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apuc.sharepoint.com/sites/IntegratedResourcePlanning/Shared Documents/AB 1373/Final posted ruling materials/"/>
    </mc:Choice>
  </mc:AlternateContent>
  <xr:revisionPtr revIDLastSave="47" documentId="8_{93D1AB08-D26E-5C47-BDCF-1D1C7FAFE52C}" xr6:coauthVersionLast="47" xr6:coauthVersionMax="47" xr10:uidLastSave="{1E3E0E3A-7CD4-1449-83C2-F6CB7C8FC776}"/>
  <bookViews>
    <workbookView xWindow="705" yWindow="390" windowWidth="26145" windowHeight="15120" tabRatio="820" firstSheet="6" activeTab="6" xr2:uid="{9DEC9F6F-A494-4E03-A122-2B858774388B}"/>
  </bookViews>
  <sheets>
    <sheet name="Cover" sheetId="51" r:id="rId1"/>
    <sheet name="Dashboard " sheetId="57" r:id="rId2"/>
    <sheet name="Case List" sheetId="60" r:id="rId3"/>
    <sheet name="Results &gt;&gt;" sheetId="54" r:id="rId4"/>
    <sheet name="Cost-Benefit" sheetId="61" r:id="rId5"/>
    <sheet name="Ratepayer Impact" sheetId="70" r:id="rId6"/>
    <sheet name="Avoided Resource Build" sheetId="81" r:id="rId7"/>
    <sheet name="Analysis &gt;&gt;" sheetId="46" r:id="rId8"/>
    <sheet name="Total Cost by Trajectory" sheetId="76" r:id="rId9"/>
    <sheet name="Transmission Cost by Trajectory" sheetId="75" r:id="rId10"/>
    <sheet name="Generator Cost by Trajectory" sheetId="84" r:id="rId11"/>
    <sheet name="Benefit by Case" sheetId="71" r:id="rId12"/>
    <sheet name="Rate Data by Case" sheetId="64" r:id="rId13"/>
    <sheet name="Offshore Wind Gen by Case" sheetId="65" r:id="rId14"/>
    <sheet name="Base Cases" sheetId="67" r:id="rId15"/>
    <sheet name="Helper Inputs &gt;&gt;" sheetId="69" r:id="rId16"/>
    <sheet name="Cost Scenario Settings" sheetId="83" r:id="rId17"/>
    <sheet name="Cost Data" sheetId="68" r:id="rId18"/>
    <sheet name="Build Scenarios" sheetId="73" r:id="rId19"/>
    <sheet name="Lists" sheetId="82" r:id="rId20"/>
    <sheet name="Case Results &gt;&gt;" sheetId="58" r:id="rId21"/>
    <sheet name="RESOLVE Results" sheetId="59" r:id="rId22"/>
  </sheets>
  <definedNames>
    <definedName name="__FDS_HYPERLINK_TOGGLE_STATE__" hidden="1">"ON"</definedName>
    <definedName name="_xlnm._FilterDatabase" localSheetId="11" hidden="1">'Benefit by Case'!$B$12:$Q$122</definedName>
    <definedName name="_xlnm._FilterDatabase" localSheetId="4" hidden="1">'Cost-Benefit'!$B$7:$AH$118</definedName>
    <definedName name="_xlnm._FilterDatabase" localSheetId="19" hidden="1">Lists!$G$41:$G$58</definedName>
    <definedName name="_xlnm._FilterDatabase" localSheetId="21" hidden="1">'RESOLVE Results'!$A$1:$Q$8052</definedName>
    <definedName name="_Order1" hidden="1">255</definedName>
    <definedName name="_Order2" hidden="1">255</definedName>
    <definedName name="All_Cases">'Case List'!$B$3:$B$133</definedName>
    <definedName name="Base_Cases">'Case List'!$C$3:$C$133</definedName>
    <definedName name="CapeMendocino_Gen_Costs">'Cost Data'!$X$46:$X$53</definedName>
    <definedName name="CapeMendocino_Tx_Costs">'Cost Data'!$C$46:$C$53</definedName>
    <definedName name="DelNorte_Gen_Costs">'Cost Data'!$X$35:$X$42</definedName>
    <definedName name="DelNorte_Tx_Costs">'Cost Data'!$C$35:$C$42</definedName>
    <definedName name="Final_Cost_Scenarios">'Cost Scenario Settings'!$N$6:$N$13</definedName>
    <definedName name="Gen_Cost_Scenarios">'Cost Scenario Settings'!$N$19:$N$26</definedName>
    <definedName name="Humboldt_Gen_Costs">'Cost Data'!$X$24:$X$31</definedName>
    <definedName name="Humboldt_Tx_Costs">'Cost Data'!$C$24:$C$31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orro_Gen_Costs">'Cost Data'!$X$13:$X$20</definedName>
    <definedName name="Morro_Tx_Costs">'Cost Data'!$C$13:$C$20</definedName>
    <definedName name="OSW_Cases">'Case List'!$D$3:$D$133</definedName>
    <definedName name="Selected_Cases">'Dashboard '!$B$3:$B$112</definedName>
    <definedName name="Tx_Cost_Scenarios">'Cost Scenario Settings'!$C$19:$C$26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61" l="1" a="1"/>
  <c r="C9" i="61" s="1"/>
  <c r="N6" i="71"/>
  <c r="C117" i="60" l="1"/>
  <c r="D117" i="60" s="1"/>
  <c r="C118" i="60"/>
  <c r="D118" i="60" s="1"/>
  <c r="C119" i="60"/>
  <c r="D119" i="60" s="1"/>
  <c r="C120" i="60"/>
  <c r="D120" i="60" s="1"/>
  <c r="C121" i="60"/>
  <c r="D121" i="60" s="1"/>
  <c r="C122" i="60"/>
  <c r="D122" i="60" s="1"/>
  <c r="C123" i="60"/>
  <c r="D123" i="60"/>
  <c r="C124" i="60"/>
  <c r="D124" i="60" s="1"/>
  <c r="C125" i="60"/>
  <c r="D125" i="60" s="1"/>
  <c r="C126" i="60"/>
  <c r="D126" i="60"/>
  <c r="C127" i="60"/>
  <c r="D127" i="60" s="1"/>
  <c r="C128" i="60"/>
  <c r="D128" i="60" s="1"/>
  <c r="C129" i="60"/>
  <c r="D129" i="60" s="1"/>
  <c r="C130" i="60"/>
  <c r="D130" i="60" s="1"/>
  <c r="C131" i="60"/>
  <c r="D131" i="60" s="1"/>
  <c r="C132" i="60"/>
  <c r="D132" i="60" s="1"/>
  <c r="C133" i="60"/>
  <c r="D133" i="60" s="1"/>
  <c r="P40" i="81" a="1"/>
  <c r="P40" i="81" s="1"/>
  <c r="P41" i="81" a="1"/>
  <c r="P41" i="81" s="1"/>
  <c r="P49" i="81" a="1"/>
  <c r="P49" i="81" s="1"/>
  <c r="P50" i="81" a="1"/>
  <c r="P50" i="81" s="1"/>
  <c r="P51" i="81" a="1"/>
  <c r="P51" i="81" s="1"/>
  <c r="P52" i="81" a="1"/>
  <c r="P52" i="81" s="1"/>
  <c r="R52" i="81" a="1"/>
  <c r="R52" i="81" s="1"/>
  <c r="P53" i="81" a="1"/>
  <c r="P53" i="81" s="1"/>
  <c r="P54" i="81" a="1"/>
  <c r="P54" i="81" s="1"/>
  <c r="P55" i="81" a="1"/>
  <c r="P55" i="81" s="1"/>
  <c r="R57" i="81" a="1"/>
  <c r="R57" i="81" s="1"/>
  <c r="P58" i="81" a="1"/>
  <c r="P58" i="81" s="1"/>
  <c r="R58" i="81" a="1"/>
  <c r="R58" i="81" s="1"/>
  <c r="P59" i="81" a="1"/>
  <c r="P59" i="81" s="1"/>
  <c r="P60" i="81" a="1"/>
  <c r="P60" i="81" s="1"/>
  <c r="R60" i="81" a="1"/>
  <c r="R60" i="81" s="1"/>
  <c r="R82" i="81" a="1"/>
  <c r="R82" i="81" s="1"/>
  <c r="P65" i="81"/>
  <c r="P66" i="81" s="1" a="1"/>
  <c r="P66" i="81" s="1"/>
  <c r="Q65" i="81"/>
  <c r="Q73" i="81" s="1" a="1"/>
  <c r="Q73" i="81" s="1"/>
  <c r="R65" i="81"/>
  <c r="R67" i="81" s="1" a="1"/>
  <c r="R67" i="81" s="1"/>
  <c r="P38" i="81"/>
  <c r="P46" i="81" s="1" a="1"/>
  <c r="P46" i="81" s="1"/>
  <c r="Q38" i="81"/>
  <c r="Q54" i="81" s="1" a="1"/>
  <c r="Q54" i="81" s="1"/>
  <c r="R38" i="81"/>
  <c r="R44" i="81" s="1" a="1"/>
  <c r="R44" i="81" s="1"/>
  <c r="Q121" i="65"/>
  <c r="Q120" i="65"/>
  <c r="Q119" i="65"/>
  <c r="Q118" i="65"/>
  <c r="Q117" i="65"/>
  <c r="Q116" i="65"/>
  <c r="Q115" i="65"/>
  <c r="Q114" i="65"/>
  <c r="Q113" i="65"/>
  <c r="Q112" i="65"/>
  <c r="Q12" i="67"/>
  <c r="Q239" i="65"/>
  <c r="Q126" i="65"/>
  <c r="Q12" i="65"/>
  <c r="P12" i="71"/>
  <c r="S90" i="76"/>
  <c r="S77" i="76"/>
  <c r="S64" i="76"/>
  <c r="S51" i="76"/>
  <c r="S38" i="76"/>
  <c r="S25" i="76"/>
  <c r="S12" i="76"/>
  <c r="S103" i="76"/>
  <c r="F11" i="57"/>
  <c r="G11" i="57"/>
  <c r="BJ104" i="75"/>
  <c r="BJ105" i="75" s="1"/>
  <c r="BJ106" i="75" s="1"/>
  <c r="BJ91" i="75"/>
  <c r="BJ92" i="75" s="1"/>
  <c r="BJ93" i="75" s="1"/>
  <c r="BJ79" i="75"/>
  <c r="BJ80" i="75" s="1"/>
  <c r="BJ78" i="75"/>
  <c r="BJ65" i="75"/>
  <c r="BJ66" i="75" s="1"/>
  <c r="BJ67" i="75" s="1"/>
  <c r="BJ52" i="75"/>
  <c r="BJ53" i="75" s="1"/>
  <c r="BJ54" i="75" s="1"/>
  <c r="BJ40" i="75"/>
  <c r="BJ41" i="75" s="1"/>
  <c r="BJ39" i="75"/>
  <c r="BJ26" i="75"/>
  <c r="BJ27" i="75" s="1"/>
  <c r="BJ28" i="75" s="1"/>
  <c r="BJ13" i="75"/>
  <c r="BJ14" i="75" s="1"/>
  <c r="BJ15" i="75" s="1"/>
  <c r="AU104" i="75"/>
  <c r="AU105" i="75" s="1"/>
  <c r="AU106" i="75" s="1"/>
  <c r="AU91" i="75"/>
  <c r="AU92" i="75" s="1"/>
  <c r="AU93" i="75" s="1"/>
  <c r="AU78" i="75"/>
  <c r="AU79" i="75" s="1"/>
  <c r="AU80" i="75" s="1"/>
  <c r="AU65" i="75"/>
  <c r="AU66" i="75" s="1"/>
  <c r="AU67" i="75" s="1"/>
  <c r="AU53" i="75"/>
  <c r="AU54" i="75" s="1"/>
  <c r="AU55" i="75" s="1"/>
  <c r="AU52" i="75"/>
  <c r="AU39" i="75"/>
  <c r="AU40" i="75" s="1"/>
  <c r="AU41" i="75" s="1"/>
  <c r="AU26" i="75"/>
  <c r="AU27" i="75" s="1"/>
  <c r="AU28" i="75" s="1"/>
  <c r="AU13" i="75"/>
  <c r="AF104" i="75"/>
  <c r="AF105" i="75" s="1"/>
  <c r="AF106" i="75" s="1"/>
  <c r="AF91" i="75"/>
  <c r="AF92" i="75" s="1"/>
  <c r="AF93" i="75" s="1"/>
  <c r="AF78" i="75"/>
  <c r="AF79" i="75" s="1"/>
  <c r="AF80" i="75" s="1"/>
  <c r="AF65" i="75"/>
  <c r="AF66" i="75" s="1"/>
  <c r="AF67" i="75" s="1"/>
  <c r="AF53" i="75"/>
  <c r="AF54" i="75" s="1"/>
  <c r="AF52" i="75"/>
  <c r="AF39" i="75"/>
  <c r="AF40" i="75" s="1"/>
  <c r="AF41" i="75" s="1"/>
  <c r="AF27" i="75"/>
  <c r="AF28" i="75" s="1"/>
  <c r="AF26" i="75"/>
  <c r="AF13" i="75"/>
  <c r="AF14" i="75" s="1"/>
  <c r="AF15" i="75" s="1"/>
  <c r="AF16" i="75" s="1"/>
  <c r="Q105" i="75"/>
  <c r="Q106" i="75" s="1"/>
  <c r="Q107" i="75" s="1"/>
  <c r="Q108" i="75" s="1"/>
  <c r="Q109" i="75" s="1"/>
  <c r="Q110" i="75" s="1"/>
  <c r="Q111" i="75" s="1"/>
  <c r="Q112" i="75" s="1"/>
  <c r="Q104" i="75"/>
  <c r="Q91" i="75"/>
  <c r="Q92" i="75" s="1"/>
  <c r="Q93" i="75" s="1"/>
  <c r="Q94" i="75" s="1"/>
  <c r="Q95" i="75" s="1"/>
  <c r="Q96" i="75" s="1"/>
  <c r="Q97" i="75" s="1"/>
  <c r="Q98" i="75" s="1"/>
  <c r="Q99" i="75" s="1"/>
  <c r="Q78" i="75"/>
  <c r="Q79" i="75" s="1"/>
  <c r="Q80" i="75" s="1"/>
  <c r="Q81" i="75" s="1"/>
  <c r="Q82" i="75" s="1"/>
  <c r="Q83" i="75" s="1"/>
  <c r="Q84" i="75" s="1"/>
  <c r="Q85" i="75" s="1"/>
  <c r="Q86" i="75" s="1"/>
  <c r="Q65" i="75"/>
  <c r="Q66" i="75" s="1"/>
  <c r="Q67" i="75" s="1"/>
  <c r="Q68" i="75" s="1"/>
  <c r="Q69" i="75" s="1"/>
  <c r="Q70" i="75" s="1"/>
  <c r="Q71" i="75" s="1"/>
  <c r="Q72" i="75" s="1"/>
  <c r="Q73" i="75" s="1"/>
  <c r="Q52" i="75"/>
  <c r="Q53" i="75" s="1"/>
  <c r="Q54" i="75" s="1"/>
  <c r="Q55" i="75" s="1"/>
  <c r="Q56" i="75" s="1"/>
  <c r="Q57" i="75" s="1"/>
  <c r="Q58" i="75" s="1"/>
  <c r="Q59" i="75" s="1"/>
  <c r="Q60" i="75" s="1"/>
  <c r="Q39" i="75"/>
  <c r="Q40" i="75" s="1"/>
  <c r="Q41" i="75" s="1"/>
  <c r="Q42" i="75" s="1"/>
  <c r="Q43" i="75" s="1"/>
  <c r="Q44" i="75" s="1"/>
  <c r="Q45" i="75" s="1"/>
  <c r="Q46" i="75" s="1"/>
  <c r="Q47" i="75" s="1"/>
  <c r="Q26" i="75"/>
  <c r="Q27" i="75" s="1"/>
  <c r="Q28" i="75" s="1"/>
  <c r="Q29" i="75" s="1"/>
  <c r="Q30" i="75" s="1"/>
  <c r="Q31" i="75" s="1"/>
  <c r="Q32" i="75" s="1"/>
  <c r="Q33" i="75" s="1"/>
  <c r="Q34" i="75" s="1"/>
  <c r="BJ104" i="84"/>
  <c r="BJ105" i="84" s="1"/>
  <c r="BJ106" i="84" s="1"/>
  <c r="BJ107" i="84" s="1"/>
  <c r="BJ108" i="84" s="1"/>
  <c r="BJ109" i="84" s="1"/>
  <c r="BJ110" i="84" s="1"/>
  <c r="BJ111" i="84" s="1"/>
  <c r="BJ112" i="84" s="1"/>
  <c r="BJ91" i="84"/>
  <c r="BJ92" i="84" s="1"/>
  <c r="BJ93" i="84" s="1"/>
  <c r="BJ94" i="84" s="1"/>
  <c r="BJ95" i="84" s="1"/>
  <c r="BJ96" i="84" s="1"/>
  <c r="BJ97" i="84" s="1"/>
  <c r="BJ98" i="84" s="1"/>
  <c r="BJ99" i="84" s="1"/>
  <c r="BJ78" i="84"/>
  <c r="BJ79" i="84" s="1"/>
  <c r="BJ80" i="84" s="1"/>
  <c r="BJ81" i="84" s="1"/>
  <c r="BJ82" i="84" s="1"/>
  <c r="BJ83" i="84" s="1"/>
  <c r="BJ84" i="84" s="1"/>
  <c r="BJ85" i="84" s="1"/>
  <c r="BJ86" i="84" s="1"/>
  <c r="BJ66" i="84"/>
  <c r="BJ67" i="84" s="1"/>
  <c r="BJ68" i="84" s="1"/>
  <c r="BJ69" i="84" s="1"/>
  <c r="BJ70" i="84" s="1"/>
  <c r="BJ71" i="84" s="1"/>
  <c r="BJ72" i="84" s="1"/>
  <c r="BJ73" i="84" s="1"/>
  <c r="BJ65" i="84"/>
  <c r="BJ52" i="84"/>
  <c r="BJ53" i="84" s="1"/>
  <c r="BJ54" i="84" s="1"/>
  <c r="BJ55" i="84" s="1"/>
  <c r="BJ56" i="84" s="1"/>
  <c r="BJ57" i="84" s="1"/>
  <c r="BJ58" i="84" s="1"/>
  <c r="BJ59" i="84" s="1"/>
  <c r="BJ60" i="84" s="1"/>
  <c r="BJ40" i="84"/>
  <c r="BJ41" i="84" s="1"/>
  <c r="BJ42" i="84" s="1"/>
  <c r="BJ43" i="84" s="1"/>
  <c r="BJ44" i="84" s="1"/>
  <c r="BJ45" i="84" s="1"/>
  <c r="BJ46" i="84" s="1"/>
  <c r="BJ47" i="84" s="1"/>
  <c r="BJ39" i="84"/>
  <c r="BJ26" i="84"/>
  <c r="BJ27" i="84" s="1"/>
  <c r="BJ28" i="84" s="1"/>
  <c r="BJ29" i="84" s="1"/>
  <c r="BJ30" i="84" s="1"/>
  <c r="BJ31" i="84" s="1"/>
  <c r="BJ32" i="84" s="1"/>
  <c r="BJ33" i="84" s="1"/>
  <c r="BJ34" i="84" s="1"/>
  <c r="BJ13" i="84"/>
  <c r="BJ14" i="84" s="1"/>
  <c r="AU104" i="84"/>
  <c r="AU105" i="84" s="1"/>
  <c r="AU106" i="84" s="1"/>
  <c r="AU107" i="84" s="1"/>
  <c r="AU108" i="84" s="1"/>
  <c r="AU109" i="84" s="1"/>
  <c r="AU110" i="84" s="1"/>
  <c r="AU111" i="84" s="1"/>
  <c r="AU112" i="84" s="1"/>
  <c r="AU91" i="84"/>
  <c r="AU92" i="84" s="1"/>
  <c r="AU93" i="84" s="1"/>
  <c r="AU94" i="84" s="1"/>
  <c r="AU95" i="84" s="1"/>
  <c r="AU96" i="84" s="1"/>
  <c r="AU97" i="84" s="1"/>
  <c r="AU98" i="84" s="1"/>
  <c r="AU99" i="84" s="1"/>
  <c r="AU78" i="84"/>
  <c r="AU79" i="84" s="1"/>
  <c r="AU80" i="84" s="1"/>
  <c r="AU81" i="84" s="1"/>
  <c r="AU82" i="84" s="1"/>
  <c r="AU83" i="84" s="1"/>
  <c r="AU84" i="84" s="1"/>
  <c r="AU85" i="84" s="1"/>
  <c r="AU86" i="84" s="1"/>
  <c r="AU65" i="84"/>
  <c r="AU66" i="84" s="1"/>
  <c r="AU67" i="84" s="1"/>
  <c r="AU68" i="84" s="1"/>
  <c r="AU69" i="84" s="1"/>
  <c r="AU70" i="84" s="1"/>
  <c r="AU71" i="84" s="1"/>
  <c r="AU72" i="84" s="1"/>
  <c r="AU73" i="84" s="1"/>
  <c r="AU52" i="84"/>
  <c r="AU53" i="84" s="1"/>
  <c r="AU54" i="84" s="1"/>
  <c r="AU55" i="84" s="1"/>
  <c r="AU56" i="84" s="1"/>
  <c r="AU57" i="84" s="1"/>
  <c r="AU58" i="84" s="1"/>
  <c r="AU59" i="84" s="1"/>
  <c r="AU60" i="84" s="1"/>
  <c r="AU39" i="84"/>
  <c r="AU40" i="84" s="1"/>
  <c r="AU41" i="84" s="1"/>
  <c r="AU42" i="84" s="1"/>
  <c r="AU43" i="84" s="1"/>
  <c r="AU44" i="84" s="1"/>
  <c r="AU45" i="84" s="1"/>
  <c r="AU46" i="84" s="1"/>
  <c r="AU47" i="84" s="1"/>
  <c r="AU26" i="84"/>
  <c r="AU27" i="84" s="1"/>
  <c r="AU28" i="84" s="1"/>
  <c r="AU29" i="84" s="1"/>
  <c r="AU30" i="84" s="1"/>
  <c r="AU31" i="84" s="1"/>
  <c r="AU32" i="84" s="1"/>
  <c r="AU33" i="84" s="1"/>
  <c r="AU34" i="84" s="1"/>
  <c r="AU14" i="84"/>
  <c r="AU15" i="84" s="1"/>
  <c r="AU13" i="84"/>
  <c r="AF104" i="84"/>
  <c r="AF105" i="84" s="1"/>
  <c r="AF106" i="84" s="1"/>
  <c r="AF107" i="84" s="1"/>
  <c r="AF108" i="84" s="1"/>
  <c r="AF109" i="84" s="1"/>
  <c r="AF110" i="84" s="1"/>
  <c r="AF111" i="84" s="1"/>
  <c r="AF112" i="84" s="1"/>
  <c r="AF91" i="84"/>
  <c r="AF92" i="84" s="1"/>
  <c r="AF93" i="84" s="1"/>
  <c r="AF94" i="84" s="1"/>
  <c r="AF95" i="84" s="1"/>
  <c r="AF96" i="84" s="1"/>
  <c r="AF97" i="84" s="1"/>
  <c r="AF98" i="84" s="1"/>
  <c r="AF99" i="84" s="1"/>
  <c r="AF79" i="84"/>
  <c r="AF80" i="84" s="1"/>
  <c r="AF81" i="84" s="1"/>
  <c r="AF82" i="84" s="1"/>
  <c r="AF83" i="84" s="1"/>
  <c r="AF84" i="84" s="1"/>
  <c r="AF85" i="84" s="1"/>
  <c r="AF86" i="84" s="1"/>
  <c r="AF78" i="84"/>
  <c r="AF65" i="84"/>
  <c r="AF66" i="84" s="1"/>
  <c r="AF67" i="84" s="1"/>
  <c r="AF68" i="84" s="1"/>
  <c r="AF69" i="84" s="1"/>
  <c r="AF70" i="84" s="1"/>
  <c r="AF71" i="84" s="1"/>
  <c r="AF72" i="84" s="1"/>
  <c r="AF73" i="84" s="1"/>
  <c r="AF52" i="84"/>
  <c r="AF53" i="84" s="1"/>
  <c r="AF54" i="84" s="1"/>
  <c r="AF55" i="84" s="1"/>
  <c r="AF56" i="84" s="1"/>
  <c r="AF57" i="84" s="1"/>
  <c r="AF58" i="84" s="1"/>
  <c r="AF59" i="84" s="1"/>
  <c r="AF60" i="84" s="1"/>
  <c r="AF39" i="84"/>
  <c r="AF40" i="84" s="1"/>
  <c r="AF41" i="84" s="1"/>
  <c r="AF42" i="84" s="1"/>
  <c r="AF43" i="84" s="1"/>
  <c r="AF44" i="84" s="1"/>
  <c r="AF45" i="84" s="1"/>
  <c r="AF46" i="84" s="1"/>
  <c r="AF47" i="84" s="1"/>
  <c r="AF26" i="84"/>
  <c r="AF27" i="84" s="1"/>
  <c r="AF28" i="84" s="1"/>
  <c r="AF29" i="84" s="1"/>
  <c r="AF30" i="84" s="1"/>
  <c r="AF31" i="84" s="1"/>
  <c r="AF32" i="84" s="1"/>
  <c r="AF33" i="84" s="1"/>
  <c r="AF34" i="84" s="1"/>
  <c r="AF13" i="84"/>
  <c r="AF14" i="84" s="1"/>
  <c r="AF15" i="84" s="1"/>
  <c r="Q92" i="84"/>
  <c r="Q93" i="84" s="1"/>
  <c r="Q94" i="84" s="1"/>
  <c r="Q95" i="84" s="1"/>
  <c r="Q96" i="84" s="1"/>
  <c r="Q97" i="84" s="1"/>
  <c r="Q98" i="84" s="1"/>
  <c r="Q99" i="84" s="1"/>
  <c r="O46" i="68" a="1"/>
  <c r="O46" i="68" s="1"/>
  <c r="P46" i="68" a="1"/>
  <c r="P46" i="68" s="1"/>
  <c r="Q46" i="68" a="1"/>
  <c r="Q46" i="68"/>
  <c r="R46" i="68" a="1"/>
  <c r="R46" i="68" s="1"/>
  <c r="S46" i="68" a="1"/>
  <c r="S46" i="68" s="1"/>
  <c r="T46" i="68" a="1"/>
  <c r="T46" i="68"/>
  <c r="U46" i="68" a="1"/>
  <c r="U46" i="68"/>
  <c r="O47" i="68" a="1"/>
  <c r="O47" i="68" s="1"/>
  <c r="P47" i="68" a="1"/>
  <c r="P47" i="68"/>
  <c r="Q47" i="68" a="1"/>
  <c r="Q47" i="68"/>
  <c r="R47" i="68" a="1"/>
  <c r="R47" i="68" s="1"/>
  <c r="S47" i="68" a="1"/>
  <c r="S47" i="68" s="1"/>
  <c r="T47" i="68" a="1"/>
  <c r="T47" i="68" s="1"/>
  <c r="U47" i="68" a="1"/>
  <c r="U47" i="68" s="1"/>
  <c r="O48" i="68" a="1"/>
  <c r="O48" i="68" s="1"/>
  <c r="P48" i="68" a="1"/>
  <c r="P48" i="68"/>
  <c r="Q48" i="68" a="1"/>
  <c r="Q48" i="68"/>
  <c r="R48" i="68" a="1"/>
  <c r="R48" i="68" s="1"/>
  <c r="S48" i="68" a="1"/>
  <c r="S48" i="68"/>
  <c r="T48" i="68" a="1"/>
  <c r="T48" i="68"/>
  <c r="U48" i="68" a="1"/>
  <c r="U48" i="68" s="1"/>
  <c r="O49" i="68" a="1"/>
  <c r="O49" i="68" s="1"/>
  <c r="P49" i="68" a="1"/>
  <c r="P49" i="68" s="1"/>
  <c r="Q49" i="68" a="1"/>
  <c r="Q49" i="68" s="1"/>
  <c r="R49" i="68" a="1"/>
  <c r="R49" i="68" s="1"/>
  <c r="S49" i="68" a="1"/>
  <c r="S49" i="68" s="1"/>
  <c r="T49" i="68" a="1"/>
  <c r="T49" i="68"/>
  <c r="U49" i="68" a="1"/>
  <c r="U49" i="68" s="1"/>
  <c r="O50" i="68" a="1"/>
  <c r="O50" i="68"/>
  <c r="P50" i="68" a="1"/>
  <c r="P50" i="68"/>
  <c r="Q50" i="68" a="1"/>
  <c r="Q50" i="68" s="1"/>
  <c r="R50" i="68" a="1"/>
  <c r="R50" i="68" s="1"/>
  <c r="S50" i="68" a="1"/>
  <c r="S50" i="68" s="1"/>
  <c r="T50" i="68" a="1"/>
  <c r="T50" i="68" s="1"/>
  <c r="U50" i="68" a="1"/>
  <c r="U50" i="68" s="1"/>
  <c r="O51" i="68" a="1"/>
  <c r="O51" i="68" s="1"/>
  <c r="P51" i="68" a="1"/>
  <c r="P51" i="68"/>
  <c r="Q51" i="68" a="1"/>
  <c r="Q51" i="68" s="1"/>
  <c r="R51" i="68" a="1"/>
  <c r="R51" i="68"/>
  <c r="S51" i="68" a="1"/>
  <c r="S51" i="68"/>
  <c r="T51" i="68" a="1"/>
  <c r="T51" i="68" s="1"/>
  <c r="U51" i="68" a="1"/>
  <c r="U51" i="68" s="1"/>
  <c r="O52" i="68" a="1"/>
  <c r="O52" i="68" s="1"/>
  <c r="P52" i="68" a="1"/>
  <c r="P52" i="68" s="1"/>
  <c r="Q52" i="68" a="1"/>
  <c r="Q52" i="68" s="1"/>
  <c r="R52" i="68" a="1"/>
  <c r="R52" i="68" s="1"/>
  <c r="S52" i="68" a="1"/>
  <c r="S52" i="68"/>
  <c r="T52" i="68" a="1"/>
  <c r="T52" i="68" s="1"/>
  <c r="U52" i="68" a="1"/>
  <c r="U52" i="68"/>
  <c r="O53" i="68" a="1"/>
  <c r="O53" i="68"/>
  <c r="P53" i="68" a="1"/>
  <c r="P53" i="68" s="1"/>
  <c r="Q53" i="68" a="1"/>
  <c r="Q53" i="68" s="1"/>
  <c r="R53" i="68" a="1"/>
  <c r="R53" i="68" s="1"/>
  <c r="S53" i="68" a="1"/>
  <c r="S53" i="68" s="1"/>
  <c r="T53" i="68" a="1"/>
  <c r="T53" i="68" s="1"/>
  <c r="U53" i="68" a="1"/>
  <c r="U53" i="68" s="1"/>
  <c r="O35" i="68" a="1"/>
  <c r="O35" i="68"/>
  <c r="P35" i="68" a="1"/>
  <c r="P35" i="68" s="1"/>
  <c r="Q35" i="68" a="1"/>
  <c r="Q35" i="68"/>
  <c r="R35" i="68" a="1"/>
  <c r="R35" i="68"/>
  <c r="S35" i="68" a="1"/>
  <c r="S35" i="68" s="1"/>
  <c r="T35" i="68" a="1"/>
  <c r="T35" i="68" s="1"/>
  <c r="U35" i="68" a="1"/>
  <c r="U35" i="68" s="1"/>
  <c r="O36" i="68" a="1"/>
  <c r="O36" i="68" s="1"/>
  <c r="P36" i="68" a="1"/>
  <c r="P36" i="68" s="1"/>
  <c r="Q36" i="68" a="1"/>
  <c r="Q36" i="68" s="1"/>
  <c r="R36" i="68" a="1"/>
  <c r="R36" i="68"/>
  <c r="S36" i="68" a="1"/>
  <c r="S36" i="68" s="1"/>
  <c r="T36" i="68" a="1"/>
  <c r="T36" i="68"/>
  <c r="U36" i="68" a="1"/>
  <c r="U36" i="68"/>
  <c r="O37" i="68" a="1"/>
  <c r="O37" i="68" s="1"/>
  <c r="P37" i="68" a="1"/>
  <c r="P37" i="68" s="1"/>
  <c r="Q37" i="68" a="1"/>
  <c r="Q37" i="68" s="1"/>
  <c r="R37" i="68" a="1"/>
  <c r="R37" i="68" s="1"/>
  <c r="S37" i="68" a="1"/>
  <c r="S37" i="68" s="1"/>
  <c r="T37" i="68" a="1"/>
  <c r="T37" i="68" s="1"/>
  <c r="U37" i="68" a="1"/>
  <c r="U37" i="68"/>
  <c r="O38" i="68" a="1"/>
  <c r="O38" i="68" s="1"/>
  <c r="P38" i="68" a="1"/>
  <c r="P38" i="68"/>
  <c r="Q38" i="68" a="1"/>
  <c r="Q38" i="68"/>
  <c r="R38" i="68" a="1"/>
  <c r="R38" i="68" s="1"/>
  <c r="S38" i="68" a="1"/>
  <c r="S38" i="68" s="1"/>
  <c r="T38" i="68" a="1"/>
  <c r="T38" i="68" s="1"/>
  <c r="U38" i="68" a="1"/>
  <c r="U38" i="68" s="1"/>
  <c r="O39" i="68" a="1"/>
  <c r="O39" i="68" s="1"/>
  <c r="P39" i="68" a="1"/>
  <c r="P39" i="68" s="1"/>
  <c r="Q39" i="68" a="1"/>
  <c r="Q39" i="68"/>
  <c r="R39" i="68" a="1"/>
  <c r="R39" i="68" s="1"/>
  <c r="S39" i="68" a="1"/>
  <c r="S39" i="68"/>
  <c r="T39" i="68" a="1"/>
  <c r="T39" i="68"/>
  <c r="U39" i="68" a="1"/>
  <c r="U39" i="68" s="1"/>
  <c r="O40" i="68" a="1"/>
  <c r="O40" i="68" s="1"/>
  <c r="P40" i="68" a="1"/>
  <c r="P40" i="68" s="1"/>
  <c r="Q40" i="68" a="1"/>
  <c r="Q40" i="68" s="1"/>
  <c r="R40" i="68" a="1"/>
  <c r="R40" i="68" s="1"/>
  <c r="S40" i="68" a="1"/>
  <c r="S40" i="68" s="1"/>
  <c r="T40" i="68" a="1"/>
  <c r="T40" i="68"/>
  <c r="U40" i="68" a="1"/>
  <c r="U40" i="68" s="1"/>
  <c r="O41" i="68" a="1"/>
  <c r="O41" i="68" s="1"/>
  <c r="P41" i="68" a="1"/>
  <c r="P41" i="68"/>
  <c r="Q41" i="68" a="1"/>
  <c r="Q41" i="68" s="1"/>
  <c r="R41" i="68" a="1"/>
  <c r="R41" i="68" s="1"/>
  <c r="S41" i="68" a="1"/>
  <c r="S41" i="68" s="1"/>
  <c r="T41" i="68" a="1"/>
  <c r="T41" i="68" s="1"/>
  <c r="U41" i="68" a="1"/>
  <c r="U41" i="68" s="1"/>
  <c r="O42" i="68" a="1"/>
  <c r="O42" i="68" s="1"/>
  <c r="P42" i="68" a="1"/>
  <c r="P42" i="68"/>
  <c r="Q42" i="68" a="1"/>
  <c r="Q42" i="68" s="1"/>
  <c r="R42" i="68" a="1"/>
  <c r="R42" i="68" s="1"/>
  <c r="S42" i="68" a="1"/>
  <c r="S42" i="68"/>
  <c r="T42" i="68" a="1"/>
  <c r="T42" i="68" s="1"/>
  <c r="U42" i="68" a="1"/>
  <c r="U42" i="68" s="1"/>
  <c r="O24" i="68" a="1"/>
  <c r="O24" i="68" s="1"/>
  <c r="P24" i="68" a="1"/>
  <c r="P24" i="68" s="1"/>
  <c r="Q24" i="68" a="1"/>
  <c r="Q24" i="68" s="1"/>
  <c r="R24" i="68" a="1"/>
  <c r="R24" i="68" s="1"/>
  <c r="S24" i="68" a="1"/>
  <c r="S24" i="68"/>
  <c r="T24" i="68" a="1"/>
  <c r="T24" i="68" s="1"/>
  <c r="U24" i="68" a="1"/>
  <c r="U24" i="68" s="1"/>
  <c r="O25" i="68" a="1"/>
  <c r="O25" i="68"/>
  <c r="P25" i="68" a="1"/>
  <c r="P25" i="68" s="1"/>
  <c r="Q25" i="68" a="1"/>
  <c r="Q25" i="68" s="1"/>
  <c r="R25" i="68" a="1"/>
  <c r="R25" i="68" s="1"/>
  <c r="S25" i="68" a="1"/>
  <c r="S25" i="68" s="1"/>
  <c r="T25" i="68" a="1"/>
  <c r="T25" i="68" s="1"/>
  <c r="U25" i="68" a="1"/>
  <c r="U25" i="68" s="1"/>
  <c r="O26" i="68" a="1"/>
  <c r="O26" i="68"/>
  <c r="P26" i="68" a="1"/>
  <c r="P26" i="68" s="1"/>
  <c r="Q26" i="68" a="1"/>
  <c r="Q26" i="68" s="1"/>
  <c r="R26" i="68" a="1"/>
  <c r="R26" i="68" s="1"/>
  <c r="S26" i="68" a="1"/>
  <c r="S26" i="68" s="1"/>
  <c r="T26" i="68" a="1"/>
  <c r="T26" i="68" s="1"/>
  <c r="U26" i="68" a="1"/>
  <c r="U26" i="68" s="1"/>
  <c r="O27" i="68" a="1"/>
  <c r="O27" i="68" s="1"/>
  <c r="P27" i="68" a="1"/>
  <c r="P27" i="68" s="1"/>
  <c r="Q27" i="68" a="1"/>
  <c r="Q27" i="68" s="1"/>
  <c r="R27" i="68" a="1"/>
  <c r="R27" i="68"/>
  <c r="S27" i="68" a="1"/>
  <c r="S27" i="68" s="1"/>
  <c r="T27" i="68" a="1"/>
  <c r="T27" i="68" s="1"/>
  <c r="U27" i="68" a="1"/>
  <c r="U27" i="68" s="1"/>
  <c r="O28" i="68" a="1"/>
  <c r="O28" i="68" s="1"/>
  <c r="P28" i="68" a="1"/>
  <c r="P28" i="68" s="1"/>
  <c r="Q28" i="68" a="1"/>
  <c r="Q28" i="68" s="1"/>
  <c r="R28" i="68" a="1"/>
  <c r="R28" i="68" s="1"/>
  <c r="S28" i="68" a="1"/>
  <c r="S28" i="68" s="1"/>
  <c r="T28" i="68" a="1"/>
  <c r="T28" i="68" s="1"/>
  <c r="U28" i="68" a="1"/>
  <c r="U28" i="68"/>
  <c r="O29" i="68" a="1"/>
  <c r="O29" i="68" s="1"/>
  <c r="P29" i="68" a="1"/>
  <c r="P29" i="68" s="1"/>
  <c r="Q29" i="68" a="1"/>
  <c r="Q29" i="68" s="1"/>
  <c r="R29" i="68" a="1"/>
  <c r="R29" i="68" s="1"/>
  <c r="S29" i="68" a="1"/>
  <c r="S29" i="68" s="1"/>
  <c r="T29" i="68" a="1"/>
  <c r="T29" i="68" s="1"/>
  <c r="U29" i="68" a="1"/>
  <c r="U29" i="68" s="1"/>
  <c r="O30" i="68" a="1"/>
  <c r="O30" i="68" s="1"/>
  <c r="P30" i="68" a="1"/>
  <c r="P30" i="68" s="1"/>
  <c r="Q30" i="68" a="1"/>
  <c r="Q30" i="68"/>
  <c r="R30" i="68" a="1"/>
  <c r="R30" i="68" s="1"/>
  <c r="S30" i="68" a="1"/>
  <c r="S30" i="68" s="1"/>
  <c r="T30" i="68" a="1"/>
  <c r="T30" i="68" s="1"/>
  <c r="U30" i="68" a="1"/>
  <c r="U30" i="68" s="1"/>
  <c r="O31" i="68" a="1"/>
  <c r="O31" i="68" s="1"/>
  <c r="P31" i="68" a="1"/>
  <c r="P31" i="68" s="1"/>
  <c r="Q31" i="68" a="1"/>
  <c r="Q31" i="68" s="1"/>
  <c r="R31" i="68" a="1"/>
  <c r="R31" i="68" s="1"/>
  <c r="S31" i="68" a="1"/>
  <c r="S31" i="68" s="1"/>
  <c r="T31" i="68" a="1"/>
  <c r="T31" i="68"/>
  <c r="U31" i="68" a="1"/>
  <c r="U31" i="68" s="1"/>
  <c r="O13" i="68" a="1"/>
  <c r="O13" i="68" s="1"/>
  <c r="P13" i="68" a="1"/>
  <c r="P13" i="68" s="1"/>
  <c r="Q13" i="68" a="1"/>
  <c r="Q13" i="68" s="1"/>
  <c r="R13" i="68" a="1"/>
  <c r="R13" i="68" s="1"/>
  <c r="S13" i="68" a="1"/>
  <c r="S13" i="68" s="1"/>
  <c r="T13" i="68" a="1"/>
  <c r="T13" i="68" s="1"/>
  <c r="U13" i="68" a="1"/>
  <c r="U13" i="68" s="1"/>
  <c r="O14" i="68" a="1"/>
  <c r="O14" i="68" s="1"/>
  <c r="P14" i="68" a="1"/>
  <c r="P14" i="68"/>
  <c r="Q14" i="68" a="1"/>
  <c r="Q14" i="68" s="1"/>
  <c r="R14" i="68" a="1"/>
  <c r="R14" i="68" s="1"/>
  <c r="S14" i="68" a="1"/>
  <c r="S14" i="68" s="1"/>
  <c r="T14" i="68" a="1"/>
  <c r="T14" i="68" s="1"/>
  <c r="U14" i="68" a="1"/>
  <c r="U14" i="68" s="1"/>
  <c r="O15" i="68" a="1"/>
  <c r="O15" i="68" s="1"/>
  <c r="P15" i="68" a="1"/>
  <c r="P15" i="68" s="1"/>
  <c r="Q15" i="68" a="1"/>
  <c r="Q15" i="68" s="1"/>
  <c r="R15" i="68" a="1"/>
  <c r="R15" i="68" s="1"/>
  <c r="S15" i="68" a="1"/>
  <c r="S15" i="68"/>
  <c r="T15" i="68" a="1"/>
  <c r="T15" i="68" s="1"/>
  <c r="U15" i="68" a="1"/>
  <c r="U15" i="68" s="1"/>
  <c r="O16" i="68" a="1"/>
  <c r="O16" i="68" s="1"/>
  <c r="P16" i="68" a="1"/>
  <c r="P16" i="68" s="1"/>
  <c r="Q16" i="68" a="1"/>
  <c r="Q16" i="68" s="1"/>
  <c r="R16" i="68" a="1"/>
  <c r="R16" i="68" s="1"/>
  <c r="S16" i="68" a="1"/>
  <c r="S16" i="68" s="1"/>
  <c r="T16" i="68" a="1"/>
  <c r="T16" i="68" s="1"/>
  <c r="U16" i="68" a="1"/>
  <c r="U16" i="68" s="1"/>
  <c r="O17" i="68" a="1"/>
  <c r="O17" i="68" s="1"/>
  <c r="P17" i="68" a="1"/>
  <c r="P17" i="68" s="1"/>
  <c r="Q17" i="68" a="1"/>
  <c r="Q17" i="68" s="1"/>
  <c r="R17" i="68" a="1"/>
  <c r="R17" i="68" s="1"/>
  <c r="S17" i="68" a="1"/>
  <c r="S17" i="68" s="1"/>
  <c r="T17" i="68" a="1"/>
  <c r="T17" i="68" s="1"/>
  <c r="U17" i="68" a="1"/>
  <c r="U17" i="68" s="1"/>
  <c r="O18" i="68" a="1"/>
  <c r="O18" i="68" s="1"/>
  <c r="P18" i="68" a="1"/>
  <c r="P18" i="68" s="1"/>
  <c r="Q18" i="68" a="1"/>
  <c r="Q18" i="68" s="1"/>
  <c r="R18" i="68" a="1"/>
  <c r="R18" i="68" s="1"/>
  <c r="S18" i="68" a="1"/>
  <c r="S18" i="68" s="1"/>
  <c r="T18" i="68" a="1"/>
  <c r="T18" i="68" s="1"/>
  <c r="U18" i="68" a="1"/>
  <c r="U18" i="68" s="1"/>
  <c r="O19" i="68" a="1"/>
  <c r="O19" i="68" s="1"/>
  <c r="P19" i="68" a="1"/>
  <c r="P19" i="68" s="1"/>
  <c r="Q19" i="68" a="1"/>
  <c r="Q19" i="68" s="1"/>
  <c r="R19" i="68" a="1"/>
  <c r="R19" i="68" s="1"/>
  <c r="S19" i="68" a="1"/>
  <c r="S19" i="68" s="1"/>
  <c r="T19" i="68" a="1"/>
  <c r="T19" i="68" s="1"/>
  <c r="U19" i="68" a="1"/>
  <c r="U19" i="68" s="1"/>
  <c r="O20" i="68" a="1"/>
  <c r="O20" i="68" s="1"/>
  <c r="P20" i="68" a="1"/>
  <c r="P20" i="68" s="1"/>
  <c r="Q20" i="68" a="1"/>
  <c r="Q20" i="68" s="1"/>
  <c r="R20" i="68" a="1"/>
  <c r="R20" i="68" s="1"/>
  <c r="S20" i="68" a="1"/>
  <c r="S20" i="68" s="1"/>
  <c r="T20" i="68" a="1"/>
  <c r="T20" i="68" s="1"/>
  <c r="U20" i="68" a="1"/>
  <c r="U20" i="68" s="1"/>
  <c r="E6" i="73"/>
  <c r="F6" i="73"/>
  <c r="G6" i="73"/>
  <c r="H6" i="73"/>
  <c r="I6" i="73"/>
  <c r="J6" i="73"/>
  <c r="K6" i="73"/>
  <c r="L6" i="73"/>
  <c r="M6" i="73"/>
  <c r="N6" i="73"/>
  <c r="O6" i="73"/>
  <c r="E7" i="73"/>
  <c r="F7" i="73"/>
  <c r="G7" i="73"/>
  <c r="H7" i="73"/>
  <c r="I7" i="73"/>
  <c r="J7" i="73"/>
  <c r="K7" i="73"/>
  <c r="L7" i="73"/>
  <c r="M7" i="73"/>
  <c r="N7" i="73"/>
  <c r="O7" i="73"/>
  <c r="E8" i="73"/>
  <c r="F8" i="73"/>
  <c r="G8" i="73"/>
  <c r="H8" i="73"/>
  <c r="I8" i="73"/>
  <c r="J8" i="73"/>
  <c r="K8" i="73"/>
  <c r="L8" i="73"/>
  <c r="M8" i="73"/>
  <c r="N8" i="73"/>
  <c r="O8" i="73"/>
  <c r="E9" i="73"/>
  <c r="F9" i="73"/>
  <c r="G9" i="73"/>
  <c r="H9" i="73"/>
  <c r="I9" i="73"/>
  <c r="J9" i="73"/>
  <c r="K9" i="73"/>
  <c r="L9" i="73"/>
  <c r="M9" i="73"/>
  <c r="N9" i="73"/>
  <c r="O9" i="73"/>
  <c r="E10" i="73"/>
  <c r="F10" i="73"/>
  <c r="G10" i="73"/>
  <c r="H10" i="73"/>
  <c r="I10" i="73"/>
  <c r="J10" i="73"/>
  <c r="K10" i="73"/>
  <c r="L10" i="73"/>
  <c r="M10" i="73"/>
  <c r="N10" i="73"/>
  <c r="O10" i="73"/>
  <c r="E11" i="73"/>
  <c r="F11" i="73"/>
  <c r="G11" i="73"/>
  <c r="H11" i="73"/>
  <c r="I11" i="73"/>
  <c r="J11" i="73"/>
  <c r="K11" i="73"/>
  <c r="L11" i="73"/>
  <c r="M11" i="73"/>
  <c r="N11" i="73"/>
  <c r="O11" i="73"/>
  <c r="E12" i="73"/>
  <c r="F12" i="73"/>
  <c r="G12" i="73"/>
  <c r="H12" i="73"/>
  <c r="I12" i="73"/>
  <c r="J12" i="73"/>
  <c r="K12" i="73"/>
  <c r="L12" i="73"/>
  <c r="M12" i="73"/>
  <c r="N12" i="73"/>
  <c r="O12" i="73"/>
  <c r="E13" i="73"/>
  <c r="F13" i="73"/>
  <c r="G13" i="73"/>
  <c r="H13" i="73"/>
  <c r="I13" i="73"/>
  <c r="J13" i="73"/>
  <c r="K13" i="73"/>
  <c r="L13" i="73"/>
  <c r="M13" i="73"/>
  <c r="N13" i="73"/>
  <c r="O13" i="73"/>
  <c r="D7" i="73"/>
  <c r="D8" i="73"/>
  <c r="D9" i="73"/>
  <c r="D10" i="73"/>
  <c r="D11" i="73"/>
  <c r="D12" i="73"/>
  <c r="D13" i="73"/>
  <c r="C13" i="64" a="1"/>
  <c r="D79" i="64" s="1" a="1"/>
  <c r="D79" i="64" s="1"/>
  <c r="H11" i="57"/>
  <c r="I11" i="57"/>
  <c r="J11" i="57"/>
  <c r="K11" i="57"/>
  <c r="L11" i="57"/>
  <c r="E11" i="57"/>
  <c r="G8" i="61"/>
  <c r="H8" i="61"/>
  <c r="I8" i="61"/>
  <c r="J8" i="61"/>
  <c r="K8" i="61"/>
  <c r="L8" i="61"/>
  <c r="M8" i="61"/>
  <c r="N8" i="61"/>
  <c r="P8" i="61"/>
  <c r="Q8" i="61"/>
  <c r="R8" i="61"/>
  <c r="S8" i="61"/>
  <c r="T8" i="61"/>
  <c r="U8" i="61"/>
  <c r="V8" i="61"/>
  <c r="W8" i="61"/>
  <c r="E8" i="61"/>
  <c r="Q104" i="84"/>
  <c r="Q105" i="84" s="1"/>
  <c r="Q106" i="84" s="1"/>
  <c r="Q107" i="84" s="1"/>
  <c r="Q108" i="84" s="1"/>
  <c r="Q109" i="84" s="1"/>
  <c r="Q110" i="84" s="1"/>
  <c r="Q111" i="84" s="1"/>
  <c r="Q112" i="84" s="1"/>
  <c r="Q91" i="84"/>
  <c r="Q78" i="84"/>
  <c r="Q79" i="84" s="1"/>
  <c r="Q80" i="84" s="1"/>
  <c r="Q81" i="84" s="1"/>
  <c r="Q82" i="84" s="1"/>
  <c r="Q83" i="84" s="1"/>
  <c r="Q84" i="84" s="1"/>
  <c r="Q85" i="84" s="1"/>
  <c r="Q86" i="84" s="1"/>
  <c r="Q65" i="84"/>
  <c r="Q66" i="84" s="1"/>
  <c r="Q67" i="84" s="1"/>
  <c r="Q68" i="84" s="1"/>
  <c r="Q69" i="84" s="1"/>
  <c r="Q70" i="84" s="1"/>
  <c r="Q71" i="84" s="1"/>
  <c r="Q72" i="84" s="1"/>
  <c r="Q73" i="84" s="1"/>
  <c r="Q52" i="84"/>
  <c r="Q53" i="84" s="1"/>
  <c r="Q54" i="84" s="1"/>
  <c r="Q55" i="84" s="1"/>
  <c r="Q56" i="84" s="1"/>
  <c r="Q57" i="84" s="1"/>
  <c r="Q58" i="84" s="1"/>
  <c r="Q59" i="84" s="1"/>
  <c r="Q60" i="84" s="1"/>
  <c r="Q39" i="84"/>
  <c r="Q40" i="84" s="1"/>
  <c r="Q41" i="84" s="1"/>
  <c r="Q42" i="84" s="1"/>
  <c r="Q43" i="84" s="1"/>
  <c r="Q44" i="84" s="1"/>
  <c r="Q45" i="84" s="1"/>
  <c r="Q46" i="84" s="1"/>
  <c r="Q47" i="84" s="1"/>
  <c r="Q26" i="84"/>
  <c r="C13" i="65" a="1"/>
  <c r="D84" i="65" s="1" a="1"/>
  <c r="D84" i="65" s="1"/>
  <c r="G91" i="65" a="1"/>
  <c r="G91" i="65" s="1"/>
  <c r="H97" i="65" a="1"/>
  <c r="H97" i="65" s="1"/>
  <c r="K104" i="65" a="1"/>
  <c r="K104" i="65" s="1"/>
  <c r="J122" i="65" a="1"/>
  <c r="J122" i="65" s="1"/>
  <c r="R53" i="81" l="1" a="1"/>
  <c r="R53" i="81" s="1"/>
  <c r="P43" i="81" a="1"/>
  <c r="P43" i="81" s="1"/>
  <c r="P57" i="81" a="1"/>
  <c r="P57" i="81" s="1"/>
  <c r="P47" i="81" a="1"/>
  <c r="P47" i="81" s="1"/>
  <c r="P56" i="81" a="1"/>
  <c r="P56" i="81" s="1"/>
  <c r="P45" i="81" a="1"/>
  <c r="P45" i="81" s="1"/>
  <c r="P44" i="81" a="1"/>
  <c r="P44" i="81" s="1"/>
  <c r="R43" i="81" a="1"/>
  <c r="R43" i="81" s="1"/>
  <c r="O122" i="65" a="1"/>
  <c r="O122" i="65" s="1"/>
  <c r="P122" i="65" s="1"/>
  <c r="Q122" i="65" s="1"/>
  <c r="M122" i="65" a="1"/>
  <c r="M122" i="65" s="1"/>
  <c r="L122" i="65" a="1"/>
  <c r="L122" i="65" s="1"/>
  <c r="K122" i="65" a="1"/>
  <c r="K122" i="65" s="1"/>
  <c r="N122" i="65" a="1"/>
  <c r="N122" i="65" s="1"/>
  <c r="J99" i="65" a="1"/>
  <c r="J99" i="65" s="1"/>
  <c r="H118" i="64" a="1"/>
  <c r="H118" i="64" s="1"/>
  <c r="I111" i="65" a="1"/>
  <c r="I111" i="65" s="1"/>
  <c r="H111" i="65" a="1"/>
  <c r="H111" i="65" s="1"/>
  <c r="K122" i="64" a="1"/>
  <c r="K122" i="64" s="1"/>
  <c r="H116" i="64" a="1"/>
  <c r="H116" i="64" s="1"/>
  <c r="G111" i="65" a="1"/>
  <c r="G111" i="65" s="1"/>
  <c r="G120" i="64" a="1"/>
  <c r="G120" i="64" s="1"/>
  <c r="F122" i="65" a="1"/>
  <c r="F122" i="65" s="1"/>
  <c r="J106" i="65" a="1"/>
  <c r="J106" i="65" s="1"/>
  <c r="Q70" i="81" a="1"/>
  <c r="Q70" i="81" s="1"/>
  <c r="Q68" i="81" a="1"/>
  <c r="Q68" i="81" s="1"/>
  <c r="Q69" i="81" a="1"/>
  <c r="Q69" i="81" s="1"/>
  <c r="Q67" i="81" a="1"/>
  <c r="Q67" i="81" s="1"/>
  <c r="Q66" i="81" a="1"/>
  <c r="Q66" i="81" s="1"/>
  <c r="Q87" i="81" a="1"/>
  <c r="Q87" i="81" s="1"/>
  <c r="Q86" i="81" a="1"/>
  <c r="Q86" i="81" s="1"/>
  <c r="Q76" i="81" a="1"/>
  <c r="Q76" i="81" s="1"/>
  <c r="R42" i="81" a="1"/>
  <c r="R42" i="81" s="1"/>
  <c r="R41" i="81" a="1"/>
  <c r="R41" i="81" s="1"/>
  <c r="R54" i="81" a="1"/>
  <c r="R54" i="81" s="1"/>
  <c r="R40" i="81" a="1"/>
  <c r="R40" i="81" s="1"/>
  <c r="R39" i="81" a="1"/>
  <c r="R39" i="81" s="1"/>
  <c r="R51" i="81" a="1"/>
  <c r="R51" i="81" s="1"/>
  <c r="R55" i="81" a="1"/>
  <c r="R55" i="81" s="1"/>
  <c r="R28" i="81" s="1"/>
  <c r="R50" i="81" a="1"/>
  <c r="R50" i="81" s="1"/>
  <c r="R49" i="81" a="1"/>
  <c r="R49" i="81" s="1"/>
  <c r="R59" i="81" a="1"/>
  <c r="R59" i="81" s="1"/>
  <c r="R45" i="81" a="1"/>
  <c r="R45" i="81" s="1"/>
  <c r="P42" i="81" a="1"/>
  <c r="P42" i="81" s="1"/>
  <c r="P39" i="81" a="1"/>
  <c r="P39" i="81" s="1"/>
  <c r="P48" i="81" a="1"/>
  <c r="P48" i="81" s="1"/>
  <c r="R48" i="81" a="1"/>
  <c r="R48" i="81" s="1"/>
  <c r="R47" i="81" a="1"/>
  <c r="R47" i="81" s="1"/>
  <c r="R46" i="81" a="1"/>
  <c r="R46" i="81" s="1"/>
  <c r="R56" i="81" a="1"/>
  <c r="R56" i="81" s="1"/>
  <c r="Q85" i="81" a="1"/>
  <c r="Q85" i="81" s="1"/>
  <c r="P86" i="81" a="1"/>
  <c r="P86" i="81" s="1"/>
  <c r="P32" i="81" s="1"/>
  <c r="Q84" i="81" a="1"/>
  <c r="Q84" i="81" s="1"/>
  <c r="Q81" i="81" a="1"/>
  <c r="Q81" i="81" s="1"/>
  <c r="Q27" i="81" s="1"/>
  <c r="Q80" i="81" a="1"/>
  <c r="Q80" i="81" s="1"/>
  <c r="Q77" i="81" a="1"/>
  <c r="Q77" i="81" s="1"/>
  <c r="Q75" i="81" a="1"/>
  <c r="Q75" i="81" s="1"/>
  <c r="Q72" i="81" a="1"/>
  <c r="Q72" i="81" s="1"/>
  <c r="Q83" i="81" a="1"/>
  <c r="Q83" i="81" s="1"/>
  <c r="Q71" i="81" a="1"/>
  <c r="Q71" i="81" s="1"/>
  <c r="Q82" i="81" a="1"/>
  <c r="Q82" i="81" s="1"/>
  <c r="P82" i="81" a="1"/>
  <c r="P82" i="81" s="1"/>
  <c r="P28" i="81" s="1"/>
  <c r="P81" i="81" a="1"/>
  <c r="P81" i="81" s="1"/>
  <c r="P27" i="81" s="1"/>
  <c r="P85" i="81" a="1"/>
  <c r="P85" i="81" s="1"/>
  <c r="P31" i="81" s="1"/>
  <c r="Q79" i="81" a="1"/>
  <c r="Q79" i="81" s="1"/>
  <c r="Q78" i="81" a="1"/>
  <c r="Q78" i="81" s="1"/>
  <c r="Q74" i="81" a="1"/>
  <c r="Q74" i="81" s="1"/>
  <c r="D118" i="64" a="1"/>
  <c r="D118" i="64" s="1"/>
  <c r="F104" i="65" a="1"/>
  <c r="F104" i="65" s="1"/>
  <c r="D122" i="64" a="1"/>
  <c r="D122" i="64" s="1"/>
  <c r="E122" i="65" a="1"/>
  <c r="E122" i="65" s="1"/>
  <c r="M103" i="65" a="1"/>
  <c r="M103" i="65" s="1"/>
  <c r="P121" i="64" a="1"/>
  <c r="P121" i="64" s="1"/>
  <c r="L111" i="65" a="1"/>
  <c r="L111" i="65" s="1"/>
  <c r="I102" i="65" a="1"/>
  <c r="I102" i="65" s="1"/>
  <c r="N121" i="64" a="1"/>
  <c r="N121" i="64" s="1"/>
  <c r="J101" i="65" a="1"/>
  <c r="J101" i="65" s="1"/>
  <c r="D120" i="64" a="1"/>
  <c r="D120" i="64" s="1"/>
  <c r="K111" i="65" a="1"/>
  <c r="K111" i="65" s="1"/>
  <c r="J111" i="65" a="1"/>
  <c r="J111" i="65" s="1"/>
  <c r="E111" i="65" a="1"/>
  <c r="E111" i="65" s="1"/>
  <c r="D111" i="65" a="1"/>
  <c r="D111" i="65" s="1"/>
  <c r="O110" i="65" a="1"/>
  <c r="O110" i="65" s="1"/>
  <c r="P110" i="65" s="1"/>
  <c r="Q110" i="65" s="1"/>
  <c r="O109" i="65" a="1"/>
  <c r="O109" i="65" s="1"/>
  <c r="N109" i="65" a="1"/>
  <c r="N109" i="65" s="1"/>
  <c r="N110" i="65" a="1"/>
  <c r="N110" i="65" s="1"/>
  <c r="J110" i="65" a="1"/>
  <c r="J110" i="65" s="1"/>
  <c r="M109" i="65" a="1"/>
  <c r="M109" i="65" s="1"/>
  <c r="K109" i="65" a="1"/>
  <c r="K109" i="65" s="1"/>
  <c r="J109" i="65" a="1"/>
  <c r="J109" i="65" s="1"/>
  <c r="I109" i="65" a="1"/>
  <c r="I109" i="65" s="1"/>
  <c r="H109" i="65" a="1"/>
  <c r="H109" i="65" s="1"/>
  <c r="G109" i="65" a="1"/>
  <c r="G109" i="65" s="1"/>
  <c r="F109" i="65" a="1"/>
  <c r="F109" i="65" s="1"/>
  <c r="G108" i="65" a="1"/>
  <c r="G108" i="65" s="1"/>
  <c r="E108" i="65" a="1"/>
  <c r="E108" i="65" s="1"/>
  <c r="I107" i="65" a="1"/>
  <c r="I107" i="65" s="1"/>
  <c r="L109" i="65" a="1"/>
  <c r="L109" i="65" s="1"/>
  <c r="P77" i="81" a="1"/>
  <c r="P77" i="81" s="1"/>
  <c r="P23" i="81" s="1"/>
  <c r="P72" i="81" a="1"/>
  <c r="P72" i="81" s="1"/>
  <c r="P18" i="81" s="1"/>
  <c r="P67" i="81" a="1"/>
  <c r="P67" i="81" s="1"/>
  <c r="R83" i="81" a="1"/>
  <c r="R83" i="81" s="1"/>
  <c r="R78" i="81" a="1"/>
  <c r="R78" i="81" s="1"/>
  <c r="R24" i="81" s="1"/>
  <c r="R73" i="81" a="1"/>
  <c r="R73" i="81" s="1"/>
  <c r="R19" i="81" s="1"/>
  <c r="R68" i="81" a="1"/>
  <c r="R68" i="81" s="1"/>
  <c r="Q58" i="81" a="1"/>
  <c r="Q58" i="81" s="1"/>
  <c r="Q53" i="81" a="1"/>
  <c r="Q53" i="81" s="1"/>
  <c r="P83" i="81" a="1"/>
  <c r="P83" i="81" s="1"/>
  <c r="P29" i="81" s="1"/>
  <c r="P78" i="81" a="1"/>
  <c r="P78" i="81" s="1"/>
  <c r="P24" i="81" s="1"/>
  <c r="P73" i="81" a="1"/>
  <c r="P73" i="81" s="1"/>
  <c r="P19" i="81" s="1"/>
  <c r="P68" i="81" a="1"/>
  <c r="P68" i="81" s="1"/>
  <c r="R84" i="81" a="1"/>
  <c r="R84" i="81" s="1"/>
  <c r="R30" i="81" s="1"/>
  <c r="R79" i="81" a="1"/>
  <c r="R79" i="81" s="1"/>
  <c r="R25" i="81" s="1"/>
  <c r="R74" i="81" a="1"/>
  <c r="R74" i="81" s="1"/>
  <c r="R69" i="81" a="1"/>
  <c r="R69" i="81" s="1"/>
  <c r="Q59" i="81" a="1"/>
  <c r="Q59" i="81" s="1"/>
  <c r="Q40" i="81" a="1"/>
  <c r="Q40" i="81" s="1"/>
  <c r="Q45" i="81" a="1"/>
  <c r="Q45" i="81" s="1"/>
  <c r="Q47" i="81" a="1"/>
  <c r="Q47" i="81" s="1"/>
  <c r="Q42" i="81" a="1"/>
  <c r="Q42" i="81" s="1"/>
  <c r="Q39" i="81" a="1"/>
  <c r="Q39" i="81" s="1"/>
  <c r="Q44" i="81" a="1"/>
  <c r="Q44" i="81" s="1"/>
  <c r="Q46" i="81" a="1"/>
  <c r="Q46" i="81" s="1"/>
  <c r="Q19" i="81" s="1"/>
  <c r="Q41" i="81" a="1"/>
  <c r="Q41" i="81" s="1"/>
  <c r="Q51" i="81" a="1"/>
  <c r="Q51" i="81" s="1"/>
  <c r="Q43" i="81" a="1"/>
  <c r="Q43" i="81" s="1"/>
  <c r="Q48" i="81" a="1"/>
  <c r="Q48" i="81" s="1"/>
  <c r="Q50" i="81" a="1"/>
  <c r="Q50" i="81" s="1"/>
  <c r="P84" i="81" a="1"/>
  <c r="P84" i="81" s="1"/>
  <c r="P30" i="81" s="1"/>
  <c r="P79" i="81" a="1"/>
  <c r="P79" i="81" s="1"/>
  <c r="P25" i="81" s="1"/>
  <c r="P74" i="81" a="1"/>
  <c r="P74" i="81" s="1"/>
  <c r="P20" i="81" s="1"/>
  <c r="P69" i="81" a="1"/>
  <c r="P69" i="81" s="1"/>
  <c r="Q60" i="81" a="1"/>
  <c r="Q60" i="81" s="1"/>
  <c r="R85" i="81" a="1"/>
  <c r="R85" i="81" s="1"/>
  <c r="R31" i="81" s="1"/>
  <c r="R80" i="81" a="1"/>
  <c r="R80" i="81" s="1"/>
  <c r="R26" i="81" s="1"/>
  <c r="R75" i="81" a="1"/>
  <c r="R75" i="81" s="1"/>
  <c r="R70" i="81" a="1"/>
  <c r="R70" i="81" s="1"/>
  <c r="R16" i="81" s="1"/>
  <c r="Q55" i="81" a="1"/>
  <c r="Q55" i="81" s="1"/>
  <c r="R87" i="81" a="1"/>
  <c r="R87" i="81" s="1"/>
  <c r="R33" i="81" s="1"/>
  <c r="P80" i="81" a="1"/>
  <c r="P80" i="81" s="1"/>
  <c r="P26" i="81" s="1"/>
  <c r="P75" i="81" a="1"/>
  <c r="P75" i="81" s="1"/>
  <c r="P70" i="81" a="1"/>
  <c r="P70" i="81" s="1"/>
  <c r="P16" i="81" s="1"/>
  <c r="P87" i="81" a="1"/>
  <c r="P87" i="81" s="1"/>
  <c r="P33" i="81" s="1"/>
  <c r="R86" i="81" a="1"/>
  <c r="R86" i="81" s="1"/>
  <c r="R81" i="81" a="1"/>
  <c r="R81" i="81" s="1"/>
  <c r="R76" i="81" a="1"/>
  <c r="R76" i="81" s="1"/>
  <c r="R71" i="81" a="1"/>
  <c r="R71" i="81" s="1"/>
  <c r="R17" i="81" s="1"/>
  <c r="R66" i="81" a="1"/>
  <c r="R66" i="81" s="1"/>
  <c r="Q56" i="81" a="1"/>
  <c r="Q56" i="81" s="1"/>
  <c r="P76" i="81" a="1"/>
  <c r="P76" i="81" s="1"/>
  <c r="P22" i="81" s="1"/>
  <c r="P71" i="81" a="1"/>
  <c r="P71" i="81" s="1"/>
  <c r="P17" i="81" s="1"/>
  <c r="R77" i="81" a="1"/>
  <c r="R77" i="81" s="1"/>
  <c r="R23" i="81" s="1"/>
  <c r="R72" i="81" a="1"/>
  <c r="R72" i="81" s="1"/>
  <c r="Q57" i="81" a="1"/>
  <c r="Q57" i="81" s="1"/>
  <c r="Q52" i="81" a="1"/>
  <c r="Q52" i="81" s="1"/>
  <c r="Q49" i="81" a="1"/>
  <c r="Q49" i="81" s="1"/>
  <c r="D98" i="65" a="1"/>
  <c r="D98" i="65" s="1"/>
  <c r="O107" i="65" a="1"/>
  <c r="O107" i="65" s="1"/>
  <c r="N107" i="65" a="1"/>
  <c r="N107" i="65" s="1"/>
  <c r="F111" i="65" a="1"/>
  <c r="F111" i="65" s="1"/>
  <c r="M107" i="65" a="1"/>
  <c r="M107" i="65" s="1"/>
  <c r="K107" i="65" a="1"/>
  <c r="K107" i="65" s="1"/>
  <c r="H106" i="65" a="1"/>
  <c r="H106" i="65" s="1"/>
  <c r="E106" i="65" a="1"/>
  <c r="E106" i="65" s="1"/>
  <c r="L105" i="65" a="1"/>
  <c r="L105" i="65" s="1"/>
  <c r="K105" i="65" a="1"/>
  <c r="K105" i="65" s="1"/>
  <c r="H122" i="65" a="1"/>
  <c r="H122" i="65" s="1"/>
  <c r="D109" i="65" a="1"/>
  <c r="D109" i="65" s="1"/>
  <c r="I105" i="65" a="1"/>
  <c r="I105" i="65" s="1"/>
  <c r="J103" i="65" a="1"/>
  <c r="J103" i="65" s="1"/>
  <c r="E101" i="65" a="1"/>
  <c r="E101" i="65" s="1"/>
  <c r="E97" i="65" a="1"/>
  <c r="E97" i="65" s="1"/>
  <c r="L110" i="65" a="1"/>
  <c r="L110" i="65" s="1"/>
  <c r="G107" i="65" a="1"/>
  <c r="G107" i="65" s="1"/>
  <c r="G122" i="65" a="1"/>
  <c r="G122" i="65" s="1"/>
  <c r="K110" i="65" a="1"/>
  <c r="K110" i="65" s="1"/>
  <c r="O108" i="65" a="1"/>
  <c r="O108" i="65" s="1"/>
  <c r="F107" i="65" a="1"/>
  <c r="F107" i="65" s="1"/>
  <c r="H105" i="65" a="1"/>
  <c r="H105" i="65" s="1"/>
  <c r="I103" i="65" a="1"/>
  <c r="I103" i="65" s="1"/>
  <c r="D101" i="65" a="1"/>
  <c r="D101" i="65" s="1"/>
  <c r="D97" i="65" a="1"/>
  <c r="D97" i="65" s="1"/>
  <c r="N108" i="65" a="1"/>
  <c r="N108" i="65" s="1"/>
  <c r="E107" i="65" a="1"/>
  <c r="E107" i="65" s="1"/>
  <c r="G105" i="65" a="1"/>
  <c r="G105" i="65" s="1"/>
  <c r="H103" i="65" a="1"/>
  <c r="H103" i="65" s="1"/>
  <c r="O100" i="65" a="1"/>
  <c r="O100" i="65" s="1"/>
  <c r="O96" i="65" a="1"/>
  <c r="O96" i="65" s="1"/>
  <c r="M108" i="65" a="1"/>
  <c r="M108" i="65" s="1"/>
  <c r="D107" i="65" a="1"/>
  <c r="D107" i="65" s="1"/>
  <c r="F105" i="65" a="1"/>
  <c r="F105" i="65" s="1"/>
  <c r="F103" i="65" a="1"/>
  <c r="F103" i="65" s="1"/>
  <c r="K100" i="65" a="1"/>
  <c r="K100" i="65" s="1"/>
  <c r="L96" i="65" a="1"/>
  <c r="L96" i="65" s="1"/>
  <c r="I110" i="65" a="1"/>
  <c r="I110" i="65" s="1"/>
  <c r="H110" i="65" a="1"/>
  <c r="H110" i="65" s="1"/>
  <c r="L108" i="65" a="1"/>
  <c r="L108" i="65" s="1"/>
  <c r="O106" i="65" a="1"/>
  <c r="O106" i="65" s="1"/>
  <c r="P106" i="65" s="1"/>
  <c r="Q106" i="65" s="1"/>
  <c r="E105" i="65" a="1"/>
  <c r="E105" i="65" s="1"/>
  <c r="E103" i="65" a="1"/>
  <c r="E103" i="65" s="1"/>
  <c r="G100" i="65" a="1"/>
  <c r="G100" i="65" s="1"/>
  <c r="J96" i="65" a="1"/>
  <c r="J96" i="65" s="1"/>
  <c r="D122" i="65" a="1"/>
  <c r="D122" i="65" s="1"/>
  <c r="O111" i="65" a="1"/>
  <c r="O111" i="65" s="1"/>
  <c r="P111" i="65" s="1"/>
  <c r="Q111" i="65" s="1"/>
  <c r="G110" i="65" a="1"/>
  <c r="G110" i="65" s="1"/>
  <c r="K108" i="65" a="1"/>
  <c r="K108" i="65" s="1"/>
  <c r="N106" i="65" a="1"/>
  <c r="N106" i="65" s="1"/>
  <c r="D105" i="65" a="1"/>
  <c r="D105" i="65" s="1"/>
  <c r="O102" i="65" a="1"/>
  <c r="O102" i="65" s="1"/>
  <c r="D100" i="65" a="1"/>
  <c r="D100" i="65" s="1"/>
  <c r="G96" i="65" a="1"/>
  <c r="G96" i="65" s="1"/>
  <c r="F110" i="65" a="1"/>
  <c r="F110" i="65" s="1"/>
  <c r="M106" i="65" a="1"/>
  <c r="M106" i="65" s="1"/>
  <c r="O104" i="65" a="1"/>
  <c r="O104" i="65" s="1"/>
  <c r="N102" i="65" a="1"/>
  <c r="N102" i="65" s="1"/>
  <c r="O99" i="65" a="1"/>
  <c r="O99" i="65" s="1"/>
  <c r="D96" i="65" a="1"/>
  <c r="D96" i="65" s="1"/>
  <c r="N111" i="65" a="1"/>
  <c r="N111" i="65" s="1"/>
  <c r="J108" i="65" a="1"/>
  <c r="J108" i="65" s="1"/>
  <c r="M111" i="65" a="1"/>
  <c r="M111" i="65" s="1"/>
  <c r="E110" i="65" a="1"/>
  <c r="E110" i="65" s="1"/>
  <c r="I108" i="65" a="1"/>
  <c r="I108" i="65" s="1"/>
  <c r="L106" i="65" a="1"/>
  <c r="L106" i="65" s="1"/>
  <c r="N104" i="65" a="1"/>
  <c r="N104" i="65" s="1"/>
  <c r="M102" i="65" a="1"/>
  <c r="M102" i="65" s="1"/>
  <c r="M99" i="65" a="1"/>
  <c r="M99" i="65" s="1"/>
  <c r="L95" i="65" a="1"/>
  <c r="L95" i="65" s="1"/>
  <c r="D110" i="65" a="1"/>
  <c r="D110" i="65" s="1"/>
  <c r="H108" i="65" a="1"/>
  <c r="H108" i="65" s="1"/>
  <c r="K106" i="65" a="1"/>
  <c r="K106" i="65" s="1"/>
  <c r="M104" i="65" a="1"/>
  <c r="M104" i="65" s="1"/>
  <c r="L102" i="65" a="1"/>
  <c r="L102" i="65" s="1"/>
  <c r="L99" i="65" a="1"/>
  <c r="L99" i="65" s="1"/>
  <c r="L91" i="65" a="1"/>
  <c r="L91" i="65" s="1"/>
  <c r="F108" i="65" a="1"/>
  <c r="F108" i="65" s="1"/>
  <c r="I106" i="65" a="1"/>
  <c r="I106" i="65" s="1"/>
  <c r="J104" i="65" a="1"/>
  <c r="J104" i="65" s="1"/>
  <c r="F102" i="65" a="1"/>
  <c r="F102" i="65" s="1"/>
  <c r="I99" i="65" a="1"/>
  <c r="I99" i="65" s="1"/>
  <c r="E90" i="65" a="1"/>
  <c r="E90" i="65" s="1"/>
  <c r="H104" i="65" a="1"/>
  <c r="H104" i="65" s="1"/>
  <c r="D102" i="65" a="1"/>
  <c r="D102" i="65" s="1"/>
  <c r="H99" i="65" a="1"/>
  <c r="H99" i="65" s="1"/>
  <c r="N89" i="65" a="1"/>
  <c r="N89" i="65" s="1"/>
  <c r="D108" i="65" a="1"/>
  <c r="D108" i="65" s="1"/>
  <c r="G106" i="65" a="1"/>
  <c r="G106" i="65" s="1"/>
  <c r="G104" i="65" a="1"/>
  <c r="G104" i="65" s="1"/>
  <c r="O101" i="65" a="1"/>
  <c r="O101" i="65" s="1"/>
  <c r="G99" i="65" a="1"/>
  <c r="G99" i="65" s="1"/>
  <c r="F88" i="65" a="1"/>
  <c r="F88" i="65" s="1"/>
  <c r="N101" i="65" a="1"/>
  <c r="N101" i="65" s="1"/>
  <c r="F99" i="65" a="1"/>
  <c r="F99" i="65" s="1"/>
  <c r="O87" i="65" a="1"/>
  <c r="O87" i="65" s="1"/>
  <c r="D106" i="65" a="1"/>
  <c r="D106" i="65" s="1"/>
  <c r="D104" i="65" a="1"/>
  <c r="D104" i="65" s="1"/>
  <c r="M101" i="65" a="1"/>
  <c r="M101" i="65" s="1"/>
  <c r="D99" i="65" a="1"/>
  <c r="D99" i="65" s="1"/>
  <c r="G86" i="65" a="1"/>
  <c r="G86" i="65" s="1"/>
  <c r="O105" i="65" a="1"/>
  <c r="O105" i="65" s="1"/>
  <c r="P105" i="65" s="1"/>
  <c r="Q105" i="65" s="1"/>
  <c r="O103" i="65" a="1"/>
  <c r="O103" i="65" s="1"/>
  <c r="L101" i="65" a="1"/>
  <c r="L101" i="65" s="1"/>
  <c r="N98" i="65" a="1"/>
  <c r="N98" i="65" s="1"/>
  <c r="N85" i="65" a="1"/>
  <c r="N85" i="65" s="1"/>
  <c r="L107" i="65" a="1"/>
  <c r="L107" i="65" s="1"/>
  <c r="M105" i="65" a="1"/>
  <c r="M105" i="65" s="1"/>
  <c r="N103" i="65" a="1"/>
  <c r="N103" i="65" s="1"/>
  <c r="K101" i="65" a="1"/>
  <c r="K101" i="65" s="1"/>
  <c r="M98" i="65" a="1"/>
  <c r="M98" i="65" s="1"/>
  <c r="F84" i="65" a="1"/>
  <c r="F84" i="65" s="1"/>
  <c r="L103" i="65" a="1"/>
  <c r="L103" i="65" s="1"/>
  <c r="H101" i="65" a="1"/>
  <c r="H101" i="65" s="1"/>
  <c r="I122" i="65" a="1"/>
  <c r="I122" i="65" s="1"/>
  <c r="M110" i="65" a="1"/>
  <c r="M110" i="65" s="1"/>
  <c r="E109" i="65" a="1"/>
  <c r="E109" i="65" s="1"/>
  <c r="H107" i="65" a="1"/>
  <c r="H107" i="65" s="1"/>
  <c r="J105" i="65" a="1"/>
  <c r="J105" i="65" s="1"/>
  <c r="K103" i="65" a="1"/>
  <c r="K103" i="65" s="1"/>
  <c r="F101" i="65" a="1"/>
  <c r="F101" i="65" s="1"/>
  <c r="F97" i="65" a="1"/>
  <c r="F97" i="65" s="1"/>
  <c r="AU14" i="75"/>
  <c r="AU15" i="75" s="1"/>
  <c r="AU16" i="75" s="1"/>
  <c r="J95" i="65" a="1"/>
  <c r="J95" i="65" s="1"/>
  <c r="I95" i="65" a="1"/>
  <c r="I95" i="65" s="1"/>
  <c r="L98" i="65" a="1"/>
  <c r="L98" i="65" s="1"/>
  <c r="F95" i="65" a="1"/>
  <c r="F95" i="65" s="1"/>
  <c r="F106" i="65" a="1"/>
  <c r="F106" i="65" s="1"/>
  <c r="I104" i="65" a="1"/>
  <c r="I104" i="65" s="1"/>
  <c r="K102" i="65" a="1"/>
  <c r="K102" i="65" s="1"/>
  <c r="N100" i="65" a="1"/>
  <c r="N100" i="65" s="1"/>
  <c r="J98" i="65" a="1"/>
  <c r="J98" i="65" s="1"/>
  <c r="L94" i="65" a="1"/>
  <c r="L94" i="65" s="1"/>
  <c r="J102" i="65" a="1"/>
  <c r="J102" i="65" s="1"/>
  <c r="M100" i="65" a="1"/>
  <c r="M100" i="65" s="1"/>
  <c r="H98" i="65" a="1"/>
  <c r="H98" i="65" s="1"/>
  <c r="L93" i="65" a="1"/>
  <c r="L93" i="65" s="1"/>
  <c r="J93" i="65" a="1"/>
  <c r="J93" i="65" s="1"/>
  <c r="H102" i="65" a="1"/>
  <c r="H102" i="65" s="1"/>
  <c r="I100" i="65" a="1"/>
  <c r="I100" i="65" s="1"/>
  <c r="O97" i="65" a="1"/>
  <c r="O97" i="65" s="1"/>
  <c r="E93" i="65" a="1"/>
  <c r="E93" i="65" s="1"/>
  <c r="J107" i="65" a="1"/>
  <c r="J107" i="65" s="1"/>
  <c r="N105" i="65" a="1"/>
  <c r="N105" i="65" s="1"/>
  <c r="E104" i="65" a="1"/>
  <c r="E104" i="65" s="1"/>
  <c r="G102" i="65" a="1"/>
  <c r="G102" i="65" s="1"/>
  <c r="H100" i="65" a="1"/>
  <c r="H100" i="65" s="1"/>
  <c r="N97" i="65" a="1"/>
  <c r="N97" i="65" s="1"/>
  <c r="K92" i="65" a="1"/>
  <c r="K92" i="65" s="1"/>
  <c r="M97" i="65" a="1"/>
  <c r="M97" i="65" s="1"/>
  <c r="D92" i="65" a="1"/>
  <c r="D92" i="65" s="1"/>
  <c r="E102" i="65" a="1"/>
  <c r="E102" i="65" s="1"/>
  <c r="F100" i="65" a="1"/>
  <c r="F100" i="65" s="1"/>
  <c r="J97" i="65" a="1"/>
  <c r="J97" i="65" s="1"/>
  <c r="O91" i="65" a="1"/>
  <c r="O91" i="65" s="1"/>
  <c r="BJ55" i="75"/>
  <c r="AF68" i="75"/>
  <c r="AU81" i="75"/>
  <c r="AF107" i="75"/>
  <c r="AU107" i="75"/>
  <c r="AF55" i="75"/>
  <c r="AF17" i="75"/>
  <c r="BJ68" i="75"/>
  <c r="AF81" i="75"/>
  <c r="AF29" i="75"/>
  <c r="BJ81" i="75"/>
  <c r="AU94" i="75"/>
  <c r="AU29" i="75"/>
  <c r="AU42" i="75"/>
  <c r="BJ16" i="75"/>
  <c r="AU68" i="75"/>
  <c r="AF42" i="75"/>
  <c r="BJ94" i="75"/>
  <c r="AF94" i="75"/>
  <c r="BJ29" i="75"/>
  <c r="AU56" i="75"/>
  <c r="AU57" i="75" s="1"/>
  <c r="AU58" i="75" s="1"/>
  <c r="AU59" i="75" s="1"/>
  <c r="AU60" i="75" s="1"/>
  <c r="BJ107" i="75"/>
  <c r="BJ42" i="75"/>
  <c r="BJ15" i="84"/>
  <c r="AF16" i="84"/>
  <c r="AU16" i="84"/>
  <c r="G103" i="65" a="1"/>
  <c r="G103" i="65" s="1"/>
  <c r="E100" i="65" a="1"/>
  <c r="E100" i="65" s="1"/>
  <c r="N96" i="65" a="1"/>
  <c r="N96" i="65" s="1"/>
  <c r="E95" i="65" a="1"/>
  <c r="E95" i="65" s="1"/>
  <c r="I93" i="65" a="1"/>
  <c r="I93" i="65" s="1"/>
  <c r="K91" i="65" a="1"/>
  <c r="K91" i="65" s="1"/>
  <c r="M89" i="65" a="1"/>
  <c r="M89" i="65" s="1"/>
  <c r="M87" i="65" a="1"/>
  <c r="M87" i="65" s="1"/>
  <c r="M85" i="65" a="1"/>
  <c r="M85" i="65" s="1"/>
  <c r="M121" i="64" a="1"/>
  <c r="M121" i="64" s="1"/>
  <c r="O119" i="64" a="1"/>
  <c r="O119" i="64" s="1"/>
  <c r="P117" i="64" a="1"/>
  <c r="P117" i="64" s="1"/>
  <c r="L115" i="64" a="1"/>
  <c r="L115" i="64" s="1"/>
  <c r="K98" i="65" a="1"/>
  <c r="K98" i="65" s="1"/>
  <c r="M96" i="65" a="1"/>
  <c r="M96" i="65" s="1"/>
  <c r="D95" i="65" a="1"/>
  <c r="D95" i="65" s="1"/>
  <c r="H93" i="65" a="1"/>
  <c r="H93" i="65" s="1"/>
  <c r="J91" i="65" a="1"/>
  <c r="J91" i="65" s="1"/>
  <c r="L89" i="65" a="1"/>
  <c r="L89" i="65" s="1"/>
  <c r="K87" i="65" a="1"/>
  <c r="K87" i="65" s="1"/>
  <c r="L85" i="65" a="1"/>
  <c r="L85" i="65" s="1"/>
  <c r="L121" i="64" a="1"/>
  <c r="L121" i="64" s="1"/>
  <c r="M119" i="64" a="1"/>
  <c r="M119" i="64" s="1"/>
  <c r="O117" i="64" a="1"/>
  <c r="O117" i="64" s="1"/>
  <c r="K115" i="64" a="1"/>
  <c r="K115" i="64" s="1"/>
  <c r="O94" i="65" a="1"/>
  <c r="O94" i="65" s="1"/>
  <c r="G93" i="65" a="1"/>
  <c r="G93" i="65" s="1"/>
  <c r="I91" i="65" a="1"/>
  <c r="I91" i="65" s="1"/>
  <c r="K89" i="65" a="1"/>
  <c r="K89" i="65" s="1"/>
  <c r="J87" i="65" a="1"/>
  <c r="J87" i="65" s="1"/>
  <c r="K85" i="65" a="1"/>
  <c r="K85" i="65" s="1"/>
  <c r="K121" i="64" a="1"/>
  <c r="K121" i="64" s="1"/>
  <c r="L119" i="64" a="1"/>
  <c r="L119" i="64" s="1"/>
  <c r="N117" i="64" a="1"/>
  <c r="N117" i="64" s="1"/>
  <c r="E115" i="64" a="1"/>
  <c r="E115" i="64" s="1"/>
  <c r="L104" i="65" a="1"/>
  <c r="L104" i="65" s="1"/>
  <c r="D103" i="65" a="1"/>
  <c r="D103" i="65" s="1"/>
  <c r="I101" i="65" a="1"/>
  <c r="I101" i="65" s="1"/>
  <c r="N99" i="65" a="1"/>
  <c r="N99" i="65" s="1"/>
  <c r="I98" i="65" a="1"/>
  <c r="I98" i="65" s="1"/>
  <c r="K96" i="65" a="1"/>
  <c r="K96" i="65" s="1"/>
  <c r="N94" i="65" a="1"/>
  <c r="N94" i="65" s="1"/>
  <c r="F93" i="65" a="1"/>
  <c r="F93" i="65" s="1"/>
  <c r="H91" i="65" a="1"/>
  <c r="H91" i="65" s="1"/>
  <c r="J89" i="65" a="1"/>
  <c r="J89" i="65" s="1"/>
  <c r="I87" i="65" a="1"/>
  <c r="I87" i="65" s="1"/>
  <c r="I85" i="65" a="1"/>
  <c r="I85" i="65" s="1"/>
  <c r="I121" i="64" a="1"/>
  <c r="I121" i="64" s="1"/>
  <c r="K119" i="64" a="1"/>
  <c r="K119" i="64" s="1"/>
  <c r="M117" i="64" a="1"/>
  <c r="M117" i="64" s="1"/>
  <c r="O114" i="64" a="1"/>
  <c r="O114" i="64" s="1"/>
  <c r="I89" i="65" a="1"/>
  <c r="I89" i="65" s="1"/>
  <c r="H87" i="65" a="1"/>
  <c r="H87" i="65" s="1"/>
  <c r="H85" i="65" a="1"/>
  <c r="H85" i="65" s="1"/>
  <c r="H121" i="64" a="1"/>
  <c r="H121" i="64" s="1"/>
  <c r="J119" i="64" a="1"/>
  <c r="J119" i="64" s="1"/>
  <c r="H114" i="64" a="1"/>
  <c r="H114" i="64" s="1"/>
  <c r="G98" i="65" a="1"/>
  <c r="G98" i="65" s="1"/>
  <c r="I96" i="65" a="1"/>
  <c r="I96" i="65" s="1"/>
  <c r="K94" i="65" a="1"/>
  <c r="K94" i="65" s="1"/>
  <c r="D93" i="65" a="1"/>
  <c r="D93" i="65" s="1"/>
  <c r="F91" i="65" a="1"/>
  <c r="F91" i="65" s="1"/>
  <c r="F89" i="65" a="1"/>
  <c r="F89" i="65" s="1"/>
  <c r="G87" i="65" a="1"/>
  <c r="G87" i="65" s="1"/>
  <c r="G85" i="65" a="1"/>
  <c r="G85" i="65" s="1"/>
  <c r="P122" i="64" a="1"/>
  <c r="P122" i="64" s="1"/>
  <c r="G121" i="64" a="1"/>
  <c r="G121" i="64" s="1"/>
  <c r="I119" i="64" a="1"/>
  <c r="I119" i="64" s="1"/>
  <c r="K117" i="64" a="1"/>
  <c r="K117" i="64" s="1"/>
  <c r="K113" i="64" a="1"/>
  <c r="K113" i="64" s="1"/>
  <c r="G101" i="65" a="1"/>
  <c r="G101" i="65" s="1"/>
  <c r="K99" i="65" a="1"/>
  <c r="K99" i="65" s="1"/>
  <c r="E98" i="65" a="1"/>
  <c r="E98" i="65" s="1"/>
  <c r="J94" i="65" a="1"/>
  <c r="J94" i="65" s="1"/>
  <c r="O92" i="65" a="1"/>
  <c r="O92" i="65" s="1"/>
  <c r="E91" i="65" a="1"/>
  <c r="E91" i="65" s="1"/>
  <c r="E89" i="65" a="1"/>
  <c r="E89" i="65" s="1"/>
  <c r="E87" i="65" a="1"/>
  <c r="E87" i="65" s="1"/>
  <c r="F85" i="65" a="1"/>
  <c r="F85" i="65" s="1"/>
  <c r="O122" i="64" a="1"/>
  <c r="O122" i="64" s="1"/>
  <c r="F121" i="64" a="1"/>
  <c r="F121" i="64" s="1"/>
  <c r="H119" i="64" a="1"/>
  <c r="H119" i="64" s="1"/>
  <c r="I117" i="64" a="1"/>
  <c r="I117" i="64" s="1"/>
  <c r="K107" i="64" a="1"/>
  <c r="K107" i="64" s="1"/>
  <c r="H96" i="65" a="1"/>
  <c r="H96" i="65" s="1"/>
  <c r="I94" i="65" a="1"/>
  <c r="I94" i="65" s="1"/>
  <c r="N92" i="65" a="1"/>
  <c r="N92" i="65" s="1"/>
  <c r="D91" i="65" a="1"/>
  <c r="D91" i="65" s="1"/>
  <c r="D89" i="65" a="1"/>
  <c r="D89" i="65" s="1"/>
  <c r="D87" i="65" a="1"/>
  <c r="D87" i="65" s="1"/>
  <c r="E85" i="65" a="1"/>
  <c r="E85" i="65" s="1"/>
  <c r="N122" i="64" a="1"/>
  <c r="N122" i="64" s="1"/>
  <c r="E121" i="64" a="1"/>
  <c r="E121" i="64" s="1"/>
  <c r="G119" i="64" a="1"/>
  <c r="G119" i="64" s="1"/>
  <c r="H117" i="64" a="1"/>
  <c r="H117" i="64" s="1"/>
  <c r="H94" i="65" a="1"/>
  <c r="H94" i="65" s="1"/>
  <c r="M92" i="65" a="1"/>
  <c r="M92" i="65" s="1"/>
  <c r="N90" i="65" a="1"/>
  <c r="N90" i="65" s="1"/>
  <c r="O88" i="65" a="1"/>
  <c r="O88" i="65" s="1"/>
  <c r="O86" i="65" a="1"/>
  <c r="O86" i="65" s="1"/>
  <c r="D85" i="65" a="1"/>
  <c r="D85" i="65" s="1"/>
  <c r="M122" i="64" a="1"/>
  <c r="M122" i="64" s="1"/>
  <c r="D121" i="64" a="1"/>
  <c r="D121" i="64" s="1"/>
  <c r="E119" i="64" a="1"/>
  <c r="E119" i="64" s="1"/>
  <c r="G117" i="64" a="1"/>
  <c r="G117" i="64" s="1"/>
  <c r="E96" i="65" a="1"/>
  <c r="E96" i="65" s="1"/>
  <c r="G94" i="65" a="1"/>
  <c r="G94" i="65" s="1"/>
  <c r="L92" i="65" a="1"/>
  <c r="L92" i="65" s="1"/>
  <c r="L90" i="65" a="1"/>
  <c r="L90" i="65" s="1"/>
  <c r="N88" i="65" a="1"/>
  <c r="N88" i="65" s="1"/>
  <c r="N86" i="65" a="1"/>
  <c r="N86" i="65" s="1"/>
  <c r="O84" i="65" a="1"/>
  <c r="O84" i="65" s="1"/>
  <c r="L122" i="64" a="1"/>
  <c r="L122" i="64" s="1"/>
  <c r="P120" i="64" a="1"/>
  <c r="P120" i="64" s="1"/>
  <c r="P118" i="64" a="1"/>
  <c r="P118" i="64" s="1"/>
  <c r="F117" i="64" a="1"/>
  <c r="F117" i="64" s="1"/>
  <c r="K90" i="65" a="1"/>
  <c r="K90" i="65" s="1"/>
  <c r="L88" i="65" a="1"/>
  <c r="L88" i="65" s="1"/>
  <c r="M86" i="65" a="1"/>
  <c r="M86" i="65" s="1"/>
  <c r="N84" i="65" a="1"/>
  <c r="N84" i="65" s="1"/>
  <c r="O120" i="64" a="1"/>
  <c r="O120" i="64" s="1"/>
  <c r="O118" i="64" a="1"/>
  <c r="O118" i="64" s="1"/>
  <c r="E117" i="64" a="1"/>
  <c r="E117" i="64" s="1"/>
  <c r="L97" i="65" a="1"/>
  <c r="L97" i="65" s="1"/>
  <c r="O95" i="65" a="1"/>
  <c r="O95" i="65" s="1"/>
  <c r="F94" i="65" a="1"/>
  <c r="F94" i="65" s="1"/>
  <c r="I92" i="65" a="1"/>
  <c r="I92" i="65" s="1"/>
  <c r="J90" i="65" a="1"/>
  <c r="J90" i="65" s="1"/>
  <c r="K88" i="65" a="1"/>
  <c r="K88" i="65" s="1"/>
  <c r="L86" i="65" a="1"/>
  <c r="L86" i="65" s="1"/>
  <c r="M84" i="65" a="1"/>
  <c r="M84" i="65" s="1"/>
  <c r="J122" i="64" a="1"/>
  <c r="J122" i="64" s="1"/>
  <c r="N120" i="64" a="1"/>
  <c r="N120" i="64" s="1"/>
  <c r="N118" i="64" a="1"/>
  <c r="N118" i="64" s="1"/>
  <c r="D117" i="64" a="1"/>
  <c r="D117" i="64" s="1"/>
  <c r="N95" i="65" a="1"/>
  <c r="N95" i="65" s="1"/>
  <c r="E94" i="65" a="1"/>
  <c r="E94" i="65" s="1"/>
  <c r="H92" i="65" a="1"/>
  <c r="H92" i="65" s="1"/>
  <c r="I90" i="65" a="1"/>
  <c r="I90" i="65" s="1"/>
  <c r="J88" i="65" a="1"/>
  <c r="J88" i="65" s="1"/>
  <c r="K86" i="65" a="1"/>
  <c r="K86" i="65" s="1"/>
  <c r="L84" i="65" a="1"/>
  <c r="L84" i="65" s="1"/>
  <c r="I122" i="64" a="1"/>
  <c r="I122" i="64" s="1"/>
  <c r="L120" i="64" a="1"/>
  <c r="L120" i="64" s="1"/>
  <c r="M118" i="64" a="1"/>
  <c r="M118" i="64" s="1"/>
  <c r="P116" i="64" a="1"/>
  <c r="P116" i="64" s="1"/>
  <c r="L100" i="65" a="1"/>
  <c r="L100" i="65" s="1"/>
  <c r="E99" i="65" a="1"/>
  <c r="E99" i="65" s="1"/>
  <c r="I97" i="65" a="1"/>
  <c r="I97" i="65" s="1"/>
  <c r="M95" i="65" a="1"/>
  <c r="M95" i="65" s="1"/>
  <c r="D94" i="65" a="1"/>
  <c r="D94" i="65" s="1"/>
  <c r="G92" i="65" a="1"/>
  <c r="G92" i="65" s="1"/>
  <c r="H90" i="65" a="1"/>
  <c r="H90" i="65" s="1"/>
  <c r="I88" i="65" a="1"/>
  <c r="I88" i="65" s="1"/>
  <c r="J86" i="65" a="1"/>
  <c r="J86" i="65" s="1"/>
  <c r="K84" i="65" a="1"/>
  <c r="K84" i="65" s="1"/>
  <c r="H122" i="64" a="1"/>
  <c r="H122" i="64" s="1"/>
  <c r="J120" i="64" a="1"/>
  <c r="J120" i="64" s="1"/>
  <c r="L118" i="64" a="1"/>
  <c r="L118" i="64" s="1"/>
  <c r="L116" i="64" a="1"/>
  <c r="L116" i="64" s="1"/>
  <c r="O93" i="65" a="1"/>
  <c r="O93" i="65" s="1"/>
  <c r="F92" i="65" a="1"/>
  <c r="F92" i="65" s="1"/>
  <c r="G90" i="65" a="1"/>
  <c r="G90" i="65" s="1"/>
  <c r="H88" i="65" a="1"/>
  <c r="H88" i="65" s="1"/>
  <c r="I86" i="65" a="1"/>
  <c r="I86" i="65" s="1"/>
  <c r="I84" i="65" a="1"/>
  <c r="I84" i="65" s="1"/>
  <c r="F122" i="64" a="1"/>
  <c r="F122" i="64" s="1"/>
  <c r="I120" i="64" a="1"/>
  <c r="I120" i="64" s="1"/>
  <c r="K118" i="64" a="1"/>
  <c r="K118" i="64" s="1"/>
  <c r="J116" i="64" a="1"/>
  <c r="J116" i="64" s="1"/>
  <c r="J100" i="65" a="1"/>
  <c r="J100" i="65" s="1"/>
  <c r="O98" i="65" a="1"/>
  <c r="O98" i="65" s="1"/>
  <c r="G97" i="65" a="1"/>
  <c r="G97" i="65" s="1"/>
  <c r="K95" i="65" a="1"/>
  <c r="K95" i="65" s="1"/>
  <c r="M93" i="65" a="1"/>
  <c r="M93" i="65" s="1"/>
  <c r="E92" i="65" a="1"/>
  <c r="E92" i="65" s="1"/>
  <c r="F90" i="65" a="1"/>
  <c r="F90" i="65" s="1"/>
  <c r="G88" i="65" a="1"/>
  <c r="G88" i="65" s="1"/>
  <c r="H86" i="65" a="1"/>
  <c r="H86" i="65" s="1"/>
  <c r="G84" i="65" a="1"/>
  <c r="G84" i="65" s="1"/>
  <c r="E122" i="64" a="1"/>
  <c r="E122" i="64" s="1"/>
  <c r="H120" i="64" a="1"/>
  <c r="H120" i="64" s="1"/>
  <c r="J118" i="64" a="1"/>
  <c r="J118" i="64" s="1"/>
  <c r="I116" i="64" a="1"/>
  <c r="I116" i="64" s="1"/>
  <c r="D90" i="65" a="1"/>
  <c r="D90" i="65" s="1"/>
  <c r="E88" i="65" a="1"/>
  <c r="E88" i="65" s="1"/>
  <c r="E86" i="65" a="1"/>
  <c r="E86" i="65" s="1"/>
  <c r="E84" i="65" a="1"/>
  <c r="E84" i="65" s="1"/>
  <c r="F120" i="64" a="1"/>
  <c r="F120" i="64" s="1"/>
  <c r="F118" i="64" a="1"/>
  <c r="F118" i="64" s="1"/>
  <c r="G116" i="64" a="1"/>
  <c r="G116" i="64" s="1"/>
  <c r="H95" i="65" a="1"/>
  <c r="H95" i="65" s="1"/>
  <c r="K93" i="65" a="1"/>
  <c r="K93" i="65" s="1"/>
  <c r="M91" i="65" a="1"/>
  <c r="M91" i="65" s="1"/>
  <c r="O89" i="65" a="1"/>
  <c r="O89" i="65" s="1"/>
  <c r="D88" i="65" a="1"/>
  <c r="D88" i="65" s="1"/>
  <c r="O85" i="65" a="1"/>
  <c r="O85" i="65" s="1"/>
  <c r="O121" i="64" a="1"/>
  <c r="O121" i="64" s="1"/>
  <c r="E120" i="64" a="1"/>
  <c r="E120" i="64" s="1"/>
  <c r="E118" i="64" a="1"/>
  <c r="E118" i="64" s="1"/>
  <c r="F116" i="64" a="1"/>
  <c r="F116" i="64" s="1"/>
  <c r="O115" i="64" a="1"/>
  <c r="O115" i="64" s="1"/>
  <c r="C13" i="65"/>
  <c r="H84" i="65" a="1"/>
  <c r="H84" i="65" s="1"/>
  <c r="D86" i="65" a="1"/>
  <c r="D86" i="65" s="1"/>
  <c r="L87" i="65" a="1"/>
  <c r="L87" i="65" s="1"/>
  <c r="G89" i="65" a="1"/>
  <c r="G89" i="65" s="1"/>
  <c r="M90" i="65" a="1"/>
  <c r="M90" i="65" s="1"/>
  <c r="J84" i="65" a="1"/>
  <c r="J84" i="65" s="1"/>
  <c r="F86" i="65" a="1"/>
  <c r="F86" i="65" s="1"/>
  <c r="N87" i="65" a="1"/>
  <c r="N87" i="65" s="1"/>
  <c r="H89" i="65" a="1"/>
  <c r="H89" i="65" s="1"/>
  <c r="O90" i="65" a="1"/>
  <c r="O90" i="65" s="1"/>
  <c r="J92" i="65" a="1"/>
  <c r="J92" i="65" s="1"/>
  <c r="N93" i="65" a="1"/>
  <c r="N93" i="65" s="1"/>
  <c r="G95" i="65" a="1"/>
  <c r="G95" i="65" s="1"/>
  <c r="F98" i="65" a="1"/>
  <c r="F98" i="65" s="1"/>
  <c r="J85" i="65" a="1"/>
  <c r="J85" i="65" s="1"/>
  <c r="F87" i="65" a="1"/>
  <c r="F87" i="65" s="1"/>
  <c r="M88" i="65" a="1"/>
  <c r="M88" i="65" s="1"/>
  <c r="N91" i="65" a="1"/>
  <c r="N91" i="65" s="1"/>
  <c r="M94" i="65" a="1"/>
  <c r="M94" i="65" s="1"/>
  <c r="F96" i="65" a="1"/>
  <c r="F96" i="65" s="1"/>
  <c r="K97" i="65" a="1"/>
  <c r="K97" i="65" s="1"/>
  <c r="M115" i="64" a="1"/>
  <c r="M115" i="64" s="1"/>
  <c r="P114" i="64" a="1"/>
  <c r="P114" i="64" s="1"/>
  <c r="F114" i="64" a="1"/>
  <c r="F114" i="64" s="1"/>
  <c r="I113" i="64" a="1"/>
  <c r="I113" i="64" s="1"/>
  <c r="L112" i="64" a="1"/>
  <c r="L112" i="64" s="1"/>
  <c r="O111" i="64" a="1"/>
  <c r="O111" i="64" s="1"/>
  <c r="E111" i="64" a="1"/>
  <c r="E111" i="64" s="1"/>
  <c r="H110" i="64" a="1"/>
  <c r="H110" i="64" s="1"/>
  <c r="K109" i="64" a="1"/>
  <c r="K109" i="64" s="1"/>
  <c r="N108" i="64" a="1"/>
  <c r="N108" i="64" s="1"/>
  <c r="F107" i="64" a="1"/>
  <c r="F107" i="64" s="1"/>
  <c r="K105" i="64" a="1"/>
  <c r="K105" i="64" s="1"/>
  <c r="P103" i="64" a="1"/>
  <c r="P103" i="64" s="1"/>
  <c r="H102" i="64" a="1"/>
  <c r="H102" i="64" s="1"/>
  <c r="M100" i="64" a="1"/>
  <c r="M100" i="64" s="1"/>
  <c r="E99" i="64" a="1"/>
  <c r="E99" i="64" s="1"/>
  <c r="J97" i="64" a="1"/>
  <c r="J97" i="64" s="1"/>
  <c r="L96" i="64" a="1"/>
  <c r="L96" i="64" s="1"/>
  <c r="D95" i="64" a="1"/>
  <c r="D95" i="64" s="1"/>
  <c r="I93" i="64" a="1"/>
  <c r="I93" i="64" s="1"/>
  <c r="N91" i="64" a="1"/>
  <c r="N91" i="64" s="1"/>
  <c r="F90" i="64" a="1"/>
  <c r="F90" i="64" s="1"/>
  <c r="K88" i="64" a="1"/>
  <c r="K88" i="64" s="1"/>
  <c r="F85" i="64" a="1"/>
  <c r="F85" i="64" s="1"/>
  <c r="H84" i="64" a="1"/>
  <c r="H84" i="64" s="1"/>
  <c r="J83" i="64" a="1"/>
  <c r="J83" i="64" s="1"/>
  <c r="L82" i="64" a="1"/>
  <c r="L82" i="64" s="1"/>
  <c r="L81" i="64" a="1"/>
  <c r="L81" i="64" s="1"/>
  <c r="H78" i="64" a="1"/>
  <c r="H78" i="64" s="1"/>
  <c r="N73" i="64" a="1"/>
  <c r="N73" i="64" s="1"/>
  <c r="P107" i="64" a="1"/>
  <c r="P107" i="64" s="1"/>
  <c r="H106" i="64" a="1"/>
  <c r="H106" i="64" s="1"/>
  <c r="M104" i="64" a="1"/>
  <c r="M104" i="64" s="1"/>
  <c r="E103" i="64" a="1"/>
  <c r="E103" i="64" s="1"/>
  <c r="J101" i="64" a="1"/>
  <c r="J101" i="64" s="1"/>
  <c r="O99" i="64" a="1"/>
  <c r="O99" i="64" s="1"/>
  <c r="G98" i="64" a="1"/>
  <c r="G98" i="64" s="1"/>
  <c r="I97" i="64" a="1"/>
  <c r="I97" i="64" s="1"/>
  <c r="N95" i="64" a="1"/>
  <c r="N95" i="64" s="1"/>
  <c r="F94" i="64" a="1"/>
  <c r="F94" i="64" s="1"/>
  <c r="K92" i="64" a="1"/>
  <c r="K92" i="64" s="1"/>
  <c r="P90" i="64" a="1"/>
  <c r="P90" i="64" s="1"/>
  <c r="H89" i="64" a="1"/>
  <c r="H89" i="64" s="1"/>
  <c r="M87" i="64" a="1"/>
  <c r="M87" i="64" s="1"/>
  <c r="O86" i="64" a="1"/>
  <c r="O86" i="64" s="1"/>
  <c r="D86" i="64" a="1"/>
  <c r="D86" i="64" s="1"/>
  <c r="J79" i="64" a="1"/>
  <c r="J79" i="64" s="1"/>
  <c r="G78" i="64" a="1"/>
  <c r="G78" i="64" s="1"/>
  <c r="E114" i="64" a="1"/>
  <c r="E114" i="64" s="1"/>
  <c r="H113" i="64" a="1"/>
  <c r="H113" i="64" s="1"/>
  <c r="K112" i="64" a="1"/>
  <c r="K112" i="64" s="1"/>
  <c r="N111" i="64" a="1"/>
  <c r="N111" i="64" s="1"/>
  <c r="D111" i="64" a="1"/>
  <c r="D111" i="64" s="1"/>
  <c r="G110" i="64" a="1"/>
  <c r="G110" i="64" s="1"/>
  <c r="J109" i="64" a="1"/>
  <c r="J109" i="64" s="1"/>
  <c r="M108" i="64" a="1"/>
  <c r="M108" i="64" s="1"/>
  <c r="E107" i="64" a="1"/>
  <c r="E107" i="64" s="1"/>
  <c r="J105" i="64" a="1"/>
  <c r="J105" i="64" s="1"/>
  <c r="O103" i="64" a="1"/>
  <c r="O103" i="64" s="1"/>
  <c r="G102" i="64" a="1"/>
  <c r="G102" i="64" s="1"/>
  <c r="L100" i="64" a="1"/>
  <c r="L100" i="64" s="1"/>
  <c r="D99" i="64" a="1"/>
  <c r="D99" i="64" s="1"/>
  <c r="F98" i="64" a="1"/>
  <c r="F98" i="64" s="1"/>
  <c r="K96" i="64" a="1"/>
  <c r="K96" i="64" s="1"/>
  <c r="P94" i="64" a="1"/>
  <c r="P94" i="64" s="1"/>
  <c r="H93" i="64" a="1"/>
  <c r="H93" i="64" s="1"/>
  <c r="M91" i="64" a="1"/>
  <c r="M91" i="64" s="1"/>
  <c r="E90" i="64" a="1"/>
  <c r="E90" i="64" s="1"/>
  <c r="J88" i="64" a="1"/>
  <c r="J88" i="64" s="1"/>
  <c r="P85" i="64" a="1"/>
  <c r="P85" i="64" s="1"/>
  <c r="E85" i="64" a="1"/>
  <c r="E85" i="64" s="1"/>
  <c r="G84" i="64" a="1"/>
  <c r="G84" i="64" s="1"/>
  <c r="I83" i="64" a="1"/>
  <c r="I83" i="64" s="1"/>
  <c r="K81" i="64" a="1"/>
  <c r="K81" i="64" s="1"/>
  <c r="J80" i="64" a="1"/>
  <c r="J80" i="64" s="1"/>
  <c r="M73" i="64" a="1"/>
  <c r="M73" i="64" s="1"/>
  <c r="O107" i="64" a="1"/>
  <c r="O107" i="64" s="1"/>
  <c r="G106" i="64" a="1"/>
  <c r="G106" i="64" s="1"/>
  <c r="L104" i="64" a="1"/>
  <c r="L104" i="64" s="1"/>
  <c r="D103" i="64" a="1"/>
  <c r="D103" i="64" s="1"/>
  <c r="I101" i="64" a="1"/>
  <c r="I101" i="64" s="1"/>
  <c r="N99" i="64" a="1"/>
  <c r="N99" i="64" s="1"/>
  <c r="P98" i="64" a="1"/>
  <c r="P98" i="64" s="1"/>
  <c r="H97" i="64" a="1"/>
  <c r="H97" i="64" s="1"/>
  <c r="M95" i="64" a="1"/>
  <c r="M95" i="64" s="1"/>
  <c r="E94" i="64" a="1"/>
  <c r="E94" i="64" s="1"/>
  <c r="J92" i="64" a="1"/>
  <c r="J92" i="64" s="1"/>
  <c r="O90" i="64" a="1"/>
  <c r="O90" i="64" s="1"/>
  <c r="G89" i="64" a="1"/>
  <c r="G89" i="64" s="1"/>
  <c r="L87" i="64" a="1"/>
  <c r="L87" i="64" s="1"/>
  <c r="N86" i="64" a="1"/>
  <c r="N86" i="64" s="1"/>
  <c r="H83" i="64" a="1"/>
  <c r="H83" i="64" s="1"/>
  <c r="I79" i="64" a="1"/>
  <c r="I79" i="64" s="1"/>
  <c r="G76" i="64" a="1"/>
  <c r="G76" i="64" s="1"/>
  <c r="N114" i="64" a="1"/>
  <c r="N114" i="64" s="1"/>
  <c r="D114" i="64" a="1"/>
  <c r="D114" i="64" s="1"/>
  <c r="G113" i="64" a="1"/>
  <c r="G113" i="64" s="1"/>
  <c r="J112" i="64" a="1"/>
  <c r="J112" i="64" s="1"/>
  <c r="M111" i="64" a="1"/>
  <c r="M111" i="64" s="1"/>
  <c r="P110" i="64" a="1"/>
  <c r="P110" i="64" s="1"/>
  <c r="F110" i="64" a="1"/>
  <c r="F110" i="64" s="1"/>
  <c r="I109" i="64" a="1"/>
  <c r="I109" i="64" s="1"/>
  <c r="L108" i="64" a="1"/>
  <c r="L108" i="64" s="1"/>
  <c r="D107" i="64" a="1"/>
  <c r="D107" i="64" s="1"/>
  <c r="I105" i="64" a="1"/>
  <c r="I105" i="64" s="1"/>
  <c r="N103" i="64" a="1"/>
  <c r="N103" i="64" s="1"/>
  <c r="F102" i="64" a="1"/>
  <c r="F102" i="64" s="1"/>
  <c r="K100" i="64" a="1"/>
  <c r="K100" i="64" s="1"/>
  <c r="M99" i="64" a="1"/>
  <c r="M99" i="64" s="1"/>
  <c r="E98" i="64" a="1"/>
  <c r="E98" i="64" s="1"/>
  <c r="J96" i="64" a="1"/>
  <c r="J96" i="64" s="1"/>
  <c r="O94" i="64" a="1"/>
  <c r="O94" i="64" s="1"/>
  <c r="G93" i="64" a="1"/>
  <c r="G93" i="64" s="1"/>
  <c r="L91" i="64" a="1"/>
  <c r="L91" i="64" s="1"/>
  <c r="D90" i="64" a="1"/>
  <c r="D90" i="64" s="1"/>
  <c r="I88" i="64" a="1"/>
  <c r="I88" i="64" s="1"/>
  <c r="M86" i="64" a="1"/>
  <c r="M86" i="64" s="1"/>
  <c r="O85" i="64" a="1"/>
  <c r="O85" i="64" s="1"/>
  <c r="D85" i="64" a="1"/>
  <c r="D85" i="64" s="1"/>
  <c r="I82" i="64" a="1"/>
  <c r="I82" i="64" s="1"/>
  <c r="J81" i="64" a="1"/>
  <c r="J81" i="64" s="1"/>
  <c r="P77" i="64" a="1"/>
  <c r="P77" i="64" s="1"/>
  <c r="N107" i="64" a="1"/>
  <c r="N107" i="64" s="1"/>
  <c r="F106" i="64" a="1"/>
  <c r="F106" i="64" s="1"/>
  <c r="K104" i="64" a="1"/>
  <c r="K104" i="64" s="1"/>
  <c r="P102" i="64" a="1"/>
  <c r="P102" i="64" s="1"/>
  <c r="H101" i="64" a="1"/>
  <c r="H101" i="64" s="1"/>
  <c r="J100" i="64" a="1"/>
  <c r="J100" i="64" s="1"/>
  <c r="O98" i="64" a="1"/>
  <c r="O98" i="64" s="1"/>
  <c r="G97" i="64" a="1"/>
  <c r="G97" i="64" s="1"/>
  <c r="L95" i="64" a="1"/>
  <c r="L95" i="64" s="1"/>
  <c r="D94" i="64" a="1"/>
  <c r="D94" i="64" s="1"/>
  <c r="I92" i="64" a="1"/>
  <c r="I92" i="64" s="1"/>
  <c r="N90" i="64" a="1"/>
  <c r="N90" i="64" s="1"/>
  <c r="F89" i="64" a="1"/>
  <c r="F89" i="64" s="1"/>
  <c r="K87" i="64" a="1"/>
  <c r="K87" i="64" s="1"/>
  <c r="P84" i="64" a="1"/>
  <c r="P84" i="64" s="1"/>
  <c r="E84" i="64" a="1"/>
  <c r="E84" i="64" s="1"/>
  <c r="G83" i="64" a="1"/>
  <c r="G83" i="64" s="1"/>
  <c r="H80" i="64" a="1"/>
  <c r="H80" i="64" s="1"/>
  <c r="F76" i="64" a="1"/>
  <c r="F76" i="64" s="1"/>
  <c r="J115" i="64" a="1"/>
  <c r="J115" i="64" s="1"/>
  <c r="M114" i="64" a="1"/>
  <c r="M114" i="64" s="1"/>
  <c r="P113" i="64" a="1"/>
  <c r="P113" i="64" s="1"/>
  <c r="F113" i="64" a="1"/>
  <c r="F113" i="64" s="1"/>
  <c r="I112" i="64" a="1"/>
  <c r="I112" i="64" s="1"/>
  <c r="L111" i="64" a="1"/>
  <c r="L111" i="64" s="1"/>
  <c r="O110" i="64" a="1"/>
  <c r="O110" i="64" s="1"/>
  <c r="E110" i="64" a="1"/>
  <c r="E110" i="64" s="1"/>
  <c r="H109" i="64" a="1"/>
  <c r="H109" i="64" s="1"/>
  <c r="K108" i="64" a="1"/>
  <c r="K108" i="64" s="1"/>
  <c r="P106" i="64" a="1"/>
  <c r="P106" i="64" s="1"/>
  <c r="H105" i="64" a="1"/>
  <c r="H105" i="64" s="1"/>
  <c r="M103" i="64" a="1"/>
  <c r="M103" i="64" s="1"/>
  <c r="E102" i="64" a="1"/>
  <c r="E102" i="64" s="1"/>
  <c r="G101" i="64" a="1"/>
  <c r="G101" i="64" s="1"/>
  <c r="L99" i="64" a="1"/>
  <c r="L99" i="64" s="1"/>
  <c r="D98" i="64" a="1"/>
  <c r="D98" i="64" s="1"/>
  <c r="I96" i="64" a="1"/>
  <c r="I96" i="64" s="1"/>
  <c r="N94" i="64" a="1"/>
  <c r="N94" i="64" s="1"/>
  <c r="F93" i="64" a="1"/>
  <c r="F93" i="64" s="1"/>
  <c r="K91" i="64" a="1"/>
  <c r="K91" i="64" s="1"/>
  <c r="P89" i="64" a="1"/>
  <c r="P89" i="64" s="1"/>
  <c r="H88" i="64" a="1"/>
  <c r="H88" i="64" s="1"/>
  <c r="J87" i="64" a="1"/>
  <c r="J87" i="64" s="1"/>
  <c r="L86" i="64" a="1"/>
  <c r="L86" i="64" s="1"/>
  <c r="H82" i="64" a="1"/>
  <c r="H82" i="64" s="1"/>
  <c r="H81" i="64" a="1"/>
  <c r="H81" i="64" s="1"/>
  <c r="O77" i="64" a="1"/>
  <c r="O77" i="64" s="1"/>
  <c r="O72" i="64" a="1"/>
  <c r="O72" i="64" s="1"/>
  <c r="M107" i="64" a="1"/>
  <c r="M107" i="64" s="1"/>
  <c r="E106" i="64" a="1"/>
  <c r="E106" i="64" s="1"/>
  <c r="J104" i="64" a="1"/>
  <c r="J104" i="64" s="1"/>
  <c r="O102" i="64" a="1"/>
  <c r="O102" i="64" s="1"/>
  <c r="D102" i="64" a="1"/>
  <c r="D102" i="64" s="1"/>
  <c r="I100" i="64" a="1"/>
  <c r="I100" i="64" s="1"/>
  <c r="N98" i="64" a="1"/>
  <c r="N98" i="64" s="1"/>
  <c r="F97" i="64" a="1"/>
  <c r="F97" i="64" s="1"/>
  <c r="K95" i="64" a="1"/>
  <c r="K95" i="64" s="1"/>
  <c r="P93" i="64" a="1"/>
  <c r="P93" i="64" s="1"/>
  <c r="H92" i="64" a="1"/>
  <c r="H92" i="64" s="1"/>
  <c r="M90" i="64" a="1"/>
  <c r="M90" i="64" s="1"/>
  <c r="E89" i="64" a="1"/>
  <c r="E89" i="64" s="1"/>
  <c r="K86" i="64" a="1"/>
  <c r="K86" i="64" s="1"/>
  <c r="M85" i="64" a="1"/>
  <c r="M85" i="64" s="1"/>
  <c r="O84" i="64" a="1"/>
  <c r="O84" i="64" s="1"/>
  <c r="D84" i="64" a="1"/>
  <c r="D84" i="64" s="1"/>
  <c r="F83" i="64" a="1"/>
  <c r="F83" i="64" s="1"/>
  <c r="G80" i="64" a="1"/>
  <c r="G80" i="64" s="1"/>
  <c r="O75" i="64" a="1"/>
  <c r="O75" i="64" s="1"/>
  <c r="I115" i="64" a="1"/>
  <c r="I115" i="64" s="1"/>
  <c r="L114" i="64" a="1"/>
  <c r="L114" i="64" s="1"/>
  <c r="O113" i="64" a="1"/>
  <c r="O113" i="64" s="1"/>
  <c r="E113" i="64" a="1"/>
  <c r="E113" i="64" s="1"/>
  <c r="H112" i="64" a="1"/>
  <c r="H112" i="64" s="1"/>
  <c r="K111" i="64" a="1"/>
  <c r="K111" i="64" s="1"/>
  <c r="N110" i="64" a="1"/>
  <c r="N110" i="64" s="1"/>
  <c r="D110" i="64" a="1"/>
  <c r="D110" i="64" s="1"/>
  <c r="G109" i="64" a="1"/>
  <c r="G109" i="64" s="1"/>
  <c r="J108" i="64" a="1"/>
  <c r="J108" i="64" s="1"/>
  <c r="O106" i="64" a="1"/>
  <c r="O106" i="64" s="1"/>
  <c r="G105" i="64" a="1"/>
  <c r="G105" i="64" s="1"/>
  <c r="L103" i="64" a="1"/>
  <c r="L103" i="64" s="1"/>
  <c r="N102" i="64" a="1"/>
  <c r="N102" i="64" s="1"/>
  <c r="F101" i="64" a="1"/>
  <c r="F101" i="64" s="1"/>
  <c r="K99" i="64" a="1"/>
  <c r="K99" i="64" s="1"/>
  <c r="P97" i="64" a="1"/>
  <c r="P97" i="64" s="1"/>
  <c r="H96" i="64" a="1"/>
  <c r="H96" i="64" s="1"/>
  <c r="M94" i="64" a="1"/>
  <c r="M94" i="64" s="1"/>
  <c r="E93" i="64" a="1"/>
  <c r="E93" i="64" s="1"/>
  <c r="J91" i="64" a="1"/>
  <c r="J91" i="64" s="1"/>
  <c r="O89" i="64" a="1"/>
  <c r="O89" i="64" s="1"/>
  <c r="G88" i="64" a="1"/>
  <c r="G88" i="64" s="1"/>
  <c r="G82" i="64" a="1"/>
  <c r="G82" i="64" s="1"/>
  <c r="G81" i="64" a="1"/>
  <c r="G81" i="64" s="1"/>
  <c r="E79" i="64" a="1"/>
  <c r="E79" i="64" s="1"/>
  <c r="N77" i="64" a="1"/>
  <c r="N77" i="64" s="1"/>
  <c r="N75" i="64" a="1"/>
  <c r="N75" i="64" s="1"/>
  <c r="C13" i="64"/>
  <c r="P13" i="64" s="1" a="1"/>
  <c r="P13" i="64" s="1"/>
  <c r="L107" i="64" a="1"/>
  <c r="L107" i="64" s="1"/>
  <c r="D106" i="64" a="1"/>
  <c r="D106" i="64" s="1"/>
  <c r="I104" i="64" a="1"/>
  <c r="I104" i="64" s="1"/>
  <c r="K103" i="64" a="1"/>
  <c r="K103" i="64" s="1"/>
  <c r="P101" i="64" a="1"/>
  <c r="P101" i="64" s="1"/>
  <c r="H100" i="64" a="1"/>
  <c r="H100" i="64" s="1"/>
  <c r="M98" i="64" a="1"/>
  <c r="M98" i="64" s="1"/>
  <c r="E97" i="64" a="1"/>
  <c r="E97" i="64" s="1"/>
  <c r="J95" i="64" a="1"/>
  <c r="J95" i="64" s="1"/>
  <c r="O93" i="64" a="1"/>
  <c r="O93" i="64" s="1"/>
  <c r="G92" i="64" a="1"/>
  <c r="G92" i="64" s="1"/>
  <c r="L90" i="64" a="1"/>
  <c r="L90" i="64" s="1"/>
  <c r="D89" i="64" a="1"/>
  <c r="D89" i="64" s="1"/>
  <c r="F88" i="64" a="1"/>
  <c r="F88" i="64" s="1"/>
  <c r="H87" i="64" a="1"/>
  <c r="H87" i="64" s="1"/>
  <c r="J86" i="64" a="1"/>
  <c r="J86" i="64" s="1"/>
  <c r="L85" i="64" a="1"/>
  <c r="L85" i="64" s="1"/>
  <c r="N84" i="64" a="1"/>
  <c r="N84" i="64" s="1"/>
  <c r="P83" i="64" a="1"/>
  <c r="P83" i="64" s="1"/>
  <c r="E83" i="64" a="1"/>
  <c r="E83" i="64" s="1"/>
  <c r="F81" i="64" a="1"/>
  <c r="F81" i="64" s="1"/>
  <c r="F80" i="64" a="1"/>
  <c r="F80" i="64" s="1"/>
  <c r="N14" i="64" a="1"/>
  <c r="N14" i="64" s="1"/>
  <c r="I16" i="64" a="1"/>
  <c r="I16" i="64" s="1"/>
  <c r="D18" i="64" a="1"/>
  <c r="D18" i="64" s="1"/>
  <c r="L19" i="64" a="1"/>
  <c r="L19" i="64" s="1"/>
  <c r="G21" i="64" a="1"/>
  <c r="G21" i="64" s="1"/>
  <c r="O22" i="64" a="1"/>
  <c r="O22" i="64" s="1"/>
  <c r="J24" i="64" a="1"/>
  <c r="J24" i="64" s="1"/>
  <c r="E26" i="64" a="1"/>
  <c r="E26" i="64" s="1"/>
  <c r="D14" i="64" a="1"/>
  <c r="D14" i="64" s="1"/>
  <c r="L15" i="64" a="1"/>
  <c r="L15" i="64" s="1"/>
  <c r="G17" i="64" a="1"/>
  <c r="G17" i="64" s="1"/>
  <c r="O18" i="64" a="1"/>
  <c r="O18" i="64" s="1"/>
  <c r="J20" i="64" a="1"/>
  <c r="J20" i="64" s="1"/>
  <c r="E22" i="64" a="1"/>
  <c r="E22" i="64" s="1"/>
  <c r="M23" i="64" a="1"/>
  <c r="M23" i="64" s="1"/>
  <c r="H25" i="64" a="1"/>
  <c r="H25" i="64" s="1"/>
  <c r="P26" i="64" a="1"/>
  <c r="P26" i="64" s="1"/>
  <c r="N27" i="64" a="1"/>
  <c r="N27" i="64" s="1"/>
  <c r="I29" i="64" a="1"/>
  <c r="I29" i="64" s="1"/>
  <c r="O14" i="64" a="1"/>
  <c r="O14" i="64" s="1"/>
  <c r="J16" i="64" a="1"/>
  <c r="J16" i="64" s="1"/>
  <c r="E18" i="64" a="1"/>
  <c r="E18" i="64" s="1"/>
  <c r="M19" i="64" a="1"/>
  <c r="M19" i="64" s="1"/>
  <c r="H21" i="64" a="1"/>
  <c r="H21" i="64" s="1"/>
  <c r="P22" i="64" a="1"/>
  <c r="P22" i="64" s="1"/>
  <c r="K24" i="64" a="1"/>
  <c r="K24" i="64" s="1"/>
  <c r="F26" i="64" a="1"/>
  <c r="F26" i="64" s="1"/>
  <c r="D27" i="64" a="1"/>
  <c r="D27" i="64" s="1"/>
  <c r="E14" i="64" a="1"/>
  <c r="E14" i="64" s="1"/>
  <c r="M15" i="64" a="1"/>
  <c r="M15" i="64" s="1"/>
  <c r="H17" i="64" a="1"/>
  <c r="H17" i="64" s="1"/>
  <c r="P18" i="64" a="1"/>
  <c r="P18" i="64" s="1"/>
  <c r="K20" i="64" a="1"/>
  <c r="K20" i="64" s="1"/>
  <c r="F22" i="64" a="1"/>
  <c r="F22" i="64" s="1"/>
  <c r="N23" i="64" a="1"/>
  <c r="N23" i="64" s="1"/>
  <c r="P14" i="64" a="1"/>
  <c r="P14" i="64" s="1"/>
  <c r="K16" i="64" a="1"/>
  <c r="K16" i="64" s="1"/>
  <c r="F18" i="64" a="1"/>
  <c r="F18" i="64" s="1"/>
  <c r="N19" i="64" a="1"/>
  <c r="N19" i="64" s="1"/>
  <c r="I21" i="64" a="1"/>
  <c r="I21" i="64" s="1"/>
  <c r="F14" i="64" a="1"/>
  <c r="F14" i="64" s="1"/>
  <c r="N15" i="64" a="1"/>
  <c r="N15" i="64" s="1"/>
  <c r="I17" i="64" a="1"/>
  <c r="I17" i="64" s="1"/>
  <c r="D19" i="64" a="1"/>
  <c r="D19" i="64" s="1"/>
  <c r="L20" i="64" a="1"/>
  <c r="L20" i="64" s="1"/>
  <c r="G22" i="64" a="1"/>
  <c r="G22" i="64" s="1"/>
  <c r="O23" i="64" a="1"/>
  <c r="O23" i="64" s="1"/>
  <c r="M24" i="64" a="1"/>
  <c r="M24" i="64" s="1"/>
  <c r="D15" i="64" a="1"/>
  <c r="D15" i="64" s="1"/>
  <c r="L16" i="64" a="1"/>
  <c r="L16" i="64" s="1"/>
  <c r="G18" i="64" a="1"/>
  <c r="G18" i="64" s="1"/>
  <c r="O19" i="64" a="1"/>
  <c r="O19" i="64" s="1"/>
  <c r="J21" i="64" a="1"/>
  <c r="J21" i="64" s="1"/>
  <c r="E23" i="64" a="1"/>
  <c r="E23" i="64" s="1"/>
  <c r="P23" i="64" a="1"/>
  <c r="P23" i="64" s="1"/>
  <c r="K25" i="64" a="1"/>
  <c r="K25" i="64" s="1"/>
  <c r="F27" i="64" a="1"/>
  <c r="F27" i="64" s="1"/>
  <c r="N28" i="64" a="1"/>
  <c r="N28" i="64" s="1"/>
  <c r="E15" i="64" a="1"/>
  <c r="E15" i="64" s="1"/>
  <c r="M16" i="64" a="1"/>
  <c r="M16" i="64" s="1"/>
  <c r="H18" i="64" a="1"/>
  <c r="H18" i="64" s="1"/>
  <c r="P19" i="64" a="1"/>
  <c r="P19" i="64" s="1"/>
  <c r="K21" i="64" a="1"/>
  <c r="K21" i="64" s="1"/>
  <c r="I22" i="64" a="1"/>
  <c r="I22" i="64" s="1"/>
  <c r="D24" i="64" a="1"/>
  <c r="D24" i="64" s="1"/>
  <c r="F15" i="64" a="1"/>
  <c r="F15" i="64" s="1"/>
  <c r="N16" i="64" a="1"/>
  <c r="N16" i="64" s="1"/>
  <c r="I18" i="64" a="1"/>
  <c r="I18" i="64" s="1"/>
  <c r="D20" i="64" a="1"/>
  <c r="D20" i="64" s="1"/>
  <c r="O20" i="64" a="1"/>
  <c r="O20" i="64" s="1"/>
  <c r="J22" i="64" a="1"/>
  <c r="J22" i="64" s="1"/>
  <c r="E24" i="64" a="1"/>
  <c r="E24" i="64" s="1"/>
  <c r="I14" i="64" a="1"/>
  <c r="I14" i="64" s="1"/>
  <c r="D16" i="64" a="1"/>
  <c r="D16" i="64" s="1"/>
  <c r="L17" i="64" a="1"/>
  <c r="L17" i="64" s="1"/>
  <c r="G19" i="64" a="1"/>
  <c r="G19" i="64" s="1"/>
  <c r="E20" i="64" a="1"/>
  <c r="E20" i="64" s="1"/>
  <c r="M21" i="64" a="1"/>
  <c r="M21" i="64" s="1"/>
  <c r="H23" i="64" a="1"/>
  <c r="H23" i="64" s="1"/>
  <c r="P24" i="64" a="1"/>
  <c r="P24" i="64" s="1"/>
  <c r="G15" i="64" a="1"/>
  <c r="G15" i="64" s="1"/>
  <c r="O16" i="64" a="1"/>
  <c r="O16" i="64" s="1"/>
  <c r="J18" i="64" a="1"/>
  <c r="J18" i="64" s="1"/>
  <c r="H19" i="64" a="1"/>
  <c r="H19" i="64" s="1"/>
  <c r="P20" i="64" a="1"/>
  <c r="P20" i="64" s="1"/>
  <c r="K22" i="64" a="1"/>
  <c r="K22" i="64" s="1"/>
  <c r="F24" i="64" a="1"/>
  <c r="F24" i="64" s="1"/>
  <c r="J14" i="64" a="1"/>
  <c r="J14" i="64" s="1"/>
  <c r="E16" i="64" a="1"/>
  <c r="E16" i="64" s="1"/>
  <c r="M17" i="64" a="1"/>
  <c r="M17" i="64" s="1"/>
  <c r="K18" i="64" a="1"/>
  <c r="K18" i="64" s="1"/>
  <c r="F20" i="64" a="1"/>
  <c r="F20" i="64" s="1"/>
  <c r="N21" i="64" a="1"/>
  <c r="N21" i="64" s="1"/>
  <c r="I23" i="64" a="1"/>
  <c r="I23" i="64" s="1"/>
  <c r="D25" i="64" a="1"/>
  <c r="D25" i="64" s="1"/>
  <c r="L26" i="64" a="1"/>
  <c r="L26" i="64" s="1"/>
  <c r="K14" i="64" a="1"/>
  <c r="K14" i="64" s="1"/>
  <c r="F16" i="64" a="1"/>
  <c r="F16" i="64" s="1"/>
  <c r="D17" i="64" a="1"/>
  <c r="D17" i="64" s="1"/>
  <c r="L18" i="64" a="1"/>
  <c r="L18" i="64" s="1"/>
  <c r="G20" i="64" a="1"/>
  <c r="G20" i="64" s="1"/>
  <c r="O21" i="64" a="1"/>
  <c r="O21" i="64" s="1"/>
  <c r="J23" i="64" a="1"/>
  <c r="J23" i="64" s="1"/>
  <c r="E25" i="64" a="1"/>
  <c r="E25" i="64" s="1"/>
  <c r="I15" i="64" a="1"/>
  <c r="I15" i="64" s="1"/>
  <c r="G16" i="64" a="1"/>
  <c r="G16" i="64" s="1"/>
  <c r="L14" i="64" a="1"/>
  <c r="L14" i="64" s="1"/>
  <c r="J15" i="64" a="1"/>
  <c r="J15" i="64" s="1"/>
  <c r="E17" i="64" a="1"/>
  <c r="E17" i="64" s="1"/>
  <c r="M18" i="64" a="1"/>
  <c r="M18" i="64" s="1"/>
  <c r="H20" i="64" a="1"/>
  <c r="H20" i="64" s="1"/>
  <c r="P21" i="64" a="1"/>
  <c r="P21" i="64" s="1"/>
  <c r="K23" i="64" a="1"/>
  <c r="K23" i="64" s="1"/>
  <c r="N18" i="64" a="1"/>
  <c r="N18" i="64" s="1"/>
  <c r="L21" i="64" a="1"/>
  <c r="L21" i="64" s="1"/>
  <c r="J25" i="64" a="1"/>
  <c r="J25" i="64" s="1"/>
  <c r="J27" i="64" a="1"/>
  <c r="J27" i="64" s="1"/>
  <c r="G29" i="64" a="1"/>
  <c r="G29" i="64" s="1"/>
  <c r="P30" i="64" a="1"/>
  <c r="P30" i="64" s="1"/>
  <c r="N31" i="64" a="1"/>
  <c r="N31" i="64" s="1"/>
  <c r="I33" i="64" a="1"/>
  <c r="I33" i="64" s="1"/>
  <c r="D35" i="64" a="1"/>
  <c r="D35" i="64" s="1"/>
  <c r="L36" i="64" a="1"/>
  <c r="L36" i="64" s="1"/>
  <c r="G38" i="64" a="1"/>
  <c r="G38" i="64" s="1"/>
  <c r="O39" i="64" a="1"/>
  <c r="O39" i="64" s="1"/>
  <c r="J41" i="64" a="1"/>
  <c r="J41" i="64" s="1"/>
  <c r="E43" i="64" a="1"/>
  <c r="E43" i="64" s="1"/>
  <c r="H16" i="64" a="1"/>
  <c r="H16" i="64" s="1"/>
  <c r="E19" i="64" a="1"/>
  <c r="E19" i="64" s="1"/>
  <c r="K26" i="64" a="1"/>
  <c r="K26" i="64" s="1"/>
  <c r="I28" i="64" a="1"/>
  <c r="I28" i="64" s="1"/>
  <c r="H29" i="64" a="1"/>
  <c r="H29" i="64" s="1"/>
  <c r="F30" i="64" a="1"/>
  <c r="F30" i="64" s="1"/>
  <c r="D31" i="64" a="1"/>
  <c r="D31" i="64" s="1"/>
  <c r="L32" i="64" a="1"/>
  <c r="L32" i="64" s="1"/>
  <c r="G34" i="64" a="1"/>
  <c r="G34" i="64" s="1"/>
  <c r="O35" i="64" a="1"/>
  <c r="O35" i="64" s="1"/>
  <c r="J37" i="64" a="1"/>
  <c r="J37" i="64" s="1"/>
  <c r="E39" i="64" a="1"/>
  <c r="E39" i="64" s="1"/>
  <c r="M40" i="64" a="1"/>
  <c r="M40" i="64" s="1"/>
  <c r="F19" i="64" a="1"/>
  <c r="F19" i="64" s="1"/>
  <c r="G24" i="64" a="1"/>
  <c r="G24" i="64" s="1"/>
  <c r="K27" i="64" a="1"/>
  <c r="K27" i="64" s="1"/>
  <c r="G30" i="64" a="1"/>
  <c r="G30" i="64" s="1"/>
  <c r="O31" i="64" a="1"/>
  <c r="O31" i="64" s="1"/>
  <c r="J33" i="64" a="1"/>
  <c r="J33" i="64" s="1"/>
  <c r="E35" i="64" a="1"/>
  <c r="E35" i="64" s="1"/>
  <c r="M36" i="64" a="1"/>
  <c r="M36" i="64" s="1"/>
  <c r="H38" i="64" a="1"/>
  <c r="H38" i="64" s="1"/>
  <c r="P39" i="64" a="1"/>
  <c r="P39" i="64" s="1"/>
  <c r="K41" i="64" a="1"/>
  <c r="K41" i="64" s="1"/>
  <c r="I19" i="64" a="1"/>
  <c r="I19" i="64" s="1"/>
  <c r="H24" i="64" a="1"/>
  <c r="H24" i="64" s="1"/>
  <c r="L25" i="64" a="1"/>
  <c r="L25" i="64" s="1"/>
  <c r="J28" i="64" a="1"/>
  <c r="J28" i="64" s="1"/>
  <c r="E31" i="64" a="1"/>
  <c r="E31" i="64" s="1"/>
  <c r="M32" i="64" a="1"/>
  <c r="M32" i="64" s="1"/>
  <c r="H34" i="64" a="1"/>
  <c r="H34" i="64" s="1"/>
  <c r="P35" i="64" a="1"/>
  <c r="P35" i="64" s="1"/>
  <c r="K37" i="64" a="1"/>
  <c r="K37" i="64" s="1"/>
  <c r="J19" i="64" a="1"/>
  <c r="J19" i="64" s="1"/>
  <c r="D22" i="64" a="1"/>
  <c r="D22" i="64" s="1"/>
  <c r="M26" i="64" a="1"/>
  <c r="M26" i="64" s="1"/>
  <c r="L27" i="64" a="1"/>
  <c r="L27" i="64" s="1"/>
  <c r="K28" i="64" a="1"/>
  <c r="K28" i="64" s="1"/>
  <c r="J29" i="64" a="1"/>
  <c r="J29" i="64" s="1"/>
  <c r="H30" i="64" a="1"/>
  <c r="H30" i="64" s="1"/>
  <c r="P31" i="64" a="1"/>
  <c r="P31" i="64" s="1"/>
  <c r="K33" i="64" a="1"/>
  <c r="K33" i="64" s="1"/>
  <c r="F35" i="64" a="1"/>
  <c r="F35" i="64" s="1"/>
  <c r="N36" i="64" a="1"/>
  <c r="N36" i="64" s="1"/>
  <c r="I38" i="64" a="1"/>
  <c r="I38" i="64" s="1"/>
  <c r="D40" i="64" a="1"/>
  <c r="D40" i="64" s="1"/>
  <c r="P16" i="64" a="1"/>
  <c r="P16" i="64" s="1"/>
  <c r="K19" i="64" a="1"/>
  <c r="K19" i="64" s="1"/>
  <c r="I24" i="64" a="1"/>
  <c r="I24" i="64" s="1"/>
  <c r="M25" i="64" a="1"/>
  <c r="M25" i="64" s="1"/>
  <c r="L28" i="64" a="1"/>
  <c r="L28" i="64" s="1"/>
  <c r="F31" i="64" a="1"/>
  <c r="F31" i="64" s="1"/>
  <c r="N32" i="64" a="1"/>
  <c r="N32" i="64" s="1"/>
  <c r="I34" i="64" a="1"/>
  <c r="I34" i="64" s="1"/>
  <c r="D36" i="64" a="1"/>
  <c r="D36" i="64" s="1"/>
  <c r="L37" i="64" a="1"/>
  <c r="L37" i="64" s="1"/>
  <c r="G39" i="64" a="1"/>
  <c r="G39" i="64" s="1"/>
  <c r="O40" i="64" a="1"/>
  <c r="O40" i="64" s="1"/>
  <c r="J42" i="64" a="1"/>
  <c r="J42" i="64" s="1"/>
  <c r="H43" i="64" a="1"/>
  <c r="H43" i="64" s="1"/>
  <c r="P44" i="64" a="1"/>
  <c r="P44" i="64" s="1"/>
  <c r="H22" i="64" a="1"/>
  <c r="H22" i="64" s="1"/>
  <c r="N26" i="64" a="1"/>
  <c r="N26" i="64" s="1"/>
  <c r="M27" i="64" a="1"/>
  <c r="M27" i="64" s="1"/>
  <c r="K29" i="64" a="1"/>
  <c r="K29" i="64" s="1"/>
  <c r="I30" i="64" a="1"/>
  <c r="I30" i="64" s="1"/>
  <c r="D32" i="64" a="1"/>
  <c r="D32" i="64" s="1"/>
  <c r="L33" i="64" a="1"/>
  <c r="L33" i="64" s="1"/>
  <c r="G35" i="64" a="1"/>
  <c r="G35" i="64" s="1"/>
  <c r="O36" i="64" a="1"/>
  <c r="O36" i="64" s="1"/>
  <c r="J38" i="64" a="1"/>
  <c r="J38" i="64" s="1"/>
  <c r="E40" i="64" a="1"/>
  <c r="E40" i="64" s="1"/>
  <c r="M41" i="64" a="1"/>
  <c r="M41" i="64" s="1"/>
  <c r="K42" i="64" a="1"/>
  <c r="K42" i="64" s="1"/>
  <c r="N25" i="64" a="1"/>
  <c r="N25" i="64" s="1"/>
  <c r="M28" i="64" a="1"/>
  <c r="M28" i="64" s="1"/>
  <c r="G31" i="64" a="1"/>
  <c r="G31" i="64" s="1"/>
  <c r="O32" i="64" a="1"/>
  <c r="O32" i="64" s="1"/>
  <c r="J34" i="64" a="1"/>
  <c r="J34" i="64" s="1"/>
  <c r="E36" i="64" a="1"/>
  <c r="E36" i="64" s="1"/>
  <c r="M37" i="64" a="1"/>
  <c r="M37" i="64" s="1"/>
  <c r="H39" i="64" a="1"/>
  <c r="H39" i="64" s="1"/>
  <c r="P40" i="64" a="1"/>
  <c r="P40" i="64" s="1"/>
  <c r="N41" i="64" a="1"/>
  <c r="N41" i="64" s="1"/>
  <c r="I43" i="64" a="1"/>
  <c r="I43" i="64" s="1"/>
  <c r="D45" i="64" a="1"/>
  <c r="D45" i="64" s="1"/>
  <c r="L46" i="64" a="1"/>
  <c r="L46" i="64" s="1"/>
  <c r="G48" i="64" a="1"/>
  <c r="G48" i="64" s="1"/>
  <c r="G14" i="64" a="1"/>
  <c r="G14" i="64" s="1"/>
  <c r="F17" i="64" a="1"/>
  <c r="F17" i="64" s="1"/>
  <c r="L22" i="64" a="1"/>
  <c r="L22" i="64" s="1"/>
  <c r="L24" i="64" a="1"/>
  <c r="L24" i="64" s="1"/>
  <c r="O25" i="64" a="1"/>
  <c r="O25" i="64" s="1"/>
  <c r="O26" i="64" a="1"/>
  <c r="O26" i="64" s="1"/>
  <c r="O27" i="64" a="1"/>
  <c r="O27" i="64" s="1"/>
  <c r="L29" i="64" a="1"/>
  <c r="L29" i="64" s="1"/>
  <c r="J30" i="64" a="1"/>
  <c r="J30" i="64" s="1"/>
  <c r="E32" i="64" a="1"/>
  <c r="E32" i="64" s="1"/>
  <c r="M33" i="64" a="1"/>
  <c r="M33" i="64" s="1"/>
  <c r="H35" i="64" a="1"/>
  <c r="H35" i="64" s="1"/>
  <c r="P36" i="64" a="1"/>
  <c r="P36" i="64" s="1"/>
  <c r="K38" i="64" a="1"/>
  <c r="K38" i="64" s="1"/>
  <c r="F40" i="64" a="1"/>
  <c r="F40" i="64" s="1"/>
  <c r="D41" i="64" a="1"/>
  <c r="D41" i="64" s="1"/>
  <c r="H14" i="64" a="1"/>
  <c r="H14" i="64" s="1"/>
  <c r="J17" i="64" a="1"/>
  <c r="J17" i="64" s="1"/>
  <c r="M22" i="64" a="1"/>
  <c r="M22" i="64" s="1"/>
  <c r="N24" i="64" a="1"/>
  <c r="N24" i="64" s="1"/>
  <c r="H31" i="64" a="1"/>
  <c r="H31" i="64" s="1"/>
  <c r="P32" i="64" a="1"/>
  <c r="P32" i="64" s="1"/>
  <c r="K34" i="64" a="1"/>
  <c r="K34" i="64" s="1"/>
  <c r="F36" i="64" a="1"/>
  <c r="F36" i="64" s="1"/>
  <c r="N37" i="64" a="1"/>
  <c r="N37" i="64" s="1"/>
  <c r="I39" i="64" a="1"/>
  <c r="I39" i="64" s="1"/>
  <c r="G40" i="64" a="1"/>
  <c r="G40" i="64" s="1"/>
  <c r="O41" i="64" a="1"/>
  <c r="O41" i="64" s="1"/>
  <c r="J43" i="64" a="1"/>
  <c r="J43" i="64" s="1"/>
  <c r="E45" i="64" a="1"/>
  <c r="E45" i="64" s="1"/>
  <c r="M46" i="64" a="1"/>
  <c r="M46" i="64" s="1"/>
  <c r="K17" i="64" a="1"/>
  <c r="K17" i="64" s="1"/>
  <c r="N22" i="64" a="1"/>
  <c r="N22" i="64" s="1"/>
  <c r="P25" i="64" a="1"/>
  <c r="P25" i="64" s="1"/>
  <c r="P27" i="64" a="1"/>
  <c r="P27" i="64" s="1"/>
  <c r="O28" i="64" a="1"/>
  <c r="O28" i="64" s="1"/>
  <c r="M29" i="64" a="1"/>
  <c r="M29" i="64" s="1"/>
  <c r="K30" i="64" a="1"/>
  <c r="K30" i="64" s="1"/>
  <c r="F32" i="64" a="1"/>
  <c r="F32" i="64" s="1"/>
  <c r="N33" i="64" a="1"/>
  <c r="N33" i="64" s="1"/>
  <c r="I35" i="64" a="1"/>
  <c r="I35" i="64" s="1"/>
  <c r="D37" i="64" a="1"/>
  <c r="D37" i="64" s="1"/>
  <c r="L38" i="64" a="1"/>
  <c r="L38" i="64" s="1"/>
  <c r="J39" i="64" a="1"/>
  <c r="J39" i="64" s="1"/>
  <c r="M14" i="64" a="1"/>
  <c r="M14" i="64" s="1"/>
  <c r="N17" i="64" a="1"/>
  <c r="N17" i="64" s="1"/>
  <c r="O24" i="64" a="1"/>
  <c r="O24" i="64" s="1"/>
  <c r="E27" i="64" a="1"/>
  <c r="E27" i="64" s="1"/>
  <c r="D28" i="64" a="1"/>
  <c r="D28" i="64" s="1"/>
  <c r="I31" i="64" a="1"/>
  <c r="I31" i="64" s="1"/>
  <c r="D33" i="64" a="1"/>
  <c r="D33" i="64" s="1"/>
  <c r="L34" i="64" a="1"/>
  <c r="L34" i="64" s="1"/>
  <c r="G36" i="64" a="1"/>
  <c r="G36" i="64" s="1"/>
  <c r="O37" i="64" a="1"/>
  <c r="O37" i="64" s="1"/>
  <c r="M38" i="64" a="1"/>
  <c r="M38" i="64" s="1"/>
  <c r="H40" i="64" a="1"/>
  <c r="H40" i="64" s="1"/>
  <c r="O17" i="64" a="1"/>
  <c r="O17" i="64" s="1"/>
  <c r="I20" i="64" a="1"/>
  <c r="I20" i="64" s="1"/>
  <c r="D23" i="64" a="1"/>
  <c r="D23" i="64" s="1"/>
  <c r="D26" i="64" a="1"/>
  <c r="D26" i="64" s="1"/>
  <c r="P28" i="64" a="1"/>
  <c r="P28" i="64" s="1"/>
  <c r="N29" i="64" a="1"/>
  <c r="N29" i="64" s="1"/>
  <c r="L30" i="64" a="1"/>
  <c r="L30" i="64" s="1"/>
  <c r="G32" i="64" a="1"/>
  <c r="G32" i="64" s="1"/>
  <c r="O33" i="64" a="1"/>
  <c r="O33" i="64" s="1"/>
  <c r="J35" i="64" a="1"/>
  <c r="J35" i="64" s="1"/>
  <c r="E37" i="64" a="1"/>
  <c r="E37" i="64" s="1"/>
  <c r="P17" i="64" a="1"/>
  <c r="P17" i="64" s="1"/>
  <c r="M20" i="64" a="1"/>
  <c r="M20" i="64" s="1"/>
  <c r="F23" i="64" a="1"/>
  <c r="F23" i="64" s="1"/>
  <c r="E28" i="64" a="1"/>
  <c r="E28" i="64" s="1"/>
  <c r="J31" i="64" a="1"/>
  <c r="J31" i="64" s="1"/>
  <c r="E33" i="64" a="1"/>
  <c r="E33" i="64" s="1"/>
  <c r="M34" i="64" a="1"/>
  <c r="M34" i="64" s="1"/>
  <c r="H36" i="64" a="1"/>
  <c r="H36" i="64" s="1"/>
  <c r="F37" i="64" a="1"/>
  <c r="F37" i="64" s="1"/>
  <c r="N38" i="64" a="1"/>
  <c r="N38" i="64" s="1"/>
  <c r="I40" i="64" a="1"/>
  <c r="I40" i="64" s="1"/>
  <c r="D42" i="64" a="1"/>
  <c r="D42" i="64" s="1"/>
  <c r="L43" i="64" a="1"/>
  <c r="L43" i="64" s="1"/>
  <c r="N20" i="64" a="1"/>
  <c r="N20" i="64" s="1"/>
  <c r="G23" i="64" a="1"/>
  <c r="G23" i="64" s="1"/>
  <c r="G26" i="64" a="1"/>
  <c r="G26" i="64" s="1"/>
  <c r="G27" i="64" a="1"/>
  <c r="G27" i="64" s="1"/>
  <c r="D29" i="64" a="1"/>
  <c r="D29" i="64" s="1"/>
  <c r="O29" i="64" a="1"/>
  <c r="O29" i="64" s="1"/>
  <c r="M30" i="64" a="1"/>
  <c r="M30" i="64" s="1"/>
  <c r="H32" i="64" a="1"/>
  <c r="H32" i="64" s="1"/>
  <c r="P33" i="64" a="1"/>
  <c r="P33" i="64" s="1"/>
  <c r="K35" i="64" a="1"/>
  <c r="K35" i="64" s="1"/>
  <c r="I36" i="64" a="1"/>
  <c r="I36" i="64" s="1"/>
  <c r="H15" i="64" a="1"/>
  <c r="H15" i="64" s="1"/>
  <c r="D21" i="64" a="1"/>
  <c r="D21" i="64" s="1"/>
  <c r="F28" i="64" a="1"/>
  <c r="F28" i="64" s="1"/>
  <c r="K31" i="64" a="1"/>
  <c r="K31" i="64" s="1"/>
  <c r="F33" i="64" a="1"/>
  <c r="F33" i="64" s="1"/>
  <c r="N34" i="64" a="1"/>
  <c r="N34" i="64" s="1"/>
  <c r="L35" i="64" a="1"/>
  <c r="L35" i="64" s="1"/>
  <c r="G37" i="64" a="1"/>
  <c r="G37" i="64" s="1"/>
  <c r="E21" i="64" a="1"/>
  <c r="E21" i="64" s="1"/>
  <c r="F25" i="64" a="1"/>
  <c r="F25" i="64" s="1"/>
  <c r="H26" i="64" a="1"/>
  <c r="H26" i="64" s="1"/>
  <c r="H27" i="64" a="1"/>
  <c r="H27" i="64" s="1"/>
  <c r="E29" i="64" a="1"/>
  <c r="E29" i="64" s="1"/>
  <c r="P29" i="64" a="1"/>
  <c r="P29" i="64" s="1"/>
  <c r="N30" i="64" a="1"/>
  <c r="N30" i="64" s="1"/>
  <c r="I32" i="64" a="1"/>
  <c r="I32" i="64" s="1"/>
  <c r="D34" i="64" a="1"/>
  <c r="D34" i="64" s="1"/>
  <c r="O34" i="64" a="1"/>
  <c r="O34" i="64" s="1"/>
  <c r="J36" i="64" a="1"/>
  <c r="J36" i="64" s="1"/>
  <c r="K15" i="64" a="1"/>
  <c r="K15" i="64" s="1"/>
  <c r="F21" i="64" a="1"/>
  <c r="F21" i="64" s="1"/>
  <c r="I26" i="64" a="1"/>
  <c r="I26" i="64" s="1"/>
  <c r="G28" i="64" a="1"/>
  <c r="G28" i="64" s="1"/>
  <c r="L31" i="64" a="1"/>
  <c r="L31" i="64" s="1"/>
  <c r="G33" i="64" a="1"/>
  <c r="G33" i="64" s="1"/>
  <c r="E34" i="64" a="1"/>
  <c r="E34" i="64" s="1"/>
  <c r="M35" i="64" a="1"/>
  <c r="M35" i="64" s="1"/>
  <c r="H37" i="64" a="1"/>
  <c r="H37" i="64" s="1"/>
  <c r="P38" i="64" a="1"/>
  <c r="P38" i="64" s="1"/>
  <c r="O15" i="64" a="1"/>
  <c r="O15" i="64" s="1"/>
  <c r="L23" i="64" a="1"/>
  <c r="L23" i="64" s="1"/>
  <c r="G25" i="64" a="1"/>
  <c r="G25" i="64" s="1"/>
  <c r="I27" i="64" a="1"/>
  <c r="I27" i="64" s="1"/>
  <c r="F29" i="64" a="1"/>
  <c r="F29" i="64" s="1"/>
  <c r="D30" i="64" a="1"/>
  <c r="D30" i="64" s="1"/>
  <c r="O30" i="64" a="1"/>
  <c r="O30" i="64" s="1"/>
  <c r="J32" i="64" a="1"/>
  <c r="J32" i="64" s="1"/>
  <c r="H33" i="64" a="1"/>
  <c r="H33" i="64" s="1"/>
  <c r="P34" i="64" a="1"/>
  <c r="P34" i="64" s="1"/>
  <c r="K36" i="64" a="1"/>
  <c r="K36" i="64" s="1"/>
  <c r="F38" i="64" a="1"/>
  <c r="F38" i="64" s="1"/>
  <c r="N39" i="64" a="1"/>
  <c r="N39" i="64" s="1"/>
  <c r="I41" i="64" a="1"/>
  <c r="I41" i="64" s="1"/>
  <c r="P15" i="64" a="1"/>
  <c r="P15" i="64" s="1"/>
  <c r="I25" i="64" a="1"/>
  <c r="I25" i="64" s="1"/>
  <c r="J26" i="64" a="1"/>
  <c r="J26" i="64" s="1"/>
  <c r="H28" i="64" a="1"/>
  <c r="H28" i="64" s="1"/>
  <c r="E30" i="64" a="1"/>
  <c r="E30" i="64" s="1"/>
  <c r="M31" i="64" a="1"/>
  <c r="M31" i="64" s="1"/>
  <c r="K32" i="64" a="1"/>
  <c r="K32" i="64" s="1"/>
  <c r="F34" i="64" a="1"/>
  <c r="F34" i="64" s="1"/>
  <c r="N35" i="64" a="1"/>
  <c r="N35" i="64" s="1"/>
  <c r="I37" i="64" a="1"/>
  <c r="I37" i="64" s="1"/>
  <c r="N40" i="64" a="1"/>
  <c r="N40" i="64" s="1"/>
  <c r="F42" i="64" a="1"/>
  <c r="F42" i="64" s="1"/>
  <c r="G43" i="64" a="1"/>
  <c r="G43" i="64" s="1"/>
  <c r="F46" i="64" a="1"/>
  <c r="F46" i="64" s="1"/>
  <c r="P47" i="64" a="1"/>
  <c r="P47" i="64" s="1"/>
  <c r="N48" i="64" a="1"/>
  <c r="N48" i="64" s="1"/>
  <c r="I50" i="64" a="1"/>
  <c r="I50" i="64" s="1"/>
  <c r="D52" i="64" a="1"/>
  <c r="D52" i="64" s="1"/>
  <c r="L53" i="64" a="1"/>
  <c r="L53" i="64" s="1"/>
  <c r="J54" i="64" a="1"/>
  <c r="J54" i="64" s="1"/>
  <c r="E56" i="64" a="1"/>
  <c r="E56" i="64" s="1"/>
  <c r="M57" i="64" a="1"/>
  <c r="M57" i="64" s="1"/>
  <c r="H59" i="64" a="1"/>
  <c r="H59" i="64" s="1"/>
  <c r="P60" i="64" a="1"/>
  <c r="P60" i="64" s="1"/>
  <c r="K62" i="64" a="1"/>
  <c r="K62" i="64" s="1"/>
  <c r="F64" i="64" a="1"/>
  <c r="F64" i="64" s="1"/>
  <c r="N65" i="64" a="1"/>
  <c r="N65" i="64" s="1"/>
  <c r="I67" i="64" a="1"/>
  <c r="I67" i="64" s="1"/>
  <c r="D69" i="64" a="1"/>
  <c r="D69" i="64" s="1"/>
  <c r="O69" i="64" a="1"/>
  <c r="O69" i="64" s="1"/>
  <c r="J71" i="64" a="1"/>
  <c r="J71" i="64" s="1"/>
  <c r="E73" i="64" a="1"/>
  <c r="E73" i="64" s="1"/>
  <c r="M74" i="64" a="1"/>
  <c r="M74" i="64" s="1"/>
  <c r="H76" i="64" a="1"/>
  <c r="H76" i="64" s="1"/>
  <c r="I44" i="64" a="1"/>
  <c r="I44" i="64" s="1"/>
  <c r="H45" i="64" a="1"/>
  <c r="H45" i="64" s="1"/>
  <c r="E47" i="64" a="1"/>
  <c r="E47" i="64" s="1"/>
  <c r="L49" i="64" a="1"/>
  <c r="L49" i="64" s="1"/>
  <c r="G51" i="64" a="1"/>
  <c r="G51" i="64" s="1"/>
  <c r="O52" i="64" a="1"/>
  <c r="O52" i="64" s="1"/>
  <c r="M53" i="64" a="1"/>
  <c r="M53" i="64" s="1"/>
  <c r="H55" i="64" a="1"/>
  <c r="H55" i="64" s="1"/>
  <c r="P56" i="64" a="1"/>
  <c r="P56" i="64" s="1"/>
  <c r="K58" i="64" a="1"/>
  <c r="K58" i="64" s="1"/>
  <c r="F60" i="64" a="1"/>
  <c r="F60" i="64" s="1"/>
  <c r="N61" i="64" a="1"/>
  <c r="N61" i="64" s="1"/>
  <c r="I63" i="64" a="1"/>
  <c r="I63" i="64" s="1"/>
  <c r="D65" i="64" a="1"/>
  <c r="D65" i="64" s="1"/>
  <c r="L66" i="64" a="1"/>
  <c r="L66" i="64" s="1"/>
  <c r="G68" i="64" a="1"/>
  <c r="G68" i="64" s="1"/>
  <c r="E69" i="64" a="1"/>
  <c r="E69" i="64" s="1"/>
  <c r="M70" i="64" a="1"/>
  <c r="M70" i="64" s="1"/>
  <c r="H72" i="64" a="1"/>
  <c r="H72" i="64" s="1"/>
  <c r="P73" i="64" a="1"/>
  <c r="P73" i="64" s="1"/>
  <c r="K75" i="64" a="1"/>
  <c r="K75" i="64" s="1"/>
  <c r="F77" i="64" a="1"/>
  <c r="F77" i="64" s="1"/>
  <c r="N78" i="64" a="1"/>
  <c r="N78" i="64" s="1"/>
  <c r="I80" i="64" a="1"/>
  <c r="I80" i="64" s="1"/>
  <c r="D82" i="64" a="1"/>
  <c r="D82" i="64" s="1"/>
  <c r="O38" i="64" a="1"/>
  <c r="O38" i="64" s="1"/>
  <c r="E41" i="64" a="1"/>
  <c r="E41" i="64" s="1"/>
  <c r="G42" i="64" a="1"/>
  <c r="G42" i="64" s="1"/>
  <c r="G46" i="64" a="1"/>
  <c r="G46" i="64" s="1"/>
  <c r="F47" i="64" a="1"/>
  <c r="F47" i="64" s="1"/>
  <c r="D48" i="64" a="1"/>
  <c r="D48" i="64" s="1"/>
  <c r="O48" i="64" a="1"/>
  <c r="O48" i="64" s="1"/>
  <c r="J50" i="64" a="1"/>
  <c r="J50" i="64" s="1"/>
  <c r="E52" i="64" a="1"/>
  <c r="E52" i="64" s="1"/>
  <c r="P52" i="64" a="1"/>
  <c r="P52" i="64" s="1"/>
  <c r="K54" i="64" a="1"/>
  <c r="K54" i="64" s="1"/>
  <c r="F56" i="64" a="1"/>
  <c r="F56" i="64" s="1"/>
  <c r="N57" i="64" a="1"/>
  <c r="N57" i="64" s="1"/>
  <c r="I59" i="64" a="1"/>
  <c r="I59" i="64" s="1"/>
  <c r="D61" i="64" a="1"/>
  <c r="D61" i="64" s="1"/>
  <c r="L62" i="64" a="1"/>
  <c r="L62" i="64" s="1"/>
  <c r="G64" i="64" a="1"/>
  <c r="G64" i="64" s="1"/>
  <c r="O65" i="64" a="1"/>
  <c r="O65" i="64" s="1"/>
  <c r="J67" i="64" a="1"/>
  <c r="J67" i="64" s="1"/>
  <c r="H68" i="64" a="1"/>
  <c r="H68" i="64" s="1"/>
  <c r="P69" i="64" a="1"/>
  <c r="P69" i="64" s="1"/>
  <c r="K71" i="64" a="1"/>
  <c r="K71" i="64" s="1"/>
  <c r="F73" i="64" a="1"/>
  <c r="F73" i="64" s="1"/>
  <c r="N74" i="64" a="1"/>
  <c r="N74" i="64" s="1"/>
  <c r="I76" i="64" a="1"/>
  <c r="I76" i="64" s="1"/>
  <c r="D78" i="64" a="1"/>
  <c r="D78" i="64" s="1"/>
  <c r="H42" i="64" a="1"/>
  <c r="H42" i="64" s="1"/>
  <c r="J44" i="64" a="1"/>
  <c r="J44" i="64" s="1"/>
  <c r="I45" i="64" a="1"/>
  <c r="I45" i="64" s="1"/>
  <c r="M49" i="64" a="1"/>
  <c r="M49" i="64" s="1"/>
  <c r="H51" i="64" a="1"/>
  <c r="H51" i="64" s="1"/>
  <c r="F52" i="64" a="1"/>
  <c r="F52" i="64" s="1"/>
  <c r="N53" i="64" a="1"/>
  <c r="N53" i="64" s="1"/>
  <c r="I55" i="64" a="1"/>
  <c r="I55" i="64" s="1"/>
  <c r="D57" i="64" a="1"/>
  <c r="D57" i="64" s="1"/>
  <c r="L58" i="64" a="1"/>
  <c r="L58" i="64" s="1"/>
  <c r="G60" i="64" a="1"/>
  <c r="G60" i="64" s="1"/>
  <c r="O61" i="64" a="1"/>
  <c r="O61" i="64" s="1"/>
  <c r="J63" i="64" a="1"/>
  <c r="J63" i="64" s="1"/>
  <c r="E65" i="64" a="1"/>
  <c r="E65" i="64" s="1"/>
  <c r="M66" i="64" a="1"/>
  <c r="M66" i="64" s="1"/>
  <c r="K67" i="64" a="1"/>
  <c r="K67" i="64" s="1"/>
  <c r="F69" i="64" a="1"/>
  <c r="F69" i="64" s="1"/>
  <c r="N70" i="64" a="1"/>
  <c r="N70" i="64" s="1"/>
  <c r="I72" i="64" a="1"/>
  <c r="I72" i="64" s="1"/>
  <c r="D74" i="64" a="1"/>
  <c r="D74" i="64" s="1"/>
  <c r="L75" i="64" a="1"/>
  <c r="L75" i="64" s="1"/>
  <c r="G77" i="64" a="1"/>
  <c r="G77" i="64" s="1"/>
  <c r="D39" i="64" a="1"/>
  <c r="D39" i="64" s="1"/>
  <c r="F41" i="64" a="1"/>
  <c r="F41" i="64" s="1"/>
  <c r="K43" i="64" a="1"/>
  <c r="K43" i="64" s="1"/>
  <c r="H46" i="64" a="1"/>
  <c r="H46" i="64" s="1"/>
  <c r="G47" i="64" a="1"/>
  <c r="G47" i="64" s="1"/>
  <c r="E48" i="64" a="1"/>
  <c r="E48" i="64" s="1"/>
  <c r="P48" i="64" a="1"/>
  <c r="P48" i="64" s="1"/>
  <c r="K50" i="64" a="1"/>
  <c r="K50" i="64" s="1"/>
  <c r="I51" i="64" a="1"/>
  <c r="I51" i="64" s="1"/>
  <c r="D53" i="64" a="1"/>
  <c r="D53" i="64" s="1"/>
  <c r="L54" i="64" a="1"/>
  <c r="L54" i="64" s="1"/>
  <c r="G56" i="64" a="1"/>
  <c r="G56" i="64" s="1"/>
  <c r="O57" i="64" a="1"/>
  <c r="O57" i="64" s="1"/>
  <c r="J59" i="64" a="1"/>
  <c r="J59" i="64" s="1"/>
  <c r="E61" i="64" a="1"/>
  <c r="E61" i="64" s="1"/>
  <c r="M62" i="64" a="1"/>
  <c r="M62" i="64" s="1"/>
  <c r="H64" i="64" a="1"/>
  <c r="H64" i="64" s="1"/>
  <c r="P65" i="64" a="1"/>
  <c r="P65" i="64" s="1"/>
  <c r="N66" i="64" a="1"/>
  <c r="N66" i="64" s="1"/>
  <c r="I68" i="64" a="1"/>
  <c r="I68" i="64" s="1"/>
  <c r="D70" i="64" a="1"/>
  <c r="D70" i="64" s="1"/>
  <c r="L71" i="64" a="1"/>
  <c r="L71" i="64" s="1"/>
  <c r="G73" i="64" a="1"/>
  <c r="G73" i="64" s="1"/>
  <c r="O74" i="64" a="1"/>
  <c r="O74" i="64" s="1"/>
  <c r="J76" i="64" a="1"/>
  <c r="J76" i="64" s="1"/>
  <c r="E78" i="64" a="1"/>
  <c r="E78" i="64" s="1"/>
  <c r="F39" i="64" a="1"/>
  <c r="F39" i="64" s="1"/>
  <c r="G41" i="64" a="1"/>
  <c r="G41" i="64" s="1"/>
  <c r="I42" i="64" a="1"/>
  <c r="I42" i="64" s="1"/>
  <c r="K44" i="64" a="1"/>
  <c r="K44" i="64" s="1"/>
  <c r="J45" i="64" a="1"/>
  <c r="J45" i="64" s="1"/>
  <c r="I46" i="64" a="1"/>
  <c r="I46" i="64" s="1"/>
  <c r="N49" i="64" a="1"/>
  <c r="N49" i="64" s="1"/>
  <c r="L50" i="64" a="1"/>
  <c r="L50" i="64" s="1"/>
  <c r="G52" i="64" a="1"/>
  <c r="G52" i="64" s="1"/>
  <c r="O53" i="64" a="1"/>
  <c r="O53" i="64" s="1"/>
  <c r="J55" i="64" a="1"/>
  <c r="J55" i="64" s="1"/>
  <c r="E57" i="64" a="1"/>
  <c r="E57" i="64" s="1"/>
  <c r="M58" i="64" a="1"/>
  <c r="M58" i="64" s="1"/>
  <c r="H60" i="64" a="1"/>
  <c r="H60" i="64" s="1"/>
  <c r="P61" i="64" a="1"/>
  <c r="P61" i="64" s="1"/>
  <c r="K63" i="64" a="1"/>
  <c r="K63" i="64" s="1"/>
  <c r="F65" i="64" a="1"/>
  <c r="F65" i="64" s="1"/>
  <c r="D66" i="64" a="1"/>
  <c r="D66" i="64" s="1"/>
  <c r="L67" i="64" a="1"/>
  <c r="L67" i="64" s="1"/>
  <c r="G69" i="64" a="1"/>
  <c r="G69" i="64" s="1"/>
  <c r="O70" i="64" a="1"/>
  <c r="O70" i="64" s="1"/>
  <c r="J72" i="64" a="1"/>
  <c r="J72" i="64" s="1"/>
  <c r="E74" i="64" a="1"/>
  <c r="E74" i="64" s="1"/>
  <c r="M75" i="64" a="1"/>
  <c r="M75" i="64" s="1"/>
  <c r="H77" i="64" a="1"/>
  <c r="H77" i="64" s="1"/>
  <c r="P78" i="64" a="1"/>
  <c r="P78" i="64" s="1"/>
  <c r="K80" i="64" a="1"/>
  <c r="K80" i="64" s="1"/>
  <c r="I81" i="64" a="1"/>
  <c r="I81" i="64" s="1"/>
  <c r="K39" i="64" a="1"/>
  <c r="K39" i="64" s="1"/>
  <c r="H47" i="64" a="1"/>
  <c r="H47" i="64" s="1"/>
  <c r="F48" i="64" a="1"/>
  <c r="F48" i="64" s="1"/>
  <c r="D49" i="64" a="1"/>
  <c r="D49" i="64" s="1"/>
  <c r="O49" i="64" a="1"/>
  <c r="O49" i="64" s="1"/>
  <c r="J51" i="64" a="1"/>
  <c r="J51" i="64" s="1"/>
  <c r="E53" i="64" a="1"/>
  <c r="E53" i="64" s="1"/>
  <c r="M54" i="64" a="1"/>
  <c r="M54" i="64" s="1"/>
  <c r="H56" i="64" a="1"/>
  <c r="H56" i="64" s="1"/>
  <c r="P57" i="64" a="1"/>
  <c r="P57" i="64" s="1"/>
  <c r="K59" i="64" a="1"/>
  <c r="K59" i="64" s="1"/>
  <c r="F61" i="64" a="1"/>
  <c r="F61" i="64" s="1"/>
  <c r="N62" i="64" a="1"/>
  <c r="N62" i="64" s="1"/>
  <c r="I64" i="64" a="1"/>
  <c r="I64" i="64" s="1"/>
  <c r="G65" i="64" a="1"/>
  <c r="G65" i="64" s="1"/>
  <c r="O66" i="64" a="1"/>
  <c r="O66" i="64" s="1"/>
  <c r="J68" i="64" a="1"/>
  <c r="J68" i="64" s="1"/>
  <c r="E70" i="64" a="1"/>
  <c r="E70" i="64" s="1"/>
  <c r="M71" i="64" a="1"/>
  <c r="M71" i="64" s="1"/>
  <c r="H73" i="64" a="1"/>
  <c r="H73" i="64" s="1"/>
  <c r="P74" i="64" a="1"/>
  <c r="P74" i="64" s="1"/>
  <c r="K76" i="64" a="1"/>
  <c r="K76" i="64" s="1"/>
  <c r="F78" i="64" a="1"/>
  <c r="F78" i="64" s="1"/>
  <c r="N79" i="64" a="1"/>
  <c r="N79" i="64" s="1"/>
  <c r="L80" i="64" a="1"/>
  <c r="L80" i="64" s="1"/>
  <c r="L39" i="64" a="1"/>
  <c r="L39" i="64" s="1"/>
  <c r="H41" i="64" a="1"/>
  <c r="H41" i="64" s="1"/>
  <c r="L42" i="64" a="1"/>
  <c r="L42" i="64" s="1"/>
  <c r="M43" i="64" a="1"/>
  <c r="M43" i="64" s="1"/>
  <c r="L44" i="64" a="1"/>
  <c r="L44" i="64" s="1"/>
  <c r="K45" i="64" a="1"/>
  <c r="K45" i="64" s="1"/>
  <c r="J46" i="64" a="1"/>
  <c r="J46" i="64" s="1"/>
  <c r="E49" i="64" a="1"/>
  <c r="E49" i="64" s="1"/>
  <c r="M50" i="64" a="1"/>
  <c r="M50" i="64" s="1"/>
  <c r="H52" i="64" a="1"/>
  <c r="H52" i="64" s="1"/>
  <c r="P53" i="64" a="1"/>
  <c r="P53" i="64" s="1"/>
  <c r="K55" i="64" a="1"/>
  <c r="K55" i="64" s="1"/>
  <c r="F57" i="64" a="1"/>
  <c r="F57" i="64" s="1"/>
  <c r="N58" i="64" a="1"/>
  <c r="N58" i="64" s="1"/>
  <c r="I60" i="64" a="1"/>
  <c r="I60" i="64" s="1"/>
  <c r="D62" i="64" a="1"/>
  <c r="D62" i="64" s="1"/>
  <c r="L63" i="64" a="1"/>
  <c r="L63" i="64" s="1"/>
  <c r="J64" i="64" a="1"/>
  <c r="J64" i="64" s="1"/>
  <c r="E66" i="64" a="1"/>
  <c r="E66" i="64" s="1"/>
  <c r="M67" i="64" a="1"/>
  <c r="M67" i="64" s="1"/>
  <c r="H69" i="64" a="1"/>
  <c r="H69" i="64" s="1"/>
  <c r="P70" i="64" a="1"/>
  <c r="P70" i="64" s="1"/>
  <c r="K72" i="64" a="1"/>
  <c r="K72" i="64" s="1"/>
  <c r="M42" i="64" a="1"/>
  <c r="M42" i="64" s="1"/>
  <c r="L45" i="64" a="1"/>
  <c r="L45" i="64" s="1"/>
  <c r="I47" i="64" a="1"/>
  <c r="I47" i="64" s="1"/>
  <c r="P49" i="64" a="1"/>
  <c r="P49" i="64" s="1"/>
  <c r="K51" i="64" a="1"/>
  <c r="K51" i="64" s="1"/>
  <c r="F53" i="64" a="1"/>
  <c r="F53" i="64" s="1"/>
  <c r="N54" i="64" a="1"/>
  <c r="N54" i="64" s="1"/>
  <c r="I56" i="64" a="1"/>
  <c r="I56" i="64" s="1"/>
  <c r="D58" i="64" a="1"/>
  <c r="D58" i="64" s="1"/>
  <c r="L59" i="64" a="1"/>
  <c r="L59" i="64" s="1"/>
  <c r="G61" i="64" a="1"/>
  <c r="G61" i="64" s="1"/>
  <c r="O62" i="64" a="1"/>
  <c r="O62" i="64" s="1"/>
  <c r="M63" i="64" a="1"/>
  <c r="M63" i="64" s="1"/>
  <c r="H65" i="64" a="1"/>
  <c r="H65" i="64" s="1"/>
  <c r="P66" i="64" a="1"/>
  <c r="P66" i="64" s="1"/>
  <c r="K68" i="64" a="1"/>
  <c r="K68" i="64" s="1"/>
  <c r="F70" i="64" a="1"/>
  <c r="F70" i="64" s="1"/>
  <c r="N71" i="64" a="1"/>
  <c r="N71" i="64" s="1"/>
  <c r="I73" i="64" a="1"/>
  <c r="I73" i="64" s="1"/>
  <c r="D75" i="64" a="1"/>
  <c r="D75" i="64" s="1"/>
  <c r="L76" i="64" a="1"/>
  <c r="L76" i="64" s="1"/>
  <c r="M39" i="64" a="1"/>
  <c r="M39" i="64" s="1"/>
  <c r="N43" i="64" a="1"/>
  <c r="N43" i="64" s="1"/>
  <c r="M44" i="64" a="1"/>
  <c r="M44" i="64" s="1"/>
  <c r="K46" i="64" a="1"/>
  <c r="K46" i="64" s="1"/>
  <c r="J47" i="64" a="1"/>
  <c r="J47" i="64" s="1"/>
  <c r="H48" i="64" a="1"/>
  <c r="H48" i="64" s="1"/>
  <c r="F49" i="64" a="1"/>
  <c r="F49" i="64" s="1"/>
  <c r="N50" i="64" a="1"/>
  <c r="N50" i="64" s="1"/>
  <c r="I52" i="64" a="1"/>
  <c r="I52" i="64" s="1"/>
  <c r="D54" i="64" a="1"/>
  <c r="D54" i="64" s="1"/>
  <c r="L55" i="64" a="1"/>
  <c r="L55" i="64" s="1"/>
  <c r="G57" i="64" a="1"/>
  <c r="G57" i="64" s="1"/>
  <c r="O58" i="64" a="1"/>
  <c r="O58" i="64" s="1"/>
  <c r="J60" i="64" a="1"/>
  <c r="J60" i="64" s="1"/>
  <c r="E62" i="64" a="1"/>
  <c r="E62" i="64" s="1"/>
  <c r="P62" i="64" a="1"/>
  <c r="P62" i="64" s="1"/>
  <c r="K64" i="64" a="1"/>
  <c r="K64" i="64" s="1"/>
  <c r="F66" i="64" a="1"/>
  <c r="F66" i="64" s="1"/>
  <c r="N67" i="64" a="1"/>
  <c r="N67" i="64" s="1"/>
  <c r="I69" i="64" a="1"/>
  <c r="I69" i="64" s="1"/>
  <c r="D71" i="64" a="1"/>
  <c r="D71" i="64" s="1"/>
  <c r="L72" i="64" a="1"/>
  <c r="L72" i="64" s="1"/>
  <c r="N42" i="64" a="1"/>
  <c r="N42" i="64" s="1"/>
  <c r="M45" i="64" a="1"/>
  <c r="M45" i="64" s="1"/>
  <c r="D50" i="64" a="1"/>
  <c r="D50" i="64" s="1"/>
  <c r="L51" i="64" a="1"/>
  <c r="L51" i="64" s="1"/>
  <c r="G53" i="64" a="1"/>
  <c r="G53" i="64" s="1"/>
  <c r="O54" i="64" a="1"/>
  <c r="O54" i="64" s="1"/>
  <c r="J56" i="64" a="1"/>
  <c r="J56" i="64" s="1"/>
  <c r="E58" i="64" a="1"/>
  <c r="E58" i="64" s="1"/>
  <c r="M59" i="64" a="1"/>
  <c r="M59" i="64" s="1"/>
  <c r="H61" i="64" a="1"/>
  <c r="H61" i="64" s="1"/>
  <c r="F62" i="64" a="1"/>
  <c r="F62" i="64" s="1"/>
  <c r="N63" i="64" a="1"/>
  <c r="N63" i="64" s="1"/>
  <c r="I65" i="64" a="1"/>
  <c r="I65" i="64" s="1"/>
  <c r="D67" i="64" a="1"/>
  <c r="D67" i="64" s="1"/>
  <c r="L68" i="64" a="1"/>
  <c r="L68" i="64" s="1"/>
  <c r="G70" i="64" a="1"/>
  <c r="G70" i="64" s="1"/>
  <c r="O71" i="64" a="1"/>
  <c r="O71" i="64" s="1"/>
  <c r="J73" i="64" a="1"/>
  <c r="J73" i="64" s="1"/>
  <c r="E75" i="64" a="1"/>
  <c r="E75" i="64" s="1"/>
  <c r="M76" i="64" a="1"/>
  <c r="M76" i="64" s="1"/>
  <c r="K77" i="64" a="1"/>
  <c r="K77" i="64" s="1"/>
  <c r="F79" i="64" a="1"/>
  <c r="F79" i="64" s="1"/>
  <c r="O42" i="64" a="1"/>
  <c r="O42" i="64" s="1"/>
  <c r="O43" i="64" a="1"/>
  <c r="O43" i="64" s="1"/>
  <c r="N44" i="64" a="1"/>
  <c r="N44" i="64" s="1"/>
  <c r="K47" i="64" a="1"/>
  <c r="K47" i="64" s="1"/>
  <c r="I48" i="64" a="1"/>
  <c r="I48" i="64" s="1"/>
  <c r="G49" i="64" a="1"/>
  <c r="G49" i="64" s="1"/>
  <c r="O50" i="64" a="1"/>
  <c r="O50" i="64" s="1"/>
  <c r="J52" i="64" a="1"/>
  <c r="J52" i="64" s="1"/>
  <c r="E54" i="64" a="1"/>
  <c r="E54" i="64" s="1"/>
  <c r="M55" i="64" a="1"/>
  <c r="M55" i="64" s="1"/>
  <c r="H57" i="64" a="1"/>
  <c r="H57" i="64" s="1"/>
  <c r="P58" i="64" a="1"/>
  <c r="P58" i="64" s="1"/>
  <c r="K60" i="64" a="1"/>
  <c r="K60" i="64" s="1"/>
  <c r="I61" i="64" a="1"/>
  <c r="I61" i="64" s="1"/>
  <c r="D63" i="64" a="1"/>
  <c r="D63" i="64" s="1"/>
  <c r="L64" i="64" a="1"/>
  <c r="L64" i="64" s="1"/>
  <c r="G66" i="64" a="1"/>
  <c r="G66" i="64" s="1"/>
  <c r="O67" i="64" a="1"/>
  <c r="O67" i="64" s="1"/>
  <c r="J69" i="64" a="1"/>
  <c r="J69" i="64" s="1"/>
  <c r="E71" i="64" a="1"/>
  <c r="E71" i="64" s="1"/>
  <c r="M72" i="64" a="1"/>
  <c r="M72" i="64" s="1"/>
  <c r="H74" i="64" a="1"/>
  <c r="H74" i="64" s="1"/>
  <c r="P75" i="64" a="1"/>
  <c r="P75" i="64" s="1"/>
  <c r="N76" i="64" a="1"/>
  <c r="N76" i="64" s="1"/>
  <c r="L41" i="64" a="1"/>
  <c r="L41" i="64" s="1"/>
  <c r="O44" i="64" a="1"/>
  <c r="O44" i="64" s="1"/>
  <c r="N45" i="64" a="1"/>
  <c r="N45" i="64" s="1"/>
  <c r="E50" i="64" a="1"/>
  <c r="E50" i="64" s="1"/>
  <c r="M51" i="64" a="1"/>
  <c r="M51" i="64" s="1"/>
  <c r="H53" i="64" a="1"/>
  <c r="H53" i="64" s="1"/>
  <c r="P54" i="64" a="1"/>
  <c r="P54" i="64" s="1"/>
  <c r="K56" i="64" a="1"/>
  <c r="K56" i="64" s="1"/>
  <c r="F58" i="64" a="1"/>
  <c r="F58" i="64" s="1"/>
  <c r="N59" i="64" a="1"/>
  <c r="N59" i="64" s="1"/>
  <c r="L60" i="64" a="1"/>
  <c r="L60" i="64" s="1"/>
  <c r="G62" i="64" a="1"/>
  <c r="G62" i="64" s="1"/>
  <c r="O63" i="64" a="1"/>
  <c r="O63" i="64" s="1"/>
  <c r="J65" i="64" a="1"/>
  <c r="J65" i="64" s="1"/>
  <c r="E67" i="64" a="1"/>
  <c r="E67" i="64" s="1"/>
  <c r="M68" i="64" a="1"/>
  <c r="M68" i="64" s="1"/>
  <c r="H70" i="64" a="1"/>
  <c r="H70" i="64" s="1"/>
  <c r="P71" i="64" a="1"/>
  <c r="P71" i="64" s="1"/>
  <c r="K73" i="64" a="1"/>
  <c r="K73" i="64" s="1"/>
  <c r="F75" i="64" a="1"/>
  <c r="F75" i="64" s="1"/>
  <c r="D76" i="64" a="1"/>
  <c r="D76" i="64" s="1"/>
  <c r="L77" i="64" a="1"/>
  <c r="L77" i="64" s="1"/>
  <c r="G79" i="64" a="1"/>
  <c r="G79" i="64" s="1"/>
  <c r="O80" i="64" a="1"/>
  <c r="O80" i="64" s="1"/>
  <c r="J82" i="64" a="1"/>
  <c r="J82" i="64" s="1"/>
  <c r="P42" i="64" a="1"/>
  <c r="P42" i="64" s="1"/>
  <c r="P43" i="64" a="1"/>
  <c r="P43" i="64" s="1"/>
  <c r="O45" i="64" a="1"/>
  <c r="O45" i="64" s="1"/>
  <c r="N46" i="64" a="1"/>
  <c r="N46" i="64" s="1"/>
  <c r="L47" i="64" a="1"/>
  <c r="L47" i="64" s="1"/>
  <c r="J48" i="64" a="1"/>
  <c r="J48" i="64" s="1"/>
  <c r="H49" i="64" a="1"/>
  <c r="H49" i="64" s="1"/>
  <c r="P50" i="64" a="1"/>
  <c r="P50" i="64" s="1"/>
  <c r="K52" i="64" a="1"/>
  <c r="K52" i="64" s="1"/>
  <c r="F54" i="64" a="1"/>
  <c r="F54" i="64" s="1"/>
  <c r="N55" i="64" a="1"/>
  <c r="N55" i="64" s="1"/>
  <c r="I57" i="64" a="1"/>
  <c r="I57" i="64" s="1"/>
  <c r="D59" i="64" a="1"/>
  <c r="D59" i="64" s="1"/>
  <c r="O59" i="64" a="1"/>
  <c r="O59" i="64" s="1"/>
  <c r="J61" i="64" a="1"/>
  <c r="J61" i="64" s="1"/>
  <c r="E63" i="64" a="1"/>
  <c r="E63" i="64" s="1"/>
  <c r="M64" i="64" a="1"/>
  <c r="M64" i="64" s="1"/>
  <c r="H66" i="64" a="1"/>
  <c r="H66" i="64" s="1"/>
  <c r="P67" i="64" a="1"/>
  <c r="P67" i="64" s="1"/>
  <c r="K69" i="64" a="1"/>
  <c r="K69" i="64" s="1"/>
  <c r="F71" i="64" a="1"/>
  <c r="F71" i="64" s="1"/>
  <c r="N72" i="64" a="1"/>
  <c r="N72" i="64" s="1"/>
  <c r="I74" i="64" a="1"/>
  <c r="I74" i="64" s="1"/>
  <c r="G75" i="64" a="1"/>
  <c r="G75" i="64" s="1"/>
  <c r="O76" i="64" a="1"/>
  <c r="O76" i="64" s="1"/>
  <c r="J78" i="64" a="1"/>
  <c r="J78" i="64" s="1"/>
  <c r="P37" i="64" a="1"/>
  <c r="P37" i="64" s="1"/>
  <c r="P45" i="64" a="1"/>
  <c r="P45" i="64" s="1"/>
  <c r="F50" i="64" a="1"/>
  <c r="F50" i="64" s="1"/>
  <c r="N51" i="64" a="1"/>
  <c r="N51" i="64" s="1"/>
  <c r="I53" i="64" a="1"/>
  <c r="I53" i="64" s="1"/>
  <c r="D55" i="64" a="1"/>
  <c r="D55" i="64" s="1"/>
  <c r="L56" i="64" a="1"/>
  <c r="L56" i="64" s="1"/>
  <c r="G58" i="64" a="1"/>
  <c r="G58" i="64" s="1"/>
  <c r="E59" i="64" a="1"/>
  <c r="E59" i="64" s="1"/>
  <c r="M60" i="64" a="1"/>
  <c r="M60" i="64" s="1"/>
  <c r="H62" i="64" a="1"/>
  <c r="H62" i="64" s="1"/>
  <c r="P63" i="64" a="1"/>
  <c r="P63" i="64" s="1"/>
  <c r="K65" i="64" a="1"/>
  <c r="K65" i="64" s="1"/>
  <c r="F67" i="64" a="1"/>
  <c r="F67" i="64" s="1"/>
  <c r="N68" i="64" a="1"/>
  <c r="N68" i="64" s="1"/>
  <c r="I70" i="64" a="1"/>
  <c r="I70" i="64" s="1"/>
  <c r="D72" i="64" a="1"/>
  <c r="D72" i="64" s="1"/>
  <c r="L73" i="64" a="1"/>
  <c r="L73" i="64" s="1"/>
  <c r="J74" i="64" a="1"/>
  <c r="J74" i="64" s="1"/>
  <c r="E76" i="64" a="1"/>
  <c r="E76" i="64" s="1"/>
  <c r="M77" i="64" a="1"/>
  <c r="M77" i="64" s="1"/>
  <c r="H79" i="64" a="1"/>
  <c r="H79" i="64" s="1"/>
  <c r="P80" i="64" a="1"/>
  <c r="P80" i="64" s="1"/>
  <c r="K82" i="64" a="1"/>
  <c r="K82" i="64" s="1"/>
  <c r="F84" i="64" a="1"/>
  <c r="F84" i="64" s="1"/>
  <c r="N85" i="64" a="1"/>
  <c r="N85" i="64" s="1"/>
  <c r="I87" i="64" a="1"/>
  <c r="I87" i="64" s="1"/>
  <c r="D38" i="64" a="1"/>
  <c r="D38" i="64" s="1"/>
  <c r="P41" i="64" a="1"/>
  <c r="P41" i="64" s="1"/>
  <c r="D43" i="64" a="1"/>
  <c r="D43" i="64" s="1"/>
  <c r="D44" i="64" a="1"/>
  <c r="D44" i="64" s="1"/>
  <c r="O46" i="64" a="1"/>
  <c r="O46" i="64" s="1"/>
  <c r="M47" i="64" a="1"/>
  <c r="M47" i="64" s="1"/>
  <c r="K48" i="64" a="1"/>
  <c r="K48" i="64" s="1"/>
  <c r="I49" i="64" a="1"/>
  <c r="I49" i="64" s="1"/>
  <c r="D51" i="64" a="1"/>
  <c r="D51" i="64" s="1"/>
  <c r="L52" i="64" a="1"/>
  <c r="L52" i="64" s="1"/>
  <c r="G54" i="64" a="1"/>
  <c r="G54" i="64" s="1"/>
  <c r="O55" i="64" a="1"/>
  <c r="O55" i="64" s="1"/>
  <c r="J57" i="64" a="1"/>
  <c r="J57" i="64" s="1"/>
  <c r="H58" i="64" a="1"/>
  <c r="H58" i="64" s="1"/>
  <c r="P59" i="64" a="1"/>
  <c r="P59" i="64" s="1"/>
  <c r="K61" i="64" a="1"/>
  <c r="K61" i="64" s="1"/>
  <c r="F63" i="64" a="1"/>
  <c r="F63" i="64" s="1"/>
  <c r="N64" i="64" a="1"/>
  <c r="N64" i="64" s="1"/>
  <c r="I66" i="64" a="1"/>
  <c r="I66" i="64" s="1"/>
  <c r="D68" i="64" a="1"/>
  <c r="D68" i="64" s="1"/>
  <c r="L69" i="64" a="1"/>
  <c r="L69" i="64" s="1"/>
  <c r="G71" i="64" a="1"/>
  <c r="G71" i="64" s="1"/>
  <c r="J40" i="64" a="1"/>
  <c r="J40" i="64" s="1"/>
  <c r="E44" i="64" a="1"/>
  <c r="E44" i="64" s="1"/>
  <c r="D46" i="64" a="1"/>
  <c r="D46" i="64" s="1"/>
  <c r="G50" i="64" a="1"/>
  <c r="G50" i="64" s="1"/>
  <c r="O51" i="64" a="1"/>
  <c r="O51" i="64" s="1"/>
  <c r="J53" i="64" a="1"/>
  <c r="J53" i="64" s="1"/>
  <c r="E55" i="64" a="1"/>
  <c r="E55" i="64" s="1"/>
  <c r="M56" i="64" a="1"/>
  <c r="M56" i="64" s="1"/>
  <c r="K57" i="64" a="1"/>
  <c r="K57" i="64" s="1"/>
  <c r="F59" i="64" a="1"/>
  <c r="F59" i="64" s="1"/>
  <c r="N60" i="64" a="1"/>
  <c r="N60" i="64" s="1"/>
  <c r="I62" i="64" a="1"/>
  <c r="I62" i="64" s="1"/>
  <c r="D64" i="64" a="1"/>
  <c r="D64" i="64" s="1"/>
  <c r="L65" i="64" a="1"/>
  <c r="L65" i="64" s="1"/>
  <c r="G67" i="64" a="1"/>
  <c r="G67" i="64" s="1"/>
  <c r="O68" i="64" a="1"/>
  <c r="O68" i="64" s="1"/>
  <c r="J70" i="64" a="1"/>
  <c r="J70" i="64" s="1"/>
  <c r="E72" i="64" a="1"/>
  <c r="E72" i="64" s="1"/>
  <c r="P72" i="64" a="1"/>
  <c r="P72" i="64" s="1"/>
  <c r="E38" i="64" a="1"/>
  <c r="E38" i="64" s="1"/>
  <c r="F44" i="64" a="1"/>
  <c r="F44" i="64" s="1"/>
  <c r="F45" i="64" a="1"/>
  <c r="F45" i="64" s="1"/>
  <c r="P46" i="64" a="1"/>
  <c r="P46" i="64" s="1"/>
  <c r="N47" i="64" a="1"/>
  <c r="N47" i="64" s="1"/>
  <c r="L48" i="64" a="1"/>
  <c r="L48" i="64" s="1"/>
  <c r="J49" i="64" a="1"/>
  <c r="J49" i="64" s="1"/>
  <c r="E51" i="64" a="1"/>
  <c r="E51" i="64" s="1"/>
  <c r="M52" i="64" a="1"/>
  <c r="M52" i="64" s="1"/>
  <c r="H54" i="64" a="1"/>
  <c r="H54" i="64" s="1"/>
  <c r="P55" i="64" a="1"/>
  <c r="P55" i="64" s="1"/>
  <c r="N56" i="64" a="1"/>
  <c r="N56" i="64" s="1"/>
  <c r="I58" i="64" a="1"/>
  <c r="I58" i="64" s="1"/>
  <c r="D60" i="64" a="1"/>
  <c r="D60" i="64" s="1"/>
  <c r="L61" i="64" a="1"/>
  <c r="L61" i="64" s="1"/>
  <c r="G63" i="64" a="1"/>
  <c r="G63" i="64" s="1"/>
  <c r="O64" i="64" a="1"/>
  <c r="O64" i="64" s="1"/>
  <c r="J66" i="64" a="1"/>
  <c r="J66" i="64" s="1"/>
  <c r="E68" i="64" a="1"/>
  <c r="E68" i="64" s="1"/>
  <c r="M69" i="64" a="1"/>
  <c r="M69" i="64" s="1"/>
  <c r="H71" i="64" a="1"/>
  <c r="H71" i="64" s="1"/>
  <c r="F72" i="64" a="1"/>
  <c r="F72" i="64" s="1"/>
  <c r="K40" i="64" a="1"/>
  <c r="K40" i="64" s="1"/>
  <c r="E42" i="64" a="1"/>
  <c r="E42" i="64" s="1"/>
  <c r="F43" i="64" a="1"/>
  <c r="F43" i="64" s="1"/>
  <c r="G44" i="64" a="1"/>
  <c r="G44" i="64" s="1"/>
  <c r="E46" i="64" a="1"/>
  <c r="E46" i="64" s="1"/>
  <c r="M48" i="64" a="1"/>
  <c r="M48" i="64" s="1"/>
  <c r="H50" i="64" a="1"/>
  <c r="H50" i="64" s="1"/>
  <c r="P51" i="64" a="1"/>
  <c r="P51" i="64" s="1"/>
  <c r="K53" i="64" a="1"/>
  <c r="K53" i="64" s="1"/>
  <c r="F55" i="64" a="1"/>
  <c r="F55" i="64" s="1"/>
  <c r="D56" i="64" a="1"/>
  <c r="D56" i="64" s="1"/>
  <c r="L57" i="64" a="1"/>
  <c r="L57" i="64" s="1"/>
  <c r="G59" i="64" a="1"/>
  <c r="G59" i="64" s="1"/>
  <c r="O60" i="64" a="1"/>
  <c r="O60" i="64" s="1"/>
  <c r="J62" i="64" a="1"/>
  <c r="J62" i="64" s="1"/>
  <c r="E64" i="64" a="1"/>
  <c r="E64" i="64" s="1"/>
  <c r="M65" i="64" a="1"/>
  <c r="M65" i="64" s="1"/>
  <c r="H67" i="64" a="1"/>
  <c r="H67" i="64" s="1"/>
  <c r="P68" i="64" a="1"/>
  <c r="P68" i="64" s="1"/>
  <c r="K70" i="64" a="1"/>
  <c r="K70" i="64" s="1"/>
  <c r="I71" i="64" a="1"/>
  <c r="I71" i="64" s="1"/>
  <c r="D73" i="64" a="1"/>
  <c r="D73" i="64" s="1"/>
  <c r="L74" i="64" a="1"/>
  <c r="L74" i="64" s="1"/>
  <c r="L40" i="64" a="1"/>
  <c r="L40" i="64" s="1"/>
  <c r="H44" i="64" a="1"/>
  <c r="H44" i="64" s="1"/>
  <c r="G45" i="64" a="1"/>
  <c r="G45" i="64" s="1"/>
  <c r="D47" i="64" a="1"/>
  <c r="D47" i="64" s="1"/>
  <c r="O47" i="64" a="1"/>
  <c r="O47" i="64" s="1"/>
  <c r="K49" i="64" a="1"/>
  <c r="K49" i="64" s="1"/>
  <c r="F51" i="64" a="1"/>
  <c r="F51" i="64" s="1"/>
  <c r="N52" i="64" a="1"/>
  <c r="N52" i="64" s="1"/>
  <c r="I54" i="64" a="1"/>
  <c r="I54" i="64" s="1"/>
  <c r="G55" i="64" a="1"/>
  <c r="G55" i="64" s="1"/>
  <c r="O56" i="64" a="1"/>
  <c r="O56" i="64" s="1"/>
  <c r="J58" i="64" a="1"/>
  <c r="J58" i="64" s="1"/>
  <c r="E60" i="64" a="1"/>
  <c r="E60" i="64" s="1"/>
  <c r="M61" i="64" a="1"/>
  <c r="M61" i="64" s="1"/>
  <c r="H63" i="64" a="1"/>
  <c r="H63" i="64" s="1"/>
  <c r="P64" i="64" a="1"/>
  <c r="P64" i="64" s="1"/>
  <c r="K66" i="64" a="1"/>
  <c r="K66" i="64" s="1"/>
  <c r="F68" i="64" a="1"/>
  <c r="F68" i="64" s="1"/>
  <c r="N69" i="64" a="1"/>
  <c r="N69" i="64" s="1"/>
  <c r="L70" i="64" a="1"/>
  <c r="L70" i="64" s="1"/>
  <c r="G72" i="64" a="1"/>
  <c r="G72" i="64" s="1"/>
  <c r="O73" i="64" a="1"/>
  <c r="O73" i="64" s="1"/>
  <c r="J75" i="64" a="1"/>
  <c r="J75" i="64" s="1"/>
  <c r="G122" i="64" a="1"/>
  <c r="G122" i="64" s="1"/>
  <c r="J121" i="64" a="1"/>
  <c r="J121" i="64" s="1"/>
  <c r="M120" i="64" a="1"/>
  <c r="M120" i="64" s="1"/>
  <c r="P119" i="64" a="1"/>
  <c r="P119" i="64" s="1"/>
  <c r="F119" i="64" a="1"/>
  <c r="F119" i="64" s="1"/>
  <c r="I118" i="64" a="1"/>
  <c r="I118" i="64" s="1"/>
  <c r="L117" i="64" a="1"/>
  <c r="L117" i="64" s="1"/>
  <c r="O116" i="64" a="1"/>
  <c r="O116" i="64" s="1"/>
  <c r="E116" i="64" a="1"/>
  <c r="E116" i="64" s="1"/>
  <c r="H115" i="64" a="1"/>
  <c r="H115" i="64" s="1"/>
  <c r="K114" i="64" a="1"/>
  <c r="K114" i="64" s="1"/>
  <c r="N113" i="64" a="1"/>
  <c r="N113" i="64" s="1"/>
  <c r="D113" i="64" a="1"/>
  <c r="D113" i="64" s="1"/>
  <c r="G112" i="64" a="1"/>
  <c r="G112" i="64" s="1"/>
  <c r="J111" i="64" a="1"/>
  <c r="J111" i="64" s="1"/>
  <c r="M110" i="64" a="1"/>
  <c r="M110" i="64" s="1"/>
  <c r="P109" i="64" a="1"/>
  <c r="P109" i="64" s="1"/>
  <c r="F109" i="64" a="1"/>
  <c r="F109" i="64" s="1"/>
  <c r="I108" i="64" a="1"/>
  <c r="I108" i="64" s="1"/>
  <c r="N106" i="64" a="1"/>
  <c r="N106" i="64" s="1"/>
  <c r="F105" i="64" a="1"/>
  <c r="F105" i="64" s="1"/>
  <c r="H104" i="64" a="1"/>
  <c r="H104" i="64" s="1"/>
  <c r="M102" i="64" a="1"/>
  <c r="M102" i="64" s="1"/>
  <c r="E101" i="64" a="1"/>
  <c r="E101" i="64" s="1"/>
  <c r="J99" i="64" a="1"/>
  <c r="J99" i="64" s="1"/>
  <c r="O97" i="64" a="1"/>
  <c r="O97" i="64" s="1"/>
  <c r="G96" i="64" a="1"/>
  <c r="G96" i="64" s="1"/>
  <c r="L94" i="64" a="1"/>
  <c r="L94" i="64" s="1"/>
  <c r="D93" i="64" a="1"/>
  <c r="D93" i="64" s="1"/>
  <c r="I91" i="64" a="1"/>
  <c r="I91" i="64" s="1"/>
  <c r="N89" i="64" a="1"/>
  <c r="N89" i="64" s="1"/>
  <c r="P88" i="64" a="1"/>
  <c r="P88" i="64" s="1"/>
  <c r="F82" i="64" a="1"/>
  <c r="F82" i="64" s="1"/>
  <c r="E80" i="64" a="1"/>
  <c r="E80" i="64" s="1"/>
  <c r="I75" i="64" a="1"/>
  <c r="I75" i="64" s="1"/>
  <c r="P105" i="64" a="1"/>
  <c r="P105" i="64" s="1"/>
  <c r="E105" i="64" a="1"/>
  <c r="E105" i="64" s="1"/>
  <c r="J103" i="64" a="1"/>
  <c r="J103" i="64" s="1"/>
  <c r="O101" i="64" a="1"/>
  <c r="O101" i="64" s="1"/>
  <c r="G100" i="64" a="1"/>
  <c r="G100" i="64" s="1"/>
  <c r="L98" i="64" a="1"/>
  <c r="L98" i="64" s="1"/>
  <c r="D97" i="64" a="1"/>
  <c r="D97" i="64" s="1"/>
  <c r="I95" i="64" a="1"/>
  <c r="I95" i="64" s="1"/>
  <c r="N93" i="64" a="1"/>
  <c r="N93" i="64" s="1"/>
  <c r="F92" i="64" a="1"/>
  <c r="F92" i="64" s="1"/>
  <c r="K90" i="64" a="1"/>
  <c r="K90" i="64" s="1"/>
  <c r="M89" i="64" a="1"/>
  <c r="M89" i="64" s="1"/>
  <c r="E88" i="64" a="1"/>
  <c r="E88" i="64" s="1"/>
  <c r="G87" i="64" a="1"/>
  <c r="G87" i="64" s="1"/>
  <c r="I86" i="64" a="1"/>
  <c r="I86" i="64" s="1"/>
  <c r="K85" i="64" a="1"/>
  <c r="K85" i="64" s="1"/>
  <c r="M84" i="64" a="1"/>
  <c r="M84" i="64" s="1"/>
  <c r="O83" i="64" a="1"/>
  <c r="O83" i="64" s="1"/>
  <c r="D83" i="64" a="1"/>
  <c r="D83" i="64" s="1"/>
  <c r="E82" i="64" a="1"/>
  <c r="E82" i="64" s="1"/>
  <c r="E81" i="64" a="1"/>
  <c r="E81" i="64" s="1"/>
  <c r="D80" i="64" a="1"/>
  <c r="D80" i="64" s="1"/>
  <c r="O78" i="64" a="1"/>
  <c r="O78" i="64" s="1"/>
  <c r="J77" i="64" a="1"/>
  <c r="J77" i="64" s="1"/>
  <c r="N116" i="64" a="1"/>
  <c r="N116" i="64" s="1"/>
  <c r="D116" i="64" a="1"/>
  <c r="D116" i="64" s="1"/>
  <c r="G115" i="64" a="1"/>
  <c r="G115" i="64" s="1"/>
  <c r="J114" i="64" a="1"/>
  <c r="J114" i="64" s="1"/>
  <c r="M113" i="64" a="1"/>
  <c r="M113" i="64" s="1"/>
  <c r="P112" i="64" a="1"/>
  <c r="P112" i="64" s="1"/>
  <c r="F112" i="64" a="1"/>
  <c r="F112" i="64" s="1"/>
  <c r="I111" i="64" a="1"/>
  <c r="I111" i="64" s="1"/>
  <c r="L110" i="64" a="1"/>
  <c r="L110" i="64" s="1"/>
  <c r="O109" i="64" a="1"/>
  <c r="O109" i="64" s="1"/>
  <c r="E109" i="64" a="1"/>
  <c r="E109" i="64" s="1"/>
  <c r="H108" i="64" a="1"/>
  <c r="H108" i="64" s="1"/>
  <c r="M106" i="64" a="1"/>
  <c r="M106" i="64" s="1"/>
  <c r="O105" i="64" a="1"/>
  <c r="O105" i="64" s="1"/>
  <c r="G104" i="64" a="1"/>
  <c r="G104" i="64" s="1"/>
  <c r="L102" i="64" a="1"/>
  <c r="L102" i="64" s="1"/>
  <c r="D101" i="64" a="1"/>
  <c r="D101" i="64" s="1"/>
  <c r="I99" i="64" a="1"/>
  <c r="I99" i="64" s="1"/>
  <c r="N97" i="64" a="1"/>
  <c r="N97" i="64" s="1"/>
  <c r="F96" i="64" a="1"/>
  <c r="F96" i="64" s="1"/>
  <c r="K94" i="64" a="1"/>
  <c r="K94" i="64" s="1"/>
  <c r="P92" i="64" a="1"/>
  <c r="P92" i="64" s="1"/>
  <c r="H91" i="64" a="1"/>
  <c r="H91" i="64" s="1"/>
  <c r="J90" i="64" a="1"/>
  <c r="J90" i="64" s="1"/>
  <c r="O88" i="64" a="1"/>
  <c r="O88" i="64" s="1"/>
  <c r="H75" i="64" a="1"/>
  <c r="H75" i="64" s="1"/>
  <c r="J107" i="64" a="1"/>
  <c r="J107" i="64" s="1"/>
  <c r="L106" i="64" a="1"/>
  <c r="L106" i="64" s="1"/>
  <c r="D105" i="64" a="1"/>
  <c r="D105" i="64" s="1"/>
  <c r="I103" i="64" a="1"/>
  <c r="I103" i="64" s="1"/>
  <c r="N101" i="64" a="1"/>
  <c r="N101" i="64" s="1"/>
  <c r="F100" i="64" a="1"/>
  <c r="F100" i="64" s="1"/>
  <c r="K98" i="64" a="1"/>
  <c r="K98" i="64" s="1"/>
  <c r="P96" i="64" a="1"/>
  <c r="P96" i="64" s="1"/>
  <c r="H95" i="64" a="1"/>
  <c r="H95" i="64" s="1"/>
  <c r="M93" i="64" a="1"/>
  <c r="M93" i="64" s="1"/>
  <c r="E92" i="64" a="1"/>
  <c r="E92" i="64" s="1"/>
  <c r="G91" i="64" a="1"/>
  <c r="G91" i="64" s="1"/>
  <c r="L89" i="64" a="1"/>
  <c r="L89" i="64" s="1"/>
  <c r="D88" i="64" a="1"/>
  <c r="D88" i="64" s="1"/>
  <c r="F87" i="64" a="1"/>
  <c r="F87" i="64" s="1"/>
  <c r="H86" i="64" a="1"/>
  <c r="H86" i="64" s="1"/>
  <c r="J85" i="64" a="1"/>
  <c r="J85" i="64" s="1"/>
  <c r="L84" i="64" a="1"/>
  <c r="L84" i="64" s="1"/>
  <c r="N83" i="64" a="1"/>
  <c r="N83" i="64" s="1"/>
  <c r="P82" i="64" a="1"/>
  <c r="P82" i="64" s="1"/>
  <c r="D81" i="64" a="1"/>
  <c r="D81" i="64" s="1"/>
  <c r="P79" i="64" a="1"/>
  <c r="P79" i="64" s="1"/>
  <c r="I77" i="64" a="1"/>
  <c r="I77" i="64" s="1"/>
  <c r="K120" i="64" a="1"/>
  <c r="K120" i="64" s="1"/>
  <c r="N119" i="64" a="1"/>
  <c r="N119" i="64" s="1"/>
  <c r="D119" i="64" a="1"/>
  <c r="D119" i="64" s="1"/>
  <c r="G118" i="64" a="1"/>
  <c r="G118" i="64" s="1"/>
  <c r="J117" i="64" a="1"/>
  <c r="J117" i="64" s="1"/>
  <c r="M116" i="64" a="1"/>
  <c r="M116" i="64" s="1"/>
  <c r="P115" i="64" a="1"/>
  <c r="P115" i="64" s="1"/>
  <c r="F115" i="64" a="1"/>
  <c r="F115" i="64" s="1"/>
  <c r="I114" i="64" a="1"/>
  <c r="I114" i="64" s="1"/>
  <c r="L113" i="64" a="1"/>
  <c r="L113" i="64" s="1"/>
  <c r="O112" i="64" a="1"/>
  <c r="O112" i="64" s="1"/>
  <c r="E112" i="64" a="1"/>
  <c r="E112" i="64" s="1"/>
  <c r="H111" i="64" a="1"/>
  <c r="H111" i="64" s="1"/>
  <c r="K110" i="64" a="1"/>
  <c r="K110" i="64" s="1"/>
  <c r="N109" i="64" a="1"/>
  <c r="N109" i="64" s="1"/>
  <c r="D109" i="64" a="1"/>
  <c r="D109" i="64" s="1"/>
  <c r="G108" i="64" a="1"/>
  <c r="G108" i="64" s="1"/>
  <c r="I107" i="64" a="1"/>
  <c r="I107" i="64" s="1"/>
  <c r="N105" i="64" a="1"/>
  <c r="N105" i="64" s="1"/>
  <c r="F104" i="64" a="1"/>
  <c r="F104" i="64" s="1"/>
  <c r="K102" i="64" a="1"/>
  <c r="K102" i="64" s="1"/>
  <c r="P100" i="64" a="1"/>
  <c r="P100" i="64" s="1"/>
  <c r="H99" i="64" a="1"/>
  <c r="H99" i="64" s="1"/>
  <c r="M97" i="64" a="1"/>
  <c r="M97" i="64" s="1"/>
  <c r="E96" i="64" a="1"/>
  <c r="E96" i="64" s="1"/>
  <c r="J94" i="64" a="1"/>
  <c r="J94" i="64" s="1"/>
  <c r="O92" i="64" a="1"/>
  <c r="O92" i="64" s="1"/>
  <c r="D92" i="64" a="1"/>
  <c r="D92" i="64" s="1"/>
  <c r="I90" i="64" a="1"/>
  <c r="I90" i="64" s="1"/>
  <c r="N88" i="64" a="1"/>
  <c r="N88" i="64" s="1"/>
  <c r="O82" i="64" a="1"/>
  <c r="O82" i="64" s="1"/>
  <c r="P81" i="64" a="1"/>
  <c r="P81" i="64" s="1"/>
  <c r="M78" i="64" a="1"/>
  <c r="M78" i="64" s="1"/>
  <c r="F108" i="64" a="1"/>
  <c r="F108" i="64" s="1"/>
  <c r="K106" i="64" a="1"/>
  <c r="K106" i="64" s="1"/>
  <c r="P104" i="64" a="1"/>
  <c r="P104" i="64" s="1"/>
  <c r="H103" i="64" a="1"/>
  <c r="H103" i="64" s="1"/>
  <c r="M101" i="64" a="1"/>
  <c r="M101" i="64" s="1"/>
  <c r="E100" i="64" a="1"/>
  <c r="E100" i="64" s="1"/>
  <c r="J98" i="64" a="1"/>
  <c r="J98" i="64" s="1"/>
  <c r="O96" i="64" a="1"/>
  <c r="O96" i="64" s="1"/>
  <c r="G95" i="64" a="1"/>
  <c r="G95" i="64" s="1"/>
  <c r="L93" i="64" a="1"/>
  <c r="L93" i="64" s="1"/>
  <c r="N92" i="64" a="1"/>
  <c r="N92" i="64" s="1"/>
  <c r="F91" i="64" a="1"/>
  <c r="F91" i="64" s="1"/>
  <c r="K89" i="64" a="1"/>
  <c r="K89" i="64" s="1"/>
  <c r="P87" i="64" a="1"/>
  <c r="P87" i="64" s="1"/>
  <c r="E87" i="64" a="1"/>
  <c r="E87" i="64" s="1"/>
  <c r="G86" i="64" a="1"/>
  <c r="G86" i="64" s="1"/>
  <c r="I85" i="64" a="1"/>
  <c r="I85" i="64" s="1"/>
  <c r="K84" i="64" a="1"/>
  <c r="K84" i="64" s="1"/>
  <c r="M83" i="64" a="1"/>
  <c r="M83" i="64" s="1"/>
  <c r="O79" i="64" a="1"/>
  <c r="O79" i="64" s="1"/>
  <c r="E77" i="64" a="1"/>
  <c r="E77" i="64" s="1"/>
  <c r="N112" i="64" a="1"/>
  <c r="N112" i="64" s="1"/>
  <c r="D112" i="64" a="1"/>
  <c r="D112" i="64" s="1"/>
  <c r="G111" i="64" a="1"/>
  <c r="G111" i="64" s="1"/>
  <c r="J110" i="64" a="1"/>
  <c r="J110" i="64" s="1"/>
  <c r="M109" i="64" a="1"/>
  <c r="M109" i="64" s="1"/>
  <c r="P108" i="64" a="1"/>
  <c r="P108" i="64" s="1"/>
  <c r="H107" i="64" a="1"/>
  <c r="H107" i="64" s="1"/>
  <c r="M105" i="64" a="1"/>
  <c r="M105" i="64" s="1"/>
  <c r="E104" i="64" a="1"/>
  <c r="E104" i="64" s="1"/>
  <c r="J102" i="64" a="1"/>
  <c r="J102" i="64" s="1"/>
  <c r="O100" i="64" a="1"/>
  <c r="O100" i="64" s="1"/>
  <c r="G99" i="64" a="1"/>
  <c r="G99" i="64" s="1"/>
  <c r="L97" i="64" a="1"/>
  <c r="L97" i="64" s="1"/>
  <c r="D96" i="64" a="1"/>
  <c r="D96" i="64" s="1"/>
  <c r="I94" i="64" a="1"/>
  <c r="I94" i="64" s="1"/>
  <c r="K93" i="64" a="1"/>
  <c r="K93" i="64" s="1"/>
  <c r="P91" i="64" a="1"/>
  <c r="P91" i="64" s="1"/>
  <c r="H90" i="64" a="1"/>
  <c r="H90" i="64" s="1"/>
  <c r="M88" i="64" a="1"/>
  <c r="M88" i="64" s="1"/>
  <c r="L83" i="64" a="1"/>
  <c r="L83" i="64" s="1"/>
  <c r="N82" i="64" a="1"/>
  <c r="N82" i="64" s="1"/>
  <c r="O81" i="64" a="1"/>
  <c r="O81" i="64" s="1"/>
  <c r="M79" i="64" a="1"/>
  <c r="M79" i="64" s="1"/>
  <c r="L78" i="64" a="1"/>
  <c r="L78" i="64" s="1"/>
  <c r="K74" i="64" a="1"/>
  <c r="K74" i="64" s="1"/>
  <c r="E108" i="64" a="1"/>
  <c r="E108" i="64" s="1"/>
  <c r="J106" i="64" a="1"/>
  <c r="J106" i="64" s="1"/>
  <c r="O104" i="64" a="1"/>
  <c r="O104" i="64" s="1"/>
  <c r="G103" i="64" a="1"/>
  <c r="G103" i="64" s="1"/>
  <c r="L101" i="64" a="1"/>
  <c r="L101" i="64" s="1"/>
  <c r="D100" i="64" a="1"/>
  <c r="D100" i="64" s="1"/>
  <c r="I98" i="64" a="1"/>
  <c r="I98" i="64" s="1"/>
  <c r="N96" i="64" a="1"/>
  <c r="N96" i="64" s="1"/>
  <c r="F95" i="64" a="1"/>
  <c r="F95" i="64" s="1"/>
  <c r="H94" i="64" a="1"/>
  <c r="H94" i="64" s="1"/>
  <c r="M92" i="64" a="1"/>
  <c r="M92" i="64" s="1"/>
  <c r="E91" i="64" a="1"/>
  <c r="E91" i="64" s="1"/>
  <c r="J89" i="64" a="1"/>
  <c r="J89" i="64" s="1"/>
  <c r="O87" i="64" a="1"/>
  <c r="O87" i="64" s="1"/>
  <c r="D87" i="64" a="1"/>
  <c r="D87" i="64" s="1"/>
  <c r="F86" i="64" a="1"/>
  <c r="F86" i="64" s="1"/>
  <c r="H85" i="64" a="1"/>
  <c r="H85" i="64" s="1"/>
  <c r="J84" i="64" a="1"/>
  <c r="J84" i="64" s="1"/>
  <c r="N80" i="64" a="1"/>
  <c r="N80" i="64" s="1"/>
  <c r="D77" i="64" a="1"/>
  <c r="D77" i="64" s="1"/>
  <c r="K116" i="64" a="1"/>
  <c r="K116" i="64" s="1"/>
  <c r="N115" i="64" a="1"/>
  <c r="N115" i="64" s="1"/>
  <c r="D115" i="64" a="1"/>
  <c r="D115" i="64" s="1"/>
  <c r="G114" i="64" a="1"/>
  <c r="G114" i="64" s="1"/>
  <c r="J113" i="64" a="1"/>
  <c r="J113" i="64" s="1"/>
  <c r="M112" i="64" a="1"/>
  <c r="M112" i="64" s="1"/>
  <c r="P111" i="64" a="1"/>
  <c r="P111" i="64" s="1"/>
  <c r="F111" i="64" a="1"/>
  <c r="F111" i="64" s="1"/>
  <c r="I110" i="64" a="1"/>
  <c r="I110" i="64" s="1"/>
  <c r="L109" i="64" a="1"/>
  <c r="L109" i="64" s="1"/>
  <c r="O108" i="64" a="1"/>
  <c r="O108" i="64" s="1"/>
  <c r="G107" i="64" a="1"/>
  <c r="G107" i="64" s="1"/>
  <c r="L105" i="64" a="1"/>
  <c r="L105" i="64" s="1"/>
  <c r="D104" i="64" a="1"/>
  <c r="D104" i="64" s="1"/>
  <c r="I102" i="64" a="1"/>
  <c r="I102" i="64" s="1"/>
  <c r="N100" i="64" a="1"/>
  <c r="N100" i="64" s="1"/>
  <c r="F99" i="64" a="1"/>
  <c r="F99" i="64" s="1"/>
  <c r="K97" i="64" a="1"/>
  <c r="K97" i="64" s="1"/>
  <c r="P95" i="64" a="1"/>
  <c r="P95" i="64" s="1"/>
  <c r="E95" i="64" a="1"/>
  <c r="E95" i="64" s="1"/>
  <c r="J93" i="64" a="1"/>
  <c r="J93" i="64" s="1"/>
  <c r="O91" i="64" a="1"/>
  <c r="O91" i="64" s="1"/>
  <c r="G90" i="64" a="1"/>
  <c r="G90" i="64" s="1"/>
  <c r="L88" i="64" a="1"/>
  <c r="L88" i="64" s="1"/>
  <c r="I84" i="64" a="1"/>
  <c r="I84" i="64" s="1"/>
  <c r="K83" i="64" a="1"/>
  <c r="K83" i="64" s="1"/>
  <c r="M82" i="64" a="1"/>
  <c r="M82" i="64" s="1"/>
  <c r="N81" i="64" a="1"/>
  <c r="N81" i="64" s="1"/>
  <c r="L79" i="64" a="1"/>
  <c r="L79" i="64" s="1"/>
  <c r="K78" i="64" a="1"/>
  <c r="K78" i="64" s="1"/>
  <c r="G74" i="64" a="1"/>
  <c r="G74" i="64" s="1"/>
  <c r="D108" i="64" a="1"/>
  <c r="D108" i="64" s="1"/>
  <c r="I106" i="64" a="1"/>
  <c r="I106" i="64" s="1"/>
  <c r="N104" i="64" a="1"/>
  <c r="N104" i="64" s="1"/>
  <c r="F103" i="64" a="1"/>
  <c r="F103" i="64" s="1"/>
  <c r="K101" i="64" a="1"/>
  <c r="K101" i="64" s="1"/>
  <c r="P99" i="64" a="1"/>
  <c r="P99" i="64" s="1"/>
  <c r="H98" i="64" a="1"/>
  <c r="H98" i="64" s="1"/>
  <c r="M96" i="64" a="1"/>
  <c r="M96" i="64" s="1"/>
  <c r="O95" i="64" a="1"/>
  <c r="O95" i="64" s="1"/>
  <c r="G94" i="64" a="1"/>
  <c r="G94" i="64" s="1"/>
  <c r="L92" i="64" a="1"/>
  <c r="L92" i="64" s="1"/>
  <c r="D91" i="64" a="1"/>
  <c r="D91" i="64" s="1"/>
  <c r="I89" i="64" a="1"/>
  <c r="I89" i="64" s="1"/>
  <c r="N87" i="64" a="1"/>
  <c r="N87" i="64" s="1"/>
  <c r="P86" i="64" a="1"/>
  <c r="P86" i="64" s="1"/>
  <c r="E86" i="64" a="1"/>
  <c r="E86" i="64" s="1"/>
  <c r="G85" i="64" a="1"/>
  <c r="G85" i="64" s="1"/>
  <c r="M81" i="64" a="1"/>
  <c r="M81" i="64" s="1"/>
  <c r="M80" i="64" a="1"/>
  <c r="M80" i="64" s="1"/>
  <c r="K79" i="64" a="1"/>
  <c r="K79" i="64" s="1"/>
  <c r="I78" i="64" a="1"/>
  <c r="I78" i="64" s="1"/>
  <c r="P76" i="64" a="1"/>
  <c r="P76" i="64" s="1"/>
  <c r="F74" i="64" a="1"/>
  <c r="F74" i="64" s="1"/>
  <c r="Q27" i="84"/>
  <c r="Q28" i="84" s="1"/>
  <c r="Q29" i="84" s="1"/>
  <c r="Q30" i="84" s="1"/>
  <c r="Q31" i="84" s="1"/>
  <c r="Q32" i="84" s="1"/>
  <c r="Q33" i="84" s="1"/>
  <c r="Q34" i="84" s="1"/>
  <c r="P103" i="65"/>
  <c r="Q103" i="65" s="1"/>
  <c r="P104" i="65"/>
  <c r="Q104" i="65" s="1"/>
  <c r="P107" i="65"/>
  <c r="Q107" i="65" s="1"/>
  <c r="P108" i="65"/>
  <c r="Q108" i="65" s="1"/>
  <c r="P109" i="65"/>
  <c r="Q109" i="65" s="1"/>
  <c r="D10" i="84"/>
  <c r="D23" i="84" s="1"/>
  <c r="Q13" i="84"/>
  <c r="Q14" i="84" s="1"/>
  <c r="O6" i="84"/>
  <c r="N6" i="84"/>
  <c r="M6" i="84"/>
  <c r="L6" i="84"/>
  <c r="K6" i="84"/>
  <c r="J6" i="84"/>
  <c r="I6" i="84"/>
  <c r="H6" i="84"/>
  <c r="G6" i="84"/>
  <c r="F6" i="84"/>
  <c r="E6" i="84"/>
  <c r="D6" i="84"/>
  <c r="N53" i="68" a="1"/>
  <c r="N53" i="68" s="1"/>
  <c r="N52" i="68" a="1"/>
  <c r="N52" i="68" s="1"/>
  <c r="N51" i="68" a="1"/>
  <c r="N51" i="68" s="1"/>
  <c r="N50" i="68" a="1"/>
  <c r="N50" i="68" s="1"/>
  <c r="N49" i="68" a="1"/>
  <c r="N49" i="68" s="1"/>
  <c r="N48" i="68" a="1"/>
  <c r="N48" i="68" s="1"/>
  <c r="N47" i="68" a="1"/>
  <c r="N47" i="68" s="1"/>
  <c r="N46" i="68" a="1"/>
  <c r="N46" i="68" s="1"/>
  <c r="N42" i="68" a="1"/>
  <c r="N42" i="68" s="1"/>
  <c r="N41" i="68" a="1"/>
  <c r="N41" i="68" s="1"/>
  <c r="N40" i="68" a="1"/>
  <c r="N40" i="68" s="1"/>
  <c r="N39" i="68" a="1"/>
  <c r="N39" i="68" s="1"/>
  <c r="N38" i="68" a="1"/>
  <c r="N38" i="68" s="1"/>
  <c r="N37" i="68" a="1"/>
  <c r="N37" i="68" s="1"/>
  <c r="N36" i="68" a="1"/>
  <c r="N36" i="68" s="1"/>
  <c r="N35" i="68" a="1"/>
  <c r="N35" i="68" s="1"/>
  <c r="N31" i="68" a="1"/>
  <c r="N31" i="68" s="1"/>
  <c r="N30" i="68" a="1"/>
  <c r="N30" i="68" s="1"/>
  <c r="N29" i="68" a="1"/>
  <c r="N29" i="68" s="1"/>
  <c r="N28" i="68" a="1"/>
  <c r="N28" i="68" s="1"/>
  <c r="N27" i="68" a="1"/>
  <c r="N27" i="68" s="1"/>
  <c r="N26" i="68" a="1"/>
  <c r="N26" i="68" s="1"/>
  <c r="N25" i="68" a="1"/>
  <c r="N25" i="68" s="1"/>
  <c r="N24" i="68" a="1"/>
  <c r="N24" i="68" s="1"/>
  <c r="N14" i="68" a="1"/>
  <c r="N14" i="68" s="1"/>
  <c r="N15" i="68" a="1"/>
  <c r="N15" i="68" s="1"/>
  <c r="N16" i="68" a="1"/>
  <c r="N16" i="68" s="1"/>
  <c r="N17" i="68" a="1"/>
  <c r="N17" i="68" s="1"/>
  <c r="N18" i="68" a="1"/>
  <c r="N18" i="68" s="1"/>
  <c r="N19" i="68" a="1"/>
  <c r="N19" i="68" s="1"/>
  <c r="N20" i="68" a="1"/>
  <c r="N20" i="68" s="1"/>
  <c r="N13" i="68" a="1"/>
  <c r="N13" i="68" s="1"/>
  <c r="R18" i="81" l="1"/>
  <c r="R27" i="81"/>
  <c r="R20" i="81"/>
  <c r="Q33" i="81"/>
  <c r="Q16" i="81"/>
  <c r="R21" i="81"/>
  <c r="R22" i="81"/>
  <c r="R32" i="81"/>
  <c r="R29" i="81"/>
  <c r="Q30" i="81"/>
  <c r="P21" i="81"/>
  <c r="Q24" i="81"/>
  <c r="Q25" i="81"/>
  <c r="Q28" i="81"/>
  <c r="Q17" i="81"/>
  <c r="Q29" i="81"/>
  <c r="Q18" i="81"/>
  <c r="Q21" i="81"/>
  <c r="Q23" i="81"/>
  <c r="Q26" i="81"/>
  <c r="Q22" i="81"/>
  <c r="Q31" i="81"/>
  <c r="Q32" i="81"/>
  <c r="Q20" i="81"/>
  <c r="AU30" i="75"/>
  <c r="AU31" i="75" s="1"/>
  <c r="AU32" i="75" s="1"/>
  <c r="AU33" i="75" s="1"/>
  <c r="AU34" i="75" s="1"/>
  <c r="AU17" i="75"/>
  <c r="AU95" i="75"/>
  <c r="AU96" i="75" s="1"/>
  <c r="AU97" i="75" s="1"/>
  <c r="AU98" i="75" s="1"/>
  <c r="AU99" i="75" s="1"/>
  <c r="AF108" i="75"/>
  <c r="AF109" i="75" s="1"/>
  <c r="AF110" i="75" s="1"/>
  <c r="AF111" i="75" s="1"/>
  <c r="AF112" i="75" s="1"/>
  <c r="AF18" i="75"/>
  <c r="AF95" i="75"/>
  <c r="AF96" i="75" s="1"/>
  <c r="AF97" i="75" s="1"/>
  <c r="AF98" i="75" s="1"/>
  <c r="AF99" i="75" s="1"/>
  <c r="BJ82" i="75"/>
  <c r="BJ83" i="75" s="1"/>
  <c r="BJ84" i="75" s="1"/>
  <c r="BJ85" i="75" s="1"/>
  <c r="BJ86" i="75" s="1"/>
  <c r="BJ43" i="75"/>
  <c r="BJ44" i="75" s="1"/>
  <c r="BJ45" i="75" s="1"/>
  <c r="BJ46" i="75" s="1"/>
  <c r="BJ47" i="75" s="1"/>
  <c r="AU69" i="75"/>
  <c r="AU70" i="75" s="1"/>
  <c r="AU71" i="75" s="1"/>
  <c r="AU72" i="75" s="1"/>
  <c r="AU73" i="75" s="1"/>
  <c r="AF69" i="75"/>
  <c r="AF70" i="75" s="1"/>
  <c r="AF71" i="75" s="1"/>
  <c r="AF72" i="75" s="1"/>
  <c r="AF73" i="75" s="1"/>
  <c r="AU43" i="75"/>
  <c r="AU44" i="75" s="1"/>
  <c r="AU45" i="75" s="1"/>
  <c r="AU46" i="75" s="1"/>
  <c r="AU47" i="75" s="1"/>
  <c r="BJ56" i="75"/>
  <c r="BJ57" i="75" s="1"/>
  <c r="BJ58" i="75" s="1"/>
  <c r="BJ59" i="75" s="1"/>
  <c r="BJ60" i="75" s="1"/>
  <c r="AF30" i="75"/>
  <c r="AF31" i="75" s="1"/>
  <c r="AF32" i="75" s="1"/>
  <c r="AF33" i="75" s="1"/>
  <c r="AF34" i="75" s="1"/>
  <c r="AU108" i="75"/>
  <c r="AU109" i="75" s="1"/>
  <c r="AU110" i="75" s="1"/>
  <c r="AU111" i="75" s="1"/>
  <c r="AU112" i="75" s="1"/>
  <c r="BJ95" i="75"/>
  <c r="BJ96" i="75" s="1"/>
  <c r="BJ97" i="75" s="1"/>
  <c r="BJ98" i="75" s="1"/>
  <c r="BJ99" i="75" s="1"/>
  <c r="AF82" i="75"/>
  <c r="AF83" i="75" s="1"/>
  <c r="AF84" i="75" s="1"/>
  <c r="AF85" i="75" s="1"/>
  <c r="AF86" i="75" s="1"/>
  <c r="AF43" i="75"/>
  <c r="AF44" i="75" s="1"/>
  <c r="AF45" i="75" s="1"/>
  <c r="AF46" i="75" s="1"/>
  <c r="AF47" i="75" s="1"/>
  <c r="AU82" i="75"/>
  <c r="AU83" i="75" s="1"/>
  <c r="AU84" i="75" s="1"/>
  <c r="AU85" i="75" s="1"/>
  <c r="AU86" i="75" s="1"/>
  <c r="BJ108" i="75"/>
  <c r="BJ109" i="75" s="1"/>
  <c r="BJ110" i="75" s="1"/>
  <c r="BJ111" i="75" s="1"/>
  <c r="BJ112" i="75" s="1"/>
  <c r="BJ30" i="75"/>
  <c r="BJ31" i="75" s="1"/>
  <c r="BJ32" i="75" s="1"/>
  <c r="BJ33" i="75" s="1"/>
  <c r="BJ34" i="75" s="1"/>
  <c r="BJ17" i="75"/>
  <c r="AF56" i="75"/>
  <c r="AF57" i="75" s="1"/>
  <c r="AF58" i="75" s="1"/>
  <c r="AF59" i="75" s="1"/>
  <c r="AF60" i="75" s="1"/>
  <c r="BJ69" i="75"/>
  <c r="BJ70" i="75" s="1"/>
  <c r="BJ71" i="75" s="1"/>
  <c r="BJ72" i="75" s="1"/>
  <c r="BJ73" i="75" s="1"/>
  <c r="AU17" i="84"/>
  <c r="AF17" i="84"/>
  <c r="BJ16" i="84"/>
  <c r="D36" i="84"/>
  <c r="D49" i="84" s="1"/>
  <c r="Q15" i="84"/>
  <c r="B13" i="84"/>
  <c r="B26" i="84"/>
  <c r="B14" i="84" l="1"/>
  <c r="BJ18" i="75"/>
  <c r="AU18" i="75"/>
  <c r="AF19" i="75"/>
  <c r="BJ17" i="84"/>
  <c r="AF18" i="84"/>
  <c r="AU18" i="84"/>
  <c r="D62" i="84"/>
  <c r="B52" i="84"/>
  <c r="B39" i="84"/>
  <c r="B40" i="84" s="1"/>
  <c r="Q16" i="84"/>
  <c r="B27" i="84"/>
  <c r="D10" i="75"/>
  <c r="D23" i="75" s="1"/>
  <c r="C6" i="83" a="1"/>
  <c r="N7" i="83" s="1"/>
  <c r="N68" i="83" a="1"/>
  <c r="N68" i="83" s="1"/>
  <c r="N56" i="83" a="1"/>
  <c r="N56" i="83" s="1"/>
  <c r="N44" i="83" a="1"/>
  <c r="N44" i="83" s="1"/>
  <c r="C68" i="83" a="1"/>
  <c r="C68" i="83" s="1"/>
  <c r="C56" i="83" a="1"/>
  <c r="C56" i="83" s="1"/>
  <c r="C44" i="83" a="1"/>
  <c r="C44" i="83" s="1"/>
  <c r="N32" i="83" a="1"/>
  <c r="N32" i="83" s="1"/>
  <c r="BK26" i="84" s="1" a="1"/>
  <c r="BK26" i="84" s="1"/>
  <c r="C32" i="83" a="1"/>
  <c r="C32" i="83" s="1"/>
  <c r="B68" i="83"/>
  <c r="B69" i="83" s="1"/>
  <c r="B70" i="83" s="1"/>
  <c r="B71" i="83" s="1"/>
  <c r="B72" i="83" s="1"/>
  <c r="B73" i="83" s="1"/>
  <c r="B74" i="83" s="1"/>
  <c r="B75" i="83" s="1"/>
  <c r="B56" i="83"/>
  <c r="B57" i="83" s="1"/>
  <c r="B58" i="83" s="1"/>
  <c r="B59" i="83" s="1"/>
  <c r="B60" i="83" s="1"/>
  <c r="B61" i="83" s="1"/>
  <c r="B62" i="83" s="1"/>
  <c r="B63" i="83" s="1"/>
  <c r="B44" i="83"/>
  <c r="B45" i="83" s="1"/>
  <c r="B32" i="83"/>
  <c r="B33" i="83" s="1"/>
  <c r="B34" i="83" s="1"/>
  <c r="B35" i="83" s="1"/>
  <c r="B36" i="83" s="1"/>
  <c r="B37" i="83" s="1"/>
  <c r="B38" i="83" s="1"/>
  <c r="B39" i="83" s="1"/>
  <c r="B3" i="60" a="1"/>
  <c r="C116" i="60" s="1"/>
  <c r="D116" i="60" s="1"/>
  <c r="C6" i="81"/>
  <c r="AV26" i="84" l="1" a="1"/>
  <c r="AV26" i="84" s="1"/>
  <c r="AW26" i="84" s="1" a="1"/>
  <c r="AW26" i="84" s="1"/>
  <c r="AX26" i="84" s="1" a="1"/>
  <c r="AX26" i="84" s="1"/>
  <c r="AY26" i="84" s="1" a="1"/>
  <c r="AY26" i="84" s="1"/>
  <c r="AZ26" i="84" s="1" a="1"/>
  <c r="AZ26" i="84" s="1"/>
  <c r="BA26" i="84" s="1" a="1"/>
  <c r="BA26" i="84" s="1"/>
  <c r="BB26" i="84" s="1" a="1"/>
  <c r="BB26" i="84" s="1"/>
  <c r="BC26" i="84" s="1" a="1"/>
  <c r="BC26" i="84" s="1"/>
  <c r="BD26" i="84" s="1" a="1"/>
  <c r="BD26" i="84" s="1"/>
  <c r="BE26" i="84" s="1" a="1"/>
  <c r="BE26" i="84" s="1"/>
  <c r="BF26" i="84" s="1" a="1"/>
  <c r="BF26" i="84" s="1"/>
  <c r="BG26" i="84" s="1" a="1"/>
  <c r="BG26" i="84" s="1"/>
  <c r="BH26" i="84" s="1" a="1"/>
  <c r="BH26" i="84" s="1"/>
  <c r="R52" i="84" a="1"/>
  <c r="R52" i="84" s="1"/>
  <c r="S52" i="84" s="1" a="1"/>
  <c r="S52" i="84" s="1"/>
  <c r="T52" i="84" s="1" a="1"/>
  <c r="T52" i="84" s="1"/>
  <c r="U52" i="84" s="1" a="1"/>
  <c r="U52" i="84" s="1"/>
  <c r="V52" i="84" s="1" a="1"/>
  <c r="V52" i="84" s="1"/>
  <c r="W52" i="84" s="1" a="1"/>
  <c r="W52" i="84" s="1"/>
  <c r="X52" i="84" s="1" a="1"/>
  <c r="X52" i="84" s="1"/>
  <c r="Y52" i="84" s="1" a="1"/>
  <c r="Y52" i="84" s="1"/>
  <c r="Z52" i="84" s="1" a="1"/>
  <c r="Z52" i="84" s="1"/>
  <c r="AA52" i="84" s="1" a="1"/>
  <c r="AA52" i="84" s="1"/>
  <c r="AB52" i="84" s="1" a="1"/>
  <c r="AB52" i="84" s="1"/>
  <c r="AC52" i="84" s="1" a="1"/>
  <c r="AC52" i="84" s="1"/>
  <c r="AD52" i="84" s="1" a="1"/>
  <c r="AD52" i="84" s="1"/>
  <c r="AG13" i="84" a="1"/>
  <c r="AG13" i="84" s="1"/>
  <c r="BK13" i="84" a="1"/>
  <c r="BK13" i="84" s="1"/>
  <c r="AV13" i="84" a="1"/>
  <c r="AV13" i="84" s="1"/>
  <c r="AG26" i="84" a="1"/>
  <c r="AG26" i="84" s="1"/>
  <c r="AH26" i="84" s="1" a="1"/>
  <c r="AH26" i="84" s="1"/>
  <c r="AI26" i="84" s="1" a="1"/>
  <c r="AI26" i="84" s="1"/>
  <c r="AJ26" i="84" s="1" a="1"/>
  <c r="AJ26" i="84" s="1"/>
  <c r="AK26" i="84" s="1" a="1"/>
  <c r="AK26" i="84" s="1"/>
  <c r="AL26" i="84" s="1" a="1"/>
  <c r="AL26" i="84" s="1"/>
  <c r="AM26" i="84" s="1" a="1"/>
  <c r="AM26" i="84" s="1"/>
  <c r="AN26" i="84" s="1" a="1"/>
  <c r="AN26" i="84" s="1"/>
  <c r="AO26" i="84" s="1" a="1"/>
  <c r="AO26" i="84" s="1"/>
  <c r="AP26" i="84" s="1" a="1"/>
  <c r="AP26" i="84" s="1"/>
  <c r="AQ26" i="84" s="1" a="1"/>
  <c r="AQ26" i="84" s="1"/>
  <c r="AR26" i="84" s="1" a="1"/>
  <c r="AR26" i="84" s="1"/>
  <c r="AS26" i="84" s="1" a="1"/>
  <c r="AS26" i="84" s="1"/>
  <c r="C114" i="60"/>
  <c r="D114" i="60" s="1"/>
  <c r="C115" i="60"/>
  <c r="D115" i="60" s="1"/>
  <c r="C113" i="60"/>
  <c r="D113" i="60" s="1"/>
  <c r="C111" i="60"/>
  <c r="D111" i="60" s="1"/>
  <c r="C112" i="60"/>
  <c r="D112" i="60" s="1"/>
  <c r="C108" i="60"/>
  <c r="D108" i="60" s="1"/>
  <c r="C109" i="60"/>
  <c r="D109" i="60" s="1"/>
  <c r="C110" i="60"/>
  <c r="D110" i="60" s="1"/>
  <c r="C22" i="60"/>
  <c r="D22" i="60" s="1"/>
  <c r="C19" i="60"/>
  <c r="D19" i="60" s="1"/>
  <c r="C101" i="60"/>
  <c r="D101" i="60" s="1"/>
  <c r="C102" i="60"/>
  <c r="D102" i="60" s="1"/>
  <c r="C103" i="60"/>
  <c r="D103" i="60" s="1"/>
  <c r="C104" i="60"/>
  <c r="D104" i="60" s="1"/>
  <c r="C105" i="60"/>
  <c r="D105" i="60" s="1"/>
  <c r="C106" i="60"/>
  <c r="D106" i="60" s="1"/>
  <c r="C107" i="60"/>
  <c r="D107" i="60" s="1"/>
  <c r="B3" i="60"/>
  <c r="C4" i="60"/>
  <c r="D4" i="60" s="1"/>
  <c r="C28" i="60"/>
  <c r="D28" i="60" s="1"/>
  <c r="C40" i="60"/>
  <c r="D40" i="60" s="1"/>
  <c r="C53" i="60"/>
  <c r="D53" i="60" s="1"/>
  <c r="C78" i="60"/>
  <c r="D78" i="60" s="1"/>
  <c r="C90" i="60"/>
  <c r="D90" i="60" s="1"/>
  <c r="C16" i="60"/>
  <c r="D16" i="60" s="1"/>
  <c r="C41" i="60"/>
  <c r="D41" i="60" s="1"/>
  <c r="C66" i="60"/>
  <c r="D66" i="60" s="1"/>
  <c r="C91" i="60"/>
  <c r="D91" i="60" s="1"/>
  <c r="C5" i="60"/>
  <c r="D5" i="60" s="1"/>
  <c r="C17" i="60"/>
  <c r="D17" i="60" s="1"/>
  <c r="C29" i="60"/>
  <c r="D29" i="60" s="1"/>
  <c r="C54" i="60"/>
  <c r="D54" i="60" s="1"/>
  <c r="C67" i="60"/>
  <c r="D67" i="60" s="1"/>
  <c r="C79" i="60"/>
  <c r="D79" i="60" s="1"/>
  <c r="C42" i="60"/>
  <c r="D42" i="60" s="1"/>
  <c r="C55" i="60"/>
  <c r="D55" i="60" s="1"/>
  <c r="C92" i="60"/>
  <c r="D92" i="60" s="1"/>
  <c r="C6" i="60"/>
  <c r="D6" i="60" s="1"/>
  <c r="C18" i="60"/>
  <c r="D18" i="60" s="1"/>
  <c r="C30" i="60"/>
  <c r="D30" i="60" s="1"/>
  <c r="C43" i="60"/>
  <c r="D43" i="60" s="1"/>
  <c r="C68" i="60"/>
  <c r="D68" i="60" s="1"/>
  <c r="C80" i="60"/>
  <c r="D80" i="60" s="1"/>
  <c r="C93" i="60"/>
  <c r="D93" i="60" s="1"/>
  <c r="C7" i="60"/>
  <c r="D7" i="60" s="1"/>
  <c r="C31" i="60"/>
  <c r="D31" i="60" s="1"/>
  <c r="C56" i="60"/>
  <c r="D56" i="60" s="1"/>
  <c r="C81" i="60"/>
  <c r="D81" i="60" s="1"/>
  <c r="C44" i="60"/>
  <c r="D44" i="60" s="1"/>
  <c r="C57" i="60"/>
  <c r="D57" i="60" s="1"/>
  <c r="C69" i="60"/>
  <c r="D69" i="60" s="1"/>
  <c r="C94" i="60"/>
  <c r="D94" i="60" s="1"/>
  <c r="C8" i="60"/>
  <c r="D8" i="60" s="1"/>
  <c r="C32" i="60"/>
  <c r="D32" i="60" s="1"/>
  <c r="C45" i="60"/>
  <c r="D45" i="60" s="1"/>
  <c r="C82" i="60"/>
  <c r="D82" i="60" s="1"/>
  <c r="C95" i="60"/>
  <c r="D95" i="60" s="1"/>
  <c r="C20" i="60"/>
  <c r="D20" i="60" s="1"/>
  <c r="C33" i="60"/>
  <c r="D33" i="60" s="1"/>
  <c r="C58" i="60"/>
  <c r="D58" i="60" s="1"/>
  <c r="C70" i="60"/>
  <c r="D70" i="60" s="1"/>
  <c r="C83" i="60"/>
  <c r="D83" i="60" s="1"/>
  <c r="C9" i="60"/>
  <c r="D9" i="60" s="1"/>
  <c r="C21" i="60"/>
  <c r="D21" i="60" s="1"/>
  <c r="C46" i="60"/>
  <c r="D46" i="60" s="1"/>
  <c r="C71" i="60"/>
  <c r="D71" i="60" s="1"/>
  <c r="C96" i="60"/>
  <c r="D96" i="60" s="1"/>
  <c r="C34" i="60"/>
  <c r="D34" i="60" s="1"/>
  <c r="C47" i="60"/>
  <c r="D47" i="60" s="1"/>
  <c r="C59" i="60"/>
  <c r="D59" i="60" s="1"/>
  <c r="C84" i="60"/>
  <c r="D84" i="60" s="1"/>
  <c r="C97" i="60"/>
  <c r="D97" i="60" s="1"/>
  <c r="C10" i="60"/>
  <c r="D10" i="60" s="1"/>
  <c r="C35" i="60"/>
  <c r="D35" i="60" s="1"/>
  <c r="C72" i="60"/>
  <c r="D72" i="60" s="1"/>
  <c r="C85" i="60"/>
  <c r="D85" i="60" s="1"/>
  <c r="C11" i="60"/>
  <c r="D11" i="60" s="1"/>
  <c r="C23" i="60"/>
  <c r="D23" i="60" s="1"/>
  <c r="C48" i="60"/>
  <c r="D48" i="60" s="1"/>
  <c r="C60" i="60"/>
  <c r="D60" i="60" s="1"/>
  <c r="C73" i="60"/>
  <c r="D73" i="60" s="1"/>
  <c r="C98" i="60"/>
  <c r="D98" i="60" s="1"/>
  <c r="C36" i="60"/>
  <c r="D36" i="60" s="1"/>
  <c r="C61" i="60"/>
  <c r="D61" i="60" s="1"/>
  <c r="C86" i="60"/>
  <c r="D86" i="60" s="1"/>
  <c r="C12" i="60"/>
  <c r="D12" i="60" s="1"/>
  <c r="C24" i="60"/>
  <c r="D24" i="60" s="1"/>
  <c r="C37" i="60"/>
  <c r="D37" i="60" s="1"/>
  <c r="C49" i="60"/>
  <c r="D49" i="60" s="1"/>
  <c r="C74" i="60"/>
  <c r="D74" i="60" s="1"/>
  <c r="C87" i="60"/>
  <c r="D87" i="60" s="1"/>
  <c r="C99" i="60"/>
  <c r="D99" i="60" s="1"/>
  <c r="C13" i="60"/>
  <c r="D13" i="60" s="1"/>
  <c r="C25" i="60"/>
  <c r="D25" i="60" s="1"/>
  <c r="C62" i="60"/>
  <c r="D62" i="60" s="1"/>
  <c r="C75" i="60"/>
  <c r="D75" i="60" s="1"/>
  <c r="C38" i="60"/>
  <c r="D38" i="60" s="1"/>
  <c r="C50" i="60"/>
  <c r="D50" i="60" s="1"/>
  <c r="C63" i="60"/>
  <c r="D63" i="60" s="1"/>
  <c r="C88" i="60"/>
  <c r="D88" i="60" s="1"/>
  <c r="C100" i="60"/>
  <c r="D100" i="60" s="1"/>
  <c r="C14" i="60"/>
  <c r="D14" i="60" s="1"/>
  <c r="C26" i="60"/>
  <c r="D26" i="60" s="1"/>
  <c r="C51" i="60"/>
  <c r="D51" i="60" s="1"/>
  <c r="C76" i="60"/>
  <c r="D76" i="60" s="1"/>
  <c r="C27" i="60"/>
  <c r="D27" i="60" s="1"/>
  <c r="C39" i="60"/>
  <c r="D39" i="60" s="1"/>
  <c r="C64" i="60"/>
  <c r="D64" i="60" s="1"/>
  <c r="C77" i="60"/>
  <c r="D77" i="60" s="1"/>
  <c r="C89" i="60"/>
  <c r="D89" i="60" s="1"/>
  <c r="C15" i="60"/>
  <c r="D15" i="60" s="1"/>
  <c r="C52" i="60"/>
  <c r="D52" i="60" s="1"/>
  <c r="C65" i="60"/>
  <c r="D65" i="60" s="1"/>
  <c r="B15" i="84"/>
  <c r="BK14" i="84" a="1"/>
  <c r="BK14" i="84" s="1"/>
  <c r="AV14" i="84" a="1"/>
  <c r="AV14" i="84" s="1"/>
  <c r="AG14" i="84" a="1"/>
  <c r="AG14" i="84" s="1"/>
  <c r="AF20" i="75"/>
  <c r="AU19" i="75"/>
  <c r="BJ19" i="75"/>
  <c r="D36" i="75"/>
  <c r="B26" i="75"/>
  <c r="B28" i="84"/>
  <c r="B29" i="84" s="1"/>
  <c r="AV27" i="84" a="1"/>
  <c r="AV27" i="84" s="1"/>
  <c r="BK27" i="84" a="1"/>
  <c r="BK27" i="84" s="1"/>
  <c r="AG27" i="84" a="1"/>
  <c r="AG27" i="84" s="1"/>
  <c r="BK39" i="84" a="1"/>
  <c r="BK39" i="84" s="1"/>
  <c r="AG39" i="84" a="1"/>
  <c r="AG39" i="84" s="1"/>
  <c r="AH39" i="84" s="1" a="1"/>
  <c r="AH39" i="84" s="1"/>
  <c r="AV39" i="84" a="1"/>
  <c r="AV39" i="84" s="1"/>
  <c r="AW39" i="84" s="1" a="1"/>
  <c r="AW39" i="84" s="1"/>
  <c r="B53" i="84"/>
  <c r="R53" i="84" s="1" a="1"/>
  <c r="R53" i="84" s="1"/>
  <c r="AG52" i="84" a="1"/>
  <c r="AG52" i="84" s="1"/>
  <c r="AH52" i="84" s="1" a="1"/>
  <c r="AH52" i="84" s="1"/>
  <c r="AI52" i="84" s="1" a="1"/>
  <c r="AI52" i="84" s="1"/>
  <c r="AJ52" i="84" s="1" a="1"/>
  <c r="AJ52" i="84" s="1"/>
  <c r="AK52" i="84" s="1" a="1"/>
  <c r="AK52" i="84" s="1"/>
  <c r="AL52" i="84" s="1" a="1"/>
  <c r="AL52" i="84" s="1"/>
  <c r="AM52" i="84" s="1" a="1"/>
  <c r="AM52" i="84" s="1"/>
  <c r="AN52" i="84" s="1" a="1"/>
  <c r="AN52" i="84" s="1"/>
  <c r="AO52" i="84" s="1" a="1"/>
  <c r="AO52" i="84" s="1"/>
  <c r="AP52" i="84" s="1" a="1"/>
  <c r="AP52" i="84" s="1"/>
  <c r="AQ52" i="84" s="1" a="1"/>
  <c r="AQ52" i="84" s="1"/>
  <c r="AR52" i="84" s="1" a="1"/>
  <c r="AR52" i="84" s="1"/>
  <c r="AS52" i="84" s="1" a="1"/>
  <c r="AS52" i="84" s="1"/>
  <c r="AV52" i="84" a="1"/>
  <c r="AV52" i="84" s="1"/>
  <c r="BK52" i="84" a="1"/>
  <c r="BK52" i="84" s="1"/>
  <c r="AU19" i="84"/>
  <c r="AF19" i="84"/>
  <c r="BJ18" i="84"/>
  <c r="AG40" i="84" a="1"/>
  <c r="AG40" i="84" s="1"/>
  <c r="AV40" i="84" a="1"/>
  <c r="AV40" i="84" s="1"/>
  <c r="BK40" i="84" a="1"/>
  <c r="BK40" i="84" s="1"/>
  <c r="B41" i="84"/>
  <c r="R40" i="84" a="1"/>
  <c r="R40" i="84" s="1"/>
  <c r="D75" i="84"/>
  <c r="B65" i="84"/>
  <c r="R65" i="84" s="1" a="1"/>
  <c r="R65" i="84" s="1"/>
  <c r="S65" i="84" s="1" a="1"/>
  <c r="S65" i="84" s="1"/>
  <c r="T65" i="84" s="1" a="1"/>
  <c r="T65" i="84" s="1"/>
  <c r="U65" i="84" s="1" a="1"/>
  <c r="U65" i="84" s="1"/>
  <c r="V65" i="84" s="1" a="1"/>
  <c r="V65" i="84" s="1"/>
  <c r="W65" i="84" s="1" a="1"/>
  <c r="W65" i="84" s="1"/>
  <c r="X65" i="84" s="1" a="1"/>
  <c r="X65" i="84" s="1"/>
  <c r="Y65" i="84" s="1" a="1"/>
  <c r="Y65" i="84" s="1"/>
  <c r="Z65" i="84" s="1" a="1"/>
  <c r="Z65" i="84" s="1"/>
  <c r="AA65" i="84" s="1" a="1"/>
  <c r="AA65" i="84" s="1"/>
  <c r="AB65" i="84" s="1" a="1"/>
  <c r="AB65" i="84" s="1"/>
  <c r="AC65" i="84" s="1" a="1"/>
  <c r="AC65" i="84" s="1"/>
  <c r="AD65" i="84" s="1" a="1"/>
  <c r="AD65" i="84" s="1"/>
  <c r="Q17" i="84"/>
  <c r="B46" i="83"/>
  <c r="B47" i="83" s="1"/>
  <c r="B48" i="83" s="1"/>
  <c r="B49" i="83" s="1"/>
  <c r="B50" i="83" s="1"/>
  <c r="B51" i="83" s="1"/>
  <c r="R39" i="84" a="1"/>
  <c r="R39" i="84" s="1"/>
  <c r="S39" i="84" s="1" a="1"/>
  <c r="S39" i="84" s="1"/>
  <c r="T39" i="84" s="1" a="1"/>
  <c r="T39" i="84" s="1"/>
  <c r="U39" i="84" s="1" a="1"/>
  <c r="U39" i="84" s="1"/>
  <c r="V39" i="84" s="1" a="1"/>
  <c r="V39" i="84" s="1"/>
  <c r="W39" i="84" s="1" a="1"/>
  <c r="W39" i="84" s="1"/>
  <c r="X39" i="84" s="1" a="1"/>
  <c r="X39" i="84" s="1"/>
  <c r="Y39" i="84" s="1" a="1"/>
  <c r="Y39" i="84" s="1"/>
  <c r="Z39" i="84" s="1" a="1"/>
  <c r="Z39" i="84" s="1"/>
  <c r="AA39" i="84" s="1" a="1"/>
  <c r="AA39" i="84" s="1"/>
  <c r="AB39" i="84" s="1" a="1"/>
  <c r="AB39" i="84" s="1"/>
  <c r="AC39" i="84" s="1" a="1"/>
  <c r="AC39" i="84" s="1"/>
  <c r="AD39" i="84" s="1" a="1"/>
  <c r="AD39" i="84" s="1"/>
  <c r="R26" i="84" a="1"/>
  <c r="R26" i="84" s="1"/>
  <c r="S26" i="84" s="1" a="1"/>
  <c r="S26" i="84" s="1"/>
  <c r="T26" i="84" s="1" a="1"/>
  <c r="T26" i="84" s="1"/>
  <c r="U26" i="84" s="1" a="1"/>
  <c r="U26" i="84" s="1"/>
  <c r="V26" i="84" s="1" a="1"/>
  <c r="V26" i="84" s="1"/>
  <c r="W26" i="84" s="1" a="1"/>
  <c r="W26" i="84" s="1"/>
  <c r="X26" i="84" s="1" a="1"/>
  <c r="X26" i="84" s="1"/>
  <c r="Y26" i="84" s="1" a="1"/>
  <c r="Y26" i="84" s="1"/>
  <c r="Z26" i="84" s="1" a="1"/>
  <c r="Z26" i="84" s="1"/>
  <c r="AA26" i="84" s="1" a="1"/>
  <c r="AA26" i="84" s="1"/>
  <c r="AB26" i="84" s="1" a="1"/>
  <c r="AB26" i="84" s="1"/>
  <c r="AC26" i="84" s="1" a="1"/>
  <c r="AC26" i="84" s="1"/>
  <c r="AD26" i="84" s="1" a="1"/>
  <c r="AD26" i="84" s="1"/>
  <c r="R27" i="84" a="1"/>
  <c r="R27" i="84" s="1"/>
  <c r="C6" i="83"/>
  <c r="N6" i="83" s="1"/>
  <c r="F10" i="76" s="1"/>
  <c r="F23" i="76" s="1"/>
  <c r="B26" i="76" s="1"/>
  <c r="R14" i="84" a="1"/>
  <c r="R14" i="84" s="1"/>
  <c r="R13" i="84" a="1"/>
  <c r="R13" i="84" s="1"/>
  <c r="N13" i="83"/>
  <c r="N12" i="83"/>
  <c r="N11" i="83"/>
  <c r="N10" i="83"/>
  <c r="N9" i="83"/>
  <c r="N8" i="83"/>
  <c r="C65" i="81"/>
  <c r="E65" i="81"/>
  <c r="G65" i="81"/>
  <c r="I65" i="81"/>
  <c r="J65" i="81"/>
  <c r="K65" i="81"/>
  <c r="L65" i="81"/>
  <c r="M65" i="81"/>
  <c r="N65" i="81"/>
  <c r="O65" i="81"/>
  <c r="D38" i="81"/>
  <c r="J38" i="81"/>
  <c r="L38" i="81"/>
  <c r="N38" i="81"/>
  <c r="C38" i="81"/>
  <c r="D33" i="67" a="1"/>
  <c r="D33" i="67" s="1"/>
  <c r="E33" i="67" a="1"/>
  <c r="E33" i="67" s="1"/>
  <c r="F33" i="67" a="1"/>
  <c r="F33" i="67" s="1"/>
  <c r="G33" i="67" a="1"/>
  <c r="G33" i="67" s="1"/>
  <c r="H33" i="67" a="1"/>
  <c r="H33" i="67" s="1"/>
  <c r="I33" i="67" a="1"/>
  <c r="I33" i="67" s="1"/>
  <c r="J33" i="67" a="1"/>
  <c r="J33" i="67" s="1"/>
  <c r="K33" i="67" a="1"/>
  <c r="K33" i="67" s="1"/>
  <c r="L33" i="67" a="1"/>
  <c r="L33" i="67" s="1"/>
  <c r="M33" i="67" a="1"/>
  <c r="M33" i="67" s="1"/>
  <c r="N33" i="67" a="1"/>
  <c r="N33" i="67" s="1"/>
  <c r="O33" i="67" a="1"/>
  <c r="O33" i="67" s="1"/>
  <c r="D34" i="67" a="1"/>
  <c r="D34" i="67" s="1"/>
  <c r="E34" i="67" a="1"/>
  <c r="E34" i="67" s="1"/>
  <c r="F34" i="67" a="1"/>
  <c r="F34" i="67" s="1"/>
  <c r="G34" i="67" a="1"/>
  <c r="G34" i="67" s="1"/>
  <c r="H34" i="67" a="1"/>
  <c r="H34" i="67" s="1"/>
  <c r="I34" i="67" a="1"/>
  <c r="I34" i="67" s="1"/>
  <c r="J34" i="67" a="1"/>
  <c r="J34" i="67" s="1"/>
  <c r="K34" i="67" a="1"/>
  <c r="K34" i="67" s="1"/>
  <c r="L34" i="67" a="1"/>
  <c r="L34" i="67" s="1"/>
  <c r="M34" i="67" a="1"/>
  <c r="M34" i="67" s="1"/>
  <c r="N34" i="67" a="1"/>
  <c r="N34" i="67" s="1"/>
  <c r="O34" i="67" a="1"/>
  <c r="O34" i="67" s="1"/>
  <c r="D35" i="67" a="1"/>
  <c r="D35" i="67" s="1"/>
  <c r="E35" i="67" a="1"/>
  <c r="E35" i="67" s="1"/>
  <c r="F35" i="67" a="1"/>
  <c r="F35" i="67" s="1"/>
  <c r="G35" i="67" a="1"/>
  <c r="G35" i="67" s="1"/>
  <c r="H35" i="67" a="1"/>
  <c r="H35" i="67" s="1"/>
  <c r="I35" i="67" a="1"/>
  <c r="I35" i="67" s="1"/>
  <c r="J35" i="67" a="1"/>
  <c r="J35" i="67" s="1"/>
  <c r="K35" i="67" a="1"/>
  <c r="K35" i="67" s="1"/>
  <c r="L35" i="67" a="1"/>
  <c r="L35" i="67" s="1"/>
  <c r="M35" i="67" a="1"/>
  <c r="M35" i="67" s="1"/>
  <c r="N35" i="67" a="1"/>
  <c r="N35" i="67" s="1"/>
  <c r="O35" i="67" a="1"/>
  <c r="O35" i="67" s="1"/>
  <c r="D36" i="67" a="1"/>
  <c r="D36" i="67" s="1"/>
  <c r="E36" i="67" a="1"/>
  <c r="E36" i="67" s="1"/>
  <c r="F36" i="67" a="1"/>
  <c r="F36" i="67" s="1"/>
  <c r="G36" i="67" a="1"/>
  <c r="G36" i="67" s="1"/>
  <c r="H36" i="67" a="1"/>
  <c r="H36" i="67" s="1"/>
  <c r="I36" i="67" a="1"/>
  <c r="I36" i="67" s="1"/>
  <c r="J36" i="67" a="1"/>
  <c r="J36" i="67" s="1"/>
  <c r="K36" i="67" a="1"/>
  <c r="K36" i="67" s="1"/>
  <c r="L36" i="67" a="1"/>
  <c r="L36" i="67" s="1"/>
  <c r="M36" i="67" a="1"/>
  <c r="M36" i="67" s="1"/>
  <c r="N36" i="67" a="1"/>
  <c r="N36" i="67" s="1"/>
  <c r="O36" i="67" a="1"/>
  <c r="O36" i="67" s="1"/>
  <c r="D37" i="67" a="1"/>
  <c r="D37" i="67" s="1"/>
  <c r="E37" i="67" a="1"/>
  <c r="E37" i="67" s="1"/>
  <c r="F37" i="67" a="1"/>
  <c r="F37" i="67" s="1"/>
  <c r="G37" i="67" a="1"/>
  <c r="G37" i="67" s="1"/>
  <c r="H37" i="67" a="1"/>
  <c r="H37" i="67" s="1"/>
  <c r="I37" i="67" a="1"/>
  <c r="I37" i="67" s="1"/>
  <c r="J37" i="67" a="1"/>
  <c r="J37" i="67" s="1"/>
  <c r="K37" i="67" a="1"/>
  <c r="K37" i="67" s="1"/>
  <c r="L37" i="67" a="1"/>
  <c r="L37" i="67" s="1"/>
  <c r="M37" i="67" a="1"/>
  <c r="M37" i="67" s="1"/>
  <c r="N37" i="67" a="1"/>
  <c r="N37" i="67" s="1"/>
  <c r="O37" i="67" a="1"/>
  <c r="O37" i="67" s="1"/>
  <c r="D38" i="67" a="1"/>
  <c r="D38" i="67" s="1"/>
  <c r="E38" i="67" a="1"/>
  <c r="E38" i="67" s="1"/>
  <c r="F38" i="67" a="1"/>
  <c r="F38" i="67" s="1"/>
  <c r="G38" i="67" a="1"/>
  <c r="G38" i="67" s="1"/>
  <c r="H38" i="67" a="1"/>
  <c r="H38" i="67" s="1"/>
  <c r="I38" i="67" a="1"/>
  <c r="I38" i="67" s="1"/>
  <c r="J38" i="67" a="1"/>
  <c r="J38" i="67" s="1"/>
  <c r="K38" i="67" a="1"/>
  <c r="K38" i="67" s="1"/>
  <c r="L38" i="67" a="1"/>
  <c r="L38" i="67" s="1"/>
  <c r="M38" i="67" a="1"/>
  <c r="M38" i="67" s="1"/>
  <c r="N38" i="67" a="1"/>
  <c r="N38" i="67" s="1"/>
  <c r="O38" i="67" a="1"/>
  <c r="O38" i="67" s="1"/>
  <c r="D39" i="67" a="1"/>
  <c r="D39" i="67" s="1"/>
  <c r="E39" i="67" a="1"/>
  <c r="E39" i="67" s="1"/>
  <c r="F39" i="67" a="1"/>
  <c r="F39" i="67" s="1"/>
  <c r="G39" i="67" a="1"/>
  <c r="G39" i="67" s="1"/>
  <c r="H39" i="67" a="1"/>
  <c r="H39" i="67" s="1"/>
  <c r="I39" i="67" a="1"/>
  <c r="I39" i="67" s="1"/>
  <c r="J39" i="67" a="1"/>
  <c r="J39" i="67" s="1"/>
  <c r="K39" i="67" a="1"/>
  <c r="K39" i="67" s="1"/>
  <c r="L39" i="67" a="1"/>
  <c r="L39" i="67" s="1"/>
  <c r="M39" i="67" a="1"/>
  <c r="M39" i="67" s="1"/>
  <c r="N39" i="67" a="1"/>
  <c r="N39" i="67" s="1"/>
  <c r="O39" i="67" a="1"/>
  <c r="O39" i="67" s="1"/>
  <c r="D40" i="67" a="1"/>
  <c r="D40" i="67" s="1"/>
  <c r="E40" i="67" a="1"/>
  <c r="E40" i="67" s="1"/>
  <c r="F40" i="67" a="1"/>
  <c r="F40" i="67" s="1"/>
  <c r="G40" i="67" a="1"/>
  <c r="G40" i="67" s="1"/>
  <c r="H40" i="67" a="1"/>
  <c r="H40" i="67" s="1"/>
  <c r="I40" i="67" a="1"/>
  <c r="I40" i="67" s="1"/>
  <c r="J40" i="67" a="1"/>
  <c r="J40" i="67" s="1"/>
  <c r="K40" i="67" a="1"/>
  <c r="K40" i="67" s="1"/>
  <c r="L40" i="67" a="1"/>
  <c r="L40" i="67" s="1"/>
  <c r="M40" i="67" a="1"/>
  <c r="M40" i="67" s="1"/>
  <c r="N40" i="67" a="1"/>
  <c r="N40" i="67" s="1"/>
  <c r="O40" i="67" a="1"/>
  <c r="O40" i="67" s="1"/>
  <c r="D41" i="67" a="1"/>
  <c r="D41" i="67" s="1"/>
  <c r="E41" i="67" a="1"/>
  <c r="E41" i="67" s="1"/>
  <c r="F41" i="67" a="1"/>
  <c r="F41" i="67" s="1"/>
  <c r="G41" i="67" a="1"/>
  <c r="G41" i="67" s="1"/>
  <c r="H41" i="67" a="1"/>
  <c r="H41" i="67" s="1"/>
  <c r="I41" i="67" a="1"/>
  <c r="I41" i="67" s="1"/>
  <c r="J41" i="67" a="1"/>
  <c r="J41" i="67" s="1"/>
  <c r="K41" i="67" a="1"/>
  <c r="K41" i="67" s="1"/>
  <c r="L41" i="67" a="1"/>
  <c r="L41" i="67" s="1"/>
  <c r="M41" i="67" a="1"/>
  <c r="M41" i="67" s="1"/>
  <c r="N41" i="67" a="1"/>
  <c r="N41" i="67" s="1"/>
  <c r="O41" i="67" a="1"/>
  <c r="O41" i="67" s="1"/>
  <c r="D42" i="67" a="1"/>
  <c r="D42" i="67" s="1"/>
  <c r="E42" i="67" a="1"/>
  <c r="E42" i="67" s="1"/>
  <c r="F42" i="67" a="1"/>
  <c r="F42" i="67" s="1"/>
  <c r="G42" i="67" a="1"/>
  <c r="G42" i="67" s="1"/>
  <c r="H42" i="67" a="1"/>
  <c r="H42" i="67" s="1"/>
  <c r="I42" i="67" a="1"/>
  <c r="I42" i="67" s="1"/>
  <c r="J42" i="67" a="1"/>
  <c r="J42" i="67" s="1"/>
  <c r="K42" i="67" a="1"/>
  <c r="K42" i="67" s="1"/>
  <c r="L42" i="67" a="1"/>
  <c r="L42" i="67" s="1"/>
  <c r="M42" i="67" a="1"/>
  <c r="M42" i="67" s="1"/>
  <c r="N42" i="67" a="1"/>
  <c r="N42" i="67" s="1"/>
  <c r="O42" i="67" a="1"/>
  <c r="O42" i="67" s="1"/>
  <c r="D43" i="67" a="1"/>
  <c r="D43" i="67" s="1"/>
  <c r="E43" i="67" a="1"/>
  <c r="E43" i="67" s="1"/>
  <c r="F43" i="67" a="1"/>
  <c r="F43" i="67" s="1"/>
  <c r="G43" i="67" a="1"/>
  <c r="G43" i="67" s="1"/>
  <c r="H43" i="67" a="1"/>
  <c r="H43" i="67" s="1"/>
  <c r="I43" i="67" a="1"/>
  <c r="I43" i="67" s="1"/>
  <c r="J43" i="67" a="1"/>
  <c r="J43" i="67" s="1"/>
  <c r="K43" i="67" a="1"/>
  <c r="K43" i="67" s="1"/>
  <c r="L43" i="67" a="1"/>
  <c r="L43" i="67" s="1"/>
  <c r="M43" i="67" a="1"/>
  <c r="M43" i="67" s="1"/>
  <c r="N43" i="67" a="1"/>
  <c r="N43" i="67" s="1"/>
  <c r="O43" i="67" a="1"/>
  <c r="O43" i="67" s="1"/>
  <c r="D44" i="67" a="1"/>
  <c r="D44" i="67" s="1"/>
  <c r="E44" i="67" a="1"/>
  <c r="E44" i="67" s="1"/>
  <c r="F44" i="67" a="1"/>
  <c r="F44" i="67" s="1"/>
  <c r="G44" i="67" a="1"/>
  <c r="G44" i="67" s="1"/>
  <c r="H44" i="67" a="1"/>
  <c r="H44" i="67" s="1"/>
  <c r="I44" i="67" a="1"/>
  <c r="I44" i="67" s="1"/>
  <c r="J44" i="67" a="1"/>
  <c r="J44" i="67" s="1"/>
  <c r="K44" i="67" a="1"/>
  <c r="K44" i="67" s="1"/>
  <c r="L44" i="67" a="1"/>
  <c r="L44" i="67" s="1"/>
  <c r="M44" i="67" a="1"/>
  <c r="M44" i="67" s="1"/>
  <c r="N44" i="67" a="1"/>
  <c r="N44" i="67" s="1"/>
  <c r="O44" i="67" a="1"/>
  <c r="O44" i="67" s="1"/>
  <c r="D45" i="67" a="1"/>
  <c r="D45" i="67" s="1"/>
  <c r="E45" i="67" a="1"/>
  <c r="E45" i="67" s="1"/>
  <c r="F45" i="67" a="1"/>
  <c r="F45" i="67" s="1"/>
  <c r="G45" i="67" a="1"/>
  <c r="G45" i="67" s="1"/>
  <c r="H45" i="67" a="1"/>
  <c r="H45" i="67" s="1"/>
  <c r="I45" i="67" a="1"/>
  <c r="I45" i="67" s="1"/>
  <c r="J45" i="67" a="1"/>
  <c r="J45" i="67" s="1"/>
  <c r="K45" i="67" a="1"/>
  <c r="K45" i="67" s="1"/>
  <c r="L45" i="67" a="1"/>
  <c r="L45" i="67" s="1"/>
  <c r="M45" i="67" a="1"/>
  <c r="M45" i="67" s="1"/>
  <c r="N45" i="67" a="1"/>
  <c r="N45" i="67" s="1"/>
  <c r="O45" i="67" a="1"/>
  <c r="O45" i="67" s="1"/>
  <c r="D46" i="67" a="1"/>
  <c r="D46" i="67" s="1"/>
  <c r="E46" i="67" a="1"/>
  <c r="E46" i="67" s="1"/>
  <c r="F46" i="67" a="1"/>
  <c r="F46" i="67" s="1"/>
  <c r="G46" i="67" a="1"/>
  <c r="G46" i="67" s="1"/>
  <c r="H46" i="67" a="1"/>
  <c r="H46" i="67" s="1"/>
  <c r="I46" i="67" a="1"/>
  <c r="I46" i="67" s="1"/>
  <c r="J46" i="67" a="1"/>
  <c r="J46" i="67" s="1"/>
  <c r="K46" i="67" a="1"/>
  <c r="K46" i="67" s="1"/>
  <c r="L46" i="67" a="1"/>
  <c r="L46" i="67" s="1"/>
  <c r="M46" i="67" a="1"/>
  <c r="M46" i="67" s="1"/>
  <c r="N46" i="67" a="1"/>
  <c r="N46" i="67" s="1"/>
  <c r="O46" i="67" a="1"/>
  <c r="O46" i="67" s="1"/>
  <c r="D47" i="67" a="1"/>
  <c r="D47" i="67" s="1"/>
  <c r="E47" i="67" a="1"/>
  <c r="E47" i="67" s="1"/>
  <c r="F47" i="67" a="1"/>
  <c r="F47" i="67" s="1"/>
  <c r="G47" i="67" a="1"/>
  <c r="G47" i="67" s="1"/>
  <c r="H47" i="67" a="1"/>
  <c r="H47" i="67" s="1"/>
  <c r="I47" i="67" a="1"/>
  <c r="I47" i="67" s="1"/>
  <c r="J47" i="67" a="1"/>
  <c r="J47" i="67" s="1"/>
  <c r="K47" i="67" a="1"/>
  <c r="K47" i="67" s="1"/>
  <c r="L47" i="67" a="1"/>
  <c r="L47" i="67" s="1"/>
  <c r="M47" i="67" a="1"/>
  <c r="M47" i="67" s="1"/>
  <c r="N47" i="67" a="1"/>
  <c r="N47" i="67" s="1"/>
  <c r="O47" i="67" a="1"/>
  <c r="O47" i="67" s="1"/>
  <c r="D48" i="67" a="1"/>
  <c r="D48" i="67" s="1"/>
  <c r="E48" i="67" a="1"/>
  <c r="E48" i="67" s="1"/>
  <c r="F48" i="67" a="1"/>
  <c r="F48" i="67" s="1"/>
  <c r="G48" i="67" a="1"/>
  <c r="G48" i="67" s="1"/>
  <c r="H48" i="67" a="1"/>
  <c r="H48" i="67" s="1"/>
  <c r="I48" i="67" a="1"/>
  <c r="I48" i="67" s="1"/>
  <c r="J48" i="67" a="1"/>
  <c r="J48" i="67" s="1"/>
  <c r="K48" i="67" a="1"/>
  <c r="K48" i="67" s="1"/>
  <c r="L48" i="67" a="1"/>
  <c r="L48" i="67" s="1"/>
  <c r="M48" i="67" a="1"/>
  <c r="M48" i="67" s="1"/>
  <c r="N48" i="67" a="1"/>
  <c r="N48" i="67" s="1"/>
  <c r="O48" i="67" a="1"/>
  <c r="O48" i="67" s="1"/>
  <c r="D49" i="67" a="1"/>
  <c r="D49" i="67" s="1"/>
  <c r="E49" i="67" a="1"/>
  <c r="E49" i="67" s="1"/>
  <c r="F49" i="67" a="1"/>
  <c r="F49" i="67" s="1"/>
  <c r="G49" i="67" a="1"/>
  <c r="G49" i="67" s="1"/>
  <c r="H49" i="67" a="1"/>
  <c r="H49" i="67" s="1"/>
  <c r="I49" i="67" a="1"/>
  <c r="I49" i="67" s="1"/>
  <c r="J49" i="67" a="1"/>
  <c r="J49" i="67" s="1"/>
  <c r="K49" i="67" a="1"/>
  <c r="K49" i="67" s="1"/>
  <c r="L49" i="67" a="1"/>
  <c r="L49" i="67" s="1"/>
  <c r="M49" i="67" a="1"/>
  <c r="M49" i="67" s="1"/>
  <c r="N49" i="67" a="1"/>
  <c r="N49" i="67" s="1"/>
  <c r="O49" i="67" a="1"/>
  <c r="O49" i="67" s="1"/>
  <c r="D50" i="67" a="1"/>
  <c r="D50" i="67" s="1"/>
  <c r="E50" i="67" a="1"/>
  <c r="E50" i="67" s="1"/>
  <c r="F50" i="67" a="1"/>
  <c r="F50" i="67" s="1"/>
  <c r="G50" i="67" a="1"/>
  <c r="G50" i="67" s="1"/>
  <c r="H50" i="67" a="1"/>
  <c r="H50" i="67" s="1"/>
  <c r="I50" i="67" a="1"/>
  <c r="I50" i="67" s="1"/>
  <c r="J50" i="67" a="1"/>
  <c r="J50" i="67" s="1"/>
  <c r="K50" i="67" a="1"/>
  <c r="K50" i="67" s="1"/>
  <c r="L50" i="67" a="1"/>
  <c r="L50" i="67" s="1"/>
  <c r="M50" i="67" a="1"/>
  <c r="M50" i="67" s="1"/>
  <c r="N50" i="67" a="1"/>
  <c r="N50" i="67" s="1"/>
  <c r="O50" i="67" a="1"/>
  <c r="O50" i="67" s="1"/>
  <c r="D51" i="67" a="1"/>
  <c r="D51" i="67" s="1"/>
  <c r="E51" i="67" a="1"/>
  <c r="E51" i="67" s="1"/>
  <c r="F51" i="67" a="1"/>
  <c r="F51" i="67" s="1"/>
  <c r="G51" i="67" a="1"/>
  <c r="G51" i="67" s="1"/>
  <c r="H51" i="67" a="1"/>
  <c r="H51" i="67" s="1"/>
  <c r="I51" i="67" a="1"/>
  <c r="I51" i="67" s="1"/>
  <c r="J51" i="67" a="1"/>
  <c r="J51" i="67" s="1"/>
  <c r="K51" i="67" a="1"/>
  <c r="K51" i="67" s="1"/>
  <c r="L51" i="67" a="1"/>
  <c r="L51" i="67" s="1"/>
  <c r="M51" i="67" a="1"/>
  <c r="M51" i="67" s="1"/>
  <c r="N51" i="67" a="1"/>
  <c r="N51" i="67" s="1"/>
  <c r="O51" i="67" a="1"/>
  <c r="O51" i="67" s="1"/>
  <c r="D52" i="67" a="1"/>
  <c r="D52" i="67" s="1"/>
  <c r="E52" i="67" a="1"/>
  <c r="E52" i="67" s="1"/>
  <c r="F52" i="67" a="1"/>
  <c r="F52" i="67" s="1"/>
  <c r="G52" i="67" a="1"/>
  <c r="G52" i="67" s="1"/>
  <c r="H52" i="67" a="1"/>
  <c r="H52" i="67" s="1"/>
  <c r="I52" i="67" a="1"/>
  <c r="I52" i="67" s="1"/>
  <c r="J52" i="67" a="1"/>
  <c r="J52" i="67" s="1"/>
  <c r="K52" i="67" a="1"/>
  <c r="K52" i="67" s="1"/>
  <c r="L52" i="67" a="1"/>
  <c r="L52" i="67" s="1"/>
  <c r="M52" i="67" a="1"/>
  <c r="M52" i="67" s="1"/>
  <c r="N52" i="67" a="1"/>
  <c r="N52" i="67" s="1"/>
  <c r="O52" i="67" a="1"/>
  <c r="O52" i="67" s="1"/>
  <c r="D53" i="67" a="1"/>
  <c r="D53" i="67" s="1"/>
  <c r="E53" i="67" a="1"/>
  <c r="E53" i="67" s="1"/>
  <c r="F53" i="67" a="1"/>
  <c r="F53" i="67" s="1"/>
  <c r="G53" i="67" a="1"/>
  <c r="G53" i="67" s="1"/>
  <c r="H53" i="67" a="1"/>
  <c r="H53" i="67" s="1"/>
  <c r="I53" i="67" a="1"/>
  <c r="I53" i="67" s="1"/>
  <c r="J53" i="67" a="1"/>
  <c r="J53" i="67" s="1"/>
  <c r="K53" i="67" a="1"/>
  <c r="K53" i="67" s="1"/>
  <c r="L53" i="67" a="1"/>
  <c r="L53" i="67" s="1"/>
  <c r="M53" i="67" a="1"/>
  <c r="M53" i="67" s="1"/>
  <c r="N53" i="67" a="1"/>
  <c r="N53" i="67" s="1"/>
  <c r="O53" i="67" a="1"/>
  <c r="O53" i="67" s="1"/>
  <c r="D54" i="67" a="1"/>
  <c r="D54" i="67" s="1"/>
  <c r="E54" i="67" a="1"/>
  <c r="E54" i="67" s="1"/>
  <c r="F54" i="67" a="1"/>
  <c r="F54" i="67" s="1"/>
  <c r="G54" i="67" a="1"/>
  <c r="G54" i="67" s="1"/>
  <c r="H54" i="67" a="1"/>
  <c r="H54" i="67" s="1"/>
  <c r="I54" i="67" a="1"/>
  <c r="I54" i="67" s="1"/>
  <c r="J54" i="67" a="1"/>
  <c r="J54" i="67" s="1"/>
  <c r="K54" i="67" a="1"/>
  <c r="K54" i="67" s="1"/>
  <c r="L54" i="67" a="1"/>
  <c r="L54" i="67" s="1"/>
  <c r="M54" i="67" a="1"/>
  <c r="M54" i="67" s="1"/>
  <c r="N54" i="67" a="1"/>
  <c r="N54" i="67" s="1"/>
  <c r="O54" i="67" a="1"/>
  <c r="O54" i="67" s="1"/>
  <c r="D55" i="67" a="1"/>
  <c r="D55" i="67" s="1"/>
  <c r="E55" i="67" a="1"/>
  <c r="E55" i="67" s="1"/>
  <c r="F55" i="67" a="1"/>
  <c r="F55" i="67" s="1"/>
  <c r="G55" i="67" a="1"/>
  <c r="G55" i="67" s="1"/>
  <c r="H55" i="67" a="1"/>
  <c r="H55" i="67" s="1"/>
  <c r="I55" i="67" a="1"/>
  <c r="I55" i="67" s="1"/>
  <c r="J55" i="67" a="1"/>
  <c r="J55" i="67" s="1"/>
  <c r="K55" i="67" a="1"/>
  <c r="K55" i="67" s="1"/>
  <c r="L55" i="67" a="1"/>
  <c r="L55" i="67" s="1"/>
  <c r="M55" i="67" a="1"/>
  <c r="M55" i="67" s="1"/>
  <c r="N55" i="67" a="1"/>
  <c r="N55" i="67" s="1"/>
  <c r="O55" i="67" a="1"/>
  <c r="O55" i="67" s="1"/>
  <c r="D56" i="67" a="1"/>
  <c r="D56" i="67" s="1"/>
  <c r="E56" i="67" a="1"/>
  <c r="E56" i="67" s="1"/>
  <c r="F56" i="67" a="1"/>
  <c r="F56" i="67" s="1"/>
  <c r="G56" i="67" a="1"/>
  <c r="G56" i="67" s="1"/>
  <c r="H56" i="67" a="1"/>
  <c r="H56" i="67" s="1"/>
  <c r="I56" i="67" a="1"/>
  <c r="I56" i="67" s="1"/>
  <c r="J56" i="67" a="1"/>
  <c r="J56" i="67" s="1"/>
  <c r="K56" i="67" a="1"/>
  <c r="K56" i="67" s="1"/>
  <c r="L56" i="67" a="1"/>
  <c r="L56" i="67" s="1"/>
  <c r="M56" i="67" a="1"/>
  <c r="M56" i="67" s="1"/>
  <c r="N56" i="67" a="1"/>
  <c r="N56" i="67" s="1"/>
  <c r="O56" i="67" a="1"/>
  <c r="O56" i="67" s="1"/>
  <c r="D57" i="67" a="1"/>
  <c r="D57" i="67" s="1"/>
  <c r="E57" i="67" a="1"/>
  <c r="E57" i="67" s="1"/>
  <c r="F57" i="67" a="1"/>
  <c r="F57" i="67" s="1"/>
  <c r="G57" i="67" a="1"/>
  <c r="G57" i="67" s="1"/>
  <c r="H57" i="67" a="1"/>
  <c r="H57" i="67" s="1"/>
  <c r="I57" i="67" a="1"/>
  <c r="I57" i="67" s="1"/>
  <c r="J57" i="67" a="1"/>
  <c r="J57" i="67" s="1"/>
  <c r="K57" i="67" a="1"/>
  <c r="K57" i="67" s="1"/>
  <c r="L57" i="67" a="1"/>
  <c r="L57" i="67" s="1"/>
  <c r="M57" i="67" a="1"/>
  <c r="M57" i="67" s="1"/>
  <c r="N57" i="67" a="1"/>
  <c r="N57" i="67" s="1"/>
  <c r="O57" i="67" a="1"/>
  <c r="O57" i="67" s="1"/>
  <c r="D58" i="67" a="1"/>
  <c r="D58" i="67" s="1"/>
  <c r="E58" i="67" a="1"/>
  <c r="E58" i="67" s="1"/>
  <c r="F58" i="67" a="1"/>
  <c r="F58" i="67" s="1"/>
  <c r="G58" i="67" a="1"/>
  <c r="G58" i="67" s="1"/>
  <c r="H58" i="67" a="1"/>
  <c r="H58" i="67" s="1"/>
  <c r="I58" i="67" a="1"/>
  <c r="I58" i="67" s="1"/>
  <c r="J58" i="67" a="1"/>
  <c r="J58" i="67" s="1"/>
  <c r="K58" i="67" a="1"/>
  <c r="K58" i="67" s="1"/>
  <c r="L58" i="67" a="1"/>
  <c r="L58" i="67" s="1"/>
  <c r="M58" i="67" a="1"/>
  <c r="M58" i="67" s="1"/>
  <c r="N58" i="67" a="1"/>
  <c r="N58" i="67" s="1"/>
  <c r="O58" i="67" a="1"/>
  <c r="O58" i="67" s="1"/>
  <c r="D59" i="67" a="1"/>
  <c r="D59" i="67" s="1"/>
  <c r="E59" i="67" a="1"/>
  <c r="E59" i="67" s="1"/>
  <c r="F59" i="67" a="1"/>
  <c r="F59" i="67" s="1"/>
  <c r="G59" i="67" a="1"/>
  <c r="G59" i="67" s="1"/>
  <c r="H59" i="67" a="1"/>
  <c r="H59" i="67" s="1"/>
  <c r="I59" i="67" a="1"/>
  <c r="I59" i="67" s="1"/>
  <c r="J59" i="67" a="1"/>
  <c r="J59" i="67" s="1"/>
  <c r="K59" i="67" a="1"/>
  <c r="K59" i="67" s="1"/>
  <c r="L59" i="67" a="1"/>
  <c r="L59" i="67" s="1"/>
  <c r="M59" i="67" a="1"/>
  <c r="M59" i="67" s="1"/>
  <c r="N59" i="67" a="1"/>
  <c r="N59" i="67" s="1"/>
  <c r="O59" i="67" a="1"/>
  <c r="O59" i="67" s="1"/>
  <c r="D60" i="67" a="1"/>
  <c r="D60" i="67" s="1"/>
  <c r="E60" i="67" a="1"/>
  <c r="E60" i="67" s="1"/>
  <c r="F60" i="67" a="1"/>
  <c r="F60" i="67" s="1"/>
  <c r="G60" i="67" a="1"/>
  <c r="G60" i="67" s="1"/>
  <c r="H60" i="67" a="1"/>
  <c r="H60" i="67" s="1"/>
  <c r="I60" i="67" a="1"/>
  <c r="I60" i="67" s="1"/>
  <c r="J60" i="67" a="1"/>
  <c r="J60" i="67" s="1"/>
  <c r="K60" i="67" a="1"/>
  <c r="K60" i="67" s="1"/>
  <c r="L60" i="67" a="1"/>
  <c r="L60" i="67" s="1"/>
  <c r="M60" i="67" a="1"/>
  <c r="M60" i="67" s="1"/>
  <c r="N60" i="67" a="1"/>
  <c r="N60" i="67" s="1"/>
  <c r="O60" i="67" a="1"/>
  <c r="O60" i="67" s="1"/>
  <c r="D61" i="67" a="1"/>
  <c r="D61" i="67" s="1"/>
  <c r="E61" i="67" a="1"/>
  <c r="E61" i="67" s="1"/>
  <c r="F61" i="67" a="1"/>
  <c r="F61" i="67" s="1"/>
  <c r="G61" i="67" a="1"/>
  <c r="G61" i="67" s="1"/>
  <c r="H61" i="67" a="1"/>
  <c r="H61" i="67" s="1"/>
  <c r="I61" i="67" a="1"/>
  <c r="I61" i="67" s="1"/>
  <c r="J61" i="67" a="1"/>
  <c r="J61" i="67" s="1"/>
  <c r="K61" i="67" a="1"/>
  <c r="K61" i="67" s="1"/>
  <c r="L61" i="67" a="1"/>
  <c r="L61" i="67" s="1"/>
  <c r="M61" i="67" a="1"/>
  <c r="M61" i="67" s="1"/>
  <c r="N61" i="67" a="1"/>
  <c r="N61" i="67" s="1"/>
  <c r="O61" i="67" a="1"/>
  <c r="O61" i="67" s="1"/>
  <c r="D62" i="67" a="1"/>
  <c r="D62" i="67" s="1"/>
  <c r="E62" i="67" a="1"/>
  <c r="E62" i="67" s="1"/>
  <c r="F62" i="67" a="1"/>
  <c r="F62" i="67" s="1"/>
  <c r="G62" i="67" a="1"/>
  <c r="G62" i="67" s="1"/>
  <c r="H62" i="67" a="1"/>
  <c r="H62" i="67" s="1"/>
  <c r="I62" i="67" a="1"/>
  <c r="I62" i="67" s="1"/>
  <c r="J62" i="67" a="1"/>
  <c r="J62" i="67" s="1"/>
  <c r="K62" i="67" a="1"/>
  <c r="K62" i="67" s="1"/>
  <c r="L62" i="67" a="1"/>
  <c r="L62" i="67" s="1"/>
  <c r="M62" i="67" a="1"/>
  <c r="M62" i="67" s="1"/>
  <c r="N62" i="67" a="1"/>
  <c r="N62" i="67" s="1"/>
  <c r="O62" i="67" a="1"/>
  <c r="O62" i="67" s="1"/>
  <c r="Q7" i="61"/>
  <c r="R7" i="61"/>
  <c r="S7" i="61"/>
  <c r="T7" i="61"/>
  <c r="U7" i="61"/>
  <c r="V7" i="61"/>
  <c r="W7" i="61"/>
  <c r="P7" i="61"/>
  <c r="N66" i="81" l="1" a="1"/>
  <c r="N66" i="81" s="1"/>
  <c r="N71" i="81" a="1"/>
  <c r="N71" i="81" s="1"/>
  <c r="N76" i="81" a="1"/>
  <c r="N76" i="81" s="1"/>
  <c r="N81" i="81" a="1"/>
  <c r="N81" i="81" s="1"/>
  <c r="N87" i="81" a="1"/>
  <c r="N87" i="81" s="1"/>
  <c r="N70" i="81" a="1"/>
  <c r="N70" i="81" s="1"/>
  <c r="N75" i="81" a="1"/>
  <c r="N75" i="81" s="1"/>
  <c r="N80" i="81" a="1"/>
  <c r="N80" i="81" s="1"/>
  <c r="N85" i="81" a="1"/>
  <c r="N85" i="81" s="1"/>
  <c r="N69" i="81" a="1"/>
  <c r="N69" i="81" s="1"/>
  <c r="N74" i="81" a="1"/>
  <c r="N74" i="81" s="1"/>
  <c r="N79" i="81" a="1"/>
  <c r="N79" i="81" s="1"/>
  <c r="N84" i="81" a="1"/>
  <c r="N84" i="81" s="1"/>
  <c r="N68" i="81" a="1"/>
  <c r="N68" i="81" s="1"/>
  <c r="N73" i="81" a="1"/>
  <c r="N73" i="81" s="1"/>
  <c r="N78" i="81" a="1"/>
  <c r="N78" i="81" s="1"/>
  <c r="N83" i="81" a="1"/>
  <c r="N83" i="81" s="1"/>
  <c r="N86" i="81" a="1"/>
  <c r="N86" i="81" s="1"/>
  <c r="N67" i="81" a="1"/>
  <c r="N67" i="81" s="1"/>
  <c r="N72" i="81" a="1"/>
  <c r="N72" i="81" s="1"/>
  <c r="N77" i="81" a="1"/>
  <c r="N77" i="81" s="1"/>
  <c r="N82" i="81" a="1"/>
  <c r="N82" i="81" s="1"/>
  <c r="M66" i="81" a="1"/>
  <c r="M66" i="81" s="1"/>
  <c r="M71" i="81" a="1"/>
  <c r="M71" i="81" s="1"/>
  <c r="M87" i="81" a="1"/>
  <c r="M87" i="81" s="1"/>
  <c r="M70" i="81" a="1"/>
  <c r="M70" i="81" s="1"/>
  <c r="M75" i="81" a="1"/>
  <c r="M75" i="81" s="1"/>
  <c r="M80" i="81" a="1"/>
  <c r="M80" i="81" s="1"/>
  <c r="M85" i="81" a="1"/>
  <c r="M85" i="81" s="1"/>
  <c r="M86" i="81" a="1"/>
  <c r="M86" i="81" s="1"/>
  <c r="M84" i="81" a="1"/>
  <c r="M84" i="81" s="1"/>
  <c r="M69" i="81" a="1"/>
  <c r="M69" i="81" s="1"/>
  <c r="M74" i="81" a="1"/>
  <c r="M74" i="81" s="1"/>
  <c r="M79" i="81" a="1"/>
  <c r="M79" i="81" s="1"/>
  <c r="M78" i="81" a="1"/>
  <c r="M78" i="81" s="1"/>
  <c r="M81" i="81" a="1"/>
  <c r="M81" i="81" s="1"/>
  <c r="M68" i="81" a="1"/>
  <c r="M68" i="81" s="1"/>
  <c r="M73" i="81" a="1"/>
  <c r="M73" i="81" s="1"/>
  <c r="M83" i="81" a="1"/>
  <c r="M83" i="81" s="1"/>
  <c r="M76" i="81" a="1"/>
  <c r="M76" i="81" s="1"/>
  <c r="M82" i="81" a="1"/>
  <c r="M82" i="81" s="1"/>
  <c r="M67" i="81" a="1"/>
  <c r="M67" i="81" s="1"/>
  <c r="M72" i="81" a="1"/>
  <c r="M72" i="81" s="1"/>
  <c r="M77" i="81" a="1"/>
  <c r="M77" i="81" s="1"/>
  <c r="K87" i="81" a="1"/>
  <c r="K87" i="81" s="1"/>
  <c r="K70" i="81" a="1"/>
  <c r="K70" i="81" s="1"/>
  <c r="K75" i="81" a="1"/>
  <c r="K75" i="81" s="1"/>
  <c r="K80" i="81" a="1"/>
  <c r="K80" i="81" s="1"/>
  <c r="K85" i="81" a="1"/>
  <c r="K85" i="81" s="1"/>
  <c r="K69" i="81" a="1"/>
  <c r="K69" i="81" s="1"/>
  <c r="K74" i="81" a="1"/>
  <c r="K74" i="81" s="1"/>
  <c r="K79" i="81" a="1"/>
  <c r="K79" i="81" s="1"/>
  <c r="K84" i="81" a="1"/>
  <c r="K84" i="81" s="1"/>
  <c r="K83" i="81" a="1"/>
  <c r="K83" i="81" s="1"/>
  <c r="K68" i="81" a="1"/>
  <c r="K68" i="81" s="1"/>
  <c r="K73" i="81" a="1"/>
  <c r="K73" i="81" s="1"/>
  <c r="K78" i="81" a="1"/>
  <c r="K78" i="81" s="1"/>
  <c r="K67" i="81" a="1"/>
  <c r="K67" i="81" s="1"/>
  <c r="K72" i="81" a="1"/>
  <c r="K72" i="81" s="1"/>
  <c r="K77" i="81" a="1"/>
  <c r="K77" i="81" s="1"/>
  <c r="K82" i="81" a="1"/>
  <c r="K82" i="81" s="1"/>
  <c r="K66" i="81" a="1"/>
  <c r="K66" i="81" s="1"/>
  <c r="K71" i="81" a="1"/>
  <c r="K71" i="81" s="1"/>
  <c r="K76" i="81" a="1"/>
  <c r="K76" i="81" s="1"/>
  <c r="K81" i="81" a="1"/>
  <c r="K81" i="81" s="1"/>
  <c r="K86" i="81" a="1"/>
  <c r="K86" i="81" s="1"/>
  <c r="J87" i="81" a="1"/>
  <c r="J87" i="81" s="1"/>
  <c r="J70" i="81" a="1"/>
  <c r="J70" i="81" s="1"/>
  <c r="J75" i="81" a="1"/>
  <c r="J75" i="81" s="1"/>
  <c r="J80" i="81" a="1"/>
  <c r="J80" i="81" s="1"/>
  <c r="J69" i="81" a="1"/>
  <c r="J69" i="81" s="1"/>
  <c r="J74" i="81" a="1"/>
  <c r="J74" i="81" s="1"/>
  <c r="J79" i="81" a="1"/>
  <c r="J79" i="81" s="1"/>
  <c r="J84" i="81" a="1"/>
  <c r="J84" i="81" s="1"/>
  <c r="J68" i="81" a="1"/>
  <c r="J68" i="81" s="1"/>
  <c r="J73" i="81" a="1"/>
  <c r="J73" i="81" s="1"/>
  <c r="J78" i="81" a="1"/>
  <c r="J78" i="81" s="1"/>
  <c r="J83" i="81" a="1"/>
  <c r="J83" i="81" s="1"/>
  <c r="J85" i="81" a="1"/>
  <c r="J85" i="81" s="1"/>
  <c r="J67" i="81" a="1"/>
  <c r="J67" i="81" s="1"/>
  <c r="J72" i="81" a="1"/>
  <c r="J72" i="81" s="1"/>
  <c r="J77" i="81" a="1"/>
  <c r="J77" i="81" s="1"/>
  <c r="J82" i="81" a="1"/>
  <c r="J82" i="81" s="1"/>
  <c r="J66" i="81" a="1"/>
  <c r="J66" i="81" s="1"/>
  <c r="J71" i="81" a="1"/>
  <c r="J71" i="81" s="1"/>
  <c r="J76" i="81" a="1"/>
  <c r="J76" i="81" s="1"/>
  <c r="J81" i="81" a="1"/>
  <c r="J81" i="81" s="1"/>
  <c r="J86" i="81" a="1"/>
  <c r="J86" i="81" s="1"/>
  <c r="E69" i="81" a="1"/>
  <c r="E69" i="81" s="1"/>
  <c r="E68" i="81" a="1"/>
  <c r="E68" i="81" s="1"/>
  <c r="E73" i="81" a="1"/>
  <c r="E73" i="81" s="1"/>
  <c r="E78" i="81" a="1"/>
  <c r="E78" i="81" s="1"/>
  <c r="E83" i="81" a="1"/>
  <c r="E83" i="81" s="1"/>
  <c r="E84" i="81" a="1"/>
  <c r="E84" i="81" s="1"/>
  <c r="E82" i="81" a="1"/>
  <c r="E82" i="81" s="1"/>
  <c r="E79" i="81" a="1"/>
  <c r="E79" i="81" s="1"/>
  <c r="E67" i="81" a="1"/>
  <c r="E67" i="81" s="1"/>
  <c r="E72" i="81" a="1"/>
  <c r="E72" i="81" s="1"/>
  <c r="E77" i="81" a="1"/>
  <c r="E77" i="81" s="1"/>
  <c r="E81" i="81" a="1"/>
  <c r="E81" i="81" s="1"/>
  <c r="E66" i="81" a="1"/>
  <c r="E66" i="81" s="1"/>
  <c r="E71" i="81" a="1"/>
  <c r="E71" i="81" s="1"/>
  <c r="E76" i="81" a="1"/>
  <c r="E76" i="81" s="1"/>
  <c r="E86" i="81" a="1"/>
  <c r="E86" i="81" s="1"/>
  <c r="E87" i="81" a="1"/>
  <c r="E87" i="81" s="1"/>
  <c r="E80" i="81" a="1"/>
  <c r="E80" i="81" s="1"/>
  <c r="E85" i="81" a="1"/>
  <c r="E85" i="81" s="1"/>
  <c r="E74" i="81" a="1"/>
  <c r="E74" i="81" s="1"/>
  <c r="E70" i="81" a="1"/>
  <c r="E70" i="81" s="1"/>
  <c r="E75" i="81" a="1"/>
  <c r="E75" i="81" s="1"/>
  <c r="G69" i="81" a="1"/>
  <c r="G69" i="81" s="1"/>
  <c r="G74" i="81" a="1"/>
  <c r="G74" i="81" s="1"/>
  <c r="G79" i="81" a="1"/>
  <c r="G79" i="81" s="1"/>
  <c r="G84" i="81" a="1"/>
  <c r="G84" i="81" s="1"/>
  <c r="G86" i="81" a="1"/>
  <c r="G86" i="81" s="1"/>
  <c r="G68" i="81" a="1"/>
  <c r="G68" i="81" s="1"/>
  <c r="G73" i="81" a="1"/>
  <c r="G73" i="81" s="1"/>
  <c r="G78" i="81" a="1"/>
  <c r="G78" i="81" s="1"/>
  <c r="G83" i="81" a="1"/>
  <c r="G83" i="81" s="1"/>
  <c r="G67" i="81" a="1"/>
  <c r="G67" i="81" s="1"/>
  <c r="G72" i="81" a="1"/>
  <c r="G72" i="81" s="1"/>
  <c r="G77" i="81" a="1"/>
  <c r="G77" i="81" s="1"/>
  <c r="G82" i="81" a="1"/>
  <c r="G82" i="81" s="1"/>
  <c r="G66" i="81" a="1"/>
  <c r="G66" i="81" s="1"/>
  <c r="G71" i="81" a="1"/>
  <c r="G71" i="81" s="1"/>
  <c r="G76" i="81" a="1"/>
  <c r="G76" i="81" s="1"/>
  <c r="G81" i="81" a="1"/>
  <c r="G81" i="81" s="1"/>
  <c r="G87" i="81" a="1"/>
  <c r="G87" i="81" s="1"/>
  <c r="G70" i="81" a="1"/>
  <c r="G70" i="81" s="1"/>
  <c r="G75" i="81" a="1"/>
  <c r="G75" i="81" s="1"/>
  <c r="G80" i="81" a="1"/>
  <c r="G80" i="81" s="1"/>
  <c r="G85" i="81" a="1"/>
  <c r="G85" i="81" s="1"/>
  <c r="C68" i="81" a="1"/>
  <c r="C68" i="81" s="1"/>
  <c r="C73" i="81" a="1"/>
  <c r="C73" i="81" s="1"/>
  <c r="C78" i="81" a="1"/>
  <c r="C78" i="81" s="1"/>
  <c r="C83" i="81" a="1"/>
  <c r="C83" i="81" s="1"/>
  <c r="C67" i="81" a="1"/>
  <c r="C67" i="81" s="1"/>
  <c r="C72" i="81" a="1"/>
  <c r="C72" i="81" s="1"/>
  <c r="C77" i="81" a="1"/>
  <c r="C77" i="81" s="1"/>
  <c r="C82" i="81" a="1"/>
  <c r="C82" i="81" s="1"/>
  <c r="C86" i="81" a="1"/>
  <c r="C86" i="81" s="1"/>
  <c r="C66" i="81" a="1"/>
  <c r="C66" i="81" s="1"/>
  <c r="C71" i="81" a="1"/>
  <c r="C71" i="81" s="1"/>
  <c r="C76" i="81" a="1"/>
  <c r="C76" i="81" s="1"/>
  <c r="C81" i="81" a="1"/>
  <c r="C81" i="81" s="1"/>
  <c r="C85" i="81" a="1"/>
  <c r="C85" i="81" s="1"/>
  <c r="C87" i="81" a="1"/>
  <c r="C87" i="81" s="1"/>
  <c r="C70" i="81" a="1"/>
  <c r="C70" i="81" s="1"/>
  <c r="C75" i="81" a="1"/>
  <c r="C75" i="81" s="1"/>
  <c r="C80" i="81" a="1"/>
  <c r="C80" i="81" s="1"/>
  <c r="C69" i="81" a="1"/>
  <c r="C69" i="81" s="1"/>
  <c r="C74" i="81" a="1"/>
  <c r="C74" i="81" s="1"/>
  <c r="C79" i="81" a="1"/>
  <c r="C79" i="81" s="1"/>
  <c r="C84" i="81" a="1"/>
  <c r="C84" i="81" s="1"/>
  <c r="C39" i="81" a="1"/>
  <c r="C39" i="81" s="1"/>
  <c r="C46" i="81" a="1"/>
  <c r="C46" i="81" s="1"/>
  <c r="C41" i="81" a="1"/>
  <c r="C41" i="81" s="1"/>
  <c r="C43" i="81" a="1"/>
  <c r="C43" i="81" s="1"/>
  <c r="C48" i="81" a="1"/>
  <c r="C48" i="81" s="1"/>
  <c r="C40" i="81" a="1"/>
  <c r="C40" i="81" s="1"/>
  <c r="C50" i="81" a="1"/>
  <c r="C50" i="81" s="1"/>
  <c r="C45" i="81" a="1"/>
  <c r="C45" i="81" s="1"/>
  <c r="C42" i="81" a="1"/>
  <c r="C42" i="81" s="1"/>
  <c r="C47" i="81" a="1"/>
  <c r="C47" i="81" s="1"/>
  <c r="C44" i="81" a="1"/>
  <c r="C44" i="81" s="1"/>
  <c r="C49" i="81" a="1"/>
  <c r="C49" i="81" s="1"/>
  <c r="C53" i="81" a="1"/>
  <c r="C53" i="81" s="1"/>
  <c r="C58" i="81" a="1"/>
  <c r="C58" i="81" s="1"/>
  <c r="C52" i="81" a="1"/>
  <c r="C52" i="81" s="1"/>
  <c r="C57" i="81" a="1"/>
  <c r="C57" i="81" s="1"/>
  <c r="C56" i="81" a="1"/>
  <c r="C56" i="81" s="1"/>
  <c r="C51" i="81" a="1"/>
  <c r="C51" i="81" s="1"/>
  <c r="C55" i="81" a="1"/>
  <c r="C55" i="81" s="1"/>
  <c r="C60" i="81" a="1"/>
  <c r="C60" i="81" s="1"/>
  <c r="C54" i="81" a="1"/>
  <c r="C54" i="81" s="1"/>
  <c r="C59" i="81" a="1"/>
  <c r="C59" i="81" s="1"/>
  <c r="N39" i="81" a="1"/>
  <c r="N39" i="81" s="1"/>
  <c r="N44" i="81" a="1"/>
  <c r="N44" i="81" s="1"/>
  <c r="N41" i="81" a="1"/>
  <c r="N41" i="81" s="1"/>
  <c r="N43" i="81" a="1"/>
  <c r="N43" i="81" s="1"/>
  <c r="N40" i="81" a="1"/>
  <c r="N40" i="81" s="1"/>
  <c r="N47" i="81" a="1"/>
  <c r="N47" i="81" s="1"/>
  <c r="N42" i="81" a="1"/>
  <c r="N42" i="81" s="1"/>
  <c r="N15" i="81" s="1"/>
  <c r="N56" i="81" a="1"/>
  <c r="N56" i="81" s="1"/>
  <c r="N51" i="81" a="1"/>
  <c r="N51" i="81" s="1"/>
  <c r="N55" i="81" a="1"/>
  <c r="N55" i="81" s="1"/>
  <c r="N60" i="81" a="1"/>
  <c r="N60" i="81" s="1"/>
  <c r="N48" i="81" a="1"/>
  <c r="N48" i="81" s="1"/>
  <c r="N50" i="81" a="1"/>
  <c r="N50" i="81" s="1"/>
  <c r="N54" i="81" a="1"/>
  <c r="N54" i="81" s="1"/>
  <c r="N59" i="81" a="1"/>
  <c r="N59" i="81" s="1"/>
  <c r="N45" i="81" a="1"/>
  <c r="N45" i="81" s="1"/>
  <c r="N53" i="81" a="1"/>
  <c r="N53" i="81" s="1"/>
  <c r="N58" i="81" a="1"/>
  <c r="N58" i="81" s="1"/>
  <c r="N46" i="81" a="1"/>
  <c r="N46" i="81" s="1"/>
  <c r="N49" i="81" a="1"/>
  <c r="N49" i="81" s="1"/>
  <c r="N52" i="81" a="1"/>
  <c r="N52" i="81" s="1"/>
  <c r="N57" i="81" a="1"/>
  <c r="N57" i="81" s="1"/>
  <c r="L41" i="81" a="1"/>
  <c r="L41" i="81" s="1"/>
  <c r="L46" i="81" a="1"/>
  <c r="L46" i="81" s="1"/>
  <c r="L43" i="81" a="1"/>
  <c r="L43" i="81" s="1"/>
  <c r="L40" i="81" a="1"/>
  <c r="L40" i="81" s="1"/>
  <c r="L45" i="81" a="1"/>
  <c r="L45" i="81" s="1"/>
  <c r="L42" i="81" a="1"/>
  <c r="L42" i="81" s="1"/>
  <c r="L44" i="81" a="1"/>
  <c r="L44" i="81" s="1"/>
  <c r="L39" i="81" a="1"/>
  <c r="L39" i="81" s="1"/>
  <c r="L56" i="81" a="1"/>
  <c r="L56" i="81" s="1"/>
  <c r="L47" i="81" a="1"/>
  <c r="L47" i="81" s="1"/>
  <c r="L51" i="81" a="1"/>
  <c r="L51" i="81" s="1"/>
  <c r="L55" i="81" a="1"/>
  <c r="L55" i="81" s="1"/>
  <c r="L60" i="81" a="1"/>
  <c r="L60" i="81" s="1"/>
  <c r="L48" i="81" a="1"/>
  <c r="L48" i="81" s="1"/>
  <c r="L50" i="81" a="1"/>
  <c r="L50" i="81" s="1"/>
  <c r="L54" i="81" a="1"/>
  <c r="L54" i="81" s="1"/>
  <c r="L59" i="81" a="1"/>
  <c r="L59" i="81" s="1"/>
  <c r="L53" i="81" a="1"/>
  <c r="L53" i="81" s="1"/>
  <c r="L58" i="81" a="1"/>
  <c r="L58" i="81" s="1"/>
  <c r="L49" i="81" a="1"/>
  <c r="L49" i="81" s="1"/>
  <c r="L52" i="81" a="1"/>
  <c r="L52" i="81" s="1"/>
  <c r="L57" i="81" a="1"/>
  <c r="L57" i="81" s="1"/>
  <c r="J43" i="81" a="1"/>
  <c r="J43" i="81" s="1"/>
  <c r="J45" i="81" a="1"/>
  <c r="J45" i="81" s="1"/>
  <c r="J40" i="81" a="1"/>
  <c r="J40" i="81" s="1"/>
  <c r="J47" i="81" a="1"/>
  <c r="J47" i="81" s="1"/>
  <c r="J42" i="81" a="1"/>
  <c r="J42" i="81" s="1"/>
  <c r="J39" i="81" a="1"/>
  <c r="J39" i="81" s="1"/>
  <c r="J44" i="81" a="1"/>
  <c r="J44" i="81" s="1"/>
  <c r="J41" i="81" a="1"/>
  <c r="J41" i="81" s="1"/>
  <c r="J46" i="81" a="1"/>
  <c r="J46" i="81" s="1"/>
  <c r="J55" i="81" a="1"/>
  <c r="J55" i="81" s="1"/>
  <c r="J60" i="81" a="1"/>
  <c r="J60" i="81" s="1"/>
  <c r="J48" i="81" a="1"/>
  <c r="J48" i="81" s="1"/>
  <c r="J50" i="81" a="1"/>
  <c r="J50" i="81" s="1"/>
  <c r="J54" i="81" a="1"/>
  <c r="J54" i="81" s="1"/>
  <c r="J59" i="81" a="1"/>
  <c r="J59" i="81" s="1"/>
  <c r="J53" i="81" a="1"/>
  <c r="J53" i="81" s="1"/>
  <c r="J58" i="81" a="1"/>
  <c r="J58" i="81" s="1"/>
  <c r="J52" i="81" a="1"/>
  <c r="J52" i="81" s="1"/>
  <c r="J57" i="81" a="1"/>
  <c r="J57" i="81" s="1"/>
  <c r="J49" i="81" a="1"/>
  <c r="J49" i="81" s="1"/>
  <c r="J56" i="81" a="1"/>
  <c r="J56" i="81" s="1"/>
  <c r="J51" i="81" a="1"/>
  <c r="J51" i="81" s="1"/>
  <c r="D44" i="81" a="1"/>
  <c r="D44" i="81" s="1"/>
  <c r="D39" i="81" a="1"/>
  <c r="D39" i="81" s="1"/>
  <c r="D41" i="81" a="1"/>
  <c r="D41" i="81" s="1"/>
  <c r="D46" i="81" a="1"/>
  <c r="D46" i="81" s="1"/>
  <c r="D43" i="81" a="1"/>
  <c r="D43" i="81" s="1"/>
  <c r="D40" i="81" a="1"/>
  <c r="D40" i="81" s="1"/>
  <c r="D42" i="81" a="1"/>
  <c r="D42" i="81" s="1"/>
  <c r="D47" i="81" a="1"/>
  <c r="D47" i="81" s="1"/>
  <c r="D54" i="81" a="1"/>
  <c r="D54" i="81" s="1"/>
  <c r="D59" i="81" a="1"/>
  <c r="D59" i="81" s="1"/>
  <c r="D50" i="81" a="1"/>
  <c r="D50" i="81" s="1"/>
  <c r="D48" i="81" a="1"/>
  <c r="D48" i="81" s="1"/>
  <c r="D53" i="81" a="1"/>
  <c r="D53" i="81" s="1"/>
  <c r="D58" i="81" a="1"/>
  <c r="D58" i="81" s="1"/>
  <c r="D52" i="81" a="1"/>
  <c r="D52" i="81" s="1"/>
  <c r="D57" i="81" a="1"/>
  <c r="D57" i="81" s="1"/>
  <c r="D49" i="81" a="1"/>
  <c r="D49" i="81" s="1"/>
  <c r="D45" i="81" a="1"/>
  <c r="D45" i="81" s="1"/>
  <c r="D56" i="81" a="1"/>
  <c r="D56" i="81" s="1"/>
  <c r="D51" i="81" a="1"/>
  <c r="D51" i="81" s="1"/>
  <c r="D55" i="81" a="1"/>
  <c r="D55" i="81" s="1"/>
  <c r="D60" i="81" a="1"/>
  <c r="D60" i="81" s="1"/>
  <c r="O66" i="81" a="1"/>
  <c r="O66" i="81" s="1"/>
  <c r="O71" i="81" a="1"/>
  <c r="O71" i="81" s="1"/>
  <c r="O76" i="81" a="1"/>
  <c r="O76" i="81" s="1"/>
  <c r="O81" i="81" a="1"/>
  <c r="O81" i="81" s="1"/>
  <c r="O86" i="81" a="1"/>
  <c r="O86" i="81" s="1"/>
  <c r="O87" i="81" a="1"/>
  <c r="O87" i="81" s="1"/>
  <c r="O70" i="81" a="1"/>
  <c r="O70" i="81" s="1"/>
  <c r="O75" i="81" a="1"/>
  <c r="O75" i="81" s="1"/>
  <c r="O80" i="81" a="1"/>
  <c r="O80" i="81" s="1"/>
  <c r="O85" i="81" a="1"/>
  <c r="O85" i="81" s="1"/>
  <c r="O69" i="81" a="1"/>
  <c r="O69" i="81" s="1"/>
  <c r="O74" i="81" a="1"/>
  <c r="O74" i="81" s="1"/>
  <c r="O79" i="81" a="1"/>
  <c r="O79" i="81" s="1"/>
  <c r="O84" i="81" a="1"/>
  <c r="O84" i="81" s="1"/>
  <c r="O83" i="81" a="1"/>
  <c r="O83" i="81" s="1"/>
  <c r="O68" i="81" a="1"/>
  <c r="O68" i="81" s="1"/>
  <c r="O73" i="81" a="1"/>
  <c r="O73" i="81" s="1"/>
  <c r="O78" i="81" a="1"/>
  <c r="O78" i="81" s="1"/>
  <c r="O67" i="81" a="1"/>
  <c r="O67" i="81" s="1"/>
  <c r="O72" i="81" a="1"/>
  <c r="O72" i="81" s="1"/>
  <c r="O77" i="81" a="1"/>
  <c r="O77" i="81" s="1"/>
  <c r="O82" i="81" a="1"/>
  <c r="O82" i="81" s="1"/>
  <c r="L87" i="81" a="1"/>
  <c r="L87" i="81" s="1"/>
  <c r="L70" i="81" a="1"/>
  <c r="L70" i="81" s="1"/>
  <c r="L75" i="81" a="1"/>
  <c r="L75" i="81" s="1"/>
  <c r="L80" i="81" a="1"/>
  <c r="L80" i="81" s="1"/>
  <c r="L69" i="81" a="1"/>
  <c r="L69" i="81" s="1"/>
  <c r="L74" i="81" a="1"/>
  <c r="L74" i="81" s="1"/>
  <c r="L79" i="81" a="1"/>
  <c r="L79" i="81" s="1"/>
  <c r="L84" i="81" a="1"/>
  <c r="L84" i="81" s="1"/>
  <c r="L85" i="81" a="1"/>
  <c r="L85" i="81" s="1"/>
  <c r="L68" i="81" a="1"/>
  <c r="L68" i="81" s="1"/>
  <c r="L73" i="81" a="1"/>
  <c r="L73" i="81" s="1"/>
  <c r="L78" i="81" a="1"/>
  <c r="L78" i="81" s="1"/>
  <c r="L83" i="81" a="1"/>
  <c r="L83" i="81" s="1"/>
  <c r="L67" i="81" a="1"/>
  <c r="L67" i="81" s="1"/>
  <c r="L72" i="81" a="1"/>
  <c r="L72" i="81" s="1"/>
  <c r="L77" i="81" a="1"/>
  <c r="L77" i="81" s="1"/>
  <c r="L82" i="81" a="1"/>
  <c r="L82" i="81" s="1"/>
  <c r="L86" i="81" a="1"/>
  <c r="L86" i="81" s="1"/>
  <c r="L66" i="81" a="1"/>
  <c r="L66" i="81" s="1"/>
  <c r="L71" i="81" a="1"/>
  <c r="L71" i="81" s="1"/>
  <c r="L76" i="81" a="1"/>
  <c r="L76" i="81" s="1"/>
  <c r="L81" i="81" a="1"/>
  <c r="L81" i="81" s="1"/>
  <c r="I70" i="81" a="1"/>
  <c r="I70" i="81" s="1"/>
  <c r="I69" i="81" a="1"/>
  <c r="I69" i="81" s="1"/>
  <c r="I74" i="81" a="1"/>
  <c r="I74" i="81" s="1"/>
  <c r="I79" i="81" a="1"/>
  <c r="I79" i="81" s="1"/>
  <c r="I84" i="81" a="1"/>
  <c r="I84" i="81" s="1"/>
  <c r="I68" i="81" a="1"/>
  <c r="I68" i="81" s="1"/>
  <c r="I73" i="81" a="1"/>
  <c r="I73" i="81" s="1"/>
  <c r="I78" i="81" a="1"/>
  <c r="I78" i="81" s="1"/>
  <c r="I83" i="81" a="1"/>
  <c r="I83" i="81" s="1"/>
  <c r="I86" i="81" a="1"/>
  <c r="I86" i="81" s="1"/>
  <c r="I82" i="81" a="1"/>
  <c r="I82" i="81" s="1"/>
  <c r="I67" i="81" a="1"/>
  <c r="I67" i="81" s="1"/>
  <c r="I72" i="81" a="1"/>
  <c r="I72" i="81" s="1"/>
  <c r="I77" i="81" a="1"/>
  <c r="I77" i="81" s="1"/>
  <c r="I85" i="81" a="1"/>
  <c r="I85" i="81" s="1"/>
  <c r="I66" i="81" a="1"/>
  <c r="I66" i="81" s="1"/>
  <c r="I71" i="81" a="1"/>
  <c r="I71" i="81" s="1"/>
  <c r="I76" i="81" a="1"/>
  <c r="I76" i="81" s="1"/>
  <c r="I81" i="81" a="1"/>
  <c r="I81" i="81" s="1"/>
  <c r="I80" i="81" a="1"/>
  <c r="I80" i="81" s="1"/>
  <c r="I75" i="81" a="1"/>
  <c r="I75" i="81" s="1"/>
  <c r="I87" i="81" a="1"/>
  <c r="I87" i="81" s="1"/>
  <c r="AG15" i="84" a="1"/>
  <c r="AG15" i="84" s="1"/>
  <c r="AH15" i="84" s="1" a="1"/>
  <c r="AH15" i="84" s="1"/>
  <c r="AI15" i="84" s="1" a="1"/>
  <c r="AI15" i="84" s="1"/>
  <c r="AJ15" i="84" s="1" a="1"/>
  <c r="AJ15" i="84" s="1"/>
  <c r="AK15" i="84" s="1" a="1"/>
  <c r="AK15" i="84" s="1"/>
  <c r="AL15" i="84" s="1" a="1"/>
  <c r="AL15" i="84" s="1"/>
  <c r="AM15" i="84" s="1" a="1"/>
  <c r="AM15" i="84" s="1"/>
  <c r="AN15" i="84" s="1" a="1"/>
  <c r="AN15" i="84" s="1"/>
  <c r="AO15" i="84" s="1" a="1"/>
  <c r="AO15" i="84" s="1"/>
  <c r="AP15" i="84" s="1" a="1"/>
  <c r="AP15" i="84" s="1"/>
  <c r="AQ15" i="84" s="1" a="1"/>
  <c r="AQ15" i="84" s="1"/>
  <c r="AR15" i="84" s="1" a="1"/>
  <c r="AR15" i="84" s="1"/>
  <c r="AS15" i="84" s="1" a="1"/>
  <c r="AS15" i="84" s="1"/>
  <c r="AV15" i="84" a="1"/>
  <c r="AV15" i="84" s="1"/>
  <c r="BK15" i="84" a="1"/>
  <c r="BK15" i="84" s="1"/>
  <c r="BL15" i="84" s="1" a="1"/>
  <c r="BL15" i="84" s="1"/>
  <c r="BM15" i="84" s="1" a="1"/>
  <c r="BM15" i="84" s="1"/>
  <c r="BN15" i="84" s="1" a="1"/>
  <c r="BN15" i="84" s="1"/>
  <c r="BO15" i="84" s="1" a="1"/>
  <c r="BO15" i="84" s="1"/>
  <c r="BP15" i="84" s="1" a="1"/>
  <c r="BP15" i="84" s="1"/>
  <c r="BQ15" i="84" s="1" a="1"/>
  <c r="BQ15" i="84" s="1"/>
  <c r="BR15" i="84" s="1" a="1"/>
  <c r="BR15" i="84" s="1"/>
  <c r="BS15" i="84" s="1" a="1"/>
  <c r="BS15" i="84" s="1"/>
  <c r="BT15" i="84" s="1" a="1"/>
  <c r="BT15" i="84" s="1"/>
  <c r="BU15" i="84" s="1" a="1"/>
  <c r="BU15" i="84" s="1"/>
  <c r="BV15" i="84" s="1" a="1"/>
  <c r="BV15" i="84" s="1"/>
  <c r="BW15" i="84" s="1" a="1"/>
  <c r="BW15" i="84" s="1"/>
  <c r="B16" i="84"/>
  <c r="R15" i="84" a="1"/>
  <c r="R15" i="84" s="1"/>
  <c r="R28" i="84" a="1"/>
  <c r="R28" i="84" s="1"/>
  <c r="S28" i="84" s="1" a="1"/>
  <c r="S28" i="84" s="1"/>
  <c r="T28" i="84" s="1" a="1"/>
  <c r="T28" i="84" s="1"/>
  <c r="B27" i="76"/>
  <c r="D26" i="76"/>
  <c r="C26" i="76"/>
  <c r="AV26" i="75" a="1"/>
  <c r="AV26" i="75" s="1"/>
  <c r="BK26" i="75" a="1"/>
  <c r="BK26" i="75" s="1"/>
  <c r="AG26" i="75" a="1"/>
  <c r="AG26" i="75" s="1"/>
  <c r="BJ20" i="75"/>
  <c r="AU20" i="75"/>
  <c r="AF21" i="75"/>
  <c r="B27" i="75"/>
  <c r="R26" i="75" a="1"/>
  <c r="R26" i="75" s="1"/>
  <c r="D49" i="75"/>
  <c r="B39" i="75"/>
  <c r="BJ19" i="84"/>
  <c r="AF20" i="84"/>
  <c r="AU20" i="84"/>
  <c r="B66" i="84"/>
  <c r="AV65" i="84" a="1"/>
  <c r="AV65" i="84" s="1"/>
  <c r="AW65" i="84" s="1" a="1"/>
  <c r="AW65" i="84" s="1"/>
  <c r="AX65" i="84" s="1" a="1"/>
  <c r="AX65" i="84" s="1"/>
  <c r="AY65" i="84" s="1" a="1"/>
  <c r="AY65" i="84" s="1"/>
  <c r="AZ65" i="84" s="1" a="1"/>
  <c r="AZ65" i="84" s="1"/>
  <c r="BA65" i="84" s="1" a="1"/>
  <c r="BA65" i="84" s="1"/>
  <c r="BB65" i="84" s="1" a="1"/>
  <c r="BB65" i="84" s="1"/>
  <c r="BC65" i="84" s="1" a="1"/>
  <c r="BC65" i="84" s="1"/>
  <c r="BD65" i="84" s="1" a="1"/>
  <c r="BD65" i="84" s="1"/>
  <c r="BE65" i="84" s="1" a="1"/>
  <c r="BE65" i="84" s="1"/>
  <c r="BF65" i="84" s="1" a="1"/>
  <c r="BF65" i="84" s="1"/>
  <c r="BG65" i="84" s="1" a="1"/>
  <c r="BG65" i="84" s="1"/>
  <c r="BH65" i="84" s="1" a="1"/>
  <c r="BH65" i="84" s="1"/>
  <c r="BK65" i="84" a="1"/>
  <c r="BK65" i="84" s="1"/>
  <c r="BL65" i="84" s="1" a="1"/>
  <c r="BL65" i="84" s="1"/>
  <c r="BM65" i="84" s="1" a="1"/>
  <c r="BM65" i="84" s="1"/>
  <c r="BN65" i="84" s="1" a="1"/>
  <c r="BN65" i="84" s="1"/>
  <c r="BO65" i="84" s="1" a="1"/>
  <c r="BO65" i="84" s="1"/>
  <c r="BP65" i="84" s="1" a="1"/>
  <c r="BP65" i="84" s="1"/>
  <c r="BQ65" i="84" s="1" a="1"/>
  <c r="BQ65" i="84" s="1"/>
  <c r="BR65" i="84" s="1" a="1"/>
  <c r="BR65" i="84" s="1"/>
  <c r="BS65" i="84" s="1" a="1"/>
  <c r="BS65" i="84" s="1"/>
  <c r="BT65" i="84" s="1" a="1"/>
  <c r="BT65" i="84" s="1"/>
  <c r="BU65" i="84" s="1" a="1"/>
  <c r="BU65" i="84" s="1"/>
  <c r="BV65" i="84" s="1" a="1"/>
  <c r="BV65" i="84" s="1"/>
  <c r="BW65" i="84" s="1" a="1"/>
  <c r="BW65" i="84" s="1"/>
  <c r="AG65" i="84" a="1"/>
  <c r="AG65" i="84" s="1"/>
  <c r="AH65" i="84" s="1" a="1"/>
  <c r="AH65" i="84" s="1"/>
  <c r="AI65" i="84" s="1" a="1"/>
  <c r="AI65" i="84" s="1"/>
  <c r="AJ65" i="84" s="1" a="1"/>
  <c r="AJ65" i="84" s="1"/>
  <c r="AK65" i="84" s="1" a="1"/>
  <c r="AK65" i="84" s="1"/>
  <c r="AL65" i="84" s="1" a="1"/>
  <c r="AL65" i="84" s="1"/>
  <c r="AM65" i="84" s="1" a="1"/>
  <c r="AM65" i="84" s="1"/>
  <c r="AN65" i="84" s="1" a="1"/>
  <c r="AN65" i="84" s="1"/>
  <c r="AO65" i="84" s="1" a="1"/>
  <c r="AO65" i="84" s="1"/>
  <c r="AP65" i="84" s="1" a="1"/>
  <c r="AP65" i="84" s="1"/>
  <c r="AQ65" i="84" s="1" a="1"/>
  <c r="AQ65" i="84" s="1"/>
  <c r="AR65" i="84" s="1" a="1"/>
  <c r="AR65" i="84" s="1"/>
  <c r="AS65" i="84" s="1" a="1"/>
  <c r="AS65" i="84" s="1"/>
  <c r="AG53" i="84" a="1"/>
  <c r="AG53" i="84" s="1"/>
  <c r="AH53" i="84" s="1" a="1"/>
  <c r="AH53" i="84" s="1"/>
  <c r="AI53" i="84" s="1" a="1"/>
  <c r="AI53" i="84" s="1"/>
  <c r="AJ53" i="84" s="1" a="1"/>
  <c r="AJ53" i="84" s="1"/>
  <c r="AK53" i="84" s="1" a="1"/>
  <c r="AK53" i="84" s="1"/>
  <c r="AL53" i="84" s="1" a="1"/>
  <c r="AL53" i="84" s="1"/>
  <c r="AM53" i="84" s="1" a="1"/>
  <c r="AM53" i="84" s="1"/>
  <c r="AN53" i="84" s="1" a="1"/>
  <c r="AN53" i="84" s="1"/>
  <c r="AO53" i="84" s="1" a="1"/>
  <c r="AO53" i="84" s="1"/>
  <c r="AP53" i="84" s="1" a="1"/>
  <c r="AP53" i="84" s="1"/>
  <c r="AQ53" i="84" s="1" a="1"/>
  <c r="AQ53" i="84" s="1"/>
  <c r="AR53" i="84" s="1" a="1"/>
  <c r="AR53" i="84" s="1"/>
  <c r="AS53" i="84" s="1" a="1"/>
  <c r="AS53" i="84" s="1"/>
  <c r="AV53" i="84" a="1"/>
  <c r="AV53" i="84" s="1"/>
  <c r="AW53" i="84" s="1" a="1"/>
  <c r="AW53" i="84" s="1"/>
  <c r="AX53" i="84" s="1" a="1"/>
  <c r="AX53" i="84" s="1"/>
  <c r="AY53" i="84" s="1" a="1"/>
  <c r="AY53" i="84" s="1"/>
  <c r="AZ53" i="84" s="1" a="1"/>
  <c r="AZ53" i="84" s="1"/>
  <c r="BA53" i="84" s="1" a="1"/>
  <c r="BA53" i="84" s="1"/>
  <c r="BB53" i="84" s="1" a="1"/>
  <c r="BB53" i="84" s="1"/>
  <c r="BC53" i="84" s="1" a="1"/>
  <c r="BC53" i="84" s="1"/>
  <c r="BD53" i="84" s="1" a="1"/>
  <c r="BD53" i="84" s="1"/>
  <c r="BE53" i="84" s="1" a="1"/>
  <c r="BE53" i="84" s="1"/>
  <c r="BF53" i="84" s="1" a="1"/>
  <c r="BF53" i="84" s="1"/>
  <c r="BG53" i="84" s="1" a="1"/>
  <c r="BG53" i="84" s="1"/>
  <c r="BH53" i="84" s="1" a="1"/>
  <c r="BH53" i="84" s="1"/>
  <c r="BK53" i="84" a="1"/>
  <c r="BK53" i="84" s="1"/>
  <c r="BL53" i="84" s="1" a="1"/>
  <c r="BL53" i="84" s="1"/>
  <c r="BM53" i="84" s="1" a="1"/>
  <c r="BM53" i="84" s="1"/>
  <c r="BN53" i="84" s="1" a="1"/>
  <c r="BN53" i="84" s="1"/>
  <c r="BO53" i="84" s="1" a="1"/>
  <c r="BO53" i="84" s="1"/>
  <c r="BP53" i="84" s="1" a="1"/>
  <c r="BP53" i="84" s="1"/>
  <c r="BQ53" i="84" s="1" a="1"/>
  <c r="BQ53" i="84" s="1"/>
  <c r="BR53" i="84" s="1" a="1"/>
  <c r="BR53" i="84" s="1"/>
  <c r="BS53" i="84" s="1" a="1"/>
  <c r="BS53" i="84" s="1"/>
  <c r="BT53" i="84" s="1" a="1"/>
  <c r="BT53" i="84" s="1"/>
  <c r="BU53" i="84" s="1" a="1"/>
  <c r="BU53" i="84" s="1"/>
  <c r="BV53" i="84" s="1" a="1"/>
  <c r="BV53" i="84" s="1"/>
  <c r="BW53" i="84" s="1" a="1"/>
  <c r="BW53" i="84" s="1"/>
  <c r="AV29" i="84" a="1"/>
  <c r="AV29" i="84" s="1"/>
  <c r="BK29" i="84" a="1"/>
  <c r="BK29" i="84" s="1"/>
  <c r="AG29" i="84" a="1"/>
  <c r="AG29" i="84" s="1"/>
  <c r="AG41" i="84" a="1"/>
  <c r="AG41" i="84" s="1"/>
  <c r="AH41" i="84" s="1" a="1"/>
  <c r="AH41" i="84" s="1"/>
  <c r="AI41" i="84" s="1" a="1"/>
  <c r="AI41" i="84" s="1"/>
  <c r="AJ41" i="84" s="1" a="1"/>
  <c r="AJ41" i="84" s="1"/>
  <c r="AK41" i="84" s="1" a="1"/>
  <c r="AK41" i="84" s="1"/>
  <c r="AL41" i="84" s="1" a="1"/>
  <c r="AL41" i="84" s="1"/>
  <c r="AM41" i="84" s="1" a="1"/>
  <c r="AM41" i="84" s="1"/>
  <c r="AN41" i="84" s="1" a="1"/>
  <c r="AN41" i="84" s="1"/>
  <c r="AO41" i="84" s="1" a="1"/>
  <c r="AO41" i="84" s="1"/>
  <c r="AP41" i="84" s="1" a="1"/>
  <c r="AP41" i="84" s="1"/>
  <c r="AQ41" i="84" s="1" a="1"/>
  <c r="AQ41" i="84" s="1"/>
  <c r="AR41" i="84" s="1" a="1"/>
  <c r="AR41" i="84" s="1"/>
  <c r="AS41" i="84" s="1" a="1"/>
  <c r="AS41" i="84" s="1"/>
  <c r="BK41" i="84" a="1"/>
  <c r="BK41" i="84" s="1"/>
  <c r="BL41" i="84" s="1" a="1"/>
  <c r="BL41" i="84" s="1"/>
  <c r="BM41" i="84" s="1" a="1"/>
  <c r="BM41" i="84" s="1"/>
  <c r="BN41" i="84" s="1" a="1"/>
  <c r="BN41" i="84" s="1"/>
  <c r="BO41" i="84" s="1" a="1"/>
  <c r="BO41" i="84" s="1"/>
  <c r="BP41" i="84" s="1" a="1"/>
  <c r="BP41" i="84" s="1"/>
  <c r="BQ41" i="84" s="1" a="1"/>
  <c r="BQ41" i="84" s="1"/>
  <c r="BR41" i="84" s="1" a="1"/>
  <c r="BR41" i="84" s="1"/>
  <c r="BS41" i="84" s="1" a="1"/>
  <c r="BS41" i="84" s="1"/>
  <c r="BT41" i="84" s="1" a="1"/>
  <c r="BT41" i="84" s="1"/>
  <c r="BU41" i="84" s="1" a="1"/>
  <c r="BU41" i="84" s="1"/>
  <c r="BV41" i="84" s="1" a="1"/>
  <c r="BV41" i="84" s="1"/>
  <c r="BW41" i="84" s="1" a="1"/>
  <c r="BW41" i="84" s="1"/>
  <c r="AV41" i="84" a="1"/>
  <c r="AV41" i="84" s="1"/>
  <c r="AW41" i="84" s="1" a="1"/>
  <c r="AW41" i="84" s="1"/>
  <c r="AX41" i="84" s="1" a="1"/>
  <c r="AX41" i="84" s="1"/>
  <c r="AY41" i="84" s="1" a="1"/>
  <c r="AY41" i="84" s="1"/>
  <c r="AZ41" i="84" s="1" a="1"/>
  <c r="AZ41" i="84" s="1"/>
  <c r="BA41" i="84" s="1" a="1"/>
  <c r="BA41" i="84" s="1"/>
  <c r="BB41" i="84" s="1" a="1"/>
  <c r="BB41" i="84" s="1"/>
  <c r="BC41" i="84" s="1" a="1"/>
  <c r="BC41" i="84" s="1"/>
  <c r="BD41" i="84" s="1" a="1"/>
  <c r="BD41" i="84" s="1"/>
  <c r="BE41" i="84" s="1" a="1"/>
  <c r="BE41" i="84" s="1"/>
  <c r="BF41" i="84" s="1" a="1"/>
  <c r="BF41" i="84" s="1"/>
  <c r="BG41" i="84" s="1" a="1"/>
  <c r="BG41" i="84" s="1"/>
  <c r="BH41" i="84" s="1" a="1"/>
  <c r="BH41" i="84" s="1"/>
  <c r="B54" i="84"/>
  <c r="BK28" i="84" a="1"/>
  <c r="BK28" i="84" s="1"/>
  <c r="BL28" i="84" s="1" a="1"/>
  <c r="BL28" i="84" s="1"/>
  <c r="BM28" i="84" s="1" a="1"/>
  <c r="BM28" i="84" s="1"/>
  <c r="BN28" i="84" s="1" a="1"/>
  <c r="BN28" i="84" s="1"/>
  <c r="BO28" i="84" s="1" a="1"/>
  <c r="BO28" i="84" s="1"/>
  <c r="BP28" i="84" s="1" a="1"/>
  <c r="BP28" i="84" s="1"/>
  <c r="BQ28" i="84" s="1" a="1"/>
  <c r="BQ28" i="84" s="1"/>
  <c r="BR28" i="84" s="1" a="1"/>
  <c r="BR28" i="84" s="1"/>
  <c r="BS28" i="84" s="1" a="1"/>
  <c r="BS28" i="84" s="1"/>
  <c r="BT28" i="84" s="1" a="1"/>
  <c r="BT28" i="84" s="1"/>
  <c r="BU28" i="84" s="1" a="1"/>
  <c r="BU28" i="84" s="1"/>
  <c r="BV28" i="84" s="1" a="1"/>
  <c r="BV28" i="84" s="1"/>
  <c r="BW28" i="84" s="1" a="1"/>
  <c r="BW28" i="84" s="1"/>
  <c r="AG28" i="84" a="1"/>
  <c r="AG28" i="84" s="1"/>
  <c r="AH28" i="84" s="1" a="1"/>
  <c r="AH28" i="84" s="1"/>
  <c r="AV28" i="84" a="1"/>
  <c r="AV28" i="84" s="1"/>
  <c r="AW28" i="84" s="1" a="1"/>
  <c r="AW28" i="84" s="1"/>
  <c r="AX28" i="84" s="1" a="1"/>
  <c r="AX28" i="84" s="1"/>
  <c r="AY28" i="84" s="1" a="1"/>
  <c r="AY28" i="84" s="1"/>
  <c r="AZ28" i="84" s="1" a="1"/>
  <c r="AZ28" i="84" s="1"/>
  <c r="BA28" i="84" s="1" a="1"/>
  <c r="BA28" i="84" s="1"/>
  <c r="BB28" i="84" s="1" a="1"/>
  <c r="BB28" i="84" s="1"/>
  <c r="BC28" i="84" s="1" a="1"/>
  <c r="BC28" i="84" s="1"/>
  <c r="BD28" i="84" s="1" a="1"/>
  <c r="BD28" i="84" s="1"/>
  <c r="BE28" i="84" s="1" a="1"/>
  <c r="BE28" i="84" s="1"/>
  <c r="BF28" i="84" s="1" a="1"/>
  <c r="BF28" i="84" s="1"/>
  <c r="BG28" i="84" s="1" a="1"/>
  <c r="BG28" i="84" s="1"/>
  <c r="BH28" i="84" s="1" a="1"/>
  <c r="BH28" i="84" s="1"/>
  <c r="D88" i="84"/>
  <c r="D101" i="84" s="1"/>
  <c r="B78" i="84"/>
  <c r="R29" i="84" a="1"/>
  <c r="R29" i="84" s="1"/>
  <c r="B30" i="84"/>
  <c r="B42" i="84"/>
  <c r="R41" i="84" a="1"/>
  <c r="R41" i="84" s="1"/>
  <c r="S41" i="84" s="1" a="1"/>
  <c r="S41" i="84" s="1"/>
  <c r="AW14" i="84" a="1"/>
  <c r="AW14" i="84" s="1"/>
  <c r="AX14" i="84" s="1" a="1"/>
  <c r="AX14" i="84" s="1"/>
  <c r="AY14" i="84" s="1" a="1"/>
  <c r="AY14" i="84" s="1"/>
  <c r="AZ14" i="84" s="1" a="1"/>
  <c r="AZ14" i="84" s="1"/>
  <c r="BA14" i="84" s="1" a="1"/>
  <c r="BA14" i="84" s="1"/>
  <c r="BB14" i="84" s="1" a="1"/>
  <c r="BB14" i="84" s="1"/>
  <c r="BC14" i="84" s="1" a="1"/>
  <c r="BC14" i="84" s="1"/>
  <c r="BD14" i="84" s="1" a="1"/>
  <c r="BD14" i="84" s="1"/>
  <c r="BE14" i="84" s="1" a="1"/>
  <c r="BE14" i="84" s="1"/>
  <c r="BF14" i="84" s="1" a="1"/>
  <c r="BF14" i="84" s="1"/>
  <c r="BG14" i="84" s="1" a="1"/>
  <c r="BG14" i="84" s="1"/>
  <c r="BH14" i="84" s="1" a="1"/>
  <c r="BH14" i="84" s="1"/>
  <c r="Q18" i="84"/>
  <c r="BL13" i="84" a="1"/>
  <c r="BL13" i="84" s="1"/>
  <c r="BM13" i="84" s="1" a="1"/>
  <c r="BM13" i="84" s="1"/>
  <c r="BN13" i="84" s="1" a="1"/>
  <c r="BN13" i="84" s="1"/>
  <c r="BO13" i="84" s="1" a="1"/>
  <c r="BO13" i="84" s="1"/>
  <c r="BP13" i="84" s="1" a="1"/>
  <c r="BP13" i="84" s="1"/>
  <c r="BQ13" i="84" s="1" a="1"/>
  <c r="BQ13" i="84" s="1"/>
  <c r="BR13" i="84" s="1" a="1"/>
  <c r="BR13" i="84" s="1"/>
  <c r="BS13" i="84" s="1" a="1"/>
  <c r="BS13" i="84" s="1"/>
  <c r="BT13" i="84" s="1" a="1"/>
  <c r="BT13" i="84" s="1"/>
  <c r="BU13" i="84" s="1" a="1"/>
  <c r="BU13" i="84" s="1"/>
  <c r="BV13" i="84" s="1" a="1"/>
  <c r="BV13" i="84" s="1"/>
  <c r="BW13" i="84" s="1" a="1"/>
  <c r="BW13" i="84" s="1"/>
  <c r="S13" i="84" a="1"/>
  <c r="S13" i="84" s="1"/>
  <c r="T13" i="84" s="1" a="1"/>
  <c r="T13" i="84" s="1"/>
  <c r="BL14" i="84" a="1"/>
  <c r="BL14" i="84" s="1"/>
  <c r="BM14" i="84" s="1" a="1"/>
  <c r="BM14" i="84" s="1"/>
  <c r="BN14" i="84" s="1" a="1"/>
  <c r="BN14" i="84" s="1"/>
  <c r="BO14" i="84" s="1" a="1"/>
  <c r="BO14" i="84" s="1"/>
  <c r="BP14" i="84" s="1" a="1"/>
  <c r="BP14" i="84" s="1"/>
  <c r="BQ14" i="84" s="1" a="1"/>
  <c r="BQ14" i="84" s="1"/>
  <c r="BR14" i="84" s="1" a="1"/>
  <c r="BR14" i="84" s="1"/>
  <c r="BS14" i="84" s="1" a="1"/>
  <c r="BS14" i="84" s="1"/>
  <c r="BT14" i="84" s="1" a="1"/>
  <c r="BT14" i="84" s="1"/>
  <c r="BU14" i="84" s="1" a="1"/>
  <c r="BU14" i="84" s="1"/>
  <c r="BV14" i="84" s="1" a="1"/>
  <c r="BV14" i="84" s="1"/>
  <c r="BW14" i="84" s="1" a="1"/>
  <c r="BW14" i="84" s="1"/>
  <c r="AH14" i="84" a="1"/>
  <c r="AH14" i="84" s="1"/>
  <c r="AI14" i="84" s="1" a="1"/>
  <c r="AI14" i="84" s="1"/>
  <c r="AJ14" i="84" s="1" a="1"/>
  <c r="AJ14" i="84" s="1"/>
  <c r="AK14" i="84" s="1" a="1"/>
  <c r="AK14" i="84" s="1"/>
  <c r="AL14" i="84" s="1" a="1"/>
  <c r="AL14" i="84" s="1"/>
  <c r="AM14" i="84" s="1" a="1"/>
  <c r="AM14" i="84" s="1"/>
  <c r="AN14" i="84" s="1" a="1"/>
  <c r="AN14" i="84" s="1"/>
  <c r="AO14" i="84" s="1" a="1"/>
  <c r="AO14" i="84" s="1"/>
  <c r="AP14" i="84" s="1" a="1"/>
  <c r="AP14" i="84" s="1"/>
  <c r="AQ14" i="84" s="1" a="1"/>
  <c r="AQ14" i="84" s="1"/>
  <c r="AR14" i="84" s="1" a="1"/>
  <c r="AR14" i="84" s="1"/>
  <c r="AS14" i="84" s="1" a="1"/>
  <c r="AS14" i="84" s="1"/>
  <c r="S14" i="84" a="1"/>
  <c r="S14" i="84" s="1"/>
  <c r="T14" i="84" s="1" a="1"/>
  <c r="T14" i="84" s="1"/>
  <c r="B13" i="76"/>
  <c r="AI39" i="84" a="1"/>
  <c r="AI39" i="84" s="1"/>
  <c r="AJ39" i="84" s="1" a="1"/>
  <c r="AJ39" i="84" s="1"/>
  <c r="AK39" i="84" s="1" a="1"/>
  <c r="AK39" i="84" s="1"/>
  <c r="AL39" i="84" s="1" a="1"/>
  <c r="AL39" i="84" s="1"/>
  <c r="AM39" i="84" s="1" a="1"/>
  <c r="AM39" i="84" s="1"/>
  <c r="AN39" i="84" s="1" a="1"/>
  <c r="AN39" i="84" s="1"/>
  <c r="AO39" i="84" s="1" a="1"/>
  <c r="AO39" i="84" s="1"/>
  <c r="AP39" i="84" s="1" a="1"/>
  <c r="AP39" i="84" s="1"/>
  <c r="AQ39" i="84" s="1" a="1"/>
  <c r="AQ39" i="84" s="1"/>
  <c r="AR39" i="84" s="1" a="1"/>
  <c r="AR39" i="84" s="1"/>
  <c r="AS39" i="84" s="1" a="1"/>
  <c r="AS39" i="84" s="1"/>
  <c r="AX39" i="84" a="1"/>
  <c r="AX39" i="84" s="1"/>
  <c r="AY39" i="84" s="1" a="1"/>
  <c r="AY39" i="84" s="1"/>
  <c r="AZ39" i="84" s="1" a="1"/>
  <c r="AZ39" i="84" s="1"/>
  <c r="BA39" i="84" s="1" a="1"/>
  <c r="BA39" i="84" s="1"/>
  <c r="BB39" i="84" s="1" a="1"/>
  <c r="BB39" i="84" s="1"/>
  <c r="BC39" i="84" s="1" a="1"/>
  <c r="BC39" i="84" s="1"/>
  <c r="BD39" i="84" s="1" a="1"/>
  <c r="BD39" i="84" s="1"/>
  <c r="BE39" i="84" s="1" a="1"/>
  <c r="BE39" i="84" s="1"/>
  <c r="BF39" i="84" s="1" a="1"/>
  <c r="BF39" i="84" s="1"/>
  <c r="BG39" i="84" s="1" a="1"/>
  <c r="BG39" i="84" s="1"/>
  <c r="BH39" i="84" s="1" a="1"/>
  <c r="BH39" i="84" s="1"/>
  <c r="AW27" i="84" a="1"/>
  <c r="AW27" i="84" s="1"/>
  <c r="BL26" i="84" a="1"/>
  <c r="BL26" i="84" s="1"/>
  <c r="BM26" i="84" s="1" a="1"/>
  <c r="BM26" i="84" s="1"/>
  <c r="BN26" i="84" s="1" a="1"/>
  <c r="BN26" i="84" s="1"/>
  <c r="BO26" i="84" s="1" a="1"/>
  <c r="BO26" i="84" s="1"/>
  <c r="BP26" i="84" s="1" a="1"/>
  <c r="BP26" i="84" s="1"/>
  <c r="BQ26" i="84" s="1" a="1"/>
  <c r="BQ26" i="84" s="1"/>
  <c r="BR26" i="84" s="1" a="1"/>
  <c r="BR26" i="84" s="1"/>
  <c r="BS26" i="84" s="1" a="1"/>
  <c r="BS26" i="84" s="1"/>
  <c r="BT26" i="84" s="1" a="1"/>
  <c r="BT26" i="84" s="1"/>
  <c r="BU26" i="84" s="1" a="1"/>
  <c r="BU26" i="84" s="1"/>
  <c r="BV26" i="84" s="1" a="1"/>
  <c r="BV26" i="84" s="1"/>
  <c r="BW26" i="84" s="1" a="1"/>
  <c r="BW26" i="84" s="1"/>
  <c r="BL27" i="84" a="1"/>
  <c r="BL27" i="84" s="1"/>
  <c r="BM27" i="84" s="1" a="1"/>
  <c r="BM27" i="84" s="1"/>
  <c r="BN27" i="84" s="1" a="1"/>
  <c r="BN27" i="84" s="1"/>
  <c r="BO27" i="84" s="1" a="1"/>
  <c r="BO27" i="84" s="1"/>
  <c r="BP27" i="84" s="1" a="1"/>
  <c r="BP27" i="84" s="1"/>
  <c r="BQ27" i="84" s="1" a="1"/>
  <c r="BQ27" i="84" s="1"/>
  <c r="BR27" i="84" s="1" a="1"/>
  <c r="BR27" i="84" s="1"/>
  <c r="BS27" i="84" s="1" a="1"/>
  <c r="BS27" i="84" s="1"/>
  <c r="BT27" i="84" s="1" a="1"/>
  <c r="BT27" i="84" s="1"/>
  <c r="BU27" i="84" s="1" a="1"/>
  <c r="BU27" i="84" s="1"/>
  <c r="BV27" i="84" s="1" a="1"/>
  <c r="BV27" i="84" s="1"/>
  <c r="BW27" i="84" s="1" a="1"/>
  <c r="BW27" i="84" s="1"/>
  <c r="AW52" i="84" a="1"/>
  <c r="AW52" i="84" s="1"/>
  <c r="AX52" i="84" s="1" a="1"/>
  <c r="AX52" i="84" s="1"/>
  <c r="AY52" i="84" s="1" a="1"/>
  <c r="AY52" i="84" s="1"/>
  <c r="AZ52" i="84" s="1" a="1"/>
  <c r="AZ52" i="84" s="1"/>
  <c r="BA52" i="84" s="1" a="1"/>
  <c r="BA52" i="84" s="1"/>
  <c r="BB52" i="84" s="1" a="1"/>
  <c r="BB52" i="84" s="1"/>
  <c r="BC52" i="84" s="1" a="1"/>
  <c r="BC52" i="84" s="1"/>
  <c r="BD52" i="84" s="1" a="1"/>
  <c r="BD52" i="84" s="1"/>
  <c r="BE52" i="84" s="1" a="1"/>
  <c r="BE52" i="84" s="1"/>
  <c r="BF52" i="84" s="1" a="1"/>
  <c r="BF52" i="84" s="1"/>
  <c r="BG52" i="84" s="1" a="1"/>
  <c r="BG52" i="84" s="1"/>
  <c r="BH52" i="84" s="1" a="1"/>
  <c r="BH52" i="84" s="1"/>
  <c r="AH13" i="84" a="1"/>
  <c r="AH13" i="84" s="1"/>
  <c r="AI13" i="84" s="1" a="1"/>
  <c r="AI13" i="84" s="1"/>
  <c r="AJ13" i="84" s="1" a="1"/>
  <c r="AJ13" i="84" s="1"/>
  <c r="AK13" i="84" s="1" a="1"/>
  <c r="AK13" i="84" s="1"/>
  <c r="AL13" i="84" s="1" a="1"/>
  <c r="AL13" i="84" s="1"/>
  <c r="AM13" i="84" s="1" a="1"/>
  <c r="AM13" i="84" s="1"/>
  <c r="AN13" i="84" s="1" a="1"/>
  <c r="AN13" i="84" s="1"/>
  <c r="AO13" i="84" s="1" a="1"/>
  <c r="AO13" i="84" s="1"/>
  <c r="AP13" i="84" s="1" a="1"/>
  <c r="AP13" i="84" s="1"/>
  <c r="AQ13" i="84" s="1" a="1"/>
  <c r="AQ13" i="84" s="1"/>
  <c r="AR13" i="84" s="1" a="1"/>
  <c r="AR13" i="84" s="1"/>
  <c r="AS13" i="84" s="1" a="1"/>
  <c r="AS13" i="84" s="1"/>
  <c r="BL52" i="84" a="1"/>
  <c r="BL52" i="84" s="1"/>
  <c r="BM52" i="84" s="1" a="1"/>
  <c r="BM52" i="84" s="1"/>
  <c r="BN52" i="84" s="1" a="1"/>
  <c r="BN52" i="84" s="1"/>
  <c r="BO52" i="84" s="1" a="1"/>
  <c r="BO52" i="84" s="1"/>
  <c r="BP52" i="84" s="1" a="1"/>
  <c r="BP52" i="84" s="1"/>
  <c r="BQ52" i="84" s="1" a="1"/>
  <c r="BQ52" i="84" s="1"/>
  <c r="BR52" i="84" s="1" a="1"/>
  <c r="BR52" i="84" s="1"/>
  <c r="BS52" i="84" s="1" a="1"/>
  <c r="BS52" i="84" s="1"/>
  <c r="BT52" i="84" s="1" a="1"/>
  <c r="BT52" i="84" s="1"/>
  <c r="BU52" i="84" s="1" a="1"/>
  <c r="BU52" i="84" s="1"/>
  <c r="BV52" i="84" s="1" a="1"/>
  <c r="BV52" i="84" s="1"/>
  <c r="BW52" i="84" s="1" a="1"/>
  <c r="BW52" i="84" s="1"/>
  <c r="BL39" i="84" a="1"/>
  <c r="BL39" i="84" s="1"/>
  <c r="BM39" i="84" s="1" a="1"/>
  <c r="BM39" i="84" s="1"/>
  <c r="BN39" i="84" s="1" a="1"/>
  <c r="BN39" i="84" s="1"/>
  <c r="BO39" i="84" s="1" a="1"/>
  <c r="BO39" i="84" s="1"/>
  <c r="BP39" i="84" s="1" a="1"/>
  <c r="BP39" i="84" s="1"/>
  <c r="BQ39" i="84" s="1" a="1"/>
  <c r="BQ39" i="84" s="1"/>
  <c r="BR39" i="84" s="1" a="1"/>
  <c r="BR39" i="84" s="1"/>
  <c r="BS39" i="84" s="1" a="1"/>
  <c r="BS39" i="84" s="1"/>
  <c r="BT39" i="84" s="1" a="1"/>
  <c r="BT39" i="84" s="1"/>
  <c r="BU39" i="84" s="1" a="1"/>
  <c r="BU39" i="84" s="1"/>
  <c r="BV39" i="84" s="1" a="1"/>
  <c r="BV39" i="84" s="1"/>
  <c r="BW39" i="84" s="1" a="1"/>
  <c r="BW39" i="84" s="1"/>
  <c r="S27" i="84" a="1"/>
  <c r="S27" i="84" s="1"/>
  <c r="T27" i="84" s="1" a="1"/>
  <c r="T27" i="84" s="1"/>
  <c r="U27" i="84" s="1" a="1"/>
  <c r="U27" i="84" s="1"/>
  <c r="V27" i="84" s="1" a="1"/>
  <c r="V27" i="84" s="1"/>
  <c r="W27" i="84" s="1" a="1"/>
  <c r="W27" i="84" s="1"/>
  <c r="X27" i="84" s="1" a="1"/>
  <c r="X27" i="84" s="1"/>
  <c r="Y27" i="84" s="1" a="1"/>
  <c r="Y27" i="84" s="1"/>
  <c r="Z27" i="84" s="1" a="1"/>
  <c r="Z27" i="84" s="1"/>
  <c r="AA27" i="84" s="1" a="1"/>
  <c r="AA27" i="84" s="1"/>
  <c r="AB27" i="84" s="1" a="1"/>
  <c r="AB27" i="84" s="1"/>
  <c r="AC27" i="84" s="1" a="1"/>
  <c r="AC27" i="84" s="1"/>
  <c r="AD27" i="84" s="1" a="1"/>
  <c r="AD27" i="84" s="1"/>
  <c r="AH40" i="84" a="1"/>
  <c r="AH40" i="84" s="1"/>
  <c r="AI40" i="84" s="1" a="1"/>
  <c r="AI40" i="84" s="1"/>
  <c r="AJ40" i="84" s="1" a="1"/>
  <c r="AJ40" i="84" s="1"/>
  <c r="AK40" i="84" s="1" a="1"/>
  <c r="AK40" i="84" s="1"/>
  <c r="AL40" i="84" s="1" a="1"/>
  <c r="AL40" i="84" s="1"/>
  <c r="AM40" i="84" s="1" a="1"/>
  <c r="AM40" i="84" s="1"/>
  <c r="AN40" i="84" s="1" a="1"/>
  <c r="AN40" i="84" s="1"/>
  <c r="AO40" i="84" s="1" a="1"/>
  <c r="AO40" i="84" s="1"/>
  <c r="AP40" i="84" s="1" a="1"/>
  <c r="AP40" i="84" s="1"/>
  <c r="AQ40" i="84" s="1" a="1"/>
  <c r="AQ40" i="84" s="1"/>
  <c r="AR40" i="84" s="1" a="1"/>
  <c r="AR40" i="84" s="1"/>
  <c r="AS40" i="84" s="1" a="1"/>
  <c r="AS40" i="84" s="1"/>
  <c r="BL40" i="84" a="1"/>
  <c r="BL40" i="84" s="1"/>
  <c r="BM40" i="84" s="1" a="1"/>
  <c r="BM40" i="84" s="1"/>
  <c r="BN40" i="84" s="1" a="1"/>
  <c r="BN40" i="84" s="1"/>
  <c r="BO40" i="84" s="1" a="1"/>
  <c r="BO40" i="84" s="1"/>
  <c r="BP40" i="84" s="1" a="1"/>
  <c r="BP40" i="84" s="1"/>
  <c r="BQ40" i="84" s="1" a="1"/>
  <c r="BQ40" i="84" s="1"/>
  <c r="BR40" i="84" s="1" a="1"/>
  <c r="BR40" i="84" s="1"/>
  <c r="BS40" i="84" s="1" a="1"/>
  <c r="BS40" i="84" s="1"/>
  <c r="BT40" i="84" s="1" a="1"/>
  <c r="BT40" i="84" s="1"/>
  <c r="BU40" i="84" s="1" a="1"/>
  <c r="BU40" i="84" s="1"/>
  <c r="BV40" i="84" s="1" a="1"/>
  <c r="BV40" i="84" s="1"/>
  <c r="BW40" i="84" s="1" a="1"/>
  <c r="BW40" i="84" s="1"/>
  <c r="AW40" i="84" a="1"/>
  <c r="AW40" i="84" s="1"/>
  <c r="AX40" i="84" s="1" a="1"/>
  <c r="AX40" i="84" s="1"/>
  <c r="AY40" i="84" s="1" a="1"/>
  <c r="AY40" i="84" s="1"/>
  <c r="AZ40" i="84" s="1" a="1"/>
  <c r="AZ40" i="84" s="1"/>
  <c r="BA40" i="84" s="1" a="1"/>
  <c r="BA40" i="84" s="1"/>
  <c r="BB40" i="84" s="1" a="1"/>
  <c r="BB40" i="84" s="1"/>
  <c r="BC40" i="84" s="1" a="1"/>
  <c r="BC40" i="84" s="1"/>
  <c r="BD40" i="84" s="1" a="1"/>
  <c r="BD40" i="84" s="1"/>
  <c r="BE40" i="84" s="1" a="1"/>
  <c r="BE40" i="84" s="1"/>
  <c r="BF40" i="84" s="1" a="1"/>
  <c r="BF40" i="84" s="1"/>
  <c r="BG40" i="84" s="1" a="1"/>
  <c r="BG40" i="84" s="1"/>
  <c r="BH40" i="84" s="1" a="1"/>
  <c r="BH40" i="84" s="1"/>
  <c r="S53" i="84" a="1"/>
  <c r="S53" i="84" s="1"/>
  <c r="T53" i="84" s="1" a="1"/>
  <c r="T53" i="84" s="1"/>
  <c r="U53" i="84" s="1" a="1"/>
  <c r="U53" i="84" s="1"/>
  <c r="V53" i="84" s="1" a="1"/>
  <c r="V53" i="84" s="1"/>
  <c r="W53" i="84" s="1" a="1"/>
  <c r="W53" i="84" s="1"/>
  <c r="X53" i="84" s="1" a="1"/>
  <c r="X53" i="84" s="1"/>
  <c r="Y53" i="84" s="1" a="1"/>
  <c r="Y53" i="84" s="1"/>
  <c r="Z53" i="84" s="1" a="1"/>
  <c r="Z53" i="84" s="1"/>
  <c r="AA53" i="84" s="1" a="1"/>
  <c r="AA53" i="84" s="1"/>
  <c r="AB53" i="84" s="1" a="1"/>
  <c r="AB53" i="84" s="1"/>
  <c r="AC53" i="84" s="1" a="1"/>
  <c r="AC53" i="84" s="1"/>
  <c r="AD53" i="84" s="1" a="1"/>
  <c r="AD53" i="84" s="1"/>
  <c r="S40" i="84" a="1"/>
  <c r="S40" i="84" s="1"/>
  <c r="T40" i="84" s="1" a="1"/>
  <c r="T40" i="84" s="1"/>
  <c r="U40" i="84" s="1" a="1"/>
  <c r="U40" i="84" s="1"/>
  <c r="V40" i="84" s="1" a="1"/>
  <c r="V40" i="84" s="1"/>
  <c r="W40" i="84" s="1" a="1"/>
  <c r="W40" i="84" s="1"/>
  <c r="X40" i="84" s="1" a="1"/>
  <c r="X40" i="84" s="1"/>
  <c r="Y40" i="84" s="1" a="1"/>
  <c r="Y40" i="84" s="1"/>
  <c r="Z40" i="84" s="1" a="1"/>
  <c r="Z40" i="84" s="1"/>
  <c r="AA40" i="84" s="1" a="1"/>
  <c r="AA40" i="84" s="1"/>
  <c r="AB40" i="84" s="1" a="1"/>
  <c r="AB40" i="84" s="1"/>
  <c r="AC40" i="84" s="1" a="1"/>
  <c r="AC40" i="84" s="1"/>
  <c r="AD40" i="84" s="1" a="1"/>
  <c r="AD40" i="84" s="1"/>
  <c r="AH27" i="84" a="1"/>
  <c r="AH27" i="84" s="1"/>
  <c r="AI27" i="84" s="1" a="1"/>
  <c r="AI27" i="84" s="1"/>
  <c r="AJ27" i="84" s="1" a="1"/>
  <c r="AJ27" i="84" s="1"/>
  <c r="AK27" i="84" s="1" a="1"/>
  <c r="AK27" i="84" s="1"/>
  <c r="AL27" i="84" s="1" a="1"/>
  <c r="AL27" i="84" s="1"/>
  <c r="AM27" i="84" s="1" a="1"/>
  <c r="AM27" i="84" s="1"/>
  <c r="AN27" i="84" s="1" a="1"/>
  <c r="AN27" i="84" s="1"/>
  <c r="AO27" i="84" s="1" a="1"/>
  <c r="AO27" i="84" s="1"/>
  <c r="AP27" i="84" s="1" a="1"/>
  <c r="AP27" i="84" s="1"/>
  <c r="AQ27" i="84" s="1" a="1"/>
  <c r="AQ27" i="84" s="1"/>
  <c r="AR27" i="84" s="1" a="1"/>
  <c r="AR27" i="84" s="1"/>
  <c r="AS27" i="84" s="1" a="1"/>
  <c r="AS27" i="84" s="1"/>
  <c r="F36" i="76"/>
  <c r="B39" i="76" s="1"/>
  <c r="H65" i="81"/>
  <c r="F65" i="81"/>
  <c r="D65" i="81"/>
  <c r="H38" i="81"/>
  <c r="F38" i="81"/>
  <c r="O38" i="81"/>
  <c r="M38" i="81"/>
  <c r="K38" i="81"/>
  <c r="I38" i="81"/>
  <c r="G38" i="81"/>
  <c r="E38" i="81"/>
  <c r="J31" i="81" l="1"/>
  <c r="J13" i="81"/>
  <c r="J14" i="81"/>
  <c r="C25" i="81"/>
  <c r="N14" i="81"/>
  <c r="L33" i="81"/>
  <c r="I43" i="81" a="1"/>
  <c r="I43" i="81" s="1"/>
  <c r="I48" i="81" a="1"/>
  <c r="I48" i="81" s="1"/>
  <c r="I40" i="81" a="1"/>
  <c r="I40" i="81" s="1"/>
  <c r="I45" i="81" a="1"/>
  <c r="I45" i="81" s="1"/>
  <c r="I42" i="81" a="1"/>
  <c r="I42" i="81" s="1"/>
  <c r="I47" i="81" a="1"/>
  <c r="I47" i="81" s="1"/>
  <c r="I44" i="81" a="1"/>
  <c r="I44" i="81" s="1"/>
  <c r="I39" i="81" a="1"/>
  <c r="I39" i="81" s="1"/>
  <c r="I49" i="81" a="1"/>
  <c r="I49" i="81" s="1"/>
  <c r="I41" i="81" a="1"/>
  <c r="I41" i="81" s="1"/>
  <c r="I46" i="81" a="1"/>
  <c r="I46" i="81" s="1"/>
  <c r="I19" i="81" s="1"/>
  <c r="I55" i="81" a="1"/>
  <c r="I55" i="81" s="1"/>
  <c r="I28" i="81" s="1"/>
  <c r="I60" i="81" a="1"/>
  <c r="I60" i="81" s="1"/>
  <c r="I33" i="81" s="1"/>
  <c r="I50" i="81" a="1"/>
  <c r="I50" i="81" s="1"/>
  <c r="I23" i="81" s="1"/>
  <c r="I54" i="81" a="1"/>
  <c r="I54" i="81" s="1"/>
  <c r="I27" i="81" s="1"/>
  <c r="I59" i="81" a="1"/>
  <c r="I59" i="81" s="1"/>
  <c r="I32" i="81" s="1"/>
  <c r="I53" i="81" a="1"/>
  <c r="I53" i="81" s="1"/>
  <c r="I26" i="81" s="1"/>
  <c r="I58" i="81" a="1"/>
  <c r="I58" i="81" s="1"/>
  <c r="I31" i="81" s="1"/>
  <c r="I52" i="81" a="1"/>
  <c r="I52" i="81" s="1"/>
  <c r="I25" i="81" s="1"/>
  <c r="I57" i="81" a="1"/>
  <c r="I57" i="81" s="1"/>
  <c r="I56" i="81" a="1"/>
  <c r="I56" i="81" s="1"/>
  <c r="I51" i="81" a="1"/>
  <c r="I51" i="81" s="1"/>
  <c r="E42" i="81" a="1"/>
  <c r="E42" i="81" s="1"/>
  <c r="E47" i="81" a="1"/>
  <c r="E47" i="81" s="1"/>
  <c r="E39" i="81" a="1"/>
  <c r="E39" i="81" s="1"/>
  <c r="E44" i="81" a="1"/>
  <c r="E44" i="81" s="1"/>
  <c r="E41" i="81" a="1"/>
  <c r="E41" i="81" s="1"/>
  <c r="E46" i="81" a="1"/>
  <c r="E46" i="81" s="1"/>
  <c r="E43" i="81" a="1"/>
  <c r="E43" i="81" s="1"/>
  <c r="E16" i="81" s="1"/>
  <c r="E48" i="81" a="1"/>
  <c r="E48" i="81" s="1"/>
  <c r="E21" i="81" s="1"/>
  <c r="E40" i="81" a="1"/>
  <c r="E40" i="81" s="1"/>
  <c r="E13" i="81" s="1"/>
  <c r="E50" i="81" a="1"/>
  <c r="E50" i="81" s="1"/>
  <c r="E23" i="81" s="1"/>
  <c r="E45" i="81" a="1"/>
  <c r="E45" i="81" s="1"/>
  <c r="E18" i="81" s="1"/>
  <c r="E54" i="81" a="1"/>
  <c r="E54" i="81" s="1"/>
  <c r="E27" i="81" s="1"/>
  <c r="E59" i="81" a="1"/>
  <c r="E59" i="81" s="1"/>
  <c r="E32" i="81" s="1"/>
  <c r="E53" i="81" a="1"/>
  <c r="E53" i="81" s="1"/>
  <c r="E26" i="81" s="1"/>
  <c r="E58" i="81" a="1"/>
  <c r="E58" i="81" s="1"/>
  <c r="E31" i="81" s="1"/>
  <c r="E52" i="81" a="1"/>
  <c r="E52" i="81" s="1"/>
  <c r="E25" i="81" s="1"/>
  <c r="E57" i="81" a="1"/>
  <c r="E57" i="81" s="1"/>
  <c r="E49" i="81" a="1"/>
  <c r="E49" i="81" s="1"/>
  <c r="E56" i="81" a="1"/>
  <c r="E56" i="81" s="1"/>
  <c r="E51" i="81" a="1"/>
  <c r="E51" i="81" s="1"/>
  <c r="E55" i="81" a="1"/>
  <c r="E55" i="81" s="1"/>
  <c r="E28" i="81" s="1"/>
  <c r="E60" i="81" a="1"/>
  <c r="E60" i="81" s="1"/>
  <c r="E33" i="81" s="1"/>
  <c r="K43" i="81" a="1"/>
  <c r="K43" i="81" s="1"/>
  <c r="K48" i="81" a="1"/>
  <c r="K48" i="81" s="1"/>
  <c r="K40" i="81" a="1"/>
  <c r="K40" i="81" s="1"/>
  <c r="K45" i="81" a="1"/>
  <c r="K45" i="81" s="1"/>
  <c r="K42" i="81" a="1"/>
  <c r="K42" i="81" s="1"/>
  <c r="K47" i="81" a="1"/>
  <c r="K47" i="81" s="1"/>
  <c r="K20" i="81" s="1"/>
  <c r="K39" i="81" a="1"/>
  <c r="K39" i="81" s="1"/>
  <c r="K44" i="81" a="1"/>
  <c r="K44" i="81" s="1"/>
  <c r="K17" i="81" s="1"/>
  <c r="K49" i="81" a="1"/>
  <c r="K49" i="81" s="1"/>
  <c r="K22" i="81" s="1"/>
  <c r="K41" i="81" a="1"/>
  <c r="K41" i="81" s="1"/>
  <c r="K14" i="81" s="1"/>
  <c r="K46" i="81" a="1"/>
  <c r="K46" i="81" s="1"/>
  <c r="K19" i="81" s="1"/>
  <c r="K51" i="81" a="1"/>
  <c r="K51" i="81" s="1"/>
  <c r="K24" i="81" s="1"/>
  <c r="K55" i="81" a="1"/>
  <c r="K55" i="81" s="1"/>
  <c r="K28" i="81" s="1"/>
  <c r="K60" i="81" a="1"/>
  <c r="K60" i="81" s="1"/>
  <c r="K33" i="81" s="1"/>
  <c r="K50" i="81" a="1"/>
  <c r="K50" i="81" s="1"/>
  <c r="K54" i="81" a="1"/>
  <c r="K54" i="81" s="1"/>
  <c r="K59" i="81" a="1"/>
  <c r="K59" i="81" s="1"/>
  <c r="K53" i="81" a="1"/>
  <c r="K53" i="81" s="1"/>
  <c r="K58" i="81" a="1"/>
  <c r="K58" i="81" s="1"/>
  <c r="K52" i="81" a="1"/>
  <c r="K52" i="81" s="1"/>
  <c r="K25" i="81" s="1"/>
  <c r="K57" i="81" a="1"/>
  <c r="K57" i="81" s="1"/>
  <c r="K30" i="81" s="1"/>
  <c r="K56" i="81" a="1"/>
  <c r="K56" i="81" s="1"/>
  <c r="M44" i="81" a="1"/>
  <c r="M44" i="81" s="1"/>
  <c r="M49" i="81" a="1"/>
  <c r="M49" i="81" s="1"/>
  <c r="M41" i="81" a="1"/>
  <c r="M41" i="81" s="1"/>
  <c r="M46" i="81" a="1"/>
  <c r="M46" i="81" s="1"/>
  <c r="M19" i="81" s="1"/>
  <c r="M48" i="81" a="1"/>
  <c r="M48" i="81" s="1"/>
  <c r="M21" i="81" s="1"/>
  <c r="M43" i="81" a="1"/>
  <c r="M43" i="81" s="1"/>
  <c r="M16" i="81" s="1"/>
  <c r="M45" i="81" a="1"/>
  <c r="M45" i="81" s="1"/>
  <c r="M18" i="81" s="1"/>
  <c r="M40" i="81" a="1"/>
  <c r="M40" i="81" s="1"/>
  <c r="M13" i="81" s="1"/>
  <c r="M50" i="81" a="1"/>
  <c r="M50" i="81" s="1"/>
  <c r="M23" i="81" s="1"/>
  <c r="M42" i="81" a="1"/>
  <c r="M42" i="81" s="1"/>
  <c r="M15" i="81" s="1"/>
  <c r="M47" i="81" a="1"/>
  <c r="M47" i="81" s="1"/>
  <c r="M20" i="81" s="1"/>
  <c r="M39" i="81" a="1"/>
  <c r="M39" i="81" s="1"/>
  <c r="M12" i="81" s="1"/>
  <c r="M56" i="81" a="1"/>
  <c r="M56" i="81" s="1"/>
  <c r="M29" i="81" s="1"/>
  <c r="M51" i="81" a="1"/>
  <c r="M51" i="81" s="1"/>
  <c r="M24" i="81" s="1"/>
  <c r="M55" i="81" a="1"/>
  <c r="M55" i="81" s="1"/>
  <c r="M60" i="81" a="1"/>
  <c r="M60" i="81" s="1"/>
  <c r="M54" i="81" a="1"/>
  <c r="M54" i="81" s="1"/>
  <c r="M59" i="81" a="1"/>
  <c r="M59" i="81" s="1"/>
  <c r="M32" i="81" s="1"/>
  <c r="M53" i="81" a="1"/>
  <c r="M53" i="81" s="1"/>
  <c r="M58" i="81" a="1"/>
  <c r="M58" i="81" s="1"/>
  <c r="M52" i="81" a="1"/>
  <c r="M52" i="81" s="1"/>
  <c r="M57" i="81" a="1"/>
  <c r="M57" i="81" s="1"/>
  <c r="O39" i="81" a="1"/>
  <c r="O39" i="81" s="1"/>
  <c r="O12" i="81" s="1"/>
  <c r="O44" i="81" a="1"/>
  <c r="O44" i="81" s="1"/>
  <c r="O17" i="81" s="1"/>
  <c r="O41" i="81" a="1"/>
  <c r="O41" i="81" s="1"/>
  <c r="O46" i="81" a="1"/>
  <c r="O46" i="81" s="1"/>
  <c r="O19" i="81" s="1"/>
  <c r="O48" i="81" a="1"/>
  <c r="O48" i="81" s="1"/>
  <c r="O21" i="81" s="1"/>
  <c r="O43" i="81" a="1"/>
  <c r="O43" i="81" s="1"/>
  <c r="O16" i="81" s="1"/>
  <c r="O45" i="81" a="1"/>
  <c r="O45" i="81" s="1"/>
  <c r="O18" i="81" s="1"/>
  <c r="O40" i="81" a="1"/>
  <c r="O40" i="81" s="1"/>
  <c r="O42" i="81" a="1"/>
  <c r="O42" i="81" s="1"/>
  <c r="O47" i="81" a="1"/>
  <c r="O47" i="81" s="1"/>
  <c r="O20" i="81" s="1"/>
  <c r="O56" i="81" a="1"/>
  <c r="O56" i="81" s="1"/>
  <c r="O51" i="81" a="1"/>
  <c r="O51" i="81" s="1"/>
  <c r="O55" i="81" a="1"/>
  <c r="O55" i="81" s="1"/>
  <c r="O60" i="81" a="1"/>
  <c r="O60" i="81" s="1"/>
  <c r="O33" i="81" s="1"/>
  <c r="O50" i="81" a="1"/>
  <c r="O50" i="81" s="1"/>
  <c r="O54" i="81" a="1"/>
  <c r="O54" i="81" s="1"/>
  <c r="O27" i="81" s="1"/>
  <c r="O59" i="81" a="1"/>
  <c r="O59" i="81" s="1"/>
  <c r="O32" i="81" s="1"/>
  <c r="O53" i="81" a="1"/>
  <c r="O53" i="81" s="1"/>
  <c r="O58" i="81" a="1"/>
  <c r="O58" i="81" s="1"/>
  <c r="O49" i="81" a="1"/>
  <c r="O49" i="81" s="1"/>
  <c r="O22" i="81" s="1"/>
  <c r="O52" i="81" a="1"/>
  <c r="O52" i="81" s="1"/>
  <c r="O57" i="81" a="1"/>
  <c r="O57" i="81" s="1"/>
  <c r="O30" i="81" s="1"/>
  <c r="F47" i="81" a="1"/>
  <c r="F47" i="81" s="1"/>
  <c r="F42" i="81" a="1"/>
  <c r="F42" i="81" s="1"/>
  <c r="F44" i="81" a="1"/>
  <c r="F44" i="81" s="1"/>
  <c r="F39" i="81" a="1"/>
  <c r="F39" i="81" s="1"/>
  <c r="F46" i="81" a="1"/>
  <c r="F46" i="81" s="1"/>
  <c r="F41" i="81" a="1"/>
  <c r="F41" i="81" s="1"/>
  <c r="F43" i="81" a="1"/>
  <c r="F43" i="81" s="1"/>
  <c r="F40" i="81" a="1"/>
  <c r="F40" i="81" s="1"/>
  <c r="F45" i="81" a="1"/>
  <c r="F45" i="81" s="1"/>
  <c r="F54" i="81" a="1"/>
  <c r="F54" i="81" s="1"/>
  <c r="F59" i="81" a="1"/>
  <c r="F59" i="81" s="1"/>
  <c r="F50" i="81" a="1"/>
  <c r="F50" i="81" s="1"/>
  <c r="F48" i="81" a="1"/>
  <c r="F48" i="81" s="1"/>
  <c r="F53" i="81" a="1"/>
  <c r="F53" i="81" s="1"/>
  <c r="F58" i="81" a="1"/>
  <c r="F58" i="81" s="1"/>
  <c r="F52" i="81" a="1"/>
  <c r="F52" i="81" s="1"/>
  <c r="F57" i="81" a="1"/>
  <c r="F57" i="81" s="1"/>
  <c r="F49" i="81" a="1"/>
  <c r="F49" i="81" s="1"/>
  <c r="F56" i="81" a="1"/>
  <c r="F56" i="81" s="1"/>
  <c r="F51" i="81" a="1"/>
  <c r="F51" i="81" s="1"/>
  <c r="F55" i="81" a="1"/>
  <c r="F55" i="81" s="1"/>
  <c r="F60" i="81" a="1"/>
  <c r="F60" i="81" s="1"/>
  <c r="G50" i="81" a="1"/>
  <c r="G50" i="81" s="1"/>
  <c r="G23" i="81" s="1"/>
  <c r="G47" i="81" a="1"/>
  <c r="G47" i="81" s="1"/>
  <c r="G20" i="81" s="1"/>
  <c r="G42" i="81" a="1"/>
  <c r="G42" i="81" s="1"/>
  <c r="G15" i="81" s="1"/>
  <c r="G44" i="81" a="1"/>
  <c r="G44" i="81" s="1"/>
  <c r="G17" i="81" s="1"/>
  <c r="G39" i="81" a="1"/>
  <c r="G39" i="81" s="1"/>
  <c r="G12" i="81" s="1"/>
  <c r="G49" i="81" a="1"/>
  <c r="G49" i="81" s="1"/>
  <c r="G22" i="81" s="1"/>
  <c r="G41" i="81" a="1"/>
  <c r="G41" i="81" s="1"/>
  <c r="G14" i="81" s="1"/>
  <c r="G51" i="81" a="1"/>
  <c r="G51" i="81" s="1"/>
  <c r="G24" i="81" s="1"/>
  <c r="G46" i="81" a="1"/>
  <c r="G46" i="81" s="1"/>
  <c r="G43" i="81" a="1"/>
  <c r="G43" i="81" s="1"/>
  <c r="G16" i="81" s="1"/>
  <c r="G48" i="81" a="1"/>
  <c r="G48" i="81" s="1"/>
  <c r="G21" i="81" s="1"/>
  <c r="G40" i="81" a="1"/>
  <c r="G40" i="81" s="1"/>
  <c r="G13" i="81" s="1"/>
  <c r="G45" i="81" a="1"/>
  <c r="G45" i="81" s="1"/>
  <c r="G18" i="81" s="1"/>
  <c r="G60" i="81" a="1"/>
  <c r="G60" i="81" s="1"/>
  <c r="G33" i="81" s="1"/>
  <c r="G54" i="81" a="1"/>
  <c r="G54" i="81" s="1"/>
  <c r="G59" i="81" a="1"/>
  <c r="G59" i="81" s="1"/>
  <c r="G32" i="81" s="1"/>
  <c r="G53" i="81" a="1"/>
  <c r="G53" i="81" s="1"/>
  <c r="G26" i="81" s="1"/>
  <c r="G58" i="81" a="1"/>
  <c r="G58" i="81" s="1"/>
  <c r="G31" i="81" s="1"/>
  <c r="G52" i="81" a="1"/>
  <c r="G52" i="81" s="1"/>
  <c r="G25" i="81" s="1"/>
  <c r="G57" i="81" a="1"/>
  <c r="G57" i="81" s="1"/>
  <c r="G30" i="81" s="1"/>
  <c r="G56" i="81" a="1"/>
  <c r="G56" i="81" s="1"/>
  <c r="G29" i="81" s="1"/>
  <c r="G55" i="81" a="1"/>
  <c r="G55" i="81" s="1"/>
  <c r="G28" i="81" s="1"/>
  <c r="H40" i="81" a="1"/>
  <c r="H40" i="81" s="1"/>
  <c r="H45" i="81" a="1"/>
  <c r="H45" i="81" s="1"/>
  <c r="H42" i="81" a="1"/>
  <c r="H42" i="81" s="1"/>
  <c r="H39" i="81" a="1"/>
  <c r="H39" i="81" s="1"/>
  <c r="H44" i="81" a="1"/>
  <c r="H44" i="81" s="1"/>
  <c r="H41" i="81" a="1"/>
  <c r="H41" i="81" s="1"/>
  <c r="H43" i="81" a="1"/>
  <c r="H43" i="81" s="1"/>
  <c r="H48" i="81" a="1"/>
  <c r="H48" i="81" s="1"/>
  <c r="H47" i="81" a="1"/>
  <c r="H47" i="81" s="1"/>
  <c r="H55" i="81" a="1"/>
  <c r="H55" i="81" s="1"/>
  <c r="H60" i="81" a="1"/>
  <c r="H60" i="81" s="1"/>
  <c r="H50" i="81" a="1"/>
  <c r="H50" i="81" s="1"/>
  <c r="H54" i="81" a="1"/>
  <c r="H54" i="81" s="1"/>
  <c r="H59" i="81" a="1"/>
  <c r="H59" i="81" s="1"/>
  <c r="H53" i="81" a="1"/>
  <c r="H53" i="81" s="1"/>
  <c r="H58" i="81" a="1"/>
  <c r="H58" i="81" s="1"/>
  <c r="H52" i="81" a="1"/>
  <c r="H52" i="81" s="1"/>
  <c r="H57" i="81" a="1"/>
  <c r="H57" i="81" s="1"/>
  <c r="H49" i="81" a="1"/>
  <c r="H49" i="81" s="1"/>
  <c r="H46" i="81" a="1"/>
  <c r="H46" i="81" s="1"/>
  <c r="H56" i="81" a="1"/>
  <c r="H56" i="81" s="1"/>
  <c r="H51" i="81" a="1"/>
  <c r="H51" i="81" s="1"/>
  <c r="D83" i="81" a="1"/>
  <c r="D83" i="81" s="1"/>
  <c r="D29" i="81" s="1"/>
  <c r="D68" i="81" a="1"/>
  <c r="D68" i="81" s="1"/>
  <c r="D14" i="81" s="1"/>
  <c r="D73" i="81" a="1"/>
  <c r="D73" i="81" s="1"/>
  <c r="D19" i="81" s="1"/>
  <c r="D78" i="81" a="1"/>
  <c r="D78" i="81" s="1"/>
  <c r="D24" i="81" s="1"/>
  <c r="D67" i="81" a="1"/>
  <c r="D67" i="81" s="1"/>
  <c r="D13" i="81" s="1"/>
  <c r="D72" i="81" a="1"/>
  <c r="D72" i="81" s="1"/>
  <c r="D18" i="81" s="1"/>
  <c r="D77" i="81" a="1"/>
  <c r="D77" i="81" s="1"/>
  <c r="D23" i="81" s="1"/>
  <c r="D82" i="81" a="1"/>
  <c r="D82" i="81" s="1"/>
  <c r="D28" i="81" s="1"/>
  <c r="D66" i="81" a="1"/>
  <c r="D66" i="81" s="1"/>
  <c r="D12" i="81" s="1"/>
  <c r="D71" i="81" a="1"/>
  <c r="D71" i="81" s="1"/>
  <c r="D17" i="81" s="1"/>
  <c r="D76" i="81" a="1"/>
  <c r="D76" i="81" s="1"/>
  <c r="D22" i="81" s="1"/>
  <c r="D81" i="81" a="1"/>
  <c r="D81" i="81" s="1"/>
  <c r="D27" i="81" s="1"/>
  <c r="D86" i="81" a="1"/>
  <c r="D86" i="81" s="1"/>
  <c r="D32" i="81" s="1"/>
  <c r="D87" i="81" a="1"/>
  <c r="D87" i="81" s="1"/>
  <c r="D33" i="81" s="1"/>
  <c r="D70" i="81" a="1"/>
  <c r="D70" i="81" s="1"/>
  <c r="D16" i="81" s="1"/>
  <c r="D75" i="81" a="1"/>
  <c r="D75" i="81" s="1"/>
  <c r="D21" i="81" s="1"/>
  <c r="D80" i="81" a="1"/>
  <c r="D80" i="81" s="1"/>
  <c r="D26" i="81" s="1"/>
  <c r="D85" i="81" a="1"/>
  <c r="D85" i="81" s="1"/>
  <c r="D31" i="81" s="1"/>
  <c r="D69" i="81" a="1"/>
  <c r="D69" i="81" s="1"/>
  <c r="D15" i="81" s="1"/>
  <c r="D74" i="81" a="1"/>
  <c r="D74" i="81" s="1"/>
  <c r="D20" i="81" s="1"/>
  <c r="D79" i="81" a="1"/>
  <c r="D79" i="81" s="1"/>
  <c r="D25" i="81" s="1"/>
  <c r="D84" i="81" a="1"/>
  <c r="D84" i="81" s="1"/>
  <c r="D30" i="81" s="1"/>
  <c r="F69" i="81" a="1"/>
  <c r="F69" i="81" s="1"/>
  <c r="F74" i="81" a="1"/>
  <c r="F74" i="81" s="1"/>
  <c r="F79" i="81" a="1"/>
  <c r="F79" i="81" s="1"/>
  <c r="F68" i="81" a="1"/>
  <c r="F68" i="81" s="1"/>
  <c r="F73" i="81" a="1"/>
  <c r="F73" i="81" s="1"/>
  <c r="F78" i="81" a="1"/>
  <c r="F78" i="81" s="1"/>
  <c r="F83" i="81" a="1"/>
  <c r="F83" i="81" s="1"/>
  <c r="F84" i="81" a="1"/>
  <c r="F84" i="81" s="1"/>
  <c r="F67" i="81" a="1"/>
  <c r="F67" i="81" s="1"/>
  <c r="F72" i="81" a="1"/>
  <c r="F72" i="81" s="1"/>
  <c r="F77" i="81" a="1"/>
  <c r="F77" i="81" s="1"/>
  <c r="F82" i="81" a="1"/>
  <c r="F82" i="81" s="1"/>
  <c r="F66" i="81" a="1"/>
  <c r="F66" i="81" s="1"/>
  <c r="F71" i="81" a="1"/>
  <c r="F71" i="81" s="1"/>
  <c r="F76" i="81" a="1"/>
  <c r="F76" i="81" s="1"/>
  <c r="F81" i="81" a="1"/>
  <c r="F81" i="81" s="1"/>
  <c r="F86" i="81" a="1"/>
  <c r="F86" i="81" s="1"/>
  <c r="F87" i="81" a="1"/>
  <c r="F87" i="81" s="1"/>
  <c r="F70" i="81" a="1"/>
  <c r="F70" i="81" s="1"/>
  <c r="F75" i="81" a="1"/>
  <c r="F75" i="81" s="1"/>
  <c r="F80" i="81" a="1"/>
  <c r="F80" i="81" s="1"/>
  <c r="F85" i="81" a="1"/>
  <c r="F85" i="81" s="1"/>
  <c r="H84" i="81" a="1"/>
  <c r="H84" i="81" s="1"/>
  <c r="H69" i="81" a="1"/>
  <c r="H69" i="81" s="1"/>
  <c r="H74" i="81" a="1"/>
  <c r="H74" i="81" s="1"/>
  <c r="H79" i="81" a="1"/>
  <c r="H79" i="81" s="1"/>
  <c r="H68" i="81" a="1"/>
  <c r="H68" i="81" s="1"/>
  <c r="H73" i="81" a="1"/>
  <c r="H73" i="81" s="1"/>
  <c r="H78" i="81" a="1"/>
  <c r="H78" i="81" s="1"/>
  <c r="H83" i="81" a="1"/>
  <c r="H83" i="81" s="1"/>
  <c r="H67" i="81" a="1"/>
  <c r="H67" i="81" s="1"/>
  <c r="H72" i="81" a="1"/>
  <c r="H72" i="81" s="1"/>
  <c r="H77" i="81" a="1"/>
  <c r="H77" i="81" s="1"/>
  <c r="H82" i="81" a="1"/>
  <c r="H82" i="81" s="1"/>
  <c r="H66" i="81" a="1"/>
  <c r="H66" i="81" s="1"/>
  <c r="H71" i="81" a="1"/>
  <c r="H71" i="81" s="1"/>
  <c r="H76" i="81" a="1"/>
  <c r="H76" i="81" s="1"/>
  <c r="H81" i="81" a="1"/>
  <c r="H81" i="81" s="1"/>
  <c r="H86" i="81" a="1"/>
  <c r="H86" i="81" s="1"/>
  <c r="H87" i="81" a="1"/>
  <c r="H87" i="81" s="1"/>
  <c r="H85" i="81" a="1"/>
  <c r="H85" i="81" s="1"/>
  <c r="H70" i="81" a="1"/>
  <c r="H70" i="81" s="1"/>
  <c r="H75" i="81" a="1"/>
  <c r="H75" i="81" s="1"/>
  <c r="H80" i="81" a="1"/>
  <c r="H80" i="81" s="1"/>
  <c r="L32" i="81"/>
  <c r="N13" i="81"/>
  <c r="J33" i="81"/>
  <c r="M33" i="81"/>
  <c r="N33" i="81"/>
  <c r="C33" i="81"/>
  <c r="J29" i="81"/>
  <c r="J27" i="81"/>
  <c r="L29" i="81"/>
  <c r="J19" i="81"/>
  <c r="L28" i="81"/>
  <c r="N28" i="81"/>
  <c r="L26" i="81"/>
  <c r="N24" i="81"/>
  <c r="J20" i="81"/>
  <c r="L22" i="81"/>
  <c r="N20" i="81"/>
  <c r="C23" i="81"/>
  <c r="J16" i="81"/>
  <c r="L18" i="81"/>
  <c r="N16" i="81"/>
  <c r="C19" i="81"/>
  <c r="L24" i="81"/>
  <c r="C17" i="81"/>
  <c r="J30" i="81"/>
  <c r="L20" i="81"/>
  <c r="N30" i="81"/>
  <c r="J28" i="81"/>
  <c r="L16" i="81"/>
  <c r="N26" i="81"/>
  <c r="C28" i="81"/>
  <c r="J26" i="81"/>
  <c r="L30" i="81"/>
  <c r="N22" i="81"/>
  <c r="C24" i="81"/>
  <c r="J24" i="81"/>
  <c r="N18" i="81"/>
  <c r="C20" i="81"/>
  <c r="J22" i="81"/>
  <c r="N27" i="81"/>
  <c r="C16" i="81"/>
  <c r="J18" i="81"/>
  <c r="L27" i="81"/>
  <c r="N23" i="81"/>
  <c r="L25" i="81"/>
  <c r="N19" i="81"/>
  <c r="C30" i="81"/>
  <c r="L21" i="81"/>
  <c r="C26" i="81"/>
  <c r="L17" i="81"/>
  <c r="C22" i="81"/>
  <c r="J25" i="81"/>
  <c r="N29" i="81"/>
  <c r="C18" i="81"/>
  <c r="J23" i="81"/>
  <c r="L23" i="81"/>
  <c r="N25" i="81"/>
  <c r="C29" i="81"/>
  <c r="J21" i="81"/>
  <c r="L19" i="81"/>
  <c r="N21" i="81"/>
  <c r="C27" i="81"/>
  <c r="J17" i="81"/>
  <c r="N17" i="81"/>
  <c r="C21" i="81"/>
  <c r="C32" i="81"/>
  <c r="Q13" i="81"/>
  <c r="L15" i="81"/>
  <c r="L31" i="81"/>
  <c r="L13" i="81"/>
  <c r="Q15" i="81"/>
  <c r="C13" i="76"/>
  <c r="N12" i="81"/>
  <c r="N32" i="81"/>
  <c r="S15" i="84" a="1"/>
  <c r="S15" i="84" s="1"/>
  <c r="T15" i="84" s="1" a="1"/>
  <c r="T15" i="84" s="1"/>
  <c r="AV16" i="84" a="1"/>
  <c r="AV16" i="84" s="1"/>
  <c r="AW16" i="84" s="1" a="1"/>
  <c r="AW16" i="84" s="1"/>
  <c r="AX16" i="84" s="1" a="1"/>
  <c r="AX16" i="84" s="1"/>
  <c r="AY16" i="84" s="1" a="1"/>
  <c r="AY16" i="84" s="1"/>
  <c r="AZ16" i="84" s="1" a="1"/>
  <c r="AZ16" i="84" s="1"/>
  <c r="BA16" i="84" s="1" a="1"/>
  <c r="BA16" i="84" s="1"/>
  <c r="BB16" i="84" s="1" a="1"/>
  <c r="BB16" i="84" s="1"/>
  <c r="BC16" i="84" s="1" a="1"/>
  <c r="BC16" i="84" s="1"/>
  <c r="BD16" i="84" s="1" a="1"/>
  <c r="BD16" i="84" s="1"/>
  <c r="BE16" i="84" s="1" a="1"/>
  <c r="BE16" i="84" s="1"/>
  <c r="BF16" i="84" s="1" a="1"/>
  <c r="BF16" i="84" s="1"/>
  <c r="BG16" i="84" s="1" a="1"/>
  <c r="BG16" i="84" s="1"/>
  <c r="BH16" i="84" s="1" a="1"/>
  <c r="BH16" i="84" s="1"/>
  <c r="AG16" i="84" a="1"/>
  <c r="AG16" i="84" s="1"/>
  <c r="AH16" i="84" s="1" a="1"/>
  <c r="AH16" i="84" s="1"/>
  <c r="AI16" i="84" s="1" a="1"/>
  <c r="AI16" i="84" s="1"/>
  <c r="AJ16" i="84" s="1" a="1"/>
  <c r="AJ16" i="84" s="1"/>
  <c r="AK16" i="84" s="1" a="1"/>
  <c r="AK16" i="84" s="1"/>
  <c r="AL16" i="84" s="1" a="1"/>
  <c r="AL16" i="84" s="1"/>
  <c r="AM16" i="84" s="1" a="1"/>
  <c r="AM16" i="84" s="1"/>
  <c r="AN16" i="84" s="1" a="1"/>
  <c r="AN16" i="84" s="1"/>
  <c r="AO16" i="84" s="1" a="1"/>
  <c r="AO16" i="84" s="1"/>
  <c r="AP16" i="84" s="1" a="1"/>
  <c r="AP16" i="84" s="1"/>
  <c r="AQ16" i="84" s="1" a="1"/>
  <c r="AQ16" i="84" s="1"/>
  <c r="AR16" i="84" s="1" a="1"/>
  <c r="AR16" i="84" s="1"/>
  <c r="AS16" i="84" s="1" a="1"/>
  <c r="AS16" i="84" s="1"/>
  <c r="BK16" i="84" a="1"/>
  <c r="BK16" i="84" s="1"/>
  <c r="BL16" i="84" s="1" a="1"/>
  <c r="BL16" i="84" s="1"/>
  <c r="BM16" i="84" s="1" a="1"/>
  <c r="BM16" i="84" s="1"/>
  <c r="BN16" i="84" s="1" a="1"/>
  <c r="BN16" i="84" s="1"/>
  <c r="BO16" i="84" s="1" a="1"/>
  <c r="BO16" i="84" s="1"/>
  <c r="BP16" i="84" s="1" a="1"/>
  <c r="BP16" i="84" s="1"/>
  <c r="BQ16" i="84" s="1" a="1"/>
  <c r="BQ16" i="84" s="1"/>
  <c r="BR16" i="84" s="1" a="1"/>
  <c r="BR16" i="84" s="1"/>
  <c r="BS16" i="84" s="1" a="1"/>
  <c r="BS16" i="84" s="1"/>
  <c r="BT16" i="84" s="1" a="1"/>
  <c r="BT16" i="84" s="1"/>
  <c r="BU16" i="84" s="1" a="1"/>
  <c r="BU16" i="84" s="1"/>
  <c r="BV16" i="84" s="1" a="1"/>
  <c r="BV16" i="84" s="1"/>
  <c r="BW16" i="84" s="1" a="1"/>
  <c r="BW16" i="84" s="1"/>
  <c r="B17" i="84"/>
  <c r="R16" i="84" a="1"/>
  <c r="R16" i="84" s="1"/>
  <c r="AW15" i="84" a="1"/>
  <c r="AW15" i="84" s="1"/>
  <c r="AX15" i="84" s="1" a="1"/>
  <c r="AX15" i="84" s="1"/>
  <c r="AY15" i="84" s="1" a="1"/>
  <c r="AY15" i="84" s="1"/>
  <c r="AZ15" i="84" s="1" a="1"/>
  <c r="AZ15" i="84" s="1"/>
  <c r="BA15" i="84" s="1" a="1"/>
  <c r="BA15" i="84" s="1"/>
  <c r="BB15" i="84" s="1" a="1"/>
  <c r="BB15" i="84" s="1"/>
  <c r="BC15" i="84" s="1" a="1"/>
  <c r="BC15" i="84" s="1"/>
  <c r="BD15" i="84" s="1" a="1"/>
  <c r="BD15" i="84" s="1"/>
  <c r="BE15" i="84" s="1" a="1"/>
  <c r="BE15" i="84" s="1"/>
  <c r="BF15" i="84" s="1" a="1"/>
  <c r="BF15" i="84" s="1"/>
  <c r="BG15" i="84" s="1" a="1"/>
  <c r="BG15" i="84" s="1"/>
  <c r="BH15" i="84" s="1" a="1"/>
  <c r="BH15" i="84" s="1"/>
  <c r="T41" i="84" a="1"/>
  <c r="T41" i="84" s="1"/>
  <c r="U41" i="84" s="1" a="1"/>
  <c r="U41" i="84" s="1"/>
  <c r="F41" i="84" s="1"/>
  <c r="AI28" i="84" a="1"/>
  <c r="AI28" i="84" s="1"/>
  <c r="AJ28" i="84" s="1" a="1"/>
  <c r="AJ28" i="84" s="1"/>
  <c r="AK28" i="84" s="1" a="1"/>
  <c r="AK28" i="84" s="1"/>
  <c r="AL28" i="84" s="1" a="1"/>
  <c r="AL28" i="84" s="1"/>
  <c r="AM28" i="84" s="1" a="1"/>
  <c r="AM28" i="84" s="1"/>
  <c r="AN28" i="84" s="1" a="1"/>
  <c r="AN28" i="84" s="1"/>
  <c r="AO28" i="84" s="1" a="1"/>
  <c r="AO28" i="84" s="1"/>
  <c r="AP28" i="84" s="1" a="1"/>
  <c r="AP28" i="84" s="1"/>
  <c r="AQ28" i="84" s="1" a="1"/>
  <c r="AQ28" i="84" s="1"/>
  <c r="AR28" i="84" s="1" a="1"/>
  <c r="AR28" i="84" s="1"/>
  <c r="AS28" i="84" s="1" a="1"/>
  <c r="AS28" i="84" s="1"/>
  <c r="B14" i="76"/>
  <c r="B15" i="76" s="1"/>
  <c r="C39" i="76"/>
  <c r="B40" i="76"/>
  <c r="D39" i="76"/>
  <c r="B28" i="76"/>
  <c r="D27" i="76"/>
  <c r="C27" i="76"/>
  <c r="F13" i="76" a="1"/>
  <c r="F13" i="76" s="1"/>
  <c r="D13" i="76"/>
  <c r="M13" i="76" a="1"/>
  <c r="M13" i="76" s="1"/>
  <c r="N13" i="76" a="1"/>
  <c r="N13" i="76" s="1"/>
  <c r="O13" i="76" a="1"/>
  <c r="O13" i="76" s="1"/>
  <c r="Q13" i="76" a="1"/>
  <c r="Q13" i="76" s="1"/>
  <c r="H13" i="76" a="1"/>
  <c r="H13" i="76" s="1"/>
  <c r="P13" i="76" a="1"/>
  <c r="P13" i="76" s="1"/>
  <c r="G13" i="76" a="1"/>
  <c r="G13" i="76" s="1"/>
  <c r="K13" i="76" a="1"/>
  <c r="K13" i="76" s="1"/>
  <c r="L13" i="76" a="1"/>
  <c r="L13" i="76" s="1"/>
  <c r="I13" i="76" a="1"/>
  <c r="I13" i="76" s="1"/>
  <c r="J13" i="76" a="1"/>
  <c r="J13" i="76" s="1"/>
  <c r="BK39" i="75" a="1"/>
  <c r="BK39" i="75" s="1"/>
  <c r="AG39" i="75" a="1"/>
  <c r="AG39" i="75" s="1"/>
  <c r="AV39" i="75" a="1"/>
  <c r="AV39" i="75" s="1"/>
  <c r="AV27" i="75" a="1"/>
  <c r="AV27" i="75" s="1"/>
  <c r="BK27" i="75" a="1"/>
  <c r="BK27" i="75" s="1"/>
  <c r="AG27" i="75" a="1"/>
  <c r="AG27" i="75" s="1"/>
  <c r="AU21" i="75"/>
  <c r="BJ21" i="75"/>
  <c r="B40" i="75"/>
  <c r="R39" i="75" a="1"/>
  <c r="R39" i="75" s="1"/>
  <c r="B28" i="75"/>
  <c r="R27" i="75" a="1"/>
  <c r="R27" i="75" s="1"/>
  <c r="D62" i="75"/>
  <c r="B52" i="75"/>
  <c r="AG54" i="84" a="1"/>
  <c r="AG54" i="84" s="1"/>
  <c r="AH54" i="84" s="1" a="1"/>
  <c r="AH54" i="84" s="1"/>
  <c r="AI54" i="84" s="1" a="1"/>
  <c r="AI54" i="84" s="1"/>
  <c r="AJ54" i="84" s="1" a="1"/>
  <c r="AJ54" i="84" s="1"/>
  <c r="AK54" i="84" s="1" a="1"/>
  <c r="AK54" i="84" s="1"/>
  <c r="AL54" i="84" s="1" a="1"/>
  <c r="AL54" i="84" s="1"/>
  <c r="AM54" i="84" s="1" a="1"/>
  <c r="AM54" i="84" s="1"/>
  <c r="AN54" i="84" s="1" a="1"/>
  <c r="AN54" i="84" s="1"/>
  <c r="AO54" i="84" s="1" a="1"/>
  <c r="AO54" i="84" s="1"/>
  <c r="AP54" i="84" s="1" a="1"/>
  <c r="AP54" i="84" s="1"/>
  <c r="AQ54" i="84" s="1" a="1"/>
  <c r="AQ54" i="84" s="1"/>
  <c r="AR54" i="84" s="1" a="1"/>
  <c r="AR54" i="84" s="1"/>
  <c r="AS54" i="84" s="1" a="1"/>
  <c r="AS54" i="84" s="1"/>
  <c r="AV54" i="84" a="1"/>
  <c r="AV54" i="84" s="1"/>
  <c r="AW54" i="84" s="1" a="1"/>
  <c r="AW54" i="84" s="1"/>
  <c r="AX54" i="84" s="1" a="1"/>
  <c r="AX54" i="84" s="1"/>
  <c r="AY54" i="84" s="1" a="1"/>
  <c r="AY54" i="84" s="1"/>
  <c r="AZ54" i="84" s="1" a="1"/>
  <c r="AZ54" i="84" s="1"/>
  <c r="BA54" i="84" s="1" a="1"/>
  <c r="BA54" i="84" s="1"/>
  <c r="BB54" i="84" s="1" a="1"/>
  <c r="BB54" i="84" s="1"/>
  <c r="BC54" i="84" s="1" a="1"/>
  <c r="BC54" i="84" s="1"/>
  <c r="BD54" i="84" s="1" a="1"/>
  <c r="BD54" i="84" s="1"/>
  <c r="BE54" i="84" s="1" a="1"/>
  <c r="BE54" i="84" s="1"/>
  <c r="BF54" i="84" s="1" a="1"/>
  <c r="BF54" i="84" s="1"/>
  <c r="BG54" i="84" s="1" a="1"/>
  <c r="BG54" i="84" s="1"/>
  <c r="BH54" i="84" s="1" a="1"/>
  <c r="BH54" i="84" s="1"/>
  <c r="BK54" i="84" a="1"/>
  <c r="BK54" i="84" s="1"/>
  <c r="BL54" i="84" s="1" a="1"/>
  <c r="BL54" i="84" s="1"/>
  <c r="BM54" i="84" s="1" a="1"/>
  <c r="BM54" i="84" s="1"/>
  <c r="BN54" i="84" s="1" a="1"/>
  <c r="BN54" i="84" s="1"/>
  <c r="BO54" i="84" s="1" a="1"/>
  <c r="BO54" i="84" s="1"/>
  <c r="BP54" i="84" s="1" a="1"/>
  <c r="BP54" i="84" s="1"/>
  <c r="BQ54" i="84" s="1" a="1"/>
  <c r="BQ54" i="84" s="1"/>
  <c r="BR54" i="84" s="1" a="1"/>
  <c r="BR54" i="84" s="1"/>
  <c r="BS54" i="84" s="1" a="1"/>
  <c r="BS54" i="84" s="1"/>
  <c r="BT54" i="84" s="1" a="1"/>
  <c r="BT54" i="84" s="1"/>
  <c r="BU54" i="84" s="1" a="1"/>
  <c r="BU54" i="84" s="1"/>
  <c r="BV54" i="84" s="1" a="1"/>
  <c r="BV54" i="84" s="1"/>
  <c r="BW54" i="84" s="1" a="1"/>
  <c r="BW54" i="84" s="1"/>
  <c r="R54" i="84" a="1"/>
  <c r="R54" i="84" s="1"/>
  <c r="S54" i="84" s="1" a="1"/>
  <c r="S54" i="84" s="1"/>
  <c r="B55" i="84"/>
  <c r="R55" i="84" s="1" a="1"/>
  <c r="R55" i="84" s="1"/>
  <c r="S55" i="84" s="1" a="1"/>
  <c r="S55" i="84" s="1"/>
  <c r="AG42" i="84" a="1"/>
  <c r="AG42" i="84" s="1"/>
  <c r="AH42" i="84" s="1" a="1"/>
  <c r="AH42" i="84" s="1"/>
  <c r="AI42" i="84" s="1" a="1"/>
  <c r="AI42" i="84" s="1"/>
  <c r="AJ42" i="84" s="1" a="1"/>
  <c r="AJ42" i="84" s="1"/>
  <c r="AK42" i="84" s="1" a="1"/>
  <c r="AK42" i="84" s="1"/>
  <c r="AL42" i="84" s="1" a="1"/>
  <c r="AL42" i="84" s="1"/>
  <c r="AM42" i="84" s="1" a="1"/>
  <c r="AM42" i="84" s="1"/>
  <c r="AN42" i="84" s="1" a="1"/>
  <c r="AN42" i="84" s="1"/>
  <c r="AO42" i="84" s="1" a="1"/>
  <c r="AO42" i="84" s="1"/>
  <c r="AP42" i="84" s="1" a="1"/>
  <c r="AP42" i="84" s="1"/>
  <c r="AQ42" i="84" s="1" a="1"/>
  <c r="AQ42" i="84" s="1"/>
  <c r="AR42" i="84" s="1" a="1"/>
  <c r="AR42" i="84" s="1"/>
  <c r="AS42" i="84" s="1" a="1"/>
  <c r="AS42" i="84" s="1"/>
  <c r="AV42" i="84" a="1"/>
  <c r="AV42" i="84" s="1"/>
  <c r="AW42" i="84" s="1" a="1"/>
  <c r="AW42" i="84" s="1"/>
  <c r="AX42" i="84" s="1" a="1"/>
  <c r="AX42" i="84" s="1"/>
  <c r="AY42" i="84" s="1" a="1"/>
  <c r="AY42" i="84" s="1"/>
  <c r="AZ42" i="84" s="1" a="1"/>
  <c r="AZ42" i="84" s="1"/>
  <c r="BA42" i="84" s="1" a="1"/>
  <c r="BA42" i="84" s="1"/>
  <c r="BB42" i="84" s="1" a="1"/>
  <c r="BB42" i="84" s="1"/>
  <c r="BC42" i="84" s="1" a="1"/>
  <c r="BC42" i="84" s="1"/>
  <c r="BD42" i="84" s="1" a="1"/>
  <c r="BD42" i="84" s="1"/>
  <c r="BE42" i="84" s="1" a="1"/>
  <c r="BE42" i="84" s="1"/>
  <c r="BF42" i="84" s="1" a="1"/>
  <c r="BF42" i="84" s="1"/>
  <c r="BG42" i="84" s="1" a="1"/>
  <c r="BG42" i="84" s="1"/>
  <c r="BH42" i="84" s="1" a="1"/>
  <c r="BH42" i="84" s="1"/>
  <c r="BK42" i="84" a="1"/>
  <c r="BK42" i="84" s="1"/>
  <c r="BL42" i="84" s="1" a="1"/>
  <c r="BL42" i="84" s="1"/>
  <c r="BM42" i="84" s="1" a="1"/>
  <c r="BM42" i="84" s="1"/>
  <c r="BN42" i="84" s="1" a="1"/>
  <c r="BN42" i="84" s="1"/>
  <c r="BO42" i="84" s="1" a="1"/>
  <c r="BO42" i="84" s="1"/>
  <c r="BP42" i="84" s="1" a="1"/>
  <c r="BP42" i="84" s="1"/>
  <c r="BQ42" i="84" s="1" a="1"/>
  <c r="BQ42" i="84" s="1"/>
  <c r="BR42" i="84" s="1" a="1"/>
  <c r="BR42" i="84" s="1"/>
  <c r="BS42" i="84" s="1" a="1"/>
  <c r="BS42" i="84" s="1"/>
  <c r="BT42" i="84" s="1" a="1"/>
  <c r="BT42" i="84" s="1"/>
  <c r="BU42" i="84" s="1" a="1"/>
  <c r="BU42" i="84" s="1"/>
  <c r="BV42" i="84" s="1" a="1"/>
  <c r="BV42" i="84" s="1"/>
  <c r="BW42" i="84" s="1" a="1"/>
  <c r="BW42" i="84" s="1"/>
  <c r="AG30" i="84" a="1"/>
  <c r="AG30" i="84" s="1"/>
  <c r="AH30" i="84" s="1" a="1"/>
  <c r="AH30" i="84" s="1"/>
  <c r="AI30" i="84" s="1" a="1"/>
  <c r="AI30" i="84" s="1"/>
  <c r="AJ30" i="84" s="1" a="1"/>
  <c r="AJ30" i="84" s="1"/>
  <c r="AK30" i="84" s="1" a="1"/>
  <c r="AK30" i="84" s="1"/>
  <c r="AL30" i="84" s="1" a="1"/>
  <c r="AL30" i="84" s="1"/>
  <c r="AM30" i="84" s="1" a="1"/>
  <c r="AM30" i="84" s="1"/>
  <c r="AN30" i="84" s="1" a="1"/>
  <c r="AN30" i="84" s="1"/>
  <c r="AO30" i="84" s="1" a="1"/>
  <c r="AO30" i="84" s="1"/>
  <c r="AP30" i="84" s="1" a="1"/>
  <c r="AP30" i="84" s="1"/>
  <c r="AQ30" i="84" s="1" a="1"/>
  <c r="AQ30" i="84" s="1"/>
  <c r="AR30" i="84" s="1" a="1"/>
  <c r="AR30" i="84" s="1"/>
  <c r="AS30" i="84" s="1" a="1"/>
  <c r="AS30" i="84" s="1"/>
  <c r="AV30" i="84" a="1"/>
  <c r="AV30" i="84" s="1"/>
  <c r="AW30" i="84" s="1" a="1"/>
  <c r="AW30" i="84" s="1"/>
  <c r="AX30" i="84" s="1" a="1"/>
  <c r="AX30" i="84" s="1"/>
  <c r="AY30" i="84" s="1" a="1"/>
  <c r="AY30" i="84" s="1"/>
  <c r="AZ30" i="84" s="1" a="1"/>
  <c r="AZ30" i="84" s="1"/>
  <c r="BA30" i="84" s="1" a="1"/>
  <c r="BA30" i="84" s="1"/>
  <c r="BB30" i="84" s="1" a="1"/>
  <c r="BB30" i="84" s="1"/>
  <c r="BC30" i="84" s="1" a="1"/>
  <c r="BC30" i="84" s="1"/>
  <c r="BD30" i="84" s="1" a="1"/>
  <c r="BD30" i="84" s="1"/>
  <c r="BE30" i="84" s="1" a="1"/>
  <c r="BE30" i="84" s="1"/>
  <c r="BF30" i="84" s="1" a="1"/>
  <c r="BF30" i="84" s="1"/>
  <c r="BG30" i="84" s="1" a="1"/>
  <c r="BG30" i="84" s="1"/>
  <c r="BH30" i="84" s="1" a="1"/>
  <c r="BH30" i="84" s="1"/>
  <c r="BK30" i="84" a="1"/>
  <c r="BK30" i="84" s="1"/>
  <c r="BL30" i="84" s="1" a="1"/>
  <c r="BL30" i="84" s="1"/>
  <c r="BM30" i="84" s="1" a="1"/>
  <c r="BM30" i="84" s="1"/>
  <c r="BN30" i="84" s="1" a="1"/>
  <c r="BN30" i="84" s="1"/>
  <c r="BO30" i="84" s="1" a="1"/>
  <c r="BO30" i="84" s="1"/>
  <c r="BP30" i="84" s="1" a="1"/>
  <c r="BP30" i="84" s="1"/>
  <c r="BQ30" i="84" s="1" a="1"/>
  <c r="BQ30" i="84" s="1"/>
  <c r="BR30" i="84" s="1" a="1"/>
  <c r="BR30" i="84" s="1"/>
  <c r="BS30" i="84" s="1" a="1"/>
  <c r="BS30" i="84" s="1"/>
  <c r="BT30" i="84" s="1" a="1"/>
  <c r="BT30" i="84" s="1"/>
  <c r="BU30" i="84" s="1" a="1"/>
  <c r="BU30" i="84" s="1"/>
  <c r="BV30" i="84" s="1" a="1"/>
  <c r="BV30" i="84" s="1"/>
  <c r="BW30" i="84" s="1" a="1"/>
  <c r="BW30" i="84" s="1"/>
  <c r="AG78" i="84" a="1"/>
  <c r="AG78" i="84" s="1"/>
  <c r="AH78" i="84" s="1" a="1"/>
  <c r="AH78" i="84" s="1"/>
  <c r="AI78" i="84" s="1" a="1"/>
  <c r="AI78" i="84" s="1"/>
  <c r="AV78" i="84" a="1"/>
  <c r="AV78" i="84" s="1"/>
  <c r="AW78" i="84" s="1" a="1"/>
  <c r="AW78" i="84" s="1"/>
  <c r="AX78" i="84" s="1" a="1"/>
  <c r="AX78" i="84" s="1"/>
  <c r="AY78" i="84" s="1" a="1"/>
  <c r="AY78" i="84" s="1"/>
  <c r="AZ78" i="84" s="1" a="1"/>
  <c r="AZ78" i="84" s="1"/>
  <c r="BA78" i="84" s="1" a="1"/>
  <c r="BA78" i="84" s="1"/>
  <c r="BB78" i="84" s="1" a="1"/>
  <c r="BB78" i="84" s="1"/>
  <c r="BC78" i="84" s="1" a="1"/>
  <c r="BC78" i="84" s="1"/>
  <c r="BD78" i="84" s="1" a="1"/>
  <c r="BD78" i="84" s="1"/>
  <c r="BE78" i="84" s="1" a="1"/>
  <c r="BE78" i="84" s="1"/>
  <c r="BF78" i="84" s="1" a="1"/>
  <c r="BF78" i="84" s="1"/>
  <c r="BG78" i="84" s="1" a="1"/>
  <c r="BG78" i="84" s="1"/>
  <c r="BH78" i="84" s="1" a="1"/>
  <c r="BH78" i="84" s="1"/>
  <c r="BK78" i="84" a="1"/>
  <c r="BK78" i="84" s="1"/>
  <c r="BL78" i="84" s="1" a="1"/>
  <c r="BL78" i="84" s="1"/>
  <c r="BM78" i="84" s="1" a="1"/>
  <c r="BM78" i="84" s="1"/>
  <c r="BN78" i="84" s="1" a="1"/>
  <c r="BN78" i="84" s="1"/>
  <c r="BO78" i="84" s="1" a="1"/>
  <c r="BO78" i="84" s="1"/>
  <c r="BP78" i="84" s="1" a="1"/>
  <c r="BP78" i="84" s="1"/>
  <c r="BQ78" i="84" s="1" a="1"/>
  <c r="BQ78" i="84" s="1"/>
  <c r="BR78" i="84" s="1" a="1"/>
  <c r="BR78" i="84" s="1"/>
  <c r="BS78" i="84" s="1" a="1"/>
  <c r="BS78" i="84" s="1"/>
  <c r="BT78" i="84" s="1" a="1"/>
  <c r="BT78" i="84" s="1"/>
  <c r="BU78" i="84" s="1" a="1"/>
  <c r="BU78" i="84" s="1"/>
  <c r="BV78" i="84" s="1" a="1"/>
  <c r="BV78" i="84" s="1"/>
  <c r="BW78" i="84" s="1" a="1"/>
  <c r="BW78" i="84" s="1"/>
  <c r="BK66" i="84" a="1"/>
  <c r="BK66" i="84" s="1"/>
  <c r="BL66" i="84" s="1" a="1"/>
  <c r="BL66" i="84" s="1"/>
  <c r="BM66" i="84" s="1" a="1"/>
  <c r="BM66" i="84" s="1"/>
  <c r="BN66" i="84" s="1" a="1"/>
  <c r="BN66" i="84" s="1"/>
  <c r="BO66" i="84" s="1" a="1"/>
  <c r="BO66" i="84" s="1"/>
  <c r="BP66" i="84" s="1" a="1"/>
  <c r="BP66" i="84" s="1"/>
  <c r="BQ66" i="84" s="1" a="1"/>
  <c r="BQ66" i="84" s="1"/>
  <c r="BR66" i="84" s="1" a="1"/>
  <c r="BR66" i="84" s="1"/>
  <c r="BS66" i="84" s="1" a="1"/>
  <c r="BS66" i="84" s="1"/>
  <c r="BT66" i="84" s="1" a="1"/>
  <c r="BT66" i="84" s="1"/>
  <c r="BU66" i="84" s="1" a="1"/>
  <c r="BU66" i="84" s="1"/>
  <c r="BV66" i="84" s="1" a="1"/>
  <c r="BV66" i="84" s="1"/>
  <c r="BW66" i="84" s="1" a="1"/>
  <c r="BW66" i="84" s="1"/>
  <c r="AV66" i="84" a="1"/>
  <c r="AV66" i="84" s="1"/>
  <c r="AW66" i="84" s="1" a="1"/>
  <c r="AW66" i="84" s="1"/>
  <c r="AX66" i="84" s="1" a="1"/>
  <c r="AX66" i="84" s="1"/>
  <c r="AY66" i="84" s="1" a="1"/>
  <c r="AY66" i="84" s="1"/>
  <c r="AZ66" i="84" s="1" a="1"/>
  <c r="AZ66" i="84" s="1"/>
  <c r="BA66" i="84" s="1" a="1"/>
  <c r="BA66" i="84" s="1"/>
  <c r="BB66" i="84" s="1" a="1"/>
  <c r="BB66" i="84" s="1"/>
  <c r="BC66" i="84" s="1" a="1"/>
  <c r="BC66" i="84" s="1"/>
  <c r="BD66" i="84" s="1" a="1"/>
  <c r="BD66" i="84" s="1"/>
  <c r="BE66" i="84" s="1" a="1"/>
  <c r="BE66" i="84" s="1"/>
  <c r="BF66" i="84" s="1" a="1"/>
  <c r="BF66" i="84" s="1"/>
  <c r="BG66" i="84" s="1" a="1"/>
  <c r="BG66" i="84" s="1"/>
  <c r="BH66" i="84" s="1" a="1"/>
  <c r="BH66" i="84" s="1"/>
  <c r="AG66" i="84" a="1"/>
  <c r="AG66" i="84" s="1"/>
  <c r="AH66" i="84" s="1" a="1"/>
  <c r="AH66" i="84" s="1"/>
  <c r="AI66" i="84" s="1" a="1"/>
  <c r="AI66" i="84" s="1"/>
  <c r="AJ66" i="84" s="1" a="1"/>
  <c r="AJ66" i="84" s="1"/>
  <c r="AK66" i="84" s="1" a="1"/>
  <c r="AK66" i="84" s="1"/>
  <c r="AL66" i="84" s="1" a="1"/>
  <c r="AL66" i="84" s="1"/>
  <c r="AM66" i="84" s="1" a="1"/>
  <c r="AM66" i="84" s="1"/>
  <c r="AN66" i="84" s="1" a="1"/>
  <c r="AN66" i="84" s="1"/>
  <c r="AO66" i="84" s="1" a="1"/>
  <c r="AO66" i="84" s="1"/>
  <c r="AP66" i="84" s="1" a="1"/>
  <c r="AP66" i="84" s="1"/>
  <c r="AQ66" i="84" s="1" a="1"/>
  <c r="AQ66" i="84" s="1"/>
  <c r="AR66" i="84" s="1" a="1"/>
  <c r="AR66" i="84" s="1"/>
  <c r="AS66" i="84" s="1" a="1"/>
  <c r="AS66" i="84" s="1"/>
  <c r="R66" i="84" a="1"/>
  <c r="R66" i="84" s="1"/>
  <c r="S66" i="84" s="1" a="1"/>
  <c r="S66" i="84" s="1"/>
  <c r="T66" i="84" s="1" a="1"/>
  <c r="T66" i="84" s="1"/>
  <c r="U66" i="84" s="1" a="1"/>
  <c r="U66" i="84" s="1"/>
  <c r="V66" i="84" s="1" a="1"/>
  <c r="V66" i="84" s="1"/>
  <c r="W66" i="84" s="1" a="1"/>
  <c r="W66" i="84" s="1"/>
  <c r="X66" i="84" s="1" a="1"/>
  <c r="X66" i="84" s="1"/>
  <c r="Y66" i="84" s="1" a="1"/>
  <c r="Y66" i="84" s="1"/>
  <c r="Z66" i="84" s="1" a="1"/>
  <c r="Z66" i="84" s="1"/>
  <c r="AA66" i="84" s="1" a="1"/>
  <c r="AA66" i="84" s="1"/>
  <c r="AB66" i="84" s="1" a="1"/>
  <c r="AB66" i="84" s="1"/>
  <c r="AC66" i="84" s="1" a="1"/>
  <c r="AC66" i="84" s="1"/>
  <c r="AD66" i="84" s="1" a="1"/>
  <c r="AD66" i="84" s="1"/>
  <c r="AU21" i="84"/>
  <c r="B67" i="84"/>
  <c r="B68" i="84" s="1"/>
  <c r="AF21" i="84"/>
  <c r="BJ20" i="84"/>
  <c r="B43" i="84"/>
  <c r="R42" i="84" a="1"/>
  <c r="R42" i="84" s="1"/>
  <c r="S42" i="84" s="1" a="1"/>
  <c r="S42" i="84" s="1"/>
  <c r="T42" i="84" s="1" a="1"/>
  <c r="T42" i="84" s="1"/>
  <c r="R30" i="84" a="1"/>
  <c r="R30" i="84" s="1"/>
  <c r="S30" i="84" s="1" a="1"/>
  <c r="S30" i="84" s="1"/>
  <c r="T30" i="84" s="1" a="1"/>
  <c r="T30" i="84" s="1"/>
  <c r="U30" i="84" s="1" a="1"/>
  <c r="U30" i="84" s="1"/>
  <c r="V30" i="84" s="1" a="1"/>
  <c r="V30" i="84" s="1"/>
  <c r="W30" i="84" s="1" a="1"/>
  <c r="W30" i="84" s="1"/>
  <c r="X30" i="84" s="1" a="1"/>
  <c r="X30" i="84" s="1"/>
  <c r="Y30" i="84" s="1" a="1"/>
  <c r="Y30" i="84" s="1"/>
  <c r="Z30" i="84" s="1" a="1"/>
  <c r="Z30" i="84" s="1"/>
  <c r="AA30" i="84" s="1" a="1"/>
  <c r="AA30" i="84" s="1"/>
  <c r="AB30" i="84" s="1" a="1"/>
  <c r="AB30" i="84" s="1"/>
  <c r="AC30" i="84" s="1" a="1"/>
  <c r="AC30" i="84" s="1"/>
  <c r="AD30" i="84" s="1" a="1"/>
  <c r="AD30" i="84" s="1"/>
  <c r="B31" i="84"/>
  <c r="B79" i="84"/>
  <c r="R78" i="84" a="1"/>
  <c r="R78" i="84" s="1"/>
  <c r="S78" i="84" s="1" a="1"/>
  <c r="S78" i="84" s="1"/>
  <c r="T78" i="84" s="1" a="1"/>
  <c r="T78" i="84" s="1"/>
  <c r="U78" i="84" s="1" a="1"/>
  <c r="U78" i="84" s="1"/>
  <c r="V78" i="84" s="1" a="1"/>
  <c r="V78" i="84" s="1"/>
  <c r="W78" i="84" s="1" a="1"/>
  <c r="W78" i="84" s="1"/>
  <c r="X78" i="84" s="1" a="1"/>
  <c r="X78" i="84" s="1"/>
  <c r="Y78" i="84" s="1" a="1"/>
  <c r="Y78" i="84" s="1"/>
  <c r="Z78" i="84" s="1" a="1"/>
  <c r="Z78" i="84" s="1"/>
  <c r="AA78" i="84" s="1" a="1"/>
  <c r="AA78" i="84" s="1"/>
  <c r="AB78" i="84" s="1" a="1"/>
  <c r="AB78" i="84" s="1"/>
  <c r="AC78" i="84" s="1" a="1"/>
  <c r="AC78" i="84" s="1"/>
  <c r="AD78" i="84" s="1" a="1"/>
  <c r="AD78" i="84" s="1"/>
  <c r="B104" i="84"/>
  <c r="B91" i="84"/>
  <c r="U28" i="84" a="1"/>
  <c r="U28" i="84" s="1"/>
  <c r="D28" i="84"/>
  <c r="D41" i="84"/>
  <c r="AH29" i="84" a="1"/>
  <c r="AH29" i="84" s="1"/>
  <c r="AI29" i="84" s="1" a="1"/>
  <c r="AI29" i="84" s="1"/>
  <c r="AJ29" i="84" s="1" a="1"/>
  <c r="AJ29" i="84" s="1"/>
  <c r="AK29" i="84" s="1" a="1"/>
  <c r="AK29" i="84" s="1"/>
  <c r="AL29" i="84" s="1" a="1"/>
  <c r="AL29" i="84" s="1"/>
  <c r="AM29" i="84" s="1" a="1"/>
  <c r="AM29" i="84" s="1"/>
  <c r="AN29" i="84" s="1" a="1"/>
  <c r="AN29" i="84" s="1"/>
  <c r="AO29" i="84" s="1" a="1"/>
  <c r="AO29" i="84" s="1"/>
  <c r="AP29" i="84" s="1" a="1"/>
  <c r="AP29" i="84" s="1"/>
  <c r="AQ29" i="84" s="1" a="1"/>
  <c r="AQ29" i="84" s="1"/>
  <c r="AR29" i="84" s="1" a="1"/>
  <c r="AR29" i="84" s="1"/>
  <c r="AS29" i="84" s="1" a="1"/>
  <c r="AS29" i="84" s="1"/>
  <c r="AW29" i="84" a="1"/>
  <c r="AW29" i="84" s="1"/>
  <c r="AX29" i="84" s="1" a="1"/>
  <c r="AX29" i="84" s="1"/>
  <c r="AY29" i="84" s="1" a="1"/>
  <c r="AY29" i="84" s="1"/>
  <c r="AZ29" i="84" s="1" a="1"/>
  <c r="AZ29" i="84" s="1"/>
  <c r="BA29" i="84" s="1" a="1"/>
  <c r="BA29" i="84" s="1"/>
  <c r="BB29" i="84" s="1" a="1"/>
  <c r="BB29" i="84" s="1"/>
  <c r="BC29" i="84" s="1" a="1"/>
  <c r="BC29" i="84" s="1"/>
  <c r="BD29" i="84" s="1" a="1"/>
  <c r="BD29" i="84" s="1"/>
  <c r="BE29" i="84" s="1" a="1"/>
  <c r="BE29" i="84" s="1"/>
  <c r="BF29" i="84" s="1" a="1"/>
  <c r="BF29" i="84" s="1"/>
  <c r="BG29" i="84" s="1" a="1"/>
  <c r="BG29" i="84" s="1"/>
  <c r="BH29" i="84" s="1" a="1"/>
  <c r="BH29" i="84" s="1"/>
  <c r="S29" i="84" a="1"/>
  <c r="S29" i="84" s="1"/>
  <c r="T29" i="84" s="1" a="1"/>
  <c r="T29" i="84" s="1"/>
  <c r="U29" i="84" s="1" a="1"/>
  <c r="U29" i="84" s="1"/>
  <c r="BL29" i="84" a="1"/>
  <c r="BL29" i="84" s="1"/>
  <c r="BM29" i="84" s="1" a="1"/>
  <c r="BM29" i="84" s="1"/>
  <c r="BN29" i="84" s="1" a="1"/>
  <c r="BN29" i="84" s="1"/>
  <c r="BO29" i="84" s="1" a="1"/>
  <c r="BO29" i="84" s="1"/>
  <c r="BP29" i="84" s="1" a="1"/>
  <c r="BP29" i="84" s="1"/>
  <c r="BQ29" i="84" s="1" a="1"/>
  <c r="BQ29" i="84" s="1"/>
  <c r="BR29" i="84" s="1" a="1"/>
  <c r="BR29" i="84" s="1"/>
  <c r="BS29" i="84" s="1" a="1"/>
  <c r="BS29" i="84" s="1"/>
  <c r="BT29" i="84" s="1" a="1"/>
  <c r="BT29" i="84" s="1"/>
  <c r="BU29" i="84" s="1" a="1"/>
  <c r="BU29" i="84" s="1"/>
  <c r="BV29" i="84" s="1" a="1"/>
  <c r="BV29" i="84" s="1"/>
  <c r="BW29" i="84" s="1" a="1"/>
  <c r="BW29" i="84" s="1"/>
  <c r="E14" i="84"/>
  <c r="U14" i="84" a="1"/>
  <c r="U14" i="84" s="1"/>
  <c r="Q19" i="84"/>
  <c r="AW13" i="84" a="1"/>
  <c r="AW13" i="84" s="1"/>
  <c r="AX13" i="84" s="1" a="1"/>
  <c r="AX13" i="84" s="1"/>
  <c r="D14" i="84"/>
  <c r="U13" i="84" a="1"/>
  <c r="U13" i="84" s="1"/>
  <c r="AX27" i="84" a="1"/>
  <c r="AX27" i="84" s="1"/>
  <c r="AY27" i="84" s="1" a="1"/>
  <c r="AY27" i="84" s="1"/>
  <c r="AZ27" i="84" s="1" a="1"/>
  <c r="AZ27" i="84" s="1"/>
  <c r="BA27" i="84" s="1" a="1"/>
  <c r="BA27" i="84" s="1"/>
  <c r="BB27" i="84" s="1" a="1"/>
  <c r="BB27" i="84" s="1"/>
  <c r="BC27" i="84" s="1" a="1"/>
  <c r="BC27" i="84" s="1"/>
  <c r="BD27" i="84" s="1" a="1"/>
  <c r="BD27" i="84" s="1"/>
  <c r="BE27" i="84" s="1" a="1"/>
  <c r="BE27" i="84" s="1"/>
  <c r="BF27" i="84" s="1" a="1"/>
  <c r="BF27" i="84" s="1"/>
  <c r="BG27" i="84" s="1" a="1"/>
  <c r="BG27" i="84" s="1"/>
  <c r="BH27" i="84" s="1" a="1"/>
  <c r="BH27" i="84" s="1"/>
  <c r="O27" i="84" s="1"/>
  <c r="H39" i="84"/>
  <c r="D52" i="84"/>
  <c r="F52" i="84"/>
  <c r="M26" i="76" a="1"/>
  <c r="M26" i="76" s="1"/>
  <c r="L26" i="76" a="1"/>
  <c r="L26" i="76" s="1"/>
  <c r="K26" i="76" a="1"/>
  <c r="K26" i="76" s="1"/>
  <c r="J26" i="76" a="1"/>
  <c r="J26" i="76" s="1"/>
  <c r="I26" i="76" a="1"/>
  <c r="I26" i="76" s="1"/>
  <c r="H26" i="76" a="1"/>
  <c r="H26" i="76" s="1"/>
  <c r="Q26" i="76" a="1"/>
  <c r="Q26" i="76" s="1"/>
  <c r="G26" i="76" a="1"/>
  <c r="G26" i="76" s="1"/>
  <c r="P26" i="76" a="1"/>
  <c r="P26" i="76" s="1"/>
  <c r="F26" i="76" a="1"/>
  <c r="F26" i="76" s="1"/>
  <c r="O26" i="76" a="1"/>
  <c r="O26" i="76" s="1"/>
  <c r="N26" i="76" a="1"/>
  <c r="N26" i="76" s="1"/>
  <c r="F49" i="76"/>
  <c r="B52" i="76" s="1"/>
  <c r="I39" i="84"/>
  <c r="K39" i="84"/>
  <c r="G39" i="84"/>
  <c r="M40" i="84"/>
  <c r="G53" i="84"/>
  <c r="L53" i="84"/>
  <c r="J39" i="84"/>
  <c r="E52" i="84"/>
  <c r="E39" i="84"/>
  <c r="F40" i="84"/>
  <c r="F39" i="84"/>
  <c r="H40" i="84"/>
  <c r="F26" i="84"/>
  <c r="O39" i="84"/>
  <c r="K40" i="84"/>
  <c r="K26" i="84"/>
  <c r="D53" i="84"/>
  <c r="N40" i="84"/>
  <c r="G26" i="84"/>
  <c r="M39" i="84"/>
  <c r="O40" i="84"/>
  <c r="K53" i="84"/>
  <c r="D40" i="84"/>
  <c r="E53" i="84"/>
  <c r="O65" i="84"/>
  <c r="E40" i="84"/>
  <c r="I53" i="84"/>
  <c r="H65" i="84"/>
  <c r="G40" i="84"/>
  <c r="O53" i="84"/>
  <c r="I65" i="84"/>
  <c r="D27" i="84"/>
  <c r="J53" i="84"/>
  <c r="J65" i="84"/>
  <c r="J40" i="84"/>
  <c r="N53" i="84"/>
  <c r="K65" i="84"/>
  <c r="L40" i="84"/>
  <c r="F53" i="84"/>
  <c r="L65" i="84"/>
  <c r="M65" i="84"/>
  <c r="L26" i="84"/>
  <c r="D65" i="84"/>
  <c r="M26" i="84"/>
  <c r="N65" i="84"/>
  <c r="N26" i="84"/>
  <c r="F65" i="84"/>
  <c r="O26" i="84"/>
  <c r="G65" i="84"/>
  <c r="D26" i="84"/>
  <c r="E65" i="84"/>
  <c r="E26" i="84"/>
  <c r="L39" i="84"/>
  <c r="H26" i="84"/>
  <c r="N39" i="84"/>
  <c r="I26" i="84"/>
  <c r="H53" i="84"/>
  <c r="D39" i="84"/>
  <c r="I40" i="84"/>
  <c r="J26" i="84"/>
  <c r="M53" i="84"/>
  <c r="L12" i="81"/>
  <c r="J15" i="81"/>
  <c r="L14" i="81"/>
  <c r="J12" i="81"/>
  <c r="N31" i="81"/>
  <c r="J32" i="81"/>
  <c r="K32" i="81"/>
  <c r="E17" i="81"/>
  <c r="E29" i="81"/>
  <c r="E22" i="81"/>
  <c r="E20" i="81"/>
  <c r="E24" i="81"/>
  <c r="E19" i="81"/>
  <c r="E30" i="81"/>
  <c r="K23" i="81"/>
  <c r="K27" i="81"/>
  <c r="K18" i="81"/>
  <c r="K26" i="81"/>
  <c r="K21" i="81"/>
  <c r="K29" i="81"/>
  <c r="K16" i="81"/>
  <c r="M27" i="81"/>
  <c r="M22" i="81"/>
  <c r="M26" i="81"/>
  <c r="M30" i="81"/>
  <c r="M17" i="81"/>
  <c r="M25" i="81"/>
  <c r="M28" i="81"/>
  <c r="Q14" i="81"/>
  <c r="Q12" i="81"/>
  <c r="I18" i="81"/>
  <c r="I22" i="81"/>
  <c r="I30" i="81"/>
  <c r="I29" i="81"/>
  <c r="I12" i="81"/>
  <c r="I17" i="81"/>
  <c r="I21" i="81"/>
  <c r="I16" i="81"/>
  <c r="I20" i="81"/>
  <c r="I24" i="81"/>
  <c r="R14" i="81"/>
  <c r="G19" i="81"/>
  <c r="G27" i="81"/>
  <c r="O28" i="81"/>
  <c r="O23" i="81"/>
  <c r="O24" i="81"/>
  <c r="O26" i="81"/>
  <c r="O25" i="81"/>
  <c r="O29" i="81"/>
  <c r="R13" i="81"/>
  <c r="K15" i="81"/>
  <c r="K13" i="81"/>
  <c r="M14" i="81"/>
  <c r="M31" i="81"/>
  <c r="C13" i="81"/>
  <c r="C15" i="81"/>
  <c r="C12" i="81"/>
  <c r="C14" i="81"/>
  <c r="C31" i="81"/>
  <c r="I13" i="81"/>
  <c r="I15" i="81"/>
  <c r="E15" i="81"/>
  <c r="E12" i="81"/>
  <c r="E14" i="81"/>
  <c r="F33" i="81" l="1"/>
  <c r="F31" i="81"/>
  <c r="H33" i="81"/>
  <c r="F15" i="81"/>
  <c r="F13" i="81"/>
  <c r="H31" i="81"/>
  <c r="H14" i="81"/>
  <c r="H26" i="81"/>
  <c r="H15" i="81"/>
  <c r="H13" i="81"/>
  <c r="H20" i="81"/>
  <c r="H18" i="81"/>
  <c r="F30" i="81"/>
  <c r="H16" i="81"/>
  <c r="F28" i="81"/>
  <c r="F26" i="81"/>
  <c r="F22" i="81"/>
  <c r="F20" i="81"/>
  <c r="H29" i="81"/>
  <c r="F27" i="81"/>
  <c r="F16" i="81"/>
  <c r="H25" i="81"/>
  <c r="F23" i="81"/>
  <c r="H21" i="81"/>
  <c r="F21" i="81"/>
  <c r="H17" i="81"/>
  <c r="F19" i="81"/>
  <c r="F29" i="81"/>
  <c r="F25" i="81"/>
  <c r="H27" i="81"/>
  <c r="F17" i="81"/>
  <c r="H23" i="81"/>
  <c r="H19" i="81"/>
  <c r="H30" i="81"/>
  <c r="H24" i="81"/>
  <c r="F24" i="81"/>
  <c r="H22" i="81"/>
  <c r="F18" i="81"/>
  <c r="H28" i="81"/>
  <c r="R15" i="81"/>
  <c r="O13" i="81"/>
  <c r="O14" i="81"/>
  <c r="R12" i="81"/>
  <c r="F32" i="81"/>
  <c r="K12" i="81"/>
  <c r="O31" i="81"/>
  <c r="F14" i="81"/>
  <c r="F12" i="81"/>
  <c r="E15" i="84"/>
  <c r="U15" i="84" a="1"/>
  <c r="U15" i="84" s="1"/>
  <c r="V41" i="84" a="1"/>
  <c r="V41" i="84" s="1"/>
  <c r="G41" i="84" s="1"/>
  <c r="S16" i="84" a="1"/>
  <c r="S16" i="84" s="1"/>
  <c r="B56" i="84"/>
  <c r="R56" i="84" s="1" a="1"/>
  <c r="R56" i="84" s="1"/>
  <c r="S56" i="84" s="1" a="1"/>
  <c r="S56" i="84" s="1"/>
  <c r="T56" i="84" s="1" a="1"/>
  <c r="T56" i="84" s="1"/>
  <c r="U56" i="84" s="1" a="1"/>
  <c r="U56" i="84" s="1"/>
  <c r="V56" i="84" s="1" a="1"/>
  <c r="V56" i="84" s="1"/>
  <c r="W56" i="84" s="1" a="1"/>
  <c r="W56" i="84" s="1"/>
  <c r="X56" i="84" s="1" a="1"/>
  <c r="X56" i="84" s="1"/>
  <c r="Y56" i="84" s="1" a="1"/>
  <c r="Y56" i="84" s="1"/>
  <c r="Z56" i="84" s="1" a="1"/>
  <c r="Z56" i="84" s="1"/>
  <c r="AA56" i="84" s="1" a="1"/>
  <c r="AA56" i="84" s="1"/>
  <c r="AB56" i="84" s="1" a="1"/>
  <c r="AB56" i="84" s="1"/>
  <c r="AC56" i="84" s="1" a="1"/>
  <c r="AC56" i="84" s="1"/>
  <c r="AD56" i="84" s="1" a="1"/>
  <c r="AD56" i="84" s="1"/>
  <c r="AG17" i="84" a="1"/>
  <c r="AG17" i="84" s="1"/>
  <c r="AV17" i="84" a="1"/>
  <c r="AV17" i="84" s="1"/>
  <c r="AW17" i="84" s="1" a="1"/>
  <c r="AW17" i="84" s="1"/>
  <c r="AX17" i="84" s="1" a="1"/>
  <c r="AX17" i="84" s="1"/>
  <c r="AY17" i="84" s="1" a="1"/>
  <c r="AY17" i="84" s="1"/>
  <c r="AZ17" i="84" s="1" a="1"/>
  <c r="AZ17" i="84" s="1"/>
  <c r="BA17" i="84" s="1" a="1"/>
  <c r="BA17" i="84" s="1"/>
  <c r="BB17" i="84" s="1" a="1"/>
  <c r="BB17" i="84" s="1"/>
  <c r="BC17" i="84" s="1" a="1"/>
  <c r="BC17" i="84" s="1"/>
  <c r="BD17" i="84" s="1" a="1"/>
  <c r="BD17" i="84" s="1"/>
  <c r="BE17" i="84" s="1" a="1"/>
  <c r="BE17" i="84" s="1"/>
  <c r="BF17" i="84" s="1" a="1"/>
  <c r="BF17" i="84" s="1"/>
  <c r="BG17" i="84" s="1" a="1"/>
  <c r="BG17" i="84" s="1"/>
  <c r="BH17" i="84" s="1" a="1"/>
  <c r="BH17" i="84" s="1"/>
  <c r="BK17" i="84" a="1"/>
  <c r="BK17" i="84" s="1"/>
  <c r="BL17" i="84" s="1" a="1"/>
  <c r="BL17" i="84" s="1"/>
  <c r="B18" i="84"/>
  <c r="R17" i="84" a="1"/>
  <c r="R17" i="84" s="1"/>
  <c r="D15" i="84"/>
  <c r="E41" i="84"/>
  <c r="D54" i="84"/>
  <c r="H66" i="84"/>
  <c r="G66" i="84"/>
  <c r="E28" i="84"/>
  <c r="O66" i="84"/>
  <c r="I66" i="84"/>
  <c r="C15" i="76"/>
  <c r="D15" i="76"/>
  <c r="B16" i="76"/>
  <c r="D14" i="76"/>
  <c r="C14" i="76"/>
  <c r="B53" i="76"/>
  <c r="D52" i="76"/>
  <c r="C52" i="76"/>
  <c r="D28" i="76"/>
  <c r="C28" i="76"/>
  <c r="B29" i="76"/>
  <c r="B41" i="76"/>
  <c r="D40" i="76"/>
  <c r="C40" i="76"/>
  <c r="AG52" i="75" a="1"/>
  <c r="AG52" i="75" s="1"/>
  <c r="AV52" i="75" a="1"/>
  <c r="AV52" i="75" s="1"/>
  <c r="BK52" i="75" a="1"/>
  <c r="BK52" i="75" s="1"/>
  <c r="BK28" i="75" a="1"/>
  <c r="BK28" i="75" s="1"/>
  <c r="AG28" i="75" a="1"/>
  <c r="AG28" i="75" s="1"/>
  <c r="AV28" i="75" a="1"/>
  <c r="AV28" i="75" s="1"/>
  <c r="AG40" i="75" a="1"/>
  <c r="AG40" i="75" s="1"/>
  <c r="AV40" i="75" a="1"/>
  <c r="AV40" i="75" s="1"/>
  <c r="BK40" i="75" a="1"/>
  <c r="BK40" i="75" s="1"/>
  <c r="B53" i="75"/>
  <c r="R52" i="75" a="1"/>
  <c r="R52" i="75" s="1"/>
  <c r="R28" i="75" a="1"/>
  <c r="R28" i="75" s="1"/>
  <c r="B29" i="75"/>
  <c r="B41" i="75"/>
  <c r="R40" i="75" a="1"/>
  <c r="R40" i="75" s="1"/>
  <c r="D75" i="75"/>
  <c r="B65" i="75"/>
  <c r="AG68" i="84" a="1"/>
  <c r="AG68" i="84" s="1"/>
  <c r="AH68" i="84" s="1" a="1"/>
  <c r="AH68" i="84" s="1"/>
  <c r="AI68" i="84" s="1" a="1"/>
  <c r="AI68" i="84" s="1"/>
  <c r="AJ68" i="84" s="1" a="1"/>
  <c r="AJ68" i="84" s="1"/>
  <c r="AK68" i="84" s="1" a="1"/>
  <c r="AK68" i="84" s="1"/>
  <c r="AL68" i="84" s="1" a="1"/>
  <c r="AL68" i="84" s="1"/>
  <c r="AM68" i="84" s="1" a="1"/>
  <c r="AM68" i="84" s="1"/>
  <c r="AN68" i="84" s="1" a="1"/>
  <c r="AN68" i="84" s="1"/>
  <c r="AO68" i="84" s="1" a="1"/>
  <c r="AO68" i="84" s="1"/>
  <c r="AP68" i="84" s="1" a="1"/>
  <c r="AP68" i="84" s="1"/>
  <c r="AQ68" i="84" s="1" a="1"/>
  <c r="AQ68" i="84" s="1"/>
  <c r="AR68" i="84" s="1" a="1"/>
  <c r="AR68" i="84" s="1"/>
  <c r="AS68" i="84" s="1" a="1"/>
  <c r="AS68" i="84" s="1"/>
  <c r="AV68" i="84" a="1"/>
  <c r="AV68" i="84" s="1"/>
  <c r="AW68" i="84" s="1" a="1"/>
  <c r="AW68" i="84" s="1"/>
  <c r="AX68" i="84" s="1" a="1"/>
  <c r="AX68" i="84" s="1"/>
  <c r="AY68" i="84" s="1" a="1"/>
  <c r="AY68" i="84" s="1"/>
  <c r="AZ68" i="84" s="1" a="1"/>
  <c r="AZ68" i="84" s="1"/>
  <c r="BA68" i="84" s="1" a="1"/>
  <c r="BA68" i="84" s="1"/>
  <c r="BB68" i="84" s="1" a="1"/>
  <c r="BB68" i="84" s="1"/>
  <c r="BC68" i="84" s="1" a="1"/>
  <c r="BC68" i="84" s="1"/>
  <c r="BD68" i="84" s="1" a="1"/>
  <c r="BD68" i="84" s="1"/>
  <c r="BE68" i="84" s="1" a="1"/>
  <c r="BE68" i="84" s="1"/>
  <c r="BF68" i="84" s="1" a="1"/>
  <c r="BF68" i="84" s="1"/>
  <c r="BG68" i="84" s="1" a="1"/>
  <c r="BG68" i="84" s="1"/>
  <c r="BH68" i="84" s="1" a="1"/>
  <c r="BH68" i="84" s="1"/>
  <c r="BK68" i="84" a="1"/>
  <c r="BK68" i="84" s="1"/>
  <c r="BL68" i="84" s="1" a="1"/>
  <c r="BL68" i="84" s="1"/>
  <c r="BM68" i="84" s="1" a="1"/>
  <c r="BM68" i="84" s="1"/>
  <c r="BN68" i="84" s="1" a="1"/>
  <c r="BN68" i="84" s="1"/>
  <c r="BO68" i="84" s="1" a="1"/>
  <c r="BO68" i="84" s="1"/>
  <c r="BP68" i="84" s="1" a="1"/>
  <c r="BP68" i="84" s="1"/>
  <c r="BQ68" i="84" s="1" a="1"/>
  <c r="BQ68" i="84" s="1"/>
  <c r="BR68" i="84" s="1" a="1"/>
  <c r="BR68" i="84" s="1"/>
  <c r="BS68" i="84" s="1" a="1"/>
  <c r="BS68" i="84" s="1"/>
  <c r="BT68" i="84" s="1" a="1"/>
  <c r="BT68" i="84" s="1"/>
  <c r="BU68" i="84" s="1" a="1"/>
  <c r="BU68" i="84" s="1"/>
  <c r="BV68" i="84" s="1" a="1"/>
  <c r="BV68" i="84" s="1"/>
  <c r="BW68" i="84" s="1" a="1"/>
  <c r="BW68" i="84" s="1"/>
  <c r="AG79" i="84" a="1"/>
  <c r="AG79" i="84" s="1"/>
  <c r="AH79" i="84" s="1" a="1"/>
  <c r="AH79" i="84" s="1"/>
  <c r="AI79" i="84" s="1" a="1"/>
  <c r="AI79" i="84" s="1"/>
  <c r="AJ79" i="84" s="1" a="1"/>
  <c r="AJ79" i="84" s="1"/>
  <c r="AK79" i="84" s="1" a="1"/>
  <c r="AK79" i="84" s="1"/>
  <c r="AL79" i="84" s="1" a="1"/>
  <c r="AL79" i="84" s="1"/>
  <c r="AM79" i="84" s="1" a="1"/>
  <c r="AM79" i="84" s="1"/>
  <c r="AN79" i="84" s="1" a="1"/>
  <c r="AN79" i="84" s="1"/>
  <c r="AO79" i="84" s="1" a="1"/>
  <c r="AO79" i="84" s="1"/>
  <c r="AP79" i="84" s="1" a="1"/>
  <c r="AP79" i="84" s="1"/>
  <c r="AQ79" i="84" s="1" a="1"/>
  <c r="AQ79" i="84" s="1"/>
  <c r="AR79" i="84" s="1" a="1"/>
  <c r="AR79" i="84" s="1"/>
  <c r="AS79" i="84" s="1" a="1"/>
  <c r="AS79" i="84" s="1"/>
  <c r="AV79" i="84" a="1"/>
  <c r="AV79" i="84" s="1"/>
  <c r="AW79" i="84" s="1" a="1"/>
  <c r="AW79" i="84" s="1"/>
  <c r="AX79" i="84" s="1" a="1"/>
  <c r="AX79" i="84" s="1"/>
  <c r="AY79" i="84" s="1" a="1"/>
  <c r="AY79" i="84" s="1"/>
  <c r="AZ79" i="84" s="1" a="1"/>
  <c r="AZ79" i="84" s="1"/>
  <c r="BA79" i="84" s="1" a="1"/>
  <c r="BA79" i="84" s="1"/>
  <c r="BB79" i="84" s="1" a="1"/>
  <c r="BB79" i="84" s="1"/>
  <c r="BC79" i="84" s="1" a="1"/>
  <c r="BC79" i="84" s="1"/>
  <c r="BD79" i="84" s="1" a="1"/>
  <c r="BD79" i="84" s="1"/>
  <c r="BE79" i="84" s="1" a="1"/>
  <c r="BE79" i="84" s="1"/>
  <c r="BF79" i="84" s="1" a="1"/>
  <c r="BF79" i="84" s="1"/>
  <c r="BG79" i="84" s="1" a="1"/>
  <c r="BG79" i="84" s="1"/>
  <c r="BH79" i="84" s="1" a="1"/>
  <c r="BH79" i="84" s="1"/>
  <c r="BK79" i="84" a="1"/>
  <c r="BK79" i="84" s="1"/>
  <c r="BL79" i="84" s="1" a="1"/>
  <c r="BL79" i="84" s="1"/>
  <c r="BM79" i="84" s="1" a="1"/>
  <c r="BM79" i="84" s="1"/>
  <c r="BN79" i="84" s="1" a="1"/>
  <c r="BN79" i="84" s="1"/>
  <c r="BO79" i="84" s="1" a="1"/>
  <c r="BO79" i="84" s="1"/>
  <c r="BP79" i="84" s="1" a="1"/>
  <c r="BP79" i="84" s="1"/>
  <c r="BQ79" i="84" s="1" a="1"/>
  <c r="BQ79" i="84" s="1"/>
  <c r="BR79" i="84" s="1" a="1"/>
  <c r="BR79" i="84" s="1"/>
  <c r="BS79" i="84" s="1" a="1"/>
  <c r="BS79" i="84" s="1"/>
  <c r="BT79" i="84" s="1" a="1"/>
  <c r="BT79" i="84" s="1"/>
  <c r="BU79" i="84" s="1" a="1"/>
  <c r="BU79" i="84" s="1"/>
  <c r="BV79" i="84" s="1" a="1"/>
  <c r="BV79" i="84" s="1"/>
  <c r="BW79" i="84" s="1" a="1"/>
  <c r="BW79" i="84" s="1"/>
  <c r="BK67" i="84" a="1"/>
  <c r="BK67" i="84" s="1"/>
  <c r="BL67" i="84" s="1" a="1"/>
  <c r="BL67" i="84" s="1"/>
  <c r="BM67" i="84" s="1" a="1"/>
  <c r="BM67" i="84" s="1"/>
  <c r="BN67" i="84" s="1" a="1"/>
  <c r="BN67" i="84" s="1"/>
  <c r="BO67" i="84" s="1" a="1"/>
  <c r="BO67" i="84" s="1"/>
  <c r="BP67" i="84" s="1" a="1"/>
  <c r="BP67" i="84" s="1"/>
  <c r="BQ67" i="84" s="1" a="1"/>
  <c r="BQ67" i="84" s="1"/>
  <c r="BR67" i="84" s="1" a="1"/>
  <c r="BR67" i="84" s="1"/>
  <c r="BS67" i="84" s="1" a="1"/>
  <c r="BS67" i="84" s="1"/>
  <c r="BT67" i="84" s="1" a="1"/>
  <c r="BT67" i="84" s="1"/>
  <c r="BU67" i="84" s="1" a="1"/>
  <c r="BU67" i="84" s="1"/>
  <c r="BV67" i="84" s="1" a="1"/>
  <c r="BV67" i="84" s="1"/>
  <c r="BW67" i="84" s="1" a="1"/>
  <c r="BW67" i="84" s="1"/>
  <c r="AG67" i="84" a="1"/>
  <c r="AG67" i="84" s="1"/>
  <c r="AH67" i="84" s="1" a="1"/>
  <c r="AH67" i="84" s="1"/>
  <c r="AI67" i="84" s="1" a="1"/>
  <c r="AI67" i="84" s="1"/>
  <c r="AJ67" i="84" s="1" a="1"/>
  <c r="AJ67" i="84" s="1"/>
  <c r="AK67" i="84" s="1" a="1"/>
  <c r="AK67" i="84" s="1"/>
  <c r="AL67" i="84" s="1" a="1"/>
  <c r="AL67" i="84" s="1"/>
  <c r="AM67" i="84" s="1" a="1"/>
  <c r="AM67" i="84" s="1"/>
  <c r="AN67" i="84" s="1" a="1"/>
  <c r="AN67" i="84" s="1"/>
  <c r="AO67" i="84" s="1" a="1"/>
  <c r="AO67" i="84" s="1"/>
  <c r="AP67" i="84" s="1" a="1"/>
  <c r="AP67" i="84" s="1"/>
  <c r="AQ67" i="84" s="1" a="1"/>
  <c r="AQ67" i="84" s="1"/>
  <c r="AR67" i="84" s="1" a="1"/>
  <c r="AR67" i="84" s="1"/>
  <c r="AS67" i="84" s="1" a="1"/>
  <c r="AS67" i="84" s="1"/>
  <c r="AV67" i="84" a="1"/>
  <c r="AV67" i="84" s="1"/>
  <c r="AW67" i="84" s="1" a="1"/>
  <c r="AW67" i="84" s="1"/>
  <c r="AX67" i="84" s="1" a="1"/>
  <c r="AX67" i="84" s="1"/>
  <c r="AY67" i="84" s="1" a="1"/>
  <c r="AY67" i="84" s="1"/>
  <c r="AZ67" i="84" s="1" a="1"/>
  <c r="AZ67" i="84" s="1"/>
  <c r="BA67" i="84" s="1" a="1"/>
  <c r="BA67" i="84" s="1"/>
  <c r="BB67" i="84" s="1" a="1"/>
  <c r="BB67" i="84" s="1"/>
  <c r="BC67" i="84" s="1" a="1"/>
  <c r="BC67" i="84" s="1"/>
  <c r="BD67" i="84" s="1" a="1"/>
  <c r="BD67" i="84" s="1"/>
  <c r="BE67" i="84" s="1" a="1"/>
  <c r="BE67" i="84" s="1"/>
  <c r="BF67" i="84" s="1" a="1"/>
  <c r="BF67" i="84" s="1"/>
  <c r="BG67" i="84" s="1" a="1"/>
  <c r="BG67" i="84" s="1"/>
  <c r="BH67" i="84" s="1" a="1"/>
  <c r="BH67" i="84" s="1"/>
  <c r="AG91" i="84" a="1"/>
  <c r="AG91" i="84" s="1"/>
  <c r="AH91" i="84" s="1" a="1"/>
  <c r="AH91" i="84" s="1"/>
  <c r="AI91" i="84" s="1" a="1"/>
  <c r="AI91" i="84" s="1"/>
  <c r="AJ91" i="84" s="1" a="1"/>
  <c r="AJ91" i="84" s="1"/>
  <c r="AK91" i="84" s="1" a="1"/>
  <c r="AK91" i="84" s="1"/>
  <c r="AL91" i="84" s="1" a="1"/>
  <c r="AL91" i="84" s="1"/>
  <c r="AM91" i="84" s="1" a="1"/>
  <c r="AM91" i="84" s="1"/>
  <c r="AN91" i="84" s="1" a="1"/>
  <c r="AN91" i="84" s="1"/>
  <c r="AO91" i="84" s="1" a="1"/>
  <c r="AO91" i="84" s="1"/>
  <c r="AP91" i="84" s="1" a="1"/>
  <c r="AP91" i="84" s="1"/>
  <c r="AQ91" i="84" s="1" a="1"/>
  <c r="AQ91" i="84" s="1"/>
  <c r="AR91" i="84" s="1" a="1"/>
  <c r="AR91" i="84" s="1"/>
  <c r="AS91" i="84" s="1" a="1"/>
  <c r="AS91" i="84" s="1"/>
  <c r="AV91" i="84" a="1"/>
  <c r="AV91" i="84" s="1"/>
  <c r="AW91" i="84" s="1" a="1"/>
  <c r="AW91" i="84" s="1"/>
  <c r="AX91" i="84" s="1" a="1"/>
  <c r="AX91" i="84" s="1"/>
  <c r="AY91" i="84" s="1" a="1"/>
  <c r="AY91" i="84" s="1"/>
  <c r="AZ91" i="84" s="1" a="1"/>
  <c r="AZ91" i="84" s="1"/>
  <c r="BA91" i="84" s="1" a="1"/>
  <c r="BA91" i="84" s="1"/>
  <c r="BB91" i="84" s="1" a="1"/>
  <c r="BB91" i="84" s="1"/>
  <c r="BC91" i="84" s="1" a="1"/>
  <c r="BC91" i="84" s="1"/>
  <c r="BD91" i="84" s="1" a="1"/>
  <c r="BD91" i="84" s="1"/>
  <c r="BE91" i="84" s="1" a="1"/>
  <c r="BE91" i="84" s="1"/>
  <c r="BF91" i="84" s="1" a="1"/>
  <c r="BF91" i="84" s="1"/>
  <c r="BG91" i="84" s="1" a="1"/>
  <c r="BG91" i="84" s="1"/>
  <c r="BH91" i="84" s="1" a="1"/>
  <c r="BH91" i="84" s="1"/>
  <c r="BK91" i="84" a="1"/>
  <c r="BK91" i="84" s="1"/>
  <c r="BL91" i="84" s="1" a="1"/>
  <c r="BL91" i="84" s="1"/>
  <c r="BM91" i="84" s="1" a="1"/>
  <c r="BM91" i="84" s="1"/>
  <c r="BN91" i="84" s="1" a="1"/>
  <c r="BN91" i="84" s="1"/>
  <c r="BO91" i="84" s="1" a="1"/>
  <c r="BO91" i="84" s="1"/>
  <c r="BP91" i="84" s="1" a="1"/>
  <c r="BP91" i="84" s="1"/>
  <c r="BQ91" i="84" s="1" a="1"/>
  <c r="BQ91" i="84" s="1"/>
  <c r="BR91" i="84" s="1" a="1"/>
  <c r="BR91" i="84" s="1"/>
  <c r="BS91" i="84" s="1" a="1"/>
  <c r="BS91" i="84" s="1"/>
  <c r="BT91" i="84" s="1" a="1"/>
  <c r="BT91" i="84" s="1"/>
  <c r="BU91" i="84" s="1" a="1"/>
  <c r="BU91" i="84" s="1"/>
  <c r="BV91" i="84" s="1" a="1"/>
  <c r="BV91" i="84" s="1"/>
  <c r="BW91" i="84" s="1" a="1"/>
  <c r="BW91" i="84" s="1"/>
  <c r="AV104" i="84" a="1"/>
  <c r="AV104" i="84" s="1"/>
  <c r="AW104" i="84" s="1" a="1"/>
  <c r="AW104" i="84" s="1"/>
  <c r="AX104" i="84" s="1" a="1"/>
  <c r="AX104" i="84" s="1"/>
  <c r="AY104" i="84" s="1" a="1"/>
  <c r="AY104" i="84" s="1"/>
  <c r="AZ104" i="84" s="1" a="1"/>
  <c r="AZ104" i="84" s="1"/>
  <c r="BA104" i="84" s="1" a="1"/>
  <c r="BA104" i="84" s="1"/>
  <c r="BB104" i="84" s="1" a="1"/>
  <c r="BB104" i="84" s="1"/>
  <c r="BC104" i="84" s="1" a="1"/>
  <c r="BC104" i="84" s="1"/>
  <c r="BD104" i="84" s="1" a="1"/>
  <c r="BD104" i="84" s="1"/>
  <c r="BE104" i="84" s="1" a="1"/>
  <c r="BE104" i="84" s="1"/>
  <c r="BF104" i="84" s="1" a="1"/>
  <c r="BF104" i="84" s="1"/>
  <c r="BG104" i="84" s="1" a="1"/>
  <c r="BG104" i="84" s="1"/>
  <c r="BH104" i="84" s="1" a="1"/>
  <c r="BH104" i="84" s="1"/>
  <c r="BK104" i="84" a="1"/>
  <c r="BK104" i="84" s="1"/>
  <c r="BL104" i="84" s="1" a="1"/>
  <c r="BL104" i="84" s="1"/>
  <c r="BM104" i="84" s="1" a="1"/>
  <c r="BM104" i="84" s="1"/>
  <c r="BN104" i="84" s="1" a="1"/>
  <c r="BN104" i="84" s="1"/>
  <c r="BO104" i="84" s="1" a="1"/>
  <c r="BO104" i="84" s="1"/>
  <c r="BP104" i="84" s="1" a="1"/>
  <c r="BP104" i="84" s="1"/>
  <c r="BQ104" i="84" s="1" a="1"/>
  <c r="BQ104" i="84" s="1"/>
  <c r="BR104" i="84" s="1" a="1"/>
  <c r="BR104" i="84" s="1"/>
  <c r="BS104" i="84" s="1" a="1"/>
  <c r="BS104" i="84" s="1"/>
  <c r="BT104" i="84" s="1" a="1"/>
  <c r="BT104" i="84" s="1"/>
  <c r="BU104" i="84" s="1" a="1"/>
  <c r="BU104" i="84" s="1"/>
  <c r="BV104" i="84" s="1" a="1"/>
  <c r="BV104" i="84" s="1"/>
  <c r="BW104" i="84" s="1" a="1"/>
  <c r="BW104" i="84" s="1"/>
  <c r="AG104" i="84" a="1"/>
  <c r="AG104" i="84" s="1"/>
  <c r="AH104" i="84" s="1" a="1"/>
  <c r="AH104" i="84" s="1"/>
  <c r="AI104" i="84" s="1" a="1"/>
  <c r="AI104" i="84" s="1"/>
  <c r="AJ104" i="84" s="1" a="1"/>
  <c r="AJ104" i="84" s="1"/>
  <c r="AK104" i="84" s="1" a="1"/>
  <c r="AK104" i="84" s="1"/>
  <c r="AL104" i="84" s="1" a="1"/>
  <c r="AL104" i="84" s="1"/>
  <c r="AM104" i="84" s="1" a="1"/>
  <c r="AM104" i="84" s="1"/>
  <c r="AN104" i="84" s="1" a="1"/>
  <c r="AN104" i="84" s="1"/>
  <c r="AO104" i="84" s="1" a="1"/>
  <c r="AO104" i="84" s="1"/>
  <c r="AP104" i="84" s="1" a="1"/>
  <c r="AP104" i="84" s="1"/>
  <c r="AQ104" i="84" s="1" a="1"/>
  <c r="AQ104" i="84" s="1"/>
  <c r="AR104" i="84" s="1" a="1"/>
  <c r="AR104" i="84" s="1"/>
  <c r="AS104" i="84" s="1" a="1"/>
  <c r="AS104" i="84" s="1"/>
  <c r="T54" i="84" a="1"/>
  <c r="T54" i="84" s="1"/>
  <c r="E54" i="84" s="1"/>
  <c r="AG31" i="84" a="1"/>
  <c r="AG31" i="84" s="1"/>
  <c r="AH31" i="84" s="1" a="1"/>
  <c r="AH31" i="84" s="1"/>
  <c r="AI31" i="84" s="1" a="1"/>
  <c r="AI31" i="84" s="1"/>
  <c r="AJ31" i="84" s="1" a="1"/>
  <c r="AJ31" i="84" s="1"/>
  <c r="AK31" i="84" s="1" a="1"/>
  <c r="AK31" i="84" s="1"/>
  <c r="AL31" i="84" s="1" a="1"/>
  <c r="AL31" i="84" s="1"/>
  <c r="AM31" i="84" s="1" a="1"/>
  <c r="AM31" i="84" s="1"/>
  <c r="AN31" i="84" s="1" a="1"/>
  <c r="AN31" i="84" s="1"/>
  <c r="AO31" i="84" s="1" a="1"/>
  <c r="AO31" i="84" s="1"/>
  <c r="AP31" i="84" s="1" a="1"/>
  <c r="AP31" i="84" s="1"/>
  <c r="AQ31" i="84" s="1" a="1"/>
  <c r="AQ31" i="84" s="1"/>
  <c r="AR31" i="84" s="1" a="1"/>
  <c r="AR31" i="84" s="1"/>
  <c r="AS31" i="84" s="1" a="1"/>
  <c r="AS31" i="84" s="1"/>
  <c r="AV31" i="84" a="1"/>
  <c r="AV31" i="84" s="1"/>
  <c r="AW31" i="84" s="1" a="1"/>
  <c r="AW31" i="84" s="1"/>
  <c r="AX31" i="84" s="1" a="1"/>
  <c r="AX31" i="84" s="1"/>
  <c r="AY31" i="84" s="1" a="1"/>
  <c r="AY31" i="84" s="1"/>
  <c r="AZ31" i="84" s="1" a="1"/>
  <c r="AZ31" i="84" s="1"/>
  <c r="BA31" i="84" s="1" a="1"/>
  <c r="BA31" i="84" s="1"/>
  <c r="BB31" i="84" s="1" a="1"/>
  <c r="BB31" i="84" s="1"/>
  <c r="BC31" i="84" s="1" a="1"/>
  <c r="BC31" i="84" s="1"/>
  <c r="BD31" i="84" s="1" a="1"/>
  <c r="BD31" i="84" s="1"/>
  <c r="BE31" i="84" s="1" a="1"/>
  <c r="BE31" i="84" s="1"/>
  <c r="BF31" i="84" s="1" a="1"/>
  <c r="BF31" i="84" s="1"/>
  <c r="BG31" i="84" s="1" a="1"/>
  <c r="BG31" i="84" s="1"/>
  <c r="BH31" i="84" s="1" a="1"/>
  <c r="BH31" i="84" s="1"/>
  <c r="BK31" i="84" a="1"/>
  <c r="BK31" i="84" s="1"/>
  <c r="BL31" i="84" s="1" a="1"/>
  <c r="BL31" i="84" s="1"/>
  <c r="BM31" i="84" s="1" a="1"/>
  <c r="BM31" i="84" s="1"/>
  <c r="BN31" i="84" s="1" a="1"/>
  <c r="BN31" i="84" s="1"/>
  <c r="BO31" i="84" s="1" a="1"/>
  <c r="BO31" i="84" s="1"/>
  <c r="BP31" i="84" s="1" a="1"/>
  <c r="BP31" i="84" s="1"/>
  <c r="BQ31" i="84" s="1" a="1"/>
  <c r="BQ31" i="84" s="1"/>
  <c r="BR31" i="84" s="1" a="1"/>
  <c r="BR31" i="84" s="1"/>
  <c r="BS31" i="84" s="1" a="1"/>
  <c r="BS31" i="84" s="1"/>
  <c r="BT31" i="84" s="1" a="1"/>
  <c r="BT31" i="84" s="1"/>
  <c r="BU31" i="84" s="1" a="1"/>
  <c r="BU31" i="84" s="1"/>
  <c r="BV31" i="84" s="1" a="1"/>
  <c r="BV31" i="84" s="1"/>
  <c r="BW31" i="84" s="1" a="1"/>
  <c r="BW31" i="84" s="1"/>
  <c r="M66" i="84"/>
  <c r="D66" i="84"/>
  <c r="N66" i="84"/>
  <c r="E66" i="84"/>
  <c r="AG43" i="84" a="1"/>
  <c r="AG43" i="84" s="1"/>
  <c r="AH43" i="84" s="1" a="1"/>
  <c r="AH43" i="84" s="1"/>
  <c r="AI43" i="84" s="1" a="1"/>
  <c r="AI43" i="84" s="1"/>
  <c r="AJ43" i="84" s="1" a="1"/>
  <c r="AJ43" i="84" s="1"/>
  <c r="AK43" i="84" s="1" a="1"/>
  <c r="AK43" i="84" s="1"/>
  <c r="AL43" i="84" s="1" a="1"/>
  <c r="AL43" i="84" s="1"/>
  <c r="AM43" i="84" s="1" a="1"/>
  <c r="AM43" i="84" s="1"/>
  <c r="AN43" i="84" s="1" a="1"/>
  <c r="AN43" i="84" s="1"/>
  <c r="AO43" i="84" s="1" a="1"/>
  <c r="AO43" i="84" s="1"/>
  <c r="AP43" i="84" s="1" a="1"/>
  <c r="AP43" i="84" s="1"/>
  <c r="AQ43" i="84" s="1" a="1"/>
  <c r="AQ43" i="84" s="1"/>
  <c r="AR43" i="84" s="1" a="1"/>
  <c r="AR43" i="84" s="1"/>
  <c r="AS43" i="84" s="1" a="1"/>
  <c r="AS43" i="84" s="1"/>
  <c r="AV43" i="84" a="1"/>
  <c r="AV43" i="84" s="1"/>
  <c r="AW43" i="84" s="1" a="1"/>
  <c r="AW43" i="84" s="1"/>
  <c r="AX43" i="84" s="1" a="1"/>
  <c r="AX43" i="84" s="1"/>
  <c r="AY43" i="84" s="1" a="1"/>
  <c r="AY43" i="84" s="1"/>
  <c r="AZ43" i="84" s="1" a="1"/>
  <c r="AZ43" i="84" s="1"/>
  <c r="BA43" i="84" s="1" a="1"/>
  <c r="BA43" i="84" s="1"/>
  <c r="BB43" i="84" s="1" a="1"/>
  <c r="BB43" i="84" s="1"/>
  <c r="BC43" i="84" s="1" a="1"/>
  <c r="BC43" i="84" s="1"/>
  <c r="BD43" i="84" s="1" a="1"/>
  <c r="BD43" i="84" s="1"/>
  <c r="BE43" i="84" s="1" a="1"/>
  <c r="BE43" i="84" s="1"/>
  <c r="BF43" i="84" s="1" a="1"/>
  <c r="BF43" i="84" s="1"/>
  <c r="BG43" i="84" s="1" a="1"/>
  <c r="BG43" i="84" s="1"/>
  <c r="BH43" i="84" s="1" a="1"/>
  <c r="BH43" i="84" s="1"/>
  <c r="BK43" i="84" a="1"/>
  <c r="BK43" i="84" s="1"/>
  <c r="BL43" i="84" s="1" a="1"/>
  <c r="BL43" i="84" s="1"/>
  <c r="BM43" i="84" s="1" a="1"/>
  <c r="BM43" i="84" s="1"/>
  <c r="BN43" i="84" s="1" a="1"/>
  <c r="BN43" i="84" s="1"/>
  <c r="BO43" i="84" s="1" a="1"/>
  <c r="BO43" i="84" s="1"/>
  <c r="BP43" i="84" s="1" a="1"/>
  <c r="BP43" i="84" s="1"/>
  <c r="BQ43" i="84" s="1" a="1"/>
  <c r="BQ43" i="84" s="1"/>
  <c r="BR43" i="84" s="1" a="1"/>
  <c r="BR43" i="84" s="1"/>
  <c r="BS43" i="84" s="1" a="1"/>
  <c r="BS43" i="84" s="1"/>
  <c r="BT43" i="84" s="1" a="1"/>
  <c r="BT43" i="84" s="1"/>
  <c r="BU43" i="84" s="1" a="1"/>
  <c r="BU43" i="84" s="1"/>
  <c r="BV43" i="84" s="1" a="1"/>
  <c r="BV43" i="84" s="1"/>
  <c r="BW43" i="84" s="1" a="1"/>
  <c r="BW43" i="84" s="1"/>
  <c r="F66" i="84"/>
  <c r="J66" i="84"/>
  <c r="K66" i="84"/>
  <c r="L66" i="84"/>
  <c r="AV55" i="84" a="1"/>
  <c r="AV55" i="84" s="1"/>
  <c r="AW55" i="84" s="1" a="1"/>
  <c r="AW55" i="84" s="1"/>
  <c r="AX55" i="84" s="1" a="1"/>
  <c r="AX55" i="84" s="1"/>
  <c r="AY55" i="84" s="1" a="1"/>
  <c r="AY55" i="84" s="1"/>
  <c r="AZ55" i="84" s="1" a="1"/>
  <c r="AZ55" i="84" s="1"/>
  <c r="BA55" i="84" s="1" a="1"/>
  <c r="BA55" i="84" s="1"/>
  <c r="BB55" i="84" s="1" a="1"/>
  <c r="BB55" i="84" s="1"/>
  <c r="BC55" i="84" s="1" a="1"/>
  <c r="BC55" i="84" s="1"/>
  <c r="BD55" i="84" s="1" a="1"/>
  <c r="BD55" i="84" s="1"/>
  <c r="BE55" i="84" s="1" a="1"/>
  <c r="BE55" i="84" s="1"/>
  <c r="BF55" i="84" s="1" a="1"/>
  <c r="BF55" i="84" s="1"/>
  <c r="BG55" i="84" s="1" a="1"/>
  <c r="BG55" i="84" s="1"/>
  <c r="BH55" i="84" s="1" a="1"/>
  <c r="BH55" i="84" s="1"/>
  <c r="BK55" i="84" a="1"/>
  <c r="BK55" i="84" s="1"/>
  <c r="BL55" i="84" s="1" a="1"/>
  <c r="BL55" i="84" s="1"/>
  <c r="BM55" i="84" s="1" a="1"/>
  <c r="BM55" i="84" s="1"/>
  <c r="BN55" i="84" s="1" a="1"/>
  <c r="BN55" i="84" s="1"/>
  <c r="BO55" i="84" s="1" a="1"/>
  <c r="BO55" i="84" s="1"/>
  <c r="BP55" i="84" s="1" a="1"/>
  <c r="BP55" i="84" s="1"/>
  <c r="BQ55" i="84" s="1" a="1"/>
  <c r="BQ55" i="84" s="1"/>
  <c r="BR55" i="84" s="1" a="1"/>
  <c r="BR55" i="84" s="1"/>
  <c r="BS55" i="84" s="1" a="1"/>
  <c r="BS55" i="84" s="1"/>
  <c r="BT55" i="84" s="1" a="1"/>
  <c r="BT55" i="84" s="1"/>
  <c r="BU55" i="84" s="1" a="1"/>
  <c r="BU55" i="84" s="1"/>
  <c r="BV55" i="84" s="1" a="1"/>
  <c r="BV55" i="84" s="1"/>
  <c r="BW55" i="84" s="1" a="1"/>
  <c r="BW55" i="84" s="1"/>
  <c r="AG55" i="84" a="1"/>
  <c r="AG55" i="84" s="1"/>
  <c r="AH55" i="84" s="1" a="1"/>
  <c r="AH55" i="84" s="1"/>
  <c r="AI55" i="84" s="1" a="1"/>
  <c r="AI55" i="84" s="1"/>
  <c r="AJ55" i="84" s="1" a="1"/>
  <c r="AJ55" i="84" s="1"/>
  <c r="AK55" i="84" s="1" a="1"/>
  <c r="AK55" i="84" s="1"/>
  <c r="AL55" i="84" s="1" a="1"/>
  <c r="AL55" i="84" s="1"/>
  <c r="AM55" i="84" s="1" a="1"/>
  <c r="AM55" i="84" s="1"/>
  <c r="AN55" i="84" s="1" a="1"/>
  <c r="AN55" i="84" s="1"/>
  <c r="AO55" i="84" s="1" a="1"/>
  <c r="AO55" i="84" s="1"/>
  <c r="AP55" i="84" s="1" a="1"/>
  <c r="AP55" i="84" s="1"/>
  <c r="AQ55" i="84" s="1" a="1"/>
  <c r="AQ55" i="84" s="1"/>
  <c r="AR55" i="84" s="1" a="1"/>
  <c r="AR55" i="84" s="1"/>
  <c r="AS55" i="84" s="1" a="1"/>
  <c r="AS55" i="84" s="1"/>
  <c r="R67" i="84" a="1"/>
  <c r="R67" i="84" s="1"/>
  <c r="S67" i="84" s="1" a="1"/>
  <c r="S67" i="84" s="1"/>
  <c r="BJ21" i="84"/>
  <c r="E13" i="84"/>
  <c r="AY13" i="84" a="1"/>
  <c r="AY13" i="84" s="1"/>
  <c r="AZ13" i="84" s="1" a="1"/>
  <c r="AZ13" i="84" s="1"/>
  <c r="BA13" i="84" s="1" a="1"/>
  <c r="BA13" i="84" s="1"/>
  <c r="BB13" i="84" s="1" a="1"/>
  <c r="BB13" i="84" s="1"/>
  <c r="BC13" i="84" s="1" a="1"/>
  <c r="BC13" i="84" s="1"/>
  <c r="BD13" i="84" s="1" a="1"/>
  <c r="BD13" i="84" s="1"/>
  <c r="BE13" i="84" s="1" a="1"/>
  <c r="BE13" i="84" s="1"/>
  <c r="BF13" i="84" s="1" a="1"/>
  <c r="BF13" i="84" s="1"/>
  <c r="BG13" i="84" s="1" a="1"/>
  <c r="BG13" i="84" s="1"/>
  <c r="BH13" i="84" s="1" a="1"/>
  <c r="BH13" i="84" s="1"/>
  <c r="D13" i="84"/>
  <c r="R68" i="84" a="1"/>
  <c r="R68" i="84" s="1"/>
  <c r="S68" i="84" s="1" a="1"/>
  <c r="S68" i="84" s="1"/>
  <c r="T68" i="84" s="1" a="1"/>
  <c r="T68" i="84" s="1"/>
  <c r="B69" i="84"/>
  <c r="B92" i="84"/>
  <c r="R91" i="84" a="1"/>
  <c r="R91" i="84" s="1"/>
  <c r="B105" i="84"/>
  <c r="R104" i="84" a="1"/>
  <c r="R104" i="84" s="1"/>
  <c r="S104" i="84" s="1" a="1"/>
  <c r="S104" i="84" s="1"/>
  <c r="B80" i="84"/>
  <c r="R79" i="84" a="1"/>
  <c r="R79" i="84" s="1"/>
  <c r="S79" i="84" s="1" a="1"/>
  <c r="S79" i="84" s="1"/>
  <c r="R31" i="84" a="1"/>
  <c r="R31" i="84" s="1"/>
  <c r="S31" i="84" s="1" a="1"/>
  <c r="S31" i="84" s="1"/>
  <c r="T31" i="84" s="1" a="1"/>
  <c r="T31" i="84" s="1"/>
  <c r="U31" i="84" s="1" a="1"/>
  <c r="U31" i="84" s="1"/>
  <c r="V31" i="84" s="1" a="1"/>
  <c r="V31" i="84" s="1"/>
  <c r="W31" i="84" s="1" a="1"/>
  <c r="W31" i="84" s="1"/>
  <c r="X31" i="84" s="1" a="1"/>
  <c r="X31" i="84" s="1"/>
  <c r="Y31" i="84" s="1" a="1"/>
  <c r="Y31" i="84" s="1"/>
  <c r="Z31" i="84" s="1" a="1"/>
  <c r="Z31" i="84" s="1"/>
  <c r="AA31" i="84" s="1" a="1"/>
  <c r="AA31" i="84" s="1"/>
  <c r="AB31" i="84" s="1" a="1"/>
  <c r="AB31" i="84" s="1"/>
  <c r="AC31" i="84" s="1" a="1"/>
  <c r="AC31" i="84" s="1"/>
  <c r="AD31" i="84" s="1" a="1"/>
  <c r="AD31" i="84" s="1"/>
  <c r="B32" i="84"/>
  <c r="B44" i="84"/>
  <c r="R43" i="84" a="1"/>
  <c r="R43" i="84" s="1"/>
  <c r="S43" i="84" s="1" a="1"/>
  <c r="S43" i="84" s="1"/>
  <c r="T43" i="84" s="1" a="1"/>
  <c r="T43" i="84" s="1"/>
  <c r="U43" i="84" s="1" a="1"/>
  <c r="U43" i="84" s="1"/>
  <c r="V43" i="84" s="1" a="1"/>
  <c r="V43" i="84" s="1"/>
  <c r="W43" i="84" s="1" a="1"/>
  <c r="W43" i="84" s="1"/>
  <c r="X43" i="84" s="1" a="1"/>
  <c r="X43" i="84" s="1"/>
  <c r="Y43" i="84" s="1" a="1"/>
  <c r="Y43" i="84" s="1"/>
  <c r="Z43" i="84" s="1" a="1"/>
  <c r="Z43" i="84" s="1"/>
  <c r="AA43" i="84" s="1" a="1"/>
  <c r="AA43" i="84" s="1"/>
  <c r="AB43" i="84" s="1" a="1"/>
  <c r="AB43" i="84" s="1"/>
  <c r="AC43" i="84" s="1" a="1"/>
  <c r="AC43" i="84" s="1"/>
  <c r="AD43" i="84" s="1" a="1"/>
  <c r="AD43" i="84" s="1"/>
  <c r="F29" i="84"/>
  <c r="V29" i="84" a="1"/>
  <c r="V29" i="84" s="1"/>
  <c r="D29" i="84"/>
  <c r="E42" i="84"/>
  <c r="E29" i="84"/>
  <c r="D42" i="84"/>
  <c r="U42" i="84" a="1"/>
  <c r="U42" i="84" s="1"/>
  <c r="F28" i="84"/>
  <c r="V28" i="84" a="1"/>
  <c r="V28" i="84" s="1"/>
  <c r="T55" i="84" a="1"/>
  <c r="T55" i="84" s="1"/>
  <c r="BM17" i="84" a="1"/>
  <c r="BM17" i="84" s="1"/>
  <c r="BN17" i="84" s="1" a="1"/>
  <c r="BN17" i="84" s="1"/>
  <c r="BO17" i="84" s="1" a="1"/>
  <c r="BO17" i="84" s="1"/>
  <c r="BP17" i="84" s="1" a="1"/>
  <c r="BP17" i="84" s="1"/>
  <c r="BQ17" i="84" s="1" a="1"/>
  <c r="BQ17" i="84" s="1"/>
  <c r="BR17" i="84" s="1" a="1"/>
  <c r="BR17" i="84" s="1"/>
  <c r="BS17" i="84" s="1" a="1"/>
  <c r="BS17" i="84" s="1"/>
  <c r="BT17" i="84" s="1" a="1"/>
  <c r="BT17" i="84" s="1"/>
  <c r="BU17" i="84" s="1" a="1"/>
  <c r="BU17" i="84" s="1"/>
  <c r="BV17" i="84" s="1" a="1"/>
  <c r="BV17" i="84" s="1"/>
  <c r="BW17" i="84" s="1" a="1"/>
  <c r="BW17" i="84" s="1"/>
  <c r="Q20" i="84"/>
  <c r="AH17" i="84" a="1"/>
  <c r="AH17" i="84" s="1"/>
  <c r="V13" i="84" a="1"/>
  <c r="V13" i="84" s="1"/>
  <c r="F14" i="84"/>
  <c r="V14" i="84" a="1"/>
  <c r="V14" i="84" s="1"/>
  <c r="D78" i="84"/>
  <c r="I27" i="84"/>
  <c r="K27" i="84"/>
  <c r="M27" i="84"/>
  <c r="E27" i="84"/>
  <c r="H27" i="84"/>
  <c r="N27" i="84"/>
  <c r="G27" i="84"/>
  <c r="J27" i="84"/>
  <c r="F27" i="84"/>
  <c r="L27" i="84"/>
  <c r="AJ78" i="84" a="1"/>
  <c r="AJ78" i="84" s="1"/>
  <c r="E78" i="84"/>
  <c r="G52" i="84"/>
  <c r="P39" i="76" a="1"/>
  <c r="P39" i="76" s="1"/>
  <c r="F39" i="76" a="1"/>
  <c r="F39" i="76" s="1"/>
  <c r="O39" i="76" a="1"/>
  <c r="O39" i="76" s="1"/>
  <c r="N39" i="76" a="1"/>
  <c r="N39" i="76" s="1"/>
  <c r="M39" i="76" a="1"/>
  <c r="M39" i="76" s="1"/>
  <c r="L39" i="76" a="1"/>
  <c r="L39" i="76" s="1"/>
  <c r="K39" i="76" a="1"/>
  <c r="K39" i="76" s="1"/>
  <c r="J39" i="76" a="1"/>
  <c r="J39" i="76" s="1"/>
  <c r="I39" i="76" a="1"/>
  <c r="I39" i="76" s="1"/>
  <c r="H39" i="76" a="1"/>
  <c r="H39" i="76" s="1"/>
  <c r="Q39" i="76" a="1"/>
  <c r="Q39" i="76" s="1"/>
  <c r="G39" i="76" a="1"/>
  <c r="G39" i="76" s="1"/>
  <c r="F62" i="76"/>
  <c r="B65" i="76" s="1"/>
  <c r="H52" i="84"/>
  <c r="D30" i="84"/>
  <c r="E30" i="84"/>
  <c r="H12" i="81"/>
  <c r="K31" i="81"/>
  <c r="H32" i="81"/>
  <c r="O15" i="81"/>
  <c r="I14" i="81"/>
  <c r="BK56" i="84" l="1" a="1"/>
  <c r="BK56" i="84" s="1"/>
  <c r="BL56" i="84" s="1" a="1"/>
  <c r="BL56" i="84" s="1"/>
  <c r="BM56" i="84" s="1" a="1"/>
  <c r="BM56" i="84" s="1"/>
  <c r="BN56" i="84" s="1" a="1"/>
  <c r="BN56" i="84" s="1"/>
  <c r="BO56" i="84" s="1" a="1"/>
  <c r="BO56" i="84" s="1"/>
  <c r="BP56" i="84" s="1" a="1"/>
  <c r="BP56" i="84" s="1"/>
  <c r="BQ56" i="84" s="1" a="1"/>
  <c r="BQ56" i="84" s="1"/>
  <c r="BR56" i="84" s="1" a="1"/>
  <c r="BR56" i="84" s="1"/>
  <c r="BS56" i="84" s="1" a="1"/>
  <c r="BS56" i="84" s="1"/>
  <c r="BT56" i="84" s="1" a="1"/>
  <c r="BT56" i="84" s="1"/>
  <c r="BU56" i="84" s="1" a="1"/>
  <c r="BU56" i="84" s="1"/>
  <c r="BV56" i="84" s="1" a="1"/>
  <c r="BV56" i="84" s="1"/>
  <c r="BW56" i="84" s="1" a="1"/>
  <c r="BW56" i="84" s="1"/>
  <c r="B57" i="84"/>
  <c r="AG57" i="84" s="1" a="1"/>
  <c r="AG57" i="84" s="1"/>
  <c r="AH57" i="84" s="1" a="1"/>
  <c r="AH57" i="84" s="1"/>
  <c r="AI57" i="84" s="1" a="1"/>
  <c r="AI57" i="84" s="1"/>
  <c r="AJ57" i="84" s="1" a="1"/>
  <c r="AJ57" i="84" s="1"/>
  <c r="AK57" i="84" s="1" a="1"/>
  <c r="AK57" i="84" s="1"/>
  <c r="AL57" i="84" s="1" a="1"/>
  <c r="AL57" i="84" s="1"/>
  <c r="AM57" i="84" s="1" a="1"/>
  <c r="AM57" i="84" s="1"/>
  <c r="AN57" i="84" s="1" a="1"/>
  <c r="AN57" i="84" s="1"/>
  <c r="AO57" i="84" s="1" a="1"/>
  <c r="AO57" i="84" s="1"/>
  <c r="AP57" i="84" s="1" a="1"/>
  <c r="AP57" i="84" s="1"/>
  <c r="AQ57" i="84" s="1" a="1"/>
  <c r="AQ57" i="84" s="1"/>
  <c r="AR57" i="84" s="1" a="1"/>
  <c r="AR57" i="84" s="1"/>
  <c r="AS57" i="84" s="1" a="1"/>
  <c r="AS57" i="84" s="1"/>
  <c r="AG56" i="84" a="1"/>
  <c r="AG56" i="84" s="1"/>
  <c r="AH56" i="84" s="1" a="1"/>
  <c r="AH56" i="84" s="1"/>
  <c r="AI56" i="84" s="1" a="1"/>
  <c r="AI56" i="84" s="1"/>
  <c r="AJ56" i="84" s="1" a="1"/>
  <c r="AJ56" i="84" s="1"/>
  <c r="AK56" i="84" s="1" a="1"/>
  <c r="AK56" i="84" s="1"/>
  <c r="AL56" i="84" s="1" a="1"/>
  <c r="AL56" i="84" s="1"/>
  <c r="AM56" i="84" s="1" a="1"/>
  <c r="AM56" i="84" s="1"/>
  <c r="AN56" i="84" s="1" a="1"/>
  <c r="AN56" i="84" s="1"/>
  <c r="AO56" i="84" s="1" a="1"/>
  <c r="AO56" i="84" s="1"/>
  <c r="AP56" i="84" s="1" a="1"/>
  <c r="AP56" i="84" s="1"/>
  <c r="AQ56" i="84" s="1" a="1"/>
  <c r="AQ56" i="84" s="1"/>
  <c r="AR56" i="84" s="1" a="1"/>
  <c r="AR56" i="84" s="1"/>
  <c r="AS56" i="84" s="1" a="1"/>
  <c r="AS56" i="84" s="1"/>
  <c r="W41" i="84" a="1"/>
  <c r="W41" i="84" s="1"/>
  <c r="H41" i="84" s="1"/>
  <c r="AV56" i="84" a="1"/>
  <c r="AV56" i="84" s="1"/>
  <c r="AW56" i="84" s="1" a="1"/>
  <c r="AW56" i="84" s="1"/>
  <c r="AX56" i="84" s="1" a="1"/>
  <c r="AX56" i="84" s="1"/>
  <c r="AY56" i="84" s="1" a="1"/>
  <c r="AY56" i="84" s="1"/>
  <c r="AZ56" i="84" s="1" a="1"/>
  <c r="AZ56" i="84" s="1"/>
  <c r="BA56" i="84" s="1" a="1"/>
  <c r="BA56" i="84" s="1"/>
  <c r="BB56" i="84" s="1" a="1"/>
  <c r="BB56" i="84" s="1"/>
  <c r="BC56" i="84" s="1" a="1"/>
  <c r="BC56" i="84" s="1"/>
  <c r="BD56" i="84" s="1" a="1"/>
  <c r="BD56" i="84" s="1"/>
  <c r="BE56" i="84" s="1" a="1"/>
  <c r="BE56" i="84" s="1"/>
  <c r="BF56" i="84" s="1" a="1"/>
  <c r="BF56" i="84" s="1"/>
  <c r="BG56" i="84" s="1" a="1"/>
  <c r="BG56" i="84" s="1"/>
  <c r="BH56" i="84" s="1" a="1"/>
  <c r="BH56" i="84" s="1"/>
  <c r="S17" i="84" a="1"/>
  <c r="S17" i="84" s="1"/>
  <c r="T17" i="84" s="1" a="1"/>
  <c r="T17" i="84" s="1"/>
  <c r="U17" i="84" s="1" a="1"/>
  <c r="U17" i="84" s="1"/>
  <c r="V17" i="84" s="1" a="1"/>
  <c r="V17" i="84" s="1"/>
  <c r="T16" i="84" a="1"/>
  <c r="T16" i="84" s="1"/>
  <c r="D16" i="84"/>
  <c r="AV18" i="84" a="1"/>
  <c r="AV18" i="84" s="1"/>
  <c r="AG18" i="84" a="1"/>
  <c r="AG18" i="84" s="1"/>
  <c r="AH18" i="84" s="1" a="1"/>
  <c r="AH18" i="84" s="1"/>
  <c r="AI18" i="84" s="1" a="1"/>
  <c r="AI18" i="84" s="1"/>
  <c r="AJ18" i="84" s="1" a="1"/>
  <c r="AJ18" i="84" s="1"/>
  <c r="AK18" i="84" s="1" a="1"/>
  <c r="AK18" i="84" s="1"/>
  <c r="AL18" i="84" s="1" a="1"/>
  <c r="AL18" i="84" s="1"/>
  <c r="AM18" i="84" s="1" a="1"/>
  <c r="AM18" i="84" s="1"/>
  <c r="AN18" i="84" s="1" a="1"/>
  <c r="AN18" i="84" s="1"/>
  <c r="AO18" i="84" s="1" a="1"/>
  <c r="AO18" i="84" s="1"/>
  <c r="AP18" i="84" s="1" a="1"/>
  <c r="AP18" i="84" s="1"/>
  <c r="AQ18" i="84" s="1" a="1"/>
  <c r="AQ18" i="84" s="1"/>
  <c r="AR18" i="84" s="1" a="1"/>
  <c r="AR18" i="84" s="1"/>
  <c r="AS18" i="84" s="1" a="1"/>
  <c r="AS18" i="84" s="1"/>
  <c r="BK18" i="84" a="1"/>
  <c r="BK18" i="84" s="1"/>
  <c r="R18" i="84" a="1"/>
  <c r="R18" i="84" s="1"/>
  <c r="S18" i="84" s="1" a="1"/>
  <c r="S18" i="84" s="1"/>
  <c r="T18" i="84" s="1" a="1"/>
  <c r="T18" i="84" s="1"/>
  <c r="U18" i="84" s="1" a="1"/>
  <c r="U18" i="84" s="1"/>
  <c r="B19" i="84"/>
  <c r="F13" i="84"/>
  <c r="F15" i="84"/>
  <c r="V15" i="84" a="1"/>
  <c r="V15" i="84" s="1"/>
  <c r="U54" i="84" a="1"/>
  <c r="U54" i="84" s="1"/>
  <c r="F54" i="84" s="1"/>
  <c r="D67" i="84"/>
  <c r="B66" i="76"/>
  <c r="D65" i="76"/>
  <c r="C65" i="76"/>
  <c r="D41" i="76"/>
  <c r="C41" i="76"/>
  <c r="B42" i="76"/>
  <c r="B54" i="76"/>
  <c r="D53" i="76"/>
  <c r="C53" i="76"/>
  <c r="D16" i="76"/>
  <c r="C16" i="76"/>
  <c r="B17" i="76"/>
  <c r="B30" i="76"/>
  <c r="D29" i="76"/>
  <c r="C29" i="76"/>
  <c r="AG41" i="75" a="1"/>
  <c r="AG41" i="75" s="1"/>
  <c r="AV41" i="75" a="1"/>
  <c r="AV41" i="75" s="1"/>
  <c r="BK41" i="75" a="1"/>
  <c r="BK41" i="75" s="1"/>
  <c r="AG29" i="75" a="1"/>
  <c r="AG29" i="75" s="1"/>
  <c r="BK29" i="75" a="1"/>
  <c r="BK29" i="75" s="1"/>
  <c r="AV29" i="75" a="1"/>
  <c r="AV29" i="75" s="1"/>
  <c r="AG53" i="75" a="1"/>
  <c r="AG53" i="75" s="1"/>
  <c r="AV53" i="75" a="1"/>
  <c r="AV53" i="75" s="1"/>
  <c r="BK53" i="75" a="1"/>
  <c r="BK53" i="75" s="1"/>
  <c r="R65" i="75" a="1"/>
  <c r="R65" i="75" s="1"/>
  <c r="AV65" i="75" a="1"/>
  <c r="AV65" i="75" s="1"/>
  <c r="BK65" i="75" a="1"/>
  <c r="BK65" i="75" s="1"/>
  <c r="AG65" i="75" a="1"/>
  <c r="AG65" i="75" s="1"/>
  <c r="BD28" i="75" a="1"/>
  <c r="BD28" i="75" s="1"/>
  <c r="BH28" i="75" a="1"/>
  <c r="BH28" i="75" s="1"/>
  <c r="BE28" i="75" a="1"/>
  <c r="BE28" i="75" s="1"/>
  <c r="AY28" i="75" a="1"/>
  <c r="AY28" i="75" s="1"/>
  <c r="AZ28" i="75" a="1"/>
  <c r="AZ28" i="75" s="1"/>
  <c r="BB28" i="75" a="1"/>
  <c r="BB28" i="75" s="1"/>
  <c r="BA28" i="75" a="1"/>
  <c r="BA28" i="75" s="1"/>
  <c r="AX28" i="75" a="1"/>
  <c r="AX28" i="75" s="1"/>
  <c r="AW28" i="75" a="1"/>
  <c r="AW28" i="75" s="1"/>
  <c r="BC28" i="75" a="1"/>
  <c r="BC28" i="75" s="1"/>
  <c r="BG28" i="75" a="1"/>
  <c r="BG28" i="75" s="1"/>
  <c r="BF28" i="75" a="1"/>
  <c r="BF28" i="75" s="1"/>
  <c r="BN28" i="75" a="1"/>
  <c r="BN28" i="75" s="1"/>
  <c r="BO28" i="75" a="1"/>
  <c r="BO28" i="75" s="1"/>
  <c r="BM28" i="75" a="1"/>
  <c r="BM28" i="75" s="1"/>
  <c r="BW28" i="75" a="1"/>
  <c r="BW28" i="75" s="1"/>
  <c r="BL28" i="75" a="1"/>
  <c r="BL28" i="75" s="1"/>
  <c r="BV28" i="75" a="1"/>
  <c r="BV28" i="75" s="1"/>
  <c r="BU28" i="75" a="1"/>
  <c r="BU28" i="75" s="1"/>
  <c r="BT28" i="75" a="1"/>
  <c r="BT28" i="75" s="1"/>
  <c r="BS28" i="75" a="1"/>
  <c r="BS28" i="75" s="1"/>
  <c r="BQ28" i="75" a="1"/>
  <c r="BQ28" i="75" s="1"/>
  <c r="BR28" i="75" a="1"/>
  <c r="BR28" i="75" s="1"/>
  <c r="BP28" i="75" a="1"/>
  <c r="BP28" i="75" s="1"/>
  <c r="AL28" i="75" a="1"/>
  <c r="AL28" i="75" s="1"/>
  <c r="AH28" i="75" a="1"/>
  <c r="AH28" i="75" s="1"/>
  <c r="AO28" i="75" a="1"/>
  <c r="AO28" i="75" s="1"/>
  <c r="AN28" i="75" a="1"/>
  <c r="AN28" i="75" s="1"/>
  <c r="AM28" i="75" a="1"/>
  <c r="AM28" i="75" s="1"/>
  <c r="AK28" i="75" a="1"/>
  <c r="AK28" i="75" s="1"/>
  <c r="AJ28" i="75" a="1"/>
  <c r="AJ28" i="75" s="1"/>
  <c r="AI28" i="75" a="1"/>
  <c r="AI28" i="75" s="1"/>
  <c r="AS28" i="75" a="1"/>
  <c r="AS28" i="75" s="1"/>
  <c r="AP28" i="75" a="1"/>
  <c r="AP28" i="75" s="1"/>
  <c r="AR28" i="75" a="1"/>
  <c r="AR28" i="75" s="1"/>
  <c r="AQ28" i="75" a="1"/>
  <c r="AQ28" i="75" s="1"/>
  <c r="R41" i="75" a="1"/>
  <c r="R41" i="75" s="1"/>
  <c r="B42" i="75"/>
  <c r="R29" i="75" a="1"/>
  <c r="R29" i="75" s="1"/>
  <c r="B30" i="75"/>
  <c r="S28" i="75" a="1"/>
  <c r="S28" i="75" s="1"/>
  <c r="V28" i="75" a="1"/>
  <c r="V28" i="75" s="1"/>
  <c r="Z28" i="75" a="1"/>
  <c r="Z28" i="75" s="1"/>
  <c r="AC28" i="75" a="1"/>
  <c r="AC28" i="75" s="1"/>
  <c r="X28" i="75" a="1"/>
  <c r="X28" i="75" s="1"/>
  <c r="W28" i="75" a="1"/>
  <c r="W28" i="75" s="1"/>
  <c r="AB28" i="75" a="1"/>
  <c r="AB28" i="75" s="1"/>
  <c r="AA28" i="75" a="1"/>
  <c r="AA28" i="75" s="1"/>
  <c r="U28" i="75" a="1"/>
  <c r="U28" i="75" s="1"/>
  <c r="T28" i="75" a="1"/>
  <c r="T28" i="75" s="1"/>
  <c r="Y28" i="75" a="1"/>
  <c r="Y28" i="75" s="1"/>
  <c r="AD28" i="75" a="1"/>
  <c r="AD28" i="75" s="1"/>
  <c r="B54" i="75"/>
  <c r="R53" i="75" a="1"/>
  <c r="R53" i="75" s="1"/>
  <c r="B66" i="75"/>
  <c r="D88" i="75"/>
  <c r="B78" i="75"/>
  <c r="BK105" i="84" a="1"/>
  <c r="BK105" i="84" s="1"/>
  <c r="BL105" i="84" s="1" a="1"/>
  <c r="BL105" i="84" s="1"/>
  <c r="BM105" i="84" s="1" a="1"/>
  <c r="BM105" i="84" s="1"/>
  <c r="BN105" i="84" s="1" a="1"/>
  <c r="BN105" i="84" s="1"/>
  <c r="BO105" i="84" s="1" a="1"/>
  <c r="BO105" i="84" s="1"/>
  <c r="BP105" i="84" s="1" a="1"/>
  <c r="BP105" i="84" s="1"/>
  <c r="BQ105" i="84" s="1" a="1"/>
  <c r="BQ105" i="84" s="1"/>
  <c r="BR105" i="84" s="1" a="1"/>
  <c r="BR105" i="84" s="1"/>
  <c r="BS105" i="84" s="1" a="1"/>
  <c r="BS105" i="84" s="1"/>
  <c r="BT105" i="84" s="1" a="1"/>
  <c r="BT105" i="84" s="1"/>
  <c r="BU105" i="84" s="1" a="1"/>
  <c r="BU105" i="84" s="1"/>
  <c r="BV105" i="84" s="1" a="1"/>
  <c r="BV105" i="84" s="1"/>
  <c r="BW105" i="84" s="1" a="1"/>
  <c r="BW105" i="84" s="1"/>
  <c r="AV105" i="84" a="1"/>
  <c r="AV105" i="84" s="1"/>
  <c r="AG105" i="84" a="1"/>
  <c r="AG105" i="84" s="1"/>
  <c r="AH105" i="84" s="1" a="1"/>
  <c r="AH105" i="84" s="1"/>
  <c r="AI105" i="84" s="1" a="1"/>
  <c r="AI105" i="84" s="1"/>
  <c r="AJ105" i="84" s="1" a="1"/>
  <c r="AJ105" i="84" s="1"/>
  <c r="AK105" i="84" s="1" a="1"/>
  <c r="AK105" i="84" s="1"/>
  <c r="AL105" i="84" s="1" a="1"/>
  <c r="AL105" i="84" s="1"/>
  <c r="AM105" i="84" s="1" a="1"/>
  <c r="AM105" i="84" s="1"/>
  <c r="AN105" i="84" s="1" a="1"/>
  <c r="AN105" i="84" s="1"/>
  <c r="AO105" i="84" s="1" a="1"/>
  <c r="AO105" i="84" s="1"/>
  <c r="AP105" i="84" s="1" a="1"/>
  <c r="AP105" i="84" s="1"/>
  <c r="AQ105" i="84" s="1" a="1"/>
  <c r="AQ105" i="84" s="1"/>
  <c r="AR105" i="84" s="1" a="1"/>
  <c r="AR105" i="84" s="1"/>
  <c r="AS105" i="84" s="1" a="1"/>
  <c r="AS105" i="84" s="1"/>
  <c r="AG92" i="84" a="1"/>
  <c r="AG92" i="84" s="1"/>
  <c r="AH92" i="84" s="1" a="1"/>
  <c r="AH92" i="84" s="1"/>
  <c r="AI92" i="84" s="1" a="1"/>
  <c r="AI92" i="84" s="1"/>
  <c r="AJ92" i="84" s="1" a="1"/>
  <c r="AJ92" i="84" s="1"/>
  <c r="AK92" i="84" s="1" a="1"/>
  <c r="AK92" i="84" s="1"/>
  <c r="AL92" i="84" s="1" a="1"/>
  <c r="AL92" i="84" s="1"/>
  <c r="AM92" i="84" s="1" a="1"/>
  <c r="AM92" i="84" s="1"/>
  <c r="AN92" i="84" s="1" a="1"/>
  <c r="AN92" i="84" s="1"/>
  <c r="AO92" i="84" s="1" a="1"/>
  <c r="AO92" i="84" s="1"/>
  <c r="AP92" i="84" s="1" a="1"/>
  <c r="AP92" i="84" s="1"/>
  <c r="AQ92" i="84" s="1" a="1"/>
  <c r="AQ92" i="84" s="1"/>
  <c r="AR92" i="84" s="1" a="1"/>
  <c r="AR92" i="84" s="1"/>
  <c r="AS92" i="84" s="1" a="1"/>
  <c r="AS92" i="84" s="1"/>
  <c r="AV92" i="84" a="1"/>
  <c r="AV92" i="84" s="1"/>
  <c r="AW92" i="84" s="1" a="1"/>
  <c r="AW92" i="84" s="1"/>
  <c r="AX92" i="84" s="1" a="1"/>
  <c r="AX92" i="84" s="1"/>
  <c r="AY92" i="84" s="1" a="1"/>
  <c r="AY92" i="84" s="1"/>
  <c r="AZ92" i="84" s="1" a="1"/>
  <c r="AZ92" i="84" s="1"/>
  <c r="BA92" i="84" s="1" a="1"/>
  <c r="BA92" i="84" s="1"/>
  <c r="BB92" i="84" s="1" a="1"/>
  <c r="BB92" i="84" s="1"/>
  <c r="BC92" i="84" s="1" a="1"/>
  <c r="BC92" i="84" s="1"/>
  <c r="BD92" i="84" s="1" a="1"/>
  <c r="BD92" i="84" s="1"/>
  <c r="BE92" i="84" s="1" a="1"/>
  <c r="BE92" i="84" s="1"/>
  <c r="BF92" i="84" s="1" a="1"/>
  <c r="BF92" i="84" s="1"/>
  <c r="BG92" i="84" s="1" a="1"/>
  <c r="BG92" i="84" s="1"/>
  <c r="BH92" i="84" s="1" a="1"/>
  <c r="BH92" i="84" s="1"/>
  <c r="BK92" i="84" a="1"/>
  <c r="BK92" i="84" s="1"/>
  <c r="BL92" i="84" s="1" a="1"/>
  <c r="BL92" i="84" s="1"/>
  <c r="BM92" i="84" s="1" a="1"/>
  <c r="BM92" i="84" s="1"/>
  <c r="BN92" i="84" s="1" a="1"/>
  <c r="BN92" i="84" s="1"/>
  <c r="BO92" i="84" s="1" a="1"/>
  <c r="BO92" i="84" s="1"/>
  <c r="BP92" i="84" s="1" a="1"/>
  <c r="BP92" i="84" s="1"/>
  <c r="BQ92" i="84" s="1" a="1"/>
  <c r="BQ92" i="84" s="1"/>
  <c r="BR92" i="84" s="1" a="1"/>
  <c r="BR92" i="84" s="1"/>
  <c r="BS92" i="84" s="1" a="1"/>
  <c r="BS92" i="84" s="1"/>
  <c r="BT92" i="84" s="1" a="1"/>
  <c r="BT92" i="84" s="1"/>
  <c r="BU92" i="84" s="1" a="1"/>
  <c r="BU92" i="84" s="1"/>
  <c r="BV92" i="84" s="1" a="1"/>
  <c r="BV92" i="84" s="1"/>
  <c r="BW92" i="84" s="1" a="1"/>
  <c r="BW92" i="84" s="1"/>
  <c r="AG32" i="84" a="1"/>
  <c r="AG32" i="84" s="1"/>
  <c r="AH32" i="84" s="1" a="1"/>
  <c r="AH32" i="84" s="1"/>
  <c r="AI32" i="84" s="1" a="1"/>
  <c r="AI32" i="84" s="1"/>
  <c r="AJ32" i="84" s="1" a="1"/>
  <c r="AJ32" i="84" s="1"/>
  <c r="AK32" i="84" s="1" a="1"/>
  <c r="AK32" i="84" s="1"/>
  <c r="AL32" i="84" s="1" a="1"/>
  <c r="AL32" i="84" s="1"/>
  <c r="AM32" i="84" s="1" a="1"/>
  <c r="AM32" i="84" s="1"/>
  <c r="AN32" i="84" s="1" a="1"/>
  <c r="AN32" i="84" s="1"/>
  <c r="AO32" i="84" s="1" a="1"/>
  <c r="AO32" i="84" s="1"/>
  <c r="AP32" i="84" s="1" a="1"/>
  <c r="AP32" i="84" s="1"/>
  <c r="AQ32" i="84" s="1" a="1"/>
  <c r="AQ32" i="84" s="1"/>
  <c r="AR32" i="84" s="1" a="1"/>
  <c r="AR32" i="84" s="1"/>
  <c r="AS32" i="84" s="1" a="1"/>
  <c r="AS32" i="84" s="1"/>
  <c r="AV32" i="84" a="1"/>
  <c r="AV32" i="84" s="1"/>
  <c r="AW32" i="84" s="1" a="1"/>
  <c r="AW32" i="84" s="1"/>
  <c r="AX32" i="84" s="1" a="1"/>
  <c r="AX32" i="84" s="1"/>
  <c r="AY32" i="84" s="1" a="1"/>
  <c r="AY32" i="84" s="1"/>
  <c r="AZ32" i="84" s="1" a="1"/>
  <c r="AZ32" i="84" s="1"/>
  <c r="BA32" i="84" s="1" a="1"/>
  <c r="BA32" i="84" s="1"/>
  <c r="BB32" i="84" s="1" a="1"/>
  <c r="BB32" i="84" s="1"/>
  <c r="BC32" i="84" s="1" a="1"/>
  <c r="BC32" i="84" s="1"/>
  <c r="BD32" i="84" s="1" a="1"/>
  <c r="BD32" i="84" s="1"/>
  <c r="BE32" i="84" s="1" a="1"/>
  <c r="BE32" i="84" s="1"/>
  <c r="BF32" i="84" s="1" a="1"/>
  <c r="BF32" i="84" s="1"/>
  <c r="BG32" i="84" s="1" a="1"/>
  <c r="BG32" i="84" s="1"/>
  <c r="BH32" i="84" s="1" a="1"/>
  <c r="BH32" i="84" s="1"/>
  <c r="BK32" i="84" a="1"/>
  <c r="BK32" i="84" s="1"/>
  <c r="BL32" i="84" s="1" a="1"/>
  <c r="BL32" i="84" s="1"/>
  <c r="BM32" i="84" s="1" a="1"/>
  <c r="BM32" i="84" s="1"/>
  <c r="BN32" i="84" s="1" a="1"/>
  <c r="BN32" i="84" s="1"/>
  <c r="BO32" i="84" s="1" a="1"/>
  <c r="BO32" i="84" s="1"/>
  <c r="BP32" i="84" s="1" a="1"/>
  <c r="BP32" i="84" s="1"/>
  <c r="BQ32" i="84" s="1" a="1"/>
  <c r="BQ32" i="84" s="1"/>
  <c r="BR32" i="84" s="1" a="1"/>
  <c r="BR32" i="84" s="1"/>
  <c r="BS32" i="84" s="1" a="1"/>
  <c r="BS32" i="84" s="1"/>
  <c r="BT32" i="84" s="1" a="1"/>
  <c r="BT32" i="84" s="1"/>
  <c r="BU32" i="84" s="1" a="1"/>
  <c r="BU32" i="84" s="1"/>
  <c r="BV32" i="84" s="1" a="1"/>
  <c r="BV32" i="84" s="1"/>
  <c r="BW32" i="84" s="1" a="1"/>
  <c r="BW32" i="84" s="1"/>
  <c r="BK69" i="84" a="1"/>
  <c r="BK69" i="84" s="1"/>
  <c r="AG69" i="84" a="1"/>
  <c r="AG69" i="84" s="1"/>
  <c r="AV69" i="84" a="1"/>
  <c r="AV69" i="84" s="1"/>
  <c r="AW69" i="84" s="1" a="1"/>
  <c r="AW69" i="84" s="1"/>
  <c r="AX69" i="84" s="1" a="1"/>
  <c r="AX69" i="84" s="1"/>
  <c r="AY69" i="84" s="1" a="1"/>
  <c r="AY69" i="84" s="1"/>
  <c r="AZ69" i="84" s="1" a="1"/>
  <c r="AZ69" i="84" s="1"/>
  <c r="BA69" i="84" s="1" a="1"/>
  <c r="BA69" i="84" s="1"/>
  <c r="BB69" i="84" s="1" a="1"/>
  <c r="BB69" i="84" s="1"/>
  <c r="BC69" i="84" s="1" a="1"/>
  <c r="BC69" i="84" s="1"/>
  <c r="BD69" i="84" s="1" a="1"/>
  <c r="BD69" i="84" s="1"/>
  <c r="BE69" i="84" s="1" a="1"/>
  <c r="BE69" i="84" s="1"/>
  <c r="BF69" i="84" s="1" a="1"/>
  <c r="BF69" i="84" s="1"/>
  <c r="BG69" i="84" s="1" a="1"/>
  <c r="BG69" i="84" s="1"/>
  <c r="BH69" i="84" s="1" a="1"/>
  <c r="BH69" i="84" s="1"/>
  <c r="E68" i="84"/>
  <c r="AV44" i="84" a="1"/>
  <c r="AV44" i="84" s="1"/>
  <c r="AW44" i="84" s="1" a="1"/>
  <c r="AW44" i="84" s="1"/>
  <c r="AX44" i="84" s="1" a="1"/>
  <c r="AX44" i="84" s="1"/>
  <c r="AY44" i="84" s="1" a="1"/>
  <c r="AY44" i="84" s="1"/>
  <c r="AZ44" i="84" s="1" a="1"/>
  <c r="AZ44" i="84" s="1"/>
  <c r="BA44" i="84" s="1" a="1"/>
  <c r="BA44" i="84" s="1"/>
  <c r="BB44" i="84" s="1" a="1"/>
  <c r="BB44" i="84" s="1"/>
  <c r="BC44" i="84" s="1" a="1"/>
  <c r="BC44" i="84" s="1"/>
  <c r="BD44" i="84" s="1" a="1"/>
  <c r="BD44" i="84" s="1"/>
  <c r="BE44" i="84" s="1" a="1"/>
  <c r="BE44" i="84" s="1"/>
  <c r="BF44" i="84" s="1" a="1"/>
  <c r="BF44" i="84" s="1"/>
  <c r="BG44" i="84" s="1" a="1"/>
  <c r="BG44" i="84" s="1"/>
  <c r="BH44" i="84" s="1" a="1"/>
  <c r="BH44" i="84" s="1"/>
  <c r="BK44" i="84" a="1"/>
  <c r="BK44" i="84" s="1"/>
  <c r="BL44" i="84" s="1" a="1"/>
  <c r="BL44" i="84" s="1"/>
  <c r="BM44" i="84" s="1" a="1"/>
  <c r="BM44" i="84" s="1"/>
  <c r="BN44" i="84" s="1" a="1"/>
  <c r="BN44" i="84" s="1"/>
  <c r="BO44" i="84" s="1" a="1"/>
  <c r="BO44" i="84" s="1"/>
  <c r="BP44" i="84" s="1" a="1"/>
  <c r="BP44" i="84" s="1"/>
  <c r="BQ44" i="84" s="1" a="1"/>
  <c r="BQ44" i="84" s="1"/>
  <c r="BR44" i="84" s="1" a="1"/>
  <c r="BR44" i="84" s="1"/>
  <c r="BS44" i="84" s="1" a="1"/>
  <c r="BS44" i="84" s="1"/>
  <c r="BT44" i="84" s="1" a="1"/>
  <c r="BT44" i="84" s="1"/>
  <c r="BU44" i="84" s="1" a="1"/>
  <c r="BU44" i="84" s="1"/>
  <c r="BV44" i="84" s="1" a="1"/>
  <c r="BV44" i="84" s="1"/>
  <c r="BW44" i="84" s="1" a="1"/>
  <c r="BW44" i="84" s="1"/>
  <c r="AG44" i="84" a="1"/>
  <c r="AG44" i="84" s="1"/>
  <c r="AH44" i="84" s="1" a="1"/>
  <c r="AH44" i="84" s="1"/>
  <c r="AI44" i="84" s="1" a="1"/>
  <c r="AI44" i="84" s="1"/>
  <c r="AJ44" i="84" s="1" a="1"/>
  <c r="AJ44" i="84" s="1"/>
  <c r="AK44" i="84" s="1" a="1"/>
  <c r="AK44" i="84" s="1"/>
  <c r="AL44" i="84" s="1" a="1"/>
  <c r="AL44" i="84" s="1"/>
  <c r="AM44" i="84" s="1" a="1"/>
  <c r="AM44" i="84" s="1"/>
  <c r="AN44" i="84" s="1" a="1"/>
  <c r="AN44" i="84" s="1"/>
  <c r="AO44" i="84" s="1" a="1"/>
  <c r="AO44" i="84" s="1"/>
  <c r="AP44" i="84" s="1" a="1"/>
  <c r="AP44" i="84" s="1"/>
  <c r="AQ44" i="84" s="1" a="1"/>
  <c r="AQ44" i="84" s="1"/>
  <c r="AR44" i="84" s="1" a="1"/>
  <c r="AR44" i="84" s="1"/>
  <c r="AS44" i="84" s="1" a="1"/>
  <c r="AS44" i="84" s="1"/>
  <c r="D55" i="84"/>
  <c r="AG80" i="84" a="1"/>
  <c r="AG80" i="84" s="1"/>
  <c r="AH80" i="84" s="1" a="1"/>
  <c r="AH80" i="84" s="1"/>
  <c r="AI80" i="84" s="1" a="1"/>
  <c r="AI80" i="84" s="1"/>
  <c r="AJ80" i="84" s="1" a="1"/>
  <c r="AJ80" i="84" s="1"/>
  <c r="AK80" i="84" s="1" a="1"/>
  <c r="AK80" i="84" s="1"/>
  <c r="AL80" i="84" s="1" a="1"/>
  <c r="AL80" i="84" s="1"/>
  <c r="AM80" i="84" s="1" a="1"/>
  <c r="AM80" i="84" s="1"/>
  <c r="AN80" i="84" s="1" a="1"/>
  <c r="AN80" i="84" s="1"/>
  <c r="AO80" i="84" s="1" a="1"/>
  <c r="AO80" i="84" s="1"/>
  <c r="AP80" i="84" s="1" a="1"/>
  <c r="AP80" i="84" s="1"/>
  <c r="AQ80" i="84" s="1" a="1"/>
  <c r="AQ80" i="84" s="1"/>
  <c r="AR80" i="84" s="1" a="1"/>
  <c r="AR80" i="84" s="1"/>
  <c r="AS80" i="84" s="1" a="1"/>
  <c r="AS80" i="84" s="1"/>
  <c r="AV80" i="84" a="1"/>
  <c r="AV80" i="84" s="1"/>
  <c r="AW80" i="84" s="1" a="1"/>
  <c r="AW80" i="84" s="1"/>
  <c r="AX80" i="84" s="1" a="1"/>
  <c r="AX80" i="84" s="1"/>
  <c r="AY80" i="84" s="1" a="1"/>
  <c r="AY80" i="84" s="1"/>
  <c r="AZ80" i="84" s="1" a="1"/>
  <c r="AZ80" i="84" s="1"/>
  <c r="BA80" i="84" s="1" a="1"/>
  <c r="BA80" i="84" s="1"/>
  <c r="BB80" i="84" s="1" a="1"/>
  <c r="BB80" i="84" s="1"/>
  <c r="BC80" i="84" s="1" a="1"/>
  <c r="BC80" i="84" s="1"/>
  <c r="BD80" i="84" s="1" a="1"/>
  <c r="BD80" i="84" s="1"/>
  <c r="BE80" i="84" s="1" a="1"/>
  <c r="BE80" i="84" s="1"/>
  <c r="BF80" i="84" s="1" a="1"/>
  <c r="BF80" i="84" s="1"/>
  <c r="BG80" i="84" s="1" a="1"/>
  <c r="BG80" i="84" s="1"/>
  <c r="BH80" i="84" s="1" a="1"/>
  <c r="BH80" i="84" s="1"/>
  <c r="BK80" i="84" a="1"/>
  <c r="BK80" i="84" s="1"/>
  <c r="R105" i="84" a="1"/>
  <c r="R105" i="84" s="1"/>
  <c r="S105" i="84" s="1" a="1"/>
  <c r="S105" i="84" s="1"/>
  <c r="T105" i="84" s="1" a="1"/>
  <c r="T105" i="84" s="1"/>
  <c r="U105" i="84" s="1" a="1"/>
  <c r="U105" i="84" s="1"/>
  <c r="V105" i="84" s="1" a="1"/>
  <c r="V105" i="84" s="1"/>
  <c r="W105" i="84" s="1" a="1"/>
  <c r="W105" i="84" s="1"/>
  <c r="X105" i="84" s="1" a="1"/>
  <c r="X105" i="84" s="1"/>
  <c r="Y105" i="84" s="1" a="1"/>
  <c r="Y105" i="84" s="1"/>
  <c r="Z105" i="84" s="1" a="1"/>
  <c r="Z105" i="84" s="1"/>
  <c r="AA105" i="84" s="1" a="1"/>
  <c r="AA105" i="84" s="1"/>
  <c r="AB105" i="84" s="1" a="1"/>
  <c r="AB105" i="84" s="1"/>
  <c r="AC105" i="84" s="1" a="1"/>
  <c r="AC105" i="84" s="1"/>
  <c r="AD105" i="84" s="1" a="1"/>
  <c r="AD105" i="84" s="1"/>
  <c r="B106" i="84"/>
  <c r="R92" i="84" a="1"/>
  <c r="R92" i="84" s="1"/>
  <c r="S92" i="84" s="1" a="1"/>
  <c r="S92" i="84" s="1"/>
  <c r="B93" i="84"/>
  <c r="B33" i="84"/>
  <c r="R32" i="84" a="1"/>
  <c r="R32" i="84" s="1"/>
  <c r="S32" i="84" s="1" a="1"/>
  <c r="S32" i="84" s="1"/>
  <c r="T32" i="84" s="1" a="1"/>
  <c r="T32" i="84" s="1"/>
  <c r="U32" i="84" s="1" a="1"/>
  <c r="U32" i="84" s="1"/>
  <c r="V32" i="84" s="1" a="1"/>
  <c r="V32" i="84" s="1"/>
  <c r="W32" i="84" s="1" a="1"/>
  <c r="W32" i="84" s="1"/>
  <c r="X32" i="84" s="1" a="1"/>
  <c r="X32" i="84" s="1"/>
  <c r="Y32" i="84" s="1" a="1"/>
  <c r="Y32" i="84" s="1"/>
  <c r="Z32" i="84" s="1" a="1"/>
  <c r="Z32" i="84" s="1"/>
  <c r="AA32" i="84" s="1" a="1"/>
  <c r="AA32" i="84" s="1"/>
  <c r="AB32" i="84" s="1" a="1"/>
  <c r="AB32" i="84" s="1"/>
  <c r="AC32" i="84" s="1" a="1"/>
  <c r="AC32" i="84" s="1"/>
  <c r="AD32" i="84" s="1" a="1"/>
  <c r="AD32" i="84" s="1"/>
  <c r="R69" i="84" a="1"/>
  <c r="R69" i="84" s="1"/>
  <c r="B70" i="84"/>
  <c r="T67" i="84" a="1"/>
  <c r="T67" i="84" s="1"/>
  <c r="S91" i="84" a="1"/>
  <c r="S91" i="84" s="1"/>
  <c r="D91" i="84" s="1"/>
  <c r="T79" i="84" a="1"/>
  <c r="T79" i="84" s="1"/>
  <c r="D79" i="84"/>
  <c r="B45" i="84"/>
  <c r="R44" i="84" a="1"/>
  <c r="R44" i="84" s="1"/>
  <c r="S44" i="84" s="1" a="1"/>
  <c r="S44" i="84" s="1"/>
  <c r="T44" i="84" s="1" a="1"/>
  <c r="T44" i="84" s="1"/>
  <c r="U44" i="84" s="1" a="1"/>
  <c r="U44" i="84" s="1"/>
  <c r="V44" i="84" s="1" a="1"/>
  <c r="V44" i="84" s="1"/>
  <c r="W44" i="84" s="1" a="1"/>
  <c r="W44" i="84" s="1"/>
  <c r="X44" i="84" s="1" a="1"/>
  <c r="X44" i="84" s="1"/>
  <c r="Y44" i="84" s="1" a="1"/>
  <c r="Y44" i="84" s="1"/>
  <c r="Z44" i="84" s="1" a="1"/>
  <c r="Z44" i="84" s="1"/>
  <c r="AA44" i="84" s="1" a="1"/>
  <c r="AA44" i="84" s="1"/>
  <c r="AB44" i="84" s="1" a="1"/>
  <c r="AB44" i="84" s="1"/>
  <c r="AC44" i="84" s="1" a="1"/>
  <c r="AC44" i="84" s="1"/>
  <c r="AD44" i="84" s="1" a="1"/>
  <c r="AD44" i="84" s="1"/>
  <c r="D43" i="84"/>
  <c r="U68" i="84" a="1"/>
  <c r="U68" i="84" s="1"/>
  <c r="F68" i="84" s="1"/>
  <c r="B81" i="84"/>
  <c r="R80" i="84" a="1"/>
  <c r="R80" i="84" s="1"/>
  <c r="D68" i="84"/>
  <c r="T104" i="84" a="1"/>
  <c r="T104" i="84" s="1"/>
  <c r="D104" i="84"/>
  <c r="E55" i="84"/>
  <c r="U55" i="84" a="1"/>
  <c r="U55" i="84" s="1"/>
  <c r="X41" i="84" a="1"/>
  <c r="X41" i="84" s="1"/>
  <c r="G28" i="84"/>
  <c r="W28" i="84" a="1"/>
  <c r="W28" i="84" s="1"/>
  <c r="F42" i="84"/>
  <c r="V42" i="84" a="1"/>
  <c r="V42" i="84" s="1"/>
  <c r="G29" i="84"/>
  <c r="W29" i="84" a="1"/>
  <c r="W29" i="84" s="1"/>
  <c r="G13" i="84"/>
  <c r="W13" i="84" a="1"/>
  <c r="W13" i="84" s="1"/>
  <c r="AI17" i="84" a="1"/>
  <c r="AI17" i="84" s="1"/>
  <c r="Q21" i="84"/>
  <c r="V18" i="84" a="1"/>
  <c r="V18" i="84" s="1"/>
  <c r="G14" i="84"/>
  <c r="W14" i="84" a="1"/>
  <c r="W14" i="84" s="1"/>
  <c r="AK78" i="84" a="1"/>
  <c r="AK78" i="84" s="1"/>
  <c r="F78" i="84"/>
  <c r="O52" i="76" a="1"/>
  <c r="O52" i="76" s="1"/>
  <c r="N52" i="76" a="1"/>
  <c r="N52" i="76" s="1"/>
  <c r="M52" i="76" a="1"/>
  <c r="M52" i="76" s="1"/>
  <c r="L52" i="76" a="1"/>
  <c r="L52" i="76" s="1"/>
  <c r="Q52" i="76" a="1"/>
  <c r="Q52" i="76" s="1"/>
  <c r="G52" i="76" a="1"/>
  <c r="G52" i="76" s="1"/>
  <c r="K52" i="76" a="1"/>
  <c r="K52" i="76" s="1"/>
  <c r="J52" i="76" a="1"/>
  <c r="J52" i="76" s="1"/>
  <c r="I52" i="76" a="1"/>
  <c r="I52" i="76" s="1"/>
  <c r="H52" i="76" a="1"/>
  <c r="H52" i="76" s="1"/>
  <c r="P52" i="76" a="1"/>
  <c r="P52" i="76" s="1"/>
  <c r="F52" i="76" a="1"/>
  <c r="F52" i="76" s="1"/>
  <c r="F75" i="76"/>
  <c r="B78" i="76" s="1"/>
  <c r="I52" i="84"/>
  <c r="G30" i="84"/>
  <c r="E43" i="84"/>
  <c r="F30" i="84"/>
  <c r="M31" i="84"/>
  <c r="I31" i="84"/>
  <c r="K31" i="84"/>
  <c r="L31" i="84"/>
  <c r="D31" i="84"/>
  <c r="H31" i="84"/>
  <c r="J31" i="84"/>
  <c r="N31" i="84"/>
  <c r="E31" i="84"/>
  <c r="O31" i="84"/>
  <c r="F31" i="84"/>
  <c r="G31" i="84"/>
  <c r="R57" i="84" l="1" a="1"/>
  <c r="R57" i="84" s="1"/>
  <c r="S57" i="84" s="1" a="1"/>
  <c r="S57" i="84" s="1"/>
  <c r="T57" i="84" s="1" a="1"/>
  <c r="T57" i="84" s="1"/>
  <c r="U57" i="84" s="1" a="1"/>
  <c r="U57" i="84" s="1"/>
  <c r="V57" i="84" s="1" a="1"/>
  <c r="V57" i="84" s="1"/>
  <c r="W57" i="84" s="1" a="1"/>
  <c r="W57" i="84" s="1"/>
  <c r="X57" i="84" s="1" a="1"/>
  <c r="X57" i="84" s="1"/>
  <c r="Y57" i="84" s="1" a="1"/>
  <c r="Y57" i="84" s="1"/>
  <c r="Z57" i="84" s="1" a="1"/>
  <c r="Z57" i="84" s="1"/>
  <c r="AA57" i="84" s="1" a="1"/>
  <c r="AA57" i="84" s="1"/>
  <c r="AB57" i="84" s="1" a="1"/>
  <c r="AB57" i="84" s="1"/>
  <c r="AC57" i="84" s="1" a="1"/>
  <c r="AC57" i="84" s="1"/>
  <c r="AD57" i="84" s="1" a="1"/>
  <c r="AD57" i="84" s="1"/>
  <c r="B58" i="84"/>
  <c r="R58" i="84" s="1" a="1"/>
  <c r="R58" i="84" s="1"/>
  <c r="S58" i="84" s="1" a="1"/>
  <c r="S58" i="84" s="1"/>
  <c r="T58" i="84" s="1" a="1"/>
  <c r="T58" i="84" s="1"/>
  <c r="U58" i="84" s="1" a="1"/>
  <c r="U58" i="84" s="1"/>
  <c r="V58" i="84" s="1" a="1"/>
  <c r="V58" i="84" s="1"/>
  <c r="W58" i="84" s="1" a="1"/>
  <c r="W58" i="84" s="1"/>
  <c r="X58" i="84" s="1" a="1"/>
  <c r="X58" i="84" s="1"/>
  <c r="Y58" i="84" s="1" a="1"/>
  <c r="Y58" i="84" s="1"/>
  <c r="Z58" i="84" s="1" a="1"/>
  <c r="Z58" i="84" s="1"/>
  <c r="AA58" i="84" s="1" a="1"/>
  <c r="AA58" i="84" s="1"/>
  <c r="AB58" i="84" s="1" a="1"/>
  <c r="AB58" i="84" s="1"/>
  <c r="AC58" i="84" s="1" a="1"/>
  <c r="AC58" i="84" s="1"/>
  <c r="AD58" i="84" s="1" a="1"/>
  <c r="AD58" i="84" s="1"/>
  <c r="AV57" i="84" a="1"/>
  <c r="AV57" i="84" s="1"/>
  <c r="AW57" i="84" s="1" a="1"/>
  <c r="AW57" i="84" s="1"/>
  <c r="AX57" i="84" s="1" a="1"/>
  <c r="AX57" i="84" s="1"/>
  <c r="AY57" i="84" s="1" a="1"/>
  <c r="AY57" i="84" s="1"/>
  <c r="AZ57" i="84" s="1" a="1"/>
  <c r="AZ57" i="84" s="1"/>
  <c r="BA57" i="84" s="1" a="1"/>
  <c r="BA57" i="84" s="1"/>
  <c r="BB57" i="84" s="1" a="1"/>
  <c r="BB57" i="84" s="1"/>
  <c r="BC57" i="84" s="1" a="1"/>
  <c r="BC57" i="84" s="1"/>
  <c r="BD57" i="84" s="1" a="1"/>
  <c r="BD57" i="84" s="1"/>
  <c r="BE57" i="84" s="1" a="1"/>
  <c r="BE57" i="84" s="1"/>
  <c r="BF57" i="84" s="1" a="1"/>
  <c r="BF57" i="84" s="1"/>
  <c r="BG57" i="84" s="1" a="1"/>
  <c r="BG57" i="84" s="1"/>
  <c r="BH57" i="84" s="1" a="1"/>
  <c r="BH57" i="84" s="1"/>
  <c r="BK57" i="84" a="1"/>
  <c r="BK57" i="84" s="1"/>
  <c r="BL57" i="84" s="1" a="1"/>
  <c r="BL57" i="84" s="1"/>
  <c r="BM57" i="84" s="1" a="1"/>
  <c r="BM57" i="84" s="1"/>
  <c r="BN57" i="84" s="1" a="1"/>
  <c r="BN57" i="84" s="1"/>
  <c r="BO57" i="84" s="1" a="1"/>
  <c r="BO57" i="84" s="1"/>
  <c r="BP57" i="84" s="1" a="1"/>
  <c r="BP57" i="84" s="1"/>
  <c r="BQ57" i="84" s="1" a="1"/>
  <c r="BQ57" i="84" s="1"/>
  <c r="BR57" i="84" s="1" a="1"/>
  <c r="BR57" i="84" s="1"/>
  <c r="BS57" i="84" s="1" a="1"/>
  <c r="BS57" i="84" s="1"/>
  <c r="BT57" i="84" s="1" a="1"/>
  <c r="BT57" i="84" s="1"/>
  <c r="BU57" i="84" s="1" a="1"/>
  <c r="BU57" i="84" s="1"/>
  <c r="BV57" i="84" s="1" a="1"/>
  <c r="BV57" i="84" s="1"/>
  <c r="BW57" i="84" s="1" a="1"/>
  <c r="BW57" i="84" s="1"/>
  <c r="D17" i="84"/>
  <c r="D56" i="84"/>
  <c r="G56" i="84"/>
  <c r="F56" i="84"/>
  <c r="E56" i="84"/>
  <c r="V54" i="84" a="1"/>
  <c r="V54" i="84" s="1"/>
  <c r="G54" i="84" s="1"/>
  <c r="AW18" i="84" a="1"/>
  <c r="AW18" i="84" s="1"/>
  <c r="AX18" i="84" s="1" a="1"/>
  <c r="AX18" i="84" s="1"/>
  <c r="G15" i="84"/>
  <c r="W15" i="84" a="1"/>
  <c r="W15" i="84" s="1"/>
  <c r="E16" i="84"/>
  <c r="U16" i="84" a="1"/>
  <c r="U16" i="84" s="1"/>
  <c r="AG19" i="84" a="1"/>
  <c r="AG19" i="84" s="1"/>
  <c r="AH19" i="84" s="1" a="1"/>
  <c r="AH19" i="84" s="1"/>
  <c r="AV19" i="84" a="1"/>
  <c r="AV19" i="84" s="1"/>
  <c r="BK19" i="84" a="1"/>
  <c r="BK19" i="84" s="1"/>
  <c r="BL19" i="84" s="1" a="1"/>
  <c r="BL19" i="84" s="1"/>
  <c r="BM19" i="84" s="1" a="1"/>
  <c r="BM19" i="84" s="1"/>
  <c r="BN19" i="84" s="1" a="1"/>
  <c r="BN19" i="84" s="1"/>
  <c r="BO19" i="84" s="1" a="1"/>
  <c r="BO19" i="84" s="1"/>
  <c r="BP19" i="84" s="1" a="1"/>
  <c r="BP19" i="84" s="1"/>
  <c r="BQ19" i="84" s="1" a="1"/>
  <c r="BQ19" i="84" s="1"/>
  <c r="BR19" i="84" s="1" a="1"/>
  <c r="BR19" i="84" s="1"/>
  <c r="BS19" i="84" s="1" a="1"/>
  <c r="BS19" i="84" s="1"/>
  <c r="BT19" i="84" s="1" a="1"/>
  <c r="BT19" i="84" s="1"/>
  <c r="BU19" i="84" s="1" a="1"/>
  <c r="BU19" i="84" s="1"/>
  <c r="BV19" i="84" s="1" a="1"/>
  <c r="BV19" i="84" s="1"/>
  <c r="BW19" i="84" s="1" a="1"/>
  <c r="BW19" i="84" s="1"/>
  <c r="R19" i="84" a="1"/>
  <c r="R19" i="84" s="1"/>
  <c r="B20" i="84"/>
  <c r="BL18" i="84" a="1"/>
  <c r="BL18" i="84" s="1"/>
  <c r="BM18" i="84" s="1" a="1"/>
  <c r="BM18" i="84" s="1"/>
  <c r="BN18" i="84" s="1" a="1"/>
  <c r="BN18" i="84" s="1"/>
  <c r="BO18" i="84" s="1" a="1"/>
  <c r="BO18" i="84" s="1"/>
  <c r="BP18" i="84" s="1" a="1"/>
  <c r="BP18" i="84" s="1"/>
  <c r="BQ18" i="84" s="1" a="1"/>
  <c r="BQ18" i="84" s="1"/>
  <c r="BR18" i="84" s="1" a="1"/>
  <c r="BR18" i="84" s="1"/>
  <c r="BS18" i="84" s="1" a="1"/>
  <c r="BS18" i="84" s="1"/>
  <c r="BT18" i="84" s="1" a="1"/>
  <c r="BT18" i="84" s="1"/>
  <c r="BU18" i="84" s="1" a="1"/>
  <c r="BU18" i="84" s="1"/>
  <c r="BV18" i="84" s="1" a="1"/>
  <c r="BV18" i="84" s="1"/>
  <c r="BW18" i="84" s="1" a="1"/>
  <c r="BW18" i="84" s="1"/>
  <c r="N28" i="75"/>
  <c r="E28" i="75"/>
  <c r="O28" i="75"/>
  <c r="J28" i="75"/>
  <c r="F28" i="75"/>
  <c r="M28" i="75"/>
  <c r="I28" i="75"/>
  <c r="G28" i="75"/>
  <c r="B79" i="76"/>
  <c r="D78" i="76"/>
  <c r="C78" i="76"/>
  <c r="B55" i="76"/>
  <c r="D54" i="76"/>
  <c r="C54" i="76"/>
  <c r="B31" i="76"/>
  <c r="D30" i="76"/>
  <c r="C30" i="76"/>
  <c r="D66" i="76"/>
  <c r="C66" i="76"/>
  <c r="B67" i="76"/>
  <c r="C17" i="76"/>
  <c r="D17" i="76"/>
  <c r="B18" i="76"/>
  <c r="B43" i="76"/>
  <c r="D42" i="76"/>
  <c r="C42" i="76"/>
  <c r="H28" i="75"/>
  <c r="D28" i="75"/>
  <c r="K28" i="75"/>
  <c r="AG30" i="75" a="1"/>
  <c r="AG30" i="75" s="1"/>
  <c r="AV30" i="75" a="1"/>
  <c r="AV30" i="75" s="1"/>
  <c r="BK30" i="75" a="1"/>
  <c r="BK30" i="75" s="1"/>
  <c r="AG42" i="75" a="1"/>
  <c r="AG42" i="75" s="1"/>
  <c r="AV42" i="75" a="1"/>
  <c r="AV42" i="75" s="1"/>
  <c r="BK42" i="75" a="1"/>
  <c r="BK42" i="75" s="1"/>
  <c r="R78" i="75" a="1"/>
  <c r="R78" i="75" s="1"/>
  <c r="AG78" i="75" a="1"/>
  <c r="AG78" i="75" s="1"/>
  <c r="AV78" i="75" a="1"/>
  <c r="AV78" i="75" s="1"/>
  <c r="BK78" i="75" a="1"/>
  <c r="BK78" i="75" s="1"/>
  <c r="R66" i="75" a="1"/>
  <c r="R66" i="75" s="1"/>
  <c r="BK66" i="75" a="1"/>
  <c r="BK66" i="75" s="1"/>
  <c r="AG66" i="75" a="1"/>
  <c r="AG66" i="75" s="1"/>
  <c r="AV66" i="75" a="1"/>
  <c r="AV66" i="75" s="1"/>
  <c r="AV54" i="75" a="1"/>
  <c r="AV54" i="75" s="1"/>
  <c r="BK54" i="75" a="1"/>
  <c r="BK54" i="75" s="1"/>
  <c r="AG54" i="75" a="1"/>
  <c r="AG54" i="75" s="1"/>
  <c r="BF29" i="75" a="1"/>
  <c r="BF29" i="75" s="1"/>
  <c r="BE29" i="75" a="1"/>
  <c r="BE29" i="75" s="1"/>
  <c r="BD29" i="75" a="1"/>
  <c r="BD29" i="75" s="1"/>
  <c r="BC29" i="75" a="1"/>
  <c r="BC29" i="75" s="1"/>
  <c r="BB29" i="75" a="1"/>
  <c r="BB29" i="75" s="1"/>
  <c r="BA29" i="75" a="1"/>
  <c r="BA29" i="75" s="1"/>
  <c r="AY29" i="75" a="1"/>
  <c r="AY29" i="75" s="1"/>
  <c r="AZ29" i="75" a="1"/>
  <c r="AZ29" i="75" s="1"/>
  <c r="AX29" i="75" a="1"/>
  <c r="AX29" i="75" s="1"/>
  <c r="AW29" i="75" a="1"/>
  <c r="AW29" i="75" s="1"/>
  <c r="BG29" i="75" a="1"/>
  <c r="BG29" i="75" s="1"/>
  <c r="BH29" i="75" a="1"/>
  <c r="BH29" i="75" s="1"/>
  <c r="BP29" i="75" a="1"/>
  <c r="BP29" i="75" s="1"/>
  <c r="BW29" i="75" a="1"/>
  <c r="BW29" i="75" s="1"/>
  <c r="BV29" i="75" a="1"/>
  <c r="BV29" i="75" s="1"/>
  <c r="BU29" i="75" a="1"/>
  <c r="BU29" i="75" s="1"/>
  <c r="BT29" i="75" a="1"/>
  <c r="BT29" i="75" s="1"/>
  <c r="BS29" i="75" a="1"/>
  <c r="BS29" i="75" s="1"/>
  <c r="BQ29" i="75" a="1"/>
  <c r="BQ29" i="75" s="1"/>
  <c r="BN29" i="75" a="1"/>
  <c r="BN29" i="75" s="1"/>
  <c r="BR29" i="75" a="1"/>
  <c r="BR29" i="75" s="1"/>
  <c r="BO29" i="75" a="1"/>
  <c r="BO29" i="75" s="1"/>
  <c r="BM29" i="75" a="1"/>
  <c r="BM29" i="75" s="1"/>
  <c r="BL29" i="75" a="1"/>
  <c r="BL29" i="75" s="1"/>
  <c r="AQ29" i="75" a="1"/>
  <c r="AQ29" i="75" s="1"/>
  <c r="AS29" i="75" a="1"/>
  <c r="AS29" i="75" s="1"/>
  <c r="AR29" i="75" a="1"/>
  <c r="AR29" i="75" s="1"/>
  <c r="AN29" i="75" a="1"/>
  <c r="AN29" i="75" s="1"/>
  <c r="AM29" i="75" a="1"/>
  <c r="AM29" i="75" s="1"/>
  <c r="AL29" i="75" a="1"/>
  <c r="AL29" i="75" s="1"/>
  <c r="AO29" i="75" a="1"/>
  <c r="AO29" i="75" s="1"/>
  <c r="AK29" i="75" a="1"/>
  <c r="AK29" i="75" s="1"/>
  <c r="AH29" i="75" a="1"/>
  <c r="AH29" i="75" s="1"/>
  <c r="AJ29" i="75" a="1"/>
  <c r="AJ29" i="75" s="1"/>
  <c r="AP29" i="75" a="1"/>
  <c r="AP29" i="75" s="1"/>
  <c r="AI29" i="75" a="1"/>
  <c r="AI29" i="75" s="1"/>
  <c r="BO41" i="75" a="1"/>
  <c r="BO41" i="75" s="1"/>
  <c r="BR41" i="75" a="1"/>
  <c r="BR41" i="75" s="1"/>
  <c r="BN41" i="75" a="1"/>
  <c r="BN41" i="75" s="1"/>
  <c r="BM41" i="75" a="1"/>
  <c r="BM41" i="75" s="1"/>
  <c r="BL41" i="75" a="1"/>
  <c r="BL41" i="75" s="1"/>
  <c r="BS41" i="75" a="1"/>
  <c r="BS41" i="75" s="1"/>
  <c r="BT41" i="75" a="1"/>
  <c r="BT41" i="75" s="1"/>
  <c r="BW41" i="75" a="1"/>
  <c r="BW41" i="75" s="1"/>
  <c r="BV41" i="75" a="1"/>
  <c r="BV41" i="75" s="1"/>
  <c r="BU41" i="75" a="1"/>
  <c r="BU41" i="75" s="1"/>
  <c r="BP41" i="75" a="1"/>
  <c r="BP41" i="75" s="1"/>
  <c r="BQ41" i="75" a="1"/>
  <c r="BQ41" i="75" s="1"/>
  <c r="AW41" i="75" a="1"/>
  <c r="AW41" i="75" s="1"/>
  <c r="BH41" i="75" a="1"/>
  <c r="BH41" i="75" s="1"/>
  <c r="AX41" i="75" a="1"/>
  <c r="AX41" i="75" s="1"/>
  <c r="BG41" i="75" a="1"/>
  <c r="BG41" i="75" s="1"/>
  <c r="BF41" i="75" a="1"/>
  <c r="BF41" i="75" s="1"/>
  <c r="BE41" i="75" a="1"/>
  <c r="BE41" i="75" s="1"/>
  <c r="BD41" i="75" a="1"/>
  <c r="BD41" i="75" s="1"/>
  <c r="AY41" i="75" a="1"/>
  <c r="AY41" i="75" s="1"/>
  <c r="BC41" i="75" a="1"/>
  <c r="BC41" i="75" s="1"/>
  <c r="BB41" i="75" a="1"/>
  <c r="BB41" i="75" s="1"/>
  <c r="BA41" i="75" a="1"/>
  <c r="BA41" i="75" s="1"/>
  <c r="AZ41" i="75" a="1"/>
  <c r="AZ41" i="75" s="1"/>
  <c r="L28" i="75"/>
  <c r="AS41" i="75" a="1"/>
  <c r="AS41" i="75" s="1"/>
  <c r="AO41" i="75" a="1"/>
  <c r="AO41" i="75" s="1"/>
  <c r="AN41" i="75" a="1"/>
  <c r="AN41" i="75" s="1"/>
  <c r="AL41" i="75" a="1"/>
  <c r="AL41" i="75" s="1"/>
  <c r="AK41" i="75" a="1"/>
  <c r="AK41" i="75" s="1"/>
  <c r="AJ41" i="75" a="1"/>
  <c r="AJ41" i="75" s="1"/>
  <c r="AI41" i="75" a="1"/>
  <c r="AI41" i="75" s="1"/>
  <c r="AH41" i="75" a="1"/>
  <c r="AH41" i="75" s="1"/>
  <c r="AR41" i="75" a="1"/>
  <c r="AR41" i="75" s="1"/>
  <c r="AQ41" i="75" a="1"/>
  <c r="AQ41" i="75" s="1"/>
  <c r="AP41" i="75" a="1"/>
  <c r="AP41" i="75" s="1"/>
  <c r="AM41" i="75" a="1"/>
  <c r="AM41" i="75" s="1"/>
  <c r="R54" i="75" a="1"/>
  <c r="R54" i="75" s="1"/>
  <c r="B55" i="75"/>
  <c r="B31" i="75"/>
  <c r="R30" i="75" a="1"/>
  <c r="R30" i="75" s="1"/>
  <c r="X29" i="75" a="1"/>
  <c r="X29" i="75" s="1"/>
  <c r="S29" i="75" a="1"/>
  <c r="S29" i="75" s="1"/>
  <c r="AD29" i="75" a="1"/>
  <c r="AD29" i="75" s="1"/>
  <c r="AC29" i="75" a="1"/>
  <c r="AC29" i="75" s="1"/>
  <c r="Z29" i="75" a="1"/>
  <c r="Z29" i="75" s="1"/>
  <c r="AA29" i="75" a="1"/>
  <c r="AA29" i="75" s="1"/>
  <c r="U29" i="75" a="1"/>
  <c r="U29" i="75" s="1"/>
  <c r="W29" i="75" a="1"/>
  <c r="W29" i="75" s="1"/>
  <c r="AB29" i="75" a="1"/>
  <c r="AB29" i="75" s="1"/>
  <c r="V29" i="75" a="1"/>
  <c r="V29" i="75" s="1"/>
  <c r="Y29" i="75" a="1"/>
  <c r="Y29" i="75" s="1"/>
  <c r="T29" i="75" a="1"/>
  <c r="T29" i="75" s="1"/>
  <c r="R42" i="75" a="1"/>
  <c r="R42" i="75" s="1"/>
  <c r="B43" i="75"/>
  <c r="AD41" i="75" a="1"/>
  <c r="AD41" i="75" s="1"/>
  <c r="W41" i="75" a="1"/>
  <c r="W41" i="75" s="1"/>
  <c r="V41" i="75" a="1"/>
  <c r="V41" i="75" s="1"/>
  <c r="U41" i="75" a="1"/>
  <c r="U41" i="75" s="1"/>
  <c r="T41" i="75" a="1"/>
  <c r="T41" i="75" s="1"/>
  <c r="S41" i="75" a="1"/>
  <c r="S41" i="75" s="1"/>
  <c r="AB41" i="75" a="1"/>
  <c r="AB41" i="75" s="1"/>
  <c r="AC41" i="75" a="1"/>
  <c r="AC41" i="75" s="1"/>
  <c r="X41" i="75" a="1"/>
  <c r="X41" i="75" s="1"/>
  <c r="AA41" i="75" a="1"/>
  <c r="AA41" i="75" s="1"/>
  <c r="Z41" i="75" a="1"/>
  <c r="Z41" i="75" s="1"/>
  <c r="Y41" i="75" a="1"/>
  <c r="Y41" i="75" s="1"/>
  <c r="B79" i="75"/>
  <c r="D101" i="75"/>
  <c r="B104" i="75" s="1"/>
  <c r="B91" i="75"/>
  <c r="AY65" i="75" a="1"/>
  <c r="AY65" i="75" s="1"/>
  <c r="BH65" i="75" a="1"/>
  <c r="BH65" i="75" s="1"/>
  <c r="BF65" i="75" a="1"/>
  <c r="BF65" i="75" s="1"/>
  <c r="BB65" i="75" a="1"/>
  <c r="BB65" i="75" s="1"/>
  <c r="BA65" i="75" a="1"/>
  <c r="BA65" i="75" s="1"/>
  <c r="BE65" i="75" a="1"/>
  <c r="BE65" i="75" s="1"/>
  <c r="AZ65" i="75" a="1"/>
  <c r="AZ65" i="75" s="1"/>
  <c r="BG65" i="75" a="1"/>
  <c r="BG65" i="75" s="1"/>
  <c r="AW65" i="75" a="1"/>
  <c r="AW65" i="75" s="1"/>
  <c r="AX65" i="75" a="1"/>
  <c r="AX65" i="75" s="1"/>
  <c r="BC65" i="75" a="1"/>
  <c r="BC65" i="75" s="1"/>
  <c r="BD65" i="75" a="1"/>
  <c r="BD65" i="75" s="1"/>
  <c r="V65" i="75" a="1"/>
  <c r="V65" i="75" s="1"/>
  <c r="AD65" i="75" a="1"/>
  <c r="AD65" i="75" s="1"/>
  <c r="U65" i="75" a="1"/>
  <c r="U65" i="75" s="1"/>
  <c r="S65" i="75" a="1"/>
  <c r="S65" i="75" s="1"/>
  <c r="AB65" i="75" a="1"/>
  <c r="AB65" i="75" s="1"/>
  <c r="Y65" i="75" a="1"/>
  <c r="Y65" i="75" s="1"/>
  <c r="Z65" i="75" a="1"/>
  <c r="Z65" i="75" s="1"/>
  <c r="AA65" i="75" a="1"/>
  <c r="AA65" i="75" s="1"/>
  <c r="W65" i="75" a="1"/>
  <c r="W65" i="75" s="1"/>
  <c r="X65" i="75" a="1"/>
  <c r="X65" i="75" s="1"/>
  <c r="AC65" i="75" a="1"/>
  <c r="AC65" i="75" s="1"/>
  <c r="T65" i="75" a="1"/>
  <c r="T65" i="75" s="1"/>
  <c r="AP65" i="75" a="1"/>
  <c r="AP65" i="75" s="1"/>
  <c r="AQ65" i="75" a="1"/>
  <c r="AQ65" i="75" s="1"/>
  <c r="AR65" i="75" a="1"/>
  <c r="AR65" i="75" s="1"/>
  <c r="AH65" i="75" a="1"/>
  <c r="AH65" i="75" s="1"/>
  <c r="AM65" i="75" a="1"/>
  <c r="AM65" i="75" s="1"/>
  <c r="AN65" i="75" a="1"/>
  <c r="AN65" i="75" s="1"/>
  <c r="AK65" i="75" a="1"/>
  <c r="AK65" i="75" s="1"/>
  <c r="AL65" i="75" a="1"/>
  <c r="AL65" i="75" s="1"/>
  <c r="AI65" i="75" a="1"/>
  <c r="AI65" i="75" s="1"/>
  <c r="AS65" i="75" a="1"/>
  <c r="AS65" i="75" s="1"/>
  <c r="AO65" i="75" a="1"/>
  <c r="AO65" i="75" s="1"/>
  <c r="AJ65" i="75" a="1"/>
  <c r="AJ65" i="75" s="1"/>
  <c r="BM65" i="75" a="1"/>
  <c r="BM65" i="75" s="1"/>
  <c r="BR65" i="75" a="1"/>
  <c r="BR65" i="75" s="1"/>
  <c r="BP65" i="75" a="1"/>
  <c r="BP65" i="75" s="1"/>
  <c r="BV65" i="75" a="1"/>
  <c r="BV65" i="75" s="1"/>
  <c r="BS65" i="75" a="1"/>
  <c r="BS65" i="75" s="1"/>
  <c r="BL65" i="75" a="1"/>
  <c r="BL65" i="75" s="1"/>
  <c r="BT65" i="75" a="1"/>
  <c r="BT65" i="75" s="1"/>
  <c r="BU65" i="75" a="1"/>
  <c r="BU65" i="75" s="1"/>
  <c r="BQ65" i="75" a="1"/>
  <c r="BQ65" i="75" s="1"/>
  <c r="BW65" i="75" a="1"/>
  <c r="BW65" i="75" s="1"/>
  <c r="BO65" i="75" a="1"/>
  <c r="BO65" i="75" s="1"/>
  <c r="BN65" i="75" a="1"/>
  <c r="BN65" i="75" s="1"/>
  <c r="B67" i="75"/>
  <c r="AG81" i="84" a="1"/>
  <c r="AG81" i="84" s="1"/>
  <c r="AV81" i="84" a="1"/>
  <c r="AV81" i="84" s="1"/>
  <c r="AW81" i="84" s="1" a="1"/>
  <c r="AW81" i="84" s="1"/>
  <c r="AX81" i="84" s="1" a="1"/>
  <c r="AX81" i="84" s="1"/>
  <c r="AY81" i="84" s="1" a="1"/>
  <c r="AY81" i="84" s="1"/>
  <c r="AZ81" i="84" s="1" a="1"/>
  <c r="AZ81" i="84" s="1"/>
  <c r="BA81" i="84" s="1" a="1"/>
  <c r="BA81" i="84" s="1"/>
  <c r="BB81" i="84" s="1" a="1"/>
  <c r="BB81" i="84" s="1"/>
  <c r="BC81" i="84" s="1" a="1"/>
  <c r="BC81" i="84" s="1"/>
  <c r="BD81" i="84" s="1" a="1"/>
  <c r="BD81" i="84" s="1"/>
  <c r="BE81" i="84" s="1" a="1"/>
  <c r="BE81" i="84" s="1"/>
  <c r="BF81" i="84" s="1" a="1"/>
  <c r="BF81" i="84" s="1"/>
  <c r="BG81" i="84" s="1" a="1"/>
  <c r="BG81" i="84" s="1"/>
  <c r="BH81" i="84" s="1" a="1"/>
  <c r="BH81" i="84" s="1"/>
  <c r="BK81" i="84" a="1"/>
  <c r="BK81" i="84" s="1"/>
  <c r="BL81" i="84" s="1" a="1"/>
  <c r="BL81" i="84" s="1"/>
  <c r="BM81" i="84" s="1" a="1"/>
  <c r="BM81" i="84" s="1"/>
  <c r="BN81" i="84" s="1" a="1"/>
  <c r="BN81" i="84" s="1"/>
  <c r="BO81" i="84" s="1" a="1"/>
  <c r="BO81" i="84" s="1"/>
  <c r="BP81" i="84" s="1" a="1"/>
  <c r="BP81" i="84" s="1"/>
  <c r="BQ81" i="84" s="1" a="1"/>
  <c r="BQ81" i="84" s="1"/>
  <c r="BR81" i="84" s="1" a="1"/>
  <c r="BR81" i="84" s="1"/>
  <c r="BS81" i="84" s="1" a="1"/>
  <c r="BS81" i="84" s="1"/>
  <c r="BT81" i="84" s="1" a="1"/>
  <c r="BT81" i="84" s="1"/>
  <c r="BU81" i="84" s="1" a="1"/>
  <c r="BU81" i="84" s="1"/>
  <c r="BV81" i="84" s="1" a="1"/>
  <c r="BV81" i="84" s="1"/>
  <c r="BW81" i="84" s="1" a="1"/>
  <c r="BW81" i="84" s="1"/>
  <c r="V68" i="84" a="1"/>
  <c r="V68" i="84" s="1"/>
  <c r="G68" i="84" s="1"/>
  <c r="AV33" i="84" a="1"/>
  <c r="AV33" i="84" s="1"/>
  <c r="AW33" i="84" s="1" a="1"/>
  <c r="AW33" i="84" s="1"/>
  <c r="AX33" i="84" s="1" a="1"/>
  <c r="AX33" i="84" s="1"/>
  <c r="AY33" i="84" s="1" a="1"/>
  <c r="AY33" i="84" s="1"/>
  <c r="AZ33" i="84" s="1" a="1"/>
  <c r="AZ33" i="84" s="1"/>
  <c r="BA33" i="84" s="1" a="1"/>
  <c r="BA33" i="84" s="1"/>
  <c r="BB33" i="84" s="1" a="1"/>
  <c r="BB33" i="84" s="1"/>
  <c r="BC33" i="84" s="1" a="1"/>
  <c r="BC33" i="84" s="1"/>
  <c r="BD33" i="84" s="1" a="1"/>
  <c r="BD33" i="84" s="1"/>
  <c r="BE33" i="84" s="1" a="1"/>
  <c r="BE33" i="84" s="1"/>
  <c r="BF33" i="84" s="1" a="1"/>
  <c r="BF33" i="84" s="1"/>
  <c r="BG33" i="84" s="1" a="1"/>
  <c r="BG33" i="84" s="1"/>
  <c r="BH33" i="84" s="1" a="1"/>
  <c r="BH33" i="84" s="1"/>
  <c r="BK33" i="84" a="1"/>
  <c r="BK33" i="84" s="1"/>
  <c r="BL33" i="84" s="1" a="1"/>
  <c r="BL33" i="84" s="1"/>
  <c r="BM33" i="84" s="1" a="1"/>
  <c r="BM33" i="84" s="1"/>
  <c r="BN33" i="84" s="1" a="1"/>
  <c r="BN33" i="84" s="1"/>
  <c r="BO33" i="84" s="1" a="1"/>
  <c r="BO33" i="84" s="1"/>
  <c r="BP33" i="84" s="1" a="1"/>
  <c r="BP33" i="84" s="1"/>
  <c r="BQ33" i="84" s="1" a="1"/>
  <c r="BQ33" i="84" s="1"/>
  <c r="BR33" i="84" s="1" a="1"/>
  <c r="BR33" i="84" s="1"/>
  <c r="BS33" i="84" s="1" a="1"/>
  <c r="BS33" i="84" s="1"/>
  <c r="BT33" i="84" s="1" a="1"/>
  <c r="BT33" i="84" s="1"/>
  <c r="BU33" i="84" s="1" a="1"/>
  <c r="BU33" i="84" s="1"/>
  <c r="BV33" i="84" s="1" a="1"/>
  <c r="BV33" i="84" s="1"/>
  <c r="BW33" i="84" s="1" a="1"/>
  <c r="BW33" i="84" s="1"/>
  <c r="AG33" i="84" a="1"/>
  <c r="AG33" i="84" s="1"/>
  <c r="AH33" i="84" s="1" a="1"/>
  <c r="AH33" i="84" s="1"/>
  <c r="AI33" i="84" s="1" a="1"/>
  <c r="AI33" i="84" s="1"/>
  <c r="AJ33" i="84" s="1" a="1"/>
  <c r="AJ33" i="84" s="1"/>
  <c r="AK33" i="84" s="1" a="1"/>
  <c r="AK33" i="84" s="1"/>
  <c r="AL33" i="84" s="1" a="1"/>
  <c r="AL33" i="84" s="1"/>
  <c r="AM33" i="84" s="1" a="1"/>
  <c r="AM33" i="84" s="1"/>
  <c r="AN33" i="84" s="1" a="1"/>
  <c r="AN33" i="84" s="1"/>
  <c r="AO33" i="84" s="1" a="1"/>
  <c r="AO33" i="84" s="1"/>
  <c r="AP33" i="84" s="1" a="1"/>
  <c r="AP33" i="84" s="1"/>
  <c r="AQ33" i="84" s="1" a="1"/>
  <c r="AQ33" i="84" s="1"/>
  <c r="AR33" i="84" s="1" a="1"/>
  <c r="AR33" i="84" s="1"/>
  <c r="AS33" i="84" s="1" a="1"/>
  <c r="AS33" i="84" s="1"/>
  <c r="BK45" i="84" a="1"/>
  <c r="BK45" i="84" s="1"/>
  <c r="BL45" i="84" s="1" a="1"/>
  <c r="BL45" i="84" s="1"/>
  <c r="BM45" i="84" s="1" a="1"/>
  <c r="BM45" i="84" s="1"/>
  <c r="BN45" i="84" s="1" a="1"/>
  <c r="BN45" i="84" s="1"/>
  <c r="BO45" i="84" s="1" a="1"/>
  <c r="BO45" i="84" s="1"/>
  <c r="BP45" i="84" s="1" a="1"/>
  <c r="BP45" i="84" s="1"/>
  <c r="BQ45" i="84" s="1" a="1"/>
  <c r="BQ45" i="84" s="1"/>
  <c r="BR45" i="84" s="1" a="1"/>
  <c r="BR45" i="84" s="1"/>
  <c r="BS45" i="84" s="1" a="1"/>
  <c r="BS45" i="84" s="1"/>
  <c r="BT45" i="84" s="1" a="1"/>
  <c r="BT45" i="84" s="1"/>
  <c r="BU45" i="84" s="1" a="1"/>
  <c r="BU45" i="84" s="1"/>
  <c r="BV45" i="84" s="1" a="1"/>
  <c r="BV45" i="84" s="1"/>
  <c r="BW45" i="84" s="1" a="1"/>
  <c r="BW45" i="84" s="1"/>
  <c r="AV45" i="84" a="1"/>
  <c r="AV45" i="84" s="1"/>
  <c r="AW45" i="84" s="1" a="1"/>
  <c r="AW45" i="84" s="1"/>
  <c r="AX45" i="84" s="1" a="1"/>
  <c r="AX45" i="84" s="1"/>
  <c r="AY45" i="84" s="1" a="1"/>
  <c r="AY45" i="84" s="1"/>
  <c r="AZ45" i="84" s="1" a="1"/>
  <c r="AZ45" i="84" s="1"/>
  <c r="BA45" i="84" s="1" a="1"/>
  <c r="BA45" i="84" s="1"/>
  <c r="BB45" i="84" s="1" a="1"/>
  <c r="BB45" i="84" s="1"/>
  <c r="BC45" i="84" s="1" a="1"/>
  <c r="BC45" i="84" s="1"/>
  <c r="BD45" i="84" s="1" a="1"/>
  <c r="BD45" i="84" s="1"/>
  <c r="BE45" i="84" s="1" a="1"/>
  <c r="BE45" i="84" s="1"/>
  <c r="BF45" i="84" s="1" a="1"/>
  <c r="BF45" i="84" s="1"/>
  <c r="BG45" i="84" s="1" a="1"/>
  <c r="BG45" i="84" s="1"/>
  <c r="BH45" i="84" s="1" a="1"/>
  <c r="BH45" i="84" s="1"/>
  <c r="AG45" i="84" a="1"/>
  <c r="AG45" i="84" s="1"/>
  <c r="AH45" i="84" s="1" a="1"/>
  <c r="AH45" i="84" s="1"/>
  <c r="AI45" i="84" s="1" a="1"/>
  <c r="AI45" i="84" s="1"/>
  <c r="AJ45" i="84" s="1" a="1"/>
  <c r="AJ45" i="84" s="1"/>
  <c r="AK45" i="84" s="1" a="1"/>
  <c r="AK45" i="84" s="1"/>
  <c r="AL45" i="84" s="1" a="1"/>
  <c r="AL45" i="84" s="1"/>
  <c r="AM45" i="84" s="1" a="1"/>
  <c r="AM45" i="84" s="1"/>
  <c r="AN45" i="84" s="1" a="1"/>
  <c r="AN45" i="84" s="1"/>
  <c r="AO45" i="84" s="1" a="1"/>
  <c r="AO45" i="84" s="1"/>
  <c r="AP45" i="84" s="1" a="1"/>
  <c r="AP45" i="84" s="1"/>
  <c r="AQ45" i="84" s="1" a="1"/>
  <c r="AQ45" i="84" s="1"/>
  <c r="AR45" i="84" s="1" a="1"/>
  <c r="AR45" i="84" s="1"/>
  <c r="AS45" i="84" s="1" a="1"/>
  <c r="AS45" i="84" s="1"/>
  <c r="AV93" i="84" a="1"/>
  <c r="AV93" i="84" s="1"/>
  <c r="BK93" i="84" a="1"/>
  <c r="BK93" i="84" s="1"/>
  <c r="BL93" i="84" s="1" a="1"/>
  <c r="BL93" i="84" s="1"/>
  <c r="BM93" i="84" s="1" a="1"/>
  <c r="BM93" i="84" s="1"/>
  <c r="BN93" i="84" s="1" a="1"/>
  <c r="BN93" i="84" s="1"/>
  <c r="BO93" i="84" s="1" a="1"/>
  <c r="BO93" i="84" s="1"/>
  <c r="BP93" i="84" s="1" a="1"/>
  <c r="BP93" i="84" s="1"/>
  <c r="BQ93" i="84" s="1" a="1"/>
  <c r="BQ93" i="84" s="1"/>
  <c r="BR93" i="84" s="1" a="1"/>
  <c r="BR93" i="84" s="1"/>
  <c r="BS93" i="84" s="1" a="1"/>
  <c r="BS93" i="84" s="1"/>
  <c r="BT93" i="84" s="1" a="1"/>
  <c r="BT93" i="84" s="1"/>
  <c r="BU93" i="84" s="1" a="1"/>
  <c r="BU93" i="84" s="1"/>
  <c r="BV93" i="84" s="1" a="1"/>
  <c r="BV93" i="84" s="1"/>
  <c r="BW93" i="84" s="1" a="1"/>
  <c r="BW93" i="84" s="1"/>
  <c r="AG93" i="84" a="1"/>
  <c r="AG93" i="84" s="1"/>
  <c r="AH93" i="84" s="1" a="1"/>
  <c r="AH93" i="84" s="1"/>
  <c r="AI93" i="84" s="1" a="1"/>
  <c r="AI93" i="84" s="1"/>
  <c r="AJ93" i="84" s="1" a="1"/>
  <c r="AJ93" i="84" s="1"/>
  <c r="AK93" i="84" s="1" a="1"/>
  <c r="AK93" i="84" s="1"/>
  <c r="AL93" i="84" s="1" a="1"/>
  <c r="AL93" i="84" s="1"/>
  <c r="AM93" i="84" s="1" a="1"/>
  <c r="AM93" i="84" s="1"/>
  <c r="AN93" i="84" s="1" a="1"/>
  <c r="AN93" i="84" s="1"/>
  <c r="AO93" i="84" s="1" a="1"/>
  <c r="AO93" i="84" s="1"/>
  <c r="AP93" i="84" s="1" a="1"/>
  <c r="AP93" i="84" s="1"/>
  <c r="AQ93" i="84" s="1" a="1"/>
  <c r="AQ93" i="84" s="1"/>
  <c r="AR93" i="84" s="1" a="1"/>
  <c r="AR93" i="84" s="1"/>
  <c r="AS93" i="84" s="1" a="1"/>
  <c r="AS93" i="84" s="1"/>
  <c r="BK106" i="84" a="1"/>
  <c r="BK106" i="84" s="1"/>
  <c r="BL106" i="84" s="1" a="1"/>
  <c r="BL106" i="84" s="1"/>
  <c r="BM106" i="84" s="1" a="1"/>
  <c r="BM106" i="84" s="1"/>
  <c r="BN106" i="84" s="1" a="1"/>
  <c r="BN106" i="84" s="1"/>
  <c r="BO106" i="84" s="1" a="1"/>
  <c r="BO106" i="84" s="1"/>
  <c r="BP106" i="84" s="1" a="1"/>
  <c r="BP106" i="84" s="1"/>
  <c r="BQ106" i="84" s="1" a="1"/>
  <c r="BQ106" i="84" s="1"/>
  <c r="BR106" i="84" s="1" a="1"/>
  <c r="BR106" i="84" s="1"/>
  <c r="BS106" i="84" s="1" a="1"/>
  <c r="BS106" i="84" s="1"/>
  <c r="BT106" i="84" s="1" a="1"/>
  <c r="BT106" i="84" s="1"/>
  <c r="BU106" i="84" s="1" a="1"/>
  <c r="BU106" i="84" s="1"/>
  <c r="BV106" i="84" s="1" a="1"/>
  <c r="BV106" i="84" s="1"/>
  <c r="BW106" i="84" s="1" a="1"/>
  <c r="BW106" i="84" s="1"/>
  <c r="AG106" i="84" a="1"/>
  <c r="AG106" i="84" s="1"/>
  <c r="AV106" i="84" a="1"/>
  <c r="AV106" i="84" s="1"/>
  <c r="AW106" i="84" s="1" a="1"/>
  <c r="AW106" i="84" s="1"/>
  <c r="AX106" i="84" s="1" a="1"/>
  <c r="AX106" i="84" s="1"/>
  <c r="AY106" i="84" s="1" a="1"/>
  <c r="AY106" i="84" s="1"/>
  <c r="AZ106" i="84" s="1" a="1"/>
  <c r="AZ106" i="84" s="1"/>
  <c r="BA106" i="84" s="1" a="1"/>
  <c r="BA106" i="84" s="1"/>
  <c r="BB106" i="84" s="1" a="1"/>
  <c r="BB106" i="84" s="1"/>
  <c r="BC106" i="84" s="1" a="1"/>
  <c r="BC106" i="84" s="1"/>
  <c r="BD106" i="84" s="1" a="1"/>
  <c r="BD106" i="84" s="1"/>
  <c r="BE106" i="84" s="1" a="1"/>
  <c r="BE106" i="84" s="1"/>
  <c r="BF106" i="84" s="1" a="1"/>
  <c r="BF106" i="84" s="1"/>
  <c r="BG106" i="84" s="1" a="1"/>
  <c r="BG106" i="84" s="1"/>
  <c r="BH106" i="84" s="1" a="1"/>
  <c r="BH106" i="84" s="1"/>
  <c r="AG70" i="84" a="1"/>
  <c r="AG70" i="84" s="1"/>
  <c r="AH70" i="84" s="1" a="1"/>
  <c r="AH70" i="84" s="1"/>
  <c r="AI70" i="84" s="1" a="1"/>
  <c r="AI70" i="84" s="1"/>
  <c r="AJ70" i="84" s="1" a="1"/>
  <c r="AJ70" i="84" s="1"/>
  <c r="AK70" i="84" s="1" a="1"/>
  <c r="AK70" i="84" s="1"/>
  <c r="AL70" i="84" s="1" a="1"/>
  <c r="AL70" i="84" s="1"/>
  <c r="AM70" i="84" s="1" a="1"/>
  <c r="AM70" i="84" s="1"/>
  <c r="AN70" i="84" s="1" a="1"/>
  <c r="AN70" i="84" s="1"/>
  <c r="AO70" i="84" s="1" a="1"/>
  <c r="AO70" i="84" s="1"/>
  <c r="AP70" i="84" s="1" a="1"/>
  <c r="AP70" i="84" s="1"/>
  <c r="AQ70" i="84" s="1" a="1"/>
  <c r="AQ70" i="84" s="1"/>
  <c r="AR70" i="84" s="1" a="1"/>
  <c r="AR70" i="84" s="1"/>
  <c r="AS70" i="84" s="1" a="1"/>
  <c r="AS70" i="84" s="1"/>
  <c r="AV70" i="84" a="1"/>
  <c r="AV70" i="84" s="1"/>
  <c r="AW70" i="84" s="1" a="1"/>
  <c r="AW70" i="84" s="1"/>
  <c r="AX70" i="84" s="1" a="1"/>
  <c r="AX70" i="84" s="1"/>
  <c r="AY70" i="84" s="1" a="1"/>
  <c r="AY70" i="84" s="1"/>
  <c r="AZ70" i="84" s="1" a="1"/>
  <c r="AZ70" i="84" s="1"/>
  <c r="BA70" i="84" s="1" a="1"/>
  <c r="BA70" i="84" s="1"/>
  <c r="BB70" i="84" s="1" a="1"/>
  <c r="BB70" i="84" s="1"/>
  <c r="BC70" i="84" s="1" a="1"/>
  <c r="BC70" i="84" s="1"/>
  <c r="BD70" i="84" s="1" a="1"/>
  <c r="BD70" i="84" s="1"/>
  <c r="BE70" i="84" s="1" a="1"/>
  <c r="BE70" i="84" s="1"/>
  <c r="BF70" i="84" s="1" a="1"/>
  <c r="BF70" i="84" s="1"/>
  <c r="BG70" i="84" s="1" a="1"/>
  <c r="BG70" i="84" s="1"/>
  <c r="BH70" i="84" s="1" a="1"/>
  <c r="BH70" i="84" s="1"/>
  <c r="BK70" i="84" a="1"/>
  <c r="BK70" i="84" s="1"/>
  <c r="BL70" i="84" s="1" a="1"/>
  <c r="BL70" i="84" s="1"/>
  <c r="BM70" i="84" s="1" a="1"/>
  <c r="BM70" i="84" s="1"/>
  <c r="BN70" i="84" s="1" a="1"/>
  <c r="BN70" i="84" s="1"/>
  <c r="BO70" i="84" s="1" a="1"/>
  <c r="BO70" i="84" s="1"/>
  <c r="BP70" i="84" s="1" a="1"/>
  <c r="BP70" i="84" s="1"/>
  <c r="BQ70" i="84" s="1" a="1"/>
  <c r="BQ70" i="84" s="1"/>
  <c r="BR70" i="84" s="1" a="1"/>
  <c r="BR70" i="84" s="1"/>
  <c r="BS70" i="84" s="1" a="1"/>
  <c r="BS70" i="84" s="1"/>
  <c r="BT70" i="84" s="1" a="1"/>
  <c r="BT70" i="84" s="1"/>
  <c r="BU70" i="84" s="1" a="1"/>
  <c r="BU70" i="84" s="1"/>
  <c r="BV70" i="84" s="1" a="1"/>
  <c r="BV70" i="84" s="1"/>
  <c r="BW70" i="84" s="1" a="1"/>
  <c r="BW70" i="84" s="1"/>
  <c r="B82" i="84"/>
  <c r="R81" i="84" a="1"/>
  <c r="R81" i="84" s="1"/>
  <c r="S69" i="84" a="1"/>
  <c r="S69" i="84" s="1"/>
  <c r="AH69" i="84" a="1"/>
  <c r="AH69" i="84" s="1"/>
  <c r="AI69" i="84" s="1" a="1"/>
  <c r="AI69" i="84" s="1"/>
  <c r="AJ69" i="84" s="1" a="1"/>
  <c r="AJ69" i="84" s="1"/>
  <c r="AK69" i="84" s="1" a="1"/>
  <c r="AK69" i="84" s="1"/>
  <c r="AL69" i="84" s="1" a="1"/>
  <c r="AL69" i="84" s="1"/>
  <c r="AM69" i="84" s="1" a="1"/>
  <c r="AM69" i="84" s="1"/>
  <c r="AN69" i="84" s="1" a="1"/>
  <c r="AN69" i="84" s="1"/>
  <c r="AO69" i="84" s="1" a="1"/>
  <c r="AO69" i="84" s="1"/>
  <c r="AP69" i="84" s="1" a="1"/>
  <c r="AP69" i="84" s="1"/>
  <c r="AQ69" i="84" s="1" a="1"/>
  <c r="AQ69" i="84" s="1"/>
  <c r="AR69" i="84" s="1" a="1"/>
  <c r="AR69" i="84" s="1"/>
  <c r="AS69" i="84" s="1" a="1"/>
  <c r="AS69" i="84" s="1"/>
  <c r="S80" i="84" a="1"/>
  <c r="S80" i="84" s="1"/>
  <c r="T80" i="84" s="1" a="1"/>
  <c r="T80" i="84" s="1"/>
  <c r="U80" i="84" s="1" a="1"/>
  <c r="U80" i="84" s="1"/>
  <c r="V80" i="84" s="1" a="1"/>
  <c r="V80" i="84" s="1"/>
  <c r="R70" i="84" a="1"/>
  <c r="R70" i="84" s="1"/>
  <c r="S70" i="84" s="1" a="1"/>
  <c r="S70" i="84" s="1"/>
  <c r="B71" i="84"/>
  <c r="F44" i="84"/>
  <c r="R33" i="84" a="1"/>
  <c r="R33" i="84" s="1"/>
  <c r="S33" i="84" s="1" a="1"/>
  <c r="S33" i="84" s="1"/>
  <c r="T33" i="84" s="1" a="1"/>
  <c r="T33" i="84" s="1"/>
  <c r="U33" i="84" s="1" a="1"/>
  <c r="U33" i="84" s="1"/>
  <c r="V33" i="84" s="1" a="1"/>
  <c r="V33" i="84" s="1"/>
  <c r="W33" i="84" s="1" a="1"/>
  <c r="W33" i="84" s="1"/>
  <c r="X33" i="84" s="1" a="1"/>
  <c r="X33" i="84" s="1"/>
  <c r="Y33" i="84" s="1" a="1"/>
  <c r="Y33" i="84" s="1"/>
  <c r="Z33" i="84" s="1" a="1"/>
  <c r="Z33" i="84" s="1"/>
  <c r="AA33" i="84" s="1" a="1"/>
  <c r="AA33" i="84" s="1"/>
  <c r="AB33" i="84" s="1" a="1"/>
  <c r="AB33" i="84" s="1"/>
  <c r="AC33" i="84" s="1" a="1"/>
  <c r="AC33" i="84" s="1"/>
  <c r="AD33" i="84" s="1" a="1"/>
  <c r="AD33" i="84" s="1"/>
  <c r="B34" i="84"/>
  <c r="D44" i="84"/>
  <c r="E44" i="84"/>
  <c r="R93" i="84" a="1"/>
  <c r="R93" i="84" s="1"/>
  <c r="B94" i="84"/>
  <c r="T92" i="84" a="1"/>
  <c r="T92" i="84" s="1"/>
  <c r="D92" i="84"/>
  <c r="U79" i="84" a="1"/>
  <c r="U79" i="84" s="1"/>
  <c r="E79" i="84"/>
  <c r="U104" i="84" a="1"/>
  <c r="U104" i="84" s="1"/>
  <c r="E104" i="84"/>
  <c r="T91" i="84" a="1"/>
  <c r="T91" i="84" s="1"/>
  <c r="B46" i="84"/>
  <c r="R45" i="84" a="1"/>
  <c r="R45" i="84" s="1"/>
  <c r="S45" i="84" s="1" a="1"/>
  <c r="S45" i="84" s="1"/>
  <c r="U67" i="84" a="1"/>
  <c r="U67" i="84" s="1"/>
  <c r="E67" i="84"/>
  <c r="AW105" i="84" a="1"/>
  <c r="AW105" i="84" s="1"/>
  <c r="D105" i="84" s="1"/>
  <c r="BL80" i="84" a="1"/>
  <c r="BL80" i="84" s="1"/>
  <c r="BM80" i="84" s="1" a="1"/>
  <c r="BM80" i="84" s="1"/>
  <c r="BN80" i="84" s="1" a="1"/>
  <c r="BN80" i="84" s="1"/>
  <c r="BO80" i="84" s="1" a="1"/>
  <c r="BO80" i="84" s="1"/>
  <c r="BP80" i="84" s="1" a="1"/>
  <c r="BP80" i="84" s="1"/>
  <c r="BQ80" i="84" s="1" a="1"/>
  <c r="BQ80" i="84" s="1"/>
  <c r="BR80" i="84" s="1" a="1"/>
  <c r="BR80" i="84" s="1"/>
  <c r="BS80" i="84" s="1" a="1"/>
  <c r="BS80" i="84" s="1"/>
  <c r="BT80" i="84" s="1" a="1"/>
  <c r="BT80" i="84" s="1"/>
  <c r="BU80" i="84" s="1" a="1"/>
  <c r="BU80" i="84" s="1"/>
  <c r="BV80" i="84" s="1" a="1"/>
  <c r="BV80" i="84" s="1"/>
  <c r="BW80" i="84" s="1" a="1"/>
  <c r="BW80" i="84" s="1"/>
  <c r="BL69" i="84" a="1"/>
  <c r="BL69" i="84" s="1"/>
  <c r="BM69" i="84" s="1" a="1"/>
  <c r="BM69" i="84" s="1"/>
  <c r="BN69" i="84" s="1" a="1"/>
  <c r="BN69" i="84" s="1"/>
  <c r="BO69" i="84" s="1" a="1"/>
  <c r="BO69" i="84" s="1"/>
  <c r="BP69" i="84" s="1" a="1"/>
  <c r="BP69" i="84" s="1"/>
  <c r="BQ69" i="84" s="1" a="1"/>
  <c r="BQ69" i="84" s="1"/>
  <c r="BR69" i="84" s="1" a="1"/>
  <c r="BR69" i="84" s="1"/>
  <c r="BS69" i="84" s="1" a="1"/>
  <c r="BS69" i="84" s="1"/>
  <c r="BT69" i="84" s="1" a="1"/>
  <c r="BT69" i="84" s="1"/>
  <c r="BU69" i="84" s="1" a="1"/>
  <c r="BU69" i="84" s="1"/>
  <c r="BV69" i="84" s="1" a="1"/>
  <c r="BV69" i="84" s="1"/>
  <c r="BW69" i="84" s="1" a="1"/>
  <c r="BW69" i="84" s="1"/>
  <c r="B107" i="84"/>
  <c r="R106" i="84" a="1"/>
  <c r="R106" i="84" s="1"/>
  <c r="H29" i="84"/>
  <c r="X29" i="84" a="1"/>
  <c r="X29" i="84" s="1"/>
  <c r="G42" i="84"/>
  <c r="W42" i="84" a="1"/>
  <c r="W42" i="84" s="1"/>
  <c r="H28" i="84"/>
  <c r="X28" i="84" a="1"/>
  <c r="X28" i="84" s="1"/>
  <c r="I41" i="84"/>
  <c r="Y41" i="84" a="1"/>
  <c r="Y41" i="84" s="1"/>
  <c r="F55" i="84"/>
  <c r="V55" i="84" a="1"/>
  <c r="V55" i="84" s="1"/>
  <c r="AJ17" i="84" a="1"/>
  <c r="AJ17" i="84" s="1"/>
  <c r="E17" i="84"/>
  <c r="W17" i="84" a="1"/>
  <c r="W17" i="84" s="1"/>
  <c r="H14" i="84"/>
  <c r="X14" i="84" a="1"/>
  <c r="X14" i="84" s="1"/>
  <c r="W18" i="84" a="1"/>
  <c r="W18" i="84" s="1"/>
  <c r="H13" i="84"/>
  <c r="X13" i="84" a="1"/>
  <c r="X13" i="84" s="1"/>
  <c r="AL78" i="84" a="1"/>
  <c r="AL78" i="84" s="1"/>
  <c r="G78" i="84"/>
  <c r="J52" i="84"/>
  <c r="K65" i="76" a="1"/>
  <c r="K65" i="76" s="1"/>
  <c r="J65" i="76" a="1"/>
  <c r="J65" i="76" s="1"/>
  <c r="I65" i="76" a="1"/>
  <c r="I65" i="76" s="1"/>
  <c r="H65" i="76" a="1"/>
  <c r="H65" i="76" s="1"/>
  <c r="Q65" i="76" a="1"/>
  <c r="Q65" i="76" s="1"/>
  <c r="G65" i="76" a="1"/>
  <c r="G65" i="76" s="1"/>
  <c r="P65" i="76" a="1"/>
  <c r="P65" i="76" s="1"/>
  <c r="F65" i="76" a="1"/>
  <c r="F65" i="76" s="1"/>
  <c r="O65" i="76" a="1"/>
  <c r="O65" i="76" s="1"/>
  <c r="N65" i="76" a="1"/>
  <c r="N65" i="76" s="1"/>
  <c r="M65" i="76" a="1"/>
  <c r="M65" i="76" s="1"/>
  <c r="L65" i="76" a="1"/>
  <c r="L65" i="76" s="1"/>
  <c r="F88" i="76"/>
  <c r="B91" i="76" s="1"/>
  <c r="G44" i="84"/>
  <c r="F43" i="84"/>
  <c r="H30" i="84"/>
  <c r="H56" i="84"/>
  <c r="J32" i="84"/>
  <c r="K32" i="84"/>
  <c r="L32" i="84"/>
  <c r="M32" i="84"/>
  <c r="D32" i="84"/>
  <c r="N32" i="84"/>
  <c r="O32" i="84"/>
  <c r="F32" i="84"/>
  <c r="E32" i="84"/>
  <c r="G32" i="84"/>
  <c r="H32" i="84"/>
  <c r="I32" i="84"/>
  <c r="AI19" i="84" l="1" a="1"/>
  <c r="AI19" i="84" s="1"/>
  <c r="AJ19" i="84" s="1" a="1"/>
  <c r="AJ19" i="84" s="1"/>
  <c r="AK19" i="84" s="1" a="1"/>
  <c r="AK19" i="84" s="1"/>
  <c r="AL19" i="84" s="1" a="1"/>
  <c r="AL19" i="84" s="1"/>
  <c r="AM19" i="84" s="1" a="1"/>
  <c r="AM19" i="84" s="1"/>
  <c r="AN19" i="84" s="1" a="1"/>
  <c r="AN19" i="84" s="1"/>
  <c r="AO19" i="84" s="1" a="1"/>
  <c r="AO19" i="84" s="1"/>
  <c r="AP19" i="84" s="1" a="1"/>
  <c r="AP19" i="84" s="1"/>
  <c r="AQ19" i="84" s="1" a="1"/>
  <c r="AQ19" i="84" s="1"/>
  <c r="AR19" i="84" s="1" a="1"/>
  <c r="AR19" i="84" s="1"/>
  <c r="AS19" i="84" s="1" a="1"/>
  <c r="AS19" i="84" s="1"/>
  <c r="G57" i="84"/>
  <c r="D57" i="84"/>
  <c r="E57" i="84"/>
  <c r="H57" i="84"/>
  <c r="F57" i="84"/>
  <c r="BK58" i="84" a="1"/>
  <c r="BK58" i="84" s="1"/>
  <c r="BL58" i="84" s="1" a="1"/>
  <c r="BL58" i="84" s="1"/>
  <c r="BM58" i="84" s="1" a="1"/>
  <c r="BM58" i="84" s="1"/>
  <c r="BN58" i="84" s="1" a="1"/>
  <c r="BN58" i="84" s="1"/>
  <c r="BO58" i="84" s="1" a="1"/>
  <c r="BO58" i="84" s="1"/>
  <c r="BP58" i="84" s="1" a="1"/>
  <c r="BP58" i="84" s="1"/>
  <c r="BQ58" i="84" s="1" a="1"/>
  <c r="BQ58" i="84" s="1"/>
  <c r="BR58" i="84" s="1" a="1"/>
  <c r="BR58" i="84" s="1"/>
  <c r="BS58" i="84" s="1" a="1"/>
  <c r="BS58" i="84" s="1"/>
  <c r="BT58" i="84" s="1" a="1"/>
  <c r="BT58" i="84" s="1"/>
  <c r="BU58" i="84" s="1" a="1"/>
  <c r="BU58" i="84" s="1"/>
  <c r="BV58" i="84" s="1" a="1"/>
  <c r="BV58" i="84" s="1"/>
  <c r="BW58" i="84" s="1" a="1"/>
  <c r="BW58" i="84" s="1"/>
  <c r="AV58" i="84" a="1"/>
  <c r="AV58" i="84" s="1"/>
  <c r="AW58" i="84" s="1" a="1"/>
  <c r="AW58" i="84" s="1"/>
  <c r="AX58" i="84" s="1" a="1"/>
  <c r="AX58" i="84" s="1"/>
  <c r="AY58" i="84" s="1" a="1"/>
  <c r="AY58" i="84" s="1"/>
  <c r="AZ58" i="84" s="1" a="1"/>
  <c r="AZ58" i="84" s="1"/>
  <c r="BA58" i="84" s="1" a="1"/>
  <c r="BA58" i="84" s="1"/>
  <c r="BB58" i="84" s="1" a="1"/>
  <c r="BB58" i="84" s="1"/>
  <c r="BC58" i="84" s="1" a="1"/>
  <c r="BC58" i="84" s="1"/>
  <c r="BD58" i="84" s="1" a="1"/>
  <c r="BD58" i="84" s="1"/>
  <c r="BE58" i="84" s="1" a="1"/>
  <c r="BE58" i="84" s="1"/>
  <c r="BF58" i="84" s="1" a="1"/>
  <c r="BF58" i="84" s="1"/>
  <c r="BG58" i="84" s="1" a="1"/>
  <c r="BG58" i="84" s="1"/>
  <c r="BH58" i="84" s="1" a="1"/>
  <c r="BH58" i="84" s="1"/>
  <c r="AG58" i="84" a="1"/>
  <c r="AG58" i="84" s="1"/>
  <c r="AH58" i="84" s="1" a="1"/>
  <c r="AH58" i="84" s="1"/>
  <c r="AI58" i="84" s="1" a="1"/>
  <c r="AI58" i="84" s="1"/>
  <c r="AJ58" i="84" s="1" a="1"/>
  <c r="AJ58" i="84" s="1"/>
  <c r="AK58" i="84" s="1" a="1"/>
  <c r="AK58" i="84" s="1"/>
  <c r="AL58" i="84" s="1" a="1"/>
  <c r="AL58" i="84" s="1"/>
  <c r="B59" i="84"/>
  <c r="R59" i="84" s="1" a="1"/>
  <c r="R59" i="84" s="1"/>
  <c r="S59" i="84" s="1" a="1"/>
  <c r="S59" i="84" s="1"/>
  <c r="T59" i="84" s="1" a="1"/>
  <c r="T59" i="84" s="1"/>
  <c r="U59" i="84" s="1" a="1"/>
  <c r="U59" i="84" s="1"/>
  <c r="V59" i="84" s="1" a="1"/>
  <c r="V59" i="84" s="1"/>
  <c r="W59" i="84" s="1" a="1"/>
  <c r="W59" i="84" s="1"/>
  <c r="X59" i="84" s="1" a="1"/>
  <c r="X59" i="84" s="1"/>
  <c r="Y59" i="84" s="1" a="1"/>
  <c r="Y59" i="84" s="1"/>
  <c r="Z59" i="84" s="1" a="1"/>
  <c r="Z59" i="84" s="1"/>
  <c r="AA59" i="84" s="1" a="1"/>
  <c r="AA59" i="84" s="1"/>
  <c r="AB59" i="84" s="1" a="1"/>
  <c r="AB59" i="84" s="1"/>
  <c r="AC59" i="84" s="1" a="1"/>
  <c r="AC59" i="84" s="1"/>
  <c r="AD59" i="84" s="1" a="1"/>
  <c r="AD59" i="84" s="1"/>
  <c r="L57" i="84"/>
  <c r="J57" i="84"/>
  <c r="I57" i="84"/>
  <c r="M57" i="84"/>
  <c r="O57" i="84"/>
  <c r="N57" i="84"/>
  <c r="K57" i="84"/>
  <c r="W54" i="84" a="1"/>
  <c r="W54" i="84" s="1"/>
  <c r="H54" i="84" s="1"/>
  <c r="E29" i="75"/>
  <c r="M29" i="75"/>
  <c r="AY18" i="84" a="1"/>
  <c r="AY18" i="84" s="1"/>
  <c r="E18" i="84"/>
  <c r="X15" i="84" a="1"/>
  <c r="X15" i="84" s="1"/>
  <c r="H15" i="84"/>
  <c r="D18" i="84"/>
  <c r="AV20" i="84" a="1"/>
  <c r="AV20" i="84" s="1"/>
  <c r="AW20" i="84" s="1" a="1"/>
  <c r="AW20" i="84" s="1"/>
  <c r="AX20" i="84" s="1" a="1"/>
  <c r="AX20" i="84" s="1"/>
  <c r="AY20" i="84" s="1" a="1"/>
  <c r="AY20" i="84" s="1"/>
  <c r="AZ20" i="84" s="1" a="1"/>
  <c r="AZ20" i="84" s="1"/>
  <c r="BA20" i="84" s="1" a="1"/>
  <c r="BA20" i="84" s="1"/>
  <c r="BB20" i="84" s="1" a="1"/>
  <c r="BB20" i="84" s="1"/>
  <c r="BC20" i="84" s="1" a="1"/>
  <c r="BC20" i="84" s="1"/>
  <c r="BD20" i="84" s="1" a="1"/>
  <c r="BD20" i="84" s="1"/>
  <c r="BE20" i="84" s="1" a="1"/>
  <c r="BE20" i="84" s="1"/>
  <c r="BF20" i="84" s="1" a="1"/>
  <c r="BF20" i="84" s="1"/>
  <c r="BG20" i="84" s="1" a="1"/>
  <c r="BG20" i="84" s="1"/>
  <c r="BH20" i="84" s="1" a="1"/>
  <c r="BH20" i="84" s="1"/>
  <c r="AG20" i="84" a="1"/>
  <c r="AG20" i="84" s="1"/>
  <c r="AH20" i="84" s="1" a="1"/>
  <c r="AH20" i="84" s="1"/>
  <c r="AI20" i="84" s="1" a="1"/>
  <c r="AI20" i="84" s="1"/>
  <c r="AJ20" i="84" s="1" a="1"/>
  <c r="AJ20" i="84" s="1"/>
  <c r="AK20" i="84" s="1" a="1"/>
  <c r="AK20" i="84" s="1"/>
  <c r="AL20" i="84" s="1" a="1"/>
  <c r="AL20" i="84" s="1"/>
  <c r="AM20" i="84" s="1" a="1"/>
  <c r="AM20" i="84" s="1"/>
  <c r="AN20" i="84" s="1" a="1"/>
  <c r="AN20" i="84" s="1"/>
  <c r="AO20" i="84" s="1" a="1"/>
  <c r="AO20" i="84" s="1"/>
  <c r="AP20" i="84" s="1" a="1"/>
  <c r="AP20" i="84" s="1"/>
  <c r="AQ20" i="84" s="1" a="1"/>
  <c r="AQ20" i="84" s="1"/>
  <c r="AR20" i="84" s="1" a="1"/>
  <c r="AR20" i="84" s="1"/>
  <c r="AS20" i="84" s="1" a="1"/>
  <c r="AS20" i="84" s="1"/>
  <c r="BK20" i="84" a="1"/>
  <c r="BK20" i="84" s="1"/>
  <c r="B21" i="84"/>
  <c r="R20" i="84" a="1"/>
  <c r="R20" i="84" s="1"/>
  <c r="S20" i="84" s="1" a="1"/>
  <c r="S20" i="84" s="1"/>
  <c r="S19" i="84" a="1"/>
  <c r="S19" i="84" s="1"/>
  <c r="V16" i="84" a="1"/>
  <c r="V16" i="84" s="1"/>
  <c r="F16" i="84"/>
  <c r="AW19" i="84" a="1"/>
  <c r="AW19" i="84" s="1"/>
  <c r="AX19" i="84" s="1" a="1"/>
  <c r="AX19" i="84" s="1"/>
  <c r="AY19" i="84" s="1" a="1"/>
  <c r="AY19" i="84" s="1"/>
  <c r="AZ19" i="84" s="1" a="1"/>
  <c r="AZ19" i="84" s="1"/>
  <c r="BA19" i="84" s="1" a="1"/>
  <c r="BA19" i="84" s="1"/>
  <c r="BB19" i="84" s="1" a="1"/>
  <c r="BB19" i="84" s="1"/>
  <c r="BC19" i="84" s="1" a="1"/>
  <c r="BC19" i="84" s="1"/>
  <c r="BD19" i="84" s="1" a="1"/>
  <c r="BD19" i="84" s="1"/>
  <c r="BE19" i="84" s="1" a="1"/>
  <c r="BE19" i="84" s="1"/>
  <c r="BF19" i="84" s="1" a="1"/>
  <c r="BF19" i="84" s="1"/>
  <c r="BG19" i="84" s="1" a="1"/>
  <c r="BG19" i="84" s="1"/>
  <c r="BH19" i="84" s="1" a="1"/>
  <c r="BH19" i="84" s="1"/>
  <c r="K29" i="75"/>
  <c r="J29" i="75"/>
  <c r="AX105" i="84" a="1"/>
  <c r="AX105" i="84" s="1"/>
  <c r="AY105" i="84" s="1" a="1"/>
  <c r="AY105" i="84" s="1"/>
  <c r="W68" i="84" a="1"/>
  <c r="W68" i="84" s="1"/>
  <c r="H68" i="84" s="1"/>
  <c r="G29" i="75"/>
  <c r="D41" i="75"/>
  <c r="H29" i="75"/>
  <c r="J41" i="75"/>
  <c r="I41" i="75"/>
  <c r="O29" i="75"/>
  <c r="N41" i="75"/>
  <c r="D29" i="75"/>
  <c r="M41" i="75"/>
  <c r="I29" i="75"/>
  <c r="F41" i="75"/>
  <c r="H41" i="75"/>
  <c r="O41" i="75"/>
  <c r="G41" i="75"/>
  <c r="C67" i="76"/>
  <c r="B68" i="76"/>
  <c r="D67" i="76"/>
  <c r="B56" i="76"/>
  <c r="D55" i="76"/>
  <c r="C55" i="76"/>
  <c r="D18" i="76"/>
  <c r="C18" i="76"/>
  <c r="B19" i="76"/>
  <c r="B32" i="76"/>
  <c r="D31" i="76"/>
  <c r="C31" i="76"/>
  <c r="B44" i="76"/>
  <c r="C43" i="76"/>
  <c r="D43" i="76"/>
  <c r="B80" i="76"/>
  <c r="D79" i="76"/>
  <c r="C79" i="76"/>
  <c r="B92" i="76"/>
  <c r="D91" i="76"/>
  <c r="C91" i="76"/>
  <c r="BS54" i="75" a="1"/>
  <c r="BS54" i="75" s="1"/>
  <c r="BR54" i="75" a="1"/>
  <c r="BR54" i="75" s="1"/>
  <c r="BW54" i="75" a="1"/>
  <c r="BW54" i="75" s="1"/>
  <c r="BQ54" i="75" a="1"/>
  <c r="BQ54" i="75" s="1"/>
  <c r="BP54" i="75" a="1"/>
  <c r="BP54" i="75" s="1"/>
  <c r="BO54" i="75" a="1"/>
  <c r="BO54" i="75" s="1"/>
  <c r="BN54" i="75" a="1"/>
  <c r="BN54" i="75" s="1"/>
  <c r="BM54" i="75" a="1"/>
  <c r="BM54" i="75" s="1"/>
  <c r="BL54" i="75" a="1"/>
  <c r="BL54" i="75" s="1"/>
  <c r="BV54" i="75" a="1"/>
  <c r="BV54" i="75" s="1"/>
  <c r="BU54" i="75" a="1"/>
  <c r="BU54" i="75" s="1"/>
  <c r="BT54" i="75" a="1"/>
  <c r="BT54" i="75" s="1"/>
  <c r="BH54" i="75" a="1"/>
  <c r="BH54" i="75" s="1"/>
  <c r="BG54" i="75" a="1"/>
  <c r="BG54" i="75" s="1"/>
  <c r="BF54" i="75" a="1"/>
  <c r="BF54" i="75" s="1"/>
  <c r="BE54" i="75" a="1"/>
  <c r="BE54" i="75" s="1"/>
  <c r="BD54" i="75" a="1"/>
  <c r="BD54" i="75" s="1"/>
  <c r="BC54" i="75" a="1"/>
  <c r="BC54" i="75" s="1"/>
  <c r="BB54" i="75" a="1"/>
  <c r="BB54" i="75" s="1"/>
  <c r="BA54" i="75" a="1"/>
  <c r="BA54" i="75" s="1"/>
  <c r="AZ54" i="75" a="1"/>
  <c r="AZ54" i="75" s="1"/>
  <c r="AY54" i="75" a="1"/>
  <c r="AY54" i="75" s="1"/>
  <c r="AX54" i="75" a="1"/>
  <c r="AX54" i="75" s="1"/>
  <c r="AW54" i="75" a="1"/>
  <c r="AW54" i="75" s="1"/>
  <c r="AI54" i="75" a="1"/>
  <c r="AI54" i="75" s="1"/>
  <c r="AH54" i="75" a="1"/>
  <c r="AH54" i="75" s="1"/>
  <c r="AO54" i="75" a="1"/>
  <c r="AO54" i="75" s="1"/>
  <c r="AR54" i="75" a="1"/>
  <c r="AR54" i="75" s="1"/>
  <c r="AQ54" i="75" a="1"/>
  <c r="AQ54" i="75" s="1"/>
  <c r="AP54" i="75" a="1"/>
  <c r="AP54" i="75" s="1"/>
  <c r="AN54" i="75" a="1"/>
  <c r="AN54" i="75" s="1"/>
  <c r="AS54" i="75" a="1"/>
  <c r="AS54" i="75" s="1"/>
  <c r="AM54" i="75" a="1"/>
  <c r="AM54" i="75" s="1"/>
  <c r="AL54" i="75" a="1"/>
  <c r="AL54" i="75" s="1"/>
  <c r="AK54" i="75" a="1"/>
  <c r="AK54" i="75" s="1"/>
  <c r="AJ54" i="75" a="1"/>
  <c r="AJ54" i="75" s="1"/>
  <c r="E41" i="75"/>
  <c r="AG31" i="75" a="1"/>
  <c r="AG31" i="75" s="1"/>
  <c r="AV31" i="75" a="1"/>
  <c r="AV31" i="75" s="1"/>
  <c r="BK31" i="75" a="1"/>
  <c r="BK31" i="75" s="1"/>
  <c r="R67" i="75" a="1"/>
  <c r="R67" i="75" s="1"/>
  <c r="BK67" i="75" a="1"/>
  <c r="BK67" i="75" s="1"/>
  <c r="AG67" i="75" a="1"/>
  <c r="AG67" i="75" s="1"/>
  <c r="AV67" i="75" a="1"/>
  <c r="AV67" i="75" s="1"/>
  <c r="AG43" i="75" a="1"/>
  <c r="AG43" i="75" s="1"/>
  <c r="AV43" i="75" a="1"/>
  <c r="AV43" i="75" s="1"/>
  <c r="BK43" i="75" a="1"/>
  <c r="BK43" i="75" s="1"/>
  <c r="AV55" i="75" a="1"/>
  <c r="AV55" i="75" s="1"/>
  <c r="BK55" i="75" a="1"/>
  <c r="BK55" i="75" s="1"/>
  <c r="AG55" i="75" a="1"/>
  <c r="AG55" i="75" s="1"/>
  <c r="BO42" i="75" a="1"/>
  <c r="BO42" i="75" s="1"/>
  <c r="BP42" i="75" a="1"/>
  <c r="BP42" i="75" s="1"/>
  <c r="BN42" i="75" a="1"/>
  <c r="BN42" i="75" s="1"/>
  <c r="BW42" i="75" a="1"/>
  <c r="BW42" i="75" s="1"/>
  <c r="BM42" i="75" a="1"/>
  <c r="BM42" i="75" s="1"/>
  <c r="BL42" i="75" a="1"/>
  <c r="BL42" i="75" s="1"/>
  <c r="BT42" i="75" a="1"/>
  <c r="BT42" i="75" s="1"/>
  <c r="BU42" i="75" a="1"/>
  <c r="BU42" i="75" s="1"/>
  <c r="BV42" i="75" a="1"/>
  <c r="BV42" i="75" s="1"/>
  <c r="BS42" i="75" a="1"/>
  <c r="BS42" i="75" s="1"/>
  <c r="BR42" i="75" a="1"/>
  <c r="BR42" i="75" s="1"/>
  <c r="BQ42" i="75" a="1"/>
  <c r="BQ42" i="75" s="1"/>
  <c r="AX42" i="75" a="1"/>
  <c r="AX42" i="75" s="1"/>
  <c r="AW42" i="75" a="1"/>
  <c r="AW42" i="75" s="1"/>
  <c r="AZ42" i="75" a="1"/>
  <c r="AZ42" i="75" s="1"/>
  <c r="BH42" i="75" a="1"/>
  <c r="BH42" i="75" s="1"/>
  <c r="BG42" i="75" a="1"/>
  <c r="BG42" i="75" s="1"/>
  <c r="AY42" i="75" a="1"/>
  <c r="AY42" i="75" s="1"/>
  <c r="BF42" i="75" a="1"/>
  <c r="BF42" i="75" s="1"/>
  <c r="BE42" i="75" a="1"/>
  <c r="BE42" i="75" s="1"/>
  <c r="BD42" i="75" a="1"/>
  <c r="BD42" i="75" s="1"/>
  <c r="BA42" i="75" a="1"/>
  <c r="BA42" i="75" s="1"/>
  <c r="BC42" i="75" a="1"/>
  <c r="BC42" i="75" s="1"/>
  <c r="BB42" i="75" a="1"/>
  <c r="BB42" i="75" s="1"/>
  <c r="AO42" i="75" a="1"/>
  <c r="AO42" i="75" s="1"/>
  <c r="AN42" i="75" a="1"/>
  <c r="AN42" i="75" s="1"/>
  <c r="AM42" i="75" a="1"/>
  <c r="AM42" i="75" s="1"/>
  <c r="AP42" i="75" a="1"/>
  <c r="AP42" i="75" s="1"/>
  <c r="AL42" i="75" a="1"/>
  <c r="AL42" i="75" s="1"/>
  <c r="AK42" i="75" a="1"/>
  <c r="AK42" i="75" s="1"/>
  <c r="AJ42" i="75" a="1"/>
  <c r="AJ42" i="75" s="1"/>
  <c r="AI42" i="75" a="1"/>
  <c r="AI42" i="75" s="1"/>
  <c r="AR42" i="75" a="1"/>
  <c r="AR42" i="75" s="1"/>
  <c r="AH42" i="75" a="1"/>
  <c r="AH42" i="75" s="1"/>
  <c r="AS42" i="75" a="1"/>
  <c r="AS42" i="75" s="1"/>
  <c r="AQ42" i="75" a="1"/>
  <c r="AQ42" i="75" s="1"/>
  <c r="R91" i="75" a="1"/>
  <c r="R91" i="75" s="1"/>
  <c r="AG91" i="75" a="1"/>
  <c r="AG91" i="75" s="1"/>
  <c r="AV91" i="75" a="1"/>
  <c r="AV91" i="75" s="1"/>
  <c r="BK91" i="75" a="1"/>
  <c r="BK91" i="75" s="1"/>
  <c r="R104" i="75" a="1"/>
  <c r="R104" i="75" s="1"/>
  <c r="AV104" i="75" a="1"/>
  <c r="AV104" i="75" s="1"/>
  <c r="BK104" i="75" a="1"/>
  <c r="BK104" i="75" s="1"/>
  <c r="AG104" i="75" a="1"/>
  <c r="AG104" i="75" s="1"/>
  <c r="R79" i="75" a="1"/>
  <c r="R79" i="75" s="1"/>
  <c r="AG79" i="75" a="1"/>
  <c r="AG79" i="75" s="1"/>
  <c r="AV79" i="75" a="1"/>
  <c r="AV79" i="75" s="1"/>
  <c r="BK79" i="75" a="1"/>
  <c r="BK79" i="75" s="1"/>
  <c r="F29" i="75"/>
  <c r="L29" i="75"/>
  <c r="K41" i="75"/>
  <c r="L41" i="75"/>
  <c r="N29" i="75"/>
  <c r="S42" i="75" a="1"/>
  <c r="S42" i="75" s="1"/>
  <c r="AA42" i="75" a="1"/>
  <c r="AA42" i="75" s="1"/>
  <c r="AD42" i="75" a="1"/>
  <c r="AD42" i="75" s="1"/>
  <c r="AB42" i="75" a="1"/>
  <c r="AB42" i="75" s="1"/>
  <c r="Y42" i="75" a="1"/>
  <c r="Y42" i="75" s="1"/>
  <c r="AC42" i="75" a="1"/>
  <c r="AC42" i="75" s="1"/>
  <c r="W42" i="75" a="1"/>
  <c r="W42" i="75" s="1"/>
  <c r="Z42" i="75" a="1"/>
  <c r="Z42" i="75" s="1"/>
  <c r="X42" i="75" a="1"/>
  <c r="X42" i="75" s="1"/>
  <c r="T42" i="75" a="1"/>
  <c r="T42" i="75" s="1"/>
  <c r="V42" i="75" a="1"/>
  <c r="V42" i="75" s="1"/>
  <c r="U42" i="75" a="1"/>
  <c r="U42" i="75" s="1"/>
  <c r="B44" i="75"/>
  <c r="R43" i="75" a="1"/>
  <c r="R43" i="75" s="1"/>
  <c r="I65" i="75"/>
  <c r="G65" i="75"/>
  <c r="B32" i="75"/>
  <c r="R31" i="75" a="1"/>
  <c r="R31" i="75" s="1"/>
  <c r="R55" i="75" a="1"/>
  <c r="R55" i="75" s="1"/>
  <c r="B56" i="75"/>
  <c r="Y54" i="75" a="1"/>
  <c r="Y54" i="75" s="1"/>
  <c r="Z54" i="75" a="1"/>
  <c r="Z54" i="75" s="1"/>
  <c r="U54" i="75" a="1"/>
  <c r="U54" i="75" s="1"/>
  <c r="X54" i="75" a="1"/>
  <c r="X54" i="75" s="1"/>
  <c r="W54" i="75" a="1"/>
  <c r="W54" i="75" s="1"/>
  <c r="V54" i="75" a="1"/>
  <c r="V54" i="75" s="1"/>
  <c r="T54" i="75" a="1"/>
  <c r="T54" i="75" s="1"/>
  <c r="S54" i="75" a="1"/>
  <c r="S54" i="75" s="1"/>
  <c r="AD54" i="75" a="1"/>
  <c r="AD54" i="75" s="1"/>
  <c r="AC54" i="75" a="1"/>
  <c r="AC54" i="75" s="1"/>
  <c r="AB54" i="75" a="1"/>
  <c r="AB54" i="75" s="1"/>
  <c r="AA54" i="75" a="1"/>
  <c r="AA54" i="75" s="1"/>
  <c r="AM66" i="75" a="1"/>
  <c r="AM66" i="75" s="1"/>
  <c r="AL66" i="75" a="1"/>
  <c r="AL66" i="75" s="1"/>
  <c r="AK66" i="75" a="1"/>
  <c r="AK66" i="75" s="1"/>
  <c r="AJ66" i="75" a="1"/>
  <c r="AJ66" i="75" s="1"/>
  <c r="AI66" i="75" a="1"/>
  <c r="AI66" i="75" s="1"/>
  <c r="AH66" i="75" a="1"/>
  <c r="AH66" i="75" s="1"/>
  <c r="AP66" i="75" a="1"/>
  <c r="AP66" i="75" s="1"/>
  <c r="AR66" i="75" a="1"/>
  <c r="AR66" i="75" s="1"/>
  <c r="AO66" i="75" a="1"/>
  <c r="AO66" i="75" s="1"/>
  <c r="AS66" i="75" a="1"/>
  <c r="AS66" i="75" s="1"/>
  <c r="AN66" i="75" a="1"/>
  <c r="AN66" i="75" s="1"/>
  <c r="AQ66" i="75" a="1"/>
  <c r="AQ66" i="75" s="1"/>
  <c r="BO66" i="75" a="1"/>
  <c r="BO66" i="75" s="1"/>
  <c r="BP66" i="75" a="1"/>
  <c r="BP66" i="75" s="1"/>
  <c r="BQ66" i="75" a="1"/>
  <c r="BQ66" i="75" s="1"/>
  <c r="BU66" i="75" a="1"/>
  <c r="BU66" i="75" s="1"/>
  <c r="BS66" i="75" a="1"/>
  <c r="BS66" i="75" s="1"/>
  <c r="BR66" i="75" a="1"/>
  <c r="BR66" i="75" s="1"/>
  <c r="BT66" i="75" a="1"/>
  <c r="BT66" i="75" s="1"/>
  <c r="BW66" i="75" a="1"/>
  <c r="BW66" i="75" s="1"/>
  <c r="BV66" i="75" a="1"/>
  <c r="BV66" i="75" s="1"/>
  <c r="BN66" i="75" a="1"/>
  <c r="BN66" i="75" s="1"/>
  <c r="BL66" i="75" a="1"/>
  <c r="BL66" i="75" s="1"/>
  <c r="BM66" i="75" a="1"/>
  <c r="BM66" i="75" s="1"/>
  <c r="E65" i="75"/>
  <c r="AA66" i="75" a="1"/>
  <c r="AA66" i="75" s="1"/>
  <c r="V66" i="75" a="1"/>
  <c r="V66" i="75" s="1"/>
  <c r="X66" i="75" a="1"/>
  <c r="X66" i="75" s="1"/>
  <c r="T66" i="75" a="1"/>
  <c r="T66" i="75" s="1"/>
  <c r="Z66" i="75" a="1"/>
  <c r="Z66" i="75" s="1"/>
  <c r="U66" i="75" a="1"/>
  <c r="U66" i="75" s="1"/>
  <c r="W66" i="75" a="1"/>
  <c r="W66" i="75" s="1"/>
  <c r="Y66" i="75" a="1"/>
  <c r="Y66" i="75" s="1"/>
  <c r="AB66" i="75" a="1"/>
  <c r="AB66" i="75" s="1"/>
  <c r="S66" i="75" a="1"/>
  <c r="S66" i="75" s="1"/>
  <c r="AC66" i="75" a="1"/>
  <c r="AC66" i="75" s="1"/>
  <c r="AD66" i="75" a="1"/>
  <c r="AD66" i="75" s="1"/>
  <c r="N65" i="75"/>
  <c r="BE66" i="75" a="1"/>
  <c r="BE66" i="75" s="1"/>
  <c r="BB66" i="75" a="1"/>
  <c r="BB66" i="75" s="1"/>
  <c r="BA66" i="75" a="1"/>
  <c r="BA66" i="75" s="1"/>
  <c r="BG66" i="75" a="1"/>
  <c r="BG66" i="75" s="1"/>
  <c r="BD66" i="75" a="1"/>
  <c r="BD66" i="75" s="1"/>
  <c r="BF66" i="75" a="1"/>
  <c r="BF66" i="75" s="1"/>
  <c r="BC66" i="75" a="1"/>
  <c r="BC66" i="75" s="1"/>
  <c r="AW66" i="75" a="1"/>
  <c r="AW66" i="75" s="1"/>
  <c r="AY66" i="75" a="1"/>
  <c r="AY66" i="75" s="1"/>
  <c r="BH66" i="75" a="1"/>
  <c r="BH66" i="75" s="1"/>
  <c r="AX66" i="75" a="1"/>
  <c r="AX66" i="75" s="1"/>
  <c r="AZ66" i="75" a="1"/>
  <c r="AZ66" i="75" s="1"/>
  <c r="B68" i="75"/>
  <c r="H65" i="75"/>
  <c r="L65" i="75"/>
  <c r="B92" i="75"/>
  <c r="K65" i="75"/>
  <c r="B105" i="75"/>
  <c r="J65" i="75"/>
  <c r="AO78" i="75" a="1"/>
  <c r="AO78" i="75" s="1"/>
  <c r="AH78" i="75" a="1"/>
  <c r="AH78" i="75" s="1"/>
  <c r="AJ78" i="75" a="1"/>
  <c r="AJ78" i="75" s="1"/>
  <c r="AI78" i="75" a="1"/>
  <c r="AI78" i="75" s="1"/>
  <c r="AR78" i="75" a="1"/>
  <c r="AR78" i="75" s="1"/>
  <c r="AQ78" i="75" a="1"/>
  <c r="AQ78" i="75" s="1"/>
  <c r="AP78" i="75" a="1"/>
  <c r="AP78" i="75" s="1"/>
  <c r="AK78" i="75" a="1"/>
  <c r="AK78" i="75" s="1"/>
  <c r="AM78" i="75" a="1"/>
  <c r="AM78" i="75" s="1"/>
  <c r="AN78" i="75" a="1"/>
  <c r="AN78" i="75" s="1"/>
  <c r="AL78" i="75" a="1"/>
  <c r="AL78" i="75" s="1"/>
  <c r="AS78" i="75" a="1"/>
  <c r="AS78" i="75" s="1"/>
  <c r="M65" i="75"/>
  <c r="AA78" i="75" a="1"/>
  <c r="AA78" i="75" s="1"/>
  <c r="Z78" i="75" a="1"/>
  <c r="Z78" i="75" s="1"/>
  <c r="AC78" i="75" a="1"/>
  <c r="AC78" i="75" s="1"/>
  <c r="T78" i="75" a="1"/>
  <c r="T78" i="75" s="1"/>
  <c r="W78" i="75" a="1"/>
  <c r="W78" i="75" s="1"/>
  <c r="Y78" i="75" a="1"/>
  <c r="Y78" i="75" s="1"/>
  <c r="AB78" i="75" a="1"/>
  <c r="AB78" i="75" s="1"/>
  <c r="X78" i="75" a="1"/>
  <c r="X78" i="75" s="1"/>
  <c r="V78" i="75" a="1"/>
  <c r="V78" i="75" s="1"/>
  <c r="U78" i="75" a="1"/>
  <c r="U78" i="75" s="1"/>
  <c r="S78" i="75" a="1"/>
  <c r="S78" i="75" s="1"/>
  <c r="AD78" i="75" a="1"/>
  <c r="AD78" i="75" s="1"/>
  <c r="D65" i="75"/>
  <c r="BW78" i="75" a="1"/>
  <c r="BW78" i="75" s="1"/>
  <c r="BU78" i="75" a="1"/>
  <c r="BU78" i="75" s="1"/>
  <c r="BM78" i="75" a="1"/>
  <c r="BM78" i="75" s="1"/>
  <c r="BV78" i="75" a="1"/>
  <c r="BV78" i="75" s="1"/>
  <c r="BL78" i="75" a="1"/>
  <c r="BL78" i="75" s="1"/>
  <c r="BQ78" i="75" a="1"/>
  <c r="BQ78" i="75" s="1"/>
  <c r="BT78" i="75" a="1"/>
  <c r="BT78" i="75" s="1"/>
  <c r="BP78" i="75" a="1"/>
  <c r="BP78" i="75" s="1"/>
  <c r="BO78" i="75" a="1"/>
  <c r="BO78" i="75" s="1"/>
  <c r="BN78" i="75" a="1"/>
  <c r="BN78" i="75" s="1"/>
  <c r="BS78" i="75" a="1"/>
  <c r="BS78" i="75" s="1"/>
  <c r="BR78" i="75" a="1"/>
  <c r="BR78" i="75" s="1"/>
  <c r="F65" i="75"/>
  <c r="AY78" i="75" a="1"/>
  <c r="AY78" i="75" s="1"/>
  <c r="BE78" i="75" a="1"/>
  <c r="BE78" i="75" s="1"/>
  <c r="BA78" i="75" a="1"/>
  <c r="BA78" i="75" s="1"/>
  <c r="BF78" i="75" a="1"/>
  <c r="BF78" i="75" s="1"/>
  <c r="BD78" i="75" a="1"/>
  <c r="BD78" i="75" s="1"/>
  <c r="BG78" i="75" a="1"/>
  <c r="BG78" i="75" s="1"/>
  <c r="BH78" i="75" a="1"/>
  <c r="BH78" i="75" s="1"/>
  <c r="AZ78" i="75" a="1"/>
  <c r="AZ78" i="75" s="1"/>
  <c r="AX78" i="75" a="1"/>
  <c r="AX78" i="75" s="1"/>
  <c r="AW78" i="75" a="1"/>
  <c r="AW78" i="75" s="1"/>
  <c r="BB78" i="75" a="1"/>
  <c r="BB78" i="75" s="1"/>
  <c r="BC78" i="75" a="1"/>
  <c r="BC78" i="75" s="1"/>
  <c r="O65" i="75"/>
  <c r="B80" i="75"/>
  <c r="AG71" i="84" a="1"/>
  <c r="AG71" i="84" s="1"/>
  <c r="AH71" i="84" s="1" a="1"/>
  <c r="AH71" i="84" s="1"/>
  <c r="AI71" i="84" s="1" a="1"/>
  <c r="AI71" i="84" s="1"/>
  <c r="AJ71" i="84" s="1" a="1"/>
  <c r="AJ71" i="84" s="1"/>
  <c r="AK71" i="84" s="1" a="1"/>
  <c r="AK71" i="84" s="1"/>
  <c r="AL71" i="84" s="1" a="1"/>
  <c r="AL71" i="84" s="1"/>
  <c r="AM71" i="84" s="1" a="1"/>
  <c r="AM71" i="84" s="1"/>
  <c r="AN71" i="84" s="1" a="1"/>
  <c r="AN71" i="84" s="1"/>
  <c r="AO71" i="84" s="1" a="1"/>
  <c r="AO71" i="84" s="1"/>
  <c r="AP71" i="84" s="1" a="1"/>
  <c r="AP71" i="84" s="1"/>
  <c r="AQ71" i="84" s="1" a="1"/>
  <c r="AQ71" i="84" s="1"/>
  <c r="AR71" i="84" s="1" a="1"/>
  <c r="AR71" i="84" s="1"/>
  <c r="AS71" i="84" s="1" a="1"/>
  <c r="AS71" i="84" s="1"/>
  <c r="AV71" i="84" a="1"/>
  <c r="AV71" i="84" s="1"/>
  <c r="AW71" i="84" s="1" a="1"/>
  <c r="AW71" i="84" s="1"/>
  <c r="AX71" i="84" s="1" a="1"/>
  <c r="AX71" i="84" s="1"/>
  <c r="AY71" i="84" s="1" a="1"/>
  <c r="AY71" i="84" s="1"/>
  <c r="AZ71" i="84" s="1" a="1"/>
  <c r="AZ71" i="84" s="1"/>
  <c r="BA71" i="84" s="1" a="1"/>
  <c r="BA71" i="84" s="1"/>
  <c r="BB71" i="84" s="1" a="1"/>
  <c r="BB71" i="84" s="1"/>
  <c r="BC71" i="84" s="1" a="1"/>
  <c r="BC71" i="84" s="1"/>
  <c r="BD71" i="84" s="1" a="1"/>
  <c r="BD71" i="84" s="1"/>
  <c r="BE71" i="84" s="1" a="1"/>
  <c r="BE71" i="84" s="1"/>
  <c r="BF71" i="84" s="1" a="1"/>
  <c r="BF71" i="84" s="1"/>
  <c r="BG71" i="84" s="1" a="1"/>
  <c r="BG71" i="84" s="1"/>
  <c r="BH71" i="84" s="1" a="1"/>
  <c r="BH71" i="84" s="1"/>
  <c r="BK71" i="84" a="1"/>
  <c r="BK71" i="84" s="1"/>
  <c r="BL71" i="84" s="1" a="1"/>
  <c r="BL71" i="84" s="1"/>
  <c r="BM71" i="84" s="1" a="1"/>
  <c r="BM71" i="84" s="1"/>
  <c r="BN71" i="84" s="1" a="1"/>
  <c r="BN71" i="84" s="1"/>
  <c r="BO71" i="84" s="1" a="1"/>
  <c r="BO71" i="84" s="1"/>
  <c r="BP71" i="84" s="1" a="1"/>
  <c r="BP71" i="84" s="1"/>
  <c r="BQ71" i="84" s="1" a="1"/>
  <c r="BQ71" i="84" s="1"/>
  <c r="BR71" i="84" s="1" a="1"/>
  <c r="BR71" i="84" s="1"/>
  <c r="BS71" i="84" s="1" a="1"/>
  <c r="BS71" i="84" s="1"/>
  <c r="BT71" i="84" s="1" a="1"/>
  <c r="BT71" i="84" s="1"/>
  <c r="BU71" i="84" s="1" a="1"/>
  <c r="BU71" i="84" s="1"/>
  <c r="BV71" i="84" s="1" a="1"/>
  <c r="BV71" i="84" s="1"/>
  <c r="BW71" i="84" s="1" a="1"/>
  <c r="BW71" i="84" s="1"/>
  <c r="BK94" i="84" a="1"/>
  <c r="BK94" i="84" s="1"/>
  <c r="AV94" i="84" a="1"/>
  <c r="AV94" i="84" s="1"/>
  <c r="AW94" i="84" s="1" a="1"/>
  <c r="AW94" i="84" s="1"/>
  <c r="AX94" i="84" s="1" a="1"/>
  <c r="AX94" i="84" s="1"/>
  <c r="AY94" i="84" s="1" a="1"/>
  <c r="AY94" i="84" s="1"/>
  <c r="AZ94" i="84" s="1" a="1"/>
  <c r="AZ94" i="84" s="1"/>
  <c r="BA94" i="84" s="1" a="1"/>
  <c r="BA94" i="84" s="1"/>
  <c r="BB94" i="84" s="1" a="1"/>
  <c r="BB94" i="84" s="1"/>
  <c r="BC94" i="84" s="1" a="1"/>
  <c r="BC94" i="84" s="1"/>
  <c r="BD94" i="84" s="1" a="1"/>
  <c r="BD94" i="84" s="1"/>
  <c r="BE94" i="84" s="1" a="1"/>
  <c r="BE94" i="84" s="1"/>
  <c r="BF94" i="84" s="1" a="1"/>
  <c r="BF94" i="84" s="1"/>
  <c r="BG94" i="84" s="1" a="1"/>
  <c r="BG94" i="84" s="1"/>
  <c r="BH94" i="84" s="1" a="1"/>
  <c r="BH94" i="84" s="1"/>
  <c r="AG94" i="84" a="1"/>
  <c r="AG94" i="84" s="1"/>
  <c r="BK46" i="84" a="1"/>
  <c r="BK46" i="84" s="1"/>
  <c r="BL46" i="84" s="1" a="1"/>
  <c r="BL46" i="84" s="1"/>
  <c r="BM46" i="84" s="1" a="1"/>
  <c r="BM46" i="84" s="1"/>
  <c r="BN46" i="84" s="1" a="1"/>
  <c r="BN46" i="84" s="1"/>
  <c r="BO46" i="84" s="1" a="1"/>
  <c r="BO46" i="84" s="1"/>
  <c r="BP46" i="84" s="1" a="1"/>
  <c r="BP46" i="84" s="1"/>
  <c r="BQ46" i="84" s="1" a="1"/>
  <c r="BQ46" i="84" s="1"/>
  <c r="BR46" i="84" s="1" a="1"/>
  <c r="BR46" i="84" s="1"/>
  <c r="BS46" i="84" s="1" a="1"/>
  <c r="BS46" i="84" s="1"/>
  <c r="BT46" i="84" s="1" a="1"/>
  <c r="BT46" i="84" s="1"/>
  <c r="BU46" i="84" s="1" a="1"/>
  <c r="BU46" i="84" s="1"/>
  <c r="BV46" i="84" s="1" a="1"/>
  <c r="BV46" i="84" s="1"/>
  <c r="BW46" i="84" s="1" a="1"/>
  <c r="BW46" i="84" s="1"/>
  <c r="AG46" i="84" a="1"/>
  <c r="AG46" i="84" s="1"/>
  <c r="AH46" i="84" s="1" a="1"/>
  <c r="AH46" i="84" s="1"/>
  <c r="AI46" i="84" s="1" a="1"/>
  <c r="AI46" i="84" s="1"/>
  <c r="AJ46" i="84" s="1" a="1"/>
  <c r="AJ46" i="84" s="1"/>
  <c r="AK46" i="84" s="1" a="1"/>
  <c r="AK46" i="84" s="1"/>
  <c r="AL46" i="84" s="1" a="1"/>
  <c r="AL46" i="84" s="1"/>
  <c r="AM46" i="84" s="1" a="1"/>
  <c r="AM46" i="84" s="1"/>
  <c r="AN46" i="84" s="1" a="1"/>
  <c r="AN46" i="84" s="1"/>
  <c r="AO46" i="84" s="1" a="1"/>
  <c r="AO46" i="84" s="1"/>
  <c r="AP46" i="84" s="1" a="1"/>
  <c r="AP46" i="84" s="1"/>
  <c r="AQ46" i="84" s="1" a="1"/>
  <c r="AQ46" i="84" s="1"/>
  <c r="AR46" i="84" s="1" a="1"/>
  <c r="AR46" i="84" s="1"/>
  <c r="AS46" i="84" s="1" a="1"/>
  <c r="AS46" i="84" s="1"/>
  <c r="AV46" i="84" a="1"/>
  <c r="AV46" i="84" s="1"/>
  <c r="AW46" i="84" s="1" a="1"/>
  <c r="AW46" i="84" s="1"/>
  <c r="AX46" i="84" s="1" a="1"/>
  <c r="AX46" i="84" s="1"/>
  <c r="AY46" i="84" s="1" a="1"/>
  <c r="AY46" i="84" s="1"/>
  <c r="AZ46" i="84" s="1" a="1"/>
  <c r="AZ46" i="84" s="1"/>
  <c r="BA46" i="84" s="1" a="1"/>
  <c r="BA46" i="84" s="1"/>
  <c r="BB46" i="84" s="1" a="1"/>
  <c r="BB46" i="84" s="1"/>
  <c r="BC46" i="84" s="1" a="1"/>
  <c r="BC46" i="84" s="1"/>
  <c r="BD46" i="84" s="1" a="1"/>
  <c r="BD46" i="84" s="1"/>
  <c r="BE46" i="84" s="1" a="1"/>
  <c r="BE46" i="84" s="1"/>
  <c r="BF46" i="84" s="1" a="1"/>
  <c r="BF46" i="84" s="1"/>
  <c r="BG46" i="84" s="1" a="1"/>
  <c r="BG46" i="84" s="1"/>
  <c r="BH46" i="84" s="1" a="1"/>
  <c r="BH46" i="84" s="1"/>
  <c r="AV82" i="84" a="1"/>
  <c r="AV82" i="84" s="1"/>
  <c r="AW82" i="84" s="1" a="1"/>
  <c r="AW82" i="84" s="1"/>
  <c r="AX82" i="84" s="1" a="1"/>
  <c r="AX82" i="84" s="1"/>
  <c r="AY82" i="84" s="1" a="1"/>
  <c r="AY82" i="84" s="1"/>
  <c r="AZ82" i="84" s="1" a="1"/>
  <c r="AZ82" i="84" s="1"/>
  <c r="BA82" i="84" s="1" a="1"/>
  <c r="BA82" i="84" s="1"/>
  <c r="BB82" i="84" s="1" a="1"/>
  <c r="BB82" i="84" s="1"/>
  <c r="BC82" i="84" s="1" a="1"/>
  <c r="BC82" i="84" s="1"/>
  <c r="BD82" i="84" s="1" a="1"/>
  <c r="BD82" i="84" s="1"/>
  <c r="BE82" i="84" s="1" a="1"/>
  <c r="BE82" i="84" s="1"/>
  <c r="BF82" i="84" s="1" a="1"/>
  <c r="BF82" i="84" s="1"/>
  <c r="BG82" i="84" s="1" a="1"/>
  <c r="BG82" i="84" s="1"/>
  <c r="BH82" i="84" s="1" a="1"/>
  <c r="BH82" i="84" s="1"/>
  <c r="BK82" i="84" a="1"/>
  <c r="BK82" i="84" s="1"/>
  <c r="BL82" i="84" s="1" a="1"/>
  <c r="BL82" i="84" s="1"/>
  <c r="BM82" i="84" s="1" a="1"/>
  <c r="BM82" i="84" s="1"/>
  <c r="BN82" i="84" s="1" a="1"/>
  <c r="BN82" i="84" s="1"/>
  <c r="BO82" i="84" s="1" a="1"/>
  <c r="BO82" i="84" s="1"/>
  <c r="BP82" i="84" s="1" a="1"/>
  <c r="BP82" i="84" s="1"/>
  <c r="BQ82" i="84" s="1" a="1"/>
  <c r="BQ82" i="84" s="1"/>
  <c r="BR82" i="84" s="1" a="1"/>
  <c r="BR82" i="84" s="1"/>
  <c r="BS82" i="84" s="1" a="1"/>
  <c r="BS82" i="84" s="1"/>
  <c r="BT82" i="84" s="1" a="1"/>
  <c r="BT82" i="84" s="1"/>
  <c r="BU82" i="84" s="1" a="1"/>
  <c r="BU82" i="84" s="1"/>
  <c r="BV82" i="84" s="1" a="1"/>
  <c r="BV82" i="84" s="1"/>
  <c r="BW82" i="84" s="1" a="1"/>
  <c r="BW82" i="84" s="1"/>
  <c r="AG82" i="84" a="1"/>
  <c r="AG82" i="84" s="1"/>
  <c r="AH82" i="84" s="1" a="1"/>
  <c r="AH82" i="84" s="1"/>
  <c r="AI82" i="84" s="1" a="1"/>
  <c r="AI82" i="84" s="1"/>
  <c r="AJ82" i="84" s="1" a="1"/>
  <c r="AJ82" i="84" s="1"/>
  <c r="AK82" i="84" s="1" a="1"/>
  <c r="AK82" i="84" s="1"/>
  <c r="AL82" i="84" s="1" a="1"/>
  <c r="AL82" i="84" s="1"/>
  <c r="AM82" i="84" s="1" a="1"/>
  <c r="AM82" i="84" s="1"/>
  <c r="AN82" i="84" s="1" a="1"/>
  <c r="AN82" i="84" s="1"/>
  <c r="AO82" i="84" s="1" a="1"/>
  <c r="AO82" i="84" s="1"/>
  <c r="AP82" i="84" s="1" a="1"/>
  <c r="AP82" i="84" s="1"/>
  <c r="AQ82" i="84" s="1" a="1"/>
  <c r="AQ82" i="84" s="1"/>
  <c r="AR82" i="84" s="1" a="1"/>
  <c r="AR82" i="84" s="1"/>
  <c r="AS82" i="84" s="1" a="1"/>
  <c r="AS82" i="84" s="1"/>
  <c r="AG107" i="84" a="1"/>
  <c r="AG107" i="84" s="1"/>
  <c r="AV107" i="84" a="1"/>
  <c r="AV107" i="84" s="1"/>
  <c r="BK107" i="84" a="1"/>
  <c r="BK107" i="84" s="1"/>
  <c r="R34" i="84" a="1"/>
  <c r="R34" i="84" s="1"/>
  <c r="S34" i="84" s="1" a="1"/>
  <c r="S34" i="84" s="1"/>
  <c r="T34" i="84" s="1" a="1"/>
  <c r="T34" i="84" s="1"/>
  <c r="U34" i="84" s="1" a="1"/>
  <c r="U34" i="84" s="1"/>
  <c r="V34" i="84" s="1" a="1"/>
  <c r="V34" i="84" s="1"/>
  <c r="W34" i="84" s="1" a="1"/>
  <c r="W34" i="84" s="1"/>
  <c r="X34" i="84" s="1" a="1"/>
  <c r="X34" i="84" s="1"/>
  <c r="Y34" i="84" s="1" a="1"/>
  <c r="Y34" i="84" s="1"/>
  <c r="Z34" i="84" s="1" a="1"/>
  <c r="Z34" i="84" s="1"/>
  <c r="AA34" i="84" s="1" a="1"/>
  <c r="AA34" i="84" s="1"/>
  <c r="AB34" i="84" s="1" a="1"/>
  <c r="AB34" i="84" s="1"/>
  <c r="AC34" i="84" s="1" a="1"/>
  <c r="AC34" i="84" s="1"/>
  <c r="AD34" i="84" s="1" a="1"/>
  <c r="AD34" i="84" s="1"/>
  <c r="BK34" i="84" a="1"/>
  <c r="BK34" i="84" s="1"/>
  <c r="BL34" i="84" s="1" a="1"/>
  <c r="BL34" i="84" s="1"/>
  <c r="BM34" i="84" s="1" a="1"/>
  <c r="BM34" i="84" s="1"/>
  <c r="BN34" i="84" s="1" a="1"/>
  <c r="BN34" i="84" s="1"/>
  <c r="BO34" i="84" s="1" a="1"/>
  <c r="BO34" i="84" s="1"/>
  <c r="BP34" i="84" s="1" a="1"/>
  <c r="BP34" i="84" s="1"/>
  <c r="BQ34" i="84" s="1" a="1"/>
  <c r="BQ34" i="84" s="1"/>
  <c r="BR34" i="84" s="1" a="1"/>
  <c r="BR34" i="84" s="1"/>
  <c r="BS34" i="84" s="1" a="1"/>
  <c r="BS34" i="84" s="1"/>
  <c r="BT34" i="84" s="1" a="1"/>
  <c r="BT34" i="84" s="1"/>
  <c r="BU34" i="84" s="1" a="1"/>
  <c r="BU34" i="84" s="1"/>
  <c r="BV34" i="84" s="1" a="1"/>
  <c r="BV34" i="84" s="1"/>
  <c r="BW34" i="84" s="1" a="1"/>
  <c r="BW34" i="84" s="1"/>
  <c r="AV34" i="84" a="1"/>
  <c r="AV34" i="84" s="1"/>
  <c r="AW34" i="84" s="1" a="1"/>
  <c r="AW34" i="84" s="1"/>
  <c r="AX34" i="84" s="1" a="1"/>
  <c r="AX34" i="84" s="1"/>
  <c r="AY34" i="84" s="1" a="1"/>
  <c r="AY34" i="84" s="1"/>
  <c r="AZ34" i="84" s="1" a="1"/>
  <c r="AZ34" i="84" s="1"/>
  <c r="BA34" i="84" s="1" a="1"/>
  <c r="BA34" i="84" s="1"/>
  <c r="BB34" i="84" s="1" a="1"/>
  <c r="BB34" i="84" s="1"/>
  <c r="BC34" i="84" s="1" a="1"/>
  <c r="BC34" i="84" s="1"/>
  <c r="BD34" i="84" s="1" a="1"/>
  <c r="BD34" i="84" s="1"/>
  <c r="BE34" i="84" s="1" a="1"/>
  <c r="BE34" i="84" s="1"/>
  <c r="BF34" i="84" s="1" a="1"/>
  <c r="BF34" i="84" s="1"/>
  <c r="BG34" i="84" s="1" a="1"/>
  <c r="BG34" i="84" s="1"/>
  <c r="BH34" i="84" s="1" a="1"/>
  <c r="BH34" i="84" s="1"/>
  <c r="AG34" i="84" a="1"/>
  <c r="AG34" i="84" s="1"/>
  <c r="AH34" i="84" s="1" a="1"/>
  <c r="AH34" i="84" s="1"/>
  <c r="AI34" i="84" s="1" a="1"/>
  <c r="AI34" i="84" s="1"/>
  <c r="AJ34" i="84" s="1" a="1"/>
  <c r="AJ34" i="84" s="1"/>
  <c r="AK34" i="84" s="1" a="1"/>
  <c r="AK34" i="84" s="1"/>
  <c r="AL34" i="84" s="1" a="1"/>
  <c r="AL34" i="84" s="1"/>
  <c r="AM34" i="84" s="1" a="1"/>
  <c r="AM34" i="84" s="1"/>
  <c r="AN34" i="84" s="1" a="1"/>
  <c r="AN34" i="84" s="1"/>
  <c r="AO34" i="84" s="1" a="1"/>
  <c r="AO34" i="84" s="1"/>
  <c r="AP34" i="84" s="1" a="1"/>
  <c r="AP34" i="84" s="1"/>
  <c r="AQ34" i="84" s="1" a="1"/>
  <c r="AQ34" i="84" s="1"/>
  <c r="AR34" i="84" s="1" a="1"/>
  <c r="AR34" i="84" s="1"/>
  <c r="AS34" i="84" s="1" a="1"/>
  <c r="AS34" i="84" s="1"/>
  <c r="G80" i="84"/>
  <c r="W80" i="84" a="1"/>
  <c r="W80" i="84" s="1"/>
  <c r="U92" i="84" a="1"/>
  <c r="U92" i="84" s="1"/>
  <c r="E92" i="84"/>
  <c r="F67" i="84"/>
  <c r="V67" i="84" a="1"/>
  <c r="V67" i="84" s="1"/>
  <c r="B72" i="84"/>
  <c r="R71" i="84" a="1"/>
  <c r="R71" i="84" s="1"/>
  <c r="S71" i="84" s="1" a="1"/>
  <c r="S71" i="84" s="1"/>
  <c r="AW93" i="84" a="1"/>
  <c r="AW93" i="84" s="1"/>
  <c r="AX93" i="84" s="1" a="1"/>
  <c r="AX93" i="84" s="1"/>
  <c r="AY93" i="84" s="1" a="1"/>
  <c r="AY93" i="84" s="1"/>
  <c r="AZ93" i="84" s="1" a="1"/>
  <c r="AZ93" i="84" s="1"/>
  <c r="BA93" i="84" s="1" a="1"/>
  <c r="BA93" i="84" s="1"/>
  <c r="BB93" i="84" s="1" a="1"/>
  <c r="BB93" i="84" s="1"/>
  <c r="BC93" i="84" s="1" a="1"/>
  <c r="BC93" i="84" s="1"/>
  <c r="BD93" i="84" s="1" a="1"/>
  <c r="BD93" i="84" s="1"/>
  <c r="BE93" i="84" s="1" a="1"/>
  <c r="BE93" i="84" s="1"/>
  <c r="BF93" i="84" s="1" a="1"/>
  <c r="BF93" i="84" s="1"/>
  <c r="BG93" i="84" s="1" a="1"/>
  <c r="BG93" i="84" s="1"/>
  <c r="BH93" i="84" s="1" a="1"/>
  <c r="BH93" i="84" s="1"/>
  <c r="T70" i="84" a="1"/>
  <c r="T70" i="84" s="1"/>
  <c r="D70" i="84"/>
  <c r="R94" i="84" a="1"/>
  <c r="R94" i="84" s="1"/>
  <c r="B95" i="84"/>
  <c r="E80" i="84"/>
  <c r="AH106" i="84" a="1"/>
  <c r="AH106" i="84" s="1"/>
  <c r="AI106" i="84" s="1" a="1"/>
  <c r="AI106" i="84" s="1"/>
  <c r="AJ106" i="84" s="1" a="1"/>
  <c r="AJ106" i="84" s="1"/>
  <c r="AK106" i="84" s="1" a="1"/>
  <c r="AK106" i="84" s="1"/>
  <c r="AL106" i="84" s="1" a="1"/>
  <c r="AL106" i="84" s="1"/>
  <c r="AM106" i="84" s="1" a="1"/>
  <c r="AM106" i="84" s="1"/>
  <c r="AN106" i="84" s="1" a="1"/>
  <c r="AN106" i="84" s="1"/>
  <c r="AO106" i="84" s="1" a="1"/>
  <c r="AO106" i="84" s="1"/>
  <c r="AP106" i="84" s="1" a="1"/>
  <c r="AP106" i="84" s="1"/>
  <c r="AQ106" i="84" s="1" a="1"/>
  <c r="AQ106" i="84" s="1"/>
  <c r="AR106" i="84" s="1" a="1"/>
  <c r="AR106" i="84" s="1"/>
  <c r="AS106" i="84" s="1" a="1"/>
  <c r="AS106" i="84" s="1"/>
  <c r="S93" i="84" a="1"/>
  <c r="S93" i="84" s="1"/>
  <c r="T93" i="84" s="1" a="1"/>
  <c r="T93" i="84" s="1"/>
  <c r="U93" i="84" s="1" a="1"/>
  <c r="U93" i="84" s="1"/>
  <c r="V93" i="84" s="1" a="1"/>
  <c r="V93" i="84" s="1"/>
  <c r="F80" i="84"/>
  <c r="S106" i="84" a="1"/>
  <c r="S106" i="84" s="1"/>
  <c r="T106" i="84" s="1" a="1"/>
  <c r="T106" i="84" s="1"/>
  <c r="U106" i="84" s="1" a="1"/>
  <c r="U106" i="84" s="1"/>
  <c r="V106" i="84" s="1" a="1"/>
  <c r="V106" i="84" s="1"/>
  <c r="T45" i="84" a="1"/>
  <c r="T45" i="84" s="1"/>
  <c r="D45" i="84"/>
  <c r="D80" i="84"/>
  <c r="V104" i="84" a="1"/>
  <c r="V104" i="84" s="1"/>
  <c r="F104" i="84"/>
  <c r="T69" i="84" a="1"/>
  <c r="T69" i="84" s="1"/>
  <c r="D69" i="84"/>
  <c r="AH81" i="84" a="1"/>
  <c r="AH81" i="84" s="1"/>
  <c r="AI81" i="84" s="1" a="1"/>
  <c r="AI81" i="84" s="1"/>
  <c r="AJ81" i="84" s="1" a="1"/>
  <c r="AJ81" i="84" s="1"/>
  <c r="AK81" i="84" s="1" a="1"/>
  <c r="AK81" i="84" s="1"/>
  <c r="AL81" i="84" s="1" a="1"/>
  <c r="AL81" i="84" s="1"/>
  <c r="AM81" i="84" s="1" a="1"/>
  <c r="AM81" i="84" s="1"/>
  <c r="AN81" i="84" s="1" a="1"/>
  <c r="AN81" i="84" s="1"/>
  <c r="AO81" i="84" s="1" a="1"/>
  <c r="AO81" i="84" s="1"/>
  <c r="AP81" i="84" s="1" a="1"/>
  <c r="AP81" i="84" s="1"/>
  <c r="AQ81" i="84" s="1" a="1"/>
  <c r="AQ81" i="84" s="1"/>
  <c r="AR81" i="84" s="1" a="1"/>
  <c r="AR81" i="84" s="1"/>
  <c r="AS81" i="84" s="1" a="1"/>
  <c r="AS81" i="84" s="1"/>
  <c r="B108" i="84"/>
  <c r="R107" i="84" a="1"/>
  <c r="R107" i="84" s="1"/>
  <c r="R46" i="84" a="1"/>
  <c r="R46" i="84" s="1"/>
  <c r="S46" i="84" s="1" a="1"/>
  <c r="S46" i="84" s="1"/>
  <c r="B47" i="84"/>
  <c r="U91" i="84" a="1"/>
  <c r="U91" i="84" s="1"/>
  <c r="E91" i="84"/>
  <c r="V79" i="84" a="1"/>
  <c r="V79" i="84" s="1"/>
  <c r="F79" i="84"/>
  <c r="S81" i="84" a="1"/>
  <c r="S81" i="84" s="1"/>
  <c r="T81" i="84" s="1" a="1"/>
  <c r="T81" i="84" s="1"/>
  <c r="U81" i="84" s="1" a="1"/>
  <c r="U81" i="84" s="1"/>
  <c r="R82" i="84" a="1"/>
  <c r="R82" i="84" s="1"/>
  <c r="B83" i="84"/>
  <c r="I28" i="84"/>
  <c r="Y28" i="84" a="1"/>
  <c r="Y28" i="84" s="1"/>
  <c r="G55" i="84"/>
  <c r="W55" i="84" a="1"/>
  <c r="W55" i="84" s="1"/>
  <c r="H42" i="84"/>
  <c r="X42" i="84" a="1"/>
  <c r="X42" i="84" s="1"/>
  <c r="I29" i="84"/>
  <c r="Y29" i="84" a="1"/>
  <c r="Y29" i="84" s="1"/>
  <c r="J41" i="84"/>
  <c r="Z41" i="84" a="1"/>
  <c r="Z41" i="84" s="1"/>
  <c r="I13" i="84"/>
  <c r="Y13" i="84" a="1"/>
  <c r="Y13" i="84" s="1"/>
  <c r="AK17" i="84" a="1"/>
  <c r="AK17" i="84" s="1"/>
  <c r="F17" i="84"/>
  <c r="X18" i="84" a="1"/>
  <c r="X18" i="84" s="1"/>
  <c r="I14" i="84"/>
  <c r="Y14" i="84" a="1"/>
  <c r="Y14" i="84" s="1"/>
  <c r="X17" i="84" a="1"/>
  <c r="X17" i="84" s="1"/>
  <c r="AM78" i="84" a="1"/>
  <c r="AM78" i="84" s="1"/>
  <c r="H78" i="84"/>
  <c r="K78" i="76" a="1"/>
  <c r="K78" i="76" s="1"/>
  <c r="J78" i="76" a="1"/>
  <c r="J78" i="76" s="1"/>
  <c r="I78" i="76" a="1"/>
  <c r="I78" i="76" s="1"/>
  <c r="H78" i="76" a="1"/>
  <c r="H78" i="76" s="1"/>
  <c r="O78" i="76" a="1"/>
  <c r="O78" i="76" s="1"/>
  <c r="N78" i="76" a="1"/>
  <c r="N78" i="76" s="1"/>
  <c r="Q78" i="76" a="1"/>
  <c r="Q78" i="76" s="1"/>
  <c r="G78" i="76" a="1"/>
  <c r="G78" i="76" s="1"/>
  <c r="P78" i="76" a="1"/>
  <c r="P78" i="76" s="1"/>
  <c r="F78" i="76" a="1"/>
  <c r="F78" i="76" s="1"/>
  <c r="M78" i="76" a="1"/>
  <c r="M78" i="76" s="1"/>
  <c r="L78" i="76" a="1"/>
  <c r="L78" i="76" s="1"/>
  <c r="F101" i="76"/>
  <c r="B104" i="76" s="1"/>
  <c r="K52" i="84"/>
  <c r="G43" i="84"/>
  <c r="I30" i="84"/>
  <c r="I56" i="84"/>
  <c r="H44" i="84"/>
  <c r="N33" i="84"/>
  <c r="O33" i="84"/>
  <c r="F33" i="84"/>
  <c r="E33" i="84"/>
  <c r="G33" i="84"/>
  <c r="H33" i="84"/>
  <c r="I33" i="84"/>
  <c r="K33" i="84"/>
  <c r="L33" i="84"/>
  <c r="M33" i="84"/>
  <c r="J33" i="84"/>
  <c r="D33" i="84"/>
  <c r="T20" i="84" l="1" a="1"/>
  <c r="T20" i="84" s="1"/>
  <c r="BK59" i="84" a="1"/>
  <c r="BK59" i="84" s="1"/>
  <c r="BL59" i="84" s="1" a="1"/>
  <c r="BL59" i="84" s="1"/>
  <c r="BM59" i="84" s="1" a="1"/>
  <c r="BM59" i="84" s="1"/>
  <c r="BN59" i="84" s="1" a="1"/>
  <c r="BN59" i="84" s="1"/>
  <c r="BO59" i="84" s="1" a="1"/>
  <c r="BO59" i="84" s="1"/>
  <c r="BP59" i="84" s="1" a="1"/>
  <c r="BP59" i="84" s="1"/>
  <c r="BQ59" i="84" s="1" a="1"/>
  <c r="BQ59" i="84" s="1"/>
  <c r="BR59" i="84" s="1" a="1"/>
  <c r="BR59" i="84" s="1"/>
  <c r="BS59" i="84" s="1" a="1"/>
  <c r="BS59" i="84" s="1"/>
  <c r="BT59" i="84" s="1" a="1"/>
  <c r="BT59" i="84" s="1"/>
  <c r="BU59" i="84" s="1" a="1"/>
  <c r="BU59" i="84" s="1"/>
  <c r="BV59" i="84" s="1" a="1"/>
  <c r="BV59" i="84" s="1"/>
  <c r="BW59" i="84" s="1" a="1"/>
  <c r="BW59" i="84" s="1"/>
  <c r="AG59" i="84" a="1"/>
  <c r="AG59" i="84" s="1"/>
  <c r="AH59" i="84" s="1" a="1"/>
  <c r="AH59" i="84" s="1"/>
  <c r="AI59" i="84" s="1" a="1"/>
  <c r="AI59" i="84" s="1"/>
  <c r="AJ59" i="84" s="1" a="1"/>
  <c r="AJ59" i="84" s="1"/>
  <c r="AK59" i="84" s="1" a="1"/>
  <c r="AK59" i="84" s="1"/>
  <c r="AL59" i="84" s="1" a="1"/>
  <c r="AL59" i="84" s="1"/>
  <c r="AM59" i="84" s="1" a="1"/>
  <c r="AM59" i="84" s="1"/>
  <c r="AN59" i="84" s="1" a="1"/>
  <c r="AN59" i="84" s="1"/>
  <c r="AO59" i="84" s="1" a="1"/>
  <c r="AO59" i="84" s="1"/>
  <c r="AP59" i="84" s="1" a="1"/>
  <c r="AP59" i="84" s="1"/>
  <c r="AQ59" i="84" s="1" a="1"/>
  <c r="AQ59" i="84" s="1"/>
  <c r="AR59" i="84" s="1" a="1"/>
  <c r="AR59" i="84" s="1"/>
  <c r="AS59" i="84" s="1" a="1"/>
  <c r="AS59" i="84" s="1"/>
  <c r="AV59" i="84" a="1"/>
  <c r="AV59" i="84" s="1"/>
  <c r="AW59" i="84" s="1" a="1"/>
  <c r="AW59" i="84" s="1"/>
  <c r="AX59" i="84" s="1" a="1"/>
  <c r="AX59" i="84" s="1"/>
  <c r="AY59" i="84" s="1" a="1"/>
  <c r="AY59" i="84" s="1"/>
  <c r="AZ59" i="84" s="1" a="1"/>
  <c r="AZ59" i="84" s="1"/>
  <c r="BA59" i="84" s="1" a="1"/>
  <c r="BA59" i="84" s="1"/>
  <c r="BB59" i="84" s="1" a="1"/>
  <c r="BB59" i="84" s="1"/>
  <c r="BC59" i="84" s="1" a="1"/>
  <c r="BC59" i="84" s="1"/>
  <c r="BD59" i="84" s="1" a="1"/>
  <c r="BD59" i="84" s="1"/>
  <c r="BE59" i="84" s="1" a="1"/>
  <c r="BE59" i="84" s="1"/>
  <c r="BF59" i="84" s="1" a="1"/>
  <c r="BF59" i="84" s="1"/>
  <c r="BG59" i="84" s="1" a="1"/>
  <c r="BG59" i="84" s="1"/>
  <c r="BH59" i="84" s="1" a="1"/>
  <c r="BH59" i="84" s="1"/>
  <c r="B60" i="84"/>
  <c r="R60" i="84" s="1" a="1"/>
  <c r="R60" i="84" s="1"/>
  <c r="S60" i="84" s="1" a="1"/>
  <c r="S60" i="84" s="1"/>
  <c r="T60" i="84" s="1" a="1"/>
  <c r="T60" i="84" s="1"/>
  <c r="U60" i="84" s="1" a="1"/>
  <c r="U60" i="84" s="1"/>
  <c r="V60" i="84" s="1" a="1"/>
  <c r="V60" i="84" s="1"/>
  <c r="W60" i="84" s="1" a="1"/>
  <c r="W60" i="84" s="1"/>
  <c r="X60" i="84" s="1" a="1"/>
  <c r="X60" i="84" s="1"/>
  <c r="Y60" i="84" s="1" a="1"/>
  <c r="Y60" i="84" s="1"/>
  <c r="Z60" i="84" s="1" a="1"/>
  <c r="Z60" i="84" s="1"/>
  <c r="AA60" i="84" s="1" a="1"/>
  <c r="AA60" i="84" s="1"/>
  <c r="AB60" i="84" s="1" a="1"/>
  <c r="AB60" i="84" s="1"/>
  <c r="AC60" i="84" s="1" a="1"/>
  <c r="AC60" i="84" s="1"/>
  <c r="AD60" i="84" s="1" a="1"/>
  <c r="AD60" i="84" s="1"/>
  <c r="H58" i="84"/>
  <c r="AM58" i="84" a="1"/>
  <c r="AM58" i="84" s="1"/>
  <c r="AN58" i="84" s="1" a="1"/>
  <c r="AN58" i="84" s="1"/>
  <c r="AO58" i="84" s="1" a="1"/>
  <c r="AO58" i="84" s="1"/>
  <c r="AP58" i="84" s="1" a="1"/>
  <c r="AP58" i="84" s="1"/>
  <c r="AQ58" i="84" s="1" a="1"/>
  <c r="AQ58" i="84" s="1"/>
  <c r="AR58" i="84" s="1" a="1"/>
  <c r="AR58" i="84" s="1"/>
  <c r="AS58" i="84" s="1" a="1"/>
  <c r="AS58" i="84" s="1"/>
  <c r="O58" i="84" s="1"/>
  <c r="G58" i="84"/>
  <c r="D58" i="84"/>
  <c r="F58" i="84"/>
  <c r="E58" i="84"/>
  <c r="X68" i="84" a="1"/>
  <c r="X68" i="84" s="1"/>
  <c r="I68" i="84" s="1"/>
  <c r="X54" i="84" a="1"/>
  <c r="X54" i="84" s="1"/>
  <c r="I54" i="84" s="1"/>
  <c r="O54" i="75"/>
  <c r="E105" i="84"/>
  <c r="W16" i="84" a="1"/>
  <c r="W16" i="84" s="1"/>
  <c r="G16" i="84"/>
  <c r="AG21" i="84" a="1"/>
  <c r="AG21" i="84" s="1"/>
  <c r="AH21" i="84" s="1" a="1"/>
  <c r="AH21" i="84" s="1"/>
  <c r="AI21" i="84" s="1" a="1"/>
  <c r="AI21" i="84" s="1"/>
  <c r="AJ21" i="84" s="1" a="1"/>
  <c r="AJ21" i="84" s="1"/>
  <c r="AK21" i="84" s="1" a="1"/>
  <c r="AK21" i="84" s="1"/>
  <c r="AL21" i="84" s="1" a="1"/>
  <c r="AL21" i="84" s="1"/>
  <c r="AM21" i="84" s="1" a="1"/>
  <c r="AM21" i="84" s="1"/>
  <c r="AN21" i="84" s="1" a="1"/>
  <c r="AN21" i="84" s="1"/>
  <c r="AO21" i="84" s="1" a="1"/>
  <c r="AO21" i="84" s="1"/>
  <c r="AP21" i="84" s="1" a="1"/>
  <c r="AP21" i="84" s="1"/>
  <c r="AQ21" i="84" s="1" a="1"/>
  <c r="AQ21" i="84" s="1"/>
  <c r="AR21" i="84" s="1" a="1"/>
  <c r="AR21" i="84" s="1"/>
  <c r="AS21" i="84" s="1" a="1"/>
  <c r="AS21" i="84" s="1"/>
  <c r="AV21" i="84" a="1"/>
  <c r="AV21" i="84" s="1"/>
  <c r="AW21" i="84" s="1" a="1"/>
  <c r="AW21" i="84" s="1"/>
  <c r="AX21" i="84" s="1" a="1"/>
  <c r="AX21" i="84" s="1"/>
  <c r="AY21" i="84" s="1" a="1"/>
  <c r="AY21" i="84" s="1"/>
  <c r="AZ21" i="84" s="1" a="1"/>
  <c r="AZ21" i="84" s="1"/>
  <c r="BA21" i="84" s="1" a="1"/>
  <c r="BA21" i="84" s="1"/>
  <c r="BB21" i="84" s="1" a="1"/>
  <c r="BB21" i="84" s="1"/>
  <c r="BC21" i="84" s="1" a="1"/>
  <c r="BC21" i="84" s="1"/>
  <c r="BD21" i="84" s="1" a="1"/>
  <c r="BD21" i="84" s="1"/>
  <c r="BE21" i="84" s="1" a="1"/>
  <c r="BE21" i="84" s="1"/>
  <c r="BF21" i="84" s="1" a="1"/>
  <c r="BF21" i="84" s="1"/>
  <c r="BG21" i="84" s="1" a="1"/>
  <c r="BG21" i="84" s="1"/>
  <c r="BH21" i="84" s="1" a="1"/>
  <c r="BH21" i="84" s="1"/>
  <c r="BK21" i="84" a="1"/>
  <c r="BK21" i="84" s="1"/>
  <c r="BL21" i="84" s="1" a="1"/>
  <c r="BL21" i="84" s="1"/>
  <c r="R21" i="84" a="1"/>
  <c r="R21" i="84" s="1"/>
  <c r="S21" i="84" s="1" a="1"/>
  <c r="S21" i="84" s="1"/>
  <c r="T21" i="84" s="1" a="1"/>
  <c r="T21" i="84" s="1"/>
  <c r="D42" i="75"/>
  <c r="BL20" i="84" a="1"/>
  <c r="BL20" i="84" s="1"/>
  <c r="D20" i="84" s="1"/>
  <c r="Y15" i="84" a="1"/>
  <c r="Y15" i="84" s="1"/>
  <c r="I15" i="84"/>
  <c r="T19" i="84" a="1"/>
  <c r="T19" i="84" s="1"/>
  <c r="D19" i="84"/>
  <c r="AZ18" i="84" a="1"/>
  <c r="AZ18" i="84" s="1"/>
  <c r="F18" i="84"/>
  <c r="K54" i="75"/>
  <c r="F54" i="75"/>
  <c r="D54" i="75"/>
  <c r="E54" i="75"/>
  <c r="M42" i="75"/>
  <c r="J54" i="75"/>
  <c r="L54" i="75"/>
  <c r="F42" i="75"/>
  <c r="B93" i="76"/>
  <c r="D92" i="76"/>
  <c r="C92" i="76"/>
  <c r="C19" i="76"/>
  <c r="D19" i="76"/>
  <c r="B20" i="76"/>
  <c r="B69" i="76"/>
  <c r="D68" i="76"/>
  <c r="C68" i="76"/>
  <c r="N80" i="76" a="1"/>
  <c r="N80" i="76" s="1"/>
  <c r="M80" i="76" a="1"/>
  <c r="M80" i="76" s="1"/>
  <c r="L80" i="76" a="1"/>
  <c r="L80" i="76" s="1"/>
  <c r="K80" i="76" a="1"/>
  <c r="K80" i="76" s="1"/>
  <c r="O80" i="76" a="1"/>
  <c r="O80" i="76" s="1"/>
  <c r="B81" i="76"/>
  <c r="J80" i="76" a="1"/>
  <c r="J80" i="76" s="1"/>
  <c r="C80" i="76"/>
  <c r="D80" i="76"/>
  <c r="I80" i="76" a="1"/>
  <c r="I80" i="76" s="1"/>
  <c r="H80" i="76" a="1"/>
  <c r="H80" i="76" s="1"/>
  <c r="F80" i="76" a="1"/>
  <c r="F80" i="76" s="1"/>
  <c r="Q80" i="76" a="1"/>
  <c r="Q80" i="76" s="1"/>
  <c r="R80" i="76" s="1"/>
  <c r="S80" i="76" s="1"/>
  <c r="G80" i="76" a="1"/>
  <c r="G80" i="76" s="1"/>
  <c r="P80" i="76" a="1"/>
  <c r="P80" i="76" s="1"/>
  <c r="B45" i="76"/>
  <c r="D44" i="76"/>
  <c r="C44" i="76"/>
  <c r="B105" i="76"/>
  <c r="D104" i="76"/>
  <c r="C104" i="76"/>
  <c r="D32" i="76"/>
  <c r="B33" i="76"/>
  <c r="C32" i="76"/>
  <c r="D56" i="76"/>
  <c r="C56" i="76"/>
  <c r="B57" i="76"/>
  <c r="AV44" i="75" a="1"/>
  <c r="AV44" i="75" s="1"/>
  <c r="BK44" i="75" a="1"/>
  <c r="BK44" i="75" s="1"/>
  <c r="AG44" i="75" a="1"/>
  <c r="AG44" i="75" s="1"/>
  <c r="N54" i="75"/>
  <c r="E42" i="75"/>
  <c r="I42" i="75"/>
  <c r="K42" i="75"/>
  <c r="H42" i="75"/>
  <c r="AH55" i="75" a="1"/>
  <c r="AH55" i="75" s="1"/>
  <c r="AI55" i="75" a="1"/>
  <c r="AI55" i="75" s="1"/>
  <c r="AK55" i="75" a="1"/>
  <c r="AK55" i="75" s="1"/>
  <c r="AJ55" i="75" a="1"/>
  <c r="AJ55" i="75" s="1"/>
  <c r="AS55" i="75" a="1"/>
  <c r="AS55" i="75" s="1"/>
  <c r="AR55" i="75" a="1"/>
  <c r="AR55" i="75" s="1"/>
  <c r="AQ55" i="75" a="1"/>
  <c r="AQ55" i="75" s="1"/>
  <c r="AO55" i="75" a="1"/>
  <c r="AO55" i="75" s="1"/>
  <c r="AN55" i="75" a="1"/>
  <c r="AN55" i="75" s="1"/>
  <c r="AP55" i="75" a="1"/>
  <c r="AP55" i="75" s="1"/>
  <c r="AM55" i="75" a="1"/>
  <c r="AM55" i="75" s="1"/>
  <c r="AL55" i="75" a="1"/>
  <c r="AL55" i="75" s="1"/>
  <c r="R105" i="75" a="1"/>
  <c r="R105" i="75" s="1"/>
  <c r="BK105" i="75" a="1"/>
  <c r="BK105" i="75" s="1"/>
  <c r="AV105" i="75" a="1"/>
  <c r="AV105" i="75" s="1"/>
  <c r="AG105" i="75" a="1"/>
  <c r="AG105" i="75" s="1"/>
  <c r="G54" i="75"/>
  <c r="N42" i="75"/>
  <c r="BT55" i="75" a="1"/>
  <c r="BT55" i="75" s="1"/>
  <c r="BS55" i="75" a="1"/>
  <c r="BS55" i="75" s="1"/>
  <c r="BR55" i="75" a="1"/>
  <c r="BR55" i="75" s="1"/>
  <c r="BQ55" i="75" a="1"/>
  <c r="BQ55" i="75" s="1"/>
  <c r="BV55" i="75" a="1"/>
  <c r="BV55" i="75" s="1"/>
  <c r="BP55" i="75" a="1"/>
  <c r="BP55" i="75" s="1"/>
  <c r="BO55" i="75" a="1"/>
  <c r="BO55" i="75" s="1"/>
  <c r="BN55" i="75" a="1"/>
  <c r="BN55" i="75" s="1"/>
  <c r="BM55" i="75" a="1"/>
  <c r="BM55" i="75" s="1"/>
  <c r="BL55" i="75" a="1"/>
  <c r="BL55" i="75" s="1"/>
  <c r="BW55" i="75" a="1"/>
  <c r="BW55" i="75" s="1"/>
  <c r="BU55" i="75" a="1"/>
  <c r="BU55" i="75" s="1"/>
  <c r="M54" i="75"/>
  <c r="R92" i="75" a="1"/>
  <c r="R92" i="75" s="1"/>
  <c r="AG92" i="75" a="1"/>
  <c r="AG92" i="75" s="1"/>
  <c r="AV92" i="75" a="1"/>
  <c r="AV92" i="75" s="1"/>
  <c r="BK92" i="75" a="1"/>
  <c r="BK92" i="75" s="1"/>
  <c r="H54" i="75"/>
  <c r="J42" i="75"/>
  <c r="AY55" i="75" a="1"/>
  <c r="AY55" i="75" s="1"/>
  <c r="BD55" i="75" a="1"/>
  <c r="BD55" i="75" s="1"/>
  <c r="AZ55" i="75" a="1"/>
  <c r="AZ55" i="75" s="1"/>
  <c r="AX55" i="75" a="1"/>
  <c r="AX55" i="75" s="1"/>
  <c r="AW55" i="75" a="1"/>
  <c r="AW55" i="75" s="1"/>
  <c r="BH55" i="75" a="1"/>
  <c r="BH55" i="75" s="1"/>
  <c r="BG55" i="75" a="1"/>
  <c r="BG55" i="75" s="1"/>
  <c r="BF55" i="75" a="1"/>
  <c r="BF55" i="75" s="1"/>
  <c r="BE55" i="75" a="1"/>
  <c r="BE55" i="75" s="1"/>
  <c r="BC55" i="75" a="1"/>
  <c r="BC55" i="75" s="1"/>
  <c r="BB55" i="75" a="1"/>
  <c r="BB55" i="75" s="1"/>
  <c r="BA55" i="75" a="1"/>
  <c r="BA55" i="75" s="1"/>
  <c r="I54" i="75"/>
  <c r="G42" i="75"/>
  <c r="O42" i="75"/>
  <c r="AG32" i="75" a="1"/>
  <c r="AG32" i="75" s="1"/>
  <c r="AV32" i="75" a="1"/>
  <c r="AV32" i="75" s="1"/>
  <c r="BK32" i="75" a="1"/>
  <c r="BK32" i="75" s="1"/>
  <c r="R68" i="75" a="1"/>
  <c r="R68" i="75" s="1"/>
  <c r="AG68" i="75" a="1"/>
  <c r="AG68" i="75" s="1"/>
  <c r="AV68" i="75" a="1"/>
  <c r="AV68" i="75" s="1"/>
  <c r="BK68" i="75" a="1"/>
  <c r="BK68" i="75" s="1"/>
  <c r="R80" i="75" a="1"/>
  <c r="R80" i="75" s="1"/>
  <c r="AG80" i="75" a="1"/>
  <c r="AG80" i="75" s="1"/>
  <c r="AV80" i="75" a="1"/>
  <c r="AV80" i="75" s="1"/>
  <c r="BK80" i="75" a="1"/>
  <c r="BK80" i="75" s="1"/>
  <c r="L42" i="75"/>
  <c r="BA67" i="75" a="1"/>
  <c r="BA67" i="75" s="1"/>
  <c r="BF67" i="75" a="1"/>
  <c r="BF67" i="75" s="1"/>
  <c r="BD67" i="75" a="1"/>
  <c r="BD67" i="75" s="1"/>
  <c r="BE67" i="75" a="1"/>
  <c r="BE67" i="75" s="1"/>
  <c r="AZ67" i="75" a="1"/>
  <c r="AZ67" i="75" s="1"/>
  <c r="AY67" i="75" a="1"/>
  <c r="AY67" i="75" s="1"/>
  <c r="AX67" i="75" a="1"/>
  <c r="AX67" i="75" s="1"/>
  <c r="AW67" i="75" a="1"/>
  <c r="AW67" i="75" s="1"/>
  <c r="BH67" i="75" a="1"/>
  <c r="BH67" i="75" s="1"/>
  <c r="BG67" i="75" a="1"/>
  <c r="BG67" i="75" s="1"/>
  <c r="BC67" i="75" a="1"/>
  <c r="BC67" i="75" s="1"/>
  <c r="BB67" i="75" a="1"/>
  <c r="BB67" i="75" s="1"/>
  <c r="BK56" i="75" a="1"/>
  <c r="BK56" i="75" s="1"/>
  <c r="AG56" i="75" a="1"/>
  <c r="AG56" i="75" s="1"/>
  <c r="AV56" i="75" a="1"/>
  <c r="AV56" i="75" s="1"/>
  <c r="AJ67" i="75" a="1"/>
  <c r="AJ67" i="75" s="1"/>
  <c r="AS67" i="75" a="1"/>
  <c r="AS67" i="75" s="1"/>
  <c r="AR67" i="75" a="1"/>
  <c r="AR67" i="75" s="1"/>
  <c r="AI67" i="75" a="1"/>
  <c r="AI67" i="75" s="1"/>
  <c r="AQ67" i="75" a="1"/>
  <c r="AQ67" i="75" s="1"/>
  <c r="AP67" i="75" a="1"/>
  <c r="AP67" i="75" s="1"/>
  <c r="AO67" i="75" a="1"/>
  <c r="AO67" i="75" s="1"/>
  <c r="AN67" i="75" a="1"/>
  <c r="AN67" i="75" s="1"/>
  <c r="AK67" i="75" a="1"/>
  <c r="AK67" i="75" s="1"/>
  <c r="AM67" i="75" a="1"/>
  <c r="AM67" i="75" s="1"/>
  <c r="AL67" i="75" a="1"/>
  <c r="AL67" i="75" s="1"/>
  <c r="AH67" i="75" a="1"/>
  <c r="AH67" i="75" s="1"/>
  <c r="BV67" i="75" a="1"/>
  <c r="BV67" i="75" s="1"/>
  <c r="BU67" i="75" a="1"/>
  <c r="BU67" i="75" s="1"/>
  <c r="BR67" i="75" a="1"/>
  <c r="BR67" i="75" s="1"/>
  <c r="BT67" i="75" a="1"/>
  <c r="BT67" i="75" s="1"/>
  <c r="BQ67" i="75" a="1"/>
  <c r="BQ67" i="75" s="1"/>
  <c r="BS67" i="75" a="1"/>
  <c r="BS67" i="75" s="1"/>
  <c r="BW67" i="75" a="1"/>
  <c r="BW67" i="75" s="1"/>
  <c r="BP67" i="75" a="1"/>
  <c r="BP67" i="75" s="1"/>
  <c r="BO67" i="75" a="1"/>
  <c r="BO67" i="75" s="1"/>
  <c r="BL67" i="75" a="1"/>
  <c r="BL67" i="75" s="1"/>
  <c r="BN67" i="75" a="1"/>
  <c r="BN67" i="75" s="1"/>
  <c r="BM67" i="75" a="1"/>
  <c r="BM67" i="75" s="1"/>
  <c r="L66" i="75"/>
  <c r="B33" i="75"/>
  <c r="R32" i="75" a="1"/>
  <c r="R32" i="75" s="1"/>
  <c r="B45" i="75"/>
  <c r="R44" i="75" a="1"/>
  <c r="R44" i="75" s="1"/>
  <c r="S55" i="75" a="1"/>
  <c r="S55" i="75" s="1"/>
  <c r="T55" i="75" a="1"/>
  <c r="T55" i="75" s="1"/>
  <c r="AD55" i="75" a="1"/>
  <c r="AD55" i="75" s="1"/>
  <c r="AC55" i="75" a="1"/>
  <c r="AC55" i="75" s="1"/>
  <c r="AB55" i="75" a="1"/>
  <c r="AB55" i="75" s="1"/>
  <c r="AA55" i="75" a="1"/>
  <c r="AA55" i="75" s="1"/>
  <c r="Z55" i="75" a="1"/>
  <c r="Z55" i="75" s="1"/>
  <c r="W55" i="75" a="1"/>
  <c r="W55" i="75" s="1"/>
  <c r="Y55" i="75" a="1"/>
  <c r="Y55" i="75" s="1"/>
  <c r="X55" i="75" a="1"/>
  <c r="X55" i="75" s="1"/>
  <c r="V55" i="75" a="1"/>
  <c r="V55" i="75" s="1"/>
  <c r="U55" i="75" a="1"/>
  <c r="U55" i="75" s="1"/>
  <c r="B57" i="75"/>
  <c r="R56" i="75" a="1"/>
  <c r="R56" i="75" s="1"/>
  <c r="D66" i="75"/>
  <c r="L78" i="75"/>
  <c r="O78" i="75"/>
  <c r="G78" i="75"/>
  <c r="B81" i="75"/>
  <c r="BN91" i="75" a="1"/>
  <c r="BN91" i="75" s="1"/>
  <c r="BU91" i="75" a="1"/>
  <c r="BU91" i="75" s="1"/>
  <c r="BM91" i="75" a="1"/>
  <c r="BM91" i="75" s="1"/>
  <c r="BV91" i="75" a="1"/>
  <c r="BV91" i="75" s="1"/>
  <c r="BT91" i="75" a="1"/>
  <c r="BT91" i="75" s="1"/>
  <c r="BW91" i="75" a="1"/>
  <c r="BW91" i="75" s="1"/>
  <c r="BL91" i="75" a="1"/>
  <c r="BL91" i="75" s="1"/>
  <c r="BO91" i="75" a="1"/>
  <c r="BO91" i="75" s="1"/>
  <c r="BS91" i="75" a="1"/>
  <c r="BS91" i="75" s="1"/>
  <c r="BR91" i="75" a="1"/>
  <c r="BR91" i="75" s="1"/>
  <c r="BP91" i="75" a="1"/>
  <c r="BP91" i="75" s="1"/>
  <c r="BQ91" i="75" a="1"/>
  <c r="BQ91" i="75" s="1"/>
  <c r="BD91" i="75" a="1"/>
  <c r="BD91" i="75" s="1"/>
  <c r="BE91" i="75" a="1"/>
  <c r="BE91" i="75" s="1"/>
  <c r="AW91" i="75" a="1"/>
  <c r="AW91" i="75" s="1"/>
  <c r="AX91" i="75" a="1"/>
  <c r="AX91" i="75" s="1"/>
  <c r="BC91" i="75" a="1"/>
  <c r="BC91" i="75" s="1"/>
  <c r="BB91" i="75" a="1"/>
  <c r="BB91" i="75" s="1"/>
  <c r="BA91" i="75" a="1"/>
  <c r="BA91" i="75" s="1"/>
  <c r="BH91" i="75" a="1"/>
  <c r="BH91" i="75" s="1"/>
  <c r="AY91" i="75" a="1"/>
  <c r="AY91" i="75" s="1"/>
  <c r="AZ91" i="75" a="1"/>
  <c r="AZ91" i="75" s="1"/>
  <c r="BG91" i="75" a="1"/>
  <c r="BG91" i="75" s="1"/>
  <c r="BF91" i="75" a="1"/>
  <c r="BF91" i="75" s="1"/>
  <c r="S91" i="75" a="1"/>
  <c r="S91" i="75" s="1"/>
  <c r="W91" i="75" a="1"/>
  <c r="W91" i="75" s="1"/>
  <c r="V91" i="75" a="1"/>
  <c r="V91" i="75" s="1"/>
  <c r="U91" i="75" a="1"/>
  <c r="U91" i="75" s="1"/>
  <c r="AD91" i="75" a="1"/>
  <c r="AD91" i="75" s="1"/>
  <c r="AA91" i="75" a="1"/>
  <c r="AA91" i="75" s="1"/>
  <c r="X91" i="75" a="1"/>
  <c r="X91" i="75" s="1"/>
  <c r="AC91" i="75" a="1"/>
  <c r="AC91" i="75" s="1"/>
  <c r="AB91" i="75" a="1"/>
  <c r="AB91" i="75" s="1"/>
  <c r="Z91" i="75" a="1"/>
  <c r="Z91" i="75" s="1"/>
  <c r="Y91" i="75" a="1"/>
  <c r="Y91" i="75" s="1"/>
  <c r="T91" i="75" a="1"/>
  <c r="T91" i="75" s="1"/>
  <c r="O66" i="75"/>
  <c r="AS91" i="75" a="1"/>
  <c r="AS91" i="75" s="1"/>
  <c r="AM91" i="75" a="1"/>
  <c r="AM91" i="75" s="1"/>
  <c r="AJ91" i="75" a="1"/>
  <c r="AJ91" i="75" s="1"/>
  <c r="AH91" i="75" a="1"/>
  <c r="AH91" i="75" s="1"/>
  <c r="AP91" i="75" a="1"/>
  <c r="AP91" i="75" s="1"/>
  <c r="AQ91" i="75" a="1"/>
  <c r="AQ91" i="75" s="1"/>
  <c r="AO91" i="75" a="1"/>
  <c r="AO91" i="75" s="1"/>
  <c r="AR91" i="75" a="1"/>
  <c r="AR91" i="75" s="1"/>
  <c r="AL91" i="75" a="1"/>
  <c r="AL91" i="75" s="1"/>
  <c r="AK91" i="75" a="1"/>
  <c r="AK91" i="75" s="1"/>
  <c r="AI91" i="75" a="1"/>
  <c r="AI91" i="75" s="1"/>
  <c r="AN91" i="75" a="1"/>
  <c r="AN91" i="75" s="1"/>
  <c r="N66" i="75"/>
  <c r="AO79" i="75" a="1"/>
  <c r="AO79" i="75" s="1"/>
  <c r="AM79" i="75" a="1"/>
  <c r="AM79" i="75" s="1"/>
  <c r="AH79" i="75" a="1"/>
  <c r="AH79" i="75" s="1"/>
  <c r="AI79" i="75" a="1"/>
  <c r="AI79" i="75" s="1"/>
  <c r="AK79" i="75" a="1"/>
  <c r="AK79" i="75" s="1"/>
  <c r="AJ79" i="75" a="1"/>
  <c r="AJ79" i="75" s="1"/>
  <c r="AL79" i="75" a="1"/>
  <c r="AL79" i="75" s="1"/>
  <c r="AN79" i="75" a="1"/>
  <c r="AN79" i="75" s="1"/>
  <c r="AQ79" i="75" a="1"/>
  <c r="AQ79" i="75" s="1"/>
  <c r="AS79" i="75" a="1"/>
  <c r="AS79" i="75" s="1"/>
  <c r="AR79" i="75" a="1"/>
  <c r="AR79" i="75" s="1"/>
  <c r="AP79" i="75" a="1"/>
  <c r="AP79" i="75" s="1"/>
  <c r="B93" i="75"/>
  <c r="M66" i="75"/>
  <c r="J66" i="75"/>
  <c r="AD67" i="75" a="1"/>
  <c r="AD67" i="75" s="1"/>
  <c r="AC67" i="75" a="1"/>
  <c r="AC67" i="75" s="1"/>
  <c r="AB67" i="75" a="1"/>
  <c r="AB67" i="75" s="1"/>
  <c r="AA67" i="75" a="1"/>
  <c r="AA67" i="75" s="1"/>
  <c r="Z67" i="75" a="1"/>
  <c r="Z67" i="75" s="1"/>
  <c r="W67" i="75" a="1"/>
  <c r="W67" i="75" s="1"/>
  <c r="Y67" i="75" a="1"/>
  <c r="Y67" i="75" s="1"/>
  <c r="X67" i="75" a="1"/>
  <c r="X67" i="75" s="1"/>
  <c r="V67" i="75" a="1"/>
  <c r="V67" i="75" s="1"/>
  <c r="U67" i="75" a="1"/>
  <c r="U67" i="75" s="1"/>
  <c r="T67" i="75" a="1"/>
  <c r="T67" i="75" s="1"/>
  <c r="S67" i="75" a="1"/>
  <c r="S67" i="75" s="1"/>
  <c r="H66" i="75"/>
  <c r="B69" i="75"/>
  <c r="F66" i="75"/>
  <c r="D78" i="75"/>
  <c r="K66" i="75"/>
  <c r="F78" i="75"/>
  <c r="E66" i="75"/>
  <c r="I66" i="75"/>
  <c r="I78" i="75"/>
  <c r="G66" i="75"/>
  <c r="M78" i="75"/>
  <c r="J78" i="75"/>
  <c r="AI104" i="75" a="1"/>
  <c r="AI104" i="75" s="1"/>
  <c r="AK104" i="75" a="1"/>
  <c r="AK104" i="75" s="1"/>
  <c r="AN104" i="75" a="1"/>
  <c r="AN104" i="75" s="1"/>
  <c r="AQ104" i="75" a="1"/>
  <c r="AQ104" i="75" s="1"/>
  <c r="AP104" i="75" a="1"/>
  <c r="AP104" i="75" s="1"/>
  <c r="AJ104" i="75" a="1"/>
  <c r="AJ104" i="75" s="1"/>
  <c r="AH104" i="75" a="1"/>
  <c r="AH104" i="75" s="1"/>
  <c r="AL104" i="75" a="1"/>
  <c r="AL104" i="75" s="1"/>
  <c r="AR104" i="75" a="1"/>
  <c r="AR104" i="75" s="1"/>
  <c r="AO104" i="75" a="1"/>
  <c r="AO104" i="75" s="1"/>
  <c r="AM104" i="75" a="1"/>
  <c r="AM104" i="75" s="1"/>
  <c r="AS104" i="75" a="1"/>
  <c r="AS104" i="75" s="1"/>
  <c r="H78" i="75"/>
  <c r="AX104" i="75" a="1"/>
  <c r="AX104" i="75" s="1"/>
  <c r="BF104" i="75" a="1"/>
  <c r="BF104" i="75" s="1"/>
  <c r="AZ104" i="75" a="1"/>
  <c r="AZ104" i="75" s="1"/>
  <c r="BC104" i="75" a="1"/>
  <c r="BC104" i="75" s="1"/>
  <c r="BE104" i="75" a="1"/>
  <c r="BE104" i="75" s="1"/>
  <c r="AW104" i="75" a="1"/>
  <c r="AW104" i="75" s="1"/>
  <c r="BD104" i="75" a="1"/>
  <c r="BD104" i="75" s="1"/>
  <c r="BA104" i="75" a="1"/>
  <c r="BA104" i="75" s="1"/>
  <c r="BH104" i="75" a="1"/>
  <c r="BH104" i="75" s="1"/>
  <c r="AY104" i="75" a="1"/>
  <c r="AY104" i="75" s="1"/>
  <c r="BG104" i="75" a="1"/>
  <c r="BG104" i="75" s="1"/>
  <c r="BB104" i="75" a="1"/>
  <c r="BB104" i="75" s="1"/>
  <c r="BR79" i="75" a="1"/>
  <c r="BR79" i="75" s="1"/>
  <c r="BS79" i="75" a="1"/>
  <c r="BS79" i="75" s="1"/>
  <c r="BT79" i="75" a="1"/>
  <c r="BT79" i="75" s="1"/>
  <c r="BU79" i="75" a="1"/>
  <c r="BU79" i="75" s="1"/>
  <c r="BV79" i="75" a="1"/>
  <c r="BV79" i="75" s="1"/>
  <c r="BO79" i="75" a="1"/>
  <c r="BO79" i="75" s="1"/>
  <c r="BN79" i="75" a="1"/>
  <c r="BN79" i="75" s="1"/>
  <c r="BL79" i="75" a="1"/>
  <c r="BL79" i="75" s="1"/>
  <c r="BM79" i="75" a="1"/>
  <c r="BM79" i="75" s="1"/>
  <c r="BP79" i="75" a="1"/>
  <c r="BP79" i="75" s="1"/>
  <c r="BQ79" i="75" a="1"/>
  <c r="BQ79" i="75" s="1"/>
  <c r="BW79" i="75" a="1"/>
  <c r="BW79" i="75" s="1"/>
  <c r="E78" i="75"/>
  <c r="BQ104" i="75" a="1"/>
  <c r="BQ104" i="75" s="1"/>
  <c r="BP104" i="75" a="1"/>
  <c r="BP104" i="75" s="1"/>
  <c r="BO104" i="75" a="1"/>
  <c r="BO104" i="75" s="1"/>
  <c r="BN104" i="75" a="1"/>
  <c r="BN104" i="75" s="1"/>
  <c r="BM104" i="75" a="1"/>
  <c r="BM104" i="75" s="1"/>
  <c r="BR104" i="75" a="1"/>
  <c r="BR104" i="75" s="1"/>
  <c r="BV104" i="75" a="1"/>
  <c r="BV104" i="75" s="1"/>
  <c r="BL104" i="75" a="1"/>
  <c r="BL104" i="75" s="1"/>
  <c r="BU104" i="75" a="1"/>
  <c r="BU104" i="75" s="1"/>
  <c r="BT104" i="75" a="1"/>
  <c r="BT104" i="75" s="1"/>
  <c r="BS104" i="75" a="1"/>
  <c r="BS104" i="75" s="1"/>
  <c r="BW104" i="75" a="1"/>
  <c r="BW104" i="75" s="1"/>
  <c r="AD79" i="75" a="1"/>
  <c r="AD79" i="75" s="1"/>
  <c r="Z79" i="75" a="1"/>
  <c r="Z79" i="75" s="1"/>
  <c r="Y79" i="75" a="1"/>
  <c r="Y79" i="75" s="1"/>
  <c r="AB79" i="75" a="1"/>
  <c r="AB79" i="75" s="1"/>
  <c r="AA79" i="75" a="1"/>
  <c r="AA79" i="75" s="1"/>
  <c r="X79" i="75" a="1"/>
  <c r="X79" i="75" s="1"/>
  <c r="AC79" i="75" a="1"/>
  <c r="AC79" i="75" s="1"/>
  <c r="V79" i="75" a="1"/>
  <c r="V79" i="75" s="1"/>
  <c r="U79" i="75" a="1"/>
  <c r="U79" i="75" s="1"/>
  <c r="T79" i="75" a="1"/>
  <c r="T79" i="75" s="1"/>
  <c r="S79" i="75" a="1"/>
  <c r="S79" i="75" s="1"/>
  <c r="W79" i="75" a="1"/>
  <c r="W79" i="75" s="1"/>
  <c r="N78" i="75"/>
  <c r="AA104" i="75" a="1"/>
  <c r="AA104" i="75" s="1"/>
  <c r="Z104" i="75" a="1"/>
  <c r="Z104" i="75" s="1"/>
  <c r="AB104" i="75" a="1"/>
  <c r="AB104" i="75" s="1"/>
  <c r="W104" i="75" a="1"/>
  <c r="W104" i="75" s="1"/>
  <c r="X104" i="75" a="1"/>
  <c r="X104" i="75" s="1"/>
  <c r="U104" i="75" a="1"/>
  <c r="U104" i="75" s="1"/>
  <c r="AC104" i="75" a="1"/>
  <c r="AC104" i="75" s="1"/>
  <c r="Y104" i="75" a="1"/>
  <c r="Y104" i="75" s="1"/>
  <c r="S104" i="75" a="1"/>
  <c r="S104" i="75" s="1"/>
  <c r="AD104" i="75" a="1"/>
  <c r="AD104" i="75" s="1"/>
  <c r="V104" i="75" a="1"/>
  <c r="V104" i="75" s="1"/>
  <c r="T104" i="75" a="1"/>
  <c r="T104" i="75" s="1"/>
  <c r="BB79" i="75" a="1"/>
  <c r="BB79" i="75" s="1"/>
  <c r="AX79" i="75" a="1"/>
  <c r="AX79" i="75" s="1"/>
  <c r="BH79" i="75" a="1"/>
  <c r="BH79" i="75" s="1"/>
  <c r="BE79" i="75" a="1"/>
  <c r="BE79" i="75" s="1"/>
  <c r="BD79" i="75" a="1"/>
  <c r="BD79" i="75" s="1"/>
  <c r="BC79" i="75" a="1"/>
  <c r="BC79" i="75" s="1"/>
  <c r="BA79" i="75" a="1"/>
  <c r="BA79" i="75" s="1"/>
  <c r="AY79" i="75" a="1"/>
  <c r="AY79" i="75" s="1"/>
  <c r="BG79" i="75" a="1"/>
  <c r="BG79" i="75" s="1"/>
  <c r="AZ79" i="75" a="1"/>
  <c r="AZ79" i="75" s="1"/>
  <c r="AW79" i="75" a="1"/>
  <c r="AW79" i="75" s="1"/>
  <c r="BF79" i="75" a="1"/>
  <c r="BF79" i="75" s="1"/>
  <c r="K78" i="75"/>
  <c r="B106" i="75"/>
  <c r="AG47" i="84" a="1"/>
  <c r="AG47" i="84" s="1"/>
  <c r="AH47" i="84" s="1" a="1"/>
  <c r="AH47" i="84" s="1"/>
  <c r="AI47" i="84" s="1" a="1"/>
  <c r="AI47" i="84" s="1"/>
  <c r="AJ47" i="84" s="1" a="1"/>
  <c r="AJ47" i="84" s="1"/>
  <c r="AK47" i="84" s="1" a="1"/>
  <c r="AK47" i="84" s="1"/>
  <c r="AL47" i="84" s="1" a="1"/>
  <c r="AL47" i="84" s="1"/>
  <c r="AM47" i="84" s="1" a="1"/>
  <c r="AM47" i="84" s="1"/>
  <c r="AN47" i="84" s="1" a="1"/>
  <c r="AN47" i="84" s="1"/>
  <c r="AO47" i="84" s="1" a="1"/>
  <c r="AO47" i="84" s="1"/>
  <c r="AP47" i="84" s="1" a="1"/>
  <c r="AP47" i="84" s="1"/>
  <c r="AQ47" i="84" s="1" a="1"/>
  <c r="AQ47" i="84" s="1"/>
  <c r="AR47" i="84" s="1" a="1"/>
  <c r="AR47" i="84" s="1"/>
  <c r="AS47" i="84" s="1" a="1"/>
  <c r="AS47" i="84" s="1"/>
  <c r="AV47" i="84" a="1"/>
  <c r="AV47" i="84" s="1"/>
  <c r="AW47" i="84" s="1" a="1"/>
  <c r="AW47" i="84" s="1"/>
  <c r="AX47" i="84" s="1" a="1"/>
  <c r="AX47" i="84" s="1"/>
  <c r="AY47" i="84" s="1" a="1"/>
  <c r="AY47" i="84" s="1"/>
  <c r="AZ47" i="84" s="1" a="1"/>
  <c r="AZ47" i="84" s="1"/>
  <c r="BA47" i="84" s="1" a="1"/>
  <c r="BA47" i="84" s="1"/>
  <c r="BB47" i="84" s="1" a="1"/>
  <c r="BB47" i="84" s="1"/>
  <c r="BC47" i="84" s="1" a="1"/>
  <c r="BC47" i="84" s="1"/>
  <c r="BD47" i="84" s="1" a="1"/>
  <c r="BD47" i="84" s="1"/>
  <c r="BE47" i="84" s="1" a="1"/>
  <c r="BE47" i="84" s="1"/>
  <c r="BF47" i="84" s="1" a="1"/>
  <c r="BF47" i="84" s="1"/>
  <c r="BG47" i="84" s="1" a="1"/>
  <c r="BG47" i="84" s="1"/>
  <c r="BH47" i="84" s="1" a="1"/>
  <c r="BH47" i="84" s="1"/>
  <c r="BK47" i="84" a="1"/>
  <c r="BK47" i="84" s="1"/>
  <c r="BL47" i="84" s="1" a="1"/>
  <c r="BL47" i="84" s="1"/>
  <c r="BM47" i="84" s="1" a="1"/>
  <c r="BM47" i="84" s="1"/>
  <c r="BN47" i="84" s="1" a="1"/>
  <c r="BN47" i="84" s="1"/>
  <c r="BO47" i="84" s="1" a="1"/>
  <c r="BO47" i="84" s="1"/>
  <c r="BP47" i="84" s="1" a="1"/>
  <c r="BP47" i="84" s="1"/>
  <c r="BQ47" i="84" s="1" a="1"/>
  <c r="BQ47" i="84" s="1"/>
  <c r="BR47" i="84" s="1" a="1"/>
  <c r="BR47" i="84" s="1"/>
  <c r="BS47" i="84" s="1" a="1"/>
  <c r="BS47" i="84" s="1"/>
  <c r="BT47" i="84" s="1" a="1"/>
  <c r="BT47" i="84" s="1"/>
  <c r="BU47" i="84" s="1" a="1"/>
  <c r="BU47" i="84" s="1"/>
  <c r="BV47" i="84" s="1" a="1"/>
  <c r="BV47" i="84" s="1"/>
  <c r="BW47" i="84" s="1" a="1"/>
  <c r="BW47" i="84" s="1"/>
  <c r="AV72" i="84" a="1"/>
  <c r="AV72" i="84" s="1"/>
  <c r="AW72" i="84" s="1" a="1"/>
  <c r="AW72" i="84" s="1"/>
  <c r="AX72" i="84" s="1" a="1"/>
  <c r="AX72" i="84" s="1"/>
  <c r="AY72" i="84" s="1" a="1"/>
  <c r="AY72" i="84" s="1"/>
  <c r="AZ72" i="84" s="1" a="1"/>
  <c r="AZ72" i="84" s="1"/>
  <c r="BA72" i="84" s="1" a="1"/>
  <c r="BA72" i="84" s="1"/>
  <c r="BB72" i="84" s="1" a="1"/>
  <c r="BB72" i="84" s="1"/>
  <c r="BC72" i="84" s="1" a="1"/>
  <c r="BC72" i="84" s="1"/>
  <c r="BD72" i="84" s="1" a="1"/>
  <c r="BD72" i="84" s="1"/>
  <c r="BE72" i="84" s="1" a="1"/>
  <c r="BE72" i="84" s="1"/>
  <c r="BF72" i="84" s="1" a="1"/>
  <c r="BF72" i="84" s="1"/>
  <c r="BG72" i="84" s="1" a="1"/>
  <c r="BG72" i="84" s="1"/>
  <c r="BH72" i="84" s="1" a="1"/>
  <c r="BH72" i="84" s="1"/>
  <c r="BK72" i="84" a="1"/>
  <c r="BK72" i="84" s="1"/>
  <c r="BL72" i="84" s="1" a="1"/>
  <c r="BL72" i="84" s="1"/>
  <c r="BM72" i="84" s="1" a="1"/>
  <c r="BM72" i="84" s="1"/>
  <c r="BN72" i="84" s="1" a="1"/>
  <c r="BN72" i="84" s="1"/>
  <c r="BO72" i="84" s="1" a="1"/>
  <c r="BO72" i="84" s="1"/>
  <c r="BP72" i="84" s="1" a="1"/>
  <c r="BP72" i="84" s="1"/>
  <c r="BQ72" i="84" s="1" a="1"/>
  <c r="BQ72" i="84" s="1"/>
  <c r="BR72" i="84" s="1" a="1"/>
  <c r="BR72" i="84" s="1"/>
  <c r="BS72" i="84" s="1" a="1"/>
  <c r="BS72" i="84" s="1"/>
  <c r="BT72" i="84" s="1" a="1"/>
  <c r="BT72" i="84" s="1"/>
  <c r="BU72" i="84" s="1" a="1"/>
  <c r="BU72" i="84" s="1"/>
  <c r="BV72" i="84" s="1" a="1"/>
  <c r="BV72" i="84" s="1"/>
  <c r="BW72" i="84" s="1" a="1"/>
  <c r="BW72" i="84" s="1"/>
  <c r="AG72" i="84" a="1"/>
  <c r="AG72" i="84" s="1"/>
  <c r="AH72" i="84" s="1" a="1"/>
  <c r="AH72" i="84" s="1"/>
  <c r="AI72" i="84" s="1" a="1"/>
  <c r="AI72" i="84" s="1"/>
  <c r="AJ72" i="84" s="1" a="1"/>
  <c r="AJ72" i="84" s="1"/>
  <c r="AK72" i="84" s="1" a="1"/>
  <c r="AK72" i="84" s="1"/>
  <c r="AL72" i="84" s="1" a="1"/>
  <c r="AL72" i="84" s="1"/>
  <c r="AM72" i="84" s="1" a="1"/>
  <c r="AM72" i="84" s="1"/>
  <c r="AN72" i="84" s="1" a="1"/>
  <c r="AN72" i="84" s="1"/>
  <c r="AO72" i="84" s="1" a="1"/>
  <c r="AO72" i="84" s="1"/>
  <c r="AP72" i="84" s="1" a="1"/>
  <c r="AP72" i="84" s="1"/>
  <c r="AQ72" i="84" s="1" a="1"/>
  <c r="AQ72" i="84" s="1"/>
  <c r="AR72" i="84" s="1" a="1"/>
  <c r="AR72" i="84" s="1"/>
  <c r="AS72" i="84" s="1" a="1"/>
  <c r="AS72" i="84" s="1"/>
  <c r="AV83" i="84" a="1"/>
  <c r="AV83" i="84" s="1"/>
  <c r="AW83" i="84" s="1" a="1"/>
  <c r="AW83" i="84" s="1"/>
  <c r="AX83" i="84" s="1" a="1"/>
  <c r="AX83" i="84" s="1"/>
  <c r="AY83" i="84" s="1" a="1"/>
  <c r="AY83" i="84" s="1"/>
  <c r="AZ83" i="84" s="1" a="1"/>
  <c r="AZ83" i="84" s="1"/>
  <c r="BA83" i="84" s="1" a="1"/>
  <c r="BA83" i="84" s="1"/>
  <c r="BB83" i="84" s="1" a="1"/>
  <c r="BB83" i="84" s="1"/>
  <c r="BC83" i="84" s="1" a="1"/>
  <c r="BC83" i="84" s="1"/>
  <c r="BD83" i="84" s="1" a="1"/>
  <c r="BD83" i="84" s="1"/>
  <c r="BE83" i="84" s="1" a="1"/>
  <c r="BE83" i="84" s="1"/>
  <c r="BF83" i="84" s="1" a="1"/>
  <c r="BF83" i="84" s="1"/>
  <c r="BG83" i="84" s="1" a="1"/>
  <c r="BG83" i="84" s="1"/>
  <c r="BH83" i="84" s="1" a="1"/>
  <c r="BH83" i="84" s="1"/>
  <c r="BK83" i="84" a="1"/>
  <c r="BK83" i="84" s="1"/>
  <c r="BL83" i="84" s="1" a="1"/>
  <c r="BL83" i="84" s="1"/>
  <c r="BM83" i="84" s="1" a="1"/>
  <c r="BM83" i="84" s="1"/>
  <c r="BN83" i="84" s="1" a="1"/>
  <c r="BN83" i="84" s="1"/>
  <c r="BO83" i="84" s="1" a="1"/>
  <c r="BO83" i="84" s="1"/>
  <c r="BP83" i="84" s="1" a="1"/>
  <c r="BP83" i="84" s="1"/>
  <c r="BQ83" i="84" s="1" a="1"/>
  <c r="BQ83" i="84" s="1"/>
  <c r="BR83" i="84" s="1" a="1"/>
  <c r="BR83" i="84" s="1"/>
  <c r="BS83" i="84" s="1" a="1"/>
  <c r="BS83" i="84" s="1"/>
  <c r="BT83" i="84" s="1" a="1"/>
  <c r="BT83" i="84" s="1"/>
  <c r="BU83" i="84" s="1" a="1"/>
  <c r="BU83" i="84" s="1"/>
  <c r="BV83" i="84" s="1" a="1"/>
  <c r="BV83" i="84" s="1"/>
  <c r="BW83" i="84" s="1" a="1"/>
  <c r="BW83" i="84" s="1"/>
  <c r="AG83" i="84" a="1"/>
  <c r="AG83" i="84" s="1"/>
  <c r="AH83" i="84" s="1" a="1"/>
  <c r="AH83" i="84" s="1"/>
  <c r="AI83" i="84" s="1" a="1"/>
  <c r="AI83" i="84" s="1"/>
  <c r="AJ83" i="84" s="1" a="1"/>
  <c r="AJ83" i="84" s="1"/>
  <c r="AK83" i="84" s="1" a="1"/>
  <c r="AK83" i="84" s="1"/>
  <c r="AL83" i="84" s="1" a="1"/>
  <c r="AL83" i="84" s="1"/>
  <c r="AM83" i="84" s="1" a="1"/>
  <c r="AM83" i="84" s="1"/>
  <c r="AN83" i="84" s="1" a="1"/>
  <c r="AN83" i="84" s="1"/>
  <c r="AO83" i="84" s="1" a="1"/>
  <c r="AO83" i="84" s="1"/>
  <c r="AP83" i="84" s="1" a="1"/>
  <c r="AP83" i="84" s="1"/>
  <c r="AQ83" i="84" s="1" a="1"/>
  <c r="AQ83" i="84" s="1"/>
  <c r="AR83" i="84" s="1" a="1"/>
  <c r="AR83" i="84" s="1"/>
  <c r="AS83" i="84" s="1" a="1"/>
  <c r="AS83" i="84" s="1"/>
  <c r="AG108" i="84" a="1"/>
  <c r="AG108" i="84" s="1"/>
  <c r="AH108" i="84" s="1" a="1"/>
  <c r="AH108" i="84" s="1"/>
  <c r="AI108" i="84" s="1" a="1"/>
  <c r="AI108" i="84" s="1"/>
  <c r="AJ108" i="84" s="1" a="1"/>
  <c r="AJ108" i="84" s="1"/>
  <c r="AK108" i="84" s="1" a="1"/>
  <c r="AK108" i="84" s="1"/>
  <c r="AL108" i="84" s="1" a="1"/>
  <c r="AL108" i="84" s="1"/>
  <c r="AM108" i="84" s="1" a="1"/>
  <c r="AM108" i="84" s="1"/>
  <c r="AN108" i="84" s="1" a="1"/>
  <c r="AN108" i="84" s="1"/>
  <c r="AO108" i="84" s="1" a="1"/>
  <c r="AO108" i="84" s="1"/>
  <c r="AP108" i="84" s="1" a="1"/>
  <c r="AP108" i="84" s="1"/>
  <c r="AQ108" i="84" s="1" a="1"/>
  <c r="AQ108" i="84" s="1"/>
  <c r="AR108" i="84" s="1" a="1"/>
  <c r="AR108" i="84" s="1"/>
  <c r="AS108" i="84" s="1" a="1"/>
  <c r="AS108" i="84" s="1"/>
  <c r="AV108" i="84" a="1"/>
  <c r="AV108" i="84" s="1"/>
  <c r="AW108" i="84" s="1" a="1"/>
  <c r="AW108" i="84" s="1"/>
  <c r="AX108" i="84" s="1" a="1"/>
  <c r="AX108" i="84" s="1"/>
  <c r="AY108" i="84" s="1" a="1"/>
  <c r="AY108" i="84" s="1"/>
  <c r="AZ108" i="84" s="1" a="1"/>
  <c r="AZ108" i="84" s="1"/>
  <c r="BA108" i="84" s="1" a="1"/>
  <c r="BA108" i="84" s="1"/>
  <c r="BB108" i="84" s="1" a="1"/>
  <c r="BB108" i="84" s="1"/>
  <c r="BC108" i="84" s="1" a="1"/>
  <c r="BC108" i="84" s="1"/>
  <c r="BD108" i="84" s="1" a="1"/>
  <c r="BD108" i="84" s="1"/>
  <c r="BE108" i="84" s="1" a="1"/>
  <c r="BE108" i="84" s="1"/>
  <c r="BF108" i="84" s="1" a="1"/>
  <c r="BF108" i="84" s="1"/>
  <c r="BG108" i="84" s="1" a="1"/>
  <c r="BG108" i="84" s="1"/>
  <c r="BH108" i="84" s="1" a="1"/>
  <c r="BH108" i="84" s="1"/>
  <c r="BK108" i="84" a="1"/>
  <c r="BK108" i="84" s="1"/>
  <c r="BK95" i="84" a="1"/>
  <c r="BK95" i="84" s="1"/>
  <c r="BL95" i="84" s="1" a="1"/>
  <c r="BL95" i="84" s="1"/>
  <c r="BM95" i="84" s="1" a="1"/>
  <c r="BM95" i="84" s="1"/>
  <c r="BN95" i="84" s="1" a="1"/>
  <c r="BN95" i="84" s="1"/>
  <c r="BO95" i="84" s="1" a="1"/>
  <c r="BO95" i="84" s="1"/>
  <c r="BP95" i="84" s="1" a="1"/>
  <c r="BP95" i="84" s="1"/>
  <c r="BQ95" i="84" s="1" a="1"/>
  <c r="BQ95" i="84" s="1"/>
  <c r="BR95" i="84" s="1" a="1"/>
  <c r="BR95" i="84" s="1"/>
  <c r="BS95" i="84" s="1" a="1"/>
  <c r="BS95" i="84" s="1"/>
  <c r="BT95" i="84" s="1" a="1"/>
  <c r="BT95" i="84" s="1"/>
  <c r="BU95" i="84" s="1" a="1"/>
  <c r="BU95" i="84" s="1"/>
  <c r="BV95" i="84" s="1" a="1"/>
  <c r="BV95" i="84" s="1"/>
  <c r="BW95" i="84" s="1" a="1"/>
  <c r="BW95" i="84" s="1"/>
  <c r="AG95" i="84" a="1"/>
  <c r="AG95" i="84" s="1"/>
  <c r="AH95" i="84" s="1" a="1"/>
  <c r="AH95" i="84" s="1"/>
  <c r="AI95" i="84" s="1" a="1"/>
  <c r="AI95" i="84" s="1"/>
  <c r="AJ95" i="84" s="1" a="1"/>
  <c r="AJ95" i="84" s="1"/>
  <c r="AK95" i="84" s="1" a="1"/>
  <c r="AK95" i="84" s="1"/>
  <c r="AL95" i="84" s="1" a="1"/>
  <c r="AL95" i="84" s="1"/>
  <c r="AM95" i="84" s="1" a="1"/>
  <c r="AM95" i="84" s="1"/>
  <c r="AN95" i="84" s="1" a="1"/>
  <c r="AN95" i="84" s="1"/>
  <c r="AO95" i="84" s="1" a="1"/>
  <c r="AO95" i="84" s="1"/>
  <c r="AP95" i="84" s="1" a="1"/>
  <c r="AP95" i="84" s="1"/>
  <c r="AQ95" i="84" s="1" a="1"/>
  <c r="AQ95" i="84" s="1"/>
  <c r="AR95" i="84" s="1" a="1"/>
  <c r="AR95" i="84" s="1"/>
  <c r="AS95" i="84" s="1" a="1"/>
  <c r="AS95" i="84" s="1"/>
  <c r="AV95" i="84" a="1"/>
  <c r="AV95" i="84" s="1"/>
  <c r="AW95" i="84" s="1" a="1"/>
  <c r="AW95" i="84" s="1"/>
  <c r="AX95" i="84" s="1" a="1"/>
  <c r="AX95" i="84" s="1"/>
  <c r="AY95" i="84" s="1" a="1"/>
  <c r="AY95" i="84" s="1"/>
  <c r="AZ95" i="84" s="1" a="1"/>
  <c r="AZ95" i="84" s="1"/>
  <c r="BA95" i="84" s="1" a="1"/>
  <c r="BA95" i="84" s="1"/>
  <c r="BB95" i="84" s="1" a="1"/>
  <c r="BB95" i="84" s="1"/>
  <c r="BC95" i="84" s="1" a="1"/>
  <c r="BC95" i="84" s="1"/>
  <c r="BD95" i="84" s="1" a="1"/>
  <c r="BD95" i="84" s="1"/>
  <c r="BE95" i="84" s="1" a="1"/>
  <c r="BE95" i="84" s="1"/>
  <c r="BF95" i="84" s="1" a="1"/>
  <c r="BF95" i="84" s="1"/>
  <c r="BG95" i="84" s="1" a="1"/>
  <c r="BG95" i="84" s="1"/>
  <c r="BH95" i="84" s="1" a="1"/>
  <c r="BH95" i="84" s="1"/>
  <c r="V81" i="84" a="1"/>
  <c r="V81" i="84" s="1"/>
  <c r="F81" i="84"/>
  <c r="G106" i="84"/>
  <c r="B84" i="84"/>
  <c r="R83" i="84" a="1"/>
  <c r="R83" i="84" s="1"/>
  <c r="BL107" i="84" a="1"/>
  <c r="BL107" i="84" s="1"/>
  <c r="BM107" i="84" s="1" a="1"/>
  <c r="BM107" i="84" s="1"/>
  <c r="BN107" i="84" s="1" a="1"/>
  <c r="BN107" i="84" s="1"/>
  <c r="BO107" i="84" s="1" a="1"/>
  <c r="BO107" i="84" s="1"/>
  <c r="BP107" i="84" s="1" a="1"/>
  <c r="BP107" i="84" s="1"/>
  <c r="BQ107" i="84" s="1" a="1"/>
  <c r="BQ107" i="84" s="1"/>
  <c r="BR107" i="84" s="1" a="1"/>
  <c r="BR107" i="84" s="1"/>
  <c r="BS107" i="84" s="1" a="1"/>
  <c r="BS107" i="84" s="1"/>
  <c r="BT107" i="84" s="1" a="1"/>
  <c r="BT107" i="84" s="1"/>
  <c r="BU107" i="84" s="1" a="1"/>
  <c r="BU107" i="84" s="1"/>
  <c r="BV107" i="84" s="1" a="1"/>
  <c r="BV107" i="84" s="1"/>
  <c r="BW107" i="84" s="1" a="1"/>
  <c r="BW107" i="84" s="1"/>
  <c r="F106" i="84"/>
  <c r="S82" i="84" a="1"/>
  <c r="S82" i="84" s="1"/>
  <c r="D82" i="84" s="1"/>
  <c r="S107" i="84" a="1"/>
  <c r="S107" i="84" s="1"/>
  <c r="E106" i="84"/>
  <c r="W79" i="84" a="1"/>
  <c r="W79" i="84" s="1"/>
  <c r="G79" i="84"/>
  <c r="AW107" i="84" a="1"/>
  <c r="AW107" i="84" s="1"/>
  <c r="AX107" i="84" s="1" a="1"/>
  <c r="AX107" i="84" s="1"/>
  <c r="AY107" i="84" s="1" a="1"/>
  <c r="AY107" i="84" s="1"/>
  <c r="AZ107" i="84" s="1" a="1"/>
  <c r="AZ107" i="84" s="1"/>
  <c r="BA107" i="84" s="1" a="1"/>
  <c r="BA107" i="84" s="1"/>
  <c r="BB107" i="84" s="1" a="1"/>
  <c r="BB107" i="84" s="1"/>
  <c r="BC107" i="84" s="1" a="1"/>
  <c r="BC107" i="84" s="1"/>
  <c r="BD107" i="84" s="1" a="1"/>
  <c r="BD107" i="84" s="1"/>
  <c r="BE107" i="84" s="1" a="1"/>
  <c r="BE107" i="84" s="1"/>
  <c r="BF107" i="84" s="1" a="1"/>
  <c r="BF107" i="84" s="1"/>
  <c r="BG107" i="84" s="1" a="1"/>
  <c r="BG107" i="84" s="1"/>
  <c r="BH107" i="84" s="1" a="1"/>
  <c r="BH107" i="84" s="1"/>
  <c r="B109" i="84"/>
  <c r="R108" i="84" a="1"/>
  <c r="R108" i="84" s="1"/>
  <c r="S108" i="84" s="1" a="1"/>
  <c r="S108" i="84" s="1"/>
  <c r="D106" i="84"/>
  <c r="E81" i="84"/>
  <c r="D81" i="84"/>
  <c r="G93" i="84"/>
  <c r="W93" i="84" a="1"/>
  <c r="W93" i="84" s="1"/>
  <c r="F93" i="84"/>
  <c r="F105" i="84"/>
  <c r="AZ105" i="84" a="1"/>
  <c r="AZ105" i="84" s="1"/>
  <c r="E93" i="84"/>
  <c r="T71" i="84" a="1"/>
  <c r="T71" i="84" s="1"/>
  <c r="D71" i="84"/>
  <c r="U69" i="84" a="1"/>
  <c r="U69" i="84" s="1"/>
  <c r="E69" i="84"/>
  <c r="D93" i="84"/>
  <c r="R72" i="84" a="1"/>
  <c r="R72" i="84" s="1"/>
  <c r="S72" i="84" s="1" a="1"/>
  <c r="S72" i="84" s="1"/>
  <c r="B73" i="84"/>
  <c r="V91" i="84" a="1"/>
  <c r="V91" i="84" s="1"/>
  <c r="F91" i="84"/>
  <c r="BL94" i="84" a="1"/>
  <c r="BL94" i="84" s="1"/>
  <c r="BM94" i="84" s="1" a="1"/>
  <c r="BM94" i="84" s="1"/>
  <c r="BN94" i="84" s="1" a="1"/>
  <c r="BN94" i="84" s="1"/>
  <c r="BO94" i="84" s="1" a="1"/>
  <c r="BO94" i="84" s="1"/>
  <c r="BP94" i="84" s="1" a="1"/>
  <c r="BP94" i="84" s="1"/>
  <c r="BQ94" i="84" s="1" a="1"/>
  <c r="BQ94" i="84" s="1"/>
  <c r="BR94" i="84" s="1" a="1"/>
  <c r="BR94" i="84" s="1"/>
  <c r="BS94" i="84" s="1" a="1"/>
  <c r="BS94" i="84" s="1"/>
  <c r="BT94" i="84" s="1" a="1"/>
  <c r="BT94" i="84" s="1"/>
  <c r="BU94" i="84" s="1" a="1"/>
  <c r="BU94" i="84" s="1"/>
  <c r="BV94" i="84" s="1" a="1"/>
  <c r="BV94" i="84" s="1"/>
  <c r="BW94" i="84" s="1" a="1"/>
  <c r="BW94" i="84" s="1"/>
  <c r="W67" i="84" a="1"/>
  <c r="W67" i="84" s="1"/>
  <c r="G67" i="84"/>
  <c r="AH94" i="84" a="1"/>
  <c r="AH94" i="84" s="1"/>
  <c r="AI94" i="84" s="1" a="1"/>
  <c r="AI94" i="84" s="1"/>
  <c r="AJ94" i="84" s="1" a="1"/>
  <c r="AJ94" i="84" s="1"/>
  <c r="AK94" i="84" s="1" a="1"/>
  <c r="AK94" i="84" s="1"/>
  <c r="AL94" i="84" s="1" a="1"/>
  <c r="AL94" i="84" s="1"/>
  <c r="AM94" i="84" s="1" a="1"/>
  <c r="AM94" i="84" s="1"/>
  <c r="AN94" i="84" s="1" a="1"/>
  <c r="AN94" i="84" s="1"/>
  <c r="AO94" i="84" s="1" a="1"/>
  <c r="AO94" i="84" s="1"/>
  <c r="AP94" i="84" s="1" a="1"/>
  <c r="AP94" i="84" s="1"/>
  <c r="AQ94" i="84" s="1" a="1"/>
  <c r="AQ94" i="84" s="1"/>
  <c r="AR94" i="84" s="1" a="1"/>
  <c r="AR94" i="84" s="1"/>
  <c r="AS94" i="84" s="1" a="1"/>
  <c r="AS94" i="84" s="1"/>
  <c r="W104" i="84" a="1"/>
  <c r="W104" i="84" s="1"/>
  <c r="G104" i="84"/>
  <c r="B96" i="84"/>
  <c r="R95" i="84" a="1"/>
  <c r="R95" i="84" s="1"/>
  <c r="S95" i="84" s="1" a="1"/>
  <c r="S95" i="84" s="1"/>
  <c r="V92" i="84" a="1"/>
  <c r="V92" i="84" s="1"/>
  <c r="F92" i="84"/>
  <c r="S94" i="84" a="1"/>
  <c r="S94" i="84" s="1"/>
  <c r="T94" i="84" s="1" a="1"/>
  <c r="T94" i="84" s="1"/>
  <c r="U94" i="84" s="1" a="1"/>
  <c r="U94" i="84" s="1"/>
  <c r="V94" i="84" s="1" a="1"/>
  <c r="V94" i="84" s="1"/>
  <c r="R47" i="84" a="1"/>
  <c r="R47" i="84" s="1"/>
  <c r="S47" i="84" s="1" a="1"/>
  <c r="S47" i="84" s="1"/>
  <c r="T46" i="84" a="1"/>
  <c r="T46" i="84" s="1"/>
  <c r="D46" i="84"/>
  <c r="U45" i="84" a="1"/>
  <c r="U45" i="84" s="1"/>
  <c r="E45" i="84"/>
  <c r="U70" i="84" a="1"/>
  <c r="U70" i="84" s="1"/>
  <c r="E70" i="84"/>
  <c r="H80" i="84"/>
  <c r="X80" i="84" a="1"/>
  <c r="X80" i="84" s="1"/>
  <c r="AH107" i="84" a="1"/>
  <c r="AH107" i="84" s="1"/>
  <c r="AI107" i="84" s="1" a="1"/>
  <c r="AI107" i="84" s="1"/>
  <c r="AJ107" i="84" s="1" a="1"/>
  <c r="AJ107" i="84" s="1"/>
  <c r="AK107" i="84" s="1" a="1"/>
  <c r="AK107" i="84" s="1"/>
  <c r="AL107" i="84" s="1" a="1"/>
  <c r="AL107" i="84" s="1"/>
  <c r="AM107" i="84" s="1" a="1"/>
  <c r="AM107" i="84" s="1"/>
  <c r="AN107" i="84" s="1" a="1"/>
  <c r="AN107" i="84" s="1"/>
  <c r="AO107" i="84" s="1" a="1"/>
  <c r="AO107" i="84" s="1"/>
  <c r="AP107" i="84" s="1" a="1"/>
  <c r="AP107" i="84" s="1"/>
  <c r="AQ107" i="84" s="1" a="1"/>
  <c r="AQ107" i="84" s="1"/>
  <c r="AR107" i="84" s="1" a="1"/>
  <c r="AR107" i="84" s="1"/>
  <c r="AS107" i="84" s="1" a="1"/>
  <c r="AS107" i="84" s="1"/>
  <c r="W106" i="84" a="1"/>
  <c r="W106" i="84" s="1"/>
  <c r="I42" i="84"/>
  <c r="Y42" i="84" a="1"/>
  <c r="Y42" i="84" s="1"/>
  <c r="H55" i="84"/>
  <c r="X55" i="84" a="1"/>
  <c r="X55" i="84" s="1"/>
  <c r="K41" i="84"/>
  <c r="AA41" i="84" a="1"/>
  <c r="AA41" i="84" s="1"/>
  <c r="J29" i="84"/>
  <c r="Z29" i="84" a="1"/>
  <c r="Z29" i="84" s="1"/>
  <c r="J28" i="84"/>
  <c r="Z28" i="84" a="1"/>
  <c r="Z28" i="84" s="1"/>
  <c r="Y18" i="84" a="1"/>
  <c r="Y18" i="84" s="1"/>
  <c r="AL17" i="84" a="1"/>
  <c r="AL17" i="84" s="1"/>
  <c r="G17" i="84"/>
  <c r="J13" i="84"/>
  <c r="Z13" i="84" a="1"/>
  <c r="Z13" i="84" s="1"/>
  <c r="Y17" i="84" a="1"/>
  <c r="Y17" i="84" s="1"/>
  <c r="J14" i="84"/>
  <c r="Z14" i="84" a="1"/>
  <c r="Z14" i="84" s="1"/>
  <c r="U20" i="84" a="1"/>
  <c r="U20" i="84" s="1"/>
  <c r="AN78" i="84" a="1"/>
  <c r="AN78" i="84" s="1"/>
  <c r="I78" i="84"/>
  <c r="L52" i="84"/>
  <c r="P91" i="76" a="1"/>
  <c r="P91" i="76" s="1"/>
  <c r="F91" i="76" a="1"/>
  <c r="F91" i="76" s="1"/>
  <c r="O91" i="76" a="1"/>
  <c r="O91" i="76" s="1"/>
  <c r="N91" i="76" a="1"/>
  <c r="N91" i="76" s="1"/>
  <c r="I91" i="76" a="1"/>
  <c r="I91" i="76" s="1"/>
  <c r="H91" i="76" a="1"/>
  <c r="H91" i="76" s="1"/>
  <c r="M91" i="76" a="1"/>
  <c r="M91" i="76" s="1"/>
  <c r="L91" i="76" a="1"/>
  <c r="L91" i="76" s="1"/>
  <c r="K91" i="76" a="1"/>
  <c r="K91" i="76" s="1"/>
  <c r="J91" i="76" a="1"/>
  <c r="J91" i="76" s="1"/>
  <c r="Q91" i="76" a="1"/>
  <c r="Q91" i="76" s="1"/>
  <c r="G91" i="76" a="1"/>
  <c r="G91" i="76" s="1"/>
  <c r="I104" i="76" a="1"/>
  <c r="I104" i="76" s="1"/>
  <c r="H104" i="76" a="1"/>
  <c r="H104" i="76" s="1"/>
  <c r="Q104" i="76" a="1"/>
  <c r="Q104" i="76" s="1"/>
  <c r="G104" i="76" a="1"/>
  <c r="G104" i="76" s="1"/>
  <c r="P104" i="76" a="1"/>
  <c r="P104" i="76" s="1"/>
  <c r="F104" i="76" a="1"/>
  <c r="F104" i="76" s="1"/>
  <c r="O104" i="76" a="1"/>
  <c r="O104" i="76" s="1"/>
  <c r="J104" i="76" a="1"/>
  <c r="J104" i="76" s="1"/>
  <c r="N104" i="76" a="1"/>
  <c r="N104" i="76" s="1"/>
  <c r="M104" i="76" a="1"/>
  <c r="M104" i="76" s="1"/>
  <c r="L104" i="76" a="1"/>
  <c r="L104" i="76" s="1"/>
  <c r="K104" i="76" a="1"/>
  <c r="K104" i="76" s="1"/>
  <c r="E34" i="84"/>
  <c r="J30" i="84"/>
  <c r="J56" i="84"/>
  <c r="I44" i="84"/>
  <c r="H43" i="84"/>
  <c r="D34" i="84"/>
  <c r="Q6" i="76"/>
  <c r="P6" i="76"/>
  <c r="O6" i="76"/>
  <c r="N6" i="76"/>
  <c r="M6" i="76"/>
  <c r="L6" i="76"/>
  <c r="K6" i="76"/>
  <c r="J6" i="76"/>
  <c r="I6" i="76"/>
  <c r="H6" i="76"/>
  <c r="G6" i="76"/>
  <c r="F6" i="76"/>
  <c r="Q13" i="75"/>
  <c r="B13" i="75"/>
  <c r="O6" i="75"/>
  <c r="N6" i="75"/>
  <c r="M6" i="75"/>
  <c r="L6" i="75"/>
  <c r="K6" i="75"/>
  <c r="J6" i="75"/>
  <c r="I6" i="75"/>
  <c r="H6" i="75"/>
  <c r="G6" i="75"/>
  <c r="F6" i="75"/>
  <c r="E6" i="75"/>
  <c r="D6" i="75"/>
  <c r="BK60" i="84" l="1" a="1"/>
  <c r="BK60" i="84" s="1"/>
  <c r="BL60" i="84" s="1" a="1"/>
  <c r="BL60" i="84" s="1"/>
  <c r="BM60" i="84" s="1" a="1"/>
  <c r="BM60" i="84" s="1"/>
  <c r="BN60" i="84" s="1" a="1"/>
  <c r="BN60" i="84" s="1"/>
  <c r="BO60" i="84" s="1" a="1"/>
  <c r="BO60" i="84" s="1"/>
  <c r="BP60" i="84" s="1" a="1"/>
  <c r="BP60" i="84" s="1"/>
  <c r="BQ60" i="84" s="1" a="1"/>
  <c r="BQ60" i="84" s="1"/>
  <c r="BR60" i="84" s="1" a="1"/>
  <c r="BR60" i="84" s="1"/>
  <c r="BS60" i="84" s="1" a="1"/>
  <c r="BS60" i="84" s="1"/>
  <c r="BT60" i="84" s="1" a="1"/>
  <c r="BT60" i="84" s="1"/>
  <c r="BU60" i="84" s="1" a="1"/>
  <c r="BU60" i="84" s="1"/>
  <c r="BV60" i="84" s="1" a="1"/>
  <c r="BV60" i="84" s="1"/>
  <c r="BW60" i="84" s="1" a="1"/>
  <c r="BW60" i="84" s="1"/>
  <c r="D21" i="84"/>
  <c r="J58" i="84"/>
  <c r="K58" i="84"/>
  <c r="K59" i="84"/>
  <c r="G59" i="84"/>
  <c r="H59" i="84"/>
  <c r="I59" i="84"/>
  <c r="F59" i="84"/>
  <c r="D59" i="84"/>
  <c r="E59" i="84"/>
  <c r="M59" i="84"/>
  <c r="O59" i="84"/>
  <c r="J59" i="84"/>
  <c r="N59" i="84"/>
  <c r="AV60" i="84" a="1"/>
  <c r="AV60" i="84" s="1"/>
  <c r="AW60" i="84" s="1" a="1"/>
  <c r="AW60" i="84" s="1"/>
  <c r="AX60" i="84" s="1" a="1"/>
  <c r="AX60" i="84" s="1"/>
  <c r="AY60" i="84" s="1" a="1"/>
  <c r="AY60" i="84" s="1"/>
  <c r="AZ60" i="84" s="1" a="1"/>
  <c r="AZ60" i="84" s="1"/>
  <c r="BA60" i="84" s="1" a="1"/>
  <c r="BA60" i="84" s="1"/>
  <c r="BB60" i="84" s="1" a="1"/>
  <c r="BB60" i="84" s="1"/>
  <c r="BC60" i="84" s="1" a="1"/>
  <c r="BC60" i="84" s="1"/>
  <c r="BD60" i="84" s="1" a="1"/>
  <c r="BD60" i="84" s="1"/>
  <c r="BE60" i="84" s="1" a="1"/>
  <c r="BE60" i="84" s="1"/>
  <c r="BF60" i="84" s="1" a="1"/>
  <c r="BF60" i="84" s="1"/>
  <c r="BG60" i="84" s="1" a="1"/>
  <c r="BG60" i="84" s="1"/>
  <c r="BH60" i="84" s="1" a="1"/>
  <c r="BH60" i="84" s="1"/>
  <c r="AG60" i="84" a="1"/>
  <c r="AG60" i="84" s="1"/>
  <c r="AH60" i="84" s="1" a="1"/>
  <c r="AH60" i="84" s="1"/>
  <c r="L59" i="84"/>
  <c r="L58" i="84"/>
  <c r="N58" i="84"/>
  <c r="M58" i="84"/>
  <c r="I58" i="84"/>
  <c r="Y68" i="84" a="1"/>
  <c r="Y68" i="84" s="1"/>
  <c r="J68" i="84" s="1"/>
  <c r="Y54" i="84" a="1"/>
  <c r="Y54" i="84" s="1"/>
  <c r="Z54" i="84" s="1" a="1"/>
  <c r="Z54" i="84" s="1"/>
  <c r="BM20" i="84" a="1"/>
  <c r="BM20" i="84" s="1"/>
  <c r="E67" i="75"/>
  <c r="F67" i="75"/>
  <c r="E19" i="84"/>
  <c r="U19" i="84" a="1"/>
  <c r="U19" i="84" s="1"/>
  <c r="J15" i="84"/>
  <c r="Z15" i="84" a="1"/>
  <c r="Z15" i="84" s="1"/>
  <c r="BK13" i="75" a="1"/>
  <c r="BK13" i="75" s="1"/>
  <c r="AV13" i="75" a="1"/>
  <c r="AV13" i="75" s="1"/>
  <c r="AG13" i="75" a="1"/>
  <c r="AG13" i="75" s="1"/>
  <c r="BA18" i="84" a="1"/>
  <c r="BA18" i="84" s="1"/>
  <c r="G18" i="84"/>
  <c r="X16" i="84" a="1"/>
  <c r="X16" i="84" s="1"/>
  <c r="H16" i="84"/>
  <c r="O67" i="75"/>
  <c r="I67" i="75"/>
  <c r="L67" i="75"/>
  <c r="G67" i="75"/>
  <c r="G55" i="75"/>
  <c r="K55" i="75"/>
  <c r="N55" i="75"/>
  <c r="O55" i="75"/>
  <c r="D55" i="75"/>
  <c r="B106" i="76"/>
  <c r="D105" i="76"/>
  <c r="C105" i="76"/>
  <c r="D69" i="76"/>
  <c r="C69" i="76"/>
  <c r="B70" i="76"/>
  <c r="B46" i="76"/>
  <c r="C45" i="76"/>
  <c r="D45" i="76"/>
  <c r="L81" i="76" a="1"/>
  <c r="L81" i="76" s="1"/>
  <c r="K81" i="76" a="1"/>
  <c r="K81" i="76" s="1"/>
  <c r="B82" i="76"/>
  <c r="J81" i="76" a="1"/>
  <c r="J81" i="76" s="1"/>
  <c r="I81" i="76" a="1"/>
  <c r="I81" i="76" s="1"/>
  <c r="D81" i="76"/>
  <c r="F81" i="76" a="1"/>
  <c r="F81" i="76" s="1"/>
  <c r="C81" i="76"/>
  <c r="H81" i="76" a="1"/>
  <c r="H81" i="76" s="1"/>
  <c r="P81" i="76" a="1"/>
  <c r="P81" i="76" s="1"/>
  <c r="Q81" i="76" a="1"/>
  <c r="Q81" i="76" s="1"/>
  <c r="R81" i="76" s="1"/>
  <c r="S81" i="76" s="1"/>
  <c r="G81" i="76" a="1"/>
  <c r="G81" i="76" s="1"/>
  <c r="O81" i="76" a="1"/>
  <c r="O81" i="76" s="1"/>
  <c r="N81" i="76" a="1"/>
  <c r="N81" i="76" s="1"/>
  <c r="M81" i="76" a="1"/>
  <c r="M81" i="76" s="1"/>
  <c r="B58" i="76"/>
  <c r="D57" i="76"/>
  <c r="C57" i="76"/>
  <c r="C20" i="76"/>
  <c r="D20" i="76"/>
  <c r="B21" i="76"/>
  <c r="B34" i="76"/>
  <c r="D33" i="76"/>
  <c r="C33" i="76"/>
  <c r="I93" i="76" a="1"/>
  <c r="I93" i="76" s="1"/>
  <c r="J93" i="76" a="1"/>
  <c r="J93" i="76" s="1"/>
  <c r="B94" i="76"/>
  <c r="D93" i="76"/>
  <c r="H93" i="76" a="1"/>
  <c r="H93" i="76" s="1"/>
  <c r="C93" i="76"/>
  <c r="Q93" i="76" a="1"/>
  <c r="Q93" i="76" s="1"/>
  <c r="R93" i="76" s="1"/>
  <c r="S93" i="76" s="1"/>
  <c r="G93" i="76" a="1"/>
  <c r="G93" i="76" s="1"/>
  <c r="P93" i="76" a="1"/>
  <c r="P93" i="76" s="1"/>
  <c r="F93" i="76" a="1"/>
  <c r="F93" i="76" s="1"/>
  <c r="O93" i="76" a="1"/>
  <c r="O93" i="76" s="1"/>
  <c r="N93" i="76" a="1"/>
  <c r="N93" i="76" s="1"/>
  <c r="M93" i="76" a="1"/>
  <c r="M93" i="76" s="1"/>
  <c r="L93" i="76" a="1"/>
  <c r="L93" i="76" s="1"/>
  <c r="K93" i="76" a="1"/>
  <c r="K93" i="76" s="1"/>
  <c r="R93" i="75" a="1"/>
  <c r="R93" i="75" s="1"/>
  <c r="AV93" i="75" a="1"/>
  <c r="AV93" i="75" s="1"/>
  <c r="BK93" i="75" a="1"/>
  <c r="BK93" i="75" s="1"/>
  <c r="AG93" i="75" a="1"/>
  <c r="AG93" i="75" s="1"/>
  <c r="E55" i="75"/>
  <c r="AV33" i="75" a="1"/>
  <c r="AV33" i="75" s="1"/>
  <c r="BK33" i="75" a="1"/>
  <c r="BK33" i="75" s="1"/>
  <c r="AG33" i="75" a="1"/>
  <c r="AG33" i="75" s="1"/>
  <c r="R81" i="75" a="1"/>
  <c r="R81" i="75" s="1"/>
  <c r="AG81" i="75" a="1"/>
  <c r="AG81" i="75" s="1"/>
  <c r="AV81" i="75" a="1"/>
  <c r="AV81" i="75" s="1"/>
  <c r="BK81" i="75" a="1"/>
  <c r="BK81" i="75" s="1"/>
  <c r="BK45" i="75" a="1"/>
  <c r="BK45" i="75" s="1"/>
  <c r="AV45" i="75" a="1"/>
  <c r="AV45" i="75" s="1"/>
  <c r="AG45" i="75" a="1"/>
  <c r="AG45" i="75" s="1"/>
  <c r="D67" i="75"/>
  <c r="BN80" i="75" a="1"/>
  <c r="BN80" i="75" s="1"/>
  <c r="BW80" i="75" a="1"/>
  <c r="BW80" i="75" s="1"/>
  <c r="BP80" i="75" a="1"/>
  <c r="BP80" i="75" s="1"/>
  <c r="BV80" i="75" a="1"/>
  <c r="BV80" i="75" s="1"/>
  <c r="BU80" i="75" a="1"/>
  <c r="BU80" i="75" s="1"/>
  <c r="BT80" i="75" a="1"/>
  <c r="BT80" i="75" s="1"/>
  <c r="BS80" i="75" a="1"/>
  <c r="BS80" i="75" s="1"/>
  <c r="BR80" i="75" a="1"/>
  <c r="BR80" i="75" s="1"/>
  <c r="BQ80" i="75" a="1"/>
  <c r="BQ80" i="75" s="1"/>
  <c r="BO80" i="75" a="1"/>
  <c r="BO80" i="75" s="1"/>
  <c r="BM80" i="75" a="1"/>
  <c r="BM80" i="75" s="1"/>
  <c r="BL80" i="75" a="1"/>
  <c r="BL80" i="75" s="1"/>
  <c r="BF80" i="75" a="1"/>
  <c r="BF80" i="75" s="1"/>
  <c r="BG80" i="75" a="1"/>
  <c r="BG80" i="75" s="1"/>
  <c r="BA80" i="75" a="1"/>
  <c r="BA80" i="75" s="1"/>
  <c r="AZ80" i="75" a="1"/>
  <c r="AZ80" i="75" s="1"/>
  <c r="AY80" i="75" a="1"/>
  <c r="AY80" i="75" s="1"/>
  <c r="AX80" i="75" a="1"/>
  <c r="AX80" i="75" s="1"/>
  <c r="AW80" i="75" a="1"/>
  <c r="AW80" i="75" s="1"/>
  <c r="BH80" i="75" a="1"/>
  <c r="BH80" i="75" s="1"/>
  <c r="BE80" i="75" a="1"/>
  <c r="BE80" i="75" s="1"/>
  <c r="BD80" i="75" a="1"/>
  <c r="BD80" i="75" s="1"/>
  <c r="BC80" i="75" a="1"/>
  <c r="BC80" i="75" s="1"/>
  <c r="BB80" i="75" a="1"/>
  <c r="BB80" i="75" s="1"/>
  <c r="AV57" i="75" a="1"/>
  <c r="AV57" i="75" s="1"/>
  <c r="AG57" i="75" a="1"/>
  <c r="AG57" i="75" s="1"/>
  <c r="BK57" i="75" a="1"/>
  <c r="BK57" i="75" s="1"/>
  <c r="AN80" i="75" a="1"/>
  <c r="AN80" i="75" s="1"/>
  <c r="AJ80" i="75" a="1"/>
  <c r="AJ80" i="75" s="1"/>
  <c r="AI80" i="75" a="1"/>
  <c r="AI80" i="75" s="1"/>
  <c r="AH80" i="75" a="1"/>
  <c r="AH80" i="75" s="1"/>
  <c r="AS80" i="75" a="1"/>
  <c r="AS80" i="75" s="1"/>
  <c r="AR80" i="75" a="1"/>
  <c r="AR80" i="75" s="1"/>
  <c r="AQ80" i="75" a="1"/>
  <c r="AQ80" i="75" s="1"/>
  <c r="AP80" i="75" a="1"/>
  <c r="AP80" i="75" s="1"/>
  <c r="AO80" i="75" a="1"/>
  <c r="AO80" i="75" s="1"/>
  <c r="AM80" i="75" a="1"/>
  <c r="AM80" i="75" s="1"/>
  <c r="AL80" i="75" a="1"/>
  <c r="AL80" i="75" s="1"/>
  <c r="AK80" i="75" a="1"/>
  <c r="AK80" i="75" s="1"/>
  <c r="R69" i="75" a="1"/>
  <c r="R69" i="75" s="1"/>
  <c r="AG69" i="75" a="1"/>
  <c r="AG69" i="75" s="1"/>
  <c r="AV69" i="75" a="1"/>
  <c r="AV69" i="75" s="1"/>
  <c r="BK69" i="75" a="1"/>
  <c r="BK69" i="75" s="1"/>
  <c r="F55" i="75"/>
  <c r="J67" i="75"/>
  <c r="BP68" i="75" a="1"/>
  <c r="BP68" i="75" s="1"/>
  <c r="BW68" i="75" a="1"/>
  <c r="BW68" i="75" s="1"/>
  <c r="BT68" i="75" a="1"/>
  <c r="BT68" i="75" s="1"/>
  <c r="BL68" i="75" a="1"/>
  <c r="BL68" i="75" s="1"/>
  <c r="BV68" i="75" a="1"/>
  <c r="BV68" i="75" s="1"/>
  <c r="BU68" i="75" a="1"/>
  <c r="BU68" i="75" s="1"/>
  <c r="BR68" i="75" a="1"/>
  <c r="BR68" i="75" s="1"/>
  <c r="BS68" i="75" a="1"/>
  <c r="BS68" i="75" s="1"/>
  <c r="BQ68" i="75" a="1"/>
  <c r="BQ68" i="75" s="1"/>
  <c r="BM68" i="75" a="1"/>
  <c r="BM68" i="75" s="1"/>
  <c r="BO68" i="75" a="1"/>
  <c r="BO68" i="75" s="1"/>
  <c r="BN68" i="75" a="1"/>
  <c r="BN68" i="75" s="1"/>
  <c r="H67" i="75"/>
  <c r="I55" i="75"/>
  <c r="BB68" i="75" a="1"/>
  <c r="BB68" i="75" s="1"/>
  <c r="BA68" i="75" a="1"/>
  <c r="BA68" i="75" s="1"/>
  <c r="AZ68" i="75" a="1"/>
  <c r="AZ68" i="75" s="1"/>
  <c r="AY68" i="75" a="1"/>
  <c r="AY68" i="75" s="1"/>
  <c r="AX68" i="75" a="1"/>
  <c r="AX68" i="75" s="1"/>
  <c r="AW68" i="75" a="1"/>
  <c r="AW68" i="75" s="1"/>
  <c r="BH68" i="75" a="1"/>
  <c r="BH68" i="75" s="1"/>
  <c r="BF68" i="75" a="1"/>
  <c r="BF68" i="75" s="1"/>
  <c r="BE68" i="75" a="1"/>
  <c r="BE68" i="75" s="1"/>
  <c r="BD68" i="75" a="1"/>
  <c r="BD68" i="75" s="1"/>
  <c r="BG68" i="75" a="1"/>
  <c r="BG68" i="75" s="1"/>
  <c r="BC68" i="75" a="1"/>
  <c r="BC68" i="75" s="1"/>
  <c r="K67" i="75"/>
  <c r="J55" i="75"/>
  <c r="AO68" i="75" a="1"/>
  <c r="AO68" i="75" s="1"/>
  <c r="AP68" i="75" a="1"/>
  <c r="AP68" i="75" s="1"/>
  <c r="AN68" i="75" a="1"/>
  <c r="AN68" i="75" s="1"/>
  <c r="AM68" i="75" a="1"/>
  <c r="AM68" i="75" s="1"/>
  <c r="AL68" i="75" a="1"/>
  <c r="AL68" i="75" s="1"/>
  <c r="AJ68" i="75" a="1"/>
  <c r="AJ68" i="75" s="1"/>
  <c r="AI68" i="75" a="1"/>
  <c r="AI68" i="75" s="1"/>
  <c r="AH68" i="75" a="1"/>
  <c r="AH68" i="75" s="1"/>
  <c r="AK68" i="75" a="1"/>
  <c r="AK68" i="75" s="1"/>
  <c r="AQ68" i="75" a="1"/>
  <c r="AQ68" i="75" s="1"/>
  <c r="AS68" i="75" a="1"/>
  <c r="AS68" i="75" s="1"/>
  <c r="AR68" i="75" a="1"/>
  <c r="AR68" i="75" s="1"/>
  <c r="R106" i="75" a="1"/>
  <c r="R106" i="75" s="1"/>
  <c r="AG106" i="75" a="1"/>
  <c r="AG106" i="75" s="1"/>
  <c r="AV106" i="75" a="1"/>
  <c r="AV106" i="75" s="1"/>
  <c r="BK106" i="75" a="1"/>
  <c r="BK106" i="75" s="1"/>
  <c r="H55" i="75"/>
  <c r="M67" i="75"/>
  <c r="N67" i="75"/>
  <c r="L55" i="75"/>
  <c r="M55" i="75"/>
  <c r="B58" i="75"/>
  <c r="R57" i="75" a="1"/>
  <c r="R57" i="75" s="1"/>
  <c r="F104" i="75"/>
  <c r="F79" i="75"/>
  <c r="I104" i="75"/>
  <c r="B46" i="75"/>
  <c r="R45" i="75" a="1"/>
  <c r="R45" i="75" s="1"/>
  <c r="B34" i="75"/>
  <c r="R33" i="75" a="1"/>
  <c r="R33" i="75" s="1"/>
  <c r="G79" i="75"/>
  <c r="E104" i="75"/>
  <c r="G104" i="75"/>
  <c r="D104" i="75"/>
  <c r="K104" i="75"/>
  <c r="H79" i="75"/>
  <c r="E91" i="75"/>
  <c r="D79" i="75"/>
  <c r="J91" i="75"/>
  <c r="E79" i="75"/>
  <c r="K91" i="75"/>
  <c r="M91" i="75"/>
  <c r="N91" i="75"/>
  <c r="N79" i="75"/>
  <c r="I91" i="75"/>
  <c r="I79" i="75"/>
  <c r="L91" i="75"/>
  <c r="L79" i="75"/>
  <c r="O91" i="75"/>
  <c r="M79" i="75"/>
  <c r="F91" i="75"/>
  <c r="L104" i="75"/>
  <c r="Z105" i="75" a="1"/>
  <c r="Z105" i="75" s="1"/>
  <c r="S105" i="75" a="1"/>
  <c r="S105" i="75" s="1"/>
  <c r="AD105" i="75" a="1"/>
  <c r="AD105" i="75" s="1"/>
  <c r="W105" i="75" a="1"/>
  <c r="W105" i="75" s="1"/>
  <c r="V105" i="75" a="1"/>
  <c r="V105" i="75" s="1"/>
  <c r="X105" i="75" a="1"/>
  <c r="X105" i="75" s="1"/>
  <c r="Y105" i="75" a="1"/>
  <c r="Y105" i="75" s="1"/>
  <c r="U105" i="75" a="1"/>
  <c r="U105" i="75" s="1"/>
  <c r="AA105" i="75" a="1"/>
  <c r="AA105" i="75" s="1"/>
  <c r="T105" i="75" a="1"/>
  <c r="T105" i="75" s="1"/>
  <c r="AB105" i="75" a="1"/>
  <c r="AB105" i="75" s="1"/>
  <c r="AC105" i="75" a="1"/>
  <c r="AC105" i="75" s="1"/>
  <c r="O104" i="75"/>
  <c r="J79" i="75"/>
  <c r="BR92" i="75" a="1"/>
  <c r="BR92" i="75" s="1"/>
  <c r="BQ92" i="75" a="1"/>
  <c r="BQ92" i="75" s="1"/>
  <c r="BP92" i="75" a="1"/>
  <c r="BP92" i="75" s="1"/>
  <c r="BW92" i="75" a="1"/>
  <c r="BW92" i="75" s="1"/>
  <c r="BV92" i="75" a="1"/>
  <c r="BV92" i="75" s="1"/>
  <c r="BO92" i="75" a="1"/>
  <c r="BO92" i="75" s="1"/>
  <c r="BN92" i="75" a="1"/>
  <c r="BN92" i="75" s="1"/>
  <c r="BS92" i="75" a="1"/>
  <c r="BS92" i="75" s="1"/>
  <c r="BM92" i="75" a="1"/>
  <c r="BM92" i="75" s="1"/>
  <c r="BL92" i="75" a="1"/>
  <c r="BL92" i="75" s="1"/>
  <c r="BT92" i="75" a="1"/>
  <c r="BT92" i="75" s="1"/>
  <c r="BU92" i="75" a="1"/>
  <c r="BU92" i="75" s="1"/>
  <c r="G91" i="75"/>
  <c r="BL105" i="75" a="1"/>
  <c r="BL105" i="75" s="1"/>
  <c r="BM105" i="75" a="1"/>
  <c r="BM105" i="75" s="1"/>
  <c r="BP105" i="75" a="1"/>
  <c r="BP105" i="75" s="1"/>
  <c r="BV105" i="75" a="1"/>
  <c r="BV105" i="75" s="1"/>
  <c r="BW105" i="75" a="1"/>
  <c r="BW105" i="75" s="1"/>
  <c r="BS105" i="75" a="1"/>
  <c r="BS105" i="75" s="1"/>
  <c r="BT105" i="75" a="1"/>
  <c r="BT105" i="75" s="1"/>
  <c r="BR105" i="75" a="1"/>
  <c r="BR105" i="75" s="1"/>
  <c r="BU105" i="75" a="1"/>
  <c r="BU105" i="75" s="1"/>
  <c r="BQ105" i="75" a="1"/>
  <c r="BQ105" i="75" s="1"/>
  <c r="BO105" i="75" a="1"/>
  <c r="BO105" i="75" s="1"/>
  <c r="BN105" i="75" a="1"/>
  <c r="BN105" i="75" s="1"/>
  <c r="K79" i="75"/>
  <c r="BF92" i="75" a="1"/>
  <c r="BF92" i="75" s="1"/>
  <c r="BG92" i="75" a="1"/>
  <c r="BG92" i="75" s="1"/>
  <c r="AW92" i="75" a="1"/>
  <c r="AW92" i="75" s="1"/>
  <c r="BD92" i="75" a="1"/>
  <c r="BD92" i="75" s="1"/>
  <c r="BA92" i="75" a="1"/>
  <c r="BA92" i="75" s="1"/>
  <c r="BE92" i="75" a="1"/>
  <c r="BE92" i="75" s="1"/>
  <c r="BC92" i="75" a="1"/>
  <c r="BC92" i="75" s="1"/>
  <c r="AX92" i="75" a="1"/>
  <c r="AX92" i="75" s="1"/>
  <c r="BB92" i="75" a="1"/>
  <c r="BB92" i="75" s="1"/>
  <c r="AZ92" i="75" a="1"/>
  <c r="AZ92" i="75" s="1"/>
  <c r="AY92" i="75" a="1"/>
  <c r="AY92" i="75" s="1"/>
  <c r="BH92" i="75" a="1"/>
  <c r="BH92" i="75" s="1"/>
  <c r="H91" i="75"/>
  <c r="AO105" i="75" a="1"/>
  <c r="AO105" i="75" s="1"/>
  <c r="AQ105" i="75" a="1"/>
  <c r="AQ105" i="75" s="1"/>
  <c r="AP105" i="75" a="1"/>
  <c r="AP105" i="75" s="1"/>
  <c r="AR105" i="75" a="1"/>
  <c r="AR105" i="75" s="1"/>
  <c r="AH105" i="75" a="1"/>
  <c r="AH105" i="75" s="1"/>
  <c r="AJ105" i="75" a="1"/>
  <c r="AJ105" i="75" s="1"/>
  <c r="AK105" i="75" a="1"/>
  <c r="AK105" i="75" s="1"/>
  <c r="AL105" i="75" a="1"/>
  <c r="AL105" i="75" s="1"/>
  <c r="AN105" i="75" a="1"/>
  <c r="AN105" i="75" s="1"/>
  <c r="AM105" i="75" a="1"/>
  <c r="AM105" i="75" s="1"/>
  <c r="AI105" i="75" a="1"/>
  <c r="AI105" i="75" s="1"/>
  <c r="AS105" i="75" a="1"/>
  <c r="AS105" i="75" s="1"/>
  <c r="J104" i="75"/>
  <c r="O79" i="75"/>
  <c r="AI92" i="75" a="1"/>
  <c r="AI92" i="75" s="1"/>
  <c r="AN92" i="75" a="1"/>
  <c r="AN92" i="75" s="1"/>
  <c r="AL92" i="75" a="1"/>
  <c r="AL92" i="75" s="1"/>
  <c r="AK92" i="75" a="1"/>
  <c r="AK92" i="75" s="1"/>
  <c r="AO92" i="75" a="1"/>
  <c r="AO92" i="75" s="1"/>
  <c r="AS92" i="75" a="1"/>
  <c r="AS92" i="75" s="1"/>
  <c r="AR92" i="75" a="1"/>
  <c r="AR92" i="75" s="1"/>
  <c r="AQ92" i="75" a="1"/>
  <c r="AQ92" i="75" s="1"/>
  <c r="AH92" i="75" a="1"/>
  <c r="AH92" i="75" s="1"/>
  <c r="AJ92" i="75" a="1"/>
  <c r="AJ92" i="75" s="1"/>
  <c r="AP92" i="75" a="1"/>
  <c r="AP92" i="75" s="1"/>
  <c r="AM92" i="75" a="1"/>
  <c r="AM92" i="75" s="1"/>
  <c r="D91" i="75"/>
  <c r="AX105" i="75" a="1"/>
  <c r="AX105" i="75" s="1"/>
  <c r="BF105" i="75" a="1"/>
  <c r="BF105" i="75" s="1"/>
  <c r="AY105" i="75" a="1"/>
  <c r="AY105" i="75" s="1"/>
  <c r="AW105" i="75" a="1"/>
  <c r="AW105" i="75" s="1"/>
  <c r="BG105" i="75" a="1"/>
  <c r="BG105" i="75" s="1"/>
  <c r="BA105" i="75" a="1"/>
  <c r="BA105" i="75" s="1"/>
  <c r="AZ105" i="75" a="1"/>
  <c r="AZ105" i="75" s="1"/>
  <c r="BH105" i="75" a="1"/>
  <c r="BH105" i="75" s="1"/>
  <c r="BB105" i="75" a="1"/>
  <c r="BB105" i="75" s="1"/>
  <c r="BE105" i="75" a="1"/>
  <c r="BE105" i="75" s="1"/>
  <c r="BD105" i="75" a="1"/>
  <c r="BD105" i="75" s="1"/>
  <c r="BC105" i="75" a="1"/>
  <c r="BC105" i="75" s="1"/>
  <c r="N104" i="75"/>
  <c r="T68" i="75" a="1"/>
  <c r="T68" i="75" s="1"/>
  <c r="S68" i="75" a="1"/>
  <c r="S68" i="75" s="1"/>
  <c r="AD68" i="75" a="1"/>
  <c r="AD68" i="75" s="1"/>
  <c r="AC68" i="75" a="1"/>
  <c r="AC68" i="75" s="1"/>
  <c r="AB68" i="75" a="1"/>
  <c r="AB68" i="75" s="1"/>
  <c r="AA68" i="75" a="1"/>
  <c r="AA68" i="75" s="1"/>
  <c r="Z68" i="75" a="1"/>
  <c r="Z68" i="75" s="1"/>
  <c r="Y68" i="75" a="1"/>
  <c r="Y68" i="75" s="1"/>
  <c r="V68" i="75" a="1"/>
  <c r="V68" i="75" s="1"/>
  <c r="X68" i="75" a="1"/>
  <c r="X68" i="75" s="1"/>
  <c r="W68" i="75" a="1"/>
  <c r="W68" i="75" s="1"/>
  <c r="U68" i="75" a="1"/>
  <c r="U68" i="75" s="1"/>
  <c r="AA92" i="75" a="1"/>
  <c r="AA92" i="75" s="1"/>
  <c r="S92" i="75" a="1"/>
  <c r="S92" i="75" s="1"/>
  <c r="T92" i="75" a="1"/>
  <c r="T92" i="75" s="1"/>
  <c r="X92" i="75" a="1"/>
  <c r="X92" i="75" s="1"/>
  <c r="Z92" i="75" a="1"/>
  <c r="Z92" i="75" s="1"/>
  <c r="AB92" i="75" a="1"/>
  <c r="AB92" i="75" s="1"/>
  <c r="AC92" i="75" a="1"/>
  <c r="AC92" i="75" s="1"/>
  <c r="AD92" i="75" a="1"/>
  <c r="AD92" i="75" s="1"/>
  <c r="V92" i="75" a="1"/>
  <c r="V92" i="75" s="1"/>
  <c r="U92" i="75" a="1"/>
  <c r="U92" i="75" s="1"/>
  <c r="W92" i="75" a="1"/>
  <c r="W92" i="75" s="1"/>
  <c r="Y92" i="75" a="1"/>
  <c r="Y92" i="75" s="1"/>
  <c r="B107" i="75"/>
  <c r="B70" i="75"/>
  <c r="B94" i="75"/>
  <c r="H104" i="75"/>
  <c r="M104" i="75"/>
  <c r="AD80" i="75" a="1"/>
  <c r="AD80" i="75" s="1"/>
  <c r="AC80" i="75" a="1"/>
  <c r="AC80" i="75" s="1"/>
  <c r="AB80" i="75" a="1"/>
  <c r="AB80" i="75" s="1"/>
  <c r="AA80" i="75" a="1"/>
  <c r="AA80" i="75" s="1"/>
  <c r="Z80" i="75" a="1"/>
  <c r="Z80" i="75" s="1"/>
  <c r="Y80" i="75" a="1"/>
  <c r="Y80" i="75" s="1"/>
  <c r="X80" i="75" a="1"/>
  <c r="X80" i="75" s="1"/>
  <c r="W80" i="75" a="1"/>
  <c r="W80" i="75" s="1"/>
  <c r="T80" i="75" a="1"/>
  <c r="T80" i="75" s="1"/>
  <c r="V80" i="75" a="1"/>
  <c r="V80" i="75" s="1"/>
  <c r="U80" i="75" a="1"/>
  <c r="U80" i="75" s="1"/>
  <c r="S80" i="75" a="1"/>
  <c r="S80" i="75" s="1"/>
  <c r="B82" i="75"/>
  <c r="AR13" i="75" a="1"/>
  <c r="AR13" i="75" s="1"/>
  <c r="AL13" i="75" a="1"/>
  <c r="AL13" i="75" s="1"/>
  <c r="BU13" i="75" a="1"/>
  <c r="BU13" i="75" s="1"/>
  <c r="BV13" i="75" a="1"/>
  <c r="BV13" i="75" s="1"/>
  <c r="AM13" i="75" a="1"/>
  <c r="AM13" i="75" s="1"/>
  <c r="D107" i="84"/>
  <c r="BK84" i="84" a="1"/>
  <c r="BK84" i="84" s="1"/>
  <c r="BL84" i="84" s="1" a="1"/>
  <c r="BL84" i="84" s="1"/>
  <c r="BM84" i="84" s="1" a="1"/>
  <c r="BM84" i="84" s="1"/>
  <c r="BN84" i="84" s="1" a="1"/>
  <c r="BN84" i="84" s="1"/>
  <c r="BO84" i="84" s="1" a="1"/>
  <c r="BO84" i="84" s="1"/>
  <c r="BP84" i="84" s="1" a="1"/>
  <c r="BP84" i="84" s="1"/>
  <c r="BQ84" i="84" s="1" a="1"/>
  <c r="BQ84" i="84" s="1"/>
  <c r="BR84" i="84" s="1" a="1"/>
  <c r="BR84" i="84" s="1"/>
  <c r="BS84" i="84" s="1" a="1"/>
  <c r="BS84" i="84" s="1"/>
  <c r="BT84" i="84" s="1" a="1"/>
  <c r="BT84" i="84" s="1"/>
  <c r="BU84" i="84" s="1" a="1"/>
  <c r="BU84" i="84" s="1"/>
  <c r="BV84" i="84" s="1" a="1"/>
  <c r="BV84" i="84" s="1"/>
  <c r="BW84" i="84" s="1" a="1"/>
  <c r="BW84" i="84" s="1"/>
  <c r="AG84" i="84" a="1"/>
  <c r="AG84" i="84" s="1"/>
  <c r="AH84" i="84" s="1" a="1"/>
  <c r="AH84" i="84" s="1"/>
  <c r="AI84" i="84" s="1" a="1"/>
  <c r="AI84" i="84" s="1"/>
  <c r="AJ84" i="84" s="1" a="1"/>
  <c r="AJ84" i="84" s="1"/>
  <c r="AK84" i="84" s="1" a="1"/>
  <c r="AK84" i="84" s="1"/>
  <c r="AL84" i="84" s="1" a="1"/>
  <c r="AL84" i="84" s="1"/>
  <c r="AM84" i="84" s="1" a="1"/>
  <c r="AM84" i="84" s="1"/>
  <c r="AN84" i="84" s="1" a="1"/>
  <c r="AN84" i="84" s="1"/>
  <c r="AO84" i="84" s="1" a="1"/>
  <c r="AO84" i="84" s="1"/>
  <c r="AP84" i="84" s="1" a="1"/>
  <c r="AP84" i="84" s="1"/>
  <c r="AQ84" i="84" s="1" a="1"/>
  <c r="AQ84" i="84" s="1"/>
  <c r="AR84" i="84" s="1" a="1"/>
  <c r="AR84" i="84" s="1"/>
  <c r="AS84" i="84" s="1" a="1"/>
  <c r="AS84" i="84" s="1"/>
  <c r="AV84" i="84" a="1"/>
  <c r="AV84" i="84" s="1"/>
  <c r="AW84" i="84" s="1" a="1"/>
  <c r="AW84" i="84" s="1"/>
  <c r="AX84" i="84" s="1" a="1"/>
  <c r="AX84" i="84" s="1"/>
  <c r="AY84" i="84" s="1" a="1"/>
  <c r="AY84" i="84" s="1"/>
  <c r="AZ84" i="84" s="1" a="1"/>
  <c r="AZ84" i="84" s="1"/>
  <c r="BA84" i="84" s="1" a="1"/>
  <c r="BA84" i="84" s="1"/>
  <c r="BB84" i="84" s="1" a="1"/>
  <c r="BB84" i="84" s="1"/>
  <c r="BC84" i="84" s="1" a="1"/>
  <c r="BC84" i="84" s="1"/>
  <c r="BD84" i="84" s="1" a="1"/>
  <c r="BD84" i="84" s="1"/>
  <c r="BE84" i="84" s="1" a="1"/>
  <c r="BE84" i="84" s="1"/>
  <c r="BF84" i="84" s="1" a="1"/>
  <c r="BF84" i="84" s="1"/>
  <c r="BG84" i="84" s="1" a="1"/>
  <c r="BG84" i="84" s="1"/>
  <c r="BH84" i="84" s="1" a="1"/>
  <c r="BH84" i="84" s="1"/>
  <c r="BK73" i="84" a="1"/>
  <c r="BK73" i="84" s="1"/>
  <c r="BL73" i="84" s="1" a="1"/>
  <c r="BL73" i="84" s="1"/>
  <c r="BM73" i="84" s="1" a="1"/>
  <c r="BM73" i="84" s="1"/>
  <c r="BN73" i="84" s="1" a="1"/>
  <c r="BN73" i="84" s="1"/>
  <c r="BO73" i="84" s="1" a="1"/>
  <c r="BO73" i="84" s="1"/>
  <c r="BP73" i="84" s="1" a="1"/>
  <c r="BP73" i="84" s="1"/>
  <c r="BQ73" i="84" s="1" a="1"/>
  <c r="BQ73" i="84" s="1"/>
  <c r="BR73" i="84" s="1" a="1"/>
  <c r="BR73" i="84" s="1"/>
  <c r="BS73" i="84" s="1" a="1"/>
  <c r="BS73" i="84" s="1"/>
  <c r="BT73" i="84" s="1" a="1"/>
  <c r="BT73" i="84" s="1"/>
  <c r="BU73" i="84" s="1" a="1"/>
  <c r="BU73" i="84" s="1"/>
  <c r="BV73" i="84" s="1" a="1"/>
  <c r="BV73" i="84" s="1"/>
  <c r="BW73" i="84" s="1" a="1"/>
  <c r="BW73" i="84" s="1"/>
  <c r="AG73" i="84" a="1"/>
  <c r="AG73" i="84" s="1"/>
  <c r="AH73" i="84" s="1" a="1"/>
  <c r="AH73" i="84" s="1"/>
  <c r="AI73" i="84" s="1" a="1"/>
  <c r="AI73" i="84" s="1"/>
  <c r="AJ73" i="84" s="1" a="1"/>
  <c r="AJ73" i="84" s="1"/>
  <c r="AK73" i="84" s="1" a="1"/>
  <c r="AK73" i="84" s="1"/>
  <c r="AL73" i="84" s="1" a="1"/>
  <c r="AL73" i="84" s="1"/>
  <c r="AM73" i="84" s="1" a="1"/>
  <c r="AM73" i="84" s="1"/>
  <c r="AN73" i="84" s="1" a="1"/>
  <c r="AN73" i="84" s="1"/>
  <c r="AO73" i="84" s="1" a="1"/>
  <c r="AO73" i="84" s="1"/>
  <c r="AP73" i="84" s="1" a="1"/>
  <c r="AP73" i="84" s="1"/>
  <c r="AQ73" i="84" s="1" a="1"/>
  <c r="AQ73" i="84" s="1"/>
  <c r="AR73" i="84" s="1" a="1"/>
  <c r="AR73" i="84" s="1"/>
  <c r="AS73" i="84" s="1" a="1"/>
  <c r="AS73" i="84" s="1"/>
  <c r="AV73" i="84" a="1"/>
  <c r="AV73" i="84" s="1"/>
  <c r="AW73" i="84" s="1" a="1"/>
  <c r="AW73" i="84" s="1"/>
  <c r="AX73" i="84" s="1" a="1"/>
  <c r="AX73" i="84" s="1"/>
  <c r="AY73" i="84" s="1" a="1"/>
  <c r="AY73" i="84" s="1"/>
  <c r="AZ73" i="84" s="1" a="1"/>
  <c r="AZ73" i="84" s="1"/>
  <c r="BA73" i="84" s="1" a="1"/>
  <c r="BA73" i="84" s="1"/>
  <c r="BB73" i="84" s="1" a="1"/>
  <c r="BB73" i="84" s="1"/>
  <c r="BC73" i="84" s="1" a="1"/>
  <c r="BC73" i="84" s="1"/>
  <c r="BD73" i="84" s="1" a="1"/>
  <c r="BD73" i="84" s="1"/>
  <c r="BE73" i="84" s="1" a="1"/>
  <c r="BE73" i="84" s="1"/>
  <c r="BF73" i="84" s="1" a="1"/>
  <c r="BF73" i="84" s="1"/>
  <c r="BG73" i="84" s="1" a="1"/>
  <c r="BG73" i="84" s="1"/>
  <c r="BH73" i="84" s="1" a="1"/>
  <c r="BH73" i="84" s="1"/>
  <c r="AG96" i="84" a="1"/>
  <c r="AG96" i="84" s="1"/>
  <c r="AH96" i="84" s="1" a="1"/>
  <c r="AH96" i="84" s="1"/>
  <c r="AI96" i="84" s="1" a="1"/>
  <c r="AI96" i="84" s="1"/>
  <c r="AJ96" i="84" s="1" a="1"/>
  <c r="AJ96" i="84" s="1"/>
  <c r="AK96" i="84" s="1" a="1"/>
  <c r="AK96" i="84" s="1"/>
  <c r="AL96" i="84" s="1" a="1"/>
  <c r="AL96" i="84" s="1"/>
  <c r="AM96" i="84" s="1" a="1"/>
  <c r="AM96" i="84" s="1"/>
  <c r="AN96" i="84" s="1" a="1"/>
  <c r="AN96" i="84" s="1"/>
  <c r="AO96" i="84" s="1" a="1"/>
  <c r="AO96" i="84" s="1"/>
  <c r="AP96" i="84" s="1" a="1"/>
  <c r="AP96" i="84" s="1"/>
  <c r="AQ96" i="84" s="1" a="1"/>
  <c r="AQ96" i="84" s="1"/>
  <c r="AR96" i="84" s="1" a="1"/>
  <c r="AR96" i="84" s="1"/>
  <c r="AS96" i="84" s="1" a="1"/>
  <c r="AS96" i="84" s="1"/>
  <c r="AV96" i="84" a="1"/>
  <c r="AV96" i="84" s="1"/>
  <c r="AW96" i="84" s="1" a="1"/>
  <c r="AW96" i="84" s="1"/>
  <c r="AX96" i="84" s="1" a="1"/>
  <c r="AX96" i="84" s="1"/>
  <c r="AY96" i="84" s="1" a="1"/>
  <c r="AY96" i="84" s="1"/>
  <c r="AZ96" i="84" s="1" a="1"/>
  <c r="AZ96" i="84" s="1"/>
  <c r="BA96" i="84" s="1" a="1"/>
  <c r="BA96" i="84" s="1"/>
  <c r="BB96" i="84" s="1" a="1"/>
  <c r="BB96" i="84" s="1"/>
  <c r="BC96" i="84" s="1" a="1"/>
  <c r="BC96" i="84" s="1"/>
  <c r="BD96" i="84" s="1" a="1"/>
  <c r="BD96" i="84" s="1"/>
  <c r="BE96" i="84" s="1" a="1"/>
  <c r="BE96" i="84" s="1"/>
  <c r="BF96" i="84" s="1" a="1"/>
  <c r="BF96" i="84" s="1"/>
  <c r="BG96" i="84" s="1" a="1"/>
  <c r="BG96" i="84" s="1"/>
  <c r="BH96" i="84" s="1" a="1"/>
  <c r="BH96" i="84" s="1"/>
  <c r="BK96" i="84" a="1"/>
  <c r="BK96" i="84" s="1"/>
  <c r="BL96" i="84" s="1" a="1"/>
  <c r="BL96" i="84" s="1"/>
  <c r="BM96" i="84" s="1" a="1"/>
  <c r="BM96" i="84" s="1"/>
  <c r="BN96" i="84" s="1" a="1"/>
  <c r="BN96" i="84" s="1"/>
  <c r="BO96" i="84" s="1" a="1"/>
  <c r="BO96" i="84" s="1"/>
  <c r="BP96" i="84" s="1" a="1"/>
  <c r="BP96" i="84" s="1"/>
  <c r="BQ96" i="84" s="1" a="1"/>
  <c r="BQ96" i="84" s="1"/>
  <c r="BR96" i="84" s="1" a="1"/>
  <c r="BR96" i="84" s="1"/>
  <c r="BS96" i="84" s="1" a="1"/>
  <c r="BS96" i="84" s="1"/>
  <c r="BT96" i="84" s="1" a="1"/>
  <c r="BT96" i="84" s="1"/>
  <c r="BU96" i="84" s="1" a="1"/>
  <c r="BU96" i="84" s="1"/>
  <c r="BV96" i="84" s="1" a="1"/>
  <c r="BV96" i="84" s="1"/>
  <c r="BW96" i="84" s="1" a="1"/>
  <c r="BW96" i="84" s="1"/>
  <c r="AG109" i="84" a="1"/>
  <c r="AG109" i="84" s="1"/>
  <c r="AH109" i="84" s="1" a="1"/>
  <c r="AH109" i="84" s="1"/>
  <c r="AI109" i="84" s="1" a="1"/>
  <c r="AI109" i="84" s="1"/>
  <c r="AJ109" i="84" s="1" a="1"/>
  <c r="AJ109" i="84" s="1"/>
  <c r="AK109" i="84" s="1" a="1"/>
  <c r="AK109" i="84" s="1"/>
  <c r="AL109" i="84" s="1" a="1"/>
  <c r="AL109" i="84" s="1"/>
  <c r="AM109" i="84" s="1" a="1"/>
  <c r="AM109" i="84" s="1"/>
  <c r="AN109" i="84" s="1" a="1"/>
  <c r="AN109" i="84" s="1"/>
  <c r="AO109" i="84" s="1" a="1"/>
  <c r="AO109" i="84" s="1"/>
  <c r="AP109" i="84" s="1" a="1"/>
  <c r="AP109" i="84" s="1"/>
  <c r="AQ109" i="84" s="1" a="1"/>
  <c r="AQ109" i="84" s="1"/>
  <c r="AR109" i="84" s="1" a="1"/>
  <c r="AR109" i="84" s="1"/>
  <c r="AS109" i="84" s="1" a="1"/>
  <c r="AS109" i="84" s="1"/>
  <c r="AV109" i="84" a="1"/>
  <c r="AV109" i="84" s="1"/>
  <c r="AW109" i="84" s="1" a="1"/>
  <c r="AW109" i="84" s="1"/>
  <c r="AX109" i="84" s="1" a="1"/>
  <c r="AX109" i="84" s="1"/>
  <c r="AY109" i="84" s="1" a="1"/>
  <c r="AY109" i="84" s="1"/>
  <c r="AZ109" i="84" s="1" a="1"/>
  <c r="AZ109" i="84" s="1"/>
  <c r="BA109" i="84" s="1" a="1"/>
  <c r="BA109" i="84" s="1"/>
  <c r="BB109" i="84" s="1" a="1"/>
  <c r="BB109" i="84" s="1"/>
  <c r="BC109" i="84" s="1" a="1"/>
  <c r="BC109" i="84" s="1"/>
  <c r="BD109" i="84" s="1" a="1"/>
  <c r="BD109" i="84" s="1"/>
  <c r="BE109" i="84" s="1" a="1"/>
  <c r="BE109" i="84" s="1"/>
  <c r="BF109" i="84" s="1" a="1"/>
  <c r="BF109" i="84" s="1"/>
  <c r="BG109" i="84" s="1" a="1"/>
  <c r="BG109" i="84" s="1"/>
  <c r="BH109" i="84" s="1" a="1"/>
  <c r="BH109" i="84" s="1"/>
  <c r="BK109" i="84" a="1"/>
  <c r="BK109" i="84" s="1"/>
  <c r="BL109" i="84" s="1" a="1"/>
  <c r="BL109" i="84" s="1"/>
  <c r="BM109" i="84" s="1" a="1"/>
  <c r="BM109" i="84" s="1"/>
  <c r="BN109" i="84" s="1" a="1"/>
  <c r="BN109" i="84" s="1"/>
  <c r="BO109" i="84" s="1" a="1"/>
  <c r="BO109" i="84" s="1"/>
  <c r="BP109" i="84" s="1" a="1"/>
  <c r="BP109" i="84" s="1"/>
  <c r="BQ109" i="84" s="1" a="1"/>
  <c r="BQ109" i="84" s="1"/>
  <c r="BR109" i="84" s="1" a="1"/>
  <c r="BR109" i="84" s="1"/>
  <c r="BS109" i="84" s="1" a="1"/>
  <c r="BS109" i="84" s="1"/>
  <c r="BT109" i="84" s="1" a="1"/>
  <c r="BT109" i="84" s="1"/>
  <c r="BU109" i="84" s="1" a="1"/>
  <c r="BU109" i="84" s="1"/>
  <c r="BV109" i="84" s="1" a="1"/>
  <c r="BV109" i="84" s="1"/>
  <c r="BW109" i="84" s="1" a="1"/>
  <c r="BW109" i="84" s="1"/>
  <c r="V70" i="84" a="1"/>
  <c r="V70" i="84" s="1"/>
  <c r="F70" i="84"/>
  <c r="T107" i="84" a="1"/>
  <c r="T107" i="84" s="1"/>
  <c r="T82" i="84" a="1"/>
  <c r="T82" i="84" s="1"/>
  <c r="X104" i="84" a="1"/>
  <c r="X104" i="84" s="1"/>
  <c r="H104" i="84"/>
  <c r="T72" i="84" a="1"/>
  <c r="T72" i="84" s="1"/>
  <c r="D72" i="84"/>
  <c r="BL108" i="84" a="1"/>
  <c r="BL108" i="84" s="1"/>
  <c r="D108" i="84" s="1"/>
  <c r="T95" i="84" a="1"/>
  <c r="T95" i="84" s="1"/>
  <c r="D95" i="84"/>
  <c r="U46" i="84" a="1"/>
  <c r="U46" i="84" s="1"/>
  <c r="E46" i="84"/>
  <c r="B97" i="84"/>
  <c r="R96" i="84" a="1"/>
  <c r="R96" i="84" s="1"/>
  <c r="S96" i="84" s="1" a="1"/>
  <c r="S96" i="84" s="1"/>
  <c r="T108" i="84" a="1"/>
  <c r="T108" i="84" s="1"/>
  <c r="R73" i="84" a="1"/>
  <c r="R73" i="84" s="1"/>
  <c r="S73" i="84" s="1" a="1"/>
  <c r="S73" i="84" s="1"/>
  <c r="T47" i="84" a="1"/>
  <c r="T47" i="84" s="1"/>
  <c r="D47" i="84"/>
  <c r="F69" i="84"/>
  <c r="V69" i="84" a="1"/>
  <c r="V69" i="84" s="1"/>
  <c r="B110" i="84"/>
  <c r="R109" i="84" a="1"/>
  <c r="R109" i="84" s="1"/>
  <c r="S109" i="84" s="1" a="1"/>
  <c r="S109" i="84" s="1"/>
  <c r="V45" i="84" a="1"/>
  <c r="V45" i="84" s="1"/>
  <c r="F45" i="84"/>
  <c r="W94" i="84" a="1"/>
  <c r="W94" i="84" s="1"/>
  <c r="G94" i="84"/>
  <c r="BA105" i="84" a="1"/>
  <c r="BA105" i="84" s="1"/>
  <c r="G105" i="84"/>
  <c r="S83" i="84" a="1"/>
  <c r="S83" i="84" s="1"/>
  <c r="X79" i="84" a="1"/>
  <c r="X79" i="84" s="1"/>
  <c r="H79" i="84"/>
  <c r="B85" i="84"/>
  <c r="R84" i="84" a="1"/>
  <c r="R84" i="84" s="1"/>
  <c r="S84" i="84" s="1" a="1"/>
  <c r="S84" i="84" s="1"/>
  <c r="H67" i="84"/>
  <c r="X67" i="84" a="1"/>
  <c r="X67" i="84" s="1"/>
  <c r="E94" i="84"/>
  <c r="D94" i="84"/>
  <c r="I80" i="84"/>
  <c r="Y80" i="84" a="1"/>
  <c r="Y80" i="84" s="1"/>
  <c r="F94" i="84"/>
  <c r="U71" i="84" a="1"/>
  <c r="U71" i="84" s="1"/>
  <c r="E71" i="84"/>
  <c r="H106" i="84"/>
  <c r="X106" i="84" a="1"/>
  <c r="X106" i="84" s="1"/>
  <c r="W92" i="84" a="1"/>
  <c r="W92" i="84" s="1"/>
  <c r="G92" i="84"/>
  <c r="W91" i="84" a="1"/>
  <c r="W91" i="84" s="1"/>
  <c r="G91" i="84"/>
  <c r="X93" i="84" a="1"/>
  <c r="X93" i="84" s="1"/>
  <c r="H93" i="84"/>
  <c r="G81" i="84"/>
  <c r="W81" i="84" a="1"/>
  <c r="W81" i="84" s="1"/>
  <c r="K29" i="84"/>
  <c r="AA29" i="84" a="1"/>
  <c r="AA29" i="84" s="1"/>
  <c r="L41" i="84"/>
  <c r="AB41" i="84" a="1"/>
  <c r="AB41" i="84" s="1"/>
  <c r="K28" i="84"/>
  <c r="AA28" i="84" a="1"/>
  <c r="AA28" i="84" s="1"/>
  <c r="I55" i="84"/>
  <c r="Y55" i="84" a="1"/>
  <c r="Y55" i="84" s="1"/>
  <c r="J42" i="84"/>
  <c r="Z42" i="84" a="1"/>
  <c r="Z42" i="84" s="1"/>
  <c r="AM17" i="84" a="1"/>
  <c r="AM17" i="84" s="1"/>
  <c r="H17" i="84"/>
  <c r="K14" i="84"/>
  <c r="AA14" i="84" a="1"/>
  <c r="AA14" i="84" s="1"/>
  <c r="V20" i="84" a="1"/>
  <c r="V20" i="84" s="1"/>
  <c r="BM21" i="84" a="1"/>
  <c r="BM21" i="84" s="1"/>
  <c r="BN21" i="84" s="1" a="1"/>
  <c r="BN21" i="84" s="1"/>
  <c r="BO21" i="84" s="1" a="1"/>
  <c r="BO21" i="84" s="1"/>
  <c r="BP21" i="84" s="1" a="1"/>
  <c r="BP21" i="84" s="1"/>
  <c r="BQ21" i="84" s="1" a="1"/>
  <c r="BQ21" i="84" s="1"/>
  <c r="BR21" i="84" s="1" a="1"/>
  <c r="BR21" i="84" s="1"/>
  <c r="BS21" i="84" s="1" a="1"/>
  <c r="BS21" i="84" s="1"/>
  <c r="BT21" i="84" s="1" a="1"/>
  <c r="BT21" i="84" s="1"/>
  <c r="BU21" i="84" s="1" a="1"/>
  <c r="BU21" i="84" s="1"/>
  <c r="BV21" i="84" s="1" a="1"/>
  <c r="BV21" i="84" s="1"/>
  <c r="BW21" i="84" s="1" a="1"/>
  <c r="BW21" i="84" s="1"/>
  <c r="U21" i="84" a="1"/>
  <c r="U21" i="84" s="1"/>
  <c r="Z17" i="84" a="1"/>
  <c r="Z17" i="84" s="1"/>
  <c r="Z18" i="84" a="1"/>
  <c r="Z18" i="84" s="1"/>
  <c r="K13" i="84"/>
  <c r="AA13" i="84" a="1"/>
  <c r="AA13" i="84" s="1"/>
  <c r="AO78" i="84" a="1"/>
  <c r="AO78" i="84" s="1"/>
  <c r="J78" i="84"/>
  <c r="AH13" i="75" a="1"/>
  <c r="AH13" i="75" s="1"/>
  <c r="Q105" i="76" a="1"/>
  <c r="Q105" i="76" s="1"/>
  <c r="G105" i="76" a="1"/>
  <c r="G105" i="76" s="1"/>
  <c r="P105" i="76" a="1"/>
  <c r="P105" i="76" s="1"/>
  <c r="F105" i="76" a="1"/>
  <c r="F105" i="76" s="1"/>
  <c r="O105" i="76" a="1"/>
  <c r="O105" i="76" s="1"/>
  <c r="H105" i="76" a="1"/>
  <c r="H105" i="76" s="1"/>
  <c r="N105" i="76" a="1"/>
  <c r="N105" i="76" s="1"/>
  <c r="M105" i="76" a="1"/>
  <c r="M105" i="76" s="1"/>
  <c r="L105" i="76" a="1"/>
  <c r="L105" i="76" s="1"/>
  <c r="K105" i="76" a="1"/>
  <c r="K105" i="76" s="1"/>
  <c r="J105" i="76" a="1"/>
  <c r="J105" i="76" s="1"/>
  <c r="I105" i="76" a="1"/>
  <c r="I105" i="76" s="1"/>
  <c r="M52" i="84"/>
  <c r="J92" i="76" a="1"/>
  <c r="J92" i="76" s="1"/>
  <c r="I92" i="76" a="1"/>
  <c r="I92" i="76" s="1"/>
  <c r="H92" i="76" a="1"/>
  <c r="H92" i="76" s="1"/>
  <c r="Q92" i="76" a="1"/>
  <c r="Q92" i="76" s="1"/>
  <c r="G92" i="76" a="1"/>
  <c r="G92" i="76" s="1"/>
  <c r="P92" i="76" a="1"/>
  <c r="P92" i="76" s="1"/>
  <c r="F92" i="76" a="1"/>
  <c r="F92" i="76" s="1"/>
  <c r="O92" i="76" a="1"/>
  <c r="O92" i="76" s="1"/>
  <c r="L92" i="76" a="1"/>
  <c r="L92" i="76" s="1"/>
  <c r="N92" i="76" a="1"/>
  <c r="N92" i="76" s="1"/>
  <c r="M92" i="76" a="1"/>
  <c r="M92" i="76" s="1"/>
  <c r="K92" i="76" a="1"/>
  <c r="K92" i="76" s="1"/>
  <c r="I43" i="84"/>
  <c r="K30" i="84"/>
  <c r="J44" i="84"/>
  <c r="K56" i="84"/>
  <c r="F34" i="84"/>
  <c r="BA13" i="75" a="1"/>
  <c r="BA13" i="75" s="1"/>
  <c r="BM13" i="75" a="1"/>
  <c r="BM13" i="75" s="1"/>
  <c r="R13" i="75" a="1"/>
  <c r="R13" i="75" s="1"/>
  <c r="T13" i="75" s="1" a="1"/>
  <c r="T13" i="75" s="1"/>
  <c r="B14" i="75"/>
  <c r="Q14" i="75"/>
  <c r="Q15" i="75" s="1"/>
  <c r="Q16" i="75" s="1"/>
  <c r="Q17" i="75" s="1"/>
  <c r="Q18" i="75" s="1"/>
  <c r="Q19" i="75" s="1"/>
  <c r="Q20" i="75" s="1"/>
  <c r="Q21" i="75" s="1"/>
  <c r="J54" i="84" l="1"/>
  <c r="AI60" i="84" a="1"/>
  <c r="AI60" i="84" s="1"/>
  <c r="E60" i="84" s="1"/>
  <c r="D60" i="84"/>
  <c r="Z68" i="84" a="1"/>
  <c r="Z68" i="84" s="1"/>
  <c r="K68" i="84" s="1"/>
  <c r="BN20" i="84" a="1"/>
  <c r="BN20" i="84" s="1"/>
  <c r="E20" i="84"/>
  <c r="H80" i="75"/>
  <c r="J80" i="75"/>
  <c r="J68" i="75"/>
  <c r="M68" i="75"/>
  <c r="N68" i="75"/>
  <c r="E80" i="75"/>
  <c r="G80" i="75"/>
  <c r="AA15" i="84" a="1"/>
  <c r="AA15" i="84" s="1"/>
  <c r="K15" i="84"/>
  <c r="BB18" i="84" a="1"/>
  <c r="BB18" i="84" s="1"/>
  <c r="H18" i="84"/>
  <c r="V19" i="84" a="1"/>
  <c r="V19" i="84" s="1"/>
  <c r="F19" i="84"/>
  <c r="B15" i="75"/>
  <c r="BK14" i="75" a="1"/>
  <c r="BK14" i="75" s="1"/>
  <c r="AV14" i="75" a="1"/>
  <c r="AV14" i="75" s="1"/>
  <c r="AG14" i="75" a="1"/>
  <c r="AG14" i="75" s="1"/>
  <c r="AC13" i="75" a="1"/>
  <c r="AC13" i="75" s="1"/>
  <c r="Y16" i="84" a="1"/>
  <c r="Y16" i="84" s="1"/>
  <c r="I16" i="84"/>
  <c r="L68" i="75"/>
  <c r="L80" i="75"/>
  <c r="H68" i="75"/>
  <c r="D68" i="75"/>
  <c r="O80" i="75"/>
  <c r="I68" i="75"/>
  <c r="G68" i="75"/>
  <c r="K80" i="75"/>
  <c r="F80" i="75"/>
  <c r="E92" i="75"/>
  <c r="M80" i="75"/>
  <c r="K68" i="75"/>
  <c r="D34" i="76"/>
  <c r="C34" i="76"/>
  <c r="B71" i="76"/>
  <c r="D70" i="76"/>
  <c r="C70" i="76"/>
  <c r="B83" i="76"/>
  <c r="D82" i="76"/>
  <c r="C82" i="76"/>
  <c r="B95" i="76"/>
  <c r="H95" i="76" s="1" a="1"/>
  <c r="H95" i="76" s="1"/>
  <c r="D94" i="76"/>
  <c r="Q94" i="76" a="1"/>
  <c r="Q94" i="76" s="1"/>
  <c r="R94" i="76" s="1"/>
  <c r="S94" i="76" s="1"/>
  <c r="G94" i="76" a="1"/>
  <c r="G94" i="76" s="1"/>
  <c r="C94" i="76"/>
  <c r="P94" i="76" a="1"/>
  <c r="P94" i="76" s="1"/>
  <c r="F94" i="76" a="1"/>
  <c r="F94" i="76" s="1"/>
  <c r="N94" i="76" a="1"/>
  <c r="N94" i="76" s="1"/>
  <c r="O94" i="76" a="1"/>
  <c r="O94" i="76" s="1"/>
  <c r="H94" i="76" a="1"/>
  <c r="H94" i="76" s="1"/>
  <c r="M94" i="76" a="1"/>
  <c r="M94" i="76" s="1"/>
  <c r="K94" i="76" a="1"/>
  <c r="K94" i="76" s="1"/>
  <c r="L94" i="76" a="1"/>
  <c r="L94" i="76" s="1"/>
  <c r="J94" i="76" a="1"/>
  <c r="J94" i="76" s="1"/>
  <c r="I94" i="76" a="1"/>
  <c r="I94" i="76" s="1"/>
  <c r="C21" i="76"/>
  <c r="D21" i="76"/>
  <c r="N106" i="76" a="1"/>
  <c r="N106" i="76" s="1"/>
  <c r="M106" i="76" a="1"/>
  <c r="M106" i="76" s="1"/>
  <c r="O106" i="76" a="1"/>
  <c r="O106" i="76" s="1"/>
  <c r="L106" i="76" a="1"/>
  <c r="L106" i="76" s="1"/>
  <c r="K106" i="76" a="1"/>
  <c r="K106" i="76" s="1"/>
  <c r="I106" i="76" a="1"/>
  <c r="I106" i="76" s="1"/>
  <c r="J106" i="76" a="1"/>
  <c r="J106" i="76" s="1"/>
  <c r="H106" i="76" a="1"/>
  <c r="H106" i="76" s="1"/>
  <c r="C106" i="76"/>
  <c r="P106" i="76" a="1"/>
  <c r="P106" i="76" s="1"/>
  <c r="B107" i="76"/>
  <c r="Q106" i="76" a="1"/>
  <c r="Q106" i="76" s="1"/>
  <c r="R106" i="76" s="1"/>
  <c r="S106" i="76" s="1"/>
  <c r="G106" i="76" a="1"/>
  <c r="G106" i="76" s="1"/>
  <c r="D106" i="76"/>
  <c r="F106" i="76" a="1"/>
  <c r="F106" i="76" s="1"/>
  <c r="B59" i="76"/>
  <c r="D58" i="76"/>
  <c r="C58" i="76"/>
  <c r="C46" i="76"/>
  <c r="B47" i="76"/>
  <c r="D46" i="76"/>
  <c r="K92" i="75"/>
  <c r="R34" i="75" a="1"/>
  <c r="R34" i="75" s="1"/>
  <c r="BK34" i="75" a="1"/>
  <c r="BK34" i="75" s="1"/>
  <c r="AG34" i="75" a="1"/>
  <c r="AG34" i="75" s="1"/>
  <c r="AV34" i="75" a="1"/>
  <c r="AV34" i="75" s="1"/>
  <c r="I80" i="75"/>
  <c r="AG46" i="75" a="1"/>
  <c r="AG46" i="75" s="1"/>
  <c r="AV46" i="75" a="1"/>
  <c r="AV46" i="75" s="1"/>
  <c r="BK46" i="75" a="1"/>
  <c r="BK46" i="75" s="1"/>
  <c r="F68" i="75"/>
  <c r="N80" i="75"/>
  <c r="BR81" i="75" a="1"/>
  <c r="BR81" i="75" s="1"/>
  <c r="BP81" i="75" a="1"/>
  <c r="BP81" i="75" s="1"/>
  <c r="BO81" i="75" a="1"/>
  <c r="BO81" i="75" s="1"/>
  <c r="BN81" i="75" a="1"/>
  <c r="BN81" i="75" s="1"/>
  <c r="BL81" i="75" a="1"/>
  <c r="BL81" i="75" s="1"/>
  <c r="BQ81" i="75" a="1"/>
  <c r="BQ81" i="75" s="1"/>
  <c r="BM81" i="75" a="1"/>
  <c r="BM81" i="75" s="1"/>
  <c r="BW81" i="75" a="1"/>
  <c r="BW81" i="75" s="1"/>
  <c r="BV81" i="75" a="1"/>
  <c r="BV81" i="75" s="1"/>
  <c r="BT81" i="75" a="1"/>
  <c r="BT81" i="75" s="1"/>
  <c r="BS81" i="75" a="1"/>
  <c r="BS81" i="75" s="1"/>
  <c r="BU81" i="75" a="1"/>
  <c r="BU81" i="75" s="1"/>
  <c r="AG58" i="75" a="1"/>
  <c r="AG58" i="75" s="1"/>
  <c r="AV58" i="75" a="1"/>
  <c r="AV58" i="75" s="1"/>
  <c r="BK58" i="75" a="1"/>
  <c r="BK58" i="75" s="1"/>
  <c r="BC81" i="75" a="1"/>
  <c r="BC81" i="75" s="1"/>
  <c r="BB81" i="75" a="1"/>
  <c r="BB81" i="75" s="1"/>
  <c r="BA81" i="75" a="1"/>
  <c r="BA81" i="75" s="1"/>
  <c r="AZ81" i="75" a="1"/>
  <c r="AZ81" i="75" s="1"/>
  <c r="AY81" i="75" a="1"/>
  <c r="AY81" i="75" s="1"/>
  <c r="AX81" i="75" a="1"/>
  <c r="AX81" i="75" s="1"/>
  <c r="AW81" i="75" a="1"/>
  <c r="AW81" i="75" s="1"/>
  <c r="BH81" i="75" a="1"/>
  <c r="BH81" i="75" s="1"/>
  <c r="BD81" i="75" a="1"/>
  <c r="BD81" i="75" s="1"/>
  <c r="BG81" i="75" a="1"/>
  <c r="BG81" i="75" s="1"/>
  <c r="BE81" i="75" a="1"/>
  <c r="BE81" i="75" s="1"/>
  <c r="BF81" i="75" a="1"/>
  <c r="BF81" i="75" s="1"/>
  <c r="AL81" i="75" a="1"/>
  <c r="AL81" i="75" s="1"/>
  <c r="AO81" i="75" a="1"/>
  <c r="AO81" i="75" s="1"/>
  <c r="AK81" i="75" a="1"/>
  <c r="AK81" i="75" s="1"/>
  <c r="AJ81" i="75" a="1"/>
  <c r="AJ81" i="75" s="1"/>
  <c r="AI81" i="75" a="1"/>
  <c r="AI81" i="75" s="1"/>
  <c r="AH81" i="75" a="1"/>
  <c r="AH81" i="75" s="1"/>
  <c r="AS81" i="75" a="1"/>
  <c r="AS81" i="75" s="1"/>
  <c r="AR81" i="75" a="1"/>
  <c r="AR81" i="75" s="1"/>
  <c r="AP81" i="75" a="1"/>
  <c r="AP81" i="75" s="1"/>
  <c r="AN81" i="75" a="1"/>
  <c r="AN81" i="75" s="1"/>
  <c r="AQ81" i="75" a="1"/>
  <c r="AQ81" i="75" s="1"/>
  <c r="AM81" i="75" a="1"/>
  <c r="AM81" i="75" s="1"/>
  <c r="R94" i="75" a="1"/>
  <c r="R94" i="75" s="1"/>
  <c r="BK94" i="75" a="1"/>
  <c r="BK94" i="75" s="1"/>
  <c r="AG94" i="75" a="1"/>
  <c r="AG94" i="75" s="1"/>
  <c r="AV94" i="75" a="1"/>
  <c r="AV94" i="75" s="1"/>
  <c r="R70" i="75" a="1"/>
  <c r="R70" i="75" s="1"/>
  <c r="AG70" i="75" a="1"/>
  <c r="AG70" i="75" s="1"/>
  <c r="AV70" i="75" a="1"/>
  <c r="AV70" i="75" s="1"/>
  <c r="BK70" i="75" a="1"/>
  <c r="BK70" i="75" s="1"/>
  <c r="R107" i="75" a="1"/>
  <c r="R107" i="75" s="1"/>
  <c r="AG107" i="75" a="1"/>
  <c r="AG107" i="75" s="1"/>
  <c r="AV107" i="75" a="1"/>
  <c r="AV107" i="75" s="1"/>
  <c r="BK107" i="75" a="1"/>
  <c r="BK107" i="75" s="1"/>
  <c r="BV106" i="75" a="1"/>
  <c r="BV106" i="75" s="1"/>
  <c r="BU106" i="75" a="1"/>
  <c r="BU106" i="75" s="1"/>
  <c r="BM106" i="75" a="1"/>
  <c r="BM106" i="75" s="1"/>
  <c r="BL106" i="75" a="1"/>
  <c r="BL106" i="75" s="1"/>
  <c r="BW106" i="75" a="1"/>
  <c r="BW106" i="75" s="1"/>
  <c r="BT106" i="75" a="1"/>
  <c r="BT106" i="75" s="1"/>
  <c r="BS106" i="75" a="1"/>
  <c r="BS106" i="75" s="1"/>
  <c r="BN106" i="75" a="1"/>
  <c r="BN106" i="75" s="1"/>
  <c r="BR106" i="75" a="1"/>
  <c r="BR106" i="75" s="1"/>
  <c r="BQ106" i="75" a="1"/>
  <c r="BQ106" i="75" s="1"/>
  <c r="BP106" i="75" a="1"/>
  <c r="BP106" i="75" s="1"/>
  <c r="BO106" i="75" a="1"/>
  <c r="BO106" i="75" s="1"/>
  <c r="O68" i="75"/>
  <c r="AX106" i="75" a="1"/>
  <c r="AX106" i="75" s="1"/>
  <c r="BC106" i="75" a="1"/>
  <c r="BC106" i="75" s="1"/>
  <c r="AY106" i="75" a="1"/>
  <c r="AY106" i="75" s="1"/>
  <c r="AW106" i="75" a="1"/>
  <c r="AW106" i="75" s="1"/>
  <c r="BH106" i="75" a="1"/>
  <c r="BH106" i="75" s="1"/>
  <c r="BG106" i="75" a="1"/>
  <c r="BG106" i="75" s="1"/>
  <c r="BF106" i="75" a="1"/>
  <c r="BF106" i="75" s="1"/>
  <c r="BE106" i="75" a="1"/>
  <c r="BE106" i="75" s="1"/>
  <c r="BD106" i="75" a="1"/>
  <c r="BD106" i="75" s="1"/>
  <c r="BB106" i="75" a="1"/>
  <c r="BB106" i="75" s="1"/>
  <c r="BA106" i="75" a="1"/>
  <c r="BA106" i="75" s="1"/>
  <c r="AZ106" i="75" a="1"/>
  <c r="AZ106" i="75" s="1"/>
  <c r="AP93" i="75" a="1"/>
  <c r="AP93" i="75" s="1"/>
  <c r="AQ93" i="75" a="1"/>
  <c r="AQ93" i="75" s="1"/>
  <c r="AS93" i="75" a="1"/>
  <c r="AS93" i="75" s="1"/>
  <c r="AR93" i="75" a="1"/>
  <c r="AR93" i="75" s="1"/>
  <c r="AL93" i="75" a="1"/>
  <c r="AL93" i="75" s="1"/>
  <c r="AM93" i="75" a="1"/>
  <c r="AM93" i="75" s="1"/>
  <c r="AO93" i="75" a="1"/>
  <c r="AO93" i="75" s="1"/>
  <c r="AN93" i="75" a="1"/>
  <c r="AN93" i="75" s="1"/>
  <c r="AK93" i="75" a="1"/>
  <c r="AK93" i="75" s="1"/>
  <c r="AH93" i="75" a="1"/>
  <c r="AH93" i="75" s="1"/>
  <c r="AJ93" i="75" a="1"/>
  <c r="AJ93" i="75" s="1"/>
  <c r="AI93" i="75" a="1"/>
  <c r="AI93" i="75" s="1"/>
  <c r="AH106" i="75" a="1"/>
  <c r="AH106" i="75" s="1"/>
  <c r="AS106" i="75" a="1"/>
  <c r="AS106" i="75" s="1"/>
  <c r="AR106" i="75" a="1"/>
  <c r="AR106" i="75" s="1"/>
  <c r="AQ106" i="75" a="1"/>
  <c r="AQ106" i="75" s="1"/>
  <c r="AP106" i="75" a="1"/>
  <c r="AP106" i="75" s="1"/>
  <c r="AN106" i="75" a="1"/>
  <c r="AN106" i="75" s="1"/>
  <c r="AO106" i="75" a="1"/>
  <c r="AO106" i="75" s="1"/>
  <c r="AM106" i="75" a="1"/>
  <c r="AM106" i="75" s="1"/>
  <c r="AL106" i="75" a="1"/>
  <c r="AL106" i="75" s="1"/>
  <c r="AI106" i="75" a="1"/>
  <c r="AI106" i="75" s="1"/>
  <c r="AK106" i="75" a="1"/>
  <c r="AK106" i="75" s="1"/>
  <c r="AJ106" i="75" a="1"/>
  <c r="AJ106" i="75" s="1"/>
  <c r="BN93" i="75" a="1"/>
  <c r="BN93" i="75" s="1"/>
  <c r="BS93" i="75" a="1"/>
  <c r="BS93" i="75" s="1"/>
  <c r="BM93" i="75" a="1"/>
  <c r="BM93" i="75" s="1"/>
  <c r="BW93" i="75" a="1"/>
  <c r="BW93" i="75" s="1"/>
  <c r="BL93" i="75" a="1"/>
  <c r="BL93" i="75" s="1"/>
  <c r="BV93" i="75" a="1"/>
  <c r="BV93" i="75" s="1"/>
  <c r="BU93" i="75" a="1"/>
  <c r="BU93" i="75" s="1"/>
  <c r="BO93" i="75" a="1"/>
  <c r="BO93" i="75" s="1"/>
  <c r="BT93" i="75" a="1"/>
  <c r="BT93" i="75" s="1"/>
  <c r="BR93" i="75" a="1"/>
  <c r="BR93" i="75" s="1"/>
  <c r="BP93" i="75" a="1"/>
  <c r="BP93" i="75" s="1"/>
  <c r="BQ93" i="75" a="1"/>
  <c r="BQ93" i="75" s="1"/>
  <c r="D80" i="75"/>
  <c r="E68" i="75"/>
  <c r="AX93" i="75" a="1"/>
  <c r="AX93" i="75" s="1"/>
  <c r="BG93" i="75" a="1"/>
  <c r="BG93" i="75" s="1"/>
  <c r="BF93" i="75" a="1"/>
  <c r="BF93" i="75" s="1"/>
  <c r="BE93" i="75" a="1"/>
  <c r="BE93" i="75" s="1"/>
  <c r="BD93" i="75" a="1"/>
  <c r="BD93" i="75" s="1"/>
  <c r="BC93" i="75" a="1"/>
  <c r="BC93" i="75" s="1"/>
  <c r="BB93" i="75" a="1"/>
  <c r="BB93" i="75" s="1"/>
  <c r="BA93" i="75" a="1"/>
  <c r="BA93" i="75" s="1"/>
  <c r="BH93" i="75" a="1"/>
  <c r="BH93" i="75" s="1"/>
  <c r="AZ93" i="75" a="1"/>
  <c r="AZ93" i="75" s="1"/>
  <c r="AY93" i="75" a="1"/>
  <c r="AY93" i="75" s="1"/>
  <c r="AW93" i="75" a="1"/>
  <c r="AW93" i="75" s="1"/>
  <c r="R82" i="75" a="1"/>
  <c r="R82" i="75" s="1"/>
  <c r="AV82" i="75" a="1"/>
  <c r="AV82" i="75" s="1"/>
  <c r="BK82" i="75" a="1"/>
  <c r="BK82" i="75" s="1"/>
  <c r="AG82" i="75" a="1"/>
  <c r="AG82" i="75" s="1"/>
  <c r="N92" i="75"/>
  <c r="I92" i="75"/>
  <c r="B47" i="75"/>
  <c r="R46" i="75" a="1"/>
  <c r="R46" i="75" s="1"/>
  <c r="D92" i="75"/>
  <c r="I105" i="75"/>
  <c r="B59" i="75"/>
  <c r="R58" i="75" a="1"/>
  <c r="R58" i="75" s="1"/>
  <c r="L105" i="75"/>
  <c r="F105" i="75"/>
  <c r="J105" i="75"/>
  <c r="F92" i="75"/>
  <c r="G92" i="75"/>
  <c r="O92" i="75"/>
  <c r="G105" i="75"/>
  <c r="AB69" i="75" a="1"/>
  <c r="AB69" i="75" s="1"/>
  <c r="V69" i="75" a="1"/>
  <c r="V69" i="75" s="1"/>
  <c r="U69" i="75" a="1"/>
  <c r="U69" i="75" s="1"/>
  <c r="T69" i="75" a="1"/>
  <c r="T69" i="75" s="1"/>
  <c r="AD69" i="75" a="1"/>
  <c r="AD69" i="75" s="1"/>
  <c r="S69" i="75" a="1"/>
  <c r="S69" i="75" s="1"/>
  <c r="AC69" i="75" a="1"/>
  <c r="AC69" i="75" s="1"/>
  <c r="Z69" i="75" a="1"/>
  <c r="Z69" i="75" s="1"/>
  <c r="X69" i="75" a="1"/>
  <c r="X69" i="75" s="1"/>
  <c r="W69" i="75" a="1"/>
  <c r="W69" i="75" s="1"/>
  <c r="AA69" i="75" a="1"/>
  <c r="AA69" i="75" s="1"/>
  <c r="Y69" i="75" a="1"/>
  <c r="Y69" i="75" s="1"/>
  <c r="H105" i="75"/>
  <c r="AI69" i="75" a="1"/>
  <c r="AI69" i="75" s="1"/>
  <c r="AS69" i="75" a="1"/>
  <c r="AS69" i="75" s="1"/>
  <c r="AH69" i="75" a="1"/>
  <c r="AH69" i="75" s="1"/>
  <c r="AL69" i="75" a="1"/>
  <c r="AL69" i="75" s="1"/>
  <c r="AR69" i="75" a="1"/>
  <c r="AR69" i="75" s="1"/>
  <c r="AM69" i="75" a="1"/>
  <c r="AM69" i="75" s="1"/>
  <c r="AP69" i="75" a="1"/>
  <c r="AP69" i="75" s="1"/>
  <c r="AO69" i="75" a="1"/>
  <c r="AO69" i="75" s="1"/>
  <c r="AJ69" i="75" a="1"/>
  <c r="AJ69" i="75" s="1"/>
  <c r="AK69" i="75" a="1"/>
  <c r="AK69" i="75" s="1"/>
  <c r="AN69" i="75" a="1"/>
  <c r="AN69" i="75" s="1"/>
  <c r="AQ69" i="75" a="1"/>
  <c r="AQ69" i="75" s="1"/>
  <c r="O105" i="75"/>
  <c r="AD81" i="75" a="1"/>
  <c r="AD81" i="75" s="1"/>
  <c r="AC81" i="75" a="1"/>
  <c r="AC81" i="75" s="1"/>
  <c r="AB81" i="75" a="1"/>
  <c r="AB81" i="75" s="1"/>
  <c r="AA81" i="75" a="1"/>
  <c r="AA81" i="75" s="1"/>
  <c r="Z81" i="75" a="1"/>
  <c r="Z81" i="75" s="1"/>
  <c r="Y81" i="75" a="1"/>
  <c r="Y81" i="75" s="1"/>
  <c r="X81" i="75" a="1"/>
  <c r="X81" i="75" s="1"/>
  <c r="W81" i="75" a="1"/>
  <c r="W81" i="75" s="1"/>
  <c r="V81" i="75" a="1"/>
  <c r="V81" i="75" s="1"/>
  <c r="U81" i="75" a="1"/>
  <c r="U81" i="75" s="1"/>
  <c r="T81" i="75" a="1"/>
  <c r="T81" i="75" s="1"/>
  <c r="S81" i="75" a="1"/>
  <c r="S81" i="75" s="1"/>
  <c r="BO69" i="75" a="1"/>
  <c r="BO69" i="75" s="1"/>
  <c r="BN69" i="75" a="1"/>
  <c r="BN69" i="75" s="1"/>
  <c r="BM69" i="75" a="1"/>
  <c r="BM69" i="75" s="1"/>
  <c r="BW69" i="75" a="1"/>
  <c r="BW69" i="75" s="1"/>
  <c r="BV69" i="75" a="1"/>
  <c r="BV69" i="75" s="1"/>
  <c r="BR69" i="75" a="1"/>
  <c r="BR69" i="75" s="1"/>
  <c r="BL69" i="75" a="1"/>
  <c r="BL69" i="75" s="1"/>
  <c r="BU69" i="75" a="1"/>
  <c r="BU69" i="75" s="1"/>
  <c r="BT69" i="75" a="1"/>
  <c r="BT69" i="75" s="1"/>
  <c r="BS69" i="75" a="1"/>
  <c r="BS69" i="75" s="1"/>
  <c r="BQ69" i="75" a="1"/>
  <c r="BQ69" i="75" s="1"/>
  <c r="BP69" i="75" a="1"/>
  <c r="BP69" i="75" s="1"/>
  <c r="D105" i="75"/>
  <c r="B83" i="75"/>
  <c r="BA69" i="75" a="1"/>
  <c r="BA69" i="75" s="1"/>
  <c r="BE69" i="75" a="1"/>
  <c r="BE69" i="75" s="1"/>
  <c r="BC69" i="75" a="1"/>
  <c r="BC69" i="75" s="1"/>
  <c r="AY69" i="75" a="1"/>
  <c r="AY69" i="75" s="1"/>
  <c r="AZ69" i="75" a="1"/>
  <c r="AZ69" i="75" s="1"/>
  <c r="AX69" i="75" a="1"/>
  <c r="AX69" i="75" s="1"/>
  <c r="BH69" i="75" a="1"/>
  <c r="BH69" i="75" s="1"/>
  <c r="AW69" i="75" a="1"/>
  <c r="AW69" i="75" s="1"/>
  <c r="BD69" i="75" a="1"/>
  <c r="BD69" i="75" s="1"/>
  <c r="BG69" i="75" a="1"/>
  <c r="BG69" i="75" s="1"/>
  <c r="BF69" i="75" a="1"/>
  <c r="BF69" i="75" s="1"/>
  <c r="BB69" i="75" a="1"/>
  <c r="BB69" i="75" s="1"/>
  <c r="K105" i="75"/>
  <c r="B71" i="75"/>
  <c r="B95" i="75"/>
  <c r="Z106" i="75" a="1"/>
  <c r="Z106" i="75" s="1"/>
  <c r="Y106" i="75" a="1"/>
  <c r="Y106" i="75" s="1"/>
  <c r="X106" i="75" a="1"/>
  <c r="X106" i="75" s="1"/>
  <c r="W106" i="75" a="1"/>
  <c r="W106" i="75" s="1"/>
  <c r="U106" i="75" a="1"/>
  <c r="U106" i="75" s="1"/>
  <c r="AB106" i="75" a="1"/>
  <c r="AB106" i="75" s="1"/>
  <c r="T106" i="75" a="1"/>
  <c r="T106" i="75" s="1"/>
  <c r="AD106" i="75" a="1"/>
  <c r="AD106" i="75" s="1"/>
  <c r="S106" i="75" a="1"/>
  <c r="S106" i="75" s="1"/>
  <c r="AC106" i="75" a="1"/>
  <c r="AC106" i="75" s="1"/>
  <c r="AA106" i="75" a="1"/>
  <c r="AA106" i="75" s="1"/>
  <c r="V106" i="75" a="1"/>
  <c r="V106" i="75" s="1"/>
  <c r="B108" i="75"/>
  <c r="J92" i="75"/>
  <c r="L92" i="75"/>
  <c r="H92" i="75"/>
  <c r="N105" i="75"/>
  <c r="W93" i="75" a="1"/>
  <c r="W93" i="75" s="1"/>
  <c r="V93" i="75" a="1"/>
  <c r="V93" i="75" s="1"/>
  <c r="U93" i="75" a="1"/>
  <c r="U93" i="75" s="1"/>
  <c r="T93" i="75" a="1"/>
  <c r="T93" i="75" s="1"/>
  <c r="S93" i="75" a="1"/>
  <c r="S93" i="75" s="1"/>
  <c r="AD93" i="75" a="1"/>
  <c r="AD93" i="75" s="1"/>
  <c r="AC93" i="75" a="1"/>
  <c r="AC93" i="75" s="1"/>
  <c r="AB93" i="75" a="1"/>
  <c r="AB93" i="75" s="1"/>
  <c r="AA93" i="75" a="1"/>
  <c r="AA93" i="75" s="1"/>
  <c r="Z93" i="75" a="1"/>
  <c r="Z93" i="75" s="1"/>
  <c r="Y93" i="75" a="1"/>
  <c r="Y93" i="75" s="1"/>
  <c r="X93" i="75" a="1"/>
  <c r="X93" i="75" s="1"/>
  <c r="M92" i="75"/>
  <c r="M105" i="75"/>
  <c r="E105" i="75"/>
  <c r="AJ13" i="75" a="1"/>
  <c r="AJ13" i="75" s="1"/>
  <c r="AI13" i="75" a="1"/>
  <c r="AI13" i="75" s="1"/>
  <c r="AK13" i="75" a="1"/>
  <c r="AK13" i="75" s="1"/>
  <c r="AS13" i="75" a="1"/>
  <c r="AS13" i="75" s="1"/>
  <c r="AA13" i="75" a="1"/>
  <c r="AA13" i="75" s="1"/>
  <c r="BT13" i="75" a="1"/>
  <c r="BT13" i="75" s="1"/>
  <c r="AP13" i="75" a="1"/>
  <c r="AP13" i="75" s="1"/>
  <c r="AB13" i="75" a="1"/>
  <c r="AB13" i="75" s="1"/>
  <c r="BS13" i="75" a="1"/>
  <c r="BS13" i="75" s="1"/>
  <c r="AZ13" i="75" a="1"/>
  <c r="AZ13" i="75" s="1"/>
  <c r="Y13" i="75" a="1"/>
  <c r="Y13" i="75" s="1"/>
  <c r="BR13" i="75" a="1"/>
  <c r="BR13" i="75" s="1"/>
  <c r="AY13" i="75" a="1"/>
  <c r="AY13" i="75" s="1"/>
  <c r="Z13" i="75" a="1"/>
  <c r="Z13" i="75" s="1"/>
  <c r="BQ13" i="75" a="1"/>
  <c r="BQ13" i="75" s="1"/>
  <c r="AX13" i="75" a="1"/>
  <c r="AX13" i="75" s="1"/>
  <c r="X13" i="75" a="1"/>
  <c r="X13" i="75" s="1"/>
  <c r="BP13" i="75" a="1"/>
  <c r="BP13" i="75" s="1"/>
  <c r="BH13" i="75" a="1"/>
  <c r="BH13" i="75" s="1"/>
  <c r="W13" i="75" a="1"/>
  <c r="W13" i="75" s="1"/>
  <c r="BO13" i="75" a="1"/>
  <c r="BO13" i="75" s="1"/>
  <c r="BG13" i="75" a="1"/>
  <c r="BG13" i="75" s="1"/>
  <c r="N13" i="75" s="1"/>
  <c r="V13" i="75" a="1"/>
  <c r="V13" i="75" s="1"/>
  <c r="BN13" i="75" a="1"/>
  <c r="BN13" i="75" s="1"/>
  <c r="BF13" i="75" a="1"/>
  <c r="BF13" i="75" s="1"/>
  <c r="U13" i="75" a="1"/>
  <c r="U13" i="75" s="1"/>
  <c r="BW13" i="75" a="1"/>
  <c r="BW13" i="75" s="1"/>
  <c r="BE13" i="75" a="1"/>
  <c r="BE13" i="75" s="1"/>
  <c r="AQ13" i="75" a="1"/>
  <c r="AQ13" i="75" s="1"/>
  <c r="AD13" i="75" a="1"/>
  <c r="AD13" i="75" s="1"/>
  <c r="BD13" i="75" a="1"/>
  <c r="BD13" i="75" s="1"/>
  <c r="BC13" i="75" a="1"/>
  <c r="BC13" i="75" s="1"/>
  <c r="AO13" i="75" a="1"/>
  <c r="AO13" i="75" s="1"/>
  <c r="BB13" i="75" a="1"/>
  <c r="BB13" i="75" s="1"/>
  <c r="AN13" i="75" a="1"/>
  <c r="AN13" i="75" s="1"/>
  <c r="AG97" i="84" a="1"/>
  <c r="AG97" i="84" s="1"/>
  <c r="AH97" i="84" s="1" a="1"/>
  <c r="AH97" i="84" s="1"/>
  <c r="AI97" i="84" s="1" a="1"/>
  <c r="AI97" i="84" s="1"/>
  <c r="AJ97" i="84" s="1" a="1"/>
  <c r="AJ97" i="84" s="1"/>
  <c r="AK97" i="84" s="1" a="1"/>
  <c r="AK97" i="84" s="1"/>
  <c r="AL97" i="84" s="1" a="1"/>
  <c r="AL97" i="84" s="1"/>
  <c r="AM97" i="84" s="1" a="1"/>
  <c r="AM97" i="84" s="1"/>
  <c r="AN97" i="84" s="1" a="1"/>
  <c r="AN97" i="84" s="1"/>
  <c r="AO97" i="84" s="1" a="1"/>
  <c r="AO97" i="84" s="1"/>
  <c r="AP97" i="84" s="1" a="1"/>
  <c r="AP97" i="84" s="1"/>
  <c r="AQ97" i="84" s="1" a="1"/>
  <c r="AQ97" i="84" s="1"/>
  <c r="AR97" i="84" s="1" a="1"/>
  <c r="AR97" i="84" s="1"/>
  <c r="AS97" i="84" s="1" a="1"/>
  <c r="AS97" i="84" s="1"/>
  <c r="AV97" i="84" a="1"/>
  <c r="AV97" i="84" s="1"/>
  <c r="AW97" i="84" s="1" a="1"/>
  <c r="AW97" i="84" s="1"/>
  <c r="AX97" i="84" s="1" a="1"/>
  <c r="AX97" i="84" s="1"/>
  <c r="AY97" i="84" s="1" a="1"/>
  <c r="AY97" i="84" s="1"/>
  <c r="AZ97" i="84" s="1" a="1"/>
  <c r="AZ97" i="84" s="1"/>
  <c r="BA97" i="84" s="1" a="1"/>
  <c r="BA97" i="84" s="1"/>
  <c r="BB97" i="84" s="1" a="1"/>
  <c r="BB97" i="84" s="1"/>
  <c r="BC97" i="84" s="1" a="1"/>
  <c r="BC97" i="84" s="1"/>
  <c r="BD97" i="84" s="1" a="1"/>
  <c r="BD97" i="84" s="1"/>
  <c r="BE97" i="84" s="1" a="1"/>
  <c r="BE97" i="84" s="1"/>
  <c r="BF97" i="84" s="1" a="1"/>
  <c r="BF97" i="84" s="1"/>
  <c r="BG97" i="84" s="1" a="1"/>
  <c r="BG97" i="84" s="1"/>
  <c r="BH97" i="84" s="1" a="1"/>
  <c r="BH97" i="84" s="1"/>
  <c r="BK97" i="84" a="1"/>
  <c r="BK97" i="84" s="1"/>
  <c r="BL97" i="84" s="1" a="1"/>
  <c r="BL97" i="84" s="1"/>
  <c r="BM97" i="84" s="1" a="1"/>
  <c r="BM97" i="84" s="1"/>
  <c r="BN97" i="84" s="1" a="1"/>
  <c r="BN97" i="84" s="1"/>
  <c r="BO97" i="84" s="1" a="1"/>
  <c r="BO97" i="84" s="1"/>
  <c r="BP97" i="84" s="1" a="1"/>
  <c r="BP97" i="84" s="1"/>
  <c r="BQ97" i="84" s="1" a="1"/>
  <c r="BQ97" i="84" s="1"/>
  <c r="BR97" i="84" s="1" a="1"/>
  <c r="BR97" i="84" s="1"/>
  <c r="BS97" i="84" s="1" a="1"/>
  <c r="BS97" i="84" s="1"/>
  <c r="BT97" i="84" s="1" a="1"/>
  <c r="BT97" i="84" s="1"/>
  <c r="BU97" i="84" s="1" a="1"/>
  <c r="BU97" i="84" s="1"/>
  <c r="BV97" i="84" s="1" a="1"/>
  <c r="BV97" i="84" s="1"/>
  <c r="BW97" i="84" s="1" a="1"/>
  <c r="BW97" i="84" s="1"/>
  <c r="AV110" i="84" a="1"/>
  <c r="AV110" i="84" s="1"/>
  <c r="AW110" i="84" s="1" a="1"/>
  <c r="AW110" i="84" s="1"/>
  <c r="AX110" i="84" s="1" a="1"/>
  <c r="AX110" i="84" s="1"/>
  <c r="AY110" i="84" s="1" a="1"/>
  <c r="AY110" i="84" s="1"/>
  <c r="AZ110" i="84" s="1" a="1"/>
  <c r="AZ110" i="84" s="1"/>
  <c r="BA110" i="84" s="1" a="1"/>
  <c r="BA110" i="84" s="1"/>
  <c r="BB110" i="84" s="1" a="1"/>
  <c r="BB110" i="84" s="1"/>
  <c r="BC110" i="84" s="1" a="1"/>
  <c r="BC110" i="84" s="1"/>
  <c r="BD110" i="84" s="1" a="1"/>
  <c r="BD110" i="84" s="1"/>
  <c r="BE110" i="84" s="1" a="1"/>
  <c r="BE110" i="84" s="1"/>
  <c r="BF110" i="84" s="1" a="1"/>
  <c r="BF110" i="84" s="1"/>
  <c r="BG110" i="84" s="1" a="1"/>
  <c r="BG110" i="84" s="1"/>
  <c r="BH110" i="84" s="1" a="1"/>
  <c r="BH110" i="84" s="1"/>
  <c r="BK110" i="84" a="1"/>
  <c r="BK110" i="84" s="1"/>
  <c r="BL110" i="84" s="1" a="1"/>
  <c r="BL110" i="84" s="1"/>
  <c r="BM110" i="84" s="1" a="1"/>
  <c r="BM110" i="84" s="1"/>
  <c r="BN110" i="84" s="1" a="1"/>
  <c r="BN110" i="84" s="1"/>
  <c r="BO110" i="84" s="1" a="1"/>
  <c r="BO110" i="84" s="1"/>
  <c r="BP110" i="84" s="1" a="1"/>
  <c r="BP110" i="84" s="1"/>
  <c r="BQ110" i="84" s="1" a="1"/>
  <c r="BQ110" i="84" s="1"/>
  <c r="BR110" i="84" s="1" a="1"/>
  <c r="BR110" i="84" s="1"/>
  <c r="BS110" i="84" s="1" a="1"/>
  <c r="BS110" i="84" s="1"/>
  <c r="BT110" i="84" s="1" a="1"/>
  <c r="BT110" i="84" s="1"/>
  <c r="BU110" i="84" s="1" a="1"/>
  <c r="BU110" i="84" s="1"/>
  <c r="BV110" i="84" s="1" a="1"/>
  <c r="BV110" i="84" s="1"/>
  <c r="BW110" i="84" s="1" a="1"/>
  <c r="BW110" i="84" s="1"/>
  <c r="AG110" i="84" a="1"/>
  <c r="AG110" i="84" s="1"/>
  <c r="AH110" i="84" s="1" a="1"/>
  <c r="AH110" i="84" s="1"/>
  <c r="AI110" i="84" s="1" a="1"/>
  <c r="AI110" i="84" s="1"/>
  <c r="AJ110" i="84" s="1" a="1"/>
  <c r="AJ110" i="84" s="1"/>
  <c r="AK110" i="84" s="1" a="1"/>
  <c r="AK110" i="84" s="1"/>
  <c r="AL110" i="84" s="1" a="1"/>
  <c r="AL110" i="84" s="1"/>
  <c r="AM110" i="84" s="1" a="1"/>
  <c r="AM110" i="84" s="1"/>
  <c r="AN110" i="84" s="1" a="1"/>
  <c r="AN110" i="84" s="1"/>
  <c r="AO110" i="84" s="1" a="1"/>
  <c r="AO110" i="84" s="1"/>
  <c r="AP110" i="84" s="1" a="1"/>
  <c r="AP110" i="84" s="1"/>
  <c r="AQ110" i="84" s="1" a="1"/>
  <c r="AQ110" i="84" s="1"/>
  <c r="AR110" i="84" s="1" a="1"/>
  <c r="AR110" i="84" s="1"/>
  <c r="AS110" i="84" s="1" a="1"/>
  <c r="AS110" i="84" s="1"/>
  <c r="AV85" i="84" a="1"/>
  <c r="AV85" i="84" s="1"/>
  <c r="AW85" i="84" s="1" a="1"/>
  <c r="AW85" i="84" s="1"/>
  <c r="AX85" i="84" s="1" a="1"/>
  <c r="AX85" i="84" s="1"/>
  <c r="AY85" i="84" s="1" a="1"/>
  <c r="AY85" i="84" s="1"/>
  <c r="AZ85" i="84" s="1" a="1"/>
  <c r="AZ85" i="84" s="1"/>
  <c r="BA85" i="84" s="1" a="1"/>
  <c r="BA85" i="84" s="1"/>
  <c r="BB85" i="84" s="1" a="1"/>
  <c r="BB85" i="84" s="1"/>
  <c r="BC85" i="84" s="1" a="1"/>
  <c r="BC85" i="84" s="1"/>
  <c r="BD85" i="84" s="1" a="1"/>
  <c r="BD85" i="84" s="1"/>
  <c r="BE85" i="84" s="1" a="1"/>
  <c r="BE85" i="84" s="1"/>
  <c r="BF85" i="84" s="1" a="1"/>
  <c r="BF85" i="84" s="1"/>
  <c r="BG85" i="84" s="1" a="1"/>
  <c r="BG85" i="84" s="1"/>
  <c r="BH85" i="84" s="1" a="1"/>
  <c r="BH85" i="84" s="1"/>
  <c r="BK85" i="84" a="1"/>
  <c r="BK85" i="84" s="1"/>
  <c r="BL85" i="84" s="1" a="1"/>
  <c r="BL85" i="84" s="1"/>
  <c r="BM85" i="84" s="1" a="1"/>
  <c r="BM85" i="84" s="1"/>
  <c r="BN85" i="84" s="1" a="1"/>
  <c r="BN85" i="84" s="1"/>
  <c r="BO85" i="84" s="1" a="1"/>
  <c r="BO85" i="84" s="1"/>
  <c r="BP85" i="84" s="1" a="1"/>
  <c r="BP85" i="84" s="1"/>
  <c r="BQ85" i="84" s="1" a="1"/>
  <c r="BQ85" i="84" s="1"/>
  <c r="BR85" i="84" s="1" a="1"/>
  <c r="BR85" i="84" s="1"/>
  <c r="BS85" i="84" s="1" a="1"/>
  <c r="BS85" i="84" s="1"/>
  <c r="BT85" i="84" s="1" a="1"/>
  <c r="BT85" i="84" s="1"/>
  <c r="BU85" i="84" s="1" a="1"/>
  <c r="BU85" i="84" s="1"/>
  <c r="BV85" i="84" s="1" a="1"/>
  <c r="BV85" i="84" s="1"/>
  <c r="BW85" i="84" s="1" a="1"/>
  <c r="BW85" i="84" s="1"/>
  <c r="AG85" i="84" a="1"/>
  <c r="AG85" i="84" s="1"/>
  <c r="AH85" i="84" s="1" a="1"/>
  <c r="AH85" i="84" s="1"/>
  <c r="AI85" i="84" s="1" a="1"/>
  <c r="AI85" i="84" s="1"/>
  <c r="AJ85" i="84" s="1" a="1"/>
  <c r="AJ85" i="84" s="1"/>
  <c r="AK85" i="84" s="1" a="1"/>
  <c r="AK85" i="84" s="1"/>
  <c r="AL85" i="84" s="1" a="1"/>
  <c r="AL85" i="84" s="1"/>
  <c r="AM85" i="84" s="1" a="1"/>
  <c r="AM85" i="84" s="1"/>
  <c r="AN85" i="84" s="1" a="1"/>
  <c r="AN85" i="84" s="1"/>
  <c r="AO85" i="84" s="1" a="1"/>
  <c r="AO85" i="84" s="1"/>
  <c r="AP85" i="84" s="1" a="1"/>
  <c r="AP85" i="84" s="1"/>
  <c r="AQ85" i="84" s="1" a="1"/>
  <c r="AQ85" i="84" s="1"/>
  <c r="AR85" i="84" s="1" a="1"/>
  <c r="AR85" i="84" s="1"/>
  <c r="AS85" i="84" s="1" a="1"/>
  <c r="AS85" i="84" s="1"/>
  <c r="R97" i="84" a="1"/>
  <c r="R97" i="84" s="1"/>
  <c r="S97" i="84" s="1" a="1"/>
  <c r="S97" i="84" s="1"/>
  <c r="B98" i="84"/>
  <c r="V46" i="84" a="1"/>
  <c r="V46" i="84" s="1"/>
  <c r="F46" i="84"/>
  <c r="T109" i="84" a="1"/>
  <c r="T109" i="84" s="1"/>
  <c r="D109" i="84"/>
  <c r="R110" i="84" a="1"/>
  <c r="R110" i="84" s="1"/>
  <c r="B111" i="84"/>
  <c r="U95" i="84" a="1"/>
  <c r="U95" i="84" s="1"/>
  <c r="E95" i="84"/>
  <c r="W69" i="84" a="1"/>
  <c r="W69" i="84" s="1"/>
  <c r="G69" i="84"/>
  <c r="BM108" i="84" a="1"/>
  <c r="BM108" i="84" s="1"/>
  <c r="BN108" i="84" s="1" a="1"/>
  <c r="BN108" i="84" s="1"/>
  <c r="BO108" i="84" s="1" a="1"/>
  <c r="BO108" i="84" s="1"/>
  <c r="BP108" i="84" s="1" a="1"/>
  <c r="BP108" i="84" s="1"/>
  <c r="BQ108" i="84" s="1" a="1"/>
  <c r="BQ108" i="84" s="1"/>
  <c r="BR108" i="84" s="1" a="1"/>
  <c r="BR108" i="84" s="1"/>
  <c r="BS108" i="84" s="1" a="1"/>
  <c r="BS108" i="84" s="1"/>
  <c r="BT108" i="84" s="1" a="1"/>
  <c r="BT108" i="84" s="1"/>
  <c r="BU108" i="84" s="1" a="1"/>
  <c r="BU108" i="84" s="1"/>
  <c r="BV108" i="84" s="1" a="1"/>
  <c r="BV108" i="84" s="1"/>
  <c r="BW108" i="84" s="1" a="1"/>
  <c r="BW108" i="84" s="1"/>
  <c r="T96" i="84" a="1"/>
  <c r="T96" i="84" s="1"/>
  <c r="D96" i="84"/>
  <c r="H81" i="84"/>
  <c r="X81" i="84" a="1"/>
  <c r="X81" i="84" s="1"/>
  <c r="X91" i="84" a="1"/>
  <c r="X91" i="84" s="1"/>
  <c r="H91" i="84"/>
  <c r="T84" i="84" a="1"/>
  <c r="T84" i="84" s="1"/>
  <c r="D84" i="84"/>
  <c r="X92" i="84" a="1"/>
  <c r="X92" i="84" s="1"/>
  <c r="H92" i="84"/>
  <c r="B86" i="84"/>
  <c r="R85" i="84" a="1"/>
  <c r="R85" i="84" s="1"/>
  <c r="S85" i="84" s="1" a="1"/>
  <c r="S85" i="84" s="1"/>
  <c r="W45" i="84" a="1"/>
  <c r="W45" i="84" s="1"/>
  <c r="G45" i="84"/>
  <c r="I106" i="84"/>
  <c r="Y106" i="84" a="1"/>
  <c r="Y106" i="84" s="1"/>
  <c r="U47" i="84" a="1"/>
  <c r="U47" i="84" s="1"/>
  <c r="E47" i="84"/>
  <c r="U72" i="84" a="1"/>
  <c r="U72" i="84" s="1"/>
  <c r="E72" i="84"/>
  <c r="I67" i="84"/>
  <c r="Y67" i="84" a="1"/>
  <c r="Y67" i="84" s="1"/>
  <c r="Y93" i="84" a="1"/>
  <c r="Y93" i="84" s="1"/>
  <c r="I93" i="84"/>
  <c r="Y79" i="84" a="1"/>
  <c r="Y79" i="84" s="1"/>
  <c r="I79" i="84"/>
  <c r="Y104" i="84" a="1"/>
  <c r="Y104" i="84" s="1"/>
  <c r="I104" i="84"/>
  <c r="U82" i="84" a="1"/>
  <c r="U82" i="84" s="1"/>
  <c r="E82" i="84"/>
  <c r="V71" i="84" a="1"/>
  <c r="V71" i="84" s="1"/>
  <c r="F71" i="84"/>
  <c r="T83" i="84" a="1"/>
  <c r="T83" i="84" s="1"/>
  <c r="D83" i="84"/>
  <c r="T73" i="84" a="1"/>
  <c r="T73" i="84" s="1"/>
  <c r="D73" i="84"/>
  <c r="E107" i="84"/>
  <c r="U107" i="84" a="1"/>
  <c r="U107" i="84" s="1"/>
  <c r="H94" i="84"/>
  <c r="X94" i="84" a="1"/>
  <c r="X94" i="84" s="1"/>
  <c r="J80" i="84"/>
  <c r="Z80" i="84" a="1"/>
  <c r="Z80" i="84" s="1"/>
  <c r="BB105" i="84" a="1"/>
  <c r="BB105" i="84" s="1"/>
  <c r="H105" i="84"/>
  <c r="U108" i="84" a="1"/>
  <c r="U108" i="84" s="1"/>
  <c r="W70" i="84" a="1"/>
  <c r="W70" i="84" s="1"/>
  <c r="G70" i="84"/>
  <c r="K42" i="84"/>
  <c r="AA42" i="84" a="1"/>
  <c r="AA42" i="84" s="1"/>
  <c r="J55" i="84"/>
  <c r="Z55" i="84" a="1"/>
  <c r="Z55" i="84" s="1"/>
  <c r="K54" i="84"/>
  <c r="AA54" i="84" a="1"/>
  <c r="AA54" i="84" s="1"/>
  <c r="L28" i="84"/>
  <c r="AB28" i="84" a="1"/>
  <c r="AB28" i="84" s="1"/>
  <c r="M41" i="84"/>
  <c r="AC41" i="84" a="1"/>
  <c r="AC41" i="84" s="1"/>
  <c r="L29" i="84"/>
  <c r="AB29" i="84" a="1"/>
  <c r="AB29" i="84" s="1"/>
  <c r="AN17" i="84" a="1"/>
  <c r="AN17" i="84" s="1"/>
  <c r="I17" i="84"/>
  <c r="AA17" i="84" a="1"/>
  <c r="AA17" i="84" s="1"/>
  <c r="F21" i="84"/>
  <c r="V21" i="84" a="1"/>
  <c r="V21" i="84" s="1"/>
  <c r="E21" i="84"/>
  <c r="W20" i="84" a="1"/>
  <c r="W20" i="84" s="1"/>
  <c r="L14" i="84"/>
  <c r="AB14" i="84" a="1"/>
  <c r="AB14" i="84" s="1"/>
  <c r="L13" i="84"/>
  <c r="AB13" i="84" a="1"/>
  <c r="AB13" i="84" s="1"/>
  <c r="AA18" i="84" a="1"/>
  <c r="AA18" i="84" s="1"/>
  <c r="AP78" i="84" a="1"/>
  <c r="AP78" i="84" s="1"/>
  <c r="K78" i="84"/>
  <c r="O52" i="84"/>
  <c r="N52" i="84"/>
  <c r="J43" i="84"/>
  <c r="G34" i="84"/>
  <c r="K44" i="84"/>
  <c r="L30" i="84"/>
  <c r="L56" i="84"/>
  <c r="S13" i="75" a="1"/>
  <c r="S13" i="75" s="1"/>
  <c r="AW13" i="75" a="1"/>
  <c r="AW13" i="75" s="1"/>
  <c r="BL13" i="75" a="1"/>
  <c r="BL13" i="75" s="1"/>
  <c r="G13" i="64" a="1"/>
  <c r="G13" i="64" s="1"/>
  <c r="H13" i="64" a="1"/>
  <c r="H13" i="64" s="1"/>
  <c r="I13" i="64" a="1"/>
  <c r="I13" i="64" s="1"/>
  <c r="J13" i="64" a="1"/>
  <c r="J13" i="64" s="1"/>
  <c r="K13" i="64" a="1"/>
  <c r="K13" i="64" s="1"/>
  <c r="L13" i="64" a="1"/>
  <c r="L13" i="64" s="1"/>
  <c r="M13" i="64" a="1"/>
  <c r="M13" i="64" s="1"/>
  <c r="N13" i="64" a="1"/>
  <c r="N13" i="64" s="1"/>
  <c r="O13" i="64" a="1"/>
  <c r="O13" i="64" s="1"/>
  <c r="D13" i="64" a="1"/>
  <c r="D13" i="64" s="1"/>
  <c r="E13" i="64" a="1"/>
  <c r="E13" i="64" s="1"/>
  <c r="F13" i="64" a="1"/>
  <c r="F13" i="64" s="1"/>
  <c r="AA39" i="75" a="1"/>
  <c r="AA39" i="75" s="1"/>
  <c r="AC39" i="75" a="1"/>
  <c r="AC39" i="75" s="1"/>
  <c r="S39" i="75" a="1"/>
  <c r="S39" i="75" s="1"/>
  <c r="AB39" i="75" a="1"/>
  <c r="AB39" i="75" s="1"/>
  <c r="V39" i="75" a="1"/>
  <c r="V39" i="75" s="1"/>
  <c r="Y39" i="75" a="1"/>
  <c r="Y39" i="75" s="1"/>
  <c r="U39" i="75" a="1"/>
  <c r="U39" i="75" s="1"/>
  <c r="Z39" i="75" a="1"/>
  <c r="Z39" i="75" s="1"/>
  <c r="X39" i="75" a="1"/>
  <c r="X39" i="75" s="1"/>
  <c r="W39" i="75" a="1"/>
  <c r="W39" i="75" s="1"/>
  <c r="AD39" i="75" a="1"/>
  <c r="AD39" i="75" s="1"/>
  <c r="T39" i="75" a="1"/>
  <c r="T39" i="75" s="1"/>
  <c r="AM26" i="75" a="1"/>
  <c r="AM26" i="75" s="1"/>
  <c r="AS26" i="75" a="1"/>
  <c r="AS26" i="75" s="1"/>
  <c r="AR26" i="75" a="1"/>
  <c r="AR26" i="75" s="1"/>
  <c r="AJ26" i="75" a="1"/>
  <c r="AJ26" i="75" s="1"/>
  <c r="AH26" i="75" a="1"/>
  <c r="AH26" i="75" s="1"/>
  <c r="AI26" i="75" a="1"/>
  <c r="AI26" i="75" s="1"/>
  <c r="AO26" i="75" a="1"/>
  <c r="AO26" i="75" s="1"/>
  <c r="AP26" i="75" a="1"/>
  <c r="AP26" i="75" s="1"/>
  <c r="AQ26" i="75" a="1"/>
  <c r="AQ26" i="75" s="1"/>
  <c r="AK26" i="75" a="1"/>
  <c r="AK26" i="75" s="1"/>
  <c r="AL26" i="75" a="1"/>
  <c r="AL26" i="75" s="1"/>
  <c r="AN26" i="75" a="1"/>
  <c r="AN26" i="75" s="1"/>
  <c r="BD39" i="75" a="1"/>
  <c r="BD39" i="75" s="1"/>
  <c r="BH39" i="75" a="1"/>
  <c r="BH39" i="75" s="1"/>
  <c r="BG39" i="75" a="1"/>
  <c r="BG39" i="75" s="1"/>
  <c r="BE39" i="75" a="1"/>
  <c r="BE39" i="75" s="1"/>
  <c r="BC39" i="75" a="1"/>
  <c r="BC39" i="75" s="1"/>
  <c r="AX39" i="75" a="1"/>
  <c r="AX39" i="75" s="1"/>
  <c r="AW39" i="75" a="1"/>
  <c r="AW39" i="75" s="1"/>
  <c r="AY39" i="75" a="1"/>
  <c r="AY39" i="75" s="1"/>
  <c r="BF39" i="75" a="1"/>
  <c r="BF39" i="75" s="1"/>
  <c r="BA39" i="75" a="1"/>
  <c r="BA39" i="75" s="1"/>
  <c r="BB39" i="75" a="1"/>
  <c r="BB39" i="75" s="1"/>
  <c r="AZ39" i="75" a="1"/>
  <c r="AZ39" i="75" s="1"/>
  <c r="BW26" i="75" a="1"/>
  <c r="BW26" i="75" s="1"/>
  <c r="BL26" i="75" a="1"/>
  <c r="BL26" i="75" s="1"/>
  <c r="BP26" i="75" a="1"/>
  <c r="BP26" i="75" s="1"/>
  <c r="BR26" i="75" a="1"/>
  <c r="BR26" i="75" s="1"/>
  <c r="BM26" i="75" a="1"/>
  <c r="BM26" i="75" s="1"/>
  <c r="BN26" i="75" a="1"/>
  <c r="BN26" i="75" s="1"/>
  <c r="BQ26" i="75" a="1"/>
  <c r="BQ26" i="75" s="1"/>
  <c r="BV26" i="75" a="1"/>
  <c r="BV26" i="75" s="1"/>
  <c r="BT26" i="75" a="1"/>
  <c r="BT26" i="75" s="1"/>
  <c r="BS26" i="75" a="1"/>
  <c r="BS26" i="75" s="1"/>
  <c r="BO26" i="75" a="1"/>
  <c r="BO26" i="75" s="1"/>
  <c r="BU26" i="75" a="1"/>
  <c r="BU26" i="75" s="1"/>
  <c r="AQ39" i="75" a="1"/>
  <c r="AQ39" i="75" s="1"/>
  <c r="AS39" i="75" a="1"/>
  <c r="AS39" i="75" s="1"/>
  <c r="AR39" i="75" a="1"/>
  <c r="AR39" i="75" s="1"/>
  <c r="AP39" i="75" a="1"/>
  <c r="AP39" i="75" s="1"/>
  <c r="AO39" i="75" a="1"/>
  <c r="AO39" i="75" s="1"/>
  <c r="AL39" i="75" a="1"/>
  <c r="AL39" i="75" s="1"/>
  <c r="AM39" i="75" a="1"/>
  <c r="AM39" i="75" s="1"/>
  <c r="AK39" i="75" a="1"/>
  <c r="AK39" i="75" s="1"/>
  <c r="AJ39" i="75" a="1"/>
  <c r="AJ39" i="75" s="1"/>
  <c r="AI39" i="75" a="1"/>
  <c r="AI39" i="75" s="1"/>
  <c r="AH39" i="75" a="1"/>
  <c r="AH39" i="75" s="1"/>
  <c r="AN39" i="75" a="1"/>
  <c r="AN39" i="75" s="1"/>
  <c r="AB26" i="75" a="1"/>
  <c r="AB26" i="75" s="1"/>
  <c r="S26" i="75" a="1"/>
  <c r="S26" i="75" s="1"/>
  <c r="AD26" i="75" a="1"/>
  <c r="AD26" i="75" s="1"/>
  <c r="Z26" i="75" a="1"/>
  <c r="Z26" i="75" s="1"/>
  <c r="T26" i="75" a="1"/>
  <c r="T26" i="75" s="1"/>
  <c r="Y26" i="75" a="1"/>
  <c r="Y26" i="75" s="1"/>
  <c r="X26" i="75" a="1"/>
  <c r="X26" i="75" s="1"/>
  <c r="W26" i="75" a="1"/>
  <c r="W26" i="75" s="1"/>
  <c r="V26" i="75" a="1"/>
  <c r="V26" i="75" s="1"/>
  <c r="U26" i="75" a="1"/>
  <c r="U26" i="75" s="1"/>
  <c r="AC26" i="75" a="1"/>
  <c r="AC26" i="75" s="1"/>
  <c r="AA26" i="75" a="1"/>
  <c r="AA26" i="75" s="1"/>
  <c r="BT39" i="75" a="1"/>
  <c r="BT39" i="75" s="1"/>
  <c r="BW39" i="75" a="1"/>
  <c r="BW39" i="75" s="1"/>
  <c r="BP39" i="75" a="1"/>
  <c r="BP39" i="75" s="1"/>
  <c r="BM39" i="75" a="1"/>
  <c r="BM39" i="75" s="1"/>
  <c r="BO39" i="75" a="1"/>
  <c r="BO39" i="75" s="1"/>
  <c r="BQ39" i="75" a="1"/>
  <c r="BQ39" i="75" s="1"/>
  <c r="BR39" i="75" a="1"/>
  <c r="BR39" i="75" s="1"/>
  <c r="BN39" i="75" a="1"/>
  <c r="BN39" i="75" s="1"/>
  <c r="BV39" i="75" a="1"/>
  <c r="BV39" i="75" s="1"/>
  <c r="BS39" i="75" a="1"/>
  <c r="BS39" i="75" s="1"/>
  <c r="BU39" i="75" a="1"/>
  <c r="BU39" i="75" s="1"/>
  <c r="BL39" i="75" a="1"/>
  <c r="BL39" i="75" s="1"/>
  <c r="BA26" i="75" a="1"/>
  <c r="BA26" i="75" s="1"/>
  <c r="AZ26" i="75" a="1"/>
  <c r="AZ26" i="75" s="1"/>
  <c r="AY26" i="75" a="1"/>
  <c r="AY26" i="75" s="1"/>
  <c r="BG26" i="75" a="1"/>
  <c r="BG26" i="75" s="1"/>
  <c r="AX26" i="75" a="1"/>
  <c r="AX26" i="75" s="1"/>
  <c r="AW26" i="75" a="1"/>
  <c r="AW26" i="75" s="1"/>
  <c r="BB26" i="75" a="1"/>
  <c r="BB26" i="75" s="1"/>
  <c r="BF26" i="75" a="1"/>
  <c r="BF26" i="75" s="1"/>
  <c r="BH26" i="75" a="1"/>
  <c r="BH26" i="75" s="1"/>
  <c r="BE26" i="75" a="1"/>
  <c r="BE26" i="75" s="1"/>
  <c r="BD26" i="75" a="1"/>
  <c r="BD26" i="75" s="1"/>
  <c r="BC26" i="75" a="1"/>
  <c r="BC26" i="75" s="1"/>
  <c r="BP52" i="75" a="1"/>
  <c r="BP52" i="75" s="1"/>
  <c r="BL52" i="75" a="1"/>
  <c r="BL52" i="75" s="1"/>
  <c r="BM52" i="75" a="1"/>
  <c r="BM52" i="75" s="1"/>
  <c r="BN52" i="75" a="1"/>
  <c r="BN52" i="75" s="1"/>
  <c r="BU52" i="75" a="1"/>
  <c r="BU52" i="75" s="1"/>
  <c r="BQ52" i="75" a="1"/>
  <c r="BQ52" i="75" s="1"/>
  <c r="BS52" i="75" a="1"/>
  <c r="BS52" i="75" s="1"/>
  <c r="BV52" i="75" a="1"/>
  <c r="BV52" i="75" s="1"/>
  <c r="BR52" i="75" a="1"/>
  <c r="BR52" i="75" s="1"/>
  <c r="BW52" i="75" a="1"/>
  <c r="BW52" i="75" s="1"/>
  <c r="BT52" i="75" a="1"/>
  <c r="BT52" i="75" s="1"/>
  <c r="BO52" i="75" a="1"/>
  <c r="BO52" i="75" s="1"/>
  <c r="BB52" i="75" a="1"/>
  <c r="BB52" i="75" s="1"/>
  <c r="BA52" i="75" a="1"/>
  <c r="BA52" i="75" s="1"/>
  <c r="AZ52" i="75" a="1"/>
  <c r="AZ52" i="75" s="1"/>
  <c r="AY52" i="75" a="1"/>
  <c r="AY52" i="75" s="1"/>
  <c r="BF52" i="75" a="1"/>
  <c r="BF52" i="75" s="1"/>
  <c r="BH52" i="75" a="1"/>
  <c r="BH52" i="75" s="1"/>
  <c r="AW52" i="75" a="1"/>
  <c r="AW52" i="75" s="1"/>
  <c r="AX52" i="75" a="1"/>
  <c r="AX52" i="75" s="1"/>
  <c r="BG52" i="75" a="1"/>
  <c r="BG52" i="75" s="1"/>
  <c r="BE52" i="75" a="1"/>
  <c r="BE52" i="75" s="1"/>
  <c r="BD52" i="75" a="1"/>
  <c r="BD52" i="75" s="1"/>
  <c r="BC52" i="75" a="1"/>
  <c r="BC52" i="75" s="1"/>
  <c r="AD52" i="75" a="1"/>
  <c r="AD52" i="75" s="1"/>
  <c r="W52" i="75" a="1"/>
  <c r="W52" i="75" s="1"/>
  <c r="U52" i="75" a="1"/>
  <c r="U52" i="75" s="1"/>
  <c r="T52" i="75" a="1"/>
  <c r="T52" i="75" s="1"/>
  <c r="AA52" i="75" a="1"/>
  <c r="AA52" i="75" s="1"/>
  <c r="AC52" i="75" a="1"/>
  <c r="AC52" i="75" s="1"/>
  <c r="Z52" i="75" a="1"/>
  <c r="Z52" i="75" s="1"/>
  <c r="S52" i="75" a="1"/>
  <c r="S52" i="75" s="1"/>
  <c r="V52" i="75" a="1"/>
  <c r="V52" i="75" s="1"/>
  <c r="AB52" i="75" a="1"/>
  <c r="AB52" i="75" s="1"/>
  <c r="X52" i="75" a="1"/>
  <c r="X52" i="75" s="1"/>
  <c r="Y52" i="75" a="1"/>
  <c r="Y52" i="75" s="1"/>
  <c r="AP52" i="75" a="1"/>
  <c r="AP52" i="75" s="1"/>
  <c r="AN52" i="75" a="1"/>
  <c r="AN52" i="75" s="1"/>
  <c r="AO52" i="75" a="1"/>
  <c r="AO52" i="75" s="1"/>
  <c r="AQ52" i="75" a="1"/>
  <c r="AQ52" i="75" s="1"/>
  <c r="AS52" i="75" a="1"/>
  <c r="AS52" i="75" s="1"/>
  <c r="AL52" i="75" a="1"/>
  <c r="AL52" i="75" s="1"/>
  <c r="AR52" i="75" a="1"/>
  <c r="AR52" i="75" s="1"/>
  <c r="AI52" i="75" a="1"/>
  <c r="AI52" i="75" s="1"/>
  <c r="AH52" i="75" a="1"/>
  <c r="AH52" i="75" s="1"/>
  <c r="AM52" i="75" a="1"/>
  <c r="AM52" i="75" s="1"/>
  <c r="AJ52" i="75" a="1"/>
  <c r="AJ52" i="75" s="1"/>
  <c r="AK52" i="75" a="1"/>
  <c r="AK52" i="75" s="1"/>
  <c r="AO14" i="75" a="1"/>
  <c r="AO14" i="75" s="1"/>
  <c r="AZ14" i="75" a="1"/>
  <c r="AZ14" i="75" s="1"/>
  <c r="BT14" i="75" a="1"/>
  <c r="BT14" i="75" s="1"/>
  <c r="R14" i="75" a="1"/>
  <c r="R14" i="75" s="1"/>
  <c r="AC14" i="75" s="1" a="1"/>
  <c r="AC14" i="75" s="1"/>
  <c r="AA68" i="84" l="1" a="1"/>
  <c r="AA68" i="84" s="1"/>
  <c r="AJ60" i="84" a="1"/>
  <c r="AJ60" i="84" s="1"/>
  <c r="F60" i="84" s="1"/>
  <c r="BO20" i="84" a="1"/>
  <c r="BO20" i="84" s="1"/>
  <c r="F20" i="84"/>
  <c r="I95" i="76" a="1"/>
  <c r="I95" i="76" s="1"/>
  <c r="L95" i="76" a="1"/>
  <c r="L95" i="76" s="1"/>
  <c r="N95" i="76" a="1"/>
  <c r="N95" i="76" s="1"/>
  <c r="I81" i="75"/>
  <c r="K93" i="75"/>
  <c r="J95" i="76" a="1"/>
  <c r="J95" i="76" s="1"/>
  <c r="M95" i="76" a="1"/>
  <c r="M95" i="76" s="1"/>
  <c r="O95" i="76" a="1"/>
  <c r="O95" i="76" s="1"/>
  <c r="K95" i="76" a="1"/>
  <c r="K95" i="76" s="1"/>
  <c r="F95" i="76" a="1"/>
  <c r="F95" i="76" s="1"/>
  <c r="D93" i="75"/>
  <c r="L106" i="75"/>
  <c r="D81" i="75"/>
  <c r="G81" i="75"/>
  <c r="N106" i="75"/>
  <c r="M106" i="75"/>
  <c r="O81" i="75"/>
  <c r="W19" i="84" a="1"/>
  <c r="W19" i="84" s="1"/>
  <c r="G19" i="84"/>
  <c r="BC18" i="84" a="1"/>
  <c r="BC18" i="84" s="1"/>
  <c r="I18" i="84"/>
  <c r="J106" i="75"/>
  <c r="B16" i="75"/>
  <c r="R15" i="75" a="1"/>
  <c r="R15" i="75" s="1"/>
  <c r="AC15" i="75" s="1" a="1"/>
  <c r="AC15" i="75" s="1"/>
  <c r="BK15" i="75" a="1"/>
  <c r="BK15" i="75" s="1"/>
  <c r="AG15" i="75" a="1"/>
  <c r="AG15" i="75" s="1"/>
  <c r="AV15" i="75" a="1"/>
  <c r="AV15" i="75" s="1"/>
  <c r="AB15" i="84" a="1"/>
  <c r="AB15" i="84" s="1"/>
  <c r="L15" i="84"/>
  <c r="J16" i="84"/>
  <c r="Z16" i="84" a="1"/>
  <c r="Z16" i="84" s="1"/>
  <c r="I93" i="75"/>
  <c r="H106" i="75"/>
  <c r="E93" i="75"/>
  <c r="P95" i="76" a="1"/>
  <c r="P95" i="76" s="1"/>
  <c r="G95" i="76" a="1"/>
  <c r="G95" i="76" s="1"/>
  <c r="Q95" i="76" a="1"/>
  <c r="Q95" i="76" s="1"/>
  <c r="F93" i="75"/>
  <c r="G106" i="75"/>
  <c r="E81" i="75"/>
  <c r="F106" i="75"/>
  <c r="J81" i="75"/>
  <c r="N93" i="75"/>
  <c r="I106" i="75"/>
  <c r="L81" i="75"/>
  <c r="M81" i="75"/>
  <c r="K106" i="75"/>
  <c r="E106" i="75"/>
  <c r="H81" i="75"/>
  <c r="M93" i="75"/>
  <c r="H93" i="75"/>
  <c r="B108" i="76"/>
  <c r="D107" i="76"/>
  <c r="C107" i="76"/>
  <c r="C95" i="76"/>
  <c r="B96" i="76"/>
  <c r="K96" i="76" s="1" a="1"/>
  <c r="K96" i="76" s="1"/>
  <c r="D95" i="76"/>
  <c r="B84" i="76"/>
  <c r="D83" i="76"/>
  <c r="C83" i="76"/>
  <c r="D47" i="76"/>
  <c r="C47" i="76"/>
  <c r="B60" i="76"/>
  <c r="D59" i="76"/>
  <c r="C59" i="76"/>
  <c r="C71" i="76"/>
  <c r="B72" i="76"/>
  <c r="D71" i="76"/>
  <c r="D106" i="75"/>
  <c r="F81" i="75"/>
  <c r="J93" i="75"/>
  <c r="O106" i="75"/>
  <c r="L93" i="75"/>
  <c r="AW94" i="75" a="1"/>
  <c r="AW94" i="75" s="1"/>
  <c r="AZ94" i="75" a="1"/>
  <c r="AZ94" i="75" s="1"/>
  <c r="AY94" i="75" a="1"/>
  <c r="AY94" i="75" s="1"/>
  <c r="BD94" i="75" a="1"/>
  <c r="BD94" i="75" s="1"/>
  <c r="BH94" i="75" a="1"/>
  <c r="BH94" i="75" s="1"/>
  <c r="AX94" i="75" a="1"/>
  <c r="AX94" i="75" s="1"/>
  <c r="BG94" i="75" a="1"/>
  <c r="BG94" i="75" s="1"/>
  <c r="BF94" i="75" a="1"/>
  <c r="BF94" i="75" s="1"/>
  <c r="BE94" i="75" a="1"/>
  <c r="BE94" i="75" s="1"/>
  <c r="BC94" i="75" a="1"/>
  <c r="BC94" i="75" s="1"/>
  <c r="BB94" i="75" a="1"/>
  <c r="BB94" i="75" s="1"/>
  <c r="BA94" i="75" a="1"/>
  <c r="BA94" i="75" s="1"/>
  <c r="R83" i="75" a="1"/>
  <c r="R83" i="75" s="1"/>
  <c r="AV83" i="75" a="1"/>
  <c r="AV83" i="75" s="1"/>
  <c r="BK83" i="75" a="1"/>
  <c r="BK83" i="75" s="1"/>
  <c r="AG83" i="75" a="1"/>
  <c r="AG83" i="75" s="1"/>
  <c r="AQ94" i="75" a="1"/>
  <c r="AQ94" i="75" s="1"/>
  <c r="AP94" i="75" a="1"/>
  <c r="AP94" i="75" s="1"/>
  <c r="AO94" i="75" a="1"/>
  <c r="AO94" i="75" s="1"/>
  <c r="AN94" i="75" a="1"/>
  <c r="AN94" i="75" s="1"/>
  <c r="AM94" i="75" a="1"/>
  <c r="AM94" i="75" s="1"/>
  <c r="AL94" i="75" a="1"/>
  <c r="AL94" i="75" s="1"/>
  <c r="AK94" i="75" a="1"/>
  <c r="AK94" i="75" s="1"/>
  <c r="AJ94" i="75" a="1"/>
  <c r="AJ94" i="75" s="1"/>
  <c r="AI94" i="75" a="1"/>
  <c r="AI94" i="75" s="1"/>
  <c r="AH94" i="75" a="1"/>
  <c r="AH94" i="75" s="1"/>
  <c r="AS94" i="75" a="1"/>
  <c r="AS94" i="75" s="1"/>
  <c r="AR94" i="75" a="1"/>
  <c r="AR94" i="75" s="1"/>
  <c r="K81" i="75"/>
  <c r="BS94" i="75" a="1"/>
  <c r="BS94" i="75" s="1"/>
  <c r="BV94" i="75" a="1"/>
  <c r="BV94" i="75" s="1"/>
  <c r="BR94" i="75" a="1"/>
  <c r="BR94" i="75" s="1"/>
  <c r="BQ94" i="75" a="1"/>
  <c r="BQ94" i="75" s="1"/>
  <c r="BU94" i="75" a="1"/>
  <c r="BU94" i="75" s="1"/>
  <c r="BT94" i="75" a="1"/>
  <c r="BT94" i="75" s="1"/>
  <c r="BP94" i="75" a="1"/>
  <c r="BP94" i="75" s="1"/>
  <c r="BN94" i="75" a="1"/>
  <c r="BN94" i="75" s="1"/>
  <c r="BO94" i="75" a="1"/>
  <c r="BO94" i="75" s="1"/>
  <c r="BM94" i="75" a="1"/>
  <c r="BM94" i="75" s="1"/>
  <c r="BL94" i="75" a="1"/>
  <c r="BL94" i="75" s="1"/>
  <c r="BW94" i="75" a="1"/>
  <c r="BW94" i="75" s="1"/>
  <c r="AS107" i="75" a="1"/>
  <c r="AS107" i="75" s="1"/>
  <c r="AR107" i="75" a="1"/>
  <c r="AR107" i="75" s="1"/>
  <c r="AQ107" i="75" a="1"/>
  <c r="AQ107" i="75" s="1"/>
  <c r="AP107" i="75" a="1"/>
  <c r="AP107" i="75" s="1"/>
  <c r="AO107" i="75" a="1"/>
  <c r="AO107" i="75" s="1"/>
  <c r="AI107" i="75" a="1"/>
  <c r="AI107" i="75" s="1"/>
  <c r="AN107" i="75" a="1"/>
  <c r="AN107" i="75" s="1"/>
  <c r="AM107" i="75" a="1"/>
  <c r="AM107" i="75" s="1"/>
  <c r="AL107" i="75" a="1"/>
  <c r="AL107" i="75" s="1"/>
  <c r="AK107" i="75" a="1"/>
  <c r="AK107" i="75" s="1"/>
  <c r="AH107" i="75" a="1"/>
  <c r="AH107" i="75" s="1"/>
  <c r="AJ107" i="75" a="1"/>
  <c r="AJ107" i="75" s="1"/>
  <c r="O93" i="75"/>
  <c r="N81" i="75"/>
  <c r="R95" i="75" a="1"/>
  <c r="R95" i="75" s="1"/>
  <c r="BK95" i="75" a="1"/>
  <c r="BK95" i="75" s="1"/>
  <c r="AG95" i="75" a="1"/>
  <c r="AG95" i="75" s="1"/>
  <c r="AV95" i="75" a="1"/>
  <c r="AV95" i="75" s="1"/>
  <c r="AG59" i="75" a="1"/>
  <c r="AG59" i="75" s="1"/>
  <c r="AV59" i="75" a="1"/>
  <c r="AV59" i="75" s="1"/>
  <c r="BK59" i="75" a="1"/>
  <c r="BK59" i="75" s="1"/>
  <c r="G93" i="75"/>
  <c r="R71" i="75" a="1"/>
  <c r="R71" i="75" s="1"/>
  <c r="AG71" i="75" a="1"/>
  <c r="AG71" i="75" s="1"/>
  <c r="AV71" i="75" a="1"/>
  <c r="AV71" i="75" s="1"/>
  <c r="BK71" i="75" a="1"/>
  <c r="BK71" i="75" s="1"/>
  <c r="R47" i="75" a="1"/>
  <c r="R47" i="75" s="1"/>
  <c r="AG47" i="75" a="1"/>
  <c r="AG47" i="75" s="1"/>
  <c r="AV47" i="75" a="1"/>
  <c r="AV47" i="75" s="1"/>
  <c r="BK47" i="75" a="1"/>
  <c r="BK47" i="75" s="1"/>
  <c r="BL107" i="75" a="1"/>
  <c r="BL107" i="75" s="1"/>
  <c r="BW107" i="75" a="1"/>
  <c r="BW107" i="75" s="1"/>
  <c r="BM107" i="75" a="1"/>
  <c r="BM107" i="75" s="1"/>
  <c r="BR107" i="75" a="1"/>
  <c r="BR107" i="75" s="1"/>
  <c r="BV107" i="75" a="1"/>
  <c r="BV107" i="75" s="1"/>
  <c r="BU107" i="75" a="1"/>
  <c r="BU107" i="75" s="1"/>
  <c r="BT107" i="75" a="1"/>
  <c r="BT107" i="75" s="1"/>
  <c r="BS107" i="75" a="1"/>
  <c r="BS107" i="75" s="1"/>
  <c r="BQ107" i="75" a="1"/>
  <c r="BQ107" i="75" s="1"/>
  <c r="BP107" i="75" a="1"/>
  <c r="BP107" i="75" s="1"/>
  <c r="BO107" i="75" a="1"/>
  <c r="BO107" i="75" s="1"/>
  <c r="BN107" i="75" a="1"/>
  <c r="BN107" i="75" s="1"/>
  <c r="R108" i="75" a="1"/>
  <c r="R108" i="75" s="1"/>
  <c r="AG108" i="75" a="1"/>
  <c r="AG108" i="75" s="1"/>
  <c r="AV108" i="75" a="1"/>
  <c r="AV108" i="75" s="1"/>
  <c r="BK108" i="75" a="1"/>
  <c r="BK108" i="75" s="1"/>
  <c r="BH107" i="75" a="1"/>
  <c r="BH107" i="75" s="1"/>
  <c r="BF107" i="75" a="1"/>
  <c r="BF107" i="75" s="1"/>
  <c r="AW107" i="75" a="1"/>
  <c r="AW107" i="75" s="1"/>
  <c r="BE107" i="75" a="1"/>
  <c r="BE107" i="75" s="1"/>
  <c r="BD107" i="75" a="1"/>
  <c r="BD107" i="75" s="1"/>
  <c r="BG107" i="75" a="1"/>
  <c r="BG107" i="75" s="1"/>
  <c r="BB107" i="75" a="1"/>
  <c r="BB107" i="75" s="1"/>
  <c r="BC107" i="75" a="1"/>
  <c r="BC107" i="75" s="1"/>
  <c r="BA107" i="75" a="1"/>
  <c r="BA107" i="75" s="1"/>
  <c r="AZ107" i="75" a="1"/>
  <c r="AZ107" i="75" s="1"/>
  <c r="AY107" i="75" a="1"/>
  <c r="AY107" i="75" s="1"/>
  <c r="AX107" i="75" a="1"/>
  <c r="AX107" i="75" s="1"/>
  <c r="B60" i="75"/>
  <c r="R59" i="75" a="1"/>
  <c r="R59" i="75" s="1"/>
  <c r="N69" i="75"/>
  <c r="Z94" i="75" a="1"/>
  <c r="Z94" i="75" s="1"/>
  <c r="Y94" i="75" a="1"/>
  <c r="Y94" i="75" s="1"/>
  <c r="X94" i="75" a="1"/>
  <c r="X94" i="75" s="1"/>
  <c r="W94" i="75" a="1"/>
  <c r="W94" i="75" s="1"/>
  <c r="V94" i="75" a="1"/>
  <c r="V94" i="75" s="1"/>
  <c r="U94" i="75" a="1"/>
  <c r="U94" i="75" s="1"/>
  <c r="T94" i="75" a="1"/>
  <c r="T94" i="75" s="1"/>
  <c r="S94" i="75" a="1"/>
  <c r="S94" i="75" s="1"/>
  <c r="AD94" i="75" a="1"/>
  <c r="AD94" i="75" s="1"/>
  <c r="AC94" i="75" a="1"/>
  <c r="AC94" i="75" s="1"/>
  <c r="AA94" i="75" a="1"/>
  <c r="AA94" i="75" s="1"/>
  <c r="AB94" i="75" a="1"/>
  <c r="AB94" i="75" s="1"/>
  <c r="AL82" i="75" a="1"/>
  <c r="AL82" i="75" s="1"/>
  <c r="AN82" i="75" a="1"/>
  <c r="AN82" i="75" s="1"/>
  <c r="AK82" i="75" a="1"/>
  <c r="AK82" i="75" s="1"/>
  <c r="AJ82" i="75" a="1"/>
  <c r="AJ82" i="75" s="1"/>
  <c r="AI82" i="75" a="1"/>
  <c r="AI82" i="75" s="1"/>
  <c r="AR82" i="75" a="1"/>
  <c r="AR82" i="75" s="1"/>
  <c r="AS82" i="75" a="1"/>
  <c r="AS82" i="75" s="1"/>
  <c r="AQ82" i="75" a="1"/>
  <c r="AQ82" i="75" s="1"/>
  <c r="AM82" i="75" a="1"/>
  <c r="AM82" i="75" s="1"/>
  <c r="AP82" i="75" a="1"/>
  <c r="AP82" i="75" s="1"/>
  <c r="AH82" i="75" a="1"/>
  <c r="AH82" i="75" s="1"/>
  <c r="AO82" i="75" a="1"/>
  <c r="AO82" i="75" s="1"/>
  <c r="F13" i="75"/>
  <c r="B96" i="75"/>
  <c r="T82" i="75" a="1"/>
  <c r="T82" i="75" s="1"/>
  <c r="S82" i="75" a="1"/>
  <c r="S82" i="75" s="1"/>
  <c r="W82" i="75" a="1"/>
  <c r="W82" i="75" s="1"/>
  <c r="AD82" i="75" a="1"/>
  <c r="AD82" i="75" s="1"/>
  <c r="AC82" i="75" a="1"/>
  <c r="AC82" i="75" s="1"/>
  <c r="AA82" i="75" a="1"/>
  <c r="AA82" i="75" s="1"/>
  <c r="X82" i="75" a="1"/>
  <c r="X82" i="75" s="1"/>
  <c r="Z82" i="75" a="1"/>
  <c r="Z82" i="75" s="1"/>
  <c r="V82" i="75" a="1"/>
  <c r="V82" i="75" s="1"/>
  <c r="U82" i="75" a="1"/>
  <c r="U82" i="75" s="1"/>
  <c r="AB82" i="75" a="1"/>
  <c r="AB82" i="75" s="1"/>
  <c r="Y82" i="75" a="1"/>
  <c r="Y82" i="75" s="1"/>
  <c r="BN70" i="75" a="1"/>
  <c r="BN70" i="75" s="1"/>
  <c r="BS70" i="75" a="1"/>
  <c r="BS70" i="75" s="1"/>
  <c r="BR70" i="75" a="1"/>
  <c r="BR70" i="75" s="1"/>
  <c r="BP70" i="75" a="1"/>
  <c r="BP70" i="75" s="1"/>
  <c r="BV70" i="75" a="1"/>
  <c r="BV70" i="75" s="1"/>
  <c r="BQ70" i="75" a="1"/>
  <c r="BQ70" i="75" s="1"/>
  <c r="BU70" i="75" a="1"/>
  <c r="BU70" i="75" s="1"/>
  <c r="BL70" i="75" a="1"/>
  <c r="BL70" i="75" s="1"/>
  <c r="BT70" i="75" a="1"/>
  <c r="BT70" i="75" s="1"/>
  <c r="BW70" i="75" a="1"/>
  <c r="BW70" i="75" s="1"/>
  <c r="BO70" i="75" a="1"/>
  <c r="BO70" i="75" s="1"/>
  <c r="BM70" i="75" a="1"/>
  <c r="BM70" i="75" s="1"/>
  <c r="BU82" i="75" a="1"/>
  <c r="BU82" i="75" s="1"/>
  <c r="BT82" i="75" a="1"/>
  <c r="BT82" i="75" s="1"/>
  <c r="BR82" i="75" a="1"/>
  <c r="BR82" i="75" s="1"/>
  <c r="BL82" i="75" a="1"/>
  <c r="BL82" i="75" s="1"/>
  <c r="BP82" i="75" a="1"/>
  <c r="BP82" i="75" s="1"/>
  <c r="BO82" i="75" a="1"/>
  <c r="BO82" i="75" s="1"/>
  <c r="BN82" i="75" a="1"/>
  <c r="BN82" i="75" s="1"/>
  <c r="BQ82" i="75" a="1"/>
  <c r="BQ82" i="75" s="1"/>
  <c r="BW82" i="75" a="1"/>
  <c r="BW82" i="75" s="1"/>
  <c r="BM82" i="75" a="1"/>
  <c r="BM82" i="75" s="1"/>
  <c r="BV82" i="75" a="1"/>
  <c r="BV82" i="75" s="1"/>
  <c r="BS82" i="75" a="1"/>
  <c r="BS82" i="75" s="1"/>
  <c r="AD70" i="75" a="1"/>
  <c r="AD70" i="75" s="1"/>
  <c r="Y70" i="75" a="1"/>
  <c r="Y70" i="75" s="1"/>
  <c r="AB70" i="75" a="1"/>
  <c r="AB70" i="75" s="1"/>
  <c r="AA70" i="75" a="1"/>
  <c r="AA70" i="75" s="1"/>
  <c r="S70" i="75" a="1"/>
  <c r="S70" i="75" s="1"/>
  <c r="Z70" i="75" a="1"/>
  <c r="Z70" i="75" s="1"/>
  <c r="AC70" i="75" a="1"/>
  <c r="AC70" i="75" s="1"/>
  <c r="T70" i="75" a="1"/>
  <c r="T70" i="75" s="1"/>
  <c r="V70" i="75" a="1"/>
  <c r="V70" i="75" s="1"/>
  <c r="X70" i="75" a="1"/>
  <c r="X70" i="75" s="1"/>
  <c r="U70" i="75" a="1"/>
  <c r="U70" i="75" s="1"/>
  <c r="W70" i="75" a="1"/>
  <c r="W70" i="75" s="1"/>
  <c r="BC82" i="75" a="1"/>
  <c r="BC82" i="75" s="1"/>
  <c r="BB82" i="75" a="1"/>
  <c r="BB82" i="75" s="1"/>
  <c r="BG82" i="75" a="1"/>
  <c r="BG82" i="75" s="1"/>
  <c r="BF82" i="75" a="1"/>
  <c r="BF82" i="75" s="1"/>
  <c r="AW82" i="75" a="1"/>
  <c r="AW82" i="75" s="1"/>
  <c r="AZ82" i="75" a="1"/>
  <c r="AZ82" i="75" s="1"/>
  <c r="BE82" i="75" a="1"/>
  <c r="BE82" i="75" s="1"/>
  <c r="BD82" i="75" a="1"/>
  <c r="BD82" i="75" s="1"/>
  <c r="BH82" i="75" a="1"/>
  <c r="BH82" i="75" s="1"/>
  <c r="AX82" i="75" a="1"/>
  <c r="AX82" i="75" s="1"/>
  <c r="BA82" i="75" a="1"/>
  <c r="BA82" i="75" s="1"/>
  <c r="AY82" i="75" a="1"/>
  <c r="AY82" i="75" s="1"/>
  <c r="AK14" i="75" a="1"/>
  <c r="AK14" i="75" s="1"/>
  <c r="AL70" i="75" a="1"/>
  <c r="AL70" i="75" s="1"/>
  <c r="AQ70" i="75" a="1"/>
  <c r="AQ70" i="75" s="1"/>
  <c r="AI70" i="75" a="1"/>
  <c r="AI70" i="75" s="1"/>
  <c r="AJ70" i="75" a="1"/>
  <c r="AJ70" i="75" s="1"/>
  <c r="AS70" i="75" a="1"/>
  <c r="AS70" i="75" s="1"/>
  <c r="AK70" i="75" a="1"/>
  <c r="AK70" i="75" s="1"/>
  <c r="AR70" i="75" a="1"/>
  <c r="AR70" i="75" s="1"/>
  <c r="AH70" i="75" a="1"/>
  <c r="AH70" i="75" s="1"/>
  <c r="AO70" i="75" a="1"/>
  <c r="AO70" i="75" s="1"/>
  <c r="AP70" i="75" a="1"/>
  <c r="AP70" i="75" s="1"/>
  <c r="AN70" i="75" a="1"/>
  <c r="AN70" i="75" s="1"/>
  <c r="AM70" i="75" a="1"/>
  <c r="AM70" i="75" s="1"/>
  <c r="B84" i="75"/>
  <c r="J69" i="75"/>
  <c r="AJ14" i="75" a="1"/>
  <c r="AJ14" i="75" s="1"/>
  <c r="E13" i="75"/>
  <c r="BC70" i="75" a="1"/>
  <c r="BC70" i="75" s="1"/>
  <c r="BB70" i="75" a="1"/>
  <c r="BB70" i="75" s="1"/>
  <c r="AY70" i="75" a="1"/>
  <c r="AY70" i="75" s="1"/>
  <c r="BD70" i="75" a="1"/>
  <c r="BD70" i="75" s="1"/>
  <c r="BH70" i="75" a="1"/>
  <c r="BH70" i="75" s="1"/>
  <c r="AZ70" i="75" a="1"/>
  <c r="AZ70" i="75" s="1"/>
  <c r="BA70" i="75" a="1"/>
  <c r="BA70" i="75" s="1"/>
  <c r="BE70" i="75" a="1"/>
  <c r="BE70" i="75" s="1"/>
  <c r="BF70" i="75" a="1"/>
  <c r="BF70" i="75" s="1"/>
  <c r="AX70" i="75" a="1"/>
  <c r="AX70" i="75" s="1"/>
  <c r="BG70" i="75" a="1"/>
  <c r="BG70" i="75" s="1"/>
  <c r="AW70" i="75" a="1"/>
  <c r="AW70" i="75" s="1"/>
  <c r="L69" i="75"/>
  <c r="Z107" i="75" a="1"/>
  <c r="Z107" i="75" s="1"/>
  <c r="W107" i="75" a="1"/>
  <c r="W107" i="75" s="1"/>
  <c r="Y107" i="75" a="1"/>
  <c r="Y107" i="75" s="1"/>
  <c r="X107" i="75" a="1"/>
  <c r="X107" i="75" s="1"/>
  <c r="V107" i="75" a="1"/>
  <c r="V107" i="75" s="1"/>
  <c r="U107" i="75" a="1"/>
  <c r="U107" i="75" s="1"/>
  <c r="AA107" i="75" a="1"/>
  <c r="AA107" i="75" s="1"/>
  <c r="AD107" i="75" a="1"/>
  <c r="AD107" i="75" s="1"/>
  <c r="T107" i="75" a="1"/>
  <c r="T107" i="75" s="1"/>
  <c r="AC107" i="75" a="1"/>
  <c r="AC107" i="75" s="1"/>
  <c r="S107" i="75" a="1"/>
  <c r="S107" i="75" s="1"/>
  <c r="AB107" i="75" a="1"/>
  <c r="AB107" i="75" s="1"/>
  <c r="B72" i="75"/>
  <c r="H69" i="75"/>
  <c r="H13" i="75"/>
  <c r="B109" i="75"/>
  <c r="I69" i="75"/>
  <c r="K69" i="75"/>
  <c r="BS14" i="75" a="1"/>
  <c r="BS14" i="75" s="1"/>
  <c r="BR14" i="75" a="1"/>
  <c r="BR14" i="75" s="1"/>
  <c r="D69" i="75"/>
  <c r="BN14" i="75" a="1"/>
  <c r="BN14" i="75" s="1"/>
  <c r="O69" i="75"/>
  <c r="BM14" i="75" a="1"/>
  <c r="BM14" i="75" s="1"/>
  <c r="E69" i="75"/>
  <c r="F69" i="75"/>
  <c r="G69" i="75"/>
  <c r="M69" i="75"/>
  <c r="S14" i="75" a="1"/>
  <c r="S14" i="75" s="1"/>
  <c r="AN14" i="75" a="1"/>
  <c r="AN14" i="75" s="1"/>
  <c r="BQ14" i="75" a="1"/>
  <c r="BQ14" i="75" s="1"/>
  <c r="L13" i="75"/>
  <c r="AM14" i="75" a="1"/>
  <c r="AM14" i="75" s="1"/>
  <c r="BP14" i="75" a="1"/>
  <c r="BP14" i="75" s="1"/>
  <c r="AL14" i="75" a="1"/>
  <c r="AL14" i="75" s="1"/>
  <c r="BO14" i="75" a="1"/>
  <c r="BO14" i="75" s="1"/>
  <c r="G13" i="75"/>
  <c r="AS14" i="75" a="1"/>
  <c r="AS14" i="75" s="1"/>
  <c r="BW14" i="75" a="1"/>
  <c r="BW14" i="75" s="1"/>
  <c r="AB14" i="75" a="1"/>
  <c r="AB14" i="75" s="1"/>
  <c r="AY14" i="75" a="1"/>
  <c r="AY14" i="75" s="1"/>
  <c r="AI14" i="75" a="1"/>
  <c r="AI14" i="75" s="1"/>
  <c r="BV14" i="75" a="1"/>
  <c r="BV14" i="75" s="1"/>
  <c r="Z14" i="75" a="1"/>
  <c r="Z14" i="75" s="1"/>
  <c r="AX14" i="75" a="1"/>
  <c r="AX14" i="75" s="1"/>
  <c r="AR14" i="75" a="1"/>
  <c r="AR14" i="75" s="1"/>
  <c r="AB15" i="75" a="1"/>
  <c r="AB15" i="75" s="1"/>
  <c r="U15" i="75" a="1"/>
  <c r="U15" i="75" s="1"/>
  <c r="BH14" i="75" a="1"/>
  <c r="BH14" i="75" s="1"/>
  <c r="AH14" i="75" a="1"/>
  <c r="AH14" i="75" s="1"/>
  <c r="O13" i="75"/>
  <c r="Y14" i="75" a="1"/>
  <c r="Y14" i="75" s="1"/>
  <c r="I13" i="75"/>
  <c r="BG14" i="75" a="1"/>
  <c r="BG14" i="75" s="1"/>
  <c r="AQ14" i="75" a="1"/>
  <c r="AQ14" i="75" s="1"/>
  <c r="X14" i="75" a="1"/>
  <c r="X14" i="75" s="1"/>
  <c r="AW14" i="75" a="1"/>
  <c r="AW14" i="75" s="1"/>
  <c r="AP14" i="75" a="1"/>
  <c r="AP14" i="75" s="1"/>
  <c r="AA14" i="75" a="1"/>
  <c r="AA14" i="75" s="1"/>
  <c r="BF14" i="75" a="1"/>
  <c r="BF14" i="75" s="1"/>
  <c r="W14" i="75" a="1"/>
  <c r="W14" i="75" s="1"/>
  <c r="K13" i="75"/>
  <c r="BE14" i="75" a="1"/>
  <c r="BE14" i="75" s="1"/>
  <c r="V14" i="75" a="1"/>
  <c r="V14" i="75" s="1"/>
  <c r="BD14" i="75" a="1"/>
  <c r="BD14" i="75" s="1"/>
  <c r="U14" i="75" a="1"/>
  <c r="U14" i="75" s="1"/>
  <c r="BC14" i="75" a="1"/>
  <c r="BC14" i="75" s="1"/>
  <c r="AD14" i="75" a="1"/>
  <c r="AD14" i="75" s="1"/>
  <c r="J13" i="75"/>
  <c r="BB14" i="75" a="1"/>
  <c r="BB14" i="75" s="1"/>
  <c r="BL14" i="75" a="1"/>
  <c r="BL14" i="75" s="1"/>
  <c r="T14" i="75" a="1"/>
  <c r="T14" i="75" s="1"/>
  <c r="BA14" i="75" a="1"/>
  <c r="BA14" i="75" s="1"/>
  <c r="BU14" i="75" a="1"/>
  <c r="BU14" i="75" s="1"/>
  <c r="M13" i="75"/>
  <c r="AG86" i="84" a="1"/>
  <c r="AG86" i="84" s="1"/>
  <c r="AH86" i="84" s="1" a="1"/>
  <c r="AH86" i="84" s="1"/>
  <c r="AI86" i="84" s="1" a="1"/>
  <c r="AI86" i="84" s="1"/>
  <c r="AJ86" i="84" s="1" a="1"/>
  <c r="AJ86" i="84" s="1"/>
  <c r="AK86" i="84" s="1" a="1"/>
  <c r="AK86" i="84" s="1"/>
  <c r="AL86" i="84" s="1" a="1"/>
  <c r="AL86" i="84" s="1"/>
  <c r="AM86" i="84" s="1" a="1"/>
  <c r="AM86" i="84" s="1"/>
  <c r="AN86" i="84" s="1" a="1"/>
  <c r="AN86" i="84" s="1"/>
  <c r="AO86" i="84" s="1" a="1"/>
  <c r="AO86" i="84" s="1"/>
  <c r="AP86" i="84" s="1" a="1"/>
  <c r="AP86" i="84" s="1"/>
  <c r="AQ86" i="84" s="1" a="1"/>
  <c r="AQ86" i="84" s="1"/>
  <c r="AR86" i="84" s="1" a="1"/>
  <c r="AR86" i="84" s="1"/>
  <c r="AS86" i="84" s="1" a="1"/>
  <c r="AS86" i="84" s="1"/>
  <c r="AV86" i="84" a="1"/>
  <c r="AV86" i="84" s="1"/>
  <c r="AW86" i="84" s="1" a="1"/>
  <c r="AW86" i="84" s="1"/>
  <c r="AX86" i="84" s="1" a="1"/>
  <c r="AX86" i="84" s="1"/>
  <c r="AY86" i="84" s="1" a="1"/>
  <c r="AY86" i="84" s="1"/>
  <c r="AZ86" i="84" s="1" a="1"/>
  <c r="AZ86" i="84" s="1"/>
  <c r="BA86" i="84" s="1" a="1"/>
  <c r="BA86" i="84" s="1"/>
  <c r="BB86" i="84" s="1" a="1"/>
  <c r="BB86" i="84" s="1"/>
  <c r="BC86" i="84" s="1" a="1"/>
  <c r="BC86" i="84" s="1"/>
  <c r="BD86" i="84" s="1" a="1"/>
  <c r="BD86" i="84" s="1"/>
  <c r="BE86" i="84" s="1" a="1"/>
  <c r="BE86" i="84" s="1"/>
  <c r="BF86" i="84" s="1" a="1"/>
  <c r="BF86" i="84" s="1"/>
  <c r="BG86" i="84" s="1" a="1"/>
  <c r="BG86" i="84" s="1"/>
  <c r="BH86" i="84" s="1" a="1"/>
  <c r="BH86" i="84" s="1"/>
  <c r="BK86" i="84" a="1"/>
  <c r="BK86" i="84" s="1"/>
  <c r="BL86" i="84" s="1" a="1"/>
  <c r="BL86" i="84" s="1"/>
  <c r="BM86" i="84" s="1" a="1"/>
  <c r="BM86" i="84" s="1"/>
  <c r="BN86" i="84" s="1" a="1"/>
  <c r="BN86" i="84" s="1"/>
  <c r="BO86" i="84" s="1" a="1"/>
  <c r="BO86" i="84" s="1"/>
  <c r="BP86" i="84" s="1" a="1"/>
  <c r="BP86" i="84" s="1"/>
  <c r="BQ86" i="84" s="1" a="1"/>
  <c r="BQ86" i="84" s="1"/>
  <c r="BR86" i="84" s="1" a="1"/>
  <c r="BR86" i="84" s="1"/>
  <c r="BS86" i="84" s="1" a="1"/>
  <c r="BS86" i="84" s="1"/>
  <c r="BT86" i="84" s="1" a="1"/>
  <c r="BT86" i="84" s="1"/>
  <c r="BU86" i="84" s="1" a="1"/>
  <c r="BU86" i="84" s="1"/>
  <c r="BV86" i="84" s="1" a="1"/>
  <c r="BV86" i="84" s="1"/>
  <c r="BW86" i="84" s="1" a="1"/>
  <c r="BW86" i="84" s="1"/>
  <c r="E108" i="84"/>
  <c r="AG98" i="84" a="1"/>
  <c r="AG98" i="84" s="1"/>
  <c r="AH98" i="84" s="1" a="1"/>
  <c r="AH98" i="84" s="1"/>
  <c r="AI98" i="84" s="1" a="1"/>
  <c r="AI98" i="84" s="1"/>
  <c r="AJ98" i="84" s="1" a="1"/>
  <c r="AJ98" i="84" s="1"/>
  <c r="AK98" i="84" s="1" a="1"/>
  <c r="AK98" i="84" s="1"/>
  <c r="AL98" i="84" s="1" a="1"/>
  <c r="AL98" i="84" s="1"/>
  <c r="AM98" i="84" s="1" a="1"/>
  <c r="AM98" i="84" s="1"/>
  <c r="AN98" i="84" s="1" a="1"/>
  <c r="AN98" i="84" s="1"/>
  <c r="AO98" i="84" s="1" a="1"/>
  <c r="AO98" i="84" s="1"/>
  <c r="AP98" i="84" s="1" a="1"/>
  <c r="AP98" i="84" s="1"/>
  <c r="AQ98" i="84" s="1" a="1"/>
  <c r="AQ98" i="84" s="1"/>
  <c r="AR98" i="84" s="1" a="1"/>
  <c r="AR98" i="84" s="1"/>
  <c r="AS98" i="84" s="1" a="1"/>
  <c r="AS98" i="84" s="1"/>
  <c r="AV98" i="84" a="1"/>
  <c r="AV98" i="84" s="1"/>
  <c r="AW98" i="84" s="1" a="1"/>
  <c r="AW98" i="84" s="1"/>
  <c r="AX98" i="84" s="1" a="1"/>
  <c r="AX98" i="84" s="1"/>
  <c r="AY98" i="84" s="1" a="1"/>
  <c r="AY98" i="84" s="1"/>
  <c r="AZ98" i="84" s="1" a="1"/>
  <c r="AZ98" i="84" s="1"/>
  <c r="BA98" i="84" s="1" a="1"/>
  <c r="BA98" i="84" s="1"/>
  <c r="BB98" i="84" s="1" a="1"/>
  <c r="BB98" i="84" s="1"/>
  <c r="BC98" i="84" s="1" a="1"/>
  <c r="BC98" i="84" s="1"/>
  <c r="BD98" i="84" s="1" a="1"/>
  <c r="BD98" i="84" s="1"/>
  <c r="BE98" i="84" s="1" a="1"/>
  <c r="BE98" i="84" s="1"/>
  <c r="BF98" i="84" s="1" a="1"/>
  <c r="BF98" i="84" s="1"/>
  <c r="BG98" i="84" s="1" a="1"/>
  <c r="BG98" i="84" s="1"/>
  <c r="BH98" i="84" s="1" a="1"/>
  <c r="BH98" i="84" s="1"/>
  <c r="BK98" i="84" a="1"/>
  <c r="BK98" i="84" s="1"/>
  <c r="BL98" i="84" s="1" a="1"/>
  <c r="BL98" i="84" s="1"/>
  <c r="BM98" i="84" s="1" a="1"/>
  <c r="BM98" i="84" s="1"/>
  <c r="BN98" i="84" s="1" a="1"/>
  <c r="BN98" i="84" s="1"/>
  <c r="BO98" i="84" s="1" a="1"/>
  <c r="BO98" i="84" s="1"/>
  <c r="BP98" i="84" s="1" a="1"/>
  <c r="BP98" i="84" s="1"/>
  <c r="BQ98" i="84" s="1" a="1"/>
  <c r="BQ98" i="84" s="1"/>
  <c r="BR98" i="84" s="1" a="1"/>
  <c r="BR98" i="84" s="1"/>
  <c r="BS98" i="84" s="1" a="1"/>
  <c r="BS98" i="84" s="1"/>
  <c r="BT98" i="84" s="1" a="1"/>
  <c r="BT98" i="84" s="1"/>
  <c r="BU98" i="84" s="1" a="1"/>
  <c r="BU98" i="84" s="1"/>
  <c r="BV98" i="84" s="1" a="1"/>
  <c r="BV98" i="84" s="1"/>
  <c r="BW98" i="84" s="1" a="1"/>
  <c r="BW98" i="84" s="1"/>
  <c r="AV111" i="84" a="1"/>
  <c r="AV111" i="84" s="1"/>
  <c r="AW111" i="84" s="1" a="1"/>
  <c r="AW111" i="84" s="1"/>
  <c r="AX111" i="84" s="1" a="1"/>
  <c r="AX111" i="84" s="1"/>
  <c r="AY111" i="84" s="1" a="1"/>
  <c r="AY111" i="84" s="1"/>
  <c r="AZ111" i="84" s="1" a="1"/>
  <c r="AZ111" i="84" s="1"/>
  <c r="BA111" i="84" s="1" a="1"/>
  <c r="BA111" i="84" s="1"/>
  <c r="BB111" i="84" s="1" a="1"/>
  <c r="BB111" i="84" s="1"/>
  <c r="BC111" i="84" s="1" a="1"/>
  <c r="BC111" i="84" s="1"/>
  <c r="BD111" i="84" s="1" a="1"/>
  <c r="BD111" i="84" s="1"/>
  <c r="BE111" i="84" s="1" a="1"/>
  <c r="BE111" i="84" s="1"/>
  <c r="BF111" i="84" s="1" a="1"/>
  <c r="BF111" i="84" s="1"/>
  <c r="BG111" i="84" s="1" a="1"/>
  <c r="BG111" i="84" s="1"/>
  <c r="BH111" i="84" s="1" a="1"/>
  <c r="BH111" i="84" s="1"/>
  <c r="BK111" i="84" a="1"/>
  <c r="BK111" i="84" s="1"/>
  <c r="BL111" i="84" s="1" a="1"/>
  <c r="BL111" i="84" s="1"/>
  <c r="BM111" i="84" s="1" a="1"/>
  <c r="BM111" i="84" s="1"/>
  <c r="BN111" i="84" s="1" a="1"/>
  <c r="BN111" i="84" s="1"/>
  <c r="BO111" i="84" s="1" a="1"/>
  <c r="BO111" i="84" s="1"/>
  <c r="BP111" i="84" s="1" a="1"/>
  <c r="BP111" i="84" s="1"/>
  <c r="BQ111" i="84" s="1" a="1"/>
  <c r="BQ111" i="84" s="1"/>
  <c r="BR111" i="84" s="1" a="1"/>
  <c r="BR111" i="84" s="1"/>
  <c r="BS111" i="84" s="1" a="1"/>
  <c r="BS111" i="84" s="1"/>
  <c r="BT111" i="84" s="1" a="1"/>
  <c r="BT111" i="84" s="1"/>
  <c r="BU111" i="84" s="1" a="1"/>
  <c r="BU111" i="84" s="1"/>
  <c r="BV111" i="84" s="1" a="1"/>
  <c r="BV111" i="84" s="1"/>
  <c r="BW111" i="84" s="1" a="1"/>
  <c r="BW111" i="84" s="1"/>
  <c r="AG111" i="84" a="1"/>
  <c r="AG111" i="84" s="1"/>
  <c r="AH111" i="84" s="1" a="1"/>
  <c r="AH111" i="84" s="1"/>
  <c r="AI111" i="84" s="1" a="1"/>
  <c r="AI111" i="84" s="1"/>
  <c r="AJ111" i="84" s="1" a="1"/>
  <c r="AJ111" i="84" s="1"/>
  <c r="AK111" i="84" s="1" a="1"/>
  <c r="AK111" i="84" s="1"/>
  <c r="AL111" i="84" s="1" a="1"/>
  <c r="AL111" i="84" s="1"/>
  <c r="AM111" i="84" s="1" a="1"/>
  <c r="AM111" i="84" s="1"/>
  <c r="AN111" i="84" s="1" a="1"/>
  <c r="AN111" i="84" s="1"/>
  <c r="AO111" i="84" s="1" a="1"/>
  <c r="AO111" i="84" s="1"/>
  <c r="AP111" i="84" s="1" a="1"/>
  <c r="AP111" i="84" s="1"/>
  <c r="AQ111" i="84" s="1" a="1"/>
  <c r="AQ111" i="84" s="1"/>
  <c r="AR111" i="84" s="1" a="1"/>
  <c r="AR111" i="84" s="1"/>
  <c r="AS111" i="84" s="1" a="1"/>
  <c r="AS111" i="84" s="1"/>
  <c r="X45" i="84" a="1"/>
  <c r="X45" i="84" s="1"/>
  <c r="H45" i="84"/>
  <c r="W71" i="84" a="1"/>
  <c r="W71" i="84" s="1"/>
  <c r="G71" i="84"/>
  <c r="V95" i="84" a="1"/>
  <c r="V95" i="84" s="1"/>
  <c r="F95" i="84"/>
  <c r="X70" i="84" a="1"/>
  <c r="X70" i="84" s="1"/>
  <c r="H70" i="84"/>
  <c r="Z104" i="84" a="1"/>
  <c r="Z104" i="84" s="1"/>
  <c r="J104" i="84"/>
  <c r="T85" i="84" a="1"/>
  <c r="T85" i="84" s="1"/>
  <c r="D85" i="84"/>
  <c r="R111" i="84" a="1"/>
  <c r="R111" i="84" s="1"/>
  <c r="B112" i="84"/>
  <c r="J106" i="84"/>
  <c r="Z106" i="84" a="1"/>
  <c r="Z106" i="84" s="1"/>
  <c r="X69" i="84" a="1"/>
  <c r="X69" i="84" s="1"/>
  <c r="H69" i="84"/>
  <c r="F82" i="84"/>
  <c r="V82" i="84" a="1"/>
  <c r="V82" i="84" s="1"/>
  <c r="V108" i="84" a="1"/>
  <c r="V108" i="84" s="1"/>
  <c r="F108" i="84"/>
  <c r="R86" i="84" a="1"/>
  <c r="R86" i="84" s="1"/>
  <c r="S86" i="84" s="1" a="1"/>
  <c r="S86" i="84" s="1"/>
  <c r="S110" i="84" a="1"/>
  <c r="S110" i="84" s="1"/>
  <c r="D110" i="84" s="1"/>
  <c r="Z79" i="84" a="1"/>
  <c r="Z79" i="84" s="1"/>
  <c r="J79" i="84"/>
  <c r="BC105" i="84" a="1"/>
  <c r="BC105" i="84" s="1"/>
  <c r="I105" i="84"/>
  <c r="Y92" i="84" a="1"/>
  <c r="Y92" i="84" s="1"/>
  <c r="I92" i="84"/>
  <c r="U109" i="84" a="1"/>
  <c r="U109" i="84" s="1"/>
  <c r="E109" i="84"/>
  <c r="E83" i="84"/>
  <c r="U83" i="84" a="1"/>
  <c r="U83" i="84" s="1"/>
  <c r="K80" i="84"/>
  <c r="AA80" i="84" a="1"/>
  <c r="AA80" i="84" s="1"/>
  <c r="Z93" i="84" a="1"/>
  <c r="Z93" i="84" s="1"/>
  <c r="J93" i="84"/>
  <c r="J67" i="84"/>
  <c r="Z67" i="84" a="1"/>
  <c r="Z67" i="84" s="1"/>
  <c r="U84" i="84" a="1"/>
  <c r="U84" i="84" s="1"/>
  <c r="E84" i="84"/>
  <c r="W46" i="84" a="1"/>
  <c r="W46" i="84" s="1"/>
  <c r="G46" i="84"/>
  <c r="I94" i="84"/>
  <c r="Y94" i="84" a="1"/>
  <c r="Y94" i="84" s="1"/>
  <c r="I81" i="84"/>
  <c r="Y81" i="84" a="1"/>
  <c r="Y81" i="84" s="1"/>
  <c r="F107" i="84"/>
  <c r="V107" i="84" a="1"/>
  <c r="V107" i="84" s="1"/>
  <c r="R98" i="84" a="1"/>
  <c r="R98" i="84" s="1"/>
  <c r="S98" i="84" s="1" a="1"/>
  <c r="S98" i="84" s="1"/>
  <c r="B99" i="84"/>
  <c r="T97" i="84" a="1"/>
  <c r="T97" i="84" s="1"/>
  <c r="D97" i="84"/>
  <c r="U73" i="84" a="1"/>
  <c r="U73" i="84" s="1"/>
  <c r="E73" i="84"/>
  <c r="Y91" i="84" a="1"/>
  <c r="Y91" i="84" s="1"/>
  <c r="I91" i="84"/>
  <c r="V72" i="84" a="1"/>
  <c r="V72" i="84" s="1"/>
  <c r="F72" i="84"/>
  <c r="V47" i="84" a="1"/>
  <c r="V47" i="84" s="1"/>
  <c r="F47" i="84"/>
  <c r="U96" i="84" a="1"/>
  <c r="U96" i="84" s="1"/>
  <c r="E96" i="84"/>
  <c r="M29" i="84"/>
  <c r="AC29" i="84" a="1"/>
  <c r="AC29" i="84" s="1"/>
  <c r="L68" i="84"/>
  <c r="AB68" i="84" a="1"/>
  <c r="AB68" i="84" s="1"/>
  <c r="M28" i="84"/>
  <c r="AC28" i="84" a="1"/>
  <c r="AC28" i="84" s="1"/>
  <c r="L54" i="84"/>
  <c r="AB54" i="84" a="1"/>
  <c r="AB54" i="84" s="1"/>
  <c r="K55" i="84"/>
  <c r="AA55" i="84" a="1"/>
  <c r="AA55" i="84" s="1"/>
  <c r="L42" i="84"/>
  <c r="AB42" i="84" a="1"/>
  <c r="AB42" i="84" s="1"/>
  <c r="N41" i="84"/>
  <c r="AD41" i="84" a="1"/>
  <c r="AD41" i="84" s="1"/>
  <c r="O41" i="84" s="1"/>
  <c r="M14" i="84"/>
  <c r="AC14" i="84" a="1"/>
  <c r="AC14" i="84" s="1"/>
  <c r="M13" i="84"/>
  <c r="AC13" i="84" a="1"/>
  <c r="AC13" i="84" s="1"/>
  <c r="X20" i="84" a="1"/>
  <c r="X20" i="84" s="1"/>
  <c r="AB18" i="84" a="1"/>
  <c r="AB18" i="84" s="1"/>
  <c r="G21" i="84"/>
  <c r="W21" i="84" a="1"/>
  <c r="W21" i="84" s="1"/>
  <c r="AB17" i="84" a="1"/>
  <c r="AB17" i="84" s="1"/>
  <c r="AO17" i="84" a="1"/>
  <c r="AO17" i="84" s="1"/>
  <c r="J17" i="84"/>
  <c r="AQ78" i="84" a="1"/>
  <c r="AQ78" i="84" s="1"/>
  <c r="L78" i="84"/>
  <c r="L44" i="84"/>
  <c r="H34" i="84"/>
  <c r="K43" i="84"/>
  <c r="M30" i="84"/>
  <c r="M56" i="84"/>
  <c r="AL40" i="75" a="1"/>
  <c r="AL40" i="75" s="1"/>
  <c r="AS40" i="75" a="1"/>
  <c r="AS40" i="75" s="1"/>
  <c r="AQ40" i="75" a="1"/>
  <c r="AQ40" i="75" s="1"/>
  <c r="AN40" i="75" a="1"/>
  <c r="AN40" i="75" s="1"/>
  <c r="AI40" i="75" a="1"/>
  <c r="AI40" i="75" s="1"/>
  <c r="AM40" i="75" a="1"/>
  <c r="AM40" i="75" s="1"/>
  <c r="AJ40" i="75" a="1"/>
  <c r="AJ40" i="75" s="1"/>
  <c r="AO40" i="75" a="1"/>
  <c r="AO40" i="75" s="1"/>
  <c r="AK40" i="75" a="1"/>
  <c r="AK40" i="75" s="1"/>
  <c r="AP40" i="75" a="1"/>
  <c r="AP40" i="75" s="1"/>
  <c r="AH40" i="75" a="1"/>
  <c r="AH40" i="75" s="1"/>
  <c r="AR40" i="75" a="1"/>
  <c r="AR40" i="75" s="1"/>
  <c r="BF40" i="75" a="1"/>
  <c r="BF40" i="75" s="1"/>
  <c r="BE40" i="75" a="1"/>
  <c r="BE40" i="75" s="1"/>
  <c r="BB40" i="75" a="1"/>
  <c r="BB40" i="75" s="1"/>
  <c r="BD40" i="75" a="1"/>
  <c r="BD40" i="75" s="1"/>
  <c r="BC40" i="75" a="1"/>
  <c r="BC40" i="75" s="1"/>
  <c r="AZ40" i="75" a="1"/>
  <c r="AZ40" i="75" s="1"/>
  <c r="AW40" i="75" a="1"/>
  <c r="AW40" i="75" s="1"/>
  <c r="AY40" i="75" a="1"/>
  <c r="AY40" i="75" s="1"/>
  <c r="BA40" i="75" a="1"/>
  <c r="BA40" i="75" s="1"/>
  <c r="BG40" i="75" a="1"/>
  <c r="BG40" i="75" s="1"/>
  <c r="BH40" i="75" a="1"/>
  <c r="BH40" i="75" s="1"/>
  <c r="AX40" i="75" a="1"/>
  <c r="AX40" i="75" s="1"/>
  <c r="AA40" i="75" a="1"/>
  <c r="AA40" i="75" s="1"/>
  <c r="AD40" i="75" a="1"/>
  <c r="AD40" i="75" s="1"/>
  <c r="W40" i="75" a="1"/>
  <c r="W40" i="75" s="1"/>
  <c r="AB40" i="75" a="1"/>
  <c r="AB40" i="75" s="1"/>
  <c r="Z40" i="75" a="1"/>
  <c r="Z40" i="75" s="1"/>
  <c r="Y40" i="75" a="1"/>
  <c r="Y40" i="75" s="1"/>
  <c r="X40" i="75" a="1"/>
  <c r="X40" i="75" s="1"/>
  <c r="U40" i="75" a="1"/>
  <c r="U40" i="75" s="1"/>
  <c r="S40" i="75" a="1"/>
  <c r="S40" i="75" s="1"/>
  <c r="V40" i="75" a="1"/>
  <c r="V40" i="75" s="1"/>
  <c r="T40" i="75" a="1"/>
  <c r="T40" i="75" s="1"/>
  <c r="AC40" i="75" a="1"/>
  <c r="AC40" i="75" s="1"/>
  <c r="BP40" i="75" a="1"/>
  <c r="BP40" i="75" s="1"/>
  <c r="BW40" i="75" a="1"/>
  <c r="BW40" i="75" s="1"/>
  <c r="BU40" i="75" a="1"/>
  <c r="BU40" i="75" s="1"/>
  <c r="BS40" i="75" a="1"/>
  <c r="BS40" i="75" s="1"/>
  <c r="BT40" i="75" a="1"/>
  <c r="BT40" i="75" s="1"/>
  <c r="BN40" i="75" a="1"/>
  <c r="BN40" i="75" s="1"/>
  <c r="BV40" i="75" a="1"/>
  <c r="BV40" i="75" s="1"/>
  <c r="BQ40" i="75" a="1"/>
  <c r="BQ40" i="75" s="1"/>
  <c r="BL40" i="75" a="1"/>
  <c r="BL40" i="75" s="1"/>
  <c r="BO40" i="75" a="1"/>
  <c r="BO40" i="75" s="1"/>
  <c r="BR40" i="75" a="1"/>
  <c r="BR40" i="75" s="1"/>
  <c r="BM40" i="75" a="1"/>
  <c r="BM40" i="75" s="1"/>
  <c r="BU27" i="75" a="1"/>
  <c r="BU27" i="75" s="1"/>
  <c r="BW27" i="75" a="1"/>
  <c r="BW27" i="75" s="1"/>
  <c r="BR27" i="75" a="1"/>
  <c r="BR27" i="75" s="1"/>
  <c r="BQ27" i="75" a="1"/>
  <c r="BQ27" i="75" s="1"/>
  <c r="BP27" i="75" a="1"/>
  <c r="BP27" i="75" s="1"/>
  <c r="BO27" i="75" a="1"/>
  <c r="BO27" i="75" s="1"/>
  <c r="BN27" i="75" a="1"/>
  <c r="BN27" i="75" s="1"/>
  <c r="BM27" i="75" a="1"/>
  <c r="BM27" i="75" s="1"/>
  <c r="BL27" i="75" a="1"/>
  <c r="BL27" i="75" s="1"/>
  <c r="BV27" i="75" a="1"/>
  <c r="BV27" i="75" s="1"/>
  <c r="BS27" i="75" a="1"/>
  <c r="BS27" i="75" s="1"/>
  <c r="BT27" i="75" a="1"/>
  <c r="BT27" i="75" s="1"/>
  <c r="AI27" i="75" a="1"/>
  <c r="AI27" i="75" s="1"/>
  <c r="AR27" i="75" a="1"/>
  <c r="AR27" i="75" s="1"/>
  <c r="AP27" i="75" a="1"/>
  <c r="AP27" i="75" s="1"/>
  <c r="AO27" i="75" a="1"/>
  <c r="AO27" i="75" s="1"/>
  <c r="AN27" i="75" a="1"/>
  <c r="AN27" i="75" s="1"/>
  <c r="AL27" i="75" a="1"/>
  <c r="AL27" i="75" s="1"/>
  <c r="AK27" i="75" a="1"/>
  <c r="AK27" i="75" s="1"/>
  <c r="AJ27" i="75" a="1"/>
  <c r="AJ27" i="75" s="1"/>
  <c r="AM27" i="75" a="1"/>
  <c r="AM27" i="75" s="1"/>
  <c r="AQ27" i="75" a="1"/>
  <c r="AQ27" i="75" s="1"/>
  <c r="AS27" i="75" a="1"/>
  <c r="AS27" i="75" s="1"/>
  <c r="AH27" i="75" a="1"/>
  <c r="AH27" i="75" s="1"/>
  <c r="BC27" i="75" a="1"/>
  <c r="BC27" i="75" s="1"/>
  <c r="BB27" i="75" a="1"/>
  <c r="BB27" i="75" s="1"/>
  <c r="AX27" i="75" a="1"/>
  <c r="AX27" i="75" s="1"/>
  <c r="BG27" i="75" a="1"/>
  <c r="BG27" i="75" s="1"/>
  <c r="BH27" i="75" a="1"/>
  <c r="BH27" i="75" s="1"/>
  <c r="AW27" i="75" a="1"/>
  <c r="AW27" i="75" s="1"/>
  <c r="AZ27" i="75" a="1"/>
  <c r="AZ27" i="75" s="1"/>
  <c r="AY27" i="75" a="1"/>
  <c r="AY27" i="75" s="1"/>
  <c r="BD27" i="75" a="1"/>
  <c r="BD27" i="75" s="1"/>
  <c r="BF27" i="75" a="1"/>
  <c r="BF27" i="75" s="1"/>
  <c r="BE27" i="75" a="1"/>
  <c r="BE27" i="75" s="1"/>
  <c r="BA27" i="75" a="1"/>
  <c r="BA27" i="75" s="1"/>
  <c r="V27" i="75" a="1"/>
  <c r="V27" i="75" s="1"/>
  <c r="X27" i="75" a="1"/>
  <c r="X27" i="75" s="1"/>
  <c r="W27" i="75" a="1"/>
  <c r="W27" i="75" s="1"/>
  <c r="AD27" i="75" a="1"/>
  <c r="AD27" i="75" s="1"/>
  <c r="U27" i="75" a="1"/>
  <c r="U27" i="75" s="1"/>
  <c r="T27" i="75" a="1"/>
  <c r="T27" i="75" s="1"/>
  <c r="Y27" i="75" a="1"/>
  <c r="Y27" i="75" s="1"/>
  <c r="AA27" i="75" a="1"/>
  <c r="AA27" i="75" s="1"/>
  <c r="AC27" i="75" a="1"/>
  <c r="AC27" i="75" s="1"/>
  <c r="Z27" i="75" a="1"/>
  <c r="Z27" i="75" s="1"/>
  <c r="AB27" i="75" a="1"/>
  <c r="AB27" i="75" s="1"/>
  <c r="S27" i="75" a="1"/>
  <c r="S27" i="75" s="1"/>
  <c r="W53" i="75" a="1"/>
  <c r="W53" i="75" s="1"/>
  <c r="V53" i="75" a="1"/>
  <c r="V53" i="75" s="1"/>
  <c r="T53" i="75" a="1"/>
  <c r="T53" i="75" s="1"/>
  <c r="S53" i="75" a="1"/>
  <c r="S53" i="75" s="1"/>
  <c r="U53" i="75" a="1"/>
  <c r="U53" i="75" s="1"/>
  <c r="AD53" i="75" a="1"/>
  <c r="AD53" i="75" s="1"/>
  <c r="AC53" i="75" a="1"/>
  <c r="AC53" i="75" s="1"/>
  <c r="AB53" i="75" a="1"/>
  <c r="AB53" i="75" s="1"/>
  <c r="AA53" i="75" a="1"/>
  <c r="AA53" i="75" s="1"/>
  <c r="Z53" i="75" a="1"/>
  <c r="Z53" i="75" s="1"/>
  <c r="Y53" i="75" a="1"/>
  <c r="Y53" i="75" s="1"/>
  <c r="X53" i="75" a="1"/>
  <c r="X53" i="75" s="1"/>
  <c r="BR53" i="75" a="1"/>
  <c r="BR53" i="75" s="1"/>
  <c r="BU53" i="75" a="1"/>
  <c r="BU53" i="75" s="1"/>
  <c r="BQ53" i="75" a="1"/>
  <c r="BQ53" i="75" s="1"/>
  <c r="BP53" i="75" a="1"/>
  <c r="BP53" i="75" s="1"/>
  <c r="BO53" i="75" a="1"/>
  <c r="BO53" i="75" s="1"/>
  <c r="BN53" i="75" a="1"/>
  <c r="BN53" i="75" s="1"/>
  <c r="BW53" i="75" a="1"/>
  <c r="BW53" i="75" s="1"/>
  <c r="BV53" i="75" a="1"/>
  <c r="BV53" i="75" s="1"/>
  <c r="BS53" i="75" a="1"/>
  <c r="BS53" i="75" s="1"/>
  <c r="BM53" i="75" a="1"/>
  <c r="BM53" i="75" s="1"/>
  <c r="BL53" i="75" a="1"/>
  <c r="BL53" i="75" s="1"/>
  <c r="BT53" i="75" a="1"/>
  <c r="BT53" i="75" s="1"/>
  <c r="AL53" i="75" a="1"/>
  <c r="AL53" i="75" s="1"/>
  <c r="AP53" i="75" a="1"/>
  <c r="AP53" i="75" s="1"/>
  <c r="AJ53" i="75" a="1"/>
  <c r="AJ53" i="75" s="1"/>
  <c r="AN53" i="75" a="1"/>
  <c r="AN53" i="75" s="1"/>
  <c r="AQ53" i="75" a="1"/>
  <c r="AQ53" i="75" s="1"/>
  <c r="AO53" i="75" a="1"/>
  <c r="AO53" i="75" s="1"/>
  <c r="AM53" i="75" a="1"/>
  <c r="AM53" i="75" s="1"/>
  <c r="AI53" i="75" a="1"/>
  <c r="AI53" i="75" s="1"/>
  <c r="AH53" i="75" a="1"/>
  <c r="AH53" i="75" s="1"/>
  <c r="AS53" i="75" a="1"/>
  <c r="AS53" i="75" s="1"/>
  <c r="AK53" i="75" a="1"/>
  <c r="AK53" i="75" s="1"/>
  <c r="AR53" i="75" a="1"/>
  <c r="AR53" i="75" s="1"/>
  <c r="BD53" i="75" a="1"/>
  <c r="BD53" i="75" s="1"/>
  <c r="AZ53" i="75" a="1"/>
  <c r="AZ53" i="75" s="1"/>
  <c r="AW53" i="75" a="1"/>
  <c r="AW53" i="75" s="1"/>
  <c r="BC53" i="75" a="1"/>
  <c r="BC53" i="75" s="1"/>
  <c r="BG53" i="75" a="1"/>
  <c r="BG53" i="75" s="1"/>
  <c r="BF53" i="75" a="1"/>
  <c r="BF53" i="75" s="1"/>
  <c r="BE53" i="75" a="1"/>
  <c r="BE53" i="75" s="1"/>
  <c r="AY53" i="75" a="1"/>
  <c r="AY53" i="75" s="1"/>
  <c r="BH53" i="75" a="1"/>
  <c r="BH53" i="75" s="1"/>
  <c r="BB53" i="75" a="1"/>
  <c r="BB53" i="75" s="1"/>
  <c r="BA53" i="75" a="1"/>
  <c r="BA53" i="75" s="1"/>
  <c r="AX53" i="75" a="1"/>
  <c r="AX53" i="75" s="1"/>
  <c r="AK60" i="84" l="1" a="1"/>
  <c r="AK60" i="84" s="1"/>
  <c r="G60" i="84" s="1"/>
  <c r="BP20" i="84" a="1"/>
  <c r="BP20" i="84" s="1"/>
  <c r="G20" i="84"/>
  <c r="N96" i="76" a="1"/>
  <c r="N96" i="76" s="1"/>
  <c r="I96" i="76" a="1"/>
  <c r="I96" i="76" s="1"/>
  <c r="J96" i="76" a="1"/>
  <c r="J96" i="76" s="1"/>
  <c r="K107" i="75"/>
  <c r="L107" i="75"/>
  <c r="M107" i="75"/>
  <c r="G107" i="75"/>
  <c r="B17" i="75"/>
  <c r="AG16" i="75" a="1"/>
  <c r="AG16" i="75" s="1"/>
  <c r="R16" i="75" a="1"/>
  <c r="R16" i="75" s="1"/>
  <c r="AV16" i="75" a="1"/>
  <c r="AV16" i="75" s="1"/>
  <c r="BK16" i="75" a="1"/>
  <c r="BK16" i="75" s="1"/>
  <c r="AC15" i="84" a="1"/>
  <c r="AC15" i="84" s="1"/>
  <c r="M15" i="84"/>
  <c r="S15" i="75" a="1"/>
  <c r="S15" i="75" s="1"/>
  <c r="AA15" i="75" a="1"/>
  <c r="AA15" i="75" s="1"/>
  <c r="Z15" i="75" a="1"/>
  <c r="Z15" i="75" s="1"/>
  <c r="Y15" i="75" a="1"/>
  <c r="Y15" i="75" s="1"/>
  <c r="X15" i="75" a="1"/>
  <c r="X15" i="75" s="1"/>
  <c r="W15" i="75" a="1"/>
  <c r="W15" i="75" s="1"/>
  <c r="BD18" i="84" a="1"/>
  <c r="BD18" i="84" s="1"/>
  <c r="J18" i="84"/>
  <c r="V15" i="75" a="1"/>
  <c r="V15" i="75" s="1"/>
  <c r="K16" i="84"/>
  <c r="AA16" i="84" a="1"/>
  <c r="AA16" i="84" s="1"/>
  <c r="E94" i="75"/>
  <c r="H19" i="84"/>
  <c r="X19" i="84" a="1"/>
  <c r="X19" i="84" s="1"/>
  <c r="T15" i="75" a="1"/>
  <c r="T15" i="75" s="1"/>
  <c r="AY15" i="75" a="1"/>
  <c r="AY15" i="75" s="1"/>
  <c r="AX15" i="75" a="1"/>
  <c r="AX15" i="75" s="1"/>
  <c r="BA15" i="75" a="1"/>
  <c r="BA15" i="75" s="1"/>
  <c r="BF15" i="75" a="1"/>
  <c r="BF15" i="75" s="1"/>
  <c r="BH15" i="75" a="1"/>
  <c r="BH15" i="75" s="1"/>
  <c r="BC15" i="75" a="1"/>
  <c r="BC15" i="75" s="1"/>
  <c r="BB15" i="75" a="1"/>
  <c r="BB15" i="75" s="1"/>
  <c r="BE15" i="75" a="1"/>
  <c r="BE15" i="75" s="1"/>
  <c r="BD15" i="75" a="1"/>
  <c r="BD15" i="75" s="1"/>
  <c r="AW15" i="75" a="1"/>
  <c r="AW15" i="75" s="1"/>
  <c r="BG15" i="75" a="1"/>
  <c r="BG15" i="75" s="1"/>
  <c r="AZ15" i="75" a="1"/>
  <c r="AZ15" i="75" s="1"/>
  <c r="AD15" i="75" a="1"/>
  <c r="AD15" i="75" s="1"/>
  <c r="AS15" i="75" a="1"/>
  <c r="AS15" i="75" s="1"/>
  <c r="AK15" i="75" a="1"/>
  <c r="AK15" i="75" s="1"/>
  <c r="AI15" i="75" a="1"/>
  <c r="AI15" i="75" s="1"/>
  <c r="AL15" i="75" a="1"/>
  <c r="AL15" i="75" s="1"/>
  <c r="AO15" i="75" a="1"/>
  <c r="AO15" i="75" s="1"/>
  <c r="AJ15" i="75" a="1"/>
  <c r="AJ15" i="75" s="1"/>
  <c r="AN15" i="75" a="1"/>
  <c r="AN15" i="75" s="1"/>
  <c r="AH15" i="75" a="1"/>
  <c r="AH15" i="75" s="1"/>
  <c r="AP15" i="75" a="1"/>
  <c r="AP15" i="75" s="1"/>
  <c r="AM15" i="75" a="1"/>
  <c r="AM15" i="75" s="1"/>
  <c r="AQ15" i="75" a="1"/>
  <c r="AQ15" i="75" s="1"/>
  <c r="M15" i="75" s="1"/>
  <c r="AR15" i="75" a="1"/>
  <c r="AR15" i="75" s="1"/>
  <c r="BM15" i="75" a="1"/>
  <c r="BM15" i="75" s="1"/>
  <c r="BR15" i="75" a="1"/>
  <c r="BR15" i="75" s="1"/>
  <c r="BN15" i="75" a="1"/>
  <c r="BN15" i="75" s="1"/>
  <c r="BQ15" i="75" a="1"/>
  <c r="BQ15" i="75" s="1"/>
  <c r="BV15" i="75" a="1"/>
  <c r="BV15" i="75" s="1"/>
  <c r="BL15" i="75" a="1"/>
  <c r="BL15" i="75" s="1"/>
  <c r="BT15" i="75" a="1"/>
  <c r="BT15" i="75" s="1"/>
  <c r="BU15" i="75" a="1"/>
  <c r="BU15" i="75" s="1"/>
  <c r="BP15" i="75" a="1"/>
  <c r="BP15" i="75" s="1"/>
  <c r="BW15" i="75" a="1"/>
  <c r="BW15" i="75" s="1"/>
  <c r="BO15" i="75" a="1"/>
  <c r="BO15" i="75" s="1"/>
  <c r="BS15" i="75" a="1"/>
  <c r="BS15" i="75" s="1"/>
  <c r="H94" i="75"/>
  <c r="O94" i="75"/>
  <c r="N107" i="75"/>
  <c r="O107" i="75"/>
  <c r="F107" i="75"/>
  <c r="E107" i="75"/>
  <c r="L94" i="75"/>
  <c r="G94" i="75"/>
  <c r="I107" i="75"/>
  <c r="F94" i="75"/>
  <c r="M94" i="75"/>
  <c r="N94" i="75"/>
  <c r="D94" i="75"/>
  <c r="I94" i="75"/>
  <c r="D84" i="76"/>
  <c r="C84" i="76"/>
  <c r="B85" i="76"/>
  <c r="B97" i="76"/>
  <c r="O97" i="76" s="1" a="1"/>
  <c r="O97" i="76" s="1"/>
  <c r="D96" i="76"/>
  <c r="C96" i="76"/>
  <c r="B73" i="76"/>
  <c r="D72" i="76"/>
  <c r="C72" i="76"/>
  <c r="B109" i="76"/>
  <c r="D108" i="76"/>
  <c r="C108" i="76"/>
  <c r="K108" i="76" a="1"/>
  <c r="K108" i="76" s="1"/>
  <c r="H108" i="76" a="1"/>
  <c r="H108" i="76" s="1"/>
  <c r="Q108" i="76" a="1"/>
  <c r="Q108" i="76" s="1"/>
  <c r="O108" i="76" a="1"/>
  <c r="O108" i="76" s="1"/>
  <c r="N108" i="76" a="1"/>
  <c r="N108" i="76" s="1"/>
  <c r="P108" i="76" a="1"/>
  <c r="P108" i="76" s="1"/>
  <c r="F108" i="76" a="1"/>
  <c r="F108" i="76" s="1"/>
  <c r="G108" i="76" a="1"/>
  <c r="G108" i="76" s="1"/>
  <c r="J108" i="76" a="1"/>
  <c r="J108" i="76" s="1"/>
  <c r="I108" i="76" a="1"/>
  <c r="I108" i="76" s="1"/>
  <c r="M108" i="76" a="1"/>
  <c r="M108" i="76" s="1"/>
  <c r="L108" i="76" a="1"/>
  <c r="L108" i="76" s="1"/>
  <c r="L96" i="76" a="1"/>
  <c r="L96" i="76" s="1"/>
  <c r="M96" i="76" a="1"/>
  <c r="M96" i="76" s="1"/>
  <c r="D60" i="76"/>
  <c r="C60" i="76"/>
  <c r="F96" i="76" a="1"/>
  <c r="F96" i="76" s="1"/>
  <c r="O96" i="76" a="1"/>
  <c r="O96" i="76" s="1"/>
  <c r="P96" i="76" a="1"/>
  <c r="P96" i="76" s="1"/>
  <c r="Q96" i="76" a="1"/>
  <c r="Q96" i="76" s="1"/>
  <c r="G96" i="76" a="1"/>
  <c r="G96" i="76" s="1"/>
  <c r="H96" i="76" a="1"/>
  <c r="H96" i="76" s="1"/>
  <c r="R72" i="75" a="1"/>
  <c r="R72" i="75" s="1"/>
  <c r="AV72" i="75" a="1"/>
  <c r="AV72" i="75" s="1"/>
  <c r="BK72" i="75" a="1"/>
  <c r="BK72" i="75" s="1"/>
  <c r="AG72" i="75" a="1"/>
  <c r="AG72" i="75" s="1"/>
  <c r="D107" i="75"/>
  <c r="R96" i="75" a="1"/>
  <c r="R96" i="75" s="1"/>
  <c r="AG96" i="75" a="1"/>
  <c r="AG96" i="75" s="1"/>
  <c r="AV96" i="75" a="1"/>
  <c r="AV96" i="75" s="1"/>
  <c r="BK96" i="75" a="1"/>
  <c r="BK96" i="75" s="1"/>
  <c r="K14" i="75"/>
  <c r="M14" i="76" s="1" a="1"/>
  <c r="M14" i="76" s="1"/>
  <c r="J94" i="75"/>
  <c r="K94" i="75"/>
  <c r="J107" i="75"/>
  <c r="R84" i="75" a="1"/>
  <c r="R84" i="75" s="1"/>
  <c r="BK84" i="75" a="1"/>
  <c r="BK84" i="75" s="1"/>
  <c r="AG84" i="75" a="1"/>
  <c r="AG84" i="75" s="1"/>
  <c r="AV84" i="75" a="1"/>
  <c r="AV84" i="75" s="1"/>
  <c r="H107" i="75"/>
  <c r="R60" i="75" a="1"/>
  <c r="R60" i="75" s="1"/>
  <c r="AG60" i="75" a="1"/>
  <c r="AG60" i="75" s="1"/>
  <c r="AV60" i="75" a="1"/>
  <c r="AV60" i="75" s="1"/>
  <c r="BK60" i="75" a="1"/>
  <c r="BK60" i="75" s="1"/>
  <c r="R109" i="75" a="1"/>
  <c r="R109" i="75" s="1"/>
  <c r="AG109" i="75" a="1"/>
  <c r="AG109" i="75" s="1"/>
  <c r="AV109" i="75" a="1"/>
  <c r="AV109" i="75" s="1"/>
  <c r="BK109" i="75" a="1"/>
  <c r="BK109" i="75" s="1"/>
  <c r="G82" i="75"/>
  <c r="J14" i="75"/>
  <c r="L14" i="76" s="1" a="1"/>
  <c r="L14" i="76" s="1"/>
  <c r="B73" i="75"/>
  <c r="H70" i="75"/>
  <c r="K82" i="75"/>
  <c r="F70" i="75"/>
  <c r="I82" i="75"/>
  <c r="D14" i="75"/>
  <c r="F14" i="76" s="1" a="1"/>
  <c r="F14" i="76" s="1"/>
  <c r="I70" i="75"/>
  <c r="L82" i="75"/>
  <c r="G70" i="75"/>
  <c r="N82" i="75"/>
  <c r="E70" i="75"/>
  <c r="O82" i="75"/>
  <c r="N70" i="75"/>
  <c r="H82" i="75"/>
  <c r="K70" i="75"/>
  <c r="D82" i="75"/>
  <c r="D70" i="75"/>
  <c r="E82" i="75"/>
  <c r="L70" i="75"/>
  <c r="BD95" i="75" a="1"/>
  <c r="BD95" i="75" s="1"/>
  <c r="BA95" i="75" a="1"/>
  <c r="BA95" i="75" s="1"/>
  <c r="BG95" i="75" a="1"/>
  <c r="BG95" i="75" s="1"/>
  <c r="BB95" i="75" a="1"/>
  <c r="BB95" i="75" s="1"/>
  <c r="AY95" i="75" a="1"/>
  <c r="AY95" i="75" s="1"/>
  <c r="AZ95" i="75" a="1"/>
  <c r="AZ95" i="75" s="1"/>
  <c r="BF95" i="75" a="1"/>
  <c r="BF95" i="75" s="1"/>
  <c r="AW95" i="75" a="1"/>
  <c r="AW95" i="75" s="1"/>
  <c r="BE95" i="75" a="1"/>
  <c r="BE95" i="75" s="1"/>
  <c r="AX95" i="75" a="1"/>
  <c r="AX95" i="75" s="1"/>
  <c r="BH95" i="75" a="1"/>
  <c r="BH95" i="75" s="1"/>
  <c r="BC95" i="75" a="1"/>
  <c r="BC95" i="75" s="1"/>
  <c r="BS108" i="75" a="1"/>
  <c r="BS108" i="75" s="1"/>
  <c r="BR108" i="75" a="1"/>
  <c r="BR108" i="75" s="1"/>
  <c r="BW108" i="75" a="1"/>
  <c r="BW108" i="75" s="1"/>
  <c r="BM108" i="75" a="1"/>
  <c r="BM108" i="75" s="1"/>
  <c r="BV108" i="75" a="1"/>
  <c r="BV108" i="75" s="1"/>
  <c r="BL108" i="75" a="1"/>
  <c r="BL108" i="75" s="1"/>
  <c r="BU108" i="75" a="1"/>
  <c r="BU108" i="75" s="1"/>
  <c r="BP108" i="75" a="1"/>
  <c r="BP108" i="75" s="1"/>
  <c r="BT108" i="75" a="1"/>
  <c r="BT108" i="75" s="1"/>
  <c r="BO108" i="75" a="1"/>
  <c r="BO108" i="75" s="1"/>
  <c r="BQ108" i="75" a="1"/>
  <c r="BQ108" i="75" s="1"/>
  <c r="BN108" i="75" a="1"/>
  <c r="BN108" i="75" s="1"/>
  <c r="M70" i="75"/>
  <c r="BN95" i="75" a="1"/>
  <c r="BN95" i="75" s="1"/>
  <c r="BU95" i="75" a="1"/>
  <c r="BU95" i="75" s="1"/>
  <c r="BL95" i="75" a="1"/>
  <c r="BL95" i="75" s="1"/>
  <c r="BP95" i="75" a="1"/>
  <c r="BP95" i="75" s="1"/>
  <c r="BS95" i="75" a="1"/>
  <c r="BS95" i="75" s="1"/>
  <c r="BO95" i="75" a="1"/>
  <c r="BO95" i="75" s="1"/>
  <c r="BR95" i="75" a="1"/>
  <c r="BR95" i="75" s="1"/>
  <c r="BM95" i="75" a="1"/>
  <c r="BM95" i="75" s="1"/>
  <c r="BQ95" i="75" a="1"/>
  <c r="BQ95" i="75" s="1"/>
  <c r="BW95" i="75" a="1"/>
  <c r="BW95" i="75" s="1"/>
  <c r="BT95" i="75" a="1"/>
  <c r="BT95" i="75" s="1"/>
  <c r="BV95" i="75" a="1"/>
  <c r="BV95" i="75" s="1"/>
  <c r="AC108" i="75" a="1"/>
  <c r="AC108" i="75" s="1"/>
  <c r="S108" i="75" a="1"/>
  <c r="S108" i="75" s="1"/>
  <c r="Y108" i="75" a="1"/>
  <c r="Y108" i="75" s="1"/>
  <c r="AB108" i="75" a="1"/>
  <c r="AB108" i="75" s="1"/>
  <c r="T108" i="75" a="1"/>
  <c r="T108" i="75" s="1"/>
  <c r="AD108" i="75" a="1"/>
  <c r="AD108" i="75" s="1"/>
  <c r="AA108" i="75" a="1"/>
  <c r="AA108" i="75" s="1"/>
  <c r="Z108" i="75" a="1"/>
  <c r="Z108" i="75" s="1"/>
  <c r="U108" i="75" a="1"/>
  <c r="U108" i="75" s="1"/>
  <c r="W108" i="75" a="1"/>
  <c r="W108" i="75" s="1"/>
  <c r="X108" i="75" a="1"/>
  <c r="X108" i="75" s="1"/>
  <c r="V108" i="75" a="1"/>
  <c r="V108" i="75" s="1"/>
  <c r="AA83" i="75" a="1"/>
  <c r="AA83" i="75" s="1"/>
  <c r="V83" i="75" a="1"/>
  <c r="V83" i="75" s="1"/>
  <c r="T83" i="75" a="1"/>
  <c r="T83" i="75" s="1"/>
  <c r="AD83" i="75" a="1"/>
  <c r="AD83" i="75" s="1"/>
  <c r="AC83" i="75" a="1"/>
  <c r="AC83" i="75" s="1"/>
  <c r="S83" i="75" a="1"/>
  <c r="S83" i="75" s="1"/>
  <c r="X83" i="75" a="1"/>
  <c r="X83" i="75" s="1"/>
  <c r="Y83" i="75" a="1"/>
  <c r="Y83" i="75" s="1"/>
  <c r="Z83" i="75" a="1"/>
  <c r="Z83" i="75" s="1"/>
  <c r="AB83" i="75" a="1"/>
  <c r="AB83" i="75" s="1"/>
  <c r="U83" i="75" a="1"/>
  <c r="U83" i="75" s="1"/>
  <c r="W83" i="75" a="1"/>
  <c r="W83" i="75" s="1"/>
  <c r="J70" i="75"/>
  <c r="AH95" i="75" a="1"/>
  <c r="AH95" i="75" s="1"/>
  <c r="AJ95" i="75" a="1"/>
  <c r="AJ95" i="75" s="1"/>
  <c r="AR95" i="75" a="1"/>
  <c r="AR95" i="75" s="1"/>
  <c r="AP95" i="75" a="1"/>
  <c r="AP95" i="75" s="1"/>
  <c r="AO95" i="75" a="1"/>
  <c r="AO95" i="75" s="1"/>
  <c r="AM95" i="75" a="1"/>
  <c r="AM95" i="75" s="1"/>
  <c r="AL95" i="75" a="1"/>
  <c r="AL95" i="75" s="1"/>
  <c r="AK95" i="75" a="1"/>
  <c r="AK95" i="75" s="1"/>
  <c r="AN95" i="75" a="1"/>
  <c r="AN95" i="75" s="1"/>
  <c r="AI95" i="75" a="1"/>
  <c r="AI95" i="75" s="1"/>
  <c r="AQ95" i="75" a="1"/>
  <c r="AQ95" i="75" s="1"/>
  <c r="AS95" i="75" a="1"/>
  <c r="AS95" i="75" s="1"/>
  <c r="Z71" i="75" a="1"/>
  <c r="Z71" i="75" s="1"/>
  <c r="Y71" i="75" a="1"/>
  <c r="Y71" i="75" s="1"/>
  <c r="AA71" i="75" a="1"/>
  <c r="AA71" i="75" s="1"/>
  <c r="W71" i="75" a="1"/>
  <c r="W71" i="75" s="1"/>
  <c r="AD71" i="75" a="1"/>
  <c r="AD71" i="75" s="1"/>
  <c r="T71" i="75" a="1"/>
  <c r="T71" i="75" s="1"/>
  <c r="X71" i="75" a="1"/>
  <c r="X71" i="75" s="1"/>
  <c r="S71" i="75" a="1"/>
  <c r="S71" i="75" s="1"/>
  <c r="V71" i="75" a="1"/>
  <c r="V71" i="75" s="1"/>
  <c r="AC71" i="75" a="1"/>
  <c r="AC71" i="75" s="1"/>
  <c r="U71" i="75" a="1"/>
  <c r="U71" i="75" s="1"/>
  <c r="AB71" i="75" a="1"/>
  <c r="AB71" i="75" s="1"/>
  <c r="L14" i="75"/>
  <c r="N14" i="76" s="1" a="1"/>
  <c r="N14" i="76" s="1"/>
  <c r="BH108" i="75" a="1"/>
  <c r="BH108" i="75" s="1"/>
  <c r="AX108" i="75" a="1"/>
  <c r="AX108" i="75" s="1"/>
  <c r="AW108" i="75" a="1"/>
  <c r="AW108" i="75" s="1"/>
  <c r="BG108" i="75" a="1"/>
  <c r="BG108" i="75" s="1"/>
  <c r="BF108" i="75" a="1"/>
  <c r="BF108" i="75" s="1"/>
  <c r="AZ108" i="75" a="1"/>
  <c r="AZ108" i="75" s="1"/>
  <c r="BC108" i="75" a="1"/>
  <c r="BC108" i="75" s="1"/>
  <c r="BA108" i="75" a="1"/>
  <c r="BA108" i="75" s="1"/>
  <c r="AY108" i="75" a="1"/>
  <c r="AY108" i="75" s="1"/>
  <c r="BB108" i="75" a="1"/>
  <c r="BB108" i="75" s="1"/>
  <c r="BD108" i="75" a="1"/>
  <c r="BD108" i="75" s="1"/>
  <c r="BE108" i="75" a="1"/>
  <c r="BE108" i="75" s="1"/>
  <c r="AL83" i="75" a="1"/>
  <c r="AL83" i="75" s="1"/>
  <c r="AK83" i="75" a="1"/>
  <c r="AK83" i="75" s="1"/>
  <c r="AM83" i="75" a="1"/>
  <c r="AM83" i="75" s="1"/>
  <c r="AI83" i="75" a="1"/>
  <c r="AI83" i="75" s="1"/>
  <c r="AQ83" i="75" a="1"/>
  <c r="AQ83" i="75" s="1"/>
  <c r="AP83" i="75" a="1"/>
  <c r="AP83" i="75" s="1"/>
  <c r="AJ83" i="75" a="1"/>
  <c r="AJ83" i="75" s="1"/>
  <c r="AH83" i="75" a="1"/>
  <c r="AH83" i="75" s="1"/>
  <c r="AR83" i="75" a="1"/>
  <c r="AR83" i="75" s="1"/>
  <c r="AS83" i="75" a="1"/>
  <c r="AS83" i="75" s="1"/>
  <c r="AO83" i="75" a="1"/>
  <c r="AO83" i="75" s="1"/>
  <c r="AN83" i="75" a="1"/>
  <c r="AN83" i="75" s="1"/>
  <c r="O70" i="75"/>
  <c r="AC95" i="75" a="1"/>
  <c r="AC95" i="75" s="1"/>
  <c r="Z95" i="75" a="1"/>
  <c r="Z95" i="75" s="1"/>
  <c r="U95" i="75" a="1"/>
  <c r="U95" i="75" s="1"/>
  <c r="Y95" i="75" a="1"/>
  <c r="Y95" i="75" s="1"/>
  <c r="S95" i="75" a="1"/>
  <c r="S95" i="75" s="1"/>
  <c r="AD95" i="75" a="1"/>
  <c r="AD95" i="75" s="1"/>
  <c r="AA95" i="75" a="1"/>
  <c r="AA95" i="75" s="1"/>
  <c r="T95" i="75" a="1"/>
  <c r="T95" i="75" s="1"/>
  <c r="AB95" i="75" a="1"/>
  <c r="AB95" i="75" s="1"/>
  <c r="V95" i="75" a="1"/>
  <c r="V95" i="75" s="1"/>
  <c r="X95" i="75" a="1"/>
  <c r="X95" i="75" s="1"/>
  <c r="W95" i="75" a="1"/>
  <c r="W95" i="75" s="1"/>
  <c r="AO108" i="75" a="1"/>
  <c r="AO108" i="75" s="1"/>
  <c r="AM108" i="75" a="1"/>
  <c r="AM108" i="75" s="1"/>
  <c r="AQ108" i="75" a="1"/>
  <c r="AQ108" i="75" s="1"/>
  <c r="AP108" i="75" a="1"/>
  <c r="AP108" i="75" s="1"/>
  <c r="AL108" i="75" a="1"/>
  <c r="AL108" i="75" s="1"/>
  <c r="AI108" i="75" a="1"/>
  <c r="AI108" i="75" s="1"/>
  <c r="AK108" i="75" a="1"/>
  <c r="AK108" i="75" s="1"/>
  <c r="AJ108" i="75" a="1"/>
  <c r="AJ108" i="75" s="1"/>
  <c r="AH108" i="75" a="1"/>
  <c r="AH108" i="75" s="1"/>
  <c r="AN108" i="75" a="1"/>
  <c r="AN108" i="75" s="1"/>
  <c r="AR108" i="75" a="1"/>
  <c r="AR108" i="75" s="1"/>
  <c r="AS108" i="75" a="1"/>
  <c r="AS108" i="75" s="1"/>
  <c r="BV83" i="75" a="1"/>
  <c r="BV83" i="75" s="1"/>
  <c r="BU83" i="75" a="1"/>
  <c r="BU83" i="75" s="1"/>
  <c r="BS83" i="75" a="1"/>
  <c r="BS83" i="75" s="1"/>
  <c r="BQ83" i="75" a="1"/>
  <c r="BQ83" i="75" s="1"/>
  <c r="BO83" i="75" a="1"/>
  <c r="BO83" i="75" s="1"/>
  <c r="BN83" i="75" a="1"/>
  <c r="BN83" i="75" s="1"/>
  <c r="BM83" i="75" a="1"/>
  <c r="BM83" i="75" s="1"/>
  <c r="BL83" i="75" a="1"/>
  <c r="BL83" i="75" s="1"/>
  <c r="BW83" i="75" a="1"/>
  <c r="BW83" i="75" s="1"/>
  <c r="BT83" i="75" a="1"/>
  <c r="BT83" i="75" s="1"/>
  <c r="BP83" i="75" a="1"/>
  <c r="BP83" i="75" s="1"/>
  <c r="BR83" i="75" a="1"/>
  <c r="BR83" i="75" s="1"/>
  <c r="B97" i="75"/>
  <c r="B110" i="75"/>
  <c r="AY83" i="75" a="1"/>
  <c r="AY83" i="75" s="1"/>
  <c r="AX83" i="75" a="1"/>
  <c r="AX83" i="75" s="1"/>
  <c r="AW83" i="75" a="1"/>
  <c r="AW83" i="75" s="1"/>
  <c r="BF83" i="75" a="1"/>
  <c r="BF83" i="75" s="1"/>
  <c r="BE83" i="75" a="1"/>
  <c r="BE83" i="75" s="1"/>
  <c r="BD83" i="75" a="1"/>
  <c r="BD83" i="75" s="1"/>
  <c r="BC83" i="75" a="1"/>
  <c r="BC83" i="75" s="1"/>
  <c r="AZ83" i="75" a="1"/>
  <c r="AZ83" i="75" s="1"/>
  <c r="BB83" i="75" a="1"/>
  <c r="BB83" i="75" s="1"/>
  <c r="BA83" i="75" a="1"/>
  <c r="BA83" i="75" s="1"/>
  <c r="BH83" i="75" a="1"/>
  <c r="BH83" i="75" s="1"/>
  <c r="BG83" i="75" a="1"/>
  <c r="BG83" i="75" s="1"/>
  <c r="B85" i="75"/>
  <c r="AN71" i="75" a="1"/>
  <c r="AN71" i="75" s="1"/>
  <c r="AJ71" i="75" a="1"/>
  <c r="AJ71" i="75" s="1"/>
  <c r="AQ71" i="75" a="1"/>
  <c r="AQ71" i="75" s="1"/>
  <c r="AO71" i="75" a="1"/>
  <c r="AO71" i="75" s="1"/>
  <c r="AR71" i="75" a="1"/>
  <c r="AR71" i="75" s="1"/>
  <c r="AH71" i="75" a="1"/>
  <c r="AH71" i="75" s="1"/>
  <c r="AI71" i="75" a="1"/>
  <c r="AI71" i="75" s="1"/>
  <c r="AS71" i="75" a="1"/>
  <c r="AS71" i="75" s="1"/>
  <c r="AK71" i="75" a="1"/>
  <c r="AK71" i="75" s="1"/>
  <c r="AL71" i="75" a="1"/>
  <c r="AL71" i="75" s="1"/>
  <c r="AP71" i="75" a="1"/>
  <c r="AP71" i="75" s="1"/>
  <c r="AM71" i="75" a="1"/>
  <c r="AM71" i="75" s="1"/>
  <c r="J82" i="75"/>
  <c r="N14" i="75"/>
  <c r="P14" i="76" s="1" a="1"/>
  <c r="P14" i="76" s="1"/>
  <c r="BS71" i="75" a="1"/>
  <c r="BS71" i="75" s="1"/>
  <c r="BO71" i="75" a="1"/>
  <c r="BO71" i="75" s="1"/>
  <c r="BW71" i="75" a="1"/>
  <c r="BW71" i="75" s="1"/>
  <c r="BM71" i="75" a="1"/>
  <c r="BM71" i="75" s="1"/>
  <c r="BL71" i="75" a="1"/>
  <c r="BL71" i="75" s="1"/>
  <c r="BR71" i="75" a="1"/>
  <c r="BR71" i="75" s="1"/>
  <c r="BT71" i="75" a="1"/>
  <c r="BT71" i="75" s="1"/>
  <c r="BP71" i="75" a="1"/>
  <c r="BP71" i="75" s="1"/>
  <c r="BN71" i="75" a="1"/>
  <c r="BN71" i="75" s="1"/>
  <c r="BV71" i="75" a="1"/>
  <c r="BV71" i="75" s="1"/>
  <c r="BU71" i="75" a="1"/>
  <c r="BU71" i="75" s="1"/>
  <c r="BQ71" i="75" a="1"/>
  <c r="BQ71" i="75" s="1"/>
  <c r="M82" i="75"/>
  <c r="E14" i="75"/>
  <c r="G14" i="76" s="1" a="1"/>
  <c r="G14" i="76" s="1"/>
  <c r="BH71" i="75" a="1"/>
  <c r="BH71" i="75" s="1"/>
  <c r="AW71" i="75" a="1"/>
  <c r="AW71" i="75" s="1"/>
  <c r="AX71" i="75" a="1"/>
  <c r="AX71" i="75" s="1"/>
  <c r="BG71" i="75" a="1"/>
  <c r="BG71" i="75" s="1"/>
  <c r="BF71" i="75" a="1"/>
  <c r="BF71" i="75" s="1"/>
  <c r="BE71" i="75" a="1"/>
  <c r="BE71" i="75" s="1"/>
  <c r="BC71" i="75" a="1"/>
  <c r="BC71" i="75" s="1"/>
  <c r="BD71" i="75" a="1"/>
  <c r="BD71" i="75" s="1"/>
  <c r="BB71" i="75" a="1"/>
  <c r="BB71" i="75" s="1"/>
  <c r="BA71" i="75" a="1"/>
  <c r="BA71" i="75" s="1"/>
  <c r="AZ71" i="75" a="1"/>
  <c r="AZ71" i="75" s="1"/>
  <c r="AY71" i="75" a="1"/>
  <c r="AY71" i="75" s="1"/>
  <c r="F82" i="75"/>
  <c r="M14" i="75"/>
  <c r="O14" i="76" s="1" a="1"/>
  <c r="O14" i="76" s="1"/>
  <c r="AA16" i="75" a="1"/>
  <c r="AA16" i="75" s="1"/>
  <c r="AB16" i="75" a="1"/>
  <c r="AB16" i="75" s="1"/>
  <c r="AC16" i="75" a="1"/>
  <c r="AC16" i="75" s="1"/>
  <c r="T16" i="75" a="1"/>
  <c r="T16" i="75" s="1"/>
  <c r="AD16" i="75" a="1"/>
  <c r="AD16" i="75" s="1"/>
  <c r="U16" i="75" a="1"/>
  <c r="U16" i="75" s="1"/>
  <c r="V16" i="75" a="1"/>
  <c r="V16" i="75" s="1"/>
  <c r="W16" i="75" a="1"/>
  <c r="W16" i="75" s="1"/>
  <c r="Y16" i="75" a="1"/>
  <c r="Y16" i="75" s="1"/>
  <c r="X16" i="75" a="1"/>
  <c r="X16" i="75" s="1"/>
  <c r="S16" i="75" a="1"/>
  <c r="S16" i="75" s="1"/>
  <c r="Z16" i="75" a="1"/>
  <c r="Z16" i="75" s="1"/>
  <c r="O14" i="75"/>
  <c r="Q14" i="76" s="1" a="1"/>
  <c r="Q14" i="76" s="1"/>
  <c r="H14" i="75"/>
  <c r="J14" i="76" s="1" a="1"/>
  <c r="J14" i="76" s="1"/>
  <c r="F14" i="75"/>
  <c r="H14" i="76" s="1" a="1"/>
  <c r="H14" i="76" s="1"/>
  <c r="G14" i="75"/>
  <c r="I14" i="76" s="1" a="1"/>
  <c r="I14" i="76" s="1"/>
  <c r="I14" i="75"/>
  <c r="K14" i="76" s="1" a="1"/>
  <c r="K14" i="76" s="1"/>
  <c r="AG99" i="84" a="1"/>
  <c r="AG99" i="84" s="1"/>
  <c r="AH99" i="84" s="1" a="1"/>
  <c r="AH99" i="84" s="1"/>
  <c r="AI99" i="84" s="1" a="1"/>
  <c r="AI99" i="84" s="1"/>
  <c r="AJ99" i="84" s="1" a="1"/>
  <c r="AJ99" i="84" s="1"/>
  <c r="AK99" i="84" s="1" a="1"/>
  <c r="AK99" i="84" s="1"/>
  <c r="AL99" i="84" s="1" a="1"/>
  <c r="AL99" i="84" s="1"/>
  <c r="AM99" i="84" s="1" a="1"/>
  <c r="AM99" i="84" s="1"/>
  <c r="AN99" i="84" s="1" a="1"/>
  <c r="AN99" i="84" s="1"/>
  <c r="AO99" i="84" s="1" a="1"/>
  <c r="AO99" i="84" s="1"/>
  <c r="AP99" i="84" s="1" a="1"/>
  <c r="AP99" i="84" s="1"/>
  <c r="AQ99" i="84" s="1" a="1"/>
  <c r="AQ99" i="84" s="1"/>
  <c r="AR99" i="84" s="1" a="1"/>
  <c r="AR99" i="84" s="1"/>
  <c r="AS99" i="84" s="1" a="1"/>
  <c r="AS99" i="84" s="1"/>
  <c r="AV99" i="84" a="1"/>
  <c r="AV99" i="84" s="1"/>
  <c r="AW99" i="84" s="1" a="1"/>
  <c r="AW99" i="84" s="1"/>
  <c r="AX99" i="84" s="1" a="1"/>
  <c r="AX99" i="84" s="1"/>
  <c r="AY99" i="84" s="1" a="1"/>
  <c r="AY99" i="84" s="1"/>
  <c r="AZ99" i="84" s="1" a="1"/>
  <c r="AZ99" i="84" s="1"/>
  <c r="BA99" i="84" s="1" a="1"/>
  <c r="BA99" i="84" s="1"/>
  <c r="BB99" i="84" s="1" a="1"/>
  <c r="BB99" i="84" s="1"/>
  <c r="BC99" i="84" s="1" a="1"/>
  <c r="BC99" i="84" s="1"/>
  <c r="BD99" i="84" s="1" a="1"/>
  <c r="BD99" i="84" s="1"/>
  <c r="BE99" i="84" s="1" a="1"/>
  <c r="BE99" i="84" s="1"/>
  <c r="BF99" i="84" s="1" a="1"/>
  <c r="BF99" i="84" s="1"/>
  <c r="BG99" i="84" s="1" a="1"/>
  <c r="BG99" i="84" s="1"/>
  <c r="BH99" i="84" s="1" a="1"/>
  <c r="BH99" i="84" s="1"/>
  <c r="BK99" i="84" a="1"/>
  <c r="BK99" i="84" s="1"/>
  <c r="BL99" i="84" s="1" a="1"/>
  <c r="BL99" i="84" s="1"/>
  <c r="BM99" i="84" s="1" a="1"/>
  <c r="BM99" i="84" s="1"/>
  <c r="BN99" i="84" s="1" a="1"/>
  <c r="BN99" i="84" s="1"/>
  <c r="BO99" i="84" s="1" a="1"/>
  <c r="BO99" i="84" s="1"/>
  <c r="BP99" i="84" s="1" a="1"/>
  <c r="BP99" i="84" s="1"/>
  <c r="BQ99" i="84" s="1" a="1"/>
  <c r="BQ99" i="84" s="1"/>
  <c r="BR99" i="84" s="1" a="1"/>
  <c r="BR99" i="84" s="1"/>
  <c r="BS99" i="84" s="1" a="1"/>
  <c r="BS99" i="84" s="1"/>
  <c r="BT99" i="84" s="1" a="1"/>
  <c r="BT99" i="84" s="1"/>
  <c r="BU99" i="84" s="1" a="1"/>
  <c r="BU99" i="84" s="1"/>
  <c r="BV99" i="84" s="1" a="1"/>
  <c r="BV99" i="84" s="1"/>
  <c r="BW99" i="84" s="1" a="1"/>
  <c r="BW99" i="84" s="1"/>
  <c r="BK112" i="84" a="1"/>
  <c r="BK112" i="84" s="1"/>
  <c r="AG112" i="84" a="1"/>
  <c r="AG112" i="84" s="1"/>
  <c r="AH112" i="84" s="1" a="1"/>
  <c r="AH112" i="84" s="1"/>
  <c r="AI112" i="84" s="1" a="1"/>
  <c r="AI112" i="84" s="1"/>
  <c r="AJ112" i="84" s="1" a="1"/>
  <c r="AJ112" i="84" s="1"/>
  <c r="AK112" i="84" s="1" a="1"/>
  <c r="AK112" i="84" s="1"/>
  <c r="AL112" i="84" s="1" a="1"/>
  <c r="AL112" i="84" s="1"/>
  <c r="AM112" i="84" s="1" a="1"/>
  <c r="AM112" i="84" s="1"/>
  <c r="AN112" i="84" s="1" a="1"/>
  <c r="AN112" i="84" s="1"/>
  <c r="AO112" i="84" s="1" a="1"/>
  <c r="AO112" i="84" s="1"/>
  <c r="AP112" i="84" s="1" a="1"/>
  <c r="AP112" i="84" s="1"/>
  <c r="AQ112" i="84" s="1" a="1"/>
  <c r="AQ112" i="84" s="1"/>
  <c r="AR112" i="84" s="1" a="1"/>
  <c r="AR112" i="84" s="1"/>
  <c r="AS112" i="84" s="1" a="1"/>
  <c r="AS112" i="84" s="1"/>
  <c r="AV112" i="84" a="1"/>
  <c r="AV112" i="84" s="1"/>
  <c r="AW112" i="84" s="1" a="1"/>
  <c r="AW112" i="84" s="1"/>
  <c r="AX112" i="84" s="1" a="1"/>
  <c r="AX112" i="84" s="1"/>
  <c r="AY112" i="84" s="1" a="1"/>
  <c r="AY112" i="84" s="1"/>
  <c r="AZ112" i="84" s="1" a="1"/>
  <c r="AZ112" i="84" s="1"/>
  <c r="BA112" i="84" s="1" a="1"/>
  <c r="BA112" i="84" s="1"/>
  <c r="BB112" i="84" s="1" a="1"/>
  <c r="BB112" i="84" s="1"/>
  <c r="BC112" i="84" s="1" a="1"/>
  <c r="BC112" i="84" s="1"/>
  <c r="BD112" i="84" s="1" a="1"/>
  <c r="BD112" i="84" s="1"/>
  <c r="BE112" i="84" s="1" a="1"/>
  <c r="BE112" i="84" s="1"/>
  <c r="BF112" i="84" s="1" a="1"/>
  <c r="BF112" i="84" s="1"/>
  <c r="BG112" i="84" s="1" a="1"/>
  <c r="BG112" i="84" s="1"/>
  <c r="BH112" i="84" s="1" a="1"/>
  <c r="BH112" i="84" s="1"/>
  <c r="Z91" i="84" a="1"/>
  <c r="Z91" i="84" s="1"/>
  <c r="J91" i="84"/>
  <c r="V109" i="84" a="1"/>
  <c r="V109" i="84" s="1"/>
  <c r="F109" i="84"/>
  <c r="AA106" i="84" a="1"/>
  <c r="AA106" i="84" s="1"/>
  <c r="K106" i="84"/>
  <c r="V96" i="84" a="1"/>
  <c r="V96" i="84" s="1"/>
  <c r="F96" i="84"/>
  <c r="J105" i="84"/>
  <c r="BD105" i="84" a="1"/>
  <c r="BD105" i="84" s="1"/>
  <c r="W47" i="84" a="1"/>
  <c r="W47" i="84" s="1"/>
  <c r="G47" i="84"/>
  <c r="R112" i="84" a="1"/>
  <c r="R112" i="84" s="1"/>
  <c r="S112" i="84" s="1" a="1"/>
  <c r="S112" i="84" s="1"/>
  <c r="X46" i="84" a="1"/>
  <c r="X46" i="84" s="1"/>
  <c r="H46" i="84"/>
  <c r="AA79" i="84" a="1"/>
  <c r="AA79" i="84" s="1"/>
  <c r="K79" i="84"/>
  <c r="S111" i="84" a="1"/>
  <c r="S111" i="84" s="1"/>
  <c r="D111" i="84" s="1"/>
  <c r="J81" i="84"/>
  <c r="Z81" i="84" a="1"/>
  <c r="Z81" i="84" s="1"/>
  <c r="Z92" i="84" a="1"/>
  <c r="Z92" i="84" s="1"/>
  <c r="J92" i="84"/>
  <c r="J94" i="84"/>
  <c r="Z94" i="84" a="1"/>
  <c r="Z94" i="84" s="1"/>
  <c r="W72" i="84" a="1"/>
  <c r="W72" i="84" s="1"/>
  <c r="G72" i="84"/>
  <c r="T110" i="84" a="1"/>
  <c r="T110" i="84" s="1"/>
  <c r="V84" i="84" a="1"/>
  <c r="V84" i="84" s="1"/>
  <c r="F84" i="84"/>
  <c r="U85" i="84" a="1"/>
  <c r="U85" i="84" s="1"/>
  <c r="E85" i="84"/>
  <c r="AA104" i="84" a="1"/>
  <c r="AA104" i="84" s="1"/>
  <c r="K104" i="84"/>
  <c r="V73" i="84" a="1"/>
  <c r="V73" i="84" s="1"/>
  <c r="F73" i="84"/>
  <c r="T86" i="84" a="1"/>
  <c r="T86" i="84" s="1"/>
  <c r="D86" i="84"/>
  <c r="Y70" i="84" a="1"/>
  <c r="Y70" i="84" s="1"/>
  <c r="I70" i="84"/>
  <c r="U97" i="84" a="1"/>
  <c r="U97" i="84" s="1"/>
  <c r="E97" i="84"/>
  <c r="K93" i="84"/>
  <c r="AA93" i="84" a="1"/>
  <c r="AA93" i="84" s="1"/>
  <c r="W108" i="84" a="1"/>
  <c r="W108" i="84" s="1"/>
  <c r="G108" i="84"/>
  <c r="W95" i="84" a="1"/>
  <c r="W95" i="84" s="1"/>
  <c r="G95" i="84"/>
  <c r="AB80" i="84" a="1"/>
  <c r="AB80" i="84" s="1"/>
  <c r="L80" i="84"/>
  <c r="W82" i="84" a="1"/>
  <c r="W82" i="84" s="1"/>
  <c r="G82" i="84"/>
  <c r="X71" i="84" a="1"/>
  <c r="X71" i="84" s="1"/>
  <c r="H71" i="84"/>
  <c r="AA67" i="84" a="1"/>
  <c r="AA67" i="84" s="1"/>
  <c r="K67" i="84"/>
  <c r="R99" i="84" a="1"/>
  <c r="R99" i="84" s="1"/>
  <c r="S99" i="84" s="1" a="1"/>
  <c r="S99" i="84" s="1"/>
  <c r="F83" i="84"/>
  <c r="V83" i="84" a="1"/>
  <c r="V83" i="84" s="1"/>
  <c r="T98" i="84" a="1"/>
  <c r="T98" i="84" s="1"/>
  <c r="D98" i="84"/>
  <c r="Y45" i="84" a="1"/>
  <c r="Y45" i="84" s="1"/>
  <c r="I45" i="84"/>
  <c r="G107" i="84"/>
  <c r="W107" i="84" a="1"/>
  <c r="W107" i="84" s="1"/>
  <c r="Y69" i="84" a="1"/>
  <c r="Y69" i="84" s="1"/>
  <c r="I69" i="84"/>
  <c r="L55" i="84"/>
  <c r="AB55" i="84" a="1"/>
  <c r="AB55" i="84" s="1"/>
  <c r="M54" i="84"/>
  <c r="AC54" i="84" a="1"/>
  <c r="AC54" i="84" s="1"/>
  <c r="M42" i="84"/>
  <c r="AC42" i="84" a="1"/>
  <c r="AC42" i="84" s="1"/>
  <c r="N28" i="84"/>
  <c r="AD28" i="84" a="1"/>
  <c r="AD28" i="84" s="1"/>
  <c r="O28" i="84" s="1"/>
  <c r="M68" i="84"/>
  <c r="AC68" i="84" a="1"/>
  <c r="AC68" i="84" s="1"/>
  <c r="N29" i="84"/>
  <c r="AD29" i="84" a="1"/>
  <c r="AD29" i="84" s="1"/>
  <c r="O29" i="84" s="1"/>
  <c r="AC17" i="84" a="1"/>
  <c r="AC17" i="84" s="1"/>
  <c r="AP17" i="84" a="1"/>
  <c r="AP17" i="84" s="1"/>
  <c r="K17" i="84"/>
  <c r="H21" i="84"/>
  <c r="X21" i="84" a="1"/>
  <c r="X21" i="84" s="1"/>
  <c r="AC18" i="84" a="1"/>
  <c r="AC18" i="84" s="1"/>
  <c r="Y20" i="84" a="1"/>
  <c r="Y20" i="84" s="1"/>
  <c r="N13" i="84"/>
  <c r="AD13" i="84" a="1"/>
  <c r="AD13" i="84" s="1"/>
  <c r="O13" i="84" s="1"/>
  <c r="N14" i="84"/>
  <c r="AD14" i="84" a="1"/>
  <c r="AD14" i="84" s="1"/>
  <c r="O14" i="84" s="1"/>
  <c r="AR78" i="84" a="1"/>
  <c r="AR78" i="84" s="1"/>
  <c r="M78" i="84"/>
  <c r="O56" i="84"/>
  <c r="N56" i="84"/>
  <c r="L43" i="84"/>
  <c r="I34" i="84"/>
  <c r="M44" i="84"/>
  <c r="O30" i="84"/>
  <c r="N30" i="84"/>
  <c r="BT43" i="75" a="1"/>
  <c r="BT43" i="75" s="1"/>
  <c r="BL43" i="75" a="1"/>
  <c r="BL43" i="75" s="1"/>
  <c r="BW43" i="75" a="1"/>
  <c r="BW43" i="75" s="1"/>
  <c r="BP43" i="75" a="1"/>
  <c r="BP43" i="75" s="1"/>
  <c r="BU43" i="75" a="1"/>
  <c r="BU43" i="75" s="1"/>
  <c r="BV43" i="75" a="1"/>
  <c r="BV43" i="75" s="1"/>
  <c r="BN43" i="75" a="1"/>
  <c r="BN43" i="75" s="1"/>
  <c r="BR43" i="75" a="1"/>
  <c r="BR43" i="75" s="1"/>
  <c r="BQ43" i="75" a="1"/>
  <c r="BQ43" i="75" s="1"/>
  <c r="BM43" i="75" a="1"/>
  <c r="BM43" i="75" s="1"/>
  <c r="BO43" i="75" a="1"/>
  <c r="BO43" i="75" s="1"/>
  <c r="BS43" i="75" a="1"/>
  <c r="BS43" i="75" s="1"/>
  <c r="AM30" i="75" a="1"/>
  <c r="AM30" i="75" s="1"/>
  <c r="AK30" i="75" a="1"/>
  <c r="AK30" i="75" s="1"/>
  <c r="AL30" i="75" a="1"/>
  <c r="AL30" i="75" s="1"/>
  <c r="AN30" i="75" a="1"/>
  <c r="AN30" i="75" s="1"/>
  <c r="AI30" i="75" a="1"/>
  <c r="AI30" i="75" s="1"/>
  <c r="AH30" i="75" a="1"/>
  <c r="AH30" i="75" s="1"/>
  <c r="AO30" i="75" a="1"/>
  <c r="AO30" i="75" s="1"/>
  <c r="AJ30" i="75" a="1"/>
  <c r="AJ30" i="75" s="1"/>
  <c r="AP30" i="75" a="1"/>
  <c r="AP30" i="75" s="1"/>
  <c r="AQ30" i="75" a="1"/>
  <c r="AQ30" i="75" s="1"/>
  <c r="AS30" i="75" a="1"/>
  <c r="AS30" i="75" s="1"/>
  <c r="AR30" i="75" a="1"/>
  <c r="AR30" i="75" s="1"/>
  <c r="X30" i="75" a="1"/>
  <c r="X30" i="75" s="1"/>
  <c r="U30" i="75" a="1"/>
  <c r="U30" i="75" s="1"/>
  <c r="AB30" i="75" a="1"/>
  <c r="AB30" i="75" s="1"/>
  <c r="V30" i="75" a="1"/>
  <c r="V30" i="75" s="1"/>
  <c r="Y30" i="75" a="1"/>
  <c r="Y30" i="75" s="1"/>
  <c r="AA30" i="75" a="1"/>
  <c r="AA30" i="75" s="1"/>
  <c r="T30" i="75" a="1"/>
  <c r="T30" i="75" s="1"/>
  <c r="AD30" i="75" a="1"/>
  <c r="AD30" i="75" s="1"/>
  <c r="S30" i="75" a="1"/>
  <c r="S30" i="75" s="1"/>
  <c r="W30" i="75" a="1"/>
  <c r="W30" i="75" s="1"/>
  <c r="Z30" i="75" a="1"/>
  <c r="Z30" i="75" s="1"/>
  <c r="AC30" i="75" a="1"/>
  <c r="AC30" i="75" s="1"/>
  <c r="BN30" i="75" a="1"/>
  <c r="BN30" i="75" s="1"/>
  <c r="BM30" i="75" a="1"/>
  <c r="BM30" i="75" s="1"/>
  <c r="BW30" i="75" a="1"/>
  <c r="BW30" i="75" s="1"/>
  <c r="BQ30" i="75" a="1"/>
  <c r="BQ30" i="75" s="1"/>
  <c r="BP30" i="75" a="1"/>
  <c r="BP30" i="75" s="1"/>
  <c r="BO30" i="75" a="1"/>
  <c r="BO30" i="75" s="1"/>
  <c r="BT30" i="75" a="1"/>
  <c r="BT30" i="75" s="1"/>
  <c r="BV30" i="75" a="1"/>
  <c r="BV30" i="75" s="1"/>
  <c r="BS30" i="75" a="1"/>
  <c r="BS30" i="75" s="1"/>
  <c r="BU30" i="75" a="1"/>
  <c r="BU30" i="75" s="1"/>
  <c r="BR30" i="75" a="1"/>
  <c r="BR30" i="75" s="1"/>
  <c r="BL30" i="75" a="1"/>
  <c r="BL30" i="75" s="1"/>
  <c r="Z56" i="75" a="1"/>
  <c r="Z56" i="75" s="1"/>
  <c r="V56" i="75" a="1"/>
  <c r="V56" i="75" s="1"/>
  <c r="T56" i="75" a="1"/>
  <c r="T56" i="75" s="1"/>
  <c r="S56" i="75" a="1"/>
  <c r="S56" i="75" s="1"/>
  <c r="AD56" i="75" a="1"/>
  <c r="AD56" i="75" s="1"/>
  <c r="AA56" i="75" a="1"/>
  <c r="AA56" i="75" s="1"/>
  <c r="AC56" i="75" a="1"/>
  <c r="AC56" i="75" s="1"/>
  <c r="AB56" i="75" a="1"/>
  <c r="AB56" i="75" s="1"/>
  <c r="Y56" i="75" a="1"/>
  <c r="Y56" i="75" s="1"/>
  <c r="X56" i="75" a="1"/>
  <c r="X56" i="75" s="1"/>
  <c r="W56" i="75" a="1"/>
  <c r="W56" i="75" s="1"/>
  <c r="U56" i="75" a="1"/>
  <c r="U56" i="75" s="1"/>
  <c r="BC30" i="75" a="1"/>
  <c r="BC30" i="75" s="1"/>
  <c r="AY30" i="75" a="1"/>
  <c r="AY30" i="75" s="1"/>
  <c r="BH30" i="75" a="1"/>
  <c r="BH30" i="75" s="1"/>
  <c r="BF30" i="75" a="1"/>
  <c r="BF30" i="75" s="1"/>
  <c r="AX30" i="75" a="1"/>
  <c r="AX30" i="75" s="1"/>
  <c r="AW30" i="75" a="1"/>
  <c r="AW30" i="75" s="1"/>
  <c r="BE30" i="75" a="1"/>
  <c r="BE30" i="75" s="1"/>
  <c r="AZ30" i="75" a="1"/>
  <c r="AZ30" i="75" s="1"/>
  <c r="BD30" i="75" a="1"/>
  <c r="BD30" i="75" s="1"/>
  <c r="BB30" i="75" a="1"/>
  <c r="BB30" i="75" s="1"/>
  <c r="BA30" i="75" a="1"/>
  <c r="BA30" i="75" s="1"/>
  <c r="BG30" i="75" a="1"/>
  <c r="BG30" i="75" s="1"/>
  <c r="BP56" i="75" a="1"/>
  <c r="BP56" i="75" s="1"/>
  <c r="BN56" i="75" a="1"/>
  <c r="BN56" i="75" s="1"/>
  <c r="BQ56" i="75" a="1"/>
  <c r="BQ56" i="75" s="1"/>
  <c r="BR56" i="75" a="1"/>
  <c r="BR56" i="75" s="1"/>
  <c r="BT56" i="75" a="1"/>
  <c r="BT56" i="75" s="1"/>
  <c r="BU56" i="75" a="1"/>
  <c r="BU56" i="75" s="1"/>
  <c r="BW56" i="75" a="1"/>
  <c r="BW56" i="75" s="1"/>
  <c r="BL56" i="75" a="1"/>
  <c r="BL56" i="75" s="1"/>
  <c r="BO56" i="75" a="1"/>
  <c r="BO56" i="75" s="1"/>
  <c r="BM56" i="75" a="1"/>
  <c r="BM56" i="75" s="1"/>
  <c r="BV56" i="75" a="1"/>
  <c r="BV56" i="75" s="1"/>
  <c r="BS56" i="75" a="1"/>
  <c r="BS56" i="75" s="1"/>
  <c r="AP56" i="75" a="1"/>
  <c r="AP56" i="75" s="1"/>
  <c r="AQ56" i="75" a="1"/>
  <c r="AQ56" i="75" s="1"/>
  <c r="AI56" i="75" a="1"/>
  <c r="AI56" i="75" s="1"/>
  <c r="AH56" i="75" a="1"/>
  <c r="AH56" i="75" s="1"/>
  <c r="AS56" i="75" a="1"/>
  <c r="AS56" i="75" s="1"/>
  <c r="AR56" i="75" a="1"/>
  <c r="AR56" i="75" s="1"/>
  <c r="AO56" i="75" a="1"/>
  <c r="AO56" i="75" s="1"/>
  <c r="AN56" i="75" a="1"/>
  <c r="AN56" i="75" s="1"/>
  <c r="AM56" i="75" a="1"/>
  <c r="AM56" i="75" s="1"/>
  <c r="AL56" i="75" a="1"/>
  <c r="AL56" i="75" s="1"/>
  <c r="AK56" i="75" a="1"/>
  <c r="AK56" i="75" s="1"/>
  <c r="AJ56" i="75" a="1"/>
  <c r="AJ56" i="75" s="1"/>
  <c r="BH56" i="75" a="1"/>
  <c r="BH56" i="75" s="1"/>
  <c r="BC56" i="75" a="1"/>
  <c r="BC56" i="75" s="1"/>
  <c r="AW56" i="75" a="1"/>
  <c r="AW56" i="75" s="1"/>
  <c r="AY56" i="75" a="1"/>
  <c r="AY56" i="75" s="1"/>
  <c r="BF56" i="75" a="1"/>
  <c r="BF56" i="75" s="1"/>
  <c r="BE56" i="75" a="1"/>
  <c r="BE56" i="75" s="1"/>
  <c r="AZ56" i="75" a="1"/>
  <c r="AZ56" i="75" s="1"/>
  <c r="BG56" i="75" a="1"/>
  <c r="BG56" i="75" s="1"/>
  <c r="BD56" i="75" a="1"/>
  <c r="BD56" i="75" s="1"/>
  <c r="BA56" i="75" a="1"/>
  <c r="BA56" i="75" s="1"/>
  <c r="AX56" i="75" a="1"/>
  <c r="AX56" i="75" s="1"/>
  <c r="BB56" i="75" a="1"/>
  <c r="BB56" i="75" s="1"/>
  <c r="AX43" i="75" a="1"/>
  <c r="AX43" i="75" s="1"/>
  <c r="BF43" i="75" a="1"/>
  <c r="BF43" i="75" s="1"/>
  <c r="AW43" i="75" a="1"/>
  <c r="AW43" i="75" s="1"/>
  <c r="AY43" i="75" a="1"/>
  <c r="AY43" i="75" s="1"/>
  <c r="BD43" i="75" a="1"/>
  <c r="BD43" i="75" s="1"/>
  <c r="BG43" i="75" a="1"/>
  <c r="BG43" i="75" s="1"/>
  <c r="BC43" i="75" a="1"/>
  <c r="BC43" i="75" s="1"/>
  <c r="BE43" i="75" a="1"/>
  <c r="BE43" i="75" s="1"/>
  <c r="BB43" i="75" a="1"/>
  <c r="BB43" i="75" s="1"/>
  <c r="AZ43" i="75" a="1"/>
  <c r="AZ43" i="75" s="1"/>
  <c r="BH43" i="75" a="1"/>
  <c r="BH43" i="75" s="1"/>
  <c r="BA43" i="75" a="1"/>
  <c r="BA43" i="75" s="1"/>
  <c r="AN43" i="75" a="1"/>
  <c r="AN43" i="75" s="1"/>
  <c r="AR43" i="75" a="1"/>
  <c r="AR43" i="75" s="1"/>
  <c r="AQ43" i="75" a="1"/>
  <c r="AQ43" i="75" s="1"/>
  <c r="AP43" i="75" a="1"/>
  <c r="AP43" i="75" s="1"/>
  <c r="AO43" i="75" a="1"/>
  <c r="AO43" i="75" s="1"/>
  <c r="AM43" i="75" a="1"/>
  <c r="AM43" i="75" s="1"/>
  <c r="AK43" i="75" a="1"/>
  <c r="AK43" i="75" s="1"/>
  <c r="AS43" i="75" a="1"/>
  <c r="AS43" i="75" s="1"/>
  <c r="AH43" i="75" a="1"/>
  <c r="AH43" i="75" s="1"/>
  <c r="AL43" i="75" a="1"/>
  <c r="AL43" i="75" s="1"/>
  <c r="AJ43" i="75" a="1"/>
  <c r="AJ43" i="75" s="1"/>
  <c r="AI43" i="75" a="1"/>
  <c r="AI43" i="75" s="1"/>
  <c r="U43" i="75" a="1"/>
  <c r="U43" i="75" s="1"/>
  <c r="V43" i="75" a="1"/>
  <c r="V43" i="75" s="1"/>
  <c r="S43" i="75" a="1"/>
  <c r="S43" i="75" s="1"/>
  <c r="T43" i="75" a="1"/>
  <c r="T43" i="75" s="1"/>
  <c r="AA43" i="75" a="1"/>
  <c r="AA43" i="75" s="1"/>
  <c r="W43" i="75" a="1"/>
  <c r="W43" i="75" s="1"/>
  <c r="Y43" i="75" a="1"/>
  <c r="Y43" i="75" s="1"/>
  <c r="X43" i="75" a="1"/>
  <c r="X43" i="75" s="1"/>
  <c r="Z43" i="75" a="1"/>
  <c r="Z43" i="75" s="1"/>
  <c r="AB43" i="75" a="1"/>
  <c r="AB43" i="75" s="1"/>
  <c r="AC43" i="75" a="1"/>
  <c r="AC43" i="75" s="1"/>
  <c r="AD43" i="75" a="1"/>
  <c r="AD43" i="75" s="1"/>
  <c r="F15" i="75" l="1"/>
  <c r="AL60" i="84" a="1"/>
  <c r="AL60" i="84" s="1"/>
  <c r="H60" i="84" s="1"/>
  <c r="BQ20" i="84" a="1"/>
  <c r="BQ20" i="84" s="1"/>
  <c r="H20" i="84"/>
  <c r="N15" i="75"/>
  <c r="P15" i="76" s="1" a="1"/>
  <c r="P15" i="76" s="1"/>
  <c r="K97" i="76" a="1"/>
  <c r="K97" i="76" s="1"/>
  <c r="N97" i="76" a="1"/>
  <c r="N97" i="76" s="1"/>
  <c r="G97" i="76" a="1"/>
  <c r="G97" i="76" s="1"/>
  <c r="J97" i="76" a="1"/>
  <c r="J97" i="76" s="1"/>
  <c r="F97" i="76" a="1"/>
  <c r="F97" i="76" s="1"/>
  <c r="H97" i="76" a="1"/>
  <c r="H97" i="76" s="1"/>
  <c r="L97" i="76" a="1"/>
  <c r="L97" i="76" s="1"/>
  <c r="Q97" i="76" a="1"/>
  <c r="Q97" i="76" s="1"/>
  <c r="I97" i="76" a="1"/>
  <c r="I97" i="76" s="1"/>
  <c r="M97" i="76" a="1"/>
  <c r="M97" i="76" s="1"/>
  <c r="P97" i="76" a="1"/>
  <c r="P97" i="76" s="1"/>
  <c r="N95" i="75"/>
  <c r="H15" i="76" a="1"/>
  <c r="H15" i="76" s="1"/>
  <c r="H41" i="76" a="1"/>
  <c r="H41" i="76" s="1"/>
  <c r="O15" i="76" a="1"/>
  <c r="O15" i="76" s="1"/>
  <c r="O28" i="76" a="1"/>
  <c r="O28" i="76" s="1"/>
  <c r="AD15" i="84" a="1"/>
  <c r="AD15" i="84" s="1"/>
  <c r="O15" i="84" s="1"/>
  <c r="N15" i="84"/>
  <c r="BE18" i="84" a="1"/>
  <c r="BE18" i="84" s="1"/>
  <c r="K18" i="84"/>
  <c r="H15" i="75"/>
  <c r="I15" i="75"/>
  <c r="G15" i="75"/>
  <c r="J15" i="75"/>
  <c r="K15" i="75"/>
  <c r="L15" i="75"/>
  <c r="D15" i="75"/>
  <c r="E15" i="75"/>
  <c r="I19" i="84"/>
  <c r="Y19" i="84" a="1"/>
  <c r="Y19" i="84" s="1"/>
  <c r="BN16" i="75" a="1"/>
  <c r="BN16" i="75" s="1"/>
  <c r="BO16" i="75" a="1"/>
  <c r="BO16" i="75" s="1"/>
  <c r="BL16" i="75" a="1"/>
  <c r="BL16" i="75" s="1"/>
  <c r="BR16" i="75" a="1"/>
  <c r="BR16" i="75" s="1"/>
  <c r="BP16" i="75" a="1"/>
  <c r="BP16" i="75" s="1"/>
  <c r="BW16" i="75" a="1"/>
  <c r="BW16" i="75" s="1"/>
  <c r="BM16" i="75" a="1"/>
  <c r="BM16" i="75" s="1"/>
  <c r="BV16" i="75" a="1"/>
  <c r="BV16" i="75" s="1"/>
  <c r="BU16" i="75" a="1"/>
  <c r="BU16" i="75" s="1"/>
  <c r="BT16" i="75" a="1"/>
  <c r="BT16" i="75" s="1"/>
  <c r="BQ16" i="75" a="1"/>
  <c r="BQ16" i="75" s="1"/>
  <c r="BS16" i="75" a="1"/>
  <c r="BS16" i="75" s="1"/>
  <c r="BF16" i="75" a="1"/>
  <c r="BF16" i="75" s="1"/>
  <c r="BD16" i="75" a="1"/>
  <c r="BD16" i="75" s="1"/>
  <c r="BE16" i="75" a="1"/>
  <c r="BE16" i="75" s="1"/>
  <c r="AZ16" i="75" a="1"/>
  <c r="AZ16" i="75" s="1"/>
  <c r="AX16" i="75" a="1"/>
  <c r="AX16" i="75" s="1"/>
  <c r="BC16" i="75" a="1"/>
  <c r="BC16" i="75" s="1"/>
  <c r="BH16" i="75" a="1"/>
  <c r="BH16" i="75" s="1"/>
  <c r="AW16" i="75" a="1"/>
  <c r="AW16" i="75" s="1"/>
  <c r="BB16" i="75" a="1"/>
  <c r="BB16" i="75" s="1"/>
  <c r="AY16" i="75" a="1"/>
  <c r="AY16" i="75" s="1"/>
  <c r="BA16" i="75" a="1"/>
  <c r="BA16" i="75" s="1"/>
  <c r="BG16" i="75" a="1"/>
  <c r="BG16" i="75" s="1"/>
  <c r="P28" i="76" a="1"/>
  <c r="P28" i="76" s="1"/>
  <c r="AJ16" i="75" a="1"/>
  <c r="AJ16" i="75" s="1"/>
  <c r="AI16" i="75" a="1"/>
  <c r="AI16" i="75" s="1"/>
  <c r="AK16" i="75" a="1"/>
  <c r="AK16" i="75" s="1"/>
  <c r="AL16" i="75" a="1"/>
  <c r="AL16" i="75" s="1"/>
  <c r="AO16" i="75" a="1"/>
  <c r="AO16" i="75" s="1"/>
  <c r="AQ16" i="75" a="1"/>
  <c r="AQ16" i="75" s="1"/>
  <c r="M16" i="75" s="1"/>
  <c r="AH16" i="75" a="1"/>
  <c r="AH16" i="75" s="1"/>
  <c r="D16" i="75" s="1"/>
  <c r="AR16" i="75" a="1"/>
  <c r="AR16" i="75" s="1"/>
  <c r="AP16" i="75" a="1"/>
  <c r="AP16" i="75" s="1"/>
  <c r="AM16" i="75" a="1"/>
  <c r="AM16" i="75" s="1"/>
  <c r="I16" i="75" s="1"/>
  <c r="AN16" i="75" a="1"/>
  <c r="AN16" i="75" s="1"/>
  <c r="J16" i="75" s="1"/>
  <c r="AS16" i="75" a="1"/>
  <c r="AS16" i="75" s="1"/>
  <c r="R14" i="76"/>
  <c r="L16" i="84"/>
  <c r="AB16" i="84" a="1"/>
  <c r="AB16" i="84" s="1"/>
  <c r="B18" i="75"/>
  <c r="R17" i="75" a="1"/>
  <c r="R17" i="75" s="1"/>
  <c r="AB17" i="75" s="1" a="1"/>
  <c r="AB17" i="75" s="1"/>
  <c r="AG17" i="75" a="1"/>
  <c r="AG17" i="75" s="1"/>
  <c r="BK17" i="75" a="1"/>
  <c r="BK17" i="75" s="1"/>
  <c r="AV17" i="75" a="1"/>
  <c r="AV17" i="75" s="1"/>
  <c r="BF17" i="75" s="1" a="1"/>
  <c r="BF17" i="75" s="1"/>
  <c r="O15" i="75"/>
  <c r="Q15" i="76" s="1" a="1"/>
  <c r="Q15" i="76" s="1"/>
  <c r="H95" i="75"/>
  <c r="I95" i="75"/>
  <c r="O95" i="75"/>
  <c r="D95" i="75"/>
  <c r="L95" i="75"/>
  <c r="F95" i="75"/>
  <c r="T111" i="84" a="1"/>
  <c r="T111" i="84" s="1"/>
  <c r="U111" i="84" s="1" a="1"/>
  <c r="U111" i="84" s="1"/>
  <c r="B110" i="76"/>
  <c r="D109" i="76"/>
  <c r="C109" i="76"/>
  <c r="K109" i="76" a="1"/>
  <c r="K109" i="76" s="1"/>
  <c r="P109" i="76" a="1"/>
  <c r="P109" i="76" s="1"/>
  <c r="M109" i="76" a="1"/>
  <c r="M109" i="76" s="1"/>
  <c r="I109" i="76" a="1"/>
  <c r="I109" i="76" s="1"/>
  <c r="L109" i="76" a="1"/>
  <c r="L109" i="76" s="1"/>
  <c r="J109" i="76" a="1"/>
  <c r="J109" i="76" s="1"/>
  <c r="G109" i="76" a="1"/>
  <c r="G109" i="76" s="1"/>
  <c r="H109" i="76" a="1"/>
  <c r="H109" i="76" s="1"/>
  <c r="N109" i="76" a="1"/>
  <c r="N109" i="76" s="1"/>
  <c r="F109" i="76" a="1"/>
  <c r="F109" i="76" s="1"/>
  <c r="Q109" i="76" a="1"/>
  <c r="Q109" i="76" s="1"/>
  <c r="O109" i="76" a="1"/>
  <c r="O109" i="76" s="1"/>
  <c r="D73" i="76"/>
  <c r="C73" i="76"/>
  <c r="C97" i="76"/>
  <c r="D97" i="76"/>
  <c r="B98" i="76"/>
  <c r="B86" i="76"/>
  <c r="D85" i="76"/>
  <c r="C85" i="76"/>
  <c r="R85" i="75" a="1"/>
  <c r="R85" i="75" s="1"/>
  <c r="AV85" i="75" a="1"/>
  <c r="AV85" i="75" s="1"/>
  <c r="AG85" i="75" a="1"/>
  <c r="AG85" i="75" s="1"/>
  <c r="BK85" i="75" a="1"/>
  <c r="BK85" i="75" s="1"/>
  <c r="G95" i="75"/>
  <c r="R73" i="75" a="1"/>
  <c r="R73" i="75" s="1"/>
  <c r="BK73" i="75" a="1"/>
  <c r="BK73" i="75" s="1"/>
  <c r="AV73" i="75" a="1"/>
  <c r="AV73" i="75" s="1"/>
  <c r="AG73" i="75" a="1"/>
  <c r="AG73" i="75" s="1"/>
  <c r="R97" i="75" a="1"/>
  <c r="R97" i="75" s="1"/>
  <c r="BK97" i="75" a="1"/>
  <c r="BK97" i="75" s="1"/>
  <c r="AG97" i="75" a="1"/>
  <c r="AG97" i="75" s="1"/>
  <c r="AV97" i="75" a="1"/>
  <c r="AV97" i="75" s="1"/>
  <c r="R110" i="75" a="1"/>
  <c r="R110" i="75" s="1"/>
  <c r="AV110" i="75" a="1"/>
  <c r="AV110" i="75" s="1"/>
  <c r="BK110" i="75" a="1"/>
  <c r="BK110" i="75" s="1"/>
  <c r="AG110" i="75" a="1"/>
  <c r="AG110" i="75" s="1"/>
  <c r="J95" i="75"/>
  <c r="O83" i="75"/>
  <c r="B86" i="75"/>
  <c r="AR96" i="75" a="1"/>
  <c r="AR96" i="75" s="1"/>
  <c r="AI96" i="75" a="1"/>
  <c r="AI96" i="75" s="1"/>
  <c r="AN96" i="75" a="1"/>
  <c r="AN96" i="75" s="1"/>
  <c r="AH96" i="75" a="1"/>
  <c r="AH96" i="75" s="1"/>
  <c r="AL96" i="75" a="1"/>
  <c r="AL96" i="75" s="1"/>
  <c r="AK96" i="75" a="1"/>
  <c r="AK96" i="75" s="1"/>
  <c r="AQ96" i="75" a="1"/>
  <c r="AQ96" i="75" s="1"/>
  <c r="AM96" i="75" a="1"/>
  <c r="AM96" i="75" s="1"/>
  <c r="AO96" i="75" a="1"/>
  <c r="AO96" i="75" s="1"/>
  <c r="AP96" i="75" a="1"/>
  <c r="AP96" i="75" s="1"/>
  <c r="AJ96" i="75" a="1"/>
  <c r="AJ96" i="75" s="1"/>
  <c r="AS96" i="75" a="1"/>
  <c r="AS96" i="75" s="1"/>
  <c r="E83" i="75"/>
  <c r="Y96" i="75" a="1"/>
  <c r="Y96" i="75" s="1"/>
  <c r="S96" i="75" a="1"/>
  <c r="S96" i="75" s="1"/>
  <c r="W96" i="75" a="1"/>
  <c r="W96" i="75" s="1"/>
  <c r="T96" i="75" a="1"/>
  <c r="T96" i="75" s="1"/>
  <c r="AC96" i="75" a="1"/>
  <c r="AC96" i="75" s="1"/>
  <c r="V96" i="75" a="1"/>
  <c r="V96" i="75" s="1"/>
  <c r="Z96" i="75" a="1"/>
  <c r="Z96" i="75" s="1"/>
  <c r="U96" i="75" a="1"/>
  <c r="U96" i="75" s="1"/>
  <c r="AD96" i="75" a="1"/>
  <c r="AD96" i="75" s="1"/>
  <c r="X96" i="75" a="1"/>
  <c r="X96" i="75" s="1"/>
  <c r="AA96" i="75" a="1"/>
  <c r="AA96" i="75" s="1"/>
  <c r="AB96" i="75" a="1"/>
  <c r="AB96" i="75" s="1"/>
  <c r="G83" i="75"/>
  <c r="AI84" i="75" a="1"/>
  <c r="AI84" i="75" s="1"/>
  <c r="AP84" i="75" a="1"/>
  <c r="AP84" i="75" s="1"/>
  <c r="AS84" i="75" a="1"/>
  <c r="AS84" i="75" s="1"/>
  <c r="AK84" i="75" a="1"/>
  <c r="AK84" i="75" s="1"/>
  <c r="AJ84" i="75" a="1"/>
  <c r="AJ84" i="75" s="1"/>
  <c r="AM84" i="75" a="1"/>
  <c r="AM84" i="75" s="1"/>
  <c r="AN84" i="75" a="1"/>
  <c r="AN84" i="75" s="1"/>
  <c r="AQ84" i="75" a="1"/>
  <c r="AQ84" i="75" s="1"/>
  <c r="AO84" i="75" a="1"/>
  <c r="AO84" i="75" s="1"/>
  <c r="AL84" i="75" a="1"/>
  <c r="AL84" i="75" s="1"/>
  <c r="AR84" i="75" a="1"/>
  <c r="AR84" i="75" s="1"/>
  <c r="AH84" i="75" a="1"/>
  <c r="AH84" i="75" s="1"/>
  <c r="AX96" i="75" a="1"/>
  <c r="AX96" i="75" s="1"/>
  <c r="AW96" i="75" a="1"/>
  <c r="AW96" i="75" s="1"/>
  <c r="BC96" i="75" a="1"/>
  <c r="BC96" i="75" s="1"/>
  <c r="BH96" i="75" a="1"/>
  <c r="BH96" i="75" s="1"/>
  <c r="BE96" i="75" a="1"/>
  <c r="BE96" i="75" s="1"/>
  <c r="BG96" i="75" a="1"/>
  <c r="BG96" i="75" s="1"/>
  <c r="BD96" i="75" a="1"/>
  <c r="BD96" i="75" s="1"/>
  <c r="AZ96" i="75" a="1"/>
  <c r="AZ96" i="75" s="1"/>
  <c r="BF96" i="75" a="1"/>
  <c r="BF96" i="75" s="1"/>
  <c r="AY96" i="75" a="1"/>
  <c r="AY96" i="75" s="1"/>
  <c r="BA96" i="75" a="1"/>
  <c r="BA96" i="75" s="1"/>
  <c r="BB96" i="75" a="1"/>
  <c r="BB96" i="75" s="1"/>
  <c r="B98" i="75"/>
  <c r="L83" i="75"/>
  <c r="G108" i="75"/>
  <c r="I108" i="75"/>
  <c r="M71" i="75"/>
  <c r="H108" i="75"/>
  <c r="F71" i="75"/>
  <c r="F108" i="75"/>
  <c r="N71" i="75"/>
  <c r="K108" i="75"/>
  <c r="G71" i="75"/>
  <c r="L108" i="75"/>
  <c r="D71" i="75"/>
  <c r="O108" i="75"/>
  <c r="M95" i="75"/>
  <c r="I71" i="75"/>
  <c r="E108" i="75"/>
  <c r="E95" i="75"/>
  <c r="E71" i="75"/>
  <c r="H83" i="75"/>
  <c r="M108" i="75"/>
  <c r="O71" i="75"/>
  <c r="F83" i="75"/>
  <c r="J108" i="75"/>
  <c r="BL109" i="75" a="1"/>
  <c r="BL109" i="75" s="1"/>
  <c r="BV109" i="75" a="1"/>
  <c r="BV109" i="75" s="1"/>
  <c r="BM109" i="75" a="1"/>
  <c r="BM109" i="75" s="1"/>
  <c r="BT109" i="75" a="1"/>
  <c r="BT109" i="75" s="1"/>
  <c r="BQ109" i="75" a="1"/>
  <c r="BQ109" i="75" s="1"/>
  <c r="BP109" i="75" a="1"/>
  <c r="BP109" i="75" s="1"/>
  <c r="BU109" i="75" a="1"/>
  <c r="BU109" i="75" s="1"/>
  <c r="BN109" i="75" a="1"/>
  <c r="BN109" i="75" s="1"/>
  <c r="BO109" i="75" a="1"/>
  <c r="BO109" i="75" s="1"/>
  <c r="BW109" i="75" a="1"/>
  <c r="BW109" i="75" s="1"/>
  <c r="BS109" i="75" a="1"/>
  <c r="BS109" i="75" s="1"/>
  <c r="BR109" i="75" a="1"/>
  <c r="BR109" i="75" s="1"/>
  <c r="H71" i="75"/>
  <c r="M83" i="75"/>
  <c r="D108" i="75"/>
  <c r="AC72" i="75" a="1"/>
  <c r="AC72" i="75" s="1"/>
  <c r="AB72" i="75" a="1"/>
  <c r="AB72" i="75" s="1"/>
  <c r="X72" i="75" a="1"/>
  <c r="X72" i="75" s="1"/>
  <c r="Y72" i="75" a="1"/>
  <c r="Y72" i="75" s="1"/>
  <c r="W72" i="75" a="1"/>
  <c r="W72" i="75" s="1"/>
  <c r="V72" i="75" a="1"/>
  <c r="V72" i="75" s="1"/>
  <c r="U72" i="75" a="1"/>
  <c r="U72" i="75" s="1"/>
  <c r="AA72" i="75" a="1"/>
  <c r="AA72" i="75" s="1"/>
  <c r="T72" i="75" a="1"/>
  <c r="T72" i="75" s="1"/>
  <c r="AD72" i="75" a="1"/>
  <c r="AD72" i="75" s="1"/>
  <c r="S72" i="75" a="1"/>
  <c r="S72" i="75" s="1"/>
  <c r="Z72" i="75" a="1"/>
  <c r="Z72" i="75" s="1"/>
  <c r="W109" i="75" a="1"/>
  <c r="W109" i="75" s="1"/>
  <c r="Z109" i="75" a="1"/>
  <c r="Z109" i="75" s="1"/>
  <c r="Y109" i="75" a="1"/>
  <c r="Y109" i="75" s="1"/>
  <c r="AA109" i="75" a="1"/>
  <c r="AA109" i="75" s="1"/>
  <c r="AC109" i="75" a="1"/>
  <c r="AC109" i="75" s="1"/>
  <c r="U109" i="75" a="1"/>
  <c r="U109" i="75" s="1"/>
  <c r="X109" i="75" a="1"/>
  <c r="X109" i="75" s="1"/>
  <c r="S109" i="75" a="1"/>
  <c r="S109" i="75" s="1"/>
  <c r="AB109" i="75" a="1"/>
  <c r="AB109" i="75" s="1"/>
  <c r="AD109" i="75" a="1"/>
  <c r="AD109" i="75" s="1"/>
  <c r="T109" i="75" a="1"/>
  <c r="T109" i="75" s="1"/>
  <c r="V109" i="75" a="1"/>
  <c r="V109" i="75" s="1"/>
  <c r="L71" i="75"/>
  <c r="K83" i="75"/>
  <c r="N108" i="75"/>
  <c r="AO72" i="75" a="1"/>
  <c r="AO72" i="75" s="1"/>
  <c r="AQ72" i="75" a="1"/>
  <c r="AQ72" i="75" s="1"/>
  <c r="AJ72" i="75" a="1"/>
  <c r="AJ72" i="75" s="1"/>
  <c r="AH72" i="75" a="1"/>
  <c r="AH72" i="75" s="1"/>
  <c r="AP72" i="75" a="1"/>
  <c r="AP72" i="75" s="1"/>
  <c r="AI72" i="75" a="1"/>
  <c r="AI72" i="75" s="1"/>
  <c r="AS72" i="75" a="1"/>
  <c r="AS72" i="75" s="1"/>
  <c r="AR72" i="75" a="1"/>
  <c r="AR72" i="75" s="1"/>
  <c r="AN72" i="75" a="1"/>
  <c r="AN72" i="75" s="1"/>
  <c r="AK72" i="75" a="1"/>
  <c r="AK72" i="75" s="1"/>
  <c r="AL72" i="75" a="1"/>
  <c r="AL72" i="75" s="1"/>
  <c r="AM72" i="75" a="1"/>
  <c r="AM72" i="75" s="1"/>
  <c r="AY109" i="75" a="1"/>
  <c r="AY109" i="75" s="1"/>
  <c r="BD109" i="75" a="1"/>
  <c r="BD109" i="75" s="1"/>
  <c r="BC109" i="75" a="1"/>
  <c r="BC109" i="75" s="1"/>
  <c r="BB109" i="75" a="1"/>
  <c r="BB109" i="75" s="1"/>
  <c r="BA109" i="75" a="1"/>
  <c r="BA109" i="75" s="1"/>
  <c r="AW109" i="75" a="1"/>
  <c r="AW109" i="75" s="1"/>
  <c r="AZ109" i="75" a="1"/>
  <c r="AZ109" i="75" s="1"/>
  <c r="BH109" i="75" a="1"/>
  <c r="BH109" i="75" s="1"/>
  <c r="BG109" i="75" a="1"/>
  <c r="BG109" i="75" s="1"/>
  <c r="BF109" i="75" a="1"/>
  <c r="BF109" i="75" s="1"/>
  <c r="BE109" i="75" a="1"/>
  <c r="BE109" i="75" s="1"/>
  <c r="AX109" i="75" a="1"/>
  <c r="AX109" i="75" s="1"/>
  <c r="J71" i="75"/>
  <c r="J83" i="75"/>
  <c r="BO72" i="75" a="1"/>
  <c r="BO72" i="75" s="1"/>
  <c r="BP72" i="75" a="1"/>
  <c r="BP72" i="75" s="1"/>
  <c r="BR72" i="75" a="1"/>
  <c r="BR72" i="75" s="1"/>
  <c r="BU72" i="75" a="1"/>
  <c r="BU72" i="75" s="1"/>
  <c r="BT72" i="75" a="1"/>
  <c r="BT72" i="75" s="1"/>
  <c r="BL72" i="75" a="1"/>
  <c r="BL72" i="75" s="1"/>
  <c r="BQ72" i="75" a="1"/>
  <c r="BQ72" i="75" s="1"/>
  <c r="BW72" i="75" a="1"/>
  <c r="BW72" i="75" s="1"/>
  <c r="BS72" i="75" a="1"/>
  <c r="BS72" i="75" s="1"/>
  <c r="BM72" i="75" a="1"/>
  <c r="BM72" i="75" s="1"/>
  <c r="BN72" i="75" a="1"/>
  <c r="BN72" i="75" s="1"/>
  <c r="BV72" i="75" a="1"/>
  <c r="BV72" i="75" s="1"/>
  <c r="AX84" i="75" a="1"/>
  <c r="AX84" i="75" s="1"/>
  <c r="BE84" i="75" a="1"/>
  <c r="BE84" i="75" s="1"/>
  <c r="BD84" i="75" a="1"/>
  <c r="BD84" i="75" s="1"/>
  <c r="BC84" i="75" a="1"/>
  <c r="BC84" i="75" s="1"/>
  <c r="BA84" i="75" a="1"/>
  <c r="BA84" i="75" s="1"/>
  <c r="AZ84" i="75" a="1"/>
  <c r="AZ84" i="75" s="1"/>
  <c r="AY84" i="75" a="1"/>
  <c r="AY84" i="75" s="1"/>
  <c r="BH84" i="75" a="1"/>
  <c r="BH84" i="75" s="1"/>
  <c r="BG84" i="75" a="1"/>
  <c r="BG84" i="75" s="1"/>
  <c r="BF84" i="75" a="1"/>
  <c r="BF84" i="75" s="1"/>
  <c r="BB84" i="75" a="1"/>
  <c r="BB84" i="75" s="1"/>
  <c r="AW84" i="75" a="1"/>
  <c r="AW84" i="75" s="1"/>
  <c r="AK109" i="75" a="1"/>
  <c r="AK109" i="75" s="1"/>
  <c r="AH109" i="75" a="1"/>
  <c r="AH109" i="75" s="1"/>
  <c r="AS109" i="75" a="1"/>
  <c r="AS109" i="75" s="1"/>
  <c r="AI109" i="75" a="1"/>
  <c r="AI109" i="75" s="1"/>
  <c r="AR109" i="75" a="1"/>
  <c r="AR109" i="75" s="1"/>
  <c r="AJ109" i="75" a="1"/>
  <c r="AJ109" i="75" s="1"/>
  <c r="AL109" i="75" a="1"/>
  <c r="AL109" i="75" s="1"/>
  <c r="AP109" i="75" a="1"/>
  <c r="AP109" i="75" s="1"/>
  <c r="AO109" i="75" a="1"/>
  <c r="AO109" i="75" s="1"/>
  <c r="AQ109" i="75" a="1"/>
  <c r="AQ109" i="75" s="1"/>
  <c r="AN109" i="75" a="1"/>
  <c r="AN109" i="75" s="1"/>
  <c r="AM109" i="75" a="1"/>
  <c r="AM109" i="75" s="1"/>
  <c r="K71" i="75"/>
  <c r="I83" i="75"/>
  <c r="BC72" i="75" a="1"/>
  <c r="BC72" i="75" s="1"/>
  <c r="BD72" i="75" a="1"/>
  <c r="BD72" i="75" s="1"/>
  <c r="BB72" i="75" a="1"/>
  <c r="BB72" i="75" s="1"/>
  <c r="AZ72" i="75" a="1"/>
  <c r="AZ72" i="75" s="1"/>
  <c r="BE72" i="75" a="1"/>
  <c r="BE72" i="75" s="1"/>
  <c r="AX72" i="75" a="1"/>
  <c r="AX72" i="75" s="1"/>
  <c r="BG72" i="75" a="1"/>
  <c r="BG72" i="75" s="1"/>
  <c r="BA72" i="75" a="1"/>
  <c r="BA72" i="75" s="1"/>
  <c r="AY72" i="75" a="1"/>
  <c r="AY72" i="75" s="1"/>
  <c r="BH72" i="75" a="1"/>
  <c r="BH72" i="75" s="1"/>
  <c r="AW72" i="75" a="1"/>
  <c r="AW72" i="75" s="1"/>
  <c r="BF72" i="75" a="1"/>
  <c r="BF72" i="75" s="1"/>
  <c r="Y84" i="75" a="1"/>
  <c r="Y84" i="75" s="1"/>
  <c r="AD84" i="75" a="1"/>
  <c r="AD84" i="75" s="1"/>
  <c r="X84" i="75" a="1"/>
  <c r="X84" i="75" s="1"/>
  <c r="AA84" i="75" a="1"/>
  <c r="AA84" i="75" s="1"/>
  <c r="AC84" i="75" a="1"/>
  <c r="AC84" i="75" s="1"/>
  <c r="T84" i="75" a="1"/>
  <c r="T84" i="75" s="1"/>
  <c r="Z84" i="75" a="1"/>
  <c r="Z84" i="75" s="1"/>
  <c r="AB84" i="75" a="1"/>
  <c r="AB84" i="75" s="1"/>
  <c r="S84" i="75" a="1"/>
  <c r="S84" i="75" s="1"/>
  <c r="W84" i="75" a="1"/>
  <c r="W84" i="75" s="1"/>
  <c r="U84" i="75" a="1"/>
  <c r="U84" i="75" s="1"/>
  <c r="V84" i="75" a="1"/>
  <c r="V84" i="75" s="1"/>
  <c r="B111" i="75"/>
  <c r="K95" i="75"/>
  <c r="D83" i="75"/>
  <c r="BL84" i="75" a="1"/>
  <c r="BL84" i="75" s="1"/>
  <c r="BR84" i="75" a="1"/>
  <c r="BR84" i="75" s="1"/>
  <c r="BO84" i="75" a="1"/>
  <c r="BO84" i="75" s="1"/>
  <c r="BN84" i="75" a="1"/>
  <c r="BN84" i="75" s="1"/>
  <c r="BQ84" i="75" a="1"/>
  <c r="BQ84" i="75" s="1"/>
  <c r="BW84" i="75" a="1"/>
  <c r="BW84" i="75" s="1"/>
  <c r="BS84" i="75" a="1"/>
  <c r="BS84" i="75" s="1"/>
  <c r="BU84" i="75" a="1"/>
  <c r="BU84" i="75" s="1"/>
  <c r="BV84" i="75" a="1"/>
  <c r="BV84" i="75" s="1"/>
  <c r="BT84" i="75" a="1"/>
  <c r="BT84" i="75" s="1"/>
  <c r="BM84" i="75" a="1"/>
  <c r="BM84" i="75" s="1"/>
  <c r="BP84" i="75" a="1"/>
  <c r="BP84" i="75" s="1"/>
  <c r="BO96" i="75" a="1"/>
  <c r="BO96" i="75" s="1"/>
  <c r="BL96" i="75" a="1"/>
  <c r="BL96" i="75" s="1"/>
  <c r="BQ96" i="75" a="1"/>
  <c r="BQ96" i="75" s="1"/>
  <c r="BN96" i="75" a="1"/>
  <c r="BN96" i="75" s="1"/>
  <c r="BV96" i="75" a="1"/>
  <c r="BV96" i="75" s="1"/>
  <c r="BM96" i="75" a="1"/>
  <c r="BM96" i="75" s="1"/>
  <c r="BW96" i="75" a="1"/>
  <c r="BW96" i="75" s="1"/>
  <c r="BU96" i="75" a="1"/>
  <c r="BU96" i="75" s="1"/>
  <c r="BP96" i="75" a="1"/>
  <c r="BP96" i="75" s="1"/>
  <c r="BR96" i="75" a="1"/>
  <c r="BR96" i="75" s="1"/>
  <c r="BS96" i="75" a="1"/>
  <c r="BS96" i="75" s="1"/>
  <c r="BT96" i="75" a="1"/>
  <c r="BT96" i="75" s="1"/>
  <c r="N83" i="75"/>
  <c r="BS17" i="75" a="1"/>
  <c r="BS17" i="75" s="1"/>
  <c r="BP17" i="75" a="1"/>
  <c r="BP17" i="75" s="1"/>
  <c r="BT17" i="75" a="1"/>
  <c r="BT17" i="75" s="1"/>
  <c r="BQ17" i="75" a="1"/>
  <c r="BQ17" i="75" s="1"/>
  <c r="BU17" i="75" a="1"/>
  <c r="BU17" i="75" s="1"/>
  <c r="BL17" i="75" a="1"/>
  <c r="BL17" i="75" s="1"/>
  <c r="BV17" i="75" a="1"/>
  <c r="BV17" i="75" s="1"/>
  <c r="BW17" i="75" a="1"/>
  <c r="BW17" i="75" s="1"/>
  <c r="BM17" i="75" a="1"/>
  <c r="BM17" i="75" s="1"/>
  <c r="BN17" i="75" a="1"/>
  <c r="BN17" i="75" s="1"/>
  <c r="BO17" i="75" a="1"/>
  <c r="BO17" i="75" s="1"/>
  <c r="BR17" i="75" a="1"/>
  <c r="BR17" i="75" s="1"/>
  <c r="BE17" i="75" a="1"/>
  <c r="BE17" i="75" s="1"/>
  <c r="AA17" i="75" a="1"/>
  <c r="AA17" i="75" s="1"/>
  <c r="H82" i="84"/>
  <c r="X82" i="84" a="1"/>
  <c r="X82" i="84" s="1"/>
  <c r="AB104" i="84" a="1"/>
  <c r="AB104" i="84" s="1"/>
  <c r="L104" i="84"/>
  <c r="Y46" i="84" a="1"/>
  <c r="Y46" i="84" s="1"/>
  <c r="I46" i="84"/>
  <c r="Z69" i="84" a="1"/>
  <c r="Z69" i="84" s="1"/>
  <c r="J69" i="84"/>
  <c r="M80" i="84"/>
  <c r="AC80" i="84" a="1"/>
  <c r="AC80" i="84" s="1"/>
  <c r="V85" i="84" a="1"/>
  <c r="V85" i="84" s="1"/>
  <c r="F85" i="84"/>
  <c r="BL112" i="84" a="1"/>
  <c r="BL112" i="84" s="1"/>
  <c r="D112" i="84" s="1"/>
  <c r="W84" i="84" a="1"/>
  <c r="W84" i="84" s="1"/>
  <c r="G84" i="84"/>
  <c r="T112" i="84" a="1"/>
  <c r="T112" i="84" s="1"/>
  <c r="H107" i="84"/>
  <c r="X107" i="84" a="1"/>
  <c r="X107" i="84" s="1"/>
  <c r="X95" i="84" a="1"/>
  <c r="X95" i="84" s="1"/>
  <c r="H95" i="84"/>
  <c r="Z45" i="84" a="1"/>
  <c r="Z45" i="84" s="1"/>
  <c r="J45" i="84"/>
  <c r="X108" i="84" a="1"/>
  <c r="X108" i="84" s="1"/>
  <c r="H108" i="84"/>
  <c r="U110" i="84" a="1"/>
  <c r="U110" i="84" s="1"/>
  <c r="E110" i="84"/>
  <c r="L93" i="84"/>
  <c r="AB93" i="84" a="1"/>
  <c r="AB93" i="84" s="1"/>
  <c r="X47" i="84" a="1"/>
  <c r="X47" i="84" s="1"/>
  <c r="H47" i="84"/>
  <c r="U98" i="84" a="1"/>
  <c r="U98" i="84" s="1"/>
  <c r="E98" i="84"/>
  <c r="X72" i="84" a="1"/>
  <c r="X72" i="84" s="1"/>
  <c r="H72" i="84"/>
  <c r="BE105" i="84" a="1"/>
  <c r="BE105" i="84" s="1"/>
  <c r="K105" i="84"/>
  <c r="G83" i="84"/>
  <c r="W83" i="84" a="1"/>
  <c r="W83" i="84" s="1"/>
  <c r="AA94" i="84" a="1"/>
  <c r="AA94" i="84" s="1"/>
  <c r="K94" i="84"/>
  <c r="V97" i="84" a="1"/>
  <c r="V97" i="84" s="1"/>
  <c r="F97" i="84"/>
  <c r="W96" i="84" a="1"/>
  <c r="W96" i="84" s="1"/>
  <c r="G96" i="84"/>
  <c r="AA92" i="84" a="1"/>
  <c r="AA92" i="84" s="1"/>
  <c r="K92" i="84"/>
  <c r="Z70" i="84" a="1"/>
  <c r="Z70" i="84" s="1"/>
  <c r="J70" i="84"/>
  <c r="K81" i="84"/>
  <c r="AA81" i="84" a="1"/>
  <c r="AA81" i="84" s="1"/>
  <c r="AB106" i="84" a="1"/>
  <c r="AB106" i="84" s="1"/>
  <c r="L106" i="84"/>
  <c r="T99" i="84" a="1"/>
  <c r="T99" i="84" s="1"/>
  <c r="D99" i="84"/>
  <c r="U86" i="84" a="1"/>
  <c r="U86" i="84" s="1"/>
  <c r="E86" i="84"/>
  <c r="W109" i="84" a="1"/>
  <c r="W109" i="84" s="1"/>
  <c r="G109" i="84"/>
  <c r="L67" i="84"/>
  <c r="AB67" i="84" a="1"/>
  <c r="AB67" i="84" s="1"/>
  <c r="W73" i="84" a="1"/>
  <c r="W73" i="84" s="1"/>
  <c r="G73" i="84"/>
  <c r="AA91" i="84" a="1"/>
  <c r="AA91" i="84" s="1"/>
  <c r="K91" i="84"/>
  <c r="Y71" i="84" a="1"/>
  <c r="Y71" i="84" s="1"/>
  <c r="I71" i="84"/>
  <c r="AB79" i="84" a="1"/>
  <c r="AB79" i="84" s="1"/>
  <c r="L79" i="84"/>
  <c r="N68" i="84"/>
  <c r="AD68" i="84" a="1"/>
  <c r="AD68" i="84" s="1"/>
  <c r="O68" i="84" s="1"/>
  <c r="N42" i="84"/>
  <c r="AD42" i="84" a="1"/>
  <c r="AD42" i="84" s="1"/>
  <c r="O42" i="84" s="1"/>
  <c r="N54" i="84"/>
  <c r="P41" i="76" s="1" a="1"/>
  <c r="P41" i="76" s="1"/>
  <c r="AD54" i="84" a="1"/>
  <c r="AD54" i="84" s="1"/>
  <c r="O54" i="84" s="1"/>
  <c r="M55" i="84"/>
  <c r="AC55" i="84" a="1"/>
  <c r="AC55" i="84" s="1"/>
  <c r="Z20" i="84" a="1"/>
  <c r="Z20" i="84" s="1"/>
  <c r="AD18" i="84" a="1"/>
  <c r="AD18" i="84" s="1"/>
  <c r="I21" i="84"/>
  <c r="Y21" i="84" a="1"/>
  <c r="Y21" i="84" s="1"/>
  <c r="AQ17" i="84" a="1"/>
  <c r="AQ17" i="84" s="1"/>
  <c r="L17" i="84"/>
  <c r="AD17" i="84" a="1"/>
  <c r="AD17" i="84" s="1"/>
  <c r="AS78" i="84" a="1"/>
  <c r="AS78" i="84" s="1"/>
  <c r="O78" i="84" s="1"/>
  <c r="N78" i="84"/>
  <c r="J34" i="84"/>
  <c r="M43" i="84"/>
  <c r="O44" i="84"/>
  <c r="N44" i="84"/>
  <c r="BQ31" i="75" a="1"/>
  <c r="BQ31" i="75" s="1"/>
  <c r="BL31" i="75" a="1"/>
  <c r="BL31" i="75" s="1"/>
  <c r="BO31" i="75" a="1"/>
  <c r="BO31" i="75" s="1"/>
  <c r="BP31" i="75" a="1"/>
  <c r="BP31" i="75" s="1"/>
  <c r="BN31" i="75" a="1"/>
  <c r="BN31" i="75" s="1"/>
  <c r="BM31" i="75" a="1"/>
  <c r="BM31" i="75" s="1"/>
  <c r="BW31" i="75" a="1"/>
  <c r="BW31" i="75" s="1"/>
  <c r="BV31" i="75" a="1"/>
  <c r="BV31" i="75" s="1"/>
  <c r="BU31" i="75" a="1"/>
  <c r="BU31" i="75" s="1"/>
  <c r="BT31" i="75" a="1"/>
  <c r="BT31" i="75" s="1"/>
  <c r="BR31" i="75" a="1"/>
  <c r="BR31" i="75" s="1"/>
  <c r="BS31" i="75" a="1"/>
  <c r="BS31" i="75" s="1"/>
  <c r="AK31" i="75" a="1"/>
  <c r="AK31" i="75" s="1"/>
  <c r="AL31" i="75" a="1"/>
  <c r="AL31" i="75" s="1"/>
  <c r="AI31" i="75" a="1"/>
  <c r="AI31" i="75" s="1"/>
  <c r="AS31" i="75" a="1"/>
  <c r="AS31" i="75" s="1"/>
  <c r="AH31" i="75" a="1"/>
  <c r="AH31" i="75" s="1"/>
  <c r="AN31" i="75" a="1"/>
  <c r="AN31" i="75" s="1"/>
  <c r="AM31" i="75" a="1"/>
  <c r="AM31" i="75" s="1"/>
  <c r="AO31" i="75" a="1"/>
  <c r="AO31" i="75" s="1"/>
  <c r="AR31" i="75" a="1"/>
  <c r="AR31" i="75" s="1"/>
  <c r="AQ31" i="75" a="1"/>
  <c r="AQ31" i="75" s="1"/>
  <c r="AJ31" i="75" a="1"/>
  <c r="AJ31" i="75" s="1"/>
  <c r="AP31" i="75" a="1"/>
  <c r="AP31" i="75" s="1"/>
  <c r="AD31" i="75" a="1"/>
  <c r="AD31" i="75" s="1"/>
  <c r="X31" i="75" a="1"/>
  <c r="X31" i="75" s="1"/>
  <c r="U31" i="75" a="1"/>
  <c r="U31" i="75" s="1"/>
  <c r="T31" i="75" a="1"/>
  <c r="T31" i="75" s="1"/>
  <c r="AA31" i="75" a="1"/>
  <c r="AA31" i="75" s="1"/>
  <c r="Y31" i="75" a="1"/>
  <c r="Y31" i="75" s="1"/>
  <c r="AB31" i="75" a="1"/>
  <c r="AB31" i="75" s="1"/>
  <c r="W31" i="75" a="1"/>
  <c r="W31" i="75" s="1"/>
  <c r="Z31" i="75" a="1"/>
  <c r="Z31" i="75" s="1"/>
  <c r="AC31" i="75" a="1"/>
  <c r="AC31" i="75" s="1"/>
  <c r="V31" i="75" a="1"/>
  <c r="V31" i="75" s="1"/>
  <c r="S31" i="75" a="1"/>
  <c r="S31" i="75" s="1"/>
  <c r="BG31" i="75" a="1"/>
  <c r="BG31" i="75" s="1"/>
  <c r="AZ31" i="75" a="1"/>
  <c r="AZ31" i="75" s="1"/>
  <c r="BB31" i="75" a="1"/>
  <c r="BB31" i="75" s="1"/>
  <c r="AW31" i="75" a="1"/>
  <c r="AW31" i="75" s="1"/>
  <c r="BA31" i="75" a="1"/>
  <c r="BA31" i="75" s="1"/>
  <c r="BH31" i="75" a="1"/>
  <c r="BH31" i="75" s="1"/>
  <c r="BC31" i="75" a="1"/>
  <c r="BC31" i="75" s="1"/>
  <c r="BE31" i="75" a="1"/>
  <c r="BE31" i="75" s="1"/>
  <c r="AY31" i="75" a="1"/>
  <c r="AY31" i="75" s="1"/>
  <c r="AX31" i="75" a="1"/>
  <c r="AX31" i="75" s="1"/>
  <c r="BD31" i="75" a="1"/>
  <c r="BD31" i="75" s="1"/>
  <c r="BF31" i="75" a="1"/>
  <c r="BF31" i="75" s="1"/>
  <c r="BP44" i="75" a="1"/>
  <c r="BP44" i="75" s="1"/>
  <c r="BR44" i="75" a="1"/>
  <c r="BR44" i="75" s="1"/>
  <c r="BU44" i="75" a="1"/>
  <c r="BU44" i="75" s="1"/>
  <c r="BW44" i="75" a="1"/>
  <c r="BW44" i="75" s="1"/>
  <c r="BS44" i="75" a="1"/>
  <c r="BS44" i="75" s="1"/>
  <c r="BQ44" i="75" a="1"/>
  <c r="BQ44" i="75" s="1"/>
  <c r="BL44" i="75" a="1"/>
  <c r="BL44" i="75" s="1"/>
  <c r="BN44" i="75" a="1"/>
  <c r="BN44" i="75" s="1"/>
  <c r="BM44" i="75" a="1"/>
  <c r="BM44" i="75" s="1"/>
  <c r="BO44" i="75" a="1"/>
  <c r="BO44" i="75" s="1"/>
  <c r="BV44" i="75" a="1"/>
  <c r="BV44" i="75" s="1"/>
  <c r="BT44" i="75" a="1"/>
  <c r="BT44" i="75" s="1"/>
  <c r="BT57" i="75" a="1"/>
  <c r="BT57" i="75" s="1"/>
  <c r="BP57" i="75" a="1"/>
  <c r="BP57" i="75" s="1"/>
  <c r="BO57" i="75" a="1"/>
  <c r="BO57" i="75" s="1"/>
  <c r="BN57" i="75" a="1"/>
  <c r="BN57" i="75" s="1"/>
  <c r="BL57" i="75" a="1"/>
  <c r="BL57" i="75" s="1"/>
  <c r="BV57" i="75" a="1"/>
  <c r="BV57" i="75" s="1"/>
  <c r="BU57" i="75" a="1"/>
  <c r="BU57" i="75" s="1"/>
  <c r="BR57" i="75" a="1"/>
  <c r="BR57" i="75" s="1"/>
  <c r="BQ57" i="75" a="1"/>
  <c r="BQ57" i="75" s="1"/>
  <c r="BS57" i="75" a="1"/>
  <c r="BS57" i="75" s="1"/>
  <c r="BW57" i="75" a="1"/>
  <c r="BW57" i="75" s="1"/>
  <c r="BM57" i="75" a="1"/>
  <c r="BM57" i="75" s="1"/>
  <c r="AC57" i="75" a="1"/>
  <c r="AC57" i="75" s="1"/>
  <c r="U57" i="75" a="1"/>
  <c r="U57" i="75" s="1"/>
  <c r="T57" i="75" a="1"/>
  <c r="T57" i="75" s="1"/>
  <c r="S57" i="75" a="1"/>
  <c r="S57" i="75" s="1"/>
  <c r="AD57" i="75" a="1"/>
  <c r="AD57" i="75" s="1"/>
  <c r="AA57" i="75" a="1"/>
  <c r="AA57" i="75" s="1"/>
  <c r="Y57" i="75" a="1"/>
  <c r="Y57" i="75" s="1"/>
  <c r="AB57" i="75" a="1"/>
  <c r="AB57" i="75" s="1"/>
  <c r="W57" i="75" a="1"/>
  <c r="W57" i="75" s="1"/>
  <c r="V57" i="75" a="1"/>
  <c r="V57" i="75" s="1"/>
  <c r="Z57" i="75" a="1"/>
  <c r="Z57" i="75" s="1"/>
  <c r="X57" i="75" a="1"/>
  <c r="X57" i="75" s="1"/>
  <c r="S44" i="75" a="1"/>
  <c r="S44" i="75" s="1"/>
  <c r="AC44" i="75" a="1"/>
  <c r="AC44" i="75" s="1"/>
  <c r="T44" i="75" a="1"/>
  <c r="T44" i="75" s="1"/>
  <c r="W44" i="75" a="1"/>
  <c r="W44" i="75" s="1"/>
  <c r="AD44" i="75" a="1"/>
  <c r="AD44" i="75" s="1"/>
  <c r="X44" i="75" a="1"/>
  <c r="X44" i="75" s="1"/>
  <c r="Y44" i="75" a="1"/>
  <c r="Y44" i="75" s="1"/>
  <c r="Z44" i="75" a="1"/>
  <c r="Z44" i="75" s="1"/>
  <c r="U44" i="75" a="1"/>
  <c r="U44" i="75" s="1"/>
  <c r="AA44" i="75" a="1"/>
  <c r="AA44" i="75" s="1"/>
  <c r="V44" i="75" a="1"/>
  <c r="V44" i="75" s="1"/>
  <c r="AB44" i="75" a="1"/>
  <c r="AB44" i="75" s="1"/>
  <c r="BC44" i="75" a="1"/>
  <c r="BC44" i="75" s="1"/>
  <c r="BB44" i="75" a="1"/>
  <c r="BB44" i="75" s="1"/>
  <c r="AW44" i="75" a="1"/>
  <c r="AW44" i="75" s="1"/>
  <c r="BG44" i="75" a="1"/>
  <c r="BG44" i="75" s="1"/>
  <c r="BF44" i="75" a="1"/>
  <c r="BF44" i="75" s="1"/>
  <c r="BE44" i="75" a="1"/>
  <c r="BE44" i="75" s="1"/>
  <c r="BA44" i="75" a="1"/>
  <c r="BA44" i="75" s="1"/>
  <c r="AY44" i="75" a="1"/>
  <c r="AY44" i="75" s="1"/>
  <c r="AX44" i="75" a="1"/>
  <c r="AX44" i="75" s="1"/>
  <c r="BH44" i="75" a="1"/>
  <c r="BH44" i="75" s="1"/>
  <c r="BD44" i="75" a="1"/>
  <c r="BD44" i="75" s="1"/>
  <c r="AZ44" i="75" a="1"/>
  <c r="AZ44" i="75" s="1"/>
  <c r="AY57" i="75" a="1"/>
  <c r="AY57" i="75" s="1"/>
  <c r="AZ57" i="75" a="1"/>
  <c r="AZ57" i="75" s="1"/>
  <c r="AX57" i="75" a="1"/>
  <c r="AX57" i="75" s="1"/>
  <c r="BG57" i="75" a="1"/>
  <c r="BG57" i="75" s="1"/>
  <c r="BF57" i="75" a="1"/>
  <c r="BF57" i="75" s="1"/>
  <c r="BD57" i="75" a="1"/>
  <c r="BD57" i="75" s="1"/>
  <c r="BE57" i="75" a="1"/>
  <c r="BE57" i="75" s="1"/>
  <c r="BH57" i="75" a="1"/>
  <c r="BH57" i="75" s="1"/>
  <c r="AW57" i="75" a="1"/>
  <c r="AW57" i="75" s="1"/>
  <c r="BA57" i="75" a="1"/>
  <c r="BA57" i="75" s="1"/>
  <c r="BB57" i="75" a="1"/>
  <c r="BB57" i="75" s="1"/>
  <c r="BC57" i="75" a="1"/>
  <c r="BC57" i="75" s="1"/>
  <c r="AI57" i="75" a="1"/>
  <c r="AI57" i="75" s="1"/>
  <c r="AK57" i="75" a="1"/>
  <c r="AK57" i="75" s="1"/>
  <c r="AJ57" i="75" a="1"/>
  <c r="AJ57" i="75" s="1"/>
  <c r="AH57" i="75" a="1"/>
  <c r="AH57" i="75" s="1"/>
  <c r="AS57" i="75" a="1"/>
  <c r="AS57" i="75" s="1"/>
  <c r="AR57" i="75" a="1"/>
  <c r="AR57" i="75" s="1"/>
  <c r="AL57" i="75" a="1"/>
  <c r="AL57" i="75" s="1"/>
  <c r="AP57" i="75" a="1"/>
  <c r="AP57" i="75" s="1"/>
  <c r="AQ57" i="75" a="1"/>
  <c r="AQ57" i="75" s="1"/>
  <c r="AO57" i="75" a="1"/>
  <c r="AO57" i="75" s="1"/>
  <c r="AN57" i="75" a="1"/>
  <c r="AN57" i="75" s="1"/>
  <c r="AM57" i="75" a="1"/>
  <c r="AM57" i="75" s="1"/>
  <c r="AK44" i="75" a="1"/>
  <c r="AK44" i="75" s="1"/>
  <c r="AN44" i="75" a="1"/>
  <c r="AN44" i="75" s="1"/>
  <c r="AR44" i="75" a="1"/>
  <c r="AR44" i="75" s="1"/>
  <c r="AP44" i="75" a="1"/>
  <c r="AP44" i="75" s="1"/>
  <c r="AM44" i="75" a="1"/>
  <c r="AM44" i="75" s="1"/>
  <c r="AL44" i="75" a="1"/>
  <c r="AL44" i="75" s="1"/>
  <c r="AJ44" i="75" a="1"/>
  <c r="AJ44" i="75" s="1"/>
  <c r="AO44" i="75" a="1"/>
  <c r="AO44" i="75" s="1"/>
  <c r="AS44" i="75" a="1"/>
  <c r="AS44" i="75" s="1"/>
  <c r="AQ44" i="75" a="1"/>
  <c r="AQ44" i="75" s="1"/>
  <c r="AI44" i="75" a="1"/>
  <c r="AI44" i="75" s="1"/>
  <c r="AH44" i="75" a="1"/>
  <c r="AH44" i="75" s="1"/>
  <c r="BD17" i="75" l="1" a="1"/>
  <c r="BD17" i="75" s="1"/>
  <c r="BC17" i="75" a="1"/>
  <c r="BC17" i="75" s="1"/>
  <c r="BB17" i="75" a="1"/>
  <c r="BB17" i="75" s="1"/>
  <c r="BA17" i="75" a="1"/>
  <c r="BA17" i="75" s="1"/>
  <c r="N16" i="75"/>
  <c r="P29" i="76" s="1" a="1"/>
  <c r="P29" i="76" s="1"/>
  <c r="BH17" i="75" a="1"/>
  <c r="BH17" i="75" s="1"/>
  <c r="AY17" i="75" a="1"/>
  <c r="AY17" i="75" s="1"/>
  <c r="AX17" i="75" a="1"/>
  <c r="AX17" i="75" s="1"/>
  <c r="BG17" i="75" a="1"/>
  <c r="BG17" i="75" s="1"/>
  <c r="AZ17" i="75" a="1"/>
  <c r="AZ17" i="75" s="1"/>
  <c r="AW17" i="75" a="1"/>
  <c r="AW17" i="75" s="1"/>
  <c r="F16" i="75"/>
  <c r="AM60" i="84" a="1"/>
  <c r="AM60" i="84" s="1"/>
  <c r="I60" i="84" s="1"/>
  <c r="BR20" i="84" a="1"/>
  <c r="BR20" i="84" s="1"/>
  <c r="I20" i="84"/>
  <c r="O16" i="75"/>
  <c r="Q29" i="76" s="1" a="1"/>
  <c r="Q29" i="76" s="1"/>
  <c r="H16" i="75"/>
  <c r="J42" i="76" s="1" a="1"/>
  <c r="J42" i="76" s="1"/>
  <c r="Q28" i="76" a="1"/>
  <c r="Q28" i="76" s="1"/>
  <c r="G16" i="75"/>
  <c r="K16" i="75"/>
  <c r="M16" i="76" s="1" a="1"/>
  <c r="M16" i="76" s="1"/>
  <c r="E16" i="75"/>
  <c r="L16" i="75"/>
  <c r="S14" i="76"/>
  <c r="E111" i="84"/>
  <c r="G29" i="76" a="1"/>
  <c r="G29" i="76" s="1"/>
  <c r="G42" i="76" a="1"/>
  <c r="G42" i="76" s="1"/>
  <c r="G16" i="76" a="1"/>
  <c r="G16" i="76" s="1"/>
  <c r="N29" i="76" a="1"/>
  <c r="N29" i="76" s="1"/>
  <c r="N16" i="76" a="1"/>
  <c r="N16" i="76" s="1"/>
  <c r="N42" i="76" a="1"/>
  <c r="N42" i="76" s="1"/>
  <c r="F42" i="76" a="1"/>
  <c r="F42" i="76" s="1"/>
  <c r="F29" i="76" a="1"/>
  <c r="F29" i="76" s="1"/>
  <c r="F16" i="76" a="1"/>
  <c r="F16" i="76" s="1"/>
  <c r="I16" i="76" a="1"/>
  <c r="I16" i="76" s="1"/>
  <c r="I29" i="76" a="1"/>
  <c r="I29" i="76" s="1"/>
  <c r="I42" i="76" a="1"/>
  <c r="I42" i="76" s="1"/>
  <c r="L42" i="76" a="1"/>
  <c r="L42" i="76" s="1"/>
  <c r="L29" i="76" a="1"/>
  <c r="L29" i="76" s="1"/>
  <c r="L16" i="76" a="1"/>
  <c r="L16" i="76" s="1"/>
  <c r="K16" i="76" a="1"/>
  <c r="K16" i="76" s="1"/>
  <c r="K42" i="76" a="1"/>
  <c r="K42" i="76" s="1"/>
  <c r="K29" i="76" a="1"/>
  <c r="K29" i="76" s="1"/>
  <c r="O29" i="76" a="1"/>
  <c r="O29" i="76" s="1"/>
  <c r="O16" i="76" a="1"/>
  <c r="O16" i="76" s="1"/>
  <c r="H42" i="76" a="1"/>
  <c r="H42" i="76" s="1"/>
  <c r="H29" i="76" a="1"/>
  <c r="H29" i="76" s="1"/>
  <c r="H16" i="76" a="1"/>
  <c r="H16" i="76" s="1"/>
  <c r="Z17" i="75" a="1"/>
  <c r="Z17" i="75" s="1"/>
  <c r="B19" i="75"/>
  <c r="R18" i="75" a="1"/>
  <c r="R18" i="75" s="1"/>
  <c r="AG18" i="75" a="1"/>
  <c r="AG18" i="75" s="1"/>
  <c r="AV18" i="75" a="1"/>
  <c r="AV18" i="75" s="1"/>
  <c r="BK18" i="75" a="1"/>
  <c r="BK18" i="75" s="1"/>
  <c r="I41" i="76" a="1"/>
  <c r="I41" i="76" s="1"/>
  <c r="I15" i="76" a="1"/>
  <c r="I15" i="76" s="1"/>
  <c r="M16" i="84"/>
  <c r="AC16" i="84" a="1"/>
  <c r="AC16" i="84" s="1"/>
  <c r="K41" i="76" a="1"/>
  <c r="K41" i="76" s="1"/>
  <c r="K28" i="76" a="1"/>
  <c r="K28" i="76" s="1"/>
  <c r="K15" i="76" a="1"/>
  <c r="K15" i="76" s="1"/>
  <c r="J19" i="84"/>
  <c r="Z19" i="84" a="1"/>
  <c r="Z19" i="84" s="1"/>
  <c r="J15" i="76" a="1"/>
  <c r="J15" i="76" s="1"/>
  <c r="J28" i="76" a="1"/>
  <c r="J28" i="76" s="1"/>
  <c r="J41" i="76" a="1"/>
  <c r="J41" i="76" s="1"/>
  <c r="G41" i="76" a="1"/>
  <c r="G41" i="76" s="1"/>
  <c r="G28" i="76" a="1"/>
  <c r="G28" i="76" s="1"/>
  <c r="G15" i="76" a="1"/>
  <c r="G15" i="76" s="1"/>
  <c r="O42" i="76" a="1"/>
  <c r="O42" i="76" s="1"/>
  <c r="Y17" i="75" a="1"/>
  <c r="Y17" i="75" s="1"/>
  <c r="F15" i="76" a="1"/>
  <c r="F15" i="76" s="1"/>
  <c r="F28" i="76" a="1"/>
  <c r="F28" i="76" s="1"/>
  <c r="F41" i="76" a="1"/>
  <c r="F41" i="76" s="1"/>
  <c r="S17" i="75" a="1"/>
  <c r="S17" i="75" s="1"/>
  <c r="BF18" i="84" a="1"/>
  <c r="BF18" i="84" s="1"/>
  <c r="L18" i="84"/>
  <c r="W17" i="75" a="1"/>
  <c r="W17" i="75" s="1"/>
  <c r="H17" i="75" s="1"/>
  <c r="J17" i="76" s="1" a="1"/>
  <c r="J17" i="76" s="1"/>
  <c r="N15" i="76" a="1"/>
  <c r="N15" i="76" s="1"/>
  <c r="N28" i="76" a="1"/>
  <c r="N28" i="76" s="1"/>
  <c r="N41" i="76" a="1"/>
  <c r="N41" i="76" s="1"/>
  <c r="X17" i="75" a="1"/>
  <c r="X17" i="75" s="1"/>
  <c r="V17" i="75" a="1"/>
  <c r="V17" i="75" s="1"/>
  <c r="U17" i="75" a="1"/>
  <c r="U17" i="75" s="1"/>
  <c r="F17" i="75" s="1"/>
  <c r="H17" i="76" s="1" a="1"/>
  <c r="H17" i="76" s="1"/>
  <c r="M28" i="76" a="1"/>
  <c r="M28" i="76" s="1"/>
  <c r="M15" i="76" a="1"/>
  <c r="M15" i="76" s="1"/>
  <c r="M41" i="76" a="1"/>
  <c r="M41" i="76" s="1"/>
  <c r="AD17" i="75" a="1"/>
  <c r="AD17" i="75" s="1"/>
  <c r="T17" i="75" a="1"/>
  <c r="T17" i="75" s="1"/>
  <c r="AC17" i="75" a="1"/>
  <c r="AC17" i="75" s="1"/>
  <c r="L28" i="76" a="1"/>
  <c r="L28" i="76" s="1"/>
  <c r="L15" i="76" a="1"/>
  <c r="L15" i="76" s="1"/>
  <c r="L41" i="76" a="1"/>
  <c r="L41" i="76" s="1"/>
  <c r="AJ17" i="75" a="1"/>
  <c r="AJ17" i="75" s="1"/>
  <c r="AK17" i="75" a="1"/>
  <c r="AK17" i="75" s="1"/>
  <c r="AQ17" i="75" a="1"/>
  <c r="AQ17" i="75" s="1"/>
  <c r="AH17" i="75" a="1"/>
  <c r="AH17" i="75" s="1"/>
  <c r="AL17" i="75" a="1"/>
  <c r="AL17" i="75" s="1"/>
  <c r="AN17" i="75" a="1"/>
  <c r="AN17" i="75" s="1"/>
  <c r="AO17" i="75" a="1"/>
  <c r="AO17" i="75" s="1"/>
  <c r="AP17" i="75" a="1"/>
  <c r="AP17" i="75" s="1"/>
  <c r="AR17" i="75" a="1"/>
  <c r="AR17" i="75" s="1"/>
  <c r="AM17" i="75" a="1"/>
  <c r="AM17" i="75" s="1"/>
  <c r="AS17" i="75" a="1"/>
  <c r="AS17" i="75" s="1"/>
  <c r="O17" i="75" s="1"/>
  <c r="AI17" i="75" a="1"/>
  <c r="AI17" i="75" s="1"/>
  <c r="Q41" i="76" a="1"/>
  <c r="Q41" i="76" s="1"/>
  <c r="Q16" i="76" a="1"/>
  <c r="Q16" i="76" s="1"/>
  <c r="P16" i="76" a="1"/>
  <c r="P16" i="76" s="1"/>
  <c r="D86" i="76"/>
  <c r="C86" i="76"/>
  <c r="B99" i="76"/>
  <c r="D98" i="76"/>
  <c r="C98" i="76"/>
  <c r="B111" i="76"/>
  <c r="D110" i="76"/>
  <c r="C110" i="76"/>
  <c r="R86" i="75" a="1"/>
  <c r="R86" i="75" s="1"/>
  <c r="AG86" i="75" a="1"/>
  <c r="AG86" i="75" s="1"/>
  <c r="AV86" i="75" a="1"/>
  <c r="AV86" i="75" s="1"/>
  <c r="BK86" i="75" a="1"/>
  <c r="BK86" i="75" s="1"/>
  <c r="J17" i="75"/>
  <c r="L17" i="76" s="1" a="1"/>
  <c r="L17" i="76" s="1"/>
  <c r="R98" i="75" a="1"/>
  <c r="R98" i="75" s="1"/>
  <c r="AG98" i="75" a="1"/>
  <c r="AG98" i="75" s="1"/>
  <c r="AV98" i="75" a="1"/>
  <c r="AV98" i="75" s="1"/>
  <c r="BK98" i="75" a="1"/>
  <c r="BK98" i="75" s="1"/>
  <c r="R111" i="75" a="1"/>
  <c r="R111" i="75" s="1"/>
  <c r="AV111" i="75" a="1"/>
  <c r="AV111" i="75" s="1"/>
  <c r="BK111" i="75" a="1"/>
  <c r="BK111" i="75" s="1"/>
  <c r="AG111" i="75" a="1"/>
  <c r="AG111" i="75" s="1"/>
  <c r="M84" i="75"/>
  <c r="E84" i="75"/>
  <c r="L84" i="75"/>
  <c r="O84" i="75"/>
  <c r="J84" i="75"/>
  <c r="M109" i="75"/>
  <c r="D96" i="75"/>
  <c r="AA110" i="75" a="1"/>
  <c r="AA110" i="75" s="1"/>
  <c r="Y110" i="75" a="1"/>
  <c r="Y110" i="75" s="1"/>
  <c r="W110" i="75" a="1"/>
  <c r="W110" i="75" s="1"/>
  <c r="U110" i="75" a="1"/>
  <c r="U110" i="75" s="1"/>
  <c r="T110" i="75" a="1"/>
  <c r="T110" i="75" s="1"/>
  <c r="S110" i="75" a="1"/>
  <c r="S110" i="75" s="1"/>
  <c r="Z110" i="75" a="1"/>
  <c r="Z110" i="75" s="1"/>
  <c r="V110" i="75" a="1"/>
  <c r="V110" i="75" s="1"/>
  <c r="AB110" i="75" a="1"/>
  <c r="AB110" i="75" s="1"/>
  <c r="AC110" i="75" a="1"/>
  <c r="AC110" i="75" s="1"/>
  <c r="X110" i="75" a="1"/>
  <c r="X110" i="75" s="1"/>
  <c r="AD110" i="75" a="1"/>
  <c r="AD110" i="75" s="1"/>
  <c r="D109" i="75"/>
  <c r="BN97" i="75" a="1"/>
  <c r="BN97" i="75" s="1"/>
  <c r="BR97" i="75" a="1"/>
  <c r="BR97" i="75" s="1"/>
  <c r="BP97" i="75" a="1"/>
  <c r="BP97" i="75" s="1"/>
  <c r="BL97" i="75" a="1"/>
  <c r="BL97" i="75" s="1"/>
  <c r="BO97" i="75" a="1"/>
  <c r="BO97" i="75" s="1"/>
  <c r="BS97" i="75" a="1"/>
  <c r="BS97" i="75" s="1"/>
  <c r="BT97" i="75" a="1"/>
  <c r="BT97" i="75" s="1"/>
  <c r="BU97" i="75" a="1"/>
  <c r="BU97" i="75" s="1"/>
  <c r="BQ97" i="75" a="1"/>
  <c r="BQ97" i="75" s="1"/>
  <c r="BM97" i="75" a="1"/>
  <c r="BM97" i="75" s="1"/>
  <c r="BV97" i="75" a="1"/>
  <c r="BV97" i="75" s="1"/>
  <c r="BW97" i="75" a="1"/>
  <c r="BW97" i="75" s="1"/>
  <c r="J96" i="75"/>
  <c r="N72" i="75"/>
  <c r="X97" i="75" a="1"/>
  <c r="X97" i="75" s="1"/>
  <c r="S97" i="75" a="1"/>
  <c r="S97" i="75" s="1"/>
  <c r="Y97" i="75" a="1"/>
  <c r="Y97" i="75" s="1"/>
  <c r="AB97" i="75" a="1"/>
  <c r="AB97" i="75" s="1"/>
  <c r="AD97" i="75" a="1"/>
  <c r="AD97" i="75" s="1"/>
  <c r="AC97" i="75" a="1"/>
  <c r="AC97" i="75" s="1"/>
  <c r="W97" i="75" a="1"/>
  <c r="W97" i="75" s="1"/>
  <c r="V97" i="75" a="1"/>
  <c r="V97" i="75" s="1"/>
  <c r="T97" i="75" a="1"/>
  <c r="T97" i="75" s="1"/>
  <c r="Z97" i="75" a="1"/>
  <c r="Z97" i="75" s="1"/>
  <c r="U97" i="75" a="1"/>
  <c r="U97" i="75" s="1"/>
  <c r="AA97" i="75" a="1"/>
  <c r="AA97" i="75" s="1"/>
  <c r="B112" i="75"/>
  <c r="I109" i="75"/>
  <c r="AS97" i="75" a="1"/>
  <c r="AS97" i="75" s="1"/>
  <c r="AM97" i="75" a="1"/>
  <c r="AM97" i="75" s="1"/>
  <c r="AK97" i="75" a="1"/>
  <c r="AK97" i="75" s="1"/>
  <c r="AJ97" i="75" a="1"/>
  <c r="AJ97" i="75" s="1"/>
  <c r="AI97" i="75" a="1"/>
  <c r="AI97" i="75" s="1"/>
  <c r="AH97" i="75" a="1"/>
  <c r="AH97" i="75" s="1"/>
  <c r="AQ97" i="75" a="1"/>
  <c r="AQ97" i="75" s="1"/>
  <c r="AO97" i="75" a="1"/>
  <c r="AO97" i="75" s="1"/>
  <c r="AN97" i="75" a="1"/>
  <c r="AN97" i="75" s="1"/>
  <c r="AP97" i="75" a="1"/>
  <c r="AP97" i="75" s="1"/>
  <c r="AL97" i="75" a="1"/>
  <c r="AL97" i="75" s="1"/>
  <c r="AR97" i="75" a="1"/>
  <c r="AR97" i="75" s="1"/>
  <c r="G84" i="75"/>
  <c r="F109" i="75"/>
  <c r="AY97" i="75" a="1"/>
  <c r="AY97" i="75" s="1"/>
  <c r="BE97" i="75" a="1"/>
  <c r="BE97" i="75" s="1"/>
  <c r="BF97" i="75" a="1"/>
  <c r="BF97" i="75" s="1"/>
  <c r="AW97" i="75" a="1"/>
  <c r="AW97" i="75" s="1"/>
  <c r="BH97" i="75" a="1"/>
  <c r="BH97" i="75" s="1"/>
  <c r="AX97" i="75" a="1"/>
  <c r="AX97" i="75" s="1"/>
  <c r="BD97" i="75" a="1"/>
  <c r="BD97" i="75" s="1"/>
  <c r="BB97" i="75" a="1"/>
  <c r="BB97" i="75" s="1"/>
  <c r="BG97" i="75" a="1"/>
  <c r="BG97" i="75" s="1"/>
  <c r="BC97" i="75" a="1"/>
  <c r="BC97" i="75" s="1"/>
  <c r="BA97" i="75" a="1"/>
  <c r="BA97" i="75" s="1"/>
  <c r="AZ97" i="75" a="1"/>
  <c r="AZ97" i="75" s="1"/>
  <c r="F84" i="75"/>
  <c r="N109" i="75"/>
  <c r="B99" i="75"/>
  <c r="H84" i="75"/>
  <c r="L109" i="75"/>
  <c r="D84" i="75"/>
  <c r="J109" i="75"/>
  <c r="K109" i="75"/>
  <c r="D17" i="75"/>
  <c r="F17" i="76" s="1" a="1"/>
  <c r="F17" i="76" s="1"/>
  <c r="K84" i="75"/>
  <c r="H109" i="75"/>
  <c r="K72" i="75"/>
  <c r="BQ110" i="75" a="1"/>
  <c r="BQ110" i="75" s="1"/>
  <c r="BO110" i="75" a="1"/>
  <c r="BO110" i="75" s="1"/>
  <c r="BW110" i="75" a="1"/>
  <c r="BW110" i="75" s="1"/>
  <c r="BM110" i="75" a="1"/>
  <c r="BM110" i="75" s="1"/>
  <c r="BV110" i="75" a="1"/>
  <c r="BV110" i="75" s="1"/>
  <c r="BN110" i="75" a="1"/>
  <c r="BN110" i="75" s="1"/>
  <c r="BL110" i="75" a="1"/>
  <c r="BL110" i="75" s="1"/>
  <c r="BU110" i="75" a="1"/>
  <c r="BU110" i="75" s="1"/>
  <c r="BP110" i="75" a="1"/>
  <c r="BP110" i="75" s="1"/>
  <c r="BT110" i="75" a="1"/>
  <c r="BT110" i="75" s="1"/>
  <c r="BS110" i="75" a="1"/>
  <c r="BS110" i="75" s="1"/>
  <c r="BR110" i="75" a="1"/>
  <c r="BR110" i="75" s="1"/>
  <c r="N84" i="75"/>
  <c r="D72" i="75"/>
  <c r="M96" i="75"/>
  <c r="O72" i="75"/>
  <c r="L96" i="75"/>
  <c r="AC73" i="75" a="1"/>
  <c r="AC73" i="75" s="1"/>
  <c r="Z73" i="75" a="1"/>
  <c r="Z73" i="75" s="1"/>
  <c r="AA73" i="75" a="1"/>
  <c r="AA73" i="75" s="1"/>
  <c r="X73" i="75" a="1"/>
  <c r="X73" i="75" s="1"/>
  <c r="S73" i="75" a="1"/>
  <c r="S73" i="75" s="1"/>
  <c r="Y73" i="75" a="1"/>
  <c r="Y73" i="75" s="1"/>
  <c r="W73" i="75" a="1"/>
  <c r="W73" i="75" s="1"/>
  <c r="AB73" i="75" a="1"/>
  <c r="AB73" i="75" s="1"/>
  <c r="U73" i="75" a="1"/>
  <c r="U73" i="75" s="1"/>
  <c r="V73" i="75" a="1"/>
  <c r="V73" i="75" s="1"/>
  <c r="T73" i="75" a="1"/>
  <c r="T73" i="75" s="1"/>
  <c r="AD73" i="75" a="1"/>
  <c r="AD73" i="75" s="1"/>
  <c r="I84" i="75"/>
  <c r="E72" i="75"/>
  <c r="I96" i="75"/>
  <c r="AS73" i="75" a="1"/>
  <c r="AS73" i="75" s="1"/>
  <c r="AI73" i="75" a="1"/>
  <c r="AI73" i="75" s="1"/>
  <c r="AP73" i="75" a="1"/>
  <c r="AP73" i="75" s="1"/>
  <c r="AR73" i="75" a="1"/>
  <c r="AR73" i="75" s="1"/>
  <c r="AQ73" i="75" a="1"/>
  <c r="AQ73" i="75" s="1"/>
  <c r="AK73" i="75" a="1"/>
  <c r="AK73" i="75" s="1"/>
  <c r="AO73" i="75" a="1"/>
  <c r="AO73" i="75" s="1"/>
  <c r="AH73" i="75" a="1"/>
  <c r="AH73" i="75" s="1"/>
  <c r="AJ73" i="75" a="1"/>
  <c r="AJ73" i="75" s="1"/>
  <c r="AN73" i="75" a="1"/>
  <c r="AN73" i="75" s="1"/>
  <c r="AM73" i="75" a="1"/>
  <c r="AM73" i="75" s="1"/>
  <c r="AL73" i="75" a="1"/>
  <c r="AL73" i="75" s="1"/>
  <c r="L72" i="75"/>
  <c r="O96" i="75"/>
  <c r="BW73" i="75" a="1"/>
  <c r="BW73" i="75" s="1"/>
  <c r="BM73" i="75" a="1"/>
  <c r="BM73" i="75" s="1"/>
  <c r="BT73" i="75" a="1"/>
  <c r="BT73" i="75" s="1"/>
  <c r="BQ73" i="75" a="1"/>
  <c r="BQ73" i="75" s="1"/>
  <c r="BO73" i="75" a="1"/>
  <c r="BO73" i="75" s="1"/>
  <c r="BU73" i="75" a="1"/>
  <c r="BU73" i="75" s="1"/>
  <c r="BN73" i="75" a="1"/>
  <c r="BN73" i="75" s="1"/>
  <c r="BS73" i="75" a="1"/>
  <c r="BS73" i="75" s="1"/>
  <c r="BP73" i="75" a="1"/>
  <c r="BP73" i="75" s="1"/>
  <c r="BR73" i="75" a="1"/>
  <c r="BR73" i="75" s="1"/>
  <c r="BL73" i="75" a="1"/>
  <c r="BL73" i="75" s="1"/>
  <c r="BV73" i="75" a="1"/>
  <c r="BV73" i="75" s="1"/>
  <c r="F72" i="75"/>
  <c r="F96" i="75"/>
  <c r="N17" i="75"/>
  <c r="BH73" i="75" a="1"/>
  <c r="BH73" i="75" s="1"/>
  <c r="BB73" i="75" a="1"/>
  <c r="BB73" i="75" s="1"/>
  <c r="BE73" i="75" a="1"/>
  <c r="BE73" i="75" s="1"/>
  <c r="AW73" i="75" a="1"/>
  <c r="AW73" i="75" s="1"/>
  <c r="BA73" i="75" a="1"/>
  <c r="BA73" i="75" s="1"/>
  <c r="AZ73" i="75" a="1"/>
  <c r="AZ73" i="75" s="1"/>
  <c r="BC73" i="75" a="1"/>
  <c r="BC73" i="75" s="1"/>
  <c r="BD73" i="75" a="1"/>
  <c r="BD73" i="75" s="1"/>
  <c r="BG73" i="75" a="1"/>
  <c r="BG73" i="75" s="1"/>
  <c r="AY73" i="75" a="1"/>
  <c r="AY73" i="75" s="1"/>
  <c r="AX73" i="75" a="1"/>
  <c r="AX73" i="75" s="1"/>
  <c r="BF73" i="75" a="1"/>
  <c r="BF73" i="75" s="1"/>
  <c r="G72" i="75"/>
  <c r="K96" i="75"/>
  <c r="V85" i="75" a="1"/>
  <c r="V85" i="75" s="1"/>
  <c r="U85" i="75" a="1"/>
  <c r="U85" i="75" s="1"/>
  <c r="AD85" i="75" a="1"/>
  <c r="AD85" i="75" s="1"/>
  <c r="Z85" i="75" a="1"/>
  <c r="Z85" i="75" s="1"/>
  <c r="Y85" i="75" a="1"/>
  <c r="Y85" i="75" s="1"/>
  <c r="T85" i="75" a="1"/>
  <c r="T85" i="75" s="1"/>
  <c r="S85" i="75" a="1"/>
  <c r="S85" i="75" s="1"/>
  <c r="X85" i="75" a="1"/>
  <c r="X85" i="75" s="1"/>
  <c r="AC85" i="75" a="1"/>
  <c r="AC85" i="75" s="1"/>
  <c r="W85" i="75" a="1"/>
  <c r="W85" i="75" s="1"/>
  <c r="AB85" i="75" a="1"/>
  <c r="AB85" i="75" s="1"/>
  <c r="AA85" i="75" a="1"/>
  <c r="AA85" i="75" s="1"/>
  <c r="H72" i="75"/>
  <c r="G96" i="75"/>
  <c r="BN85" i="75" a="1"/>
  <c r="BN85" i="75" s="1"/>
  <c r="BM85" i="75" a="1"/>
  <c r="BM85" i="75" s="1"/>
  <c r="BL85" i="75" a="1"/>
  <c r="BL85" i="75" s="1"/>
  <c r="BP85" i="75" a="1"/>
  <c r="BP85" i="75" s="1"/>
  <c r="BO85" i="75" a="1"/>
  <c r="BO85" i="75" s="1"/>
  <c r="BW85" i="75" a="1"/>
  <c r="BW85" i="75" s="1"/>
  <c r="BQ85" i="75" a="1"/>
  <c r="BQ85" i="75" s="1"/>
  <c r="BT85" i="75" a="1"/>
  <c r="BT85" i="75" s="1"/>
  <c r="BU85" i="75" a="1"/>
  <c r="BU85" i="75" s="1"/>
  <c r="BS85" i="75" a="1"/>
  <c r="BS85" i="75" s="1"/>
  <c r="BR85" i="75" a="1"/>
  <c r="BR85" i="75" s="1"/>
  <c r="BV85" i="75" a="1"/>
  <c r="BV85" i="75" s="1"/>
  <c r="G109" i="75"/>
  <c r="J72" i="75"/>
  <c r="N96" i="75"/>
  <c r="AK85" i="75" a="1"/>
  <c r="AK85" i="75" s="1"/>
  <c r="AR85" i="75" a="1"/>
  <c r="AR85" i="75" s="1"/>
  <c r="AL85" i="75" a="1"/>
  <c r="AL85" i="75" s="1"/>
  <c r="AJ85" i="75" a="1"/>
  <c r="AJ85" i="75" s="1"/>
  <c r="AI85" i="75" a="1"/>
  <c r="AI85" i="75" s="1"/>
  <c r="AS85" i="75" a="1"/>
  <c r="AS85" i="75" s="1"/>
  <c r="AQ85" i="75" a="1"/>
  <c r="AQ85" i="75" s="1"/>
  <c r="AP85" i="75" a="1"/>
  <c r="AP85" i="75" s="1"/>
  <c r="AH85" i="75" a="1"/>
  <c r="AH85" i="75" s="1"/>
  <c r="AO85" i="75" a="1"/>
  <c r="AO85" i="75" s="1"/>
  <c r="AN85" i="75" a="1"/>
  <c r="AN85" i="75" s="1"/>
  <c r="AM85" i="75" a="1"/>
  <c r="AM85" i="75" s="1"/>
  <c r="L17" i="75"/>
  <c r="N17" i="76" s="1" a="1"/>
  <c r="N17" i="76" s="1"/>
  <c r="AI110" i="75" a="1"/>
  <c r="AI110" i="75" s="1"/>
  <c r="AN110" i="75" a="1"/>
  <c r="AN110" i="75" s="1"/>
  <c r="AR110" i="75" a="1"/>
  <c r="AR110" i="75" s="1"/>
  <c r="AH110" i="75" a="1"/>
  <c r="AH110" i="75" s="1"/>
  <c r="AQ110" i="75" a="1"/>
  <c r="AQ110" i="75" s="1"/>
  <c r="AP110" i="75" a="1"/>
  <c r="AP110" i="75" s="1"/>
  <c r="AM110" i="75" a="1"/>
  <c r="AM110" i="75" s="1"/>
  <c r="AS110" i="75" a="1"/>
  <c r="AS110" i="75" s="1"/>
  <c r="AO110" i="75" a="1"/>
  <c r="AO110" i="75" s="1"/>
  <c r="AL110" i="75" a="1"/>
  <c r="AL110" i="75" s="1"/>
  <c r="AK110" i="75" a="1"/>
  <c r="AK110" i="75" s="1"/>
  <c r="AJ110" i="75" a="1"/>
  <c r="AJ110" i="75" s="1"/>
  <c r="E109" i="75"/>
  <c r="I72" i="75"/>
  <c r="E96" i="75"/>
  <c r="AW85" i="75" a="1"/>
  <c r="AW85" i="75" s="1"/>
  <c r="BD85" i="75" a="1"/>
  <c r="BD85" i="75" s="1"/>
  <c r="BB85" i="75" a="1"/>
  <c r="BB85" i="75" s="1"/>
  <c r="BC85" i="75" a="1"/>
  <c r="BC85" i="75" s="1"/>
  <c r="BA85" i="75" a="1"/>
  <c r="BA85" i="75" s="1"/>
  <c r="BF85" i="75" a="1"/>
  <c r="BF85" i="75" s="1"/>
  <c r="BH85" i="75" a="1"/>
  <c r="BH85" i="75" s="1"/>
  <c r="AY85" i="75" a="1"/>
  <c r="AY85" i="75" s="1"/>
  <c r="BG85" i="75" a="1"/>
  <c r="BG85" i="75" s="1"/>
  <c r="AX85" i="75" a="1"/>
  <c r="AX85" i="75" s="1"/>
  <c r="AZ85" i="75" a="1"/>
  <c r="AZ85" i="75" s="1"/>
  <c r="BE85" i="75" a="1"/>
  <c r="BE85" i="75" s="1"/>
  <c r="AW110" i="75" a="1"/>
  <c r="AW110" i="75" s="1"/>
  <c r="AX110" i="75" a="1"/>
  <c r="AX110" i="75" s="1"/>
  <c r="BC110" i="75" a="1"/>
  <c r="BC110" i="75" s="1"/>
  <c r="BH110" i="75" a="1"/>
  <c r="BH110" i="75" s="1"/>
  <c r="AZ110" i="75" a="1"/>
  <c r="AZ110" i="75" s="1"/>
  <c r="AY110" i="75" a="1"/>
  <c r="AY110" i="75" s="1"/>
  <c r="BF110" i="75" a="1"/>
  <c r="BF110" i="75" s="1"/>
  <c r="BG110" i="75" a="1"/>
  <c r="BG110" i="75" s="1"/>
  <c r="BA110" i="75" a="1"/>
  <c r="BA110" i="75" s="1"/>
  <c r="BE110" i="75" a="1"/>
  <c r="BE110" i="75" s="1"/>
  <c r="BD110" i="75" a="1"/>
  <c r="BD110" i="75" s="1"/>
  <c r="BB110" i="75" a="1"/>
  <c r="BB110" i="75" s="1"/>
  <c r="O109" i="75"/>
  <c r="M72" i="75"/>
  <c r="H96" i="75"/>
  <c r="M17" i="75"/>
  <c r="O17" i="76" s="1" a="1"/>
  <c r="O17" i="76" s="1"/>
  <c r="Y18" i="75" a="1"/>
  <c r="Y18" i="75" s="1"/>
  <c r="Z18" i="75" a="1"/>
  <c r="Z18" i="75" s="1"/>
  <c r="S18" i="75" a="1"/>
  <c r="S18" i="75" s="1"/>
  <c r="AB18" i="75" a="1"/>
  <c r="AB18" i="75" s="1"/>
  <c r="AC18" i="75" a="1"/>
  <c r="AC18" i="75" s="1"/>
  <c r="T18" i="75" a="1"/>
  <c r="T18" i="75" s="1"/>
  <c r="AD18" i="75" a="1"/>
  <c r="AD18" i="75" s="1"/>
  <c r="U18" i="75" a="1"/>
  <c r="U18" i="75" s="1"/>
  <c r="V18" i="75" a="1"/>
  <c r="V18" i="75" s="1"/>
  <c r="W18" i="75" a="1"/>
  <c r="W18" i="75" s="1"/>
  <c r="X18" i="75" a="1"/>
  <c r="X18" i="75" s="1"/>
  <c r="AZ18" i="75" a="1"/>
  <c r="AZ18" i="75" s="1"/>
  <c r="BA18" i="75" a="1"/>
  <c r="BA18" i="75" s="1"/>
  <c r="BB18" i="75" a="1"/>
  <c r="BB18" i="75" s="1"/>
  <c r="BC18" i="75" a="1"/>
  <c r="BC18" i="75" s="1"/>
  <c r="BD18" i="75" a="1"/>
  <c r="BD18" i="75" s="1"/>
  <c r="BE18" i="75" a="1"/>
  <c r="BE18" i="75" s="1"/>
  <c r="AW18" i="75" a="1"/>
  <c r="AW18" i="75" s="1"/>
  <c r="AY18" i="75" a="1"/>
  <c r="AY18" i="75" s="1"/>
  <c r="BF18" i="75" a="1"/>
  <c r="BF18" i="75" s="1"/>
  <c r="BG18" i="75" a="1"/>
  <c r="BG18" i="75" s="1"/>
  <c r="BH18" i="75" a="1"/>
  <c r="BH18" i="75" s="1"/>
  <c r="AX18" i="75" a="1"/>
  <c r="AX18" i="75" s="1"/>
  <c r="AA18" i="75" a="1"/>
  <c r="AA18" i="75" s="1"/>
  <c r="BR18" i="75" a="1"/>
  <c r="BR18" i="75" s="1"/>
  <c r="BS18" i="75" a="1"/>
  <c r="BS18" i="75" s="1"/>
  <c r="BT18" i="75" a="1"/>
  <c r="BT18" i="75" s="1"/>
  <c r="BU18" i="75" a="1"/>
  <c r="BU18" i="75" s="1"/>
  <c r="BL18" i="75" a="1"/>
  <c r="BL18" i="75" s="1"/>
  <c r="BV18" i="75" a="1"/>
  <c r="BV18" i="75" s="1"/>
  <c r="BM18" i="75" a="1"/>
  <c r="BM18" i="75" s="1"/>
  <c r="BW18" i="75" a="1"/>
  <c r="BW18" i="75" s="1"/>
  <c r="BN18" i="75" a="1"/>
  <c r="BN18" i="75" s="1"/>
  <c r="BO18" i="75" a="1"/>
  <c r="BO18" i="75" s="1"/>
  <c r="BP18" i="75" a="1"/>
  <c r="BP18" i="75" s="1"/>
  <c r="BQ18" i="75" a="1"/>
  <c r="BQ18" i="75" s="1"/>
  <c r="AQ18" i="75" a="1"/>
  <c r="AQ18" i="75" s="1"/>
  <c r="AI18" i="75" a="1"/>
  <c r="AI18" i="75" s="1"/>
  <c r="AH18" i="75" a="1"/>
  <c r="AH18" i="75" s="1"/>
  <c r="AR18" i="75" a="1"/>
  <c r="AR18" i="75" s="1"/>
  <c r="AS18" i="75" a="1"/>
  <c r="AS18" i="75" s="1"/>
  <c r="AJ18" i="75" a="1"/>
  <c r="AJ18" i="75" s="1"/>
  <c r="AN18" i="75" a="1"/>
  <c r="AN18" i="75" s="1"/>
  <c r="AO18" i="75" a="1"/>
  <c r="AO18" i="75" s="1"/>
  <c r="AK18" i="75" a="1"/>
  <c r="AK18" i="75" s="1"/>
  <c r="AL18" i="75" a="1"/>
  <c r="AL18" i="75" s="1"/>
  <c r="AM18" i="75" a="1"/>
  <c r="AM18" i="75" s="1"/>
  <c r="AP18" i="75" a="1"/>
  <c r="AP18" i="75" s="1"/>
  <c r="Y72" i="84" a="1"/>
  <c r="Y72" i="84" s="1"/>
  <c r="I72" i="84"/>
  <c r="AC79" i="84" a="1"/>
  <c r="AC79" i="84" s="1"/>
  <c r="M79" i="84"/>
  <c r="M106" i="84"/>
  <c r="AC106" i="84" a="1"/>
  <c r="AC106" i="84" s="1"/>
  <c r="X84" i="84" a="1"/>
  <c r="X84" i="84" s="1"/>
  <c r="H84" i="84"/>
  <c r="U112" i="84" a="1"/>
  <c r="U112" i="84" s="1"/>
  <c r="L81" i="84"/>
  <c r="AB81" i="84" a="1"/>
  <c r="AB81" i="84" s="1"/>
  <c r="V98" i="84" a="1"/>
  <c r="V98" i="84" s="1"/>
  <c r="F98" i="84"/>
  <c r="BM112" i="84" a="1"/>
  <c r="BM112" i="84" s="1"/>
  <c r="BN112" i="84" s="1" a="1"/>
  <c r="BN112" i="84" s="1"/>
  <c r="BO112" i="84" s="1" a="1"/>
  <c r="BO112" i="84" s="1"/>
  <c r="BP112" i="84" s="1" a="1"/>
  <c r="BP112" i="84" s="1"/>
  <c r="BQ112" i="84" s="1" a="1"/>
  <c r="BQ112" i="84" s="1"/>
  <c r="BR112" i="84" s="1" a="1"/>
  <c r="BR112" i="84" s="1"/>
  <c r="BS112" i="84" s="1" a="1"/>
  <c r="BS112" i="84" s="1"/>
  <c r="BT112" i="84" s="1" a="1"/>
  <c r="BT112" i="84" s="1"/>
  <c r="BU112" i="84" s="1" a="1"/>
  <c r="BU112" i="84" s="1"/>
  <c r="BV112" i="84" s="1" a="1"/>
  <c r="BV112" i="84" s="1"/>
  <c r="BW112" i="84" s="1" a="1"/>
  <c r="BW112" i="84" s="1"/>
  <c r="Z71" i="84" a="1"/>
  <c r="Z71" i="84" s="1"/>
  <c r="J71" i="84"/>
  <c r="Y47" i="84" a="1"/>
  <c r="Y47" i="84" s="1"/>
  <c r="I47" i="84"/>
  <c r="AA70" i="84" a="1"/>
  <c r="AA70" i="84" s="1"/>
  <c r="K70" i="84"/>
  <c r="AC93" i="84" a="1"/>
  <c r="AC93" i="84" s="1"/>
  <c r="M93" i="84"/>
  <c r="W85" i="84" a="1"/>
  <c r="W85" i="84" s="1"/>
  <c r="G85" i="84"/>
  <c r="U99" i="84" a="1"/>
  <c r="U99" i="84" s="1"/>
  <c r="E99" i="84"/>
  <c r="N80" i="84"/>
  <c r="AD80" i="84" a="1"/>
  <c r="AD80" i="84" s="1"/>
  <c r="O80" i="84" s="1"/>
  <c r="AB91" i="84" a="1"/>
  <c r="AB91" i="84" s="1"/>
  <c r="L91" i="84"/>
  <c r="AB92" i="84" a="1"/>
  <c r="AB92" i="84" s="1"/>
  <c r="L92" i="84"/>
  <c r="X73" i="84" a="1"/>
  <c r="X73" i="84" s="1"/>
  <c r="H73" i="84"/>
  <c r="V110" i="84" a="1"/>
  <c r="V110" i="84" s="1"/>
  <c r="F110" i="84"/>
  <c r="M67" i="84"/>
  <c r="AC67" i="84" a="1"/>
  <c r="AC67" i="84" s="1"/>
  <c r="X96" i="84" a="1"/>
  <c r="X96" i="84" s="1"/>
  <c r="H96" i="84"/>
  <c r="K69" i="84"/>
  <c r="AA69" i="84" a="1"/>
  <c r="AA69" i="84" s="1"/>
  <c r="Y108" i="84" a="1"/>
  <c r="Y108" i="84" s="1"/>
  <c r="I108" i="84"/>
  <c r="Z46" i="84" a="1"/>
  <c r="Z46" i="84" s="1"/>
  <c r="J46" i="84"/>
  <c r="X109" i="84" a="1"/>
  <c r="X109" i="84" s="1"/>
  <c r="H109" i="84"/>
  <c r="W97" i="84" a="1"/>
  <c r="W97" i="84" s="1"/>
  <c r="G97" i="84"/>
  <c r="AA45" i="84" a="1"/>
  <c r="AA45" i="84" s="1"/>
  <c r="K45" i="84"/>
  <c r="AC104" i="84" a="1"/>
  <c r="AC104" i="84" s="1"/>
  <c r="M104" i="84"/>
  <c r="Y95" i="84" a="1"/>
  <c r="Y95" i="84" s="1"/>
  <c r="I95" i="84"/>
  <c r="Y82" i="84" a="1"/>
  <c r="Y82" i="84" s="1"/>
  <c r="I82" i="84"/>
  <c r="L94" i="84"/>
  <c r="AB94" i="84" a="1"/>
  <c r="AB94" i="84" s="1"/>
  <c r="H83" i="84"/>
  <c r="X83" i="84" a="1"/>
  <c r="X83" i="84" s="1"/>
  <c r="V86" i="84" a="1"/>
  <c r="V86" i="84" s="1"/>
  <c r="F86" i="84"/>
  <c r="I107" i="84"/>
  <c r="Y107" i="84" a="1"/>
  <c r="Y107" i="84" s="1"/>
  <c r="V111" i="84" a="1"/>
  <c r="V111" i="84" s="1"/>
  <c r="F111" i="84"/>
  <c r="BF105" i="84" a="1"/>
  <c r="BF105" i="84" s="1"/>
  <c r="L105" i="84"/>
  <c r="N55" i="84"/>
  <c r="P42" i="76" s="1" a="1"/>
  <c r="P42" i="76" s="1"/>
  <c r="AD55" i="84" a="1"/>
  <c r="AD55" i="84" s="1"/>
  <c r="O55" i="84" s="1"/>
  <c r="J21" i="84"/>
  <c r="Z21" i="84" a="1"/>
  <c r="Z21" i="84" s="1"/>
  <c r="AR17" i="84" a="1"/>
  <c r="AR17" i="84" s="1"/>
  <c r="M17" i="84"/>
  <c r="AA20" i="84" a="1"/>
  <c r="AA20" i="84" s="1"/>
  <c r="N43" i="84"/>
  <c r="P17" i="76" s="1" a="1"/>
  <c r="P17" i="76" s="1"/>
  <c r="O43" i="84"/>
  <c r="K34" i="84"/>
  <c r="BH45" i="75" a="1"/>
  <c r="BH45" i="75" s="1"/>
  <c r="AZ45" i="75" a="1"/>
  <c r="AZ45" i="75" s="1"/>
  <c r="AW45" i="75" a="1"/>
  <c r="AW45" i="75" s="1"/>
  <c r="AX45" i="75" a="1"/>
  <c r="AX45" i="75" s="1"/>
  <c r="AY45" i="75" a="1"/>
  <c r="AY45" i="75" s="1"/>
  <c r="BF45" i="75" a="1"/>
  <c r="BF45" i="75" s="1"/>
  <c r="BD45" i="75" a="1"/>
  <c r="BD45" i="75" s="1"/>
  <c r="BC45" i="75" a="1"/>
  <c r="BC45" i="75" s="1"/>
  <c r="BE45" i="75" a="1"/>
  <c r="BE45" i="75" s="1"/>
  <c r="BG45" i="75" a="1"/>
  <c r="BG45" i="75" s="1"/>
  <c r="BA45" i="75" a="1"/>
  <c r="BA45" i="75" s="1"/>
  <c r="BB45" i="75" a="1"/>
  <c r="BB45" i="75" s="1"/>
  <c r="S45" i="75" a="1"/>
  <c r="S45" i="75" s="1"/>
  <c r="T45" i="75" a="1"/>
  <c r="T45" i="75" s="1"/>
  <c r="X45" i="75" a="1"/>
  <c r="X45" i="75" s="1"/>
  <c r="AC45" i="75" a="1"/>
  <c r="AC45" i="75" s="1"/>
  <c r="Z45" i="75" a="1"/>
  <c r="Z45" i="75" s="1"/>
  <c r="AB45" i="75" a="1"/>
  <c r="AB45" i="75" s="1"/>
  <c r="U45" i="75" a="1"/>
  <c r="U45" i="75" s="1"/>
  <c r="W45" i="75" a="1"/>
  <c r="W45" i="75" s="1"/>
  <c r="V45" i="75" a="1"/>
  <c r="V45" i="75" s="1"/>
  <c r="AD45" i="75" a="1"/>
  <c r="AD45" i="75" s="1"/>
  <c r="Y45" i="75" a="1"/>
  <c r="Y45" i="75" s="1"/>
  <c r="AA45" i="75" a="1"/>
  <c r="AA45" i="75" s="1"/>
  <c r="BM45" i="75" a="1"/>
  <c r="BM45" i="75" s="1"/>
  <c r="BV45" i="75" a="1"/>
  <c r="BV45" i="75" s="1"/>
  <c r="BP45" i="75" a="1"/>
  <c r="BP45" i="75" s="1"/>
  <c r="BR45" i="75" a="1"/>
  <c r="BR45" i="75" s="1"/>
  <c r="BO45" i="75" a="1"/>
  <c r="BO45" i="75" s="1"/>
  <c r="BQ45" i="75" a="1"/>
  <c r="BQ45" i="75" s="1"/>
  <c r="BN45" i="75" a="1"/>
  <c r="BN45" i="75" s="1"/>
  <c r="BW45" i="75" a="1"/>
  <c r="BW45" i="75" s="1"/>
  <c r="BL45" i="75" a="1"/>
  <c r="BL45" i="75" s="1"/>
  <c r="BT45" i="75" a="1"/>
  <c r="BT45" i="75" s="1"/>
  <c r="BS45" i="75" a="1"/>
  <c r="BS45" i="75" s="1"/>
  <c r="BU45" i="75" a="1"/>
  <c r="BU45" i="75" s="1"/>
  <c r="AL45" i="75" a="1"/>
  <c r="AL45" i="75" s="1"/>
  <c r="AI45" i="75" a="1"/>
  <c r="AI45" i="75" s="1"/>
  <c r="AM45" i="75" a="1"/>
  <c r="AM45" i="75" s="1"/>
  <c r="AJ45" i="75" a="1"/>
  <c r="AJ45" i="75" s="1"/>
  <c r="AK45" i="75" a="1"/>
  <c r="AK45" i="75" s="1"/>
  <c r="AS45" i="75" a="1"/>
  <c r="AS45" i="75" s="1"/>
  <c r="AR45" i="75" a="1"/>
  <c r="AR45" i="75" s="1"/>
  <c r="AQ45" i="75" a="1"/>
  <c r="AQ45" i="75" s="1"/>
  <c r="AP45" i="75" a="1"/>
  <c r="AP45" i="75" s="1"/>
  <c r="AO45" i="75" a="1"/>
  <c r="AO45" i="75" s="1"/>
  <c r="AH45" i="75" a="1"/>
  <c r="AH45" i="75" s="1"/>
  <c r="AN45" i="75" a="1"/>
  <c r="AN45" i="75" s="1"/>
  <c r="T32" i="75" a="1"/>
  <c r="T32" i="75" s="1"/>
  <c r="X32" i="75" a="1"/>
  <c r="X32" i="75" s="1"/>
  <c r="AD32" i="75" a="1"/>
  <c r="AD32" i="75" s="1"/>
  <c r="Z32" i="75" a="1"/>
  <c r="Z32" i="75" s="1"/>
  <c r="AB32" i="75" a="1"/>
  <c r="AB32" i="75" s="1"/>
  <c r="U32" i="75" a="1"/>
  <c r="U32" i="75" s="1"/>
  <c r="AA32" i="75" a="1"/>
  <c r="AA32" i="75" s="1"/>
  <c r="V32" i="75" a="1"/>
  <c r="V32" i="75" s="1"/>
  <c r="S32" i="75" a="1"/>
  <c r="S32" i="75" s="1"/>
  <c r="W32" i="75" a="1"/>
  <c r="W32" i="75" s="1"/>
  <c r="Y32" i="75" a="1"/>
  <c r="Y32" i="75" s="1"/>
  <c r="AC32" i="75" a="1"/>
  <c r="AC32" i="75" s="1"/>
  <c r="BW32" i="75" a="1"/>
  <c r="BW32" i="75" s="1"/>
  <c r="BP32" i="75" a="1"/>
  <c r="BP32" i="75" s="1"/>
  <c r="BV32" i="75" a="1"/>
  <c r="BV32" i="75" s="1"/>
  <c r="BQ32" i="75" a="1"/>
  <c r="BQ32" i="75" s="1"/>
  <c r="BN32" i="75" a="1"/>
  <c r="BN32" i="75" s="1"/>
  <c r="BU32" i="75" a="1"/>
  <c r="BU32" i="75" s="1"/>
  <c r="BO32" i="75" a="1"/>
  <c r="BO32" i="75" s="1"/>
  <c r="BT32" i="75" a="1"/>
  <c r="BT32" i="75" s="1"/>
  <c r="BS32" i="75" a="1"/>
  <c r="BS32" i="75" s="1"/>
  <c r="BM32" i="75" a="1"/>
  <c r="BM32" i="75" s="1"/>
  <c r="BL32" i="75" a="1"/>
  <c r="BL32" i="75" s="1"/>
  <c r="BR32" i="75" a="1"/>
  <c r="BR32" i="75" s="1"/>
  <c r="AN32" i="75" a="1"/>
  <c r="AN32" i="75" s="1"/>
  <c r="AH32" i="75" a="1"/>
  <c r="AH32" i="75" s="1"/>
  <c r="AR32" i="75" a="1"/>
  <c r="AR32" i="75" s="1"/>
  <c r="AQ32" i="75" a="1"/>
  <c r="AQ32" i="75" s="1"/>
  <c r="AP32" i="75" a="1"/>
  <c r="AP32" i="75" s="1"/>
  <c r="AO32" i="75" a="1"/>
  <c r="AO32" i="75" s="1"/>
  <c r="AM32" i="75" a="1"/>
  <c r="AM32" i="75" s="1"/>
  <c r="AS32" i="75" a="1"/>
  <c r="AS32" i="75" s="1"/>
  <c r="AL32" i="75" a="1"/>
  <c r="AL32" i="75" s="1"/>
  <c r="AK32" i="75" a="1"/>
  <c r="AK32" i="75" s="1"/>
  <c r="AI32" i="75" a="1"/>
  <c r="AI32" i="75" s="1"/>
  <c r="AJ32" i="75" a="1"/>
  <c r="AJ32" i="75" s="1"/>
  <c r="AX32" i="75" a="1"/>
  <c r="AX32" i="75" s="1"/>
  <c r="BD32" i="75" a="1"/>
  <c r="BD32" i="75" s="1"/>
  <c r="BG32" i="75" a="1"/>
  <c r="BG32" i="75" s="1"/>
  <c r="BF32" i="75" a="1"/>
  <c r="BF32" i="75" s="1"/>
  <c r="BE32" i="75" a="1"/>
  <c r="BE32" i="75" s="1"/>
  <c r="BC32" i="75" a="1"/>
  <c r="BC32" i="75" s="1"/>
  <c r="AZ32" i="75" a="1"/>
  <c r="AZ32" i="75" s="1"/>
  <c r="AY32" i="75" a="1"/>
  <c r="AY32" i="75" s="1"/>
  <c r="AW32" i="75" a="1"/>
  <c r="AW32" i="75" s="1"/>
  <c r="BH32" i="75" a="1"/>
  <c r="BH32" i="75" s="1"/>
  <c r="BA32" i="75" a="1"/>
  <c r="BA32" i="75" s="1"/>
  <c r="BB32" i="75" a="1"/>
  <c r="BB32" i="75" s="1"/>
  <c r="S58" i="75" a="1"/>
  <c r="S58" i="75" s="1"/>
  <c r="Z58" i="75" a="1"/>
  <c r="Z58" i="75" s="1"/>
  <c r="Y58" i="75" a="1"/>
  <c r="Y58" i="75" s="1"/>
  <c r="AC58" i="75" a="1"/>
  <c r="AC58" i="75" s="1"/>
  <c r="AB58" i="75" a="1"/>
  <c r="AB58" i="75" s="1"/>
  <c r="AD58" i="75" a="1"/>
  <c r="AD58" i="75" s="1"/>
  <c r="U58" i="75" a="1"/>
  <c r="U58" i="75" s="1"/>
  <c r="V58" i="75" a="1"/>
  <c r="V58" i="75" s="1"/>
  <c r="T58" i="75" a="1"/>
  <c r="T58" i="75" s="1"/>
  <c r="W58" i="75" a="1"/>
  <c r="W58" i="75" s="1"/>
  <c r="AA58" i="75" a="1"/>
  <c r="AA58" i="75" s="1"/>
  <c r="X58" i="75" a="1"/>
  <c r="X58" i="75" s="1"/>
  <c r="BL58" i="75" a="1"/>
  <c r="BL58" i="75" s="1"/>
  <c r="BU58" i="75" a="1"/>
  <c r="BU58" i="75" s="1"/>
  <c r="BN58" i="75" a="1"/>
  <c r="BN58" i="75" s="1"/>
  <c r="BM58" i="75" a="1"/>
  <c r="BM58" i="75" s="1"/>
  <c r="BR58" i="75" a="1"/>
  <c r="BR58" i="75" s="1"/>
  <c r="BQ58" i="75" a="1"/>
  <c r="BQ58" i="75" s="1"/>
  <c r="BV58" i="75" a="1"/>
  <c r="BV58" i="75" s="1"/>
  <c r="BO58" i="75" a="1"/>
  <c r="BO58" i="75" s="1"/>
  <c r="BT58" i="75" a="1"/>
  <c r="BT58" i="75" s="1"/>
  <c r="BS58" i="75" a="1"/>
  <c r="BS58" i="75" s="1"/>
  <c r="BW58" i="75" a="1"/>
  <c r="BW58" i="75" s="1"/>
  <c r="BP58" i="75" a="1"/>
  <c r="BP58" i="75" s="1"/>
  <c r="AK58" i="75" a="1"/>
  <c r="AK58" i="75" s="1"/>
  <c r="AM58" i="75" a="1"/>
  <c r="AM58" i="75" s="1"/>
  <c r="AQ58" i="75" a="1"/>
  <c r="AQ58" i="75" s="1"/>
  <c r="AO58" i="75" a="1"/>
  <c r="AO58" i="75" s="1"/>
  <c r="AH58" i="75" a="1"/>
  <c r="AH58" i="75" s="1"/>
  <c r="AL58" i="75" a="1"/>
  <c r="AL58" i="75" s="1"/>
  <c r="AR58" i="75" a="1"/>
  <c r="AR58" i="75" s="1"/>
  <c r="AI58" i="75" a="1"/>
  <c r="AI58" i="75" s="1"/>
  <c r="AJ58" i="75" a="1"/>
  <c r="AJ58" i="75" s="1"/>
  <c r="AS58" i="75" a="1"/>
  <c r="AS58" i="75" s="1"/>
  <c r="AN58" i="75" a="1"/>
  <c r="AN58" i="75" s="1"/>
  <c r="AP58" i="75" a="1"/>
  <c r="AP58" i="75" s="1"/>
  <c r="BF58" i="75" a="1"/>
  <c r="BF58" i="75" s="1"/>
  <c r="BC58" i="75" a="1"/>
  <c r="BC58" i="75" s="1"/>
  <c r="AZ58" i="75" a="1"/>
  <c r="AZ58" i="75" s="1"/>
  <c r="AY58" i="75" a="1"/>
  <c r="AY58" i="75" s="1"/>
  <c r="BE58" i="75" a="1"/>
  <c r="BE58" i="75" s="1"/>
  <c r="BD58" i="75" a="1"/>
  <c r="BD58" i="75" s="1"/>
  <c r="BG58" i="75" a="1"/>
  <c r="BG58" i="75" s="1"/>
  <c r="AW58" i="75" a="1"/>
  <c r="AW58" i="75" s="1"/>
  <c r="BB58" i="75" a="1"/>
  <c r="BB58" i="75" s="1"/>
  <c r="BA58" i="75" a="1"/>
  <c r="BA58" i="75" s="1"/>
  <c r="AX58" i="75" a="1"/>
  <c r="AX58" i="75" s="1"/>
  <c r="BH58" i="75" a="1"/>
  <c r="BH58" i="75" s="1"/>
  <c r="AN60" i="84" l="1" a="1"/>
  <c r="AN60" i="84" s="1"/>
  <c r="J60" i="84" s="1"/>
  <c r="M29" i="76" a="1"/>
  <c r="M29" i="76" s="1"/>
  <c r="M42" i="76" a="1"/>
  <c r="M42" i="76" s="1"/>
  <c r="Q17" i="76" a="1"/>
  <c r="Q17" i="76" s="1"/>
  <c r="BS20" i="84" a="1"/>
  <c r="BS20" i="84" s="1"/>
  <c r="J20" i="84"/>
  <c r="I17" i="75"/>
  <c r="K17" i="76" s="1" a="1"/>
  <c r="K17" i="76" s="1"/>
  <c r="R15" i="76"/>
  <c r="S15" i="76" s="1"/>
  <c r="G17" i="75"/>
  <c r="I17" i="76" s="1" a="1"/>
  <c r="I17" i="76" s="1"/>
  <c r="K19" i="84"/>
  <c r="AA19" i="84" a="1"/>
  <c r="AA19" i="84" s="1"/>
  <c r="B20" i="75"/>
  <c r="AG19" i="75" a="1"/>
  <c r="AG19" i="75" s="1"/>
  <c r="R19" i="75" a="1"/>
  <c r="R19" i="75" s="1"/>
  <c r="BK19" i="75" a="1"/>
  <c r="BK19" i="75" s="1"/>
  <c r="AV19" i="75" a="1"/>
  <c r="AV19" i="75" s="1"/>
  <c r="K17" i="75"/>
  <c r="M17" i="76" s="1" a="1"/>
  <c r="M17" i="76" s="1"/>
  <c r="E17" i="75"/>
  <c r="G17" i="76" s="1" a="1"/>
  <c r="G17" i="76" s="1"/>
  <c r="BG18" i="84" a="1"/>
  <c r="BG18" i="84" s="1"/>
  <c r="M18" i="84"/>
  <c r="AD16" i="84" a="1"/>
  <c r="AD16" i="84" s="1"/>
  <c r="O16" i="84" s="1"/>
  <c r="N16" i="84"/>
  <c r="I28" i="76" a="1"/>
  <c r="I28" i="76" s="1"/>
  <c r="Q42" i="76" a="1"/>
  <c r="Q42" i="76" s="1"/>
  <c r="B112" i="76"/>
  <c r="D111" i="76"/>
  <c r="C111" i="76"/>
  <c r="C99" i="76"/>
  <c r="D99" i="76"/>
  <c r="R99" i="75" a="1"/>
  <c r="R99" i="75" s="1"/>
  <c r="AG99" i="75" a="1"/>
  <c r="AG99" i="75" s="1"/>
  <c r="AV99" i="75" a="1"/>
  <c r="AV99" i="75" s="1"/>
  <c r="BK99" i="75" a="1"/>
  <c r="BK99" i="75" s="1"/>
  <c r="R112" i="75" a="1"/>
  <c r="R112" i="75" s="1"/>
  <c r="BK112" i="75" a="1"/>
  <c r="BK112" i="75" s="1"/>
  <c r="AG112" i="75" a="1"/>
  <c r="AG112" i="75" s="1"/>
  <c r="AV112" i="75" a="1"/>
  <c r="AV112" i="75" s="1"/>
  <c r="O73" i="75"/>
  <c r="F97" i="75"/>
  <c r="N85" i="75"/>
  <c r="M73" i="75"/>
  <c r="N97" i="75"/>
  <c r="I85" i="75"/>
  <c r="H73" i="75"/>
  <c r="K97" i="75"/>
  <c r="D85" i="75"/>
  <c r="J73" i="75"/>
  <c r="E97" i="75"/>
  <c r="E85" i="75"/>
  <c r="D73" i="75"/>
  <c r="G97" i="75"/>
  <c r="J85" i="75"/>
  <c r="I73" i="75"/>
  <c r="H97" i="75"/>
  <c r="K85" i="75"/>
  <c r="L73" i="75"/>
  <c r="O85" i="75"/>
  <c r="K73" i="75"/>
  <c r="O97" i="75"/>
  <c r="F85" i="75"/>
  <c r="N73" i="75"/>
  <c r="M97" i="75"/>
  <c r="O110" i="75"/>
  <c r="BO86" i="75" a="1"/>
  <c r="BO86" i="75" s="1"/>
  <c r="BU86" i="75" a="1"/>
  <c r="BU86" i="75" s="1"/>
  <c r="BR86" i="75" a="1"/>
  <c r="BR86" i="75" s="1"/>
  <c r="BP86" i="75" a="1"/>
  <c r="BP86" i="75" s="1"/>
  <c r="BM86" i="75" a="1"/>
  <c r="BM86" i="75" s="1"/>
  <c r="BQ86" i="75" a="1"/>
  <c r="BQ86" i="75" s="1"/>
  <c r="BN86" i="75" a="1"/>
  <c r="BN86" i="75" s="1"/>
  <c r="BT86" i="75" a="1"/>
  <c r="BT86" i="75" s="1"/>
  <c r="BV86" i="75" a="1"/>
  <c r="BV86" i="75" s="1"/>
  <c r="BS86" i="75" a="1"/>
  <c r="BS86" i="75" s="1"/>
  <c r="BW86" i="75" a="1"/>
  <c r="BW86" i="75" s="1"/>
  <c r="BL86" i="75" a="1"/>
  <c r="BL86" i="75" s="1"/>
  <c r="G85" i="75"/>
  <c r="J97" i="75"/>
  <c r="I110" i="75"/>
  <c r="D97" i="75"/>
  <c r="N110" i="75"/>
  <c r="I97" i="75"/>
  <c r="M110" i="75"/>
  <c r="G110" i="75"/>
  <c r="AA111" i="75" a="1"/>
  <c r="AA111" i="75" s="1"/>
  <c r="Y111" i="75" a="1"/>
  <c r="Y111" i="75" s="1"/>
  <c r="AB111" i="75" a="1"/>
  <c r="AB111" i="75" s="1"/>
  <c r="X111" i="75" a="1"/>
  <c r="X111" i="75" s="1"/>
  <c r="V111" i="75" a="1"/>
  <c r="V111" i="75" s="1"/>
  <c r="U111" i="75" a="1"/>
  <c r="U111" i="75" s="1"/>
  <c r="W111" i="75" a="1"/>
  <c r="W111" i="75" s="1"/>
  <c r="AD111" i="75" a="1"/>
  <c r="AD111" i="75" s="1"/>
  <c r="AC111" i="75" a="1"/>
  <c r="AC111" i="75" s="1"/>
  <c r="Z111" i="75" a="1"/>
  <c r="Z111" i="75" s="1"/>
  <c r="T111" i="75" a="1"/>
  <c r="T111" i="75" s="1"/>
  <c r="S111" i="75" a="1"/>
  <c r="S111" i="75" s="1"/>
  <c r="K110" i="75"/>
  <c r="BC111" i="75" a="1"/>
  <c r="BC111" i="75" s="1"/>
  <c r="AX111" i="75" a="1"/>
  <c r="AX111" i="75" s="1"/>
  <c r="BB111" i="75" a="1"/>
  <c r="BB111" i="75" s="1"/>
  <c r="BH111" i="75" a="1"/>
  <c r="BH111" i="75" s="1"/>
  <c r="AW111" i="75" a="1"/>
  <c r="AW111" i="75" s="1"/>
  <c r="AZ111" i="75" a="1"/>
  <c r="AZ111" i="75" s="1"/>
  <c r="BA111" i="75" a="1"/>
  <c r="BA111" i="75" s="1"/>
  <c r="BE111" i="75" a="1"/>
  <c r="BE111" i="75" s="1"/>
  <c r="AY111" i="75" a="1"/>
  <c r="AY111" i="75" s="1"/>
  <c r="BF111" i="75" a="1"/>
  <c r="BF111" i="75" s="1"/>
  <c r="BG111" i="75" a="1"/>
  <c r="BG111" i="75" s="1"/>
  <c r="BD111" i="75" a="1"/>
  <c r="BD111" i="75" s="1"/>
  <c r="D110" i="75"/>
  <c r="AK111" i="75" a="1"/>
  <c r="AK111" i="75" s="1"/>
  <c r="AS111" i="75" a="1"/>
  <c r="AS111" i="75" s="1"/>
  <c r="AJ111" i="75" a="1"/>
  <c r="AJ111" i="75" s="1"/>
  <c r="AI111" i="75" a="1"/>
  <c r="AI111" i="75" s="1"/>
  <c r="AR111" i="75" a="1"/>
  <c r="AR111" i="75" s="1"/>
  <c r="AL111" i="75" a="1"/>
  <c r="AL111" i="75" s="1"/>
  <c r="AP111" i="75" a="1"/>
  <c r="AP111" i="75" s="1"/>
  <c r="AH111" i="75" a="1"/>
  <c r="AH111" i="75" s="1"/>
  <c r="AQ111" i="75" a="1"/>
  <c r="AQ111" i="75" s="1"/>
  <c r="AM111" i="75" a="1"/>
  <c r="AM111" i="75" s="1"/>
  <c r="AO111" i="75" a="1"/>
  <c r="AO111" i="75" s="1"/>
  <c r="AN111" i="75" a="1"/>
  <c r="AN111" i="75" s="1"/>
  <c r="E110" i="75"/>
  <c r="BT111" i="75" a="1"/>
  <c r="BT111" i="75" s="1"/>
  <c r="BL111" i="75" a="1"/>
  <c r="BL111" i="75" s="1"/>
  <c r="BQ111" i="75" a="1"/>
  <c r="BQ111" i="75" s="1"/>
  <c r="BP111" i="75" a="1"/>
  <c r="BP111" i="75" s="1"/>
  <c r="BO111" i="75" a="1"/>
  <c r="BO111" i="75" s="1"/>
  <c r="BN111" i="75" a="1"/>
  <c r="BN111" i="75" s="1"/>
  <c r="BR111" i="75" a="1"/>
  <c r="BR111" i="75" s="1"/>
  <c r="BM111" i="75" a="1"/>
  <c r="BM111" i="75" s="1"/>
  <c r="BU111" i="75" a="1"/>
  <c r="BU111" i="75" s="1"/>
  <c r="BS111" i="75" a="1"/>
  <c r="BS111" i="75" s="1"/>
  <c r="BV111" i="75" a="1"/>
  <c r="BV111" i="75" s="1"/>
  <c r="BW111" i="75" a="1"/>
  <c r="BW111" i="75" s="1"/>
  <c r="F110" i="75"/>
  <c r="BG98" i="75" a="1"/>
  <c r="BG98" i="75" s="1"/>
  <c r="BA98" i="75" a="1"/>
  <c r="BA98" i="75" s="1"/>
  <c r="AX98" i="75" a="1"/>
  <c r="AX98" i="75" s="1"/>
  <c r="BC98" i="75" a="1"/>
  <c r="BC98" i="75" s="1"/>
  <c r="BE98" i="75" a="1"/>
  <c r="BE98" i="75" s="1"/>
  <c r="AY98" i="75" a="1"/>
  <c r="AY98" i="75" s="1"/>
  <c r="BB98" i="75" a="1"/>
  <c r="BB98" i="75" s="1"/>
  <c r="BF98" i="75" a="1"/>
  <c r="BF98" i="75" s="1"/>
  <c r="BH98" i="75" a="1"/>
  <c r="BH98" i="75" s="1"/>
  <c r="AW98" i="75" a="1"/>
  <c r="AW98" i="75" s="1"/>
  <c r="BD98" i="75" a="1"/>
  <c r="BD98" i="75" s="1"/>
  <c r="AZ98" i="75" a="1"/>
  <c r="AZ98" i="75" s="1"/>
  <c r="H110" i="75"/>
  <c r="AQ86" i="75" a="1"/>
  <c r="AQ86" i="75" s="1"/>
  <c r="AP86" i="75" a="1"/>
  <c r="AP86" i="75" s="1"/>
  <c r="AM86" i="75" a="1"/>
  <c r="AM86" i="75" s="1"/>
  <c r="AH86" i="75" a="1"/>
  <c r="AH86" i="75" s="1"/>
  <c r="AL86" i="75" a="1"/>
  <c r="AL86" i="75" s="1"/>
  <c r="AK86" i="75" a="1"/>
  <c r="AK86" i="75" s="1"/>
  <c r="AI86" i="75" a="1"/>
  <c r="AI86" i="75" s="1"/>
  <c r="AR86" i="75" a="1"/>
  <c r="AR86" i="75" s="1"/>
  <c r="AS86" i="75" a="1"/>
  <c r="AS86" i="75" s="1"/>
  <c r="AJ86" i="75" a="1"/>
  <c r="AJ86" i="75" s="1"/>
  <c r="AO86" i="75" a="1"/>
  <c r="AO86" i="75" s="1"/>
  <c r="AN86" i="75" a="1"/>
  <c r="AN86" i="75" s="1"/>
  <c r="L85" i="75"/>
  <c r="E73" i="75"/>
  <c r="BN98" i="75" a="1"/>
  <c r="BN98" i="75" s="1"/>
  <c r="BV98" i="75" a="1"/>
  <c r="BV98" i="75" s="1"/>
  <c r="BL98" i="75" a="1"/>
  <c r="BL98" i="75" s="1"/>
  <c r="BM98" i="75" a="1"/>
  <c r="BM98" i="75" s="1"/>
  <c r="BT98" i="75" a="1"/>
  <c r="BT98" i="75" s="1"/>
  <c r="BR98" i="75" a="1"/>
  <c r="BR98" i="75" s="1"/>
  <c r="BU98" i="75" a="1"/>
  <c r="BU98" i="75" s="1"/>
  <c r="BO98" i="75" a="1"/>
  <c r="BO98" i="75" s="1"/>
  <c r="BS98" i="75" a="1"/>
  <c r="BS98" i="75" s="1"/>
  <c r="BW98" i="75" a="1"/>
  <c r="BW98" i="75" s="1"/>
  <c r="BP98" i="75" a="1"/>
  <c r="BP98" i="75" s="1"/>
  <c r="BQ98" i="75" a="1"/>
  <c r="BQ98" i="75" s="1"/>
  <c r="J110" i="75"/>
  <c r="U86" i="75" a="1"/>
  <c r="U86" i="75" s="1"/>
  <c r="Y86" i="75" a="1"/>
  <c r="Y86" i="75" s="1"/>
  <c r="AB86" i="75" a="1"/>
  <c r="AB86" i="75" s="1"/>
  <c r="AC86" i="75" a="1"/>
  <c r="AC86" i="75" s="1"/>
  <c r="X86" i="75" a="1"/>
  <c r="X86" i="75" s="1"/>
  <c r="T86" i="75" a="1"/>
  <c r="T86" i="75" s="1"/>
  <c r="Z86" i="75" a="1"/>
  <c r="Z86" i="75" s="1"/>
  <c r="AD86" i="75" a="1"/>
  <c r="AD86" i="75" s="1"/>
  <c r="S86" i="75" a="1"/>
  <c r="S86" i="75" s="1"/>
  <c r="AA86" i="75" a="1"/>
  <c r="AA86" i="75" s="1"/>
  <c r="W86" i="75" a="1"/>
  <c r="W86" i="75" s="1"/>
  <c r="V86" i="75" a="1"/>
  <c r="V86" i="75" s="1"/>
  <c r="M85" i="75"/>
  <c r="G73" i="75"/>
  <c r="AS98" i="75" a="1"/>
  <c r="AS98" i="75" s="1"/>
  <c r="AH98" i="75" a="1"/>
  <c r="AH98" i="75" s="1"/>
  <c r="AJ98" i="75" a="1"/>
  <c r="AJ98" i="75" s="1"/>
  <c r="AR98" i="75" a="1"/>
  <c r="AR98" i="75" s="1"/>
  <c r="AQ98" i="75" a="1"/>
  <c r="AQ98" i="75" s="1"/>
  <c r="AK98" i="75" a="1"/>
  <c r="AK98" i="75" s="1"/>
  <c r="AP98" i="75" a="1"/>
  <c r="AP98" i="75" s="1"/>
  <c r="AI98" i="75" a="1"/>
  <c r="AI98" i="75" s="1"/>
  <c r="AO98" i="75" a="1"/>
  <c r="AO98" i="75" s="1"/>
  <c r="AN98" i="75" a="1"/>
  <c r="AN98" i="75" s="1"/>
  <c r="AM98" i="75" a="1"/>
  <c r="AM98" i="75" s="1"/>
  <c r="AL98" i="75" a="1"/>
  <c r="AL98" i="75" s="1"/>
  <c r="L110" i="75"/>
  <c r="AZ86" i="75" a="1"/>
  <c r="AZ86" i="75" s="1"/>
  <c r="AW86" i="75" a="1"/>
  <c r="AW86" i="75" s="1"/>
  <c r="BG86" i="75" a="1"/>
  <c r="BG86" i="75" s="1"/>
  <c r="BE86" i="75" a="1"/>
  <c r="BE86" i="75" s="1"/>
  <c r="BF86" i="75" a="1"/>
  <c r="BF86" i="75" s="1"/>
  <c r="BC86" i="75" a="1"/>
  <c r="BC86" i="75" s="1"/>
  <c r="AX86" i="75" a="1"/>
  <c r="AX86" i="75" s="1"/>
  <c r="BA86" i="75" a="1"/>
  <c r="BA86" i="75" s="1"/>
  <c r="BD86" i="75" a="1"/>
  <c r="BD86" i="75" s="1"/>
  <c r="BB86" i="75" a="1"/>
  <c r="BB86" i="75" s="1"/>
  <c r="AY86" i="75" a="1"/>
  <c r="AY86" i="75" s="1"/>
  <c r="BH86" i="75" a="1"/>
  <c r="BH86" i="75" s="1"/>
  <c r="H85" i="75"/>
  <c r="F73" i="75"/>
  <c r="W98" i="75" a="1"/>
  <c r="W98" i="75" s="1"/>
  <c r="Z98" i="75" a="1"/>
  <c r="Z98" i="75" s="1"/>
  <c r="Y98" i="75" a="1"/>
  <c r="Y98" i="75" s="1"/>
  <c r="X98" i="75" a="1"/>
  <c r="X98" i="75" s="1"/>
  <c r="AA98" i="75" a="1"/>
  <c r="AA98" i="75" s="1"/>
  <c r="U98" i="75" a="1"/>
  <c r="U98" i="75" s="1"/>
  <c r="AB98" i="75" a="1"/>
  <c r="AB98" i="75" s="1"/>
  <c r="S98" i="75" a="1"/>
  <c r="S98" i="75" s="1"/>
  <c r="AC98" i="75" a="1"/>
  <c r="AC98" i="75" s="1"/>
  <c r="AD98" i="75" a="1"/>
  <c r="AD98" i="75" s="1"/>
  <c r="T98" i="75" a="1"/>
  <c r="T98" i="75" s="1"/>
  <c r="V98" i="75" a="1"/>
  <c r="V98" i="75" s="1"/>
  <c r="L97" i="75"/>
  <c r="I18" i="75"/>
  <c r="K18" i="76" s="1" a="1"/>
  <c r="K18" i="76" s="1"/>
  <c r="H18" i="75"/>
  <c r="J18" i="76" s="1" a="1"/>
  <c r="J18" i="76" s="1"/>
  <c r="G18" i="75"/>
  <c r="I18" i="76" s="1" a="1"/>
  <c r="I18" i="76" s="1"/>
  <c r="F18" i="75"/>
  <c r="O18" i="75"/>
  <c r="Q18" i="76" s="1" a="1"/>
  <c r="Q18" i="76" s="1"/>
  <c r="E18" i="75"/>
  <c r="G18" i="76" s="1" a="1"/>
  <c r="G18" i="76" s="1"/>
  <c r="N18" i="75"/>
  <c r="P18" i="76" s="1" a="1"/>
  <c r="P18" i="76" s="1"/>
  <c r="X19" i="75" a="1"/>
  <c r="X19" i="75" s="1"/>
  <c r="Y19" i="75" a="1"/>
  <c r="Y19" i="75" s="1"/>
  <c r="Z19" i="75" a="1"/>
  <c r="Z19" i="75" s="1"/>
  <c r="AA19" i="75" a="1"/>
  <c r="AA19" i="75" s="1"/>
  <c r="S19" i="75" a="1"/>
  <c r="S19" i="75" s="1"/>
  <c r="AB19" i="75" a="1"/>
  <c r="AB19" i="75" s="1"/>
  <c r="AC19" i="75" a="1"/>
  <c r="AC19" i="75" s="1"/>
  <c r="T19" i="75" a="1"/>
  <c r="T19" i="75" s="1"/>
  <c r="AD19" i="75" a="1"/>
  <c r="AD19" i="75" s="1"/>
  <c r="U19" i="75" a="1"/>
  <c r="U19" i="75" s="1"/>
  <c r="V19" i="75" a="1"/>
  <c r="V19" i="75" s="1"/>
  <c r="W19" i="75" a="1"/>
  <c r="W19" i="75" s="1"/>
  <c r="M18" i="75"/>
  <c r="O18" i="76" s="1" a="1"/>
  <c r="O18" i="76" s="1"/>
  <c r="D18" i="75"/>
  <c r="F18" i="76" s="1" a="1"/>
  <c r="F18" i="76" s="1"/>
  <c r="BQ19" i="75" a="1"/>
  <c r="BQ19" i="75" s="1"/>
  <c r="BR19" i="75" a="1"/>
  <c r="BR19" i="75" s="1"/>
  <c r="BS19" i="75" a="1"/>
  <c r="BS19" i="75" s="1"/>
  <c r="BU19" i="75" a="1"/>
  <c r="BU19" i="75" s="1"/>
  <c r="BL19" i="75" a="1"/>
  <c r="BL19" i="75" s="1"/>
  <c r="BV19" i="75" a="1"/>
  <c r="BV19" i="75" s="1"/>
  <c r="BM19" i="75" a="1"/>
  <c r="BM19" i="75" s="1"/>
  <c r="BW19" i="75" a="1"/>
  <c r="BW19" i="75" s="1"/>
  <c r="BN19" i="75" a="1"/>
  <c r="BN19" i="75" s="1"/>
  <c r="BO19" i="75" a="1"/>
  <c r="BO19" i="75" s="1"/>
  <c r="BP19" i="75" a="1"/>
  <c r="BP19" i="75" s="1"/>
  <c r="BT19" i="75" a="1"/>
  <c r="BT19" i="75" s="1"/>
  <c r="L18" i="75"/>
  <c r="N18" i="76" s="1" a="1"/>
  <c r="N18" i="76" s="1"/>
  <c r="BF19" i="75" a="1"/>
  <c r="BF19" i="75" s="1"/>
  <c r="AW19" i="75" a="1"/>
  <c r="AW19" i="75" s="1"/>
  <c r="BG19" i="75" a="1"/>
  <c r="BG19" i="75" s="1"/>
  <c r="AX19" i="75" a="1"/>
  <c r="AX19" i="75" s="1"/>
  <c r="BH19" i="75" a="1"/>
  <c r="BH19" i="75" s="1"/>
  <c r="AY19" i="75" a="1"/>
  <c r="AY19" i="75" s="1"/>
  <c r="AZ19" i="75" a="1"/>
  <c r="AZ19" i="75" s="1"/>
  <c r="BA19" i="75" a="1"/>
  <c r="BA19" i="75" s="1"/>
  <c r="BE19" i="75" a="1"/>
  <c r="BE19" i="75" s="1"/>
  <c r="BB19" i="75" a="1"/>
  <c r="BB19" i="75" s="1"/>
  <c r="BC19" i="75" a="1"/>
  <c r="BC19" i="75" s="1"/>
  <c r="BD19" i="75" a="1"/>
  <c r="BD19" i="75" s="1"/>
  <c r="K18" i="75"/>
  <c r="M18" i="76" s="1" a="1"/>
  <c r="M18" i="76" s="1"/>
  <c r="J18" i="75"/>
  <c r="L18" i="76" s="1" a="1"/>
  <c r="L18" i="76" s="1"/>
  <c r="Z95" i="84" a="1"/>
  <c r="Z95" i="84" s="1"/>
  <c r="J95" i="84"/>
  <c r="Z47" i="84" a="1"/>
  <c r="Z47" i="84" s="1"/>
  <c r="J47" i="84"/>
  <c r="W110" i="84" a="1"/>
  <c r="W110" i="84" s="1"/>
  <c r="G110" i="84"/>
  <c r="AA71" i="84" a="1"/>
  <c r="AA71" i="84" s="1"/>
  <c r="K71" i="84"/>
  <c r="Y73" i="84" a="1"/>
  <c r="Y73" i="84" s="1"/>
  <c r="I73" i="84"/>
  <c r="AB45" i="84" a="1"/>
  <c r="AB45" i="84" s="1"/>
  <c r="L45" i="84"/>
  <c r="W98" i="84" a="1"/>
  <c r="W98" i="84" s="1"/>
  <c r="G98" i="84"/>
  <c r="AD104" i="84" a="1"/>
  <c r="AD104" i="84" s="1"/>
  <c r="O104" i="84" s="1"/>
  <c r="N104" i="84"/>
  <c r="BG105" i="84" a="1"/>
  <c r="BG105" i="84" s="1"/>
  <c r="M105" i="84"/>
  <c r="M81" i="84"/>
  <c r="AC81" i="84" a="1"/>
  <c r="AC81" i="84" s="1"/>
  <c r="X97" i="84" a="1"/>
  <c r="X97" i="84" s="1"/>
  <c r="H97" i="84"/>
  <c r="AC92" i="84" a="1"/>
  <c r="AC92" i="84" s="1"/>
  <c r="M92" i="84"/>
  <c r="W111" i="84" a="1"/>
  <c r="W111" i="84" s="1"/>
  <c r="G111" i="84"/>
  <c r="Y109" i="84" a="1"/>
  <c r="Y109" i="84" s="1"/>
  <c r="I109" i="84"/>
  <c r="AC91" i="84" a="1"/>
  <c r="AC91" i="84" s="1"/>
  <c r="M91" i="84"/>
  <c r="E112" i="84"/>
  <c r="V112" i="84" a="1"/>
  <c r="V112" i="84" s="1"/>
  <c r="F112" i="84"/>
  <c r="J107" i="84"/>
  <c r="Z107" i="84" a="1"/>
  <c r="Z107" i="84" s="1"/>
  <c r="AA46" i="84" a="1"/>
  <c r="AA46" i="84" s="1"/>
  <c r="K46" i="84"/>
  <c r="Y84" i="84" a="1"/>
  <c r="Y84" i="84" s="1"/>
  <c r="I84" i="84"/>
  <c r="W86" i="84" a="1"/>
  <c r="W86" i="84" s="1"/>
  <c r="G86" i="84"/>
  <c r="AD106" i="84" a="1"/>
  <c r="AD106" i="84" s="1"/>
  <c r="O106" i="84" s="1"/>
  <c r="N106" i="84"/>
  <c r="V99" i="84" a="1"/>
  <c r="V99" i="84" s="1"/>
  <c r="F99" i="84"/>
  <c r="Y83" i="84" a="1"/>
  <c r="Y83" i="84" s="1"/>
  <c r="I83" i="84"/>
  <c r="Z108" i="84" a="1"/>
  <c r="Z108" i="84" s="1"/>
  <c r="J108" i="84"/>
  <c r="X85" i="84" a="1"/>
  <c r="X85" i="84" s="1"/>
  <c r="H85" i="84"/>
  <c r="L69" i="84"/>
  <c r="AB69" i="84" a="1"/>
  <c r="AB69" i="84" s="1"/>
  <c r="AD79" i="84" a="1"/>
  <c r="AD79" i="84" s="1"/>
  <c r="O79" i="84" s="1"/>
  <c r="N79" i="84"/>
  <c r="M94" i="84"/>
  <c r="AC94" i="84" a="1"/>
  <c r="AC94" i="84" s="1"/>
  <c r="N93" i="84"/>
  <c r="AD93" i="84" a="1"/>
  <c r="AD93" i="84" s="1"/>
  <c r="O93" i="84" s="1"/>
  <c r="Z72" i="84" a="1"/>
  <c r="Z72" i="84" s="1"/>
  <c r="J72" i="84"/>
  <c r="J82" i="84"/>
  <c r="Z82" i="84" a="1"/>
  <c r="Z82" i="84" s="1"/>
  <c r="Y96" i="84" a="1"/>
  <c r="Y96" i="84" s="1"/>
  <c r="I96" i="84"/>
  <c r="AB70" i="84" a="1"/>
  <c r="AB70" i="84" s="1"/>
  <c r="L70" i="84"/>
  <c r="N67" i="84"/>
  <c r="AD67" i="84" a="1"/>
  <c r="AD67" i="84" s="1"/>
  <c r="O67" i="84" s="1"/>
  <c r="AS17" i="84" a="1"/>
  <c r="AS17" i="84" s="1"/>
  <c r="O17" i="84" s="1"/>
  <c r="N17" i="84"/>
  <c r="AB20" i="84" a="1"/>
  <c r="AB20" i="84" s="1"/>
  <c r="K21" i="84"/>
  <c r="AA21" i="84" a="1"/>
  <c r="AA21" i="84" s="1"/>
  <c r="L34" i="84"/>
  <c r="BB33" i="75" a="1"/>
  <c r="BB33" i="75" s="1"/>
  <c r="AZ33" i="75" a="1"/>
  <c r="AZ33" i="75" s="1"/>
  <c r="BH33" i="75" a="1"/>
  <c r="BH33" i="75" s="1"/>
  <c r="AX33" i="75" a="1"/>
  <c r="AX33" i="75" s="1"/>
  <c r="BG33" i="75" a="1"/>
  <c r="BG33" i="75" s="1"/>
  <c r="AW33" i="75" a="1"/>
  <c r="AW33" i="75" s="1"/>
  <c r="BC33" i="75" a="1"/>
  <c r="BC33" i="75" s="1"/>
  <c r="AY33" i="75" a="1"/>
  <c r="AY33" i="75" s="1"/>
  <c r="BE33" i="75" a="1"/>
  <c r="BE33" i="75" s="1"/>
  <c r="BF33" i="75" a="1"/>
  <c r="BF33" i="75" s="1"/>
  <c r="BD33" i="75" a="1"/>
  <c r="BD33" i="75" s="1"/>
  <c r="BA33" i="75" a="1"/>
  <c r="BA33" i="75" s="1"/>
  <c r="AS33" i="75" a="1"/>
  <c r="AS33" i="75" s="1"/>
  <c r="AJ33" i="75" a="1"/>
  <c r="AJ33" i="75" s="1"/>
  <c r="AO33" i="75" a="1"/>
  <c r="AO33" i="75" s="1"/>
  <c r="AN33" i="75" a="1"/>
  <c r="AN33" i="75" s="1"/>
  <c r="AM33" i="75" a="1"/>
  <c r="AM33" i="75" s="1"/>
  <c r="AK33" i="75" a="1"/>
  <c r="AK33" i="75" s="1"/>
  <c r="AI33" i="75" a="1"/>
  <c r="AI33" i="75" s="1"/>
  <c r="AH33" i="75" a="1"/>
  <c r="AH33" i="75" s="1"/>
  <c r="AL33" i="75" a="1"/>
  <c r="AL33" i="75" s="1"/>
  <c r="AR33" i="75" a="1"/>
  <c r="AR33" i="75" s="1"/>
  <c r="AQ33" i="75" a="1"/>
  <c r="AQ33" i="75" s="1"/>
  <c r="AP33" i="75" a="1"/>
  <c r="AP33" i="75" s="1"/>
  <c r="BL33" i="75" a="1"/>
  <c r="BL33" i="75" s="1"/>
  <c r="BR33" i="75" a="1"/>
  <c r="BR33" i="75" s="1"/>
  <c r="BW33" i="75" a="1"/>
  <c r="BW33" i="75" s="1"/>
  <c r="BV33" i="75" a="1"/>
  <c r="BV33" i="75" s="1"/>
  <c r="BQ33" i="75" a="1"/>
  <c r="BQ33" i="75" s="1"/>
  <c r="BN33" i="75" a="1"/>
  <c r="BN33" i="75" s="1"/>
  <c r="BM33" i="75" a="1"/>
  <c r="BM33" i="75" s="1"/>
  <c r="BT33" i="75" a="1"/>
  <c r="BT33" i="75" s="1"/>
  <c r="BU33" i="75" a="1"/>
  <c r="BU33" i="75" s="1"/>
  <c r="BP33" i="75" a="1"/>
  <c r="BP33" i="75" s="1"/>
  <c r="BS33" i="75" a="1"/>
  <c r="BS33" i="75" s="1"/>
  <c r="BO33" i="75" a="1"/>
  <c r="BO33" i="75" s="1"/>
  <c r="AD46" i="75" a="1"/>
  <c r="AD46" i="75" s="1"/>
  <c r="T46" i="75" a="1"/>
  <c r="T46" i="75" s="1"/>
  <c r="W46" i="75" a="1"/>
  <c r="W46" i="75" s="1"/>
  <c r="Z46" i="75" a="1"/>
  <c r="Z46" i="75" s="1"/>
  <c r="AA46" i="75" a="1"/>
  <c r="AA46" i="75" s="1"/>
  <c r="S46" i="75" a="1"/>
  <c r="S46" i="75" s="1"/>
  <c r="V46" i="75" a="1"/>
  <c r="V46" i="75" s="1"/>
  <c r="X46" i="75" a="1"/>
  <c r="X46" i="75" s="1"/>
  <c r="AB46" i="75" a="1"/>
  <c r="AB46" i="75" s="1"/>
  <c r="Y46" i="75" a="1"/>
  <c r="Y46" i="75" s="1"/>
  <c r="AC46" i="75" a="1"/>
  <c r="AC46" i="75" s="1"/>
  <c r="U46" i="75" a="1"/>
  <c r="U46" i="75" s="1"/>
  <c r="AB33" i="75" a="1"/>
  <c r="AB33" i="75" s="1"/>
  <c r="T33" i="75" a="1"/>
  <c r="T33" i="75" s="1"/>
  <c r="AD33" i="75" a="1"/>
  <c r="AD33" i="75" s="1"/>
  <c r="Y33" i="75" a="1"/>
  <c r="Y33" i="75" s="1"/>
  <c r="AC33" i="75" a="1"/>
  <c r="AC33" i="75" s="1"/>
  <c r="U33" i="75" a="1"/>
  <c r="U33" i="75" s="1"/>
  <c r="W33" i="75" a="1"/>
  <c r="W33" i="75" s="1"/>
  <c r="Z33" i="75" a="1"/>
  <c r="Z33" i="75" s="1"/>
  <c r="AA33" i="75" a="1"/>
  <c r="AA33" i="75" s="1"/>
  <c r="S33" i="75" a="1"/>
  <c r="S33" i="75" s="1"/>
  <c r="V33" i="75" a="1"/>
  <c r="V33" i="75" s="1"/>
  <c r="X33" i="75" a="1"/>
  <c r="X33" i="75" s="1"/>
  <c r="BG46" i="75" a="1"/>
  <c r="BG46" i="75" s="1"/>
  <c r="BD46" i="75" a="1"/>
  <c r="BD46" i="75" s="1"/>
  <c r="BE46" i="75" a="1"/>
  <c r="BE46" i="75" s="1"/>
  <c r="AY46" i="75" a="1"/>
  <c r="AY46" i="75" s="1"/>
  <c r="AX46" i="75" a="1"/>
  <c r="AX46" i="75" s="1"/>
  <c r="BH46" i="75" a="1"/>
  <c r="BH46" i="75" s="1"/>
  <c r="BA46" i="75" a="1"/>
  <c r="BA46" i="75" s="1"/>
  <c r="AW46" i="75" a="1"/>
  <c r="AW46" i="75" s="1"/>
  <c r="BF46" i="75" a="1"/>
  <c r="BF46" i="75" s="1"/>
  <c r="BB46" i="75" a="1"/>
  <c r="BB46" i="75" s="1"/>
  <c r="BC46" i="75" a="1"/>
  <c r="BC46" i="75" s="1"/>
  <c r="AZ46" i="75" a="1"/>
  <c r="AZ46" i="75" s="1"/>
  <c r="AS46" i="75" a="1"/>
  <c r="AS46" i="75" s="1"/>
  <c r="AR46" i="75" a="1"/>
  <c r="AR46" i="75" s="1"/>
  <c r="AP46" i="75" a="1"/>
  <c r="AP46" i="75" s="1"/>
  <c r="AH46" i="75" a="1"/>
  <c r="AH46" i="75" s="1"/>
  <c r="AQ46" i="75" a="1"/>
  <c r="AQ46" i="75" s="1"/>
  <c r="AI46" i="75" a="1"/>
  <c r="AI46" i="75" s="1"/>
  <c r="AO46" i="75" a="1"/>
  <c r="AO46" i="75" s="1"/>
  <c r="AM46" i="75" a="1"/>
  <c r="AM46" i="75" s="1"/>
  <c r="AJ46" i="75" a="1"/>
  <c r="AJ46" i="75" s="1"/>
  <c r="AN46" i="75" a="1"/>
  <c r="AN46" i="75" s="1"/>
  <c r="AL46" i="75" a="1"/>
  <c r="AL46" i="75" s="1"/>
  <c r="AK46" i="75" a="1"/>
  <c r="AK46" i="75" s="1"/>
  <c r="BP46" i="75" a="1"/>
  <c r="BP46" i="75" s="1"/>
  <c r="BM46" i="75" a="1"/>
  <c r="BM46" i="75" s="1"/>
  <c r="BQ46" i="75" a="1"/>
  <c r="BQ46" i="75" s="1"/>
  <c r="BW46" i="75" a="1"/>
  <c r="BW46" i="75" s="1"/>
  <c r="BS46" i="75" a="1"/>
  <c r="BS46" i="75" s="1"/>
  <c r="BL46" i="75" a="1"/>
  <c r="BL46" i="75" s="1"/>
  <c r="BV46" i="75" a="1"/>
  <c r="BV46" i="75" s="1"/>
  <c r="BT46" i="75" a="1"/>
  <c r="BT46" i="75" s="1"/>
  <c r="BU46" i="75" a="1"/>
  <c r="BU46" i="75" s="1"/>
  <c r="BN46" i="75" a="1"/>
  <c r="BN46" i="75" s="1"/>
  <c r="BR46" i="75" a="1"/>
  <c r="BR46" i="75" s="1"/>
  <c r="BO46" i="75" a="1"/>
  <c r="BO46" i="75" s="1"/>
  <c r="AD59" i="75" a="1"/>
  <c r="AD59" i="75" s="1"/>
  <c r="Z59" i="75" a="1"/>
  <c r="Z59" i="75" s="1"/>
  <c r="U59" i="75" a="1"/>
  <c r="U59" i="75" s="1"/>
  <c r="AB59" i="75" a="1"/>
  <c r="AB59" i="75" s="1"/>
  <c r="W59" i="75" a="1"/>
  <c r="W59" i="75" s="1"/>
  <c r="Y59" i="75" a="1"/>
  <c r="Y59" i="75" s="1"/>
  <c r="X59" i="75" a="1"/>
  <c r="X59" i="75" s="1"/>
  <c r="V59" i="75" a="1"/>
  <c r="V59" i="75" s="1"/>
  <c r="AA59" i="75" a="1"/>
  <c r="AA59" i="75" s="1"/>
  <c r="AC59" i="75" a="1"/>
  <c r="AC59" i="75" s="1"/>
  <c r="T59" i="75" a="1"/>
  <c r="T59" i="75" s="1"/>
  <c r="S59" i="75" a="1"/>
  <c r="S59" i="75" s="1"/>
  <c r="BT59" i="75" a="1"/>
  <c r="BT59" i="75" s="1"/>
  <c r="BN59" i="75" a="1"/>
  <c r="BN59" i="75" s="1"/>
  <c r="BU59" i="75" a="1"/>
  <c r="BU59" i="75" s="1"/>
  <c r="BR59" i="75" a="1"/>
  <c r="BR59" i="75" s="1"/>
  <c r="BO59" i="75" a="1"/>
  <c r="BO59" i="75" s="1"/>
  <c r="BW59" i="75" a="1"/>
  <c r="BW59" i="75" s="1"/>
  <c r="BS59" i="75" a="1"/>
  <c r="BS59" i="75" s="1"/>
  <c r="BQ59" i="75" a="1"/>
  <c r="BQ59" i="75" s="1"/>
  <c r="BP59" i="75" a="1"/>
  <c r="BP59" i="75" s="1"/>
  <c r="BM59" i="75" a="1"/>
  <c r="BM59" i="75" s="1"/>
  <c r="BV59" i="75" a="1"/>
  <c r="BV59" i="75" s="1"/>
  <c r="BL59" i="75" a="1"/>
  <c r="BL59" i="75" s="1"/>
  <c r="AH59" i="75" a="1"/>
  <c r="AH59" i="75" s="1"/>
  <c r="AR59" i="75" a="1"/>
  <c r="AR59" i="75" s="1"/>
  <c r="AJ59" i="75" a="1"/>
  <c r="AJ59" i="75" s="1"/>
  <c r="AI59" i="75" a="1"/>
  <c r="AI59" i="75" s="1"/>
  <c r="AQ59" i="75" a="1"/>
  <c r="AQ59" i="75" s="1"/>
  <c r="AP59" i="75" a="1"/>
  <c r="AP59" i="75" s="1"/>
  <c r="AM59" i="75" a="1"/>
  <c r="AM59" i="75" s="1"/>
  <c r="AL59" i="75" a="1"/>
  <c r="AL59" i="75" s="1"/>
  <c r="AN59" i="75" a="1"/>
  <c r="AN59" i="75" s="1"/>
  <c r="AK59" i="75" a="1"/>
  <c r="AK59" i="75" s="1"/>
  <c r="AS59" i="75" a="1"/>
  <c r="AS59" i="75" s="1"/>
  <c r="AO59" i="75" a="1"/>
  <c r="AO59" i="75" s="1"/>
  <c r="AY59" i="75" a="1"/>
  <c r="AY59" i="75" s="1"/>
  <c r="BF59" i="75" a="1"/>
  <c r="BF59" i="75" s="1"/>
  <c r="BC59" i="75" a="1"/>
  <c r="BC59" i="75" s="1"/>
  <c r="AW59" i="75" a="1"/>
  <c r="AW59" i="75" s="1"/>
  <c r="BH59" i="75" a="1"/>
  <c r="BH59" i="75" s="1"/>
  <c r="BG59" i="75" a="1"/>
  <c r="BG59" i="75" s="1"/>
  <c r="BB59" i="75" a="1"/>
  <c r="BB59" i="75" s="1"/>
  <c r="BA59" i="75" a="1"/>
  <c r="BA59" i="75" s="1"/>
  <c r="BE59" i="75" a="1"/>
  <c r="BE59" i="75" s="1"/>
  <c r="AX59" i="75" a="1"/>
  <c r="AX59" i="75" s="1"/>
  <c r="BD59" i="75" a="1"/>
  <c r="BD59" i="75" s="1"/>
  <c r="AZ59" i="75" a="1"/>
  <c r="AZ59" i="75" s="1"/>
  <c r="R42" i="76" l="1"/>
  <c r="S42" i="76" s="1"/>
  <c r="AO60" i="84" a="1"/>
  <c r="AO60" i="84" s="1"/>
  <c r="K60" i="84" s="1"/>
  <c r="BT20" i="84" a="1"/>
  <c r="BT20" i="84" s="1"/>
  <c r="K20" i="84"/>
  <c r="J98" i="75"/>
  <c r="R17" i="76"/>
  <c r="S17" i="76" s="1"/>
  <c r="AK19" i="75" a="1"/>
  <c r="AK19" i="75" s="1"/>
  <c r="AP19" i="75" a="1"/>
  <c r="AP19" i="75" s="1"/>
  <c r="AH19" i="75" a="1"/>
  <c r="AH19" i="75" s="1"/>
  <c r="D19" i="75" s="1"/>
  <c r="AR19" i="75" a="1"/>
  <c r="AR19" i="75" s="1"/>
  <c r="AN19" i="75" a="1"/>
  <c r="AN19" i="75" s="1"/>
  <c r="AI19" i="75" a="1"/>
  <c r="AI19" i="75" s="1"/>
  <c r="AQ19" i="75" a="1"/>
  <c r="AQ19" i="75" s="1"/>
  <c r="AJ19" i="75" a="1"/>
  <c r="AJ19" i="75" s="1"/>
  <c r="AS19" i="75" a="1"/>
  <c r="AS19" i="75" s="1"/>
  <c r="AO19" i="75" a="1"/>
  <c r="AO19" i="75" s="1"/>
  <c r="AL19" i="75" a="1"/>
  <c r="AL19" i="75" s="1"/>
  <c r="H19" i="75" s="1"/>
  <c r="J19" i="76" s="1" a="1"/>
  <c r="J19" i="76" s="1"/>
  <c r="AM19" i="75" a="1"/>
  <c r="AM19" i="75" s="1"/>
  <c r="B21" i="75"/>
  <c r="P67" i="76" s="1" a="1"/>
  <c r="P67" i="76" s="1"/>
  <c r="AG20" i="75" a="1"/>
  <c r="AG20" i="75" s="1"/>
  <c r="R20" i="75" a="1"/>
  <c r="R20" i="75" s="1"/>
  <c r="T20" i="75" s="1" a="1"/>
  <c r="T20" i="75" s="1"/>
  <c r="AV20" i="75" a="1"/>
  <c r="AV20" i="75" s="1"/>
  <c r="BK20" i="75" a="1"/>
  <c r="BK20" i="75" s="1"/>
  <c r="H67" i="76" a="1"/>
  <c r="H67" i="76" s="1"/>
  <c r="P68" i="76" a="1"/>
  <c r="P68" i="76" s="1"/>
  <c r="L67" i="76" a="1"/>
  <c r="L67" i="76" s="1"/>
  <c r="J55" i="76" a="1"/>
  <c r="J55" i="76" s="1"/>
  <c r="N55" i="76" a="1"/>
  <c r="N55" i="76" s="1"/>
  <c r="I67" i="76" a="1"/>
  <c r="I67" i="76" s="1"/>
  <c r="L55" i="76" a="1"/>
  <c r="L55" i="76" s="1"/>
  <c r="K68" i="76" a="1"/>
  <c r="K68" i="76" s="1"/>
  <c r="N67" i="76" a="1"/>
  <c r="N67" i="76" s="1"/>
  <c r="Q107" i="76" a="1"/>
  <c r="Q107" i="76" s="1"/>
  <c r="F67" i="76" a="1"/>
  <c r="F67" i="76" s="1"/>
  <c r="H107" i="76" a="1"/>
  <c r="H107" i="76" s="1"/>
  <c r="M67" i="76" a="1"/>
  <c r="M67" i="76" s="1"/>
  <c r="G68" i="76" a="1"/>
  <c r="G68" i="76" s="1"/>
  <c r="P107" i="76" a="1"/>
  <c r="P107" i="76" s="1"/>
  <c r="G67" i="76" a="1"/>
  <c r="G67" i="76" s="1"/>
  <c r="N68" i="76" a="1"/>
  <c r="N68" i="76" s="1"/>
  <c r="Q68" i="76" a="1"/>
  <c r="Q68" i="76" s="1"/>
  <c r="G107" i="76" a="1"/>
  <c r="G107" i="76" s="1"/>
  <c r="F107" i="76" a="1"/>
  <c r="F107" i="76" s="1"/>
  <c r="H54" i="76" a="1"/>
  <c r="H54" i="76" s="1"/>
  <c r="L68" i="76" a="1"/>
  <c r="L68" i="76" s="1"/>
  <c r="N54" i="76" a="1"/>
  <c r="N54" i="76" s="1"/>
  <c r="P54" i="76" a="1"/>
  <c r="P54" i="76" s="1"/>
  <c r="I107" i="76" a="1"/>
  <c r="I107" i="76" s="1"/>
  <c r="J107" i="76" a="1"/>
  <c r="J107" i="76" s="1"/>
  <c r="Q54" i="76" a="1"/>
  <c r="Q54" i="76" s="1"/>
  <c r="J68" i="76" a="1"/>
  <c r="J68" i="76" s="1"/>
  <c r="G54" i="76" a="1"/>
  <c r="G54" i="76" s="1"/>
  <c r="H68" i="76" a="1"/>
  <c r="H68" i="76" s="1"/>
  <c r="L107" i="76" a="1"/>
  <c r="L107" i="76" s="1"/>
  <c r="M107" i="76" a="1"/>
  <c r="M107" i="76" s="1"/>
  <c r="I68" i="76" a="1"/>
  <c r="I68" i="76" s="1"/>
  <c r="L19" i="84"/>
  <c r="AB19" i="84" a="1"/>
  <c r="AB19" i="84" s="1"/>
  <c r="P55" i="76" a="1"/>
  <c r="P55" i="76" s="1"/>
  <c r="Q55" i="76" a="1"/>
  <c r="Q55" i="76" s="1"/>
  <c r="BH18" i="84" a="1"/>
  <c r="BH18" i="84" s="1"/>
  <c r="O18" i="84" s="1"/>
  <c r="N18" i="84"/>
  <c r="M98" i="75"/>
  <c r="Q67" i="76" a="1"/>
  <c r="Q67" i="76" s="1"/>
  <c r="D112" i="76"/>
  <c r="C112" i="76"/>
  <c r="I98" i="75"/>
  <c r="H98" i="75"/>
  <c r="N98" i="75"/>
  <c r="M86" i="75"/>
  <c r="K111" i="75"/>
  <c r="J86" i="75"/>
  <c r="F86" i="75"/>
  <c r="G98" i="75"/>
  <c r="O98" i="75"/>
  <c r="H86" i="75"/>
  <c r="D111" i="75"/>
  <c r="E98" i="75"/>
  <c r="G86" i="75"/>
  <c r="BV112" i="75" a="1"/>
  <c r="BV112" i="75" s="1"/>
  <c r="BP112" i="75" a="1"/>
  <c r="BP112" i="75" s="1"/>
  <c r="BU112" i="75" a="1"/>
  <c r="BU112" i="75" s="1"/>
  <c r="BR112" i="75" a="1"/>
  <c r="BR112" i="75" s="1"/>
  <c r="BQ112" i="75" a="1"/>
  <c r="BQ112" i="75" s="1"/>
  <c r="BM112" i="75" a="1"/>
  <c r="BM112" i="75" s="1"/>
  <c r="BS112" i="75" a="1"/>
  <c r="BS112" i="75" s="1"/>
  <c r="BW112" i="75" a="1"/>
  <c r="BW112" i="75" s="1"/>
  <c r="BN112" i="75" a="1"/>
  <c r="BN112" i="75" s="1"/>
  <c r="BL112" i="75" a="1"/>
  <c r="BL112" i="75" s="1"/>
  <c r="BT112" i="75" a="1"/>
  <c r="BT112" i="75" s="1"/>
  <c r="BO112" i="75" a="1"/>
  <c r="BO112" i="75" s="1"/>
  <c r="BM99" i="75" a="1"/>
  <c r="BM99" i="75" s="1"/>
  <c r="BU99" i="75" a="1"/>
  <c r="BU99" i="75" s="1"/>
  <c r="BR99" i="75" a="1"/>
  <c r="BR99" i="75" s="1"/>
  <c r="BP99" i="75" a="1"/>
  <c r="BP99" i="75" s="1"/>
  <c r="BN99" i="75" a="1"/>
  <c r="BN99" i="75" s="1"/>
  <c r="BL99" i="75" a="1"/>
  <c r="BL99" i="75" s="1"/>
  <c r="BS99" i="75" a="1"/>
  <c r="BS99" i="75" s="1"/>
  <c r="BW99" i="75" a="1"/>
  <c r="BW99" i="75" s="1"/>
  <c r="BT99" i="75" a="1"/>
  <c r="BT99" i="75" s="1"/>
  <c r="BV99" i="75" a="1"/>
  <c r="BV99" i="75" s="1"/>
  <c r="BQ99" i="75" a="1"/>
  <c r="BQ99" i="75" s="1"/>
  <c r="BO99" i="75" a="1"/>
  <c r="BO99" i="75" s="1"/>
  <c r="O86" i="75"/>
  <c r="AJ99" i="75" a="1"/>
  <c r="AJ99" i="75" s="1"/>
  <c r="AP99" i="75" a="1"/>
  <c r="AP99" i="75" s="1"/>
  <c r="AL99" i="75" a="1"/>
  <c r="AL99" i="75" s="1"/>
  <c r="AM99" i="75" a="1"/>
  <c r="AM99" i="75" s="1"/>
  <c r="AN99" i="75" a="1"/>
  <c r="AN99" i="75" s="1"/>
  <c r="AQ99" i="75" a="1"/>
  <c r="AQ99" i="75" s="1"/>
  <c r="AR99" i="75" a="1"/>
  <c r="AR99" i="75" s="1"/>
  <c r="AO99" i="75" a="1"/>
  <c r="AO99" i="75" s="1"/>
  <c r="AH99" i="75" a="1"/>
  <c r="AH99" i="75" s="1"/>
  <c r="AI99" i="75" a="1"/>
  <c r="AI99" i="75" s="1"/>
  <c r="AS99" i="75" a="1"/>
  <c r="AS99" i="75" s="1"/>
  <c r="AK99" i="75" a="1"/>
  <c r="AK99" i="75" s="1"/>
  <c r="N111" i="75"/>
  <c r="M19" i="75"/>
  <c r="F98" i="75"/>
  <c r="K86" i="75"/>
  <c r="T99" i="75" a="1"/>
  <c r="T99" i="75" s="1"/>
  <c r="AA99" i="75" a="1"/>
  <c r="AA99" i="75" s="1"/>
  <c r="Z99" i="75" a="1"/>
  <c r="Z99" i="75" s="1"/>
  <c r="AB99" i="75" a="1"/>
  <c r="AB99" i="75" s="1"/>
  <c r="Y99" i="75" a="1"/>
  <c r="Y99" i="75" s="1"/>
  <c r="X99" i="75" a="1"/>
  <c r="X99" i="75" s="1"/>
  <c r="W99" i="75" a="1"/>
  <c r="W99" i="75" s="1"/>
  <c r="U99" i="75" a="1"/>
  <c r="U99" i="75" s="1"/>
  <c r="AD99" i="75" a="1"/>
  <c r="AD99" i="75" s="1"/>
  <c r="V99" i="75" a="1"/>
  <c r="V99" i="75" s="1"/>
  <c r="AC99" i="75" a="1"/>
  <c r="AC99" i="75" s="1"/>
  <c r="S99" i="75" a="1"/>
  <c r="S99" i="75" s="1"/>
  <c r="O111" i="75"/>
  <c r="L98" i="75"/>
  <c r="E86" i="75"/>
  <c r="H111" i="75"/>
  <c r="D86" i="75"/>
  <c r="I86" i="75"/>
  <c r="F111" i="75"/>
  <c r="E111" i="75"/>
  <c r="D98" i="75"/>
  <c r="N86" i="75"/>
  <c r="G111" i="75"/>
  <c r="L86" i="75"/>
  <c r="K98" i="75"/>
  <c r="I111" i="75"/>
  <c r="M111" i="75"/>
  <c r="AL112" i="75" a="1"/>
  <c r="AL112" i="75" s="1"/>
  <c r="AH112" i="75" a="1"/>
  <c r="AH112" i="75" s="1"/>
  <c r="AO112" i="75" a="1"/>
  <c r="AO112" i="75" s="1"/>
  <c r="AJ112" i="75" a="1"/>
  <c r="AJ112" i="75" s="1"/>
  <c r="AP112" i="75" a="1"/>
  <c r="AP112" i="75" s="1"/>
  <c r="AM112" i="75" a="1"/>
  <c r="AM112" i="75" s="1"/>
  <c r="AQ112" i="75" a="1"/>
  <c r="AQ112" i="75" s="1"/>
  <c r="AI112" i="75" a="1"/>
  <c r="AI112" i="75" s="1"/>
  <c r="AR112" i="75" a="1"/>
  <c r="AR112" i="75" s="1"/>
  <c r="AS112" i="75" a="1"/>
  <c r="AS112" i="75" s="1"/>
  <c r="AN112" i="75" a="1"/>
  <c r="AN112" i="75" s="1"/>
  <c r="AK112" i="75" a="1"/>
  <c r="AK112" i="75" s="1"/>
  <c r="BB99" i="75" a="1"/>
  <c r="BB99" i="75" s="1"/>
  <c r="BC99" i="75" a="1"/>
  <c r="BC99" i="75" s="1"/>
  <c r="BD99" i="75" a="1"/>
  <c r="BD99" i="75" s="1"/>
  <c r="BA99" i="75" a="1"/>
  <c r="BA99" i="75" s="1"/>
  <c r="BG99" i="75" a="1"/>
  <c r="BG99" i="75" s="1"/>
  <c r="BE99" i="75" a="1"/>
  <c r="BE99" i="75" s="1"/>
  <c r="AY99" i="75" a="1"/>
  <c r="AY99" i="75" s="1"/>
  <c r="BH99" i="75" a="1"/>
  <c r="BH99" i="75" s="1"/>
  <c r="AZ99" i="75" a="1"/>
  <c r="AZ99" i="75" s="1"/>
  <c r="AX99" i="75" a="1"/>
  <c r="AX99" i="75" s="1"/>
  <c r="AW99" i="75" a="1"/>
  <c r="AW99" i="75" s="1"/>
  <c r="BF99" i="75" a="1"/>
  <c r="BF99" i="75" s="1"/>
  <c r="J111" i="75"/>
  <c r="L111" i="75"/>
  <c r="U112" i="75" a="1"/>
  <c r="U112" i="75" s="1"/>
  <c r="AA112" i="75" a="1"/>
  <c r="AA112" i="75" s="1"/>
  <c r="Z112" i="75" a="1"/>
  <c r="Z112" i="75" s="1"/>
  <c r="W112" i="75" a="1"/>
  <c r="W112" i="75" s="1"/>
  <c r="V112" i="75" a="1"/>
  <c r="V112" i="75" s="1"/>
  <c r="AB112" i="75" a="1"/>
  <c r="AB112" i="75" s="1"/>
  <c r="AD112" i="75" a="1"/>
  <c r="AD112" i="75" s="1"/>
  <c r="Y112" i="75" a="1"/>
  <c r="Y112" i="75" s="1"/>
  <c r="T112" i="75" a="1"/>
  <c r="T112" i="75" s="1"/>
  <c r="X112" i="75" a="1"/>
  <c r="X112" i="75" s="1"/>
  <c r="AC112" i="75" a="1"/>
  <c r="AC112" i="75" s="1"/>
  <c r="S112" i="75" a="1"/>
  <c r="S112" i="75" s="1"/>
  <c r="BG112" i="75" a="1"/>
  <c r="BG112" i="75" s="1"/>
  <c r="BB112" i="75" a="1"/>
  <c r="BB112" i="75" s="1"/>
  <c r="BA112" i="75" a="1"/>
  <c r="BA112" i="75" s="1"/>
  <c r="AY112" i="75" a="1"/>
  <c r="AY112" i="75" s="1"/>
  <c r="AZ112" i="75" a="1"/>
  <c r="AZ112" i="75" s="1"/>
  <c r="BD112" i="75" a="1"/>
  <c r="BD112" i="75" s="1"/>
  <c r="BE112" i="75" a="1"/>
  <c r="BE112" i="75" s="1"/>
  <c r="BH112" i="75" a="1"/>
  <c r="BH112" i="75" s="1"/>
  <c r="BC112" i="75" a="1"/>
  <c r="BC112" i="75" s="1"/>
  <c r="AX112" i="75" a="1"/>
  <c r="AX112" i="75" s="1"/>
  <c r="AW112" i="75" a="1"/>
  <c r="AW112" i="75" s="1"/>
  <c r="BF112" i="75" a="1"/>
  <c r="BF112" i="75" s="1"/>
  <c r="G19" i="75"/>
  <c r="I19" i="76" s="1" a="1"/>
  <c r="I19" i="76" s="1"/>
  <c r="F19" i="75"/>
  <c r="H19" i="76" s="1" a="1"/>
  <c r="H19" i="76" s="1"/>
  <c r="O19" i="75"/>
  <c r="E19" i="75"/>
  <c r="N19" i="75"/>
  <c r="L19" i="75"/>
  <c r="N19" i="76" s="1" a="1"/>
  <c r="N19" i="76" s="1"/>
  <c r="K19" i="75"/>
  <c r="M19" i="76" s="1" a="1"/>
  <c r="M19" i="76" s="1"/>
  <c r="J19" i="75"/>
  <c r="L19" i="76" s="1" a="1"/>
  <c r="L19" i="76" s="1"/>
  <c r="I19" i="75"/>
  <c r="K19" i="76" s="1" a="1"/>
  <c r="K19" i="76" s="1"/>
  <c r="AR20" i="75" a="1"/>
  <c r="AR20" i="75" s="1"/>
  <c r="AN20" i="75" a="1"/>
  <c r="AN20" i="75" s="1"/>
  <c r="AH20" i="75" a="1"/>
  <c r="AH20" i="75" s="1"/>
  <c r="AQ20" i="75" a="1"/>
  <c r="AQ20" i="75" s="1"/>
  <c r="AS20" i="75" a="1"/>
  <c r="AS20" i="75" s="1"/>
  <c r="AI20" i="75" a="1"/>
  <c r="AI20" i="75" s="1"/>
  <c r="AJ20" i="75" a="1"/>
  <c r="AJ20" i="75" s="1"/>
  <c r="AO20" i="75" a="1"/>
  <c r="AO20" i="75" s="1"/>
  <c r="AP20" i="75" a="1"/>
  <c r="AP20" i="75" s="1"/>
  <c r="AK20" i="75" a="1"/>
  <c r="AK20" i="75" s="1"/>
  <c r="AL20" i="75" a="1"/>
  <c r="AL20" i="75" s="1"/>
  <c r="AM20" i="75" a="1"/>
  <c r="AM20" i="75" s="1"/>
  <c r="BO20" i="75" a="1"/>
  <c r="BO20" i="75" s="1"/>
  <c r="BN20" i="75" a="1"/>
  <c r="BN20" i="75" s="1"/>
  <c r="BP20" i="75" a="1"/>
  <c r="BP20" i="75" s="1"/>
  <c r="BQ20" i="75" a="1"/>
  <c r="BQ20" i="75" s="1"/>
  <c r="BR20" i="75" a="1"/>
  <c r="BR20" i="75" s="1"/>
  <c r="BS20" i="75" a="1"/>
  <c r="BS20" i="75" s="1"/>
  <c r="BW20" i="75" a="1"/>
  <c r="BW20" i="75" s="1"/>
  <c r="BT20" i="75" a="1"/>
  <c r="BT20" i="75" s="1"/>
  <c r="BU20" i="75" a="1"/>
  <c r="BU20" i="75" s="1"/>
  <c r="BL20" i="75" a="1"/>
  <c r="BL20" i="75" s="1"/>
  <c r="BM20" i="75" a="1"/>
  <c r="BM20" i="75" s="1"/>
  <c r="BV20" i="75" a="1"/>
  <c r="BV20" i="75" s="1"/>
  <c r="AX20" i="75" a="1"/>
  <c r="AX20" i="75" s="1"/>
  <c r="BH20" i="75" a="1"/>
  <c r="BH20" i="75" s="1"/>
  <c r="AY20" i="75" a="1"/>
  <c r="AY20" i="75" s="1"/>
  <c r="AZ20" i="75" a="1"/>
  <c r="AZ20" i="75" s="1"/>
  <c r="BA20" i="75" a="1"/>
  <c r="BA20" i="75" s="1"/>
  <c r="BB20" i="75" a="1"/>
  <c r="BB20" i="75" s="1"/>
  <c r="AW20" i="75" a="1"/>
  <c r="AW20" i="75" s="1"/>
  <c r="BC20" i="75" a="1"/>
  <c r="BC20" i="75" s="1"/>
  <c r="BD20" i="75" a="1"/>
  <c r="BD20" i="75" s="1"/>
  <c r="BG20" i="75" a="1"/>
  <c r="BG20" i="75" s="1"/>
  <c r="BE20" i="75" a="1"/>
  <c r="BE20" i="75" s="1"/>
  <c r="BF20" i="75" a="1"/>
  <c r="BF20" i="75" s="1"/>
  <c r="BH105" i="84" a="1"/>
  <c r="BH105" i="84" s="1"/>
  <c r="O105" i="84" s="1"/>
  <c r="N105" i="84"/>
  <c r="X98" i="84" a="1"/>
  <c r="X98" i="84" s="1"/>
  <c r="H98" i="84"/>
  <c r="AA107" i="84" a="1"/>
  <c r="AA107" i="84" s="1"/>
  <c r="K107" i="84"/>
  <c r="W112" i="84" a="1"/>
  <c r="W112" i="84" s="1"/>
  <c r="G112" i="84"/>
  <c r="Y85" i="84" a="1"/>
  <c r="Y85" i="84" s="1"/>
  <c r="I85" i="84"/>
  <c r="AC45" i="84" a="1"/>
  <c r="AC45" i="84" s="1"/>
  <c r="M45" i="84"/>
  <c r="O19" i="76" s="1" a="1"/>
  <c r="O19" i="76" s="1"/>
  <c r="AC70" i="84" a="1"/>
  <c r="AC70" i="84" s="1"/>
  <c r="M70" i="84"/>
  <c r="AA108" i="84" a="1"/>
  <c r="AA108" i="84" s="1"/>
  <c r="K108" i="84"/>
  <c r="M69" i="84"/>
  <c r="AC69" i="84" a="1"/>
  <c r="AC69" i="84" s="1"/>
  <c r="AD91" i="84" a="1"/>
  <c r="AD91" i="84" s="1"/>
  <c r="O91" i="84" s="1"/>
  <c r="N91" i="84"/>
  <c r="Z73" i="84" a="1"/>
  <c r="Z73" i="84" s="1"/>
  <c r="J73" i="84"/>
  <c r="Z96" i="84" a="1"/>
  <c r="Z96" i="84" s="1"/>
  <c r="J96" i="84"/>
  <c r="J83" i="84"/>
  <c r="Z83" i="84" a="1"/>
  <c r="Z83" i="84" s="1"/>
  <c r="AB71" i="84" a="1"/>
  <c r="AB71" i="84" s="1"/>
  <c r="L71" i="84"/>
  <c r="Z109" i="84" a="1"/>
  <c r="Z109" i="84" s="1"/>
  <c r="J109" i="84"/>
  <c r="X111" i="84" a="1"/>
  <c r="X111" i="84" s="1"/>
  <c r="H111" i="84"/>
  <c r="X110" i="84" a="1"/>
  <c r="X110" i="84" s="1"/>
  <c r="H110" i="84"/>
  <c r="AB46" i="84" a="1"/>
  <c r="AB46" i="84" s="1"/>
  <c r="L46" i="84"/>
  <c r="AA72" i="84" a="1"/>
  <c r="AA72" i="84" s="1"/>
  <c r="K72" i="84"/>
  <c r="AA82" i="84" a="1"/>
  <c r="AA82" i="84" s="1"/>
  <c r="K82" i="84"/>
  <c r="AA47" i="84" a="1"/>
  <c r="AA47" i="84" s="1"/>
  <c r="K47" i="84"/>
  <c r="W99" i="84" a="1"/>
  <c r="W99" i="84" s="1"/>
  <c r="G99" i="84"/>
  <c r="Y97" i="84" a="1"/>
  <c r="Y97" i="84" s="1"/>
  <c r="I97" i="84"/>
  <c r="AA95" i="84" a="1"/>
  <c r="AA95" i="84" s="1"/>
  <c r="K95" i="84"/>
  <c r="AD92" i="84" a="1"/>
  <c r="AD92" i="84" s="1"/>
  <c r="O92" i="84" s="1"/>
  <c r="N92" i="84"/>
  <c r="AD81" i="84" a="1"/>
  <c r="AD81" i="84" s="1"/>
  <c r="O81" i="84" s="1"/>
  <c r="N81" i="84"/>
  <c r="Z84" i="84" a="1"/>
  <c r="Z84" i="84" s="1"/>
  <c r="J84" i="84"/>
  <c r="X86" i="84" a="1"/>
  <c r="X86" i="84" s="1"/>
  <c r="H86" i="84"/>
  <c r="N94" i="84"/>
  <c r="AD94" i="84" a="1"/>
  <c r="AD94" i="84" s="1"/>
  <c r="O94" i="84" s="1"/>
  <c r="L21" i="84"/>
  <c r="AB21" i="84" a="1"/>
  <c r="AB21" i="84" s="1"/>
  <c r="AC20" i="84" a="1"/>
  <c r="AC20" i="84" s="1"/>
  <c r="M34" i="84"/>
  <c r="S60" i="75" a="1"/>
  <c r="S60" i="75" s="1"/>
  <c r="T60" i="75" a="1"/>
  <c r="T60" i="75" s="1"/>
  <c r="W60" i="75" a="1"/>
  <c r="W60" i="75" s="1"/>
  <c r="Y60" i="75" a="1"/>
  <c r="Y60" i="75" s="1"/>
  <c r="X60" i="75" a="1"/>
  <c r="X60" i="75" s="1"/>
  <c r="AB60" i="75" a="1"/>
  <c r="AB60" i="75" s="1"/>
  <c r="V60" i="75" a="1"/>
  <c r="V60" i="75" s="1"/>
  <c r="Z60" i="75" a="1"/>
  <c r="Z60" i="75" s="1"/>
  <c r="AA60" i="75" a="1"/>
  <c r="AA60" i="75" s="1"/>
  <c r="U60" i="75" a="1"/>
  <c r="U60" i="75" s="1"/>
  <c r="AC60" i="75" a="1"/>
  <c r="AC60" i="75" s="1"/>
  <c r="AD60" i="75" a="1"/>
  <c r="AD60" i="75" s="1"/>
  <c r="W34" i="75" a="1"/>
  <c r="W34" i="75" s="1"/>
  <c r="S34" i="75" a="1"/>
  <c r="S34" i="75" s="1"/>
  <c r="X34" i="75" a="1"/>
  <c r="X34" i="75" s="1"/>
  <c r="AD34" i="75" a="1"/>
  <c r="AD34" i="75" s="1"/>
  <c r="U34" i="75" a="1"/>
  <c r="U34" i="75" s="1"/>
  <c r="V34" i="75" a="1"/>
  <c r="V34" i="75" s="1"/>
  <c r="T34" i="75" a="1"/>
  <c r="T34" i="75" s="1"/>
  <c r="Z34" i="75" a="1"/>
  <c r="Z34" i="75" s="1"/>
  <c r="AB34" i="75" a="1"/>
  <c r="AB34" i="75" s="1"/>
  <c r="AA34" i="75" a="1"/>
  <c r="AA34" i="75" s="1"/>
  <c r="Y34" i="75" a="1"/>
  <c r="Y34" i="75" s="1"/>
  <c r="AC34" i="75" a="1"/>
  <c r="AC34" i="75" s="1"/>
  <c r="BP60" i="75" a="1"/>
  <c r="BP60" i="75" s="1"/>
  <c r="BN60" i="75" a="1"/>
  <c r="BN60" i="75" s="1"/>
  <c r="BU60" i="75" a="1"/>
  <c r="BU60" i="75" s="1"/>
  <c r="BO60" i="75" a="1"/>
  <c r="BO60" i="75" s="1"/>
  <c r="BM60" i="75" a="1"/>
  <c r="BM60" i="75" s="1"/>
  <c r="BL60" i="75" a="1"/>
  <c r="BL60" i="75" s="1"/>
  <c r="BW60" i="75" a="1"/>
  <c r="BW60" i="75" s="1"/>
  <c r="BT60" i="75" a="1"/>
  <c r="BT60" i="75" s="1"/>
  <c r="BV60" i="75" a="1"/>
  <c r="BV60" i="75" s="1"/>
  <c r="BS60" i="75" a="1"/>
  <c r="BS60" i="75" s="1"/>
  <c r="BR60" i="75" a="1"/>
  <c r="BR60" i="75" s="1"/>
  <c r="BQ60" i="75" a="1"/>
  <c r="BQ60" i="75" s="1"/>
  <c r="BN34" i="75" a="1"/>
  <c r="BN34" i="75" s="1"/>
  <c r="BP34" i="75" a="1"/>
  <c r="BP34" i="75" s="1"/>
  <c r="BU34" i="75" a="1"/>
  <c r="BU34" i="75" s="1"/>
  <c r="BV34" i="75" a="1"/>
  <c r="BV34" i="75" s="1"/>
  <c r="BS34" i="75" a="1"/>
  <c r="BS34" i="75" s="1"/>
  <c r="BL34" i="75" a="1"/>
  <c r="BL34" i="75" s="1"/>
  <c r="BQ34" i="75" a="1"/>
  <c r="BQ34" i="75" s="1"/>
  <c r="BM34" i="75" a="1"/>
  <c r="BM34" i="75" s="1"/>
  <c r="BO34" i="75" a="1"/>
  <c r="BO34" i="75" s="1"/>
  <c r="BT34" i="75" a="1"/>
  <c r="BT34" i="75" s="1"/>
  <c r="BW34" i="75" a="1"/>
  <c r="BW34" i="75" s="1"/>
  <c r="BR34" i="75" a="1"/>
  <c r="BR34" i="75" s="1"/>
  <c r="AZ60" i="75" a="1"/>
  <c r="AZ60" i="75" s="1"/>
  <c r="BC60" i="75" a="1"/>
  <c r="BC60" i="75" s="1"/>
  <c r="BH60" i="75" a="1"/>
  <c r="BH60" i="75" s="1"/>
  <c r="BB60" i="75" a="1"/>
  <c r="BB60" i="75" s="1"/>
  <c r="BF60" i="75" a="1"/>
  <c r="BF60" i="75" s="1"/>
  <c r="BE60" i="75" a="1"/>
  <c r="BE60" i="75" s="1"/>
  <c r="BD60" i="75" a="1"/>
  <c r="BD60" i="75" s="1"/>
  <c r="BG60" i="75" a="1"/>
  <c r="BG60" i="75" s="1"/>
  <c r="AW60" i="75" a="1"/>
  <c r="AW60" i="75" s="1"/>
  <c r="BA60" i="75" a="1"/>
  <c r="BA60" i="75" s="1"/>
  <c r="AX60" i="75" a="1"/>
  <c r="AX60" i="75" s="1"/>
  <c r="AY60" i="75" a="1"/>
  <c r="AY60" i="75" s="1"/>
  <c r="AH34" i="75" a="1"/>
  <c r="AH34" i="75" s="1"/>
  <c r="AP34" i="75" a="1"/>
  <c r="AP34" i="75" s="1"/>
  <c r="AO34" i="75" a="1"/>
  <c r="AO34" i="75" s="1"/>
  <c r="AN34" i="75" a="1"/>
  <c r="AN34" i="75" s="1"/>
  <c r="AM34" i="75" a="1"/>
  <c r="AM34" i="75" s="1"/>
  <c r="AI34" i="75" a="1"/>
  <c r="AI34" i="75" s="1"/>
  <c r="AS34" i="75" a="1"/>
  <c r="AS34" i="75" s="1"/>
  <c r="AQ34" i="75" a="1"/>
  <c r="AQ34" i="75" s="1"/>
  <c r="AJ34" i="75" a="1"/>
  <c r="AJ34" i="75" s="1"/>
  <c r="AR34" i="75" a="1"/>
  <c r="AR34" i="75" s="1"/>
  <c r="AL34" i="75" a="1"/>
  <c r="AL34" i="75" s="1"/>
  <c r="AK34" i="75" a="1"/>
  <c r="AK34" i="75" s="1"/>
  <c r="AI60" i="75" a="1"/>
  <c r="AI60" i="75" s="1"/>
  <c r="AS60" i="75" a="1"/>
  <c r="AS60" i="75" s="1"/>
  <c r="AQ60" i="75" a="1"/>
  <c r="AQ60" i="75" s="1"/>
  <c r="AH60" i="75" a="1"/>
  <c r="AH60" i="75" s="1"/>
  <c r="AR60" i="75" a="1"/>
  <c r="AR60" i="75" s="1"/>
  <c r="AK60" i="75" a="1"/>
  <c r="AK60" i="75" s="1"/>
  <c r="AJ60" i="75" a="1"/>
  <c r="AJ60" i="75" s="1"/>
  <c r="AP60" i="75" a="1"/>
  <c r="AP60" i="75" s="1"/>
  <c r="AL60" i="75" a="1"/>
  <c r="AL60" i="75" s="1"/>
  <c r="AO60" i="75" a="1"/>
  <c r="AO60" i="75" s="1"/>
  <c r="AM60" i="75" a="1"/>
  <c r="AM60" i="75" s="1"/>
  <c r="AN60" i="75" a="1"/>
  <c r="AN60" i="75" s="1"/>
  <c r="BD34" i="75" a="1"/>
  <c r="BD34" i="75" s="1"/>
  <c r="BF34" i="75" a="1"/>
  <c r="BF34" i="75" s="1"/>
  <c r="BE34" i="75" a="1"/>
  <c r="BE34" i="75" s="1"/>
  <c r="AY34" i="75" a="1"/>
  <c r="AY34" i="75" s="1"/>
  <c r="AW34" i="75" a="1"/>
  <c r="AW34" i="75" s="1"/>
  <c r="AX34" i="75" a="1"/>
  <c r="AX34" i="75" s="1"/>
  <c r="BB34" i="75" a="1"/>
  <c r="BB34" i="75" s="1"/>
  <c r="BG34" i="75" a="1"/>
  <c r="BG34" i="75" s="1"/>
  <c r="BH34" i="75" a="1"/>
  <c r="BH34" i="75" s="1"/>
  <c r="BC34" i="75" a="1"/>
  <c r="BC34" i="75" s="1"/>
  <c r="BA34" i="75" a="1"/>
  <c r="BA34" i="75" s="1"/>
  <c r="AZ34" i="75" a="1"/>
  <c r="AZ34" i="75" s="1"/>
  <c r="AZ47" i="75" a="1"/>
  <c r="AZ47" i="75" s="1"/>
  <c r="BG47" i="75" a="1"/>
  <c r="BG47" i="75" s="1"/>
  <c r="BH47" i="75" a="1"/>
  <c r="BH47" i="75" s="1"/>
  <c r="AX47" i="75" a="1"/>
  <c r="AX47" i="75" s="1"/>
  <c r="BC47" i="75" a="1"/>
  <c r="BC47" i="75" s="1"/>
  <c r="BE47" i="75" a="1"/>
  <c r="BE47" i="75" s="1"/>
  <c r="BF47" i="75" a="1"/>
  <c r="BF47" i="75" s="1"/>
  <c r="AY47" i="75" a="1"/>
  <c r="AY47" i="75" s="1"/>
  <c r="BA47" i="75" a="1"/>
  <c r="BA47" i="75" s="1"/>
  <c r="AW47" i="75" a="1"/>
  <c r="AW47" i="75" s="1"/>
  <c r="BD47" i="75" a="1"/>
  <c r="BD47" i="75" s="1"/>
  <c r="BB47" i="75" a="1"/>
  <c r="BB47" i="75" s="1"/>
  <c r="U47" i="75" a="1"/>
  <c r="U47" i="75" s="1"/>
  <c r="Y47" i="75" a="1"/>
  <c r="Y47" i="75" s="1"/>
  <c r="AB47" i="75" a="1"/>
  <c r="AB47" i="75" s="1"/>
  <c r="W47" i="75" a="1"/>
  <c r="W47" i="75" s="1"/>
  <c r="Z47" i="75" a="1"/>
  <c r="Z47" i="75" s="1"/>
  <c r="V47" i="75" a="1"/>
  <c r="V47" i="75" s="1"/>
  <c r="AA47" i="75" a="1"/>
  <c r="AA47" i="75" s="1"/>
  <c r="T47" i="75" a="1"/>
  <c r="T47" i="75" s="1"/>
  <c r="S47" i="75" a="1"/>
  <c r="S47" i="75" s="1"/>
  <c r="AC47" i="75" a="1"/>
  <c r="AC47" i="75" s="1"/>
  <c r="AD47" i="75" a="1"/>
  <c r="AD47" i="75" s="1"/>
  <c r="X47" i="75" a="1"/>
  <c r="X47" i="75" s="1"/>
  <c r="AP47" i="75" a="1"/>
  <c r="AP47" i="75" s="1"/>
  <c r="AM47" i="75" a="1"/>
  <c r="AM47" i="75" s="1"/>
  <c r="AQ47" i="75" a="1"/>
  <c r="AQ47" i="75" s="1"/>
  <c r="AO47" i="75" a="1"/>
  <c r="AO47" i="75" s="1"/>
  <c r="AL47" i="75" a="1"/>
  <c r="AL47" i="75" s="1"/>
  <c r="AI47" i="75" a="1"/>
  <c r="AI47" i="75" s="1"/>
  <c r="AK47" i="75" a="1"/>
  <c r="AK47" i="75" s="1"/>
  <c r="AS47" i="75" a="1"/>
  <c r="AS47" i="75" s="1"/>
  <c r="AH47" i="75" a="1"/>
  <c r="AH47" i="75" s="1"/>
  <c r="AR47" i="75" a="1"/>
  <c r="AR47" i="75" s="1"/>
  <c r="AN47" i="75" a="1"/>
  <c r="AN47" i="75" s="1"/>
  <c r="AJ47" i="75" a="1"/>
  <c r="AJ47" i="75" s="1"/>
  <c r="BW47" i="75" a="1"/>
  <c r="BW47" i="75" s="1"/>
  <c r="BV47" i="75" a="1"/>
  <c r="BV47" i="75" s="1"/>
  <c r="BU47" i="75" a="1"/>
  <c r="BU47" i="75" s="1"/>
  <c r="BO47" i="75" a="1"/>
  <c r="BO47" i="75" s="1"/>
  <c r="BS47" i="75" a="1"/>
  <c r="BS47" i="75" s="1"/>
  <c r="BN47" i="75" a="1"/>
  <c r="BN47" i="75" s="1"/>
  <c r="BP47" i="75" a="1"/>
  <c r="BP47" i="75" s="1"/>
  <c r="BQ47" i="75" a="1"/>
  <c r="BQ47" i="75" s="1"/>
  <c r="BT47" i="75" a="1"/>
  <c r="BT47" i="75" s="1"/>
  <c r="BL47" i="75" a="1"/>
  <c r="BL47" i="75" s="1"/>
  <c r="BR47" i="75" a="1"/>
  <c r="BR47" i="75" s="1"/>
  <c r="BM47" i="75" a="1"/>
  <c r="BM47" i="75" s="1"/>
  <c r="AP60" i="84" l="1" a="1"/>
  <c r="AP60" i="84" s="1"/>
  <c r="L60" i="84" s="1"/>
  <c r="BU20" i="84" a="1"/>
  <c r="BU20" i="84" s="1"/>
  <c r="L20" i="84"/>
  <c r="AG21" i="75" a="1"/>
  <c r="AG21" i="75" s="1"/>
  <c r="BK21" i="75" a="1"/>
  <c r="BK21" i="75" s="1"/>
  <c r="AV21" i="75" a="1"/>
  <c r="AV21" i="75" s="1"/>
  <c r="R21" i="75" a="1"/>
  <c r="R21" i="75" s="1"/>
  <c r="F55" i="76" a="1"/>
  <c r="F55" i="76" s="1"/>
  <c r="K54" i="76" a="1"/>
  <c r="K54" i="76" s="1"/>
  <c r="K55" i="76" a="1"/>
  <c r="K55" i="76" s="1"/>
  <c r="I54" i="76" a="1"/>
  <c r="I54" i="76" s="1"/>
  <c r="M55" i="76" a="1"/>
  <c r="M55" i="76" s="1"/>
  <c r="F68" i="76" a="1"/>
  <c r="F68" i="76" s="1"/>
  <c r="G55" i="76" a="1"/>
  <c r="G55" i="76" s="1"/>
  <c r="K107" i="76" a="1"/>
  <c r="K107" i="76" s="1"/>
  <c r="O54" i="76" a="1"/>
  <c r="O54" i="76" s="1"/>
  <c r="O67" i="76" a="1"/>
  <c r="O67" i="76" s="1"/>
  <c r="J54" i="76" a="1"/>
  <c r="J54" i="76" s="1"/>
  <c r="L54" i="76" a="1"/>
  <c r="L54" i="76" s="1"/>
  <c r="I55" i="76" a="1"/>
  <c r="I55" i="76" s="1"/>
  <c r="H55" i="76" a="1"/>
  <c r="H55" i="76" s="1"/>
  <c r="N107" i="76" a="1"/>
  <c r="N107" i="76" s="1"/>
  <c r="O55" i="76" a="1"/>
  <c r="O55" i="76" s="1"/>
  <c r="K67" i="76" a="1"/>
  <c r="K67" i="76" s="1"/>
  <c r="J67" i="76" a="1"/>
  <c r="J67" i="76" s="1"/>
  <c r="M68" i="76" a="1"/>
  <c r="M68" i="76" s="1"/>
  <c r="O107" i="76" a="1"/>
  <c r="O107" i="76" s="1"/>
  <c r="F54" i="76" a="1"/>
  <c r="F54" i="76" s="1"/>
  <c r="M54" i="76" a="1"/>
  <c r="M54" i="76" s="1"/>
  <c r="O68" i="76" a="1"/>
  <c r="O68" i="76" s="1"/>
  <c r="AC19" i="84" a="1"/>
  <c r="AC19" i="84" s="1"/>
  <c r="M19" i="84"/>
  <c r="J112" i="75"/>
  <c r="J99" i="75"/>
  <c r="M99" i="75"/>
  <c r="O112" i="75"/>
  <c r="D99" i="75"/>
  <c r="N99" i="75"/>
  <c r="G99" i="75"/>
  <c r="E20" i="75"/>
  <c r="G20" i="76" s="1" a="1"/>
  <c r="G20" i="76" s="1"/>
  <c r="D112" i="75"/>
  <c r="F19" i="76" s="1" a="1"/>
  <c r="F19" i="76" s="1"/>
  <c r="O99" i="75"/>
  <c r="N112" i="75"/>
  <c r="F99" i="75"/>
  <c r="I112" i="75"/>
  <c r="H99" i="75"/>
  <c r="E112" i="75"/>
  <c r="G19" i="76" s="1" a="1"/>
  <c r="G19" i="76" s="1"/>
  <c r="I99" i="75"/>
  <c r="M112" i="75"/>
  <c r="K99" i="75"/>
  <c r="G112" i="75"/>
  <c r="L99" i="75"/>
  <c r="H112" i="75"/>
  <c r="E99" i="75"/>
  <c r="K112" i="75"/>
  <c r="L112" i="75"/>
  <c r="F112" i="75"/>
  <c r="V20" i="75" a="1"/>
  <c r="V20" i="75" s="1"/>
  <c r="G20" i="75" s="1"/>
  <c r="I20" i="76" s="1" a="1"/>
  <c r="I20" i="76" s="1"/>
  <c r="U20" i="75" a="1"/>
  <c r="U20" i="75" s="1"/>
  <c r="F20" i="75" s="1"/>
  <c r="H20" i="76" s="1" a="1"/>
  <c r="H20" i="76" s="1"/>
  <c r="V21" i="75" a="1"/>
  <c r="V21" i="75" s="1"/>
  <c r="W21" i="75" a="1"/>
  <c r="W21" i="75" s="1"/>
  <c r="Y21" i="75" a="1"/>
  <c r="Y21" i="75" s="1"/>
  <c r="Z21" i="75" a="1"/>
  <c r="Z21" i="75" s="1"/>
  <c r="T21" i="75" a="1"/>
  <c r="T21" i="75" s="1"/>
  <c r="AA21" i="75" a="1"/>
  <c r="AA21" i="75" s="1"/>
  <c r="AD21" i="75" a="1"/>
  <c r="AD21" i="75" s="1"/>
  <c r="AB21" i="75" a="1"/>
  <c r="AB21" i="75" s="1"/>
  <c r="S21" i="75" a="1"/>
  <c r="S21" i="75" s="1"/>
  <c r="AC21" i="75" a="1"/>
  <c r="AC21" i="75" s="1"/>
  <c r="U21" i="75" a="1"/>
  <c r="U21" i="75" s="1"/>
  <c r="X21" i="75" a="1"/>
  <c r="X21" i="75" s="1"/>
  <c r="S20" i="75" a="1"/>
  <c r="S20" i="75" s="1"/>
  <c r="D20" i="75" s="1"/>
  <c r="F20" i="76" s="1" a="1"/>
  <c r="F20" i="76" s="1"/>
  <c r="AB20" i="75" a="1"/>
  <c r="AB20" i="75" s="1"/>
  <c r="M20" i="75" s="1"/>
  <c r="AD20" i="75" a="1"/>
  <c r="AD20" i="75" s="1"/>
  <c r="O20" i="75" s="1"/>
  <c r="AC20" i="75" a="1"/>
  <c r="AC20" i="75" s="1"/>
  <c r="N20" i="75" s="1"/>
  <c r="AA20" i="75" a="1"/>
  <c r="AA20" i="75" s="1"/>
  <c r="L20" i="75" s="1"/>
  <c r="N20" i="76" s="1" a="1"/>
  <c r="N20" i="76" s="1"/>
  <c r="Z20" i="75" a="1"/>
  <c r="Z20" i="75" s="1"/>
  <c r="K20" i="75" s="1"/>
  <c r="M20" i="76" s="1" a="1"/>
  <c r="M20" i="76" s="1"/>
  <c r="Y20" i="75" a="1"/>
  <c r="Y20" i="75" s="1"/>
  <c r="J20" i="75" s="1"/>
  <c r="L20" i="76" s="1" a="1"/>
  <c r="L20" i="76" s="1"/>
  <c r="X20" i="75" a="1"/>
  <c r="X20" i="75" s="1"/>
  <c r="I20" i="75" s="1"/>
  <c r="K20" i="76" s="1" a="1"/>
  <c r="K20" i="76" s="1"/>
  <c r="BB21" i="75" a="1"/>
  <c r="BB21" i="75" s="1"/>
  <c r="BD21" i="75" a="1"/>
  <c r="BD21" i="75" s="1"/>
  <c r="BE21" i="75" a="1"/>
  <c r="BE21" i="75" s="1"/>
  <c r="AW21" i="75" a="1"/>
  <c r="AW21" i="75" s="1"/>
  <c r="BF21" i="75" a="1"/>
  <c r="BF21" i="75" s="1"/>
  <c r="BG21" i="75" a="1"/>
  <c r="BG21" i="75" s="1"/>
  <c r="BH21" i="75" a="1"/>
  <c r="BH21" i="75" s="1"/>
  <c r="AX21" i="75" a="1"/>
  <c r="AX21" i="75" s="1"/>
  <c r="AY21" i="75" a="1"/>
  <c r="AY21" i="75" s="1"/>
  <c r="AZ21" i="75" a="1"/>
  <c r="AZ21" i="75" s="1"/>
  <c r="BA21" i="75" a="1"/>
  <c r="BA21" i="75" s="1"/>
  <c r="BC21" i="75" a="1"/>
  <c r="BC21" i="75" s="1"/>
  <c r="W20" i="75" a="1"/>
  <c r="W20" i="75" s="1"/>
  <c r="H20" i="75" s="1"/>
  <c r="J20" i="76" s="1" a="1"/>
  <c r="J20" i="76" s="1"/>
  <c r="BO21" i="75" a="1"/>
  <c r="BO21" i="75" s="1"/>
  <c r="BP21" i="75" a="1"/>
  <c r="BP21" i="75" s="1"/>
  <c r="BQ21" i="75" a="1"/>
  <c r="BQ21" i="75" s="1"/>
  <c r="BR21" i="75" a="1"/>
  <c r="BR21" i="75" s="1"/>
  <c r="BS21" i="75" a="1"/>
  <c r="BS21" i="75" s="1"/>
  <c r="BT21" i="75" a="1"/>
  <c r="BT21" i="75" s="1"/>
  <c r="BU21" i="75" a="1"/>
  <c r="BU21" i="75" s="1"/>
  <c r="BL21" i="75" a="1"/>
  <c r="BL21" i="75" s="1"/>
  <c r="BV21" i="75" a="1"/>
  <c r="BV21" i="75" s="1"/>
  <c r="BM21" i="75" a="1"/>
  <c r="BM21" i="75" s="1"/>
  <c r="BW21" i="75" a="1"/>
  <c r="BW21" i="75" s="1"/>
  <c r="BN21" i="75" a="1"/>
  <c r="BN21" i="75" s="1"/>
  <c r="AR21" i="75" a="1"/>
  <c r="AR21" i="75" s="1"/>
  <c r="AS21" i="75" a="1"/>
  <c r="AS21" i="75" s="1"/>
  <c r="AI21" i="75" a="1"/>
  <c r="AI21" i="75" s="1"/>
  <c r="AJ21" i="75" a="1"/>
  <c r="AJ21" i="75" s="1"/>
  <c r="AK21" i="75" a="1"/>
  <c r="AK21" i="75" s="1"/>
  <c r="AL21" i="75" a="1"/>
  <c r="AL21" i="75" s="1"/>
  <c r="AM21" i="75" a="1"/>
  <c r="AM21" i="75" s="1"/>
  <c r="AN21" i="75" a="1"/>
  <c r="AN21" i="75" s="1"/>
  <c r="AO21" i="75" a="1"/>
  <c r="AO21" i="75" s="1"/>
  <c r="AP21" i="75" a="1"/>
  <c r="AP21" i="75" s="1"/>
  <c r="AQ21" i="75" a="1"/>
  <c r="AQ21" i="75" s="1"/>
  <c r="AH21" i="75" a="1"/>
  <c r="AH21" i="75" s="1"/>
  <c r="AB47" i="84" a="1"/>
  <c r="AB47" i="84" s="1"/>
  <c r="L47" i="84"/>
  <c r="Y86" i="84" a="1"/>
  <c r="Y86" i="84" s="1"/>
  <c r="I86" i="84"/>
  <c r="AB72" i="84" a="1"/>
  <c r="AB72" i="84" s="1"/>
  <c r="L72" i="84"/>
  <c r="Y110" i="84" a="1"/>
  <c r="Y110" i="84" s="1"/>
  <c r="I110" i="84"/>
  <c r="AD70" i="84" a="1"/>
  <c r="AD70" i="84" s="1"/>
  <c r="O70" i="84" s="1"/>
  <c r="N70" i="84"/>
  <c r="AC46" i="84" a="1"/>
  <c r="AC46" i="84" s="1"/>
  <c r="M46" i="84"/>
  <c r="Y111" i="84" a="1"/>
  <c r="Y111" i="84" s="1"/>
  <c r="I111" i="84"/>
  <c r="AD45" i="84" a="1"/>
  <c r="AD45" i="84" s="1"/>
  <c r="O45" i="84" s="1"/>
  <c r="N45" i="84"/>
  <c r="P19" i="76" s="1" a="1"/>
  <c r="P19" i="76" s="1"/>
  <c r="AA109" i="84" a="1"/>
  <c r="AA109" i="84" s="1"/>
  <c r="K109" i="84"/>
  <c r="AA84" i="84" a="1"/>
  <c r="AA84" i="84" s="1"/>
  <c r="K84" i="84"/>
  <c r="AB95" i="84" a="1"/>
  <c r="AB95" i="84" s="1"/>
  <c r="L95" i="84"/>
  <c r="AC71" i="84" a="1"/>
  <c r="AC71" i="84" s="1"/>
  <c r="M71" i="84"/>
  <c r="Z85" i="84" a="1"/>
  <c r="Z85" i="84" s="1"/>
  <c r="J85" i="84"/>
  <c r="K83" i="84"/>
  <c r="AA83" i="84" a="1"/>
  <c r="AA83" i="84" s="1"/>
  <c r="AB108" i="84" a="1"/>
  <c r="AB108" i="84" s="1"/>
  <c r="L108" i="84"/>
  <c r="X112" i="84" a="1"/>
  <c r="X112" i="84" s="1"/>
  <c r="H112" i="84"/>
  <c r="Z97" i="84" a="1"/>
  <c r="Z97" i="84" s="1"/>
  <c r="J97" i="84"/>
  <c r="X99" i="84" a="1"/>
  <c r="X99" i="84" s="1"/>
  <c r="H99" i="84"/>
  <c r="L107" i="84"/>
  <c r="AB107" i="84" a="1"/>
  <c r="AB107" i="84" s="1"/>
  <c r="AA96" i="84" a="1"/>
  <c r="AA96" i="84" s="1"/>
  <c r="K96" i="84"/>
  <c r="Y98" i="84" a="1"/>
  <c r="Y98" i="84" s="1"/>
  <c r="I98" i="84"/>
  <c r="AA73" i="84" a="1"/>
  <c r="AA73" i="84" s="1"/>
  <c r="K73" i="84"/>
  <c r="AB82" i="84" a="1"/>
  <c r="AB82" i="84" s="1"/>
  <c r="L82" i="84"/>
  <c r="N69" i="84"/>
  <c r="AD69" i="84" a="1"/>
  <c r="AD69" i="84" s="1"/>
  <c r="O69" i="84" s="1"/>
  <c r="AD20" i="84" a="1"/>
  <c r="AD20" i="84" s="1"/>
  <c r="M21" i="84"/>
  <c r="AC21" i="84" a="1"/>
  <c r="AC21" i="84" s="1"/>
  <c r="O34" i="84"/>
  <c r="N34" i="84"/>
  <c r="AQ60" i="84" l="1" a="1"/>
  <c r="AQ60" i="84" s="1"/>
  <c r="M60" i="84" s="1"/>
  <c r="BV20" i="84" a="1"/>
  <c r="BV20" i="84" s="1"/>
  <c r="M20" i="84"/>
  <c r="O20" i="76" a="1"/>
  <c r="O20" i="76" s="1"/>
  <c r="R68" i="76"/>
  <c r="S68" i="76" s="1"/>
  <c r="R54" i="76"/>
  <c r="S54" i="76" s="1"/>
  <c r="R107" i="76"/>
  <c r="S107" i="76" s="1"/>
  <c r="R55" i="76"/>
  <c r="S55" i="76" s="1"/>
  <c r="R67" i="76"/>
  <c r="S67" i="76" s="1"/>
  <c r="N19" i="84"/>
  <c r="AD19" i="84" a="1"/>
  <c r="AD19" i="84" s="1"/>
  <c r="O19" i="84" s="1"/>
  <c r="H28" i="76" a="1"/>
  <c r="H28" i="76" s="1"/>
  <c r="R28" i="76" s="1"/>
  <c r="S28" i="76" s="1"/>
  <c r="H18" i="76" a="1"/>
  <c r="H18" i="76" s="1"/>
  <c r="R18" i="76" s="1"/>
  <c r="S18" i="76" s="1"/>
  <c r="J16" i="76" a="1"/>
  <c r="J16" i="76" s="1"/>
  <c r="R16" i="76" s="1"/>
  <c r="S16" i="76" s="1"/>
  <c r="J29" i="76" a="1"/>
  <c r="J29" i="76" s="1"/>
  <c r="R29" i="76" s="1"/>
  <c r="S29" i="76" s="1"/>
  <c r="Q19" i="76" a="1"/>
  <c r="Q19" i="76" s="1"/>
  <c r="R19" i="76" s="1"/>
  <c r="S19" i="76" s="1"/>
  <c r="F21" i="75"/>
  <c r="H21" i="76" s="1" a="1"/>
  <c r="H21" i="76" s="1"/>
  <c r="N21" i="75"/>
  <c r="D21" i="75"/>
  <c r="F21" i="76" s="1" a="1"/>
  <c r="F21" i="76" s="1"/>
  <c r="I21" i="75"/>
  <c r="K21" i="76" s="1" a="1"/>
  <c r="K21" i="76" s="1"/>
  <c r="M21" i="75"/>
  <c r="O21" i="75"/>
  <c r="L21" i="75"/>
  <c r="N21" i="76" s="1" a="1"/>
  <c r="N21" i="76" s="1"/>
  <c r="E21" i="75"/>
  <c r="G21" i="76" s="1" a="1"/>
  <c r="G21" i="76" s="1"/>
  <c r="K21" i="75"/>
  <c r="M21" i="76" s="1" a="1"/>
  <c r="M21" i="76" s="1"/>
  <c r="J21" i="75"/>
  <c r="L21" i="76" s="1" a="1"/>
  <c r="L21" i="76" s="1"/>
  <c r="H21" i="75"/>
  <c r="J21" i="76" s="1" a="1"/>
  <c r="J21" i="76" s="1"/>
  <c r="G21" i="75"/>
  <c r="I21" i="76" s="1" a="1"/>
  <c r="I21" i="76" s="1"/>
  <c r="Z111" i="84" a="1"/>
  <c r="Z111" i="84" s="1"/>
  <c r="J111" i="84"/>
  <c r="AD46" i="84" a="1"/>
  <c r="AD46" i="84" s="1"/>
  <c r="O46" i="84" s="1"/>
  <c r="N46" i="84"/>
  <c r="P20" i="76" s="1" a="1"/>
  <c r="P20" i="76" s="1"/>
  <c r="AC108" i="84" a="1"/>
  <c r="AC108" i="84" s="1"/>
  <c r="M108" i="84"/>
  <c r="Y99" i="84" a="1"/>
  <c r="Y99" i="84" s="1"/>
  <c r="I99" i="84"/>
  <c r="L83" i="84"/>
  <c r="AB83" i="84" a="1"/>
  <c r="AB83" i="84" s="1"/>
  <c r="AB73" i="84" a="1"/>
  <c r="AB73" i="84" s="1"/>
  <c r="L73" i="84"/>
  <c r="Z110" i="84" a="1"/>
  <c r="Z110" i="84" s="1"/>
  <c r="J110" i="84"/>
  <c r="AC82" i="84" a="1"/>
  <c r="AC82" i="84" s="1"/>
  <c r="M82" i="84"/>
  <c r="Z98" i="84" a="1"/>
  <c r="Z98" i="84" s="1"/>
  <c r="J98" i="84"/>
  <c r="AA85" i="84" a="1"/>
  <c r="AA85" i="84" s="1"/>
  <c r="K85" i="84"/>
  <c r="AC72" i="84" a="1"/>
  <c r="AC72" i="84" s="1"/>
  <c r="M72" i="84"/>
  <c r="AB96" i="84" a="1"/>
  <c r="AB96" i="84" s="1"/>
  <c r="L96" i="84"/>
  <c r="Y112" i="84" a="1"/>
  <c r="Y112" i="84" s="1"/>
  <c r="I112" i="84"/>
  <c r="AC95" i="84" a="1"/>
  <c r="AC95" i="84" s="1"/>
  <c r="M95" i="84"/>
  <c r="AD71" i="84" a="1"/>
  <c r="AD71" i="84" s="1"/>
  <c r="O71" i="84" s="1"/>
  <c r="N71" i="84"/>
  <c r="Z86" i="84" a="1"/>
  <c r="Z86" i="84" s="1"/>
  <c r="J86" i="84"/>
  <c r="M107" i="84"/>
  <c r="AC107" i="84" a="1"/>
  <c r="AC107" i="84" s="1"/>
  <c r="AB84" i="84" a="1"/>
  <c r="AB84" i="84" s="1"/>
  <c r="L84" i="84"/>
  <c r="AC47" i="84" a="1"/>
  <c r="AC47" i="84" s="1"/>
  <c r="M47" i="84"/>
  <c r="O21" i="76" s="1" a="1"/>
  <c r="O21" i="76" s="1"/>
  <c r="AB109" i="84" a="1"/>
  <c r="AB109" i="84" s="1"/>
  <c r="L109" i="84"/>
  <c r="AA97" i="84" a="1"/>
  <c r="AA97" i="84" s="1"/>
  <c r="K97" i="84"/>
  <c r="N21" i="84"/>
  <c r="AD21" i="84" a="1"/>
  <c r="AD21" i="84" s="1"/>
  <c r="O21" i="84" s="1"/>
  <c r="D6" i="73"/>
  <c r="AR60" i="84" l="1" a="1"/>
  <c r="AR60" i="84" s="1"/>
  <c r="N60" i="84" s="1"/>
  <c r="BW20" i="84" a="1"/>
  <c r="BW20" i="84" s="1"/>
  <c r="O20" i="84" s="1"/>
  <c r="N20" i="84"/>
  <c r="Q20" i="76" a="1"/>
  <c r="Q20" i="76" s="1"/>
  <c r="R20" i="76" s="1"/>
  <c r="S20" i="76" s="1"/>
  <c r="AC84" i="84" a="1"/>
  <c r="AC84" i="84" s="1"/>
  <c r="M84" i="84"/>
  <c r="AA110" i="84" a="1"/>
  <c r="AA110" i="84" s="1"/>
  <c r="K110" i="84"/>
  <c r="AA86" i="84" a="1"/>
  <c r="AA86" i="84" s="1"/>
  <c r="K86" i="84"/>
  <c r="AC73" i="84" a="1"/>
  <c r="AC73" i="84" s="1"/>
  <c r="M73" i="84"/>
  <c r="N107" i="84"/>
  <c r="AD107" i="84" a="1"/>
  <c r="AD107" i="84" s="1"/>
  <c r="O107" i="84" s="1"/>
  <c r="M83" i="84"/>
  <c r="AC83" i="84" a="1"/>
  <c r="AC83" i="84" s="1"/>
  <c r="N82" i="84"/>
  <c r="AD82" i="84" a="1"/>
  <c r="AD82" i="84" s="1"/>
  <c r="O82" i="84" s="1"/>
  <c r="AD95" i="84" a="1"/>
  <c r="AD95" i="84" s="1"/>
  <c r="O95" i="84" s="1"/>
  <c r="N95" i="84"/>
  <c r="AC96" i="84" a="1"/>
  <c r="AC96" i="84" s="1"/>
  <c r="M96" i="84"/>
  <c r="Z99" i="84" a="1"/>
  <c r="Z99" i="84" s="1"/>
  <c r="J99" i="84"/>
  <c r="Z112" i="84" a="1"/>
  <c r="Z112" i="84" s="1"/>
  <c r="J112" i="84"/>
  <c r="AD108" i="84" a="1"/>
  <c r="AD108" i="84" s="1"/>
  <c r="O108" i="84" s="1"/>
  <c r="N108" i="84"/>
  <c r="AB97" i="84" a="1"/>
  <c r="AB97" i="84" s="1"/>
  <c r="L97" i="84"/>
  <c r="AA111" i="84" a="1"/>
  <c r="AA111" i="84" s="1"/>
  <c r="K111" i="84"/>
  <c r="AC109" i="84" a="1"/>
  <c r="AC109" i="84" s="1"/>
  <c r="M109" i="84"/>
  <c r="AB85" i="84" a="1"/>
  <c r="AB85" i="84" s="1"/>
  <c r="L85" i="84"/>
  <c r="AD47" i="84" a="1"/>
  <c r="AD47" i="84" s="1"/>
  <c r="O47" i="84" s="1"/>
  <c r="Q21" i="76" s="1" a="1"/>
  <c r="Q21" i="76" s="1"/>
  <c r="N47" i="84"/>
  <c r="P21" i="76" s="1" a="1"/>
  <c r="P21" i="76" s="1"/>
  <c r="AD72" i="84" a="1"/>
  <c r="AD72" i="84" s="1"/>
  <c r="O72" i="84" s="1"/>
  <c r="N72" i="84"/>
  <c r="AA98" i="84" a="1"/>
  <c r="AA98" i="84" s="1"/>
  <c r="K98" i="84"/>
  <c r="O26" i="75"/>
  <c r="E26" i="75"/>
  <c r="J26" i="75"/>
  <c r="D26" i="75"/>
  <c r="K27" i="75"/>
  <c r="M53" i="76" s="1" a="1"/>
  <c r="M53" i="76" s="1"/>
  <c r="H27" i="75"/>
  <c r="J53" i="76" s="1" a="1"/>
  <c r="J53" i="76" s="1"/>
  <c r="D30" i="75"/>
  <c r="F56" i="76" s="1" a="1"/>
  <c r="F56" i="76" s="1"/>
  <c r="F30" i="75"/>
  <c r="H56" i="76" s="1" a="1"/>
  <c r="H56" i="76" s="1"/>
  <c r="H30" i="75"/>
  <c r="J56" i="76" s="1" a="1"/>
  <c r="J56" i="76" s="1"/>
  <c r="K31" i="75"/>
  <c r="M57" i="76" s="1" a="1"/>
  <c r="M57" i="76" s="1"/>
  <c r="F31" i="75"/>
  <c r="H57" i="76" s="1" a="1"/>
  <c r="H57" i="76" s="1"/>
  <c r="N31" i="75"/>
  <c r="P57" i="76" s="1" a="1"/>
  <c r="P57" i="76" s="1"/>
  <c r="J31" i="75"/>
  <c r="L57" i="76" s="1" a="1"/>
  <c r="L57" i="76" s="1"/>
  <c r="L31" i="75"/>
  <c r="N57" i="76" s="1" a="1"/>
  <c r="N57" i="76" s="1"/>
  <c r="K32" i="75"/>
  <c r="M58" i="76" s="1" a="1"/>
  <c r="M58" i="76" s="1"/>
  <c r="J32" i="75"/>
  <c r="L58" i="76" s="1" a="1"/>
  <c r="L58" i="76" s="1"/>
  <c r="I32" i="75"/>
  <c r="K58" i="76" s="1" a="1"/>
  <c r="K58" i="76" s="1"/>
  <c r="M32" i="75"/>
  <c r="O58" i="76" s="1" a="1"/>
  <c r="O58" i="76" s="1"/>
  <c r="K33" i="75"/>
  <c r="M33" i="75"/>
  <c r="O59" i="76" s="1" a="1"/>
  <c r="O59" i="76" s="1"/>
  <c r="L33" i="75"/>
  <c r="L34" i="75"/>
  <c r="I39" i="75"/>
  <c r="O39" i="75"/>
  <c r="L39" i="75"/>
  <c r="K39" i="75"/>
  <c r="E39" i="75"/>
  <c r="F40" i="75"/>
  <c r="E40" i="75"/>
  <c r="M40" i="75"/>
  <c r="F43" i="75"/>
  <c r="O43" i="75"/>
  <c r="E43" i="75"/>
  <c r="D44" i="75"/>
  <c r="H44" i="75"/>
  <c r="J44" i="75"/>
  <c r="O46" i="75"/>
  <c r="Q111" i="76" s="1" a="1"/>
  <c r="Q111" i="76" s="1"/>
  <c r="N46" i="75"/>
  <c r="P111" i="76" s="1" a="1"/>
  <c r="P111" i="76" s="1"/>
  <c r="D46" i="75"/>
  <c r="F111" i="76" s="1" a="1"/>
  <c r="F111" i="76" s="1"/>
  <c r="M46" i="75"/>
  <c r="O111" i="76" s="1" a="1"/>
  <c r="O111" i="76" s="1"/>
  <c r="L46" i="75"/>
  <c r="N111" i="76" s="1" a="1"/>
  <c r="N111" i="76" s="1"/>
  <c r="K47" i="75"/>
  <c r="M112" i="76" s="1" a="1"/>
  <c r="M112" i="76" s="1"/>
  <c r="M47" i="75"/>
  <c r="O112" i="76" s="1" a="1"/>
  <c r="O112" i="76" s="1"/>
  <c r="AS60" i="84" l="1" a="1"/>
  <c r="AS60" i="84" s="1"/>
  <c r="O60" i="84" s="1"/>
  <c r="R21" i="76"/>
  <c r="S21" i="76" s="1"/>
  <c r="AD96" i="84" a="1"/>
  <c r="AD96" i="84" s="1"/>
  <c r="O96" i="84" s="1"/>
  <c r="N96" i="84"/>
  <c r="AB98" i="84" a="1"/>
  <c r="AB98" i="84" s="1"/>
  <c r="L98" i="84"/>
  <c r="N83" i="84"/>
  <c r="AD83" i="84" a="1"/>
  <c r="AD83" i="84" s="1"/>
  <c r="O83" i="84" s="1"/>
  <c r="AD109" i="84" a="1"/>
  <c r="AD109" i="84" s="1"/>
  <c r="O109" i="84" s="1"/>
  <c r="N109" i="84"/>
  <c r="AB111" i="84" a="1"/>
  <c r="AB111" i="84" s="1"/>
  <c r="L111" i="84"/>
  <c r="AC85" i="84" a="1"/>
  <c r="AC85" i="84" s="1"/>
  <c r="M85" i="84"/>
  <c r="AD73" i="84" a="1"/>
  <c r="AD73" i="84" s="1"/>
  <c r="O73" i="84" s="1"/>
  <c r="N73" i="84"/>
  <c r="AC97" i="84" a="1"/>
  <c r="AC97" i="84" s="1"/>
  <c r="M97" i="84"/>
  <c r="AB86" i="84" a="1"/>
  <c r="AB86" i="84" s="1"/>
  <c r="L86" i="84"/>
  <c r="AB110" i="84" a="1"/>
  <c r="AB110" i="84" s="1"/>
  <c r="L110" i="84"/>
  <c r="AA112" i="84" a="1"/>
  <c r="AA112" i="84" s="1"/>
  <c r="K112" i="84"/>
  <c r="AA99" i="84" a="1"/>
  <c r="AA99" i="84" s="1"/>
  <c r="K99" i="84"/>
  <c r="AD84" i="84" a="1"/>
  <c r="AD84" i="84" s="1"/>
  <c r="O84" i="84" s="1"/>
  <c r="N84" i="84"/>
  <c r="M59" i="76" a="1"/>
  <c r="M59" i="76" s="1"/>
  <c r="N60" i="76" a="1"/>
  <c r="N60" i="76" s="1"/>
  <c r="N59" i="76" a="1"/>
  <c r="N59" i="76" s="1"/>
  <c r="N98" i="76" a="1"/>
  <c r="N98" i="76" s="1"/>
  <c r="L40" i="75"/>
  <c r="O33" i="75"/>
  <c r="Q59" i="76" s="1" a="1"/>
  <c r="Q59" i="76" s="1"/>
  <c r="O47" i="75"/>
  <c r="Q112" i="76" s="1" a="1"/>
  <c r="Q112" i="76" s="1"/>
  <c r="O32" i="75"/>
  <c r="Q58" i="76" s="1" a="1"/>
  <c r="Q58" i="76" s="1"/>
  <c r="H26" i="75"/>
  <c r="N44" i="75"/>
  <c r="L26" i="75"/>
  <c r="H33" i="75"/>
  <c r="J59" i="76" s="1" a="1"/>
  <c r="J59" i="76" s="1"/>
  <c r="M34" i="75"/>
  <c r="O99" i="76" s="1" a="1"/>
  <c r="O99" i="76" s="1"/>
  <c r="H43" i="75"/>
  <c r="M44" i="75"/>
  <c r="M39" i="75"/>
  <c r="G33" i="75"/>
  <c r="N34" i="75"/>
  <c r="N32" i="75"/>
  <c r="P58" i="76" s="1" a="1"/>
  <c r="P58" i="76" s="1"/>
  <c r="E45" i="75"/>
  <c r="H47" i="75"/>
  <c r="J112" i="76" s="1" a="1"/>
  <c r="J112" i="76" s="1"/>
  <c r="I45" i="75"/>
  <c r="K43" i="75"/>
  <c r="E34" i="75"/>
  <c r="G60" i="76" s="1" a="1"/>
  <c r="G60" i="76" s="1"/>
  <c r="D32" i="75"/>
  <c r="F58" i="76" s="1" a="1"/>
  <c r="F58" i="76" s="1"/>
  <c r="H40" i="75"/>
  <c r="G26" i="75"/>
  <c r="O27" i="75"/>
  <c r="Q53" i="76" s="1" a="1"/>
  <c r="Q53" i="76" s="1"/>
  <c r="I47" i="75"/>
  <c r="K112" i="76" s="1" a="1"/>
  <c r="K112" i="76" s="1"/>
  <c r="M45" i="75"/>
  <c r="F34" i="75"/>
  <c r="E32" i="75"/>
  <c r="G58" i="76" s="1" a="1"/>
  <c r="G58" i="76" s="1"/>
  <c r="L27" i="75"/>
  <c r="N53" i="76" s="1" a="1"/>
  <c r="N53" i="76" s="1"/>
  <c r="I44" i="75"/>
  <c r="E31" i="75"/>
  <c r="G57" i="76" s="1" a="1"/>
  <c r="G57" i="76" s="1"/>
  <c r="D47" i="75"/>
  <c r="F112" i="76" s="1" a="1"/>
  <c r="F112" i="76" s="1"/>
  <c r="G31" i="75"/>
  <c r="I57" i="76" s="1" a="1"/>
  <c r="I57" i="76" s="1"/>
  <c r="H45" i="75"/>
  <c r="F46" i="75"/>
  <c r="H111" i="76" s="1" a="1"/>
  <c r="H111" i="76" s="1"/>
  <c r="J45" i="75"/>
  <c r="M43" i="75"/>
  <c r="H34" i="75"/>
  <c r="F32" i="75"/>
  <c r="H58" i="76" s="1" a="1"/>
  <c r="H58" i="76" s="1"/>
  <c r="I30" i="75"/>
  <c r="K56" i="76" s="1" a="1"/>
  <c r="K56" i="76" s="1"/>
  <c r="G27" i="75"/>
  <c r="I53" i="76" s="1" a="1"/>
  <c r="I53" i="76" s="1"/>
  <c r="D39" i="75"/>
  <c r="E44" i="75"/>
  <c r="O34" i="75"/>
  <c r="F47" i="75"/>
  <c r="H112" i="76" s="1" a="1"/>
  <c r="H112" i="76" s="1"/>
  <c r="M27" i="75"/>
  <c r="O53" i="76" s="1" a="1"/>
  <c r="O53" i="76" s="1"/>
  <c r="G46" i="75"/>
  <c r="I111" i="76" s="1" a="1"/>
  <c r="I111" i="76" s="1"/>
  <c r="K45" i="75"/>
  <c r="N43" i="75"/>
  <c r="G39" i="75"/>
  <c r="I34" i="75"/>
  <c r="J30" i="75"/>
  <c r="L56" i="76" s="1" a="1"/>
  <c r="L56" i="76" s="1"/>
  <c r="M30" i="75"/>
  <c r="O56" i="76" s="1" a="1"/>
  <c r="O56" i="76" s="1"/>
  <c r="I27" i="75"/>
  <c r="K53" i="76" s="1" a="1"/>
  <c r="K53" i="76" s="1"/>
  <c r="K34" i="75"/>
  <c r="J43" i="75"/>
  <c r="K46" i="75"/>
  <c r="M111" i="76" s="1" a="1"/>
  <c r="M111" i="76" s="1"/>
  <c r="L45" i="75"/>
  <c r="D43" i="75"/>
  <c r="J39" i="75"/>
  <c r="J34" i="75"/>
  <c r="L32" i="75"/>
  <c r="N58" i="76" s="1" a="1"/>
  <c r="N58" i="76" s="1"/>
  <c r="G30" i="75"/>
  <c r="I56" i="76" s="1" a="1"/>
  <c r="I56" i="76" s="1"/>
  <c r="N27" i="75"/>
  <c r="P53" i="76" s="1" a="1"/>
  <c r="P53" i="76" s="1"/>
  <c r="D27" i="75"/>
  <c r="F53" i="76" s="1" a="1"/>
  <c r="F53" i="76" s="1"/>
  <c r="E47" i="75"/>
  <c r="G112" i="76" s="1" a="1"/>
  <c r="G112" i="76" s="1"/>
  <c r="F27" i="75"/>
  <c r="H53" i="76" s="1" a="1"/>
  <c r="H53" i="76" s="1"/>
  <c r="D40" i="75"/>
  <c r="G47" i="75"/>
  <c r="I112" i="76" s="1" a="1"/>
  <c r="I112" i="76" s="1"/>
  <c r="G43" i="75"/>
  <c r="E33" i="75"/>
  <c r="G32" i="75"/>
  <c r="I58" i="76" s="1" a="1"/>
  <c r="I58" i="76" s="1"/>
  <c r="L30" i="75"/>
  <c r="N56" i="76" s="1" a="1"/>
  <c r="N56" i="76" s="1"/>
  <c r="K26" i="75"/>
  <c r="H46" i="75"/>
  <c r="J111" i="76" s="1" a="1"/>
  <c r="J111" i="76" s="1"/>
  <c r="J47" i="75"/>
  <c r="L112" i="76" s="1" a="1"/>
  <c r="L112" i="76" s="1"/>
  <c r="I46" i="75"/>
  <c r="K111" i="76" s="1" a="1"/>
  <c r="K111" i="76" s="1"/>
  <c r="K44" i="75"/>
  <c r="I40" i="75"/>
  <c r="N39" i="75"/>
  <c r="D33" i="75"/>
  <c r="M31" i="75"/>
  <c r="O57" i="76" s="1" a="1"/>
  <c r="O57" i="76" s="1"/>
  <c r="N30" i="75"/>
  <c r="P56" i="76" s="1" a="1"/>
  <c r="P56" i="76" s="1"/>
  <c r="F45" i="75"/>
  <c r="J40" i="75"/>
  <c r="N33" i="75"/>
  <c r="E30" i="75"/>
  <c r="G56" i="76" s="1" a="1"/>
  <c r="G56" i="76" s="1"/>
  <c r="N47" i="75"/>
  <c r="P112" i="76" s="1" a="1"/>
  <c r="P112" i="76" s="1"/>
  <c r="L47" i="75"/>
  <c r="N112" i="76" s="1" a="1"/>
  <c r="N112" i="76" s="1"/>
  <c r="G45" i="75"/>
  <c r="O44" i="75"/>
  <c r="G40" i="75"/>
  <c r="F33" i="75"/>
  <c r="O30" i="75"/>
  <c r="Q56" i="76" s="1" a="1"/>
  <c r="Q56" i="76" s="1"/>
  <c r="F26" i="75"/>
  <c r="N45" i="75"/>
  <c r="K40" i="75"/>
  <c r="G34" i="75"/>
  <c r="I60" i="76" s="1" a="1"/>
  <c r="I60" i="76" s="1"/>
  <c r="O45" i="75"/>
  <c r="F44" i="75"/>
  <c r="N40" i="75"/>
  <c r="I31" i="75"/>
  <c r="K57" i="76" s="1" a="1"/>
  <c r="K57" i="76" s="1"/>
  <c r="I43" i="75"/>
  <c r="D31" i="75"/>
  <c r="F57" i="76" s="1" a="1"/>
  <c r="F57" i="76" s="1"/>
  <c r="M26" i="75"/>
  <c r="L57" i="75"/>
  <c r="J46" i="75"/>
  <c r="L111" i="76" s="1" a="1"/>
  <c r="L111" i="76" s="1"/>
  <c r="E46" i="75"/>
  <c r="G111" i="76" s="1" a="1"/>
  <c r="G111" i="76" s="1"/>
  <c r="D45" i="75"/>
  <c r="G44" i="75"/>
  <c r="L44" i="75"/>
  <c r="L43" i="75"/>
  <c r="O40" i="75"/>
  <c r="H39" i="75"/>
  <c r="D34" i="75"/>
  <c r="J33" i="75"/>
  <c r="I33" i="75"/>
  <c r="H32" i="75"/>
  <c r="J58" i="76" s="1" a="1"/>
  <c r="J58" i="76" s="1"/>
  <c r="O31" i="75"/>
  <c r="Q57" i="76" s="1" a="1"/>
  <c r="Q57" i="76" s="1"/>
  <c r="H31" i="75"/>
  <c r="J57" i="76" s="1" a="1"/>
  <c r="J57" i="76" s="1"/>
  <c r="K30" i="75"/>
  <c r="M56" i="76" s="1" a="1"/>
  <c r="M56" i="76" s="1"/>
  <c r="E27" i="75"/>
  <c r="G53" i="76" s="1" a="1"/>
  <c r="G53" i="76" s="1"/>
  <c r="J27" i="75"/>
  <c r="L53" i="76" s="1" a="1"/>
  <c r="L53" i="76" s="1"/>
  <c r="I26" i="75"/>
  <c r="O60" i="75"/>
  <c r="O58" i="75"/>
  <c r="Q110" i="76" s="1" a="1"/>
  <c r="Q110" i="76" s="1"/>
  <c r="H57" i="75"/>
  <c r="K53" i="75"/>
  <c r="D13" i="75"/>
  <c r="F60" i="75"/>
  <c r="F58" i="75"/>
  <c r="H110" i="76" s="1" a="1"/>
  <c r="H110" i="76" s="1"/>
  <c r="H56" i="75"/>
  <c r="L53" i="75"/>
  <c r="G60" i="75"/>
  <c r="G58" i="75"/>
  <c r="I110" i="76" s="1" a="1"/>
  <c r="I110" i="76" s="1"/>
  <c r="I56" i="75"/>
  <c r="M53" i="75"/>
  <c r="H60" i="75"/>
  <c r="H58" i="75"/>
  <c r="J110" i="76" s="1" a="1"/>
  <c r="J110" i="76" s="1"/>
  <c r="J56" i="75"/>
  <c r="D53" i="75"/>
  <c r="I60" i="75"/>
  <c r="I58" i="75"/>
  <c r="K110" i="76" s="1" a="1"/>
  <c r="K110" i="76" s="1"/>
  <c r="K56" i="75"/>
  <c r="N53" i="75"/>
  <c r="H59" i="75"/>
  <c r="J58" i="75"/>
  <c r="L110" i="76" s="1" a="1"/>
  <c r="L110" i="76" s="1"/>
  <c r="L56" i="75"/>
  <c r="D52" i="75"/>
  <c r="I59" i="75"/>
  <c r="K58" i="75"/>
  <c r="M110" i="76" s="1" a="1"/>
  <c r="M110" i="76" s="1"/>
  <c r="M56" i="75"/>
  <c r="N52" i="75"/>
  <c r="J59" i="75"/>
  <c r="L58" i="75"/>
  <c r="N110" i="76" s="1" a="1"/>
  <c r="N110" i="76" s="1"/>
  <c r="D56" i="75"/>
  <c r="E52" i="75"/>
  <c r="K59" i="75"/>
  <c r="M58" i="75"/>
  <c r="O110" i="76" s="1" a="1"/>
  <c r="O110" i="76" s="1"/>
  <c r="N56" i="75"/>
  <c r="O52" i="75"/>
  <c r="L59" i="75"/>
  <c r="I57" i="75"/>
  <c r="E56" i="75"/>
  <c r="G52" i="75"/>
  <c r="M59" i="75"/>
  <c r="J57" i="75"/>
  <c r="O56" i="75"/>
  <c r="K52" i="75"/>
  <c r="D59" i="75"/>
  <c r="K57" i="75"/>
  <c r="F56" i="75"/>
  <c r="F52" i="75"/>
  <c r="N58" i="75"/>
  <c r="P110" i="76" s="1" a="1"/>
  <c r="P110" i="76" s="1"/>
  <c r="N59" i="75"/>
  <c r="G56" i="75"/>
  <c r="L52" i="75"/>
  <c r="J60" i="75"/>
  <c r="E59" i="75"/>
  <c r="M57" i="75"/>
  <c r="E53" i="75"/>
  <c r="H52" i="75"/>
  <c r="K60" i="75"/>
  <c r="D57" i="75"/>
  <c r="O53" i="75"/>
  <c r="J52" i="75"/>
  <c r="L60" i="75"/>
  <c r="F59" i="75"/>
  <c r="N57" i="75"/>
  <c r="I53" i="75"/>
  <c r="I52" i="75"/>
  <c r="M60" i="75"/>
  <c r="G59" i="75"/>
  <c r="E57" i="75"/>
  <c r="F53" i="75"/>
  <c r="M52" i="75"/>
  <c r="D60" i="75"/>
  <c r="D58" i="75"/>
  <c r="F110" i="76" s="1" a="1"/>
  <c r="F110" i="76" s="1"/>
  <c r="O57" i="75"/>
  <c r="G53" i="75"/>
  <c r="F39" i="75"/>
  <c r="O59" i="75"/>
  <c r="N60" i="75"/>
  <c r="F57" i="75"/>
  <c r="H53" i="75"/>
  <c r="J79" i="76" s="1" a="1"/>
  <c r="J79" i="76" s="1"/>
  <c r="N26" i="75"/>
  <c r="E60" i="75"/>
  <c r="E58" i="75"/>
  <c r="G110" i="76" s="1" a="1"/>
  <c r="G110" i="76" s="1"/>
  <c r="G57" i="75"/>
  <c r="J53" i="75"/>
  <c r="O6" i="67"/>
  <c r="N6" i="67"/>
  <c r="M6" i="67"/>
  <c r="L6" i="67"/>
  <c r="K6" i="67"/>
  <c r="J6" i="67"/>
  <c r="I6" i="67"/>
  <c r="H6" i="67"/>
  <c r="G6" i="67"/>
  <c r="F6" i="67"/>
  <c r="E6" i="67"/>
  <c r="D6" i="67"/>
  <c r="D141" i="67" a="1"/>
  <c r="D141" i="67" s="1"/>
  <c r="E141" i="67" a="1"/>
  <c r="E141" i="67" s="1"/>
  <c r="F141" i="67" a="1"/>
  <c r="F141" i="67" s="1"/>
  <c r="G141" i="67" a="1"/>
  <c r="G141" i="67" s="1"/>
  <c r="H141" i="67" a="1"/>
  <c r="H141" i="67" s="1"/>
  <c r="I141" i="67" a="1"/>
  <c r="I141" i="67" s="1"/>
  <c r="J141" i="67" a="1"/>
  <c r="J141" i="67" s="1"/>
  <c r="K141" i="67" a="1"/>
  <c r="K141" i="67" s="1"/>
  <c r="L141" i="67" a="1"/>
  <c r="L141" i="67" s="1"/>
  <c r="M141" i="67" a="1"/>
  <c r="M141" i="67" s="1"/>
  <c r="N141" i="67" a="1"/>
  <c r="N141" i="67" s="1"/>
  <c r="O141" i="67" a="1"/>
  <c r="O141" i="67" s="1"/>
  <c r="P141" i="67" s="1"/>
  <c r="D142" i="67" a="1"/>
  <c r="D142" i="67" s="1"/>
  <c r="E142" i="67" a="1"/>
  <c r="E142" i="67" s="1"/>
  <c r="F142" i="67" a="1"/>
  <c r="F142" i="67" s="1"/>
  <c r="G142" i="67" a="1"/>
  <c r="G142" i="67" s="1"/>
  <c r="H142" i="67" a="1"/>
  <c r="H142" i="67" s="1"/>
  <c r="I142" i="67" a="1"/>
  <c r="I142" i="67" s="1"/>
  <c r="J142" i="67" a="1"/>
  <c r="J142" i="67" s="1"/>
  <c r="K142" i="67" a="1"/>
  <c r="K142" i="67" s="1"/>
  <c r="L142" i="67" a="1"/>
  <c r="L142" i="67" s="1"/>
  <c r="M142" i="67" a="1"/>
  <c r="M142" i="67" s="1"/>
  <c r="N142" i="67" a="1"/>
  <c r="N142" i="67" s="1"/>
  <c r="O142" i="67" a="1"/>
  <c r="O142" i="67" s="1"/>
  <c r="P142" i="67" s="1"/>
  <c r="D143" i="67" a="1"/>
  <c r="D143" i="67" s="1"/>
  <c r="E143" i="67" a="1"/>
  <c r="E143" i="67" s="1"/>
  <c r="F143" i="67" a="1"/>
  <c r="F143" i="67" s="1"/>
  <c r="G143" i="67" a="1"/>
  <c r="G143" i="67" s="1"/>
  <c r="H143" i="67" a="1"/>
  <c r="H143" i="67" s="1"/>
  <c r="I143" i="67" a="1"/>
  <c r="I143" i="67" s="1"/>
  <c r="J143" i="67" a="1"/>
  <c r="J143" i="67" s="1"/>
  <c r="K143" i="67" a="1"/>
  <c r="K143" i="67" s="1"/>
  <c r="L143" i="67" a="1"/>
  <c r="L143" i="67" s="1"/>
  <c r="M143" i="67" a="1"/>
  <c r="M143" i="67" s="1"/>
  <c r="N143" i="67" a="1"/>
  <c r="N143" i="67" s="1"/>
  <c r="O143" i="67" a="1"/>
  <c r="O143" i="67" s="1"/>
  <c r="P143" i="67" s="1"/>
  <c r="D144" i="67" a="1"/>
  <c r="D144" i="67" s="1"/>
  <c r="E144" i="67" a="1"/>
  <c r="E144" i="67" s="1"/>
  <c r="F144" i="67" a="1"/>
  <c r="F144" i="67" s="1"/>
  <c r="G144" i="67" a="1"/>
  <c r="G144" i="67" s="1"/>
  <c r="H144" i="67" a="1"/>
  <c r="H144" i="67" s="1"/>
  <c r="I144" i="67" a="1"/>
  <c r="I144" i="67" s="1"/>
  <c r="J144" i="67" a="1"/>
  <c r="J144" i="67" s="1"/>
  <c r="K144" i="67" a="1"/>
  <c r="K144" i="67" s="1"/>
  <c r="L144" i="67" a="1"/>
  <c r="L144" i="67" s="1"/>
  <c r="M144" i="67" a="1"/>
  <c r="M144" i="67" s="1"/>
  <c r="N144" i="67" a="1"/>
  <c r="N144" i="67" s="1"/>
  <c r="O144" i="67" a="1"/>
  <c r="O144" i="67" s="1"/>
  <c r="P144" i="67" s="1"/>
  <c r="D145" i="67" a="1"/>
  <c r="D145" i="67" s="1"/>
  <c r="E145" i="67" a="1"/>
  <c r="E145" i="67" s="1"/>
  <c r="F145" i="67" a="1"/>
  <c r="F145" i="67" s="1"/>
  <c r="G145" i="67" a="1"/>
  <c r="G145" i="67" s="1"/>
  <c r="H145" i="67" a="1"/>
  <c r="H145" i="67" s="1"/>
  <c r="I145" i="67" a="1"/>
  <c r="I145" i="67" s="1"/>
  <c r="J145" i="67" a="1"/>
  <c r="J145" i="67" s="1"/>
  <c r="K145" i="67" a="1"/>
  <c r="K145" i="67" s="1"/>
  <c r="L145" i="67" a="1"/>
  <c r="L145" i="67" s="1"/>
  <c r="M145" i="67" a="1"/>
  <c r="M145" i="67" s="1"/>
  <c r="N145" i="67" a="1"/>
  <c r="N145" i="67" s="1"/>
  <c r="O145" i="67" a="1"/>
  <c r="O145" i="67" s="1"/>
  <c r="P145" i="67" s="1"/>
  <c r="D146" i="67" a="1"/>
  <c r="D146" i="67" s="1"/>
  <c r="E146" i="67" a="1"/>
  <c r="E146" i="67" s="1"/>
  <c r="F146" i="67" a="1"/>
  <c r="F146" i="67" s="1"/>
  <c r="G146" i="67" a="1"/>
  <c r="G146" i="67" s="1"/>
  <c r="H146" i="67" a="1"/>
  <c r="H146" i="67" s="1"/>
  <c r="I146" i="67" a="1"/>
  <c r="I146" i="67" s="1"/>
  <c r="J146" i="67" a="1"/>
  <c r="J146" i="67" s="1"/>
  <c r="K146" i="67" a="1"/>
  <c r="K146" i="67" s="1"/>
  <c r="L146" i="67" a="1"/>
  <c r="L146" i="67" s="1"/>
  <c r="M146" i="67" a="1"/>
  <c r="M146" i="67" s="1"/>
  <c r="N146" i="67" a="1"/>
  <c r="N146" i="67" s="1"/>
  <c r="O146" i="67" a="1"/>
  <c r="O146" i="67" s="1"/>
  <c r="P146" i="67" s="1"/>
  <c r="D147" i="67" a="1"/>
  <c r="D147" i="67" s="1"/>
  <c r="E147" i="67" a="1"/>
  <c r="E147" i="67" s="1"/>
  <c r="F147" i="67" a="1"/>
  <c r="F147" i="67" s="1"/>
  <c r="G147" i="67" a="1"/>
  <c r="G147" i="67" s="1"/>
  <c r="H147" i="67" a="1"/>
  <c r="H147" i="67" s="1"/>
  <c r="I147" i="67" a="1"/>
  <c r="I147" i="67" s="1"/>
  <c r="J147" i="67" a="1"/>
  <c r="J147" i="67" s="1"/>
  <c r="K147" i="67" a="1"/>
  <c r="K147" i="67" s="1"/>
  <c r="L147" i="67" a="1"/>
  <c r="L147" i="67" s="1"/>
  <c r="M147" i="67" a="1"/>
  <c r="M147" i="67" s="1"/>
  <c r="N147" i="67" a="1"/>
  <c r="N147" i="67" s="1"/>
  <c r="O147" i="67" a="1"/>
  <c r="O147" i="67" s="1"/>
  <c r="P147" i="67" s="1"/>
  <c r="D148" i="67" a="1"/>
  <c r="D148" i="67" s="1"/>
  <c r="E148" i="67" a="1"/>
  <c r="E148" i="67" s="1"/>
  <c r="F148" i="67" a="1"/>
  <c r="F148" i="67" s="1"/>
  <c r="G148" i="67" a="1"/>
  <c r="G148" i="67" s="1"/>
  <c r="H148" i="67" a="1"/>
  <c r="H148" i="67" s="1"/>
  <c r="I148" i="67" a="1"/>
  <c r="I148" i="67" s="1"/>
  <c r="J148" i="67" a="1"/>
  <c r="J148" i="67" s="1"/>
  <c r="K148" i="67" a="1"/>
  <c r="K148" i="67" s="1"/>
  <c r="L148" i="67" a="1"/>
  <c r="L148" i="67" s="1"/>
  <c r="M148" i="67" a="1"/>
  <c r="M148" i="67" s="1"/>
  <c r="N148" i="67" a="1"/>
  <c r="N148" i="67" s="1"/>
  <c r="O148" i="67" a="1"/>
  <c r="O148" i="67" s="1"/>
  <c r="P148" i="67" s="1"/>
  <c r="D149" i="67" a="1"/>
  <c r="D149" i="67" s="1"/>
  <c r="E149" i="67" a="1"/>
  <c r="E149" i="67" s="1"/>
  <c r="F149" i="67" a="1"/>
  <c r="F149" i="67" s="1"/>
  <c r="G149" i="67" a="1"/>
  <c r="G149" i="67" s="1"/>
  <c r="H149" i="67" a="1"/>
  <c r="H149" i="67" s="1"/>
  <c r="I149" i="67" a="1"/>
  <c r="I149" i="67" s="1"/>
  <c r="J149" i="67" a="1"/>
  <c r="J149" i="67" s="1"/>
  <c r="K149" i="67" a="1"/>
  <c r="K149" i="67" s="1"/>
  <c r="L149" i="67" a="1"/>
  <c r="L149" i="67" s="1"/>
  <c r="M149" i="67" a="1"/>
  <c r="M149" i="67" s="1"/>
  <c r="N149" i="67" a="1"/>
  <c r="N149" i="67" s="1"/>
  <c r="O149" i="67" a="1"/>
  <c r="O149" i="67" s="1"/>
  <c r="P149" i="67" s="1"/>
  <c r="D150" i="67" a="1"/>
  <c r="D150" i="67" s="1"/>
  <c r="E150" i="67" a="1"/>
  <c r="E150" i="67" s="1"/>
  <c r="F150" i="67" a="1"/>
  <c r="F150" i="67" s="1"/>
  <c r="G150" i="67" a="1"/>
  <c r="G150" i="67" s="1"/>
  <c r="H150" i="67" a="1"/>
  <c r="H150" i="67" s="1"/>
  <c r="I150" i="67" a="1"/>
  <c r="I150" i="67" s="1"/>
  <c r="J150" i="67" a="1"/>
  <c r="J150" i="67" s="1"/>
  <c r="K150" i="67" a="1"/>
  <c r="K150" i="67" s="1"/>
  <c r="L150" i="67" a="1"/>
  <c r="L150" i="67" s="1"/>
  <c r="M150" i="67" a="1"/>
  <c r="M150" i="67" s="1"/>
  <c r="N150" i="67" a="1"/>
  <c r="N150" i="67" s="1"/>
  <c r="O150" i="67" a="1"/>
  <c r="O150" i="67" s="1"/>
  <c r="P150" i="67" s="1"/>
  <c r="D151" i="67" a="1"/>
  <c r="D151" i="67" s="1"/>
  <c r="E151" i="67" a="1"/>
  <c r="E151" i="67" s="1"/>
  <c r="F151" i="67" a="1"/>
  <c r="F151" i="67" s="1"/>
  <c r="G151" i="67" a="1"/>
  <c r="G151" i="67" s="1"/>
  <c r="H151" i="67" a="1"/>
  <c r="H151" i="67" s="1"/>
  <c r="I151" i="67" a="1"/>
  <c r="I151" i="67" s="1"/>
  <c r="J151" i="67" a="1"/>
  <c r="J151" i="67" s="1"/>
  <c r="K151" i="67" a="1"/>
  <c r="K151" i="67" s="1"/>
  <c r="L151" i="67" a="1"/>
  <c r="L151" i="67" s="1"/>
  <c r="M151" i="67" a="1"/>
  <c r="M151" i="67" s="1"/>
  <c r="N151" i="67" a="1"/>
  <c r="N151" i="67" s="1"/>
  <c r="O151" i="67" a="1"/>
  <c r="O151" i="67" s="1"/>
  <c r="P151" i="67" s="1"/>
  <c r="D152" i="67" a="1"/>
  <c r="D152" i="67" s="1"/>
  <c r="E152" i="67" a="1"/>
  <c r="E152" i="67" s="1"/>
  <c r="F152" i="67" a="1"/>
  <c r="F152" i="67" s="1"/>
  <c r="G152" i="67" a="1"/>
  <c r="G152" i="67" s="1"/>
  <c r="H152" i="67" a="1"/>
  <c r="H152" i="67" s="1"/>
  <c r="I152" i="67" a="1"/>
  <c r="I152" i="67" s="1"/>
  <c r="J152" i="67" a="1"/>
  <c r="J152" i="67" s="1"/>
  <c r="K152" i="67" a="1"/>
  <c r="K152" i="67" s="1"/>
  <c r="L152" i="67" a="1"/>
  <c r="L152" i="67" s="1"/>
  <c r="M152" i="67" a="1"/>
  <c r="M152" i="67" s="1"/>
  <c r="N152" i="67" a="1"/>
  <c r="N152" i="67" s="1"/>
  <c r="O152" i="67" a="1"/>
  <c r="O152" i="67" s="1"/>
  <c r="P152" i="67" s="1"/>
  <c r="D153" i="67" a="1"/>
  <c r="D153" i="67" s="1"/>
  <c r="E153" i="67" a="1"/>
  <c r="E153" i="67" s="1"/>
  <c r="F153" i="67" a="1"/>
  <c r="F153" i="67" s="1"/>
  <c r="G153" i="67" a="1"/>
  <c r="G153" i="67" s="1"/>
  <c r="H153" i="67" a="1"/>
  <c r="H153" i="67" s="1"/>
  <c r="I153" i="67" a="1"/>
  <c r="I153" i="67" s="1"/>
  <c r="J153" i="67" a="1"/>
  <c r="J153" i="67" s="1"/>
  <c r="K153" i="67" a="1"/>
  <c r="K153" i="67" s="1"/>
  <c r="L153" i="67" a="1"/>
  <c r="L153" i="67" s="1"/>
  <c r="M153" i="67" a="1"/>
  <c r="M153" i="67" s="1"/>
  <c r="N153" i="67" a="1"/>
  <c r="N153" i="67" s="1"/>
  <c r="O153" i="67" a="1"/>
  <c r="O153" i="67" s="1"/>
  <c r="P153" i="67" s="1"/>
  <c r="D154" i="67" a="1"/>
  <c r="D154" i="67" s="1"/>
  <c r="E154" i="67" a="1"/>
  <c r="E154" i="67" s="1"/>
  <c r="F154" i="67" a="1"/>
  <c r="F154" i="67" s="1"/>
  <c r="G154" i="67" a="1"/>
  <c r="G154" i="67" s="1"/>
  <c r="H154" i="67" a="1"/>
  <c r="H154" i="67" s="1"/>
  <c r="I154" i="67" a="1"/>
  <c r="I154" i="67" s="1"/>
  <c r="J154" i="67" a="1"/>
  <c r="J154" i="67" s="1"/>
  <c r="K154" i="67" a="1"/>
  <c r="K154" i="67" s="1"/>
  <c r="L154" i="67" a="1"/>
  <c r="L154" i="67" s="1"/>
  <c r="M154" i="67" a="1"/>
  <c r="M154" i="67" s="1"/>
  <c r="N154" i="67" a="1"/>
  <c r="N154" i="67" s="1"/>
  <c r="O154" i="67" a="1"/>
  <c r="O154" i="67" s="1"/>
  <c r="P154" i="67" s="1"/>
  <c r="D155" i="67" a="1"/>
  <c r="D155" i="67" s="1"/>
  <c r="E155" i="67" a="1"/>
  <c r="E155" i="67" s="1"/>
  <c r="F155" i="67" a="1"/>
  <c r="F155" i="67" s="1"/>
  <c r="G155" i="67" a="1"/>
  <c r="G155" i="67" s="1"/>
  <c r="H155" i="67" a="1"/>
  <c r="H155" i="67" s="1"/>
  <c r="I155" i="67" a="1"/>
  <c r="I155" i="67" s="1"/>
  <c r="J155" i="67" a="1"/>
  <c r="J155" i="67" s="1"/>
  <c r="K155" i="67" a="1"/>
  <c r="K155" i="67" s="1"/>
  <c r="L155" i="67" a="1"/>
  <c r="L155" i="67" s="1"/>
  <c r="M155" i="67" a="1"/>
  <c r="M155" i="67" s="1"/>
  <c r="N155" i="67" a="1"/>
  <c r="N155" i="67" s="1"/>
  <c r="O155" i="67" a="1"/>
  <c r="O155" i="67" s="1"/>
  <c r="P155" i="67" s="1"/>
  <c r="D156" i="67" a="1"/>
  <c r="D156" i="67" s="1"/>
  <c r="E156" i="67" a="1"/>
  <c r="E156" i="67" s="1"/>
  <c r="F156" i="67" a="1"/>
  <c r="F156" i="67" s="1"/>
  <c r="G156" i="67" a="1"/>
  <c r="G156" i="67" s="1"/>
  <c r="H156" i="67" a="1"/>
  <c r="H156" i="67" s="1"/>
  <c r="I156" i="67" a="1"/>
  <c r="I156" i="67" s="1"/>
  <c r="J156" i="67" a="1"/>
  <c r="J156" i="67" s="1"/>
  <c r="K156" i="67" a="1"/>
  <c r="K156" i="67" s="1"/>
  <c r="L156" i="67" a="1"/>
  <c r="L156" i="67" s="1"/>
  <c r="M156" i="67" a="1"/>
  <c r="M156" i="67" s="1"/>
  <c r="N156" i="67" a="1"/>
  <c r="N156" i="67" s="1"/>
  <c r="O156" i="67" a="1"/>
  <c r="O156" i="67" s="1"/>
  <c r="P156" i="67" s="1"/>
  <c r="D157" i="67" a="1"/>
  <c r="D157" i="67" s="1"/>
  <c r="E157" i="67" a="1"/>
  <c r="E157" i="67" s="1"/>
  <c r="F157" i="67" a="1"/>
  <c r="F157" i="67" s="1"/>
  <c r="G157" i="67" a="1"/>
  <c r="G157" i="67" s="1"/>
  <c r="H157" i="67" a="1"/>
  <c r="H157" i="67" s="1"/>
  <c r="I157" i="67" a="1"/>
  <c r="I157" i="67" s="1"/>
  <c r="J157" i="67" a="1"/>
  <c r="J157" i="67" s="1"/>
  <c r="K157" i="67" a="1"/>
  <c r="K157" i="67" s="1"/>
  <c r="L157" i="67" a="1"/>
  <c r="L157" i="67" s="1"/>
  <c r="M157" i="67" a="1"/>
  <c r="M157" i="67" s="1"/>
  <c r="N157" i="67" a="1"/>
  <c r="N157" i="67" s="1"/>
  <c r="O157" i="67" a="1"/>
  <c r="O157" i="67" s="1"/>
  <c r="P157" i="67" s="1"/>
  <c r="D158" i="67" a="1"/>
  <c r="D158" i="67" s="1"/>
  <c r="E158" i="67" a="1"/>
  <c r="E158" i="67" s="1"/>
  <c r="F158" i="67" a="1"/>
  <c r="F158" i="67" s="1"/>
  <c r="G158" i="67" a="1"/>
  <c r="G158" i="67" s="1"/>
  <c r="H158" i="67" a="1"/>
  <c r="H158" i="67" s="1"/>
  <c r="I158" i="67" a="1"/>
  <c r="I158" i="67" s="1"/>
  <c r="J158" i="67" a="1"/>
  <c r="J158" i="67" s="1"/>
  <c r="K158" i="67" a="1"/>
  <c r="K158" i="67" s="1"/>
  <c r="L158" i="67" a="1"/>
  <c r="L158" i="67" s="1"/>
  <c r="M158" i="67" a="1"/>
  <c r="M158" i="67" s="1"/>
  <c r="N158" i="67" a="1"/>
  <c r="N158" i="67" s="1"/>
  <c r="O158" i="67" a="1"/>
  <c r="O158" i="67" s="1"/>
  <c r="P158" i="67" s="1"/>
  <c r="D159" i="67" a="1"/>
  <c r="D159" i="67" s="1"/>
  <c r="E159" i="67" a="1"/>
  <c r="E159" i="67" s="1"/>
  <c r="F159" i="67" a="1"/>
  <c r="F159" i="67" s="1"/>
  <c r="G159" i="67" a="1"/>
  <c r="G159" i="67" s="1"/>
  <c r="H159" i="67" a="1"/>
  <c r="H159" i="67" s="1"/>
  <c r="I159" i="67" a="1"/>
  <c r="I159" i="67" s="1"/>
  <c r="J159" i="67" a="1"/>
  <c r="J159" i="67" s="1"/>
  <c r="K159" i="67" a="1"/>
  <c r="K159" i="67" s="1"/>
  <c r="L159" i="67" a="1"/>
  <c r="L159" i="67" s="1"/>
  <c r="M159" i="67" a="1"/>
  <c r="M159" i="67" s="1"/>
  <c r="N159" i="67" a="1"/>
  <c r="N159" i="67" s="1"/>
  <c r="O159" i="67" a="1"/>
  <c r="O159" i="67" s="1"/>
  <c r="P159" i="67" s="1"/>
  <c r="D160" i="67" a="1"/>
  <c r="D160" i="67" s="1"/>
  <c r="E160" i="67" a="1"/>
  <c r="E160" i="67" s="1"/>
  <c r="F160" i="67" a="1"/>
  <c r="F160" i="67" s="1"/>
  <c r="G160" i="67" a="1"/>
  <c r="G160" i="67" s="1"/>
  <c r="H160" i="67" a="1"/>
  <c r="H160" i="67" s="1"/>
  <c r="I160" i="67" a="1"/>
  <c r="I160" i="67" s="1"/>
  <c r="J160" i="67" a="1"/>
  <c r="J160" i="67" s="1"/>
  <c r="K160" i="67" a="1"/>
  <c r="K160" i="67" s="1"/>
  <c r="L160" i="67" a="1"/>
  <c r="L160" i="67" s="1"/>
  <c r="M160" i="67" a="1"/>
  <c r="M160" i="67" s="1"/>
  <c r="N160" i="67" a="1"/>
  <c r="N160" i="67" s="1"/>
  <c r="O160" i="67" a="1"/>
  <c r="O160" i="67" s="1"/>
  <c r="P160" i="67" s="1"/>
  <c r="D161" i="67" a="1"/>
  <c r="D161" i="67" s="1"/>
  <c r="E161" i="67" a="1"/>
  <c r="E161" i="67" s="1"/>
  <c r="F161" i="67" a="1"/>
  <c r="F161" i="67" s="1"/>
  <c r="G161" i="67" a="1"/>
  <c r="G161" i="67" s="1"/>
  <c r="H161" i="67" a="1"/>
  <c r="H161" i="67" s="1"/>
  <c r="I161" i="67" a="1"/>
  <c r="I161" i="67" s="1"/>
  <c r="J161" i="67" a="1"/>
  <c r="J161" i="67" s="1"/>
  <c r="K161" i="67" a="1"/>
  <c r="K161" i="67" s="1"/>
  <c r="L161" i="67" a="1"/>
  <c r="L161" i="67" s="1"/>
  <c r="M161" i="67" a="1"/>
  <c r="M161" i="67" s="1"/>
  <c r="N161" i="67" a="1"/>
  <c r="N161" i="67" s="1"/>
  <c r="O161" i="67" a="1"/>
  <c r="O161" i="67" s="1"/>
  <c r="P161" i="67" s="1"/>
  <c r="D162" i="67" a="1"/>
  <c r="D162" i="67" s="1"/>
  <c r="E162" i="67" a="1"/>
  <c r="E162" i="67" s="1"/>
  <c r="F162" i="67" a="1"/>
  <c r="F162" i="67" s="1"/>
  <c r="G162" i="67" a="1"/>
  <c r="G162" i="67" s="1"/>
  <c r="H162" i="67" a="1"/>
  <c r="H162" i="67" s="1"/>
  <c r="I162" i="67" a="1"/>
  <c r="I162" i="67" s="1"/>
  <c r="J162" i="67" a="1"/>
  <c r="J162" i="67" s="1"/>
  <c r="K162" i="67" a="1"/>
  <c r="K162" i="67" s="1"/>
  <c r="L162" i="67" a="1"/>
  <c r="L162" i="67" s="1"/>
  <c r="M162" i="67" a="1"/>
  <c r="M162" i="67" s="1"/>
  <c r="N162" i="67" a="1"/>
  <c r="N162" i="67" s="1"/>
  <c r="O162" i="67" a="1"/>
  <c r="O162" i="67" s="1"/>
  <c r="P162" i="67" s="1"/>
  <c r="D163" i="67" a="1"/>
  <c r="D163" i="67" s="1"/>
  <c r="E163" i="67" a="1"/>
  <c r="E163" i="67" s="1"/>
  <c r="F163" i="67" a="1"/>
  <c r="F163" i="67" s="1"/>
  <c r="G163" i="67" a="1"/>
  <c r="G163" i="67" s="1"/>
  <c r="H163" i="67" a="1"/>
  <c r="H163" i="67" s="1"/>
  <c r="I163" i="67" a="1"/>
  <c r="I163" i="67" s="1"/>
  <c r="J163" i="67" a="1"/>
  <c r="J163" i="67" s="1"/>
  <c r="K163" i="67" a="1"/>
  <c r="K163" i="67" s="1"/>
  <c r="L163" i="67" a="1"/>
  <c r="L163" i="67" s="1"/>
  <c r="M163" i="67" a="1"/>
  <c r="M163" i="67" s="1"/>
  <c r="N163" i="67" a="1"/>
  <c r="N163" i="67" s="1"/>
  <c r="O163" i="67" a="1"/>
  <c r="O163" i="67" s="1"/>
  <c r="P163" i="67" s="1"/>
  <c r="D164" i="67" a="1"/>
  <c r="D164" i="67" s="1"/>
  <c r="E164" i="67" a="1"/>
  <c r="E164" i="67" s="1"/>
  <c r="F164" i="67" a="1"/>
  <c r="F164" i="67" s="1"/>
  <c r="G164" i="67" a="1"/>
  <c r="G164" i="67" s="1"/>
  <c r="H164" i="67" a="1"/>
  <c r="H164" i="67" s="1"/>
  <c r="I164" i="67" a="1"/>
  <c r="I164" i="67" s="1"/>
  <c r="J164" i="67" a="1"/>
  <c r="J164" i="67" s="1"/>
  <c r="K164" i="67" a="1"/>
  <c r="K164" i="67" s="1"/>
  <c r="L164" i="67" a="1"/>
  <c r="L164" i="67" s="1"/>
  <c r="M164" i="67" a="1"/>
  <c r="M164" i="67" s="1"/>
  <c r="N164" i="67" a="1"/>
  <c r="N164" i="67" s="1"/>
  <c r="O164" i="67" a="1"/>
  <c r="O164" i="67" s="1"/>
  <c r="P164" i="67" s="1"/>
  <c r="D165" i="67" a="1"/>
  <c r="D165" i="67" s="1"/>
  <c r="E165" i="67" a="1"/>
  <c r="E165" i="67" s="1"/>
  <c r="F165" i="67" a="1"/>
  <c r="F165" i="67" s="1"/>
  <c r="G165" i="67" a="1"/>
  <c r="G165" i="67" s="1"/>
  <c r="H165" i="67" a="1"/>
  <c r="H165" i="67" s="1"/>
  <c r="I165" i="67" a="1"/>
  <c r="I165" i="67" s="1"/>
  <c r="J165" i="67" a="1"/>
  <c r="J165" i="67" s="1"/>
  <c r="K165" i="67" a="1"/>
  <c r="K165" i="67" s="1"/>
  <c r="L165" i="67" a="1"/>
  <c r="L165" i="67" s="1"/>
  <c r="M165" i="67" a="1"/>
  <c r="M165" i="67" s="1"/>
  <c r="N165" i="67" a="1"/>
  <c r="N165" i="67" s="1"/>
  <c r="O165" i="67" a="1"/>
  <c r="O165" i="67" s="1"/>
  <c r="P165" i="67" s="1"/>
  <c r="D166" i="67" a="1"/>
  <c r="D166" i="67" s="1"/>
  <c r="E166" i="67" a="1"/>
  <c r="E166" i="67" s="1"/>
  <c r="F166" i="67" a="1"/>
  <c r="F166" i="67" s="1"/>
  <c r="G166" i="67" a="1"/>
  <c r="G166" i="67" s="1"/>
  <c r="H166" i="67" a="1"/>
  <c r="H166" i="67" s="1"/>
  <c r="I166" i="67" a="1"/>
  <c r="I166" i="67" s="1"/>
  <c r="J166" i="67" a="1"/>
  <c r="J166" i="67" s="1"/>
  <c r="K166" i="67" a="1"/>
  <c r="K166" i="67" s="1"/>
  <c r="L166" i="67" a="1"/>
  <c r="L166" i="67" s="1"/>
  <c r="M166" i="67" a="1"/>
  <c r="M166" i="67" s="1"/>
  <c r="N166" i="67" a="1"/>
  <c r="N166" i="67" s="1"/>
  <c r="O166" i="67" a="1"/>
  <c r="O166" i="67" s="1"/>
  <c r="P166" i="67" s="1"/>
  <c r="D167" i="67" a="1"/>
  <c r="D167" i="67" s="1"/>
  <c r="E167" i="67" a="1"/>
  <c r="E167" i="67" s="1"/>
  <c r="F167" i="67" a="1"/>
  <c r="F167" i="67" s="1"/>
  <c r="G167" i="67" a="1"/>
  <c r="G167" i="67" s="1"/>
  <c r="H167" i="67" a="1"/>
  <c r="H167" i="67" s="1"/>
  <c r="I167" i="67" a="1"/>
  <c r="I167" i="67" s="1"/>
  <c r="J167" i="67" a="1"/>
  <c r="J167" i="67" s="1"/>
  <c r="K167" i="67" a="1"/>
  <c r="K167" i="67" s="1"/>
  <c r="L167" i="67" a="1"/>
  <c r="L167" i="67" s="1"/>
  <c r="M167" i="67" a="1"/>
  <c r="M167" i="67" s="1"/>
  <c r="N167" i="67" a="1"/>
  <c r="N167" i="67" s="1"/>
  <c r="O167" i="67" a="1"/>
  <c r="O167" i="67" s="1"/>
  <c r="P167" i="67" s="1"/>
  <c r="D168" i="67" a="1"/>
  <c r="D168" i="67" s="1"/>
  <c r="E168" i="67" a="1"/>
  <c r="E168" i="67" s="1"/>
  <c r="F168" i="67" a="1"/>
  <c r="F168" i="67" s="1"/>
  <c r="G168" i="67" a="1"/>
  <c r="G168" i="67" s="1"/>
  <c r="H168" i="67" a="1"/>
  <c r="H168" i="67" s="1"/>
  <c r="I168" i="67" a="1"/>
  <c r="I168" i="67" s="1"/>
  <c r="J168" i="67" a="1"/>
  <c r="J168" i="67" s="1"/>
  <c r="K168" i="67" a="1"/>
  <c r="K168" i="67" s="1"/>
  <c r="L168" i="67" a="1"/>
  <c r="L168" i="67" s="1"/>
  <c r="M168" i="67" a="1"/>
  <c r="M168" i="67" s="1"/>
  <c r="N168" i="67" a="1"/>
  <c r="N168" i="67" s="1"/>
  <c r="O168" i="67" a="1"/>
  <c r="O168" i="67" s="1"/>
  <c r="P168" i="67" s="1"/>
  <c r="D169" i="67" a="1"/>
  <c r="D169" i="67" s="1"/>
  <c r="E169" i="67" a="1"/>
  <c r="E169" i="67" s="1"/>
  <c r="F169" i="67" a="1"/>
  <c r="F169" i="67" s="1"/>
  <c r="G169" i="67" a="1"/>
  <c r="G169" i="67" s="1"/>
  <c r="H169" i="67" a="1"/>
  <c r="H169" i="67" s="1"/>
  <c r="I169" i="67" a="1"/>
  <c r="I169" i="67" s="1"/>
  <c r="J169" i="67" a="1"/>
  <c r="J169" i="67" s="1"/>
  <c r="K169" i="67" a="1"/>
  <c r="K169" i="67" s="1"/>
  <c r="L169" i="67" a="1"/>
  <c r="L169" i="67" s="1"/>
  <c r="M169" i="67" a="1"/>
  <c r="M169" i="67" s="1"/>
  <c r="N169" i="67" a="1"/>
  <c r="N169" i="67" s="1"/>
  <c r="O169" i="67" a="1"/>
  <c r="O169" i="67" s="1"/>
  <c r="P169" i="67" s="1"/>
  <c r="D170" i="67" a="1"/>
  <c r="D170" i="67" s="1"/>
  <c r="E170" i="67" a="1"/>
  <c r="E170" i="67" s="1"/>
  <c r="F170" i="67" a="1"/>
  <c r="F170" i="67" s="1"/>
  <c r="G170" i="67" a="1"/>
  <c r="G170" i="67" s="1"/>
  <c r="H170" i="67" a="1"/>
  <c r="H170" i="67" s="1"/>
  <c r="I170" i="67" a="1"/>
  <c r="I170" i="67" s="1"/>
  <c r="J170" i="67" a="1"/>
  <c r="J170" i="67" s="1"/>
  <c r="K170" i="67" a="1"/>
  <c r="K170" i="67" s="1"/>
  <c r="L170" i="67" a="1"/>
  <c r="L170" i="67" s="1"/>
  <c r="M170" i="67" a="1"/>
  <c r="M170" i="67" s="1"/>
  <c r="N170" i="67" a="1"/>
  <c r="N170" i="67" s="1"/>
  <c r="O170" i="67" a="1"/>
  <c r="O170" i="67" s="1"/>
  <c r="P170" i="67" s="1"/>
  <c r="B13" i="71" a="1"/>
  <c r="M6" i="71"/>
  <c r="L6" i="71"/>
  <c r="K6" i="71"/>
  <c r="J6" i="71"/>
  <c r="I6" i="71"/>
  <c r="H6" i="71"/>
  <c r="G6" i="71"/>
  <c r="F6" i="71"/>
  <c r="E6" i="71"/>
  <c r="D6" i="71"/>
  <c r="C6" i="71"/>
  <c r="C127" i="64" a="1"/>
  <c r="D19" i="70" a="1"/>
  <c r="C127" i="65" a="1"/>
  <c r="C240" i="65" a="1"/>
  <c r="C240" i="65" l="1"/>
  <c r="B28" i="61"/>
  <c r="B48" i="61"/>
  <c r="B68" i="61"/>
  <c r="B89" i="61"/>
  <c r="B109" i="61"/>
  <c r="B85" i="61"/>
  <c r="B29" i="61"/>
  <c r="B49" i="61"/>
  <c r="B69" i="61"/>
  <c r="B90" i="61"/>
  <c r="B110" i="61"/>
  <c r="B10" i="61"/>
  <c r="B30" i="61"/>
  <c r="B50" i="61"/>
  <c r="B70" i="61"/>
  <c r="B91" i="61"/>
  <c r="B111" i="61"/>
  <c r="B11" i="61"/>
  <c r="B31" i="61"/>
  <c r="B51" i="61"/>
  <c r="B71" i="61"/>
  <c r="B92" i="61"/>
  <c r="B112" i="61"/>
  <c r="B12" i="61"/>
  <c r="B32" i="61"/>
  <c r="B52" i="61"/>
  <c r="B72" i="61"/>
  <c r="B93" i="61"/>
  <c r="B113" i="61"/>
  <c r="B13" i="61"/>
  <c r="B33" i="61"/>
  <c r="B53" i="61"/>
  <c r="B73" i="61"/>
  <c r="B94" i="61"/>
  <c r="B114" i="61"/>
  <c r="B14" i="61"/>
  <c r="B34" i="61"/>
  <c r="B54" i="61"/>
  <c r="B74" i="61"/>
  <c r="B95" i="61"/>
  <c r="B115" i="61"/>
  <c r="B15" i="61"/>
  <c r="B35" i="61"/>
  <c r="B55" i="61"/>
  <c r="B75" i="61"/>
  <c r="B96" i="61"/>
  <c r="B116" i="61"/>
  <c r="B16" i="61"/>
  <c r="B36" i="61"/>
  <c r="B56" i="61"/>
  <c r="B76" i="61"/>
  <c r="B97" i="61"/>
  <c r="B117" i="61"/>
  <c r="B17" i="61"/>
  <c r="B37" i="61"/>
  <c r="B57" i="61"/>
  <c r="B77" i="61"/>
  <c r="B98" i="61"/>
  <c r="B118" i="61"/>
  <c r="B18" i="61"/>
  <c r="B38" i="61"/>
  <c r="B58" i="61"/>
  <c r="B78" i="61"/>
  <c r="B99" i="61"/>
  <c r="B19" i="61"/>
  <c r="B39" i="61"/>
  <c r="B59" i="61"/>
  <c r="B79" i="61"/>
  <c r="B100" i="61"/>
  <c r="B20" i="61"/>
  <c r="B40" i="61"/>
  <c r="B60" i="61"/>
  <c r="B80" i="61"/>
  <c r="B101" i="61"/>
  <c r="B21" i="61"/>
  <c r="B41" i="61"/>
  <c r="B61" i="61"/>
  <c r="B81" i="61"/>
  <c r="B102" i="61"/>
  <c r="B22" i="61"/>
  <c r="B42" i="61"/>
  <c r="B62" i="61"/>
  <c r="B82" i="61"/>
  <c r="B103" i="61"/>
  <c r="B23" i="61"/>
  <c r="B43" i="61"/>
  <c r="B63" i="61"/>
  <c r="B83" i="61"/>
  <c r="B104" i="61"/>
  <c r="B24" i="61"/>
  <c r="B44" i="61"/>
  <c r="B64" i="61"/>
  <c r="B84" i="61"/>
  <c r="B105" i="61"/>
  <c r="B25" i="61"/>
  <c r="B45" i="61"/>
  <c r="B65" i="61"/>
  <c r="B86" i="61"/>
  <c r="B106" i="61"/>
  <c r="B26" i="61"/>
  <c r="B46" i="61"/>
  <c r="B66" i="61"/>
  <c r="B87" i="61"/>
  <c r="B107" i="61"/>
  <c r="B27" i="61"/>
  <c r="B47" i="61"/>
  <c r="B67" i="61"/>
  <c r="B88" i="61"/>
  <c r="B108" i="61"/>
  <c r="C76" i="70"/>
  <c r="B29" i="70"/>
  <c r="B49" i="70"/>
  <c r="B69" i="70"/>
  <c r="B89" i="70"/>
  <c r="B109" i="70"/>
  <c r="B33" i="70"/>
  <c r="B93" i="70"/>
  <c r="B94" i="70"/>
  <c r="B35" i="70"/>
  <c r="B115" i="70"/>
  <c r="B79" i="70"/>
  <c r="B40" i="70"/>
  <c r="B30" i="70"/>
  <c r="B50" i="70"/>
  <c r="B70" i="70"/>
  <c r="B90" i="70"/>
  <c r="B110" i="70"/>
  <c r="B53" i="70"/>
  <c r="B34" i="70"/>
  <c r="B75" i="70"/>
  <c r="B99" i="70"/>
  <c r="B20" i="70"/>
  <c r="B31" i="70"/>
  <c r="B51" i="70"/>
  <c r="B71" i="70"/>
  <c r="B91" i="70"/>
  <c r="B111" i="70"/>
  <c r="B73" i="70"/>
  <c r="B74" i="70"/>
  <c r="B95" i="70"/>
  <c r="B32" i="70"/>
  <c r="B52" i="70"/>
  <c r="B72" i="70"/>
  <c r="B92" i="70"/>
  <c r="B112" i="70"/>
  <c r="B113" i="70"/>
  <c r="B54" i="70"/>
  <c r="B114" i="70"/>
  <c r="B55" i="70"/>
  <c r="B21" i="70"/>
  <c r="B22" i="70"/>
  <c r="B42" i="70"/>
  <c r="B62" i="70"/>
  <c r="B82" i="70"/>
  <c r="B102" i="70"/>
  <c r="B122" i="70"/>
  <c r="B23" i="70"/>
  <c r="B43" i="70"/>
  <c r="B63" i="70"/>
  <c r="B83" i="70"/>
  <c r="B103" i="70"/>
  <c r="B123" i="70"/>
  <c r="B24" i="70"/>
  <c r="B44" i="70"/>
  <c r="B64" i="70"/>
  <c r="B84" i="70"/>
  <c r="B104" i="70"/>
  <c r="B124" i="70"/>
  <c r="B119" i="70"/>
  <c r="B25" i="70"/>
  <c r="B45" i="70"/>
  <c r="B65" i="70"/>
  <c r="B85" i="70"/>
  <c r="B105" i="70"/>
  <c r="B125" i="70"/>
  <c r="B26" i="70"/>
  <c r="B46" i="70"/>
  <c r="B66" i="70"/>
  <c r="B86" i="70"/>
  <c r="B106" i="70"/>
  <c r="B126" i="70"/>
  <c r="B27" i="70"/>
  <c r="B47" i="70"/>
  <c r="B67" i="70"/>
  <c r="B87" i="70"/>
  <c r="B107" i="70"/>
  <c r="B127" i="70"/>
  <c r="B28" i="70"/>
  <c r="B48" i="70"/>
  <c r="B68" i="70"/>
  <c r="B88" i="70"/>
  <c r="B108" i="70"/>
  <c r="B128" i="70"/>
  <c r="B36" i="70"/>
  <c r="B56" i="70"/>
  <c r="B76" i="70"/>
  <c r="B96" i="70"/>
  <c r="B57" i="70"/>
  <c r="B77" i="70"/>
  <c r="B97" i="70"/>
  <c r="B117" i="70"/>
  <c r="B58" i="70"/>
  <c r="B78" i="70"/>
  <c r="B98" i="70"/>
  <c r="B118" i="70"/>
  <c r="B39" i="70"/>
  <c r="B80" i="70"/>
  <c r="B100" i="70"/>
  <c r="B120" i="70"/>
  <c r="B61" i="70"/>
  <c r="B81" i="70"/>
  <c r="B101" i="70"/>
  <c r="B121" i="70"/>
  <c r="B116" i="70"/>
  <c r="B37" i="70"/>
  <c r="B38" i="70"/>
  <c r="B59" i="70"/>
  <c r="B60" i="70"/>
  <c r="B41" i="70"/>
  <c r="AD97" i="84" a="1"/>
  <c r="AD97" i="84" s="1"/>
  <c r="O97" i="84" s="1"/>
  <c r="N97" i="84"/>
  <c r="AD85" i="84" a="1"/>
  <c r="AD85" i="84" s="1"/>
  <c r="O85" i="84" s="1"/>
  <c r="N85" i="84"/>
  <c r="AC111" i="84" a="1"/>
  <c r="AC111" i="84" s="1"/>
  <c r="M111" i="84"/>
  <c r="AB99" i="84" a="1"/>
  <c r="AB99" i="84" s="1"/>
  <c r="L99" i="84"/>
  <c r="AC98" i="84" a="1"/>
  <c r="AC98" i="84" s="1"/>
  <c r="M98" i="84"/>
  <c r="AB112" i="84" a="1"/>
  <c r="AB112" i="84" s="1"/>
  <c r="L112" i="84"/>
  <c r="AC110" i="84" a="1"/>
  <c r="AC110" i="84" s="1"/>
  <c r="M110" i="84"/>
  <c r="AC86" i="84" a="1"/>
  <c r="AC86" i="84" s="1"/>
  <c r="M86" i="84"/>
  <c r="D113" i="71" a="1"/>
  <c r="D113" i="71" s="1"/>
  <c r="N113" i="71" a="1"/>
  <c r="N113" i="71" s="1"/>
  <c r="G115" i="71" a="1"/>
  <c r="G115" i="71" s="1"/>
  <c r="J117" i="71" a="1"/>
  <c r="J117" i="71" s="1"/>
  <c r="C119" i="71" a="1"/>
  <c r="C119" i="71" s="1"/>
  <c r="M119" i="71" a="1"/>
  <c r="M119" i="71" s="1"/>
  <c r="F121" i="71" a="1"/>
  <c r="F121" i="71" s="1"/>
  <c r="E113" i="71" a="1"/>
  <c r="E113" i="71" s="1"/>
  <c r="H115" i="71" a="1"/>
  <c r="H115" i="71" s="1"/>
  <c r="K117" i="71" a="1"/>
  <c r="K117" i="71" s="1"/>
  <c r="D119" i="71" a="1"/>
  <c r="D119" i="71" s="1"/>
  <c r="N119" i="71" a="1"/>
  <c r="N119" i="71" s="1"/>
  <c r="G121" i="71" a="1"/>
  <c r="G121" i="71" s="1"/>
  <c r="F113" i="71" a="1"/>
  <c r="F113" i="71" s="1"/>
  <c r="I115" i="71" a="1"/>
  <c r="I115" i="71" s="1"/>
  <c r="G113" i="71" a="1"/>
  <c r="G113" i="71" s="1"/>
  <c r="J115" i="71" a="1"/>
  <c r="J115" i="71" s="1"/>
  <c r="C117" i="71" a="1"/>
  <c r="C117" i="71" s="1"/>
  <c r="M117" i="71" a="1"/>
  <c r="M117" i="71" s="1"/>
  <c r="F119" i="71" a="1"/>
  <c r="F119" i="71" s="1"/>
  <c r="I121" i="71" a="1"/>
  <c r="I121" i="71" s="1"/>
  <c r="H113" i="71" a="1"/>
  <c r="H113" i="71" s="1"/>
  <c r="K115" i="71" a="1"/>
  <c r="K115" i="71" s="1"/>
  <c r="L112" i="71" a="1"/>
  <c r="L112" i="71" s="1"/>
  <c r="E114" i="71" a="1"/>
  <c r="E114" i="71" s="1"/>
  <c r="H116" i="71" a="1"/>
  <c r="H116" i="71" s="1"/>
  <c r="K118" i="71" a="1"/>
  <c r="K118" i="71" s="1"/>
  <c r="I113" i="71" a="1"/>
  <c r="I113" i="71" s="1"/>
  <c r="J113" i="71" a="1"/>
  <c r="J113" i="71" s="1"/>
  <c r="C115" i="71" a="1"/>
  <c r="C115" i="71" s="1"/>
  <c r="M115" i="71" a="1"/>
  <c r="M115" i="71" s="1"/>
  <c r="F117" i="71" a="1"/>
  <c r="F117" i="71" s="1"/>
  <c r="I119" i="71" a="1"/>
  <c r="I119" i="71" s="1"/>
  <c r="K113" i="71" a="1"/>
  <c r="K113" i="71" s="1"/>
  <c r="D115" i="71" a="1"/>
  <c r="D115" i="71" s="1"/>
  <c r="N115" i="71" a="1"/>
  <c r="N115" i="71" s="1"/>
  <c r="G117" i="71" a="1"/>
  <c r="G117" i="71" s="1"/>
  <c r="J119" i="71" a="1"/>
  <c r="J119" i="71" s="1"/>
  <c r="C121" i="71" a="1"/>
  <c r="C121" i="71" s="1"/>
  <c r="M121" i="71" a="1"/>
  <c r="M121" i="71" s="1"/>
  <c r="C113" i="71" a="1"/>
  <c r="C113" i="71" s="1"/>
  <c r="M113" i="71" a="1"/>
  <c r="M113" i="71" s="1"/>
  <c r="F115" i="71" a="1"/>
  <c r="F115" i="71" s="1"/>
  <c r="I117" i="71" a="1"/>
  <c r="I117" i="71" s="1"/>
  <c r="H112" i="71" a="1"/>
  <c r="H112" i="71" s="1"/>
  <c r="L116" i="71" a="1"/>
  <c r="L116" i="71" s="1"/>
  <c r="I112" i="71" a="1"/>
  <c r="I112" i="71" s="1"/>
  <c r="C114" i="71" a="1"/>
  <c r="C114" i="71" s="1"/>
  <c r="M116" i="71" a="1"/>
  <c r="M116" i="71" s="1"/>
  <c r="D120" i="71" a="1"/>
  <c r="D120" i="71" s="1"/>
  <c r="D121" i="71" a="1"/>
  <c r="D121" i="71" s="1"/>
  <c r="C122" i="71" a="1"/>
  <c r="C122" i="71" s="1"/>
  <c r="J112" i="71" a="1"/>
  <c r="J112" i="71" s="1"/>
  <c r="D114" i="71" a="1"/>
  <c r="D114" i="71" s="1"/>
  <c r="N116" i="71" a="1"/>
  <c r="N116" i="71" s="1"/>
  <c r="C118" i="71" a="1"/>
  <c r="C118" i="71" s="1"/>
  <c r="E119" i="71" a="1"/>
  <c r="E119" i="71" s="1"/>
  <c r="D122" i="71" a="1"/>
  <c r="D122" i="71" s="1"/>
  <c r="K112" i="71" a="1"/>
  <c r="K112" i="71" s="1"/>
  <c r="F114" i="71" a="1"/>
  <c r="F114" i="71" s="1"/>
  <c r="L115" i="71" a="1"/>
  <c r="L115" i="71" s="1"/>
  <c r="D118" i="71" a="1"/>
  <c r="D118" i="71" s="1"/>
  <c r="E120" i="71" a="1"/>
  <c r="E120" i="71" s="1"/>
  <c r="E121" i="71" a="1"/>
  <c r="E121" i="71" s="1"/>
  <c r="M112" i="71" a="1"/>
  <c r="M112" i="71" s="1"/>
  <c r="G114" i="71" a="1"/>
  <c r="G114" i="71" s="1"/>
  <c r="F120" i="71" a="1"/>
  <c r="F120" i="71" s="1"/>
  <c r="E122" i="71" a="1"/>
  <c r="E122" i="71" s="1"/>
  <c r="N112" i="71" a="1"/>
  <c r="N112" i="71" s="1"/>
  <c r="H114" i="71" a="1"/>
  <c r="H114" i="71" s="1"/>
  <c r="E118" i="71" a="1"/>
  <c r="E118" i="71" s="1"/>
  <c r="G119" i="71" a="1"/>
  <c r="G119" i="71" s="1"/>
  <c r="G120" i="71" a="1"/>
  <c r="G120" i="71" s="1"/>
  <c r="F122" i="71" a="1"/>
  <c r="F122" i="71" s="1"/>
  <c r="D117" i="71" a="1"/>
  <c r="D117" i="71" s="1"/>
  <c r="F118" i="71" a="1"/>
  <c r="F118" i="71" s="1"/>
  <c r="I114" i="71" a="1"/>
  <c r="I114" i="71" s="1"/>
  <c r="E117" i="71" a="1"/>
  <c r="E117" i="71" s="1"/>
  <c r="G118" i="71" a="1"/>
  <c r="G118" i="71" s="1"/>
  <c r="H119" i="71" a="1"/>
  <c r="H119" i="71" s="1"/>
  <c r="H120" i="71" a="1"/>
  <c r="H120" i="71" s="1"/>
  <c r="H121" i="71" a="1"/>
  <c r="H121" i="71" s="1"/>
  <c r="G122" i="71" a="1"/>
  <c r="G122" i="71" s="1"/>
  <c r="J114" i="71" a="1"/>
  <c r="J114" i="71" s="1"/>
  <c r="H118" i="71" a="1"/>
  <c r="H118" i="71" s="1"/>
  <c r="K114" i="71" a="1"/>
  <c r="K114" i="71" s="1"/>
  <c r="C116" i="71" a="1"/>
  <c r="C116" i="71" s="1"/>
  <c r="I120" i="71" a="1"/>
  <c r="I120" i="71" s="1"/>
  <c r="H122" i="71" a="1"/>
  <c r="H122" i="71" s="1"/>
  <c r="L114" i="71" a="1"/>
  <c r="L114" i="71" s="1"/>
  <c r="D116" i="71" a="1"/>
  <c r="D116" i="71" s="1"/>
  <c r="I118" i="71" a="1"/>
  <c r="I118" i="71" s="1"/>
  <c r="J120" i="71" a="1"/>
  <c r="J120" i="71" s="1"/>
  <c r="J121" i="71" a="1"/>
  <c r="J121" i="71" s="1"/>
  <c r="M114" i="71" a="1"/>
  <c r="M114" i="71" s="1"/>
  <c r="E116" i="71" a="1"/>
  <c r="E116" i="71" s="1"/>
  <c r="H117" i="71" a="1"/>
  <c r="H117" i="71" s="1"/>
  <c r="J118" i="71" a="1"/>
  <c r="J118" i="71" s="1"/>
  <c r="K119" i="71" a="1"/>
  <c r="K119" i="71" s="1"/>
  <c r="K120" i="71" a="1"/>
  <c r="K120" i="71" s="1"/>
  <c r="I122" i="71" a="1"/>
  <c r="I122" i="71" s="1"/>
  <c r="N114" i="71" a="1"/>
  <c r="N114" i="71" s="1"/>
  <c r="F116" i="71" a="1"/>
  <c r="F116" i="71" s="1"/>
  <c r="K121" i="71" a="1"/>
  <c r="K121" i="71" s="1"/>
  <c r="J122" i="71" a="1"/>
  <c r="J122" i="71" s="1"/>
  <c r="G116" i="71" a="1"/>
  <c r="G116" i="71" s="1"/>
  <c r="L119" i="71" a="1"/>
  <c r="L119" i="71" s="1"/>
  <c r="L120" i="71" a="1"/>
  <c r="L120" i="71" s="1"/>
  <c r="L118" i="71" a="1"/>
  <c r="L118" i="71" s="1"/>
  <c r="M120" i="71" a="1"/>
  <c r="M120" i="71" s="1"/>
  <c r="L121" i="71" a="1"/>
  <c r="L121" i="71" s="1"/>
  <c r="K122" i="71" a="1"/>
  <c r="K122" i="71" s="1"/>
  <c r="C112" i="71" a="1"/>
  <c r="C112" i="71" s="1"/>
  <c r="M118" i="71" a="1"/>
  <c r="M118" i="71" s="1"/>
  <c r="D112" i="71" a="1"/>
  <c r="D112" i="71" s="1"/>
  <c r="L113" i="71" a="1"/>
  <c r="L113" i="71" s="1"/>
  <c r="E115" i="71" a="1"/>
  <c r="E115" i="71" s="1"/>
  <c r="I116" i="71" a="1"/>
  <c r="I116" i="71" s="1"/>
  <c r="L117" i="71" a="1"/>
  <c r="L117" i="71" s="1"/>
  <c r="N118" i="71" a="1"/>
  <c r="N118" i="71" s="1"/>
  <c r="N120" i="71" a="1"/>
  <c r="N120" i="71" s="1"/>
  <c r="L122" i="71" a="1"/>
  <c r="L122" i="71" s="1"/>
  <c r="E112" i="71" a="1"/>
  <c r="E112" i="71" s="1"/>
  <c r="J116" i="71" a="1"/>
  <c r="J116" i="71" s="1"/>
  <c r="N121" i="71" a="1"/>
  <c r="N121" i="71" s="1"/>
  <c r="M122" i="71" a="1"/>
  <c r="M122" i="71" s="1"/>
  <c r="F112" i="71" a="1"/>
  <c r="F112" i="71" s="1"/>
  <c r="K116" i="71" a="1"/>
  <c r="K116" i="71" s="1"/>
  <c r="N122" i="71" a="1"/>
  <c r="N122" i="71" s="1"/>
  <c r="G112" i="71" a="1"/>
  <c r="G112" i="71" s="1"/>
  <c r="N117" i="71" a="1"/>
  <c r="N117" i="71" s="1"/>
  <c r="C120" i="71" a="1"/>
  <c r="C120" i="71" s="1"/>
  <c r="K204" i="64" a="1"/>
  <c r="K204" i="64" s="1"/>
  <c r="F206" i="64" a="1"/>
  <c r="F206" i="64" s="1"/>
  <c r="K208" i="64" a="1"/>
  <c r="K208" i="64" s="1"/>
  <c r="F210" i="64" a="1"/>
  <c r="F210" i="64" s="1"/>
  <c r="K212" i="64" a="1"/>
  <c r="K212" i="64" s="1"/>
  <c r="F214" i="64" a="1"/>
  <c r="F214" i="64" s="1"/>
  <c r="K216" i="64" a="1"/>
  <c r="K216" i="64" s="1"/>
  <c r="F218" i="64" a="1"/>
  <c r="F218" i="64" s="1"/>
  <c r="K220" i="64" a="1"/>
  <c r="K220" i="64" s="1"/>
  <c r="F222" i="64" a="1"/>
  <c r="F222" i="64" s="1"/>
  <c r="K224" i="64" a="1"/>
  <c r="K224" i="64" s="1"/>
  <c r="F226" i="64" a="1"/>
  <c r="F226" i="64" s="1"/>
  <c r="K228" i="64" a="1"/>
  <c r="K228" i="64" s="1"/>
  <c r="F230" i="64" a="1"/>
  <c r="F230" i="64" s="1"/>
  <c r="D203" i="64" a="1"/>
  <c r="D203" i="64" s="1"/>
  <c r="N203" i="64" a="1"/>
  <c r="N203" i="64" s="1"/>
  <c r="I205" i="64" a="1"/>
  <c r="I205" i="64" s="1"/>
  <c r="D207" i="64" a="1"/>
  <c r="D207" i="64" s="1"/>
  <c r="N207" i="64" a="1"/>
  <c r="N207" i="64" s="1"/>
  <c r="I209" i="64" a="1"/>
  <c r="I209" i="64" s="1"/>
  <c r="D211" i="64" a="1"/>
  <c r="D211" i="64" s="1"/>
  <c r="N211" i="64" a="1"/>
  <c r="N211" i="64" s="1"/>
  <c r="I213" i="64" a="1"/>
  <c r="I213" i="64" s="1"/>
  <c r="D215" i="64" a="1"/>
  <c r="D215" i="64" s="1"/>
  <c r="N215" i="64" a="1"/>
  <c r="N215" i="64" s="1"/>
  <c r="I217" i="64" a="1"/>
  <c r="I217" i="64" s="1"/>
  <c r="D219" i="64" a="1"/>
  <c r="D219" i="64" s="1"/>
  <c r="N219" i="64" a="1"/>
  <c r="N219" i="64" s="1"/>
  <c r="L204" i="64" a="1"/>
  <c r="L204" i="64" s="1"/>
  <c r="G206" i="64" a="1"/>
  <c r="G206" i="64" s="1"/>
  <c r="L208" i="64" a="1"/>
  <c r="L208" i="64" s="1"/>
  <c r="G210" i="64" a="1"/>
  <c r="G210" i="64" s="1"/>
  <c r="L212" i="64" a="1"/>
  <c r="L212" i="64" s="1"/>
  <c r="G214" i="64" a="1"/>
  <c r="G214" i="64" s="1"/>
  <c r="L216" i="64" a="1"/>
  <c r="L216" i="64" s="1"/>
  <c r="G218" i="64" a="1"/>
  <c r="G218" i="64" s="1"/>
  <c r="L220" i="64" a="1"/>
  <c r="L220" i="64" s="1"/>
  <c r="G222" i="64" a="1"/>
  <c r="G222" i="64" s="1"/>
  <c r="L224" i="64" a="1"/>
  <c r="L224" i="64" s="1"/>
  <c r="G226" i="64" a="1"/>
  <c r="G226" i="64" s="1"/>
  <c r="L228" i="64" a="1"/>
  <c r="L228" i="64" s="1"/>
  <c r="G230" i="64" a="1"/>
  <c r="G230" i="64" s="1"/>
  <c r="E203" i="64" a="1"/>
  <c r="E203" i="64" s="1"/>
  <c r="O203" i="64" a="1"/>
  <c r="O203" i="64" s="1"/>
  <c r="J205" i="64" a="1"/>
  <c r="J205" i="64" s="1"/>
  <c r="E207" i="64" a="1"/>
  <c r="E207" i="64" s="1"/>
  <c r="O207" i="64" a="1"/>
  <c r="O207" i="64" s="1"/>
  <c r="J209" i="64" a="1"/>
  <c r="J209" i="64" s="1"/>
  <c r="E211" i="64" a="1"/>
  <c r="E211" i="64" s="1"/>
  <c r="O211" i="64" a="1"/>
  <c r="O211" i="64" s="1"/>
  <c r="J213" i="64" a="1"/>
  <c r="J213" i="64" s="1"/>
  <c r="E215" i="64" a="1"/>
  <c r="E215" i="64" s="1"/>
  <c r="O215" i="64" a="1"/>
  <c r="O215" i="64" s="1"/>
  <c r="J217" i="64" a="1"/>
  <c r="J217" i="64" s="1"/>
  <c r="E219" i="64" a="1"/>
  <c r="E219" i="64" s="1"/>
  <c r="O219" i="64" a="1"/>
  <c r="O219" i="64" s="1"/>
  <c r="P219" i="64" s="1"/>
  <c r="J221" i="64" a="1"/>
  <c r="J221" i="64" s="1"/>
  <c r="M204" i="64" a="1"/>
  <c r="M204" i="64" s="1"/>
  <c r="H206" i="64" a="1"/>
  <c r="H206" i="64" s="1"/>
  <c r="M208" i="64" a="1"/>
  <c r="M208" i="64" s="1"/>
  <c r="H210" i="64" a="1"/>
  <c r="H210" i="64" s="1"/>
  <c r="M212" i="64" a="1"/>
  <c r="M212" i="64" s="1"/>
  <c r="H214" i="64" a="1"/>
  <c r="H214" i="64" s="1"/>
  <c r="M216" i="64" a="1"/>
  <c r="M216" i="64" s="1"/>
  <c r="H218" i="64" a="1"/>
  <c r="H218" i="64" s="1"/>
  <c r="M220" i="64" a="1"/>
  <c r="M220" i="64" s="1"/>
  <c r="H222" i="64" a="1"/>
  <c r="H222" i="64" s="1"/>
  <c r="M224" i="64" a="1"/>
  <c r="M224" i="64" s="1"/>
  <c r="H226" i="64" a="1"/>
  <c r="H226" i="64" s="1"/>
  <c r="M228" i="64" a="1"/>
  <c r="M228" i="64" s="1"/>
  <c r="H230" i="64" a="1"/>
  <c r="H230" i="64" s="1"/>
  <c r="M232" i="64" a="1"/>
  <c r="M232" i="64" s="1"/>
  <c r="F203" i="64" a="1"/>
  <c r="F203" i="64" s="1"/>
  <c r="K205" i="64" a="1"/>
  <c r="K205" i="64" s="1"/>
  <c r="F207" i="64" a="1"/>
  <c r="F207" i="64" s="1"/>
  <c r="K209" i="64" a="1"/>
  <c r="K209" i="64" s="1"/>
  <c r="F211" i="64" a="1"/>
  <c r="F211" i="64" s="1"/>
  <c r="K213" i="64" a="1"/>
  <c r="K213" i="64" s="1"/>
  <c r="F215" i="64" a="1"/>
  <c r="F215" i="64" s="1"/>
  <c r="K217" i="64" a="1"/>
  <c r="K217" i="64" s="1"/>
  <c r="F219" i="64" a="1"/>
  <c r="F219" i="64" s="1"/>
  <c r="K221" i="64" a="1"/>
  <c r="K221" i="64" s="1"/>
  <c r="F223" i="64" a="1"/>
  <c r="F223" i="64" s="1"/>
  <c r="K225" i="64" a="1"/>
  <c r="K225" i="64" s="1"/>
  <c r="F227" i="64" a="1"/>
  <c r="F227" i="64" s="1"/>
  <c r="K229" i="64" a="1"/>
  <c r="K229" i="64" s="1"/>
  <c r="F231" i="64" a="1"/>
  <c r="F231" i="64" s="1"/>
  <c r="D204" i="64" a="1"/>
  <c r="D204" i="64" s="1"/>
  <c r="N204" i="64" a="1"/>
  <c r="N204" i="64" s="1"/>
  <c r="I206" i="64" a="1"/>
  <c r="I206" i="64" s="1"/>
  <c r="D208" i="64" a="1"/>
  <c r="D208" i="64" s="1"/>
  <c r="N208" i="64" a="1"/>
  <c r="N208" i="64" s="1"/>
  <c r="I210" i="64" a="1"/>
  <c r="I210" i="64" s="1"/>
  <c r="D212" i="64" a="1"/>
  <c r="D212" i="64" s="1"/>
  <c r="N212" i="64" a="1"/>
  <c r="N212" i="64" s="1"/>
  <c r="I214" i="64" a="1"/>
  <c r="I214" i="64" s="1"/>
  <c r="D216" i="64" a="1"/>
  <c r="D216" i="64" s="1"/>
  <c r="N216" i="64" a="1"/>
  <c r="N216" i="64" s="1"/>
  <c r="I218" i="64" a="1"/>
  <c r="I218" i="64" s="1"/>
  <c r="D220" i="64" a="1"/>
  <c r="D220" i="64" s="1"/>
  <c r="N220" i="64" a="1"/>
  <c r="N220" i="64" s="1"/>
  <c r="I222" i="64" a="1"/>
  <c r="I222" i="64" s="1"/>
  <c r="G203" i="64" a="1"/>
  <c r="G203" i="64" s="1"/>
  <c r="L205" i="64" a="1"/>
  <c r="L205" i="64" s="1"/>
  <c r="G207" i="64" a="1"/>
  <c r="G207" i="64" s="1"/>
  <c r="L209" i="64" a="1"/>
  <c r="L209" i="64" s="1"/>
  <c r="G211" i="64" a="1"/>
  <c r="G211" i="64" s="1"/>
  <c r="L213" i="64" a="1"/>
  <c r="L213" i="64" s="1"/>
  <c r="G215" i="64" a="1"/>
  <c r="G215" i="64" s="1"/>
  <c r="E204" i="64" a="1"/>
  <c r="E204" i="64" s="1"/>
  <c r="O204" i="64" a="1"/>
  <c r="O204" i="64" s="1"/>
  <c r="J206" i="64" a="1"/>
  <c r="J206" i="64" s="1"/>
  <c r="E208" i="64" a="1"/>
  <c r="E208" i="64" s="1"/>
  <c r="O208" i="64" a="1"/>
  <c r="O208" i="64" s="1"/>
  <c r="J210" i="64" a="1"/>
  <c r="J210" i="64" s="1"/>
  <c r="E212" i="64" a="1"/>
  <c r="E212" i="64" s="1"/>
  <c r="O212" i="64" a="1"/>
  <c r="O212" i="64" s="1"/>
  <c r="J214" i="64" a="1"/>
  <c r="J214" i="64" s="1"/>
  <c r="E216" i="64" a="1"/>
  <c r="E216" i="64" s="1"/>
  <c r="O216" i="64" a="1"/>
  <c r="O216" i="64" s="1"/>
  <c r="J218" i="64" a="1"/>
  <c r="J218" i="64" s="1"/>
  <c r="E220" i="64" a="1"/>
  <c r="E220" i="64" s="1"/>
  <c r="O220" i="64" a="1"/>
  <c r="O220" i="64" s="1"/>
  <c r="P220" i="64" s="1"/>
  <c r="J222" i="64" a="1"/>
  <c r="J222" i="64" s="1"/>
  <c r="E224" i="64" a="1"/>
  <c r="E224" i="64" s="1"/>
  <c r="O224" i="64" a="1"/>
  <c r="O224" i="64" s="1"/>
  <c r="P224" i="64" s="1"/>
  <c r="J226" i="64" a="1"/>
  <c r="J226" i="64" s="1"/>
  <c r="E228" i="64" a="1"/>
  <c r="E228" i="64" s="1"/>
  <c r="O228" i="64" a="1"/>
  <c r="O228" i="64" s="1"/>
  <c r="P228" i="64" s="1"/>
  <c r="J230" i="64" a="1"/>
  <c r="J230" i="64" s="1"/>
  <c r="E232" i="64" a="1"/>
  <c r="E232" i="64" s="1"/>
  <c r="O232" i="64" a="1"/>
  <c r="O232" i="64" s="1"/>
  <c r="P232" i="64" s="1"/>
  <c r="J234" i="64" a="1"/>
  <c r="J234" i="64" s="1"/>
  <c r="E236" i="64" a="1"/>
  <c r="E236" i="64" s="1"/>
  <c r="O236" i="64" a="1"/>
  <c r="O236" i="64" s="1"/>
  <c r="P236" i="64" s="1"/>
  <c r="H204" i="64" a="1"/>
  <c r="H204" i="64" s="1"/>
  <c r="K211" i="64" a="1"/>
  <c r="K211" i="64" s="1"/>
  <c r="E213" i="64" a="1"/>
  <c r="E213" i="64" s="1"/>
  <c r="L218" i="64" a="1"/>
  <c r="L218" i="64" s="1"/>
  <c r="F221" i="64" a="1"/>
  <c r="F221" i="64" s="1"/>
  <c r="J223" i="64" a="1"/>
  <c r="J223" i="64" s="1"/>
  <c r="J224" i="64" a="1"/>
  <c r="J224" i="64" s="1"/>
  <c r="L225" i="64" a="1"/>
  <c r="L225" i="64" s="1"/>
  <c r="O229" i="64" a="1"/>
  <c r="O229" i="64" s="1"/>
  <c r="P229" i="64" s="1"/>
  <c r="O230" i="64" a="1"/>
  <c r="O230" i="64" s="1"/>
  <c r="P230" i="64" s="1"/>
  <c r="N231" i="64" a="1"/>
  <c r="N231" i="64" s="1"/>
  <c r="K233" i="64" a="1"/>
  <c r="K233" i="64" s="1"/>
  <c r="I234" i="64" a="1"/>
  <c r="I234" i="64" s="1"/>
  <c r="G235" i="64" a="1"/>
  <c r="G235" i="64" s="1"/>
  <c r="O205" i="64" a="1"/>
  <c r="O205" i="64" s="1"/>
  <c r="I207" i="64" a="1"/>
  <c r="I207" i="64" s="1"/>
  <c r="E210" i="64" a="1"/>
  <c r="E210" i="64" s="1"/>
  <c r="L214" i="64" a="1"/>
  <c r="L214" i="64" s="1"/>
  <c r="G217" i="64" a="1"/>
  <c r="G217" i="64" s="1"/>
  <c r="M225" i="64" a="1"/>
  <c r="M225" i="64" s="1"/>
  <c r="M226" i="64" a="1"/>
  <c r="M226" i="64" s="1"/>
  <c r="M227" i="64" a="1"/>
  <c r="M227" i="64" s="1"/>
  <c r="H235" i="64" a="1"/>
  <c r="H235" i="64" s="1"/>
  <c r="F236" i="64" a="1"/>
  <c r="F236" i="64" s="1"/>
  <c r="I204" i="64" a="1"/>
  <c r="I204" i="64" s="1"/>
  <c r="L211" i="64" a="1"/>
  <c r="L211" i="64" s="1"/>
  <c r="F213" i="64" a="1"/>
  <c r="F213" i="64" s="1"/>
  <c r="F216" i="64" a="1"/>
  <c r="F216" i="64" s="1"/>
  <c r="M218" i="64" a="1"/>
  <c r="M218" i="64" s="1"/>
  <c r="F220" i="64" a="1"/>
  <c r="F220" i="64" s="1"/>
  <c r="G221" i="64" a="1"/>
  <c r="G221" i="64" s="1"/>
  <c r="K222" i="64" a="1"/>
  <c r="K222" i="64" s="1"/>
  <c r="K223" i="64" a="1"/>
  <c r="K223" i="64" s="1"/>
  <c r="N227" i="64" a="1"/>
  <c r="N227" i="64" s="1"/>
  <c r="O231" i="64" a="1"/>
  <c r="O231" i="64" s="1"/>
  <c r="P231" i="64" s="1"/>
  <c r="N232" i="64" a="1"/>
  <c r="N232" i="64" s="1"/>
  <c r="L233" i="64" a="1"/>
  <c r="L233" i="64" s="1"/>
  <c r="J207" i="64" a="1"/>
  <c r="J207" i="64" s="1"/>
  <c r="D209" i="64" a="1"/>
  <c r="D209" i="64" s="1"/>
  <c r="M214" i="64" a="1"/>
  <c r="M214" i="64" s="1"/>
  <c r="H217" i="64" a="1"/>
  <c r="H217" i="64" s="1"/>
  <c r="N225" i="64" a="1"/>
  <c r="N225" i="64" s="1"/>
  <c r="N226" i="64" a="1"/>
  <c r="N226" i="64" s="1"/>
  <c r="O227" i="64" a="1"/>
  <c r="O227" i="64" s="1"/>
  <c r="P227" i="64" s="1"/>
  <c r="D229" i="64" a="1"/>
  <c r="D229" i="64" s="1"/>
  <c r="D230" i="64" a="1"/>
  <c r="D230" i="64" s="1"/>
  <c r="D231" i="64" a="1"/>
  <c r="D231" i="64" s="1"/>
  <c r="M233" i="64" a="1"/>
  <c r="M233" i="64" s="1"/>
  <c r="K234" i="64" a="1"/>
  <c r="K234" i="64" s="1"/>
  <c r="I235" i="64" a="1"/>
  <c r="I235" i="64" s="1"/>
  <c r="G236" i="64" a="1"/>
  <c r="G236" i="64" s="1"/>
  <c r="H203" i="64" a="1"/>
  <c r="H203" i="64" s="1"/>
  <c r="J204" i="64" a="1"/>
  <c r="J204" i="64" s="1"/>
  <c r="D206" i="64" a="1"/>
  <c r="D206" i="64" s="1"/>
  <c r="K210" i="64" a="1"/>
  <c r="K210" i="64" s="1"/>
  <c r="M211" i="64" a="1"/>
  <c r="M211" i="64" s="1"/>
  <c r="G213" i="64" a="1"/>
  <c r="G213" i="64" s="1"/>
  <c r="G216" i="64" a="1"/>
  <c r="G216" i="64" s="1"/>
  <c r="L217" i="64" a="1"/>
  <c r="L217" i="64" s="1"/>
  <c r="N218" i="64" a="1"/>
  <c r="N218" i="64" s="1"/>
  <c r="G220" i="64" a="1"/>
  <c r="G220" i="64" s="1"/>
  <c r="H221" i="64" a="1"/>
  <c r="H221" i="64" s="1"/>
  <c r="L222" i="64" a="1"/>
  <c r="L222" i="64" s="1"/>
  <c r="L223" i="64" a="1"/>
  <c r="L223" i="64" s="1"/>
  <c r="N224" i="64" a="1"/>
  <c r="N224" i="64" s="1"/>
  <c r="D228" i="64" a="1"/>
  <c r="D228" i="64" s="1"/>
  <c r="D232" i="64" a="1"/>
  <c r="D232" i="64" s="1"/>
  <c r="K207" i="64" a="1"/>
  <c r="K207" i="64" s="1"/>
  <c r="E209" i="64" a="1"/>
  <c r="E209" i="64" s="1"/>
  <c r="N214" i="64" a="1"/>
  <c r="N214" i="64" s="1"/>
  <c r="M217" i="64" a="1"/>
  <c r="M217" i="64" s="1"/>
  <c r="I221" i="64" a="1"/>
  <c r="I221" i="64" s="1"/>
  <c r="O225" i="64" a="1"/>
  <c r="O225" i="64" s="1"/>
  <c r="P225" i="64" s="1"/>
  <c r="O226" i="64" a="1"/>
  <c r="O226" i="64" s="1"/>
  <c r="P226" i="64" s="1"/>
  <c r="E229" i="64" a="1"/>
  <c r="E229" i="64" s="1"/>
  <c r="E230" i="64" a="1"/>
  <c r="E230" i="64" s="1"/>
  <c r="E231" i="64" a="1"/>
  <c r="E231" i="64" s="1"/>
  <c r="N233" i="64" a="1"/>
  <c r="N233" i="64" s="1"/>
  <c r="L234" i="64" a="1"/>
  <c r="L234" i="64" s="1"/>
  <c r="J235" i="64" a="1"/>
  <c r="J235" i="64" s="1"/>
  <c r="H236" i="64" a="1"/>
  <c r="H236" i="64" s="1"/>
  <c r="I203" i="64" a="1"/>
  <c r="I203" i="64" s="1"/>
  <c r="E206" i="64" a="1"/>
  <c r="E206" i="64" s="1"/>
  <c r="L210" i="64" a="1"/>
  <c r="L210" i="64" s="1"/>
  <c r="F212" i="64" a="1"/>
  <c r="F212" i="64" s="1"/>
  <c r="H213" i="64" a="1"/>
  <c r="H213" i="64" s="1"/>
  <c r="H216" i="64" a="1"/>
  <c r="H216" i="64" s="1"/>
  <c r="O218" i="64" a="1"/>
  <c r="O218" i="64" s="1"/>
  <c r="P218" i="64" s="1"/>
  <c r="H220" i="64" a="1"/>
  <c r="H220" i="64" s="1"/>
  <c r="L221" i="64" a="1"/>
  <c r="L221" i="64" s="1"/>
  <c r="M222" i="64" a="1"/>
  <c r="M222" i="64" s="1"/>
  <c r="M223" i="64" a="1"/>
  <c r="M223" i="64" s="1"/>
  <c r="D233" i="64" a="1"/>
  <c r="D233" i="64" s="1"/>
  <c r="L207" i="64" a="1"/>
  <c r="L207" i="64" s="1"/>
  <c r="F209" i="64" a="1"/>
  <c r="F209" i="64" s="1"/>
  <c r="M213" i="64" a="1"/>
  <c r="M213" i="64" s="1"/>
  <c r="J203" i="64" a="1"/>
  <c r="J203" i="64" s="1"/>
  <c r="D205" i="64" a="1"/>
  <c r="D205" i="64" s="1"/>
  <c r="M210" i="64" a="1"/>
  <c r="M210" i="64" s="1"/>
  <c r="G212" i="64" a="1"/>
  <c r="G212" i="64" s="1"/>
  <c r="I216" i="64" a="1"/>
  <c r="I216" i="64" s="1"/>
  <c r="G219" i="64" a="1"/>
  <c r="G219" i="64" s="1"/>
  <c r="I220" i="64" a="1"/>
  <c r="I220" i="64" s="1"/>
  <c r="N222" i="64" a="1"/>
  <c r="N222" i="64" s="1"/>
  <c r="O223" i="64" a="1"/>
  <c r="O223" i="64" s="1"/>
  <c r="P223" i="64" s="1"/>
  <c r="D225" i="64" a="1"/>
  <c r="D225" i="64" s="1"/>
  <c r="D226" i="64" a="1"/>
  <c r="D226" i="64" s="1"/>
  <c r="E227" i="64" a="1"/>
  <c r="E227" i="64" s="1"/>
  <c r="H231" i="64" a="1"/>
  <c r="H231" i="64" s="1"/>
  <c r="E233" i="64" a="1"/>
  <c r="E233" i="64" s="1"/>
  <c r="K206" i="64" a="1"/>
  <c r="K206" i="64" s="1"/>
  <c r="M207" i="64" a="1"/>
  <c r="M207" i="64" s="1"/>
  <c r="G209" i="64" a="1"/>
  <c r="G209" i="64" s="1"/>
  <c r="N213" i="64" a="1"/>
  <c r="N213" i="64" s="1"/>
  <c r="H215" i="64" a="1"/>
  <c r="H215" i="64" s="1"/>
  <c r="O217" i="64" a="1"/>
  <c r="O217" i="64" s="1"/>
  <c r="P217" i="64" s="1"/>
  <c r="H219" i="64" a="1"/>
  <c r="H219" i="64" s="1"/>
  <c r="N221" i="64" a="1"/>
  <c r="N221" i="64" s="1"/>
  <c r="D224" i="64" a="1"/>
  <c r="D224" i="64" s="1"/>
  <c r="G228" i="64" a="1"/>
  <c r="G228" i="64" s="1"/>
  <c r="G229" i="64" a="1"/>
  <c r="G229" i="64" s="1"/>
  <c r="I230" i="64" a="1"/>
  <c r="I230" i="64" s="1"/>
  <c r="G232" i="64" a="1"/>
  <c r="G232" i="64" s="1"/>
  <c r="N234" i="64" a="1"/>
  <c r="N234" i="64" s="1"/>
  <c r="L235" i="64" a="1"/>
  <c r="L235" i="64" s="1"/>
  <c r="K203" i="64" a="1"/>
  <c r="K203" i="64" s="1"/>
  <c r="E205" i="64" a="1"/>
  <c r="E205" i="64" s="1"/>
  <c r="N210" i="64" a="1"/>
  <c r="N210" i="64" s="1"/>
  <c r="H212" i="64" a="1"/>
  <c r="H212" i="64" s="1"/>
  <c r="J216" i="64" a="1"/>
  <c r="J216" i="64" s="1"/>
  <c r="J220" i="64" a="1"/>
  <c r="J220" i="64" s="1"/>
  <c r="O222" i="64" a="1"/>
  <c r="O222" i="64" s="1"/>
  <c r="P222" i="64" s="1"/>
  <c r="E225" i="64" a="1"/>
  <c r="E225" i="64" s="1"/>
  <c r="E226" i="64" a="1"/>
  <c r="E226" i="64" s="1"/>
  <c r="G227" i="64" a="1"/>
  <c r="G227" i="64" s="1"/>
  <c r="I231" i="64" a="1"/>
  <c r="I231" i="64" s="1"/>
  <c r="F233" i="64" a="1"/>
  <c r="F233" i="64" s="1"/>
  <c r="D234" i="64" a="1"/>
  <c r="D234" i="64" s="1"/>
  <c r="L206" i="64" a="1"/>
  <c r="L206" i="64" s="1"/>
  <c r="F208" i="64" a="1"/>
  <c r="F208" i="64" s="1"/>
  <c r="H209" i="64" a="1"/>
  <c r="H209" i="64" s="1"/>
  <c r="O213" i="64" a="1"/>
  <c r="O213" i="64" s="1"/>
  <c r="I215" i="64" a="1"/>
  <c r="I215" i="64" s="1"/>
  <c r="I219" i="64" a="1"/>
  <c r="I219" i="64" s="1"/>
  <c r="O221" i="64" a="1"/>
  <c r="O221" i="64" s="1"/>
  <c r="P221" i="64" s="1"/>
  <c r="H227" i="64" a="1"/>
  <c r="H227" i="64" s="1"/>
  <c r="H228" i="64" a="1"/>
  <c r="H228" i="64" s="1"/>
  <c r="H229" i="64" a="1"/>
  <c r="H229" i="64" s="1"/>
  <c r="H232" i="64" a="1"/>
  <c r="H232" i="64" s="1"/>
  <c r="O234" i="64" a="1"/>
  <c r="O234" i="64" s="1"/>
  <c r="P234" i="64" s="1"/>
  <c r="M235" i="64" a="1"/>
  <c r="M235" i="64" s="1"/>
  <c r="K236" i="64" a="1"/>
  <c r="K236" i="64" s="1"/>
  <c r="L203" i="64" a="1"/>
  <c r="L203" i="64" s="1"/>
  <c r="F205" i="64" a="1"/>
  <c r="F205" i="64" s="1"/>
  <c r="M209" i="64" a="1"/>
  <c r="M209" i="64" s="1"/>
  <c r="O210" i="64" a="1"/>
  <c r="O210" i="64" s="1"/>
  <c r="I212" i="64" a="1"/>
  <c r="I212" i="64" s="1"/>
  <c r="D218" i="64" a="1"/>
  <c r="D218" i="64" s="1"/>
  <c r="D223" i="64" a="1"/>
  <c r="D223" i="64" s="1"/>
  <c r="F224" i="64" a="1"/>
  <c r="F224" i="64" s="1"/>
  <c r="F225" i="64" a="1"/>
  <c r="F225" i="64" s="1"/>
  <c r="I229" i="64" a="1"/>
  <c r="I229" i="64" s="1"/>
  <c r="K230" i="64" a="1"/>
  <c r="K230" i="64" s="1"/>
  <c r="J231" i="64" a="1"/>
  <c r="J231" i="64" s="1"/>
  <c r="G233" i="64" a="1"/>
  <c r="G233" i="64" s="1"/>
  <c r="E234" i="64" a="1"/>
  <c r="E234" i="64" s="1"/>
  <c r="M206" i="64" a="1"/>
  <c r="M206" i="64" s="1"/>
  <c r="G208" i="64" a="1"/>
  <c r="G208" i="64" s="1"/>
  <c r="J215" i="64" a="1"/>
  <c r="J215" i="64" s="1"/>
  <c r="J219" i="64" a="1"/>
  <c r="J219" i="64" s="1"/>
  <c r="E223" i="64" a="1"/>
  <c r="E223" i="64" s="1"/>
  <c r="I227" i="64" a="1"/>
  <c r="I227" i="64" s="1"/>
  <c r="I228" i="64" a="1"/>
  <c r="I228" i="64" s="1"/>
  <c r="J229" i="64" a="1"/>
  <c r="J229" i="64" s="1"/>
  <c r="I232" i="64" a="1"/>
  <c r="I232" i="64" s="1"/>
  <c r="N235" i="64" a="1"/>
  <c r="N235" i="64" s="1"/>
  <c r="L236" i="64" a="1"/>
  <c r="L236" i="64" s="1"/>
  <c r="M203" i="64" a="1"/>
  <c r="M203" i="64" s="1"/>
  <c r="G205" i="64" a="1"/>
  <c r="G205" i="64" s="1"/>
  <c r="N209" i="64" a="1"/>
  <c r="N209" i="64" s="1"/>
  <c r="H211" i="64" a="1"/>
  <c r="H211" i="64" s="1"/>
  <c r="J212" i="64" a="1"/>
  <c r="J212" i="64" s="1"/>
  <c r="D214" i="64" a="1"/>
  <c r="D214" i="64" s="1"/>
  <c r="E218" i="64" a="1"/>
  <c r="E218" i="64" s="1"/>
  <c r="D222" i="64" a="1"/>
  <c r="D222" i="64" s="1"/>
  <c r="G224" i="64" a="1"/>
  <c r="G224" i="64" s="1"/>
  <c r="G225" i="64" a="1"/>
  <c r="G225" i="64" s="1"/>
  <c r="I226" i="64" a="1"/>
  <c r="I226" i="64" s="1"/>
  <c r="L230" i="64" a="1"/>
  <c r="L230" i="64" s="1"/>
  <c r="K231" i="64" a="1"/>
  <c r="K231" i="64" s="1"/>
  <c r="H233" i="64" a="1"/>
  <c r="H233" i="64" s="1"/>
  <c r="F234" i="64" a="1"/>
  <c r="F234" i="64" s="1"/>
  <c r="N206" i="64" a="1"/>
  <c r="N206" i="64" s="1"/>
  <c r="H208" i="64" a="1"/>
  <c r="H208" i="64" s="1"/>
  <c r="K215" i="64" a="1"/>
  <c r="K215" i="64" s="1"/>
  <c r="D217" i="64" a="1"/>
  <c r="D217" i="64" s="1"/>
  <c r="K219" i="64" a="1"/>
  <c r="K219" i="64" s="1"/>
  <c r="G223" i="64" a="1"/>
  <c r="G223" i="64" s="1"/>
  <c r="J227" i="64" a="1"/>
  <c r="J227" i="64" s="1"/>
  <c r="J228" i="64" a="1"/>
  <c r="J228" i="64" s="1"/>
  <c r="L229" i="64" a="1"/>
  <c r="L229" i="64" s="1"/>
  <c r="J232" i="64" a="1"/>
  <c r="J232" i="64" s="1"/>
  <c r="O235" i="64" a="1"/>
  <c r="O235" i="64" s="1"/>
  <c r="P235" i="64" s="1"/>
  <c r="M236" i="64" a="1"/>
  <c r="M236" i="64" s="1"/>
  <c r="F204" i="64" a="1"/>
  <c r="F204" i="64" s="1"/>
  <c r="H205" i="64" a="1"/>
  <c r="H205" i="64" s="1"/>
  <c r="O209" i="64" a="1"/>
  <c r="O209" i="64" s="1"/>
  <c r="I211" i="64" a="1"/>
  <c r="I211" i="64" s="1"/>
  <c r="E214" i="64" a="1"/>
  <c r="E214" i="64" s="1"/>
  <c r="D221" i="64" a="1"/>
  <c r="D221" i="64" s="1"/>
  <c r="E222" i="64" a="1"/>
  <c r="E222" i="64" s="1"/>
  <c r="H223" i="64" a="1"/>
  <c r="H223" i="64" s="1"/>
  <c r="H224" i="64" a="1"/>
  <c r="H224" i="64" s="1"/>
  <c r="H225" i="64" a="1"/>
  <c r="H225" i="64" s="1"/>
  <c r="M229" i="64" a="1"/>
  <c r="M229" i="64" s="1"/>
  <c r="M230" i="64" a="1"/>
  <c r="M230" i="64" s="1"/>
  <c r="L231" i="64" a="1"/>
  <c r="L231" i="64" s="1"/>
  <c r="I233" i="64" a="1"/>
  <c r="I233" i="64" s="1"/>
  <c r="G234" i="64" a="1"/>
  <c r="G234" i="64" s="1"/>
  <c r="E235" i="64" a="1"/>
  <c r="E235" i="64" s="1"/>
  <c r="M205" i="64" a="1"/>
  <c r="M205" i="64" s="1"/>
  <c r="O206" i="64" a="1"/>
  <c r="O206" i="64" s="1"/>
  <c r="I208" i="64" a="1"/>
  <c r="I208" i="64" s="1"/>
  <c r="L215" i="64" a="1"/>
  <c r="L215" i="64" s="1"/>
  <c r="E217" i="64" a="1"/>
  <c r="E217" i="64" s="1"/>
  <c r="L219" i="64" a="1"/>
  <c r="L219" i="64" s="1"/>
  <c r="I225" i="64" a="1"/>
  <c r="I225" i="64" s="1"/>
  <c r="K226" i="64" a="1"/>
  <c r="K226" i="64" s="1"/>
  <c r="K227" i="64" a="1"/>
  <c r="K227" i="64" s="1"/>
  <c r="K232" i="64" a="1"/>
  <c r="K232" i="64" s="1"/>
  <c r="N236" i="64" a="1"/>
  <c r="N236" i="64" s="1"/>
  <c r="G204" i="64" a="1"/>
  <c r="G204" i="64" s="1"/>
  <c r="J211" i="64" a="1"/>
  <c r="J211" i="64" s="1"/>
  <c r="D213" i="64" a="1"/>
  <c r="D213" i="64" s="1"/>
  <c r="K218" i="64" a="1"/>
  <c r="K218" i="64" s="1"/>
  <c r="E221" i="64" a="1"/>
  <c r="E221" i="64" s="1"/>
  <c r="I223" i="64" a="1"/>
  <c r="I223" i="64" s="1"/>
  <c r="I224" i="64" a="1"/>
  <c r="I224" i="64" s="1"/>
  <c r="J225" i="64" a="1"/>
  <c r="J225" i="64" s="1"/>
  <c r="N229" i="64" a="1"/>
  <c r="N229" i="64" s="1"/>
  <c r="N230" i="64" a="1"/>
  <c r="N230" i="64" s="1"/>
  <c r="M231" i="64" a="1"/>
  <c r="M231" i="64" s="1"/>
  <c r="N205" i="64" a="1"/>
  <c r="N205" i="64" s="1"/>
  <c r="H207" i="64" a="1"/>
  <c r="H207" i="64" s="1"/>
  <c r="J208" i="64" a="1"/>
  <c r="J208" i="64" s="1"/>
  <c r="D210" i="64" a="1"/>
  <c r="D210" i="64" s="1"/>
  <c r="K214" i="64" a="1"/>
  <c r="K214" i="64" s="1"/>
  <c r="M215" i="64" a="1"/>
  <c r="M215" i="64" s="1"/>
  <c r="F217" i="64" a="1"/>
  <c r="F217" i="64" s="1"/>
  <c r="M219" i="64" a="1"/>
  <c r="M219" i="64" s="1"/>
  <c r="L226" i="64" a="1"/>
  <c r="L226" i="64" s="1"/>
  <c r="L227" i="64" a="1"/>
  <c r="L227" i="64" s="1"/>
  <c r="N228" i="64" a="1"/>
  <c r="N228" i="64" s="1"/>
  <c r="L232" i="64" a="1"/>
  <c r="L232" i="64" s="1"/>
  <c r="D236" i="64" a="1"/>
  <c r="D236" i="64" s="1"/>
  <c r="D227" i="64" a="1"/>
  <c r="D227" i="64" s="1"/>
  <c r="F228" i="64" a="1"/>
  <c r="F228" i="64" s="1"/>
  <c r="I236" i="64" a="1"/>
  <c r="I236" i="64" s="1"/>
  <c r="F229" i="64" a="1"/>
  <c r="F229" i="64" s="1"/>
  <c r="J236" i="64" a="1"/>
  <c r="J236" i="64" s="1"/>
  <c r="G231" i="64" a="1"/>
  <c r="G231" i="64" s="1"/>
  <c r="F232" i="64" a="1"/>
  <c r="F232" i="64" s="1"/>
  <c r="J233" i="64" a="1"/>
  <c r="J233" i="64" s="1"/>
  <c r="O214" i="64" a="1"/>
  <c r="O214" i="64" s="1"/>
  <c r="O233" i="64" a="1"/>
  <c r="O233" i="64" s="1"/>
  <c r="P233" i="64" s="1"/>
  <c r="H234" i="64" a="1"/>
  <c r="H234" i="64" s="1"/>
  <c r="N217" i="64" a="1"/>
  <c r="N217" i="64" s="1"/>
  <c r="M234" i="64" a="1"/>
  <c r="M234" i="64" s="1"/>
  <c r="D235" i="64" a="1"/>
  <c r="D235" i="64" s="1"/>
  <c r="M221" i="64" a="1"/>
  <c r="M221" i="64" s="1"/>
  <c r="F235" i="64" a="1"/>
  <c r="F235" i="64" s="1"/>
  <c r="N223" i="64" a="1"/>
  <c r="N223" i="64" s="1"/>
  <c r="K235" i="64" a="1"/>
  <c r="K235" i="64" s="1"/>
  <c r="M98" i="76" a="1"/>
  <c r="M98" i="76" s="1"/>
  <c r="N99" i="76" a="1"/>
  <c r="N99" i="76" s="1"/>
  <c r="Q47" i="76" a="1"/>
  <c r="Q47" i="76" s="1"/>
  <c r="Q34" i="76" a="1"/>
  <c r="Q34" i="76" s="1"/>
  <c r="N27" i="76" a="1"/>
  <c r="N27" i="76" s="1"/>
  <c r="N40" i="76" a="1"/>
  <c r="N40" i="76" s="1"/>
  <c r="N30" i="76" a="1"/>
  <c r="N30" i="76" s="1"/>
  <c r="N43" i="76" a="1"/>
  <c r="N43" i="76" s="1"/>
  <c r="F31" i="76" a="1"/>
  <c r="F31" i="76" s="1"/>
  <c r="F44" i="76" a="1"/>
  <c r="F44" i="76" s="1"/>
  <c r="O31" i="76" a="1"/>
  <c r="O31" i="76" s="1"/>
  <c r="O44" i="76" a="1"/>
  <c r="O44" i="76" s="1"/>
  <c r="P31" i="76" a="1"/>
  <c r="P31" i="76" s="1"/>
  <c r="P44" i="76" a="1"/>
  <c r="P44" i="76" s="1"/>
  <c r="H31" i="76" a="1"/>
  <c r="H31" i="76" s="1"/>
  <c r="H44" i="76" a="1"/>
  <c r="H44" i="76" s="1"/>
  <c r="G33" i="76" a="1"/>
  <c r="G33" i="76" s="1"/>
  <c r="G46" i="76" a="1"/>
  <c r="G46" i="76" s="1"/>
  <c r="F33" i="76" a="1"/>
  <c r="F33" i="76" s="1"/>
  <c r="F46" i="76" a="1"/>
  <c r="F46" i="76" s="1"/>
  <c r="F34" i="76" a="1"/>
  <c r="F34" i="76" s="1"/>
  <c r="F47" i="76" a="1"/>
  <c r="F47" i="76" s="1"/>
  <c r="P27" i="76" a="1"/>
  <c r="P27" i="76" s="1"/>
  <c r="P40" i="76" a="1"/>
  <c r="P40" i="76" s="1"/>
  <c r="M33" i="76" a="1"/>
  <c r="M33" i="76" s="1"/>
  <c r="M46" i="76" a="1"/>
  <c r="M46" i="76" s="1"/>
  <c r="N33" i="76" a="1"/>
  <c r="N33" i="76" s="1"/>
  <c r="N46" i="76" a="1"/>
  <c r="N46" i="76" s="1"/>
  <c r="L32" i="76" a="1"/>
  <c r="L32" i="76" s="1"/>
  <c r="L45" i="76" a="1"/>
  <c r="L45" i="76" s="1"/>
  <c r="G32" i="76" a="1"/>
  <c r="G32" i="76" s="1"/>
  <c r="G45" i="76" a="1"/>
  <c r="G45" i="76" s="1"/>
  <c r="L47" i="76" a="1"/>
  <c r="L47" i="76" s="1"/>
  <c r="L34" i="76" a="1"/>
  <c r="L34" i="76" s="1"/>
  <c r="O32" i="76" a="1"/>
  <c r="O32" i="76" s="1"/>
  <c r="O45" i="76" a="1"/>
  <c r="O45" i="76" s="1"/>
  <c r="N47" i="76" a="1"/>
  <c r="N47" i="76" s="1"/>
  <c r="N34" i="76" a="1"/>
  <c r="N34" i="76" s="1"/>
  <c r="K47" i="76" a="1"/>
  <c r="K47" i="76" s="1"/>
  <c r="K34" i="76" a="1"/>
  <c r="K34" i="76" s="1"/>
  <c r="I33" i="76" a="1"/>
  <c r="I33" i="76" s="1"/>
  <c r="I46" i="76" a="1"/>
  <c r="I46" i="76" s="1"/>
  <c r="F30" i="76" a="1"/>
  <c r="F30" i="76" s="1"/>
  <c r="F43" i="76" a="1"/>
  <c r="F43" i="76" s="1"/>
  <c r="M30" i="76" a="1"/>
  <c r="M30" i="76" s="1"/>
  <c r="M43" i="76" a="1"/>
  <c r="M43" i="76" s="1"/>
  <c r="P47" i="76" a="1"/>
  <c r="P47" i="76" s="1"/>
  <c r="P34" i="76" a="1"/>
  <c r="P34" i="76" s="1"/>
  <c r="J30" i="76" a="1"/>
  <c r="J30" i="76" s="1"/>
  <c r="J43" i="76" a="1"/>
  <c r="J43" i="76" s="1"/>
  <c r="N31" i="76" a="1"/>
  <c r="N31" i="76" s="1"/>
  <c r="N44" i="76" a="1"/>
  <c r="N44" i="76" s="1"/>
  <c r="K30" i="76" a="1"/>
  <c r="K30" i="76" s="1"/>
  <c r="K43" i="76" a="1"/>
  <c r="K43" i="76" s="1"/>
  <c r="J32" i="76" a="1"/>
  <c r="J32" i="76" s="1"/>
  <c r="J45" i="76" a="1"/>
  <c r="J45" i="76" s="1"/>
  <c r="J47" i="76" a="1"/>
  <c r="J47" i="76" s="1"/>
  <c r="J34" i="76" a="1"/>
  <c r="J34" i="76" s="1"/>
  <c r="I27" i="76" a="1"/>
  <c r="I27" i="76" s="1"/>
  <c r="I40" i="76" a="1"/>
  <c r="I40" i="76" s="1"/>
  <c r="J31" i="76" a="1"/>
  <c r="J31" i="76" s="1"/>
  <c r="J44" i="76" a="1"/>
  <c r="J44" i="76" s="1"/>
  <c r="Q31" i="76" a="1"/>
  <c r="Q31" i="76" s="1"/>
  <c r="Q44" i="76" a="1"/>
  <c r="Q44" i="76" s="1"/>
  <c r="L33" i="76" a="1"/>
  <c r="L33" i="76" s="1"/>
  <c r="L46" i="76" a="1"/>
  <c r="L46" i="76" s="1"/>
  <c r="I32" i="76" a="1"/>
  <c r="I32" i="76" s="1"/>
  <c r="I45" i="76" a="1"/>
  <c r="I45" i="76" s="1"/>
  <c r="H34" i="76" a="1"/>
  <c r="H34" i="76" s="1"/>
  <c r="H47" i="76" a="1"/>
  <c r="H47" i="76" s="1"/>
  <c r="K27" i="76" a="1"/>
  <c r="K27" i="76" s="1"/>
  <c r="K40" i="76" a="1"/>
  <c r="K40" i="76" s="1"/>
  <c r="O47" i="76" a="1"/>
  <c r="O47" i="76" s="1"/>
  <c r="O34" i="76" a="1"/>
  <c r="O34" i="76" s="1"/>
  <c r="P30" i="76" a="1"/>
  <c r="P30" i="76" s="1"/>
  <c r="P43" i="76" a="1"/>
  <c r="P43" i="76" s="1"/>
  <c r="Q33" i="76" a="1"/>
  <c r="Q33" i="76" s="1"/>
  <c r="Q46" i="76" a="1"/>
  <c r="Q46" i="76" s="1"/>
  <c r="M31" i="76" a="1"/>
  <c r="M31" i="76" s="1"/>
  <c r="M44" i="76" a="1"/>
  <c r="M44" i="76" s="1"/>
  <c r="I34" i="76" a="1"/>
  <c r="I34" i="76" s="1"/>
  <c r="I47" i="76" a="1"/>
  <c r="I47" i="76" s="1"/>
  <c r="O30" i="76" a="1"/>
  <c r="O30" i="76" s="1"/>
  <c r="O43" i="76" a="1"/>
  <c r="O43" i="76" s="1"/>
  <c r="P33" i="76" a="1"/>
  <c r="P33" i="76" s="1"/>
  <c r="P46" i="76" a="1"/>
  <c r="P46" i="76" s="1"/>
  <c r="H27" i="76" a="1"/>
  <c r="H27" i="76" s="1"/>
  <c r="H40" i="76" a="1"/>
  <c r="H40" i="76" s="1"/>
  <c r="G31" i="76" a="1"/>
  <c r="G31" i="76" s="1"/>
  <c r="G44" i="76" a="1"/>
  <c r="G44" i="76" s="1"/>
  <c r="I30" i="76" a="1"/>
  <c r="I30" i="76" s="1"/>
  <c r="I43" i="76" a="1"/>
  <c r="I43" i="76" s="1"/>
  <c r="N32" i="76" a="1"/>
  <c r="N32" i="76" s="1"/>
  <c r="N45" i="76" a="1"/>
  <c r="N45" i="76" s="1"/>
  <c r="L30" i="76" a="1"/>
  <c r="L30" i="76" s="1"/>
  <c r="L43" i="76" a="1"/>
  <c r="L43" i="76" s="1"/>
  <c r="Q32" i="76" a="1"/>
  <c r="Q32" i="76" s="1"/>
  <c r="Q45" i="76" a="1"/>
  <c r="Q45" i="76" s="1"/>
  <c r="Q27" i="76" a="1"/>
  <c r="Q27" i="76" s="1"/>
  <c r="Q40" i="76" a="1"/>
  <c r="Q40" i="76" s="1"/>
  <c r="F27" i="76" a="1"/>
  <c r="F27" i="76" s="1"/>
  <c r="F40" i="76" a="1"/>
  <c r="F40" i="76" s="1"/>
  <c r="J27" i="76" a="1"/>
  <c r="J27" i="76" s="1"/>
  <c r="J40" i="76" a="1"/>
  <c r="J40" i="76" s="1"/>
  <c r="O33" i="76" a="1"/>
  <c r="O33" i="76" s="1"/>
  <c r="O46" i="76" a="1"/>
  <c r="O46" i="76" s="1"/>
  <c r="H33" i="76" a="1"/>
  <c r="H33" i="76" s="1"/>
  <c r="H46" i="76" a="1"/>
  <c r="H46" i="76" s="1"/>
  <c r="M47" i="76" a="1"/>
  <c r="M47" i="76" s="1"/>
  <c r="M34" i="76" a="1"/>
  <c r="M34" i="76" s="1"/>
  <c r="K33" i="76" a="1"/>
  <c r="K33" i="76" s="1"/>
  <c r="K46" i="76" a="1"/>
  <c r="K46" i="76" s="1"/>
  <c r="I31" i="76" a="1"/>
  <c r="I31" i="76" s="1"/>
  <c r="I44" i="76" a="1"/>
  <c r="I44" i="76" s="1"/>
  <c r="M27" i="76" a="1"/>
  <c r="M27" i="76" s="1"/>
  <c r="M40" i="76" a="1"/>
  <c r="M40" i="76" s="1"/>
  <c r="L31" i="76" a="1"/>
  <c r="L31" i="76" s="1"/>
  <c r="L44" i="76" a="1"/>
  <c r="L44" i="76" s="1"/>
  <c r="L27" i="76" a="1"/>
  <c r="L27" i="76" s="1"/>
  <c r="L40" i="76" a="1"/>
  <c r="L40" i="76" s="1"/>
  <c r="G34" i="76" a="1"/>
  <c r="G34" i="76" s="1"/>
  <c r="G47" i="76" a="1"/>
  <c r="G47" i="76" s="1"/>
  <c r="H30" i="76" a="1"/>
  <c r="H30" i="76" s="1"/>
  <c r="H43" i="76" a="1"/>
  <c r="H43" i="76" s="1"/>
  <c r="F32" i="76" a="1"/>
  <c r="F32" i="76" s="1"/>
  <c r="F45" i="76" a="1"/>
  <c r="F45" i="76" s="1"/>
  <c r="Q30" i="76" a="1"/>
  <c r="Q30" i="76" s="1"/>
  <c r="Q43" i="76" a="1"/>
  <c r="Q43" i="76" s="1"/>
  <c r="P32" i="76" a="1"/>
  <c r="P32" i="76" s="1"/>
  <c r="P45" i="76" a="1"/>
  <c r="P45" i="76" s="1"/>
  <c r="G27" i="76" a="1"/>
  <c r="G27" i="76" s="1"/>
  <c r="G40" i="76" a="1"/>
  <c r="G40" i="76" s="1"/>
  <c r="H32" i="76" a="1"/>
  <c r="H32" i="76" s="1"/>
  <c r="H45" i="76" a="1"/>
  <c r="H45" i="76" s="1"/>
  <c r="G30" i="76" a="1"/>
  <c r="G30" i="76" s="1"/>
  <c r="G43" i="76" a="1"/>
  <c r="G43" i="76" s="1"/>
  <c r="O27" i="76" a="1"/>
  <c r="O27" i="76" s="1"/>
  <c r="O40" i="76" a="1"/>
  <c r="O40" i="76" s="1"/>
  <c r="K32" i="76" a="1"/>
  <c r="K32" i="76" s="1"/>
  <c r="K45" i="76" a="1"/>
  <c r="K45" i="76" s="1"/>
  <c r="M32" i="76" a="1"/>
  <c r="M32" i="76" s="1"/>
  <c r="M45" i="76" a="1"/>
  <c r="M45" i="76" s="1"/>
  <c r="K31" i="76" a="1"/>
  <c r="K31" i="76" s="1"/>
  <c r="K44" i="76" a="1"/>
  <c r="K44" i="76" s="1"/>
  <c r="J33" i="76" a="1"/>
  <c r="J33" i="76" s="1"/>
  <c r="J46" i="76" a="1"/>
  <c r="J46" i="76" s="1"/>
  <c r="F199" i="65" a="1"/>
  <c r="F199" i="65" s="1"/>
  <c r="F312" i="65" s="1"/>
  <c r="H202" i="65" a="1"/>
  <c r="H202" i="65" s="1"/>
  <c r="H315" i="65" s="1"/>
  <c r="D204" i="65" a="1"/>
  <c r="D204" i="65" s="1"/>
  <c r="D317" i="65" s="1"/>
  <c r="J205" i="65" a="1"/>
  <c r="J205" i="65" s="1"/>
  <c r="J318" i="65" s="1"/>
  <c r="E207" i="65" a="1"/>
  <c r="E207" i="65" s="1"/>
  <c r="E320" i="65" s="1"/>
  <c r="J208" i="65" a="1"/>
  <c r="J208" i="65" s="1"/>
  <c r="J321" i="65" s="1"/>
  <c r="E210" i="65" a="1"/>
  <c r="E210" i="65" s="1"/>
  <c r="E323" i="65" s="1"/>
  <c r="J211" i="65" a="1"/>
  <c r="J211" i="65" s="1"/>
  <c r="J324" i="65" s="1"/>
  <c r="O212" i="65" a="1"/>
  <c r="O212" i="65" s="1"/>
  <c r="O325" i="65" s="1"/>
  <c r="I214" i="65" a="1"/>
  <c r="I214" i="65" s="1"/>
  <c r="I327" i="65" s="1"/>
  <c r="O215" i="65" a="1"/>
  <c r="O215" i="65" s="1"/>
  <c r="O328" i="65" s="1"/>
  <c r="M218" i="65" a="1"/>
  <c r="M218" i="65" s="1"/>
  <c r="M331" i="65" s="1"/>
  <c r="G220" i="65" a="1"/>
  <c r="G220" i="65" s="1"/>
  <c r="G333" i="65" s="1"/>
  <c r="M221" i="65" a="1"/>
  <c r="M221" i="65" s="1"/>
  <c r="M334" i="65" s="1"/>
  <c r="G223" i="65" a="1"/>
  <c r="G223" i="65" s="1"/>
  <c r="G336" i="65" s="1"/>
  <c r="M224" i="65" a="1"/>
  <c r="M224" i="65" s="1"/>
  <c r="M337" i="65" s="1"/>
  <c r="G226" i="65" a="1"/>
  <c r="G226" i="65" s="1"/>
  <c r="G339" i="65" s="1"/>
  <c r="M227" i="65" a="1"/>
  <c r="M227" i="65" s="1"/>
  <c r="M340" i="65" s="1"/>
  <c r="L230" i="65" a="1"/>
  <c r="L230" i="65" s="1"/>
  <c r="L343" i="65" s="1"/>
  <c r="K233" i="65" a="1"/>
  <c r="K233" i="65" s="1"/>
  <c r="K346" i="65" s="1"/>
  <c r="D235" i="65" a="1"/>
  <c r="D235" i="65" s="1"/>
  <c r="D348" i="65" s="1"/>
  <c r="J236" i="65" a="1"/>
  <c r="J236" i="65" s="1"/>
  <c r="J349" i="65" s="1"/>
  <c r="E235" i="65" a="1"/>
  <c r="E235" i="65" s="1"/>
  <c r="E348" i="65" s="1"/>
  <c r="G199" i="65" a="1"/>
  <c r="G199" i="65" s="1"/>
  <c r="G312" i="65" s="1"/>
  <c r="M200" i="65" a="1"/>
  <c r="M200" i="65" s="1"/>
  <c r="M313" i="65" s="1"/>
  <c r="I202" i="65" a="1"/>
  <c r="I202" i="65" s="1"/>
  <c r="I315" i="65" s="1"/>
  <c r="E204" i="65" a="1"/>
  <c r="E204" i="65" s="1"/>
  <c r="E317" i="65" s="1"/>
  <c r="K205" i="65" a="1"/>
  <c r="K205" i="65" s="1"/>
  <c r="K318" i="65" s="1"/>
  <c r="F207" i="65" a="1"/>
  <c r="F207" i="65" s="1"/>
  <c r="F320" i="65" s="1"/>
  <c r="K208" i="65" a="1"/>
  <c r="K208" i="65" s="1"/>
  <c r="K321" i="65" s="1"/>
  <c r="F210" i="65" a="1"/>
  <c r="F210" i="65" s="1"/>
  <c r="F323" i="65" s="1"/>
  <c r="K211" i="65" a="1"/>
  <c r="K211" i="65" s="1"/>
  <c r="K324" i="65" s="1"/>
  <c r="D213" i="65" a="1"/>
  <c r="D213" i="65" s="1"/>
  <c r="D326" i="65" s="1"/>
  <c r="J214" i="65" a="1"/>
  <c r="J214" i="65" s="1"/>
  <c r="J327" i="65" s="1"/>
  <c r="D216" i="65" a="1"/>
  <c r="D216" i="65" s="1"/>
  <c r="D329" i="65" s="1"/>
  <c r="H217" i="65" a="1"/>
  <c r="H217" i="65" s="1"/>
  <c r="H330" i="65" s="1"/>
  <c r="N218" i="65" a="1"/>
  <c r="N218" i="65" s="1"/>
  <c r="N331" i="65" s="1"/>
  <c r="N221" i="65" a="1"/>
  <c r="N221" i="65" s="1"/>
  <c r="N334" i="65" s="1"/>
  <c r="H223" i="65" a="1"/>
  <c r="H223" i="65" s="1"/>
  <c r="H336" i="65" s="1"/>
  <c r="N224" i="65" a="1"/>
  <c r="N224" i="65" s="1"/>
  <c r="N337" i="65" s="1"/>
  <c r="H226" i="65" a="1"/>
  <c r="H226" i="65" s="1"/>
  <c r="H339" i="65" s="1"/>
  <c r="N227" i="65" a="1"/>
  <c r="N227" i="65" s="1"/>
  <c r="N340" i="65" s="1"/>
  <c r="G229" i="65" a="1"/>
  <c r="G229" i="65" s="1"/>
  <c r="G342" i="65" s="1"/>
  <c r="G232" i="65" a="1"/>
  <c r="G232" i="65" s="1"/>
  <c r="G345" i="65" s="1"/>
  <c r="L233" i="65" a="1"/>
  <c r="L233" i="65" s="1"/>
  <c r="L346" i="65" s="1"/>
  <c r="H199" i="65" a="1"/>
  <c r="H199" i="65" s="1"/>
  <c r="H312" i="65" s="1"/>
  <c r="N200" i="65" a="1"/>
  <c r="N200" i="65" s="1"/>
  <c r="N313" i="65" s="1"/>
  <c r="J202" i="65" a="1"/>
  <c r="J202" i="65" s="1"/>
  <c r="J315" i="65" s="1"/>
  <c r="F204" i="65" a="1"/>
  <c r="F204" i="65" s="1"/>
  <c r="F317" i="65" s="1"/>
  <c r="L205" i="65" a="1"/>
  <c r="L205" i="65" s="1"/>
  <c r="L318" i="65" s="1"/>
  <c r="G207" i="65" a="1"/>
  <c r="G207" i="65" s="1"/>
  <c r="G320" i="65" s="1"/>
  <c r="L208" i="65" a="1"/>
  <c r="L208" i="65" s="1"/>
  <c r="L321" i="65" s="1"/>
  <c r="G210" i="65" a="1"/>
  <c r="G210" i="65" s="1"/>
  <c r="G323" i="65" s="1"/>
  <c r="E213" i="65" a="1"/>
  <c r="E213" i="65" s="1"/>
  <c r="E326" i="65" s="1"/>
  <c r="K214" i="65" a="1"/>
  <c r="K214" i="65" s="1"/>
  <c r="K327" i="65" s="1"/>
  <c r="E216" i="65" a="1"/>
  <c r="E216" i="65" s="1"/>
  <c r="E329" i="65" s="1"/>
  <c r="I217" i="65" a="1"/>
  <c r="I217" i="65" s="1"/>
  <c r="I330" i="65" s="1"/>
  <c r="O218" i="65" a="1"/>
  <c r="O218" i="65" s="1"/>
  <c r="O331" i="65" s="1"/>
  <c r="P331" i="65" s="1"/>
  <c r="Q331" i="65" s="1"/>
  <c r="H220" i="65" a="1"/>
  <c r="H220" i="65" s="1"/>
  <c r="H333" i="65" s="1"/>
  <c r="O221" i="65" a="1"/>
  <c r="O221" i="65" s="1"/>
  <c r="O334" i="65" s="1"/>
  <c r="P334" i="65" s="1"/>
  <c r="Q334" i="65" s="1"/>
  <c r="I223" i="65" a="1"/>
  <c r="I223" i="65" s="1"/>
  <c r="I336" i="65" s="1"/>
  <c r="O224" i="65" a="1"/>
  <c r="O224" i="65" s="1"/>
  <c r="O337" i="65" s="1"/>
  <c r="P337" i="65" s="1"/>
  <c r="Q337" i="65" s="1"/>
  <c r="I226" i="65" a="1"/>
  <c r="I226" i="65" s="1"/>
  <c r="I339" i="65" s="1"/>
  <c r="O227" i="65" a="1"/>
  <c r="O227" i="65" s="1"/>
  <c r="O340" i="65" s="1"/>
  <c r="P340" i="65" s="1"/>
  <c r="Q340" i="65" s="1"/>
  <c r="M230" i="65" a="1"/>
  <c r="M230" i="65" s="1"/>
  <c r="M343" i="65" s="1"/>
  <c r="M233" i="65" a="1"/>
  <c r="M233" i="65" s="1"/>
  <c r="M346" i="65" s="1"/>
  <c r="I199" i="65" a="1"/>
  <c r="I199" i="65" s="1"/>
  <c r="I312" i="65" s="1"/>
  <c r="O200" i="65" a="1"/>
  <c r="O200" i="65" s="1"/>
  <c r="K202" i="65" a="1"/>
  <c r="K202" i="65" s="1"/>
  <c r="K315" i="65" s="1"/>
  <c r="G204" i="65" a="1"/>
  <c r="G204" i="65" s="1"/>
  <c r="G317" i="65" s="1"/>
  <c r="M205" i="65" a="1"/>
  <c r="M205" i="65" s="1"/>
  <c r="M318" i="65" s="1"/>
  <c r="H207" i="65" a="1"/>
  <c r="H207" i="65" s="1"/>
  <c r="H320" i="65" s="1"/>
  <c r="M208" i="65" a="1"/>
  <c r="M208" i="65" s="1"/>
  <c r="M321" i="65" s="1"/>
  <c r="H210" i="65" a="1"/>
  <c r="H210" i="65" s="1"/>
  <c r="H323" i="65" s="1"/>
  <c r="L211" i="65" a="1"/>
  <c r="L211" i="65" s="1"/>
  <c r="L324" i="65" s="1"/>
  <c r="F213" i="65" a="1"/>
  <c r="F213" i="65" s="1"/>
  <c r="F326" i="65" s="1"/>
  <c r="F216" i="65" a="1"/>
  <c r="F216" i="65" s="1"/>
  <c r="F329" i="65" s="1"/>
  <c r="J217" i="65" a="1"/>
  <c r="J217" i="65" s="1"/>
  <c r="J330" i="65" s="1"/>
  <c r="D219" i="65" a="1"/>
  <c r="D219" i="65" s="1"/>
  <c r="D332" i="65" s="1"/>
  <c r="I220" i="65" a="1"/>
  <c r="I220" i="65" s="1"/>
  <c r="I333" i="65" s="1"/>
  <c r="D222" i="65" a="1"/>
  <c r="D222" i="65" s="1"/>
  <c r="D335" i="65" s="1"/>
  <c r="J223" i="65" a="1"/>
  <c r="J223" i="65" s="1"/>
  <c r="J336" i="65" s="1"/>
  <c r="D225" i="65" a="1"/>
  <c r="D225" i="65" s="1"/>
  <c r="D338" i="65" s="1"/>
  <c r="J226" i="65" a="1"/>
  <c r="J226" i="65" s="1"/>
  <c r="J339" i="65" s="1"/>
  <c r="D228" i="65" a="1"/>
  <c r="D228" i="65" s="1"/>
  <c r="D341" i="65" s="1"/>
  <c r="H229" i="65" a="1"/>
  <c r="H229" i="65" s="1"/>
  <c r="H342" i="65" s="1"/>
  <c r="N230" i="65" a="1"/>
  <c r="N230" i="65" s="1"/>
  <c r="N343" i="65" s="1"/>
  <c r="H232" i="65" a="1"/>
  <c r="H232" i="65" s="1"/>
  <c r="H345" i="65" s="1"/>
  <c r="N233" i="65" a="1"/>
  <c r="N233" i="65" s="1"/>
  <c r="N346" i="65" s="1"/>
  <c r="J199" i="65" a="1"/>
  <c r="J199" i="65" s="1"/>
  <c r="J312" i="65" s="1"/>
  <c r="D201" i="65" a="1"/>
  <c r="D201" i="65" s="1"/>
  <c r="D314" i="65" s="1"/>
  <c r="L202" i="65" a="1"/>
  <c r="L202" i="65" s="1"/>
  <c r="L315" i="65" s="1"/>
  <c r="N205" i="65" a="1"/>
  <c r="N205" i="65" s="1"/>
  <c r="N318" i="65" s="1"/>
  <c r="I207" i="65" a="1"/>
  <c r="I207" i="65" s="1"/>
  <c r="I320" i="65" s="1"/>
  <c r="N208" i="65" a="1"/>
  <c r="N208" i="65" s="1"/>
  <c r="N321" i="65" s="1"/>
  <c r="I210" i="65" a="1"/>
  <c r="I210" i="65" s="1"/>
  <c r="I323" i="65" s="1"/>
  <c r="M211" i="65" a="1"/>
  <c r="M211" i="65" s="1"/>
  <c r="M324" i="65" s="1"/>
  <c r="L214" i="65" a="1"/>
  <c r="L214" i="65" s="1"/>
  <c r="L327" i="65" s="1"/>
  <c r="K217" i="65" a="1"/>
  <c r="K217" i="65" s="1"/>
  <c r="K330" i="65" s="1"/>
  <c r="E219" i="65" a="1"/>
  <c r="E219" i="65" s="1"/>
  <c r="E332" i="65" s="1"/>
  <c r="J220" i="65" a="1"/>
  <c r="J220" i="65" s="1"/>
  <c r="J333" i="65" s="1"/>
  <c r="E222" i="65" a="1"/>
  <c r="E222" i="65" s="1"/>
  <c r="E335" i="65" s="1"/>
  <c r="K223" i="65" a="1"/>
  <c r="K223" i="65" s="1"/>
  <c r="K336" i="65" s="1"/>
  <c r="E225" i="65" a="1"/>
  <c r="E225" i="65" s="1"/>
  <c r="E338" i="65" s="1"/>
  <c r="K226" i="65" a="1"/>
  <c r="K226" i="65" s="1"/>
  <c r="K339" i="65" s="1"/>
  <c r="E228" i="65" a="1"/>
  <c r="E228" i="65" s="1"/>
  <c r="E341" i="65" s="1"/>
  <c r="I229" i="65" a="1"/>
  <c r="I229" i="65" s="1"/>
  <c r="I342" i="65" s="1"/>
  <c r="O230" i="65" a="1"/>
  <c r="O230" i="65" s="1"/>
  <c r="O343" i="65" s="1"/>
  <c r="P343" i="65" s="1"/>
  <c r="Q343" i="65" s="1"/>
  <c r="I232" i="65" a="1"/>
  <c r="I232" i="65" s="1"/>
  <c r="I345" i="65" s="1"/>
  <c r="O233" i="65" a="1"/>
  <c r="O233" i="65" s="1"/>
  <c r="O346" i="65" s="1"/>
  <c r="P346" i="65" s="1"/>
  <c r="Q346" i="65" s="1"/>
  <c r="H235" i="65" a="1"/>
  <c r="H235" i="65" s="1"/>
  <c r="H348" i="65" s="1"/>
  <c r="N236" i="65" a="1"/>
  <c r="N236" i="65" s="1"/>
  <c r="N349" i="65" s="1"/>
  <c r="K199" i="65" a="1"/>
  <c r="K199" i="65" s="1"/>
  <c r="K312" i="65" s="1"/>
  <c r="E201" i="65" a="1"/>
  <c r="E201" i="65" s="1"/>
  <c r="E314" i="65" s="1"/>
  <c r="M202" i="65" a="1"/>
  <c r="M202" i="65" s="1"/>
  <c r="M315" i="65" s="1"/>
  <c r="H204" i="65" a="1"/>
  <c r="H204" i="65" s="1"/>
  <c r="H317" i="65" s="1"/>
  <c r="O205" i="65" a="1"/>
  <c r="O205" i="65" s="1"/>
  <c r="O318" i="65" s="1"/>
  <c r="J207" i="65" a="1"/>
  <c r="J207" i="65" s="1"/>
  <c r="J320" i="65" s="1"/>
  <c r="O208" i="65" a="1"/>
  <c r="O208" i="65" s="1"/>
  <c r="O321" i="65" s="1"/>
  <c r="J210" i="65" a="1"/>
  <c r="J210" i="65" s="1"/>
  <c r="J323" i="65" s="1"/>
  <c r="N211" i="65" a="1"/>
  <c r="N211" i="65" s="1"/>
  <c r="N324" i="65" s="1"/>
  <c r="G213" i="65" a="1"/>
  <c r="G213" i="65" s="1"/>
  <c r="G326" i="65" s="1"/>
  <c r="G216" i="65" a="1"/>
  <c r="G216" i="65" s="1"/>
  <c r="G329" i="65" s="1"/>
  <c r="L217" i="65" a="1"/>
  <c r="L217" i="65" s="1"/>
  <c r="L330" i="65" s="1"/>
  <c r="F219" i="65" a="1"/>
  <c r="F219" i="65" s="1"/>
  <c r="F332" i="65" s="1"/>
  <c r="K220" i="65" a="1"/>
  <c r="K220" i="65" s="1"/>
  <c r="K333" i="65" s="1"/>
  <c r="F222" i="65" a="1"/>
  <c r="F222" i="65" s="1"/>
  <c r="F335" i="65" s="1"/>
  <c r="L223" i="65" a="1"/>
  <c r="L223" i="65" s="1"/>
  <c r="L336" i="65" s="1"/>
  <c r="F225" i="65" a="1"/>
  <c r="F225" i="65" s="1"/>
  <c r="F338" i="65" s="1"/>
  <c r="F228" i="65" a="1"/>
  <c r="F228" i="65" s="1"/>
  <c r="F341" i="65" s="1"/>
  <c r="J229" i="65" a="1"/>
  <c r="J229" i="65" s="1"/>
  <c r="J342" i="65" s="1"/>
  <c r="D231" i="65" a="1"/>
  <c r="D231" i="65" s="1"/>
  <c r="D344" i="65" s="1"/>
  <c r="J232" i="65" a="1"/>
  <c r="J232" i="65" s="1"/>
  <c r="J345" i="65" s="1"/>
  <c r="D234" i="65" a="1"/>
  <c r="D234" i="65" s="1"/>
  <c r="D347" i="65" s="1"/>
  <c r="I235" i="65" a="1"/>
  <c r="I235" i="65" s="1"/>
  <c r="I348" i="65" s="1"/>
  <c r="O236" i="65" a="1"/>
  <c r="O236" i="65" s="1"/>
  <c r="D198" i="65" a="1"/>
  <c r="D198" i="65" s="1"/>
  <c r="D311" i="65" s="1"/>
  <c r="L199" i="65" a="1"/>
  <c r="L199" i="65" s="1"/>
  <c r="L312" i="65" s="1"/>
  <c r="F201" i="65" a="1"/>
  <c r="F201" i="65" s="1"/>
  <c r="F314" i="65" s="1"/>
  <c r="N202" i="65" a="1"/>
  <c r="N202" i="65" s="1"/>
  <c r="N315" i="65" s="1"/>
  <c r="I204" i="65" a="1"/>
  <c r="I204" i="65" s="1"/>
  <c r="I317" i="65" s="1"/>
  <c r="D206" i="65" a="1"/>
  <c r="D206" i="65" s="1"/>
  <c r="D319" i="65" s="1"/>
  <c r="K207" i="65" a="1"/>
  <c r="K207" i="65" s="1"/>
  <c r="K320" i="65" s="1"/>
  <c r="D209" i="65" a="1"/>
  <c r="D209" i="65" s="1"/>
  <c r="D322" i="65" s="1"/>
  <c r="K210" i="65" a="1"/>
  <c r="K210" i="65" s="1"/>
  <c r="K323" i="65" s="1"/>
  <c r="O211" i="65" a="1"/>
  <c r="O211" i="65" s="1"/>
  <c r="O324" i="65" s="1"/>
  <c r="M214" i="65" a="1"/>
  <c r="M214" i="65" s="1"/>
  <c r="M327" i="65" s="1"/>
  <c r="M217" i="65" a="1"/>
  <c r="M217" i="65" s="1"/>
  <c r="M330" i="65" s="1"/>
  <c r="G219" i="65" a="1"/>
  <c r="G219" i="65" s="1"/>
  <c r="G332" i="65" s="1"/>
  <c r="L220" i="65" a="1"/>
  <c r="L220" i="65" s="1"/>
  <c r="L333" i="65" s="1"/>
  <c r="G222" i="65" a="1"/>
  <c r="G222" i="65" s="1"/>
  <c r="G335" i="65" s="1"/>
  <c r="M223" i="65" a="1"/>
  <c r="M223" i="65" s="1"/>
  <c r="M336" i="65" s="1"/>
  <c r="L226" i="65" a="1"/>
  <c r="L226" i="65" s="1"/>
  <c r="L339" i="65" s="1"/>
  <c r="K229" i="65" a="1"/>
  <c r="K229" i="65" s="1"/>
  <c r="K342" i="65" s="1"/>
  <c r="E231" i="65" a="1"/>
  <c r="E231" i="65" s="1"/>
  <c r="E344" i="65" s="1"/>
  <c r="K232" i="65" a="1"/>
  <c r="K232" i="65" s="1"/>
  <c r="K345" i="65" s="1"/>
  <c r="E234" i="65" a="1"/>
  <c r="E234" i="65" s="1"/>
  <c r="E347" i="65" s="1"/>
  <c r="J235" i="65" a="1"/>
  <c r="J235" i="65" s="1"/>
  <c r="J348" i="65" s="1"/>
  <c r="K235" i="65" a="1"/>
  <c r="K235" i="65" s="1"/>
  <c r="K348" i="65" s="1"/>
  <c r="H231" i="65" a="1"/>
  <c r="H231" i="65" s="1"/>
  <c r="H344" i="65" s="1"/>
  <c r="E198" i="65" a="1"/>
  <c r="E198" i="65" s="1"/>
  <c r="E311" i="65" s="1"/>
  <c r="M199" i="65" a="1"/>
  <c r="M199" i="65" s="1"/>
  <c r="M312" i="65" s="1"/>
  <c r="G201" i="65" a="1"/>
  <c r="G201" i="65" s="1"/>
  <c r="G314" i="65" s="1"/>
  <c r="O202" i="65" a="1"/>
  <c r="O202" i="65" s="1"/>
  <c r="J204" i="65" a="1"/>
  <c r="J204" i="65" s="1"/>
  <c r="J317" i="65" s="1"/>
  <c r="E206" i="65" a="1"/>
  <c r="E206" i="65" s="1"/>
  <c r="E319" i="65" s="1"/>
  <c r="E209" i="65" a="1"/>
  <c r="E209" i="65" s="1"/>
  <c r="E322" i="65" s="1"/>
  <c r="D212" i="65" a="1"/>
  <c r="D212" i="65" s="1"/>
  <c r="D325" i="65" s="1"/>
  <c r="H213" i="65" a="1"/>
  <c r="H213" i="65" s="1"/>
  <c r="H326" i="65" s="1"/>
  <c r="N214" i="65" a="1"/>
  <c r="N214" i="65" s="1"/>
  <c r="N327" i="65" s="1"/>
  <c r="H216" i="65" a="1"/>
  <c r="H216" i="65" s="1"/>
  <c r="H329" i="65" s="1"/>
  <c r="N217" i="65" a="1"/>
  <c r="N217" i="65" s="1"/>
  <c r="N330" i="65" s="1"/>
  <c r="H219" i="65" a="1"/>
  <c r="H219" i="65" s="1"/>
  <c r="H332" i="65" s="1"/>
  <c r="M220" i="65" a="1"/>
  <c r="M220" i="65" s="1"/>
  <c r="M333" i="65" s="1"/>
  <c r="H222" i="65" a="1"/>
  <c r="H222" i="65" s="1"/>
  <c r="H335" i="65" s="1"/>
  <c r="N223" i="65" a="1"/>
  <c r="N223" i="65" s="1"/>
  <c r="N336" i="65" s="1"/>
  <c r="G225" i="65" a="1"/>
  <c r="G225" i="65" s="1"/>
  <c r="G338" i="65" s="1"/>
  <c r="G228" i="65" a="1"/>
  <c r="G228" i="65" s="1"/>
  <c r="G341" i="65" s="1"/>
  <c r="L229" i="65" a="1"/>
  <c r="L229" i="65" s="1"/>
  <c r="L342" i="65" s="1"/>
  <c r="F231" i="65" a="1"/>
  <c r="F231" i="65" s="1"/>
  <c r="F344" i="65" s="1"/>
  <c r="L232" i="65" a="1"/>
  <c r="L232" i="65" s="1"/>
  <c r="L345" i="65" s="1"/>
  <c r="F234" i="65" a="1"/>
  <c r="F234" i="65" s="1"/>
  <c r="F347" i="65" s="1"/>
  <c r="L235" i="65" a="1"/>
  <c r="L235" i="65" s="1"/>
  <c r="L348" i="65" s="1"/>
  <c r="F198" i="65" a="1"/>
  <c r="F198" i="65" s="1"/>
  <c r="F311" i="65" s="1"/>
  <c r="N199" i="65" a="1"/>
  <c r="N199" i="65" s="1"/>
  <c r="N312" i="65" s="1"/>
  <c r="H201" i="65" a="1"/>
  <c r="H201" i="65" s="1"/>
  <c r="H314" i="65" s="1"/>
  <c r="D203" i="65" a="1"/>
  <c r="D203" i="65" s="1"/>
  <c r="D316" i="65" s="1"/>
  <c r="K204" i="65" a="1"/>
  <c r="K204" i="65" s="1"/>
  <c r="K317" i="65" s="1"/>
  <c r="F206" i="65" a="1"/>
  <c r="F206" i="65" s="1"/>
  <c r="F319" i="65" s="1"/>
  <c r="L207" i="65" a="1"/>
  <c r="L207" i="65" s="1"/>
  <c r="L320" i="65" s="1"/>
  <c r="F209" i="65" a="1"/>
  <c r="F209" i="65" s="1"/>
  <c r="F322" i="65" s="1"/>
  <c r="L210" i="65" a="1"/>
  <c r="L210" i="65" s="1"/>
  <c r="L323" i="65" s="1"/>
  <c r="E212" i="65" a="1"/>
  <c r="E212" i="65" s="1"/>
  <c r="E325" i="65" s="1"/>
  <c r="I213" i="65" a="1"/>
  <c r="I213" i="65" s="1"/>
  <c r="I326" i="65" s="1"/>
  <c r="O214" i="65" a="1"/>
  <c r="O214" i="65" s="1"/>
  <c r="O327" i="65" s="1"/>
  <c r="I216" i="65" a="1"/>
  <c r="I216" i="65" s="1"/>
  <c r="I329" i="65" s="1"/>
  <c r="O217" i="65" a="1"/>
  <c r="O217" i="65" s="1"/>
  <c r="O330" i="65" s="1"/>
  <c r="P330" i="65" s="1"/>
  <c r="Q330" i="65" s="1"/>
  <c r="I219" i="65" a="1"/>
  <c r="I219" i="65" s="1"/>
  <c r="I332" i="65" s="1"/>
  <c r="N220" i="65" a="1"/>
  <c r="N220" i="65" s="1"/>
  <c r="N333" i="65" s="1"/>
  <c r="I222" i="65" a="1"/>
  <c r="I222" i="65" s="1"/>
  <c r="I335" i="65" s="1"/>
  <c r="O223" i="65" a="1"/>
  <c r="O223" i="65" s="1"/>
  <c r="O336" i="65" s="1"/>
  <c r="P336" i="65" s="1"/>
  <c r="Q336" i="65" s="1"/>
  <c r="M226" i="65" a="1"/>
  <c r="M226" i="65" s="1"/>
  <c r="M339" i="65" s="1"/>
  <c r="M229" i="65" a="1"/>
  <c r="M229" i="65" s="1"/>
  <c r="M342" i="65" s="1"/>
  <c r="G231" i="65" a="1"/>
  <c r="G231" i="65" s="1"/>
  <c r="G344" i="65" s="1"/>
  <c r="M232" i="65" a="1"/>
  <c r="M232" i="65" s="1"/>
  <c r="M345" i="65" s="1"/>
  <c r="G234" i="65" a="1"/>
  <c r="G234" i="65" s="1"/>
  <c r="G347" i="65" s="1"/>
  <c r="G198" i="65" a="1"/>
  <c r="G198" i="65" s="1"/>
  <c r="G311" i="65" s="1"/>
  <c r="O199" i="65" a="1"/>
  <c r="O199" i="65" s="1"/>
  <c r="I201" i="65" a="1"/>
  <c r="I201" i="65" s="1"/>
  <c r="I314" i="65" s="1"/>
  <c r="E203" i="65" a="1"/>
  <c r="E203" i="65" s="1"/>
  <c r="E316" i="65" s="1"/>
  <c r="L204" i="65" a="1"/>
  <c r="L204" i="65" s="1"/>
  <c r="L317" i="65" s="1"/>
  <c r="G206" i="65" a="1"/>
  <c r="G206" i="65" s="1"/>
  <c r="G319" i="65" s="1"/>
  <c r="M207" i="65" a="1"/>
  <c r="M207" i="65" s="1"/>
  <c r="M320" i="65" s="1"/>
  <c r="G209" i="65" a="1"/>
  <c r="G209" i="65" s="1"/>
  <c r="G322" i="65" s="1"/>
  <c r="F212" i="65" a="1"/>
  <c r="F212" i="65" s="1"/>
  <c r="F325" i="65" s="1"/>
  <c r="J213" i="65" a="1"/>
  <c r="J213" i="65" s="1"/>
  <c r="J326" i="65" s="1"/>
  <c r="D215" i="65" a="1"/>
  <c r="D215" i="65" s="1"/>
  <c r="D328" i="65" s="1"/>
  <c r="J216" i="65" a="1"/>
  <c r="J216" i="65" s="1"/>
  <c r="J329" i="65" s="1"/>
  <c r="D218" i="65" a="1"/>
  <c r="D218" i="65" s="1"/>
  <c r="D331" i="65" s="1"/>
  <c r="J219" i="65" a="1"/>
  <c r="J219" i="65" s="1"/>
  <c r="J332" i="65" s="1"/>
  <c r="O220" i="65" a="1"/>
  <c r="O220" i="65" s="1"/>
  <c r="O333" i="65" s="1"/>
  <c r="P333" i="65" s="1"/>
  <c r="Q333" i="65" s="1"/>
  <c r="J222" i="65" a="1"/>
  <c r="J222" i="65" s="1"/>
  <c r="J335" i="65" s="1"/>
  <c r="D224" i="65" a="1"/>
  <c r="D224" i="65" s="1"/>
  <c r="D337" i="65" s="1"/>
  <c r="H225" i="65" a="1"/>
  <c r="H225" i="65" s="1"/>
  <c r="H338" i="65" s="1"/>
  <c r="N226" i="65" a="1"/>
  <c r="N226" i="65" s="1"/>
  <c r="N339" i="65" s="1"/>
  <c r="H228" i="65" a="1"/>
  <c r="H228" i="65" s="1"/>
  <c r="H341" i="65" s="1"/>
  <c r="N229" i="65" a="1"/>
  <c r="N229" i="65" s="1"/>
  <c r="N342" i="65" s="1"/>
  <c r="H198" i="65" a="1"/>
  <c r="H198" i="65" s="1"/>
  <c r="H311" i="65" s="1"/>
  <c r="D200" i="65" a="1"/>
  <c r="D200" i="65" s="1"/>
  <c r="D313" i="65" s="1"/>
  <c r="J201" i="65" a="1"/>
  <c r="J201" i="65" s="1"/>
  <c r="J314" i="65" s="1"/>
  <c r="F203" i="65" a="1"/>
  <c r="F203" i="65" s="1"/>
  <c r="F316" i="65" s="1"/>
  <c r="M204" i="65" a="1"/>
  <c r="M204" i="65" s="1"/>
  <c r="M317" i="65" s="1"/>
  <c r="N207" i="65" a="1"/>
  <c r="N207" i="65" s="1"/>
  <c r="N320" i="65" s="1"/>
  <c r="M210" i="65" a="1"/>
  <c r="M210" i="65" s="1"/>
  <c r="M323" i="65" s="1"/>
  <c r="K213" i="65" a="1"/>
  <c r="K213" i="65" s="1"/>
  <c r="K326" i="65" s="1"/>
  <c r="E215" i="65" a="1"/>
  <c r="E215" i="65" s="1"/>
  <c r="E328" i="65" s="1"/>
  <c r="K216" i="65" a="1"/>
  <c r="K216" i="65" s="1"/>
  <c r="K329" i="65" s="1"/>
  <c r="E218" i="65" a="1"/>
  <c r="E218" i="65" s="1"/>
  <c r="E331" i="65" s="1"/>
  <c r="K219" i="65" a="1"/>
  <c r="K219" i="65" s="1"/>
  <c r="K332" i="65" s="1"/>
  <c r="D221" i="65" a="1"/>
  <c r="D221" i="65" s="1"/>
  <c r="D334" i="65" s="1"/>
  <c r="K222" i="65" a="1"/>
  <c r="K222" i="65" s="1"/>
  <c r="K335" i="65" s="1"/>
  <c r="E224" i="65" a="1"/>
  <c r="E224" i="65" s="1"/>
  <c r="E337" i="65" s="1"/>
  <c r="I225" i="65" a="1"/>
  <c r="I225" i="65" s="1"/>
  <c r="I338" i="65" s="1"/>
  <c r="O226" i="65" a="1"/>
  <c r="O226" i="65" s="1"/>
  <c r="O339" i="65" s="1"/>
  <c r="P339" i="65" s="1"/>
  <c r="Q339" i="65" s="1"/>
  <c r="I228" i="65" a="1"/>
  <c r="I228" i="65" s="1"/>
  <c r="I341" i="65" s="1"/>
  <c r="O229" i="65" a="1"/>
  <c r="O229" i="65" s="1"/>
  <c r="O342" i="65" s="1"/>
  <c r="P342" i="65" s="1"/>
  <c r="Q342" i="65" s="1"/>
  <c r="I231" i="65" a="1"/>
  <c r="I231" i="65" s="1"/>
  <c r="I344" i="65" s="1"/>
  <c r="O232" i="65" a="1"/>
  <c r="O232" i="65" s="1"/>
  <c r="O345" i="65" s="1"/>
  <c r="P345" i="65" s="1"/>
  <c r="Q345" i="65" s="1"/>
  <c r="I198" i="65" a="1"/>
  <c r="I198" i="65" s="1"/>
  <c r="I311" i="65" s="1"/>
  <c r="E200" i="65" a="1"/>
  <c r="E200" i="65" s="1"/>
  <c r="E313" i="65" s="1"/>
  <c r="K201" i="65" a="1"/>
  <c r="K201" i="65" s="1"/>
  <c r="K314" i="65" s="1"/>
  <c r="G203" i="65" a="1"/>
  <c r="G203" i="65" s="1"/>
  <c r="G316" i="65" s="1"/>
  <c r="N204" i="65" a="1"/>
  <c r="N204" i="65" s="1"/>
  <c r="N317" i="65" s="1"/>
  <c r="H206" i="65" a="1"/>
  <c r="H206" i="65" s="1"/>
  <c r="H319" i="65" s="1"/>
  <c r="O207" i="65" a="1"/>
  <c r="O207" i="65" s="1"/>
  <c r="O320" i="65" s="1"/>
  <c r="H209" i="65" a="1"/>
  <c r="H209" i="65" s="1"/>
  <c r="H322" i="65" s="1"/>
  <c r="N210" i="65" a="1"/>
  <c r="N210" i="65" s="1"/>
  <c r="N323" i="65" s="1"/>
  <c r="G212" i="65" a="1"/>
  <c r="G212" i="65" s="1"/>
  <c r="G325" i="65" s="1"/>
  <c r="L213" i="65" a="1"/>
  <c r="L213" i="65" s="1"/>
  <c r="L326" i="65" s="1"/>
  <c r="F215" i="65" a="1"/>
  <c r="F215" i="65" s="1"/>
  <c r="F328" i="65" s="1"/>
  <c r="L216" i="65" a="1"/>
  <c r="L216" i="65" s="1"/>
  <c r="L329" i="65" s="1"/>
  <c r="F218" i="65" a="1"/>
  <c r="F218" i="65" s="1"/>
  <c r="F331" i="65" s="1"/>
  <c r="L219" i="65" a="1"/>
  <c r="L219" i="65" s="1"/>
  <c r="L332" i="65" s="1"/>
  <c r="E221" i="65" a="1"/>
  <c r="E221" i="65" s="1"/>
  <c r="E334" i="65" s="1"/>
  <c r="F224" i="65" a="1"/>
  <c r="F224" i="65" s="1"/>
  <c r="F337" i="65" s="1"/>
  <c r="J225" i="65" a="1"/>
  <c r="J225" i="65" s="1"/>
  <c r="J338" i="65" s="1"/>
  <c r="D227" i="65" a="1"/>
  <c r="D227" i="65" s="1"/>
  <c r="D340" i="65" s="1"/>
  <c r="J228" i="65" a="1"/>
  <c r="J228" i="65" s="1"/>
  <c r="J341" i="65" s="1"/>
  <c r="J198" i="65" a="1"/>
  <c r="J198" i="65" s="1"/>
  <c r="J311" i="65" s="1"/>
  <c r="F200" i="65" a="1"/>
  <c r="F200" i="65" s="1"/>
  <c r="F313" i="65" s="1"/>
  <c r="L201" i="65" a="1"/>
  <c r="L201" i="65" s="1"/>
  <c r="L314" i="65" s="1"/>
  <c r="H203" i="65" a="1"/>
  <c r="H203" i="65" s="1"/>
  <c r="H316" i="65" s="1"/>
  <c r="O204" i="65" a="1"/>
  <c r="O204" i="65" s="1"/>
  <c r="O317" i="65" s="1"/>
  <c r="I206" i="65" a="1"/>
  <c r="I206" i="65" s="1"/>
  <c r="I319" i="65" s="1"/>
  <c r="D208" i="65" a="1"/>
  <c r="D208" i="65" s="1"/>
  <c r="D321" i="65" s="1"/>
  <c r="I209" i="65" a="1"/>
  <c r="I209" i="65" s="1"/>
  <c r="I322" i="65" s="1"/>
  <c r="O210" i="65" a="1"/>
  <c r="O210" i="65" s="1"/>
  <c r="O323" i="65" s="1"/>
  <c r="M213" i="65" a="1"/>
  <c r="M213" i="65" s="1"/>
  <c r="M326" i="65" s="1"/>
  <c r="G215" i="65" a="1"/>
  <c r="G215" i="65" s="1"/>
  <c r="G328" i="65" s="1"/>
  <c r="M216" i="65" a="1"/>
  <c r="M216" i="65" s="1"/>
  <c r="M329" i="65" s="1"/>
  <c r="G218" i="65" a="1"/>
  <c r="G218" i="65" s="1"/>
  <c r="G331" i="65" s="1"/>
  <c r="F221" i="65" a="1"/>
  <c r="F221" i="65" s="1"/>
  <c r="F334" i="65" s="1"/>
  <c r="L222" i="65" a="1"/>
  <c r="L222" i="65" s="1"/>
  <c r="L335" i="65" s="1"/>
  <c r="K225" i="65" a="1"/>
  <c r="K225" i="65" s="1"/>
  <c r="K338" i="65" s="1"/>
  <c r="E227" i="65" a="1"/>
  <c r="E227" i="65" s="1"/>
  <c r="E340" i="65" s="1"/>
  <c r="K228" i="65" a="1"/>
  <c r="K228" i="65" s="1"/>
  <c r="K341" i="65" s="1"/>
  <c r="E230" i="65" a="1"/>
  <c r="E230" i="65" s="1"/>
  <c r="E343" i="65" s="1"/>
  <c r="K231" i="65" a="1"/>
  <c r="K231" i="65" s="1"/>
  <c r="K344" i="65" s="1"/>
  <c r="E233" i="65" a="1"/>
  <c r="E233" i="65" s="1"/>
  <c r="E346" i="65" s="1"/>
  <c r="J234" i="65" a="1"/>
  <c r="J234" i="65" s="1"/>
  <c r="J347" i="65" s="1"/>
  <c r="K198" i="65" a="1"/>
  <c r="K198" i="65" s="1"/>
  <c r="K311" i="65" s="1"/>
  <c r="M201" i="65" a="1"/>
  <c r="M201" i="65" s="1"/>
  <c r="M314" i="65" s="1"/>
  <c r="I203" i="65" a="1"/>
  <c r="I203" i="65" s="1"/>
  <c r="I316" i="65" s="1"/>
  <c r="D205" i="65" a="1"/>
  <c r="D205" i="65" s="1"/>
  <c r="D318" i="65" s="1"/>
  <c r="J206" i="65" a="1"/>
  <c r="J206" i="65" s="1"/>
  <c r="J319" i="65" s="1"/>
  <c r="E208" i="65" a="1"/>
  <c r="E208" i="65" s="1"/>
  <c r="E321" i="65" s="1"/>
  <c r="J209" i="65" a="1"/>
  <c r="J209" i="65" s="1"/>
  <c r="J322" i="65" s="1"/>
  <c r="D211" i="65" a="1"/>
  <c r="D211" i="65" s="1"/>
  <c r="D324" i="65" s="1"/>
  <c r="H212" i="65" a="1"/>
  <c r="H212" i="65" s="1"/>
  <c r="H325" i="65" s="1"/>
  <c r="N213" i="65" a="1"/>
  <c r="N213" i="65" s="1"/>
  <c r="N326" i="65" s="1"/>
  <c r="H215" i="65" a="1"/>
  <c r="H215" i="65" s="1"/>
  <c r="H328" i="65" s="1"/>
  <c r="N216" i="65" a="1"/>
  <c r="N216" i="65" s="1"/>
  <c r="N329" i="65" s="1"/>
  <c r="H218" i="65" a="1"/>
  <c r="H218" i="65" s="1"/>
  <c r="H331" i="65" s="1"/>
  <c r="M219" i="65" a="1"/>
  <c r="M219" i="65" s="1"/>
  <c r="M332" i="65" s="1"/>
  <c r="G221" i="65" a="1"/>
  <c r="G221" i="65" s="1"/>
  <c r="G334" i="65" s="1"/>
  <c r="G224" i="65" a="1"/>
  <c r="G224" i="65" s="1"/>
  <c r="G337" i="65" s="1"/>
  <c r="L225" i="65" a="1"/>
  <c r="L225" i="65" s="1"/>
  <c r="L338" i="65" s="1"/>
  <c r="F227" i="65" a="1"/>
  <c r="F227" i="65" s="1"/>
  <c r="F340" i="65" s="1"/>
  <c r="L228" i="65" a="1"/>
  <c r="L228" i="65" s="1"/>
  <c r="L341" i="65" s="1"/>
  <c r="F230" i="65" a="1"/>
  <c r="F230" i="65" s="1"/>
  <c r="F343" i="65" s="1"/>
  <c r="L231" i="65" a="1"/>
  <c r="L231" i="65" s="1"/>
  <c r="L344" i="65" s="1"/>
  <c r="F233" i="65" a="1"/>
  <c r="F233" i="65" s="1"/>
  <c r="F346" i="65" s="1"/>
  <c r="K234" i="65" a="1"/>
  <c r="K234" i="65" s="1"/>
  <c r="K347" i="65" s="1"/>
  <c r="L198" i="65" a="1"/>
  <c r="L198" i="65" s="1"/>
  <c r="L311" i="65" s="1"/>
  <c r="G200" i="65" a="1"/>
  <c r="G200" i="65" s="1"/>
  <c r="G313" i="65" s="1"/>
  <c r="N201" i="65" a="1"/>
  <c r="N201" i="65" s="1"/>
  <c r="N314" i="65" s="1"/>
  <c r="J203" i="65" a="1"/>
  <c r="J203" i="65" s="1"/>
  <c r="J316" i="65" s="1"/>
  <c r="E205" i="65" a="1"/>
  <c r="E205" i="65" s="1"/>
  <c r="E318" i="65" s="1"/>
  <c r="K206" i="65" a="1"/>
  <c r="K206" i="65" s="1"/>
  <c r="K319" i="65" s="1"/>
  <c r="F208" i="65" a="1"/>
  <c r="F208" i="65" s="1"/>
  <c r="F321" i="65" s="1"/>
  <c r="K209" i="65" a="1"/>
  <c r="K209" i="65" s="1"/>
  <c r="K322" i="65" s="1"/>
  <c r="E211" i="65" a="1"/>
  <c r="E211" i="65" s="1"/>
  <c r="E324" i="65" s="1"/>
  <c r="I212" i="65" a="1"/>
  <c r="I212" i="65" s="1"/>
  <c r="I325" i="65" s="1"/>
  <c r="O213" i="65" a="1"/>
  <c r="O213" i="65" s="1"/>
  <c r="O326" i="65" s="1"/>
  <c r="I215" i="65" a="1"/>
  <c r="I215" i="65" s="1"/>
  <c r="I328" i="65" s="1"/>
  <c r="O216" i="65" a="1"/>
  <c r="O216" i="65" s="1"/>
  <c r="O329" i="65" s="1"/>
  <c r="I218" i="65" a="1"/>
  <c r="I218" i="65" s="1"/>
  <c r="I331" i="65" s="1"/>
  <c r="N219" i="65" a="1"/>
  <c r="N219" i="65" s="1"/>
  <c r="N332" i="65" s="1"/>
  <c r="M222" i="65" a="1"/>
  <c r="M222" i="65" s="1"/>
  <c r="M335" i="65" s="1"/>
  <c r="M225" i="65" a="1"/>
  <c r="M225" i="65" s="1"/>
  <c r="M338" i="65" s="1"/>
  <c r="G227" i="65" a="1"/>
  <c r="G227" i="65" s="1"/>
  <c r="G340" i="65" s="1"/>
  <c r="M228" i="65" a="1"/>
  <c r="M228" i="65" s="1"/>
  <c r="M341" i="65" s="1"/>
  <c r="G230" i="65" a="1"/>
  <c r="G230" i="65" s="1"/>
  <c r="G343" i="65" s="1"/>
  <c r="M231" i="65" a="1"/>
  <c r="M231" i="65" s="1"/>
  <c r="M344" i="65" s="1"/>
  <c r="F236" i="65" a="1"/>
  <c r="F236" i="65" s="1"/>
  <c r="F349" i="65" s="1"/>
  <c r="M198" i="65" a="1"/>
  <c r="M198" i="65" s="1"/>
  <c r="M311" i="65" s="1"/>
  <c r="H200" i="65" a="1"/>
  <c r="H200" i="65" s="1"/>
  <c r="H313" i="65" s="1"/>
  <c r="O201" i="65" a="1"/>
  <c r="O201" i="65" s="1"/>
  <c r="K203" i="65" a="1"/>
  <c r="K203" i="65" s="1"/>
  <c r="K316" i="65" s="1"/>
  <c r="F205" i="65" a="1"/>
  <c r="F205" i="65" s="1"/>
  <c r="F318" i="65" s="1"/>
  <c r="L206" i="65" a="1"/>
  <c r="L206" i="65" s="1"/>
  <c r="L319" i="65" s="1"/>
  <c r="L209" i="65" a="1"/>
  <c r="L209" i="65" s="1"/>
  <c r="L322" i="65" s="1"/>
  <c r="F211" i="65" a="1"/>
  <c r="F211" i="65" s="1"/>
  <c r="F324" i="65" s="1"/>
  <c r="J212" i="65" a="1"/>
  <c r="J212" i="65" s="1"/>
  <c r="J325" i="65" s="1"/>
  <c r="D214" i="65" a="1"/>
  <c r="D214" i="65" s="1"/>
  <c r="D327" i="65" s="1"/>
  <c r="J215" i="65" a="1"/>
  <c r="J215" i="65" s="1"/>
  <c r="J328" i="65" s="1"/>
  <c r="D217" i="65" a="1"/>
  <c r="D217" i="65" s="1"/>
  <c r="D330" i="65" s="1"/>
  <c r="J218" i="65" a="1"/>
  <c r="J218" i="65" s="1"/>
  <c r="J331" i="65" s="1"/>
  <c r="O219" i="65" a="1"/>
  <c r="O219" i="65" s="1"/>
  <c r="O332" i="65" s="1"/>
  <c r="P332" i="65" s="1"/>
  <c r="Q332" i="65" s="1"/>
  <c r="H221" i="65" a="1"/>
  <c r="H221" i="65" s="1"/>
  <c r="H334" i="65" s="1"/>
  <c r="N222" i="65" a="1"/>
  <c r="N222" i="65" s="1"/>
  <c r="N335" i="65" s="1"/>
  <c r="H224" i="65" a="1"/>
  <c r="H224" i="65" s="1"/>
  <c r="H337" i="65" s="1"/>
  <c r="N225" i="65" a="1"/>
  <c r="N225" i="65" s="1"/>
  <c r="N338" i="65" s="1"/>
  <c r="H227" i="65" a="1"/>
  <c r="H227" i="65" s="1"/>
  <c r="H340" i="65" s="1"/>
  <c r="N228" i="65" a="1"/>
  <c r="N228" i="65" s="1"/>
  <c r="N341" i="65" s="1"/>
  <c r="H230" i="65" a="1"/>
  <c r="H230" i="65" s="1"/>
  <c r="H343" i="65" s="1"/>
  <c r="N198" i="65" a="1"/>
  <c r="N198" i="65" s="1"/>
  <c r="N311" i="65" s="1"/>
  <c r="I200" i="65" a="1"/>
  <c r="I200" i="65" s="1"/>
  <c r="I313" i="65" s="1"/>
  <c r="D202" i="65" a="1"/>
  <c r="D202" i="65" s="1"/>
  <c r="D315" i="65" s="1"/>
  <c r="L203" i="65" a="1"/>
  <c r="L203" i="65" s="1"/>
  <c r="L316" i="65" s="1"/>
  <c r="G205" i="65" a="1"/>
  <c r="G205" i="65" s="1"/>
  <c r="G318" i="65" s="1"/>
  <c r="M206" i="65" a="1"/>
  <c r="M206" i="65" s="1"/>
  <c r="M319" i="65" s="1"/>
  <c r="G208" i="65" a="1"/>
  <c r="G208" i="65" s="1"/>
  <c r="G321" i="65" s="1"/>
  <c r="M209" i="65" a="1"/>
  <c r="M209" i="65" s="1"/>
  <c r="M322" i="65" s="1"/>
  <c r="G211" i="65" a="1"/>
  <c r="G211" i="65" s="1"/>
  <c r="G324" i="65" s="1"/>
  <c r="K212" i="65" a="1"/>
  <c r="K212" i="65" s="1"/>
  <c r="K325" i="65" s="1"/>
  <c r="E214" i="65" a="1"/>
  <c r="E214" i="65" s="1"/>
  <c r="E327" i="65" s="1"/>
  <c r="K215" i="65" a="1"/>
  <c r="K215" i="65" s="1"/>
  <c r="K328" i="65" s="1"/>
  <c r="E217" i="65" a="1"/>
  <c r="E217" i="65" s="1"/>
  <c r="E330" i="65" s="1"/>
  <c r="K218" i="65" a="1"/>
  <c r="K218" i="65" s="1"/>
  <c r="K331" i="65" s="1"/>
  <c r="D220" i="65" a="1"/>
  <c r="D220" i="65" s="1"/>
  <c r="D333" i="65" s="1"/>
  <c r="I221" i="65" a="1"/>
  <c r="I221" i="65" s="1"/>
  <c r="I334" i="65" s="1"/>
  <c r="O222" i="65" a="1"/>
  <c r="O222" i="65" s="1"/>
  <c r="O335" i="65" s="1"/>
  <c r="P335" i="65" s="1"/>
  <c r="Q335" i="65" s="1"/>
  <c r="I224" i="65" a="1"/>
  <c r="I224" i="65" s="1"/>
  <c r="I337" i="65" s="1"/>
  <c r="O225" i="65" a="1"/>
  <c r="O225" i="65" s="1"/>
  <c r="O338" i="65" s="1"/>
  <c r="P338" i="65" s="1"/>
  <c r="Q338" i="65" s="1"/>
  <c r="I227" i="65" a="1"/>
  <c r="I227" i="65" s="1"/>
  <c r="I340" i="65" s="1"/>
  <c r="O198" i="65" a="1"/>
  <c r="O198" i="65" s="1"/>
  <c r="J200" i="65" a="1"/>
  <c r="J200" i="65" s="1"/>
  <c r="J313" i="65" s="1"/>
  <c r="E202" i="65" a="1"/>
  <c r="E202" i="65" s="1"/>
  <c r="E315" i="65" s="1"/>
  <c r="M203" i="65" a="1"/>
  <c r="M203" i="65" s="1"/>
  <c r="M316" i="65" s="1"/>
  <c r="N206" i="65" a="1"/>
  <c r="N206" i="65" s="1"/>
  <c r="N319" i="65" s="1"/>
  <c r="N209" i="65" a="1"/>
  <c r="N209" i="65" s="1"/>
  <c r="N322" i="65" s="1"/>
  <c r="L212" i="65" a="1"/>
  <c r="L212" i="65" s="1"/>
  <c r="L325" i="65" s="1"/>
  <c r="F214" i="65" a="1"/>
  <c r="F214" i="65" s="1"/>
  <c r="F327" i="65" s="1"/>
  <c r="L215" i="65" a="1"/>
  <c r="L215" i="65" s="1"/>
  <c r="L328" i="65" s="1"/>
  <c r="F217" i="65" a="1"/>
  <c r="F217" i="65" s="1"/>
  <c r="F330" i="65" s="1"/>
  <c r="E220" i="65" a="1"/>
  <c r="E220" i="65" s="1"/>
  <c r="E333" i="65" s="1"/>
  <c r="J221" i="65" a="1"/>
  <c r="J221" i="65" s="1"/>
  <c r="J334" i="65" s="1"/>
  <c r="D223" i="65" a="1"/>
  <c r="D223" i="65" s="1"/>
  <c r="D336" i="65" s="1"/>
  <c r="J224" i="65" a="1"/>
  <c r="J224" i="65" s="1"/>
  <c r="J337" i="65" s="1"/>
  <c r="D226" i="65" a="1"/>
  <c r="D226" i="65" s="1"/>
  <c r="D339" i="65" s="1"/>
  <c r="J227" i="65" a="1"/>
  <c r="J227" i="65" s="1"/>
  <c r="J340" i="65" s="1"/>
  <c r="D229" i="65" a="1"/>
  <c r="D229" i="65" s="1"/>
  <c r="D342" i="65" s="1"/>
  <c r="J230" i="65" a="1"/>
  <c r="J230" i="65" s="1"/>
  <c r="J343" i="65" s="1"/>
  <c r="D232" i="65" a="1"/>
  <c r="D232" i="65" s="1"/>
  <c r="D345" i="65" s="1"/>
  <c r="H233" i="65" a="1"/>
  <c r="H233" i="65" s="1"/>
  <c r="H346" i="65" s="1"/>
  <c r="M234" i="65" a="1"/>
  <c r="M234" i="65" s="1"/>
  <c r="M347" i="65" s="1"/>
  <c r="D199" i="65" a="1"/>
  <c r="D199" i="65" s="1"/>
  <c r="D312" i="65" s="1"/>
  <c r="K200" i="65" a="1"/>
  <c r="K200" i="65" s="1"/>
  <c r="K313" i="65" s="1"/>
  <c r="F202" i="65" a="1"/>
  <c r="F202" i="65" s="1"/>
  <c r="F315" i="65" s="1"/>
  <c r="N203" i="65" a="1"/>
  <c r="N203" i="65" s="1"/>
  <c r="N316" i="65" s="1"/>
  <c r="H205" i="65" a="1"/>
  <c r="H205" i="65" s="1"/>
  <c r="H318" i="65" s="1"/>
  <c r="O206" i="65" a="1"/>
  <c r="O206" i="65" s="1"/>
  <c r="O319" i="65" s="1"/>
  <c r="H208" i="65" a="1"/>
  <c r="H208" i="65" s="1"/>
  <c r="H321" i="65" s="1"/>
  <c r="O209" i="65" a="1"/>
  <c r="O209" i="65" s="1"/>
  <c r="O322" i="65" s="1"/>
  <c r="H211" i="65" a="1"/>
  <c r="H211" i="65" s="1"/>
  <c r="H324" i="65" s="1"/>
  <c r="M212" i="65" a="1"/>
  <c r="M212" i="65" s="1"/>
  <c r="M325" i="65" s="1"/>
  <c r="G214" i="65" a="1"/>
  <c r="G214" i="65" s="1"/>
  <c r="G327" i="65" s="1"/>
  <c r="M215" i="65" a="1"/>
  <c r="M215" i="65" s="1"/>
  <c r="M328" i="65" s="1"/>
  <c r="L218" i="65" a="1"/>
  <c r="L218" i="65" s="1"/>
  <c r="L331" i="65" s="1"/>
  <c r="F220" i="65" a="1"/>
  <c r="F220" i="65" s="1"/>
  <c r="F333" i="65" s="1"/>
  <c r="K221" i="65" a="1"/>
  <c r="K221" i="65" s="1"/>
  <c r="K334" i="65" s="1"/>
  <c r="E223" i="65" a="1"/>
  <c r="E223" i="65" s="1"/>
  <c r="E336" i="65" s="1"/>
  <c r="K224" i="65" a="1"/>
  <c r="K224" i="65" s="1"/>
  <c r="K337" i="65" s="1"/>
  <c r="E226" i="65" a="1"/>
  <c r="E226" i="65" s="1"/>
  <c r="E339" i="65" s="1"/>
  <c r="K227" i="65" a="1"/>
  <c r="K227" i="65" s="1"/>
  <c r="K340" i="65" s="1"/>
  <c r="E229" i="65" a="1"/>
  <c r="E229" i="65" s="1"/>
  <c r="E342" i="65" s="1"/>
  <c r="K230" i="65" a="1"/>
  <c r="K230" i="65" s="1"/>
  <c r="K343" i="65" s="1"/>
  <c r="E199" i="65" a="1"/>
  <c r="E199" i="65" s="1"/>
  <c r="E312" i="65" s="1"/>
  <c r="L200" i="65" a="1"/>
  <c r="L200" i="65" s="1"/>
  <c r="L313" i="65" s="1"/>
  <c r="G202" i="65" a="1"/>
  <c r="G202" i="65" s="1"/>
  <c r="G315" i="65" s="1"/>
  <c r="O203" i="65" a="1"/>
  <c r="O203" i="65" s="1"/>
  <c r="O316" i="65" s="1"/>
  <c r="I205" i="65" a="1"/>
  <c r="I205" i="65" s="1"/>
  <c r="I318" i="65" s="1"/>
  <c r="D207" i="65" a="1"/>
  <c r="D207" i="65" s="1"/>
  <c r="D320" i="65" s="1"/>
  <c r="I208" i="65" a="1"/>
  <c r="I208" i="65" s="1"/>
  <c r="I321" i="65" s="1"/>
  <c r="D210" i="65" a="1"/>
  <c r="D210" i="65" s="1"/>
  <c r="D323" i="65" s="1"/>
  <c r="I211" i="65" a="1"/>
  <c r="I211" i="65" s="1"/>
  <c r="I324" i="65" s="1"/>
  <c r="N212" i="65" a="1"/>
  <c r="N212" i="65" s="1"/>
  <c r="N325" i="65" s="1"/>
  <c r="H214" i="65" a="1"/>
  <c r="H214" i="65" s="1"/>
  <c r="H327" i="65" s="1"/>
  <c r="N215" i="65" a="1"/>
  <c r="N215" i="65" s="1"/>
  <c r="N328" i="65" s="1"/>
  <c r="G217" i="65" a="1"/>
  <c r="G217" i="65" s="1"/>
  <c r="G330" i="65" s="1"/>
  <c r="L221" i="65" a="1"/>
  <c r="L221" i="65" s="1"/>
  <c r="L334" i="65" s="1"/>
  <c r="F223" i="65" a="1"/>
  <c r="F223" i="65" s="1"/>
  <c r="F336" i="65" s="1"/>
  <c r="L224" i="65" a="1"/>
  <c r="L224" i="65" s="1"/>
  <c r="L337" i="65" s="1"/>
  <c r="F226" i="65" a="1"/>
  <c r="F226" i="65" s="1"/>
  <c r="F339" i="65" s="1"/>
  <c r="L227" i="65" a="1"/>
  <c r="L227" i="65" s="1"/>
  <c r="L340" i="65" s="1"/>
  <c r="F229" i="65" a="1"/>
  <c r="F229" i="65" s="1"/>
  <c r="F342" i="65" s="1"/>
  <c r="F232" i="65" a="1"/>
  <c r="F232" i="65" s="1"/>
  <c r="F345" i="65" s="1"/>
  <c r="J233" i="65" a="1"/>
  <c r="J233" i="65" s="1"/>
  <c r="J346" i="65" s="1"/>
  <c r="O234" i="65" a="1"/>
  <c r="O234" i="65" s="1"/>
  <c r="O347" i="65" s="1"/>
  <c r="P347" i="65" s="1"/>
  <c r="Q347" i="65" s="1"/>
  <c r="D233" i="65" a="1"/>
  <c r="D233" i="65" s="1"/>
  <c r="D346" i="65" s="1"/>
  <c r="H236" i="65" a="1"/>
  <c r="H236" i="65" s="1"/>
  <c r="H349" i="65" s="1"/>
  <c r="G233" i="65" a="1"/>
  <c r="G233" i="65" s="1"/>
  <c r="G346" i="65" s="1"/>
  <c r="K236" i="65" a="1"/>
  <c r="K236" i="65" s="1"/>
  <c r="K349" i="65" s="1"/>
  <c r="I233" i="65" a="1"/>
  <c r="I233" i="65" s="1"/>
  <c r="I346" i="65" s="1"/>
  <c r="L236" i="65" a="1"/>
  <c r="L236" i="65" s="1"/>
  <c r="L349" i="65" s="1"/>
  <c r="M236" i="65" a="1"/>
  <c r="M236" i="65" s="1"/>
  <c r="M349" i="65" s="1"/>
  <c r="E236" i="65" a="1"/>
  <c r="E236" i="65" s="1"/>
  <c r="E349" i="65" s="1"/>
  <c r="H234" i="65" a="1"/>
  <c r="H234" i="65" s="1"/>
  <c r="H347" i="65" s="1"/>
  <c r="D236" i="65" a="1"/>
  <c r="D236" i="65" s="1"/>
  <c r="D349" i="65" s="1"/>
  <c r="I234" i="65" a="1"/>
  <c r="I234" i="65" s="1"/>
  <c r="I347" i="65" s="1"/>
  <c r="G236" i="65" a="1"/>
  <c r="G236" i="65" s="1"/>
  <c r="G349" i="65" s="1"/>
  <c r="L234" i="65" a="1"/>
  <c r="L234" i="65" s="1"/>
  <c r="L347" i="65" s="1"/>
  <c r="N235" i="65" a="1"/>
  <c r="N235" i="65" s="1"/>
  <c r="N348" i="65" s="1"/>
  <c r="M235" i="65" a="1"/>
  <c r="M235" i="65" s="1"/>
  <c r="M348" i="65" s="1"/>
  <c r="O235" i="65" a="1"/>
  <c r="O235" i="65" s="1"/>
  <c r="O348" i="65" s="1"/>
  <c r="P348" i="65" s="1"/>
  <c r="Q348" i="65" s="1"/>
  <c r="N234" i="65" a="1"/>
  <c r="N234" i="65" s="1"/>
  <c r="N347" i="65" s="1"/>
  <c r="I236" i="65" a="1"/>
  <c r="I236" i="65" s="1"/>
  <c r="I349" i="65" s="1"/>
  <c r="F235" i="65" a="1"/>
  <c r="F235" i="65" s="1"/>
  <c r="F348" i="65" s="1"/>
  <c r="G235" i="65" a="1"/>
  <c r="G235" i="65" s="1"/>
  <c r="G348" i="65" s="1"/>
  <c r="O228" i="65" a="1"/>
  <c r="O228" i="65" s="1"/>
  <c r="O341" i="65" s="1"/>
  <c r="P341" i="65" s="1"/>
  <c r="Q341" i="65" s="1"/>
  <c r="D230" i="65" a="1"/>
  <c r="D230" i="65" s="1"/>
  <c r="D343" i="65" s="1"/>
  <c r="I230" i="65" a="1"/>
  <c r="I230" i="65" s="1"/>
  <c r="I343" i="65" s="1"/>
  <c r="J231" i="65" a="1"/>
  <c r="J231" i="65" s="1"/>
  <c r="J344" i="65" s="1"/>
  <c r="N231" i="65" a="1"/>
  <c r="N231" i="65" s="1"/>
  <c r="N344" i="65" s="1"/>
  <c r="O231" i="65" a="1"/>
  <c r="O231" i="65" s="1"/>
  <c r="O344" i="65" s="1"/>
  <c r="P344" i="65" s="1"/>
  <c r="Q344" i="65" s="1"/>
  <c r="E232" i="65" a="1"/>
  <c r="E232" i="65" s="1"/>
  <c r="E345" i="65" s="1"/>
  <c r="N232" i="65" a="1"/>
  <c r="N232" i="65" s="1"/>
  <c r="N345" i="65" s="1"/>
  <c r="E198" i="64" a="1"/>
  <c r="E198" i="64" s="1"/>
  <c r="M199" i="64" a="1"/>
  <c r="M199" i="64" s="1"/>
  <c r="F201" i="64" a="1"/>
  <c r="F201" i="64" s="1"/>
  <c r="K202" i="64" a="1"/>
  <c r="K202" i="64" s="1"/>
  <c r="F198" i="64" a="1"/>
  <c r="F198" i="64" s="1"/>
  <c r="N199" i="64" a="1"/>
  <c r="N199" i="64" s="1"/>
  <c r="G198" i="64" a="1"/>
  <c r="G198" i="64" s="1"/>
  <c r="O199" i="64" a="1"/>
  <c r="O199" i="64" s="1"/>
  <c r="G201" i="64" a="1"/>
  <c r="G201" i="64" s="1"/>
  <c r="L202" i="64" a="1"/>
  <c r="L202" i="64" s="1"/>
  <c r="H198" i="64" a="1"/>
  <c r="H198" i="64" s="1"/>
  <c r="D200" i="64" a="1"/>
  <c r="D200" i="64" s="1"/>
  <c r="I198" i="64" a="1"/>
  <c r="I198" i="64" s="1"/>
  <c r="E200" i="64" a="1"/>
  <c r="E200" i="64" s="1"/>
  <c r="H201" i="64" a="1"/>
  <c r="H201" i="64" s="1"/>
  <c r="M202" i="64" a="1"/>
  <c r="M202" i="64" s="1"/>
  <c r="J198" i="64" a="1"/>
  <c r="J198" i="64" s="1"/>
  <c r="F200" i="64" a="1"/>
  <c r="F200" i="64" s="1"/>
  <c r="N202" i="64" a="1"/>
  <c r="N202" i="64" s="1"/>
  <c r="K198" i="64" a="1"/>
  <c r="K198" i="64" s="1"/>
  <c r="I201" i="64" a="1"/>
  <c r="I201" i="64" s="1"/>
  <c r="O202" i="64" a="1"/>
  <c r="O202" i="64" s="1"/>
  <c r="L198" i="64" a="1"/>
  <c r="L198" i="64" s="1"/>
  <c r="G200" i="64" a="1"/>
  <c r="G200" i="64" s="1"/>
  <c r="J201" i="64" a="1"/>
  <c r="J201" i="64" s="1"/>
  <c r="M198" i="64" a="1"/>
  <c r="M198" i="64" s="1"/>
  <c r="K201" i="64" a="1"/>
  <c r="K201" i="64" s="1"/>
  <c r="N198" i="64" a="1"/>
  <c r="N198" i="64" s="1"/>
  <c r="H200" i="64" a="1"/>
  <c r="H200" i="64" s="1"/>
  <c r="L201" i="64" a="1"/>
  <c r="L201" i="64" s="1"/>
  <c r="O198" i="64" a="1"/>
  <c r="O198" i="64" s="1"/>
  <c r="I200" i="64" a="1"/>
  <c r="I200" i="64" s="1"/>
  <c r="M201" i="64" a="1"/>
  <c r="M201" i="64" s="1"/>
  <c r="D199" i="64" a="1"/>
  <c r="D199" i="64" s="1"/>
  <c r="J200" i="64" a="1"/>
  <c r="J200" i="64" s="1"/>
  <c r="N201" i="64" a="1"/>
  <c r="N201" i="64" s="1"/>
  <c r="E199" i="64" a="1"/>
  <c r="E199" i="64" s="1"/>
  <c r="K200" i="64" a="1"/>
  <c r="K200" i="64" s="1"/>
  <c r="O201" i="64" a="1"/>
  <c r="O201" i="64" s="1"/>
  <c r="F199" i="64" a="1"/>
  <c r="F199" i="64" s="1"/>
  <c r="D202" i="64" a="1"/>
  <c r="D202" i="64" s="1"/>
  <c r="G199" i="64" a="1"/>
  <c r="G199" i="64" s="1"/>
  <c r="L200" i="64" a="1"/>
  <c r="L200" i="64" s="1"/>
  <c r="E202" i="64" a="1"/>
  <c r="E202" i="64" s="1"/>
  <c r="H199" i="64" a="1"/>
  <c r="H199" i="64" s="1"/>
  <c r="M200" i="64" a="1"/>
  <c r="M200" i="64" s="1"/>
  <c r="F202" i="64" a="1"/>
  <c r="F202" i="64" s="1"/>
  <c r="I199" i="64" a="1"/>
  <c r="I199" i="64" s="1"/>
  <c r="N200" i="64" a="1"/>
  <c r="N200" i="64" s="1"/>
  <c r="G202" i="64" a="1"/>
  <c r="G202" i="64" s="1"/>
  <c r="J199" i="64" a="1"/>
  <c r="J199" i="64" s="1"/>
  <c r="O200" i="64" a="1"/>
  <c r="O200" i="64" s="1"/>
  <c r="H202" i="64" a="1"/>
  <c r="H202" i="64" s="1"/>
  <c r="K199" i="64" a="1"/>
  <c r="K199" i="64" s="1"/>
  <c r="D201" i="64" a="1"/>
  <c r="D201" i="64" s="1"/>
  <c r="I202" i="64" a="1"/>
  <c r="I202" i="64" s="1"/>
  <c r="D198" i="64" a="1"/>
  <c r="D198" i="64" s="1"/>
  <c r="L199" i="64" a="1"/>
  <c r="L199" i="64" s="1"/>
  <c r="E201" i="64" a="1"/>
  <c r="E201" i="64" s="1"/>
  <c r="J202" i="64" a="1"/>
  <c r="J202" i="64" s="1"/>
  <c r="D84" i="71" a="1"/>
  <c r="D84" i="71" s="1"/>
  <c r="J85" i="71" a="1"/>
  <c r="J85" i="71" s="1"/>
  <c r="F87" i="71" a="1"/>
  <c r="F87" i="71" s="1"/>
  <c r="K88" i="71" a="1"/>
  <c r="K88" i="71" s="1"/>
  <c r="G90" i="71" a="1"/>
  <c r="G90" i="71" s="1"/>
  <c r="C93" i="71" a="1"/>
  <c r="C93" i="71" s="1"/>
  <c r="H94" i="71" a="1"/>
  <c r="H94" i="71" s="1"/>
  <c r="I95" i="71" a="1"/>
  <c r="I95" i="71" s="1"/>
  <c r="K96" i="71" a="1"/>
  <c r="K96" i="71" s="1"/>
  <c r="D98" i="71" a="1"/>
  <c r="D98" i="71" s="1"/>
  <c r="J99" i="71" a="1"/>
  <c r="J99" i="71" s="1"/>
  <c r="L101" i="71" a="1"/>
  <c r="L101" i="71" s="1"/>
  <c r="E103" i="71" a="1"/>
  <c r="E103" i="71" s="1"/>
  <c r="J104" i="71" a="1"/>
  <c r="J104" i="71" s="1"/>
  <c r="N105" i="71" a="1"/>
  <c r="N105" i="71" s="1"/>
  <c r="D107" i="71" a="1"/>
  <c r="D107" i="71" s="1"/>
  <c r="F108" i="71" a="1"/>
  <c r="F108" i="71" s="1"/>
  <c r="M110" i="71" a="1"/>
  <c r="M110" i="71" s="1"/>
  <c r="E84" i="71" a="1"/>
  <c r="E84" i="71" s="1"/>
  <c r="K85" i="71" a="1"/>
  <c r="K85" i="71" s="1"/>
  <c r="G87" i="71" a="1"/>
  <c r="G87" i="71" s="1"/>
  <c r="L88" i="71" a="1"/>
  <c r="L88" i="71" s="1"/>
  <c r="H90" i="71" a="1"/>
  <c r="H90" i="71" s="1"/>
  <c r="J91" i="71" a="1"/>
  <c r="J91" i="71" s="1"/>
  <c r="D93" i="71" a="1"/>
  <c r="D93" i="71" s="1"/>
  <c r="I94" i="71" a="1"/>
  <c r="I94" i="71" s="1"/>
  <c r="J95" i="71" a="1"/>
  <c r="J95" i="71" s="1"/>
  <c r="L96" i="71" a="1"/>
  <c r="L96" i="71" s="1"/>
  <c r="E98" i="71" a="1"/>
  <c r="E98" i="71" s="1"/>
  <c r="J100" i="71" a="1"/>
  <c r="J100" i="71" s="1"/>
  <c r="M101" i="71" a="1"/>
  <c r="M101" i="71" s="1"/>
  <c r="F103" i="71" a="1"/>
  <c r="F103" i="71" s="1"/>
  <c r="C106" i="71" a="1"/>
  <c r="C106" i="71" s="1"/>
  <c r="G108" i="71" a="1"/>
  <c r="G108" i="71" s="1"/>
  <c r="L109" i="71" a="1"/>
  <c r="L109" i="71" s="1"/>
  <c r="F84" i="71" a="1"/>
  <c r="F84" i="71" s="1"/>
  <c r="L85" i="71" a="1"/>
  <c r="L85" i="71" s="1"/>
  <c r="H87" i="71" a="1"/>
  <c r="H87" i="71" s="1"/>
  <c r="M88" i="71" a="1"/>
  <c r="M88" i="71" s="1"/>
  <c r="K91" i="71" a="1"/>
  <c r="K91" i="71" s="1"/>
  <c r="J94" i="71" a="1"/>
  <c r="J94" i="71" s="1"/>
  <c r="M96" i="71" a="1"/>
  <c r="M96" i="71" s="1"/>
  <c r="F98" i="71" a="1"/>
  <c r="F98" i="71" s="1"/>
  <c r="K99" i="71" a="1"/>
  <c r="K99" i="71" s="1"/>
  <c r="K100" i="71" a="1"/>
  <c r="K100" i="71" s="1"/>
  <c r="N101" i="71" a="1"/>
  <c r="N101" i="71" s="1"/>
  <c r="G103" i="71" a="1"/>
  <c r="G103" i="71" s="1"/>
  <c r="K104" i="71" a="1"/>
  <c r="K104" i="71" s="1"/>
  <c r="E107" i="71" a="1"/>
  <c r="E107" i="71" s="1"/>
  <c r="H108" i="71" a="1"/>
  <c r="H108" i="71" s="1"/>
  <c r="M109" i="71" a="1"/>
  <c r="M109" i="71" s="1"/>
  <c r="N110" i="71" a="1"/>
  <c r="N110" i="71" s="1"/>
  <c r="G84" i="71" a="1"/>
  <c r="G84" i="71" s="1"/>
  <c r="M85" i="71" a="1"/>
  <c r="M85" i="71" s="1"/>
  <c r="N88" i="71" a="1"/>
  <c r="N88" i="71" s="1"/>
  <c r="I90" i="71" a="1"/>
  <c r="I90" i="71" s="1"/>
  <c r="L91" i="71" a="1"/>
  <c r="L91" i="71" s="1"/>
  <c r="E93" i="71" a="1"/>
  <c r="E93" i="71" s="1"/>
  <c r="K95" i="71" a="1"/>
  <c r="K95" i="71" s="1"/>
  <c r="G98" i="71" a="1"/>
  <c r="G98" i="71" s="1"/>
  <c r="L99" i="71" a="1"/>
  <c r="L99" i="71" s="1"/>
  <c r="L100" i="71" a="1"/>
  <c r="L100" i="71" s="1"/>
  <c r="C102" i="71" a="1"/>
  <c r="C102" i="71" s="1"/>
  <c r="H103" i="71" a="1"/>
  <c r="H103" i="71" s="1"/>
  <c r="L104" i="71" a="1"/>
  <c r="L104" i="71" s="1"/>
  <c r="D106" i="71" a="1"/>
  <c r="D106" i="71" s="1"/>
  <c r="I108" i="71" a="1"/>
  <c r="I108" i="71" s="1"/>
  <c r="H84" i="71" a="1"/>
  <c r="H84" i="71" s="1"/>
  <c r="N85" i="71" a="1"/>
  <c r="N85" i="71" s="1"/>
  <c r="I87" i="71" a="1"/>
  <c r="I87" i="71" s="1"/>
  <c r="C89" i="71" a="1"/>
  <c r="C89" i="71" s="1"/>
  <c r="M91" i="71" a="1"/>
  <c r="M91" i="71" s="1"/>
  <c r="F93" i="71" a="1"/>
  <c r="F93" i="71" s="1"/>
  <c r="K94" i="71" a="1"/>
  <c r="K94" i="71" s="1"/>
  <c r="L95" i="71" a="1"/>
  <c r="L95" i="71" s="1"/>
  <c r="N96" i="71" a="1"/>
  <c r="N96" i="71" s="1"/>
  <c r="H98" i="71" a="1"/>
  <c r="H98" i="71" s="1"/>
  <c r="M99" i="71" a="1"/>
  <c r="M99" i="71" s="1"/>
  <c r="M100" i="71" a="1"/>
  <c r="M100" i="71" s="1"/>
  <c r="D102" i="71" a="1"/>
  <c r="D102" i="71" s="1"/>
  <c r="I103" i="71" a="1"/>
  <c r="I103" i="71" s="1"/>
  <c r="E106" i="71" a="1"/>
  <c r="E106" i="71" s="1"/>
  <c r="F107" i="71" a="1"/>
  <c r="F107" i="71" s="1"/>
  <c r="J108" i="71" a="1"/>
  <c r="J108" i="71" s="1"/>
  <c r="N109" i="71" a="1"/>
  <c r="N109" i="71" s="1"/>
  <c r="C111" i="71" a="1"/>
  <c r="C111" i="71" s="1"/>
  <c r="I84" i="71" a="1"/>
  <c r="I84" i="71" s="1"/>
  <c r="C86" i="71" a="1"/>
  <c r="C86" i="71" s="1"/>
  <c r="J87" i="71" a="1"/>
  <c r="J87" i="71" s="1"/>
  <c r="D89" i="71" a="1"/>
  <c r="D89" i="71" s="1"/>
  <c r="J90" i="71" a="1"/>
  <c r="J90" i="71" s="1"/>
  <c r="N91" i="71" a="1"/>
  <c r="N91" i="71" s="1"/>
  <c r="G93" i="71" a="1"/>
  <c r="G93" i="71" s="1"/>
  <c r="L94" i="71" a="1"/>
  <c r="L94" i="71" s="1"/>
  <c r="M95" i="71" a="1"/>
  <c r="M95" i="71" s="1"/>
  <c r="C97" i="71" a="1"/>
  <c r="C97" i="71" s="1"/>
  <c r="I98" i="71" a="1"/>
  <c r="I98" i="71" s="1"/>
  <c r="E102" i="71" a="1"/>
  <c r="E102" i="71" s="1"/>
  <c r="J103" i="71" a="1"/>
  <c r="J103" i="71" s="1"/>
  <c r="M104" i="71" a="1"/>
  <c r="M104" i="71" s="1"/>
  <c r="F106" i="71" a="1"/>
  <c r="F106" i="71" s="1"/>
  <c r="K108" i="71" a="1"/>
  <c r="K108" i="71" s="1"/>
  <c r="J84" i="71" a="1"/>
  <c r="J84" i="71" s="1"/>
  <c r="D86" i="71" a="1"/>
  <c r="D86" i="71" s="1"/>
  <c r="K87" i="71" a="1"/>
  <c r="K87" i="71" s="1"/>
  <c r="E89" i="71" a="1"/>
  <c r="E89" i="71" s="1"/>
  <c r="K90" i="71" a="1"/>
  <c r="K90" i="71" s="1"/>
  <c r="C92" i="71" a="1"/>
  <c r="C92" i="71" s="1"/>
  <c r="M94" i="71" a="1"/>
  <c r="M94" i="71" s="1"/>
  <c r="D97" i="71" a="1"/>
  <c r="D97" i="71" s="1"/>
  <c r="J98" i="71" a="1"/>
  <c r="J98" i="71" s="1"/>
  <c r="N99" i="71" a="1"/>
  <c r="N99" i="71" s="1"/>
  <c r="N100" i="71" a="1"/>
  <c r="N100" i="71" s="1"/>
  <c r="F102" i="71" a="1"/>
  <c r="F102" i="71" s="1"/>
  <c r="K103" i="71" a="1"/>
  <c r="K103" i="71" s="1"/>
  <c r="N104" i="71" a="1"/>
  <c r="N104" i="71" s="1"/>
  <c r="G106" i="71" a="1"/>
  <c r="G106" i="71" s="1"/>
  <c r="G107" i="71" a="1"/>
  <c r="G107" i="71" s="1"/>
  <c r="C110" i="71" a="1"/>
  <c r="C110" i="71" s="1"/>
  <c r="D111" i="71" a="1"/>
  <c r="D111" i="71" s="1"/>
  <c r="E86" i="71" a="1"/>
  <c r="E86" i="71" s="1"/>
  <c r="L87" i="71" a="1"/>
  <c r="L87" i="71" s="1"/>
  <c r="F89" i="71" a="1"/>
  <c r="F89" i="71" s="1"/>
  <c r="D92" i="71" a="1"/>
  <c r="D92" i="71" s="1"/>
  <c r="H93" i="71" a="1"/>
  <c r="H93" i="71" s="1"/>
  <c r="N95" i="71" a="1"/>
  <c r="N95" i="71" s="1"/>
  <c r="E97" i="71" a="1"/>
  <c r="E97" i="71" s="1"/>
  <c r="K98" i="71" a="1"/>
  <c r="K98" i="71" s="1"/>
  <c r="C101" i="71" a="1"/>
  <c r="C101" i="71" s="1"/>
  <c r="L103" i="71" a="1"/>
  <c r="L103" i="71" s="1"/>
  <c r="C105" i="71" a="1"/>
  <c r="C105" i="71" s="1"/>
  <c r="H106" i="71" a="1"/>
  <c r="H106" i="71" s="1"/>
  <c r="H107" i="71" a="1"/>
  <c r="H107" i="71" s="1"/>
  <c r="L108" i="71" a="1"/>
  <c r="L108" i="71" s="1"/>
  <c r="E111" i="71" a="1"/>
  <c r="E111" i="71" s="1"/>
  <c r="K84" i="71" a="1"/>
  <c r="K84" i="71" s="1"/>
  <c r="F86" i="71" a="1"/>
  <c r="F86" i="71" s="1"/>
  <c r="M87" i="71" a="1"/>
  <c r="M87" i="71" s="1"/>
  <c r="G89" i="71" a="1"/>
  <c r="G89" i="71" s="1"/>
  <c r="L90" i="71" a="1"/>
  <c r="L90" i="71" s="1"/>
  <c r="I93" i="71" a="1"/>
  <c r="I93" i="71" s="1"/>
  <c r="N94" i="71" a="1"/>
  <c r="N94" i="71" s="1"/>
  <c r="C96" i="71" a="1"/>
  <c r="C96" i="71" s="1"/>
  <c r="F97" i="71" a="1"/>
  <c r="F97" i="71" s="1"/>
  <c r="C100" i="71" a="1"/>
  <c r="C100" i="71" s="1"/>
  <c r="G102" i="71" a="1"/>
  <c r="G102" i="71" s="1"/>
  <c r="M103" i="71" a="1"/>
  <c r="M103" i="71" s="1"/>
  <c r="D105" i="71" a="1"/>
  <c r="D105" i="71" s="1"/>
  <c r="M108" i="71" a="1"/>
  <c r="M108" i="71" s="1"/>
  <c r="D110" i="71" a="1"/>
  <c r="D110" i="71" s="1"/>
  <c r="L84" i="71" a="1"/>
  <c r="L84" i="71" s="1"/>
  <c r="G86" i="71" a="1"/>
  <c r="G86" i="71" s="1"/>
  <c r="N87" i="71" a="1"/>
  <c r="N87" i="71" s="1"/>
  <c r="H89" i="71" a="1"/>
  <c r="H89" i="71" s="1"/>
  <c r="M90" i="71" a="1"/>
  <c r="M90" i="71" s="1"/>
  <c r="E92" i="71" a="1"/>
  <c r="E92" i="71" s="1"/>
  <c r="J93" i="71" a="1"/>
  <c r="J93" i="71" s="1"/>
  <c r="G97" i="71" a="1"/>
  <c r="G97" i="71" s="1"/>
  <c r="L98" i="71" a="1"/>
  <c r="L98" i="71" s="1"/>
  <c r="D101" i="71" a="1"/>
  <c r="D101" i="71" s="1"/>
  <c r="H102" i="71" a="1"/>
  <c r="H102" i="71" s="1"/>
  <c r="E105" i="71" a="1"/>
  <c r="E105" i="71" s="1"/>
  <c r="I106" i="71" a="1"/>
  <c r="I106" i="71" s="1"/>
  <c r="I107" i="71" a="1"/>
  <c r="I107" i="71" s="1"/>
  <c r="N108" i="71" a="1"/>
  <c r="N108" i="71" s="1"/>
  <c r="F111" i="71" a="1"/>
  <c r="F111" i="71" s="1"/>
  <c r="M84" i="71" a="1"/>
  <c r="M84" i="71" s="1"/>
  <c r="H86" i="71" a="1"/>
  <c r="H86" i="71" s="1"/>
  <c r="C88" i="71" a="1"/>
  <c r="C88" i="71" s="1"/>
  <c r="I89" i="71" a="1"/>
  <c r="I89" i="71" s="1"/>
  <c r="N90" i="71" a="1"/>
  <c r="N90" i="71" s="1"/>
  <c r="F92" i="71" a="1"/>
  <c r="F92" i="71" s="1"/>
  <c r="K93" i="71" a="1"/>
  <c r="K93" i="71" s="1"/>
  <c r="C95" i="71" a="1"/>
  <c r="C95" i="71" s="1"/>
  <c r="D96" i="71" a="1"/>
  <c r="D96" i="71" s="1"/>
  <c r="M98" i="71" a="1"/>
  <c r="M98" i="71" s="1"/>
  <c r="D100" i="71" a="1"/>
  <c r="D100" i="71" s="1"/>
  <c r="E101" i="71" a="1"/>
  <c r="E101" i="71" s="1"/>
  <c r="I102" i="71" a="1"/>
  <c r="I102" i="71" s="1"/>
  <c r="N103" i="71" a="1"/>
  <c r="N103" i="71" s="1"/>
  <c r="F105" i="71" a="1"/>
  <c r="F105" i="71" s="1"/>
  <c r="J106" i="71" a="1"/>
  <c r="J106" i="71" s="1"/>
  <c r="C109" i="71" a="1"/>
  <c r="C109" i="71" s="1"/>
  <c r="E110" i="71" a="1"/>
  <c r="E110" i="71" s="1"/>
  <c r="G111" i="71" a="1"/>
  <c r="G111" i="71" s="1"/>
  <c r="N84" i="71" a="1"/>
  <c r="N84" i="71" s="1"/>
  <c r="I86" i="71" a="1"/>
  <c r="I86" i="71" s="1"/>
  <c r="D88" i="71" a="1"/>
  <c r="D88" i="71" s="1"/>
  <c r="J89" i="71" a="1"/>
  <c r="J89" i="71" s="1"/>
  <c r="C91" i="71" a="1"/>
  <c r="C91" i="71" s="1"/>
  <c r="G92" i="71" a="1"/>
  <c r="G92" i="71" s="1"/>
  <c r="E96" i="71" a="1"/>
  <c r="E96" i="71" s="1"/>
  <c r="H97" i="71" a="1"/>
  <c r="H97" i="71" s="1"/>
  <c r="N98" i="71" a="1"/>
  <c r="N98" i="71" s="1"/>
  <c r="F101" i="71" a="1"/>
  <c r="F101" i="71" s="1"/>
  <c r="J102" i="71" a="1"/>
  <c r="J102" i="71" s="1"/>
  <c r="C104" i="71" a="1"/>
  <c r="C104" i="71" s="1"/>
  <c r="G105" i="71" a="1"/>
  <c r="G105" i="71" s="1"/>
  <c r="K106" i="71" a="1"/>
  <c r="K106" i="71" s="1"/>
  <c r="J107" i="71" a="1"/>
  <c r="J107" i="71" s="1"/>
  <c r="D109" i="71" a="1"/>
  <c r="D109" i="71" s="1"/>
  <c r="F110" i="71" a="1"/>
  <c r="F110" i="71" s="1"/>
  <c r="H111" i="71" a="1"/>
  <c r="H111" i="71" s="1"/>
  <c r="C85" i="71" a="1"/>
  <c r="C85" i="71" s="1"/>
  <c r="J86" i="71" a="1"/>
  <c r="J86" i="71" s="1"/>
  <c r="E88" i="71" a="1"/>
  <c r="E88" i="71" s="1"/>
  <c r="K89" i="71" a="1"/>
  <c r="K89" i="71" s="1"/>
  <c r="D91" i="71" a="1"/>
  <c r="D91" i="71" s="1"/>
  <c r="H92" i="71" a="1"/>
  <c r="H92" i="71" s="1"/>
  <c r="L93" i="71" a="1"/>
  <c r="L93" i="71" s="1"/>
  <c r="D95" i="71" a="1"/>
  <c r="D95" i="71" s="1"/>
  <c r="F96" i="71" a="1"/>
  <c r="F96" i="71" s="1"/>
  <c r="I97" i="71" a="1"/>
  <c r="I97" i="71" s="1"/>
  <c r="C99" i="71" a="1"/>
  <c r="C99" i="71" s="1"/>
  <c r="E100" i="71" a="1"/>
  <c r="E100" i="71" s="1"/>
  <c r="G101" i="71" a="1"/>
  <c r="G101" i="71" s="1"/>
  <c r="K102" i="71" a="1"/>
  <c r="K102" i="71" s="1"/>
  <c r="D104" i="71" a="1"/>
  <c r="D104" i="71" s="1"/>
  <c r="H105" i="71" a="1"/>
  <c r="H105" i="71" s="1"/>
  <c r="K107" i="71" a="1"/>
  <c r="K107" i="71" s="1"/>
  <c r="E109" i="71" a="1"/>
  <c r="E109" i="71" s="1"/>
  <c r="G110" i="71" a="1"/>
  <c r="G110" i="71" s="1"/>
  <c r="I111" i="71" a="1"/>
  <c r="I111" i="71" s="1"/>
  <c r="D85" i="71" a="1"/>
  <c r="D85" i="71" s="1"/>
  <c r="K86" i="71" a="1"/>
  <c r="K86" i="71" s="1"/>
  <c r="F88" i="71" a="1"/>
  <c r="F88" i="71" s="1"/>
  <c r="L89" i="71" a="1"/>
  <c r="L89" i="71" s="1"/>
  <c r="I92" i="71" a="1"/>
  <c r="I92" i="71" s="1"/>
  <c r="M93" i="71" a="1"/>
  <c r="M93" i="71" s="1"/>
  <c r="J97" i="71" a="1"/>
  <c r="J97" i="71" s="1"/>
  <c r="D99" i="71" a="1"/>
  <c r="D99" i="71" s="1"/>
  <c r="F100" i="71" a="1"/>
  <c r="F100" i="71" s="1"/>
  <c r="E104" i="71" a="1"/>
  <c r="E104" i="71" s="1"/>
  <c r="I105" i="71" a="1"/>
  <c r="I105" i="71" s="1"/>
  <c r="L106" i="71" a="1"/>
  <c r="L106" i="71" s="1"/>
  <c r="L107" i="71" a="1"/>
  <c r="L107" i="71" s="1"/>
  <c r="F109" i="71" a="1"/>
  <c r="F109" i="71" s="1"/>
  <c r="J111" i="71" a="1"/>
  <c r="J111" i="71" s="1"/>
  <c r="E85" i="71" a="1"/>
  <c r="E85" i="71" s="1"/>
  <c r="L86" i="71" a="1"/>
  <c r="L86" i="71" s="1"/>
  <c r="G88" i="71" a="1"/>
  <c r="G88" i="71" s="1"/>
  <c r="M89" i="71" a="1"/>
  <c r="M89" i="71" s="1"/>
  <c r="E91" i="71" a="1"/>
  <c r="E91" i="71" s="1"/>
  <c r="J92" i="71" a="1"/>
  <c r="J92" i="71" s="1"/>
  <c r="N93" i="71" a="1"/>
  <c r="N93" i="71" s="1"/>
  <c r="E95" i="71" a="1"/>
  <c r="E95" i="71" s="1"/>
  <c r="G96" i="71" a="1"/>
  <c r="G96" i="71" s="1"/>
  <c r="K97" i="71" a="1"/>
  <c r="K97" i="71" s="1"/>
  <c r="E99" i="71" a="1"/>
  <c r="E99" i="71" s="1"/>
  <c r="H101" i="71" a="1"/>
  <c r="H101" i="71" s="1"/>
  <c r="L102" i="71" a="1"/>
  <c r="L102" i="71" s="1"/>
  <c r="F104" i="71" a="1"/>
  <c r="F104" i="71" s="1"/>
  <c r="G109" i="71" a="1"/>
  <c r="G109" i="71" s="1"/>
  <c r="H110" i="71" a="1"/>
  <c r="H110" i="71" s="1"/>
  <c r="K111" i="71" a="1"/>
  <c r="K111" i="71" s="1"/>
  <c r="F85" i="71" a="1"/>
  <c r="F85" i="71" s="1"/>
  <c r="M86" i="71" a="1"/>
  <c r="M86" i="71" s="1"/>
  <c r="H88" i="71" a="1"/>
  <c r="H88" i="71" s="1"/>
  <c r="N89" i="71" a="1"/>
  <c r="N89" i="71" s="1"/>
  <c r="F91" i="71" a="1"/>
  <c r="F91" i="71" s="1"/>
  <c r="C94" i="71" a="1"/>
  <c r="C94" i="71" s="1"/>
  <c r="F95" i="71" a="1"/>
  <c r="F95" i="71" s="1"/>
  <c r="F99" i="71" a="1"/>
  <c r="F99" i="71" s="1"/>
  <c r="G100" i="71" a="1"/>
  <c r="G100" i="71" s="1"/>
  <c r="I101" i="71" a="1"/>
  <c r="I101" i="71" s="1"/>
  <c r="M102" i="71" a="1"/>
  <c r="M102" i="71" s="1"/>
  <c r="G104" i="71" a="1"/>
  <c r="G104" i="71" s="1"/>
  <c r="J105" i="71" a="1"/>
  <c r="J105" i="71" s="1"/>
  <c r="M106" i="71" a="1"/>
  <c r="M106" i="71" s="1"/>
  <c r="M107" i="71" a="1"/>
  <c r="M107" i="71" s="1"/>
  <c r="H109" i="71" a="1"/>
  <c r="H109" i="71" s="1"/>
  <c r="I110" i="71" a="1"/>
  <c r="I110" i="71" s="1"/>
  <c r="L111" i="71" a="1"/>
  <c r="L111" i="71" s="1"/>
  <c r="G85" i="71" a="1"/>
  <c r="G85" i="71" s="1"/>
  <c r="N86" i="71" a="1"/>
  <c r="N86" i="71" s="1"/>
  <c r="C90" i="71" a="1"/>
  <c r="C90" i="71" s="1"/>
  <c r="G91" i="71" a="1"/>
  <c r="G91" i="71" s="1"/>
  <c r="K92" i="71" a="1"/>
  <c r="K92" i="71" s="1"/>
  <c r="D94" i="71" a="1"/>
  <c r="D94" i="71" s="1"/>
  <c r="G95" i="71" a="1"/>
  <c r="G95" i="71" s="1"/>
  <c r="H96" i="71" a="1"/>
  <c r="H96" i="71" s="1"/>
  <c r="L97" i="71" a="1"/>
  <c r="L97" i="71" s="1"/>
  <c r="G99" i="71" a="1"/>
  <c r="G99" i="71" s="1"/>
  <c r="N102" i="71" a="1"/>
  <c r="N102" i="71" s="1"/>
  <c r="H104" i="71" a="1"/>
  <c r="H104" i="71" s="1"/>
  <c r="K105" i="71" a="1"/>
  <c r="K105" i="71" s="1"/>
  <c r="N107" i="71" a="1"/>
  <c r="N107" i="71" s="1"/>
  <c r="J110" i="71" a="1"/>
  <c r="J110" i="71" s="1"/>
  <c r="M111" i="71" a="1"/>
  <c r="M111" i="71" s="1"/>
  <c r="H85" i="71" a="1"/>
  <c r="H85" i="71" s="1"/>
  <c r="C87" i="71" a="1"/>
  <c r="C87" i="71" s="1"/>
  <c r="I88" i="71" a="1"/>
  <c r="I88" i="71" s="1"/>
  <c r="D90" i="71" a="1"/>
  <c r="D90" i="71" s="1"/>
  <c r="L92" i="71" a="1"/>
  <c r="L92" i="71" s="1"/>
  <c r="E94" i="71" a="1"/>
  <c r="E94" i="71" s="1"/>
  <c r="M97" i="71" a="1"/>
  <c r="M97" i="71" s="1"/>
  <c r="H100" i="71" a="1"/>
  <c r="H100" i="71" s="1"/>
  <c r="J101" i="71" a="1"/>
  <c r="J101" i="71" s="1"/>
  <c r="C103" i="71" a="1"/>
  <c r="C103" i="71" s="1"/>
  <c r="N106" i="71" a="1"/>
  <c r="N106" i="71" s="1"/>
  <c r="C108" i="71" a="1"/>
  <c r="C108" i="71" s="1"/>
  <c r="I109" i="71" a="1"/>
  <c r="I109" i="71" s="1"/>
  <c r="K110" i="71" a="1"/>
  <c r="K110" i="71" s="1"/>
  <c r="N111" i="71" a="1"/>
  <c r="N111" i="71" s="1"/>
  <c r="I85" i="71" a="1"/>
  <c r="I85" i="71" s="1"/>
  <c r="D87" i="71" a="1"/>
  <c r="D87" i="71" s="1"/>
  <c r="E90" i="71" a="1"/>
  <c r="E90" i="71" s="1"/>
  <c r="H91" i="71" a="1"/>
  <c r="H91" i="71" s="1"/>
  <c r="M92" i="71" a="1"/>
  <c r="M92" i="71" s="1"/>
  <c r="F94" i="71" a="1"/>
  <c r="F94" i="71" s="1"/>
  <c r="H95" i="71" a="1"/>
  <c r="H95" i="71" s="1"/>
  <c r="I96" i="71" a="1"/>
  <c r="I96" i="71" s="1"/>
  <c r="N97" i="71" a="1"/>
  <c r="N97" i="71" s="1"/>
  <c r="H99" i="71" a="1"/>
  <c r="H99" i="71" s="1"/>
  <c r="D103" i="71" a="1"/>
  <c r="D103" i="71" s="1"/>
  <c r="I104" i="71" a="1"/>
  <c r="I104" i="71" s="1"/>
  <c r="L105" i="71" a="1"/>
  <c r="L105" i="71" s="1"/>
  <c r="D108" i="71" a="1"/>
  <c r="D108" i="71" s="1"/>
  <c r="J109" i="71" a="1"/>
  <c r="J109" i="71" s="1"/>
  <c r="L110" i="71" a="1"/>
  <c r="L110" i="71" s="1"/>
  <c r="C84" i="71" a="1"/>
  <c r="C84" i="71" s="1"/>
  <c r="E87" i="71" a="1"/>
  <c r="E87" i="71" s="1"/>
  <c r="J88" i="71" a="1"/>
  <c r="J88" i="71" s="1"/>
  <c r="F90" i="71" a="1"/>
  <c r="F90" i="71" s="1"/>
  <c r="I91" i="71" a="1"/>
  <c r="I91" i="71" s="1"/>
  <c r="N92" i="71" a="1"/>
  <c r="N92" i="71" s="1"/>
  <c r="G94" i="71" a="1"/>
  <c r="G94" i="71" s="1"/>
  <c r="J96" i="71" a="1"/>
  <c r="J96" i="71" s="1"/>
  <c r="C98" i="71" a="1"/>
  <c r="C98" i="71" s="1"/>
  <c r="I99" i="71" a="1"/>
  <c r="I99" i="71" s="1"/>
  <c r="I100" i="71" a="1"/>
  <c r="I100" i="71" s="1"/>
  <c r="K101" i="71" a="1"/>
  <c r="K101" i="71" s="1"/>
  <c r="M105" i="71" a="1"/>
  <c r="M105" i="71" s="1"/>
  <c r="C107" i="71" a="1"/>
  <c r="C107" i="71" s="1"/>
  <c r="E108" i="71" a="1"/>
  <c r="E108" i="71" s="1"/>
  <c r="K109" i="71" a="1"/>
  <c r="K109" i="71" s="1"/>
  <c r="C96" i="70"/>
  <c r="C120" i="70"/>
  <c r="C106" i="70"/>
  <c r="C116" i="70"/>
  <c r="C101" i="70"/>
  <c r="C126" i="70"/>
  <c r="C111" i="70"/>
  <c r="C95" i="70"/>
  <c r="C121" i="70"/>
  <c r="C97" i="70"/>
  <c r="C105" i="70"/>
  <c r="C107" i="70"/>
  <c r="C117" i="70"/>
  <c r="C102" i="70"/>
  <c r="C127" i="70"/>
  <c r="C112" i="70"/>
  <c r="C98" i="70"/>
  <c r="C122" i="70"/>
  <c r="C108" i="70"/>
  <c r="C118" i="70"/>
  <c r="C103" i="70"/>
  <c r="C128" i="70"/>
  <c r="C113" i="70"/>
  <c r="C99" i="70"/>
  <c r="C123" i="70"/>
  <c r="C109" i="70"/>
  <c r="C125" i="70"/>
  <c r="C119" i="70"/>
  <c r="C115" i="70"/>
  <c r="C104" i="70"/>
  <c r="C114" i="70"/>
  <c r="C100" i="70"/>
  <c r="C124" i="70"/>
  <c r="C110" i="70"/>
  <c r="C70" i="70"/>
  <c r="C80" i="70"/>
  <c r="C71" i="70"/>
  <c r="C72" i="70"/>
  <c r="C83" i="71" a="1"/>
  <c r="C83" i="71" s="1"/>
  <c r="M83" i="71" a="1"/>
  <c r="M83" i="71" s="1"/>
  <c r="D83" i="71" a="1"/>
  <c r="D83" i="71" s="1"/>
  <c r="N83" i="71" a="1"/>
  <c r="N83" i="71" s="1"/>
  <c r="E83" i="71" a="1"/>
  <c r="E83" i="71" s="1"/>
  <c r="F83" i="71" a="1"/>
  <c r="F83" i="71" s="1"/>
  <c r="G83" i="71" a="1"/>
  <c r="G83" i="71" s="1"/>
  <c r="H83" i="71" a="1"/>
  <c r="H83" i="71" s="1"/>
  <c r="I83" i="71" a="1"/>
  <c r="I83" i="71" s="1"/>
  <c r="J83" i="71" a="1"/>
  <c r="J83" i="71" s="1"/>
  <c r="K83" i="71" a="1"/>
  <c r="K83" i="71" s="1"/>
  <c r="L83" i="71" a="1"/>
  <c r="L83" i="71" s="1"/>
  <c r="D197" i="64" a="1"/>
  <c r="D197" i="64" s="1"/>
  <c r="N197" i="64" a="1"/>
  <c r="N197" i="64" s="1"/>
  <c r="E197" i="64" a="1"/>
  <c r="E197" i="64" s="1"/>
  <c r="O197" i="64" a="1"/>
  <c r="O197" i="64" s="1"/>
  <c r="F197" i="64" a="1"/>
  <c r="F197" i="64" s="1"/>
  <c r="G197" i="64" a="1"/>
  <c r="G197" i="64" s="1"/>
  <c r="H197" i="64" a="1"/>
  <c r="H197" i="64" s="1"/>
  <c r="I197" i="64" a="1"/>
  <c r="I197" i="64" s="1"/>
  <c r="J197" i="64" a="1"/>
  <c r="J197" i="64" s="1"/>
  <c r="K197" i="64" a="1"/>
  <c r="K197" i="64" s="1"/>
  <c r="L197" i="64" a="1"/>
  <c r="L197" i="64" s="1"/>
  <c r="M197" i="64" a="1"/>
  <c r="M197" i="64" s="1"/>
  <c r="D83" i="65" a="1"/>
  <c r="D83" i="65" s="1"/>
  <c r="N83" i="65" a="1"/>
  <c r="N83" i="65" s="1"/>
  <c r="E83" i="65" a="1"/>
  <c r="E83" i="65" s="1"/>
  <c r="O83" i="65" a="1"/>
  <c r="O83" i="65" s="1"/>
  <c r="F83" i="65" a="1"/>
  <c r="F83" i="65" s="1"/>
  <c r="G83" i="65" a="1"/>
  <c r="G83" i="65" s="1"/>
  <c r="H83" i="65" a="1"/>
  <c r="H83" i="65" s="1"/>
  <c r="I83" i="65" a="1"/>
  <c r="I83" i="65" s="1"/>
  <c r="J83" i="65" a="1"/>
  <c r="J83" i="65" s="1"/>
  <c r="K83" i="65" a="1"/>
  <c r="K83" i="65" s="1"/>
  <c r="L83" i="65" a="1"/>
  <c r="L83" i="65" s="1"/>
  <c r="M83" i="65" a="1"/>
  <c r="M83" i="65" s="1"/>
  <c r="I197" i="65" a="1"/>
  <c r="I197" i="65" s="1"/>
  <c r="J197" i="65" a="1"/>
  <c r="J197" i="65" s="1"/>
  <c r="K197" i="65" a="1"/>
  <c r="K197" i="65" s="1"/>
  <c r="L197" i="65" a="1"/>
  <c r="L197" i="65" s="1"/>
  <c r="M197" i="65" a="1"/>
  <c r="M197" i="65" s="1"/>
  <c r="D197" i="65" a="1"/>
  <c r="D197" i="65" s="1"/>
  <c r="N197" i="65" a="1"/>
  <c r="N197" i="65" s="1"/>
  <c r="E197" i="65" a="1"/>
  <c r="E197" i="65" s="1"/>
  <c r="O197" i="65" a="1"/>
  <c r="O197" i="65" s="1"/>
  <c r="F197" i="65" a="1"/>
  <c r="F197" i="65" s="1"/>
  <c r="G197" i="65" a="1"/>
  <c r="G197" i="65" s="1"/>
  <c r="H197" i="65" a="1"/>
  <c r="H197" i="65" s="1"/>
  <c r="H70" i="76" a="1"/>
  <c r="H70" i="76" s="1"/>
  <c r="H83" i="76" a="1"/>
  <c r="H83" i="76" s="1"/>
  <c r="P86" i="76" a="1"/>
  <c r="P86" i="76" s="1"/>
  <c r="P73" i="76" a="1"/>
  <c r="P73" i="76" s="1"/>
  <c r="M83" i="76" a="1"/>
  <c r="M83" i="76" s="1"/>
  <c r="M70" i="76" a="1"/>
  <c r="M70" i="76" s="1"/>
  <c r="M71" i="76" a="1"/>
  <c r="M71" i="76" s="1"/>
  <c r="M84" i="76" a="1"/>
  <c r="M84" i="76" s="1"/>
  <c r="Q85" i="76" a="1"/>
  <c r="Q85" i="76" s="1"/>
  <c r="Q72" i="76" a="1"/>
  <c r="Q72" i="76" s="1"/>
  <c r="F72" i="76" a="1"/>
  <c r="F72" i="76" s="1"/>
  <c r="F85" i="76" a="1"/>
  <c r="F85" i="76" s="1"/>
  <c r="K85" i="76" a="1"/>
  <c r="K85" i="76" s="1"/>
  <c r="K72" i="76" a="1"/>
  <c r="K72" i="76" s="1"/>
  <c r="N66" i="76" a="1"/>
  <c r="N66" i="76" s="1"/>
  <c r="N79" i="76" a="1"/>
  <c r="N79" i="76" s="1"/>
  <c r="K59" i="76" a="1"/>
  <c r="K59" i="76" s="1"/>
  <c r="K98" i="76" a="1"/>
  <c r="K98" i="76" s="1"/>
  <c r="G66" i="76" a="1"/>
  <c r="G66" i="76" s="1"/>
  <c r="G79" i="76" a="1"/>
  <c r="G79" i="76" s="1"/>
  <c r="L59" i="76" a="1"/>
  <c r="L59" i="76" s="1"/>
  <c r="L98" i="76" a="1"/>
  <c r="L98" i="76" s="1"/>
  <c r="O70" i="76" a="1"/>
  <c r="O70" i="76" s="1"/>
  <c r="O83" i="76" a="1"/>
  <c r="O83" i="76" s="1"/>
  <c r="P82" i="76" a="1"/>
  <c r="P82" i="76" s="1"/>
  <c r="P69" i="76" a="1"/>
  <c r="P69" i="76" s="1"/>
  <c r="F66" i="76" a="1"/>
  <c r="F66" i="76" s="1"/>
  <c r="F79" i="76" a="1"/>
  <c r="F79" i="76" s="1"/>
  <c r="H71" i="76" a="1"/>
  <c r="H71" i="76" s="1"/>
  <c r="H84" i="76" a="1"/>
  <c r="H84" i="76" s="1"/>
  <c r="F60" i="76" a="1"/>
  <c r="F60" i="76" s="1"/>
  <c r="F99" i="76" a="1"/>
  <c r="F99" i="76" s="1"/>
  <c r="P99" i="76" a="1"/>
  <c r="P99" i="76" s="1"/>
  <c r="P60" i="76" a="1"/>
  <c r="P60" i="76" s="1"/>
  <c r="J69" i="76" a="1"/>
  <c r="J69" i="76" s="1"/>
  <c r="J82" i="76" a="1"/>
  <c r="J82" i="76" s="1"/>
  <c r="I59" i="76" a="1"/>
  <c r="I59" i="76" s="1"/>
  <c r="I98" i="76" a="1"/>
  <c r="I98" i="76" s="1"/>
  <c r="G70" i="76" a="1"/>
  <c r="G70" i="76" s="1"/>
  <c r="G83" i="76" a="1"/>
  <c r="G83" i="76" s="1"/>
  <c r="K86" i="76" a="1"/>
  <c r="K86" i="76" s="1"/>
  <c r="K73" i="76" a="1"/>
  <c r="K73" i="76" s="1"/>
  <c r="O98" i="76" a="1"/>
  <c r="O98" i="76" s="1"/>
  <c r="O86" i="76" a="1"/>
  <c r="O86" i="76" s="1"/>
  <c r="O60" i="76" a="1"/>
  <c r="O60" i="76" s="1"/>
  <c r="O73" i="76" a="1"/>
  <c r="O73" i="76" s="1"/>
  <c r="H69" i="76" a="1"/>
  <c r="H69" i="76" s="1"/>
  <c r="H82" i="76" a="1"/>
  <c r="H82" i="76" s="1"/>
  <c r="P83" i="76" a="1"/>
  <c r="P83" i="76" s="1"/>
  <c r="P70" i="76" a="1"/>
  <c r="P70" i="76" s="1"/>
  <c r="J98" i="76" a="1"/>
  <c r="J98" i="76" s="1"/>
  <c r="J73" i="76" a="1"/>
  <c r="J73" i="76" s="1"/>
  <c r="J66" i="76" a="1"/>
  <c r="J66" i="76" s="1"/>
  <c r="J86" i="76" a="1"/>
  <c r="J86" i="76" s="1"/>
  <c r="G72" i="76" a="1"/>
  <c r="G72" i="76" s="1"/>
  <c r="G85" i="76" a="1"/>
  <c r="G85" i="76" s="1"/>
  <c r="O71" i="76" a="1"/>
  <c r="O71" i="76" s="1"/>
  <c r="O84" i="76" a="1"/>
  <c r="O84" i="76" s="1"/>
  <c r="L82" i="76" a="1"/>
  <c r="L82" i="76" s="1"/>
  <c r="L69" i="76" a="1"/>
  <c r="L69" i="76" s="1"/>
  <c r="H73" i="76" a="1"/>
  <c r="H73" i="76" s="1"/>
  <c r="H86" i="76" a="1"/>
  <c r="H86" i="76" s="1"/>
  <c r="K66" i="76" a="1"/>
  <c r="K66" i="76" s="1"/>
  <c r="K79" i="76" a="1"/>
  <c r="K79" i="76" s="1"/>
  <c r="L73" i="76" a="1"/>
  <c r="L73" i="76" s="1"/>
  <c r="L86" i="76" a="1"/>
  <c r="L86" i="76" s="1"/>
  <c r="M85" i="76" a="1"/>
  <c r="M85" i="76" s="1"/>
  <c r="M72" i="76" a="1"/>
  <c r="M72" i="76" s="1"/>
  <c r="J84" i="76" a="1"/>
  <c r="J84" i="76" s="1"/>
  <c r="J71" i="76" a="1"/>
  <c r="J71" i="76" s="1"/>
  <c r="H59" i="76" a="1"/>
  <c r="H59" i="76" s="1"/>
  <c r="H98" i="76" a="1"/>
  <c r="H98" i="76" s="1"/>
  <c r="I79" i="76" a="1"/>
  <c r="I79" i="76" s="1"/>
  <c r="I66" i="76" a="1"/>
  <c r="I66" i="76" s="1"/>
  <c r="H85" i="76" a="1"/>
  <c r="H85" i="76" s="1"/>
  <c r="H72" i="76" a="1"/>
  <c r="H72" i="76" s="1"/>
  <c r="Q69" i="76" a="1"/>
  <c r="Q69" i="76" s="1"/>
  <c r="Q82" i="76" a="1"/>
  <c r="Q82" i="76" s="1"/>
  <c r="N69" i="76" a="1"/>
  <c r="N69" i="76" s="1"/>
  <c r="N82" i="76" a="1"/>
  <c r="N82" i="76" s="1"/>
  <c r="G98" i="76" a="1"/>
  <c r="G98" i="76" s="1"/>
  <c r="G59" i="76" a="1"/>
  <c r="G59" i="76" s="1"/>
  <c r="K99" i="76" a="1"/>
  <c r="K99" i="76" s="1"/>
  <c r="K60" i="76" a="1"/>
  <c r="K60" i="76" s="1"/>
  <c r="Q83" i="76" a="1"/>
  <c r="Q83" i="76" s="1"/>
  <c r="Q70" i="76" a="1"/>
  <c r="Q70" i="76" s="1"/>
  <c r="N73" i="76" a="1"/>
  <c r="N73" i="76" s="1"/>
  <c r="N86" i="76" a="1"/>
  <c r="N86" i="76" s="1"/>
  <c r="L70" i="76" a="1"/>
  <c r="L70" i="76" s="1"/>
  <c r="L83" i="76" a="1"/>
  <c r="L83" i="76" s="1"/>
  <c r="L71" i="76" a="1"/>
  <c r="L71" i="76" s="1"/>
  <c r="L84" i="76" a="1"/>
  <c r="L84" i="76" s="1"/>
  <c r="P71" i="76" a="1"/>
  <c r="P71" i="76" s="1"/>
  <c r="P84" i="76" a="1"/>
  <c r="P84" i="76" s="1"/>
  <c r="K82" i="76" a="1"/>
  <c r="K82" i="76" s="1"/>
  <c r="K69" i="76" a="1"/>
  <c r="K69" i="76" s="1"/>
  <c r="Q98" i="76" a="1"/>
  <c r="Q98" i="76" s="1"/>
  <c r="Q73" i="76" a="1"/>
  <c r="Q73" i="76" s="1"/>
  <c r="Q86" i="76" a="1"/>
  <c r="Q86" i="76" s="1"/>
  <c r="Q66" i="76" a="1"/>
  <c r="Q66" i="76" s="1"/>
  <c r="Q79" i="76" a="1"/>
  <c r="Q79" i="76" s="1"/>
  <c r="P79" i="76" a="1"/>
  <c r="P79" i="76" s="1"/>
  <c r="P66" i="76" a="1"/>
  <c r="P66" i="76" s="1"/>
  <c r="I71" i="76" a="1"/>
  <c r="I71" i="76" s="1"/>
  <c r="I84" i="76" a="1"/>
  <c r="I84" i="76" s="1"/>
  <c r="L66" i="76" a="1"/>
  <c r="L66" i="76" s="1"/>
  <c r="L79" i="76" a="1"/>
  <c r="L79" i="76" s="1"/>
  <c r="F71" i="76" a="1"/>
  <c r="F71" i="76" s="1"/>
  <c r="F84" i="76" a="1"/>
  <c r="F84" i="76" s="1"/>
  <c r="O85" i="76" a="1"/>
  <c r="O85" i="76" s="1"/>
  <c r="O72" i="76" a="1"/>
  <c r="O72" i="76" s="1"/>
  <c r="J85" i="76" a="1"/>
  <c r="J85" i="76" s="1"/>
  <c r="J72" i="76" a="1"/>
  <c r="J72" i="76" s="1"/>
  <c r="I70" i="76" a="1"/>
  <c r="I70" i="76" s="1"/>
  <c r="I83" i="76" a="1"/>
  <c r="I83" i="76" s="1"/>
  <c r="F86" i="76" a="1"/>
  <c r="F86" i="76" s="1"/>
  <c r="F73" i="76" a="1"/>
  <c r="F73" i="76" s="1"/>
  <c r="M66" i="76" a="1"/>
  <c r="M66" i="76" s="1"/>
  <c r="M79" i="76" a="1"/>
  <c r="M79" i="76" s="1"/>
  <c r="G71" i="76" a="1"/>
  <c r="G71" i="76" s="1"/>
  <c r="G84" i="76" a="1"/>
  <c r="G84" i="76" s="1"/>
  <c r="I82" i="76" a="1"/>
  <c r="I82" i="76" s="1"/>
  <c r="I69" i="76" a="1"/>
  <c r="I69" i="76" s="1"/>
  <c r="F69" i="76" a="1"/>
  <c r="F69" i="76" s="1"/>
  <c r="F82" i="76" a="1"/>
  <c r="F82" i="76" s="1"/>
  <c r="J83" i="76" a="1"/>
  <c r="J83" i="76" s="1"/>
  <c r="J70" i="76" a="1"/>
  <c r="J70" i="76" s="1"/>
  <c r="H60" i="76" a="1"/>
  <c r="H60" i="76" s="1"/>
  <c r="H99" i="76" a="1"/>
  <c r="H99" i="76" s="1"/>
  <c r="G73" i="76" a="1"/>
  <c r="G73" i="76" s="1"/>
  <c r="G86" i="76" a="1"/>
  <c r="G86" i="76" s="1"/>
  <c r="G99" i="76" a="1"/>
  <c r="G99" i="76" s="1"/>
  <c r="P72" i="76" a="1"/>
  <c r="P72" i="76" s="1"/>
  <c r="P85" i="76" a="1"/>
  <c r="P85" i="76" s="1"/>
  <c r="N84" i="76" a="1"/>
  <c r="N84" i="76" s="1"/>
  <c r="N71" i="76" a="1"/>
  <c r="N71" i="76" s="1"/>
  <c r="O66" i="76" a="1"/>
  <c r="O66" i="76" s="1"/>
  <c r="O79" i="76" a="1"/>
  <c r="O79" i="76" s="1"/>
  <c r="Q71" i="76" a="1"/>
  <c r="Q71" i="76" s="1"/>
  <c r="Q84" i="76" a="1"/>
  <c r="Q84" i="76" s="1"/>
  <c r="N70" i="76" a="1"/>
  <c r="N70" i="76" s="1"/>
  <c r="N83" i="76" a="1"/>
  <c r="N83" i="76" s="1"/>
  <c r="P59" i="76" a="1"/>
  <c r="P59" i="76" s="1"/>
  <c r="P98" i="76" a="1"/>
  <c r="P98" i="76" s="1"/>
  <c r="Q60" i="76" a="1"/>
  <c r="Q60" i="76" s="1"/>
  <c r="Q99" i="76" a="1"/>
  <c r="Q99" i="76" s="1"/>
  <c r="L72" i="76" a="1"/>
  <c r="L72" i="76" s="1"/>
  <c r="L85" i="76" a="1"/>
  <c r="L85" i="76" s="1"/>
  <c r="F83" i="76" a="1"/>
  <c r="F83" i="76" s="1"/>
  <c r="F70" i="76" a="1"/>
  <c r="F70" i="76" s="1"/>
  <c r="G69" i="76" a="1"/>
  <c r="G69" i="76" s="1"/>
  <c r="G82" i="76" a="1"/>
  <c r="G82" i="76" s="1"/>
  <c r="M69" i="76" a="1"/>
  <c r="M69" i="76" s="1"/>
  <c r="M82" i="76" a="1"/>
  <c r="M82" i="76" s="1"/>
  <c r="I86" i="76" a="1"/>
  <c r="I86" i="76" s="1"/>
  <c r="I99" i="76" a="1"/>
  <c r="I99" i="76" s="1"/>
  <c r="I73" i="76" a="1"/>
  <c r="I73" i="76" s="1"/>
  <c r="F59" i="76" a="1"/>
  <c r="F59" i="76" s="1"/>
  <c r="F98" i="76" a="1"/>
  <c r="F98" i="76" s="1"/>
  <c r="L99" i="76" a="1"/>
  <c r="L99" i="76" s="1"/>
  <c r="L60" i="76" a="1"/>
  <c r="L60" i="76" s="1"/>
  <c r="J60" i="76" a="1"/>
  <c r="J60" i="76" s="1"/>
  <c r="J99" i="76" a="1"/>
  <c r="J99" i="76" s="1"/>
  <c r="O82" i="76" a="1"/>
  <c r="O82" i="76" s="1"/>
  <c r="O69" i="76" a="1"/>
  <c r="O69" i="76" s="1"/>
  <c r="H66" i="76" a="1"/>
  <c r="H66" i="76" s="1"/>
  <c r="H79" i="76" a="1"/>
  <c r="H79" i="76" s="1"/>
  <c r="M86" i="76" a="1"/>
  <c r="M86" i="76" s="1"/>
  <c r="M73" i="76" a="1"/>
  <c r="M73" i="76" s="1"/>
  <c r="K83" i="76" a="1"/>
  <c r="K83" i="76" s="1"/>
  <c r="K70" i="76" a="1"/>
  <c r="K70" i="76" s="1"/>
  <c r="K84" i="76" a="1"/>
  <c r="K84" i="76" s="1"/>
  <c r="K71" i="76" a="1"/>
  <c r="K71" i="76" s="1"/>
  <c r="N72" i="76" a="1"/>
  <c r="N72" i="76" s="1"/>
  <c r="N85" i="76" a="1"/>
  <c r="N85" i="76" s="1"/>
  <c r="I85" i="76" a="1"/>
  <c r="I85" i="76" s="1"/>
  <c r="I72" i="76" a="1"/>
  <c r="I72" i="76" s="1"/>
  <c r="M99" i="76" a="1"/>
  <c r="M99" i="76" s="1"/>
  <c r="M60" i="76" a="1"/>
  <c r="M60" i="76" s="1"/>
  <c r="E14" i="71" a="1"/>
  <c r="E14" i="71" s="1"/>
  <c r="E15" i="71" a="1"/>
  <c r="E15" i="71" s="1"/>
  <c r="E16" i="71" a="1"/>
  <c r="E16" i="71" s="1"/>
  <c r="E19" i="71" a="1"/>
  <c r="E19" i="71" s="1"/>
  <c r="E21" i="71" a="1"/>
  <c r="E21" i="71" s="1"/>
  <c r="E24" i="71" a="1"/>
  <c r="E24" i="71" s="1"/>
  <c r="E25" i="71" a="1"/>
  <c r="E25" i="71" s="1"/>
  <c r="E27" i="71" a="1"/>
  <c r="E27" i="71" s="1"/>
  <c r="E28" i="71" a="1"/>
  <c r="E28" i="71" s="1"/>
  <c r="E29" i="71" a="1"/>
  <c r="E29" i="71" s="1"/>
  <c r="E30" i="71" a="1"/>
  <c r="E30" i="71" s="1"/>
  <c r="E32" i="71" a="1"/>
  <c r="E32" i="71" s="1"/>
  <c r="F33" i="71" a="1"/>
  <c r="F33" i="71" s="1"/>
  <c r="G34" i="71" a="1"/>
  <c r="G34" i="71" s="1"/>
  <c r="G35" i="71" a="1"/>
  <c r="G35" i="71" s="1"/>
  <c r="G36" i="71" a="1"/>
  <c r="G36" i="71" s="1"/>
  <c r="I39" i="71" a="1"/>
  <c r="I39" i="71" s="1"/>
  <c r="H40" i="71" a="1"/>
  <c r="H40" i="71" s="1"/>
  <c r="I42" i="71" a="1"/>
  <c r="I42" i="71" s="1"/>
  <c r="J43" i="71" a="1"/>
  <c r="J43" i="71" s="1"/>
  <c r="J45" i="71" a="1"/>
  <c r="J45" i="71" s="1"/>
  <c r="K46" i="71" a="1"/>
  <c r="K46" i="71" s="1"/>
  <c r="K47" i="71" a="1"/>
  <c r="K47" i="71" s="1"/>
  <c r="K48" i="71" a="1"/>
  <c r="K48" i="71" s="1"/>
  <c r="M50" i="71" a="1"/>
  <c r="M50" i="71" s="1"/>
  <c r="M51" i="71" a="1"/>
  <c r="M51" i="71" s="1"/>
  <c r="N52" i="71" a="1"/>
  <c r="N52" i="71" s="1"/>
  <c r="N53" i="71" a="1"/>
  <c r="N53" i="71" s="1"/>
  <c r="D56" i="71" a="1"/>
  <c r="D56" i="71" s="1"/>
  <c r="E59" i="71" a="1"/>
  <c r="E59" i="71" s="1"/>
  <c r="F60" i="71" a="1"/>
  <c r="F60" i="71" s="1"/>
  <c r="F61" i="71" a="1"/>
  <c r="F61" i="71" s="1"/>
  <c r="F62" i="71" a="1"/>
  <c r="F62" i="71" s="1"/>
  <c r="G63" i="71" a="1"/>
  <c r="G63" i="71" s="1"/>
  <c r="G64" i="71" a="1"/>
  <c r="G64" i="71" s="1"/>
  <c r="I67" i="71" a="1"/>
  <c r="I67" i="71" s="1"/>
  <c r="I68" i="71" a="1"/>
  <c r="I68" i="71" s="1"/>
  <c r="I69" i="71" a="1"/>
  <c r="I69" i="71" s="1"/>
  <c r="J72" i="71" a="1"/>
  <c r="J72" i="71" s="1"/>
  <c r="D17" i="71" a="1"/>
  <c r="D17" i="71" s="1"/>
  <c r="F18" i="71" a="1"/>
  <c r="F18" i="71" s="1"/>
  <c r="F19" i="71" a="1"/>
  <c r="F19" i="71" s="1"/>
  <c r="E20" i="71" a="1"/>
  <c r="E20" i="71" s="1"/>
  <c r="E22" i="71" a="1"/>
  <c r="E22" i="71" s="1"/>
  <c r="F23" i="71" a="1"/>
  <c r="F23" i="71" s="1"/>
  <c r="F26" i="71" a="1"/>
  <c r="F26" i="71" s="1"/>
  <c r="F27" i="71" a="1"/>
  <c r="F27" i="71" s="1"/>
  <c r="F28" i="71" a="1"/>
  <c r="F28" i="71" s="1"/>
  <c r="F29" i="71" a="1"/>
  <c r="F29" i="71" s="1"/>
  <c r="F31" i="71" a="1"/>
  <c r="F31" i="71" s="1"/>
  <c r="F32" i="71" a="1"/>
  <c r="F32" i="71" s="1"/>
  <c r="H36" i="71" a="1"/>
  <c r="H36" i="71" s="1"/>
  <c r="H37" i="71" a="1"/>
  <c r="H37" i="71" s="1"/>
  <c r="I38" i="71" a="1"/>
  <c r="I38" i="71" s="1"/>
  <c r="I40" i="71" a="1"/>
  <c r="I40" i="71" s="1"/>
  <c r="J41" i="71" a="1"/>
  <c r="J41" i="71" s="1"/>
  <c r="J42" i="71" a="1"/>
  <c r="J42" i="71" s="1"/>
  <c r="J44" i="71" a="1"/>
  <c r="J44" i="71" s="1"/>
  <c r="K45" i="71" a="1"/>
  <c r="K45" i="71" s="1"/>
  <c r="M49" i="71" a="1"/>
  <c r="M49" i="71" s="1"/>
  <c r="N50" i="71" a="1"/>
  <c r="N50" i="71" s="1"/>
  <c r="N51" i="71" a="1"/>
  <c r="N51" i="71" s="1"/>
  <c r="C54" i="71" a="1"/>
  <c r="C54" i="71" s="1"/>
  <c r="D55" i="71" a="1"/>
  <c r="D55" i="71" s="1"/>
  <c r="E56" i="71" a="1"/>
  <c r="E56" i="71" s="1"/>
  <c r="D57" i="71" a="1"/>
  <c r="D57" i="71" s="1"/>
  <c r="F58" i="71" a="1"/>
  <c r="F58" i="71" s="1"/>
  <c r="F59" i="71" a="1"/>
  <c r="F59" i="71" s="1"/>
  <c r="G61" i="71" a="1"/>
  <c r="G61" i="71" s="1"/>
  <c r="G62" i="71" a="1"/>
  <c r="G62" i="71" s="1"/>
  <c r="G65" i="71" a="1"/>
  <c r="G65" i="71" s="1"/>
  <c r="I66" i="71" a="1"/>
  <c r="I66" i="71" s="1"/>
  <c r="J67" i="71" a="1"/>
  <c r="J67" i="71" s="1"/>
  <c r="J69" i="71" a="1"/>
  <c r="J69" i="71" s="1"/>
  <c r="I70" i="71" a="1"/>
  <c r="I70" i="71" s="1"/>
  <c r="K71" i="71" a="1"/>
  <c r="K71" i="71" s="1"/>
  <c r="L74" i="71" a="1"/>
  <c r="L74" i="71" s="1"/>
  <c r="F14" i="71" a="1"/>
  <c r="F14" i="71" s="1"/>
  <c r="F15" i="71" a="1"/>
  <c r="F15" i="71" s="1"/>
  <c r="F16" i="71" a="1"/>
  <c r="F16" i="71" s="1"/>
  <c r="E17" i="71" a="1"/>
  <c r="E17" i="71" s="1"/>
  <c r="F21" i="71" a="1"/>
  <c r="F21" i="71" s="1"/>
  <c r="F22" i="71" a="1"/>
  <c r="F22" i="71" s="1"/>
  <c r="F24" i="71" a="1"/>
  <c r="F24" i="71" s="1"/>
  <c r="F25" i="71" a="1"/>
  <c r="F25" i="71" s="1"/>
  <c r="G26" i="71" a="1"/>
  <c r="G26" i="71" s="1"/>
  <c r="F30" i="71" a="1"/>
  <c r="F30" i="71" s="1"/>
  <c r="G31" i="71" a="1"/>
  <c r="G31" i="71" s="1"/>
  <c r="G32" i="71" a="1"/>
  <c r="G32" i="71" s="1"/>
  <c r="G33" i="71" a="1"/>
  <c r="G33" i="71" s="1"/>
  <c r="H34" i="71" a="1"/>
  <c r="H34" i="71" s="1"/>
  <c r="H35" i="71" a="1"/>
  <c r="H35" i="71" s="1"/>
  <c r="I36" i="71" a="1"/>
  <c r="I36" i="71" s="1"/>
  <c r="I37" i="71" a="1"/>
  <c r="I37" i="71" s="1"/>
  <c r="J39" i="71" a="1"/>
  <c r="J39" i="71" s="1"/>
  <c r="J40" i="71" a="1"/>
  <c r="J40" i="71" s="1"/>
  <c r="K43" i="71" a="1"/>
  <c r="K43" i="71" s="1"/>
  <c r="K44" i="71" a="1"/>
  <c r="K44" i="71" s="1"/>
  <c r="L46" i="71" a="1"/>
  <c r="L46" i="71" s="1"/>
  <c r="L47" i="71" a="1"/>
  <c r="L47" i="71" s="1"/>
  <c r="L48" i="71" a="1"/>
  <c r="L48" i="71" s="1"/>
  <c r="C53" i="71" a="1"/>
  <c r="C53" i="71" s="1"/>
  <c r="E57" i="71" a="1"/>
  <c r="E57" i="71" s="1"/>
  <c r="G60" i="71" a="1"/>
  <c r="G60" i="71" s="1"/>
  <c r="H61" i="71" a="1"/>
  <c r="H61" i="71" s="1"/>
  <c r="H63" i="71" a="1"/>
  <c r="H63" i="71" s="1"/>
  <c r="H64" i="71" a="1"/>
  <c r="H64" i="71" s="1"/>
  <c r="H65" i="71" a="1"/>
  <c r="H65" i="71" s="1"/>
  <c r="J68" i="71" a="1"/>
  <c r="J68" i="71" s="1"/>
  <c r="J70" i="71" a="1"/>
  <c r="J70" i="71" s="1"/>
  <c r="K72" i="71" a="1"/>
  <c r="K72" i="71" s="1"/>
  <c r="K73" i="71" a="1"/>
  <c r="K73" i="71" s="1"/>
  <c r="L75" i="71" a="1"/>
  <c r="L75" i="71" s="1"/>
  <c r="M76" i="71" a="1"/>
  <c r="M76" i="71" s="1"/>
  <c r="F17" i="71" a="1"/>
  <c r="F17" i="71" s="1"/>
  <c r="G18" i="71" a="1"/>
  <c r="G18" i="71" s="1"/>
  <c r="G19" i="71" a="1"/>
  <c r="G19" i="71" s="1"/>
  <c r="F20" i="71" a="1"/>
  <c r="F20" i="71" s="1"/>
  <c r="G21" i="71" a="1"/>
  <c r="G21" i="71" s="1"/>
  <c r="G23" i="71" a="1"/>
  <c r="G23" i="71" s="1"/>
  <c r="H26" i="71" a="1"/>
  <c r="H26" i="71" s="1"/>
  <c r="G27" i="71" a="1"/>
  <c r="G27" i="71" s="1"/>
  <c r="G28" i="71" a="1"/>
  <c r="G28" i="71" s="1"/>
  <c r="G29" i="71" a="1"/>
  <c r="G29" i="71" s="1"/>
  <c r="G30" i="71" a="1"/>
  <c r="G30" i="71" s="1"/>
  <c r="H31" i="71" a="1"/>
  <c r="H31" i="71" s="1"/>
  <c r="H32" i="71" a="1"/>
  <c r="H32" i="71" s="1"/>
  <c r="I34" i="71" a="1"/>
  <c r="I34" i="71" s="1"/>
  <c r="J37" i="71" a="1"/>
  <c r="J37" i="71" s="1"/>
  <c r="J38" i="71" a="1"/>
  <c r="J38" i="71" s="1"/>
  <c r="K40" i="71" a="1"/>
  <c r="K40" i="71" s="1"/>
  <c r="K41" i="71" a="1"/>
  <c r="K41" i="71" s="1"/>
  <c r="K42" i="71" a="1"/>
  <c r="K42" i="71" s="1"/>
  <c r="L44" i="71" a="1"/>
  <c r="L44" i="71" s="1"/>
  <c r="L45" i="71" a="1"/>
  <c r="L45" i="71" s="1"/>
  <c r="M47" i="71" a="1"/>
  <c r="M47" i="71" s="1"/>
  <c r="N49" i="71" a="1"/>
  <c r="N49" i="71" s="1"/>
  <c r="C51" i="71" a="1"/>
  <c r="C51" i="71" s="1"/>
  <c r="C52" i="71" a="1"/>
  <c r="C52" i="71" s="1"/>
  <c r="D53" i="71" a="1"/>
  <c r="D53" i="71" s="1"/>
  <c r="D54" i="71" a="1"/>
  <c r="D54" i="71" s="1"/>
  <c r="E55" i="71" a="1"/>
  <c r="E55" i="71" s="1"/>
  <c r="F56" i="71" a="1"/>
  <c r="F56" i="71" s="1"/>
  <c r="F57" i="71" a="1"/>
  <c r="F57" i="71" s="1"/>
  <c r="G58" i="71" a="1"/>
  <c r="G58" i="71" s="1"/>
  <c r="G59" i="71" a="1"/>
  <c r="G59" i="71" s="1"/>
  <c r="H62" i="71" a="1"/>
  <c r="H62" i="71" s="1"/>
  <c r="I64" i="71" a="1"/>
  <c r="I64" i="71" s="1"/>
  <c r="J66" i="71" a="1"/>
  <c r="J66" i="71" s="1"/>
  <c r="K67" i="71" a="1"/>
  <c r="K67" i="71" s="1"/>
  <c r="K69" i="71" a="1"/>
  <c r="K69" i="71" s="1"/>
  <c r="K70" i="71" a="1"/>
  <c r="K70" i="71" s="1"/>
  <c r="L71" i="71" a="1"/>
  <c r="L71" i="71" s="1"/>
  <c r="L72" i="71" a="1"/>
  <c r="L72" i="71" s="1"/>
  <c r="M74" i="71" a="1"/>
  <c r="M74" i="71" s="1"/>
  <c r="M77" i="71" a="1"/>
  <c r="M77" i="71" s="1"/>
  <c r="G14" i="71" a="1"/>
  <c r="G14" i="71" s="1"/>
  <c r="G15" i="71" a="1"/>
  <c r="G15" i="71" s="1"/>
  <c r="G16" i="71" a="1"/>
  <c r="G16" i="71" s="1"/>
  <c r="G17" i="71" a="1"/>
  <c r="G17" i="71" s="1"/>
  <c r="G20" i="71" a="1"/>
  <c r="G20" i="71" s="1"/>
  <c r="H21" i="71" a="1"/>
  <c r="H21" i="71" s="1"/>
  <c r="G22" i="71" a="1"/>
  <c r="G22" i="71" s="1"/>
  <c r="G24" i="71" a="1"/>
  <c r="G24" i="71" s="1"/>
  <c r="G25" i="71" a="1"/>
  <c r="G25" i="71" s="1"/>
  <c r="I26" i="71" a="1"/>
  <c r="I26" i="71" s="1"/>
  <c r="H29" i="71" a="1"/>
  <c r="H29" i="71" s="1"/>
  <c r="I32" i="71" a="1"/>
  <c r="I32" i="71" s="1"/>
  <c r="H33" i="71" a="1"/>
  <c r="H33" i="71" s="1"/>
  <c r="I35" i="71" a="1"/>
  <c r="I35" i="71" s="1"/>
  <c r="J36" i="71" a="1"/>
  <c r="J36" i="71" s="1"/>
  <c r="K39" i="71" a="1"/>
  <c r="K39" i="71" s="1"/>
  <c r="L41" i="71" a="1"/>
  <c r="L41" i="71" s="1"/>
  <c r="L42" i="71" a="1"/>
  <c r="L42" i="71" s="1"/>
  <c r="L43" i="71" a="1"/>
  <c r="L43" i="71" s="1"/>
  <c r="M46" i="71" a="1"/>
  <c r="M46" i="71" s="1"/>
  <c r="M48" i="71" a="1"/>
  <c r="M48" i="71" s="1"/>
  <c r="E53" i="71" a="1"/>
  <c r="E53" i="71" s="1"/>
  <c r="E54" i="71" a="1"/>
  <c r="E54" i="71" s="1"/>
  <c r="G57" i="71" a="1"/>
  <c r="G57" i="71" s="1"/>
  <c r="H58" i="71" a="1"/>
  <c r="H58" i="71" s="1"/>
  <c r="H59" i="71" a="1"/>
  <c r="H59" i="71" s="1"/>
  <c r="H60" i="71" a="1"/>
  <c r="H60" i="71" s="1"/>
  <c r="I61" i="71" a="1"/>
  <c r="I61" i="71" s="1"/>
  <c r="H16" i="71" a="1"/>
  <c r="H16" i="71" s="1"/>
  <c r="H17" i="71" a="1"/>
  <c r="H17" i="71" s="1"/>
  <c r="H18" i="71" a="1"/>
  <c r="H18" i="71" s="1"/>
  <c r="H19" i="71" a="1"/>
  <c r="H19" i="71" s="1"/>
  <c r="H22" i="71" a="1"/>
  <c r="H22" i="71" s="1"/>
  <c r="H23" i="71" a="1"/>
  <c r="H23" i="71" s="1"/>
  <c r="H24" i="71" a="1"/>
  <c r="H24" i="71" s="1"/>
  <c r="H27" i="71" a="1"/>
  <c r="H27" i="71" s="1"/>
  <c r="H28" i="71" a="1"/>
  <c r="H28" i="71" s="1"/>
  <c r="H30" i="71" a="1"/>
  <c r="H30" i="71" s="1"/>
  <c r="I31" i="71" a="1"/>
  <c r="I31" i="71" s="1"/>
  <c r="J34" i="71" a="1"/>
  <c r="J34" i="71" s="1"/>
  <c r="J35" i="71" a="1"/>
  <c r="J35" i="71" s="1"/>
  <c r="K37" i="71" a="1"/>
  <c r="K37" i="71" s="1"/>
  <c r="K38" i="71" a="1"/>
  <c r="K38" i="71" s="1"/>
  <c r="L39" i="71" a="1"/>
  <c r="L39" i="71" s="1"/>
  <c r="L40" i="71" a="1"/>
  <c r="L40" i="71" s="1"/>
  <c r="M42" i="71" a="1"/>
  <c r="M42" i="71" s="1"/>
  <c r="M44" i="71" a="1"/>
  <c r="M44" i="71" s="1"/>
  <c r="M45" i="71" a="1"/>
  <c r="M45" i="71" s="1"/>
  <c r="N47" i="71" a="1"/>
  <c r="N47" i="71" s="1"/>
  <c r="N48" i="71" a="1"/>
  <c r="N48" i="71" s="1"/>
  <c r="C50" i="71" a="1"/>
  <c r="C50" i="71" s="1"/>
  <c r="D51" i="71" a="1"/>
  <c r="D51" i="71" s="1"/>
  <c r="D52" i="71" a="1"/>
  <c r="D52" i="71" s="1"/>
  <c r="F54" i="71" a="1"/>
  <c r="F54" i="71" s="1"/>
  <c r="F55" i="71" a="1"/>
  <c r="F55" i="71" s="1"/>
  <c r="G56" i="71" a="1"/>
  <c r="G56" i="71" s="1"/>
  <c r="I59" i="71" a="1"/>
  <c r="I59" i="71" s="1"/>
  <c r="I62" i="71" a="1"/>
  <c r="I62" i="71" s="1"/>
  <c r="J64" i="71" a="1"/>
  <c r="J64" i="71" s="1"/>
  <c r="J65" i="71" a="1"/>
  <c r="J65" i="71" s="1"/>
  <c r="K66" i="71" a="1"/>
  <c r="K66" i="71" s="1"/>
  <c r="L67" i="71" a="1"/>
  <c r="L67" i="71" s="1"/>
  <c r="M69" i="71" a="1"/>
  <c r="M69" i="71" s="1"/>
  <c r="L70" i="71" a="1"/>
  <c r="L70" i="71" s="1"/>
  <c r="M71" i="71" a="1"/>
  <c r="M71" i="71" s="1"/>
  <c r="N74" i="71" a="1"/>
  <c r="N74" i="71" s="1"/>
  <c r="N75" i="71" a="1"/>
  <c r="N75" i="71" s="1"/>
  <c r="C78" i="71" a="1"/>
  <c r="C78" i="71" s="1"/>
  <c r="C79" i="71" a="1"/>
  <c r="C79" i="71" s="1"/>
  <c r="N80" i="71" a="1"/>
  <c r="N80" i="71" s="1"/>
  <c r="H14" i="71" a="1"/>
  <c r="H14" i="71" s="1"/>
  <c r="H15" i="71" a="1"/>
  <c r="H15" i="71" s="1"/>
  <c r="H20" i="71" a="1"/>
  <c r="H20" i="71" s="1"/>
  <c r="I21" i="71" a="1"/>
  <c r="I21" i="71" s="1"/>
  <c r="I24" i="71" a="1"/>
  <c r="I24" i="71" s="1"/>
  <c r="H25" i="71" a="1"/>
  <c r="H25" i="71" s="1"/>
  <c r="J26" i="71" a="1"/>
  <c r="J26" i="71" s="1"/>
  <c r="I29" i="71" a="1"/>
  <c r="I29" i="71" s="1"/>
  <c r="J32" i="71" a="1"/>
  <c r="J32" i="71" s="1"/>
  <c r="I33" i="71" a="1"/>
  <c r="I33" i="71" s="1"/>
  <c r="K34" i="71" a="1"/>
  <c r="K34" i="71" s="1"/>
  <c r="K36" i="71" a="1"/>
  <c r="K36" i="71" s="1"/>
  <c r="L37" i="71" a="1"/>
  <c r="L37" i="71" s="1"/>
  <c r="M40" i="71" a="1"/>
  <c r="M40" i="71" s="1"/>
  <c r="M41" i="71" a="1"/>
  <c r="M41" i="71" s="1"/>
  <c r="M43" i="71" a="1"/>
  <c r="M43" i="71" s="1"/>
  <c r="N44" i="71" a="1"/>
  <c r="N44" i="71" s="1"/>
  <c r="N45" i="71" a="1"/>
  <c r="N45" i="71" s="1"/>
  <c r="N46" i="71" a="1"/>
  <c r="N46" i="71" s="1"/>
  <c r="C48" i="71" a="1"/>
  <c r="C48" i="71" s="1"/>
  <c r="C49" i="71" a="1"/>
  <c r="C49" i="71" s="1"/>
  <c r="E51" i="71" a="1"/>
  <c r="E51" i="71" s="1"/>
  <c r="F53" i="71" a="1"/>
  <c r="F53" i="71" s="1"/>
  <c r="H56" i="71" a="1"/>
  <c r="H56" i="71" s="1"/>
  <c r="H57" i="71" a="1"/>
  <c r="H57" i="71" s="1"/>
  <c r="I58" i="71" a="1"/>
  <c r="I58" i="71" s="1"/>
  <c r="J59" i="71" a="1"/>
  <c r="J59" i="71" s="1"/>
  <c r="I60" i="71" a="1"/>
  <c r="I60" i="71" s="1"/>
  <c r="J61" i="71" a="1"/>
  <c r="J61" i="71" s="1"/>
  <c r="J62" i="71" a="1"/>
  <c r="J62" i="71" s="1"/>
  <c r="J63" i="71" a="1"/>
  <c r="J63" i="71" s="1"/>
  <c r="K64" i="71" a="1"/>
  <c r="K64" i="71" s="1"/>
  <c r="K65" i="71" a="1"/>
  <c r="K65" i="71" s="1"/>
  <c r="M67" i="71" a="1"/>
  <c r="M67" i="71" s="1"/>
  <c r="L68" i="71" a="1"/>
  <c r="L68" i="71" s="1"/>
  <c r="I14" i="71" a="1"/>
  <c r="I14" i="71" s="1"/>
  <c r="I16" i="71" a="1"/>
  <c r="I16" i="71" s="1"/>
  <c r="I17" i="71" a="1"/>
  <c r="I17" i="71" s="1"/>
  <c r="I18" i="71" a="1"/>
  <c r="I18" i="71" s="1"/>
  <c r="I19" i="71" a="1"/>
  <c r="I19" i="71" s="1"/>
  <c r="J21" i="71" a="1"/>
  <c r="J21" i="71" s="1"/>
  <c r="I22" i="71" a="1"/>
  <c r="I22" i="71" s="1"/>
  <c r="I23" i="71" a="1"/>
  <c r="I23" i="71" s="1"/>
  <c r="I27" i="71" a="1"/>
  <c r="I27" i="71" s="1"/>
  <c r="I28" i="71" a="1"/>
  <c r="I28" i="71" s="1"/>
  <c r="I30" i="71" a="1"/>
  <c r="I30" i="71" s="1"/>
  <c r="J31" i="71" a="1"/>
  <c r="J31" i="71" s="1"/>
  <c r="L34" i="71" a="1"/>
  <c r="L34" i="71" s="1"/>
  <c r="K35" i="71" a="1"/>
  <c r="K35" i="71" s="1"/>
  <c r="L38" i="71" a="1"/>
  <c r="L38" i="71" s="1"/>
  <c r="M39" i="71" a="1"/>
  <c r="M39" i="71" s="1"/>
  <c r="N42" i="71" a="1"/>
  <c r="N42" i="71" s="1"/>
  <c r="N43" i="71" a="1"/>
  <c r="N43" i="71" s="1"/>
  <c r="C47" i="71" a="1"/>
  <c r="C47" i="71" s="1"/>
  <c r="D48" i="71" a="1"/>
  <c r="D48" i="71" s="1"/>
  <c r="D49" i="71" a="1"/>
  <c r="D49" i="71" s="1"/>
  <c r="D50" i="71" a="1"/>
  <c r="D50" i="71" s="1"/>
  <c r="E52" i="71" a="1"/>
  <c r="E52" i="71" s="1"/>
  <c r="G54" i="71" a="1"/>
  <c r="G54" i="71" s="1"/>
  <c r="G55" i="71" a="1"/>
  <c r="G55" i="71" s="1"/>
  <c r="I57" i="71" a="1"/>
  <c r="I57" i="71" s="1"/>
  <c r="K59" i="71" a="1"/>
  <c r="K59" i="71" s="1"/>
  <c r="J60" i="71" a="1"/>
  <c r="J60" i="71" s="1"/>
  <c r="K63" i="71" a="1"/>
  <c r="K63" i="71" s="1"/>
  <c r="L64" i="71" a="1"/>
  <c r="L64" i="71" s="1"/>
  <c r="L65" i="71" a="1"/>
  <c r="L65" i="71" s="1"/>
  <c r="L66" i="71" a="1"/>
  <c r="L66" i="71" s="1"/>
  <c r="N69" i="71" a="1"/>
  <c r="N69" i="71" s="1"/>
  <c r="N70" i="71" a="1"/>
  <c r="N70" i="71" s="1"/>
  <c r="N71" i="71" a="1"/>
  <c r="N71" i="71" s="1"/>
  <c r="N73" i="71" a="1"/>
  <c r="N73" i="71" s="1"/>
  <c r="C75" i="71" a="1"/>
  <c r="C75" i="71" s="1"/>
  <c r="C76" i="71" a="1"/>
  <c r="C76" i="71" s="1"/>
  <c r="D79" i="71" a="1"/>
  <c r="D79" i="71" s="1"/>
  <c r="I15" i="71" a="1"/>
  <c r="I15" i="71" s="1"/>
  <c r="J17" i="71" a="1"/>
  <c r="J17" i="71" s="1"/>
  <c r="J18" i="71" a="1"/>
  <c r="J18" i="71" s="1"/>
  <c r="I20" i="71" a="1"/>
  <c r="I20" i="71" s="1"/>
  <c r="J22" i="71" a="1"/>
  <c r="J22" i="71" s="1"/>
  <c r="J24" i="71" a="1"/>
  <c r="J24" i="71" s="1"/>
  <c r="I25" i="71" a="1"/>
  <c r="I25" i="71" s="1"/>
  <c r="K26" i="71" a="1"/>
  <c r="K26" i="71" s="1"/>
  <c r="J28" i="71" a="1"/>
  <c r="J28" i="71" s="1"/>
  <c r="J29" i="71" a="1"/>
  <c r="J29" i="71" s="1"/>
  <c r="J30" i="71" a="1"/>
  <c r="J30" i="71" s="1"/>
  <c r="K32" i="71" a="1"/>
  <c r="K32" i="71" s="1"/>
  <c r="J33" i="71" a="1"/>
  <c r="J33" i="71" s="1"/>
  <c r="L35" i="71" a="1"/>
  <c r="L35" i="71" s="1"/>
  <c r="L36" i="71" a="1"/>
  <c r="L36" i="71" s="1"/>
  <c r="M37" i="71" a="1"/>
  <c r="M37" i="71" s="1"/>
  <c r="N40" i="71" a="1"/>
  <c r="N40" i="71" s="1"/>
  <c r="N41" i="71" a="1"/>
  <c r="N41" i="71" s="1"/>
  <c r="C43" i="71" a="1"/>
  <c r="C43" i="71" s="1"/>
  <c r="C45" i="71" a="1"/>
  <c r="C45" i="71" s="1"/>
  <c r="C46" i="71" a="1"/>
  <c r="C46" i="71" s="1"/>
  <c r="E49" i="71" a="1"/>
  <c r="E49" i="71" s="1"/>
  <c r="F51" i="71" a="1"/>
  <c r="F51" i="71" s="1"/>
  <c r="F52" i="71" a="1"/>
  <c r="F52" i="71" s="1"/>
  <c r="G53" i="71" a="1"/>
  <c r="G53" i="71" s="1"/>
  <c r="H54" i="71" a="1"/>
  <c r="H54" i="71" s="1"/>
  <c r="H55" i="71" a="1"/>
  <c r="H55" i="71" s="1"/>
  <c r="I56" i="71" a="1"/>
  <c r="I56" i="71" s="1"/>
  <c r="J58" i="71" a="1"/>
  <c r="J58" i="71" s="1"/>
  <c r="L59" i="71" a="1"/>
  <c r="L59" i="71" s="1"/>
  <c r="K61" i="71" a="1"/>
  <c r="K61" i="71" s="1"/>
  <c r="K62" i="71" a="1"/>
  <c r="K62" i="71" s="1"/>
  <c r="M65" i="71" a="1"/>
  <c r="M65" i="71" s="1"/>
  <c r="J14" i="71" a="1"/>
  <c r="J14" i="71" s="1"/>
  <c r="J15" i="71" a="1"/>
  <c r="J15" i="71" s="1"/>
  <c r="J16" i="71" a="1"/>
  <c r="J16" i="71" s="1"/>
  <c r="J19" i="71" a="1"/>
  <c r="J19" i="71" s="1"/>
  <c r="J20" i="71" a="1"/>
  <c r="J20" i="71" s="1"/>
  <c r="K21" i="71" a="1"/>
  <c r="K21" i="71" s="1"/>
  <c r="J23" i="71" a="1"/>
  <c r="J23" i="71" s="1"/>
  <c r="J25" i="71" a="1"/>
  <c r="J25" i="71" s="1"/>
  <c r="J27" i="71" a="1"/>
  <c r="J27" i="71" s="1"/>
  <c r="K29" i="71" a="1"/>
  <c r="K29" i="71" s="1"/>
  <c r="K30" i="71" a="1"/>
  <c r="K30" i="71" s="1"/>
  <c r="K31" i="71" a="1"/>
  <c r="K31" i="71" s="1"/>
  <c r="L32" i="71" a="1"/>
  <c r="L32" i="71" s="1"/>
  <c r="M34" i="71" a="1"/>
  <c r="M34" i="71" s="1"/>
  <c r="M35" i="71" a="1"/>
  <c r="M35" i="71" s="1"/>
  <c r="M38" i="71" a="1"/>
  <c r="M38" i="71" s="1"/>
  <c r="N39" i="71" a="1"/>
  <c r="N39" i="71" s="1"/>
  <c r="D43" i="71" a="1"/>
  <c r="D43" i="71" s="1"/>
  <c r="C44" i="71" a="1"/>
  <c r="C44" i="71" s="1"/>
  <c r="D46" i="71" a="1"/>
  <c r="D46" i="71" s="1"/>
  <c r="D47" i="71" a="1"/>
  <c r="D47" i="71" s="1"/>
  <c r="E48" i="71" a="1"/>
  <c r="E48" i="71" s="1"/>
  <c r="E50" i="71" a="1"/>
  <c r="E50" i="71" s="1"/>
  <c r="G51" i="71" a="1"/>
  <c r="G51" i="71" s="1"/>
  <c r="J57" i="71" a="1"/>
  <c r="J57" i="71" s="1"/>
  <c r="K60" i="71" a="1"/>
  <c r="K60" i="71" s="1"/>
  <c r="L62" i="71" a="1"/>
  <c r="L62" i="71" s="1"/>
  <c r="L63" i="71" a="1"/>
  <c r="L63" i="71" s="1"/>
  <c r="M64" i="71" a="1"/>
  <c r="M64" i="71" s="1"/>
  <c r="M66" i="71" a="1"/>
  <c r="M66" i="71" s="1"/>
  <c r="C68" i="71" a="1"/>
  <c r="C68" i="71" s="1"/>
  <c r="N68" i="71" a="1"/>
  <c r="N68" i="71" s="1"/>
  <c r="C70" i="71" a="1"/>
  <c r="C70" i="71" s="1"/>
  <c r="C71" i="71" a="1"/>
  <c r="C71" i="71" s="1"/>
  <c r="C72" i="71" a="1"/>
  <c r="C72" i="71" s="1"/>
  <c r="D73" i="71" a="1"/>
  <c r="D73" i="71" s="1"/>
  <c r="E76" i="71" a="1"/>
  <c r="E76" i="71" s="1"/>
  <c r="K14" i="71" a="1"/>
  <c r="K14" i="71" s="1"/>
  <c r="K15" i="71" a="1"/>
  <c r="K15" i="71" s="1"/>
  <c r="K17" i="71" a="1"/>
  <c r="K17" i="71" s="1"/>
  <c r="K18" i="71" a="1"/>
  <c r="K18" i="71" s="1"/>
  <c r="K20" i="71" a="1"/>
  <c r="K20" i="71" s="1"/>
  <c r="K22" i="71" a="1"/>
  <c r="K22" i="71" s="1"/>
  <c r="K24" i="71" a="1"/>
  <c r="K24" i="71" s="1"/>
  <c r="L26" i="71" a="1"/>
  <c r="L26" i="71" s="1"/>
  <c r="K28" i="71" a="1"/>
  <c r="K28" i="71" s="1"/>
  <c r="L29" i="71" a="1"/>
  <c r="L29" i="71" s="1"/>
  <c r="L30" i="71" a="1"/>
  <c r="L30" i="71" s="1"/>
  <c r="L31" i="71" a="1"/>
  <c r="L31" i="71" s="1"/>
  <c r="K33" i="71" a="1"/>
  <c r="K33" i="71" s="1"/>
  <c r="N35" i="71" a="1"/>
  <c r="N35" i="71" s="1"/>
  <c r="M36" i="71" a="1"/>
  <c r="M36" i="71" s="1"/>
  <c r="N37" i="71" a="1"/>
  <c r="N37" i="71" s="1"/>
  <c r="N38" i="71" a="1"/>
  <c r="N38" i="71" s="1"/>
  <c r="C40" i="71" a="1"/>
  <c r="C40" i="71" s="1"/>
  <c r="C41" i="71" a="1"/>
  <c r="C41" i="71" s="1"/>
  <c r="C42" i="71" a="1"/>
  <c r="C42" i="71" s="1"/>
  <c r="E43" i="71" a="1"/>
  <c r="E43" i="71" s="1"/>
  <c r="D45" i="71" a="1"/>
  <c r="D45" i="71" s="1"/>
  <c r="F49" i="71" a="1"/>
  <c r="F49" i="71" s="1"/>
  <c r="H51" i="71" a="1"/>
  <c r="H51" i="71" s="1"/>
  <c r="G52" i="71" a="1"/>
  <c r="G52" i="71" s="1"/>
  <c r="H53" i="71" a="1"/>
  <c r="H53" i="71" s="1"/>
  <c r="I54" i="71" a="1"/>
  <c r="I54" i="71" s="1"/>
  <c r="I55" i="71" a="1"/>
  <c r="I55" i="71" s="1"/>
  <c r="J56" i="71" a="1"/>
  <c r="J56" i="71" s="1"/>
  <c r="K58" i="71" a="1"/>
  <c r="K58" i="71" s="1"/>
  <c r="M59" i="71" a="1"/>
  <c r="M59" i="71" s="1"/>
  <c r="L61" i="71" a="1"/>
  <c r="L61" i="71" s="1"/>
  <c r="N65" i="71" a="1"/>
  <c r="N65" i="71" s="1"/>
  <c r="D68" i="71" a="1"/>
  <c r="D68" i="71" s="1"/>
  <c r="D71" i="71" a="1"/>
  <c r="D71" i="71" s="1"/>
  <c r="D74" i="71" a="1"/>
  <c r="D74" i="71" s="1"/>
  <c r="L14" i="71" a="1"/>
  <c r="L14" i="71" s="1"/>
  <c r="L15" i="71" a="1"/>
  <c r="L15" i="71" s="1"/>
  <c r="K16" i="71" a="1"/>
  <c r="K16" i="71" s="1"/>
  <c r="K19" i="71" a="1"/>
  <c r="K19" i="71" s="1"/>
  <c r="L21" i="71" a="1"/>
  <c r="L21" i="71" s="1"/>
  <c r="L22" i="71" a="1"/>
  <c r="L22" i="71" s="1"/>
  <c r="K23" i="71" a="1"/>
  <c r="K23" i="71" s="1"/>
  <c r="L24" i="71" a="1"/>
  <c r="L24" i="71" s="1"/>
  <c r="K25" i="71" a="1"/>
  <c r="K25" i="71" s="1"/>
  <c r="K27" i="71" a="1"/>
  <c r="K27" i="71" s="1"/>
  <c r="M32" i="71" a="1"/>
  <c r="M32" i="71" s="1"/>
  <c r="N34" i="71" a="1"/>
  <c r="N34" i="71" s="1"/>
  <c r="C38" i="71" a="1"/>
  <c r="C38" i="71" s="1"/>
  <c r="D41" i="71" a="1"/>
  <c r="D41" i="71" s="1"/>
  <c r="D44" i="71" a="1"/>
  <c r="D44" i="71" s="1"/>
  <c r="E46" i="71" a="1"/>
  <c r="E46" i="71" s="1"/>
  <c r="E47" i="71" a="1"/>
  <c r="E47" i="71" s="1"/>
  <c r="F48" i="71" a="1"/>
  <c r="F48" i="71" s="1"/>
  <c r="F50" i="71" a="1"/>
  <c r="F50" i="71" s="1"/>
  <c r="H52" i="71" a="1"/>
  <c r="H52" i="71" s="1"/>
  <c r="J55" i="71" a="1"/>
  <c r="J55" i="71" s="1"/>
  <c r="K56" i="71" a="1"/>
  <c r="K56" i="71" s="1"/>
  <c r="K57" i="71" a="1"/>
  <c r="K57" i="71" s="1"/>
  <c r="L60" i="71" a="1"/>
  <c r="L60" i="71" s="1"/>
  <c r="M62" i="71" a="1"/>
  <c r="M62" i="71" s="1"/>
  <c r="M63" i="71" a="1"/>
  <c r="M63" i="71" s="1"/>
  <c r="N64" i="71" a="1"/>
  <c r="N64" i="71" s="1"/>
  <c r="N66" i="71" a="1"/>
  <c r="N66" i="71" s="1"/>
  <c r="C69" i="71" a="1"/>
  <c r="C69" i="71" s="1"/>
  <c r="D70" i="71" a="1"/>
  <c r="D70" i="71" s="1"/>
  <c r="D72" i="71" a="1"/>
  <c r="D72" i="71" s="1"/>
  <c r="E73" i="71" a="1"/>
  <c r="E73" i="71" s="1"/>
  <c r="E74" i="71" a="1"/>
  <c r="E74" i="71" s="1"/>
  <c r="G76" i="71" a="1"/>
  <c r="G76" i="71" s="1"/>
  <c r="F77" i="71" a="1"/>
  <c r="F77" i="71" s="1"/>
  <c r="G80" i="71" a="1"/>
  <c r="G80" i="71" s="1"/>
  <c r="D82" i="71" a="1"/>
  <c r="D82" i="71" s="1"/>
  <c r="L17" i="71" a="1"/>
  <c r="L17" i="71" s="1"/>
  <c r="L18" i="71" a="1"/>
  <c r="L18" i="71" s="1"/>
  <c r="L19" i="71" a="1"/>
  <c r="L19" i="71" s="1"/>
  <c r="L20" i="71" a="1"/>
  <c r="L20" i="71" s="1"/>
  <c r="M22" i="71" a="1"/>
  <c r="M22" i="71" s="1"/>
  <c r="L25" i="71" a="1"/>
  <c r="L25" i="71" s="1"/>
  <c r="M26" i="71" a="1"/>
  <c r="M26" i="71" s="1"/>
  <c r="L28" i="71" a="1"/>
  <c r="L28" i="71" s="1"/>
  <c r="M29" i="71" a="1"/>
  <c r="M29" i="71" s="1"/>
  <c r="M30" i="71" a="1"/>
  <c r="M30" i="71" s="1"/>
  <c r="M31" i="71" a="1"/>
  <c r="M31" i="71" s="1"/>
  <c r="L33" i="71" a="1"/>
  <c r="L33" i="71" s="1"/>
  <c r="C36" i="71" a="1"/>
  <c r="C36" i="71" s="1"/>
  <c r="N36" i="71" a="1"/>
  <c r="N36" i="71" s="1"/>
  <c r="D38" i="71" a="1"/>
  <c r="D38" i="71" s="1"/>
  <c r="C39" i="71" a="1"/>
  <c r="C39" i="71" s="1"/>
  <c r="D40" i="71" a="1"/>
  <c r="D40" i="71" s="1"/>
  <c r="E41" i="71" a="1"/>
  <c r="E41" i="71" s="1"/>
  <c r="D42" i="71" a="1"/>
  <c r="D42" i="71" s="1"/>
  <c r="F43" i="71" a="1"/>
  <c r="F43" i="71" s="1"/>
  <c r="E44" i="71" a="1"/>
  <c r="E44" i="71" s="1"/>
  <c r="E45" i="71" a="1"/>
  <c r="E45" i="71" s="1"/>
  <c r="F47" i="71" a="1"/>
  <c r="F47" i="71" s="1"/>
  <c r="G49" i="71" a="1"/>
  <c r="G49" i="71" s="1"/>
  <c r="I51" i="71" a="1"/>
  <c r="I51" i="71" s="1"/>
  <c r="I52" i="71" a="1"/>
  <c r="I52" i="71" s="1"/>
  <c r="I53" i="71" a="1"/>
  <c r="I53" i="71" s="1"/>
  <c r="J54" i="71" a="1"/>
  <c r="J54" i="71" s="1"/>
  <c r="L57" i="71" a="1"/>
  <c r="L57" i="71" s="1"/>
  <c r="L58" i="71" a="1"/>
  <c r="L58" i="71" s="1"/>
  <c r="N59" i="71" a="1"/>
  <c r="N59" i="71" s="1"/>
  <c r="M60" i="71" a="1"/>
  <c r="M60" i="71" s="1"/>
  <c r="M61" i="71" a="1"/>
  <c r="M61" i="71" s="1"/>
  <c r="N62" i="71" a="1"/>
  <c r="N62" i="71" s="1"/>
  <c r="M14" i="71" a="1"/>
  <c r="M14" i="71" s="1"/>
  <c r="M15" i="71" a="1"/>
  <c r="M15" i="71" s="1"/>
  <c r="L16" i="71" a="1"/>
  <c r="L16" i="71" s="1"/>
  <c r="M17" i="71" a="1"/>
  <c r="M17" i="71" s="1"/>
  <c r="M19" i="71" a="1"/>
  <c r="M19" i="71" s="1"/>
  <c r="M21" i="71" a="1"/>
  <c r="M21" i="71" s="1"/>
  <c r="L23" i="71" a="1"/>
  <c r="L23" i="71" s="1"/>
  <c r="M24" i="71" a="1"/>
  <c r="M24" i="71" s="1"/>
  <c r="L27" i="71" a="1"/>
  <c r="L27" i="71" s="1"/>
  <c r="N32" i="71" a="1"/>
  <c r="N32" i="71" s="1"/>
  <c r="M33" i="71" a="1"/>
  <c r="M33" i="71" s="1"/>
  <c r="C35" i="71" a="1"/>
  <c r="C35" i="71" s="1"/>
  <c r="C37" i="71" a="1"/>
  <c r="C37" i="71" s="1"/>
  <c r="D39" i="71" a="1"/>
  <c r="D39" i="71" s="1"/>
  <c r="F45" i="71" a="1"/>
  <c r="F45" i="71" s="1"/>
  <c r="F46" i="71" a="1"/>
  <c r="F46" i="71" s="1"/>
  <c r="G47" i="71" a="1"/>
  <c r="G47" i="71" s="1"/>
  <c r="G48" i="71" a="1"/>
  <c r="G48" i="71" s="1"/>
  <c r="H49" i="71" a="1"/>
  <c r="H49" i="71" s="1"/>
  <c r="G50" i="71" a="1"/>
  <c r="G50" i="71" s="1"/>
  <c r="J52" i="71" a="1"/>
  <c r="J52" i="71" s="1"/>
  <c r="K54" i="71" a="1"/>
  <c r="K54" i="71" s="1"/>
  <c r="K55" i="71" a="1"/>
  <c r="K55" i="71" s="1"/>
  <c r="L56" i="71" a="1"/>
  <c r="L56" i="71" s="1"/>
  <c r="M57" i="71" a="1"/>
  <c r="M57" i="71" s="1"/>
  <c r="N61" i="71" a="1"/>
  <c r="N61" i="71" s="1"/>
  <c r="C63" i="71" a="1"/>
  <c r="C63" i="71" s="1"/>
  <c r="C64" i="71" a="1"/>
  <c r="C64" i="71" s="1"/>
  <c r="C65" i="71" a="1"/>
  <c r="C65" i="71" s="1"/>
  <c r="D66" i="71" a="1"/>
  <c r="D66" i="71" s="1"/>
  <c r="C67" i="71" a="1"/>
  <c r="C67" i="71" s="1"/>
  <c r="E69" i="71" a="1"/>
  <c r="E69" i="71" s="1"/>
  <c r="E70" i="71" a="1"/>
  <c r="E70" i="71" s="1"/>
  <c r="M18" i="71" a="1"/>
  <c r="M18" i="71" s="1"/>
  <c r="M20" i="71" a="1"/>
  <c r="M20" i="71" s="1"/>
  <c r="N22" i="71" a="1"/>
  <c r="N22" i="71" s="1"/>
  <c r="M23" i="71" a="1"/>
  <c r="M23" i="71" s="1"/>
  <c r="M25" i="71" a="1"/>
  <c r="M25" i="71" s="1"/>
  <c r="N26" i="71" a="1"/>
  <c r="N26" i="71" s="1"/>
  <c r="M27" i="71" a="1"/>
  <c r="M27" i="71" s="1"/>
  <c r="M28" i="71" a="1"/>
  <c r="M28" i="71" s="1"/>
  <c r="N29" i="71" a="1"/>
  <c r="N29" i="71" s="1"/>
  <c r="N30" i="71" a="1"/>
  <c r="N30" i="71" s="1"/>
  <c r="N31" i="71" a="1"/>
  <c r="N31" i="71" s="1"/>
  <c r="N33" i="71" a="1"/>
  <c r="N33" i="71" s="1"/>
  <c r="D36" i="71" a="1"/>
  <c r="D36" i="71" s="1"/>
  <c r="E38" i="71" a="1"/>
  <c r="E38" i="71" s="1"/>
  <c r="E40" i="71" a="1"/>
  <c r="E40" i="71" s="1"/>
  <c r="F41" i="71" a="1"/>
  <c r="F41" i="71" s="1"/>
  <c r="E42" i="71" a="1"/>
  <c r="E42" i="71" s="1"/>
  <c r="G43" i="71" a="1"/>
  <c r="G43" i="71" s="1"/>
  <c r="F44" i="71" a="1"/>
  <c r="F44" i="71" s="1"/>
  <c r="G46" i="71" a="1"/>
  <c r="G46" i="71" s="1"/>
  <c r="H47" i="71" a="1"/>
  <c r="H47" i="71" s="1"/>
  <c r="H48" i="71" a="1"/>
  <c r="H48" i="71" s="1"/>
  <c r="J51" i="71" a="1"/>
  <c r="J51" i="71" s="1"/>
  <c r="J53" i="71" a="1"/>
  <c r="J53" i="71" s="1"/>
  <c r="L54" i="71" a="1"/>
  <c r="L54" i="71" s="1"/>
  <c r="L55" i="71" a="1"/>
  <c r="L55" i="71" s="1"/>
  <c r="N57" i="71" a="1"/>
  <c r="N57" i="71" s="1"/>
  <c r="M58" i="71" a="1"/>
  <c r="M58" i="71" s="1"/>
  <c r="C60" i="71" a="1"/>
  <c r="C60" i="71" s="1"/>
  <c r="N60" i="71" a="1"/>
  <c r="N60" i="71" s="1"/>
  <c r="N14" i="71" a="1"/>
  <c r="N14" i="71" s="1"/>
  <c r="N15" i="71" a="1"/>
  <c r="N15" i="71" s="1"/>
  <c r="M16" i="71" a="1"/>
  <c r="M16" i="71" s="1"/>
  <c r="N17" i="71" a="1"/>
  <c r="N17" i="71" s="1"/>
  <c r="N18" i="71" a="1"/>
  <c r="N18" i="71" s="1"/>
  <c r="N19" i="71" a="1"/>
  <c r="N19" i="71" s="1"/>
  <c r="N20" i="71" a="1"/>
  <c r="N20" i="71" s="1"/>
  <c r="N21" i="71" a="1"/>
  <c r="N21" i="71" s="1"/>
  <c r="N23" i="71" a="1"/>
  <c r="N23" i="71" s="1"/>
  <c r="N24" i="71" a="1"/>
  <c r="N24" i="71" s="1"/>
  <c r="N25" i="71" a="1"/>
  <c r="N25" i="71" s="1"/>
  <c r="N28" i="71" a="1"/>
  <c r="N28" i="71" s="1"/>
  <c r="C33" i="71" a="1"/>
  <c r="C33" i="71" s="1"/>
  <c r="C34" i="71" a="1"/>
  <c r="C34" i="71" s="1"/>
  <c r="D35" i="71" a="1"/>
  <c r="D35" i="71" s="1"/>
  <c r="D37" i="71" a="1"/>
  <c r="D37" i="71" s="1"/>
  <c r="F38" i="71" a="1"/>
  <c r="F38" i="71" s="1"/>
  <c r="E39" i="71" a="1"/>
  <c r="E39" i="71" s="1"/>
  <c r="F42" i="71" a="1"/>
  <c r="F42" i="71" s="1"/>
  <c r="G45" i="71" a="1"/>
  <c r="G45" i="71" s="1"/>
  <c r="H46" i="71" a="1"/>
  <c r="H46" i="71" s="1"/>
  <c r="I49" i="71" a="1"/>
  <c r="I49" i="71" s="1"/>
  <c r="H50" i="71" a="1"/>
  <c r="H50" i="71" s="1"/>
  <c r="K52" i="71" a="1"/>
  <c r="K52" i="71" s="1"/>
  <c r="K53" i="71" a="1"/>
  <c r="K53" i="71" s="1"/>
  <c r="M56" i="71" a="1"/>
  <c r="M56" i="71" s="1"/>
  <c r="N58" i="71" a="1"/>
  <c r="N58" i="71" s="1"/>
  <c r="C62" i="71" a="1"/>
  <c r="C62" i="71" s="1"/>
  <c r="D65" i="71" a="1"/>
  <c r="D65" i="71" s="1"/>
  <c r="E66" i="71" a="1"/>
  <c r="E66" i="71" s="1"/>
  <c r="D67" i="71" a="1"/>
  <c r="D67" i="71" s="1"/>
  <c r="F70" i="71" a="1"/>
  <c r="F70" i="71" s="1"/>
  <c r="G71" i="71" a="1"/>
  <c r="G71" i="71" s="1"/>
  <c r="G74" i="71" a="1"/>
  <c r="G74" i="71" s="1"/>
  <c r="H77" i="71" a="1"/>
  <c r="H77" i="71" s="1"/>
  <c r="I79" i="71" a="1"/>
  <c r="I79" i="71" s="1"/>
  <c r="I80" i="71" a="1"/>
  <c r="I80" i="71" s="1"/>
  <c r="C18" i="71" a="1"/>
  <c r="C18" i="71" s="1"/>
  <c r="C23" i="71" a="1"/>
  <c r="C23" i="71" s="1"/>
  <c r="C24" i="71" a="1"/>
  <c r="C24" i="71" s="1"/>
  <c r="C27" i="71" a="1"/>
  <c r="C27" i="71" s="1"/>
  <c r="N27" i="71" a="1"/>
  <c r="N27" i="71" s="1"/>
  <c r="C29" i="71" a="1"/>
  <c r="C29" i="71" s="1"/>
  <c r="C30" i="71" a="1"/>
  <c r="C30" i="71" s="1"/>
  <c r="C31" i="71" a="1"/>
  <c r="C31" i="71" s="1"/>
  <c r="C32" i="71" a="1"/>
  <c r="C32" i="71" s="1"/>
  <c r="D33" i="71" a="1"/>
  <c r="D33" i="71" s="1"/>
  <c r="D34" i="71" a="1"/>
  <c r="D34" i="71" s="1"/>
  <c r="E36" i="71" a="1"/>
  <c r="E36" i="71" s="1"/>
  <c r="F39" i="71" a="1"/>
  <c r="F39" i="71" s="1"/>
  <c r="F40" i="71" a="1"/>
  <c r="F40" i="71" s="1"/>
  <c r="G41" i="71" a="1"/>
  <c r="G41" i="71" s="1"/>
  <c r="H43" i="71" a="1"/>
  <c r="H43" i="71" s="1"/>
  <c r="G44" i="71" a="1"/>
  <c r="G44" i="71" s="1"/>
  <c r="I47" i="71" a="1"/>
  <c r="I47" i="71" s="1"/>
  <c r="I48" i="71" a="1"/>
  <c r="I48" i="71" s="1"/>
  <c r="J49" i="71" a="1"/>
  <c r="J49" i="71" s="1"/>
  <c r="I50" i="71" a="1"/>
  <c r="I50" i="71" s="1"/>
  <c r="K51" i="71" a="1"/>
  <c r="K51" i="71" s="1"/>
  <c r="M54" i="71" a="1"/>
  <c r="M54" i="71" s="1"/>
  <c r="M55" i="71" a="1"/>
  <c r="M55" i="71" s="1"/>
  <c r="C58" i="71" a="1"/>
  <c r="C58" i="71" s="1"/>
  <c r="D60" i="71" a="1"/>
  <c r="D60" i="71" s="1"/>
  <c r="C61" i="71" a="1"/>
  <c r="C61" i="71" s="1"/>
  <c r="E63" i="71" a="1"/>
  <c r="E63" i="71" s="1"/>
  <c r="E64" i="71" a="1"/>
  <c r="E64" i="71" s="1"/>
  <c r="F66" i="71" a="1"/>
  <c r="F66" i="71" s="1"/>
  <c r="E67" i="71" a="1"/>
  <c r="E67" i="71" s="1"/>
  <c r="G68" i="71" a="1"/>
  <c r="G68" i="71" s="1"/>
  <c r="G69" i="71" a="1"/>
  <c r="G69" i="71" s="1"/>
  <c r="H71" i="71" a="1"/>
  <c r="H71" i="71" s="1"/>
  <c r="C14" i="71" a="1"/>
  <c r="C14" i="71" s="1"/>
  <c r="C15" i="71" a="1"/>
  <c r="C15" i="71" s="1"/>
  <c r="C16" i="71" a="1"/>
  <c r="C16" i="71" s="1"/>
  <c r="N16" i="71" a="1"/>
  <c r="N16" i="71" s="1"/>
  <c r="D18" i="71" a="1"/>
  <c r="D18" i="71" s="1"/>
  <c r="C19" i="71" a="1"/>
  <c r="C19" i="71" s="1"/>
  <c r="C20" i="71" a="1"/>
  <c r="C20" i="71" s="1"/>
  <c r="C21" i="71" a="1"/>
  <c r="C21" i="71" s="1"/>
  <c r="C22" i="71" a="1"/>
  <c r="C22" i="71" s="1"/>
  <c r="D23" i="71" a="1"/>
  <c r="D23" i="71" s="1"/>
  <c r="C25" i="71" a="1"/>
  <c r="C25" i="71" s="1"/>
  <c r="C26" i="71" a="1"/>
  <c r="C26" i="71" s="1"/>
  <c r="C28" i="71" a="1"/>
  <c r="C28" i="71" s="1"/>
  <c r="E34" i="71" a="1"/>
  <c r="E34" i="71" s="1"/>
  <c r="E35" i="71" a="1"/>
  <c r="E35" i="71" s="1"/>
  <c r="E37" i="71" a="1"/>
  <c r="E37" i="71" s="1"/>
  <c r="G38" i="71" a="1"/>
  <c r="G38" i="71" s="1"/>
  <c r="H41" i="71" a="1"/>
  <c r="H41" i="71" s="1"/>
  <c r="G42" i="71" a="1"/>
  <c r="G42" i="71" s="1"/>
  <c r="H45" i="71" a="1"/>
  <c r="H45" i="71" s="1"/>
  <c r="I46" i="71" a="1"/>
  <c r="I46" i="71" s="1"/>
  <c r="J50" i="71" a="1"/>
  <c r="J50" i="71" s="1"/>
  <c r="L52" i="71" a="1"/>
  <c r="L52" i="71" s="1"/>
  <c r="L53" i="71" a="1"/>
  <c r="L53" i="71" s="1"/>
  <c r="N54" i="71" a="1"/>
  <c r="N54" i="71" s="1"/>
  <c r="N55" i="71" a="1"/>
  <c r="N55" i="71" s="1"/>
  <c r="N56" i="71" a="1"/>
  <c r="N56" i="71" s="1"/>
  <c r="D58" i="71" a="1"/>
  <c r="D58" i="71" s="1"/>
  <c r="C59" i="71" a="1"/>
  <c r="C59" i="71" s="1"/>
  <c r="D62" i="71" a="1"/>
  <c r="D62" i="71" s="1"/>
  <c r="E65" i="71" a="1"/>
  <c r="E65" i="71" s="1"/>
  <c r="F67" i="71" a="1"/>
  <c r="F67" i="71" s="1"/>
  <c r="G70" i="71" a="1"/>
  <c r="G70" i="71" s="1"/>
  <c r="H72" i="71" a="1"/>
  <c r="H72" i="71" s="1"/>
  <c r="I74" i="71" a="1"/>
  <c r="I74" i="71" s="1"/>
  <c r="J78" i="71" a="1"/>
  <c r="J78" i="71" s="1"/>
  <c r="D14" i="71" a="1"/>
  <c r="D14" i="71" s="1"/>
  <c r="D15" i="71" a="1"/>
  <c r="D15" i="71" s="1"/>
  <c r="D16" i="71" a="1"/>
  <c r="D16" i="71" s="1"/>
  <c r="D19" i="71" a="1"/>
  <c r="D19" i="71" s="1"/>
  <c r="D21" i="71" a="1"/>
  <c r="D21" i="71" s="1"/>
  <c r="D24" i="71" a="1"/>
  <c r="D24" i="71" s="1"/>
  <c r="D25" i="71" a="1"/>
  <c r="D25" i="71" s="1"/>
  <c r="D26" i="71" a="1"/>
  <c r="D26" i="71" s="1"/>
  <c r="D27" i="71" a="1"/>
  <c r="D27" i="71" s="1"/>
  <c r="D28" i="71" a="1"/>
  <c r="D28" i="71" s="1"/>
  <c r="D29" i="71" a="1"/>
  <c r="D29" i="71" s="1"/>
  <c r="D30" i="71" a="1"/>
  <c r="D30" i="71" s="1"/>
  <c r="D31" i="71" a="1"/>
  <c r="D31" i="71" s="1"/>
  <c r="D32" i="71" a="1"/>
  <c r="D32" i="71" s="1"/>
  <c r="E33" i="71" a="1"/>
  <c r="E33" i="71" s="1"/>
  <c r="F34" i="71" a="1"/>
  <c r="F34" i="71" s="1"/>
  <c r="F35" i="71" a="1"/>
  <c r="F35" i="71" s="1"/>
  <c r="F36" i="71" a="1"/>
  <c r="F36" i="71" s="1"/>
  <c r="F37" i="71" a="1"/>
  <c r="F37" i="71" s="1"/>
  <c r="G39" i="71" a="1"/>
  <c r="G39" i="71" s="1"/>
  <c r="G40" i="71" a="1"/>
  <c r="G40" i="71" s="1"/>
  <c r="H42" i="71" a="1"/>
  <c r="H42" i="71" s="1"/>
  <c r="I43" i="71" a="1"/>
  <c r="I43" i="71" s="1"/>
  <c r="H44" i="71" a="1"/>
  <c r="H44" i="71" s="1"/>
  <c r="J47" i="71" a="1"/>
  <c r="J47" i="71" s="1"/>
  <c r="J48" i="71" a="1"/>
  <c r="J48" i="71" s="1"/>
  <c r="K49" i="71" a="1"/>
  <c r="K49" i="71" s="1"/>
  <c r="K50" i="71" a="1"/>
  <c r="K50" i="71" s="1"/>
  <c r="L51" i="71" a="1"/>
  <c r="L51" i="71" s="1"/>
  <c r="D59" i="71" a="1"/>
  <c r="D59" i="71" s="1"/>
  <c r="E60" i="71" a="1"/>
  <c r="E60" i="71" s="1"/>
  <c r="D61" i="71" a="1"/>
  <c r="D61" i="71" s="1"/>
  <c r="F63" i="71" a="1"/>
  <c r="F63" i="71" s="1"/>
  <c r="F64" i="71" a="1"/>
  <c r="F64" i="71" s="1"/>
  <c r="C17" i="71" a="1"/>
  <c r="C17" i="71" s="1"/>
  <c r="E18" i="71" a="1"/>
  <c r="E18" i="71" s="1"/>
  <c r="D20" i="71" a="1"/>
  <c r="D20" i="71" s="1"/>
  <c r="D22" i="71" a="1"/>
  <c r="D22" i="71" s="1"/>
  <c r="E23" i="71" a="1"/>
  <c r="E23" i="71" s="1"/>
  <c r="E26" i="71" a="1"/>
  <c r="E26" i="71" s="1"/>
  <c r="E31" i="71" a="1"/>
  <c r="E31" i="71" s="1"/>
  <c r="G37" i="71" a="1"/>
  <c r="G37" i="71" s="1"/>
  <c r="H38" i="71" a="1"/>
  <c r="H38" i="71" s="1"/>
  <c r="H39" i="71" a="1"/>
  <c r="H39" i="71" s="1"/>
  <c r="I41" i="71" a="1"/>
  <c r="I41" i="71" s="1"/>
  <c r="I44" i="71" a="1"/>
  <c r="I44" i="71" s="1"/>
  <c r="I45" i="71" a="1"/>
  <c r="I45" i="71" s="1"/>
  <c r="J46" i="71" a="1"/>
  <c r="J46" i="71" s="1"/>
  <c r="L49" i="71" a="1"/>
  <c r="L49" i="71" s="1"/>
  <c r="L50" i="71" a="1"/>
  <c r="L50" i="71" s="1"/>
  <c r="M52" i="71" a="1"/>
  <c r="M52" i="71" s="1"/>
  <c r="M53" i="71" a="1"/>
  <c r="M53" i="71" s="1"/>
  <c r="C55" i="71" a="1"/>
  <c r="C55" i="71" s="1"/>
  <c r="C56" i="71" a="1"/>
  <c r="C56" i="71" s="1"/>
  <c r="C57" i="71" a="1"/>
  <c r="C57" i="71" s="1"/>
  <c r="E58" i="71" a="1"/>
  <c r="E58" i="71" s="1"/>
  <c r="E61" i="71" a="1"/>
  <c r="E61" i="71" s="1"/>
  <c r="E62" i="71" a="1"/>
  <c r="E62" i="71" s="1"/>
  <c r="F65" i="71" a="1"/>
  <c r="F65" i="71" s="1"/>
  <c r="H66" i="71" a="1"/>
  <c r="H66" i="71" s="1"/>
  <c r="H67" i="71" a="1"/>
  <c r="H67" i="71" s="1"/>
  <c r="H70" i="71" a="1"/>
  <c r="H70" i="71" s="1"/>
  <c r="J71" i="71" a="1"/>
  <c r="J71" i="71" s="1"/>
  <c r="I72" i="71" a="1"/>
  <c r="I72" i="71" s="1"/>
  <c r="J75" i="71" a="1"/>
  <c r="J75" i="71" s="1"/>
  <c r="K78" i="71" a="1"/>
  <c r="K78" i="71" s="1"/>
  <c r="K80" i="71" a="1"/>
  <c r="K80" i="71" s="1"/>
  <c r="H82" i="71" a="1"/>
  <c r="H82" i="71" s="1"/>
  <c r="N67" i="71" a="1"/>
  <c r="N67" i="71" s="1"/>
  <c r="F71" i="71" a="1"/>
  <c r="F71" i="71" s="1"/>
  <c r="M73" i="71" a="1"/>
  <c r="M73" i="71" s="1"/>
  <c r="K77" i="71" a="1"/>
  <c r="K77" i="71" s="1"/>
  <c r="E79" i="71" a="1"/>
  <c r="E79" i="71" s="1"/>
  <c r="I81" i="71" a="1"/>
  <c r="I81" i="71" s="1"/>
  <c r="I82" i="71" a="1"/>
  <c r="I82" i="71" s="1"/>
  <c r="E68" i="71" a="1"/>
  <c r="E68" i="71" s="1"/>
  <c r="I71" i="71" a="1"/>
  <c r="I71" i="71" s="1"/>
  <c r="C74" i="71" a="1"/>
  <c r="C74" i="71" s="1"/>
  <c r="D76" i="71" a="1"/>
  <c r="D76" i="71" s="1"/>
  <c r="F79" i="71" a="1"/>
  <c r="F79" i="71" s="1"/>
  <c r="J81" i="71" a="1"/>
  <c r="J81" i="71" s="1"/>
  <c r="D63" i="71" a="1"/>
  <c r="D63" i="71" s="1"/>
  <c r="F68" i="71" a="1"/>
  <c r="F68" i="71" s="1"/>
  <c r="F76" i="71" a="1"/>
  <c r="F76" i="71" s="1"/>
  <c r="L77" i="71" a="1"/>
  <c r="L77" i="71" s="1"/>
  <c r="G79" i="71" a="1"/>
  <c r="G79" i="71" s="1"/>
  <c r="J80" i="71" a="1"/>
  <c r="J80" i="71" s="1"/>
  <c r="J82" i="71" a="1"/>
  <c r="J82" i="71" s="1"/>
  <c r="I63" i="71" a="1"/>
  <c r="I63" i="71" s="1"/>
  <c r="H68" i="71" a="1"/>
  <c r="H68" i="71" s="1"/>
  <c r="F74" i="71" a="1"/>
  <c r="F74" i="71" s="1"/>
  <c r="H76" i="71" a="1"/>
  <c r="H76" i="71" s="1"/>
  <c r="N77" i="71" a="1"/>
  <c r="N77" i="71" s="1"/>
  <c r="H79" i="71" a="1"/>
  <c r="H79" i="71" s="1"/>
  <c r="K81" i="71" a="1"/>
  <c r="K81" i="71" s="1"/>
  <c r="N63" i="71" a="1"/>
  <c r="N63" i="71" s="1"/>
  <c r="K68" i="71" a="1"/>
  <c r="K68" i="71" s="1"/>
  <c r="D78" i="71" a="1"/>
  <c r="D78" i="71" s="1"/>
  <c r="K82" i="71" a="1"/>
  <c r="K82" i="71" s="1"/>
  <c r="D64" i="71" a="1"/>
  <c r="D64" i="71" s="1"/>
  <c r="M68" i="71" a="1"/>
  <c r="M68" i="71" s="1"/>
  <c r="H74" i="71" a="1"/>
  <c r="H74" i="71" s="1"/>
  <c r="I76" i="71" a="1"/>
  <c r="I76" i="71" s="1"/>
  <c r="E78" i="71" a="1"/>
  <c r="E78" i="71" s="1"/>
  <c r="J79" i="71" a="1"/>
  <c r="J79" i="71" s="1"/>
  <c r="L80" i="71" a="1"/>
  <c r="L80" i="71" s="1"/>
  <c r="L81" i="71" a="1"/>
  <c r="L81" i="71" s="1"/>
  <c r="D69" i="71" a="1"/>
  <c r="D69" i="71" s="1"/>
  <c r="E72" i="71" a="1"/>
  <c r="E72" i="71" s="1"/>
  <c r="J74" i="71" a="1"/>
  <c r="J74" i="71" s="1"/>
  <c r="J76" i="71" a="1"/>
  <c r="J76" i="71" s="1"/>
  <c r="K79" i="71" a="1"/>
  <c r="K79" i="71" s="1"/>
  <c r="L82" i="71" a="1"/>
  <c r="L82" i="71" s="1"/>
  <c r="F69" i="71" a="1"/>
  <c r="F69" i="71" s="1"/>
  <c r="F72" i="71" a="1"/>
  <c r="F72" i="71" s="1"/>
  <c r="K74" i="71" a="1"/>
  <c r="K74" i="71" s="1"/>
  <c r="K76" i="71" a="1"/>
  <c r="K76" i="71" s="1"/>
  <c r="F78" i="71" a="1"/>
  <c r="F78" i="71" s="1"/>
  <c r="L79" i="71" a="1"/>
  <c r="L79" i="71" s="1"/>
  <c r="M80" i="71" a="1"/>
  <c r="M80" i="71" s="1"/>
  <c r="M81" i="71" a="1"/>
  <c r="M81" i="71" s="1"/>
  <c r="M82" i="71" a="1"/>
  <c r="M82" i="71" s="1"/>
  <c r="H69" i="71" a="1"/>
  <c r="H69" i="71" s="1"/>
  <c r="G72" i="71" a="1"/>
  <c r="G72" i="71" s="1"/>
  <c r="L76" i="71" a="1"/>
  <c r="L76" i="71" s="1"/>
  <c r="G78" i="71" a="1"/>
  <c r="G78" i="71" s="1"/>
  <c r="M79" i="71" a="1"/>
  <c r="M79" i="71" s="1"/>
  <c r="L69" i="71" a="1"/>
  <c r="L69" i="71" s="1"/>
  <c r="N81" i="71" a="1"/>
  <c r="N81" i="71" s="1"/>
  <c r="N82" i="71" a="1"/>
  <c r="N82" i="71" s="1"/>
  <c r="I65" i="71" a="1"/>
  <c r="I65" i="71" s="1"/>
  <c r="M72" i="71" a="1"/>
  <c r="M72" i="71" s="1"/>
  <c r="D75" i="71" a="1"/>
  <c r="D75" i="71" s="1"/>
  <c r="N76" i="71" a="1"/>
  <c r="N76" i="71" s="1"/>
  <c r="H78" i="71" a="1"/>
  <c r="H78" i="71" s="1"/>
  <c r="N79" i="71" a="1"/>
  <c r="N79" i="71" s="1"/>
  <c r="C81" i="71" a="1"/>
  <c r="C81" i="71" s="1"/>
  <c r="C82" i="71" a="1"/>
  <c r="C82" i="71" s="1"/>
  <c r="C66" i="71" a="1"/>
  <c r="C66" i="71" s="1"/>
  <c r="N72" i="71" a="1"/>
  <c r="N72" i="71" s="1"/>
  <c r="E75" i="71" a="1"/>
  <c r="E75" i="71" s="1"/>
  <c r="C77" i="71" a="1"/>
  <c r="C77" i="71" s="1"/>
  <c r="I78" i="71" a="1"/>
  <c r="I78" i="71" s="1"/>
  <c r="C73" i="71" a="1"/>
  <c r="C73" i="71" s="1"/>
  <c r="F75" i="71" a="1"/>
  <c r="F75" i="71" s="1"/>
  <c r="D77" i="71" a="1"/>
  <c r="D77" i="71" s="1"/>
  <c r="C80" i="71" a="1"/>
  <c r="C80" i="71" s="1"/>
  <c r="D81" i="71" a="1"/>
  <c r="D81" i="71" s="1"/>
  <c r="G66" i="71" a="1"/>
  <c r="G66" i="71" s="1"/>
  <c r="D80" i="71" a="1"/>
  <c r="D80" i="71" s="1"/>
  <c r="E81" i="71" a="1"/>
  <c r="E81" i="71" s="1"/>
  <c r="E82" i="71" a="1"/>
  <c r="E82" i="71" s="1"/>
  <c r="F73" i="71" a="1"/>
  <c r="F73" i="71" s="1"/>
  <c r="G75" i="71" a="1"/>
  <c r="G75" i="71" s="1"/>
  <c r="E77" i="71" a="1"/>
  <c r="E77" i="71" s="1"/>
  <c r="L78" i="71" a="1"/>
  <c r="L78" i="71" s="1"/>
  <c r="F81" i="71" a="1"/>
  <c r="F81" i="71" s="1"/>
  <c r="G73" i="71" a="1"/>
  <c r="G73" i="71" s="1"/>
  <c r="H75" i="71" a="1"/>
  <c r="H75" i="71" s="1"/>
  <c r="E80" i="71" a="1"/>
  <c r="E80" i="71" s="1"/>
  <c r="F82" i="71" a="1"/>
  <c r="F82" i="71" s="1"/>
  <c r="M70" i="71" a="1"/>
  <c r="M70" i="71" s="1"/>
  <c r="H73" i="71" a="1"/>
  <c r="H73" i="71" s="1"/>
  <c r="I75" i="71" a="1"/>
  <c r="I75" i="71" s="1"/>
  <c r="G77" i="71" a="1"/>
  <c r="G77" i="71" s="1"/>
  <c r="M78" i="71" a="1"/>
  <c r="M78" i="71" s="1"/>
  <c r="G81" i="71" a="1"/>
  <c r="G81" i="71" s="1"/>
  <c r="I73" i="71" a="1"/>
  <c r="I73" i="71" s="1"/>
  <c r="N78" i="71" a="1"/>
  <c r="N78" i="71" s="1"/>
  <c r="F80" i="71" a="1"/>
  <c r="F80" i="71" s="1"/>
  <c r="G82" i="71" a="1"/>
  <c r="G82" i="71" s="1"/>
  <c r="G67" i="71" a="1"/>
  <c r="G67" i="71" s="1"/>
  <c r="E71" i="71" a="1"/>
  <c r="E71" i="71" s="1"/>
  <c r="J73" i="71" a="1"/>
  <c r="J73" i="71" s="1"/>
  <c r="K75" i="71" a="1"/>
  <c r="K75" i="71" s="1"/>
  <c r="I77" i="71" a="1"/>
  <c r="I77" i="71" s="1"/>
  <c r="H81" i="71" a="1"/>
  <c r="H81" i="71" s="1"/>
  <c r="L73" i="71" a="1"/>
  <c r="L73" i="71" s="1"/>
  <c r="M75" i="71" a="1"/>
  <c r="M75" i="71" s="1"/>
  <c r="J77" i="71" a="1"/>
  <c r="J77" i="71" s="1"/>
  <c r="H80" i="71" a="1"/>
  <c r="H80" i="71" s="1"/>
  <c r="J14" i="65" a="1"/>
  <c r="J14" i="65" s="1"/>
  <c r="E16" i="65" a="1"/>
  <c r="E16" i="65" s="1"/>
  <c r="L17" i="65" a="1"/>
  <c r="L17" i="65" s="1"/>
  <c r="F19" i="65" a="1"/>
  <c r="F19" i="65" s="1"/>
  <c r="M20" i="65" a="1"/>
  <c r="M20" i="65" s="1"/>
  <c r="H22" i="65" a="1"/>
  <c r="H22" i="65" s="1"/>
  <c r="N23" i="65" a="1"/>
  <c r="N23" i="65" s="1"/>
  <c r="I25" i="65" a="1"/>
  <c r="I25" i="65" s="1"/>
  <c r="D27" i="65" a="1"/>
  <c r="D27" i="65" s="1"/>
  <c r="J28" i="65" a="1"/>
  <c r="J28" i="65" s="1"/>
  <c r="D30" i="65" a="1"/>
  <c r="D30" i="65" s="1"/>
  <c r="J31" i="65" a="1"/>
  <c r="J31" i="65" s="1"/>
  <c r="D33" i="65" a="1"/>
  <c r="D33" i="65" s="1"/>
  <c r="L34" i="65" a="1"/>
  <c r="L34" i="65" s="1"/>
  <c r="G36" i="65" a="1"/>
  <c r="G36" i="65" s="1"/>
  <c r="N37" i="65" a="1"/>
  <c r="N37" i="65" s="1"/>
  <c r="I39" i="65" a="1"/>
  <c r="I39" i="65" s="1"/>
  <c r="K14" i="65" a="1"/>
  <c r="K14" i="65" s="1"/>
  <c r="F16" i="65" a="1"/>
  <c r="F16" i="65" s="1"/>
  <c r="M17" i="65" a="1"/>
  <c r="M17" i="65" s="1"/>
  <c r="G19" i="65" a="1"/>
  <c r="G19" i="65" s="1"/>
  <c r="N20" i="65" a="1"/>
  <c r="N20" i="65" s="1"/>
  <c r="I22" i="65" a="1"/>
  <c r="I22" i="65" s="1"/>
  <c r="O23" i="65" a="1"/>
  <c r="O23" i="65" s="1"/>
  <c r="J25" i="65" a="1"/>
  <c r="J25" i="65" s="1"/>
  <c r="E27" i="65" a="1"/>
  <c r="E27" i="65" s="1"/>
  <c r="K28" i="65" a="1"/>
  <c r="K28" i="65" s="1"/>
  <c r="E30" i="65" a="1"/>
  <c r="E30" i="65" s="1"/>
  <c r="K31" i="65" a="1"/>
  <c r="K31" i="65" s="1"/>
  <c r="E33" i="65" a="1"/>
  <c r="E33" i="65" s="1"/>
  <c r="H36" i="65" a="1"/>
  <c r="H36" i="65" s="1"/>
  <c r="G16" i="65" a="1"/>
  <c r="G16" i="65" s="1"/>
  <c r="N17" i="65" a="1"/>
  <c r="N17" i="65" s="1"/>
  <c r="H19" i="65" a="1"/>
  <c r="H19" i="65" s="1"/>
  <c r="O20" i="65" a="1"/>
  <c r="O20" i="65" s="1"/>
  <c r="J22" i="65" a="1"/>
  <c r="J22" i="65" s="1"/>
  <c r="D24" i="65" a="1"/>
  <c r="D24" i="65" s="1"/>
  <c r="K25" i="65" a="1"/>
  <c r="K25" i="65" s="1"/>
  <c r="F27" i="65" a="1"/>
  <c r="F27" i="65" s="1"/>
  <c r="L28" i="65" a="1"/>
  <c r="L28" i="65" s="1"/>
  <c r="F30" i="65" a="1"/>
  <c r="F30" i="65" s="1"/>
  <c r="L31" i="65" a="1"/>
  <c r="L31" i="65" s="1"/>
  <c r="F33" i="65" a="1"/>
  <c r="F33" i="65" s="1"/>
  <c r="M34" i="65" a="1"/>
  <c r="M34" i="65" s="1"/>
  <c r="I36" i="65" a="1"/>
  <c r="I36" i="65" s="1"/>
  <c r="L14" i="65" a="1"/>
  <c r="L14" i="65" s="1"/>
  <c r="O17" i="65" a="1"/>
  <c r="O17" i="65" s="1"/>
  <c r="I19" i="65" a="1"/>
  <c r="I19" i="65" s="1"/>
  <c r="D21" i="65" a="1"/>
  <c r="D21" i="65" s="1"/>
  <c r="K22" i="65" a="1"/>
  <c r="K22" i="65" s="1"/>
  <c r="E24" i="65" a="1"/>
  <c r="E24" i="65" s="1"/>
  <c r="L25" i="65" a="1"/>
  <c r="L25" i="65" s="1"/>
  <c r="M28" i="65" a="1"/>
  <c r="M28" i="65" s="1"/>
  <c r="G30" i="65" a="1"/>
  <c r="G30" i="65" s="1"/>
  <c r="M31" i="65" a="1"/>
  <c r="M31" i="65" s="1"/>
  <c r="G33" i="65" a="1"/>
  <c r="G33" i="65" s="1"/>
  <c r="N34" i="65" a="1"/>
  <c r="N34" i="65" s="1"/>
  <c r="J36" i="65" a="1"/>
  <c r="J36" i="65" s="1"/>
  <c r="E38" i="65" a="1"/>
  <c r="E38" i="65" s="1"/>
  <c r="K39" i="65" a="1"/>
  <c r="K39" i="65" s="1"/>
  <c r="E41" i="65" a="1"/>
  <c r="E41" i="65" s="1"/>
  <c r="I42" i="65" a="1"/>
  <c r="I42" i="65" s="1"/>
  <c r="H45" i="65" a="1"/>
  <c r="H45" i="65" s="1"/>
  <c r="M46" i="65" a="1"/>
  <c r="M46" i="65" s="1"/>
  <c r="F48" i="65" a="1"/>
  <c r="F48" i="65" s="1"/>
  <c r="L49" i="65" a="1"/>
  <c r="L49" i="65" s="1"/>
  <c r="F51" i="65" a="1"/>
  <c r="F51" i="65" s="1"/>
  <c r="K52" i="65" a="1"/>
  <c r="K52" i="65" s="1"/>
  <c r="D54" i="65" a="1"/>
  <c r="D54" i="65" s="1"/>
  <c r="J55" i="65" a="1"/>
  <c r="J55" i="65" s="1"/>
  <c r="H58" i="65" a="1"/>
  <c r="H58" i="65" s="1"/>
  <c r="N59" i="65" a="1"/>
  <c r="N59" i="65" s="1"/>
  <c r="F61" i="65" a="1"/>
  <c r="F61" i="65" s="1"/>
  <c r="L62" i="65" a="1"/>
  <c r="L62" i="65" s="1"/>
  <c r="F64" i="65" a="1"/>
  <c r="F64" i="65" s="1"/>
  <c r="M14" i="65" a="1"/>
  <c r="M14" i="65" s="1"/>
  <c r="H16" i="65" a="1"/>
  <c r="H16" i="65" s="1"/>
  <c r="D18" i="65" a="1"/>
  <c r="D18" i="65" s="1"/>
  <c r="J19" i="65" a="1"/>
  <c r="J19" i="65" s="1"/>
  <c r="E21" i="65" a="1"/>
  <c r="E21" i="65" s="1"/>
  <c r="L22" i="65" a="1"/>
  <c r="L22" i="65" s="1"/>
  <c r="F24" i="65" a="1"/>
  <c r="F24" i="65" s="1"/>
  <c r="M25" i="65" a="1"/>
  <c r="M25" i="65" s="1"/>
  <c r="G27" i="65" a="1"/>
  <c r="G27" i="65" s="1"/>
  <c r="H30" i="65" a="1"/>
  <c r="H30" i="65" s="1"/>
  <c r="N31" i="65" a="1"/>
  <c r="N31" i="65" s="1"/>
  <c r="H33" i="65" a="1"/>
  <c r="H33" i="65" s="1"/>
  <c r="O34" i="65" a="1"/>
  <c r="O34" i="65" s="1"/>
  <c r="K36" i="65" a="1"/>
  <c r="K36" i="65" s="1"/>
  <c r="F38" i="65" a="1"/>
  <c r="F38" i="65" s="1"/>
  <c r="L39" i="65" a="1"/>
  <c r="L39" i="65" s="1"/>
  <c r="J42" i="65" a="1"/>
  <c r="J42" i="65" s="1"/>
  <c r="O43" i="65" a="1"/>
  <c r="O43" i="65" s="1"/>
  <c r="I45" i="65" a="1"/>
  <c r="I45" i="65" s="1"/>
  <c r="N46" i="65" a="1"/>
  <c r="N46" i="65" s="1"/>
  <c r="G48" i="65" a="1"/>
  <c r="G48" i="65" s="1"/>
  <c r="M49" i="65" a="1"/>
  <c r="M49" i="65" s="1"/>
  <c r="G51" i="65" a="1"/>
  <c r="G51" i="65" s="1"/>
  <c r="L52" i="65" a="1"/>
  <c r="L52" i="65" s="1"/>
  <c r="E54" i="65" a="1"/>
  <c r="E54" i="65" s="1"/>
  <c r="K55" i="65" a="1"/>
  <c r="K55" i="65" s="1"/>
  <c r="D57" i="65" a="1"/>
  <c r="D57" i="65" s="1"/>
  <c r="I58" i="65" a="1"/>
  <c r="I58" i="65" s="1"/>
  <c r="O59" i="65" a="1"/>
  <c r="O59" i="65" s="1"/>
  <c r="G61" i="65" a="1"/>
  <c r="G61" i="65" s="1"/>
  <c r="M62" i="65" a="1"/>
  <c r="M62" i="65" s="1"/>
  <c r="G64" i="65" a="1"/>
  <c r="G64" i="65" s="1"/>
  <c r="M65" i="65" a="1"/>
  <c r="M65" i="65" s="1"/>
  <c r="D67" i="65" a="1"/>
  <c r="D67" i="65" s="1"/>
  <c r="N14" i="65" a="1"/>
  <c r="N14" i="65" s="1"/>
  <c r="I16" i="65" a="1"/>
  <c r="I16" i="65" s="1"/>
  <c r="K19" i="65" a="1"/>
  <c r="K19" i="65" s="1"/>
  <c r="F21" i="65" a="1"/>
  <c r="F21" i="65" s="1"/>
  <c r="M22" i="65" a="1"/>
  <c r="M22" i="65" s="1"/>
  <c r="G24" i="65" a="1"/>
  <c r="G24" i="65" s="1"/>
  <c r="N25" i="65" a="1"/>
  <c r="N25" i="65" s="1"/>
  <c r="H27" i="65" a="1"/>
  <c r="H27" i="65" s="1"/>
  <c r="N28" i="65" a="1"/>
  <c r="N28" i="65" s="1"/>
  <c r="I30" i="65" a="1"/>
  <c r="I30" i="65" s="1"/>
  <c r="O31" i="65" a="1"/>
  <c r="O31" i="65" s="1"/>
  <c r="I33" i="65" a="1"/>
  <c r="I33" i="65" s="1"/>
  <c r="D35" i="65" a="1"/>
  <c r="D35" i="65" s="1"/>
  <c r="L36" i="65" a="1"/>
  <c r="L36" i="65" s="1"/>
  <c r="G38" i="65" a="1"/>
  <c r="G38" i="65" s="1"/>
  <c r="M39" i="65" a="1"/>
  <c r="M39" i="65" s="1"/>
  <c r="F41" i="65" a="1"/>
  <c r="F41" i="65" s="1"/>
  <c r="K42" i="65" a="1"/>
  <c r="K42" i="65" s="1"/>
  <c r="D44" i="65" a="1"/>
  <c r="D44" i="65" s="1"/>
  <c r="O46" i="65" a="1"/>
  <c r="O46" i="65" s="1"/>
  <c r="H48" i="65" a="1"/>
  <c r="H48" i="65" s="1"/>
  <c r="N49" i="65" a="1"/>
  <c r="N49" i="65" s="1"/>
  <c r="M52" i="65" a="1"/>
  <c r="M52" i="65" s="1"/>
  <c r="F54" i="65" a="1"/>
  <c r="F54" i="65" s="1"/>
  <c r="L55" i="65" a="1"/>
  <c r="L55" i="65" s="1"/>
  <c r="E57" i="65" a="1"/>
  <c r="E57" i="65" s="1"/>
  <c r="J58" i="65" a="1"/>
  <c r="J58" i="65" s="1"/>
  <c r="D60" i="65" a="1"/>
  <c r="D60" i="65" s="1"/>
  <c r="H61" i="65" a="1"/>
  <c r="H61" i="65" s="1"/>
  <c r="N62" i="65" a="1"/>
  <c r="N62" i="65" s="1"/>
  <c r="H64" i="65" a="1"/>
  <c r="H64" i="65" s="1"/>
  <c r="N65" i="65" a="1"/>
  <c r="N65" i="65" s="1"/>
  <c r="E67" i="65" a="1"/>
  <c r="E67" i="65" s="1"/>
  <c r="M69" i="65" a="1"/>
  <c r="M69" i="65" s="1"/>
  <c r="O14" i="65" a="1"/>
  <c r="O14" i="65" s="1"/>
  <c r="J16" i="65" a="1"/>
  <c r="J16" i="65" s="1"/>
  <c r="E18" i="65" a="1"/>
  <c r="E18" i="65" s="1"/>
  <c r="L19" i="65" a="1"/>
  <c r="L19" i="65" s="1"/>
  <c r="G21" i="65" a="1"/>
  <c r="G21" i="65" s="1"/>
  <c r="N22" i="65" a="1"/>
  <c r="N22" i="65" s="1"/>
  <c r="H24" i="65" a="1"/>
  <c r="H24" i="65" s="1"/>
  <c r="O25" i="65" a="1"/>
  <c r="O25" i="65" s="1"/>
  <c r="I27" i="65" a="1"/>
  <c r="I27" i="65" s="1"/>
  <c r="O28" i="65" a="1"/>
  <c r="O28" i="65" s="1"/>
  <c r="J30" i="65" a="1"/>
  <c r="J30" i="65" s="1"/>
  <c r="D32" i="65" a="1"/>
  <c r="D32" i="65" s="1"/>
  <c r="J33" i="65" a="1"/>
  <c r="J33" i="65" s="1"/>
  <c r="E35" i="65" a="1"/>
  <c r="E35" i="65" s="1"/>
  <c r="M36" i="65" a="1"/>
  <c r="M36" i="65" s="1"/>
  <c r="H38" i="65" a="1"/>
  <c r="H38" i="65" s="1"/>
  <c r="N39" i="65" a="1"/>
  <c r="N39" i="65" s="1"/>
  <c r="G41" i="65" a="1"/>
  <c r="G41" i="65" s="1"/>
  <c r="L42" i="65" a="1"/>
  <c r="L42" i="65" s="1"/>
  <c r="E44" i="65" a="1"/>
  <c r="E44" i="65" s="1"/>
  <c r="J45" i="65" a="1"/>
  <c r="J45" i="65" s="1"/>
  <c r="D47" i="65" a="1"/>
  <c r="D47" i="65" s="1"/>
  <c r="I48" i="65" a="1"/>
  <c r="I48" i="65" s="1"/>
  <c r="D15" i="65" a="1"/>
  <c r="D15" i="65" s="1"/>
  <c r="K16" i="65" a="1"/>
  <c r="K16" i="65" s="1"/>
  <c r="F18" i="65" a="1"/>
  <c r="F18" i="65" s="1"/>
  <c r="M19" i="65" a="1"/>
  <c r="M19" i="65" s="1"/>
  <c r="H21" i="65" a="1"/>
  <c r="H21" i="65" s="1"/>
  <c r="O22" i="65" a="1"/>
  <c r="O22" i="65" s="1"/>
  <c r="I24" i="65" a="1"/>
  <c r="I24" i="65" s="1"/>
  <c r="D26" i="65" a="1"/>
  <c r="D26" i="65" s="1"/>
  <c r="J27" i="65" a="1"/>
  <c r="J27" i="65" s="1"/>
  <c r="D29" i="65" a="1"/>
  <c r="D29" i="65" s="1"/>
  <c r="E32" i="65" a="1"/>
  <c r="E32" i="65" s="1"/>
  <c r="K33" i="65" a="1"/>
  <c r="K33" i="65" s="1"/>
  <c r="F35" i="65" a="1"/>
  <c r="F35" i="65" s="1"/>
  <c r="N36" i="65" a="1"/>
  <c r="N36" i="65" s="1"/>
  <c r="I38" i="65" a="1"/>
  <c r="I38" i="65" s="1"/>
  <c r="O39" i="65" a="1"/>
  <c r="O39" i="65" s="1"/>
  <c r="H41" i="65" a="1"/>
  <c r="H41" i="65" s="1"/>
  <c r="M42" i="65" a="1"/>
  <c r="M42" i="65" s="1"/>
  <c r="F44" i="65" a="1"/>
  <c r="F44" i="65" s="1"/>
  <c r="E47" i="65" a="1"/>
  <c r="E47" i="65" s="1"/>
  <c r="J48" i="65" a="1"/>
  <c r="J48" i="65" s="1"/>
  <c r="D50" i="65" a="1"/>
  <c r="D50" i="65" s="1"/>
  <c r="I51" i="65" a="1"/>
  <c r="I51" i="65" s="1"/>
  <c r="N52" i="65" a="1"/>
  <c r="N52" i="65" s="1"/>
  <c r="H54" i="65" a="1"/>
  <c r="H54" i="65" s="1"/>
  <c r="N55" i="65" a="1"/>
  <c r="N55" i="65" s="1"/>
  <c r="F57" i="65" a="1"/>
  <c r="F57" i="65" s="1"/>
  <c r="L58" i="65" a="1"/>
  <c r="L58" i="65" s="1"/>
  <c r="F60" i="65" a="1"/>
  <c r="F60" i="65" s="1"/>
  <c r="J61" i="65" a="1"/>
  <c r="J61" i="65" s="1"/>
  <c r="D63" i="65" a="1"/>
  <c r="D63" i="65" s="1"/>
  <c r="D66" i="65" a="1"/>
  <c r="D66" i="65" s="1"/>
  <c r="E15" i="65" a="1"/>
  <c r="E15" i="65" s="1"/>
  <c r="L16" i="65" a="1"/>
  <c r="L16" i="65" s="1"/>
  <c r="G18" i="65" a="1"/>
  <c r="G18" i="65" s="1"/>
  <c r="N19" i="65" a="1"/>
  <c r="N19" i="65" s="1"/>
  <c r="I21" i="65" a="1"/>
  <c r="I21" i="65" s="1"/>
  <c r="D23" i="65" a="1"/>
  <c r="D23" i="65" s="1"/>
  <c r="J24" i="65" a="1"/>
  <c r="J24" i="65" s="1"/>
  <c r="E26" i="65" a="1"/>
  <c r="E26" i="65" s="1"/>
  <c r="K27" i="65" a="1"/>
  <c r="K27" i="65" s="1"/>
  <c r="E29" i="65" a="1"/>
  <c r="E29" i="65" s="1"/>
  <c r="K30" i="65" a="1"/>
  <c r="K30" i="65" s="1"/>
  <c r="L33" i="65" a="1"/>
  <c r="L33" i="65" s="1"/>
  <c r="G35" i="65" a="1"/>
  <c r="G35" i="65" s="1"/>
  <c r="O36" i="65" a="1"/>
  <c r="O36" i="65" s="1"/>
  <c r="J38" i="65" a="1"/>
  <c r="J38" i="65" s="1"/>
  <c r="D40" i="65" a="1"/>
  <c r="D40" i="65" s="1"/>
  <c r="N42" i="65" a="1"/>
  <c r="N42" i="65" s="1"/>
  <c r="G44" i="65" a="1"/>
  <c r="G44" i="65" s="1"/>
  <c r="K45" i="65" a="1"/>
  <c r="K45" i="65" s="1"/>
  <c r="K48" i="65" a="1"/>
  <c r="K48" i="65" s="1"/>
  <c r="E50" i="65" a="1"/>
  <c r="E50" i="65" s="1"/>
  <c r="J51" i="65" a="1"/>
  <c r="J51" i="65" s="1"/>
  <c r="O52" i="65" a="1"/>
  <c r="O52" i="65" s="1"/>
  <c r="I54" i="65" a="1"/>
  <c r="I54" i="65" s="1"/>
  <c r="O55" i="65" a="1"/>
  <c r="O55" i="65" s="1"/>
  <c r="M58" i="65" a="1"/>
  <c r="M58" i="65" s="1"/>
  <c r="G60" i="65" a="1"/>
  <c r="G60" i="65" s="1"/>
  <c r="K61" i="65" a="1"/>
  <c r="K61" i="65" s="1"/>
  <c r="E63" i="65" a="1"/>
  <c r="E63" i="65" s="1"/>
  <c r="J64" i="65" a="1"/>
  <c r="J64" i="65" s="1"/>
  <c r="F15" i="65" a="1"/>
  <c r="F15" i="65" s="1"/>
  <c r="M16" i="65" a="1"/>
  <c r="M16" i="65" s="1"/>
  <c r="H18" i="65" a="1"/>
  <c r="H18" i="65" s="1"/>
  <c r="O19" i="65" a="1"/>
  <c r="O19" i="65" s="1"/>
  <c r="J21" i="65" a="1"/>
  <c r="J21" i="65" s="1"/>
  <c r="K24" i="65" a="1"/>
  <c r="K24" i="65" s="1"/>
  <c r="F26" i="65" a="1"/>
  <c r="F26" i="65" s="1"/>
  <c r="L27" i="65" a="1"/>
  <c r="L27" i="65" s="1"/>
  <c r="F29" i="65" a="1"/>
  <c r="F29" i="65" s="1"/>
  <c r="L30" i="65" a="1"/>
  <c r="L30" i="65" s="1"/>
  <c r="F32" i="65" a="1"/>
  <c r="F32" i="65" s="1"/>
  <c r="M33" i="65" a="1"/>
  <c r="M33" i="65" s="1"/>
  <c r="H35" i="65" a="1"/>
  <c r="H35" i="65" s="1"/>
  <c r="D37" i="65" a="1"/>
  <c r="D37" i="65" s="1"/>
  <c r="K38" i="65" a="1"/>
  <c r="K38" i="65" s="1"/>
  <c r="E40" i="65" a="1"/>
  <c r="E40" i="65" s="1"/>
  <c r="I41" i="65" a="1"/>
  <c r="I41" i="65" s="1"/>
  <c r="O42" i="65" a="1"/>
  <c r="O42" i="65" s="1"/>
  <c r="H44" i="65" a="1"/>
  <c r="H44" i="65" s="1"/>
  <c r="L45" i="65" a="1"/>
  <c r="L45" i="65" s="1"/>
  <c r="F47" i="65" a="1"/>
  <c r="F47" i="65" s="1"/>
  <c r="L48" i="65" a="1"/>
  <c r="L48" i="65" s="1"/>
  <c r="F50" i="65" a="1"/>
  <c r="F50" i="65" s="1"/>
  <c r="G15" i="65" a="1"/>
  <c r="G15" i="65" s="1"/>
  <c r="N16" i="65" a="1"/>
  <c r="N16" i="65" s="1"/>
  <c r="I18" i="65" a="1"/>
  <c r="I18" i="65" s="1"/>
  <c r="D20" i="65" a="1"/>
  <c r="D20" i="65" s="1"/>
  <c r="K21" i="65" a="1"/>
  <c r="K21" i="65" s="1"/>
  <c r="E23" i="65" a="1"/>
  <c r="E23" i="65" s="1"/>
  <c r="G26" i="65" a="1"/>
  <c r="G26" i="65" s="1"/>
  <c r="M27" i="65" a="1"/>
  <c r="M27" i="65" s="1"/>
  <c r="G29" i="65" a="1"/>
  <c r="G29" i="65" s="1"/>
  <c r="M30" i="65" a="1"/>
  <c r="M30" i="65" s="1"/>
  <c r="G32" i="65" a="1"/>
  <c r="G32" i="65" s="1"/>
  <c r="N33" i="65" a="1"/>
  <c r="N33" i="65" s="1"/>
  <c r="I35" i="65" a="1"/>
  <c r="I35" i="65" s="1"/>
  <c r="E37" i="65" a="1"/>
  <c r="E37" i="65" s="1"/>
  <c r="L38" i="65" a="1"/>
  <c r="L38" i="65" s="1"/>
  <c r="F40" i="65" a="1"/>
  <c r="F40" i="65" s="1"/>
  <c r="J41" i="65" a="1"/>
  <c r="J41" i="65" s="1"/>
  <c r="H15" i="65" a="1"/>
  <c r="H15" i="65" s="1"/>
  <c r="O16" i="65" a="1"/>
  <c r="O16" i="65" s="1"/>
  <c r="J18" i="65" a="1"/>
  <c r="J18" i="65" s="1"/>
  <c r="E20" i="65" a="1"/>
  <c r="E20" i="65" s="1"/>
  <c r="L21" i="65" a="1"/>
  <c r="L21" i="65" s="1"/>
  <c r="F23" i="65" a="1"/>
  <c r="F23" i="65" s="1"/>
  <c r="L24" i="65" a="1"/>
  <c r="L24" i="65" s="1"/>
  <c r="H26" i="65" a="1"/>
  <c r="H26" i="65" s="1"/>
  <c r="N27" i="65" a="1"/>
  <c r="N27" i="65" s="1"/>
  <c r="H29" i="65" a="1"/>
  <c r="H29" i="65" s="1"/>
  <c r="N30" i="65" a="1"/>
  <c r="N30" i="65" s="1"/>
  <c r="H32" i="65" a="1"/>
  <c r="H32" i="65" s="1"/>
  <c r="O33" i="65" a="1"/>
  <c r="O33" i="65" s="1"/>
  <c r="J35" i="65" a="1"/>
  <c r="J35" i="65" s="1"/>
  <c r="M38" i="65" a="1"/>
  <c r="M38" i="65" s="1"/>
  <c r="G40" i="65" a="1"/>
  <c r="G40" i="65" s="1"/>
  <c r="K41" i="65" a="1"/>
  <c r="K41" i="65" s="1"/>
  <c r="E43" i="65" a="1"/>
  <c r="E43" i="65" s="1"/>
  <c r="N45" i="65" a="1"/>
  <c r="N45" i="65" s="1"/>
  <c r="G47" i="65" a="1"/>
  <c r="G47" i="65" s="1"/>
  <c r="N48" i="65" a="1"/>
  <c r="N48" i="65" s="1"/>
  <c r="H50" i="65" a="1"/>
  <c r="H50" i="65" s="1"/>
  <c r="I15" i="65" a="1"/>
  <c r="I15" i="65" s="1"/>
  <c r="D17" i="65" a="1"/>
  <c r="D17" i="65" s="1"/>
  <c r="K18" i="65" a="1"/>
  <c r="K18" i="65" s="1"/>
  <c r="F20" i="65" a="1"/>
  <c r="F20" i="65" s="1"/>
  <c r="M21" i="65" a="1"/>
  <c r="M21" i="65" s="1"/>
  <c r="G23" i="65" a="1"/>
  <c r="G23" i="65" s="1"/>
  <c r="M24" i="65" a="1"/>
  <c r="M24" i="65" s="1"/>
  <c r="O27" i="65" a="1"/>
  <c r="O27" i="65" s="1"/>
  <c r="I29" i="65" a="1"/>
  <c r="I29" i="65" s="1"/>
  <c r="O30" i="65" a="1"/>
  <c r="O30" i="65" s="1"/>
  <c r="I32" i="65" a="1"/>
  <c r="I32" i="65" s="1"/>
  <c r="D34" i="65" a="1"/>
  <c r="D34" i="65" s="1"/>
  <c r="K35" i="65" a="1"/>
  <c r="K35" i="65" s="1"/>
  <c r="F37" i="65" a="1"/>
  <c r="F37" i="65" s="1"/>
  <c r="H40" i="65" a="1"/>
  <c r="H40" i="65" s="1"/>
  <c r="L41" i="65" a="1"/>
  <c r="L41" i="65" s="1"/>
  <c r="F43" i="65" a="1"/>
  <c r="F43" i="65" s="1"/>
  <c r="J44" i="65" a="1"/>
  <c r="J44" i="65" s="1"/>
  <c r="O45" i="65" a="1"/>
  <c r="O45" i="65" s="1"/>
  <c r="H47" i="65" a="1"/>
  <c r="H47" i="65" s="1"/>
  <c r="I50" i="65" a="1"/>
  <c r="I50" i="65" s="1"/>
  <c r="J15" i="65" a="1"/>
  <c r="J15" i="65" s="1"/>
  <c r="E17" i="65" a="1"/>
  <c r="E17" i="65" s="1"/>
  <c r="L18" i="65" a="1"/>
  <c r="L18" i="65" s="1"/>
  <c r="G20" i="65" a="1"/>
  <c r="G20" i="65" s="1"/>
  <c r="N21" i="65" a="1"/>
  <c r="N21" i="65" s="1"/>
  <c r="H23" i="65" a="1"/>
  <c r="H23" i="65" s="1"/>
  <c r="N24" i="65" a="1"/>
  <c r="N24" i="65" s="1"/>
  <c r="I26" i="65" a="1"/>
  <c r="I26" i="65" s="1"/>
  <c r="J29" i="65" a="1"/>
  <c r="J29" i="65" s="1"/>
  <c r="D31" i="65" a="1"/>
  <c r="D31" i="65" s="1"/>
  <c r="J32" i="65" a="1"/>
  <c r="J32" i="65" s="1"/>
  <c r="E34" i="65" a="1"/>
  <c r="E34" i="65" s="1"/>
  <c r="L35" i="65" a="1"/>
  <c r="L35" i="65" s="1"/>
  <c r="G37" i="65" a="1"/>
  <c r="G37" i="65" s="1"/>
  <c r="N38" i="65" a="1"/>
  <c r="N38" i="65" s="1"/>
  <c r="I40" i="65" a="1"/>
  <c r="I40" i="65" s="1"/>
  <c r="M41" i="65" a="1"/>
  <c r="M41" i="65" s="1"/>
  <c r="G43" i="65" a="1"/>
  <c r="G43" i="65" s="1"/>
  <c r="K44" i="65" a="1"/>
  <c r="K44" i="65" s="1"/>
  <c r="D14" i="65" a="1"/>
  <c r="D14" i="65" s="1"/>
  <c r="K15" i="65" a="1"/>
  <c r="K15" i="65" s="1"/>
  <c r="F17" i="65" a="1"/>
  <c r="F17" i="65" s="1"/>
  <c r="M18" i="65" a="1"/>
  <c r="M18" i="65" s="1"/>
  <c r="H20" i="65" a="1"/>
  <c r="H20" i="65" s="1"/>
  <c r="O21" i="65" a="1"/>
  <c r="O21" i="65" s="1"/>
  <c r="I23" i="65" a="1"/>
  <c r="I23" i="65" s="1"/>
  <c r="O24" i="65" a="1"/>
  <c r="O24" i="65" s="1"/>
  <c r="J26" i="65" a="1"/>
  <c r="J26" i="65" s="1"/>
  <c r="D28" i="65" a="1"/>
  <c r="D28" i="65" s="1"/>
  <c r="K29" i="65" a="1"/>
  <c r="K29" i="65" s="1"/>
  <c r="E31" i="65" a="1"/>
  <c r="E31" i="65" s="1"/>
  <c r="K32" i="65" a="1"/>
  <c r="K32" i="65" s="1"/>
  <c r="F34" i="65" a="1"/>
  <c r="F34" i="65" s="1"/>
  <c r="M35" i="65" a="1"/>
  <c r="M35" i="65" s="1"/>
  <c r="H37" i="65" a="1"/>
  <c r="H37" i="65" s="1"/>
  <c r="O38" i="65" a="1"/>
  <c r="O38" i="65" s="1"/>
  <c r="N41" i="65" a="1"/>
  <c r="N41" i="65" s="1"/>
  <c r="H43" i="65" a="1"/>
  <c r="H43" i="65" s="1"/>
  <c r="L44" i="65" a="1"/>
  <c r="L44" i="65" s="1"/>
  <c r="E46" i="65" a="1"/>
  <c r="E46" i="65" s="1"/>
  <c r="J47" i="65" a="1"/>
  <c r="J47" i="65" s="1"/>
  <c r="D49" i="65" a="1"/>
  <c r="D49" i="65" s="1"/>
  <c r="D52" i="65" a="1"/>
  <c r="D52" i="65" s="1"/>
  <c r="H53" i="65" a="1"/>
  <c r="H53" i="65" s="1"/>
  <c r="N54" i="65" a="1"/>
  <c r="N54" i="65" s="1"/>
  <c r="H56" i="65" a="1"/>
  <c r="H56" i="65" s="1"/>
  <c r="L57" i="65" a="1"/>
  <c r="L57" i="65" s="1"/>
  <c r="E14" i="65" a="1"/>
  <c r="E14" i="65" s="1"/>
  <c r="L15" i="65" a="1"/>
  <c r="L15" i="65" s="1"/>
  <c r="G17" i="65" a="1"/>
  <c r="G17" i="65" s="1"/>
  <c r="N18" i="65" a="1"/>
  <c r="N18" i="65" s="1"/>
  <c r="I20" i="65" a="1"/>
  <c r="I20" i="65" s="1"/>
  <c r="D22" i="65" a="1"/>
  <c r="D22" i="65" s="1"/>
  <c r="J23" i="65" a="1"/>
  <c r="J23" i="65" s="1"/>
  <c r="D25" i="65" a="1"/>
  <c r="D25" i="65" s="1"/>
  <c r="K26" i="65" a="1"/>
  <c r="K26" i="65" s="1"/>
  <c r="E28" i="65" a="1"/>
  <c r="E28" i="65" s="1"/>
  <c r="F31" i="65" a="1"/>
  <c r="F31" i="65" s="1"/>
  <c r="L32" i="65" a="1"/>
  <c r="L32" i="65" s="1"/>
  <c r="G34" i="65" a="1"/>
  <c r="G34" i="65" s="1"/>
  <c r="N35" i="65" a="1"/>
  <c r="N35" i="65" s="1"/>
  <c r="I37" i="65" a="1"/>
  <c r="I37" i="65" s="1"/>
  <c r="D39" i="65" a="1"/>
  <c r="D39" i="65" s="1"/>
  <c r="J40" i="65" a="1"/>
  <c r="J40" i="65" s="1"/>
  <c r="O41" i="65" a="1"/>
  <c r="O41" i="65" s="1"/>
  <c r="F14" i="65" a="1"/>
  <c r="F14" i="65" s="1"/>
  <c r="M15" i="65" a="1"/>
  <c r="M15" i="65" s="1"/>
  <c r="H17" i="65" a="1"/>
  <c r="H17" i="65" s="1"/>
  <c r="E22" i="65" a="1"/>
  <c r="E22" i="65" s="1"/>
  <c r="K23" i="65" a="1"/>
  <c r="K23" i="65" s="1"/>
  <c r="E25" i="65" a="1"/>
  <c r="E25" i="65" s="1"/>
  <c r="L26" i="65" a="1"/>
  <c r="L26" i="65" s="1"/>
  <c r="F28" i="65" a="1"/>
  <c r="F28" i="65" s="1"/>
  <c r="L29" i="65" a="1"/>
  <c r="L29" i="65" s="1"/>
  <c r="G31" i="65" a="1"/>
  <c r="G31" i="65" s="1"/>
  <c r="M32" i="65" a="1"/>
  <c r="M32" i="65" s="1"/>
  <c r="H34" i="65" a="1"/>
  <c r="H34" i="65" s="1"/>
  <c r="O35" i="65" a="1"/>
  <c r="O35" i="65" s="1"/>
  <c r="J37" i="65" a="1"/>
  <c r="J37" i="65" s="1"/>
  <c r="E39" i="65" a="1"/>
  <c r="E39" i="65" s="1"/>
  <c r="D42" i="65" a="1"/>
  <c r="D42" i="65" s="1"/>
  <c r="J43" i="65" a="1"/>
  <c r="J43" i="65" s="1"/>
  <c r="N44" i="65" a="1"/>
  <c r="N44" i="65" s="1"/>
  <c r="F46" i="65" a="1"/>
  <c r="F46" i="65" s="1"/>
  <c r="L47" i="65" a="1"/>
  <c r="L47" i="65" s="1"/>
  <c r="F49" i="65" a="1"/>
  <c r="F49" i="65" s="1"/>
  <c r="L50" i="65" a="1"/>
  <c r="L50" i="65" s="1"/>
  <c r="G14" i="65" a="1"/>
  <c r="G14" i="65" s="1"/>
  <c r="N15" i="65" a="1"/>
  <c r="N15" i="65" s="1"/>
  <c r="I17" i="65" a="1"/>
  <c r="I17" i="65" s="1"/>
  <c r="O18" i="65" a="1"/>
  <c r="O18" i="65" s="1"/>
  <c r="J20" i="65" a="1"/>
  <c r="J20" i="65" s="1"/>
  <c r="F22" i="65" a="1"/>
  <c r="F22" i="65" s="1"/>
  <c r="L23" i="65" a="1"/>
  <c r="L23" i="65" s="1"/>
  <c r="F25" i="65" a="1"/>
  <c r="F25" i="65" s="1"/>
  <c r="M26" i="65" a="1"/>
  <c r="M26" i="65" s="1"/>
  <c r="G28" i="65" a="1"/>
  <c r="G28" i="65" s="1"/>
  <c r="M29" i="65" a="1"/>
  <c r="M29" i="65" s="1"/>
  <c r="H31" i="65" a="1"/>
  <c r="H31" i="65" s="1"/>
  <c r="N32" i="65" a="1"/>
  <c r="N32" i="65" s="1"/>
  <c r="I34" i="65" a="1"/>
  <c r="I34" i="65" s="1"/>
  <c r="D36" i="65" a="1"/>
  <c r="D36" i="65" s="1"/>
  <c r="K37" i="65" a="1"/>
  <c r="K37" i="65" s="1"/>
  <c r="F39" i="65" a="1"/>
  <c r="F39" i="65" s="1"/>
  <c r="K40" i="65" a="1"/>
  <c r="K40" i="65" s="1"/>
  <c r="E42" i="65" a="1"/>
  <c r="E42" i="65" s="1"/>
  <c r="K43" i="65" a="1"/>
  <c r="K43" i="65" s="1"/>
  <c r="O44" i="65" a="1"/>
  <c r="O44" i="65" s="1"/>
  <c r="G46" i="65" a="1"/>
  <c r="G46" i="65" s="1"/>
  <c r="M47" i="65" a="1"/>
  <c r="M47" i="65" s="1"/>
  <c r="G49" i="65" a="1"/>
  <c r="G49" i="65" s="1"/>
  <c r="M50" i="65" a="1"/>
  <c r="M50" i="65" s="1"/>
  <c r="F52" i="65" a="1"/>
  <c r="F52" i="65" s="1"/>
  <c r="K53" i="65" a="1"/>
  <c r="K53" i="65" s="1"/>
  <c r="E55" i="65" a="1"/>
  <c r="E55" i="65" s="1"/>
  <c r="J56" i="65" a="1"/>
  <c r="J56" i="65" s="1"/>
  <c r="O57" i="65" a="1"/>
  <c r="O57" i="65" s="1"/>
  <c r="H14" i="65" a="1"/>
  <c r="H14" i="65" s="1"/>
  <c r="O15" i="65" a="1"/>
  <c r="O15" i="65" s="1"/>
  <c r="J17" i="65" a="1"/>
  <c r="J17" i="65" s="1"/>
  <c r="D19" i="65" a="1"/>
  <c r="D19" i="65" s="1"/>
  <c r="K20" i="65" a="1"/>
  <c r="K20" i="65" s="1"/>
  <c r="M23" i="65" a="1"/>
  <c r="M23" i="65" s="1"/>
  <c r="G25" i="65" a="1"/>
  <c r="G25" i="65" s="1"/>
  <c r="N26" i="65" a="1"/>
  <c r="N26" i="65" s="1"/>
  <c r="H28" i="65" a="1"/>
  <c r="H28" i="65" s="1"/>
  <c r="N29" i="65" a="1"/>
  <c r="N29" i="65" s="1"/>
  <c r="O32" i="65" a="1"/>
  <c r="O32" i="65" s="1"/>
  <c r="J34" i="65" a="1"/>
  <c r="J34" i="65" s="1"/>
  <c r="E36" i="65" a="1"/>
  <c r="E36" i="65" s="1"/>
  <c r="L37" i="65" a="1"/>
  <c r="L37" i="65" s="1"/>
  <c r="G39" i="65" a="1"/>
  <c r="G39" i="65" s="1"/>
  <c r="L40" i="65" a="1"/>
  <c r="L40" i="65" s="1"/>
  <c r="D45" i="65" a="1"/>
  <c r="D45" i="65" s="1"/>
  <c r="H46" i="65" a="1"/>
  <c r="H46" i="65" s="1"/>
  <c r="H49" i="65" a="1"/>
  <c r="H49" i="65" s="1"/>
  <c r="N50" i="65" a="1"/>
  <c r="N50" i="65" s="1"/>
  <c r="I14" i="65" a="1"/>
  <c r="I14" i="65" s="1"/>
  <c r="D16" i="65" a="1"/>
  <c r="D16" i="65" s="1"/>
  <c r="K17" i="65" a="1"/>
  <c r="K17" i="65" s="1"/>
  <c r="E19" i="65" a="1"/>
  <c r="E19" i="65" s="1"/>
  <c r="L20" i="65" a="1"/>
  <c r="L20" i="65" s="1"/>
  <c r="G22" i="65" a="1"/>
  <c r="G22" i="65" s="1"/>
  <c r="H25" i="65" a="1"/>
  <c r="H25" i="65" s="1"/>
  <c r="O26" i="65" a="1"/>
  <c r="O26" i="65" s="1"/>
  <c r="I28" i="65" a="1"/>
  <c r="I28" i="65" s="1"/>
  <c r="O29" i="65" a="1"/>
  <c r="O29" i="65" s="1"/>
  <c r="I31" i="65" a="1"/>
  <c r="I31" i="65" s="1"/>
  <c r="K34" i="65" a="1"/>
  <c r="K34" i="65" s="1"/>
  <c r="F36" i="65" a="1"/>
  <c r="F36" i="65" s="1"/>
  <c r="M37" i="65" a="1"/>
  <c r="M37" i="65" s="1"/>
  <c r="H39" i="65" a="1"/>
  <c r="H39" i="65" s="1"/>
  <c r="M40" i="65" a="1"/>
  <c r="M40" i="65" s="1"/>
  <c r="F42" i="65" a="1"/>
  <c r="F42" i="65" s="1"/>
  <c r="L43" i="65" a="1"/>
  <c r="L43" i="65" s="1"/>
  <c r="E45" i="65" a="1"/>
  <c r="E45" i="65" s="1"/>
  <c r="I46" i="65" a="1"/>
  <c r="I46" i="65" s="1"/>
  <c r="M44" i="65" a="1"/>
  <c r="M44" i="65" s="1"/>
  <c r="I49" i="65" a="1"/>
  <c r="I49" i="65" s="1"/>
  <c r="J54" i="65" a="1"/>
  <c r="J54" i="65" s="1"/>
  <c r="L56" i="65" a="1"/>
  <c r="L56" i="65" s="1"/>
  <c r="L60" i="65" a="1"/>
  <c r="L60" i="65" s="1"/>
  <c r="J62" i="65" a="1"/>
  <c r="J62" i="65" s="1"/>
  <c r="M64" i="65" a="1"/>
  <c r="M64" i="65" s="1"/>
  <c r="H66" i="65" a="1"/>
  <c r="H66" i="65" s="1"/>
  <c r="N67" i="65" a="1"/>
  <c r="N67" i="65" s="1"/>
  <c r="I69" i="65" a="1"/>
  <c r="I69" i="65" s="1"/>
  <c r="M70" i="65" a="1"/>
  <c r="M70" i="65" s="1"/>
  <c r="F72" i="65" a="1"/>
  <c r="F72" i="65" s="1"/>
  <c r="J73" i="65" a="1"/>
  <c r="J73" i="65" s="1"/>
  <c r="D75" i="65" a="1"/>
  <c r="D75" i="65" s="1"/>
  <c r="J76" i="65" a="1"/>
  <c r="J76" i="65" s="1"/>
  <c r="D78" i="65" a="1"/>
  <c r="D78" i="65" s="1"/>
  <c r="J79" i="65" a="1"/>
  <c r="J79" i="65" s="1"/>
  <c r="L82" i="65" a="1"/>
  <c r="L82" i="65" s="1"/>
  <c r="F45" i="65" a="1"/>
  <c r="F45" i="65" s="1"/>
  <c r="G52" i="65" a="1"/>
  <c r="G52" i="65" s="1"/>
  <c r="K54" i="65" a="1"/>
  <c r="K54" i="65" s="1"/>
  <c r="M56" i="65" a="1"/>
  <c r="M56" i="65" s="1"/>
  <c r="O58" i="65" a="1"/>
  <c r="O58" i="65" s="1"/>
  <c r="M60" i="65" a="1"/>
  <c r="M60" i="65" s="1"/>
  <c r="K62" i="65" a="1"/>
  <c r="K62" i="65" s="1"/>
  <c r="N64" i="65" a="1"/>
  <c r="N64" i="65" s="1"/>
  <c r="N70" i="65" a="1"/>
  <c r="N70" i="65" s="1"/>
  <c r="G72" i="65" a="1"/>
  <c r="G72" i="65" s="1"/>
  <c r="K73" i="65" a="1"/>
  <c r="K73" i="65" s="1"/>
  <c r="E75" i="65" a="1"/>
  <c r="E75" i="65" s="1"/>
  <c r="K76" i="65" a="1"/>
  <c r="K76" i="65" s="1"/>
  <c r="E78" i="65" a="1"/>
  <c r="E78" i="65" s="1"/>
  <c r="K79" i="65" a="1"/>
  <c r="K79" i="65" s="1"/>
  <c r="F81" i="65" a="1"/>
  <c r="F81" i="65" s="1"/>
  <c r="M82" i="65" a="1"/>
  <c r="M82" i="65" s="1"/>
  <c r="H81" i="65" a="1"/>
  <c r="H81" i="65" s="1"/>
  <c r="H82" i="65" a="1"/>
  <c r="H82" i="65" s="1"/>
  <c r="G45" i="65" a="1"/>
  <c r="G45" i="65" s="1"/>
  <c r="J49" i="65" a="1"/>
  <c r="J49" i="65" s="1"/>
  <c r="H52" i="65" a="1"/>
  <c r="H52" i="65" s="1"/>
  <c r="L54" i="65" a="1"/>
  <c r="L54" i="65" s="1"/>
  <c r="N56" i="65" a="1"/>
  <c r="N56" i="65" s="1"/>
  <c r="D59" i="65" a="1"/>
  <c r="D59" i="65" s="1"/>
  <c r="N60" i="65" a="1"/>
  <c r="N60" i="65" s="1"/>
  <c r="O62" i="65" a="1"/>
  <c r="O62" i="65" s="1"/>
  <c r="O64" i="65" a="1"/>
  <c r="O64" i="65" s="1"/>
  <c r="I66" i="65" a="1"/>
  <c r="I66" i="65" s="1"/>
  <c r="O67" i="65" a="1"/>
  <c r="O67" i="65" s="1"/>
  <c r="J69" i="65" a="1"/>
  <c r="J69" i="65" s="1"/>
  <c r="O70" i="65" a="1"/>
  <c r="O70" i="65" s="1"/>
  <c r="H72" i="65" a="1"/>
  <c r="H72" i="65" s="1"/>
  <c r="L73" i="65" a="1"/>
  <c r="L73" i="65" s="1"/>
  <c r="F75" i="65" a="1"/>
  <c r="F75" i="65" s="1"/>
  <c r="L76" i="65" a="1"/>
  <c r="L76" i="65" s="1"/>
  <c r="F78" i="65" a="1"/>
  <c r="F78" i="65" s="1"/>
  <c r="L79" i="65" a="1"/>
  <c r="L79" i="65" s="1"/>
  <c r="G81" i="65" a="1"/>
  <c r="G81" i="65" s="1"/>
  <c r="I79" i="65" a="1"/>
  <c r="I79" i="65" s="1"/>
  <c r="K49" i="65" a="1"/>
  <c r="K49" i="65" s="1"/>
  <c r="I52" i="65" a="1"/>
  <c r="I52" i="65" s="1"/>
  <c r="M54" i="65" a="1"/>
  <c r="M54" i="65" s="1"/>
  <c r="O56" i="65" a="1"/>
  <c r="O56" i="65" s="1"/>
  <c r="E59" i="65" a="1"/>
  <c r="E59" i="65" s="1"/>
  <c r="O60" i="65" a="1"/>
  <c r="O60" i="65" s="1"/>
  <c r="F63" i="65" a="1"/>
  <c r="F63" i="65" s="1"/>
  <c r="D65" i="65" a="1"/>
  <c r="D65" i="65" s="1"/>
  <c r="J66" i="65" a="1"/>
  <c r="J66" i="65" s="1"/>
  <c r="D68" i="65" a="1"/>
  <c r="D68" i="65" s="1"/>
  <c r="D71" i="65" a="1"/>
  <c r="D71" i="65" s="1"/>
  <c r="I72" i="65" a="1"/>
  <c r="I72" i="65" s="1"/>
  <c r="M73" i="65" a="1"/>
  <c r="M73" i="65" s="1"/>
  <c r="G75" i="65" a="1"/>
  <c r="G75" i="65" s="1"/>
  <c r="M76" i="65" a="1"/>
  <c r="M76" i="65" s="1"/>
  <c r="G78" i="65" a="1"/>
  <c r="G78" i="65" s="1"/>
  <c r="M79" i="65" a="1"/>
  <c r="M79" i="65" s="1"/>
  <c r="N82" i="65" a="1"/>
  <c r="N82" i="65" s="1"/>
  <c r="I73" i="65" a="1"/>
  <c r="I73" i="65" s="1"/>
  <c r="O37" i="65" a="1"/>
  <c r="O37" i="65" s="1"/>
  <c r="M45" i="65" a="1"/>
  <c r="M45" i="65" s="1"/>
  <c r="O49" i="65" a="1"/>
  <c r="O49" i="65" s="1"/>
  <c r="J52" i="65" a="1"/>
  <c r="J52" i="65" s="1"/>
  <c r="O54" i="65" a="1"/>
  <c r="O54" i="65" s="1"/>
  <c r="F59" i="65" a="1"/>
  <c r="F59" i="65" s="1"/>
  <c r="D61" i="65" a="1"/>
  <c r="D61" i="65" s="1"/>
  <c r="G63" i="65" a="1"/>
  <c r="G63" i="65" s="1"/>
  <c r="E65" i="65" a="1"/>
  <c r="E65" i="65" s="1"/>
  <c r="K66" i="65" a="1"/>
  <c r="K66" i="65" s="1"/>
  <c r="E68" i="65" a="1"/>
  <c r="E68" i="65" s="1"/>
  <c r="K69" i="65" a="1"/>
  <c r="K69" i="65" s="1"/>
  <c r="E71" i="65" a="1"/>
  <c r="E71" i="65" s="1"/>
  <c r="J72" i="65" a="1"/>
  <c r="J72" i="65" s="1"/>
  <c r="N73" i="65" a="1"/>
  <c r="N73" i="65" s="1"/>
  <c r="H78" i="65" a="1"/>
  <c r="H78" i="65" s="1"/>
  <c r="N79" i="65" a="1"/>
  <c r="N79" i="65" s="1"/>
  <c r="I81" i="65" a="1"/>
  <c r="I81" i="65" s="1"/>
  <c r="O82" i="65" a="1"/>
  <c r="O82" i="65" s="1"/>
  <c r="H77" i="65" a="1"/>
  <c r="H77" i="65" s="1"/>
  <c r="N77" i="65" a="1"/>
  <c r="N77" i="65" s="1"/>
  <c r="D38" i="65" a="1"/>
  <c r="D38" i="65" s="1"/>
  <c r="D46" i="65" a="1"/>
  <c r="D46" i="65" s="1"/>
  <c r="G50" i="65" a="1"/>
  <c r="G50" i="65" s="1"/>
  <c r="D55" i="65" a="1"/>
  <c r="D55" i="65" s="1"/>
  <c r="G57" i="65" a="1"/>
  <c r="G57" i="65" s="1"/>
  <c r="G59" i="65" a="1"/>
  <c r="G59" i="65" s="1"/>
  <c r="E61" i="65" a="1"/>
  <c r="E61" i="65" s="1"/>
  <c r="H63" i="65" a="1"/>
  <c r="H63" i="65" s="1"/>
  <c r="F65" i="65" a="1"/>
  <c r="F65" i="65" s="1"/>
  <c r="L66" i="65" a="1"/>
  <c r="L66" i="65" s="1"/>
  <c r="F68" i="65" a="1"/>
  <c r="F68" i="65" s="1"/>
  <c r="K72" i="65" a="1"/>
  <c r="K72" i="65" s="1"/>
  <c r="O73" i="65" a="1"/>
  <c r="O73" i="65" s="1"/>
  <c r="H75" i="65" a="1"/>
  <c r="H75" i="65" s="1"/>
  <c r="N76" i="65" a="1"/>
  <c r="N76" i="65" s="1"/>
  <c r="I78" i="65" a="1"/>
  <c r="I78" i="65" s="1"/>
  <c r="O79" i="65" a="1"/>
  <c r="O79" i="65" s="1"/>
  <c r="J81" i="65" a="1"/>
  <c r="J81" i="65" s="1"/>
  <c r="M80" i="65" a="1"/>
  <c r="M80" i="65" s="1"/>
  <c r="J50" i="65" a="1"/>
  <c r="J50" i="65" s="1"/>
  <c r="F55" i="65" a="1"/>
  <c r="F55" i="65" s="1"/>
  <c r="H57" i="65" a="1"/>
  <c r="H57" i="65" s="1"/>
  <c r="H59" i="65" a="1"/>
  <c r="H59" i="65" s="1"/>
  <c r="I63" i="65" a="1"/>
  <c r="I63" i="65" s="1"/>
  <c r="G65" i="65" a="1"/>
  <c r="G65" i="65" s="1"/>
  <c r="M66" i="65" a="1"/>
  <c r="M66" i="65" s="1"/>
  <c r="G68" i="65" a="1"/>
  <c r="G68" i="65" s="1"/>
  <c r="L69" i="65" a="1"/>
  <c r="L69" i="65" s="1"/>
  <c r="F71" i="65" a="1"/>
  <c r="F71" i="65" s="1"/>
  <c r="L72" i="65" a="1"/>
  <c r="L72" i="65" s="1"/>
  <c r="D74" i="65" a="1"/>
  <c r="D74" i="65" s="1"/>
  <c r="I75" i="65" a="1"/>
  <c r="I75" i="65" s="1"/>
  <c r="O76" i="65" a="1"/>
  <c r="O76" i="65" s="1"/>
  <c r="J78" i="65" a="1"/>
  <c r="J78" i="65" s="1"/>
  <c r="D80" i="65" a="1"/>
  <c r="D80" i="65" s="1"/>
  <c r="K81" i="65" a="1"/>
  <c r="K81" i="65" s="1"/>
  <c r="N78" i="65" a="1"/>
  <c r="N78" i="65" s="1"/>
  <c r="H76" i="65" a="1"/>
  <c r="H76" i="65" s="1"/>
  <c r="J39" i="65" a="1"/>
  <c r="J39" i="65" s="1"/>
  <c r="J46" i="65" a="1"/>
  <c r="J46" i="65" s="1"/>
  <c r="K50" i="65" a="1"/>
  <c r="K50" i="65" s="1"/>
  <c r="D53" i="65" a="1"/>
  <c r="D53" i="65" s="1"/>
  <c r="G55" i="65" a="1"/>
  <c r="G55" i="65" s="1"/>
  <c r="I57" i="65" a="1"/>
  <c r="I57" i="65" s="1"/>
  <c r="I59" i="65" a="1"/>
  <c r="I59" i="65" s="1"/>
  <c r="I61" i="65" a="1"/>
  <c r="I61" i="65" s="1"/>
  <c r="J63" i="65" a="1"/>
  <c r="J63" i="65" s="1"/>
  <c r="H65" i="65" a="1"/>
  <c r="H65" i="65" s="1"/>
  <c r="H68" i="65" a="1"/>
  <c r="H68" i="65" s="1"/>
  <c r="M72" i="65" a="1"/>
  <c r="M72" i="65" s="1"/>
  <c r="E74" i="65" a="1"/>
  <c r="E74" i="65" s="1"/>
  <c r="J75" i="65" a="1"/>
  <c r="J75" i="65" s="1"/>
  <c r="D77" i="65" a="1"/>
  <c r="D77" i="65" s="1"/>
  <c r="K78" i="65" a="1"/>
  <c r="K78" i="65" s="1"/>
  <c r="E80" i="65" a="1"/>
  <c r="E80" i="65" s="1"/>
  <c r="L81" i="65" a="1"/>
  <c r="L81" i="65" s="1"/>
  <c r="L78" i="65" a="1"/>
  <c r="L78" i="65" s="1"/>
  <c r="N40" i="65" a="1"/>
  <c r="N40" i="65" s="1"/>
  <c r="K46" i="65" a="1"/>
  <c r="K46" i="65" s="1"/>
  <c r="O50" i="65" a="1"/>
  <c r="O50" i="65" s="1"/>
  <c r="E53" i="65" a="1"/>
  <c r="E53" i="65" s="1"/>
  <c r="H55" i="65" a="1"/>
  <c r="H55" i="65" s="1"/>
  <c r="J57" i="65" a="1"/>
  <c r="J57" i="65" s="1"/>
  <c r="J59" i="65" a="1"/>
  <c r="J59" i="65" s="1"/>
  <c r="L61" i="65" a="1"/>
  <c r="L61" i="65" s="1"/>
  <c r="K63" i="65" a="1"/>
  <c r="K63" i="65" s="1"/>
  <c r="N66" i="65" a="1"/>
  <c r="N66" i="65" s="1"/>
  <c r="I68" i="65" a="1"/>
  <c r="I68" i="65" s="1"/>
  <c r="N69" i="65" a="1"/>
  <c r="N69" i="65" s="1"/>
  <c r="G71" i="65" a="1"/>
  <c r="G71" i="65" s="1"/>
  <c r="F74" i="65" a="1"/>
  <c r="F74" i="65" s="1"/>
  <c r="K75" i="65" a="1"/>
  <c r="K75" i="65" s="1"/>
  <c r="E77" i="65" a="1"/>
  <c r="E77" i="65" s="1"/>
  <c r="M81" i="65" a="1"/>
  <c r="M81" i="65" s="1"/>
  <c r="G74" i="65" a="1"/>
  <c r="G74" i="65" s="1"/>
  <c r="F77" i="65" a="1"/>
  <c r="F77" i="65" s="1"/>
  <c r="F80" i="65" a="1"/>
  <c r="F80" i="65" s="1"/>
  <c r="O81" i="65" a="1"/>
  <c r="O81" i="65" s="1"/>
  <c r="I82" i="65" a="1"/>
  <c r="I82" i="65" s="1"/>
  <c r="O40" i="65" a="1"/>
  <c r="O40" i="65" s="1"/>
  <c r="L46" i="65" a="1"/>
  <c r="L46" i="65" s="1"/>
  <c r="D51" i="65" a="1"/>
  <c r="D51" i="65" s="1"/>
  <c r="F53" i="65" a="1"/>
  <c r="F53" i="65" s="1"/>
  <c r="I55" i="65" a="1"/>
  <c r="I55" i="65" s="1"/>
  <c r="K57" i="65" a="1"/>
  <c r="K57" i="65" s="1"/>
  <c r="K59" i="65" a="1"/>
  <c r="K59" i="65" s="1"/>
  <c r="M61" i="65" a="1"/>
  <c r="M61" i="65" s="1"/>
  <c r="L63" i="65" a="1"/>
  <c r="L63" i="65" s="1"/>
  <c r="I65" i="65" a="1"/>
  <c r="I65" i="65" s="1"/>
  <c r="O66" i="65" a="1"/>
  <c r="O66" i="65" s="1"/>
  <c r="J68" i="65" a="1"/>
  <c r="J68" i="65" s="1"/>
  <c r="O69" i="65" a="1"/>
  <c r="O69" i="65" s="1"/>
  <c r="H71" i="65" a="1"/>
  <c r="H71" i="65" s="1"/>
  <c r="N72" i="65" a="1"/>
  <c r="N72" i="65" s="1"/>
  <c r="L75" i="65" a="1"/>
  <c r="L75" i="65" s="1"/>
  <c r="N81" i="65" a="1"/>
  <c r="N81" i="65" s="1"/>
  <c r="N75" i="65" a="1"/>
  <c r="N75" i="65" s="1"/>
  <c r="H79" i="65" a="1"/>
  <c r="H79" i="65" s="1"/>
  <c r="D41" i="65" a="1"/>
  <c r="D41" i="65" s="1"/>
  <c r="E51" i="65" a="1"/>
  <c r="E51" i="65" s="1"/>
  <c r="G53" i="65" a="1"/>
  <c r="G53" i="65" s="1"/>
  <c r="M57" i="65" a="1"/>
  <c r="M57" i="65" s="1"/>
  <c r="L59" i="65" a="1"/>
  <c r="L59" i="65" s="1"/>
  <c r="N61" i="65" a="1"/>
  <c r="N61" i="65" s="1"/>
  <c r="M63" i="65" a="1"/>
  <c r="M63" i="65" s="1"/>
  <c r="J65" i="65" a="1"/>
  <c r="J65" i="65" s="1"/>
  <c r="F67" i="65" a="1"/>
  <c r="F67" i="65" s="1"/>
  <c r="K68" i="65" a="1"/>
  <c r="K68" i="65" s="1"/>
  <c r="D70" i="65" a="1"/>
  <c r="D70" i="65" s="1"/>
  <c r="I71" i="65" a="1"/>
  <c r="I71" i="65" s="1"/>
  <c r="O72" i="65" a="1"/>
  <c r="O72" i="65" s="1"/>
  <c r="H74" i="65" a="1"/>
  <c r="H74" i="65" s="1"/>
  <c r="M75" i="65" a="1"/>
  <c r="M75" i="65" s="1"/>
  <c r="G77" i="65" a="1"/>
  <c r="G77" i="65" s="1"/>
  <c r="M78" i="65" a="1"/>
  <c r="M78" i="65" s="1"/>
  <c r="G80" i="65" a="1"/>
  <c r="G80" i="65" s="1"/>
  <c r="H80" i="65" a="1"/>
  <c r="H80" i="65" s="1"/>
  <c r="O80" i="65" a="1"/>
  <c r="O80" i="65" s="1"/>
  <c r="I47" i="65" a="1"/>
  <c r="I47" i="65" s="1"/>
  <c r="I53" i="65" a="1"/>
  <c r="I53" i="65" s="1"/>
  <c r="M55" i="65" a="1"/>
  <c r="M55" i="65" s="1"/>
  <c r="N57" i="65" a="1"/>
  <c r="N57" i="65" s="1"/>
  <c r="M59" i="65" a="1"/>
  <c r="M59" i="65" s="1"/>
  <c r="O61" i="65" a="1"/>
  <c r="O61" i="65" s="1"/>
  <c r="K65" i="65" a="1"/>
  <c r="K65" i="65" s="1"/>
  <c r="G67" i="65" a="1"/>
  <c r="G67" i="65" s="1"/>
  <c r="L68" i="65" a="1"/>
  <c r="L68" i="65" s="1"/>
  <c r="E70" i="65" a="1"/>
  <c r="E70" i="65" s="1"/>
  <c r="J71" i="65" a="1"/>
  <c r="J71" i="65" s="1"/>
  <c r="I74" i="65" a="1"/>
  <c r="I74" i="65" s="1"/>
  <c r="G42" i="65" a="1"/>
  <c r="G42" i="65" s="1"/>
  <c r="K47" i="65" a="1"/>
  <c r="K47" i="65" s="1"/>
  <c r="H51" i="65" a="1"/>
  <c r="H51" i="65" s="1"/>
  <c r="J53" i="65" a="1"/>
  <c r="J53" i="65" s="1"/>
  <c r="D56" i="65" a="1"/>
  <c r="D56" i="65" s="1"/>
  <c r="D58" i="65" a="1"/>
  <c r="D58" i="65" s="1"/>
  <c r="E60" i="65" a="1"/>
  <c r="E60" i="65" s="1"/>
  <c r="N63" i="65" a="1"/>
  <c r="N63" i="65" s="1"/>
  <c r="L65" i="65" a="1"/>
  <c r="L65" i="65" s="1"/>
  <c r="H67" i="65" a="1"/>
  <c r="H67" i="65" s="1"/>
  <c r="M68" i="65" a="1"/>
  <c r="M68" i="65" s="1"/>
  <c r="K71" i="65" a="1"/>
  <c r="K71" i="65" s="1"/>
  <c r="D73" i="65" a="1"/>
  <c r="D73" i="65" s="1"/>
  <c r="O75" i="65" a="1"/>
  <c r="O75" i="65" s="1"/>
  <c r="I77" i="65" a="1"/>
  <c r="I77" i="65" s="1"/>
  <c r="O78" i="65" a="1"/>
  <c r="O78" i="65" s="1"/>
  <c r="I80" i="65" a="1"/>
  <c r="I80" i="65" s="1"/>
  <c r="D82" i="65" a="1"/>
  <c r="D82" i="65" s="1"/>
  <c r="H42" i="65" a="1"/>
  <c r="H42" i="65" s="1"/>
  <c r="N47" i="65" a="1"/>
  <c r="N47" i="65" s="1"/>
  <c r="K51" i="65" a="1"/>
  <c r="K51" i="65" s="1"/>
  <c r="L53" i="65" a="1"/>
  <c r="L53" i="65" s="1"/>
  <c r="E56" i="65" a="1"/>
  <c r="E56" i="65" s="1"/>
  <c r="D62" i="65" a="1"/>
  <c r="D62" i="65" s="1"/>
  <c r="O65" i="65" a="1"/>
  <c r="O65" i="65" s="1"/>
  <c r="I67" i="65" a="1"/>
  <c r="I67" i="65" s="1"/>
  <c r="N68" i="65" a="1"/>
  <c r="N68" i="65" s="1"/>
  <c r="F70" i="65" a="1"/>
  <c r="F70" i="65" s="1"/>
  <c r="L71" i="65" a="1"/>
  <c r="L71" i="65" s="1"/>
  <c r="J74" i="65" a="1"/>
  <c r="J74" i="65" s="1"/>
  <c r="D76" i="65" a="1"/>
  <c r="D76" i="65" s="1"/>
  <c r="J77" i="65" a="1"/>
  <c r="J77" i="65" s="1"/>
  <c r="D79" i="65" a="1"/>
  <c r="D79" i="65" s="1"/>
  <c r="J80" i="65" a="1"/>
  <c r="J80" i="65" s="1"/>
  <c r="E82" i="65" a="1"/>
  <c r="E82" i="65" s="1"/>
  <c r="G79" i="65" a="1"/>
  <c r="G79" i="65" s="1"/>
  <c r="J82" i="65" a="1"/>
  <c r="J82" i="65" s="1"/>
  <c r="D43" i="65" a="1"/>
  <c r="D43" i="65" s="1"/>
  <c r="O47" i="65" a="1"/>
  <c r="O47" i="65" s="1"/>
  <c r="L51" i="65" a="1"/>
  <c r="L51" i="65" s="1"/>
  <c r="M53" i="65" a="1"/>
  <c r="M53" i="65" s="1"/>
  <c r="E58" i="65" a="1"/>
  <c r="E58" i="65" s="1"/>
  <c r="H60" i="65" a="1"/>
  <c r="H60" i="65" s="1"/>
  <c r="E62" i="65" a="1"/>
  <c r="E62" i="65" s="1"/>
  <c r="O63" i="65" a="1"/>
  <c r="O63" i="65" s="1"/>
  <c r="E66" i="65" a="1"/>
  <c r="E66" i="65" s="1"/>
  <c r="J67" i="65" a="1"/>
  <c r="J67" i="65" s="1"/>
  <c r="O68" i="65" a="1"/>
  <c r="O68" i="65" s="1"/>
  <c r="G70" i="65" a="1"/>
  <c r="G70" i="65" s="1"/>
  <c r="M71" i="65" a="1"/>
  <c r="M71" i="65" s="1"/>
  <c r="E73" i="65" a="1"/>
  <c r="E73" i="65" s="1"/>
  <c r="E76" i="65" a="1"/>
  <c r="E76" i="65" s="1"/>
  <c r="K77" i="65" a="1"/>
  <c r="K77" i="65" s="1"/>
  <c r="E79" i="65" a="1"/>
  <c r="E79" i="65" s="1"/>
  <c r="K80" i="65" a="1"/>
  <c r="K80" i="65" s="1"/>
  <c r="F82" i="65" a="1"/>
  <c r="F82" i="65" s="1"/>
  <c r="N80" i="65" a="1"/>
  <c r="N80" i="65" s="1"/>
  <c r="I43" i="65" a="1"/>
  <c r="I43" i="65" s="1"/>
  <c r="D48" i="65" a="1"/>
  <c r="D48" i="65" s="1"/>
  <c r="M51" i="65" a="1"/>
  <c r="M51" i="65" s="1"/>
  <c r="F56" i="65" a="1"/>
  <c r="F56" i="65" s="1"/>
  <c r="F58" i="65" a="1"/>
  <c r="F58" i="65" s="1"/>
  <c r="I60" i="65" a="1"/>
  <c r="I60" i="65" s="1"/>
  <c r="F62" i="65" a="1"/>
  <c r="F62" i="65" s="1"/>
  <c r="D64" i="65" a="1"/>
  <c r="D64" i="65" s="1"/>
  <c r="K67" i="65" a="1"/>
  <c r="K67" i="65" s="1"/>
  <c r="D69" i="65" a="1"/>
  <c r="D69" i="65" s="1"/>
  <c r="H70" i="65" a="1"/>
  <c r="H70" i="65" s="1"/>
  <c r="F73" i="65" a="1"/>
  <c r="F73" i="65" s="1"/>
  <c r="K74" i="65" a="1"/>
  <c r="K74" i="65" s="1"/>
  <c r="L77" i="65" a="1"/>
  <c r="L77" i="65" s="1"/>
  <c r="F79" i="65" a="1"/>
  <c r="F79" i="65" s="1"/>
  <c r="L80" i="65" a="1"/>
  <c r="L80" i="65" s="1"/>
  <c r="G82" i="65" a="1"/>
  <c r="G82" i="65" s="1"/>
  <c r="L74" i="65" a="1"/>
  <c r="L74" i="65" s="1"/>
  <c r="M43" i="65" a="1"/>
  <c r="M43" i="65" s="1"/>
  <c r="E48" i="65" a="1"/>
  <c r="E48" i="65" s="1"/>
  <c r="N51" i="65" a="1"/>
  <c r="N51" i="65" s="1"/>
  <c r="N53" i="65" a="1"/>
  <c r="N53" i="65" s="1"/>
  <c r="G56" i="65" a="1"/>
  <c r="G56" i="65" s="1"/>
  <c r="G58" i="65" a="1"/>
  <c r="G58" i="65" s="1"/>
  <c r="E64" i="65" a="1"/>
  <c r="E64" i="65" s="1"/>
  <c r="F66" i="65" a="1"/>
  <c r="F66" i="65" s="1"/>
  <c r="E69" i="65" a="1"/>
  <c r="E69" i="65" s="1"/>
  <c r="I70" i="65" a="1"/>
  <c r="I70" i="65" s="1"/>
  <c r="N71" i="65" a="1"/>
  <c r="N71" i="65" s="1"/>
  <c r="G73" i="65" a="1"/>
  <c r="G73" i="65" s="1"/>
  <c r="F76" i="65" a="1"/>
  <c r="F76" i="65" s="1"/>
  <c r="M77" i="65" a="1"/>
  <c r="M77" i="65" s="1"/>
  <c r="M48" i="65" a="1"/>
  <c r="M48" i="65" s="1"/>
  <c r="O51" i="65" a="1"/>
  <c r="O51" i="65" s="1"/>
  <c r="O53" i="65" a="1"/>
  <c r="O53" i="65" s="1"/>
  <c r="K58" i="65" a="1"/>
  <c r="K58" i="65" s="1"/>
  <c r="J60" i="65" a="1"/>
  <c r="J60" i="65" s="1"/>
  <c r="G62" i="65" a="1"/>
  <c r="G62" i="65" s="1"/>
  <c r="I64" i="65" a="1"/>
  <c r="I64" i="65" s="1"/>
  <c r="L67" i="65" a="1"/>
  <c r="L67" i="65" s="1"/>
  <c r="F69" i="65" a="1"/>
  <c r="F69" i="65" s="1"/>
  <c r="J70" i="65" a="1"/>
  <c r="J70" i="65" s="1"/>
  <c r="O71" i="65" a="1"/>
  <c r="O71" i="65" s="1"/>
  <c r="H73" i="65" a="1"/>
  <c r="H73" i="65" s="1"/>
  <c r="M74" i="65" a="1"/>
  <c r="M74" i="65" s="1"/>
  <c r="G76" i="65" a="1"/>
  <c r="G76" i="65" s="1"/>
  <c r="N74" i="65" a="1"/>
  <c r="N74" i="65" s="1"/>
  <c r="N43" i="65" a="1"/>
  <c r="N43" i="65" s="1"/>
  <c r="O48" i="65" a="1"/>
  <c r="O48" i="65" s="1"/>
  <c r="E52" i="65" a="1"/>
  <c r="E52" i="65" s="1"/>
  <c r="G54" i="65" a="1"/>
  <c r="G54" i="65" s="1"/>
  <c r="I56" i="65" a="1"/>
  <c r="I56" i="65" s="1"/>
  <c r="H62" i="65" a="1"/>
  <c r="H62" i="65" s="1"/>
  <c r="K64" i="65" a="1"/>
  <c r="K64" i="65" s="1"/>
  <c r="G66" i="65" a="1"/>
  <c r="G66" i="65" s="1"/>
  <c r="M67" i="65" a="1"/>
  <c r="M67" i="65" s="1"/>
  <c r="G69" i="65" a="1"/>
  <c r="G69" i="65" s="1"/>
  <c r="K70" i="65" a="1"/>
  <c r="K70" i="65" s="1"/>
  <c r="D72" i="65" a="1"/>
  <c r="D72" i="65" s="1"/>
  <c r="I44" i="65" a="1"/>
  <c r="I44" i="65" s="1"/>
  <c r="E49" i="65" a="1"/>
  <c r="E49" i="65" s="1"/>
  <c r="K56" i="65" a="1"/>
  <c r="K56" i="65" s="1"/>
  <c r="N58" i="65" a="1"/>
  <c r="N58" i="65" s="1"/>
  <c r="K60" i="65" a="1"/>
  <c r="K60" i="65" s="1"/>
  <c r="I62" i="65" a="1"/>
  <c r="I62" i="65" s="1"/>
  <c r="L64" i="65" a="1"/>
  <c r="L64" i="65" s="1"/>
  <c r="H69" i="65" a="1"/>
  <c r="H69" i="65" s="1"/>
  <c r="L70" i="65" a="1"/>
  <c r="L70" i="65" s="1"/>
  <c r="E72" i="65" a="1"/>
  <c r="E72" i="65" s="1"/>
  <c r="O74" i="65" a="1"/>
  <c r="O74" i="65" s="1"/>
  <c r="I76" i="65" a="1"/>
  <c r="I76" i="65" s="1"/>
  <c r="O77" i="65" a="1"/>
  <c r="O77" i="65" s="1"/>
  <c r="D81" i="65" a="1"/>
  <c r="D81" i="65" s="1"/>
  <c r="K82" i="65" a="1"/>
  <c r="K82" i="65" s="1"/>
  <c r="E81" i="65" a="1"/>
  <c r="E81" i="65" s="1"/>
  <c r="H128" i="64" a="1"/>
  <c r="H128" i="64" s="1"/>
  <c r="D130" i="64" a="1"/>
  <c r="D130" i="64" s="1"/>
  <c r="L131" i="64" a="1"/>
  <c r="L131" i="64" s="1"/>
  <c r="H133" i="64" a="1"/>
  <c r="H133" i="64" s="1"/>
  <c r="D135" i="64" a="1"/>
  <c r="D135" i="64" s="1"/>
  <c r="L136" i="64" a="1"/>
  <c r="L136" i="64" s="1"/>
  <c r="H138" i="64" a="1"/>
  <c r="H138" i="64" s="1"/>
  <c r="D140" i="64" a="1"/>
  <c r="D140" i="64" s="1"/>
  <c r="L141" i="64" a="1"/>
  <c r="L141" i="64" s="1"/>
  <c r="H143" i="64" a="1"/>
  <c r="H143" i="64" s="1"/>
  <c r="D145" i="64" a="1"/>
  <c r="D145" i="64" s="1"/>
  <c r="L146" i="64" a="1"/>
  <c r="L146" i="64" s="1"/>
  <c r="H148" i="64" a="1"/>
  <c r="H148" i="64" s="1"/>
  <c r="D150" i="64" a="1"/>
  <c r="D150" i="64" s="1"/>
  <c r="L151" i="64" a="1"/>
  <c r="L151" i="64" s="1"/>
  <c r="H153" i="64" a="1"/>
  <c r="H153" i="64" s="1"/>
  <c r="D155" i="64" a="1"/>
  <c r="D155" i="64" s="1"/>
  <c r="L156" i="64" a="1"/>
  <c r="L156" i="64" s="1"/>
  <c r="H158" i="64" a="1"/>
  <c r="H158" i="64" s="1"/>
  <c r="D160" i="64" a="1"/>
  <c r="D160" i="64" s="1"/>
  <c r="L161" i="64" a="1"/>
  <c r="L161" i="64" s="1"/>
  <c r="H163" i="64" a="1"/>
  <c r="H163" i="64" s="1"/>
  <c r="D165" i="64" a="1"/>
  <c r="D165" i="64" s="1"/>
  <c r="L166" i="64" a="1"/>
  <c r="L166" i="64" s="1"/>
  <c r="H168" i="64" a="1"/>
  <c r="H168" i="64" s="1"/>
  <c r="D170" i="64" a="1"/>
  <c r="D170" i="64" s="1"/>
  <c r="L171" i="64" a="1"/>
  <c r="L171" i="64" s="1"/>
  <c r="H173" i="64" a="1"/>
  <c r="H173" i="64" s="1"/>
  <c r="D175" i="64" a="1"/>
  <c r="D175" i="64" s="1"/>
  <c r="L176" i="64" a="1"/>
  <c r="L176" i="64" s="1"/>
  <c r="H178" i="64" a="1"/>
  <c r="H178" i="64" s="1"/>
  <c r="D180" i="64" a="1"/>
  <c r="D180" i="64" s="1"/>
  <c r="L181" i="64" a="1"/>
  <c r="L181" i="64" s="1"/>
  <c r="H183" i="64" a="1"/>
  <c r="H183" i="64" s="1"/>
  <c r="D185" i="64" a="1"/>
  <c r="D185" i="64" s="1"/>
  <c r="L186" i="64" a="1"/>
  <c r="L186" i="64" s="1"/>
  <c r="H188" i="64" a="1"/>
  <c r="H188" i="64" s="1"/>
  <c r="D190" i="64" a="1"/>
  <c r="D190" i="64" s="1"/>
  <c r="L191" i="64" a="1"/>
  <c r="L191" i="64" s="1"/>
  <c r="H193" i="64" a="1"/>
  <c r="H193" i="64" s="1"/>
  <c r="D195" i="64" a="1"/>
  <c r="D195" i="64" s="1"/>
  <c r="L196" i="64" a="1"/>
  <c r="L196" i="64" s="1"/>
  <c r="I128" i="64" a="1"/>
  <c r="I128" i="64" s="1"/>
  <c r="E130" i="64" a="1"/>
  <c r="E130" i="64" s="1"/>
  <c r="M131" i="64" a="1"/>
  <c r="M131" i="64" s="1"/>
  <c r="I133" i="64" a="1"/>
  <c r="I133" i="64" s="1"/>
  <c r="E135" i="64" a="1"/>
  <c r="E135" i="64" s="1"/>
  <c r="M136" i="64" a="1"/>
  <c r="M136" i="64" s="1"/>
  <c r="I138" i="64" a="1"/>
  <c r="I138" i="64" s="1"/>
  <c r="E140" i="64" a="1"/>
  <c r="E140" i="64" s="1"/>
  <c r="M141" i="64" a="1"/>
  <c r="M141" i="64" s="1"/>
  <c r="I143" i="64" a="1"/>
  <c r="I143" i="64" s="1"/>
  <c r="E145" i="64" a="1"/>
  <c r="E145" i="64" s="1"/>
  <c r="M146" i="64" a="1"/>
  <c r="M146" i="64" s="1"/>
  <c r="I148" i="64" a="1"/>
  <c r="I148" i="64" s="1"/>
  <c r="E150" i="64" a="1"/>
  <c r="E150" i="64" s="1"/>
  <c r="M151" i="64" a="1"/>
  <c r="M151" i="64" s="1"/>
  <c r="I153" i="64" a="1"/>
  <c r="I153" i="64" s="1"/>
  <c r="E155" i="64" a="1"/>
  <c r="E155" i="64" s="1"/>
  <c r="M156" i="64" a="1"/>
  <c r="M156" i="64" s="1"/>
  <c r="I158" i="64" a="1"/>
  <c r="I158" i="64" s="1"/>
  <c r="E160" i="64" a="1"/>
  <c r="E160" i="64" s="1"/>
  <c r="M161" i="64" a="1"/>
  <c r="M161" i="64" s="1"/>
  <c r="I163" i="64" a="1"/>
  <c r="I163" i="64" s="1"/>
  <c r="E165" i="64" a="1"/>
  <c r="E165" i="64" s="1"/>
  <c r="M166" i="64" a="1"/>
  <c r="M166" i="64" s="1"/>
  <c r="I168" i="64" a="1"/>
  <c r="I168" i="64" s="1"/>
  <c r="E170" i="64" a="1"/>
  <c r="E170" i="64" s="1"/>
  <c r="M171" i="64" a="1"/>
  <c r="M171" i="64" s="1"/>
  <c r="I173" i="64" a="1"/>
  <c r="I173" i="64" s="1"/>
  <c r="E175" i="64" a="1"/>
  <c r="E175" i="64" s="1"/>
  <c r="M176" i="64" a="1"/>
  <c r="M176" i="64" s="1"/>
  <c r="I178" i="64" a="1"/>
  <c r="I178" i="64" s="1"/>
  <c r="E180" i="64" a="1"/>
  <c r="E180" i="64" s="1"/>
  <c r="M181" i="64" a="1"/>
  <c r="M181" i="64" s="1"/>
  <c r="I183" i="64" a="1"/>
  <c r="I183" i="64" s="1"/>
  <c r="E185" i="64" a="1"/>
  <c r="E185" i="64" s="1"/>
  <c r="M186" i="64" a="1"/>
  <c r="M186" i="64" s="1"/>
  <c r="I188" i="64" a="1"/>
  <c r="I188" i="64" s="1"/>
  <c r="E190" i="64" a="1"/>
  <c r="E190" i="64" s="1"/>
  <c r="M191" i="64" a="1"/>
  <c r="M191" i="64" s="1"/>
  <c r="I193" i="64" a="1"/>
  <c r="I193" i="64" s="1"/>
  <c r="E195" i="64" a="1"/>
  <c r="E195" i="64" s="1"/>
  <c r="M196" i="64" a="1"/>
  <c r="M196" i="64" s="1"/>
  <c r="J128" i="64" a="1"/>
  <c r="J128" i="64" s="1"/>
  <c r="F130" i="64" a="1"/>
  <c r="F130" i="64" s="1"/>
  <c r="N131" i="64" a="1"/>
  <c r="N131" i="64" s="1"/>
  <c r="J133" i="64" a="1"/>
  <c r="J133" i="64" s="1"/>
  <c r="F135" i="64" a="1"/>
  <c r="F135" i="64" s="1"/>
  <c r="N136" i="64" a="1"/>
  <c r="N136" i="64" s="1"/>
  <c r="J138" i="64" a="1"/>
  <c r="J138" i="64" s="1"/>
  <c r="F140" i="64" a="1"/>
  <c r="F140" i="64" s="1"/>
  <c r="N141" i="64" a="1"/>
  <c r="N141" i="64" s="1"/>
  <c r="J143" i="64" a="1"/>
  <c r="J143" i="64" s="1"/>
  <c r="F145" i="64" a="1"/>
  <c r="F145" i="64" s="1"/>
  <c r="N146" i="64" a="1"/>
  <c r="N146" i="64" s="1"/>
  <c r="J148" i="64" a="1"/>
  <c r="J148" i="64" s="1"/>
  <c r="F150" i="64" a="1"/>
  <c r="F150" i="64" s="1"/>
  <c r="N151" i="64" a="1"/>
  <c r="N151" i="64" s="1"/>
  <c r="J153" i="64" a="1"/>
  <c r="J153" i="64" s="1"/>
  <c r="F155" i="64" a="1"/>
  <c r="F155" i="64" s="1"/>
  <c r="N156" i="64" a="1"/>
  <c r="N156" i="64" s="1"/>
  <c r="J158" i="64" a="1"/>
  <c r="J158" i="64" s="1"/>
  <c r="F160" i="64" a="1"/>
  <c r="F160" i="64" s="1"/>
  <c r="N161" i="64" a="1"/>
  <c r="N161" i="64" s="1"/>
  <c r="J163" i="64" a="1"/>
  <c r="J163" i="64" s="1"/>
  <c r="F165" i="64" a="1"/>
  <c r="F165" i="64" s="1"/>
  <c r="N166" i="64" a="1"/>
  <c r="N166" i="64" s="1"/>
  <c r="J168" i="64" a="1"/>
  <c r="J168" i="64" s="1"/>
  <c r="F170" i="64" a="1"/>
  <c r="F170" i="64" s="1"/>
  <c r="N171" i="64" a="1"/>
  <c r="N171" i="64" s="1"/>
  <c r="J173" i="64" a="1"/>
  <c r="J173" i="64" s="1"/>
  <c r="F175" i="64" a="1"/>
  <c r="F175" i="64" s="1"/>
  <c r="N176" i="64" a="1"/>
  <c r="N176" i="64" s="1"/>
  <c r="J178" i="64" a="1"/>
  <c r="J178" i="64" s="1"/>
  <c r="F180" i="64" a="1"/>
  <c r="F180" i="64" s="1"/>
  <c r="N181" i="64" a="1"/>
  <c r="N181" i="64" s="1"/>
  <c r="J183" i="64" a="1"/>
  <c r="J183" i="64" s="1"/>
  <c r="F185" i="64" a="1"/>
  <c r="F185" i="64" s="1"/>
  <c r="N186" i="64" a="1"/>
  <c r="N186" i="64" s="1"/>
  <c r="J188" i="64" a="1"/>
  <c r="J188" i="64" s="1"/>
  <c r="F190" i="64" a="1"/>
  <c r="F190" i="64" s="1"/>
  <c r="N191" i="64" a="1"/>
  <c r="N191" i="64" s="1"/>
  <c r="J193" i="64" a="1"/>
  <c r="J193" i="64" s="1"/>
  <c r="F195" i="64" a="1"/>
  <c r="F195" i="64" s="1"/>
  <c r="N196" i="64" a="1"/>
  <c r="N196" i="64" s="1"/>
  <c r="K128" i="64" a="1"/>
  <c r="K128" i="64" s="1"/>
  <c r="G130" i="64" a="1"/>
  <c r="G130" i="64" s="1"/>
  <c r="O131" i="64" a="1"/>
  <c r="O131" i="64" s="1"/>
  <c r="K133" i="64" a="1"/>
  <c r="K133" i="64" s="1"/>
  <c r="G135" i="64" a="1"/>
  <c r="G135" i="64" s="1"/>
  <c r="O136" i="64" a="1"/>
  <c r="O136" i="64" s="1"/>
  <c r="K138" i="64" a="1"/>
  <c r="K138" i="64" s="1"/>
  <c r="G140" i="64" a="1"/>
  <c r="G140" i="64" s="1"/>
  <c r="O141" i="64" a="1"/>
  <c r="O141" i="64" s="1"/>
  <c r="K143" i="64" a="1"/>
  <c r="K143" i="64" s="1"/>
  <c r="G145" i="64" a="1"/>
  <c r="G145" i="64" s="1"/>
  <c r="O146" i="64" a="1"/>
  <c r="O146" i="64" s="1"/>
  <c r="K148" i="64" a="1"/>
  <c r="K148" i="64" s="1"/>
  <c r="G150" i="64" a="1"/>
  <c r="G150" i="64" s="1"/>
  <c r="O151" i="64" a="1"/>
  <c r="O151" i="64" s="1"/>
  <c r="K153" i="64" a="1"/>
  <c r="K153" i="64" s="1"/>
  <c r="G155" i="64" a="1"/>
  <c r="G155" i="64" s="1"/>
  <c r="O156" i="64" a="1"/>
  <c r="O156" i="64" s="1"/>
  <c r="K158" i="64" a="1"/>
  <c r="K158" i="64" s="1"/>
  <c r="G160" i="64" a="1"/>
  <c r="G160" i="64" s="1"/>
  <c r="O161" i="64" a="1"/>
  <c r="O161" i="64" s="1"/>
  <c r="K163" i="64" a="1"/>
  <c r="K163" i="64" s="1"/>
  <c r="G165" i="64" a="1"/>
  <c r="G165" i="64" s="1"/>
  <c r="O166" i="64" a="1"/>
  <c r="O166" i="64" s="1"/>
  <c r="K168" i="64" a="1"/>
  <c r="K168" i="64" s="1"/>
  <c r="G170" i="64" a="1"/>
  <c r="G170" i="64" s="1"/>
  <c r="O171" i="64" a="1"/>
  <c r="O171" i="64" s="1"/>
  <c r="K173" i="64" a="1"/>
  <c r="K173" i="64" s="1"/>
  <c r="G175" i="64" a="1"/>
  <c r="G175" i="64" s="1"/>
  <c r="O176" i="64" a="1"/>
  <c r="O176" i="64" s="1"/>
  <c r="K178" i="64" a="1"/>
  <c r="K178" i="64" s="1"/>
  <c r="G180" i="64" a="1"/>
  <c r="G180" i="64" s="1"/>
  <c r="O181" i="64" a="1"/>
  <c r="O181" i="64" s="1"/>
  <c r="K183" i="64" a="1"/>
  <c r="K183" i="64" s="1"/>
  <c r="G185" i="64" a="1"/>
  <c r="G185" i="64" s="1"/>
  <c r="O186" i="64" a="1"/>
  <c r="O186" i="64" s="1"/>
  <c r="K188" i="64" a="1"/>
  <c r="K188" i="64" s="1"/>
  <c r="G190" i="64" a="1"/>
  <c r="G190" i="64" s="1"/>
  <c r="O191" i="64" a="1"/>
  <c r="O191" i="64" s="1"/>
  <c r="K193" i="64" a="1"/>
  <c r="K193" i="64" s="1"/>
  <c r="G195" i="64" a="1"/>
  <c r="G195" i="64" s="1"/>
  <c r="O196" i="64" a="1"/>
  <c r="O196" i="64" s="1"/>
  <c r="L128" i="64" a="1"/>
  <c r="L128" i="64" s="1"/>
  <c r="H130" i="64" a="1"/>
  <c r="H130" i="64" s="1"/>
  <c r="D132" i="64" a="1"/>
  <c r="D132" i="64" s="1"/>
  <c r="L133" i="64" a="1"/>
  <c r="L133" i="64" s="1"/>
  <c r="H135" i="64" a="1"/>
  <c r="H135" i="64" s="1"/>
  <c r="D137" i="64" a="1"/>
  <c r="D137" i="64" s="1"/>
  <c r="L138" i="64" a="1"/>
  <c r="L138" i="64" s="1"/>
  <c r="H140" i="64" a="1"/>
  <c r="H140" i="64" s="1"/>
  <c r="D142" i="64" a="1"/>
  <c r="D142" i="64" s="1"/>
  <c r="L143" i="64" a="1"/>
  <c r="L143" i="64" s="1"/>
  <c r="H145" i="64" a="1"/>
  <c r="H145" i="64" s="1"/>
  <c r="D147" i="64" a="1"/>
  <c r="D147" i="64" s="1"/>
  <c r="L148" i="64" a="1"/>
  <c r="L148" i="64" s="1"/>
  <c r="H150" i="64" a="1"/>
  <c r="H150" i="64" s="1"/>
  <c r="D152" i="64" a="1"/>
  <c r="D152" i="64" s="1"/>
  <c r="L153" i="64" a="1"/>
  <c r="L153" i="64" s="1"/>
  <c r="H155" i="64" a="1"/>
  <c r="H155" i="64" s="1"/>
  <c r="D157" i="64" a="1"/>
  <c r="D157" i="64" s="1"/>
  <c r="L158" i="64" a="1"/>
  <c r="L158" i="64" s="1"/>
  <c r="H160" i="64" a="1"/>
  <c r="H160" i="64" s="1"/>
  <c r="D162" i="64" a="1"/>
  <c r="D162" i="64" s="1"/>
  <c r="L163" i="64" a="1"/>
  <c r="L163" i="64" s="1"/>
  <c r="H165" i="64" a="1"/>
  <c r="H165" i="64" s="1"/>
  <c r="D167" i="64" a="1"/>
  <c r="D167" i="64" s="1"/>
  <c r="L168" i="64" a="1"/>
  <c r="L168" i="64" s="1"/>
  <c r="H170" i="64" a="1"/>
  <c r="H170" i="64" s="1"/>
  <c r="D172" i="64" a="1"/>
  <c r="D172" i="64" s="1"/>
  <c r="L173" i="64" a="1"/>
  <c r="L173" i="64" s="1"/>
  <c r="H175" i="64" a="1"/>
  <c r="H175" i="64" s="1"/>
  <c r="D177" i="64" a="1"/>
  <c r="D177" i="64" s="1"/>
  <c r="L178" i="64" a="1"/>
  <c r="L178" i="64" s="1"/>
  <c r="H180" i="64" a="1"/>
  <c r="H180" i="64" s="1"/>
  <c r="D182" i="64" a="1"/>
  <c r="D182" i="64" s="1"/>
  <c r="L183" i="64" a="1"/>
  <c r="L183" i="64" s="1"/>
  <c r="H185" i="64" a="1"/>
  <c r="H185" i="64" s="1"/>
  <c r="D187" i="64" a="1"/>
  <c r="D187" i="64" s="1"/>
  <c r="L188" i="64" a="1"/>
  <c r="L188" i="64" s="1"/>
  <c r="H190" i="64" a="1"/>
  <c r="H190" i="64" s="1"/>
  <c r="D192" i="64" a="1"/>
  <c r="D192" i="64" s="1"/>
  <c r="L193" i="64" a="1"/>
  <c r="L193" i="64" s="1"/>
  <c r="H195" i="64" a="1"/>
  <c r="H195" i="64" s="1"/>
  <c r="M128" i="64" a="1"/>
  <c r="M128" i="64" s="1"/>
  <c r="I130" i="64" a="1"/>
  <c r="I130" i="64" s="1"/>
  <c r="E132" i="64" a="1"/>
  <c r="E132" i="64" s="1"/>
  <c r="M133" i="64" a="1"/>
  <c r="M133" i="64" s="1"/>
  <c r="I135" i="64" a="1"/>
  <c r="I135" i="64" s="1"/>
  <c r="E137" i="64" a="1"/>
  <c r="E137" i="64" s="1"/>
  <c r="M138" i="64" a="1"/>
  <c r="M138" i="64" s="1"/>
  <c r="I140" i="64" a="1"/>
  <c r="I140" i="64" s="1"/>
  <c r="E142" i="64" a="1"/>
  <c r="E142" i="64" s="1"/>
  <c r="M143" i="64" a="1"/>
  <c r="M143" i="64" s="1"/>
  <c r="I145" i="64" a="1"/>
  <c r="I145" i="64" s="1"/>
  <c r="E147" i="64" a="1"/>
  <c r="E147" i="64" s="1"/>
  <c r="M148" i="64" a="1"/>
  <c r="M148" i="64" s="1"/>
  <c r="I150" i="64" a="1"/>
  <c r="I150" i="64" s="1"/>
  <c r="E152" i="64" a="1"/>
  <c r="E152" i="64" s="1"/>
  <c r="M153" i="64" a="1"/>
  <c r="M153" i="64" s="1"/>
  <c r="I155" i="64" a="1"/>
  <c r="I155" i="64" s="1"/>
  <c r="E157" i="64" a="1"/>
  <c r="E157" i="64" s="1"/>
  <c r="M158" i="64" a="1"/>
  <c r="M158" i="64" s="1"/>
  <c r="I160" i="64" a="1"/>
  <c r="I160" i="64" s="1"/>
  <c r="E162" i="64" a="1"/>
  <c r="E162" i="64" s="1"/>
  <c r="M163" i="64" a="1"/>
  <c r="M163" i="64" s="1"/>
  <c r="I165" i="64" a="1"/>
  <c r="I165" i="64" s="1"/>
  <c r="E167" i="64" a="1"/>
  <c r="E167" i="64" s="1"/>
  <c r="M168" i="64" a="1"/>
  <c r="M168" i="64" s="1"/>
  <c r="I170" i="64" a="1"/>
  <c r="I170" i="64" s="1"/>
  <c r="E172" i="64" a="1"/>
  <c r="E172" i="64" s="1"/>
  <c r="M173" i="64" a="1"/>
  <c r="M173" i="64" s="1"/>
  <c r="I175" i="64" a="1"/>
  <c r="I175" i="64" s="1"/>
  <c r="E177" i="64" a="1"/>
  <c r="E177" i="64" s="1"/>
  <c r="M178" i="64" a="1"/>
  <c r="M178" i="64" s="1"/>
  <c r="I180" i="64" a="1"/>
  <c r="I180" i="64" s="1"/>
  <c r="E182" i="64" a="1"/>
  <c r="E182" i="64" s="1"/>
  <c r="M183" i="64" a="1"/>
  <c r="M183" i="64" s="1"/>
  <c r="I185" i="64" a="1"/>
  <c r="I185" i="64" s="1"/>
  <c r="E187" i="64" a="1"/>
  <c r="E187" i="64" s="1"/>
  <c r="M188" i="64" a="1"/>
  <c r="M188" i="64" s="1"/>
  <c r="I190" i="64" a="1"/>
  <c r="I190" i="64" s="1"/>
  <c r="E192" i="64" a="1"/>
  <c r="E192" i="64" s="1"/>
  <c r="M193" i="64" a="1"/>
  <c r="M193" i="64" s="1"/>
  <c r="I195" i="64" a="1"/>
  <c r="I195" i="64" s="1"/>
  <c r="N128" i="64" a="1"/>
  <c r="N128" i="64" s="1"/>
  <c r="J130" i="64" a="1"/>
  <c r="J130" i="64" s="1"/>
  <c r="F132" i="64" a="1"/>
  <c r="F132" i="64" s="1"/>
  <c r="N133" i="64" a="1"/>
  <c r="N133" i="64" s="1"/>
  <c r="J135" i="64" a="1"/>
  <c r="J135" i="64" s="1"/>
  <c r="F137" i="64" a="1"/>
  <c r="F137" i="64" s="1"/>
  <c r="N138" i="64" a="1"/>
  <c r="N138" i="64" s="1"/>
  <c r="J140" i="64" a="1"/>
  <c r="J140" i="64" s="1"/>
  <c r="F142" i="64" a="1"/>
  <c r="F142" i="64" s="1"/>
  <c r="N143" i="64" a="1"/>
  <c r="N143" i="64" s="1"/>
  <c r="J145" i="64" a="1"/>
  <c r="J145" i="64" s="1"/>
  <c r="F147" i="64" a="1"/>
  <c r="F147" i="64" s="1"/>
  <c r="N148" i="64" a="1"/>
  <c r="N148" i="64" s="1"/>
  <c r="J150" i="64" a="1"/>
  <c r="J150" i="64" s="1"/>
  <c r="F152" i="64" a="1"/>
  <c r="F152" i="64" s="1"/>
  <c r="N153" i="64" a="1"/>
  <c r="N153" i="64" s="1"/>
  <c r="J155" i="64" a="1"/>
  <c r="J155" i="64" s="1"/>
  <c r="F157" i="64" a="1"/>
  <c r="F157" i="64" s="1"/>
  <c r="N158" i="64" a="1"/>
  <c r="N158" i="64" s="1"/>
  <c r="J160" i="64" a="1"/>
  <c r="J160" i="64" s="1"/>
  <c r="F162" i="64" a="1"/>
  <c r="F162" i="64" s="1"/>
  <c r="N163" i="64" a="1"/>
  <c r="N163" i="64" s="1"/>
  <c r="J165" i="64" a="1"/>
  <c r="J165" i="64" s="1"/>
  <c r="F167" i="64" a="1"/>
  <c r="F167" i="64" s="1"/>
  <c r="N168" i="64" a="1"/>
  <c r="N168" i="64" s="1"/>
  <c r="J170" i="64" a="1"/>
  <c r="J170" i="64" s="1"/>
  <c r="F172" i="64" a="1"/>
  <c r="F172" i="64" s="1"/>
  <c r="N173" i="64" a="1"/>
  <c r="N173" i="64" s="1"/>
  <c r="J175" i="64" a="1"/>
  <c r="J175" i="64" s="1"/>
  <c r="F177" i="64" a="1"/>
  <c r="F177" i="64" s="1"/>
  <c r="N178" i="64" a="1"/>
  <c r="N178" i="64" s="1"/>
  <c r="J180" i="64" a="1"/>
  <c r="J180" i="64" s="1"/>
  <c r="F182" i="64" a="1"/>
  <c r="F182" i="64" s="1"/>
  <c r="N183" i="64" a="1"/>
  <c r="N183" i="64" s="1"/>
  <c r="J185" i="64" a="1"/>
  <c r="J185" i="64" s="1"/>
  <c r="F187" i="64" a="1"/>
  <c r="F187" i="64" s="1"/>
  <c r="N188" i="64" a="1"/>
  <c r="N188" i="64" s="1"/>
  <c r="J190" i="64" a="1"/>
  <c r="J190" i="64" s="1"/>
  <c r="F192" i="64" a="1"/>
  <c r="F192" i="64" s="1"/>
  <c r="N193" i="64" a="1"/>
  <c r="N193" i="64" s="1"/>
  <c r="J195" i="64" a="1"/>
  <c r="J195" i="64" s="1"/>
  <c r="O128" i="64" a="1"/>
  <c r="O128" i="64" s="1"/>
  <c r="K130" i="64" a="1"/>
  <c r="K130" i="64" s="1"/>
  <c r="G132" i="64" a="1"/>
  <c r="G132" i="64" s="1"/>
  <c r="O133" i="64" a="1"/>
  <c r="O133" i="64" s="1"/>
  <c r="K135" i="64" a="1"/>
  <c r="K135" i="64" s="1"/>
  <c r="G137" i="64" a="1"/>
  <c r="G137" i="64" s="1"/>
  <c r="O138" i="64" a="1"/>
  <c r="O138" i="64" s="1"/>
  <c r="K140" i="64" a="1"/>
  <c r="K140" i="64" s="1"/>
  <c r="G142" i="64" a="1"/>
  <c r="G142" i="64" s="1"/>
  <c r="O143" i="64" a="1"/>
  <c r="O143" i="64" s="1"/>
  <c r="K145" i="64" a="1"/>
  <c r="K145" i="64" s="1"/>
  <c r="G147" i="64" a="1"/>
  <c r="G147" i="64" s="1"/>
  <c r="O148" i="64" a="1"/>
  <c r="O148" i="64" s="1"/>
  <c r="K150" i="64" a="1"/>
  <c r="K150" i="64" s="1"/>
  <c r="G152" i="64" a="1"/>
  <c r="G152" i="64" s="1"/>
  <c r="O153" i="64" a="1"/>
  <c r="O153" i="64" s="1"/>
  <c r="K155" i="64" a="1"/>
  <c r="K155" i="64" s="1"/>
  <c r="G157" i="64" a="1"/>
  <c r="G157" i="64" s="1"/>
  <c r="O158" i="64" a="1"/>
  <c r="O158" i="64" s="1"/>
  <c r="K160" i="64" a="1"/>
  <c r="K160" i="64" s="1"/>
  <c r="G162" i="64" a="1"/>
  <c r="G162" i="64" s="1"/>
  <c r="O163" i="64" a="1"/>
  <c r="O163" i="64" s="1"/>
  <c r="K165" i="64" a="1"/>
  <c r="K165" i="64" s="1"/>
  <c r="G167" i="64" a="1"/>
  <c r="G167" i="64" s="1"/>
  <c r="O168" i="64" a="1"/>
  <c r="O168" i="64" s="1"/>
  <c r="K170" i="64" a="1"/>
  <c r="K170" i="64" s="1"/>
  <c r="G172" i="64" a="1"/>
  <c r="G172" i="64" s="1"/>
  <c r="O173" i="64" a="1"/>
  <c r="O173" i="64" s="1"/>
  <c r="K175" i="64" a="1"/>
  <c r="K175" i="64" s="1"/>
  <c r="G177" i="64" a="1"/>
  <c r="G177" i="64" s="1"/>
  <c r="O178" i="64" a="1"/>
  <c r="O178" i="64" s="1"/>
  <c r="K180" i="64" a="1"/>
  <c r="K180" i="64" s="1"/>
  <c r="G182" i="64" a="1"/>
  <c r="G182" i="64" s="1"/>
  <c r="O183" i="64" a="1"/>
  <c r="O183" i="64" s="1"/>
  <c r="K185" i="64" a="1"/>
  <c r="K185" i="64" s="1"/>
  <c r="G187" i="64" a="1"/>
  <c r="G187" i="64" s="1"/>
  <c r="O188" i="64" a="1"/>
  <c r="O188" i="64" s="1"/>
  <c r="K190" i="64" a="1"/>
  <c r="K190" i="64" s="1"/>
  <c r="G192" i="64" a="1"/>
  <c r="G192" i="64" s="1"/>
  <c r="O193" i="64" a="1"/>
  <c r="O193" i="64" s="1"/>
  <c r="K195" i="64" a="1"/>
  <c r="K195" i="64" s="1"/>
  <c r="D129" i="64" a="1"/>
  <c r="D129" i="64" s="1"/>
  <c r="L130" i="64" a="1"/>
  <c r="L130" i="64" s="1"/>
  <c r="H132" i="64" a="1"/>
  <c r="H132" i="64" s="1"/>
  <c r="D134" i="64" a="1"/>
  <c r="D134" i="64" s="1"/>
  <c r="L135" i="64" a="1"/>
  <c r="L135" i="64" s="1"/>
  <c r="H137" i="64" a="1"/>
  <c r="H137" i="64" s="1"/>
  <c r="D139" i="64" a="1"/>
  <c r="D139" i="64" s="1"/>
  <c r="L140" i="64" a="1"/>
  <c r="L140" i="64" s="1"/>
  <c r="H142" i="64" a="1"/>
  <c r="H142" i="64" s="1"/>
  <c r="D144" i="64" a="1"/>
  <c r="D144" i="64" s="1"/>
  <c r="L145" i="64" a="1"/>
  <c r="L145" i="64" s="1"/>
  <c r="H147" i="64" a="1"/>
  <c r="H147" i="64" s="1"/>
  <c r="D149" i="64" a="1"/>
  <c r="D149" i="64" s="1"/>
  <c r="L150" i="64" a="1"/>
  <c r="L150" i="64" s="1"/>
  <c r="H152" i="64" a="1"/>
  <c r="H152" i="64" s="1"/>
  <c r="D154" i="64" a="1"/>
  <c r="D154" i="64" s="1"/>
  <c r="L155" i="64" a="1"/>
  <c r="L155" i="64" s="1"/>
  <c r="H157" i="64" a="1"/>
  <c r="H157" i="64" s="1"/>
  <c r="D159" i="64" a="1"/>
  <c r="D159" i="64" s="1"/>
  <c r="L160" i="64" a="1"/>
  <c r="L160" i="64" s="1"/>
  <c r="H162" i="64" a="1"/>
  <c r="H162" i="64" s="1"/>
  <c r="D164" i="64" a="1"/>
  <c r="D164" i="64" s="1"/>
  <c r="L165" i="64" a="1"/>
  <c r="L165" i="64" s="1"/>
  <c r="H167" i="64" a="1"/>
  <c r="H167" i="64" s="1"/>
  <c r="D169" i="64" a="1"/>
  <c r="D169" i="64" s="1"/>
  <c r="L170" i="64" a="1"/>
  <c r="L170" i="64" s="1"/>
  <c r="H172" i="64" a="1"/>
  <c r="H172" i="64" s="1"/>
  <c r="D174" i="64" a="1"/>
  <c r="D174" i="64" s="1"/>
  <c r="L175" i="64" a="1"/>
  <c r="L175" i="64" s="1"/>
  <c r="H177" i="64" a="1"/>
  <c r="H177" i="64" s="1"/>
  <c r="D179" i="64" a="1"/>
  <c r="D179" i="64" s="1"/>
  <c r="L180" i="64" a="1"/>
  <c r="L180" i="64" s="1"/>
  <c r="H182" i="64" a="1"/>
  <c r="H182" i="64" s="1"/>
  <c r="D184" i="64" a="1"/>
  <c r="D184" i="64" s="1"/>
  <c r="L185" i="64" a="1"/>
  <c r="L185" i="64" s="1"/>
  <c r="H187" i="64" a="1"/>
  <c r="H187" i="64" s="1"/>
  <c r="D189" i="64" a="1"/>
  <c r="D189" i="64" s="1"/>
  <c r="L190" i="64" a="1"/>
  <c r="L190" i="64" s="1"/>
  <c r="H192" i="64" a="1"/>
  <c r="H192" i="64" s="1"/>
  <c r="D194" i="64" a="1"/>
  <c r="D194" i="64" s="1"/>
  <c r="L195" i="64" a="1"/>
  <c r="L195" i="64" s="1"/>
  <c r="E129" i="64" a="1"/>
  <c r="E129" i="64" s="1"/>
  <c r="M130" i="64" a="1"/>
  <c r="M130" i="64" s="1"/>
  <c r="I132" i="64" a="1"/>
  <c r="I132" i="64" s="1"/>
  <c r="E134" i="64" a="1"/>
  <c r="E134" i="64" s="1"/>
  <c r="M135" i="64" a="1"/>
  <c r="M135" i="64" s="1"/>
  <c r="I137" i="64" a="1"/>
  <c r="I137" i="64" s="1"/>
  <c r="E139" i="64" a="1"/>
  <c r="E139" i="64" s="1"/>
  <c r="M140" i="64" a="1"/>
  <c r="M140" i="64" s="1"/>
  <c r="I142" i="64" a="1"/>
  <c r="I142" i="64" s="1"/>
  <c r="E144" i="64" a="1"/>
  <c r="E144" i="64" s="1"/>
  <c r="M145" i="64" a="1"/>
  <c r="M145" i="64" s="1"/>
  <c r="I147" i="64" a="1"/>
  <c r="I147" i="64" s="1"/>
  <c r="E149" i="64" a="1"/>
  <c r="E149" i="64" s="1"/>
  <c r="M150" i="64" a="1"/>
  <c r="M150" i="64" s="1"/>
  <c r="I152" i="64" a="1"/>
  <c r="I152" i="64" s="1"/>
  <c r="E154" i="64" a="1"/>
  <c r="E154" i="64" s="1"/>
  <c r="M155" i="64" a="1"/>
  <c r="M155" i="64" s="1"/>
  <c r="I157" i="64" a="1"/>
  <c r="I157" i="64" s="1"/>
  <c r="E159" i="64" a="1"/>
  <c r="E159" i="64" s="1"/>
  <c r="M160" i="64" a="1"/>
  <c r="M160" i="64" s="1"/>
  <c r="I162" i="64" a="1"/>
  <c r="I162" i="64" s="1"/>
  <c r="E164" i="64" a="1"/>
  <c r="E164" i="64" s="1"/>
  <c r="M165" i="64" a="1"/>
  <c r="M165" i="64" s="1"/>
  <c r="I167" i="64" a="1"/>
  <c r="I167" i="64" s="1"/>
  <c r="E169" i="64" a="1"/>
  <c r="E169" i="64" s="1"/>
  <c r="M170" i="64" a="1"/>
  <c r="M170" i="64" s="1"/>
  <c r="I172" i="64" a="1"/>
  <c r="I172" i="64" s="1"/>
  <c r="E174" i="64" a="1"/>
  <c r="E174" i="64" s="1"/>
  <c r="M175" i="64" a="1"/>
  <c r="M175" i="64" s="1"/>
  <c r="I177" i="64" a="1"/>
  <c r="I177" i="64" s="1"/>
  <c r="E179" i="64" a="1"/>
  <c r="E179" i="64" s="1"/>
  <c r="M180" i="64" a="1"/>
  <c r="M180" i="64" s="1"/>
  <c r="I182" i="64" a="1"/>
  <c r="I182" i="64" s="1"/>
  <c r="E184" i="64" a="1"/>
  <c r="E184" i="64" s="1"/>
  <c r="M185" i="64" a="1"/>
  <c r="M185" i="64" s="1"/>
  <c r="I187" i="64" a="1"/>
  <c r="I187" i="64" s="1"/>
  <c r="E189" i="64" a="1"/>
  <c r="E189" i="64" s="1"/>
  <c r="M190" i="64" a="1"/>
  <c r="M190" i="64" s="1"/>
  <c r="I192" i="64" a="1"/>
  <c r="I192" i="64" s="1"/>
  <c r="E194" i="64" a="1"/>
  <c r="E194" i="64" s="1"/>
  <c r="M195" i="64" a="1"/>
  <c r="M195" i="64" s="1"/>
  <c r="F129" i="64" a="1"/>
  <c r="F129" i="64" s="1"/>
  <c r="N130" i="64" a="1"/>
  <c r="N130" i="64" s="1"/>
  <c r="J132" i="64" a="1"/>
  <c r="J132" i="64" s="1"/>
  <c r="F134" i="64" a="1"/>
  <c r="F134" i="64" s="1"/>
  <c r="N135" i="64" a="1"/>
  <c r="N135" i="64" s="1"/>
  <c r="J137" i="64" a="1"/>
  <c r="J137" i="64" s="1"/>
  <c r="F139" i="64" a="1"/>
  <c r="F139" i="64" s="1"/>
  <c r="N140" i="64" a="1"/>
  <c r="N140" i="64" s="1"/>
  <c r="J142" i="64" a="1"/>
  <c r="J142" i="64" s="1"/>
  <c r="F144" i="64" a="1"/>
  <c r="F144" i="64" s="1"/>
  <c r="N145" i="64" a="1"/>
  <c r="N145" i="64" s="1"/>
  <c r="J147" i="64" a="1"/>
  <c r="J147" i="64" s="1"/>
  <c r="F149" i="64" a="1"/>
  <c r="F149" i="64" s="1"/>
  <c r="N150" i="64" a="1"/>
  <c r="N150" i="64" s="1"/>
  <c r="J152" i="64" a="1"/>
  <c r="J152" i="64" s="1"/>
  <c r="F154" i="64" a="1"/>
  <c r="F154" i="64" s="1"/>
  <c r="N155" i="64" a="1"/>
  <c r="N155" i="64" s="1"/>
  <c r="J157" i="64" a="1"/>
  <c r="J157" i="64" s="1"/>
  <c r="F159" i="64" a="1"/>
  <c r="F159" i="64" s="1"/>
  <c r="N160" i="64" a="1"/>
  <c r="N160" i="64" s="1"/>
  <c r="J162" i="64" a="1"/>
  <c r="J162" i="64" s="1"/>
  <c r="F164" i="64" a="1"/>
  <c r="F164" i="64" s="1"/>
  <c r="N165" i="64" a="1"/>
  <c r="N165" i="64" s="1"/>
  <c r="J167" i="64" a="1"/>
  <c r="J167" i="64" s="1"/>
  <c r="F169" i="64" a="1"/>
  <c r="F169" i="64" s="1"/>
  <c r="N170" i="64" a="1"/>
  <c r="N170" i="64" s="1"/>
  <c r="J172" i="64" a="1"/>
  <c r="J172" i="64" s="1"/>
  <c r="F174" i="64" a="1"/>
  <c r="F174" i="64" s="1"/>
  <c r="N175" i="64" a="1"/>
  <c r="N175" i="64" s="1"/>
  <c r="J177" i="64" a="1"/>
  <c r="J177" i="64" s="1"/>
  <c r="F179" i="64" a="1"/>
  <c r="F179" i="64" s="1"/>
  <c r="N180" i="64" a="1"/>
  <c r="N180" i="64" s="1"/>
  <c r="J182" i="64" a="1"/>
  <c r="J182" i="64" s="1"/>
  <c r="F184" i="64" a="1"/>
  <c r="F184" i="64" s="1"/>
  <c r="N185" i="64" a="1"/>
  <c r="N185" i="64" s="1"/>
  <c r="J187" i="64" a="1"/>
  <c r="J187" i="64" s="1"/>
  <c r="F189" i="64" a="1"/>
  <c r="F189" i="64" s="1"/>
  <c r="N190" i="64" a="1"/>
  <c r="N190" i="64" s="1"/>
  <c r="J192" i="64" a="1"/>
  <c r="J192" i="64" s="1"/>
  <c r="F194" i="64" a="1"/>
  <c r="F194" i="64" s="1"/>
  <c r="N195" i="64" a="1"/>
  <c r="N195" i="64" s="1"/>
  <c r="G129" i="64" a="1"/>
  <c r="G129" i="64" s="1"/>
  <c r="O130" i="64" a="1"/>
  <c r="O130" i="64" s="1"/>
  <c r="K132" i="64" a="1"/>
  <c r="K132" i="64" s="1"/>
  <c r="G134" i="64" a="1"/>
  <c r="G134" i="64" s="1"/>
  <c r="O135" i="64" a="1"/>
  <c r="O135" i="64" s="1"/>
  <c r="K137" i="64" a="1"/>
  <c r="K137" i="64" s="1"/>
  <c r="G139" i="64" a="1"/>
  <c r="G139" i="64" s="1"/>
  <c r="O140" i="64" a="1"/>
  <c r="O140" i="64" s="1"/>
  <c r="K142" i="64" a="1"/>
  <c r="K142" i="64" s="1"/>
  <c r="G144" i="64" a="1"/>
  <c r="G144" i="64" s="1"/>
  <c r="O145" i="64" a="1"/>
  <c r="O145" i="64" s="1"/>
  <c r="K147" i="64" a="1"/>
  <c r="K147" i="64" s="1"/>
  <c r="G149" i="64" a="1"/>
  <c r="G149" i="64" s="1"/>
  <c r="O150" i="64" a="1"/>
  <c r="O150" i="64" s="1"/>
  <c r="K152" i="64" a="1"/>
  <c r="K152" i="64" s="1"/>
  <c r="G154" i="64" a="1"/>
  <c r="G154" i="64" s="1"/>
  <c r="O155" i="64" a="1"/>
  <c r="O155" i="64" s="1"/>
  <c r="K157" i="64" a="1"/>
  <c r="K157" i="64" s="1"/>
  <c r="G159" i="64" a="1"/>
  <c r="G159" i="64" s="1"/>
  <c r="O160" i="64" a="1"/>
  <c r="O160" i="64" s="1"/>
  <c r="K162" i="64" a="1"/>
  <c r="K162" i="64" s="1"/>
  <c r="G164" i="64" a="1"/>
  <c r="G164" i="64" s="1"/>
  <c r="O165" i="64" a="1"/>
  <c r="O165" i="64" s="1"/>
  <c r="K167" i="64" a="1"/>
  <c r="K167" i="64" s="1"/>
  <c r="G169" i="64" a="1"/>
  <c r="G169" i="64" s="1"/>
  <c r="O170" i="64" a="1"/>
  <c r="O170" i="64" s="1"/>
  <c r="K172" i="64" a="1"/>
  <c r="K172" i="64" s="1"/>
  <c r="G174" i="64" a="1"/>
  <c r="G174" i="64" s="1"/>
  <c r="O175" i="64" a="1"/>
  <c r="O175" i="64" s="1"/>
  <c r="K177" i="64" a="1"/>
  <c r="K177" i="64" s="1"/>
  <c r="G179" i="64" a="1"/>
  <c r="G179" i="64" s="1"/>
  <c r="O180" i="64" a="1"/>
  <c r="O180" i="64" s="1"/>
  <c r="K182" i="64" a="1"/>
  <c r="K182" i="64" s="1"/>
  <c r="G184" i="64" a="1"/>
  <c r="G184" i="64" s="1"/>
  <c r="O185" i="64" a="1"/>
  <c r="O185" i="64" s="1"/>
  <c r="K187" i="64" a="1"/>
  <c r="K187" i="64" s="1"/>
  <c r="G189" i="64" a="1"/>
  <c r="G189" i="64" s="1"/>
  <c r="O190" i="64" a="1"/>
  <c r="O190" i="64" s="1"/>
  <c r="K192" i="64" a="1"/>
  <c r="K192" i="64" s="1"/>
  <c r="G194" i="64" a="1"/>
  <c r="G194" i="64" s="1"/>
  <c r="O195" i="64" a="1"/>
  <c r="O195" i="64" s="1"/>
  <c r="H129" i="64" a="1"/>
  <c r="H129" i="64" s="1"/>
  <c r="D131" i="64" a="1"/>
  <c r="D131" i="64" s="1"/>
  <c r="L132" i="64" a="1"/>
  <c r="L132" i="64" s="1"/>
  <c r="H134" i="64" a="1"/>
  <c r="H134" i="64" s="1"/>
  <c r="D136" i="64" a="1"/>
  <c r="D136" i="64" s="1"/>
  <c r="L137" i="64" a="1"/>
  <c r="L137" i="64" s="1"/>
  <c r="H139" i="64" a="1"/>
  <c r="H139" i="64" s="1"/>
  <c r="D141" i="64" a="1"/>
  <c r="D141" i="64" s="1"/>
  <c r="L142" i="64" a="1"/>
  <c r="L142" i="64" s="1"/>
  <c r="H144" i="64" a="1"/>
  <c r="H144" i="64" s="1"/>
  <c r="D146" i="64" a="1"/>
  <c r="D146" i="64" s="1"/>
  <c r="L147" i="64" a="1"/>
  <c r="L147" i="64" s="1"/>
  <c r="H149" i="64" a="1"/>
  <c r="H149" i="64" s="1"/>
  <c r="D151" i="64" a="1"/>
  <c r="D151" i="64" s="1"/>
  <c r="L152" i="64" a="1"/>
  <c r="L152" i="64" s="1"/>
  <c r="H154" i="64" a="1"/>
  <c r="H154" i="64" s="1"/>
  <c r="D156" i="64" a="1"/>
  <c r="D156" i="64" s="1"/>
  <c r="L157" i="64" a="1"/>
  <c r="L157" i="64" s="1"/>
  <c r="H159" i="64" a="1"/>
  <c r="H159" i="64" s="1"/>
  <c r="D161" i="64" a="1"/>
  <c r="D161" i="64" s="1"/>
  <c r="L162" i="64" a="1"/>
  <c r="L162" i="64" s="1"/>
  <c r="H164" i="64" a="1"/>
  <c r="H164" i="64" s="1"/>
  <c r="D166" i="64" a="1"/>
  <c r="D166" i="64" s="1"/>
  <c r="L167" i="64" a="1"/>
  <c r="L167" i="64" s="1"/>
  <c r="H169" i="64" a="1"/>
  <c r="H169" i="64" s="1"/>
  <c r="D171" i="64" a="1"/>
  <c r="D171" i="64" s="1"/>
  <c r="L172" i="64" a="1"/>
  <c r="L172" i="64" s="1"/>
  <c r="H174" i="64" a="1"/>
  <c r="H174" i="64" s="1"/>
  <c r="D176" i="64" a="1"/>
  <c r="D176" i="64" s="1"/>
  <c r="L177" i="64" a="1"/>
  <c r="L177" i="64" s="1"/>
  <c r="H179" i="64" a="1"/>
  <c r="H179" i="64" s="1"/>
  <c r="D181" i="64" a="1"/>
  <c r="D181" i="64" s="1"/>
  <c r="L182" i="64" a="1"/>
  <c r="L182" i="64" s="1"/>
  <c r="H184" i="64" a="1"/>
  <c r="H184" i="64" s="1"/>
  <c r="D186" i="64" a="1"/>
  <c r="D186" i="64" s="1"/>
  <c r="L187" i="64" a="1"/>
  <c r="L187" i="64" s="1"/>
  <c r="H189" i="64" a="1"/>
  <c r="H189" i="64" s="1"/>
  <c r="D191" i="64" a="1"/>
  <c r="D191" i="64" s="1"/>
  <c r="L192" i="64" a="1"/>
  <c r="L192" i="64" s="1"/>
  <c r="H194" i="64" a="1"/>
  <c r="H194" i="64" s="1"/>
  <c r="D196" i="64" a="1"/>
  <c r="D196" i="64" s="1"/>
  <c r="I129" i="64" a="1"/>
  <c r="I129" i="64" s="1"/>
  <c r="E131" i="64" a="1"/>
  <c r="E131" i="64" s="1"/>
  <c r="M132" i="64" a="1"/>
  <c r="M132" i="64" s="1"/>
  <c r="I134" i="64" a="1"/>
  <c r="I134" i="64" s="1"/>
  <c r="E136" i="64" a="1"/>
  <c r="E136" i="64" s="1"/>
  <c r="M137" i="64" a="1"/>
  <c r="M137" i="64" s="1"/>
  <c r="I139" i="64" a="1"/>
  <c r="I139" i="64" s="1"/>
  <c r="E141" i="64" a="1"/>
  <c r="E141" i="64" s="1"/>
  <c r="M142" i="64" a="1"/>
  <c r="M142" i="64" s="1"/>
  <c r="I144" i="64" a="1"/>
  <c r="I144" i="64" s="1"/>
  <c r="E146" i="64" a="1"/>
  <c r="E146" i="64" s="1"/>
  <c r="M147" i="64" a="1"/>
  <c r="M147" i="64" s="1"/>
  <c r="I149" i="64" a="1"/>
  <c r="I149" i="64" s="1"/>
  <c r="E151" i="64" a="1"/>
  <c r="E151" i="64" s="1"/>
  <c r="M152" i="64" a="1"/>
  <c r="M152" i="64" s="1"/>
  <c r="I154" i="64" a="1"/>
  <c r="I154" i="64" s="1"/>
  <c r="E156" i="64" a="1"/>
  <c r="E156" i="64" s="1"/>
  <c r="M157" i="64" a="1"/>
  <c r="M157" i="64" s="1"/>
  <c r="I159" i="64" a="1"/>
  <c r="I159" i="64" s="1"/>
  <c r="E161" i="64" a="1"/>
  <c r="E161" i="64" s="1"/>
  <c r="M162" i="64" a="1"/>
  <c r="M162" i="64" s="1"/>
  <c r="I164" i="64" a="1"/>
  <c r="I164" i="64" s="1"/>
  <c r="E166" i="64" a="1"/>
  <c r="E166" i="64" s="1"/>
  <c r="M167" i="64" a="1"/>
  <c r="M167" i="64" s="1"/>
  <c r="I169" i="64" a="1"/>
  <c r="I169" i="64" s="1"/>
  <c r="E171" i="64" a="1"/>
  <c r="E171" i="64" s="1"/>
  <c r="M172" i="64" a="1"/>
  <c r="M172" i="64" s="1"/>
  <c r="I174" i="64" a="1"/>
  <c r="I174" i="64" s="1"/>
  <c r="E176" i="64" a="1"/>
  <c r="E176" i="64" s="1"/>
  <c r="M177" i="64" a="1"/>
  <c r="M177" i="64" s="1"/>
  <c r="I179" i="64" a="1"/>
  <c r="I179" i="64" s="1"/>
  <c r="E181" i="64" a="1"/>
  <c r="E181" i="64" s="1"/>
  <c r="M182" i="64" a="1"/>
  <c r="M182" i="64" s="1"/>
  <c r="I184" i="64" a="1"/>
  <c r="I184" i="64" s="1"/>
  <c r="E186" i="64" a="1"/>
  <c r="E186" i="64" s="1"/>
  <c r="M187" i="64" a="1"/>
  <c r="M187" i="64" s="1"/>
  <c r="I189" i="64" a="1"/>
  <c r="I189" i="64" s="1"/>
  <c r="E191" i="64" a="1"/>
  <c r="E191" i="64" s="1"/>
  <c r="M192" i="64" a="1"/>
  <c r="M192" i="64" s="1"/>
  <c r="I194" i="64" a="1"/>
  <c r="I194" i="64" s="1"/>
  <c r="E196" i="64" a="1"/>
  <c r="E196" i="64" s="1"/>
  <c r="J129" i="64" a="1"/>
  <c r="J129" i="64" s="1"/>
  <c r="F131" i="64" a="1"/>
  <c r="F131" i="64" s="1"/>
  <c r="N132" i="64" a="1"/>
  <c r="N132" i="64" s="1"/>
  <c r="J134" i="64" a="1"/>
  <c r="J134" i="64" s="1"/>
  <c r="F136" i="64" a="1"/>
  <c r="F136" i="64" s="1"/>
  <c r="N137" i="64" a="1"/>
  <c r="N137" i="64" s="1"/>
  <c r="J139" i="64" a="1"/>
  <c r="J139" i="64" s="1"/>
  <c r="F141" i="64" a="1"/>
  <c r="F141" i="64" s="1"/>
  <c r="N142" i="64" a="1"/>
  <c r="N142" i="64" s="1"/>
  <c r="J144" i="64" a="1"/>
  <c r="J144" i="64" s="1"/>
  <c r="F146" i="64" a="1"/>
  <c r="F146" i="64" s="1"/>
  <c r="N147" i="64" a="1"/>
  <c r="N147" i="64" s="1"/>
  <c r="J149" i="64" a="1"/>
  <c r="J149" i="64" s="1"/>
  <c r="F151" i="64" a="1"/>
  <c r="F151" i="64" s="1"/>
  <c r="N152" i="64" a="1"/>
  <c r="N152" i="64" s="1"/>
  <c r="J154" i="64" a="1"/>
  <c r="J154" i="64" s="1"/>
  <c r="F156" i="64" a="1"/>
  <c r="F156" i="64" s="1"/>
  <c r="N157" i="64" a="1"/>
  <c r="N157" i="64" s="1"/>
  <c r="J159" i="64" a="1"/>
  <c r="J159" i="64" s="1"/>
  <c r="F161" i="64" a="1"/>
  <c r="F161" i="64" s="1"/>
  <c r="N162" i="64" a="1"/>
  <c r="N162" i="64" s="1"/>
  <c r="J164" i="64" a="1"/>
  <c r="J164" i="64" s="1"/>
  <c r="F166" i="64" a="1"/>
  <c r="F166" i="64" s="1"/>
  <c r="N167" i="64" a="1"/>
  <c r="N167" i="64" s="1"/>
  <c r="J169" i="64" a="1"/>
  <c r="J169" i="64" s="1"/>
  <c r="F171" i="64" a="1"/>
  <c r="F171" i="64" s="1"/>
  <c r="N172" i="64" a="1"/>
  <c r="N172" i="64" s="1"/>
  <c r="J174" i="64" a="1"/>
  <c r="J174" i="64" s="1"/>
  <c r="F176" i="64" a="1"/>
  <c r="F176" i="64" s="1"/>
  <c r="N177" i="64" a="1"/>
  <c r="N177" i="64" s="1"/>
  <c r="J179" i="64" a="1"/>
  <c r="J179" i="64" s="1"/>
  <c r="F181" i="64" a="1"/>
  <c r="F181" i="64" s="1"/>
  <c r="N182" i="64" a="1"/>
  <c r="N182" i="64" s="1"/>
  <c r="J184" i="64" a="1"/>
  <c r="J184" i="64" s="1"/>
  <c r="F186" i="64" a="1"/>
  <c r="F186" i="64" s="1"/>
  <c r="N187" i="64" a="1"/>
  <c r="N187" i="64" s="1"/>
  <c r="J189" i="64" a="1"/>
  <c r="J189" i="64" s="1"/>
  <c r="F191" i="64" a="1"/>
  <c r="F191" i="64" s="1"/>
  <c r="N192" i="64" a="1"/>
  <c r="N192" i="64" s="1"/>
  <c r="J194" i="64" a="1"/>
  <c r="J194" i="64" s="1"/>
  <c r="F196" i="64" a="1"/>
  <c r="F196" i="64" s="1"/>
  <c r="K129" i="64" a="1"/>
  <c r="K129" i="64" s="1"/>
  <c r="G131" i="64" a="1"/>
  <c r="G131" i="64" s="1"/>
  <c r="O132" i="64" a="1"/>
  <c r="O132" i="64" s="1"/>
  <c r="K134" i="64" a="1"/>
  <c r="K134" i="64" s="1"/>
  <c r="G136" i="64" a="1"/>
  <c r="G136" i="64" s="1"/>
  <c r="O137" i="64" a="1"/>
  <c r="O137" i="64" s="1"/>
  <c r="K139" i="64" a="1"/>
  <c r="K139" i="64" s="1"/>
  <c r="G141" i="64" a="1"/>
  <c r="G141" i="64" s="1"/>
  <c r="O142" i="64" a="1"/>
  <c r="O142" i="64" s="1"/>
  <c r="K144" i="64" a="1"/>
  <c r="K144" i="64" s="1"/>
  <c r="G146" i="64" a="1"/>
  <c r="G146" i="64" s="1"/>
  <c r="O147" i="64" a="1"/>
  <c r="O147" i="64" s="1"/>
  <c r="K149" i="64" a="1"/>
  <c r="K149" i="64" s="1"/>
  <c r="G151" i="64" a="1"/>
  <c r="G151" i="64" s="1"/>
  <c r="O152" i="64" a="1"/>
  <c r="O152" i="64" s="1"/>
  <c r="K154" i="64" a="1"/>
  <c r="K154" i="64" s="1"/>
  <c r="G156" i="64" a="1"/>
  <c r="G156" i="64" s="1"/>
  <c r="O157" i="64" a="1"/>
  <c r="O157" i="64" s="1"/>
  <c r="K159" i="64" a="1"/>
  <c r="K159" i="64" s="1"/>
  <c r="G161" i="64" a="1"/>
  <c r="G161" i="64" s="1"/>
  <c r="O162" i="64" a="1"/>
  <c r="O162" i="64" s="1"/>
  <c r="K164" i="64" a="1"/>
  <c r="K164" i="64" s="1"/>
  <c r="G166" i="64" a="1"/>
  <c r="G166" i="64" s="1"/>
  <c r="O167" i="64" a="1"/>
  <c r="O167" i="64" s="1"/>
  <c r="K169" i="64" a="1"/>
  <c r="K169" i="64" s="1"/>
  <c r="G171" i="64" a="1"/>
  <c r="G171" i="64" s="1"/>
  <c r="O172" i="64" a="1"/>
  <c r="O172" i="64" s="1"/>
  <c r="K174" i="64" a="1"/>
  <c r="K174" i="64" s="1"/>
  <c r="G176" i="64" a="1"/>
  <c r="G176" i="64" s="1"/>
  <c r="O177" i="64" a="1"/>
  <c r="O177" i="64" s="1"/>
  <c r="K179" i="64" a="1"/>
  <c r="K179" i="64" s="1"/>
  <c r="G181" i="64" a="1"/>
  <c r="G181" i="64" s="1"/>
  <c r="O182" i="64" a="1"/>
  <c r="O182" i="64" s="1"/>
  <c r="K184" i="64" a="1"/>
  <c r="K184" i="64" s="1"/>
  <c r="G186" i="64" a="1"/>
  <c r="G186" i="64" s="1"/>
  <c r="O187" i="64" a="1"/>
  <c r="O187" i="64" s="1"/>
  <c r="K189" i="64" a="1"/>
  <c r="K189" i="64" s="1"/>
  <c r="G191" i="64" a="1"/>
  <c r="G191" i="64" s="1"/>
  <c r="O192" i="64" a="1"/>
  <c r="O192" i="64" s="1"/>
  <c r="K194" i="64" a="1"/>
  <c r="K194" i="64" s="1"/>
  <c r="G196" i="64" a="1"/>
  <c r="G196" i="64" s="1"/>
  <c r="D128" i="64" a="1"/>
  <c r="D128" i="64" s="1"/>
  <c r="L129" i="64" a="1"/>
  <c r="L129" i="64" s="1"/>
  <c r="H131" i="64" a="1"/>
  <c r="H131" i="64" s="1"/>
  <c r="D133" i="64" a="1"/>
  <c r="D133" i="64" s="1"/>
  <c r="L134" i="64" a="1"/>
  <c r="L134" i="64" s="1"/>
  <c r="H136" i="64" a="1"/>
  <c r="H136" i="64" s="1"/>
  <c r="D138" i="64" a="1"/>
  <c r="D138" i="64" s="1"/>
  <c r="L139" i="64" a="1"/>
  <c r="L139" i="64" s="1"/>
  <c r="H141" i="64" a="1"/>
  <c r="H141" i="64" s="1"/>
  <c r="D143" i="64" a="1"/>
  <c r="D143" i="64" s="1"/>
  <c r="L144" i="64" a="1"/>
  <c r="L144" i="64" s="1"/>
  <c r="H146" i="64" a="1"/>
  <c r="H146" i="64" s="1"/>
  <c r="D148" i="64" a="1"/>
  <c r="D148" i="64" s="1"/>
  <c r="L149" i="64" a="1"/>
  <c r="L149" i="64" s="1"/>
  <c r="H151" i="64" a="1"/>
  <c r="H151" i="64" s="1"/>
  <c r="D153" i="64" a="1"/>
  <c r="D153" i="64" s="1"/>
  <c r="L154" i="64" a="1"/>
  <c r="L154" i="64" s="1"/>
  <c r="H156" i="64" a="1"/>
  <c r="H156" i="64" s="1"/>
  <c r="D158" i="64" a="1"/>
  <c r="D158" i="64" s="1"/>
  <c r="L159" i="64" a="1"/>
  <c r="L159" i="64" s="1"/>
  <c r="H161" i="64" a="1"/>
  <c r="H161" i="64" s="1"/>
  <c r="D163" i="64" a="1"/>
  <c r="D163" i="64" s="1"/>
  <c r="L164" i="64" a="1"/>
  <c r="L164" i="64" s="1"/>
  <c r="H166" i="64" a="1"/>
  <c r="H166" i="64" s="1"/>
  <c r="D168" i="64" a="1"/>
  <c r="D168" i="64" s="1"/>
  <c r="L169" i="64" a="1"/>
  <c r="L169" i="64" s="1"/>
  <c r="H171" i="64" a="1"/>
  <c r="H171" i="64" s="1"/>
  <c r="D173" i="64" a="1"/>
  <c r="D173" i="64" s="1"/>
  <c r="L174" i="64" a="1"/>
  <c r="L174" i="64" s="1"/>
  <c r="H176" i="64" a="1"/>
  <c r="H176" i="64" s="1"/>
  <c r="D178" i="64" a="1"/>
  <c r="D178" i="64" s="1"/>
  <c r="L179" i="64" a="1"/>
  <c r="L179" i="64" s="1"/>
  <c r="H181" i="64" a="1"/>
  <c r="H181" i="64" s="1"/>
  <c r="D183" i="64" a="1"/>
  <c r="D183" i="64" s="1"/>
  <c r="L184" i="64" a="1"/>
  <c r="L184" i="64" s="1"/>
  <c r="H186" i="64" a="1"/>
  <c r="H186" i="64" s="1"/>
  <c r="D188" i="64" a="1"/>
  <c r="D188" i="64" s="1"/>
  <c r="L189" i="64" a="1"/>
  <c r="L189" i="64" s="1"/>
  <c r="H191" i="64" a="1"/>
  <c r="H191" i="64" s="1"/>
  <c r="D193" i="64" a="1"/>
  <c r="D193" i="64" s="1"/>
  <c r="L194" i="64" a="1"/>
  <c r="L194" i="64" s="1"/>
  <c r="H196" i="64" a="1"/>
  <c r="H196" i="64" s="1"/>
  <c r="E128" i="64" a="1"/>
  <c r="E128" i="64" s="1"/>
  <c r="M129" i="64" a="1"/>
  <c r="M129" i="64" s="1"/>
  <c r="I131" i="64" a="1"/>
  <c r="I131" i="64" s="1"/>
  <c r="E133" i="64" a="1"/>
  <c r="E133" i="64" s="1"/>
  <c r="M134" i="64" a="1"/>
  <c r="M134" i="64" s="1"/>
  <c r="I136" i="64" a="1"/>
  <c r="I136" i="64" s="1"/>
  <c r="E138" i="64" a="1"/>
  <c r="E138" i="64" s="1"/>
  <c r="M139" i="64" a="1"/>
  <c r="M139" i="64" s="1"/>
  <c r="I141" i="64" a="1"/>
  <c r="I141" i="64" s="1"/>
  <c r="E143" i="64" a="1"/>
  <c r="E143" i="64" s="1"/>
  <c r="M144" i="64" a="1"/>
  <c r="M144" i="64" s="1"/>
  <c r="I146" i="64" a="1"/>
  <c r="I146" i="64" s="1"/>
  <c r="E148" i="64" a="1"/>
  <c r="E148" i="64" s="1"/>
  <c r="M149" i="64" a="1"/>
  <c r="M149" i="64" s="1"/>
  <c r="I151" i="64" a="1"/>
  <c r="I151" i="64" s="1"/>
  <c r="E153" i="64" a="1"/>
  <c r="E153" i="64" s="1"/>
  <c r="M154" i="64" a="1"/>
  <c r="M154" i="64" s="1"/>
  <c r="I156" i="64" a="1"/>
  <c r="I156" i="64" s="1"/>
  <c r="E158" i="64" a="1"/>
  <c r="E158" i="64" s="1"/>
  <c r="M159" i="64" a="1"/>
  <c r="M159" i="64" s="1"/>
  <c r="I161" i="64" a="1"/>
  <c r="I161" i="64" s="1"/>
  <c r="E163" i="64" a="1"/>
  <c r="E163" i="64" s="1"/>
  <c r="M164" i="64" a="1"/>
  <c r="M164" i="64" s="1"/>
  <c r="I166" i="64" a="1"/>
  <c r="I166" i="64" s="1"/>
  <c r="E168" i="64" a="1"/>
  <c r="E168" i="64" s="1"/>
  <c r="M169" i="64" a="1"/>
  <c r="M169" i="64" s="1"/>
  <c r="I171" i="64" a="1"/>
  <c r="I171" i="64" s="1"/>
  <c r="E173" i="64" a="1"/>
  <c r="E173" i="64" s="1"/>
  <c r="M174" i="64" a="1"/>
  <c r="M174" i="64" s="1"/>
  <c r="I176" i="64" a="1"/>
  <c r="I176" i="64" s="1"/>
  <c r="E178" i="64" a="1"/>
  <c r="E178" i="64" s="1"/>
  <c r="M179" i="64" a="1"/>
  <c r="M179" i="64" s="1"/>
  <c r="I181" i="64" a="1"/>
  <c r="I181" i="64" s="1"/>
  <c r="E183" i="64" a="1"/>
  <c r="E183" i="64" s="1"/>
  <c r="M184" i="64" a="1"/>
  <c r="M184" i="64" s="1"/>
  <c r="I186" i="64" a="1"/>
  <c r="I186" i="64" s="1"/>
  <c r="E188" i="64" a="1"/>
  <c r="E188" i="64" s="1"/>
  <c r="M189" i="64" a="1"/>
  <c r="M189" i="64" s="1"/>
  <c r="I191" i="64" a="1"/>
  <c r="I191" i="64" s="1"/>
  <c r="E193" i="64" a="1"/>
  <c r="E193" i="64" s="1"/>
  <c r="M194" i="64" a="1"/>
  <c r="M194" i="64" s="1"/>
  <c r="I196" i="64" a="1"/>
  <c r="I196" i="64" s="1"/>
  <c r="F128" i="64" a="1"/>
  <c r="F128" i="64" s="1"/>
  <c r="N129" i="64" a="1"/>
  <c r="N129" i="64" s="1"/>
  <c r="J131" i="64" a="1"/>
  <c r="J131" i="64" s="1"/>
  <c r="F133" i="64" a="1"/>
  <c r="F133" i="64" s="1"/>
  <c r="N134" i="64" a="1"/>
  <c r="N134" i="64" s="1"/>
  <c r="J136" i="64" a="1"/>
  <c r="J136" i="64" s="1"/>
  <c r="F138" i="64" a="1"/>
  <c r="F138" i="64" s="1"/>
  <c r="N139" i="64" a="1"/>
  <c r="N139" i="64" s="1"/>
  <c r="J141" i="64" a="1"/>
  <c r="J141" i="64" s="1"/>
  <c r="F143" i="64" a="1"/>
  <c r="F143" i="64" s="1"/>
  <c r="N144" i="64" a="1"/>
  <c r="N144" i="64" s="1"/>
  <c r="J146" i="64" a="1"/>
  <c r="J146" i="64" s="1"/>
  <c r="F148" i="64" a="1"/>
  <c r="F148" i="64" s="1"/>
  <c r="N149" i="64" a="1"/>
  <c r="N149" i="64" s="1"/>
  <c r="J151" i="64" a="1"/>
  <c r="J151" i="64" s="1"/>
  <c r="F153" i="64" a="1"/>
  <c r="F153" i="64" s="1"/>
  <c r="N154" i="64" a="1"/>
  <c r="N154" i="64" s="1"/>
  <c r="J156" i="64" a="1"/>
  <c r="J156" i="64" s="1"/>
  <c r="F158" i="64" a="1"/>
  <c r="F158" i="64" s="1"/>
  <c r="N159" i="64" a="1"/>
  <c r="N159" i="64" s="1"/>
  <c r="J161" i="64" a="1"/>
  <c r="J161" i="64" s="1"/>
  <c r="F163" i="64" a="1"/>
  <c r="F163" i="64" s="1"/>
  <c r="N164" i="64" a="1"/>
  <c r="N164" i="64" s="1"/>
  <c r="J166" i="64" a="1"/>
  <c r="J166" i="64" s="1"/>
  <c r="F168" i="64" a="1"/>
  <c r="F168" i="64" s="1"/>
  <c r="N169" i="64" a="1"/>
  <c r="N169" i="64" s="1"/>
  <c r="J171" i="64" a="1"/>
  <c r="J171" i="64" s="1"/>
  <c r="F173" i="64" a="1"/>
  <c r="F173" i="64" s="1"/>
  <c r="N174" i="64" a="1"/>
  <c r="N174" i="64" s="1"/>
  <c r="J176" i="64" a="1"/>
  <c r="J176" i="64" s="1"/>
  <c r="F178" i="64" a="1"/>
  <c r="F178" i="64" s="1"/>
  <c r="N179" i="64" a="1"/>
  <c r="N179" i="64" s="1"/>
  <c r="J181" i="64" a="1"/>
  <c r="J181" i="64" s="1"/>
  <c r="F183" i="64" a="1"/>
  <c r="F183" i="64" s="1"/>
  <c r="N184" i="64" a="1"/>
  <c r="N184" i="64" s="1"/>
  <c r="J186" i="64" a="1"/>
  <c r="J186" i="64" s="1"/>
  <c r="F188" i="64" a="1"/>
  <c r="F188" i="64" s="1"/>
  <c r="N189" i="64" a="1"/>
  <c r="N189" i="64" s="1"/>
  <c r="J191" i="64" a="1"/>
  <c r="J191" i="64" s="1"/>
  <c r="F193" i="64" a="1"/>
  <c r="F193" i="64" s="1"/>
  <c r="N194" i="64" a="1"/>
  <c r="N194" i="64" s="1"/>
  <c r="J196" i="64" a="1"/>
  <c r="J196" i="64" s="1"/>
  <c r="G128" i="64" a="1"/>
  <c r="G128" i="64" s="1"/>
  <c r="O129" i="64" a="1"/>
  <c r="O129" i="64" s="1"/>
  <c r="K131" i="64" a="1"/>
  <c r="K131" i="64" s="1"/>
  <c r="G133" i="64" a="1"/>
  <c r="G133" i="64" s="1"/>
  <c r="O134" i="64" a="1"/>
  <c r="O134" i="64" s="1"/>
  <c r="K136" i="64" a="1"/>
  <c r="K136" i="64" s="1"/>
  <c r="G138" i="64" a="1"/>
  <c r="G138" i="64" s="1"/>
  <c r="O139" i="64" a="1"/>
  <c r="O139" i="64" s="1"/>
  <c r="K141" i="64" a="1"/>
  <c r="K141" i="64" s="1"/>
  <c r="G143" i="64" a="1"/>
  <c r="G143" i="64" s="1"/>
  <c r="O144" i="64" a="1"/>
  <c r="O144" i="64" s="1"/>
  <c r="K146" i="64" a="1"/>
  <c r="K146" i="64" s="1"/>
  <c r="G148" i="64" a="1"/>
  <c r="G148" i="64" s="1"/>
  <c r="O149" i="64" a="1"/>
  <c r="O149" i="64" s="1"/>
  <c r="K151" i="64" a="1"/>
  <c r="K151" i="64" s="1"/>
  <c r="G153" i="64" a="1"/>
  <c r="G153" i="64" s="1"/>
  <c r="O154" i="64" a="1"/>
  <c r="O154" i="64" s="1"/>
  <c r="K156" i="64" a="1"/>
  <c r="K156" i="64" s="1"/>
  <c r="G158" i="64" a="1"/>
  <c r="G158" i="64" s="1"/>
  <c r="O159" i="64" a="1"/>
  <c r="O159" i="64" s="1"/>
  <c r="K161" i="64" a="1"/>
  <c r="K161" i="64" s="1"/>
  <c r="G163" i="64" a="1"/>
  <c r="G163" i="64" s="1"/>
  <c r="O164" i="64" a="1"/>
  <c r="O164" i="64" s="1"/>
  <c r="K166" i="64" a="1"/>
  <c r="K166" i="64" s="1"/>
  <c r="G168" i="64" a="1"/>
  <c r="G168" i="64" s="1"/>
  <c r="O169" i="64" a="1"/>
  <c r="O169" i="64" s="1"/>
  <c r="K171" i="64" a="1"/>
  <c r="K171" i="64" s="1"/>
  <c r="G173" i="64" a="1"/>
  <c r="G173" i="64" s="1"/>
  <c r="O174" i="64" a="1"/>
  <c r="O174" i="64" s="1"/>
  <c r="K176" i="64" a="1"/>
  <c r="K176" i="64" s="1"/>
  <c r="G178" i="64" a="1"/>
  <c r="G178" i="64" s="1"/>
  <c r="O179" i="64" a="1"/>
  <c r="O179" i="64" s="1"/>
  <c r="K181" i="64" a="1"/>
  <c r="K181" i="64" s="1"/>
  <c r="G183" i="64" a="1"/>
  <c r="G183" i="64" s="1"/>
  <c r="O184" i="64" a="1"/>
  <c r="O184" i="64" s="1"/>
  <c r="K186" i="64" a="1"/>
  <c r="K186" i="64" s="1"/>
  <c r="G188" i="64" a="1"/>
  <c r="G188" i="64" s="1"/>
  <c r="O189" i="64" a="1"/>
  <c r="O189" i="64" s="1"/>
  <c r="K191" i="64" a="1"/>
  <c r="K191" i="64" s="1"/>
  <c r="G193" i="64" a="1"/>
  <c r="G193" i="64" s="1"/>
  <c r="O194" i="64" a="1"/>
  <c r="O194" i="64" s="1"/>
  <c r="K196" i="64" a="1"/>
  <c r="K196" i="64" s="1"/>
  <c r="R104" i="76"/>
  <c r="S104" i="76" s="1"/>
  <c r="R108" i="76"/>
  <c r="S108" i="76" s="1"/>
  <c r="R111" i="76"/>
  <c r="S111" i="76" s="1"/>
  <c r="R105" i="76"/>
  <c r="S105" i="76" s="1"/>
  <c r="R110" i="76"/>
  <c r="S110" i="76" s="1"/>
  <c r="R109" i="76"/>
  <c r="S109" i="76" s="1"/>
  <c r="E155" i="65" a="1"/>
  <c r="E155" i="65" s="1"/>
  <c r="H154" i="65" a="1"/>
  <c r="H154" i="65" s="1"/>
  <c r="L153" i="65" a="1"/>
  <c r="L153" i="65" s="1"/>
  <c r="D153" i="65" a="1"/>
  <c r="D153" i="65" s="1"/>
  <c r="H152" i="65" a="1"/>
  <c r="H152" i="65" s="1"/>
  <c r="L151" i="65" a="1"/>
  <c r="L151" i="65" s="1"/>
  <c r="D151" i="65" a="1"/>
  <c r="D151" i="65" s="1"/>
  <c r="H150" i="65" a="1"/>
  <c r="H150" i="65" s="1"/>
  <c r="L149" i="65" a="1"/>
  <c r="L149" i="65" s="1"/>
  <c r="D149" i="65" a="1"/>
  <c r="D149" i="65" s="1"/>
  <c r="H148" i="65" a="1"/>
  <c r="H148" i="65" s="1"/>
  <c r="L147" i="65" a="1"/>
  <c r="L147" i="65" s="1"/>
  <c r="D147" i="65" a="1"/>
  <c r="D147" i="65" s="1"/>
  <c r="D155" i="65" a="1"/>
  <c r="D155" i="65" s="1"/>
  <c r="G154" i="65" a="1"/>
  <c r="G154" i="65" s="1"/>
  <c r="K153" i="65" a="1"/>
  <c r="K153" i="65" s="1"/>
  <c r="O152" i="65" a="1"/>
  <c r="O152" i="65" s="1"/>
  <c r="G152" i="65" a="1"/>
  <c r="G152" i="65" s="1"/>
  <c r="K151" i="65" a="1"/>
  <c r="K151" i="65" s="1"/>
  <c r="O150" i="65" a="1"/>
  <c r="O150" i="65" s="1"/>
  <c r="G150" i="65" a="1"/>
  <c r="G150" i="65" s="1"/>
  <c r="K149" i="65" a="1"/>
  <c r="K149" i="65" s="1"/>
  <c r="O148" i="65" a="1"/>
  <c r="O148" i="65" s="1"/>
  <c r="G148" i="65" a="1"/>
  <c r="G148" i="65" s="1"/>
  <c r="K147" i="65" a="1"/>
  <c r="K147" i="65" s="1"/>
  <c r="O154" i="65" a="1"/>
  <c r="O154" i="65" s="1"/>
  <c r="F154" i="65" a="1"/>
  <c r="F154" i="65" s="1"/>
  <c r="J153" i="65" a="1"/>
  <c r="J153" i="65" s="1"/>
  <c r="N152" i="65" a="1"/>
  <c r="N152" i="65" s="1"/>
  <c r="F152" i="65" a="1"/>
  <c r="F152" i="65" s="1"/>
  <c r="J151" i="65" a="1"/>
  <c r="J151" i="65" s="1"/>
  <c r="N150" i="65" a="1"/>
  <c r="N150" i="65" s="1"/>
  <c r="F150" i="65" a="1"/>
  <c r="F150" i="65" s="1"/>
  <c r="J149" i="65" a="1"/>
  <c r="J149" i="65" s="1"/>
  <c r="N148" i="65" a="1"/>
  <c r="N148" i="65" s="1"/>
  <c r="F148" i="65" a="1"/>
  <c r="F148" i="65" s="1"/>
  <c r="J147" i="65" a="1"/>
  <c r="J147" i="65" s="1"/>
  <c r="E156" i="65" a="1"/>
  <c r="E156" i="65" s="1"/>
  <c r="N154" i="65" a="1"/>
  <c r="N154" i="65" s="1"/>
  <c r="E154" i="65" a="1"/>
  <c r="E154" i="65" s="1"/>
  <c r="I153" i="65" a="1"/>
  <c r="I153" i="65" s="1"/>
  <c r="M152" i="65" a="1"/>
  <c r="M152" i="65" s="1"/>
  <c r="E152" i="65" a="1"/>
  <c r="E152" i="65" s="1"/>
  <c r="I151" i="65" a="1"/>
  <c r="I151" i="65" s="1"/>
  <c r="M150" i="65" a="1"/>
  <c r="M150" i="65" s="1"/>
  <c r="E150" i="65" a="1"/>
  <c r="E150" i="65" s="1"/>
  <c r="I149" i="65" a="1"/>
  <c r="I149" i="65" s="1"/>
  <c r="M148" i="65" a="1"/>
  <c r="M148" i="65" s="1"/>
  <c r="E148" i="65" a="1"/>
  <c r="E148" i="65" s="1"/>
  <c r="I147" i="65" a="1"/>
  <c r="I147" i="65" s="1"/>
  <c r="O155" i="65" a="1"/>
  <c r="O155" i="65" s="1"/>
  <c r="M154" i="65" a="1"/>
  <c r="M154" i="65" s="1"/>
  <c r="D154" i="65" a="1"/>
  <c r="D154" i="65" s="1"/>
  <c r="H153" i="65" a="1"/>
  <c r="H153" i="65" s="1"/>
  <c r="L152" i="65" a="1"/>
  <c r="L152" i="65" s="1"/>
  <c r="D152" i="65" a="1"/>
  <c r="D152" i="65" s="1"/>
  <c r="H151" i="65" a="1"/>
  <c r="H151" i="65" s="1"/>
  <c r="L150" i="65" a="1"/>
  <c r="L150" i="65" s="1"/>
  <c r="D150" i="65" a="1"/>
  <c r="D150" i="65" s="1"/>
  <c r="H149" i="65" a="1"/>
  <c r="H149" i="65" s="1"/>
  <c r="L148" i="65" a="1"/>
  <c r="L148" i="65" s="1"/>
  <c r="D148" i="65" a="1"/>
  <c r="D148" i="65" s="1"/>
  <c r="H147" i="65" a="1"/>
  <c r="H147" i="65" s="1"/>
  <c r="L155" i="65" a="1"/>
  <c r="L155" i="65" s="1"/>
  <c r="L154" i="65" a="1"/>
  <c r="L154" i="65" s="1"/>
  <c r="O153" i="65" a="1"/>
  <c r="O153" i="65" s="1"/>
  <c r="G153" i="65" a="1"/>
  <c r="G153" i="65" s="1"/>
  <c r="K152" i="65" a="1"/>
  <c r="K152" i="65" s="1"/>
  <c r="O151" i="65" a="1"/>
  <c r="O151" i="65" s="1"/>
  <c r="G151" i="65" a="1"/>
  <c r="G151" i="65" s="1"/>
  <c r="K150" i="65" a="1"/>
  <c r="K150" i="65" s="1"/>
  <c r="O149" i="65" a="1"/>
  <c r="O149" i="65" s="1"/>
  <c r="G149" i="65" a="1"/>
  <c r="G149" i="65" s="1"/>
  <c r="K148" i="65" a="1"/>
  <c r="K148" i="65" s="1"/>
  <c r="O147" i="65" a="1"/>
  <c r="O147" i="65" s="1"/>
  <c r="G147" i="65" a="1"/>
  <c r="G147" i="65" s="1"/>
  <c r="I155" i="65" a="1"/>
  <c r="I155" i="65" s="1"/>
  <c r="K154" i="65" a="1"/>
  <c r="K154" i="65" s="1"/>
  <c r="N153" i="65" a="1"/>
  <c r="N153" i="65" s="1"/>
  <c r="F153" i="65" a="1"/>
  <c r="F153" i="65" s="1"/>
  <c r="J152" i="65" a="1"/>
  <c r="J152" i="65" s="1"/>
  <c r="N151" i="65" a="1"/>
  <c r="N151" i="65" s="1"/>
  <c r="F151" i="65" a="1"/>
  <c r="F151" i="65" s="1"/>
  <c r="J150" i="65" a="1"/>
  <c r="J150" i="65" s="1"/>
  <c r="N149" i="65" a="1"/>
  <c r="N149" i="65" s="1"/>
  <c r="F149" i="65" a="1"/>
  <c r="F149" i="65" s="1"/>
  <c r="J148" i="65" a="1"/>
  <c r="J148" i="65" s="1"/>
  <c r="N147" i="65" a="1"/>
  <c r="N147" i="65" s="1"/>
  <c r="F147" i="65" a="1"/>
  <c r="F147" i="65" s="1"/>
  <c r="G155" i="65" a="1"/>
  <c r="G155" i="65" s="1"/>
  <c r="I154" i="65" a="1"/>
  <c r="I154" i="65" s="1"/>
  <c r="M153" i="65" a="1"/>
  <c r="M153" i="65" s="1"/>
  <c r="E153" i="65" a="1"/>
  <c r="E153" i="65" s="1"/>
  <c r="I152" i="65" a="1"/>
  <c r="I152" i="65" s="1"/>
  <c r="M151" i="65" a="1"/>
  <c r="M151" i="65" s="1"/>
  <c r="E151" i="65" a="1"/>
  <c r="E151" i="65" s="1"/>
  <c r="I150" i="65" a="1"/>
  <c r="I150" i="65" s="1"/>
  <c r="M149" i="65" a="1"/>
  <c r="M149" i="65" s="1"/>
  <c r="E149" i="65" a="1"/>
  <c r="E149" i="65" s="1"/>
  <c r="I148" i="65" a="1"/>
  <c r="I148" i="65" s="1"/>
  <c r="M147" i="65" a="1"/>
  <c r="M147" i="65" s="1"/>
  <c r="E147" i="65" a="1"/>
  <c r="E147" i="65" s="1"/>
  <c r="C127" i="65"/>
  <c r="H196" i="65" a="1"/>
  <c r="H196" i="65" s="1"/>
  <c r="H309" i="65" s="1"/>
  <c r="L195" i="65" a="1"/>
  <c r="L195" i="65" s="1"/>
  <c r="D195" i="65" a="1"/>
  <c r="D195" i="65" s="1"/>
  <c r="H194" i="65" a="1"/>
  <c r="H194" i="65" s="1"/>
  <c r="L193" i="65" a="1"/>
  <c r="L193" i="65" s="1"/>
  <c r="D193" i="65" a="1"/>
  <c r="D193" i="65" s="1"/>
  <c r="H192" i="65" a="1"/>
  <c r="H192" i="65" s="1"/>
  <c r="L191" i="65" a="1"/>
  <c r="L191" i="65" s="1"/>
  <c r="L304" i="65" s="1"/>
  <c r="D191" i="65" a="1"/>
  <c r="D191" i="65" s="1"/>
  <c r="H190" i="65" a="1"/>
  <c r="H190" i="65" s="1"/>
  <c r="L189" i="65" a="1"/>
  <c r="L189" i="65" s="1"/>
  <c r="D189" i="65" a="1"/>
  <c r="D189" i="65" s="1"/>
  <c r="H188" i="65" a="1"/>
  <c r="H188" i="65" s="1"/>
  <c r="H301" i="65" s="1"/>
  <c r="O196" i="65" a="1"/>
  <c r="O196" i="65" s="1"/>
  <c r="G196" i="65" a="1"/>
  <c r="G196" i="65" s="1"/>
  <c r="G309" i="65" s="1"/>
  <c r="K195" i="65" a="1"/>
  <c r="K195" i="65" s="1"/>
  <c r="O194" i="65" a="1"/>
  <c r="O194" i="65" s="1"/>
  <c r="G194" i="65" a="1"/>
  <c r="G194" i="65" s="1"/>
  <c r="K193" i="65" a="1"/>
  <c r="K193" i="65" s="1"/>
  <c r="O192" i="65" a="1"/>
  <c r="O192" i="65" s="1"/>
  <c r="G192" i="65" a="1"/>
  <c r="G192" i="65" s="1"/>
  <c r="K191" i="65" a="1"/>
  <c r="K191" i="65" s="1"/>
  <c r="K304" i="65" s="1"/>
  <c r="O190" i="65" a="1"/>
  <c r="O190" i="65" s="1"/>
  <c r="G190" i="65" a="1"/>
  <c r="G190" i="65" s="1"/>
  <c r="K189" i="65" a="1"/>
  <c r="K189" i="65" s="1"/>
  <c r="O188" i="65" a="1"/>
  <c r="O188" i="65" s="1"/>
  <c r="G188" i="65" a="1"/>
  <c r="G188" i="65" s="1"/>
  <c r="N196" i="65" a="1"/>
  <c r="N196" i="65" s="1"/>
  <c r="F196" i="65" a="1"/>
  <c r="F196" i="65" s="1"/>
  <c r="J195" i="65" a="1"/>
  <c r="J195" i="65" s="1"/>
  <c r="N194" i="65" a="1"/>
  <c r="N194" i="65" s="1"/>
  <c r="F194" i="65" a="1"/>
  <c r="F194" i="65" s="1"/>
  <c r="J193" i="65" a="1"/>
  <c r="J193" i="65" s="1"/>
  <c r="J306" i="65" s="1"/>
  <c r="N192" i="65" a="1"/>
  <c r="N192" i="65" s="1"/>
  <c r="F192" i="65" a="1"/>
  <c r="F192" i="65" s="1"/>
  <c r="J191" i="65" a="1"/>
  <c r="J191" i="65" s="1"/>
  <c r="N190" i="65" a="1"/>
  <c r="N190" i="65" s="1"/>
  <c r="F190" i="65" a="1"/>
  <c r="F190" i="65" s="1"/>
  <c r="J189" i="65" a="1"/>
  <c r="J189" i="65" s="1"/>
  <c r="J302" i="65" s="1"/>
  <c r="N188" i="65" a="1"/>
  <c r="N188" i="65" s="1"/>
  <c r="F188" i="65" a="1"/>
  <c r="F188" i="65" s="1"/>
  <c r="M196" i="65" a="1"/>
  <c r="M196" i="65" s="1"/>
  <c r="E196" i="65" a="1"/>
  <c r="E196" i="65" s="1"/>
  <c r="I195" i="65" a="1"/>
  <c r="I195" i="65" s="1"/>
  <c r="M194" i="65" a="1"/>
  <c r="M194" i="65" s="1"/>
  <c r="E194" i="65" a="1"/>
  <c r="E194" i="65" s="1"/>
  <c r="I193" i="65" a="1"/>
  <c r="I193" i="65" s="1"/>
  <c r="I306" i="65" s="1"/>
  <c r="M192" i="65" a="1"/>
  <c r="M192" i="65" s="1"/>
  <c r="E192" i="65" a="1"/>
  <c r="E192" i="65" s="1"/>
  <c r="I191" i="65" a="1"/>
  <c r="I191" i="65" s="1"/>
  <c r="M190" i="65" a="1"/>
  <c r="M190" i="65" s="1"/>
  <c r="E190" i="65" a="1"/>
  <c r="E190" i="65" s="1"/>
  <c r="I189" i="65" a="1"/>
  <c r="I189" i="65" s="1"/>
  <c r="I302" i="65" s="1"/>
  <c r="M188" i="65" a="1"/>
  <c r="M188" i="65" s="1"/>
  <c r="M301" i="65" s="1"/>
  <c r="E188" i="65" a="1"/>
  <c r="E188" i="65" s="1"/>
  <c r="E301" i="65" s="1"/>
  <c r="L196" i="65" a="1"/>
  <c r="L196" i="65" s="1"/>
  <c r="L309" i="65" s="1"/>
  <c r="D196" i="65" a="1"/>
  <c r="D196" i="65" s="1"/>
  <c r="H195" i="65" a="1"/>
  <c r="H195" i="65" s="1"/>
  <c r="L194" i="65" a="1"/>
  <c r="L194" i="65" s="1"/>
  <c r="L307" i="65" s="1"/>
  <c r="D194" i="65" a="1"/>
  <c r="D194" i="65" s="1"/>
  <c r="H193" i="65" a="1"/>
  <c r="H193" i="65" s="1"/>
  <c r="L192" i="65" a="1"/>
  <c r="L192" i="65" s="1"/>
  <c r="D192" i="65" a="1"/>
  <c r="D192" i="65" s="1"/>
  <c r="H191" i="65" a="1"/>
  <c r="H191" i="65" s="1"/>
  <c r="H304" i="65" s="1"/>
  <c r="L190" i="65" a="1"/>
  <c r="L190" i="65" s="1"/>
  <c r="D190" i="65" a="1"/>
  <c r="D190" i="65" s="1"/>
  <c r="D303" i="65" s="1"/>
  <c r="H189" i="65" a="1"/>
  <c r="H189" i="65" s="1"/>
  <c r="L188" i="65" a="1"/>
  <c r="L188" i="65" s="1"/>
  <c r="D188" i="65" a="1"/>
  <c r="D188" i="65" s="1"/>
  <c r="K196" i="65" a="1"/>
  <c r="K196" i="65" s="1"/>
  <c r="K309" i="65" s="1"/>
  <c r="O195" i="65" a="1"/>
  <c r="O195" i="65" s="1"/>
  <c r="G195" i="65" a="1"/>
  <c r="G195" i="65" s="1"/>
  <c r="G308" i="65" s="1"/>
  <c r="K194" i="65" a="1"/>
  <c r="K194" i="65" s="1"/>
  <c r="K307" i="65" s="1"/>
  <c r="O193" i="65" a="1"/>
  <c r="O193" i="65" s="1"/>
  <c r="G193" i="65" a="1"/>
  <c r="G193" i="65" s="1"/>
  <c r="G306" i="65" s="1"/>
  <c r="K192" i="65" a="1"/>
  <c r="K192" i="65" s="1"/>
  <c r="O191" i="65" a="1"/>
  <c r="O191" i="65" s="1"/>
  <c r="G191" i="65" a="1"/>
  <c r="G191" i="65" s="1"/>
  <c r="K190" i="65" a="1"/>
  <c r="K190" i="65" s="1"/>
  <c r="O189" i="65" a="1"/>
  <c r="O189" i="65" s="1"/>
  <c r="G189" i="65" a="1"/>
  <c r="G189" i="65" s="1"/>
  <c r="K188" i="65" a="1"/>
  <c r="K188" i="65" s="1"/>
  <c r="J196" i="65" a="1"/>
  <c r="J196" i="65" s="1"/>
  <c r="N195" i="65" a="1"/>
  <c r="N195" i="65" s="1"/>
  <c r="F195" i="65" a="1"/>
  <c r="F195" i="65" s="1"/>
  <c r="J194" i="65" a="1"/>
  <c r="J194" i="65" s="1"/>
  <c r="J307" i="65" s="1"/>
  <c r="N193" i="65" a="1"/>
  <c r="N193" i="65" s="1"/>
  <c r="F193" i="65" a="1"/>
  <c r="F193" i="65" s="1"/>
  <c r="F306" i="65" s="1"/>
  <c r="J192" i="65" a="1"/>
  <c r="J192" i="65" s="1"/>
  <c r="N191" i="65" a="1"/>
  <c r="N191" i="65" s="1"/>
  <c r="N304" i="65" s="1"/>
  <c r="F191" i="65" a="1"/>
  <c r="F191" i="65" s="1"/>
  <c r="J190" i="65" a="1"/>
  <c r="J190" i="65" s="1"/>
  <c r="N189" i="65" a="1"/>
  <c r="N189" i="65" s="1"/>
  <c r="F189" i="65" a="1"/>
  <c r="F189" i="65" s="1"/>
  <c r="J188" i="65" a="1"/>
  <c r="J188" i="65" s="1"/>
  <c r="J301" i="65" s="1"/>
  <c r="I196" i="65" a="1"/>
  <c r="I196" i="65" s="1"/>
  <c r="I309" i="65" s="1"/>
  <c r="M195" i="65" a="1"/>
  <c r="M195" i="65" s="1"/>
  <c r="M308" i="65" s="1"/>
  <c r="E195" i="65" a="1"/>
  <c r="E195" i="65" s="1"/>
  <c r="I194" i="65" a="1"/>
  <c r="I194" i="65" s="1"/>
  <c r="I307" i="65" s="1"/>
  <c r="M193" i="65" a="1"/>
  <c r="M193" i="65" s="1"/>
  <c r="E193" i="65" a="1"/>
  <c r="E193" i="65" s="1"/>
  <c r="E306" i="65" s="1"/>
  <c r="I192" i="65" a="1"/>
  <c r="I192" i="65" s="1"/>
  <c r="M191" i="65" a="1"/>
  <c r="M191" i="65" s="1"/>
  <c r="M304" i="65" s="1"/>
  <c r="E191" i="65" a="1"/>
  <c r="E191" i="65" s="1"/>
  <c r="I190" i="65" a="1"/>
  <c r="I190" i="65" s="1"/>
  <c r="M189" i="65" a="1"/>
  <c r="M189" i="65" s="1"/>
  <c r="E189" i="65" a="1"/>
  <c r="E189" i="65" s="1"/>
  <c r="I188" i="65" a="1"/>
  <c r="I188" i="65" s="1"/>
  <c r="L187" i="65" a="1"/>
  <c r="L187" i="65" s="1"/>
  <c r="D187" i="65" a="1"/>
  <c r="D187" i="65" s="1"/>
  <c r="D300" i="65" s="1"/>
  <c r="H186" i="65" a="1"/>
  <c r="H186" i="65" s="1"/>
  <c r="L185" i="65" a="1"/>
  <c r="L185" i="65" s="1"/>
  <c r="L298" i="65" s="1"/>
  <c r="D185" i="65" a="1"/>
  <c r="D185" i="65" s="1"/>
  <c r="H184" i="65" a="1"/>
  <c r="H184" i="65" s="1"/>
  <c r="L183" i="65" a="1"/>
  <c r="L183" i="65" s="1"/>
  <c r="L296" i="65" s="1"/>
  <c r="D183" i="65" a="1"/>
  <c r="D183" i="65" s="1"/>
  <c r="H182" i="65" a="1"/>
  <c r="H182" i="65" s="1"/>
  <c r="H295" i="65" s="1"/>
  <c r="L181" i="65" a="1"/>
  <c r="L181" i="65" s="1"/>
  <c r="L294" i="65" s="1"/>
  <c r="D181" i="65" a="1"/>
  <c r="D181" i="65" s="1"/>
  <c r="D294" i="65" s="1"/>
  <c r="H180" i="65" a="1"/>
  <c r="H180" i="65" s="1"/>
  <c r="L179" i="65" a="1"/>
  <c r="L179" i="65" s="1"/>
  <c r="D179" i="65" a="1"/>
  <c r="D179" i="65" s="1"/>
  <c r="H178" i="65" a="1"/>
  <c r="H178" i="65" s="1"/>
  <c r="L177" i="65" a="1"/>
  <c r="L177" i="65" s="1"/>
  <c r="D177" i="65" a="1"/>
  <c r="D177" i="65" s="1"/>
  <c r="H176" i="65" a="1"/>
  <c r="H176" i="65" s="1"/>
  <c r="L175" i="65" a="1"/>
  <c r="L175" i="65" s="1"/>
  <c r="E175" i="65" a="1"/>
  <c r="E175" i="65" s="1"/>
  <c r="I174" i="65" a="1"/>
  <c r="I174" i="65" s="1"/>
  <c r="M173" i="65" a="1"/>
  <c r="M173" i="65" s="1"/>
  <c r="M286" i="65" s="1"/>
  <c r="E173" i="65" a="1"/>
  <c r="E173" i="65" s="1"/>
  <c r="E286" i="65" s="1"/>
  <c r="I172" i="65" a="1"/>
  <c r="I172" i="65" s="1"/>
  <c r="M171" i="65" a="1"/>
  <c r="M171" i="65" s="1"/>
  <c r="M284" i="65" s="1"/>
  <c r="E171" i="65" a="1"/>
  <c r="E171" i="65" s="1"/>
  <c r="E284" i="65" s="1"/>
  <c r="I170" i="65" a="1"/>
  <c r="I170" i="65" s="1"/>
  <c r="I283" i="65" s="1"/>
  <c r="M169" i="65" a="1"/>
  <c r="M169" i="65" s="1"/>
  <c r="M282" i="65" s="1"/>
  <c r="E169" i="65" a="1"/>
  <c r="E169" i="65" s="1"/>
  <c r="E282" i="65" s="1"/>
  <c r="I168" i="65" a="1"/>
  <c r="I168" i="65" s="1"/>
  <c r="I281" i="65" s="1"/>
  <c r="M167" i="65" a="1"/>
  <c r="M167" i="65" s="1"/>
  <c r="M280" i="65" s="1"/>
  <c r="E167" i="65" a="1"/>
  <c r="E167" i="65" s="1"/>
  <c r="E280" i="65" s="1"/>
  <c r="I166" i="65" a="1"/>
  <c r="I166" i="65" s="1"/>
  <c r="I279" i="65" s="1"/>
  <c r="M165" i="65" a="1"/>
  <c r="M165" i="65" s="1"/>
  <c r="E165" i="65" a="1"/>
  <c r="E165" i="65" s="1"/>
  <c r="E278" i="65" s="1"/>
  <c r="I164" i="65" a="1"/>
  <c r="I164" i="65" s="1"/>
  <c r="M163" i="65" a="1"/>
  <c r="M163" i="65" s="1"/>
  <c r="E163" i="65" a="1"/>
  <c r="E163" i="65" s="1"/>
  <c r="I162" i="65" a="1"/>
  <c r="I162" i="65" s="1"/>
  <c r="I275" i="65" s="1"/>
  <c r="M161" i="65" a="1"/>
  <c r="M161" i="65" s="1"/>
  <c r="E161" i="65" a="1"/>
  <c r="E161" i="65" s="1"/>
  <c r="E274" i="65" s="1"/>
  <c r="I160" i="65" a="1"/>
  <c r="I160" i="65" s="1"/>
  <c r="I273" i="65" s="1"/>
  <c r="M159" i="65" a="1"/>
  <c r="M159" i="65" s="1"/>
  <c r="E159" i="65" a="1"/>
  <c r="E159" i="65" s="1"/>
  <c r="I158" i="65" a="1"/>
  <c r="I158" i="65" s="1"/>
  <c r="M157" i="65" a="1"/>
  <c r="M157" i="65" s="1"/>
  <c r="E157" i="65" a="1"/>
  <c r="E157" i="65" s="1"/>
  <c r="I156" i="65" a="1"/>
  <c r="I156" i="65" s="1"/>
  <c r="M155" i="65" a="1"/>
  <c r="M155" i="65" s="1"/>
  <c r="K187" i="65" a="1"/>
  <c r="K187" i="65" s="1"/>
  <c r="K300" i="65" s="1"/>
  <c r="O186" i="65" a="1"/>
  <c r="O186" i="65" s="1"/>
  <c r="G186" i="65" a="1"/>
  <c r="G186" i="65" s="1"/>
  <c r="K185" i="65" a="1"/>
  <c r="K185" i="65" s="1"/>
  <c r="K298" i="65" s="1"/>
  <c r="O184" i="65" a="1"/>
  <c r="O184" i="65" s="1"/>
  <c r="G184" i="65" a="1"/>
  <c r="G184" i="65" s="1"/>
  <c r="G297" i="65" s="1"/>
  <c r="K183" i="65" a="1"/>
  <c r="K183" i="65" s="1"/>
  <c r="O182" i="65" a="1"/>
  <c r="O182" i="65" s="1"/>
  <c r="G182" i="65" a="1"/>
  <c r="G182" i="65" s="1"/>
  <c r="G295" i="65" s="1"/>
  <c r="K181" i="65" a="1"/>
  <c r="K181" i="65" s="1"/>
  <c r="O180" i="65" a="1"/>
  <c r="O180" i="65" s="1"/>
  <c r="G180" i="65" a="1"/>
  <c r="G180" i="65" s="1"/>
  <c r="K179" i="65" a="1"/>
  <c r="K179" i="65" s="1"/>
  <c r="O178" i="65" a="1"/>
  <c r="O178" i="65" s="1"/>
  <c r="G178" i="65" a="1"/>
  <c r="G178" i="65" s="1"/>
  <c r="G291" i="65" s="1"/>
  <c r="K177" i="65" a="1"/>
  <c r="K177" i="65" s="1"/>
  <c r="K290" i="65" s="1"/>
  <c r="O176" i="65" a="1"/>
  <c r="O176" i="65" s="1"/>
  <c r="G176" i="65" a="1"/>
  <c r="G176" i="65" s="1"/>
  <c r="G289" i="65" s="1"/>
  <c r="K175" i="65" a="1"/>
  <c r="K175" i="65" s="1"/>
  <c r="K288" i="65" s="1"/>
  <c r="D175" i="65" a="1"/>
  <c r="D175" i="65" s="1"/>
  <c r="D288" i="65" s="1"/>
  <c r="H174" i="65" a="1"/>
  <c r="H174" i="65" s="1"/>
  <c r="H287" i="65" s="1"/>
  <c r="L173" i="65" a="1"/>
  <c r="L173" i="65" s="1"/>
  <c r="L286" i="65" s="1"/>
  <c r="D173" i="65" a="1"/>
  <c r="D173" i="65" s="1"/>
  <c r="H172" i="65" a="1"/>
  <c r="H172" i="65" s="1"/>
  <c r="L171" i="65" a="1"/>
  <c r="L171" i="65" s="1"/>
  <c r="D171" i="65" a="1"/>
  <c r="D171" i="65" s="1"/>
  <c r="H170" i="65" a="1"/>
  <c r="H170" i="65" s="1"/>
  <c r="L169" i="65" a="1"/>
  <c r="L169" i="65" s="1"/>
  <c r="D169" i="65" a="1"/>
  <c r="D169" i="65" s="1"/>
  <c r="D282" i="65" s="1"/>
  <c r="H168" i="65" a="1"/>
  <c r="H168" i="65" s="1"/>
  <c r="L167" i="65" a="1"/>
  <c r="L167" i="65" s="1"/>
  <c r="D167" i="65" a="1"/>
  <c r="D167" i="65" s="1"/>
  <c r="D280" i="65" s="1"/>
  <c r="H166" i="65" a="1"/>
  <c r="H166" i="65" s="1"/>
  <c r="H279" i="65" s="1"/>
  <c r="L165" i="65" a="1"/>
  <c r="L165" i="65" s="1"/>
  <c r="D165" i="65" a="1"/>
  <c r="D165" i="65" s="1"/>
  <c r="D278" i="65" s="1"/>
  <c r="H164" i="65" a="1"/>
  <c r="H164" i="65" s="1"/>
  <c r="H277" i="65" s="1"/>
  <c r="L163" i="65" a="1"/>
  <c r="L163" i="65" s="1"/>
  <c r="L276" i="65" s="1"/>
  <c r="D163" i="65" a="1"/>
  <c r="D163" i="65" s="1"/>
  <c r="D276" i="65" s="1"/>
  <c r="H162" i="65" a="1"/>
  <c r="H162" i="65" s="1"/>
  <c r="H275" i="65" s="1"/>
  <c r="L161" i="65" a="1"/>
  <c r="L161" i="65" s="1"/>
  <c r="L274" i="65" s="1"/>
  <c r="D161" i="65" a="1"/>
  <c r="D161" i="65" s="1"/>
  <c r="D274" i="65" s="1"/>
  <c r="H160" i="65" a="1"/>
  <c r="H160" i="65" s="1"/>
  <c r="H273" i="65" s="1"/>
  <c r="L159" i="65" a="1"/>
  <c r="L159" i="65" s="1"/>
  <c r="D159" i="65" a="1"/>
  <c r="D159" i="65" s="1"/>
  <c r="H158" i="65" a="1"/>
  <c r="H158" i="65" s="1"/>
  <c r="L157" i="65" a="1"/>
  <c r="L157" i="65" s="1"/>
  <c r="D157" i="65" a="1"/>
  <c r="D157" i="65" s="1"/>
  <c r="H156" i="65" a="1"/>
  <c r="H156" i="65" s="1"/>
  <c r="J187" i="65" a="1"/>
  <c r="J187" i="65" s="1"/>
  <c r="N186" i="65" a="1"/>
  <c r="N186" i="65" s="1"/>
  <c r="F186" i="65" a="1"/>
  <c r="F186" i="65" s="1"/>
  <c r="J185" i="65" a="1"/>
  <c r="J185" i="65" s="1"/>
  <c r="N184" i="65" a="1"/>
  <c r="N184" i="65" s="1"/>
  <c r="N297" i="65" s="1"/>
  <c r="F184" i="65" a="1"/>
  <c r="F184" i="65" s="1"/>
  <c r="J183" i="65" a="1"/>
  <c r="J183" i="65" s="1"/>
  <c r="N182" i="65" a="1"/>
  <c r="N182" i="65" s="1"/>
  <c r="F182" i="65" a="1"/>
  <c r="F182" i="65" s="1"/>
  <c r="J181" i="65" a="1"/>
  <c r="J181" i="65" s="1"/>
  <c r="N180" i="65" a="1"/>
  <c r="N180" i="65" s="1"/>
  <c r="F180" i="65" a="1"/>
  <c r="F180" i="65" s="1"/>
  <c r="J179" i="65" a="1"/>
  <c r="J179" i="65" s="1"/>
  <c r="J292" i="65" s="1"/>
  <c r="N178" i="65" a="1"/>
  <c r="N178" i="65" s="1"/>
  <c r="F178" i="65" a="1"/>
  <c r="F178" i="65" s="1"/>
  <c r="J177" i="65" a="1"/>
  <c r="J177" i="65" s="1"/>
  <c r="N176" i="65" a="1"/>
  <c r="N176" i="65" s="1"/>
  <c r="F176" i="65" a="1"/>
  <c r="F176" i="65" s="1"/>
  <c r="J175" i="65" a="1"/>
  <c r="J175" i="65" s="1"/>
  <c r="O174" i="65" a="1"/>
  <c r="O174" i="65" s="1"/>
  <c r="G174" i="65" a="1"/>
  <c r="G174" i="65" s="1"/>
  <c r="G287" i="65" s="1"/>
  <c r="K173" i="65" a="1"/>
  <c r="K173" i="65" s="1"/>
  <c r="O172" i="65" a="1"/>
  <c r="O172" i="65" s="1"/>
  <c r="G172" i="65" a="1"/>
  <c r="G172" i="65" s="1"/>
  <c r="K171" i="65" a="1"/>
  <c r="K171" i="65" s="1"/>
  <c r="O170" i="65" a="1"/>
  <c r="O170" i="65" s="1"/>
  <c r="G170" i="65" a="1"/>
  <c r="G170" i="65" s="1"/>
  <c r="G283" i="65" s="1"/>
  <c r="K169" i="65" a="1"/>
  <c r="K169" i="65" s="1"/>
  <c r="O168" i="65" a="1"/>
  <c r="O168" i="65" s="1"/>
  <c r="G168" i="65" a="1"/>
  <c r="G168" i="65" s="1"/>
  <c r="K167" i="65" a="1"/>
  <c r="K167" i="65" s="1"/>
  <c r="K280" i="65" s="1"/>
  <c r="O166" i="65" a="1"/>
  <c r="O166" i="65" s="1"/>
  <c r="G166" i="65" a="1"/>
  <c r="G166" i="65" s="1"/>
  <c r="G279" i="65" s="1"/>
  <c r="K165" i="65" a="1"/>
  <c r="K165" i="65" s="1"/>
  <c r="K278" i="65" s="1"/>
  <c r="O164" i="65" a="1"/>
  <c r="O164" i="65" s="1"/>
  <c r="G164" i="65" a="1"/>
  <c r="G164" i="65" s="1"/>
  <c r="G277" i="65" s="1"/>
  <c r="K163" i="65" a="1"/>
  <c r="K163" i="65" s="1"/>
  <c r="K276" i="65" s="1"/>
  <c r="O162" i="65" a="1"/>
  <c r="O162" i="65" s="1"/>
  <c r="G162" i="65" a="1"/>
  <c r="G162" i="65" s="1"/>
  <c r="K161" i="65" a="1"/>
  <c r="K161" i="65" s="1"/>
  <c r="O160" i="65" a="1"/>
  <c r="O160" i="65" s="1"/>
  <c r="G160" i="65" a="1"/>
  <c r="G160" i="65" s="1"/>
  <c r="K159" i="65" a="1"/>
  <c r="K159" i="65" s="1"/>
  <c r="O158" i="65" a="1"/>
  <c r="O158" i="65" s="1"/>
  <c r="G158" i="65" a="1"/>
  <c r="G158" i="65" s="1"/>
  <c r="K157" i="65" a="1"/>
  <c r="K157" i="65" s="1"/>
  <c r="O156" i="65" a="1"/>
  <c r="O156" i="65" s="1"/>
  <c r="G156" i="65" a="1"/>
  <c r="G156" i="65" s="1"/>
  <c r="K155" i="65" a="1"/>
  <c r="K155" i="65" s="1"/>
  <c r="I187" i="65" a="1"/>
  <c r="I187" i="65" s="1"/>
  <c r="I300" i="65" s="1"/>
  <c r="M186" i="65" a="1"/>
  <c r="M186" i="65" s="1"/>
  <c r="M299" i="65" s="1"/>
  <c r="E186" i="65" a="1"/>
  <c r="E186" i="65" s="1"/>
  <c r="E299" i="65" s="1"/>
  <c r="I185" i="65" a="1"/>
  <c r="I185" i="65" s="1"/>
  <c r="I298" i="65" s="1"/>
  <c r="M184" i="65" a="1"/>
  <c r="M184" i="65" s="1"/>
  <c r="M297" i="65" s="1"/>
  <c r="E184" i="65" a="1"/>
  <c r="E184" i="65" s="1"/>
  <c r="I183" i="65" a="1"/>
  <c r="I183" i="65" s="1"/>
  <c r="M182" i="65" a="1"/>
  <c r="M182" i="65" s="1"/>
  <c r="M295" i="65" s="1"/>
  <c r="E182" i="65" a="1"/>
  <c r="E182" i="65" s="1"/>
  <c r="I181" i="65" a="1"/>
  <c r="I181" i="65" s="1"/>
  <c r="M180" i="65" a="1"/>
  <c r="M180" i="65" s="1"/>
  <c r="E180" i="65" a="1"/>
  <c r="E180" i="65" s="1"/>
  <c r="I179" i="65" a="1"/>
  <c r="I179" i="65" s="1"/>
  <c r="I292" i="65" s="1"/>
  <c r="M178" i="65" a="1"/>
  <c r="M178" i="65" s="1"/>
  <c r="E178" i="65" a="1"/>
  <c r="E178" i="65" s="1"/>
  <c r="I177" i="65" a="1"/>
  <c r="I177" i="65" s="1"/>
  <c r="I290" i="65" s="1"/>
  <c r="M176" i="65" a="1"/>
  <c r="M176" i="65" s="1"/>
  <c r="M289" i="65" s="1"/>
  <c r="E176" i="65" a="1"/>
  <c r="E176" i="65" s="1"/>
  <c r="I175" i="65" a="1"/>
  <c r="I175" i="65" s="1"/>
  <c r="N174" i="65" a="1"/>
  <c r="N174" i="65" s="1"/>
  <c r="N287" i="65" s="1"/>
  <c r="F174" i="65" a="1"/>
  <c r="F174" i="65" s="1"/>
  <c r="F287" i="65" s="1"/>
  <c r="J173" i="65" a="1"/>
  <c r="J173" i="65" s="1"/>
  <c r="J286" i="65" s="1"/>
  <c r="N172" i="65" a="1"/>
  <c r="N172" i="65" s="1"/>
  <c r="N285" i="65" s="1"/>
  <c r="F172" i="65" a="1"/>
  <c r="F172" i="65" s="1"/>
  <c r="F285" i="65" s="1"/>
  <c r="J171" i="65" a="1"/>
  <c r="J171" i="65" s="1"/>
  <c r="J284" i="65" s="1"/>
  <c r="N170" i="65" a="1"/>
  <c r="N170" i="65" s="1"/>
  <c r="N283" i="65" s="1"/>
  <c r="F170" i="65" a="1"/>
  <c r="F170" i="65" s="1"/>
  <c r="J169" i="65" a="1"/>
  <c r="J169" i="65" s="1"/>
  <c r="J282" i="65" s="1"/>
  <c r="N168" i="65" a="1"/>
  <c r="N168" i="65" s="1"/>
  <c r="F168" i="65" a="1"/>
  <c r="F168" i="65" s="1"/>
  <c r="J167" i="65" a="1"/>
  <c r="J167" i="65" s="1"/>
  <c r="N166" i="65" a="1"/>
  <c r="N166" i="65" s="1"/>
  <c r="N279" i="65" s="1"/>
  <c r="F166" i="65" a="1"/>
  <c r="F166" i="65" s="1"/>
  <c r="J165" i="65" a="1"/>
  <c r="J165" i="65" s="1"/>
  <c r="N164" i="65" a="1"/>
  <c r="N164" i="65" s="1"/>
  <c r="N277" i="65" s="1"/>
  <c r="F164" i="65" a="1"/>
  <c r="F164" i="65" s="1"/>
  <c r="F277" i="65" s="1"/>
  <c r="J163" i="65" a="1"/>
  <c r="J163" i="65" s="1"/>
  <c r="J276" i="65" s="1"/>
  <c r="N162" i="65" a="1"/>
  <c r="N162" i="65" s="1"/>
  <c r="N275" i="65" s="1"/>
  <c r="F162" i="65" a="1"/>
  <c r="F162" i="65" s="1"/>
  <c r="F275" i="65" s="1"/>
  <c r="J161" i="65" a="1"/>
  <c r="J161" i="65" s="1"/>
  <c r="J274" i="65" s="1"/>
  <c r="N160" i="65" a="1"/>
  <c r="N160" i="65" s="1"/>
  <c r="N273" i="65" s="1"/>
  <c r="F160" i="65" a="1"/>
  <c r="F160" i="65" s="1"/>
  <c r="F273" i="65" s="1"/>
  <c r="J159" i="65" a="1"/>
  <c r="J159" i="65" s="1"/>
  <c r="N158" i="65" a="1"/>
  <c r="N158" i="65" s="1"/>
  <c r="F158" i="65" a="1"/>
  <c r="F158" i="65" s="1"/>
  <c r="J157" i="65" a="1"/>
  <c r="J157" i="65" s="1"/>
  <c r="N156" i="65" a="1"/>
  <c r="N156" i="65" s="1"/>
  <c r="F156" i="65" a="1"/>
  <c r="F156" i="65" s="1"/>
  <c r="J155" i="65" a="1"/>
  <c r="J155" i="65" s="1"/>
  <c r="H187" i="65" a="1"/>
  <c r="H187" i="65" s="1"/>
  <c r="L186" i="65" a="1"/>
  <c r="L186" i="65" s="1"/>
  <c r="D186" i="65" a="1"/>
  <c r="D186" i="65" s="1"/>
  <c r="H185" i="65" a="1"/>
  <c r="H185" i="65" s="1"/>
  <c r="L184" i="65" a="1"/>
  <c r="L184" i="65" s="1"/>
  <c r="D184" i="65" a="1"/>
  <c r="D184" i="65" s="1"/>
  <c r="H183" i="65" a="1"/>
  <c r="H183" i="65" s="1"/>
  <c r="L182" i="65" a="1"/>
  <c r="L182" i="65" s="1"/>
  <c r="L295" i="65" s="1"/>
  <c r="D182" i="65" a="1"/>
  <c r="D182" i="65" s="1"/>
  <c r="D295" i="65" s="1"/>
  <c r="H181" i="65" a="1"/>
  <c r="H181" i="65" s="1"/>
  <c r="L180" i="65" a="1"/>
  <c r="L180" i="65" s="1"/>
  <c r="L293" i="65" s="1"/>
  <c r="D180" i="65" a="1"/>
  <c r="D180" i="65" s="1"/>
  <c r="D293" i="65" s="1"/>
  <c r="H179" i="65" a="1"/>
  <c r="H179" i="65" s="1"/>
  <c r="H292" i="65" s="1"/>
  <c r="L178" i="65" a="1"/>
  <c r="L178" i="65" s="1"/>
  <c r="L291" i="65" s="1"/>
  <c r="D178" i="65" a="1"/>
  <c r="D178" i="65" s="1"/>
  <c r="D291" i="65" s="1"/>
  <c r="H177" i="65" a="1"/>
  <c r="H177" i="65" s="1"/>
  <c r="H290" i="65" s="1"/>
  <c r="L176" i="65" a="1"/>
  <c r="L176" i="65" s="1"/>
  <c r="D176" i="65" a="1"/>
  <c r="D176" i="65" s="1"/>
  <c r="H175" i="65" a="1"/>
  <c r="H175" i="65" s="1"/>
  <c r="M174" i="65" a="1"/>
  <c r="M174" i="65" s="1"/>
  <c r="E174" i="65" a="1"/>
  <c r="E174" i="65" s="1"/>
  <c r="I173" i="65" a="1"/>
  <c r="I173" i="65" s="1"/>
  <c r="M172" i="65" a="1"/>
  <c r="M172" i="65" s="1"/>
  <c r="E172" i="65" a="1"/>
  <c r="E172" i="65" s="1"/>
  <c r="I171" i="65" a="1"/>
  <c r="I171" i="65" s="1"/>
  <c r="I284" i="65" s="1"/>
  <c r="M170" i="65" a="1"/>
  <c r="M170" i="65" s="1"/>
  <c r="M283" i="65" s="1"/>
  <c r="E170" i="65" a="1"/>
  <c r="E170" i="65" s="1"/>
  <c r="I169" i="65" a="1"/>
  <c r="I169" i="65" s="1"/>
  <c r="I282" i="65" s="1"/>
  <c r="M168" i="65" a="1"/>
  <c r="M168" i="65" s="1"/>
  <c r="M281" i="65" s="1"/>
  <c r="E168" i="65" a="1"/>
  <c r="E168" i="65" s="1"/>
  <c r="I167" i="65" a="1"/>
  <c r="I167" i="65" s="1"/>
  <c r="I280" i="65" s="1"/>
  <c r="M166" i="65" a="1"/>
  <c r="M166" i="65" s="1"/>
  <c r="E166" i="65" a="1"/>
  <c r="E166" i="65" s="1"/>
  <c r="I165" i="65" a="1"/>
  <c r="I165" i="65" s="1"/>
  <c r="I278" i="65" s="1"/>
  <c r="M164" i="65" a="1"/>
  <c r="M164" i="65" s="1"/>
  <c r="M277" i="65" s="1"/>
  <c r="E164" i="65" a="1"/>
  <c r="E164" i="65" s="1"/>
  <c r="E277" i="65" s="1"/>
  <c r="I163" i="65" a="1"/>
  <c r="I163" i="65" s="1"/>
  <c r="I276" i="65" s="1"/>
  <c r="M162" i="65" a="1"/>
  <c r="M162" i="65" s="1"/>
  <c r="M275" i="65" s="1"/>
  <c r="E162" i="65" a="1"/>
  <c r="E162" i="65" s="1"/>
  <c r="I161" i="65" a="1"/>
  <c r="I161" i="65" s="1"/>
  <c r="I274" i="65" s="1"/>
  <c r="M160" i="65" a="1"/>
  <c r="M160" i="65" s="1"/>
  <c r="E160" i="65" a="1"/>
  <c r="E160" i="65" s="1"/>
  <c r="I159" i="65" a="1"/>
  <c r="I159" i="65" s="1"/>
  <c r="M158" i="65" a="1"/>
  <c r="M158" i="65" s="1"/>
  <c r="E158" i="65" a="1"/>
  <c r="E158" i="65" s="1"/>
  <c r="I157" i="65" a="1"/>
  <c r="I157" i="65" s="1"/>
  <c r="M156" i="65" a="1"/>
  <c r="M156" i="65" s="1"/>
  <c r="O187" i="65" a="1"/>
  <c r="O187" i="65" s="1"/>
  <c r="G187" i="65" a="1"/>
  <c r="G187" i="65" s="1"/>
  <c r="K186" i="65" a="1"/>
  <c r="K186" i="65" s="1"/>
  <c r="K299" i="65" s="1"/>
  <c r="O185" i="65" a="1"/>
  <c r="O185" i="65" s="1"/>
  <c r="G185" i="65" a="1"/>
  <c r="G185" i="65" s="1"/>
  <c r="G298" i="65" s="1"/>
  <c r="K184" i="65" a="1"/>
  <c r="K184" i="65" s="1"/>
  <c r="K297" i="65" s="1"/>
  <c r="O183" i="65" a="1"/>
  <c r="O183" i="65" s="1"/>
  <c r="G183" i="65" a="1"/>
  <c r="G183" i="65" s="1"/>
  <c r="G296" i="65" s="1"/>
  <c r="K182" i="65" a="1"/>
  <c r="K182" i="65" s="1"/>
  <c r="K295" i="65" s="1"/>
  <c r="O181" i="65" a="1"/>
  <c r="O181" i="65" s="1"/>
  <c r="G181" i="65" a="1"/>
  <c r="G181" i="65" s="1"/>
  <c r="K180" i="65" a="1"/>
  <c r="K180" i="65" s="1"/>
  <c r="O179" i="65" a="1"/>
  <c r="O179" i="65" s="1"/>
  <c r="G179" i="65" a="1"/>
  <c r="G179" i="65" s="1"/>
  <c r="K178" i="65" a="1"/>
  <c r="K178" i="65" s="1"/>
  <c r="K291" i="65" s="1"/>
  <c r="O177" i="65" a="1"/>
  <c r="O177" i="65" s="1"/>
  <c r="G177" i="65" a="1"/>
  <c r="G177" i="65" s="1"/>
  <c r="K176" i="65" a="1"/>
  <c r="K176" i="65" s="1"/>
  <c r="K289" i="65" s="1"/>
  <c r="O175" i="65" a="1"/>
  <c r="O175" i="65" s="1"/>
  <c r="L174" i="65" a="1"/>
  <c r="L174" i="65" s="1"/>
  <c r="L287" i="65" s="1"/>
  <c r="D174" i="65" a="1"/>
  <c r="D174" i="65" s="1"/>
  <c r="H173" i="65" a="1"/>
  <c r="H173" i="65" s="1"/>
  <c r="H286" i="65" s="1"/>
  <c r="L172" i="65" a="1"/>
  <c r="L172" i="65" s="1"/>
  <c r="L285" i="65" s="1"/>
  <c r="D172" i="65" a="1"/>
  <c r="D172" i="65" s="1"/>
  <c r="H171" i="65" a="1"/>
  <c r="H171" i="65" s="1"/>
  <c r="H284" i="65" s="1"/>
  <c r="L170" i="65" a="1"/>
  <c r="L170" i="65" s="1"/>
  <c r="L283" i="65" s="1"/>
  <c r="D170" i="65" a="1"/>
  <c r="D170" i="65" s="1"/>
  <c r="D283" i="65" s="1"/>
  <c r="H169" i="65" a="1"/>
  <c r="H169" i="65" s="1"/>
  <c r="H282" i="65" s="1"/>
  <c r="L168" i="65" a="1"/>
  <c r="L168" i="65" s="1"/>
  <c r="L281" i="65" s="1"/>
  <c r="D168" i="65" a="1"/>
  <c r="D168" i="65" s="1"/>
  <c r="D281" i="65" s="1"/>
  <c r="H167" i="65" a="1"/>
  <c r="H167" i="65" s="1"/>
  <c r="L166" i="65" a="1"/>
  <c r="L166" i="65" s="1"/>
  <c r="D166" i="65" a="1"/>
  <c r="D166" i="65" s="1"/>
  <c r="H165" i="65" a="1"/>
  <c r="H165" i="65" s="1"/>
  <c r="L164" i="65" a="1"/>
  <c r="L164" i="65" s="1"/>
  <c r="D164" i="65" a="1"/>
  <c r="D164" i="65" s="1"/>
  <c r="D277" i="65" s="1"/>
  <c r="H163" i="65" a="1"/>
  <c r="H163" i="65" s="1"/>
  <c r="H276" i="65" s="1"/>
  <c r="L162" i="65" a="1"/>
  <c r="L162" i="65" s="1"/>
  <c r="L275" i="65" s="1"/>
  <c r="D162" i="65" a="1"/>
  <c r="D162" i="65" s="1"/>
  <c r="H161" i="65" a="1"/>
  <c r="H161" i="65" s="1"/>
  <c r="H274" i="65" s="1"/>
  <c r="L160" i="65" a="1"/>
  <c r="L160" i="65" s="1"/>
  <c r="L273" i="65" s="1"/>
  <c r="D160" i="65" a="1"/>
  <c r="D160" i="65" s="1"/>
  <c r="D273" i="65" s="1"/>
  <c r="H159" i="65" a="1"/>
  <c r="H159" i="65" s="1"/>
  <c r="L158" i="65" a="1"/>
  <c r="L158" i="65" s="1"/>
  <c r="D158" i="65" a="1"/>
  <c r="D158" i="65" s="1"/>
  <c r="H157" i="65" a="1"/>
  <c r="H157" i="65" s="1"/>
  <c r="L156" i="65" a="1"/>
  <c r="L156" i="65" s="1"/>
  <c r="D156" i="65" a="1"/>
  <c r="D156" i="65" s="1"/>
  <c r="H155" i="65" a="1"/>
  <c r="H155" i="65" s="1"/>
  <c r="N187" i="65" a="1"/>
  <c r="N187" i="65" s="1"/>
  <c r="F187" i="65" a="1"/>
  <c r="F187" i="65" s="1"/>
  <c r="F300" i="65" s="1"/>
  <c r="J186" i="65" a="1"/>
  <c r="J186" i="65" s="1"/>
  <c r="N185" i="65" a="1"/>
  <c r="N185" i="65" s="1"/>
  <c r="F185" i="65" a="1"/>
  <c r="F185" i="65" s="1"/>
  <c r="J184" i="65" a="1"/>
  <c r="J184" i="65" s="1"/>
  <c r="N183" i="65" a="1"/>
  <c r="N183" i="65" s="1"/>
  <c r="F183" i="65" a="1"/>
  <c r="F183" i="65" s="1"/>
  <c r="J182" i="65" a="1"/>
  <c r="J182" i="65" s="1"/>
  <c r="N181" i="65" a="1"/>
  <c r="N181" i="65" s="1"/>
  <c r="F181" i="65" a="1"/>
  <c r="F181" i="65" s="1"/>
  <c r="F294" i="65" s="1"/>
  <c r="J180" i="65" a="1"/>
  <c r="J180" i="65" s="1"/>
  <c r="J293" i="65" s="1"/>
  <c r="N179" i="65" a="1"/>
  <c r="N179" i="65" s="1"/>
  <c r="F179" i="65" a="1"/>
  <c r="F179" i="65" s="1"/>
  <c r="F292" i="65" s="1"/>
  <c r="J178" i="65" a="1"/>
  <c r="J178" i="65" s="1"/>
  <c r="J291" i="65" s="1"/>
  <c r="N177" i="65" a="1"/>
  <c r="N177" i="65" s="1"/>
  <c r="F177" i="65" a="1"/>
  <c r="F177" i="65" s="1"/>
  <c r="F290" i="65" s="1"/>
  <c r="J176" i="65" a="1"/>
  <c r="J176" i="65" s="1"/>
  <c r="J289" i="65" s="1"/>
  <c r="N175" i="65" a="1"/>
  <c r="N175" i="65" s="1"/>
  <c r="N288" i="65" s="1"/>
  <c r="G175" i="65" a="1"/>
  <c r="G175" i="65" s="1"/>
  <c r="G288" i="65" s="1"/>
  <c r="K174" i="65" a="1"/>
  <c r="K174" i="65" s="1"/>
  <c r="O173" i="65" a="1"/>
  <c r="O173" i="65" s="1"/>
  <c r="G173" i="65" a="1"/>
  <c r="G173" i="65" s="1"/>
  <c r="K172" i="65" a="1"/>
  <c r="K172" i="65" s="1"/>
  <c r="K285" i="65" s="1"/>
  <c r="O171" i="65" a="1"/>
  <c r="O171" i="65" s="1"/>
  <c r="G171" i="65" a="1"/>
  <c r="G171" i="65" s="1"/>
  <c r="K170" i="65" a="1"/>
  <c r="K170" i="65" s="1"/>
  <c r="O169" i="65" a="1"/>
  <c r="O169" i="65" s="1"/>
  <c r="G169" i="65" a="1"/>
  <c r="G169" i="65" s="1"/>
  <c r="G282" i="65" s="1"/>
  <c r="K168" i="65" a="1"/>
  <c r="K168" i="65" s="1"/>
  <c r="K281" i="65" s="1"/>
  <c r="O167" i="65" a="1"/>
  <c r="O167" i="65" s="1"/>
  <c r="G167" i="65" a="1"/>
  <c r="G167" i="65" s="1"/>
  <c r="G280" i="65" s="1"/>
  <c r="K166" i="65" a="1"/>
  <c r="K166" i="65" s="1"/>
  <c r="K279" i="65" s="1"/>
  <c r="O165" i="65" a="1"/>
  <c r="O165" i="65" s="1"/>
  <c r="G165" i="65" a="1"/>
  <c r="G165" i="65" s="1"/>
  <c r="G278" i="65" s="1"/>
  <c r="K164" i="65" a="1"/>
  <c r="K164" i="65" s="1"/>
  <c r="K277" i="65" s="1"/>
  <c r="O163" i="65" a="1"/>
  <c r="O163" i="65" s="1"/>
  <c r="G163" i="65" a="1"/>
  <c r="G163" i="65" s="1"/>
  <c r="G276" i="65" s="1"/>
  <c r="K162" i="65" a="1"/>
  <c r="K162" i="65" s="1"/>
  <c r="K275" i="65" s="1"/>
  <c r="O161" i="65" a="1"/>
  <c r="O161" i="65" s="1"/>
  <c r="G161" i="65" a="1"/>
  <c r="G161" i="65" s="1"/>
  <c r="G274" i="65" s="1"/>
  <c r="K160" i="65" a="1"/>
  <c r="K160" i="65" s="1"/>
  <c r="K273" i="65" s="1"/>
  <c r="O159" i="65" a="1"/>
  <c r="O159" i="65" s="1"/>
  <c r="G159" i="65" a="1"/>
  <c r="G159" i="65" s="1"/>
  <c r="K158" i="65" a="1"/>
  <c r="K158" i="65" s="1"/>
  <c r="O157" i="65" a="1"/>
  <c r="O157" i="65" s="1"/>
  <c r="G157" i="65" a="1"/>
  <c r="G157" i="65" s="1"/>
  <c r="K156" i="65" a="1"/>
  <c r="K156" i="65" s="1"/>
  <c r="M187" i="65" a="1"/>
  <c r="M187" i="65" s="1"/>
  <c r="E187" i="65" a="1"/>
  <c r="E187" i="65" s="1"/>
  <c r="E300" i="65" s="1"/>
  <c r="I186" i="65" a="1"/>
  <c r="I186" i="65" s="1"/>
  <c r="M185" i="65" a="1"/>
  <c r="M185" i="65" s="1"/>
  <c r="M298" i="65" s="1"/>
  <c r="E185" i="65" a="1"/>
  <c r="E185" i="65" s="1"/>
  <c r="I184" i="65" a="1"/>
  <c r="I184" i="65" s="1"/>
  <c r="M183" i="65" a="1"/>
  <c r="M183" i="65" s="1"/>
  <c r="E183" i="65" a="1"/>
  <c r="E183" i="65" s="1"/>
  <c r="E296" i="65" s="1"/>
  <c r="I182" i="65" a="1"/>
  <c r="I182" i="65" s="1"/>
  <c r="I295" i="65" s="1"/>
  <c r="M181" i="65" a="1"/>
  <c r="M181" i="65" s="1"/>
  <c r="M294" i="65" s="1"/>
  <c r="E181" i="65" a="1"/>
  <c r="E181" i="65" s="1"/>
  <c r="E294" i="65" s="1"/>
  <c r="I180" i="65" a="1"/>
  <c r="I180" i="65" s="1"/>
  <c r="I293" i="65" s="1"/>
  <c r="M179" i="65" a="1"/>
  <c r="M179" i="65" s="1"/>
  <c r="M292" i="65" s="1"/>
  <c r="E179" i="65" a="1"/>
  <c r="E179" i="65" s="1"/>
  <c r="I178" i="65" a="1"/>
  <c r="I178" i="65" s="1"/>
  <c r="M177" i="65" a="1"/>
  <c r="M177" i="65" s="1"/>
  <c r="E177" i="65" a="1"/>
  <c r="E177" i="65" s="1"/>
  <c r="E290" i="65" s="1"/>
  <c r="I176" i="65" a="1"/>
  <c r="I176" i="65" s="1"/>
  <c r="M175" i="65" a="1"/>
  <c r="M175" i="65" s="1"/>
  <c r="F175" i="65" a="1"/>
  <c r="F175" i="65" s="1"/>
  <c r="J174" i="65" a="1"/>
  <c r="J174" i="65" s="1"/>
  <c r="J287" i="65" s="1"/>
  <c r="N173" i="65" a="1"/>
  <c r="N173" i="65" s="1"/>
  <c r="N286" i="65" s="1"/>
  <c r="F173" i="65" a="1"/>
  <c r="F173" i="65" s="1"/>
  <c r="F286" i="65" s="1"/>
  <c r="J172" i="65" a="1"/>
  <c r="J172" i="65" s="1"/>
  <c r="J285" i="65" s="1"/>
  <c r="N171" i="65" a="1"/>
  <c r="N171" i="65" s="1"/>
  <c r="N284" i="65" s="1"/>
  <c r="F171" i="65" a="1"/>
  <c r="F171" i="65" s="1"/>
  <c r="F284" i="65" s="1"/>
  <c r="J170" i="65" a="1"/>
  <c r="J170" i="65" s="1"/>
  <c r="J283" i="65" s="1"/>
  <c r="N169" i="65" a="1"/>
  <c r="N169" i="65" s="1"/>
  <c r="N282" i="65" s="1"/>
  <c r="F169" i="65" a="1"/>
  <c r="F169" i="65" s="1"/>
  <c r="F282" i="65" s="1"/>
  <c r="J168" i="65" a="1"/>
  <c r="J168" i="65" s="1"/>
  <c r="J281" i="65" s="1"/>
  <c r="N167" i="65" a="1"/>
  <c r="N167" i="65" s="1"/>
  <c r="N280" i="65" s="1"/>
  <c r="F167" i="65" a="1"/>
  <c r="F167" i="65" s="1"/>
  <c r="F280" i="65" s="1"/>
  <c r="J166" i="65" a="1"/>
  <c r="J166" i="65" s="1"/>
  <c r="J279" i="65" s="1"/>
  <c r="N165" i="65" a="1"/>
  <c r="N165" i="65" s="1"/>
  <c r="F165" i="65" a="1"/>
  <c r="F165" i="65" s="1"/>
  <c r="F278" i="65" s="1"/>
  <c r="J164" i="65" a="1"/>
  <c r="J164" i="65" s="1"/>
  <c r="J277" i="65" s="1"/>
  <c r="N163" i="65" a="1"/>
  <c r="N163" i="65" s="1"/>
  <c r="F163" i="65" a="1"/>
  <c r="F163" i="65" s="1"/>
  <c r="J162" i="65" a="1"/>
  <c r="J162" i="65" s="1"/>
  <c r="J275" i="65" s="1"/>
  <c r="N161" i="65" a="1"/>
  <c r="N161" i="65" s="1"/>
  <c r="F161" i="65" a="1"/>
  <c r="F161" i="65" s="1"/>
  <c r="F274" i="65" s="1"/>
  <c r="J160" i="65" a="1"/>
  <c r="J160" i="65" s="1"/>
  <c r="N159" i="65" a="1"/>
  <c r="N159" i="65" s="1"/>
  <c r="F159" i="65" a="1"/>
  <c r="F159" i="65" s="1"/>
  <c r="J158" i="65" a="1"/>
  <c r="J158" i="65" s="1"/>
  <c r="N157" i="65" a="1"/>
  <c r="N157" i="65" s="1"/>
  <c r="F157" i="65" a="1"/>
  <c r="F157" i="65" s="1"/>
  <c r="J156" i="65" a="1"/>
  <c r="J156" i="65" s="1"/>
  <c r="N155" i="65" a="1"/>
  <c r="N155" i="65" s="1"/>
  <c r="F155" i="65" a="1"/>
  <c r="F155" i="65" s="1"/>
  <c r="J154" i="65" a="1"/>
  <c r="J154" i="65" s="1"/>
  <c r="N309" i="65"/>
  <c r="M307" i="65"/>
  <c r="K301" i="65"/>
  <c r="D306" i="65"/>
  <c r="L292" i="65"/>
  <c r="G293" i="65"/>
  <c r="K292" i="65"/>
  <c r="K286" i="65"/>
  <c r="G285" i="65"/>
  <c r="K284" i="65"/>
  <c r="D19" i="70"/>
  <c r="B19" i="70" s="1"/>
  <c r="C127" i="64"/>
  <c r="B13" i="71"/>
  <c r="C67" i="70"/>
  <c r="C68" i="70"/>
  <c r="C79" i="70"/>
  <c r="O42" i="71" l="1"/>
  <c r="M305" i="65"/>
  <c r="G301" i="65"/>
  <c r="E307" i="65"/>
  <c r="D307" i="65"/>
  <c r="H305" i="65"/>
  <c r="F302" i="65"/>
  <c r="J300" i="65"/>
  <c r="M274" i="65"/>
  <c r="E289" i="65"/>
  <c r="N299" i="65"/>
  <c r="J305" i="65"/>
  <c r="H302" i="65"/>
  <c r="G302" i="65"/>
  <c r="L300" i="65"/>
  <c r="E305" i="65"/>
  <c r="F299" i="65"/>
  <c r="G273" i="65"/>
  <c r="H291" i="65"/>
  <c r="I287" i="65"/>
  <c r="M302" i="65"/>
  <c r="D304" i="65"/>
  <c r="H299" i="65"/>
  <c r="E291" i="65"/>
  <c r="L280" i="65"/>
  <c r="K274" i="65"/>
  <c r="K302" i="65"/>
  <c r="E302" i="65"/>
  <c r="D301" i="65"/>
  <c r="D290" i="65"/>
  <c r="M276" i="65"/>
  <c r="I301" i="65"/>
  <c r="H293" i="65"/>
  <c r="J298" i="65"/>
  <c r="M291" i="65"/>
  <c r="F291" i="65"/>
  <c r="E276" i="65"/>
  <c r="D292" i="65"/>
  <c r="L282" i="65"/>
  <c r="L301" i="65"/>
  <c r="I303" i="65"/>
  <c r="H297" i="65"/>
  <c r="F297" i="65"/>
  <c r="H303" i="65"/>
  <c r="J308" i="65"/>
  <c r="L306" i="65"/>
  <c r="D305" i="65"/>
  <c r="D296" i="65"/>
  <c r="J294" i="65"/>
  <c r="N295" i="65"/>
  <c r="N302" i="65"/>
  <c r="F307" i="65"/>
  <c r="J303" i="65"/>
  <c r="K294" i="65"/>
  <c r="F304" i="65"/>
  <c r="N306" i="65"/>
  <c r="G305" i="65"/>
  <c r="L303" i="65"/>
  <c r="F308" i="65"/>
  <c r="F303" i="65"/>
  <c r="M279" i="65"/>
  <c r="I288" i="65"/>
  <c r="D297" i="65"/>
  <c r="D309" i="65"/>
  <c r="I304" i="65"/>
  <c r="K308" i="65"/>
  <c r="K306" i="65"/>
  <c r="N291" i="65"/>
  <c r="N307" i="65"/>
  <c r="H281" i="65"/>
  <c r="G307" i="65"/>
  <c r="K305" i="65"/>
  <c r="F293" i="65"/>
  <c r="K303" i="65"/>
  <c r="N303" i="65"/>
  <c r="G304" i="65"/>
  <c r="L278" i="65"/>
  <c r="F309" i="65"/>
  <c r="L288" i="65"/>
  <c r="H308" i="65"/>
  <c r="F295" i="65"/>
  <c r="J296" i="65"/>
  <c r="E288" i="65"/>
  <c r="D298" i="65"/>
  <c r="N293" i="65"/>
  <c r="F305" i="65"/>
  <c r="M303" i="65"/>
  <c r="G281" i="65"/>
  <c r="I297" i="65"/>
  <c r="E298" i="65"/>
  <c r="I285" i="65"/>
  <c r="J295" i="65"/>
  <c r="J278" i="65"/>
  <c r="M288" i="65"/>
  <c r="F276" i="65"/>
  <c r="I289" i="65"/>
  <c r="G284" i="65"/>
  <c r="J297" i="65"/>
  <c r="L277" i="65"/>
  <c r="E273" i="65"/>
  <c r="I286" i="65"/>
  <c r="L299" i="65"/>
  <c r="J280" i="65"/>
  <c r="M293" i="65"/>
  <c r="N290" i="65"/>
  <c r="N305" i="65"/>
  <c r="E281" i="65"/>
  <c r="N292" i="65"/>
  <c r="L302" i="65"/>
  <c r="D275" i="65"/>
  <c r="F288" i="65"/>
  <c r="F279" i="65"/>
  <c r="K283" i="65"/>
  <c r="D299" i="65"/>
  <c r="N276" i="65"/>
  <c r="F298" i="65"/>
  <c r="H278" i="65"/>
  <c r="G292" i="65"/>
  <c r="M273" i="65"/>
  <c r="E287" i="65"/>
  <c r="H300" i="65"/>
  <c r="F281" i="65"/>
  <c r="I294" i="65"/>
  <c r="G275" i="65"/>
  <c r="J288" i="65"/>
  <c r="H283" i="65"/>
  <c r="K296" i="65"/>
  <c r="I277" i="65"/>
  <c r="L290" i="65"/>
  <c r="E304" i="65"/>
  <c r="N308" i="65"/>
  <c r="I308" i="65"/>
  <c r="H307" i="65"/>
  <c r="E279" i="65"/>
  <c r="D287" i="65"/>
  <c r="I299" i="65"/>
  <c r="M300" i="65"/>
  <c r="N274" i="65"/>
  <c r="G290" i="65"/>
  <c r="E293" i="65"/>
  <c r="M290" i="65"/>
  <c r="N298" i="65"/>
  <c r="D279" i="65"/>
  <c r="M287" i="65"/>
  <c r="N281" i="65"/>
  <c r="E295" i="65"/>
  <c r="F289" i="65"/>
  <c r="D284" i="65"/>
  <c r="J309" i="65"/>
  <c r="M296" i="65"/>
  <c r="G300" i="65"/>
  <c r="E283" i="65"/>
  <c r="N294" i="65"/>
  <c r="N296" i="65"/>
  <c r="I291" i="65"/>
  <c r="G286" i="65"/>
  <c r="J299" i="65"/>
  <c r="L279" i="65"/>
  <c r="K293" i="65"/>
  <c r="E275" i="65"/>
  <c r="H288" i="65"/>
  <c r="N289" i="65"/>
  <c r="L284" i="65"/>
  <c r="M278" i="65"/>
  <c r="I305" i="65"/>
  <c r="M309" i="65"/>
  <c r="L308" i="65"/>
  <c r="K282" i="65"/>
  <c r="D302" i="65"/>
  <c r="E285" i="65"/>
  <c r="M285" i="65"/>
  <c r="E292" i="65"/>
  <c r="H280" i="65"/>
  <c r="G294" i="65"/>
  <c r="D289" i="65"/>
  <c r="F283" i="65"/>
  <c r="I296" i="65"/>
  <c r="J290" i="65"/>
  <c r="H285" i="65"/>
  <c r="H306" i="65"/>
  <c r="F301" i="65"/>
  <c r="D285" i="65"/>
  <c r="H296" i="65"/>
  <c r="L297" i="65"/>
  <c r="F296" i="65"/>
  <c r="H298" i="65"/>
  <c r="N278" i="65"/>
  <c r="K287" i="65"/>
  <c r="N300" i="65"/>
  <c r="L289" i="65"/>
  <c r="E297" i="65"/>
  <c r="D286" i="65"/>
  <c r="G299" i="65"/>
  <c r="M306" i="65"/>
  <c r="N301" i="65"/>
  <c r="O115" i="71"/>
  <c r="P115" i="71" s="1"/>
  <c r="O113" i="71"/>
  <c r="P113" i="71" s="1"/>
  <c r="L305" i="65"/>
  <c r="G303" i="65"/>
  <c r="O118" i="71"/>
  <c r="P118" i="71" s="1"/>
  <c r="O119" i="71"/>
  <c r="P119" i="71" s="1"/>
  <c r="O117" i="71"/>
  <c r="P117" i="71" s="1"/>
  <c r="O112" i="71"/>
  <c r="P112" i="71" s="1"/>
  <c r="O77" i="71"/>
  <c r="B9" i="61"/>
  <c r="F19" i="57"/>
  <c r="F24" i="57"/>
  <c r="K16" i="57"/>
  <c r="G19" i="57"/>
  <c r="K21" i="57"/>
  <c r="G24" i="57"/>
  <c r="L16" i="57"/>
  <c r="L21" i="57"/>
  <c r="F17" i="57"/>
  <c r="F22" i="57"/>
  <c r="G17" i="57"/>
  <c r="K19" i="57"/>
  <c r="G22" i="57"/>
  <c r="K24" i="57"/>
  <c r="L19" i="57"/>
  <c r="L24" i="57"/>
  <c r="F15" i="57"/>
  <c r="F20" i="57"/>
  <c r="G15" i="57"/>
  <c r="K17" i="57"/>
  <c r="G20" i="57"/>
  <c r="K22" i="57"/>
  <c r="L17" i="57"/>
  <c r="L22" i="57"/>
  <c r="L18" i="57"/>
  <c r="F18" i="57"/>
  <c r="F16" i="57"/>
  <c r="G16" i="57"/>
  <c r="K18" i="57"/>
  <c r="G21" i="57"/>
  <c r="K15" i="57"/>
  <c r="G18" i="57"/>
  <c r="K20" i="57"/>
  <c r="L15" i="57"/>
  <c r="L20" i="57"/>
  <c r="F21" i="57"/>
  <c r="C89" i="70"/>
  <c r="C90" i="70"/>
  <c r="C92" i="70"/>
  <c r="C94" i="70"/>
  <c r="C91" i="70"/>
  <c r="O99" i="71"/>
  <c r="O95" i="71"/>
  <c r="O103" i="71"/>
  <c r="O107" i="71"/>
  <c r="AD86" i="84" a="1"/>
  <c r="AD86" i="84" s="1"/>
  <c r="O86" i="84" s="1"/>
  <c r="N86" i="84"/>
  <c r="AD110" i="84" a="1"/>
  <c r="AD110" i="84" s="1"/>
  <c r="O110" i="84" s="1"/>
  <c r="N110" i="84"/>
  <c r="AC112" i="84" a="1"/>
  <c r="AC112" i="84" s="1"/>
  <c r="M112" i="84"/>
  <c r="O41" i="76" s="1" a="1"/>
  <c r="O41" i="76" s="1"/>
  <c r="R41" i="76" s="1"/>
  <c r="S41" i="76" s="1"/>
  <c r="AD98" i="84" a="1"/>
  <c r="AD98" i="84" s="1"/>
  <c r="O98" i="84" s="1"/>
  <c r="N98" i="84"/>
  <c r="AC99" i="84" a="1"/>
  <c r="AC99" i="84" s="1"/>
  <c r="M99" i="84"/>
  <c r="AD111" i="84" a="1"/>
  <c r="AD111" i="84" s="1"/>
  <c r="O111" i="84" s="1"/>
  <c r="N111" i="84"/>
  <c r="G120" i="70" a="1"/>
  <c r="G120" i="70" s="1"/>
  <c r="H120" i="70" s="1"/>
  <c r="G110" i="70" a="1"/>
  <c r="G110" i="70" s="1"/>
  <c r="H110" i="70" s="1"/>
  <c r="O106" i="71"/>
  <c r="O98" i="71"/>
  <c r="G119" i="70" a="1"/>
  <c r="G119" i="70" s="1"/>
  <c r="H119" i="70" s="1"/>
  <c r="G109" i="70" a="1"/>
  <c r="G109" i="70" s="1"/>
  <c r="H109" i="70" s="1"/>
  <c r="O116" i="71"/>
  <c r="O122" i="71"/>
  <c r="O114" i="71"/>
  <c r="G128" i="70" a="1"/>
  <c r="G128" i="70" s="1"/>
  <c r="H128" i="70" s="1"/>
  <c r="G118" i="70" a="1"/>
  <c r="G118" i="70" s="1"/>
  <c r="H118" i="70" s="1"/>
  <c r="G127" i="70" a="1"/>
  <c r="G127" i="70" s="1"/>
  <c r="H127" i="70" s="1"/>
  <c r="G117" i="70" a="1"/>
  <c r="G117" i="70" s="1"/>
  <c r="H117" i="70" s="1"/>
  <c r="G126" i="70" a="1"/>
  <c r="G126" i="70" s="1"/>
  <c r="H126" i="70" s="1"/>
  <c r="G116" i="70" a="1"/>
  <c r="G116" i="70" s="1"/>
  <c r="H116" i="70" s="1"/>
  <c r="G125" i="70" a="1"/>
  <c r="G125" i="70" s="1"/>
  <c r="H125" i="70" s="1"/>
  <c r="G115" i="70" a="1"/>
  <c r="G115" i="70" s="1"/>
  <c r="H115" i="70" s="1"/>
  <c r="P236" i="65"/>
  <c r="Q236" i="65" s="1"/>
  <c r="O349" i="65"/>
  <c r="P349" i="65" s="1"/>
  <c r="Q349" i="65" s="1"/>
  <c r="G124" i="70" a="1"/>
  <c r="G124" i="70" s="1"/>
  <c r="H124" i="70" s="1"/>
  <c r="G114" i="70" a="1"/>
  <c r="G114" i="70" s="1"/>
  <c r="H114" i="70" s="1"/>
  <c r="O121" i="71"/>
  <c r="G123" i="70" a="1"/>
  <c r="G123" i="70" s="1"/>
  <c r="H123" i="70" s="1"/>
  <c r="G113" i="70" a="1"/>
  <c r="G113" i="70" s="1"/>
  <c r="H113" i="70" s="1"/>
  <c r="G122" i="70" a="1"/>
  <c r="G122" i="70" s="1"/>
  <c r="H122" i="70" s="1"/>
  <c r="G112" i="70" a="1"/>
  <c r="G112" i="70" s="1"/>
  <c r="H112" i="70" s="1"/>
  <c r="O84" i="71"/>
  <c r="G121" i="70" a="1"/>
  <c r="G121" i="70" s="1"/>
  <c r="H121" i="70" s="1"/>
  <c r="G111" i="70" a="1"/>
  <c r="G111" i="70" s="1"/>
  <c r="H111" i="70" s="1"/>
  <c r="O120" i="71"/>
  <c r="O110" i="71"/>
  <c r="O109" i="71"/>
  <c r="O96" i="71"/>
  <c r="O89" i="71"/>
  <c r="O102" i="71"/>
  <c r="P233" i="65"/>
  <c r="Q233" i="65" s="1"/>
  <c r="O101" i="71"/>
  <c r="P232" i="65"/>
  <c r="Q232" i="65" s="1"/>
  <c r="O85" i="71"/>
  <c r="O88" i="71"/>
  <c r="O104" i="71"/>
  <c r="P231" i="65"/>
  <c r="Q231" i="65" s="1"/>
  <c r="O90" i="71"/>
  <c r="O92" i="71"/>
  <c r="O108" i="71"/>
  <c r="O94" i="71"/>
  <c r="E308" i="65"/>
  <c r="E303" i="65"/>
  <c r="J304" i="65"/>
  <c r="O97" i="71"/>
  <c r="E309" i="65"/>
  <c r="D308" i="65"/>
  <c r="H289" i="65"/>
  <c r="H294" i="65"/>
  <c r="O100" i="71"/>
  <c r="P234" i="65"/>
  <c r="Q234" i="65" s="1"/>
  <c r="O87" i="71"/>
  <c r="O105" i="71"/>
  <c r="O91" i="71"/>
  <c r="G127" i="65" a="1"/>
  <c r="G127" i="65" s="1"/>
  <c r="P235" i="65"/>
  <c r="Q235" i="65" s="1"/>
  <c r="O111" i="71"/>
  <c r="O93" i="71"/>
  <c r="O86" i="71"/>
  <c r="J273" i="65"/>
  <c r="P221" i="65"/>
  <c r="Q221" i="65" s="1"/>
  <c r="O314" i="65"/>
  <c r="P218" i="65"/>
  <c r="Q218" i="65" s="1"/>
  <c r="O311" i="65"/>
  <c r="P217" i="65"/>
  <c r="Q217" i="65" s="1"/>
  <c r="P205" i="65"/>
  <c r="Q205" i="65" s="1"/>
  <c r="P225" i="65"/>
  <c r="Q225" i="65" s="1"/>
  <c r="P214" i="65"/>
  <c r="Q214" i="65" s="1"/>
  <c r="P222" i="65"/>
  <c r="Q222" i="65" s="1"/>
  <c r="P219" i="65"/>
  <c r="Q219" i="65" s="1"/>
  <c r="O312" i="65"/>
  <c r="P230" i="65"/>
  <c r="Q230" i="65" s="1"/>
  <c r="O313" i="65"/>
  <c r="P229" i="65"/>
  <c r="Q229" i="65" s="1"/>
  <c r="P226" i="65"/>
  <c r="Q226" i="65" s="1"/>
  <c r="O315" i="65"/>
  <c r="P227" i="65"/>
  <c r="Q227" i="65" s="1"/>
  <c r="P224" i="65"/>
  <c r="Q224" i="65" s="1"/>
  <c r="P228" i="65"/>
  <c r="Q228" i="65" s="1"/>
  <c r="P220" i="65"/>
  <c r="Q220" i="65" s="1"/>
  <c r="P223" i="65"/>
  <c r="Q223" i="65" s="1"/>
  <c r="O83" i="71"/>
  <c r="C85" i="70"/>
  <c r="C63" i="70"/>
  <c r="C64" i="70"/>
  <c r="C69" i="70"/>
  <c r="M310" i="65"/>
  <c r="L310" i="65"/>
  <c r="K310" i="65"/>
  <c r="J310" i="65"/>
  <c r="I310" i="65"/>
  <c r="H310" i="65"/>
  <c r="G310" i="65"/>
  <c r="F310" i="65"/>
  <c r="O310" i="65"/>
  <c r="E310" i="65"/>
  <c r="N310" i="65"/>
  <c r="D310" i="65"/>
  <c r="I127" i="64" a="1"/>
  <c r="I127" i="64" s="1"/>
  <c r="J127" i="64" a="1"/>
  <c r="J127" i="64" s="1"/>
  <c r="K127" i="64" a="1"/>
  <c r="K127" i="64" s="1"/>
  <c r="L127" i="64" a="1"/>
  <c r="L127" i="64" s="1"/>
  <c r="G19" i="70" s="1" a="1"/>
  <c r="G19" i="70" s="1"/>
  <c r="M127" i="64" a="1"/>
  <c r="M127" i="64" s="1"/>
  <c r="N127" i="64" a="1"/>
  <c r="N127" i="64" s="1"/>
  <c r="O127" i="64" a="1"/>
  <c r="O127" i="64" s="1"/>
  <c r="D127" i="64" a="1"/>
  <c r="D127" i="64" s="1"/>
  <c r="E127" i="64" a="1"/>
  <c r="E127" i="64" s="1"/>
  <c r="F127" i="64" a="1"/>
  <c r="F127" i="64" s="1"/>
  <c r="G127" i="64" a="1"/>
  <c r="G127" i="64" s="1"/>
  <c r="H127" i="64" a="1"/>
  <c r="H127" i="64" s="1"/>
  <c r="H13" i="71" a="1"/>
  <c r="H13" i="71" s="1"/>
  <c r="I13" i="71" a="1"/>
  <c r="I13" i="71" s="1"/>
  <c r="J13" i="71" a="1"/>
  <c r="J13" i="71" s="1"/>
  <c r="K13" i="71" a="1"/>
  <c r="K13" i="71" s="1"/>
  <c r="L13" i="71" a="1"/>
  <c r="L13" i="71" s="1"/>
  <c r="M13" i="71" a="1"/>
  <c r="M13" i="71" s="1"/>
  <c r="N13" i="71" a="1"/>
  <c r="N13" i="71" s="1"/>
  <c r="D13" i="71" a="1"/>
  <c r="D13" i="71" s="1"/>
  <c r="C13" i="71" a="1"/>
  <c r="C13" i="71" s="1"/>
  <c r="E13" i="71" a="1"/>
  <c r="E13" i="71" s="1"/>
  <c r="F13" i="71" a="1"/>
  <c r="F13" i="71" s="1"/>
  <c r="G13" i="71" a="1"/>
  <c r="G13" i="71" s="1"/>
  <c r="M13" i="65" a="1"/>
  <c r="M13" i="65" s="1"/>
  <c r="L13" i="65" a="1"/>
  <c r="L13" i="65" s="1"/>
  <c r="O13" i="65" a="1"/>
  <c r="O13" i="65" s="1"/>
  <c r="D13" i="65" a="1"/>
  <c r="D13" i="65" s="1"/>
  <c r="H13" i="65" a="1"/>
  <c r="H13" i="65" s="1"/>
  <c r="F13" i="65" a="1"/>
  <c r="F13" i="65" s="1"/>
  <c r="I13" i="65" a="1"/>
  <c r="I13" i="65" s="1"/>
  <c r="E13" i="65" a="1"/>
  <c r="E13" i="65" s="1"/>
  <c r="G13" i="65" a="1"/>
  <c r="G13" i="65" s="1"/>
  <c r="J13" i="65" a="1"/>
  <c r="J13" i="65" s="1"/>
  <c r="K13" i="65" a="1"/>
  <c r="K13" i="65" s="1"/>
  <c r="N13" i="65" a="1"/>
  <c r="N13" i="65" s="1"/>
  <c r="R52" i="76"/>
  <c r="S52" i="76" s="1"/>
  <c r="R96" i="76"/>
  <c r="S96" i="76" s="1"/>
  <c r="R57" i="76"/>
  <c r="S57" i="76" s="1"/>
  <c r="R92" i="76"/>
  <c r="S92" i="76" s="1"/>
  <c r="R31" i="76"/>
  <c r="S31" i="76" s="1"/>
  <c r="R58" i="76"/>
  <c r="S58" i="76" s="1"/>
  <c r="R59" i="76"/>
  <c r="S59" i="76" s="1"/>
  <c r="R53" i="76"/>
  <c r="S53" i="76" s="1"/>
  <c r="R85" i="76"/>
  <c r="S85" i="76" s="1"/>
  <c r="R72" i="76"/>
  <c r="S72" i="76" s="1"/>
  <c r="R84" i="76"/>
  <c r="S84" i="76" s="1"/>
  <c r="R71" i="76"/>
  <c r="S71" i="76" s="1"/>
  <c r="R56" i="76"/>
  <c r="S56" i="76" s="1"/>
  <c r="R91" i="76"/>
  <c r="S91" i="76" s="1"/>
  <c r="R95" i="76"/>
  <c r="S95" i="76" s="1"/>
  <c r="R33" i="76"/>
  <c r="S33" i="76" s="1"/>
  <c r="R47" i="76"/>
  <c r="S47" i="76" s="1"/>
  <c r="R32" i="76"/>
  <c r="S32" i="76" s="1"/>
  <c r="R97" i="76"/>
  <c r="S97" i="76" s="1"/>
  <c r="R69" i="76"/>
  <c r="S69" i="76" s="1"/>
  <c r="R40" i="76"/>
  <c r="S40" i="76" s="1"/>
  <c r="R46" i="76"/>
  <c r="S46" i="76" s="1"/>
  <c r="R78" i="76"/>
  <c r="S78" i="76" s="1"/>
  <c r="R27" i="76"/>
  <c r="S27" i="76" s="1"/>
  <c r="R44" i="76"/>
  <c r="S44" i="76" s="1"/>
  <c r="R65" i="76"/>
  <c r="S65" i="76" s="1"/>
  <c r="R45" i="76"/>
  <c r="S45" i="76" s="1"/>
  <c r="R98" i="76"/>
  <c r="S98" i="76" s="1"/>
  <c r="R43" i="76"/>
  <c r="S43" i="76" s="1"/>
  <c r="R26" i="76"/>
  <c r="S26" i="76" s="1"/>
  <c r="R70" i="76"/>
  <c r="S70" i="76" s="1"/>
  <c r="R39" i="76"/>
  <c r="S39" i="76" s="1"/>
  <c r="R30" i="76"/>
  <c r="S30" i="76" s="1"/>
  <c r="R83" i="76"/>
  <c r="S83" i="76" s="1"/>
  <c r="R13" i="76"/>
  <c r="S13" i="76" s="1"/>
  <c r="R79" i="76"/>
  <c r="S79" i="76" s="1"/>
  <c r="R60" i="76"/>
  <c r="S60" i="76" s="1"/>
  <c r="R66" i="76"/>
  <c r="S66" i="76" s="1"/>
  <c r="R73" i="76"/>
  <c r="S73" i="76" s="1"/>
  <c r="R86" i="76"/>
  <c r="S86" i="76" s="1"/>
  <c r="R82" i="76"/>
  <c r="S82" i="76" s="1"/>
  <c r="R34" i="76"/>
  <c r="S34" i="76" s="1"/>
  <c r="O67" i="71"/>
  <c r="O76" i="71"/>
  <c r="O73" i="71"/>
  <c r="O68" i="71"/>
  <c r="O82" i="71"/>
  <c r="O63" i="71"/>
  <c r="O79" i="71"/>
  <c r="O72" i="71"/>
  <c r="O69" i="71"/>
  <c r="O64" i="71"/>
  <c r="O78" i="71"/>
  <c r="O75" i="71"/>
  <c r="O70" i="71"/>
  <c r="O65" i="71"/>
  <c r="O81" i="71"/>
  <c r="O74" i="71"/>
  <c r="O71" i="71"/>
  <c r="O66" i="71"/>
  <c r="O80" i="71"/>
  <c r="O274" i="65"/>
  <c r="O276" i="65"/>
  <c r="O278" i="65"/>
  <c r="O280" i="65"/>
  <c r="O282" i="65"/>
  <c r="O284" i="65"/>
  <c r="O286" i="65"/>
  <c r="O288" i="65"/>
  <c r="O290" i="65"/>
  <c r="O292" i="65"/>
  <c r="O273" i="65"/>
  <c r="O275" i="65"/>
  <c r="O277" i="65"/>
  <c r="O279" i="65"/>
  <c r="O281" i="65"/>
  <c r="O283" i="65"/>
  <c r="O285" i="65"/>
  <c r="O287" i="65"/>
  <c r="O289" i="65"/>
  <c r="O291" i="65"/>
  <c r="O293" i="65"/>
  <c r="O294" i="65"/>
  <c r="O295" i="65"/>
  <c r="O305" i="65"/>
  <c r="O307" i="65"/>
  <c r="O309" i="65"/>
  <c r="O296" i="65"/>
  <c r="O298" i="65"/>
  <c r="O300" i="65"/>
  <c r="O302" i="65"/>
  <c r="O304" i="65"/>
  <c r="O306" i="65"/>
  <c r="O308" i="65"/>
  <c r="O297" i="65"/>
  <c r="O299" i="65"/>
  <c r="O301" i="65"/>
  <c r="O303" i="65"/>
  <c r="C93" i="70"/>
  <c r="O6" i="64"/>
  <c r="P214" i="64" s="1"/>
  <c r="G106" i="70" s="1" a="1"/>
  <c r="G106" i="70" s="1"/>
  <c r="H106" i="70" s="1"/>
  <c r="N6" i="64"/>
  <c r="M6" i="64"/>
  <c r="L6" i="64"/>
  <c r="K6" i="64"/>
  <c r="J6" i="64"/>
  <c r="I6" i="64"/>
  <c r="H6" i="64"/>
  <c r="G6" i="64"/>
  <c r="F6" i="64"/>
  <c r="E6" i="64"/>
  <c r="D6" i="64"/>
  <c r="E6" i="65"/>
  <c r="F6" i="65"/>
  <c r="G6" i="65"/>
  <c r="H6" i="65"/>
  <c r="I6" i="65"/>
  <c r="J6" i="65"/>
  <c r="K6" i="65"/>
  <c r="L6" i="65"/>
  <c r="M6" i="65"/>
  <c r="N6" i="65"/>
  <c r="O6" i="65"/>
  <c r="P329" i="65" s="1"/>
  <c r="Q329" i="65" s="1"/>
  <c r="D6" i="65"/>
  <c r="D87" i="67" a="1"/>
  <c r="D87" i="67" s="1"/>
  <c r="E87" i="67" a="1"/>
  <c r="E87" i="67" s="1"/>
  <c r="F87" i="67" a="1"/>
  <c r="F87" i="67" s="1"/>
  <c r="G87" i="67" a="1"/>
  <c r="G87" i="67" s="1"/>
  <c r="H87" i="67" a="1"/>
  <c r="H87" i="67" s="1"/>
  <c r="I87" i="67" a="1"/>
  <c r="I87" i="67" s="1"/>
  <c r="J87" i="67" a="1"/>
  <c r="J87" i="67" s="1"/>
  <c r="K87" i="67" a="1"/>
  <c r="K87" i="67" s="1"/>
  <c r="L87" i="67" a="1"/>
  <c r="L87" i="67" s="1"/>
  <c r="M87" i="67" a="1"/>
  <c r="M87" i="67" s="1"/>
  <c r="N87" i="67" a="1"/>
  <c r="N87" i="67" s="1"/>
  <c r="O87" i="67" a="1"/>
  <c r="O87" i="67" s="1"/>
  <c r="P87" i="67" s="1"/>
  <c r="D88" i="67" a="1"/>
  <c r="D88" i="67" s="1"/>
  <c r="E88" i="67" a="1"/>
  <c r="E88" i="67" s="1"/>
  <c r="F88" i="67" a="1"/>
  <c r="F88" i="67" s="1"/>
  <c r="G88" i="67" a="1"/>
  <c r="G88" i="67" s="1"/>
  <c r="H88" i="67" a="1"/>
  <c r="H88" i="67" s="1"/>
  <c r="I88" i="67" a="1"/>
  <c r="I88" i="67" s="1"/>
  <c r="J88" i="67" a="1"/>
  <c r="J88" i="67" s="1"/>
  <c r="K88" i="67" a="1"/>
  <c r="K88" i="67" s="1"/>
  <c r="L88" i="67" a="1"/>
  <c r="L88" i="67" s="1"/>
  <c r="M88" i="67" a="1"/>
  <c r="M88" i="67" s="1"/>
  <c r="N88" i="67" a="1"/>
  <c r="N88" i="67" s="1"/>
  <c r="O88" i="67" a="1"/>
  <c r="O88" i="67" s="1"/>
  <c r="P88" i="67" s="1"/>
  <c r="D89" i="67" a="1"/>
  <c r="D89" i="67" s="1"/>
  <c r="E89" i="67" a="1"/>
  <c r="E89" i="67" s="1"/>
  <c r="F89" i="67" a="1"/>
  <c r="F89" i="67" s="1"/>
  <c r="G89" i="67" a="1"/>
  <c r="G89" i="67" s="1"/>
  <c r="H89" i="67" a="1"/>
  <c r="H89" i="67" s="1"/>
  <c r="I89" i="67" a="1"/>
  <c r="I89" i="67" s="1"/>
  <c r="J89" i="67" a="1"/>
  <c r="J89" i="67" s="1"/>
  <c r="K89" i="67" a="1"/>
  <c r="K89" i="67" s="1"/>
  <c r="L89" i="67" a="1"/>
  <c r="L89" i="67" s="1"/>
  <c r="M89" i="67" a="1"/>
  <c r="M89" i="67" s="1"/>
  <c r="N89" i="67" a="1"/>
  <c r="N89" i="67" s="1"/>
  <c r="O89" i="67" a="1"/>
  <c r="O89" i="67" s="1"/>
  <c r="P89" i="67" s="1"/>
  <c r="D90" i="67" a="1"/>
  <c r="D90" i="67" s="1"/>
  <c r="E90" i="67" a="1"/>
  <c r="E90" i="67" s="1"/>
  <c r="F90" i="67" a="1"/>
  <c r="F90" i="67" s="1"/>
  <c r="G90" i="67" a="1"/>
  <c r="G90" i="67" s="1"/>
  <c r="H90" i="67" a="1"/>
  <c r="H90" i="67" s="1"/>
  <c r="I90" i="67" a="1"/>
  <c r="I90" i="67" s="1"/>
  <c r="J90" i="67" a="1"/>
  <c r="J90" i="67" s="1"/>
  <c r="K90" i="67" a="1"/>
  <c r="K90" i="67" s="1"/>
  <c r="L90" i="67" a="1"/>
  <c r="L90" i="67" s="1"/>
  <c r="M90" i="67" a="1"/>
  <c r="M90" i="67" s="1"/>
  <c r="N90" i="67" a="1"/>
  <c r="N90" i="67" s="1"/>
  <c r="O90" i="67" a="1"/>
  <c r="O90" i="67" s="1"/>
  <c r="P90" i="67" s="1"/>
  <c r="D91" i="67" a="1"/>
  <c r="D91" i="67" s="1"/>
  <c r="E91" i="67" a="1"/>
  <c r="E91" i="67" s="1"/>
  <c r="F91" i="67" a="1"/>
  <c r="F91" i="67" s="1"/>
  <c r="G91" i="67" a="1"/>
  <c r="G91" i="67" s="1"/>
  <c r="H91" i="67" a="1"/>
  <c r="H91" i="67" s="1"/>
  <c r="I91" i="67" a="1"/>
  <c r="I91" i="67" s="1"/>
  <c r="J91" i="67" a="1"/>
  <c r="J91" i="67" s="1"/>
  <c r="K91" i="67" a="1"/>
  <c r="K91" i="67" s="1"/>
  <c r="L91" i="67" a="1"/>
  <c r="L91" i="67" s="1"/>
  <c r="M91" i="67" a="1"/>
  <c r="M91" i="67" s="1"/>
  <c r="N91" i="67" a="1"/>
  <c r="N91" i="67" s="1"/>
  <c r="O91" i="67" a="1"/>
  <c r="O91" i="67" s="1"/>
  <c r="P91" i="67" s="1"/>
  <c r="D92" i="67" a="1"/>
  <c r="D92" i="67" s="1"/>
  <c r="E92" i="67" a="1"/>
  <c r="E92" i="67" s="1"/>
  <c r="F92" i="67" a="1"/>
  <c r="F92" i="67" s="1"/>
  <c r="G92" i="67" a="1"/>
  <c r="G92" i="67" s="1"/>
  <c r="H92" i="67" a="1"/>
  <c r="H92" i="67" s="1"/>
  <c r="I92" i="67" a="1"/>
  <c r="I92" i="67" s="1"/>
  <c r="J92" i="67" a="1"/>
  <c r="J92" i="67" s="1"/>
  <c r="K92" i="67" a="1"/>
  <c r="K92" i="67" s="1"/>
  <c r="L92" i="67" a="1"/>
  <c r="L92" i="67" s="1"/>
  <c r="M92" i="67" a="1"/>
  <c r="M92" i="67" s="1"/>
  <c r="N92" i="67" a="1"/>
  <c r="N92" i="67" s="1"/>
  <c r="O92" i="67" a="1"/>
  <c r="O92" i="67" s="1"/>
  <c r="P92" i="67" s="1"/>
  <c r="D93" i="67" a="1"/>
  <c r="D93" i="67" s="1"/>
  <c r="E93" i="67" a="1"/>
  <c r="E93" i="67" s="1"/>
  <c r="F93" i="67" a="1"/>
  <c r="F93" i="67" s="1"/>
  <c r="G93" i="67" a="1"/>
  <c r="G93" i="67" s="1"/>
  <c r="H93" i="67" a="1"/>
  <c r="H93" i="67" s="1"/>
  <c r="I93" i="67" a="1"/>
  <c r="I93" i="67" s="1"/>
  <c r="J93" i="67" a="1"/>
  <c r="J93" i="67" s="1"/>
  <c r="K93" i="67" a="1"/>
  <c r="K93" i="67" s="1"/>
  <c r="L93" i="67" a="1"/>
  <c r="L93" i="67" s="1"/>
  <c r="M93" i="67" a="1"/>
  <c r="M93" i="67" s="1"/>
  <c r="N93" i="67" a="1"/>
  <c r="N93" i="67" s="1"/>
  <c r="O93" i="67" a="1"/>
  <c r="O93" i="67" s="1"/>
  <c r="P93" i="67" s="1"/>
  <c r="D94" i="67" a="1"/>
  <c r="D94" i="67" s="1"/>
  <c r="E94" i="67" a="1"/>
  <c r="E94" i="67" s="1"/>
  <c r="F94" i="67" a="1"/>
  <c r="F94" i="67" s="1"/>
  <c r="G94" i="67" a="1"/>
  <c r="G94" i="67" s="1"/>
  <c r="H94" i="67" a="1"/>
  <c r="H94" i="67" s="1"/>
  <c r="I94" i="67" a="1"/>
  <c r="I94" i="67" s="1"/>
  <c r="J94" i="67" a="1"/>
  <c r="J94" i="67" s="1"/>
  <c r="K94" i="67" a="1"/>
  <c r="K94" i="67" s="1"/>
  <c r="L94" i="67" a="1"/>
  <c r="L94" i="67" s="1"/>
  <c r="M94" i="67" a="1"/>
  <c r="M94" i="67" s="1"/>
  <c r="N94" i="67" a="1"/>
  <c r="N94" i="67" s="1"/>
  <c r="O94" i="67" a="1"/>
  <c r="O94" i="67" s="1"/>
  <c r="P94" i="67" s="1"/>
  <c r="D95" i="67" a="1"/>
  <c r="D95" i="67" s="1"/>
  <c r="E95" i="67" a="1"/>
  <c r="E95" i="67" s="1"/>
  <c r="F95" i="67" a="1"/>
  <c r="F95" i="67" s="1"/>
  <c r="G95" i="67" a="1"/>
  <c r="G95" i="67" s="1"/>
  <c r="H95" i="67" a="1"/>
  <c r="H95" i="67" s="1"/>
  <c r="I95" i="67" a="1"/>
  <c r="I95" i="67" s="1"/>
  <c r="J95" i="67" a="1"/>
  <c r="J95" i="67" s="1"/>
  <c r="K95" i="67" a="1"/>
  <c r="K95" i="67" s="1"/>
  <c r="L95" i="67" a="1"/>
  <c r="L95" i="67" s="1"/>
  <c r="M95" i="67" a="1"/>
  <c r="M95" i="67" s="1"/>
  <c r="N95" i="67" a="1"/>
  <c r="N95" i="67" s="1"/>
  <c r="O95" i="67" a="1"/>
  <c r="O95" i="67" s="1"/>
  <c r="P95" i="67" s="1"/>
  <c r="D96" i="67" a="1"/>
  <c r="D96" i="67" s="1"/>
  <c r="E96" i="67" a="1"/>
  <c r="E96" i="67" s="1"/>
  <c r="F96" i="67" a="1"/>
  <c r="F96" i="67" s="1"/>
  <c r="G96" i="67" a="1"/>
  <c r="G96" i="67" s="1"/>
  <c r="H96" i="67" a="1"/>
  <c r="H96" i="67" s="1"/>
  <c r="I96" i="67" a="1"/>
  <c r="I96" i="67" s="1"/>
  <c r="J96" i="67" a="1"/>
  <c r="J96" i="67" s="1"/>
  <c r="K96" i="67" a="1"/>
  <c r="K96" i="67" s="1"/>
  <c r="L96" i="67" a="1"/>
  <c r="L96" i="67" s="1"/>
  <c r="M96" i="67" a="1"/>
  <c r="M96" i="67" s="1"/>
  <c r="N96" i="67" a="1"/>
  <c r="N96" i="67" s="1"/>
  <c r="O96" i="67" a="1"/>
  <c r="O96" i="67" s="1"/>
  <c r="P96" i="67" s="1"/>
  <c r="D97" i="67" a="1"/>
  <c r="D97" i="67" s="1"/>
  <c r="E97" i="67" a="1"/>
  <c r="E97" i="67" s="1"/>
  <c r="F97" i="67" a="1"/>
  <c r="F97" i="67" s="1"/>
  <c r="G97" i="67" a="1"/>
  <c r="G97" i="67" s="1"/>
  <c r="H97" i="67" a="1"/>
  <c r="H97" i="67" s="1"/>
  <c r="I97" i="67" a="1"/>
  <c r="I97" i="67" s="1"/>
  <c r="J97" i="67" a="1"/>
  <c r="J97" i="67" s="1"/>
  <c r="K97" i="67" a="1"/>
  <c r="K97" i="67" s="1"/>
  <c r="L97" i="67" a="1"/>
  <c r="L97" i="67" s="1"/>
  <c r="M97" i="67" a="1"/>
  <c r="M97" i="67" s="1"/>
  <c r="N97" i="67" a="1"/>
  <c r="N97" i="67" s="1"/>
  <c r="O97" i="67" a="1"/>
  <c r="O97" i="67" s="1"/>
  <c r="P97" i="67" s="1"/>
  <c r="D98" i="67" a="1"/>
  <c r="D98" i="67" s="1"/>
  <c r="E98" i="67" a="1"/>
  <c r="E98" i="67" s="1"/>
  <c r="F98" i="67" a="1"/>
  <c r="F98" i="67" s="1"/>
  <c r="G98" i="67" a="1"/>
  <c r="G98" i="67" s="1"/>
  <c r="H98" i="67" a="1"/>
  <c r="H98" i="67" s="1"/>
  <c r="I98" i="67" a="1"/>
  <c r="I98" i="67" s="1"/>
  <c r="J98" i="67" a="1"/>
  <c r="J98" i="67" s="1"/>
  <c r="K98" i="67" a="1"/>
  <c r="K98" i="67" s="1"/>
  <c r="L98" i="67" a="1"/>
  <c r="L98" i="67" s="1"/>
  <c r="M98" i="67" a="1"/>
  <c r="M98" i="67" s="1"/>
  <c r="N98" i="67" a="1"/>
  <c r="N98" i="67" s="1"/>
  <c r="O98" i="67" a="1"/>
  <c r="O98" i="67" s="1"/>
  <c r="P98" i="67" s="1"/>
  <c r="D99" i="67" a="1"/>
  <c r="D99" i="67" s="1"/>
  <c r="E99" i="67" a="1"/>
  <c r="E99" i="67" s="1"/>
  <c r="F99" i="67" a="1"/>
  <c r="F99" i="67" s="1"/>
  <c r="G99" i="67" a="1"/>
  <c r="G99" i="67" s="1"/>
  <c r="H99" i="67" a="1"/>
  <c r="H99" i="67" s="1"/>
  <c r="I99" i="67" a="1"/>
  <c r="I99" i="67" s="1"/>
  <c r="J99" i="67" a="1"/>
  <c r="J99" i="67" s="1"/>
  <c r="K99" i="67" a="1"/>
  <c r="K99" i="67" s="1"/>
  <c r="L99" i="67" a="1"/>
  <c r="L99" i="67" s="1"/>
  <c r="M99" i="67" a="1"/>
  <c r="M99" i="67" s="1"/>
  <c r="N99" i="67" a="1"/>
  <c r="N99" i="67" s="1"/>
  <c r="O99" i="67" a="1"/>
  <c r="O99" i="67" s="1"/>
  <c r="P99" i="67" s="1"/>
  <c r="D100" i="67" a="1"/>
  <c r="D100" i="67" s="1"/>
  <c r="E100" i="67" a="1"/>
  <c r="E100" i="67" s="1"/>
  <c r="F100" i="67" a="1"/>
  <c r="F100" i="67" s="1"/>
  <c r="G100" i="67" a="1"/>
  <c r="G100" i="67" s="1"/>
  <c r="H100" i="67" a="1"/>
  <c r="H100" i="67" s="1"/>
  <c r="I100" i="67" a="1"/>
  <c r="I100" i="67" s="1"/>
  <c r="J100" i="67" a="1"/>
  <c r="J100" i="67" s="1"/>
  <c r="K100" i="67" a="1"/>
  <c r="K100" i="67" s="1"/>
  <c r="L100" i="67" a="1"/>
  <c r="L100" i="67" s="1"/>
  <c r="M100" i="67" a="1"/>
  <c r="M100" i="67" s="1"/>
  <c r="N100" i="67" a="1"/>
  <c r="N100" i="67" s="1"/>
  <c r="O100" i="67" a="1"/>
  <c r="O100" i="67" s="1"/>
  <c r="P100" i="67" s="1"/>
  <c r="D101" i="67" a="1"/>
  <c r="D101" i="67" s="1"/>
  <c r="E101" i="67" a="1"/>
  <c r="E101" i="67" s="1"/>
  <c r="F101" i="67" a="1"/>
  <c r="F101" i="67" s="1"/>
  <c r="G101" i="67" a="1"/>
  <c r="G101" i="67" s="1"/>
  <c r="H101" i="67" a="1"/>
  <c r="H101" i="67" s="1"/>
  <c r="I101" i="67" a="1"/>
  <c r="I101" i="67" s="1"/>
  <c r="J101" i="67" a="1"/>
  <c r="J101" i="67" s="1"/>
  <c r="K101" i="67" a="1"/>
  <c r="K101" i="67" s="1"/>
  <c r="L101" i="67" a="1"/>
  <c r="L101" i="67" s="1"/>
  <c r="M101" i="67" a="1"/>
  <c r="M101" i="67" s="1"/>
  <c r="N101" i="67" a="1"/>
  <c r="N101" i="67" s="1"/>
  <c r="O101" i="67" a="1"/>
  <c r="O101" i="67" s="1"/>
  <c r="P101" i="67" s="1"/>
  <c r="D102" i="67" a="1"/>
  <c r="D102" i="67" s="1"/>
  <c r="E102" i="67" a="1"/>
  <c r="E102" i="67" s="1"/>
  <c r="F102" i="67" a="1"/>
  <c r="F102" i="67" s="1"/>
  <c r="G102" i="67" a="1"/>
  <c r="G102" i="67" s="1"/>
  <c r="H102" i="67" a="1"/>
  <c r="H102" i="67" s="1"/>
  <c r="I102" i="67" a="1"/>
  <c r="I102" i="67" s="1"/>
  <c r="J102" i="67" a="1"/>
  <c r="J102" i="67" s="1"/>
  <c r="K102" i="67" a="1"/>
  <c r="K102" i="67" s="1"/>
  <c r="L102" i="67" a="1"/>
  <c r="L102" i="67" s="1"/>
  <c r="M102" i="67" a="1"/>
  <c r="M102" i="67" s="1"/>
  <c r="N102" i="67" a="1"/>
  <c r="N102" i="67" s="1"/>
  <c r="O102" i="67" a="1"/>
  <c r="O102" i="67" s="1"/>
  <c r="P102" i="67" s="1"/>
  <c r="D103" i="67" a="1"/>
  <c r="D103" i="67" s="1"/>
  <c r="E103" i="67" a="1"/>
  <c r="E103" i="67" s="1"/>
  <c r="F103" i="67" a="1"/>
  <c r="F103" i="67" s="1"/>
  <c r="G103" i="67" a="1"/>
  <c r="G103" i="67" s="1"/>
  <c r="H103" i="67" a="1"/>
  <c r="H103" i="67" s="1"/>
  <c r="I103" i="67" a="1"/>
  <c r="I103" i="67" s="1"/>
  <c r="J103" i="67" a="1"/>
  <c r="J103" i="67" s="1"/>
  <c r="K103" i="67" a="1"/>
  <c r="K103" i="67" s="1"/>
  <c r="L103" i="67" a="1"/>
  <c r="L103" i="67" s="1"/>
  <c r="M103" i="67" a="1"/>
  <c r="M103" i="67" s="1"/>
  <c r="N103" i="67" a="1"/>
  <c r="N103" i="67" s="1"/>
  <c r="O103" i="67" a="1"/>
  <c r="O103" i="67" s="1"/>
  <c r="P103" i="67" s="1"/>
  <c r="D104" i="67" a="1"/>
  <c r="D104" i="67" s="1"/>
  <c r="E104" i="67" a="1"/>
  <c r="E104" i="67" s="1"/>
  <c r="F104" i="67" a="1"/>
  <c r="F104" i="67" s="1"/>
  <c r="G104" i="67" a="1"/>
  <c r="G104" i="67" s="1"/>
  <c r="H104" i="67" a="1"/>
  <c r="H104" i="67" s="1"/>
  <c r="I104" i="67" a="1"/>
  <c r="I104" i="67" s="1"/>
  <c r="J104" i="67" a="1"/>
  <c r="J104" i="67" s="1"/>
  <c r="K104" i="67" a="1"/>
  <c r="K104" i="67" s="1"/>
  <c r="L104" i="67" a="1"/>
  <c r="L104" i="67" s="1"/>
  <c r="M104" i="67" a="1"/>
  <c r="M104" i="67" s="1"/>
  <c r="N104" i="67" a="1"/>
  <c r="N104" i="67" s="1"/>
  <c r="O104" i="67" a="1"/>
  <c r="O104" i="67" s="1"/>
  <c r="P104" i="67" s="1"/>
  <c r="D105" i="67" a="1"/>
  <c r="D105" i="67" s="1"/>
  <c r="E105" i="67" a="1"/>
  <c r="E105" i="67" s="1"/>
  <c r="F105" i="67" a="1"/>
  <c r="F105" i="67" s="1"/>
  <c r="G105" i="67" a="1"/>
  <c r="G105" i="67" s="1"/>
  <c r="H105" i="67" a="1"/>
  <c r="H105" i="67" s="1"/>
  <c r="I105" i="67" a="1"/>
  <c r="I105" i="67" s="1"/>
  <c r="J105" i="67" a="1"/>
  <c r="J105" i="67" s="1"/>
  <c r="K105" i="67" a="1"/>
  <c r="K105" i="67" s="1"/>
  <c r="L105" i="67" a="1"/>
  <c r="L105" i="67" s="1"/>
  <c r="M105" i="67" a="1"/>
  <c r="M105" i="67" s="1"/>
  <c r="N105" i="67" a="1"/>
  <c r="N105" i="67" s="1"/>
  <c r="O105" i="67" a="1"/>
  <c r="O105" i="67" s="1"/>
  <c r="P105" i="67" s="1"/>
  <c r="D106" i="67" a="1"/>
  <c r="D106" i="67" s="1"/>
  <c r="E106" i="67" a="1"/>
  <c r="E106" i="67" s="1"/>
  <c r="F106" i="67" a="1"/>
  <c r="F106" i="67" s="1"/>
  <c r="G106" i="67" a="1"/>
  <c r="G106" i="67" s="1"/>
  <c r="H106" i="67" a="1"/>
  <c r="H106" i="67" s="1"/>
  <c r="I106" i="67" a="1"/>
  <c r="I106" i="67" s="1"/>
  <c r="J106" i="67" a="1"/>
  <c r="J106" i="67" s="1"/>
  <c r="K106" i="67" a="1"/>
  <c r="K106" i="67" s="1"/>
  <c r="L106" i="67" a="1"/>
  <c r="L106" i="67" s="1"/>
  <c r="M106" i="67" a="1"/>
  <c r="M106" i="67" s="1"/>
  <c r="N106" i="67" a="1"/>
  <c r="N106" i="67" s="1"/>
  <c r="O106" i="67" a="1"/>
  <c r="O106" i="67" s="1"/>
  <c r="P106" i="67" s="1"/>
  <c r="D107" i="67" a="1"/>
  <c r="D107" i="67" s="1"/>
  <c r="E107" i="67" a="1"/>
  <c r="E107" i="67" s="1"/>
  <c r="F107" i="67" a="1"/>
  <c r="F107" i="67" s="1"/>
  <c r="G107" i="67" a="1"/>
  <c r="G107" i="67" s="1"/>
  <c r="H107" i="67" a="1"/>
  <c r="H107" i="67" s="1"/>
  <c r="I107" i="67" a="1"/>
  <c r="I107" i="67" s="1"/>
  <c r="J107" i="67" a="1"/>
  <c r="J107" i="67" s="1"/>
  <c r="K107" i="67" a="1"/>
  <c r="K107" i="67" s="1"/>
  <c r="L107" i="67" a="1"/>
  <c r="L107" i="67" s="1"/>
  <c r="M107" i="67" a="1"/>
  <c r="M107" i="67" s="1"/>
  <c r="N107" i="67" a="1"/>
  <c r="N107" i="67" s="1"/>
  <c r="O107" i="67" a="1"/>
  <c r="O107" i="67" s="1"/>
  <c r="P107" i="67" s="1"/>
  <c r="D108" i="67" a="1"/>
  <c r="D108" i="67" s="1"/>
  <c r="E108" i="67" a="1"/>
  <c r="E108" i="67" s="1"/>
  <c r="F108" i="67" a="1"/>
  <c r="F108" i="67" s="1"/>
  <c r="G108" i="67" a="1"/>
  <c r="G108" i="67" s="1"/>
  <c r="H108" i="67" a="1"/>
  <c r="H108" i="67" s="1"/>
  <c r="I108" i="67" a="1"/>
  <c r="I108" i="67" s="1"/>
  <c r="J108" i="67" a="1"/>
  <c r="J108" i="67" s="1"/>
  <c r="K108" i="67" a="1"/>
  <c r="K108" i="67" s="1"/>
  <c r="L108" i="67" a="1"/>
  <c r="L108" i="67" s="1"/>
  <c r="M108" i="67" a="1"/>
  <c r="M108" i="67" s="1"/>
  <c r="N108" i="67" a="1"/>
  <c r="N108" i="67" s="1"/>
  <c r="O108" i="67" a="1"/>
  <c r="O108" i="67" s="1"/>
  <c r="P108" i="67" s="1"/>
  <c r="D109" i="67" a="1"/>
  <c r="D109" i="67" s="1"/>
  <c r="E109" i="67" a="1"/>
  <c r="E109" i="67" s="1"/>
  <c r="F109" i="67" a="1"/>
  <c r="F109" i="67" s="1"/>
  <c r="G109" i="67" a="1"/>
  <c r="G109" i="67" s="1"/>
  <c r="H109" i="67" a="1"/>
  <c r="H109" i="67" s="1"/>
  <c r="I109" i="67" a="1"/>
  <c r="I109" i="67" s="1"/>
  <c r="J109" i="67" a="1"/>
  <c r="J109" i="67" s="1"/>
  <c r="K109" i="67" a="1"/>
  <c r="K109" i="67" s="1"/>
  <c r="L109" i="67" a="1"/>
  <c r="L109" i="67" s="1"/>
  <c r="M109" i="67" a="1"/>
  <c r="M109" i="67" s="1"/>
  <c r="N109" i="67" a="1"/>
  <c r="N109" i="67" s="1"/>
  <c r="O109" i="67" a="1"/>
  <c r="O109" i="67" s="1"/>
  <c r="P109" i="67" s="1"/>
  <c r="D110" i="67" a="1"/>
  <c r="D110" i="67" s="1"/>
  <c r="E110" i="67" a="1"/>
  <c r="E110" i="67" s="1"/>
  <c r="F110" i="67" a="1"/>
  <c r="F110" i="67" s="1"/>
  <c r="G110" i="67" a="1"/>
  <c r="G110" i="67" s="1"/>
  <c r="H110" i="67" a="1"/>
  <c r="H110" i="67" s="1"/>
  <c r="I110" i="67" a="1"/>
  <c r="I110" i="67" s="1"/>
  <c r="J110" i="67" a="1"/>
  <c r="J110" i="67" s="1"/>
  <c r="K110" i="67" a="1"/>
  <c r="K110" i="67" s="1"/>
  <c r="L110" i="67" a="1"/>
  <c r="L110" i="67" s="1"/>
  <c r="M110" i="67" a="1"/>
  <c r="M110" i="67" s="1"/>
  <c r="N110" i="67" a="1"/>
  <c r="N110" i="67" s="1"/>
  <c r="O110" i="67" a="1"/>
  <c r="O110" i="67" s="1"/>
  <c r="P110" i="67" s="1"/>
  <c r="D111" i="67" a="1"/>
  <c r="D111" i="67" s="1"/>
  <c r="E111" i="67" a="1"/>
  <c r="E111" i="67" s="1"/>
  <c r="F111" i="67" a="1"/>
  <c r="F111" i="67" s="1"/>
  <c r="G111" i="67" a="1"/>
  <c r="G111" i="67" s="1"/>
  <c r="H111" i="67" a="1"/>
  <c r="H111" i="67" s="1"/>
  <c r="I111" i="67" a="1"/>
  <c r="I111" i="67" s="1"/>
  <c r="J111" i="67" a="1"/>
  <c r="J111" i="67" s="1"/>
  <c r="K111" i="67" a="1"/>
  <c r="K111" i="67" s="1"/>
  <c r="L111" i="67" a="1"/>
  <c r="L111" i="67" s="1"/>
  <c r="M111" i="67" a="1"/>
  <c r="M111" i="67" s="1"/>
  <c r="N111" i="67" a="1"/>
  <c r="N111" i="67" s="1"/>
  <c r="O111" i="67" a="1"/>
  <c r="O111" i="67" s="1"/>
  <c r="P111" i="67" s="1"/>
  <c r="D112" i="67" a="1"/>
  <c r="D112" i="67" s="1"/>
  <c r="E112" i="67" a="1"/>
  <c r="E112" i="67" s="1"/>
  <c r="F112" i="67" a="1"/>
  <c r="F112" i="67" s="1"/>
  <c r="G112" i="67" a="1"/>
  <c r="G112" i="67" s="1"/>
  <c r="H112" i="67" a="1"/>
  <c r="H112" i="67" s="1"/>
  <c r="I112" i="67" a="1"/>
  <c r="I112" i="67" s="1"/>
  <c r="J112" i="67" a="1"/>
  <c r="J112" i="67" s="1"/>
  <c r="K112" i="67" a="1"/>
  <c r="K112" i="67" s="1"/>
  <c r="L112" i="67" a="1"/>
  <c r="L112" i="67" s="1"/>
  <c r="M112" i="67" a="1"/>
  <c r="M112" i="67" s="1"/>
  <c r="N112" i="67" a="1"/>
  <c r="N112" i="67" s="1"/>
  <c r="O112" i="67" a="1"/>
  <c r="O112" i="67" s="1"/>
  <c r="P112" i="67" s="1"/>
  <c r="D113" i="67" a="1"/>
  <c r="D113" i="67" s="1"/>
  <c r="E113" i="67" a="1"/>
  <c r="E113" i="67" s="1"/>
  <c r="F113" i="67" a="1"/>
  <c r="F113" i="67" s="1"/>
  <c r="G113" i="67" a="1"/>
  <c r="G113" i="67" s="1"/>
  <c r="H113" i="67" a="1"/>
  <c r="H113" i="67" s="1"/>
  <c r="I113" i="67" a="1"/>
  <c r="I113" i="67" s="1"/>
  <c r="J113" i="67" a="1"/>
  <c r="J113" i="67" s="1"/>
  <c r="K113" i="67" a="1"/>
  <c r="K113" i="67" s="1"/>
  <c r="L113" i="67" a="1"/>
  <c r="L113" i="67" s="1"/>
  <c r="M113" i="67" a="1"/>
  <c r="M113" i="67" s="1"/>
  <c r="N113" i="67" a="1"/>
  <c r="N113" i="67" s="1"/>
  <c r="O113" i="67" a="1"/>
  <c r="O113" i="67" s="1"/>
  <c r="P113" i="67" s="1"/>
  <c r="D114" i="67" a="1"/>
  <c r="D114" i="67" s="1"/>
  <c r="E114" i="67" a="1"/>
  <c r="E114" i="67" s="1"/>
  <c r="F114" i="67" a="1"/>
  <c r="F114" i="67" s="1"/>
  <c r="G114" i="67" a="1"/>
  <c r="G114" i="67" s="1"/>
  <c r="H114" i="67" a="1"/>
  <c r="H114" i="67" s="1"/>
  <c r="I114" i="67" a="1"/>
  <c r="I114" i="67" s="1"/>
  <c r="J114" i="67" a="1"/>
  <c r="J114" i="67" s="1"/>
  <c r="K114" i="67" a="1"/>
  <c r="K114" i="67" s="1"/>
  <c r="L114" i="67" a="1"/>
  <c r="L114" i="67" s="1"/>
  <c r="M114" i="67" a="1"/>
  <c r="M114" i="67" s="1"/>
  <c r="N114" i="67" a="1"/>
  <c r="N114" i="67" s="1"/>
  <c r="O114" i="67" a="1"/>
  <c r="O114" i="67" s="1"/>
  <c r="P114" i="67" s="1"/>
  <c r="D115" i="67" a="1"/>
  <c r="D115" i="67" s="1"/>
  <c r="E115" i="67" a="1"/>
  <c r="E115" i="67" s="1"/>
  <c r="F115" i="67" a="1"/>
  <c r="F115" i="67" s="1"/>
  <c r="G115" i="67" a="1"/>
  <c r="G115" i="67" s="1"/>
  <c r="H115" i="67" a="1"/>
  <c r="H115" i="67" s="1"/>
  <c r="I115" i="67" a="1"/>
  <c r="I115" i="67" s="1"/>
  <c r="J115" i="67" a="1"/>
  <c r="J115" i="67" s="1"/>
  <c r="K115" i="67" a="1"/>
  <c r="K115" i="67" s="1"/>
  <c r="L115" i="67" a="1"/>
  <c r="L115" i="67" s="1"/>
  <c r="M115" i="67" a="1"/>
  <c r="M115" i="67" s="1"/>
  <c r="N115" i="67" a="1"/>
  <c r="N115" i="67" s="1"/>
  <c r="O115" i="67" a="1"/>
  <c r="O115" i="67" s="1"/>
  <c r="P115" i="67" s="1"/>
  <c r="D116" i="67" a="1"/>
  <c r="D116" i="67" s="1"/>
  <c r="E116" i="67" a="1"/>
  <c r="E116" i="67" s="1"/>
  <c r="F116" i="67" a="1"/>
  <c r="F116" i="67" s="1"/>
  <c r="G116" i="67" a="1"/>
  <c r="G116" i="67" s="1"/>
  <c r="H116" i="67" a="1"/>
  <c r="H116" i="67" s="1"/>
  <c r="I116" i="67" a="1"/>
  <c r="I116" i="67" s="1"/>
  <c r="J116" i="67" a="1"/>
  <c r="J116" i="67" s="1"/>
  <c r="K116" i="67" a="1"/>
  <c r="K116" i="67" s="1"/>
  <c r="L116" i="67" a="1"/>
  <c r="L116" i="67" s="1"/>
  <c r="M116" i="67" a="1"/>
  <c r="M116" i="67" s="1"/>
  <c r="N116" i="67" a="1"/>
  <c r="N116" i="67" s="1"/>
  <c r="O116" i="67" a="1"/>
  <c r="O116" i="67" s="1"/>
  <c r="P116" i="67" s="1"/>
  <c r="P62" i="67"/>
  <c r="Q62" i="67" s="1"/>
  <c r="P61" i="67"/>
  <c r="Q61" i="67" s="1"/>
  <c r="P60" i="67"/>
  <c r="Q60" i="67" s="1"/>
  <c r="P59" i="67"/>
  <c r="Q59" i="67" s="1"/>
  <c r="P58" i="67"/>
  <c r="Q58" i="67" s="1"/>
  <c r="P57" i="67"/>
  <c r="Q57" i="67" s="1"/>
  <c r="P56" i="67"/>
  <c r="Q56" i="67" s="1"/>
  <c r="P55" i="67"/>
  <c r="Q55" i="67" s="1"/>
  <c r="P54" i="67"/>
  <c r="Q54" i="67" s="1"/>
  <c r="P53" i="67"/>
  <c r="Q53" i="67" s="1"/>
  <c r="P52" i="67"/>
  <c r="Q52" i="67" s="1"/>
  <c r="P51" i="67"/>
  <c r="Q51" i="67" s="1"/>
  <c r="P50" i="67"/>
  <c r="Q50" i="67" s="1"/>
  <c r="P49" i="67"/>
  <c r="Q49" i="67" s="1"/>
  <c r="P48" i="67"/>
  <c r="Q48" i="67" s="1"/>
  <c r="P47" i="67"/>
  <c r="Q47" i="67" s="1"/>
  <c r="P46" i="67"/>
  <c r="Q46" i="67" s="1"/>
  <c r="P45" i="67"/>
  <c r="Q45" i="67" s="1"/>
  <c r="P44" i="67"/>
  <c r="Q44" i="67" s="1"/>
  <c r="P43" i="67"/>
  <c r="Q43" i="67" s="1"/>
  <c r="P42" i="67"/>
  <c r="Q42" i="67" s="1"/>
  <c r="P41" i="67"/>
  <c r="Q41" i="67" s="1"/>
  <c r="P40" i="67"/>
  <c r="Q40" i="67" s="1"/>
  <c r="P39" i="67"/>
  <c r="Q39" i="67" s="1"/>
  <c r="P38" i="67"/>
  <c r="Q38" i="67" s="1"/>
  <c r="P37" i="67"/>
  <c r="Q37" i="67" s="1"/>
  <c r="P36" i="67"/>
  <c r="Q36" i="67" s="1"/>
  <c r="P35" i="67"/>
  <c r="Q35" i="67" s="1"/>
  <c r="P34" i="67"/>
  <c r="Q34" i="67" s="1"/>
  <c r="P33" i="67"/>
  <c r="Q33" i="67" s="1"/>
  <c r="P216" i="65" l="1"/>
  <c r="Q216" i="65" s="1"/>
  <c r="P204" i="65"/>
  <c r="Q204" i="65" s="1"/>
  <c r="P210" i="65"/>
  <c r="Q210" i="65" s="1"/>
  <c r="P213" i="65"/>
  <c r="Q213" i="65" s="1"/>
  <c r="P209" i="65"/>
  <c r="Q209" i="65" s="1"/>
  <c r="P206" i="65"/>
  <c r="Q206" i="65" s="1"/>
  <c r="P208" i="65"/>
  <c r="Q208" i="65" s="1"/>
  <c r="P211" i="65"/>
  <c r="Q211" i="65" s="1"/>
  <c r="P212" i="65"/>
  <c r="Q212" i="65" s="1"/>
  <c r="P215" i="65"/>
  <c r="Q215" i="65" s="1"/>
  <c r="P207" i="65"/>
  <c r="Q207" i="65" s="1"/>
  <c r="P328" i="65"/>
  <c r="Q328" i="65" s="1"/>
  <c r="P216" i="64"/>
  <c r="G108" i="70" s="1" a="1"/>
  <c r="G108" i="70" s="1"/>
  <c r="H108" i="70" s="1"/>
  <c r="P215" i="64"/>
  <c r="G107" i="70" s="1" a="1"/>
  <c r="G107" i="70" s="1"/>
  <c r="H107" i="70" s="1"/>
  <c r="P323" i="65"/>
  <c r="Q323" i="65" s="1"/>
  <c r="P326" i="65"/>
  <c r="Q326" i="65" s="1"/>
  <c r="P102" i="65"/>
  <c r="Q102" i="65" s="1"/>
  <c r="P101" i="65"/>
  <c r="Q101" i="65" s="1"/>
  <c r="P318" i="65"/>
  <c r="Q318" i="65" s="1"/>
  <c r="P321" i="65"/>
  <c r="Q321" i="65" s="1"/>
  <c r="P209" i="64"/>
  <c r="G101" i="70" s="1" a="1"/>
  <c r="G101" i="70" s="1"/>
  <c r="H101" i="70" s="1"/>
  <c r="P203" i="64"/>
  <c r="G95" i="70" s="1" a="1"/>
  <c r="G95" i="70" s="1"/>
  <c r="H95" i="70" s="1"/>
  <c r="P324" i="65"/>
  <c r="Q324" i="65" s="1"/>
  <c r="P207" i="64"/>
  <c r="G99" i="70" s="1" a="1"/>
  <c r="G99" i="70" s="1"/>
  <c r="H99" i="70" s="1"/>
  <c r="P325" i="65"/>
  <c r="Q325" i="65" s="1"/>
  <c r="P211" i="64"/>
  <c r="G103" i="70" s="1" a="1"/>
  <c r="G103" i="70" s="1"/>
  <c r="H103" i="70" s="1"/>
  <c r="P205" i="64"/>
  <c r="G97" i="70" s="1" a="1"/>
  <c r="G97" i="70" s="1"/>
  <c r="H97" i="70" s="1"/>
  <c r="P204" i="64"/>
  <c r="G96" i="70" s="1" a="1"/>
  <c r="G96" i="70" s="1"/>
  <c r="H96" i="70" s="1"/>
  <c r="P210" i="64"/>
  <c r="G102" i="70" s="1" a="1"/>
  <c r="G102" i="70" s="1"/>
  <c r="H102" i="70" s="1"/>
  <c r="P206" i="64"/>
  <c r="G98" i="70" s="1" a="1"/>
  <c r="G98" i="70" s="1"/>
  <c r="H98" i="70" s="1"/>
  <c r="P316" i="65"/>
  <c r="Q316" i="65" s="1"/>
  <c r="P208" i="64"/>
  <c r="G100" i="70" s="1" a="1"/>
  <c r="G100" i="70" s="1"/>
  <c r="H100" i="70" s="1"/>
  <c r="P327" i="65"/>
  <c r="Q327" i="65" s="1"/>
  <c r="P320" i="65"/>
  <c r="Q320" i="65" s="1"/>
  <c r="P213" i="64"/>
  <c r="G105" i="70" s="1" a="1"/>
  <c r="G105" i="70" s="1"/>
  <c r="H105" i="70" s="1"/>
  <c r="P319" i="65"/>
  <c r="Q319" i="65" s="1"/>
  <c r="P317" i="65"/>
  <c r="Q317" i="65" s="1"/>
  <c r="P99" i="65"/>
  <c r="Q99" i="65" s="1"/>
  <c r="P91" i="65"/>
  <c r="Q91" i="65" s="1"/>
  <c r="P89" i="65"/>
  <c r="Q89" i="65" s="1"/>
  <c r="P94" i="65"/>
  <c r="Q94" i="65" s="1"/>
  <c r="P97" i="65"/>
  <c r="Q97" i="65" s="1"/>
  <c r="P98" i="65"/>
  <c r="Q98" i="65" s="1"/>
  <c r="P96" i="65"/>
  <c r="Q96" i="65" s="1"/>
  <c r="P95" i="65"/>
  <c r="Q95" i="65" s="1"/>
  <c r="P90" i="65"/>
  <c r="Q90" i="65" s="1"/>
  <c r="P100" i="65"/>
  <c r="Q100" i="65" s="1"/>
  <c r="P93" i="65"/>
  <c r="Q93" i="65" s="1"/>
  <c r="P92" i="65"/>
  <c r="Q92" i="65" s="1"/>
  <c r="P203" i="65"/>
  <c r="Q203" i="65" s="1"/>
  <c r="P212" i="64"/>
  <c r="G104" i="70" s="1" a="1"/>
  <c r="G104" i="70" s="1"/>
  <c r="H104" i="70" s="1"/>
  <c r="P322" i="65"/>
  <c r="Q322" i="65" s="1"/>
  <c r="C84" i="70"/>
  <c r="P79" i="71"/>
  <c r="P93" i="71"/>
  <c r="P90" i="71"/>
  <c r="P121" i="71"/>
  <c r="P63" i="71"/>
  <c r="P111" i="71"/>
  <c r="P114" i="71"/>
  <c r="P82" i="71"/>
  <c r="P83" i="71"/>
  <c r="P104" i="71"/>
  <c r="P122" i="71"/>
  <c r="P68" i="71"/>
  <c r="P88" i="71"/>
  <c r="P116" i="71"/>
  <c r="P73" i="71"/>
  <c r="P91" i="71"/>
  <c r="P85" i="71"/>
  <c r="P107" i="71"/>
  <c r="P76" i="71"/>
  <c r="P105" i="71"/>
  <c r="P103" i="71"/>
  <c r="P67" i="71"/>
  <c r="P87" i="71"/>
  <c r="P101" i="71"/>
  <c r="C86" i="70"/>
  <c r="P77" i="71"/>
  <c r="P110" i="71"/>
  <c r="P98" i="71"/>
  <c r="P80" i="71"/>
  <c r="P100" i="71"/>
  <c r="P102" i="71"/>
  <c r="P106" i="71"/>
  <c r="P66" i="71"/>
  <c r="P89" i="71"/>
  <c r="P120" i="71"/>
  <c r="P71" i="71"/>
  <c r="P96" i="71"/>
  <c r="P74" i="71"/>
  <c r="P109" i="71"/>
  <c r="P81" i="71"/>
  <c r="P84" i="71"/>
  <c r="P65" i="71"/>
  <c r="P97" i="71"/>
  <c r="P70" i="71"/>
  <c r="P75" i="71"/>
  <c r="P78" i="71"/>
  <c r="P64" i="71"/>
  <c r="P94" i="71"/>
  <c r="P69" i="71"/>
  <c r="P108" i="71"/>
  <c r="P95" i="71"/>
  <c r="P72" i="71"/>
  <c r="P86" i="71"/>
  <c r="P92" i="71"/>
  <c r="P99" i="71"/>
  <c r="AD99" i="84" a="1"/>
  <c r="AD99" i="84" s="1"/>
  <c r="O99" i="84" s="1"/>
  <c r="N99" i="84"/>
  <c r="AD112" i="84" a="1"/>
  <c r="AD112" i="84" s="1"/>
  <c r="O112" i="84" s="1"/>
  <c r="N112" i="84"/>
  <c r="P199" i="65"/>
  <c r="Q199" i="65" s="1"/>
  <c r="P197" i="64"/>
  <c r="G89" i="70" s="1" a="1"/>
  <c r="G89" i="70" s="1"/>
  <c r="H89" i="70" s="1"/>
  <c r="P202" i="64"/>
  <c r="G94" i="70" s="1" a="1"/>
  <c r="G94" i="70" s="1"/>
  <c r="H94" i="70" s="1"/>
  <c r="P199" i="64"/>
  <c r="G91" i="70" s="1" a="1"/>
  <c r="G91" i="70" s="1"/>
  <c r="H91" i="70" s="1"/>
  <c r="P201" i="64"/>
  <c r="G93" i="70" s="1" a="1"/>
  <c r="G93" i="70" s="1"/>
  <c r="H93" i="70" s="1"/>
  <c r="P200" i="64"/>
  <c r="G92" i="70" s="1" a="1"/>
  <c r="G92" i="70" s="1"/>
  <c r="H92" i="70" s="1"/>
  <c r="P201" i="65"/>
  <c r="Q201" i="65" s="1"/>
  <c r="P198" i="64"/>
  <c r="G90" i="70" s="1" a="1"/>
  <c r="G90" i="70" s="1"/>
  <c r="H90" i="70" s="1"/>
  <c r="P312" i="65"/>
  <c r="Q312" i="65" s="1"/>
  <c r="P83" i="65"/>
  <c r="Q83" i="65" s="1"/>
  <c r="P310" i="65"/>
  <c r="Q310" i="65" s="1"/>
  <c r="P311" i="65"/>
  <c r="Q311" i="65" s="1"/>
  <c r="P198" i="65"/>
  <c r="Q198" i="65" s="1"/>
  <c r="P197" i="65"/>
  <c r="Q197" i="65" s="1"/>
  <c r="P314" i="65"/>
  <c r="Q314" i="65" s="1"/>
  <c r="P202" i="65"/>
  <c r="Q202" i="65" s="1"/>
  <c r="P315" i="65"/>
  <c r="Q315" i="65" s="1"/>
  <c r="P88" i="65"/>
  <c r="Q88" i="65" s="1"/>
  <c r="P87" i="65"/>
  <c r="Q87" i="65" s="1"/>
  <c r="P86" i="65"/>
  <c r="Q86" i="65" s="1"/>
  <c r="P85" i="65"/>
  <c r="Q85" i="65" s="1"/>
  <c r="P84" i="65"/>
  <c r="Q84" i="65" s="1"/>
  <c r="P200" i="65"/>
  <c r="Q200" i="65" s="1"/>
  <c r="P313" i="65"/>
  <c r="Q313" i="65" s="1"/>
  <c r="C65" i="70"/>
  <c r="C82" i="70"/>
  <c r="C81" i="70"/>
  <c r="C75" i="70"/>
  <c r="C66" i="70"/>
  <c r="C87" i="70"/>
  <c r="C88" i="70"/>
  <c r="C78" i="70"/>
  <c r="C77" i="70"/>
  <c r="C74" i="70"/>
  <c r="C83" i="70"/>
  <c r="C73" i="70"/>
  <c r="R112" i="76"/>
  <c r="S112" i="76" s="1"/>
  <c r="R99" i="76"/>
  <c r="S99" i="76" s="1"/>
  <c r="P185" i="65"/>
  <c r="Q185" i="65" s="1"/>
  <c r="P191" i="65"/>
  <c r="Q191" i="65" s="1"/>
  <c r="P192" i="64"/>
  <c r="G84" i="70" s="1" a="1"/>
  <c r="G84" i="70" s="1"/>
  <c r="H84" i="70" s="1"/>
  <c r="P304" i="65"/>
  <c r="Q304" i="65" s="1"/>
  <c r="P66" i="65"/>
  <c r="Q66" i="65" s="1"/>
  <c r="P46" i="65"/>
  <c r="Q46" i="65" s="1"/>
  <c r="P47" i="65"/>
  <c r="Q47" i="65" s="1"/>
  <c r="P160" i="65"/>
  <c r="Q160" i="65" s="1"/>
  <c r="P175" i="65"/>
  <c r="Q175" i="65" s="1"/>
  <c r="P77" i="65"/>
  <c r="Q77" i="65" s="1"/>
  <c r="P293" i="65"/>
  <c r="Q293" i="65" s="1"/>
  <c r="P273" i="65"/>
  <c r="Q273" i="65" s="1"/>
  <c r="P274" i="65"/>
  <c r="Q274" i="65" s="1"/>
  <c r="P177" i="65"/>
  <c r="Q177" i="65" s="1"/>
  <c r="P165" i="65"/>
  <c r="Q165" i="65" s="1"/>
  <c r="P302" i="65"/>
  <c r="Q302" i="65" s="1"/>
  <c r="P64" i="65"/>
  <c r="Q64" i="65" s="1"/>
  <c r="P65" i="65"/>
  <c r="Q65" i="65" s="1"/>
  <c r="P155" i="65"/>
  <c r="Q155" i="65" s="1"/>
  <c r="P167" i="65"/>
  <c r="Q167" i="65" s="1"/>
  <c r="P152" i="65"/>
  <c r="Q152" i="65" s="1"/>
  <c r="P76" i="65"/>
  <c r="Q76" i="65" s="1"/>
  <c r="P71" i="65"/>
  <c r="Q71" i="65" s="1"/>
  <c r="P287" i="65"/>
  <c r="Q287" i="65" s="1"/>
  <c r="P288" i="65"/>
  <c r="Q288" i="65" s="1"/>
  <c r="P163" i="65"/>
  <c r="Q163" i="65" s="1"/>
  <c r="P148" i="65"/>
  <c r="Q148" i="65" s="1"/>
  <c r="P159" i="65"/>
  <c r="Q159" i="65" s="1"/>
  <c r="P179" i="64"/>
  <c r="G71" i="70" s="1" a="1"/>
  <c r="G71" i="70" s="1"/>
  <c r="H71" i="70" s="1"/>
  <c r="P194" i="65"/>
  <c r="Q194" i="65" s="1"/>
  <c r="P301" i="65"/>
  <c r="Q301" i="65" s="1"/>
  <c r="P296" i="65"/>
  <c r="Q296" i="65" s="1"/>
  <c r="P58" i="65"/>
  <c r="Q58" i="65" s="1"/>
  <c r="P59" i="65"/>
  <c r="Q59" i="65" s="1"/>
  <c r="P150" i="65"/>
  <c r="Q150" i="65" s="1"/>
  <c r="P154" i="65"/>
  <c r="Q154" i="65" s="1"/>
  <c r="P177" i="64"/>
  <c r="G69" i="70" s="1" a="1"/>
  <c r="G69" i="70" s="1"/>
  <c r="H69" i="70" s="1"/>
  <c r="P185" i="64"/>
  <c r="G77" i="70" s="1" a="1"/>
  <c r="G77" i="70" s="1"/>
  <c r="H77" i="70" s="1"/>
  <c r="P74" i="65"/>
  <c r="Q74" i="65" s="1"/>
  <c r="P69" i="65"/>
  <c r="Q69" i="65" s="1"/>
  <c r="P285" i="65"/>
  <c r="Q285" i="65" s="1"/>
  <c r="P286" i="65"/>
  <c r="Q286" i="65" s="1"/>
  <c r="P153" i="65"/>
  <c r="Q153" i="65" s="1"/>
  <c r="P180" i="64"/>
  <c r="G72" i="70" s="1" a="1"/>
  <c r="G72" i="70" s="1"/>
  <c r="H72" i="70" s="1"/>
  <c r="P190" i="64"/>
  <c r="G82" i="70" s="1" a="1"/>
  <c r="G82" i="70" s="1"/>
  <c r="H82" i="70" s="1"/>
  <c r="P299" i="65"/>
  <c r="Q299" i="65" s="1"/>
  <c r="P309" i="65"/>
  <c r="Q309" i="65" s="1"/>
  <c r="P56" i="65"/>
  <c r="Q56" i="65" s="1"/>
  <c r="P57" i="65"/>
  <c r="Q57" i="65" s="1"/>
  <c r="P178" i="64"/>
  <c r="G70" i="70" s="1" a="1"/>
  <c r="G70" i="70" s="1"/>
  <c r="H70" i="70" s="1"/>
  <c r="P192" i="65"/>
  <c r="Q192" i="65" s="1"/>
  <c r="P72" i="65"/>
  <c r="Q72" i="65" s="1"/>
  <c r="P82" i="65"/>
  <c r="Q82" i="65" s="1"/>
  <c r="P283" i="65"/>
  <c r="Q283" i="65" s="1"/>
  <c r="P284" i="65"/>
  <c r="Q284" i="65" s="1"/>
  <c r="P180" i="65"/>
  <c r="Q180" i="65" s="1"/>
  <c r="P193" i="64"/>
  <c r="G85" i="70" s="1" a="1"/>
  <c r="G85" i="70" s="1"/>
  <c r="H85" i="70" s="1"/>
  <c r="P187" i="65"/>
  <c r="Q187" i="65" s="1"/>
  <c r="P306" i="65"/>
  <c r="Q306" i="65" s="1"/>
  <c r="P294" i="65"/>
  <c r="Q294" i="65" s="1"/>
  <c r="P48" i="65"/>
  <c r="Q48" i="65" s="1"/>
  <c r="P49" i="65"/>
  <c r="Q49" i="65" s="1"/>
  <c r="P174" i="65"/>
  <c r="Q174" i="65" s="1"/>
  <c r="P79" i="65"/>
  <c r="Q79" i="65" s="1"/>
  <c r="P67" i="65"/>
  <c r="Q67" i="65" s="1"/>
  <c r="P275" i="65"/>
  <c r="Q275" i="65" s="1"/>
  <c r="P276" i="65"/>
  <c r="Q276" i="65" s="1"/>
  <c r="P176" i="65"/>
  <c r="Q176" i="65" s="1"/>
  <c r="P158" i="65"/>
  <c r="Q158" i="65" s="1"/>
  <c r="P297" i="65"/>
  <c r="Q297" i="65" s="1"/>
  <c r="P307" i="65"/>
  <c r="Q307" i="65" s="1"/>
  <c r="P54" i="65"/>
  <c r="Q54" i="65" s="1"/>
  <c r="P55" i="65"/>
  <c r="Q55" i="65" s="1"/>
  <c r="P166" i="65"/>
  <c r="Q166" i="65" s="1"/>
  <c r="P164" i="65"/>
  <c r="Q164" i="65" s="1"/>
  <c r="P186" i="65"/>
  <c r="Q186" i="65" s="1"/>
  <c r="P70" i="65"/>
  <c r="Q70" i="65" s="1"/>
  <c r="P80" i="65"/>
  <c r="Q80" i="65" s="1"/>
  <c r="P281" i="65"/>
  <c r="Q281" i="65" s="1"/>
  <c r="P282" i="65"/>
  <c r="Q282" i="65" s="1"/>
  <c r="P173" i="65"/>
  <c r="Q173" i="65" s="1"/>
  <c r="P171" i="65"/>
  <c r="Q171" i="65" s="1"/>
  <c r="P178" i="65"/>
  <c r="Q178" i="65" s="1"/>
  <c r="P184" i="64"/>
  <c r="G76" i="70" s="1" a="1"/>
  <c r="G76" i="70" s="1"/>
  <c r="H76" i="70" s="1"/>
  <c r="P183" i="64"/>
  <c r="G75" i="70" s="1" a="1"/>
  <c r="G75" i="70" s="1"/>
  <c r="H75" i="70" s="1"/>
  <c r="P305" i="65"/>
  <c r="Q305" i="65" s="1"/>
  <c r="P52" i="65"/>
  <c r="Q52" i="65" s="1"/>
  <c r="P53" i="65"/>
  <c r="Q53" i="65" s="1"/>
  <c r="P157" i="65"/>
  <c r="Q157" i="65" s="1"/>
  <c r="P149" i="65"/>
  <c r="Q149" i="65" s="1"/>
  <c r="P162" i="65"/>
  <c r="Q162" i="65" s="1"/>
  <c r="P181" i="65"/>
  <c r="Q181" i="65" s="1"/>
  <c r="P188" i="64"/>
  <c r="G80" i="70" s="1" a="1"/>
  <c r="G80" i="70" s="1"/>
  <c r="H80" i="70" s="1"/>
  <c r="P308" i="65"/>
  <c r="Q308" i="65" s="1"/>
  <c r="P295" i="65"/>
  <c r="Q295" i="65" s="1"/>
  <c r="P50" i="65"/>
  <c r="Q50" i="65" s="1"/>
  <c r="P51" i="65"/>
  <c r="Q51" i="65" s="1"/>
  <c r="P169" i="65"/>
  <c r="Q169" i="65" s="1"/>
  <c r="P191" i="64"/>
  <c r="G83" i="70" s="1" a="1"/>
  <c r="G83" i="70" s="1"/>
  <c r="H83" i="70" s="1"/>
  <c r="P195" i="64"/>
  <c r="G87" i="70" s="1" a="1"/>
  <c r="G87" i="70" s="1"/>
  <c r="H87" i="70" s="1"/>
  <c r="P78" i="65"/>
  <c r="Q78" i="65" s="1"/>
  <c r="P279" i="65"/>
  <c r="Q279" i="65" s="1"/>
  <c r="P280" i="65"/>
  <c r="Q280" i="65" s="1"/>
  <c r="P151" i="65"/>
  <c r="Q151" i="65" s="1"/>
  <c r="P179" i="65"/>
  <c r="Q179" i="65" s="1"/>
  <c r="P190" i="65"/>
  <c r="Q190" i="65" s="1"/>
  <c r="P81" i="65"/>
  <c r="Q81" i="65" s="1"/>
  <c r="P68" i="65"/>
  <c r="Q68" i="65" s="1"/>
  <c r="P277" i="65"/>
  <c r="Q277" i="65" s="1"/>
  <c r="P278" i="65"/>
  <c r="Q278" i="65" s="1"/>
  <c r="P196" i="64"/>
  <c r="G88" i="70" s="1" a="1"/>
  <c r="G88" i="70" s="1"/>
  <c r="H88" i="70" s="1"/>
  <c r="P189" i="65"/>
  <c r="Q189" i="65" s="1"/>
  <c r="P184" i="65"/>
  <c r="Q184" i="65" s="1"/>
  <c r="P181" i="64"/>
  <c r="G73" i="70" s="1" a="1"/>
  <c r="G73" i="70" s="1"/>
  <c r="H73" i="70" s="1"/>
  <c r="P182" i="64"/>
  <c r="G74" i="70" s="1" a="1"/>
  <c r="G74" i="70" s="1"/>
  <c r="H74" i="70" s="1"/>
  <c r="P186" i="64"/>
  <c r="G78" i="70" s="1" a="1"/>
  <c r="G78" i="70" s="1"/>
  <c r="H78" i="70" s="1"/>
  <c r="P189" i="64"/>
  <c r="G81" i="70" s="1" a="1"/>
  <c r="G81" i="70" s="1"/>
  <c r="H81" i="70" s="1"/>
  <c r="P188" i="65"/>
  <c r="Q188" i="65" s="1"/>
  <c r="P194" i="64"/>
  <c r="G86" i="70" s="1" a="1"/>
  <c r="G86" i="70" s="1"/>
  <c r="H86" i="70" s="1"/>
  <c r="P183" i="65"/>
  <c r="Q183" i="65" s="1"/>
  <c r="P196" i="65"/>
  <c r="Q196" i="65" s="1"/>
  <c r="P300" i="65"/>
  <c r="Q300" i="65" s="1"/>
  <c r="P62" i="65"/>
  <c r="Q62" i="65" s="1"/>
  <c r="P63" i="65"/>
  <c r="Q63" i="65" s="1"/>
  <c r="P195" i="65"/>
  <c r="Q195" i="65" s="1"/>
  <c r="P75" i="65"/>
  <c r="Q75" i="65" s="1"/>
  <c r="P291" i="65"/>
  <c r="Q291" i="65" s="1"/>
  <c r="P292" i="65"/>
  <c r="Q292" i="65" s="1"/>
  <c r="P147" i="65"/>
  <c r="Q147" i="65" s="1"/>
  <c r="P182" i="65"/>
  <c r="Q182" i="65" s="1"/>
  <c r="P73" i="65"/>
  <c r="Q73" i="65" s="1"/>
  <c r="P289" i="65"/>
  <c r="Q289" i="65" s="1"/>
  <c r="P290" i="65"/>
  <c r="Q290" i="65" s="1"/>
  <c r="P172" i="65"/>
  <c r="Q172" i="65" s="1"/>
  <c r="P170" i="65"/>
  <c r="Q170" i="65" s="1"/>
  <c r="P187" i="64"/>
  <c r="G79" i="70" s="1" a="1"/>
  <c r="G79" i="70" s="1"/>
  <c r="H79" i="70" s="1"/>
  <c r="P193" i="65"/>
  <c r="Q193" i="65" s="1"/>
  <c r="P303" i="65"/>
  <c r="Q303" i="65" s="1"/>
  <c r="P298" i="65"/>
  <c r="Q298" i="65" s="1"/>
  <c r="P60" i="65"/>
  <c r="Q60" i="65" s="1"/>
  <c r="P61" i="65"/>
  <c r="Q61" i="65" s="1"/>
  <c r="P156" i="65"/>
  <c r="Q156" i="65" s="1"/>
  <c r="P161" i="65"/>
  <c r="Q161" i="65" s="1"/>
  <c r="P168" i="65"/>
  <c r="Q168" i="65" s="1"/>
  <c r="C3" i="60"/>
  <c r="C54" i="70"/>
  <c r="C62" i="70"/>
  <c r="C42" i="70"/>
  <c r="C26" i="70"/>
  <c r="C22" i="70"/>
  <c r="C44" i="70"/>
  <c r="C61" i="70"/>
  <c r="C57" i="70"/>
  <c r="C41" i="70"/>
  <c r="C53" i="70"/>
  <c r="C21" i="70"/>
  <c r="C51" i="70"/>
  <c r="C24" i="70"/>
  <c r="C47" i="70"/>
  <c r="C56" i="70"/>
  <c r="C60" i="70"/>
  <c r="C45" i="70"/>
  <c r="C36" i="70"/>
  <c r="C40" i="70"/>
  <c r="C27" i="70"/>
  <c r="C34" i="70"/>
  <c r="C55" i="70"/>
  <c r="C20" i="70"/>
  <c r="C25" i="70"/>
  <c r="C33" i="70"/>
  <c r="C35" i="70"/>
  <c r="C37" i="70"/>
  <c r="C32" i="70"/>
  <c r="C49" i="70"/>
  <c r="C59" i="70"/>
  <c r="C52" i="70"/>
  <c r="C30" i="70"/>
  <c r="C29" i="70"/>
  <c r="C39" i="70"/>
  <c r="C46" i="70"/>
  <c r="C58" i="70"/>
  <c r="C50" i="70"/>
  <c r="C48" i="70"/>
  <c r="C38" i="70"/>
  <c r="C31" i="70"/>
  <c r="C28" i="70"/>
  <c r="C43" i="70"/>
  <c r="C23" i="70"/>
  <c r="C19" i="70"/>
  <c r="P176" i="64"/>
  <c r="G68" i="70" s="1" a="1"/>
  <c r="G68" i="70" s="1"/>
  <c r="H68" i="70" s="1"/>
  <c r="P174" i="64"/>
  <c r="G66" i="70" s="1" a="1"/>
  <c r="G66" i="70" s="1"/>
  <c r="H66" i="70" s="1"/>
  <c r="P175" i="64"/>
  <c r="G67" i="70" s="1" a="1"/>
  <c r="G67" i="70" s="1"/>
  <c r="H67" i="70" s="1"/>
  <c r="P128" i="64"/>
  <c r="G20" i="70" s="1" a="1"/>
  <c r="G20" i="70" s="1"/>
  <c r="H20" i="70" s="1"/>
  <c r="O271" i="65"/>
  <c r="K271" i="65"/>
  <c r="J271" i="65"/>
  <c r="E271" i="65"/>
  <c r="M270" i="65"/>
  <c r="L270" i="65"/>
  <c r="O269" i="65"/>
  <c r="F268" i="65"/>
  <c r="O272" i="65"/>
  <c r="N272" i="65"/>
  <c r="M272" i="65"/>
  <c r="I272" i="65"/>
  <c r="H272" i="65"/>
  <c r="E272" i="65"/>
  <c r="D127" i="65" a="1"/>
  <c r="D127" i="65" s="1"/>
  <c r="H127" i="65" a="1"/>
  <c r="H127" i="65" s="1"/>
  <c r="I127" i="65" a="1"/>
  <c r="I127" i="65" s="1"/>
  <c r="J127" i="65" a="1"/>
  <c r="J127" i="65" s="1"/>
  <c r="K127" i="65" a="1"/>
  <c r="K127" i="65" s="1"/>
  <c r="L127" i="65" a="1"/>
  <c r="L127" i="65" s="1"/>
  <c r="M127" i="65" a="1"/>
  <c r="M127" i="65" s="1"/>
  <c r="N127" i="65" a="1"/>
  <c r="N127" i="65" s="1"/>
  <c r="O127" i="65" a="1"/>
  <c r="O127" i="65" s="1"/>
  <c r="E127" i="65" a="1"/>
  <c r="E127" i="65" s="1"/>
  <c r="F127" i="65" a="1"/>
  <c r="F127" i="65" s="1"/>
  <c r="O268" i="65"/>
  <c r="I265" i="65"/>
  <c r="F128" i="65" a="1"/>
  <c r="F128" i="65" s="1"/>
  <c r="G128" i="65" a="1"/>
  <c r="G128" i="65" s="1"/>
  <c r="H128" i="65" a="1"/>
  <c r="H128" i="65" s="1"/>
  <c r="D128" i="65" a="1"/>
  <c r="D128" i="65" s="1"/>
  <c r="I132" i="65" a="1"/>
  <c r="I132" i="65" s="1"/>
  <c r="K136" i="65" a="1"/>
  <c r="K136" i="65" s="1"/>
  <c r="M140" i="65" a="1"/>
  <c r="M140" i="65" s="1"/>
  <c r="O144" i="65" a="1"/>
  <c r="O144" i="65" s="1"/>
  <c r="E128" i="65" a="1"/>
  <c r="E128" i="65" s="1"/>
  <c r="H129" i="65" a="1"/>
  <c r="H129" i="65" s="1"/>
  <c r="H130" i="65" a="1"/>
  <c r="H130" i="65" s="1"/>
  <c r="H131" i="65" a="1"/>
  <c r="H131" i="65" s="1"/>
  <c r="J133" i="65" a="1"/>
  <c r="J133" i="65" s="1"/>
  <c r="J134" i="65" a="1"/>
  <c r="J134" i="65" s="1"/>
  <c r="J135" i="65" a="1"/>
  <c r="J135" i="65" s="1"/>
  <c r="L137" i="65" a="1"/>
  <c r="L137" i="65" s="1"/>
  <c r="L138" i="65" a="1"/>
  <c r="L138" i="65" s="1"/>
  <c r="L139" i="65" a="1"/>
  <c r="L139" i="65" s="1"/>
  <c r="N141" i="65" a="1"/>
  <c r="N141" i="65" s="1"/>
  <c r="N142" i="65" a="1"/>
  <c r="N142" i="65" s="1"/>
  <c r="N143" i="65" a="1"/>
  <c r="N143" i="65" s="1"/>
  <c r="D146" i="65" a="1"/>
  <c r="D146" i="65" s="1"/>
  <c r="D259" i="65" s="1"/>
  <c r="I131" i="65" a="1"/>
  <c r="I131" i="65" s="1"/>
  <c r="J132" i="65" a="1"/>
  <c r="J132" i="65" s="1"/>
  <c r="J245" i="65" s="1"/>
  <c r="K135" i="65" a="1"/>
  <c r="K135" i="65" s="1"/>
  <c r="L136" i="65" a="1"/>
  <c r="L136" i="65" s="1"/>
  <c r="L249" i="65" s="1"/>
  <c r="M139" i="65" a="1"/>
  <c r="M139" i="65" s="1"/>
  <c r="N140" i="65" a="1"/>
  <c r="N140" i="65" s="1"/>
  <c r="N253" i="65" s="1"/>
  <c r="O143" i="65" a="1"/>
  <c r="O143" i="65" s="1"/>
  <c r="O256" i="65" s="1"/>
  <c r="D145" i="65" a="1"/>
  <c r="D145" i="65" s="1"/>
  <c r="D258" i="65" s="1"/>
  <c r="I128" i="65" a="1"/>
  <c r="I128" i="65" s="1"/>
  <c r="I129" i="65" a="1"/>
  <c r="I129" i="65" s="1"/>
  <c r="I130" i="65" a="1"/>
  <c r="I130" i="65" s="1"/>
  <c r="I243" i="65" s="1"/>
  <c r="J131" i="65" a="1"/>
  <c r="J131" i="65" s="1"/>
  <c r="J244" i="65" s="1"/>
  <c r="K132" i="65" a="1"/>
  <c r="K132" i="65" s="1"/>
  <c r="K245" i="65" s="1"/>
  <c r="K133" i="65" a="1"/>
  <c r="K133" i="65" s="1"/>
  <c r="K246" i="65" s="1"/>
  <c r="K134" i="65" a="1"/>
  <c r="K134" i="65" s="1"/>
  <c r="K247" i="65" s="1"/>
  <c r="L135" i="65" a="1"/>
  <c r="L135" i="65" s="1"/>
  <c r="L248" i="65" s="1"/>
  <c r="M136" i="65" a="1"/>
  <c r="M136" i="65" s="1"/>
  <c r="M137" i="65" a="1"/>
  <c r="M137" i="65" s="1"/>
  <c r="M138" i="65" a="1"/>
  <c r="M138" i="65" s="1"/>
  <c r="N139" i="65" a="1"/>
  <c r="N139" i="65" s="1"/>
  <c r="N252" i="65" s="1"/>
  <c r="O140" i="65" a="1"/>
  <c r="O140" i="65" s="1"/>
  <c r="O141" i="65" a="1"/>
  <c r="O141" i="65" s="1"/>
  <c r="O142" i="65" a="1"/>
  <c r="O142" i="65" s="1"/>
  <c r="D144" i="65" a="1"/>
  <c r="D144" i="65" s="1"/>
  <c r="D257" i="65" s="1"/>
  <c r="E145" i="65" a="1"/>
  <c r="E145" i="65" s="1"/>
  <c r="E146" i="65" a="1"/>
  <c r="E146" i="65" s="1"/>
  <c r="E259" i="65" s="1"/>
  <c r="K131" i="65" a="1"/>
  <c r="K131" i="65" s="1"/>
  <c r="M135" i="65" a="1"/>
  <c r="M135" i="65" s="1"/>
  <c r="M248" i="65" s="1"/>
  <c r="O139" i="65" a="1"/>
  <c r="O139" i="65" s="1"/>
  <c r="E144" i="65" a="1"/>
  <c r="E144" i="65" s="1"/>
  <c r="J128" i="65" a="1"/>
  <c r="J128" i="65" s="1"/>
  <c r="J129" i="65" a="1"/>
  <c r="J129" i="65" s="1"/>
  <c r="J242" i="65" s="1"/>
  <c r="J130" i="65" a="1"/>
  <c r="J130" i="65" s="1"/>
  <c r="J243" i="65" s="1"/>
  <c r="L132" i="65" a="1"/>
  <c r="L132" i="65" s="1"/>
  <c r="L133" i="65" a="1"/>
  <c r="L133" i="65" s="1"/>
  <c r="L134" i="65" a="1"/>
  <c r="L134" i="65" s="1"/>
  <c r="N136" i="65" a="1"/>
  <c r="N136" i="65" s="1"/>
  <c r="N249" i="65" s="1"/>
  <c r="N137" i="65" a="1"/>
  <c r="N137" i="65" s="1"/>
  <c r="N250" i="65" s="1"/>
  <c r="N138" i="65" a="1"/>
  <c r="N138" i="65" s="1"/>
  <c r="N251" i="65" s="1"/>
  <c r="D141" i="65" a="1"/>
  <c r="D141" i="65" s="1"/>
  <c r="D254" i="65" s="1"/>
  <c r="D142" i="65" a="1"/>
  <c r="D142" i="65" s="1"/>
  <c r="D143" i="65" a="1"/>
  <c r="D143" i="65" s="1"/>
  <c r="F145" i="65" a="1"/>
  <c r="F145" i="65" s="1"/>
  <c r="F146" i="65" a="1"/>
  <c r="F146" i="65" s="1"/>
  <c r="F259" i="65" s="1"/>
  <c r="K130" i="65" a="1"/>
  <c r="K130" i="65" s="1"/>
  <c r="L131" i="65" a="1"/>
  <c r="L131" i="65" s="1"/>
  <c r="M134" i="65" a="1"/>
  <c r="M134" i="65" s="1"/>
  <c r="N135" i="65" a="1"/>
  <c r="N135" i="65" s="1"/>
  <c r="N248" i="65" s="1"/>
  <c r="O138" i="65" a="1"/>
  <c r="O138" i="65" s="1"/>
  <c r="D140" i="65" a="1"/>
  <c r="D140" i="65" s="1"/>
  <c r="E143" i="65" a="1"/>
  <c r="E143" i="65" s="1"/>
  <c r="F144" i="65" a="1"/>
  <c r="F144" i="65" s="1"/>
  <c r="F257" i="65" s="1"/>
  <c r="K128" i="65" a="1"/>
  <c r="K128" i="65" s="1"/>
  <c r="K129" i="65" a="1"/>
  <c r="K129" i="65" s="1"/>
  <c r="L130" i="65" a="1"/>
  <c r="L130" i="65" s="1"/>
  <c r="M131" i="65" a="1"/>
  <c r="M131" i="65" s="1"/>
  <c r="M244" i="65" s="1"/>
  <c r="M132" i="65" a="1"/>
  <c r="M132" i="65" s="1"/>
  <c r="M133" i="65" a="1"/>
  <c r="M133" i="65" s="1"/>
  <c r="N134" i="65" a="1"/>
  <c r="N134" i="65" s="1"/>
  <c r="O135" i="65" a="1"/>
  <c r="O135" i="65" s="1"/>
  <c r="O248" i="65" s="1"/>
  <c r="O136" i="65" a="1"/>
  <c r="O136" i="65" s="1"/>
  <c r="O137" i="65" a="1"/>
  <c r="O137" i="65" s="1"/>
  <c r="D139" i="65" a="1"/>
  <c r="D139" i="65" s="1"/>
  <c r="E140" i="65" a="1"/>
  <c r="E140" i="65" s="1"/>
  <c r="E253" i="65" s="1"/>
  <c r="E141" i="65" a="1"/>
  <c r="E141" i="65" s="1"/>
  <c r="E142" i="65" a="1"/>
  <c r="E142" i="65" s="1"/>
  <c r="E255" i="65" s="1"/>
  <c r="F143" i="65" a="1"/>
  <c r="F143" i="65" s="1"/>
  <c r="F256" i="65" s="1"/>
  <c r="G144" i="65" a="1"/>
  <c r="G144" i="65" s="1"/>
  <c r="G257" i="65" s="1"/>
  <c r="G145" i="65" a="1"/>
  <c r="G145" i="65" s="1"/>
  <c r="G146" i="65" a="1"/>
  <c r="G146" i="65" s="1"/>
  <c r="M130" i="65" a="1"/>
  <c r="M130" i="65" s="1"/>
  <c r="O134" i="65" a="1"/>
  <c r="O134" i="65" s="1"/>
  <c r="E139" i="65" a="1"/>
  <c r="E139" i="65" s="1"/>
  <c r="E252" i="65" s="1"/>
  <c r="G143" i="65" a="1"/>
  <c r="G143" i="65" s="1"/>
  <c r="L128" i="65" a="1"/>
  <c r="L128" i="65" s="1"/>
  <c r="L129" i="65" a="1"/>
  <c r="L129" i="65" s="1"/>
  <c r="N131" i="65" a="1"/>
  <c r="N131" i="65" s="1"/>
  <c r="N132" i="65" a="1"/>
  <c r="N132" i="65" s="1"/>
  <c r="N133" i="65" a="1"/>
  <c r="N133" i="65" s="1"/>
  <c r="D136" i="65" a="1"/>
  <c r="D136" i="65" s="1"/>
  <c r="D249" i="65" s="1"/>
  <c r="D137" i="65" a="1"/>
  <c r="D137" i="65" s="1"/>
  <c r="D138" i="65" a="1"/>
  <c r="D138" i="65" s="1"/>
  <c r="F140" i="65" a="1"/>
  <c r="F140" i="65" s="1"/>
  <c r="F141" i="65" a="1"/>
  <c r="F141" i="65" s="1"/>
  <c r="F142" i="65" a="1"/>
  <c r="F142" i="65" s="1"/>
  <c r="H144" i="65" a="1"/>
  <c r="H144" i="65" s="1"/>
  <c r="H145" i="65" a="1"/>
  <c r="H145" i="65" s="1"/>
  <c r="H146" i="65" a="1"/>
  <c r="H146" i="65" s="1"/>
  <c r="H259" i="65" s="1"/>
  <c r="M129" i="65" a="1"/>
  <c r="M129" i="65" s="1"/>
  <c r="N130" i="65" a="1"/>
  <c r="N130" i="65" s="1"/>
  <c r="O133" i="65" a="1"/>
  <c r="O133" i="65" s="1"/>
  <c r="D135" i="65" a="1"/>
  <c r="D135" i="65" s="1"/>
  <c r="D248" i="65" s="1"/>
  <c r="E138" i="65" a="1"/>
  <c r="E138" i="65" s="1"/>
  <c r="E251" i="65" s="1"/>
  <c r="F139" i="65" a="1"/>
  <c r="F139" i="65" s="1"/>
  <c r="G142" i="65" a="1"/>
  <c r="G142" i="65" s="1"/>
  <c r="H143" i="65" a="1"/>
  <c r="H143" i="65" s="1"/>
  <c r="H256" i="65" s="1"/>
  <c r="I146" i="65" a="1"/>
  <c r="I146" i="65" s="1"/>
  <c r="I259" i="65" s="1"/>
  <c r="M128" i="65" a="1"/>
  <c r="M128" i="65" s="1"/>
  <c r="N129" i="65" a="1"/>
  <c r="N129" i="65" s="1"/>
  <c r="O130" i="65" a="1"/>
  <c r="O130" i="65" s="1"/>
  <c r="O131" i="65" a="1"/>
  <c r="O131" i="65" s="1"/>
  <c r="O132" i="65" a="1"/>
  <c r="O132" i="65" s="1"/>
  <c r="D134" i="65" a="1"/>
  <c r="D134" i="65" s="1"/>
  <c r="D247" i="65" s="1"/>
  <c r="E135" i="65" a="1"/>
  <c r="E135" i="65" s="1"/>
  <c r="E248" i="65" s="1"/>
  <c r="E136" i="65" a="1"/>
  <c r="E136" i="65" s="1"/>
  <c r="E249" i="65" s="1"/>
  <c r="E137" i="65" a="1"/>
  <c r="E137" i="65" s="1"/>
  <c r="E250" i="65" s="1"/>
  <c r="F138" i="65" a="1"/>
  <c r="F138" i="65" s="1"/>
  <c r="F251" i="65" s="1"/>
  <c r="G139" i="65" a="1"/>
  <c r="G139" i="65" s="1"/>
  <c r="G140" i="65" a="1"/>
  <c r="G140" i="65" s="1"/>
  <c r="G141" i="65" a="1"/>
  <c r="G141" i="65" s="1"/>
  <c r="H142" i="65" a="1"/>
  <c r="H142" i="65" s="1"/>
  <c r="I143" i="65" a="1"/>
  <c r="I143" i="65" s="1"/>
  <c r="I256" i="65" s="1"/>
  <c r="I144" i="65" a="1"/>
  <c r="I144" i="65" s="1"/>
  <c r="I145" i="65" a="1"/>
  <c r="I145" i="65" s="1"/>
  <c r="I258" i="65" s="1"/>
  <c r="J146" i="65" a="1"/>
  <c r="J146" i="65" s="1"/>
  <c r="O129" i="65" a="1"/>
  <c r="O129" i="65" s="1"/>
  <c r="E134" i="65" a="1"/>
  <c r="E134" i="65" s="1"/>
  <c r="G138" i="65" a="1"/>
  <c r="G138" i="65" s="1"/>
  <c r="G251" i="65" s="1"/>
  <c r="I142" i="65" a="1"/>
  <c r="I142" i="65" s="1"/>
  <c r="I255" i="65" s="1"/>
  <c r="K146" i="65" a="1"/>
  <c r="K146" i="65" s="1"/>
  <c r="K259" i="65" s="1"/>
  <c r="N128" i="65" a="1"/>
  <c r="N128" i="65" s="1"/>
  <c r="D131" i="65" a="1"/>
  <c r="D131" i="65" s="1"/>
  <c r="D132" i="65" a="1"/>
  <c r="D132" i="65" s="1"/>
  <c r="D133" i="65" a="1"/>
  <c r="D133" i="65" s="1"/>
  <c r="F135" i="65" a="1"/>
  <c r="F135" i="65" s="1"/>
  <c r="F136" i="65" a="1"/>
  <c r="F136" i="65" s="1"/>
  <c r="F137" i="65" a="1"/>
  <c r="F137" i="65" s="1"/>
  <c r="H139" i="65" a="1"/>
  <c r="H139" i="65" s="1"/>
  <c r="H140" i="65" a="1"/>
  <c r="H140" i="65" s="1"/>
  <c r="H141" i="65" a="1"/>
  <c r="H141" i="65" s="1"/>
  <c r="H254" i="65" s="1"/>
  <c r="J143" i="65" a="1"/>
  <c r="J143" i="65" s="1"/>
  <c r="J144" i="65" a="1"/>
  <c r="J144" i="65" s="1"/>
  <c r="J257" i="65" s="1"/>
  <c r="J145" i="65" a="1"/>
  <c r="J145" i="65" s="1"/>
  <c r="J258" i="65" s="1"/>
  <c r="O128" i="65" a="1"/>
  <c r="O128" i="65" s="1"/>
  <c r="D130" i="65" a="1"/>
  <c r="D130" i="65" s="1"/>
  <c r="D243" i="65" s="1"/>
  <c r="E133" i="65" a="1"/>
  <c r="E133" i="65" s="1"/>
  <c r="F134" i="65" a="1"/>
  <c r="F134" i="65" s="1"/>
  <c r="G137" i="65" a="1"/>
  <c r="G137" i="65" s="1"/>
  <c r="G250" i="65" s="1"/>
  <c r="H138" i="65" a="1"/>
  <c r="H138" i="65" s="1"/>
  <c r="I141" i="65" a="1"/>
  <c r="I141" i="65" s="1"/>
  <c r="I254" i="65" s="1"/>
  <c r="J142" i="65" a="1"/>
  <c r="J142" i="65" s="1"/>
  <c r="J255" i="65" s="1"/>
  <c r="K145" i="65" a="1"/>
  <c r="K145" i="65" s="1"/>
  <c r="L146" i="65" a="1"/>
  <c r="L146" i="65" s="1"/>
  <c r="D129" i="65" a="1"/>
  <c r="D129" i="65" s="1"/>
  <c r="E130" i="65" a="1"/>
  <c r="E130" i="65" s="1"/>
  <c r="E131" i="65" a="1"/>
  <c r="E131" i="65" s="1"/>
  <c r="E132" i="65" a="1"/>
  <c r="E132" i="65" s="1"/>
  <c r="F133" i="65" a="1"/>
  <c r="F133" i="65" s="1"/>
  <c r="F246" i="65" s="1"/>
  <c r="G134" i="65" a="1"/>
  <c r="G134" i="65" s="1"/>
  <c r="G135" i="65" a="1"/>
  <c r="G135" i="65" s="1"/>
  <c r="G136" i="65" a="1"/>
  <c r="G136" i="65" s="1"/>
  <c r="H137" i="65" a="1"/>
  <c r="H137" i="65" s="1"/>
  <c r="H250" i="65" s="1"/>
  <c r="I138" i="65" a="1"/>
  <c r="I138" i="65" s="1"/>
  <c r="I139" i="65" a="1"/>
  <c r="I139" i="65" s="1"/>
  <c r="I140" i="65" a="1"/>
  <c r="I140" i="65" s="1"/>
  <c r="I253" i="65" s="1"/>
  <c r="J141" i="65" a="1"/>
  <c r="J141" i="65" s="1"/>
  <c r="K142" i="65" a="1"/>
  <c r="K142" i="65" s="1"/>
  <c r="K255" i="65" s="1"/>
  <c r="K143" i="65" a="1"/>
  <c r="K143" i="65" s="1"/>
  <c r="K256" i="65" s="1"/>
  <c r="K144" i="65" a="1"/>
  <c r="K144" i="65" s="1"/>
  <c r="K257" i="65" s="1"/>
  <c r="L145" i="65" a="1"/>
  <c r="L145" i="65" s="1"/>
  <c r="L258" i="65" s="1"/>
  <c r="M146" i="65" a="1"/>
  <c r="M146" i="65" s="1"/>
  <c r="M259" i="65" s="1"/>
  <c r="E129" i="65" a="1"/>
  <c r="E129" i="65" s="1"/>
  <c r="G133" i="65" a="1"/>
  <c r="G133" i="65" s="1"/>
  <c r="I137" i="65" a="1"/>
  <c r="I137" i="65" s="1"/>
  <c r="I250" i="65" s="1"/>
  <c r="K141" i="65" a="1"/>
  <c r="K141" i="65" s="1"/>
  <c r="K254" i="65" s="1"/>
  <c r="M145" i="65" a="1"/>
  <c r="M145" i="65" s="1"/>
  <c r="F130" i="65" a="1"/>
  <c r="F130" i="65" s="1"/>
  <c r="F131" i="65" a="1"/>
  <c r="F131" i="65" s="1"/>
  <c r="F132" i="65" a="1"/>
  <c r="F132" i="65" s="1"/>
  <c r="H134" i="65" a="1"/>
  <c r="H134" i="65" s="1"/>
  <c r="H135" i="65" a="1"/>
  <c r="H135" i="65" s="1"/>
  <c r="H136" i="65" a="1"/>
  <c r="H136" i="65" s="1"/>
  <c r="H249" i="65" s="1"/>
  <c r="J138" i="65" a="1"/>
  <c r="J138" i="65" s="1"/>
  <c r="J139" i="65" a="1"/>
  <c r="J139" i="65" s="1"/>
  <c r="J140" i="65" a="1"/>
  <c r="J140" i="65" s="1"/>
  <c r="L142" i="65" a="1"/>
  <c r="L142" i="65" s="1"/>
  <c r="L255" i="65" s="1"/>
  <c r="L143" i="65" a="1"/>
  <c r="L143" i="65" s="1"/>
  <c r="L256" i="65" s="1"/>
  <c r="L144" i="65" a="1"/>
  <c r="L144" i="65" s="1"/>
  <c r="L257" i="65" s="1"/>
  <c r="N146" i="65" a="1"/>
  <c r="N146" i="65" s="1"/>
  <c r="N259" i="65" s="1"/>
  <c r="F129" i="65" a="1"/>
  <c r="F129" i="65" s="1"/>
  <c r="G132" i="65" a="1"/>
  <c r="G132" i="65" s="1"/>
  <c r="H133" i="65" a="1"/>
  <c r="H133" i="65" s="1"/>
  <c r="I136" i="65" a="1"/>
  <c r="I136" i="65" s="1"/>
  <c r="I249" i="65" s="1"/>
  <c r="J137" i="65" a="1"/>
  <c r="J137" i="65" s="1"/>
  <c r="J250" i="65" s="1"/>
  <c r="K140" i="65" a="1"/>
  <c r="K140" i="65" s="1"/>
  <c r="L141" i="65" a="1"/>
  <c r="L141" i="65" s="1"/>
  <c r="M144" i="65" a="1"/>
  <c r="M144" i="65" s="1"/>
  <c r="N145" i="65" a="1"/>
  <c r="N145" i="65" s="1"/>
  <c r="N258" i="65" s="1"/>
  <c r="G129" i="65" a="1"/>
  <c r="G129" i="65" s="1"/>
  <c r="G130" i="65" a="1"/>
  <c r="G130" i="65" s="1"/>
  <c r="G131" i="65" a="1"/>
  <c r="G131" i="65" s="1"/>
  <c r="H132" i="65" a="1"/>
  <c r="H132" i="65" s="1"/>
  <c r="I133" i="65" a="1"/>
  <c r="I133" i="65" s="1"/>
  <c r="I134" i="65" a="1"/>
  <c r="I134" i="65" s="1"/>
  <c r="I135" i="65" a="1"/>
  <c r="I135" i="65" s="1"/>
  <c r="J136" i="65" a="1"/>
  <c r="J136" i="65" s="1"/>
  <c r="K137" i="65" a="1"/>
  <c r="K137" i="65" s="1"/>
  <c r="K138" i="65" a="1"/>
  <c r="K138" i="65" s="1"/>
  <c r="K251" i="65" s="1"/>
  <c r="K139" i="65" a="1"/>
  <c r="K139" i="65" s="1"/>
  <c r="K252" i="65" s="1"/>
  <c r="L140" i="65" a="1"/>
  <c r="L140" i="65" s="1"/>
  <c r="L253" i="65" s="1"/>
  <c r="M141" i="65" a="1"/>
  <c r="M141" i="65" s="1"/>
  <c r="M142" i="65" a="1"/>
  <c r="M142" i="65" s="1"/>
  <c r="M143" i="65" a="1"/>
  <c r="M143" i="65" s="1"/>
  <c r="N144" i="65" a="1"/>
  <c r="N144" i="65" s="1"/>
  <c r="O145" i="65" a="1"/>
  <c r="O145" i="65" s="1"/>
  <c r="O146" i="65" a="1"/>
  <c r="O146" i="65" s="1"/>
  <c r="M269" i="65"/>
  <c r="D268" i="65"/>
  <c r="G266" i="65"/>
  <c r="J264" i="65"/>
  <c r="M262" i="65"/>
  <c r="G272" i="65"/>
  <c r="K270" i="65"/>
  <c r="E267" i="65"/>
  <c r="K263" i="65"/>
  <c r="O260" i="65"/>
  <c r="N247" i="65"/>
  <c r="I271" i="65"/>
  <c r="N268" i="65"/>
  <c r="H265" i="65"/>
  <c r="N261" i="65"/>
  <c r="D260" i="65"/>
  <c r="L269" i="65"/>
  <c r="O267" i="65"/>
  <c r="F266" i="65"/>
  <c r="I264" i="65"/>
  <c r="L262" i="65"/>
  <c r="F272" i="65"/>
  <c r="H271" i="65"/>
  <c r="J270" i="65"/>
  <c r="M268" i="65"/>
  <c r="D267" i="65"/>
  <c r="G265" i="65"/>
  <c r="J263" i="65"/>
  <c r="M261" i="65"/>
  <c r="N260" i="65"/>
  <c r="K269" i="65"/>
  <c r="N267" i="65"/>
  <c r="E266" i="65"/>
  <c r="H264" i="65"/>
  <c r="K262" i="65"/>
  <c r="G271" i="65"/>
  <c r="L268" i="65"/>
  <c r="O266" i="65"/>
  <c r="F265" i="65"/>
  <c r="I263" i="65"/>
  <c r="L261" i="65"/>
  <c r="M260" i="65"/>
  <c r="I270" i="65"/>
  <c r="J269" i="65"/>
  <c r="M267" i="65"/>
  <c r="D266" i="65"/>
  <c r="G264" i="65"/>
  <c r="J262" i="65"/>
  <c r="N256" i="65"/>
  <c r="O249" i="65"/>
  <c r="D272" i="65"/>
  <c r="F271" i="65"/>
  <c r="H270" i="65"/>
  <c r="K268" i="65"/>
  <c r="N266" i="65"/>
  <c r="E265" i="65"/>
  <c r="H263" i="65"/>
  <c r="K261" i="65"/>
  <c r="L260" i="65"/>
  <c r="N255" i="65"/>
  <c r="L242" i="65"/>
  <c r="M250" i="65"/>
  <c r="L252" i="65"/>
  <c r="K260" i="65"/>
  <c r="H242" i="65"/>
  <c r="I269" i="65"/>
  <c r="L267" i="65"/>
  <c r="O265" i="65"/>
  <c r="F264" i="65"/>
  <c r="I262" i="65"/>
  <c r="N254" i="65"/>
  <c r="G270" i="65"/>
  <c r="J268" i="65"/>
  <c r="M266" i="65"/>
  <c r="D265" i="65"/>
  <c r="G263" i="65"/>
  <c r="J261" i="65"/>
  <c r="H269" i="65"/>
  <c r="K267" i="65"/>
  <c r="N265" i="65"/>
  <c r="E264" i="65"/>
  <c r="H262" i="65"/>
  <c r="I261" i="65"/>
  <c r="J260" i="65"/>
  <c r="M251" i="65"/>
  <c r="N242" i="65"/>
  <c r="N271" i="65"/>
  <c r="D271" i="65"/>
  <c r="F270" i="65"/>
  <c r="I268" i="65"/>
  <c r="L266" i="65"/>
  <c r="O264" i="65"/>
  <c r="F263" i="65"/>
  <c r="G262" i="65"/>
  <c r="M253" i="65"/>
  <c r="L272" i="65"/>
  <c r="G269" i="65"/>
  <c r="J267" i="65"/>
  <c r="M265" i="65"/>
  <c r="D264" i="65"/>
  <c r="E263" i="65"/>
  <c r="H261" i="65"/>
  <c r="I260" i="65"/>
  <c r="L251" i="65"/>
  <c r="K272" i="65"/>
  <c r="O270" i="65"/>
  <c r="E270" i="65"/>
  <c r="H268" i="65"/>
  <c r="K266" i="65"/>
  <c r="N264" i="65"/>
  <c r="O263" i="65"/>
  <c r="F262" i="65"/>
  <c r="K249" i="65"/>
  <c r="F241" i="65"/>
  <c r="M271" i="65"/>
  <c r="F269" i="65"/>
  <c r="I267" i="65"/>
  <c r="L265" i="65"/>
  <c r="M264" i="65"/>
  <c r="D263" i="65"/>
  <c r="G261" i="65"/>
  <c r="H260" i="65"/>
  <c r="E241" i="65"/>
  <c r="J272" i="65"/>
  <c r="N270" i="65"/>
  <c r="G268" i="65"/>
  <c r="K265" i="65"/>
  <c r="E262" i="65"/>
  <c r="N246" i="65"/>
  <c r="I245" i="65"/>
  <c r="D241" i="65"/>
  <c r="L271" i="65"/>
  <c r="D270" i="65"/>
  <c r="J266" i="65"/>
  <c r="N263" i="65"/>
  <c r="E269" i="65"/>
  <c r="H267" i="65"/>
  <c r="I266" i="65"/>
  <c r="L264" i="65"/>
  <c r="O262" i="65"/>
  <c r="F261" i="65"/>
  <c r="G260" i="65"/>
  <c r="G267" i="65"/>
  <c r="J265" i="65"/>
  <c r="M263" i="65"/>
  <c r="D262" i="65"/>
  <c r="F260" i="65"/>
  <c r="M246" i="65"/>
  <c r="D269" i="65"/>
  <c r="E268" i="65"/>
  <c r="H266" i="65"/>
  <c r="K264" i="65"/>
  <c r="N262" i="65"/>
  <c r="E261" i="65"/>
  <c r="N269" i="65"/>
  <c r="F267" i="65"/>
  <c r="L263" i="65"/>
  <c r="O261" i="65"/>
  <c r="D261" i="65"/>
  <c r="E260" i="65"/>
  <c r="H252" i="65"/>
  <c r="H251" i="65"/>
  <c r="O247" i="65"/>
  <c r="G90" i="61" l="1" a="1"/>
  <c r="G90" i="61" s="1"/>
  <c r="L93" i="61" a="1"/>
  <c r="L93" i="61" s="1"/>
  <c r="I98" i="61" a="1"/>
  <c r="I98" i="61" s="1"/>
  <c r="M95" i="61" a="1"/>
  <c r="M95" i="61" s="1"/>
  <c r="G98" i="61" a="1"/>
  <c r="G98" i="61" s="1"/>
  <c r="N98" i="61" a="1"/>
  <c r="N98" i="61" s="1"/>
  <c r="J98" i="61" a="1"/>
  <c r="J98" i="61" s="1"/>
  <c r="J116" i="61" a="1"/>
  <c r="J116" i="61" s="1"/>
  <c r="G111" i="61" a="1"/>
  <c r="G111" i="61" s="1"/>
  <c r="J115" i="61" a="1"/>
  <c r="J115" i="61" s="1"/>
  <c r="J118" i="61" a="1"/>
  <c r="J118" i="61" s="1"/>
  <c r="L115" i="61" a="1"/>
  <c r="L115" i="61" s="1"/>
  <c r="I115" i="61" a="1"/>
  <c r="I115" i="61" s="1"/>
  <c r="H116" i="61" a="1"/>
  <c r="H116" i="61" s="1"/>
  <c r="L112" i="61" a="1"/>
  <c r="L112" i="61" s="1"/>
  <c r="M111" i="61" a="1"/>
  <c r="M111" i="61" s="1"/>
  <c r="G107" i="61" a="1"/>
  <c r="G107" i="61" s="1"/>
  <c r="J117" i="61" a="1"/>
  <c r="J117" i="61" s="1"/>
  <c r="H113" i="61" a="1"/>
  <c r="H113" i="61" s="1"/>
  <c r="M106" i="61" a="1"/>
  <c r="M106" i="61" s="1"/>
  <c r="L111" i="61" a="1"/>
  <c r="L111" i="61" s="1"/>
  <c r="N105" i="61" a="1"/>
  <c r="N105" i="61" s="1"/>
  <c r="I105" i="61" a="1"/>
  <c r="I105" i="61" s="1"/>
  <c r="M107" i="61" a="1"/>
  <c r="M107" i="61" s="1"/>
  <c r="M117" i="61" a="1"/>
  <c r="M117" i="61" s="1"/>
  <c r="L102" i="61" a="1"/>
  <c r="L102" i="61" s="1"/>
  <c r="N111" i="61" a="1"/>
  <c r="N111" i="61" s="1"/>
  <c r="H103" i="61" a="1"/>
  <c r="H103" i="61" s="1"/>
  <c r="M110" i="61" a="1"/>
  <c r="M110" i="61" s="1"/>
  <c r="K105" i="61" a="1"/>
  <c r="K105" i="61" s="1"/>
  <c r="L100" i="61" a="1"/>
  <c r="L100" i="61" s="1"/>
  <c r="G112" i="61" a="1"/>
  <c r="G112" i="61" s="1"/>
  <c r="M115" i="61" a="1"/>
  <c r="M115" i="61" s="1"/>
  <c r="H99" i="61" a="1"/>
  <c r="H99" i="61" s="1"/>
  <c r="L108" i="61" a="1"/>
  <c r="L108" i="61" s="1"/>
  <c r="M105" i="61" a="1"/>
  <c r="M105" i="61" s="1"/>
  <c r="K101" i="61" a="1"/>
  <c r="K101" i="61" s="1"/>
  <c r="I110" i="61" a="1"/>
  <c r="I110" i="61" s="1"/>
  <c r="I99" i="61" a="1"/>
  <c r="I99" i="61" s="1"/>
  <c r="I103" i="61" a="1"/>
  <c r="I103" i="61" s="1"/>
  <c r="N110" i="61" a="1"/>
  <c r="N110" i="61" s="1"/>
  <c r="I100" i="61" a="1"/>
  <c r="I100" i="61" s="1"/>
  <c r="K106" i="61" a="1"/>
  <c r="K106" i="61" s="1"/>
  <c r="M113" i="61" a="1"/>
  <c r="M113" i="61" s="1"/>
  <c r="H112" i="61" a="1"/>
  <c r="H112" i="61" s="1"/>
  <c r="H115" i="61" a="1"/>
  <c r="H115" i="61" s="1"/>
  <c r="N102" i="61" a="1"/>
  <c r="N102" i="61" s="1"/>
  <c r="N100" i="61" a="1"/>
  <c r="N100" i="61" s="1"/>
  <c r="G114" i="61" a="1"/>
  <c r="G114" i="61" s="1"/>
  <c r="J110" i="61" a="1"/>
  <c r="J110" i="61" s="1"/>
  <c r="M118" i="61" a="1"/>
  <c r="M118" i="61" s="1"/>
  <c r="J109" i="61" a="1"/>
  <c r="J109" i="61" s="1"/>
  <c r="L106" i="61" a="1"/>
  <c r="L106" i="61" s="1"/>
  <c r="H108" i="61" a="1"/>
  <c r="H108" i="61" s="1"/>
  <c r="G102" i="61" a="1"/>
  <c r="G102" i="61" s="1"/>
  <c r="K107" i="61" a="1"/>
  <c r="K107" i="61" s="1"/>
  <c r="L103" i="61" a="1"/>
  <c r="L103" i="61" s="1"/>
  <c r="M109" i="61" a="1"/>
  <c r="M109" i="61" s="1"/>
  <c r="K111" i="61" a="1"/>
  <c r="K111" i="61" s="1"/>
  <c r="M99" i="61" a="1"/>
  <c r="M99" i="61" s="1"/>
  <c r="K102" i="61" a="1"/>
  <c r="K102" i="61" s="1"/>
  <c r="G117" i="61" a="1"/>
  <c r="G117" i="61" s="1"/>
  <c r="K113" i="61" a="1"/>
  <c r="K113" i="61" s="1"/>
  <c r="L116" i="61" a="1"/>
  <c r="L116" i="61" s="1"/>
  <c r="K110" i="61" a="1"/>
  <c r="K110" i="61" s="1"/>
  <c r="G110" i="61" a="1"/>
  <c r="G110" i="61" s="1"/>
  <c r="H114" i="61" a="1"/>
  <c r="H114" i="61" s="1"/>
  <c r="I106" i="61" a="1"/>
  <c r="I106" i="61" s="1"/>
  <c r="H117" i="61" a="1"/>
  <c r="H117" i="61" s="1"/>
  <c r="M112" i="61" a="1"/>
  <c r="M112" i="61" s="1"/>
  <c r="H106" i="61" a="1"/>
  <c r="H106" i="61" s="1"/>
  <c r="K100" i="61" a="1"/>
  <c r="K100" i="61" s="1"/>
  <c r="J103" i="61" a="1"/>
  <c r="J103" i="61" s="1"/>
  <c r="K118" i="61" a="1"/>
  <c r="K118" i="61" s="1"/>
  <c r="J105" i="61" a="1"/>
  <c r="J105" i="61" s="1"/>
  <c r="H107" i="61" a="1"/>
  <c r="H107" i="61" s="1"/>
  <c r="H104" i="61" a="1"/>
  <c r="H104" i="61" s="1"/>
  <c r="K109" i="61" a="1"/>
  <c r="K109" i="61" s="1"/>
  <c r="N106" i="61" a="1"/>
  <c r="N106" i="61" s="1"/>
  <c r="I101" i="61" a="1"/>
  <c r="I101" i="61" s="1"/>
  <c r="I112" i="61" a="1"/>
  <c r="I112" i="61" s="1"/>
  <c r="G108" i="61" a="1"/>
  <c r="G108" i="61" s="1"/>
  <c r="N109" i="61" a="1"/>
  <c r="N109" i="61" s="1"/>
  <c r="G100" i="61" a="1"/>
  <c r="G100" i="61" s="1"/>
  <c r="M116" i="61" a="1"/>
  <c r="M116" i="61" s="1"/>
  <c r="K116" i="61" a="1"/>
  <c r="K116" i="61" s="1"/>
  <c r="J106" i="61" a="1"/>
  <c r="J106" i="61" s="1"/>
  <c r="K117" i="61" a="1"/>
  <c r="K117" i="61" s="1"/>
  <c r="H118" i="61" a="1"/>
  <c r="H118" i="61" s="1"/>
  <c r="L114" i="61" a="1"/>
  <c r="L114" i="61" s="1"/>
  <c r="J102" i="61" a="1"/>
  <c r="J102" i="61" s="1"/>
  <c r="L105" i="61" a="1"/>
  <c r="L105" i="61" s="1"/>
  <c r="K99" i="61" a="1"/>
  <c r="K99" i="61" s="1"/>
  <c r="L99" i="61" a="1"/>
  <c r="L99" i="61" s="1"/>
  <c r="L110" i="61" a="1"/>
  <c r="L110" i="61" s="1"/>
  <c r="N99" i="61" a="1"/>
  <c r="N99" i="61" s="1"/>
  <c r="H105" i="61" a="1"/>
  <c r="H105" i="61" s="1"/>
  <c r="I107" i="61" a="1"/>
  <c r="I107" i="61" s="1"/>
  <c r="J107" i="61" a="1"/>
  <c r="J107" i="61" s="1"/>
  <c r="J101" i="61" a="1"/>
  <c r="J101" i="61" s="1"/>
  <c r="K115" i="61" a="1"/>
  <c r="K115" i="61" s="1"/>
  <c r="L117" i="61" a="1"/>
  <c r="L117" i="61" s="1"/>
  <c r="N116" i="61" a="1"/>
  <c r="N116" i="61" s="1"/>
  <c r="N101" i="61" a="1"/>
  <c r="N101" i="61" s="1"/>
  <c r="G113" i="61" a="1"/>
  <c r="G113" i="61" s="1"/>
  <c r="K114" i="61" a="1"/>
  <c r="K114" i="61" s="1"/>
  <c r="L104" i="61" a="1"/>
  <c r="L104" i="61" s="1"/>
  <c r="M103" i="61" a="1"/>
  <c r="M103" i="61" s="1"/>
  <c r="J104" i="61" a="1"/>
  <c r="J104" i="61" s="1"/>
  <c r="G105" i="61" a="1"/>
  <c r="G105" i="61" s="1"/>
  <c r="J114" i="61" a="1"/>
  <c r="J114" i="61" s="1"/>
  <c r="L101" i="61" a="1"/>
  <c r="L101" i="61" s="1"/>
  <c r="J100" i="61" a="1"/>
  <c r="J100" i="61" s="1"/>
  <c r="G116" i="61" a="1"/>
  <c r="G116" i="61" s="1"/>
  <c r="N118" i="61" a="1"/>
  <c r="N118" i="61" s="1"/>
  <c r="I111" i="61" a="1"/>
  <c r="I111" i="61" s="1"/>
  <c r="J99" i="61" a="1"/>
  <c r="J99" i="61" s="1"/>
  <c r="N113" i="61" a="1"/>
  <c r="N113" i="61" s="1"/>
  <c r="M104" i="61" a="1"/>
  <c r="M104" i="61" s="1"/>
  <c r="I108" i="61" a="1"/>
  <c r="I108" i="61" s="1"/>
  <c r="H100" i="61" a="1"/>
  <c r="H100" i="61" s="1"/>
  <c r="N104" i="61" a="1"/>
  <c r="N104" i="61" s="1"/>
  <c r="H111" i="61" a="1"/>
  <c r="H111" i="61" s="1"/>
  <c r="I118" i="61" a="1"/>
  <c r="I118" i="61" s="1"/>
  <c r="M102" i="61" a="1"/>
  <c r="M102" i="61" s="1"/>
  <c r="H102" i="61" a="1"/>
  <c r="H102" i="61" s="1"/>
  <c r="G118" i="61" a="1"/>
  <c r="G118" i="61" s="1"/>
  <c r="H101" i="61" a="1"/>
  <c r="H101" i="61" s="1"/>
  <c r="G103" i="61" a="1"/>
  <c r="G103" i="61" s="1"/>
  <c r="M108" i="61" a="1"/>
  <c r="M108" i="61" s="1"/>
  <c r="N115" i="61" a="1"/>
  <c r="N115" i="61" s="1"/>
  <c r="J111" i="61" a="1"/>
  <c r="J111" i="61" s="1"/>
  <c r="N117" i="61" a="1"/>
  <c r="N117" i="61" s="1"/>
  <c r="L113" i="61" a="1"/>
  <c r="L113" i="61" s="1"/>
  <c r="N108" i="61" a="1"/>
  <c r="N108" i="61" s="1"/>
  <c r="M100" i="61" a="1"/>
  <c r="M100" i="61" s="1"/>
  <c r="I113" i="61" a="1"/>
  <c r="I113" i="61" s="1"/>
  <c r="G104" i="61" a="1"/>
  <c r="G104" i="61" s="1"/>
  <c r="J108" i="61" a="1"/>
  <c r="J108" i="61" s="1"/>
  <c r="M101" i="61" a="1"/>
  <c r="M101" i="61" s="1"/>
  <c r="N112" i="61" a="1"/>
  <c r="N112" i="61" s="1"/>
  <c r="N114" i="61" a="1"/>
  <c r="N114" i="61" s="1"/>
  <c r="L109" i="61" a="1"/>
  <c r="L109" i="61" s="1"/>
  <c r="G101" i="61" a="1"/>
  <c r="G101" i="61" s="1"/>
  <c r="N107" i="61" a="1"/>
  <c r="N107" i="61" s="1"/>
  <c r="L107" i="61" a="1"/>
  <c r="L107" i="61" s="1"/>
  <c r="H110" i="61" a="1"/>
  <c r="H110" i="61" s="1"/>
  <c r="I117" i="61" a="1"/>
  <c r="I117" i="61" s="1"/>
  <c r="J113" i="61" a="1"/>
  <c r="J113" i="61" s="1"/>
  <c r="L118" i="61" a="1"/>
  <c r="L118" i="61" s="1"/>
  <c r="I102" i="61" a="1"/>
  <c r="I102" i="61" s="1"/>
  <c r="G99" i="61" a="1"/>
  <c r="G99" i="61" s="1"/>
  <c r="I109" i="61" a="1"/>
  <c r="I109" i="61" s="1"/>
  <c r="N103" i="61" a="1"/>
  <c r="N103" i="61" s="1"/>
  <c r="K112" i="61" a="1"/>
  <c r="K112" i="61" s="1"/>
  <c r="I114" i="61" a="1"/>
  <c r="I114" i="61" s="1"/>
  <c r="K104" i="61" a="1"/>
  <c r="K104" i="61" s="1"/>
  <c r="K103" i="61" a="1"/>
  <c r="K103" i="61" s="1"/>
  <c r="G115" i="61" a="1"/>
  <c r="G115" i="61" s="1"/>
  <c r="G106" i="61" a="1"/>
  <c r="G106" i="61" s="1"/>
  <c r="G109" i="61" a="1"/>
  <c r="G109" i="61" s="1"/>
  <c r="K108" i="61" a="1"/>
  <c r="K108" i="61" s="1"/>
  <c r="H109" i="61" a="1"/>
  <c r="H109" i="61" s="1"/>
  <c r="J112" i="61" a="1"/>
  <c r="J112" i="61" s="1"/>
  <c r="I104" i="61" a="1"/>
  <c r="I104" i="61" s="1"/>
  <c r="M114" i="61" a="1"/>
  <c r="M114" i="61" s="1"/>
  <c r="I116" i="61" a="1"/>
  <c r="I116" i="61" s="1"/>
  <c r="L98" i="61" a="1"/>
  <c r="L98" i="61" s="1"/>
  <c r="K98" i="61" a="1"/>
  <c r="K98" i="61" s="1"/>
  <c r="H98" i="61" a="1"/>
  <c r="H98" i="61" s="1"/>
  <c r="N94" i="61" a="1"/>
  <c r="N94" i="61" s="1"/>
  <c r="M98" i="61" a="1"/>
  <c r="M98" i="61" s="1"/>
  <c r="M93" i="61" a="1"/>
  <c r="M93" i="61" s="1"/>
  <c r="J95" i="61" a="1"/>
  <c r="J95" i="61" s="1"/>
  <c r="K95" i="61" a="1"/>
  <c r="K95" i="61" s="1"/>
  <c r="I90" i="61" a="1"/>
  <c r="I90" i="61" s="1"/>
  <c r="N92" i="61" a="1"/>
  <c r="N92" i="61" s="1"/>
  <c r="H92" i="61" a="1"/>
  <c r="H92" i="61" s="1"/>
  <c r="K92" i="61" a="1"/>
  <c r="K92" i="61" s="1"/>
  <c r="G95" i="61" a="1"/>
  <c r="G95" i="61" s="1"/>
  <c r="H95" i="61" a="1"/>
  <c r="H95" i="61" s="1"/>
  <c r="M92" i="61" a="1"/>
  <c r="M92" i="61" s="1"/>
  <c r="L95" i="61" a="1"/>
  <c r="L95" i="61" s="1"/>
  <c r="J92" i="61" a="1"/>
  <c r="J92" i="61" s="1"/>
  <c r="N95" i="61" a="1"/>
  <c r="N95" i="61" s="1"/>
  <c r="G92" i="61" a="1"/>
  <c r="G92" i="61" s="1"/>
  <c r="I92" i="61" a="1"/>
  <c r="I92" i="61" s="1"/>
  <c r="I95" i="61" a="1"/>
  <c r="I95" i="61" s="1"/>
  <c r="L92" i="61" a="1"/>
  <c r="L92" i="61" s="1"/>
  <c r="N93" i="61" a="1"/>
  <c r="N93" i="61" s="1"/>
  <c r="N90" i="61" a="1"/>
  <c r="N90" i="61" s="1"/>
  <c r="L90" i="61" a="1"/>
  <c r="L90" i="61" s="1"/>
  <c r="I93" i="61" a="1"/>
  <c r="I93" i="61" s="1"/>
  <c r="G93" i="61" a="1"/>
  <c r="G93" i="61" s="1"/>
  <c r="J93" i="61" a="1"/>
  <c r="J93" i="61" s="1"/>
  <c r="J94" i="61" a="1"/>
  <c r="J94" i="61" s="1"/>
  <c r="K94" i="61" a="1"/>
  <c r="K94" i="61" s="1"/>
  <c r="L94" i="61" a="1"/>
  <c r="L94" i="61" s="1"/>
  <c r="G94" i="61" a="1"/>
  <c r="G94" i="61" s="1"/>
  <c r="I94" i="61" a="1"/>
  <c r="I94" i="61" s="1"/>
  <c r="H94" i="61" a="1"/>
  <c r="H94" i="61" s="1"/>
  <c r="I97" i="61" a="1"/>
  <c r="I97" i="61" s="1"/>
  <c r="H97" i="61" a="1"/>
  <c r="H97" i="61" s="1"/>
  <c r="G97" i="61" a="1"/>
  <c r="G97" i="61" s="1"/>
  <c r="J97" i="61" a="1"/>
  <c r="J97" i="61" s="1"/>
  <c r="M97" i="61" a="1"/>
  <c r="M97" i="61" s="1"/>
  <c r="K97" i="61" a="1"/>
  <c r="K97" i="61" s="1"/>
  <c r="N97" i="61" a="1"/>
  <c r="N97" i="61" s="1"/>
  <c r="L97" i="61" a="1"/>
  <c r="L97" i="61" s="1"/>
  <c r="I58" i="61" a="1"/>
  <c r="I58" i="61" s="1"/>
  <c r="M63" i="61" a="1"/>
  <c r="M63" i="61" s="1"/>
  <c r="I42" i="61" a="1"/>
  <c r="I42" i="61" s="1"/>
  <c r="K73" i="61" a="1"/>
  <c r="K73" i="61" s="1"/>
  <c r="M67" i="61" a="1"/>
  <c r="M67" i="61" s="1"/>
  <c r="L45" i="61" a="1"/>
  <c r="L45" i="61" s="1"/>
  <c r="M75" i="61" a="1"/>
  <c r="M75" i="61" s="1"/>
  <c r="L62" i="61" a="1"/>
  <c r="L62" i="61" s="1"/>
  <c r="G84" i="61" a="1"/>
  <c r="G84" i="61" s="1"/>
  <c r="G81" i="61" a="1"/>
  <c r="G81" i="61" s="1"/>
  <c r="N87" i="61" a="1"/>
  <c r="N87" i="61" s="1"/>
  <c r="H72" i="61" a="1"/>
  <c r="H72" i="61" s="1"/>
  <c r="M69" i="61" a="1"/>
  <c r="M69" i="61" s="1"/>
  <c r="M44" i="61" a="1"/>
  <c r="M44" i="61" s="1"/>
  <c r="K55" i="61" a="1"/>
  <c r="K55" i="61" s="1"/>
  <c r="G82" i="61" a="1"/>
  <c r="G82" i="61" s="1"/>
  <c r="M94" i="61" a="1"/>
  <c r="M94" i="61" s="1"/>
  <c r="M54" i="61" a="1"/>
  <c r="M54" i="61" s="1"/>
  <c r="K57" i="61" a="1"/>
  <c r="K57" i="61" s="1"/>
  <c r="G83" i="61" a="1"/>
  <c r="G83" i="61" s="1"/>
  <c r="J87" i="61" a="1"/>
  <c r="J87" i="61" s="1"/>
  <c r="M61" i="61" a="1"/>
  <c r="M61" i="61" s="1"/>
  <c r="L51" i="61" a="1"/>
  <c r="L51" i="61" s="1"/>
  <c r="L65" i="61" a="1"/>
  <c r="L65" i="61" s="1"/>
  <c r="K56" i="61" a="1"/>
  <c r="K56" i="61" s="1"/>
  <c r="H71" i="61" a="1"/>
  <c r="H71" i="61" s="1"/>
  <c r="K87" i="61" a="1"/>
  <c r="K87" i="61" s="1"/>
  <c r="J85" i="61" a="1"/>
  <c r="J85" i="61" s="1"/>
  <c r="H60" i="61" a="1"/>
  <c r="H60" i="61" s="1"/>
  <c r="L49" i="61" a="1"/>
  <c r="L49" i="61" s="1"/>
  <c r="L64" i="61" a="1"/>
  <c r="L64" i="61" s="1"/>
  <c r="I50" i="61" a="1"/>
  <c r="I50" i="61" s="1"/>
  <c r="L76" i="61" a="1"/>
  <c r="L76" i="61" s="1"/>
  <c r="K78" i="61" a="1"/>
  <c r="K78" i="61" s="1"/>
  <c r="J70" i="61" a="1"/>
  <c r="J70" i="61" s="1"/>
  <c r="I47" i="61" a="1"/>
  <c r="I47" i="61" s="1"/>
  <c r="K48" i="61" a="1"/>
  <c r="K48" i="61" s="1"/>
  <c r="M77" i="61" a="1"/>
  <c r="M77" i="61" s="1"/>
  <c r="L74" i="61" a="1"/>
  <c r="L74" i="61" s="1"/>
  <c r="K66" i="61" a="1"/>
  <c r="K66" i="61" s="1"/>
  <c r="I52" i="61" a="1"/>
  <c r="I52" i="61" s="1"/>
  <c r="K68" i="61" a="1"/>
  <c r="K68" i="61" s="1"/>
  <c r="G80" i="61" a="1"/>
  <c r="G80" i="61" s="1"/>
  <c r="K59" i="61" a="1"/>
  <c r="K59" i="61" s="1"/>
  <c r="H46" i="61" a="1"/>
  <c r="H46" i="61" s="1"/>
  <c r="H43" i="61" a="1"/>
  <c r="H43" i="61" s="1"/>
  <c r="G79" i="61" a="1"/>
  <c r="G79" i="61" s="1"/>
  <c r="H87" i="61" a="1"/>
  <c r="H87" i="61" s="1"/>
  <c r="N85" i="61" a="1"/>
  <c r="N85" i="61" s="1"/>
  <c r="G85" i="61" a="1"/>
  <c r="G85" i="61" s="1"/>
  <c r="K85" i="61" a="1"/>
  <c r="K85" i="61" s="1"/>
  <c r="I85" i="61" a="1"/>
  <c r="I85" i="61" s="1"/>
  <c r="H85" i="61" a="1"/>
  <c r="H85" i="61" s="1"/>
  <c r="H91" i="61" a="1"/>
  <c r="H91" i="61" s="1"/>
  <c r="N91" i="61" a="1"/>
  <c r="N91" i="61" s="1"/>
  <c r="G91" i="61" a="1"/>
  <c r="G91" i="61" s="1"/>
  <c r="J91" i="61" a="1"/>
  <c r="J91" i="61" s="1"/>
  <c r="L91" i="61" a="1"/>
  <c r="L91" i="61" s="1"/>
  <c r="K91" i="61" a="1"/>
  <c r="K91" i="61" s="1"/>
  <c r="M91" i="61" a="1"/>
  <c r="M91" i="61" s="1"/>
  <c r="M85" i="61" a="1"/>
  <c r="M85" i="61" s="1"/>
  <c r="L85" i="61" a="1"/>
  <c r="L85" i="61" s="1"/>
  <c r="I55" i="61" a="1"/>
  <c r="I55" i="61" s="1"/>
  <c r="I91" i="61" a="1"/>
  <c r="I91" i="61" s="1"/>
  <c r="K93" i="61" a="1"/>
  <c r="K93" i="61" s="1"/>
  <c r="H93" i="61" a="1"/>
  <c r="H93" i="61" s="1"/>
  <c r="J90" i="61" a="1"/>
  <c r="J90" i="61" s="1"/>
  <c r="K90" i="61" a="1"/>
  <c r="K90" i="61" s="1"/>
  <c r="H90" i="61" a="1"/>
  <c r="H90" i="61" s="1"/>
  <c r="M90" i="61" a="1"/>
  <c r="M90" i="61" s="1"/>
  <c r="I87" i="61" a="1"/>
  <c r="I87" i="61" s="1"/>
  <c r="L87" i="61" a="1"/>
  <c r="L87" i="61" s="1"/>
  <c r="G87" i="61" a="1"/>
  <c r="G87" i="61" s="1"/>
  <c r="M87" i="61" a="1"/>
  <c r="M87" i="61" s="1"/>
  <c r="I86" i="61" a="1"/>
  <c r="I86" i="61" s="1"/>
  <c r="N86" i="61" a="1"/>
  <c r="N86" i="61" s="1"/>
  <c r="J86" i="61" a="1"/>
  <c r="J86" i="61" s="1"/>
  <c r="G86" i="61" a="1"/>
  <c r="G86" i="61" s="1"/>
  <c r="M86" i="61" a="1"/>
  <c r="M86" i="61" s="1"/>
  <c r="K86" i="61" a="1"/>
  <c r="K86" i="61" s="1"/>
  <c r="H86" i="61" a="1"/>
  <c r="H86" i="61" s="1"/>
  <c r="L86" i="61" a="1"/>
  <c r="L86" i="61" s="1"/>
  <c r="N88" i="61" a="1"/>
  <c r="N88" i="61" s="1"/>
  <c r="G88" i="61" a="1"/>
  <c r="G88" i="61" s="1"/>
  <c r="K88" i="61" a="1"/>
  <c r="K88" i="61" s="1"/>
  <c r="I88" i="61" a="1"/>
  <c r="I88" i="61" s="1"/>
  <c r="L88" i="61" a="1"/>
  <c r="L88" i="61" s="1"/>
  <c r="M88" i="61" a="1"/>
  <c r="M88" i="61" s="1"/>
  <c r="J88" i="61" a="1"/>
  <c r="J88" i="61" s="1"/>
  <c r="H88" i="61" a="1"/>
  <c r="H88" i="61" s="1"/>
  <c r="M89" i="61" a="1"/>
  <c r="M89" i="61" s="1"/>
  <c r="G89" i="61" a="1"/>
  <c r="G89" i="61" s="1"/>
  <c r="I89" i="61" a="1"/>
  <c r="I89" i="61" s="1"/>
  <c r="H89" i="61" a="1"/>
  <c r="H89" i="61" s="1"/>
  <c r="N89" i="61" a="1"/>
  <c r="N89" i="61" s="1"/>
  <c r="K89" i="61" a="1"/>
  <c r="K89" i="61" s="1"/>
  <c r="J89" i="61" a="1"/>
  <c r="J89" i="61" s="1"/>
  <c r="L89" i="61" a="1"/>
  <c r="L89" i="61" s="1"/>
  <c r="J96" i="61" a="1"/>
  <c r="J96" i="61" s="1"/>
  <c r="L96" i="61" a="1"/>
  <c r="L96" i="61" s="1"/>
  <c r="G96" i="61" a="1"/>
  <c r="G96" i="61" s="1"/>
  <c r="I96" i="61" a="1"/>
  <c r="I96" i="61" s="1"/>
  <c r="K96" i="61" a="1"/>
  <c r="K96" i="61" s="1"/>
  <c r="N96" i="61" a="1"/>
  <c r="N96" i="61" s="1"/>
  <c r="H96" i="61" a="1"/>
  <c r="H96" i="61" s="1"/>
  <c r="M96" i="61" a="1"/>
  <c r="M96" i="61" s="1"/>
  <c r="K75" i="61" a="1"/>
  <c r="K75" i="61" s="1"/>
  <c r="K77" i="61" a="1"/>
  <c r="K77" i="61" s="1"/>
  <c r="H52" i="61" a="1"/>
  <c r="H52" i="61" s="1"/>
  <c r="L80" i="61" a="1"/>
  <c r="L80" i="61" s="1"/>
  <c r="L46" i="61" a="1"/>
  <c r="L46" i="61" s="1"/>
  <c r="H59" i="61" a="1"/>
  <c r="H59" i="61" s="1"/>
  <c r="J71" i="61" a="1"/>
  <c r="J71" i="61" s="1"/>
  <c r="J67" i="61" a="1"/>
  <c r="J67" i="61" s="1"/>
  <c r="J81" i="61" a="1"/>
  <c r="J81" i="61" s="1"/>
  <c r="L81" i="61" a="1"/>
  <c r="L81" i="61" s="1"/>
  <c r="K60" i="61" a="1"/>
  <c r="K60" i="61" s="1"/>
  <c r="L47" i="61" a="1"/>
  <c r="L47" i="61" s="1"/>
  <c r="L43" i="61" a="1"/>
  <c r="L43" i="61" s="1"/>
  <c r="I43" i="61" a="1"/>
  <c r="I43" i="61" s="1"/>
  <c r="J77" i="61" a="1"/>
  <c r="J77" i="61" s="1"/>
  <c r="H42" i="61" a="1"/>
  <c r="H42" i="61" s="1"/>
  <c r="I46" i="61" a="1"/>
  <c r="I46" i="61" s="1"/>
  <c r="K46" i="61" a="1"/>
  <c r="K46" i="61" s="1"/>
  <c r="J62" i="61" a="1"/>
  <c r="J62" i="61" s="1"/>
  <c r="L83" i="61" a="1"/>
  <c r="L83" i="61" s="1"/>
  <c r="L52" i="61" a="1"/>
  <c r="L52" i="61" s="1"/>
  <c r="J76" i="61" a="1"/>
  <c r="J76" i="61" s="1"/>
  <c r="K50" i="61" a="1"/>
  <c r="K50" i="61" s="1"/>
  <c r="J58" i="61" a="1"/>
  <c r="J58" i="61" s="1"/>
  <c r="M50" i="61" a="1"/>
  <c r="M50" i="61" s="1"/>
  <c r="L50" i="61" a="1"/>
  <c r="L50" i="61" s="1"/>
  <c r="J75" i="61" a="1"/>
  <c r="J75" i="61" s="1"/>
  <c r="K42" i="61" a="1"/>
  <c r="K42" i="61" s="1"/>
  <c r="M42" i="61" a="1"/>
  <c r="M42" i="61" s="1"/>
  <c r="K45" i="61" a="1"/>
  <c r="K45" i="61" s="1"/>
  <c r="J66" i="61" a="1"/>
  <c r="J66" i="61" s="1"/>
  <c r="M52" i="61" a="1"/>
  <c r="M52" i="61" s="1"/>
  <c r="L56" i="61" a="1"/>
  <c r="L56" i="61" s="1"/>
  <c r="J78" i="61" a="1"/>
  <c r="J78" i="61" s="1"/>
  <c r="K52" i="61" a="1"/>
  <c r="K52" i="61" s="1"/>
  <c r="I59" i="61" a="1"/>
  <c r="I59" i="61" s="1"/>
  <c r="M45" i="61" a="1"/>
  <c r="M45" i="61" s="1"/>
  <c r="L42" i="61" a="1"/>
  <c r="L42" i="61" s="1"/>
  <c r="J73" i="61" a="1"/>
  <c r="J73" i="61" s="1"/>
  <c r="K43" i="61" a="1"/>
  <c r="K43" i="61" s="1"/>
  <c r="I71" i="61" a="1"/>
  <c r="I71" i="61" s="1"/>
  <c r="M43" i="61" a="1"/>
  <c r="M43" i="61" s="1"/>
  <c r="M59" i="61" a="1"/>
  <c r="M59" i="61" s="1"/>
  <c r="M78" i="61" a="1"/>
  <c r="M78" i="61" s="1"/>
  <c r="H75" i="61" a="1"/>
  <c r="H75" i="61" s="1"/>
  <c r="H81" i="61" a="1"/>
  <c r="H81" i="61" s="1"/>
  <c r="I61" i="61" a="1"/>
  <c r="I61" i="61" s="1"/>
  <c r="M46" i="61" a="1"/>
  <c r="M46" i="61" s="1"/>
  <c r="M58" i="61" a="1"/>
  <c r="M58" i="61" s="1"/>
  <c r="L75" i="61" a="1"/>
  <c r="L75" i="61" s="1"/>
  <c r="H77" i="61" a="1"/>
  <c r="H77" i="61" s="1"/>
  <c r="H80" i="61" a="1"/>
  <c r="H80" i="61" s="1"/>
  <c r="I60" i="61" a="1"/>
  <c r="I60" i="61" s="1"/>
  <c r="M51" i="61" a="1"/>
  <c r="M51" i="61" s="1"/>
  <c r="M71" i="61" a="1"/>
  <c r="M71" i="61" s="1"/>
  <c r="L58" i="61" a="1"/>
  <c r="L58" i="61" s="1"/>
  <c r="H76" i="61" a="1"/>
  <c r="H76" i="61" s="1"/>
  <c r="J47" i="61" a="1"/>
  <c r="J47" i="61" s="1"/>
  <c r="I66" i="61" a="1"/>
  <c r="I66" i="61" s="1"/>
  <c r="I78" i="61" a="1"/>
  <c r="I78" i="61" s="1"/>
  <c r="M70" i="61" a="1"/>
  <c r="M70" i="61" s="1"/>
  <c r="L57" i="61" a="1"/>
  <c r="L57" i="61" s="1"/>
  <c r="H78" i="61" a="1"/>
  <c r="H78" i="61" s="1"/>
  <c r="J46" i="61" a="1"/>
  <c r="J46" i="61" s="1"/>
  <c r="I67" i="61" a="1"/>
  <c r="I67" i="61" s="1"/>
  <c r="I75" i="61" a="1"/>
  <c r="I75" i="61" s="1"/>
  <c r="M60" i="61" a="1"/>
  <c r="M60" i="61" s="1"/>
  <c r="L60" i="61" a="1"/>
  <c r="L60" i="61" s="1"/>
  <c r="H73" i="61" a="1"/>
  <c r="H73" i="61" s="1"/>
  <c r="J45" i="61" a="1"/>
  <c r="J45" i="61" s="1"/>
  <c r="I65" i="61" a="1"/>
  <c r="I65" i="61" s="1"/>
  <c r="K58" i="61" a="1"/>
  <c r="K58" i="61" s="1"/>
  <c r="M65" i="61" a="1"/>
  <c r="M65" i="61" s="1"/>
  <c r="L72" i="61" a="1"/>
  <c r="L72" i="61" s="1"/>
  <c r="H63" i="61" a="1"/>
  <c r="H63" i="61" s="1"/>
  <c r="J42" i="61" a="1"/>
  <c r="J42" i="61" s="1"/>
  <c r="K71" i="61" a="1"/>
  <c r="K71" i="61" s="1"/>
  <c r="K81" i="61" a="1"/>
  <c r="K81" i="61" s="1"/>
  <c r="L70" i="61" a="1"/>
  <c r="L70" i="61" s="1"/>
  <c r="H70" i="61" a="1"/>
  <c r="H70" i="61" s="1"/>
  <c r="H48" i="61" a="1"/>
  <c r="H48" i="61" s="1"/>
  <c r="I63" i="61" a="1"/>
  <c r="I63" i="61" s="1"/>
  <c r="K63" i="61" a="1"/>
  <c r="K63" i="61" s="1"/>
  <c r="K79" i="61" a="1"/>
  <c r="K79" i="61" s="1"/>
  <c r="L59" i="61" a="1"/>
  <c r="L59" i="61" s="1"/>
  <c r="H66" i="61" a="1"/>
  <c r="H66" i="61" s="1"/>
  <c r="H45" i="61" a="1"/>
  <c r="H45" i="61" s="1"/>
  <c r="I80" i="61" a="1"/>
  <c r="I80" i="61" s="1"/>
  <c r="K72" i="61" a="1"/>
  <c r="K72" i="61" s="1"/>
  <c r="K83" i="61" a="1"/>
  <c r="K83" i="61" s="1"/>
  <c r="L71" i="61" a="1"/>
  <c r="L71" i="61" s="1"/>
  <c r="H50" i="61" a="1"/>
  <c r="H50" i="61" s="1"/>
  <c r="I81" i="61" a="1"/>
  <c r="I81" i="61" s="1"/>
  <c r="K67" i="61" a="1"/>
  <c r="K67" i="61" s="1"/>
  <c r="K80" i="61" a="1"/>
  <c r="K80" i="61" s="1"/>
  <c r="L67" i="61" a="1"/>
  <c r="L67" i="61" s="1"/>
  <c r="H65" i="61" a="1"/>
  <c r="H65" i="61" s="1"/>
  <c r="I84" i="61" a="1"/>
  <c r="I84" i="61" s="1"/>
  <c r="K70" i="61" a="1"/>
  <c r="K70" i="61" s="1"/>
  <c r="I49" i="61" a="1"/>
  <c r="I49" i="61" s="1"/>
  <c r="J80" i="61" a="1"/>
  <c r="J80" i="61" s="1"/>
  <c r="K65" i="61" a="1"/>
  <c r="K65" i="61" s="1"/>
  <c r="H57" i="61" a="1"/>
  <c r="H57" i="61" s="1"/>
  <c r="K51" i="61" a="1"/>
  <c r="K51" i="61" s="1"/>
  <c r="J52" i="61" a="1"/>
  <c r="J52" i="61" s="1"/>
  <c r="J57" i="61" a="1"/>
  <c r="J57" i="61" s="1"/>
  <c r="I72" i="61" a="1"/>
  <c r="I72" i="61" s="1"/>
  <c r="I82" i="61" a="1"/>
  <c r="I82" i="61" s="1"/>
  <c r="I74" i="61" a="1"/>
  <c r="I74" i="61" s="1"/>
  <c r="G71" i="61" a="1"/>
  <c r="G71" i="61" s="1"/>
  <c r="N71" i="61" a="1"/>
  <c r="N71" i="61" s="1"/>
  <c r="H68" i="61" a="1"/>
  <c r="H68" i="61" s="1"/>
  <c r="J50" i="61" a="1"/>
  <c r="J50" i="61" s="1"/>
  <c r="J68" i="61" a="1"/>
  <c r="J68" i="61" s="1"/>
  <c r="I70" i="61" a="1"/>
  <c r="I70" i="61" s="1"/>
  <c r="I79" i="61" a="1"/>
  <c r="I79" i="61" s="1"/>
  <c r="I76" i="61" a="1"/>
  <c r="I76" i="61" s="1"/>
  <c r="L44" i="61" a="1"/>
  <c r="L44" i="61" s="1"/>
  <c r="M62" i="61" a="1"/>
  <c r="M62" i="61" s="1"/>
  <c r="I45" i="61" a="1"/>
  <c r="I45" i="61" s="1"/>
  <c r="G64" i="61" a="1"/>
  <c r="G64" i="61" s="1"/>
  <c r="N64" i="61" a="1"/>
  <c r="N64" i="61" s="1"/>
  <c r="G53" i="61" a="1"/>
  <c r="G53" i="61" s="1"/>
  <c r="N53" i="61" a="1"/>
  <c r="N53" i="61" s="1"/>
  <c r="K53" i="61" a="1"/>
  <c r="K53" i="61" s="1"/>
  <c r="J53" i="61" a="1"/>
  <c r="J53" i="61" s="1"/>
  <c r="M68" i="61" a="1"/>
  <c r="M68" i="61" s="1"/>
  <c r="L61" i="61" a="1"/>
  <c r="L61" i="61" s="1"/>
  <c r="G77" i="61" a="1"/>
  <c r="G77" i="61" s="1"/>
  <c r="N77" i="61" a="1"/>
  <c r="N77" i="61" s="1"/>
  <c r="G52" i="61" a="1"/>
  <c r="G52" i="61" s="1"/>
  <c r="N52" i="61" a="1"/>
  <c r="N52" i="61" s="1"/>
  <c r="H62" i="61" a="1"/>
  <c r="H62" i="61" s="1"/>
  <c r="K76" i="61" a="1"/>
  <c r="K76" i="61" s="1"/>
  <c r="J63" i="61" a="1"/>
  <c r="J63" i="61" s="1"/>
  <c r="I57" i="61" a="1"/>
  <c r="I57" i="61" s="1"/>
  <c r="J79" i="61" a="1"/>
  <c r="J79" i="61" s="1"/>
  <c r="I77" i="61" a="1"/>
  <c r="I77" i="61" s="1"/>
  <c r="M72" i="61" a="1"/>
  <c r="M72" i="61" s="1"/>
  <c r="I54" i="61" a="1"/>
  <c r="I54" i="61" s="1"/>
  <c r="G59" i="61" a="1"/>
  <c r="G59" i="61" s="1"/>
  <c r="N59" i="61" a="1"/>
  <c r="N59" i="61" s="1"/>
  <c r="G43" i="61" a="1"/>
  <c r="G43" i="61" s="1"/>
  <c r="N43" i="61" a="1"/>
  <c r="N43" i="61" s="1"/>
  <c r="K74" i="61" a="1"/>
  <c r="K74" i="61" s="1"/>
  <c r="J51" i="61" a="1"/>
  <c r="J51" i="61" s="1"/>
  <c r="H51" i="61" a="1"/>
  <c r="H51" i="61" s="1"/>
  <c r="I68" i="61" a="1"/>
  <c r="I68" i="61" s="1"/>
  <c r="J84" i="61" a="1"/>
  <c r="J84" i="61" s="1"/>
  <c r="M56" i="61" a="1"/>
  <c r="M56" i="61" s="1"/>
  <c r="L55" i="61" a="1"/>
  <c r="L55" i="61" s="1"/>
  <c r="M57" i="61" a="1"/>
  <c r="M57" i="61" s="1"/>
  <c r="L78" i="61" a="1"/>
  <c r="L78" i="61" s="1"/>
  <c r="G58" i="61" a="1"/>
  <c r="G58" i="61" s="1"/>
  <c r="N58" i="61" a="1"/>
  <c r="N58" i="61" s="1"/>
  <c r="G65" i="61" a="1"/>
  <c r="G65" i="61" s="1"/>
  <c r="N65" i="61" a="1"/>
  <c r="N65" i="61" s="1"/>
  <c r="G42" i="61" a="1"/>
  <c r="G42" i="61" s="1"/>
  <c r="N42" i="61" a="1"/>
  <c r="N42" i="61" s="1"/>
  <c r="H67" i="61" a="1"/>
  <c r="H67" i="61" s="1"/>
  <c r="H84" i="61" a="1"/>
  <c r="H84" i="61" s="1"/>
  <c r="J56" i="61" a="1"/>
  <c r="J56" i="61" s="1"/>
  <c r="H56" i="61" a="1"/>
  <c r="H56" i="61" s="1"/>
  <c r="J59" i="61" a="1"/>
  <c r="J59" i="61" s="1"/>
  <c r="J83" i="61" a="1"/>
  <c r="J83" i="61" s="1"/>
  <c r="L79" i="61" a="1"/>
  <c r="L79" i="61" s="1"/>
  <c r="M48" i="61" a="1"/>
  <c r="M48" i="61" s="1"/>
  <c r="L54" i="61" a="1"/>
  <c r="L54" i="61" s="1"/>
  <c r="I56" i="61" a="1"/>
  <c r="I56" i="61" s="1"/>
  <c r="L73" i="61" a="1"/>
  <c r="L73" i="61" s="1"/>
  <c r="G76" i="61" a="1"/>
  <c r="G76" i="61" s="1"/>
  <c r="N76" i="61" a="1"/>
  <c r="N76" i="61" s="1"/>
  <c r="G70" i="61" a="1"/>
  <c r="G70" i="61" s="1"/>
  <c r="N70" i="61" a="1"/>
  <c r="N70" i="61" s="1"/>
  <c r="G62" i="61" a="1"/>
  <c r="G62" i="61" s="1"/>
  <c r="N62" i="61" a="1"/>
  <c r="N62" i="61" s="1"/>
  <c r="H82" i="61" a="1"/>
  <c r="H82" i="61" s="1"/>
  <c r="J64" i="61" a="1"/>
  <c r="J64" i="61" s="1"/>
  <c r="M55" i="61" a="1"/>
  <c r="M55" i="61" s="1"/>
  <c r="G47" i="61" a="1"/>
  <c r="G47" i="61" s="1"/>
  <c r="N47" i="61" a="1"/>
  <c r="N47" i="61" s="1"/>
  <c r="G66" i="61" a="1"/>
  <c r="G66" i="61" s="1"/>
  <c r="N66" i="61" a="1"/>
  <c r="N66" i="61" s="1"/>
  <c r="H83" i="61" a="1"/>
  <c r="H83" i="61" s="1"/>
  <c r="H55" i="61" a="1"/>
  <c r="H55" i="61" s="1"/>
  <c r="J69" i="61" a="1"/>
  <c r="J69" i="61" s="1"/>
  <c r="G46" i="61" a="1"/>
  <c r="G46" i="61" s="1"/>
  <c r="N46" i="61" a="1"/>
  <c r="N46" i="61" s="1"/>
  <c r="H79" i="61" a="1"/>
  <c r="H79" i="61" s="1"/>
  <c r="H44" i="61" a="1"/>
  <c r="H44" i="61" s="1"/>
  <c r="J65" i="61" a="1"/>
  <c r="J65" i="61" s="1"/>
  <c r="J82" i="61" a="1"/>
  <c r="J82" i="61" s="1"/>
  <c r="L84" i="61" a="1"/>
  <c r="L84" i="61" s="1"/>
  <c r="M47" i="61" a="1"/>
  <c r="M47" i="61" s="1"/>
  <c r="K64" i="61" a="1"/>
  <c r="K64" i="61" s="1"/>
  <c r="L77" i="61" a="1"/>
  <c r="L77" i="61" s="1"/>
  <c r="G61" i="61" a="1"/>
  <c r="G61" i="61" s="1"/>
  <c r="N61" i="61" a="1"/>
  <c r="N61" i="61" s="1"/>
  <c r="I44" i="61" a="1"/>
  <c r="I44" i="61" s="1"/>
  <c r="G60" i="61" a="1"/>
  <c r="G60" i="61" s="1"/>
  <c r="N60" i="61" a="1"/>
  <c r="N60" i="61" s="1"/>
  <c r="G45" i="61" a="1"/>
  <c r="G45" i="61" s="1"/>
  <c r="N45" i="61" a="1"/>
  <c r="N45" i="61" s="1"/>
  <c r="G78" i="61" a="1"/>
  <c r="G78" i="61" s="1"/>
  <c r="N78" i="61" a="1"/>
  <c r="N78" i="61" s="1"/>
  <c r="J43" i="61" a="1"/>
  <c r="J43" i="61" s="1"/>
  <c r="L82" i="61" a="1"/>
  <c r="L82" i="61" s="1"/>
  <c r="K62" i="61" a="1"/>
  <c r="K62" i="61" s="1"/>
  <c r="L48" i="61" a="1"/>
  <c r="L48" i="61" s="1"/>
  <c r="M66" i="61" a="1"/>
  <c r="M66" i="61" s="1"/>
  <c r="I48" i="61" a="1"/>
  <c r="I48" i="61" s="1"/>
  <c r="L66" i="61" a="1"/>
  <c r="L66" i="61" s="1"/>
  <c r="G74" i="61" a="1"/>
  <c r="G74" i="61" s="1"/>
  <c r="N74" i="61" a="1"/>
  <c r="N74" i="61" s="1"/>
  <c r="G44" i="61" a="1"/>
  <c r="G44" i="61" s="1"/>
  <c r="N44" i="61" a="1"/>
  <c r="N44" i="61" s="1"/>
  <c r="G68" i="61" a="1"/>
  <c r="G68" i="61" s="1"/>
  <c r="N68" i="61" a="1"/>
  <c r="N68" i="61" s="1"/>
  <c r="G57" i="61" a="1"/>
  <c r="G57" i="61" s="1"/>
  <c r="N57" i="61" a="1"/>
  <c r="N57" i="61" s="1"/>
  <c r="H64" i="61" a="1"/>
  <c r="H64" i="61" s="1"/>
  <c r="I69" i="61" a="1"/>
  <c r="I69" i="61" s="1"/>
  <c r="K61" i="61" a="1"/>
  <c r="K61" i="61" s="1"/>
  <c r="L53" i="61" a="1"/>
  <c r="L53" i="61" s="1"/>
  <c r="L68" i="61" a="1"/>
  <c r="L68" i="61" s="1"/>
  <c r="G56" i="61" a="1"/>
  <c r="G56" i="61" s="1"/>
  <c r="N56" i="61" a="1"/>
  <c r="N56" i="61" s="1"/>
  <c r="G73" i="61" a="1"/>
  <c r="G73" i="61" s="1"/>
  <c r="N73" i="61" a="1"/>
  <c r="N73" i="61" s="1"/>
  <c r="H74" i="61" a="1"/>
  <c r="H74" i="61" s="1"/>
  <c r="K44" i="61" a="1"/>
  <c r="K44" i="61" s="1"/>
  <c r="J74" i="61" a="1"/>
  <c r="J74" i="61" s="1"/>
  <c r="G49" i="61" a="1"/>
  <c r="G49" i="61" s="1"/>
  <c r="N49" i="61" a="1"/>
  <c r="N49" i="61" s="1"/>
  <c r="G69" i="61" a="1"/>
  <c r="G69" i="61" s="1"/>
  <c r="N69" i="61" a="1"/>
  <c r="N69" i="61" s="1"/>
  <c r="G48" i="61" a="1"/>
  <c r="G48" i="61" s="1"/>
  <c r="N48" i="61" a="1"/>
  <c r="N48" i="61" s="1"/>
  <c r="G55" i="61" a="1"/>
  <c r="G55" i="61" s="1"/>
  <c r="N55" i="61" a="1"/>
  <c r="N55" i="61" s="1"/>
  <c r="H61" i="61" a="1"/>
  <c r="H61" i="61" s="1"/>
  <c r="J48" i="61" a="1"/>
  <c r="J48" i="61" s="1"/>
  <c r="J61" i="61" a="1"/>
  <c r="J61" i="61" s="1"/>
  <c r="K84" i="61" a="1"/>
  <c r="K84" i="61" s="1"/>
  <c r="I53" i="61" a="1"/>
  <c r="I53" i="61" s="1"/>
  <c r="L69" i="61" a="1"/>
  <c r="L69" i="61" s="1"/>
  <c r="G54" i="61" a="1"/>
  <c r="G54" i="61" s="1"/>
  <c r="N54" i="61" a="1"/>
  <c r="N54" i="61" s="1"/>
  <c r="J44" i="61" a="1"/>
  <c r="J44" i="61" s="1"/>
  <c r="G51" i="61" a="1"/>
  <c r="G51" i="61" s="1"/>
  <c r="N51" i="61" a="1"/>
  <c r="N51" i="61" s="1"/>
  <c r="G63" i="61" a="1"/>
  <c r="G63" i="61" s="1"/>
  <c r="N63" i="61" a="1"/>
  <c r="N63" i="61" s="1"/>
  <c r="K54" i="61" a="1"/>
  <c r="K54" i="61" s="1"/>
  <c r="J54" i="61" a="1"/>
  <c r="J54" i="61" s="1"/>
  <c r="I64" i="61" a="1"/>
  <c r="I64" i="61" s="1"/>
  <c r="M53" i="61" a="1"/>
  <c r="M53" i="61" s="1"/>
  <c r="M73" i="61" a="1"/>
  <c r="M73" i="61" s="1"/>
  <c r="G67" i="61" a="1"/>
  <c r="G67" i="61" s="1"/>
  <c r="N67" i="61" a="1"/>
  <c r="N67" i="61" s="1"/>
  <c r="G50" i="61" a="1"/>
  <c r="G50" i="61" s="1"/>
  <c r="N50" i="61" a="1"/>
  <c r="N50" i="61" s="1"/>
  <c r="G75" i="61" a="1"/>
  <c r="G75" i="61" s="1"/>
  <c r="N75" i="61" a="1"/>
  <c r="N75" i="61" s="1"/>
  <c r="K47" i="61" a="1"/>
  <c r="K47" i="61" s="1"/>
  <c r="J55" i="61" a="1"/>
  <c r="J55" i="61" s="1"/>
  <c r="J60" i="61" a="1"/>
  <c r="J60" i="61" s="1"/>
  <c r="I83" i="61" a="1"/>
  <c r="I83" i="61" s="1"/>
  <c r="M49" i="61" a="1"/>
  <c r="M49" i="61" s="1"/>
  <c r="K69" i="61" a="1"/>
  <c r="K69" i="61" s="1"/>
  <c r="M64" i="61" a="1"/>
  <c r="M64" i="61" s="1"/>
  <c r="K82" i="61" a="1"/>
  <c r="K82" i="61" s="1"/>
  <c r="M76" i="61" a="1"/>
  <c r="M76" i="61" s="1"/>
  <c r="L63" i="61" a="1"/>
  <c r="L63" i="61" s="1"/>
  <c r="G72" i="61" a="1"/>
  <c r="G72" i="61" s="1"/>
  <c r="N72" i="61" a="1"/>
  <c r="N72" i="61" s="1"/>
  <c r="K49" i="61" a="1"/>
  <c r="K49" i="61" s="1"/>
  <c r="J49" i="61" a="1"/>
  <c r="J49" i="61" s="1"/>
  <c r="J72" i="61" a="1"/>
  <c r="J72" i="61" s="1"/>
  <c r="I62" i="61" a="1"/>
  <c r="I62" i="61" s="1"/>
  <c r="I73" i="61" a="1"/>
  <c r="I73" i="61" s="1"/>
  <c r="I51" i="61" a="1"/>
  <c r="I51" i="61" s="1"/>
  <c r="M74" i="61" a="1"/>
  <c r="M74" i="61" s="1"/>
  <c r="M81" i="61" a="1"/>
  <c r="M81" i="61" s="1"/>
  <c r="M79" i="61" a="1"/>
  <c r="M79" i="61" s="1"/>
  <c r="M80" i="61" a="1"/>
  <c r="M80" i="61" s="1"/>
  <c r="M83" i="61" a="1"/>
  <c r="M83" i="61" s="1"/>
  <c r="M84" i="61" a="1"/>
  <c r="M84" i="61" s="1"/>
  <c r="M82" i="61" a="1"/>
  <c r="M82" i="61" s="1"/>
  <c r="H47" i="61" a="1"/>
  <c r="H47" i="61" s="1"/>
  <c r="H69" i="61" a="1"/>
  <c r="H69" i="61" s="1"/>
  <c r="H49" i="61" a="1"/>
  <c r="H49" i="61" s="1"/>
  <c r="H53" i="61" a="1"/>
  <c r="H53" i="61" s="1"/>
  <c r="H54" i="61" a="1"/>
  <c r="H54" i="61" s="1"/>
  <c r="H58" i="61" a="1"/>
  <c r="H58" i="61" s="1"/>
  <c r="N80" i="61" a="1"/>
  <c r="N80" i="61" s="1"/>
  <c r="N84" i="61" a="1"/>
  <c r="N84" i="61" s="1"/>
  <c r="N83" i="61" a="1"/>
  <c r="N83" i="61" s="1"/>
  <c r="N82" i="61" a="1"/>
  <c r="N82" i="61" s="1"/>
  <c r="N81" i="61" a="1"/>
  <c r="N81" i="61" s="1"/>
  <c r="N79" i="61" a="1"/>
  <c r="N79" i="61" s="1"/>
  <c r="O243" i="65"/>
  <c r="M241" i="65"/>
  <c r="L246" i="65"/>
  <c r="I244" i="65"/>
  <c r="D246" i="65"/>
  <c r="O242" i="65"/>
  <c r="D245" i="65"/>
  <c r="O244" i="65"/>
  <c r="N244" i="65"/>
  <c r="N245" i="65"/>
  <c r="D244" i="65"/>
  <c r="F242" i="65"/>
  <c r="F244" i="65"/>
  <c r="G241" i="65"/>
  <c r="I246" i="65"/>
  <c r="D242" i="65"/>
  <c r="H244" i="65"/>
  <c r="L259" i="65"/>
  <c r="G256" i="65"/>
  <c r="H247" i="65"/>
  <c r="D253" i="65"/>
  <c r="G249" i="65"/>
  <c r="N243" i="65"/>
  <c r="F258" i="65"/>
  <c r="L250" i="65"/>
  <c r="F253" i="65"/>
  <c r="M242" i="65"/>
  <c r="F252" i="65"/>
  <c r="G254" i="65"/>
  <c r="H243" i="65"/>
  <c r="H248" i="65"/>
  <c r="J252" i="65"/>
  <c r="E254" i="65"/>
  <c r="E258" i="65"/>
  <c r="E257" i="65"/>
  <c r="G246" i="65"/>
  <c r="E256" i="65"/>
  <c r="O246" i="65"/>
  <c r="H255" i="65"/>
  <c r="G243" i="65"/>
  <c r="I252" i="65"/>
  <c r="G248" i="65"/>
  <c r="G244" i="65"/>
  <c r="M243" i="65"/>
  <c r="K242" i="65"/>
  <c r="I247" i="65"/>
  <c r="O255" i="65"/>
  <c r="J241" i="65"/>
  <c r="I242" i="65"/>
  <c r="L245" i="65"/>
  <c r="J246" i="65"/>
  <c r="G259" i="65"/>
  <c r="K243" i="65"/>
  <c r="O258" i="65"/>
  <c r="M256" i="65"/>
  <c r="J256" i="65"/>
  <c r="I241" i="65"/>
  <c r="K248" i="65"/>
  <c r="E243" i="65"/>
  <c r="D252" i="65"/>
  <c r="G258" i="65"/>
  <c r="F247" i="65"/>
  <c r="O253" i="65"/>
  <c r="L243" i="65"/>
  <c r="H246" i="65"/>
  <c r="J251" i="65"/>
  <c r="H241" i="65"/>
  <c r="J248" i="65"/>
  <c r="M255" i="65"/>
  <c r="J247" i="65"/>
  <c r="E242" i="65"/>
  <c r="O241" i="65"/>
  <c r="M247" i="65"/>
  <c r="F250" i="65"/>
  <c r="O254" i="65"/>
  <c r="F245" i="65"/>
  <c r="J254" i="65"/>
  <c r="J253" i="65"/>
  <c r="I248" i="65"/>
  <c r="M245" i="65"/>
  <c r="G252" i="65"/>
  <c r="H258" i="65"/>
  <c r="I257" i="65"/>
  <c r="M254" i="65"/>
  <c r="G242" i="65"/>
  <c r="D256" i="65"/>
  <c r="N241" i="65"/>
  <c r="L247" i="65"/>
  <c r="F255" i="65"/>
  <c r="M252" i="65"/>
  <c r="K258" i="65"/>
  <c r="I251" i="65"/>
  <c r="L254" i="65"/>
  <c r="K241" i="65"/>
  <c r="K253" i="65"/>
  <c r="G247" i="65"/>
  <c r="L244" i="65"/>
  <c r="D250" i="65"/>
  <c r="O259" i="65"/>
  <c r="O250" i="65"/>
  <c r="K250" i="65"/>
  <c r="J259" i="65"/>
  <c r="O245" i="65"/>
  <c r="F249" i="65"/>
  <c r="D251" i="65"/>
  <c r="F248" i="65"/>
  <c r="O251" i="65"/>
  <c r="E247" i="65"/>
  <c r="F243" i="65"/>
  <c r="D255" i="65"/>
  <c r="E245" i="65"/>
  <c r="G245" i="65"/>
  <c r="H257" i="65"/>
  <c r="J249" i="65"/>
  <c r="O252" i="65"/>
  <c r="K244" i="65"/>
  <c r="O257" i="65"/>
  <c r="M257" i="65"/>
  <c r="H253" i="65"/>
  <c r="G253" i="65"/>
  <c r="M249" i="65"/>
  <c r="M258" i="65"/>
  <c r="E244" i="65"/>
  <c r="E246" i="65"/>
  <c r="G255" i="65"/>
  <c r="P262" i="65"/>
  <c r="Q262" i="65" s="1"/>
  <c r="F254" i="65"/>
  <c r="P261" i="65"/>
  <c r="Q261" i="65" s="1"/>
  <c r="H245" i="65"/>
  <c r="N257" i="65"/>
  <c r="P266" i="65"/>
  <c r="Q266" i="65" s="1"/>
  <c r="P272" i="65"/>
  <c r="Q272" i="65" s="1"/>
  <c r="P263" i="65"/>
  <c r="Q263" i="65" s="1"/>
  <c r="P267" i="65"/>
  <c r="Q267" i="65" s="1"/>
  <c r="P264" i="65"/>
  <c r="Q264" i="65" s="1"/>
  <c r="P268" i="65"/>
  <c r="Q268" i="65" s="1"/>
  <c r="L241" i="65"/>
  <c r="P260" i="65"/>
  <c r="Q260" i="65" s="1"/>
  <c r="P271" i="65"/>
  <c r="Q271" i="65" s="1"/>
  <c r="P265" i="65"/>
  <c r="Q265" i="65" s="1"/>
  <c r="P269" i="65"/>
  <c r="Q269" i="65" s="1"/>
  <c r="P270" i="65"/>
  <c r="Q270" i="65" s="1"/>
  <c r="P140" i="65"/>
  <c r="Q140" i="65" s="1"/>
  <c r="P143" i="65"/>
  <c r="Q143" i="65" s="1"/>
  <c r="P146" i="65"/>
  <c r="Q146" i="65" s="1"/>
  <c r="P145" i="65"/>
  <c r="Q145" i="65" s="1"/>
  <c r="P142" i="65"/>
  <c r="Q142" i="65" s="1"/>
  <c r="P144" i="65"/>
  <c r="Q144" i="65" s="1"/>
  <c r="P141" i="65"/>
  <c r="Q141" i="65" s="1"/>
  <c r="P139" i="65"/>
  <c r="Q139" i="65" s="1"/>
  <c r="P138" i="65"/>
  <c r="Q138" i="65" s="1"/>
  <c r="P137" i="65"/>
  <c r="Q137" i="65" s="1"/>
  <c r="P136" i="65"/>
  <c r="Q136" i="65" s="1"/>
  <c r="P134" i="65"/>
  <c r="Q134" i="65" s="1"/>
  <c r="P135" i="65"/>
  <c r="Q135" i="65" s="1"/>
  <c r="P129" i="65"/>
  <c r="Q129" i="65" s="1"/>
  <c r="P132" i="65"/>
  <c r="Q132" i="65" s="1"/>
  <c r="P131" i="65"/>
  <c r="Q131" i="65" s="1"/>
  <c r="P130" i="65"/>
  <c r="Q130" i="65" s="1"/>
  <c r="P133" i="65"/>
  <c r="Q133" i="65" s="1"/>
  <c r="D3" i="60"/>
  <c r="C121" i="67" a="1"/>
  <c r="P128" i="65"/>
  <c r="Q128" i="65" s="1"/>
  <c r="F240" i="65"/>
  <c r="D240" i="65"/>
  <c r="H240" i="65"/>
  <c r="M240" i="65"/>
  <c r="P130" i="64"/>
  <c r="G22" i="70" s="1" a="1"/>
  <c r="G22" i="70" s="1"/>
  <c r="H22" i="70" s="1"/>
  <c r="P136" i="64"/>
  <c r="G28" i="70" s="1" a="1"/>
  <c r="G28" i="70" s="1"/>
  <c r="H28" i="70" s="1"/>
  <c r="P169" i="64"/>
  <c r="G61" i="70" s="1" a="1"/>
  <c r="G61" i="70" s="1"/>
  <c r="H61" i="70" s="1"/>
  <c r="P139" i="64"/>
  <c r="G31" i="70" s="1" a="1"/>
  <c r="G31" i="70" s="1"/>
  <c r="H31" i="70" s="1"/>
  <c r="P157" i="64"/>
  <c r="G49" i="70" s="1" a="1"/>
  <c r="G49" i="70" s="1"/>
  <c r="H49" i="70" s="1"/>
  <c r="P152" i="64"/>
  <c r="G44" i="70" s="1" a="1"/>
  <c r="G44" i="70" s="1"/>
  <c r="H44" i="70" s="1"/>
  <c r="P158" i="64"/>
  <c r="G50" i="70" s="1" a="1"/>
  <c r="G50" i="70" s="1"/>
  <c r="H50" i="70" s="1"/>
  <c r="P131" i="64"/>
  <c r="G23" i="70" s="1" a="1"/>
  <c r="G23" i="70" s="1"/>
  <c r="H23" i="70" s="1"/>
  <c r="P153" i="64"/>
  <c r="G45" i="70" s="1" a="1"/>
  <c r="G45" i="70" s="1"/>
  <c r="H45" i="70" s="1"/>
  <c r="P134" i="64"/>
  <c r="G26" i="70" s="1" a="1"/>
  <c r="G26" i="70" s="1"/>
  <c r="H26" i="70" s="1"/>
  <c r="P162" i="64"/>
  <c r="G54" i="70" s="1" a="1"/>
  <c r="G54" i="70" s="1"/>
  <c r="H54" i="70" s="1"/>
  <c r="P147" i="64"/>
  <c r="G39" i="70" s="1" a="1"/>
  <c r="G39" i="70" s="1"/>
  <c r="H39" i="70" s="1"/>
  <c r="P160" i="64"/>
  <c r="G52" i="70" s="1" a="1"/>
  <c r="G52" i="70" s="1"/>
  <c r="H52" i="70" s="1"/>
  <c r="P163" i="64"/>
  <c r="G55" i="70" s="1" a="1"/>
  <c r="G55" i="70" s="1"/>
  <c r="H55" i="70" s="1"/>
  <c r="P155" i="64"/>
  <c r="G47" i="70" s="1" a="1"/>
  <c r="G47" i="70" s="1"/>
  <c r="H47" i="70" s="1"/>
  <c r="P148" i="64"/>
  <c r="G40" i="70" s="1" a="1"/>
  <c r="G40" i="70" s="1"/>
  <c r="H40" i="70" s="1"/>
  <c r="P129" i="64"/>
  <c r="G21" i="70" s="1" a="1"/>
  <c r="G21" i="70" s="1"/>
  <c r="H21" i="70" s="1"/>
  <c r="P150" i="64"/>
  <c r="G42" i="70" s="1" a="1"/>
  <c r="G42" i="70" s="1"/>
  <c r="H42" i="70" s="1"/>
  <c r="P167" i="64"/>
  <c r="G59" i="70" s="1" a="1"/>
  <c r="G59" i="70" s="1"/>
  <c r="H59" i="70" s="1"/>
  <c r="P156" i="64"/>
  <c r="G48" i="70" s="1" a="1"/>
  <c r="G48" i="70" s="1"/>
  <c r="H48" i="70" s="1"/>
  <c r="P142" i="64"/>
  <c r="G34" i="70" s="1" a="1"/>
  <c r="G34" i="70" s="1"/>
  <c r="H34" i="70" s="1"/>
  <c r="P165" i="64"/>
  <c r="G57" i="70" s="1" a="1"/>
  <c r="G57" i="70" s="1"/>
  <c r="H57" i="70" s="1"/>
  <c r="P168" i="64"/>
  <c r="G60" i="70" s="1" a="1"/>
  <c r="G60" i="70" s="1"/>
  <c r="H60" i="70" s="1"/>
  <c r="P154" i="64"/>
  <c r="G46" i="70" s="1" a="1"/>
  <c r="G46" i="70" s="1"/>
  <c r="H46" i="70" s="1"/>
  <c r="P143" i="64"/>
  <c r="G35" i="70" s="1" a="1"/>
  <c r="G35" i="70" s="1"/>
  <c r="H35" i="70" s="1"/>
  <c r="P145" i="64"/>
  <c r="G37" i="70" s="1" a="1"/>
  <c r="G37" i="70" s="1"/>
  <c r="H37" i="70" s="1"/>
  <c r="P172" i="64"/>
  <c r="G64" i="70" s="1" a="1"/>
  <c r="G64" i="70" s="1"/>
  <c r="H64" i="70" s="1"/>
  <c r="P161" i="64"/>
  <c r="G53" i="70" s="1" a="1"/>
  <c r="G53" i="70" s="1"/>
  <c r="H53" i="70" s="1"/>
  <c r="P151" i="64"/>
  <c r="G43" i="70" s="1" a="1"/>
  <c r="G43" i="70" s="1"/>
  <c r="H43" i="70" s="1"/>
  <c r="P137" i="64"/>
  <c r="G29" i="70" s="1" a="1"/>
  <c r="G29" i="70" s="1"/>
  <c r="H29" i="70" s="1"/>
  <c r="P170" i="64"/>
  <c r="G62" i="70" s="1" a="1"/>
  <c r="G62" i="70" s="1"/>
  <c r="H62" i="70" s="1"/>
  <c r="P173" i="64"/>
  <c r="G65" i="70" s="1" a="1"/>
  <c r="G65" i="70" s="1"/>
  <c r="H65" i="70" s="1"/>
  <c r="P138" i="64"/>
  <c r="G30" i="70" s="1" a="1"/>
  <c r="G30" i="70" s="1"/>
  <c r="H30" i="70" s="1"/>
  <c r="P140" i="64"/>
  <c r="G32" i="70" s="1" a="1"/>
  <c r="G32" i="70" s="1"/>
  <c r="H32" i="70" s="1"/>
  <c r="P166" i="64"/>
  <c r="G58" i="70" s="1" a="1"/>
  <c r="G58" i="70" s="1"/>
  <c r="H58" i="70" s="1"/>
  <c r="P146" i="64"/>
  <c r="G38" i="70" s="1" a="1"/>
  <c r="G38" i="70" s="1"/>
  <c r="H38" i="70" s="1"/>
  <c r="P132" i="64"/>
  <c r="G24" i="70" s="1" a="1"/>
  <c r="G24" i="70" s="1"/>
  <c r="H24" i="70" s="1"/>
  <c r="P159" i="64"/>
  <c r="G51" i="70" s="1" a="1"/>
  <c r="G51" i="70" s="1"/>
  <c r="H51" i="70" s="1"/>
  <c r="P149" i="64"/>
  <c r="G41" i="70" s="1" a="1"/>
  <c r="G41" i="70" s="1"/>
  <c r="H41" i="70" s="1"/>
  <c r="P133" i="64"/>
  <c r="G25" i="70" s="1" a="1"/>
  <c r="G25" i="70" s="1"/>
  <c r="H25" i="70" s="1"/>
  <c r="P135" i="64"/>
  <c r="G27" i="70" s="1" a="1"/>
  <c r="G27" i="70" s="1"/>
  <c r="H27" i="70" s="1"/>
  <c r="P171" i="64"/>
  <c r="G63" i="70" s="1" a="1"/>
  <c r="G63" i="70" s="1"/>
  <c r="H63" i="70" s="1"/>
  <c r="P141" i="64"/>
  <c r="G33" i="70" s="1" a="1"/>
  <c r="G33" i="70" s="1"/>
  <c r="H33" i="70" s="1"/>
  <c r="P164" i="64"/>
  <c r="G56" i="70" s="1" a="1"/>
  <c r="G56" i="70" s="1"/>
  <c r="H56" i="70" s="1"/>
  <c r="P144" i="64"/>
  <c r="G36" i="70" s="1" a="1"/>
  <c r="G36" i="70" s="1"/>
  <c r="H36" i="70" s="1"/>
  <c r="P127" i="64"/>
  <c r="H19" i="70" s="1"/>
  <c r="E240" i="65"/>
  <c r="N240" i="65"/>
  <c r="J240" i="65"/>
  <c r="L240" i="65"/>
  <c r="I240" i="65"/>
  <c r="K240" i="65"/>
  <c r="G240" i="65"/>
  <c r="O240" i="65"/>
  <c r="P20" i="65"/>
  <c r="Q20" i="65" s="1"/>
  <c r="P34" i="65"/>
  <c r="Q34" i="65" s="1"/>
  <c r="P35" i="65"/>
  <c r="Q35" i="65" s="1"/>
  <c r="P36" i="65"/>
  <c r="Q36" i="65" s="1"/>
  <c r="P43" i="65"/>
  <c r="Q43" i="65" s="1"/>
  <c r="P37" i="65"/>
  <c r="Q37" i="65" s="1"/>
  <c r="P15" i="65"/>
  <c r="Q15" i="65" s="1"/>
  <c r="P24" i="65"/>
  <c r="Q24" i="65" s="1"/>
  <c r="P25" i="65"/>
  <c r="Q25" i="65" s="1"/>
  <c r="P38" i="65"/>
  <c r="Q38" i="65" s="1"/>
  <c r="P19" i="65"/>
  <c r="Q19" i="65" s="1"/>
  <c r="P18" i="65"/>
  <c r="Q18" i="65" s="1"/>
  <c r="P23" i="65"/>
  <c r="Q23" i="65" s="1"/>
  <c r="P16" i="65"/>
  <c r="Q16" i="65" s="1"/>
  <c r="P29" i="65"/>
  <c r="Q29" i="65" s="1"/>
  <c r="P26" i="65"/>
  <c r="Q26" i="65" s="1"/>
  <c r="P22" i="65"/>
  <c r="Q22" i="65" s="1"/>
  <c r="P27" i="65"/>
  <c r="Q27" i="65" s="1"/>
  <c r="P28" i="65"/>
  <c r="Q28" i="65" s="1"/>
  <c r="P30" i="65"/>
  <c r="Q30" i="65" s="1"/>
  <c r="P31" i="65"/>
  <c r="Q31" i="65" s="1"/>
  <c r="P39" i="65"/>
  <c r="Q39" i="65" s="1"/>
  <c r="P32" i="65"/>
  <c r="Q32" i="65" s="1"/>
  <c r="P17" i="65"/>
  <c r="Q17" i="65" s="1"/>
  <c r="P21" i="65"/>
  <c r="Q21" i="65" s="1"/>
  <c r="P40" i="65"/>
  <c r="Q40" i="65" s="1"/>
  <c r="P33" i="65"/>
  <c r="Q33" i="65" s="1"/>
  <c r="P41" i="65"/>
  <c r="Q41" i="65" s="1"/>
  <c r="P45" i="65"/>
  <c r="Q45" i="65" s="1"/>
  <c r="P42" i="65"/>
  <c r="Q42" i="65" s="1"/>
  <c r="P44" i="65"/>
  <c r="Q44" i="65" s="1"/>
  <c r="P127" i="65"/>
  <c r="Q127" i="65" s="1"/>
  <c r="P14" i="65"/>
  <c r="Q14" i="65" s="1"/>
  <c r="H34" i="61" l="1" a="1"/>
  <c r="H34" i="61" s="1"/>
  <c r="H41" i="61" a="1"/>
  <c r="H41" i="61" s="1"/>
  <c r="H39" i="61" a="1"/>
  <c r="H39" i="61" s="1"/>
  <c r="H36" i="61" a="1"/>
  <c r="H36" i="61" s="1"/>
  <c r="H31" i="61" a="1"/>
  <c r="H31" i="61" s="1"/>
  <c r="H40" i="61" a="1"/>
  <c r="H40" i="61" s="1"/>
  <c r="H29" i="61" a="1"/>
  <c r="H29" i="61" s="1"/>
  <c r="H37" i="61" a="1"/>
  <c r="H37" i="61" s="1"/>
  <c r="H30" i="61" a="1"/>
  <c r="H30" i="61" s="1"/>
  <c r="K140" i="67" a="1"/>
  <c r="K140" i="67" s="1"/>
  <c r="M140" i="67" a="1"/>
  <c r="M140" i="67" s="1"/>
  <c r="O140" i="67" a="1"/>
  <c r="O140" i="67" s="1"/>
  <c r="P140" i="67" s="1"/>
  <c r="N140" i="67" a="1"/>
  <c r="N140" i="67" s="1"/>
  <c r="L140" i="67" a="1"/>
  <c r="L140" i="67" s="1"/>
  <c r="D140" i="67" a="1"/>
  <c r="D140" i="67" s="1"/>
  <c r="E140" i="67" a="1"/>
  <c r="E140" i="67" s="1"/>
  <c r="F140" i="67" a="1"/>
  <c r="F140" i="67" s="1"/>
  <c r="G140" i="67" a="1"/>
  <c r="G140" i="67" s="1"/>
  <c r="H140" i="67" a="1"/>
  <c r="H140" i="67" s="1"/>
  <c r="I140" i="67" a="1"/>
  <c r="I140" i="67" s="1"/>
  <c r="J140" i="67" a="1"/>
  <c r="J140" i="67" s="1"/>
  <c r="G33" i="61" a="1"/>
  <c r="G33" i="61" s="1"/>
  <c r="N33" i="61" a="1"/>
  <c r="N33" i="61" s="1"/>
  <c r="K33" i="61" a="1"/>
  <c r="K33" i="61" s="1"/>
  <c r="I33" i="61" a="1"/>
  <c r="I33" i="61" s="1"/>
  <c r="M33" i="61" a="1"/>
  <c r="M33" i="61" s="1"/>
  <c r="L33" i="61" a="1"/>
  <c r="L33" i="61" s="1"/>
  <c r="J33" i="61" a="1"/>
  <c r="J33" i="61" s="1"/>
  <c r="G41" i="61" a="1"/>
  <c r="G41" i="61" s="1"/>
  <c r="N41" i="61" a="1"/>
  <c r="N41" i="61" s="1"/>
  <c r="I41" i="61" a="1"/>
  <c r="I41" i="61" s="1"/>
  <c r="L41" i="61" a="1"/>
  <c r="L41" i="61" s="1"/>
  <c r="J41" i="61" a="1"/>
  <c r="J41" i="61" s="1"/>
  <c r="M41" i="61" a="1"/>
  <c r="M41" i="61" s="1"/>
  <c r="K41" i="61" a="1"/>
  <c r="K41" i="61" s="1"/>
  <c r="G35" i="61" a="1"/>
  <c r="G35" i="61" s="1"/>
  <c r="N35" i="61" a="1"/>
  <c r="N35" i="61" s="1"/>
  <c r="L35" i="61" a="1"/>
  <c r="L35" i="61" s="1"/>
  <c r="M35" i="61" a="1"/>
  <c r="M35" i="61" s="1"/>
  <c r="K35" i="61" a="1"/>
  <c r="K35" i="61" s="1"/>
  <c r="J35" i="61" a="1"/>
  <c r="J35" i="61" s="1"/>
  <c r="I35" i="61" a="1"/>
  <c r="I35" i="61" s="1"/>
  <c r="G30" i="61" a="1"/>
  <c r="G30" i="61" s="1"/>
  <c r="N30" i="61" a="1"/>
  <c r="N30" i="61" s="1"/>
  <c r="M30" i="61" a="1"/>
  <c r="M30" i="61" s="1"/>
  <c r="L30" i="61" a="1"/>
  <c r="L30" i="61" s="1"/>
  <c r="K30" i="61" a="1"/>
  <c r="K30" i="61" s="1"/>
  <c r="J30" i="61" a="1"/>
  <c r="J30" i="61" s="1"/>
  <c r="I30" i="61" a="1"/>
  <c r="I30" i="61" s="1"/>
  <c r="G31" i="61" a="1"/>
  <c r="G31" i="61" s="1"/>
  <c r="N31" i="61" a="1"/>
  <c r="N31" i="61" s="1"/>
  <c r="I31" i="61" a="1"/>
  <c r="I31" i="61" s="1"/>
  <c r="K31" i="61" a="1"/>
  <c r="K31" i="61" s="1"/>
  <c r="L31" i="61" a="1"/>
  <c r="L31" i="61" s="1"/>
  <c r="J31" i="61" a="1"/>
  <c r="J31" i="61" s="1"/>
  <c r="M31" i="61" a="1"/>
  <c r="M31" i="61" s="1"/>
  <c r="H35" i="61" a="1"/>
  <c r="H35" i="61" s="1"/>
  <c r="G39" i="61" a="1"/>
  <c r="G39" i="61" s="1"/>
  <c r="N39" i="61" a="1"/>
  <c r="N39" i="61" s="1"/>
  <c r="I39" i="61" a="1"/>
  <c r="I39" i="61" s="1"/>
  <c r="K39" i="61" a="1"/>
  <c r="K39" i="61" s="1"/>
  <c r="M39" i="61" a="1"/>
  <c r="M39" i="61" s="1"/>
  <c r="J39" i="61" a="1"/>
  <c r="J39" i="61" s="1"/>
  <c r="L39" i="61" a="1"/>
  <c r="L39" i="61" s="1"/>
  <c r="G37" i="61" a="1"/>
  <c r="G37" i="61" s="1"/>
  <c r="N37" i="61" a="1"/>
  <c r="N37" i="61" s="1"/>
  <c r="K37" i="61" a="1"/>
  <c r="K37" i="61" s="1"/>
  <c r="J37" i="61" a="1"/>
  <c r="J37" i="61" s="1"/>
  <c r="I37" i="61" a="1"/>
  <c r="I37" i="61" s="1"/>
  <c r="M37" i="61" a="1"/>
  <c r="M37" i="61" s="1"/>
  <c r="L37" i="61" a="1"/>
  <c r="L37" i="61" s="1"/>
  <c r="G36" i="61" a="1"/>
  <c r="G36" i="61" s="1"/>
  <c r="N36" i="61" a="1"/>
  <c r="N36" i="61" s="1"/>
  <c r="L36" i="61" a="1"/>
  <c r="L36" i="61" s="1"/>
  <c r="K36" i="61" a="1"/>
  <c r="K36" i="61" s="1"/>
  <c r="J36" i="61" a="1"/>
  <c r="J36" i="61" s="1"/>
  <c r="M36" i="61" a="1"/>
  <c r="M36" i="61" s="1"/>
  <c r="I36" i="61" a="1"/>
  <c r="I36" i="61" s="1"/>
  <c r="G32" i="61" a="1"/>
  <c r="G32" i="61" s="1"/>
  <c r="N32" i="61" a="1"/>
  <c r="N32" i="61" s="1"/>
  <c r="H32" i="61" a="1"/>
  <c r="H32" i="61" s="1"/>
  <c r="K32" i="61" a="1"/>
  <c r="K32" i="61" s="1"/>
  <c r="L32" i="61" a="1"/>
  <c r="L32" i="61" s="1"/>
  <c r="M32" i="61" a="1"/>
  <c r="M32" i="61" s="1"/>
  <c r="I32" i="61" a="1"/>
  <c r="I32" i="61" s="1"/>
  <c r="J32" i="61" a="1"/>
  <c r="J32" i="61" s="1"/>
  <c r="G38" i="61" a="1"/>
  <c r="G38" i="61" s="1"/>
  <c r="N38" i="61" a="1"/>
  <c r="N38" i="61" s="1"/>
  <c r="L38" i="61" a="1"/>
  <c r="L38" i="61" s="1"/>
  <c r="H38" i="61" a="1"/>
  <c r="H38" i="61" s="1"/>
  <c r="I38" i="61" a="1"/>
  <c r="I38" i="61" s="1"/>
  <c r="M38" i="61" a="1"/>
  <c r="M38" i="61" s="1"/>
  <c r="K38" i="61" a="1"/>
  <c r="K38" i="61" s="1"/>
  <c r="J38" i="61" a="1"/>
  <c r="J38" i="61" s="1"/>
  <c r="H33" i="61" a="1"/>
  <c r="H33" i="61" s="1"/>
  <c r="G40" i="61" a="1"/>
  <c r="G40" i="61" s="1"/>
  <c r="N40" i="61" a="1"/>
  <c r="N40" i="61" s="1"/>
  <c r="L40" i="61" a="1"/>
  <c r="L40" i="61" s="1"/>
  <c r="J40" i="61" a="1"/>
  <c r="J40" i="61" s="1"/>
  <c r="M40" i="61" a="1"/>
  <c r="M40" i="61" s="1"/>
  <c r="I40" i="61" a="1"/>
  <c r="I40" i="61" s="1"/>
  <c r="K40" i="61" a="1"/>
  <c r="K40" i="61" s="1"/>
  <c r="G29" i="61" a="1"/>
  <c r="G29" i="61" s="1"/>
  <c r="N29" i="61" a="1"/>
  <c r="N29" i="61" s="1"/>
  <c r="M29" i="61" a="1"/>
  <c r="M29" i="61" s="1"/>
  <c r="J29" i="61" a="1"/>
  <c r="J29" i="61" s="1"/>
  <c r="L29" i="61" a="1"/>
  <c r="L29" i="61" s="1"/>
  <c r="I29" i="61" a="1"/>
  <c r="I29" i="61" s="1"/>
  <c r="K29" i="61" a="1"/>
  <c r="K29" i="61" s="1"/>
  <c r="G34" i="61" a="1"/>
  <c r="G34" i="61" s="1"/>
  <c r="N34" i="61" a="1"/>
  <c r="N34" i="61" s="1"/>
  <c r="M34" i="61" a="1"/>
  <c r="M34" i="61" s="1"/>
  <c r="L34" i="61" a="1"/>
  <c r="L34" i="61" s="1"/>
  <c r="J34" i="61" a="1"/>
  <c r="J34" i="61" s="1"/>
  <c r="I34" i="61" a="1"/>
  <c r="I34" i="61" s="1"/>
  <c r="K34" i="61" a="1"/>
  <c r="K34" i="61" s="1"/>
  <c r="O139" i="67" a="1"/>
  <c r="O139" i="67" s="1"/>
  <c r="P139" i="67" s="1"/>
  <c r="L139" i="67" a="1"/>
  <c r="L139" i="67" s="1"/>
  <c r="M139" i="67" a="1"/>
  <c r="M139" i="67" s="1"/>
  <c r="N139" i="67" a="1"/>
  <c r="N139" i="67" s="1"/>
  <c r="I139" i="67" a="1"/>
  <c r="I139" i="67" s="1"/>
  <c r="D139" i="67" a="1"/>
  <c r="D139" i="67" s="1"/>
  <c r="G139" i="67" a="1"/>
  <c r="G139" i="67" s="1"/>
  <c r="E139" i="67" a="1"/>
  <c r="E139" i="67" s="1"/>
  <c r="F139" i="67" a="1"/>
  <c r="F139" i="67" s="1"/>
  <c r="H139" i="67" a="1"/>
  <c r="H139" i="67" s="1"/>
  <c r="J139" i="67" a="1"/>
  <c r="J139" i="67" s="1"/>
  <c r="K139" i="67" a="1"/>
  <c r="K139" i="67" s="1"/>
  <c r="P252" i="65"/>
  <c r="Q252" i="65" s="1"/>
  <c r="P256" i="65"/>
  <c r="Q256" i="65" s="1"/>
  <c r="P251" i="65"/>
  <c r="Q251" i="65" s="1"/>
  <c r="P249" i="65"/>
  <c r="Q249" i="65" s="1"/>
  <c r="P245" i="65"/>
  <c r="Q245" i="65" s="1"/>
  <c r="P259" i="65"/>
  <c r="Q259" i="65" s="1"/>
  <c r="P250" i="65"/>
  <c r="Q250" i="65" s="1"/>
  <c r="P246" i="65"/>
  <c r="Q246" i="65" s="1"/>
  <c r="P257" i="65"/>
  <c r="Q257" i="65" s="1"/>
  <c r="P244" i="65"/>
  <c r="Q244" i="65" s="1"/>
  <c r="P254" i="65"/>
  <c r="Q254" i="65" s="1"/>
  <c r="P258" i="65"/>
  <c r="Q258" i="65" s="1"/>
  <c r="P255" i="65"/>
  <c r="Q255" i="65" s="1"/>
  <c r="P253" i="65"/>
  <c r="Q253" i="65" s="1"/>
  <c r="P243" i="65"/>
  <c r="Q243" i="65" s="1"/>
  <c r="P242" i="65"/>
  <c r="Q242" i="65" s="1"/>
  <c r="P248" i="65"/>
  <c r="Q248" i="65" s="1"/>
  <c r="O138" i="67" a="1"/>
  <c r="O138" i="67" s="1"/>
  <c r="K138" i="67" a="1"/>
  <c r="K138" i="67" s="1"/>
  <c r="J138" i="67" a="1"/>
  <c r="J138" i="67" s="1"/>
  <c r="M138" i="67" a="1"/>
  <c r="M138" i="67" s="1"/>
  <c r="L138" i="67" a="1"/>
  <c r="L138" i="67" s="1"/>
  <c r="E138" i="67" a="1"/>
  <c r="E138" i="67" s="1"/>
  <c r="D138" i="67" a="1"/>
  <c r="D138" i="67" s="1"/>
  <c r="G138" i="67" a="1"/>
  <c r="G138" i="67" s="1"/>
  <c r="F138" i="67" a="1"/>
  <c r="F138" i="67" s="1"/>
  <c r="H138" i="67" a="1"/>
  <c r="H138" i="67" s="1"/>
  <c r="I138" i="67" a="1"/>
  <c r="I138" i="67" s="1"/>
  <c r="N138" i="67" a="1"/>
  <c r="N138" i="67" s="1"/>
  <c r="P241" i="65"/>
  <c r="Q241" i="65" s="1"/>
  <c r="P247" i="65"/>
  <c r="Q247" i="65" s="1"/>
  <c r="G136" i="67" a="1"/>
  <c r="G136" i="67" s="1"/>
  <c r="H136" i="67" a="1"/>
  <c r="H136" i="67" s="1"/>
  <c r="I136" i="67" a="1"/>
  <c r="I136" i="67" s="1"/>
  <c r="J136" i="67" a="1"/>
  <c r="J136" i="67" s="1"/>
  <c r="K136" i="67" a="1"/>
  <c r="K136" i="67" s="1"/>
  <c r="L136" i="67" a="1"/>
  <c r="L136" i="67" s="1"/>
  <c r="M136" i="67" a="1"/>
  <c r="M136" i="67" s="1"/>
  <c r="N136" i="67" a="1"/>
  <c r="N136" i="67" s="1"/>
  <c r="O136" i="67" a="1"/>
  <c r="O136" i="67" s="1"/>
  <c r="D137" i="67" a="1"/>
  <c r="D137" i="67" s="1"/>
  <c r="O137" i="67" a="1"/>
  <c r="O137" i="67" s="1"/>
  <c r="E137" i="67" a="1"/>
  <c r="E137" i="67" s="1"/>
  <c r="L137" i="67" a="1"/>
  <c r="L137" i="67" s="1"/>
  <c r="F137" i="67" a="1"/>
  <c r="F137" i="67" s="1"/>
  <c r="G137" i="67" a="1"/>
  <c r="G137" i="67" s="1"/>
  <c r="H137" i="67" a="1"/>
  <c r="H137" i="67" s="1"/>
  <c r="I137" i="67" a="1"/>
  <c r="I137" i="67" s="1"/>
  <c r="J137" i="67" a="1"/>
  <c r="J137" i="67" s="1"/>
  <c r="N137" i="67" a="1"/>
  <c r="N137" i="67" s="1"/>
  <c r="K137" i="67" a="1"/>
  <c r="K137" i="67" s="1"/>
  <c r="D136" i="67" a="1"/>
  <c r="D136" i="67" s="1"/>
  <c r="M137" i="67" a="1"/>
  <c r="M137" i="67" s="1"/>
  <c r="E136" i="67" a="1"/>
  <c r="E136" i="67" s="1"/>
  <c r="F136" i="67" a="1"/>
  <c r="F136" i="67" s="1"/>
  <c r="G135" i="67" a="1"/>
  <c r="G135" i="67" s="1"/>
  <c r="H135" i="67" a="1"/>
  <c r="H135" i="67" s="1"/>
  <c r="I135" i="67" a="1"/>
  <c r="I135" i="67" s="1"/>
  <c r="J135" i="67" a="1"/>
  <c r="J135" i="67" s="1"/>
  <c r="K135" i="67" a="1"/>
  <c r="K135" i="67" s="1"/>
  <c r="L135" i="67" a="1"/>
  <c r="L135" i="67" s="1"/>
  <c r="M135" i="67" a="1"/>
  <c r="M135" i="67" s="1"/>
  <c r="N135" i="67" a="1"/>
  <c r="N135" i="67" s="1"/>
  <c r="O135" i="67" a="1"/>
  <c r="O135" i="67" s="1"/>
  <c r="D135" i="67" a="1"/>
  <c r="D135" i="67" s="1"/>
  <c r="E135" i="67" a="1"/>
  <c r="E135" i="67" s="1"/>
  <c r="F135" i="67" a="1"/>
  <c r="F135" i="67" s="1"/>
  <c r="G134" i="67" a="1"/>
  <c r="G134" i="67" s="1"/>
  <c r="H134" i="67" a="1"/>
  <c r="H134" i="67" s="1"/>
  <c r="I134" i="67" a="1"/>
  <c r="I134" i="67" s="1"/>
  <c r="J134" i="67" a="1"/>
  <c r="J134" i="67" s="1"/>
  <c r="K134" i="67" a="1"/>
  <c r="K134" i="67" s="1"/>
  <c r="L134" i="67" a="1"/>
  <c r="L134" i="67" s="1"/>
  <c r="M134" i="67" a="1"/>
  <c r="M134" i="67" s="1"/>
  <c r="N134" i="67" a="1"/>
  <c r="N134" i="67" s="1"/>
  <c r="O134" i="67" a="1"/>
  <c r="O134" i="67" s="1"/>
  <c r="D134" i="67" a="1"/>
  <c r="D134" i="67" s="1"/>
  <c r="E134" i="67" a="1"/>
  <c r="E134" i="67" s="1"/>
  <c r="F134" i="67" a="1"/>
  <c r="F134" i="67" s="1"/>
  <c r="G132" i="67" a="1"/>
  <c r="G132" i="67" s="1"/>
  <c r="O132" i="67" a="1"/>
  <c r="O132" i="67" s="1"/>
  <c r="K133" i="67" a="1"/>
  <c r="K133" i="67" s="1"/>
  <c r="H132" i="67" a="1"/>
  <c r="H132" i="67" s="1"/>
  <c r="D133" i="67" a="1"/>
  <c r="D133" i="67" s="1"/>
  <c r="L133" i="67" a="1"/>
  <c r="L133" i="67" s="1"/>
  <c r="I132" i="67" a="1"/>
  <c r="I132" i="67" s="1"/>
  <c r="E133" i="67" a="1"/>
  <c r="E133" i="67" s="1"/>
  <c r="M133" i="67" a="1"/>
  <c r="M133" i="67" s="1"/>
  <c r="J132" i="67" a="1"/>
  <c r="J132" i="67" s="1"/>
  <c r="F133" i="67" a="1"/>
  <c r="F133" i="67" s="1"/>
  <c r="N133" i="67" a="1"/>
  <c r="N133" i="67" s="1"/>
  <c r="K132" i="67" a="1"/>
  <c r="K132" i="67" s="1"/>
  <c r="G133" i="67" a="1"/>
  <c r="G133" i="67" s="1"/>
  <c r="O133" i="67" a="1"/>
  <c r="O133" i="67" s="1"/>
  <c r="D132" i="67" a="1"/>
  <c r="D132" i="67" s="1"/>
  <c r="L132" i="67" a="1"/>
  <c r="L132" i="67" s="1"/>
  <c r="H133" i="67" a="1"/>
  <c r="H133" i="67" s="1"/>
  <c r="E132" i="67" a="1"/>
  <c r="E132" i="67" s="1"/>
  <c r="M132" i="67" a="1"/>
  <c r="M132" i="67" s="1"/>
  <c r="I133" i="67" a="1"/>
  <c r="I133" i="67" s="1"/>
  <c r="F132" i="67" a="1"/>
  <c r="F132" i="67" s="1"/>
  <c r="N132" i="67" a="1"/>
  <c r="N132" i="67" s="1"/>
  <c r="J133" i="67" a="1"/>
  <c r="J133" i="67" s="1"/>
  <c r="G126" i="67" a="1"/>
  <c r="G126" i="67" s="1"/>
  <c r="O127" i="67" a="1"/>
  <c r="O127" i="67" s="1"/>
  <c r="K129" i="67" a="1"/>
  <c r="K129" i="67" s="1"/>
  <c r="G131" i="67" a="1"/>
  <c r="G131" i="67" s="1"/>
  <c r="H126" i="67" a="1"/>
  <c r="H126" i="67" s="1"/>
  <c r="D128" i="67" a="1"/>
  <c r="D128" i="67" s="1"/>
  <c r="L129" i="67" a="1"/>
  <c r="L129" i="67" s="1"/>
  <c r="H131" i="67" a="1"/>
  <c r="H131" i="67" s="1"/>
  <c r="I126" i="67" a="1"/>
  <c r="I126" i="67" s="1"/>
  <c r="E128" i="67" a="1"/>
  <c r="E128" i="67" s="1"/>
  <c r="M129" i="67" a="1"/>
  <c r="M129" i="67" s="1"/>
  <c r="I131" i="67" a="1"/>
  <c r="I131" i="67" s="1"/>
  <c r="J126" i="67" a="1"/>
  <c r="J126" i="67" s="1"/>
  <c r="F128" i="67" a="1"/>
  <c r="F128" i="67" s="1"/>
  <c r="N129" i="67" a="1"/>
  <c r="N129" i="67" s="1"/>
  <c r="J131" i="67" a="1"/>
  <c r="J131" i="67" s="1"/>
  <c r="K126" i="67" a="1"/>
  <c r="K126" i="67" s="1"/>
  <c r="G128" i="67" a="1"/>
  <c r="G128" i="67" s="1"/>
  <c r="O129" i="67" a="1"/>
  <c r="O129" i="67" s="1"/>
  <c r="K131" i="67" a="1"/>
  <c r="K131" i="67" s="1"/>
  <c r="L126" i="67" a="1"/>
  <c r="L126" i="67" s="1"/>
  <c r="H128" i="67" a="1"/>
  <c r="H128" i="67" s="1"/>
  <c r="D130" i="67" a="1"/>
  <c r="D130" i="67" s="1"/>
  <c r="L131" i="67" a="1"/>
  <c r="L131" i="67" s="1"/>
  <c r="M126" i="67" a="1"/>
  <c r="M126" i="67" s="1"/>
  <c r="I128" i="67" a="1"/>
  <c r="I128" i="67" s="1"/>
  <c r="E130" i="67" a="1"/>
  <c r="E130" i="67" s="1"/>
  <c r="M131" i="67" a="1"/>
  <c r="M131" i="67" s="1"/>
  <c r="N126" i="67" a="1"/>
  <c r="N126" i="67" s="1"/>
  <c r="J128" i="67" a="1"/>
  <c r="J128" i="67" s="1"/>
  <c r="F130" i="67" a="1"/>
  <c r="F130" i="67" s="1"/>
  <c r="N131" i="67" a="1"/>
  <c r="N131" i="67" s="1"/>
  <c r="O126" i="67" a="1"/>
  <c r="O126" i="67" s="1"/>
  <c r="K128" i="67" a="1"/>
  <c r="K128" i="67" s="1"/>
  <c r="G130" i="67" a="1"/>
  <c r="G130" i="67" s="1"/>
  <c r="O131" i="67" a="1"/>
  <c r="O131" i="67" s="1"/>
  <c r="D127" i="67" a="1"/>
  <c r="D127" i="67" s="1"/>
  <c r="L128" i="67" a="1"/>
  <c r="L128" i="67" s="1"/>
  <c r="H130" i="67" a="1"/>
  <c r="H130" i="67" s="1"/>
  <c r="E127" i="67" a="1"/>
  <c r="E127" i="67" s="1"/>
  <c r="M128" i="67" a="1"/>
  <c r="M128" i="67" s="1"/>
  <c r="I130" i="67" a="1"/>
  <c r="I130" i="67" s="1"/>
  <c r="F127" i="67" a="1"/>
  <c r="F127" i="67" s="1"/>
  <c r="N128" i="67" a="1"/>
  <c r="N128" i="67" s="1"/>
  <c r="J130" i="67" a="1"/>
  <c r="J130" i="67" s="1"/>
  <c r="G127" i="67" a="1"/>
  <c r="G127" i="67" s="1"/>
  <c r="O128" i="67" a="1"/>
  <c r="O128" i="67" s="1"/>
  <c r="K130" i="67" a="1"/>
  <c r="K130" i="67" s="1"/>
  <c r="H127" i="67" a="1"/>
  <c r="H127" i="67" s="1"/>
  <c r="D129" i="67" a="1"/>
  <c r="D129" i="67" s="1"/>
  <c r="L130" i="67" a="1"/>
  <c r="L130" i="67" s="1"/>
  <c r="I127" i="67" a="1"/>
  <c r="I127" i="67" s="1"/>
  <c r="E129" i="67" a="1"/>
  <c r="E129" i="67" s="1"/>
  <c r="M130" i="67" a="1"/>
  <c r="M130" i="67" s="1"/>
  <c r="J127" i="67" a="1"/>
  <c r="J127" i="67" s="1"/>
  <c r="F129" i="67" a="1"/>
  <c r="F129" i="67" s="1"/>
  <c r="N130" i="67" a="1"/>
  <c r="N130" i="67" s="1"/>
  <c r="K127" i="67" a="1"/>
  <c r="K127" i="67" s="1"/>
  <c r="G129" i="67" a="1"/>
  <c r="G129" i="67" s="1"/>
  <c r="O130" i="67" a="1"/>
  <c r="O130" i="67" s="1"/>
  <c r="D126" i="67" a="1"/>
  <c r="D126" i="67" s="1"/>
  <c r="L127" i="67" a="1"/>
  <c r="L127" i="67" s="1"/>
  <c r="H129" i="67" a="1"/>
  <c r="H129" i="67" s="1"/>
  <c r="D131" i="67" a="1"/>
  <c r="D131" i="67" s="1"/>
  <c r="E126" i="67" a="1"/>
  <c r="E126" i="67" s="1"/>
  <c r="M127" i="67" a="1"/>
  <c r="M127" i="67" s="1"/>
  <c r="I129" i="67" a="1"/>
  <c r="I129" i="67" s="1"/>
  <c r="E131" i="67" a="1"/>
  <c r="E131" i="67" s="1"/>
  <c r="F126" i="67" a="1"/>
  <c r="F126" i="67" s="1"/>
  <c r="N127" i="67" a="1"/>
  <c r="N127" i="67" s="1"/>
  <c r="J129" i="67" a="1"/>
  <c r="J129" i="67" s="1"/>
  <c r="F131" i="67" a="1"/>
  <c r="F131" i="67" s="1"/>
  <c r="G125" i="67" a="1"/>
  <c r="G125" i="67" s="1"/>
  <c r="H125" i="67" a="1"/>
  <c r="H125" i="67" s="1"/>
  <c r="I125" i="67" a="1"/>
  <c r="I125" i="67" s="1"/>
  <c r="J125" i="67" a="1"/>
  <c r="J125" i="67" s="1"/>
  <c r="K125" i="67" a="1"/>
  <c r="K125" i="67" s="1"/>
  <c r="L125" i="67" a="1"/>
  <c r="L125" i="67" s="1"/>
  <c r="M125" i="67" a="1"/>
  <c r="M125" i="67" s="1"/>
  <c r="N125" i="67" a="1"/>
  <c r="N125" i="67" s="1"/>
  <c r="O125" i="67" a="1"/>
  <c r="O125" i="67" s="1"/>
  <c r="F125" i="67" a="1"/>
  <c r="F125" i="67" s="1"/>
  <c r="E125" i="67" a="1"/>
  <c r="E125" i="67" s="1"/>
  <c r="D125" i="67" a="1"/>
  <c r="D125" i="67" s="1"/>
  <c r="G124" i="67" a="1"/>
  <c r="G124" i="67" s="1"/>
  <c r="H124" i="67" a="1"/>
  <c r="H124" i="67" s="1"/>
  <c r="I124" i="67" a="1"/>
  <c r="I124" i="67" s="1"/>
  <c r="J124" i="67" a="1"/>
  <c r="J124" i="67" s="1"/>
  <c r="K124" i="67" a="1"/>
  <c r="K124" i="67" s="1"/>
  <c r="L124" i="67" a="1"/>
  <c r="L124" i="67" s="1"/>
  <c r="M124" i="67" a="1"/>
  <c r="M124" i="67" s="1"/>
  <c r="N124" i="67" a="1"/>
  <c r="N124" i="67" s="1"/>
  <c r="O124" i="67" a="1"/>
  <c r="O124" i="67" s="1"/>
  <c r="D124" i="67" a="1"/>
  <c r="D124" i="67" s="1"/>
  <c r="E124" i="67" a="1"/>
  <c r="E124" i="67" s="1"/>
  <c r="F124" i="67" a="1"/>
  <c r="F124" i="67" s="1"/>
  <c r="N122" i="67" a="1"/>
  <c r="N122" i="67" s="1"/>
  <c r="O122" i="67" a="1"/>
  <c r="O122" i="67" s="1"/>
  <c r="C121" i="67"/>
  <c r="D123" i="67" a="1"/>
  <c r="D123" i="67" s="1"/>
  <c r="E123" i="67" a="1"/>
  <c r="E123" i="67" s="1"/>
  <c r="F123" i="67" a="1"/>
  <c r="F123" i="67" s="1"/>
  <c r="G123" i="67" a="1"/>
  <c r="G123" i="67" s="1"/>
  <c r="H123" i="67" a="1"/>
  <c r="H123" i="67" s="1"/>
  <c r="I123" i="67" a="1"/>
  <c r="I123" i="67" s="1"/>
  <c r="J123" i="67" a="1"/>
  <c r="J123" i="67" s="1"/>
  <c r="K123" i="67" a="1"/>
  <c r="K123" i="67" s="1"/>
  <c r="D122" i="67" a="1"/>
  <c r="D122" i="67" s="1"/>
  <c r="L123" i="67" a="1"/>
  <c r="L123" i="67" s="1"/>
  <c r="E122" i="67" a="1"/>
  <c r="E122" i="67" s="1"/>
  <c r="M123" i="67" a="1"/>
  <c r="M123" i="67" s="1"/>
  <c r="F122" i="67" a="1"/>
  <c r="F122" i="67" s="1"/>
  <c r="N123" i="67" a="1"/>
  <c r="N123" i="67" s="1"/>
  <c r="G122" i="67" a="1"/>
  <c r="G122" i="67" s="1"/>
  <c r="O123" i="67" a="1"/>
  <c r="O123" i="67" s="1"/>
  <c r="H122" i="67" a="1"/>
  <c r="H122" i="67" s="1"/>
  <c r="I122" i="67" a="1"/>
  <c r="I122" i="67" s="1"/>
  <c r="J122" i="67" a="1"/>
  <c r="J122" i="67" s="1"/>
  <c r="K122" i="67" a="1"/>
  <c r="K122" i="67" s="1"/>
  <c r="L122" i="67" a="1"/>
  <c r="L122" i="67" s="1"/>
  <c r="M122" i="67" a="1"/>
  <c r="M122" i="67" s="1"/>
  <c r="P13" i="65"/>
  <c r="Q13" i="65" s="1"/>
  <c r="C13" i="67" a="1"/>
  <c r="C67" i="67" a="1"/>
  <c r="P240" i="65"/>
  <c r="Q240" i="65" s="1"/>
  <c r="O86" i="67" l="1" a="1"/>
  <c r="O86" i="67" s="1"/>
  <c r="P86" i="67" s="1"/>
  <c r="E86" i="67" a="1"/>
  <c r="E86" i="67" s="1"/>
  <c r="L86" i="67" a="1"/>
  <c r="L86" i="67" s="1"/>
  <c r="K86" i="67" a="1"/>
  <c r="K86" i="67" s="1"/>
  <c r="D86" i="67" a="1"/>
  <c r="D86" i="67" s="1"/>
  <c r="J86" i="67" a="1"/>
  <c r="J86" i="67" s="1"/>
  <c r="F86" i="67" a="1"/>
  <c r="F86" i="67" s="1"/>
  <c r="G86" i="67" a="1"/>
  <c r="G86" i="67" s="1"/>
  <c r="H86" i="67" a="1"/>
  <c r="H86" i="67" s="1"/>
  <c r="I86" i="67" a="1"/>
  <c r="I86" i="67" s="1"/>
  <c r="M86" i="67" a="1"/>
  <c r="M86" i="67" s="1"/>
  <c r="N86" i="67" a="1"/>
  <c r="N86" i="67" s="1"/>
  <c r="K32" i="67" a="1"/>
  <c r="K32" i="67" s="1"/>
  <c r="L32" i="67" a="1"/>
  <c r="L32" i="67" s="1"/>
  <c r="O32" i="67" a="1"/>
  <c r="O32" i="67" s="1"/>
  <c r="P32" i="67" s="1"/>
  <c r="Q32" i="67" s="1"/>
  <c r="I32" i="67" a="1"/>
  <c r="I32" i="67" s="1"/>
  <c r="F32" i="67" a="1"/>
  <c r="F32" i="67" s="1"/>
  <c r="E32" i="67" a="1"/>
  <c r="E32" i="67" s="1"/>
  <c r="H32" i="67" a="1"/>
  <c r="H32" i="67" s="1"/>
  <c r="D32" i="67" a="1"/>
  <c r="D32" i="67" s="1"/>
  <c r="M32" i="67" a="1"/>
  <c r="M32" i="67" s="1"/>
  <c r="J32" i="67" a="1"/>
  <c r="J32" i="67" s="1"/>
  <c r="G32" i="67" a="1"/>
  <c r="G32" i="67" s="1"/>
  <c r="N32" i="67" a="1"/>
  <c r="N32" i="67" s="1"/>
  <c r="P138" i="67"/>
  <c r="G24" i="61" a="1"/>
  <c r="G24" i="61" s="1"/>
  <c r="N24" i="61" a="1"/>
  <c r="N24" i="61" s="1"/>
  <c r="M24" i="61" a="1"/>
  <c r="M24" i="61" s="1"/>
  <c r="K24" i="61" a="1"/>
  <c r="K24" i="61" s="1"/>
  <c r="J24" i="61" a="1"/>
  <c r="J24" i="61" s="1"/>
  <c r="H24" i="61" a="1"/>
  <c r="H24" i="61" s="1"/>
  <c r="L24" i="61" a="1"/>
  <c r="L24" i="61" s="1"/>
  <c r="I24" i="61" a="1"/>
  <c r="I24" i="61" s="1"/>
  <c r="G27" i="61" a="1"/>
  <c r="G27" i="61" s="1"/>
  <c r="N27" i="61" a="1"/>
  <c r="N27" i="61" s="1"/>
  <c r="M27" i="61" a="1"/>
  <c r="M27" i="61" s="1"/>
  <c r="J27" i="61" a="1"/>
  <c r="J27" i="61" s="1"/>
  <c r="K27" i="61" a="1"/>
  <c r="K27" i="61" s="1"/>
  <c r="I27" i="61" a="1"/>
  <c r="I27" i="61" s="1"/>
  <c r="L27" i="61" a="1"/>
  <c r="L27" i="61" s="1"/>
  <c r="H27" i="61" a="1"/>
  <c r="H27" i="61" s="1"/>
  <c r="G16" i="61" a="1"/>
  <c r="G16" i="61" s="1"/>
  <c r="N16" i="61" a="1"/>
  <c r="N16" i="61" s="1"/>
  <c r="H16" i="61" a="1"/>
  <c r="H16" i="61" s="1"/>
  <c r="J16" i="61" a="1"/>
  <c r="J16" i="61" s="1"/>
  <c r="I16" i="61" a="1"/>
  <c r="I16" i="61" s="1"/>
  <c r="M16" i="61" a="1"/>
  <c r="M16" i="61" s="1"/>
  <c r="K16" i="61" a="1"/>
  <c r="K16" i="61" s="1"/>
  <c r="L16" i="61" a="1"/>
  <c r="L16" i="61" s="1"/>
  <c r="G23" i="61" a="1"/>
  <c r="G23" i="61" s="1"/>
  <c r="N23" i="61" a="1"/>
  <c r="N23" i="61" s="1"/>
  <c r="I23" i="61" a="1"/>
  <c r="I23" i="61" s="1"/>
  <c r="M23" i="61" a="1"/>
  <c r="M23" i="61" s="1"/>
  <c r="K23" i="61" a="1"/>
  <c r="K23" i="61" s="1"/>
  <c r="J23" i="61" a="1"/>
  <c r="J23" i="61" s="1"/>
  <c r="H23" i="61" a="1"/>
  <c r="H23" i="61" s="1"/>
  <c r="L23" i="61" a="1"/>
  <c r="L23" i="61" s="1"/>
  <c r="G10" i="61" a="1"/>
  <c r="G10" i="61" s="1"/>
  <c r="N10" i="61" a="1"/>
  <c r="N10" i="61" s="1"/>
  <c r="H10" i="61" a="1"/>
  <c r="H10" i="61" s="1"/>
  <c r="I10" i="61" a="1"/>
  <c r="I10" i="61" s="1"/>
  <c r="M10" i="61" a="1"/>
  <c r="M10" i="61" s="1"/>
  <c r="L10" i="61" a="1"/>
  <c r="L10" i="61" s="1"/>
  <c r="J10" i="61" a="1"/>
  <c r="J10" i="61" s="1"/>
  <c r="K10" i="61" a="1"/>
  <c r="K10" i="61" s="1"/>
  <c r="G13" i="61" a="1"/>
  <c r="G13" i="61" s="1"/>
  <c r="N13" i="61" a="1"/>
  <c r="N13" i="61" s="1"/>
  <c r="K13" i="61" a="1"/>
  <c r="K13" i="61" s="1"/>
  <c r="L13" i="61" a="1"/>
  <c r="L13" i="61" s="1"/>
  <c r="J13" i="61" a="1"/>
  <c r="J13" i="61" s="1"/>
  <c r="H13" i="61" a="1"/>
  <c r="H13" i="61" s="1"/>
  <c r="M13" i="61" a="1"/>
  <c r="M13" i="61" s="1"/>
  <c r="I13" i="61" a="1"/>
  <c r="I13" i="61" s="1"/>
  <c r="G26" i="61" a="1"/>
  <c r="G26" i="61" s="1"/>
  <c r="N26" i="61" a="1"/>
  <c r="N26" i="61" s="1"/>
  <c r="K26" i="61" a="1"/>
  <c r="K26" i="61" s="1"/>
  <c r="J26" i="61" a="1"/>
  <c r="J26" i="61" s="1"/>
  <c r="I26" i="61" a="1"/>
  <c r="I26" i="61" s="1"/>
  <c r="L26" i="61" a="1"/>
  <c r="L26" i="61" s="1"/>
  <c r="M26" i="61" a="1"/>
  <c r="M26" i="61" s="1"/>
  <c r="H26" i="61" a="1"/>
  <c r="H26" i="61" s="1"/>
  <c r="G15" i="61" a="1"/>
  <c r="G15" i="61" s="1"/>
  <c r="N15" i="61" a="1"/>
  <c r="N15" i="61" s="1"/>
  <c r="L15" i="61" a="1"/>
  <c r="L15" i="61" s="1"/>
  <c r="J15" i="61" a="1"/>
  <c r="J15" i="61" s="1"/>
  <c r="H15" i="61" a="1"/>
  <c r="H15" i="61" s="1"/>
  <c r="K15" i="61" a="1"/>
  <c r="K15" i="61" s="1"/>
  <c r="M15" i="61" a="1"/>
  <c r="M15" i="61" s="1"/>
  <c r="I15" i="61" a="1"/>
  <c r="I15" i="61" s="1"/>
  <c r="G19" i="61" a="1"/>
  <c r="G19" i="61" s="1"/>
  <c r="N19" i="61" a="1"/>
  <c r="N19" i="61" s="1"/>
  <c r="I19" i="61" a="1"/>
  <c r="I19" i="61" s="1"/>
  <c r="K19" i="61" a="1"/>
  <c r="K19" i="61" s="1"/>
  <c r="H19" i="61" a="1"/>
  <c r="H19" i="61" s="1"/>
  <c r="M19" i="61" a="1"/>
  <c r="M19" i="61" s="1"/>
  <c r="J19" i="61" a="1"/>
  <c r="J19" i="61" s="1"/>
  <c r="L19" i="61" a="1"/>
  <c r="L19" i="61" s="1"/>
  <c r="G28" i="61" a="1"/>
  <c r="G28" i="61" s="1"/>
  <c r="N28" i="61" a="1"/>
  <c r="N28" i="61" s="1"/>
  <c r="L28" i="61" a="1"/>
  <c r="L28" i="61" s="1"/>
  <c r="K28" i="61" a="1"/>
  <c r="K28" i="61" s="1"/>
  <c r="J28" i="61" a="1"/>
  <c r="J28" i="61" s="1"/>
  <c r="I28" i="61" a="1"/>
  <c r="I28" i="61" s="1"/>
  <c r="M28" i="61" a="1"/>
  <c r="M28" i="61" s="1"/>
  <c r="H28" i="61" a="1"/>
  <c r="H28" i="61" s="1"/>
  <c r="G14" i="61" a="1"/>
  <c r="G14" i="61" s="1"/>
  <c r="N14" i="61" a="1"/>
  <c r="N14" i="61" s="1"/>
  <c r="K14" i="61" a="1"/>
  <c r="K14" i="61" s="1"/>
  <c r="M14" i="61" a="1"/>
  <c r="M14" i="61" s="1"/>
  <c r="H14" i="61" a="1"/>
  <c r="H14" i="61" s="1"/>
  <c r="J14" i="61" a="1"/>
  <c r="J14" i="61" s="1"/>
  <c r="I14" i="61" a="1"/>
  <c r="I14" i="61" s="1"/>
  <c r="L14" i="61" a="1"/>
  <c r="L14" i="61" s="1"/>
  <c r="G9" i="61" a="1"/>
  <c r="G9" i="61" s="1"/>
  <c r="N9" i="61" a="1"/>
  <c r="N9" i="61" s="1"/>
  <c r="I9" i="61" a="1"/>
  <c r="I9" i="61" s="1"/>
  <c r="H9" i="61" a="1"/>
  <c r="H9" i="61" s="1"/>
  <c r="K9" i="61" a="1"/>
  <c r="K9" i="61" s="1"/>
  <c r="J9" i="61" a="1"/>
  <c r="J9" i="61" s="1"/>
  <c r="L9" i="61" a="1"/>
  <c r="L9" i="61" s="1"/>
  <c r="M9" i="61" a="1"/>
  <c r="M9" i="61" s="1"/>
  <c r="G18" i="61" a="1"/>
  <c r="G18" i="61" s="1"/>
  <c r="N18" i="61" a="1"/>
  <c r="N18" i="61" s="1"/>
  <c r="M18" i="61" a="1"/>
  <c r="M18" i="61" s="1"/>
  <c r="H18" i="61" a="1"/>
  <c r="H18" i="61" s="1"/>
  <c r="K18" i="61" a="1"/>
  <c r="K18" i="61" s="1"/>
  <c r="L18" i="61" a="1"/>
  <c r="L18" i="61" s="1"/>
  <c r="I18" i="61" a="1"/>
  <c r="I18" i="61" s="1"/>
  <c r="J18" i="61" a="1"/>
  <c r="J18" i="61" s="1"/>
  <c r="G20" i="61" a="1"/>
  <c r="G20" i="61" s="1"/>
  <c r="N20" i="61" a="1"/>
  <c r="N20" i="61" s="1"/>
  <c r="H20" i="61" a="1"/>
  <c r="H20" i="61" s="1"/>
  <c r="L20" i="61" a="1"/>
  <c r="L20" i="61" s="1"/>
  <c r="J20" i="61" a="1"/>
  <c r="J20" i="61" s="1"/>
  <c r="I20" i="61" a="1"/>
  <c r="I20" i="61" s="1"/>
  <c r="M20" i="61" a="1"/>
  <c r="M20" i="61" s="1"/>
  <c r="K20" i="61" a="1"/>
  <c r="K20" i="61" s="1"/>
  <c r="G25" i="61" a="1"/>
  <c r="G25" i="61" s="1"/>
  <c r="N25" i="61" a="1"/>
  <c r="N25" i="61" s="1"/>
  <c r="H25" i="61" a="1"/>
  <c r="H25" i="61" s="1"/>
  <c r="J25" i="61" a="1"/>
  <c r="J25" i="61" s="1"/>
  <c r="I25" i="61" a="1"/>
  <c r="I25" i="61" s="1"/>
  <c r="K25" i="61" a="1"/>
  <c r="K25" i="61" s="1"/>
  <c r="L25" i="61" a="1"/>
  <c r="L25" i="61" s="1"/>
  <c r="M25" i="61" a="1"/>
  <c r="M25" i="61" s="1"/>
  <c r="G21" i="61" a="1"/>
  <c r="G21" i="61" s="1"/>
  <c r="N21" i="61" a="1"/>
  <c r="N21" i="61" s="1"/>
  <c r="L21" i="61" a="1"/>
  <c r="L21" i="61" s="1"/>
  <c r="H21" i="61" a="1"/>
  <c r="H21" i="61" s="1"/>
  <c r="I21" i="61" a="1"/>
  <c r="I21" i="61" s="1"/>
  <c r="J21" i="61" a="1"/>
  <c r="J21" i="61" s="1"/>
  <c r="M21" i="61" a="1"/>
  <c r="M21" i="61" s="1"/>
  <c r="K21" i="61" a="1"/>
  <c r="K21" i="61" s="1"/>
  <c r="G17" i="61" a="1"/>
  <c r="G17" i="61" s="1"/>
  <c r="N17" i="61" a="1"/>
  <c r="N17" i="61" s="1"/>
  <c r="K17" i="61" a="1"/>
  <c r="K17" i="61" s="1"/>
  <c r="J17" i="61" a="1"/>
  <c r="J17" i="61" s="1"/>
  <c r="M17" i="61" a="1"/>
  <c r="M17" i="61" s="1"/>
  <c r="L17" i="61" a="1"/>
  <c r="L17" i="61" s="1"/>
  <c r="I17" i="61" a="1"/>
  <c r="I17" i="61" s="1"/>
  <c r="H17" i="61" a="1"/>
  <c r="H17" i="61" s="1"/>
  <c r="G11" i="61" a="1"/>
  <c r="G11" i="61" s="1"/>
  <c r="N11" i="61" a="1"/>
  <c r="N11" i="61" s="1"/>
  <c r="J11" i="61" a="1"/>
  <c r="J11" i="61" s="1"/>
  <c r="L11" i="61" a="1"/>
  <c r="L11" i="61" s="1"/>
  <c r="I11" i="61" a="1"/>
  <c r="I11" i="61" s="1"/>
  <c r="K11" i="61" a="1"/>
  <c r="K11" i="61" s="1"/>
  <c r="M11" i="61" a="1"/>
  <c r="M11" i="61" s="1"/>
  <c r="H11" i="61" a="1"/>
  <c r="H11" i="61" s="1"/>
  <c r="G12" i="61" a="1"/>
  <c r="G12" i="61" s="1"/>
  <c r="N12" i="61" a="1"/>
  <c r="N12" i="61" s="1"/>
  <c r="I12" i="61" a="1"/>
  <c r="I12" i="61" s="1"/>
  <c r="K12" i="61" a="1"/>
  <c r="K12" i="61" s="1"/>
  <c r="J12" i="61" a="1"/>
  <c r="J12" i="61" s="1"/>
  <c r="H12" i="61" a="1"/>
  <c r="H12" i="61" s="1"/>
  <c r="L12" i="61" a="1"/>
  <c r="L12" i="61" s="1"/>
  <c r="M12" i="61" a="1"/>
  <c r="M12" i="61" s="1"/>
  <c r="G22" i="61" a="1"/>
  <c r="G22" i="61" s="1"/>
  <c r="N22" i="61" a="1"/>
  <c r="N22" i="61" s="1"/>
  <c r="I22" i="61" a="1"/>
  <c r="I22" i="61" s="1"/>
  <c r="J22" i="61" a="1"/>
  <c r="J22" i="61" s="1"/>
  <c r="K22" i="61" a="1"/>
  <c r="K22" i="61" s="1"/>
  <c r="L22" i="61" a="1"/>
  <c r="L22" i="61" s="1"/>
  <c r="M22" i="61" a="1"/>
  <c r="M22" i="61" s="1"/>
  <c r="H22" i="61" a="1"/>
  <c r="H22" i="61" s="1"/>
  <c r="H85" i="67" a="1"/>
  <c r="H85" i="67" s="1"/>
  <c r="D85" i="67" a="1"/>
  <c r="D85" i="67" s="1"/>
  <c r="O85" i="67" a="1"/>
  <c r="O85" i="67" s="1"/>
  <c r="P85" i="67" s="1"/>
  <c r="E85" i="67" a="1"/>
  <c r="E85" i="67" s="1"/>
  <c r="N85" i="67" a="1"/>
  <c r="N85" i="67" s="1"/>
  <c r="F85" i="67" a="1"/>
  <c r="F85" i="67" s="1"/>
  <c r="G85" i="67" a="1"/>
  <c r="G85" i="67" s="1"/>
  <c r="J85" i="67" a="1"/>
  <c r="J85" i="67" s="1"/>
  <c r="I85" i="67" a="1"/>
  <c r="I85" i="67" s="1"/>
  <c r="K85" i="67" a="1"/>
  <c r="K85" i="67" s="1"/>
  <c r="L85" i="67" a="1"/>
  <c r="L85" i="67" s="1"/>
  <c r="M85" i="67" a="1"/>
  <c r="M85" i="67" s="1"/>
  <c r="G31" i="67" a="1"/>
  <c r="G31" i="67" s="1"/>
  <c r="D31" i="67" a="1"/>
  <c r="D31" i="67" s="1"/>
  <c r="K31" i="67" a="1"/>
  <c r="K31" i="67" s="1"/>
  <c r="N31" i="67" a="1"/>
  <c r="N31" i="67" s="1"/>
  <c r="I31" i="67" a="1"/>
  <c r="I31" i="67" s="1"/>
  <c r="E31" i="67" a="1"/>
  <c r="E31" i="67" s="1"/>
  <c r="F31" i="67" a="1"/>
  <c r="F31" i="67" s="1"/>
  <c r="J31" i="67" a="1"/>
  <c r="J31" i="67" s="1"/>
  <c r="H31" i="67" a="1"/>
  <c r="H31" i="67" s="1"/>
  <c r="L31" i="67" a="1"/>
  <c r="L31" i="67" s="1"/>
  <c r="M31" i="67" a="1"/>
  <c r="M31" i="67" s="1"/>
  <c r="O31" i="67" a="1"/>
  <c r="O31" i="67" s="1"/>
  <c r="P31" i="67" s="1"/>
  <c r="Q31" i="67" s="1"/>
  <c r="F84" i="67" a="1"/>
  <c r="F84" i="67" s="1"/>
  <c r="G84" i="67" a="1"/>
  <c r="G84" i="67" s="1"/>
  <c r="H84" i="67" a="1"/>
  <c r="H84" i="67" s="1"/>
  <c r="I84" i="67" a="1"/>
  <c r="I84" i="67" s="1"/>
  <c r="J84" i="67" a="1"/>
  <c r="J84" i="67" s="1"/>
  <c r="K84" i="67" a="1"/>
  <c r="K84" i="67" s="1"/>
  <c r="L84" i="67" a="1"/>
  <c r="L84" i="67" s="1"/>
  <c r="M84" i="67" a="1"/>
  <c r="M84" i="67" s="1"/>
  <c r="N84" i="67" a="1"/>
  <c r="N84" i="67" s="1"/>
  <c r="O84" i="67" a="1"/>
  <c r="O84" i="67" s="1"/>
  <c r="D84" i="67" a="1"/>
  <c r="D84" i="67" s="1"/>
  <c r="E84" i="67" a="1"/>
  <c r="E84" i="67" s="1"/>
  <c r="N14" i="67" a="1"/>
  <c r="N14" i="67" s="1"/>
  <c r="L15" i="67" a="1"/>
  <c r="L15" i="67" s="1"/>
  <c r="H17" i="67" a="1"/>
  <c r="H17" i="67" s="1"/>
  <c r="D19" i="67" a="1"/>
  <c r="D19" i="67" s="1"/>
  <c r="L20" i="67" a="1"/>
  <c r="L20" i="67" s="1"/>
  <c r="J21" i="67" a="1"/>
  <c r="J21" i="67" s="1"/>
  <c r="F23" i="67" a="1"/>
  <c r="F23" i="67" s="1"/>
  <c r="N24" i="67" a="1"/>
  <c r="N24" i="67" s="1"/>
  <c r="J26" i="67" a="1"/>
  <c r="J26" i="67" s="1"/>
  <c r="F28" i="67" a="1"/>
  <c r="F28" i="67" s="1"/>
  <c r="N29" i="67" a="1"/>
  <c r="N29" i="67" s="1"/>
  <c r="L30" i="67" a="1"/>
  <c r="L30" i="67" s="1"/>
  <c r="D14" i="67" a="1"/>
  <c r="D14" i="67" s="1"/>
  <c r="J16" i="67" a="1"/>
  <c r="J16" i="67" s="1"/>
  <c r="F18" i="67" a="1"/>
  <c r="F18" i="67" s="1"/>
  <c r="N19" i="67" a="1"/>
  <c r="N19" i="67" s="1"/>
  <c r="H22" i="67" a="1"/>
  <c r="H22" i="67" s="1"/>
  <c r="D24" i="67" a="1"/>
  <c r="D24" i="67" s="1"/>
  <c r="L25" i="67" a="1"/>
  <c r="L25" i="67" s="1"/>
  <c r="H27" i="67" a="1"/>
  <c r="H27" i="67" s="1"/>
  <c r="D29" i="67" a="1"/>
  <c r="D29" i="67" s="1"/>
  <c r="O14" i="67" a="1"/>
  <c r="O14" i="67" s="1"/>
  <c r="K16" i="67" a="1"/>
  <c r="K16" i="67" s="1"/>
  <c r="I17" i="67" a="1"/>
  <c r="I17" i="67" s="1"/>
  <c r="E19" i="67" a="1"/>
  <c r="E19" i="67" s="1"/>
  <c r="M20" i="67" a="1"/>
  <c r="M20" i="67" s="1"/>
  <c r="I22" i="67" a="1"/>
  <c r="I22" i="67" s="1"/>
  <c r="G23" i="67" a="1"/>
  <c r="G23" i="67" s="1"/>
  <c r="O24" i="67" a="1"/>
  <c r="O24" i="67" s="1"/>
  <c r="M25" i="67" a="1"/>
  <c r="M25" i="67" s="1"/>
  <c r="I27" i="67" a="1"/>
  <c r="I27" i="67" s="1"/>
  <c r="E29" i="67" a="1"/>
  <c r="E29" i="67" s="1"/>
  <c r="M30" i="67" a="1"/>
  <c r="M30" i="67" s="1"/>
  <c r="E14" i="67" a="1"/>
  <c r="E14" i="67" s="1"/>
  <c r="M15" i="67" a="1"/>
  <c r="M15" i="67" s="1"/>
  <c r="G18" i="67" a="1"/>
  <c r="G18" i="67" s="1"/>
  <c r="O19" i="67" a="1"/>
  <c r="O19" i="67" s="1"/>
  <c r="K21" i="67" a="1"/>
  <c r="K21" i="67" s="1"/>
  <c r="E24" i="67" a="1"/>
  <c r="E24" i="67" s="1"/>
  <c r="K26" i="67" a="1"/>
  <c r="K26" i="67" s="1"/>
  <c r="G28" i="67" a="1"/>
  <c r="G28" i="67" s="1"/>
  <c r="O29" i="67" a="1"/>
  <c r="O29" i="67" s="1"/>
  <c r="D15" i="67" a="1"/>
  <c r="D15" i="67" s="1"/>
  <c r="L16" i="67" a="1"/>
  <c r="L16" i="67" s="1"/>
  <c r="J17" i="67" a="1"/>
  <c r="J17" i="67" s="1"/>
  <c r="F19" i="67" a="1"/>
  <c r="F19" i="67" s="1"/>
  <c r="N20" i="67" a="1"/>
  <c r="N20" i="67" s="1"/>
  <c r="J22" i="67" a="1"/>
  <c r="J22" i="67" s="1"/>
  <c r="F24" i="67" a="1"/>
  <c r="F24" i="67" s="1"/>
  <c r="N25" i="67" a="1"/>
  <c r="N25" i="67" s="1"/>
  <c r="J27" i="67" a="1"/>
  <c r="J27" i="67" s="1"/>
  <c r="F29" i="67" a="1"/>
  <c r="F29" i="67" s="1"/>
  <c r="N30" i="67" a="1"/>
  <c r="N30" i="67" s="1"/>
  <c r="F14" i="67" a="1"/>
  <c r="F14" i="67" s="1"/>
  <c r="N15" i="67" a="1"/>
  <c r="N15" i="67" s="1"/>
  <c r="H18" i="67" a="1"/>
  <c r="H18" i="67" s="1"/>
  <c r="D20" i="67" a="1"/>
  <c r="D20" i="67" s="1"/>
  <c r="L21" i="67" a="1"/>
  <c r="L21" i="67" s="1"/>
  <c r="H23" i="67" a="1"/>
  <c r="H23" i="67" s="1"/>
  <c r="D25" i="67" a="1"/>
  <c r="D25" i="67" s="1"/>
  <c r="L26" i="67" a="1"/>
  <c r="L26" i="67" s="1"/>
  <c r="H28" i="67" a="1"/>
  <c r="H28" i="67" s="1"/>
  <c r="D30" i="67" a="1"/>
  <c r="D30" i="67" s="1"/>
  <c r="E15" i="67" a="1"/>
  <c r="E15" i="67" s="1"/>
  <c r="O15" i="67" a="1"/>
  <c r="O15" i="67" s="1"/>
  <c r="I18" i="67" a="1"/>
  <c r="I18" i="67" s="1"/>
  <c r="E20" i="67" a="1"/>
  <c r="E20" i="67" s="1"/>
  <c r="M21" i="67" a="1"/>
  <c r="M21" i="67" s="1"/>
  <c r="I23" i="67" a="1"/>
  <c r="I23" i="67" s="1"/>
  <c r="E25" i="67" a="1"/>
  <c r="E25" i="67" s="1"/>
  <c r="M26" i="67" a="1"/>
  <c r="M26" i="67" s="1"/>
  <c r="I28" i="67" a="1"/>
  <c r="I28" i="67" s="1"/>
  <c r="E30" i="67" a="1"/>
  <c r="E30" i="67" s="1"/>
  <c r="G14" i="67" a="1"/>
  <c r="G14" i="67" s="1"/>
  <c r="M16" i="67" a="1"/>
  <c r="M16" i="67" s="1"/>
  <c r="K17" i="67" a="1"/>
  <c r="K17" i="67" s="1"/>
  <c r="G19" i="67" a="1"/>
  <c r="G19" i="67" s="1"/>
  <c r="O20" i="67" a="1"/>
  <c r="O20" i="67" s="1"/>
  <c r="K22" i="67" a="1"/>
  <c r="K22" i="67" s="1"/>
  <c r="G24" i="67" a="1"/>
  <c r="G24" i="67" s="1"/>
  <c r="O25" i="67" a="1"/>
  <c r="O25" i="67" s="1"/>
  <c r="K27" i="67" a="1"/>
  <c r="K27" i="67" s="1"/>
  <c r="G29" i="67" a="1"/>
  <c r="G29" i="67" s="1"/>
  <c r="O30" i="67" a="1"/>
  <c r="O30" i="67" s="1"/>
  <c r="F15" i="67" a="1"/>
  <c r="F15" i="67" s="1"/>
  <c r="N16" i="67" a="1"/>
  <c r="N16" i="67" s="1"/>
  <c r="J18" i="67" a="1"/>
  <c r="J18" i="67" s="1"/>
  <c r="F20" i="67" a="1"/>
  <c r="F20" i="67" s="1"/>
  <c r="L22" i="67" a="1"/>
  <c r="L22" i="67" s="1"/>
  <c r="N26" i="67" a="1"/>
  <c r="N26" i="67" s="1"/>
  <c r="J28" i="67" a="1"/>
  <c r="J28" i="67" s="1"/>
  <c r="H14" i="67" a="1"/>
  <c r="H14" i="67" s="1"/>
  <c r="D16" i="67" a="1"/>
  <c r="D16" i="67" s="1"/>
  <c r="L17" i="67" a="1"/>
  <c r="L17" i="67" s="1"/>
  <c r="H19" i="67" a="1"/>
  <c r="H19" i="67" s="1"/>
  <c r="D21" i="67" a="1"/>
  <c r="D21" i="67" s="1"/>
  <c r="N21" i="67" a="1"/>
  <c r="N21" i="67" s="1"/>
  <c r="J23" i="67" a="1"/>
  <c r="J23" i="67" s="1"/>
  <c r="H24" i="67" a="1"/>
  <c r="H24" i="67" s="1"/>
  <c r="F25" i="67" a="1"/>
  <c r="F25" i="67" s="1"/>
  <c r="D26" i="67" a="1"/>
  <c r="D26" i="67" s="1"/>
  <c r="L27" i="67" a="1"/>
  <c r="L27" i="67" s="1"/>
  <c r="H29" i="67" a="1"/>
  <c r="H29" i="67" s="1"/>
  <c r="F30" i="67" a="1"/>
  <c r="F30" i="67" s="1"/>
  <c r="G15" i="67" a="1"/>
  <c r="G15" i="67" s="1"/>
  <c r="O16" i="67" a="1"/>
  <c r="O16" i="67" s="1"/>
  <c r="K18" i="67" a="1"/>
  <c r="K18" i="67" s="1"/>
  <c r="E21" i="67" a="1"/>
  <c r="E21" i="67" s="1"/>
  <c r="M22" i="67" a="1"/>
  <c r="M22" i="67" s="1"/>
  <c r="I24" i="67" a="1"/>
  <c r="I24" i="67" s="1"/>
  <c r="E26" i="67" a="1"/>
  <c r="E26" i="67" s="1"/>
  <c r="M27" i="67" a="1"/>
  <c r="M27" i="67" s="1"/>
  <c r="I29" i="67" a="1"/>
  <c r="I29" i="67" s="1"/>
  <c r="I14" i="67" a="1"/>
  <c r="I14" i="67" s="1"/>
  <c r="E16" i="67" a="1"/>
  <c r="E16" i="67" s="1"/>
  <c r="M17" i="67" a="1"/>
  <c r="M17" i="67" s="1"/>
  <c r="I19" i="67" a="1"/>
  <c r="I19" i="67" s="1"/>
  <c r="G20" i="67" a="1"/>
  <c r="G20" i="67" s="1"/>
  <c r="O21" i="67" a="1"/>
  <c r="O21" i="67" s="1"/>
  <c r="K23" i="67" a="1"/>
  <c r="K23" i="67" s="1"/>
  <c r="G25" i="67" a="1"/>
  <c r="G25" i="67" s="1"/>
  <c r="O26" i="67" a="1"/>
  <c r="O26" i="67" s="1"/>
  <c r="K28" i="67" a="1"/>
  <c r="K28" i="67" s="1"/>
  <c r="G30" i="67" a="1"/>
  <c r="G30" i="67" s="1"/>
  <c r="J14" i="67" a="1"/>
  <c r="J14" i="67" s="1"/>
  <c r="H15" i="67" a="1"/>
  <c r="H15" i="67" s="1"/>
  <c r="H25" i="67" a="1"/>
  <c r="H25" i="67" s="1"/>
  <c r="D27" i="67" a="1"/>
  <c r="D27" i="67" s="1"/>
  <c r="L28" i="67" a="1"/>
  <c r="L28" i="67" s="1"/>
  <c r="H30" i="67" a="1"/>
  <c r="H30" i="67" s="1"/>
  <c r="F16" i="67" a="1"/>
  <c r="F16" i="67" s="1"/>
  <c r="D17" i="67" a="1"/>
  <c r="D17" i="67" s="1"/>
  <c r="N17" i="67" a="1"/>
  <c r="N17" i="67" s="1"/>
  <c r="L18" i="67" a="1"/>
  <c r="L18" i="67" s="1"/>
  <c r="J19" i="67" a="1"/>
  <c r="J19" i="67" s="1"/>
  <c r="H20" i="67" a="1"/>
  <c r="H20" i="67" s="1"/>
  <c r="F21" i="67" a="1"/>
  <c r="F21" i="67" s="1"/>
  <c r="D22" i="67" a="1"/>
  <c r="D22" i="67" s="1"/>
  <c r="N22" i="67" a="1"/>
  <c r="N22" i="67" s="1"/>
  <c r="L23" i="67" a="1"/>
  <c r="L23" i="67" s="1"/>
  <c r="J24" i="67" a="1"/>
  <c r="J24" i="67" s="1"/>
  <c r="F26" i="67" a="1"/>
  <c r="F26" i="67" s="1"/>
  <c r="N27" i="67" a="1"/>
  <c r="N27" i="67" s="1"/>
  <c r="J29" i="67" a="1"/>
  <c r="J29" i="67" s="1"/>
  <c r="I15" i="67" a="1"/>
  <c r="I15" i="67" s="1"/>
  <c r="G16" i="67" a="1"/>
  <c r="G16" i="67" s="1"/>
  <c r="O17" i="67" a="1"/>
  <c r="O17" i="67" s="1"/>
  <c r="M18" i="67" a="1"/>
  <c r="M18" i="67" s="1"/>
  <c r="K19" i="67" a="1"/>
  <c r="K19" i="67" s="1"/>
  <c r="G21" i="67" a="1"/>
  <c r="G21" i="67" s="1"/>
  <c r="O22" i="67" a="1"/>
  <c r="O22" i="67" s="1"/>
  <c r="K24" i="67" a="1"/>
  <c r="K24" i="67" s="1"/>
  <c r="G26" i="67" a="1"/>
  <c r="G26" i="67" s="1"/>
  <c r="E27" i="67" a="1"/>
  <c r="E27" i="67" s="1"/>
  <c r="M28" i="67" a="1"/>
  <c r="M28" i="67" s="1"/>
  <c r="I30" i="67" a="1"/>
  <c r="I30" i="67" s="1"/>
  <c r="K14" i="67" a="1"/>
  <c r="K14" i="67" s="1"/>
  <c r="E17" i="67" a="1"/>
  <c r="E17" i="67" s="1"/>
  <c r="I20" i="67" a="1"/>
  <c r="I20" i="67" s="1"/>
  <c r="E22" i="67" a="1"/>
  <c r="E22" i="67" s="1"/>
  <c r="M23" i="67" a="1"/>
  <c r="M23" i="67" s="1"/>
  <c r="I25" i="67" a="1"/>
  <c r="I25" i="67" s="1"/>
  <c r="O27" i="67" a="1"/>
  <c r="O27" i="67" s="1"/>
  <c r="K29" i="67" a="1"/>
  <c r="K29" i="67" s="1"/>
  <c r="J15" i="67" a="1"/>
  <c r="J15" i="67" s="1"/>
  <c r="F17" i="67" a="1"/>
  <c r="F17" i="67" s="1"/>
  <c r="N18" i="67" a="1"/>
  <c r="N18" i="67" s="1"/>
  <c r="J20" i="67" a="1"/>
  <c r="J20" i="67" s="1"/>
  <c r="D23" i="67" a="1"/>
  <c r="D23" i="67" s="1"/>
  <c r="J25" i="67" a="1"/>
  <c r="J25" i="67" s="1"/>
  <c r="F27" i="67" a="1"/>
  <c r="F27" i="67" s="1"/>
  <c r="N28" i="67" a="1"/>
  <c r="N28" i="67" s="1"/>
  <c r="J30" i="67" a="1"/>
  <c r="J30" i="67" s="1"/>
  <c r="L14" i="67" a="1"/>
  <c r="L14" i="67" s="1"/>
  <c r="H16" i="67" a="1"/>
  <c r="H16" i="67" s="1"/>
  <c r="D18" i="67" a="1"/>
  <c r="D18" i="67" s="1"/>
  <c r="L19" i="67" a="1"/>
  <c r="L19" i="67" s="1"/>
  <c r="H21" i="67" a="1"/>
  <c r="H21" i="67" s="1"/>
  <c r="F22" i="67" a="1"/>
  <c r="F22" i="67" s="1"/>
  <c r="N23" i="67" a="1"/>
  <c r="N23" i="67" s="1"/>
  <c r="L24" i="67" a="1"/>
  <c r="L24" i="67" s="1"/>
  <c r="H26" i="67" a="1"/>
  <c r="H26" i="67" s="1"/>
  <c r="D28" i="67" a="1"/>
  <c r="D28" i="67" s="1"/>
  <c r="L29" i="67" a="1"/>
  <c r="L29" i="67" s="1"/>
  <c r="M14" i="67" a="1"/>
  <c r="M14" i="67" s="1"/>
  <c r="K15" i="67" a="1"/>
  <c r="K15" i="67" s="1"/>
  <c r="I16" i="67" a="1"/>
  <c r="I16" i="67" s="1"/>
  <c r="G17" i="67" a="1"/>
  <c r="G17" i="67" s="1"/>
  <c r="O18" i="67" a="1"/>
  <c r="O18" i="67" s="1"/>
  <c r="K20" i="67" a="1"/>
  <c r="K20" i="67" s="1"/>
  <c r="G22" i="67" a="1"/>
  <c r="G22" i="67" s="1"/>
  <c r="E23" i="67" a="1"/>
  <c r="E23" i="67" s="1"/>
  <c r="M24" i="67" a="1"/>
  <c r="M24" i="67" s="1"/>
  <c r="I26" i="67" a="1"/>
  <c r="I26" i="67" s="1"/>
  <c r="E28" i="67" a="1"/>
  <c r="E28" i="67" s="1"/>
  <c r="K30" i="67" a="1"/>
  <c r="K30" i="67" s="1"/>
  <c r="E18" i="67" a="1"/>
  <c r="E18" i="67" s="1"/>
  <c r="M19" i="67" a="1"/>
  <c r="M19" i="67" s="1"/>
  <c r="I21" i="67" a="1"/>
  <c r="I21" i="67" s="1"/>
  <c r="O23" i="67" a="1"/>
  <c r="O23" i="67" s="1"/>
  <c r="K25" i="67" a="1"/>
  <c r="K25" i="67" s="1"/>
  <c r="G27" i="67" a="1"/>
  <c r="G27" i="67" s="1"/>
  <c r="O28" i="67" a="1"/>
  <c r="O28" i="67" s="1"/>
  <c r="M29" i="67" a="1"/>
  <c r="M29" i="67" s="1"/>
  <c r="P137" i="67"/>
  <c r="I82" i="67" a="1"/>
  <c r="I82" i="67" s="1"/>
  <c r="J82" i="67" a="1"/>
  <c r="J82" i="67" s="1"/>
  <c r="K82" i="67" a="1"/>
  <c r="K82" i="67" s="1"/>
  <c r="L82" i="67" a="1"/>
  <c r="L82" i="67" s="1"/>
  <c r="M82" i="67" a="1"/>
  <c r="M82" i="67" s="1"/>
  <c r="N82" i="67" a="1"/>
  <c r="N82" i="67" s="1"/>
  <c r="O82" i="67" a="1"/>
  <c r="O82" i="67" s="1"/>
  <c r="D83" i="67" a="1"/>
  <c r="D83" i="67" s="1"/>
  <c r="E83" i="67" a="1"/>
  <c r="E83" i="67" s="1"/>
  <c r="F83" i="67" a="1"/>
  <c r="F83" i="67" s="1"/>
  <c r="G83" i="67" a="1"/>
  <c r="G83" i="67" s="1"/>
  <c r="H83" i="67" a="1"/>
  <c r="H83" i="67" s="1"/>
  <c r="I83" i="67" a="1"/>
  <c r="I83" i="67" s="1"/>
  <c r="J83" i="67" a="1"/>
  <c r="J83" i="67" s="1"/>
  <c r="K83" i="67" a="1"/>
  <c r="K83" i="67" s="1"/>
  <c r="D82" i="67" a="1"/>
  <c r="D82" i="67" s="1"/>
  <c r="L83" i="67" a="1"/>
  <c r="L83" i="67" s="1"/>
  <c r="M83" i="67" a="1"/>
  <c r="M83" i="67" s="1"/>
  <c r="E82" i="67" a="1"/>
  <c r="E82" i="67" s="1"/>
  <c r="F82" i="67" a="1"/>
  <c r="F82" i="67" s="1"/>
  <c r="N83" i="67" a="1"/>
  <c r="N83" i="67" s="1"/>
  <c r="O83" i="67" a="1"/>
  <c r="O83" i="67" s="1"/>
  <c r="G82" i="67" a="1"/>
  <c r="G82" i="67" s="1"/>
  <c r="H82" i="67" a="1"/>
  <c r="H82" i="67" s="1"/>
  <c r="P136" i="67"/>
  <c r="P135" i="67"/>
  <c r="I81" i="67" a="1"/>
  <c r="I81" i="67" s="1"/>
  <c r="J81" i="67" a="1"/>
  <c r="J81" i="67" s="1"/>
  <c r="K81" i="67" a="1"/>
  <c r="K81" i="67" s="1"/>
  <c r="L81" i="67" a="1"/>
  <c r="L81" i="67" s="1"/>
  <c r="M81" i="67" a="1"/>
  <c r="M81" i="67" s="1"/>
  <c r="N81" i="67" a="1"/>
  <c r="N81" i="67" s="1"/>
  <c r="O81" i="67" a="1"/>
  <c r="O81" i="67" s="1"/>
  <c r="D81" i="67" a="1"/>
  <c r="D81" i="67" s="1"/>
  <c r="E81" i="67" a="1"/>
  <c r="E81" i="67" s="1"/>
  <c r="F81" i="67" a="1"/>
  <c r="F81" i="67" s="1"/>
  <c r="G81" i="67" a="1"/>
  <c r="G81" i="67" s="1"/>
  <c r="H81" i="67" a="1"/>
  <c r="H81" i="67" s="1"/>
  <c r="P134" i="67"/>
  <c r="I80" i="67" a="1"/>
  <c r="I80" i="67" s="1"/>
  <c r="J80" i="67" a="1"/>
  <c r="J80" i="67" s="1"/>
  <c r="K80" i="67" a="1"/>
  <c r="K80" i="67" s="1"/>
  <c r="L80" i="67" a="1"/>
  <c r="L80" i="67" s="1"/>
  <c r="M80" i="67" a="1"/>
  <c r="M80" i="67" s="1"/>
  <c r="N80" i="67" a="1"/>
  <c r="N80" i="67" s="1"/>
  <c r="O80" i="67" a="1"/>
  <c r="O80" i="67" s="1"/>
  <c r="D80" i="67" a="1"/>
  <c r="D80" i="67" s="1"/>
  <c r="E80" i="67" a="1"/>
  <c r="E80" i="67" s="1"/>
  <c r="F80" i="67" a="1"/>
  <c r="F80" i="67" s="1"/>
  <c r="G80" i="67" a="1"/>
  <c r="G80" i="67" s="1"/>
  <c r="H80" i="67" a="1"/>
  <c r="H80" i="67" s="1"/>
  <c r="P133" i="67"/>
  <c r="P132" i="67"/>
  <c r="P130" i="67"/>
  <c r="E78" i="67" a="1"/>
  <c r="E78" i="67" s="1"/>
  <c r="M78" i="67" a="1"/>
  <c r="M78" i="67" s="1"/>
  <c r="I79" i="67" a="1"/>
  <c r="I79" i="67" s="1"/>
  <c r="F78" i="67" a="1"/>
  <c r="F78" i="67" s="1"/>
  <c r="N78" i="67" a="1"/>
  <c r="N78" i="67" s="1"/>
  <c r="J79" i="67" a="1"/>
  <c r="J79" i="67" s="1"/>
  <c r="G78" i="67" a="1"/>
  <c r="G78" i="67" s="1"/>
  <c r="O78" i="67" a="1"/>
  <c r="O78" i="67" s="1"/>
  <c r="K79" i="67" a="1"/>
  <c r="K79" i="67" s="1"/>
  <c r="H78" i="67" a="1"/>
  <c r="H78" i="67" s="1"/>
  <c r="D79" i="67" a="1"/>
  <c r="D79" i="67" s="1"/>
  <c r="L79" i="67" a="1"/>
  <c r="L79" i="67" s="1"/>
  <c r="I78" i="67" a="1"/>
  <c r="I78" i="67" s="1"/>
  <c r="E79" i="67" a="1"/>
  <c r="E79" i="67" s="1"/>
  <c r="M79" i="67" a="1"/>
  <c r="M79" i="67" s="1"/>
  <c r="J78" i="67" a="1"/>
  <c r="J78" i="67" s="1"/>
  <c r="F79" i="67" a="1"/>
  <c r="F79" i="67" s="1"/>
  <c r="N79" i="67" a="1"/>
  <c r="N79" i="67" s="1"/>
  <c r="K78" i="67" a="1"/>
  <c r="K78" i="67" s="1"/>
  <c r="G79" i="67" a="1"/>
  <c r="G79" i="67" s="1"/>
  <c r="O79" i="67" a="1"/>
  <c r="O79" i="67" s="1"/>
  <c r="D78" i="67" a="1"/>
  <c r="D78" i="67" s="1"/>
  <c r="L78" i="67" a="1"/>
  <c r="L78" i="67" s="1"/>
  <c r="H79" i="67" a="1"/>
  <c r="H79" i="67" s="1"/>
  <c r="I73" i="67" a="1"/>
  <c r="I73" i="67" s="1"/>
  <c r="E75" i="67" a="1"/>
  <c r="E75" i="67" s="1"/>
  <c r="M76" i="67" a="1"/>
  <c r="M76" i="67" s="1"/>
  <c r="J73" i="67" a="1"/>
  <c r="J73" i="67" s="1"/>
  <c r="F75" i="67" a="1"/>
  <c r="F75" i="67" s="1"/>
  <c r="N76" i="67" a="1"/>
  <c r="N76" i="67" s="1"/>
  <c r="K73" i="67" a="1"/>
  <c r="K73" i="67" s="1"/>
  <c r="G75" i="67" a="1"/>
  <c r="G75" i="67" s="1"/>
  <c r="O76" i="67" a="1"/>
  <c r="O76" i="67" s="1"/>
  <c r="D72" i="67" a="1"/>
  <c r="D72" i="67" s="1"/>
  <c r="L73" i="67" a="1"/>
  <c r="L73" i="67" s="1"/>
  <c r="H75" i="67" a="1"/>
  <c r="H75" i="67" s="1"/>
  <c r="D77" i="67" a="1"/>
  <c r="D77" i="67" s="1"/>
  <c r="E72" i="67" a="1"/>
  <c r="E72" i="67" s="1"/>
  <c r="M73" i="67" a="1"/>
  <c r="M73" i="67" s="1"/>
  <c r="I75" i="67" a="1"/>
  <c r="I75" i="67" s="1"/>
  <c r="E77" i="67" a="1"/>
  <c r="E77" i="67" s="1"/>
  <c r="F72" i="67" a="1"/>
  <c r="F72" i="67" s="1"/>
  <c r="N73" i="67" a="1"/>
  <c r="N73" i="67" s="1"/>
  <c r="J75" i="67" a="1"/>
  <c r="J75" i="67" s="1"/>
  <c r="F77" i="67" a="1"/>
  <c r="F77" i="67" s="1"/>
  <c r="G72" i="67" a="1"/>
  <c r="G72" i="67" s="1"/>
  <c r="O73" i="67" a="1"/>
  <c r="O73" i="67" s="1"/>
  <c r="K75" i="67" a="1"/>
  <c r="K75" i="67" s="1"/>
  <c r="G77" i="67" a="1"/>
  <c r="G77" i="67" s="1"/>
  <c r="N75" i="67" a="1"/>
  <c r="N75" i="67" s="1"/>
  <c r="G74" i="67" a="1"/>
  <c r="G74" i="67" s="1"/>
  <c r="H72" i="67" a="1"/>
  <c r="H72" i="67" s="1"/>
  <c r="D74" i="67" a="1"/>
  <c r="D74" i="67" s="1"/>
  <c r="L75" i="67" a="1"/>
  <c r="L75" i="67" s="1"/>
  <c r="H77" i="67" a="1"/>
  <c r="H77" i="67" s="1"/>
  <c r="F74" i="67" a="1"/>
  <c r="F74" i="67" s="1"/>
  <c r="K72" i="67" a="1"/>
  <c r="K72" i="67" s="1"/>
  <c r="I72" i="67" a="1"/>
  <c r="I72" i="67" s="1"/>
  <c r="E74" i="67" a="1"/>
  <c r="E74" i="67" s="1"/>
  <c r="M75" i="67" a="1"/>
  <c r="M75" i="67" s="1"/>
  <c r="I77" i="67" a="1"/>
  <c r="I77" i="67" s="1"/>
  <c r="J72" i="67" a="1"/>
  <c r="J72" i="67" s="1"/>
  <c r="J77" i="67" a="1"/>
  <c r="J77" i="67" s="1"/>
  <c r="O75" i="67" a="1"/>
  <c r="O75" i="67" s="1"/>
  <c r="H73" i="67" a="1"/>
  <c r="H73" i="67" s="1"/>
  <c r="K77" i="67" a="1"/>
  <c r="K77" i="67" s="1"/>
  <c r="L76" i="67" a="1"/>
  <c r="L76" i="67" s="1"/>
  <c r="L72" i="67" a="1"/>
  <c r="L72" i="67" s="1"/>
  <c r="H74" i="67" a="1"/>
  <c r="H74" i="67" s="1"/>
  <c r="D76" i="67" a="1"/>
  <c r="D76" i="67" s="1"/>
  <c r="L77" i="67" a="1"/>
  <c r="L77" i="67" s="1"/>
  <c r="D75" i="67" a="1"/>
  <c r="D75" i="67" s="1"/>
  <c r="M72" i="67" a="1"/>
  <c r="M72" i="67" s="1"/>
  <c r="I74" i="67" a="1"/>
  <c r="I74" i="67" s="1"/>
  <c r="E76" i="67" a="1"/>
  <c r="E76" i="67" s="1"/>
  <c r="M77" i="67" a="1"/>
  <c r="M77" i="67" s="1"/>
  <c r="N72" i="67" a="1"/>
  <c r="N72" i="67" s="1"/>
  <c r="J74" i="67" a="1"/>
  <c r="J74" i="67" s="1"/>
  <c r="F76" i="67" a="1"/>
  <c r="F76" i="67" s="1"/>
  <c r="N77" i="67" a="1"/>
  <c r="N77" i="67" s="1"/>
  <c r="L74" i="67" a="1"/>
  <c r="L74" i="67" s="1"/>
  <c r="H76" i="67" a="1"/>
  <c r="H76" i="67" s="1"/>
  <c r="O72" i="67" a="1"/>
  <c r="O72" i="67" s="1"/>
  <c r="K74" i="67" a="1"/>
  <c r="K74" i="67" s="1"/>
  <c r="G76" i="67" a="1"/>
  <c r="G76" i="67" s="1"/>
  <c r="O77" i="67" a="1"/>
  <c r="O77" i="67" s="1"/>
  <c r="D73" i="67" a="1"/>
  <c r="D73" i="67" s="1"/>
  <c r="E73" i="67" a="1"/>
  <c r="E73" i="67" s="1"/>
  <c r="M74" i="67" a="1"/>
  <c r="M74" i="67" s="1"/>
  <c r="I76" i="67" a="1"/>
  <c r="I76" i="67" s="1"/>
  <c r="F73" i="67" a="1"/>
  <c r="F73" i="67" s="1"/>
  <c r="N74" i="67" a="1"/>
  <c r="N74" i="67" s="1"/>
  <c r="J76" i="67" a="1"/>
  <c r="J76" i="67" s="1"/>
  <c r="G73" i="67" a="1"/>
  <c r="G73" i="67" s="1"/>
  <c r="O74" i="67" a="1"/>
  <c r="O74" i="67" s="1"/>
  <c r="K76" i="67" a="1"/>
  <c r="K76" i="67" s="1"/>
  <c r="P129" i="67"/>
  <c r="P131" i="67"/>
  <c r="P126" i="67"/>
  <c r="P128" i="67"/>
  <c r="P127" i="67"/>
  <c r="P125" i="67"/>
  <c r="P124" i="67"/>
  <c r="P123" i="67"/>
  <c r="O121" i="67" a="1"/>
  <c r="O121" i="67" s="1"/>
  <c r="P121" i="67" s="1"/>
  <c r="F121" i="67" a="1"/>
  <c r="F121" i="67" s="1"/>
  <c r="G121" i="67" a="1"/>
  <c r="G121" i="67" s="1"/>
  <c r="D121" i="67" a="1"/>
  <c r="D121" i="67" s="1"/>
  <c r="H121" i="67" a="1"/>
  <c r="H121" i="67" s="1"/>
  <c r="N121" i="67" a="1"/>
  <c r="N121" i="67" s="1"/>
  <c r="M121" i="67" a="1"/>
  <c r="M121" i="67" s="1"/>
  <c r="L121" i="67" a="1"/>
  <c r="L121" i="67" s="1"/>
  <c r="K121" i="67" a="1"/>
  <c r="K121" i="67" s="1"/>
  <c r="E121" i="67" a="1"/>
  <c r="E121" i="67" s="1"/>
  <c r="I121" i="67" a="1"/>
  <c r="I121" i="67" s="1"/>
  <c r="J121" i="67" a="1"/>
  <c r="J121" i="67" s="1"/>
  <c r="P122" i="67"/>
  <c r="O53" i="71"/>
  <c r="O41" i="71"/>
  <c r="O36" i="71"/>
  <c r="O46" i="71"/>
  <c r="O48" i="71"/>
  <c r="O32" i="71"/>
  <c r="O62" i="71"/>
  <c r="O25" i="71"/>
  <c r="O47" i="71"/>
  <c r="O39" i="71"/>
  <c r="O33" i="71"/>
  <c r="O20" i="71"/>
  <c r="O44" i="71"/>
  <c r="O52" i="71"/>
  <c r="O17" i="71"/>
  <c r="O51" i="71"/>
  <c r="O38" i="71"/>
  <c r="O19" i="71"/>
  <c r="O21" i="71"/>
  <c r="O23" i="71"/>
  <c r="O37" i="71"/>
  <c r="O54" i="71"/>
  <c r="O40" i="71"/>
  <c r="O29" i="71"/>
  <c r="O22" i="71"/>
  <c r="O45" i="71"/>
  <c r="O18" i="71"/>
  <c r="O57" i="71"/>
  <c r="O30" i="71"/>
  <c r="O34" i="71"/>
  <c r="O43" i="71"/>
  <c r="O28" i="71"/>
  <c r="O49" i="71"/>
  <c r="O16" i="71"/>
  <c r="O59" i="71"/>
  <c r="O55" i="71"/>
  <c r="O60" i="71"/>
  <c r="O61" i="71"/>
  <c r="O50" i="71"/>
  <c r="O31" i="71"/>
  <c r="O58" i="71"/>
  <c r="O27" i="71"/>
  <c r="O26" i="71"/>
  <c r="O35" i="71"/>
  <c r="O56" i="71"/>
  <c r="O15" i="71"/>
  <c r="O24" i="71"/>
  <c r="O14" i="71"/>
  <c r="J69" i="67" a="1"/>
  <c r="J69" i="67" s="1"/>
  <c r="N70" i="67" a="1"/>
  <c r="N70" i="67" s="1"/>
  <c r="D71" i="67" a="1"/>
  <c r="D71" i="67" s="1"/>
  <c r="G71" i="67" a="1"/>
  <c r="G71" i="67" s="1"/>
  <c r="C67" i="67"/>
  <c r="L70" i="67" a="1"/>
  <c r="L70" i="67" s="1"/>
  <c r="G69" i="67" a="1"/>
  <c r="G69" i="67" s="1"/>
  <c r="I68" i="67" a="1"/>
  <c r="I68" i="67" s="1"/>
  <c r="E71" i="67" a="1"/>
  <c r="E71" i="67" s="1"/>
  <c r="F69" i="67" a="1"/>
  <c r="F69" i="67" s="1"/>
  <c r="G70" i="67" a="1"/>
  <c r="G70" i="67" s="1"/>
  <c r="E69" i="67" a="1"/>
  <c r="E69" i="67" s="1"/>
  <c r="O71" i="67" a="1"/>
  <c r="O71" i="67" s="1"/>
  <c r="F70" i="67" a="1"/>
  <c r="F70" i="67" s="1"/>
  <c r="D69" i="67" a="1"/>
  <c r="D69" i="67" s="1"/>
  <c r="N71" i="67" a="1"/>
  <c r="N71" i="67" s="1"/>
  <c r="O69" i="67" a="1"/>
  <c r="O69" i="67" s="1"/>
  <c r="O70" i="67" a="1"/>
  <c r="O70" i="67" s="1"/>
  <c r="E70" i="67" a="1"/>
  <c r="E70" i="67" s="1"/>
  <c r="H68" i="67" a="1"/>
  <c r="H68" i="67" s="1"/>
  <c r="M71" i="67" a="1"/>
  <c r="M71" i="67" s="1"/>
  <c r="O68" i="67" a="1"/>
  <c r="O68" i="67" s="1"/>
  <c r="M69" i="67" a="1"/>
  <c r="M69" i="67" s="1"/>
  <c r="M70" i="67" a="1"/>
  <c r="M70" i="67" s="1"/>
  <c r="L71" i="67" a="1"/>
  <c r="L71" i="67" s="1"/>
  <c r="N68" i="67" a="1"/>
  <c r="N68" i="67" s="1"/>
  <c r="L69" i="67" a="1"/>
  <c r="L69" i="67" s="1"/>
  <c r="M68" i="67" a="1"/>
  <c r="M68" i="67" s="1"/>
  <c r="K70" i="67" a="1"/>
  <c r="K70" i="67" s="1"/>
  <c r="K71" i="67" a="1"/>
  <c r="K71" i="67" s="1"/>
  <c r="L68" i="67" a="1"/>
  <c r="L68" i="67" s="1"/>
  <c r="D70" i="67" a="1"/>
  <c r="D70" i="67" s="1"/>
  <c r="H71" i="67" a="1"/>
  <c r="H71" i="67" s="1"/>
  <c r="J71" i="67" a="1"/>
  <c r="J71" i="67" s="1"/>
  <c r="J70" i="67" a="1"/>
  <c r="J70" i="67" s="1"/>
  <c r="J68" i="67" a="1"/>
  <c r="J68" i="67" s="1"/>
  <c r="N69" i="67" a="1"/>
  <c r="N69" i="67" s="1"/>
  <c r="K69" i="67" a="1"/>
  <c r="K69" i="67" s="1"/>
  <c r="K68" i="67" a="1"/>
  <c r="K68" i="67" s="1"/>
  <c r="G68" i="67" a="1"/>
  <c r="G68" i="67" s="1"/>
  <c r="I71" i="67" a="1"/>
  <c r="I71" i="67" s="1"/>
  <c r="I70" i="67" a="1"/>
  <c r="I70" i="67" s="1"/>
  <c r="D68" i="67" a="1"/>
  <c r="D68" i="67" s="1"/>
  <c r="I69" i="67" a="1"/>
  <c r="I69" i="67" s="1"/>
  <c r="F68" i="67" a="1"/>
  <c r="F68" i="67" s="1"/>
  <c r="H69" i="67" a="1"/>
  <c r="H69" i="67" s="1"/>
  <c r="H70" i="67" a="1"/>
  <c r="H70" i="67" s="1"/>
  <c r="F71" i="67" a="1"/>
  <c r="F71" i="67" s="1"/>
  <c r="E68" i="67" a="1"/>
  <c r="E68" i="67" s="1"/>
  <c r="C13" i="67"/>
  <c r="Q113" i="71" l="1" a="1"/>
  <c r="Q113" i="71" s="1"/>
  <c r="Q118" i="71" a="1"/>
  <c r="Q118" i="71" s="1"/>
  <c r="Q115" i="71" a="1"/>
  <c r="Q115" i="71" s="1"/>
  <c r="Q116" i="71" a="1"/>
  <c r="Q116" i="71" s="1"/>
  <c r="Q117" i="71" a="1"/>
  <c r="Q117" i="71" s="1"/>
  <c r="Q121" i="71" a="1"/>
  <c r="Q121" i="71" s="1"/>
  <c r="Q114" i="71" a="1"/>
  <c r="Q114" i="71" s="1"/>
  <c r="Q122" i="71" a="1"/>
  <c r="Q122" i="71" s="1"/>
  <c r="Q103" i="71" a="1"/>
  <c r="Q103" i="71" s="1"/>
  <c r="Q119" i="71" a="1"/>
  <c r="Q119" i="71" s="1"/>
  <c r="Q104" i="71" a="1"/>
  <c r="Q104" i="71" s="1"/>
  <c r="Q105" i="71" a="1"/>
  <c r="Q105" i="71" s="1"/>
  <c r="Q106" i="71" a="1"/>
  <c r="Q106" i="71" s="1"/>
  <c r="Q107" i="71" a="1"/>
  <c r="Q107" i="71" s="1"/>
  <c r="Q108" i="71" a="1"/>
  <c r="Q108" i="71" s="1"/>
  <c r="Q109" i="71" a="1"/>
  <c r="Q109" i="71" s="1"/>
  <c r="Q120" i="71" a="1"/>
  <c r="Q120" i="71" s="1"/>
  <c r="Q110" i="71" a="1"/>
  <c r="Q110" i="71" s="1"/>
  <c r="Q111" i="71" a="1"/>
  <c r="Q111" i="71" s="1"/>
  <c r="Q112" i="71" a="1"/>
  <c r="Q112" i="71" s="1"/>
  <c r="P17" i="67"/>
  <c r="Q17" i="67" s="1"/>
  <c r="P84" i="67"/>
  <c r="E108" i="70" s="1" a="1"/>
  <c r="E108" i="70" s="1"/>
  <c r="F108" i="70" s="1"/>
  <c r="I108" i="70" s="1"/>
  <c r="J108" i="70" s="1"/>
  <c r="P30" i="67"/>
  <c r="Q30" i="67" s="1"/>
  <c r="Q101" i="71" s="1" a="1"/>
  <c r="Q101" i="71" s="1"/>
  <c r="P14" i="71"/>
  <c r="P57" i="71"/>
  <c r="P47" i="71"/>
  <c r="P24" i="71"/>
  <c r="P18" i="71"/>
  <c r="P25" i="71"/>
  <c r="P28" i="71"/>
  <c r="P44" i="71"/>
  <c r="P15" i="71"/>
  <c r="P42" i="71"/>
  <c r="P62" i="71"/>
  <c r="P60" i="71"/>
  <c r="P19" i="71"/>
  <c r="P34" i="71"/>
  <c r="P33" i="71"/>
  <c r="P56" i="71"/>
  <c r="P45" i="71"/>
  <c r="P32" i="71"/>
  <c r="P35" i="71"/>
  <c r="P22" i="71"/>
  <c r="P48" i="71"/>
  <c r="P30" i="71"/>
  <c r="P39" i="71"/>
  <c r="P26" i="71"/>
  <c r="P29" i="71"/>
  <c r="P46" i="71"/>
  <c r="P27" i="71"/>
  <c r="P40" i="71"/>
  <c r="P36" i="71"/>
  <c r="P58" i="71"/>
  <c r="P54" i="71"/>
  <c r="P41" i="71"/>
  <c r="P31" i="71"/>
  <c r="P37" i="71"/>
  <c r="P53" i="71"/>
  <c r="P50" i="71"/>
  <c r="P23" i="71"/>
  <c r="P55" i="71"/>
  <c r="P38" i="71"/>
  <c r="P59" i="71"/>
  <c r="P51" i="71"/>
  <c r="E118" i="70" a="1"/>
  <c r="E118" i="70" s="1"/>
  <c r="F118" i="70" s="1"/>
  <c r="I118" i="70" s="1"/>
  <c r="J118" i="70" s="1"/>
  <c r="E113" i="70" a="1"/>
  <c r="E113" i="70" s="1"/>
  <c r="F113" i="70" s="1"/>
  <c r="I113" i="70" s="1"/>
  <c r="J113" i="70" s="1"/>
  <c r="E120" i="70" a="1"/>
  <c r="E120" i="70" s="1"/>
  <c r="F120" i="70" s="1"/>
  <c r="I120" i="70" s="1"/>
  <c r="J120" i="70" s="1"/>
  <c r="E124" i="70" a="1"/>
  <c r="E124" i="70" s="1"/>
  <c r="F124" i="70" s="1"/>
  <c r="I124" i="70" s="1"/>
  <c r="J124" i="70" s="1"/>
  <c r="E125" i="70" a="1"/>
  <c r="E125" i="70" s="1"/>
  <c r="F125" i="70" s="1"/>
  <c r="I125" i="70" s="1"/>
  <c r="J125" i="70" s="1"/>
  <c r="E112" i="70" a="1"/>
  <c r="E112" i="70" s="1"/>
  <c r="F112" i="70" s="1"/>
  <c r="I112" i="70" s="1"/>
  <c r="J112" i="70" s="1"/>
  <c r="E121" i="70" a="1"/>
  <c r="E121" i="70" s="1"/>
  <c r="F121" i="70" s="1"/>
  <c r="I121" i="70" s="1"/>
  <c r="J121" i="70" s="1"/>
  <c r="E127" i="70" a="1"/>
  <c r="E127" i="70" s="1"/>
  <c r="F127" i="70" s="1"/>
  <c r="I127" i="70" s="1"/>
  <c r="J127" i="70" s="1"/>
  <c r="E128" i="70" a="1"/>
  <c r="E128" i="70" s="1"/>
  <c r="F128" i="70" s="1"/>
  <c r="I128" i="70" s="1"/>
  <c r="J128" i="70" s="1"/>
  <c r="E122" i="70" a="1"/>
  <c r="E122" i="70" s="1"/>
  <c r="F122" i="70" s="1"/>
  <c r="I122" i="70" s="1"/>
  <c r="J122" i="70" s="1"/>
  <c r="E116" i="70" a="1"/>
  <c r="E116" i="70" s="1"/>
  <c r="F116" i="70" s="1"/>
  <c r="I116" i="70" s="1"/>
  <c r="J116" i="70" s="1"/>
  <c r="E114" i="70" a="1"/>
  <c r="E114" i="70" s="1"/>
  <c r="F114" i="70" s="1"/>
  <c r="I114" i="70" s="1"/>
  <c r="J114" i="70" s="1"/>
  <c r="E109" i="70" a="1"/>
  <c r="E109" i="70" s="1"/>
  <c r="F109" i="70" s="1"/>
  <c r="I109" i="70" s="1"/>
  <c r="J109" i="70" s="1"/>
  <c r="E110" i="70" a="1"/>
  <c r="E110" i="70" s="1"/>
  <c r="F110" i="70" s="1"/>
  <c r="I110" i="70" s="1"/>
  <c r="J110" i="70" s="1"/>
  <c r="E117" i="70" a="1"/>
  <c r="E117" i="70" s="1"/>
  <c r="F117" i="70" s="1"/>
  <c r="I117" i="70" s="1"/>
  <c r="J117" i="70" s="1"/>
  <c r="E123" i="70" a="1"/>
  <c r="E123" i="70" s="1"/>
  <c r="F123" i="70" s="1"/>
  <c r="I123" i="70" s="1"/>
  <c r="J123" i="70" s="1"/>
  <c r="E111" i="70" a="1"/>
  <c r="E111" i="70" s="1"/>
  <c r="F111" i="70" s="1"/>
  <c r="I111" i="70" s="1"/>
  <c r="J111" i="70" s="1"/>
  <c r="E115" i="70" a="1"/>
  <c r="E115" i="70" s="1"/>
  <c r="F115" i="70" s="1"/>
  <c r="I115" i="70" s="1"/>
  <c r="J115" i="70" s="1"/>
  <c r="E126" i="70" a="1"/>
  <c r="E126" i="70" s="1"/>
  <c r="F126" i="70" s="1"/>
  <c r="I126" i="70" s="1"/>
  <c r="J126" i="70" s="1"/>
  <c r="E119" i="70" a="1"/>
  <c r="E119" i="70" s="1"/>
  <c r="F119" i="70" s="1"/>
  <c r="I119" i="70" s="1"/>
  <c r="J119" i="70" s="1"/>
  <c r="P16" i="71"/>
  <c r="P17" i="71"/>
  <c r="P49" i="71"/>
  <c r="P52" i="71"/>
  <c r="P61" i="71"/>
  <c r="P21" i="71"/>
  <c r="P43" i="71"/>
  <c r="P20" i="71"/>
  <c r="D13" i="67" a="1"/>
  <c r="D13" i="67" s="1"/>
  <c r="H13" i="67" a="1"/>
  <c r="H13" i="67" s="1"/>
  <c r="N13" i="67" a="1"/>
  <c r="N13" i="67" s="1"/>
  <c r="J13" i="67" a="1"/>
  <c r="J13" i="67" s="1"/>
  <c r="I13" i="67" a="1"/>
  <c r="I13" i="67" s="1"/>
  <c r="G13" i="67" a="1"/>
  <c r="G13" i="67" s="1"/>
  <c r="F13" i="67" a="1"/>
  <c r="F13" i="67" s="1"/>
  <c r="K13" i="67" a="1"/>
  <c r="K13" i="67" s="1"/>
  <c r="M13" i="67" a="1"/>
  <c r="M13" i="67" s="1"/>
  <c r="L13" i="67" a="1"/>
  <c r="L13" i="67" s="1"/>
  <c r="E13" i="67" a="1"/>
  <c r="E13" i="67" s="1"/>
  <c r="O13" i="67" a="1"/>
  <c r="O13" i="67" s="1"/>
  <c r="P13" i="67" s="1"/>
  <c r="Q13" i="67" s="1"/>
  <c r="P83" i="67"/>
  <c r="E74" i="70" s="1" a="1"/>
  <c r="E74" i="70" s="1"/>
  <c r="F74" i="70" s="1"/>
  <c r="I74" i="70" s="1"/>
  <c r="J74" i="70" s="1"/>
  <c r="P29" i="67"/>
  <c r="Q29" i="67" s="1"/>
  <c r="P28" i="67"/>
  <c r="Q28" i="67" s="1"/>
  <c r="P82" i="67"/>
  <c r="E70" i="70" s="1" a="1"/>
  <c r="E70" i="70" s="1"/>
  <c r="F70" i="70" s="1"/>
  <c r="I70" i="70" s="1"/>
  <c r="J70" i="70" s="1"/>
  <c r="P81" i="67"/>
  <c r="E46" i="70" s="1" a="1"/>
  <c r="E46" i="70" s="1"/>
  <c r="F46" i="70" s="1"/>
  <c r="I46" i="70" s="1"/>
  <c r="J46" i="70" s="1"/>
  <c r="P27" i="67"/>
  <c r="Q27" i="67" s="1"/>
  <c r="P26" i="67"/>
  <c r="Q26" i="67" s="1"/>
  <c r="P80" i="67"/>
  <c r="E44" i="70" s="1" a="1"/>
  <c r="E44" i="70" s="1"/>
  <c r="F44" i="70" s="1"/>
  <c r="I44" i="70" s="1"/>
  <c r="J44" i="70" s="1"/>
  <c r="P79" i="67"/>
  <c r="E31" i="70" s="1" a="1"/>
  <c r="E31" i="70" s="1"/>
  <c r="F31" i="70" s="1"/>
  <c r="I31" i="70" s="1"/>
  <c r="J31" i="70" s="1"/>
  <c r="P25" i="67"/>
  <c r="Q25" i="67" s="1"/>
  <c r="P77" i="67"/>
  <c r="E61" i="70" s="1" a="1"/>
  <c r="E61" i="70" s="1"/>
  <c r="F61" i="70" s="1"/>
  <c r="I61" i="70" s="1"/>
  <c r="J61" i="70" s="1"/>
  <c r="P24" i="67"/>
  <c r="Q24" i="67" s="1"/>
  <c r="P78" i="67"/>
  <c r="E71" i="70" s="1" a="1"/>
  <c r="E71" i="70" s="1"/>
  <c r="F71" i="70" s="1"/>
  <c r="I71" i="70" s="1"/>
  <c r="J71" i="70" s="1"/>
  <c r="P19" i="67"/>
  <c r="Q19" i="67" s="1"/>
  <c r="P18" i="67"/>
  <c r="Q18" i="67" s="1"/>
  <c r="P73" i="67"/>
  <c r="E106" i="70" s="1" a="1"/>
  <c r="E106" i="70" s="1"/>
  <c r="F106" i="70" s="1"/>
  <c r="I106" i="70" s="1"/>
  <c r="J106" i="70" s="1"/>
  <c r="P75" i="67"/>
  <c r="E25" i="70" s="1" a="1"/>
  <c r="E25" i="70" s="1"/>
  <c r="F25" i="70" s="1"/>
  <c r="I25" i="70" s="1"/>
  <c r="J25" i="70" s="1"/>
  <c r="P21" i="67"/>
  <c r="Q21" i="67" s="1"/>
  <c r="P72" i="67"/>
  <c r="E32" i="70" s="1" a="1"/>
  <c r="E32" i="70" s="1"/>
  <c r="F32" i="70" s="1"/>
  <c r="I32" i="70" s="1"/>
  <c r="J32" i="70" s="1"/>
  <c r="P74" i="67"/>
  <c r="E40" i="70" s="1" a="1"/>
  <c r="E40" i="70" s="1"/>
  <c r="F40" i="70" s="1"/>
  <c r="I40" i="70" s="1"/>
  <c r="J40" i="70" s="1"/>
  <c r="P20" i="67"/>
  <c r="Q20" i="67" s="1"/>
  <c r="P22" i="67"/>
  <c r="Q22" i="67" s="1"/>
  <c r="P76" i="67"/>
  <c r="E43" i="70" s="1" a="1"/>
  <c r="E43" i="70" s="1"/>
  <c r="F43" i="70" s="1"/>
  <c r="I43" i="70" s="1"/>
  <c r="J43" i="70" s="1"/>
  <c r="P23" i="67"/>
  <c r="Q23" i="67" s="1"/>
  <c r="P16" i="67"/>
  <c r="Q16" i="67" s="1"/>
  <c r="P70" i="67"/>
  <c r="E50" i="70" s="1" a="1"/>
  <c r="E50" i="70" s="1"/>
  <c r="F50" i="70" s="1"/>
  <c r="I50" i="70" s="1"/>
  <c r="J50" i="70" s="1"/>
  <c r="P71" i="67"/>
  <c r="E81" i="70" s="1" a="1"/>
  <c r="E81" i="70" s="1"/>
  <c r="F81" i="70" s="1"/>
  <c r="I81" i="70" s="1"/>
  <c r="J81" i="70" s="1"/>
  <c r="P69" i="67"/>
  <c r="E35" i="70" s="1" a="1"/>
  <c r="E35" i="70" s="1"/>
  <c r="F35" i="70" s="1"/>
  <c r="I35" i="70" s="1"/>
  <c r="J35" i="70" s="1"/>
  <c r="P15" i="67"/>
  <c r="Q15" i="67" s="1"/>
  <c r="P68" i="67"/>
  <c r="E37" i="70" s="1" a="1"/>
  <c r="E37" i="70" s="1"/>
  <c r="F37" i="70" s="1"/>
  <c r="I37" i="70" s="1"/>
  <c r="J37" i="70" s="1"/>
  <c r="P14" i="67"/>
  <c r="Q14" i="67" s="1"/>
  <c r="O13" i="71"/>
  <c r="P13" i="71" s="1"/>
  <c r="K67" i="67" a="1"/>
  <c r="K67" i="67" s="1"/>
  <c r="G67" i="67" a="1"/>
  <c r="G67" i="67" s="1"/>
  <c r="H67" i="67" a="1"/>
  <c r="H67" i="67" s="1"/>
  <c r="O67" i="67" a="1"/>
  <c r="O67" i="67" s="1"/>
  <c r="D67" i="67" a="1"/>
  <c r="D67" i="67" s="1"/>
  <c r="I67" i="67" a="1"/>
  <c r="I67" i="67" s="1"/>
  <c r="L67" i="67" a="1"/>
  <c r="L67" i="67" s="1"/>
  <c r="E67" i="67" a="1"/>
  <c r="E67" i="67" s="1"/>
  <c r="N67" i="67" a="1"/>
  <c r="N67" i="67" s="1"/>
  <c r="M67" i="67" a="1"/>
  <c r="M67" i="67" s="1"/>
  <c r="J67" i="67" a="1"/>
  <c r="J67" i="67" s="1"/>
  <c r="F67" i="67" a="1"/>
  <c r="F67" i="67" s="1"/>
  <c r="Q68" i="71" l="1" a="1"/>
  <c r="Q68" i="71" s="1"/>
  <c r="E64" i="61" s="1" a="1"/>
  <c r="E64" i="61" s="1"/>
  <c r="Q57" i="71" a="1"/>
  <c r="Q57" i="71" s="1"/>
  <c r="E58" i="70" a="1"/>
  <c r="E58" i="70" s="1"/>
  <c r="F58" i="70" s="1"/>
  <c r="I58" i="70" s="1"/>
  <c r="J58" i="70" s="1"/>
  <c r="E26" i="70" a="1"/>
  <c r="E26" i="70" s="1"/>
  <c r="F26" i="70" s="1"/>
  <c r="I26" i="70" s="1"/>
  <c r="J26" i="70" s="1"/>
  <c r="E76" i="70" a="1"/>
  <c r="E76" i="70" s="1"/>
  <c r="F76" i="70" s="1"/>
  <c r="I76" i="70" s="1"/>
  <c r="J76" i="70" s="1"/>
  <c r="E36" i="70" a="1"/>
  <c r="E36" i="70" s="1"/>
  <c r="F36" i="70" s="1"/>
  <c r="I36" i="70" s="1"/>
  <c r="J36" i="70" s="1"/>
  <c r="E77" i="70" a="1"/>
  <c r="E77" i="70" s="1"/>
  <c r="F77" i="70" s="1"/>
  <c r="I77" i="70" s="1"/>
  <c r="J77" i="70" s="1"/>
  <c r="E60" i="70" a="1"/>
  <c r="E60" i="70" s="1"/>
  <c r="F60" i="70" s="1"/>
  <c r="I60" i="70" s="1"/>
  <c r="J60" i="70" s="1"/>
  <c r="E56" i="70" a="1"/>
  <c r="E56" i="70" s="1"/>
  <c r="F56" i="70" s="1"/>
  <c r="I56" i="70" s="1"/>
  <c r="J56" i="70" s="1"/>
  <c r="E55" i="70" a="1"/>
  <c r="E55" i="70" s="1"/>
  <c r="F55" i="70" s="1"/>
  <c r="I55" i="70" s="1"/>
  <c r="J55" i="70" s="1"/>
  <c r="E52" i="70" a="1"/>
  <c r="E52" i="70" s="1"/>
  <c r="F52" i="70" s="1"/>
  <c r="I52" i="70" s="1"/>
  <c r="J52" i="70" s="1"/>
  <c r="E42" i="70" a="1"/>
  <c r="E42" i="70" s="1"/>
  <c r="F42" i="70" s="1"/>
  <c r="I42" i="70" s="1"/>
  <c r="J42" i="70" s="1"/>
  <c r="E53" i="70" a="1"/>
  <c r="E53" i="70" s="1"/>
  <c r="F53" i="70" s="1"/>
  <c r="I53" i="70" s="1"/>
  <c r="J53" i="70" s="1"/>
  <c r="E20" i="70" a="1"/>
  <c r="E20" i="70" s="1"/>
  <c r="F20" i="70" s="1"/>
  <c r="I20" i="70" s="1"/>
  <c r="J20" i="70" s="1"/>
  <c r="E89" i="70" a="1"/>
  <c r="E89" i="70" s="1"/>
  <c r="F89" i="70" s="1"/>
  <c r="I89" i="70" s="1"/>
  <c r="J89" i="70" s="1"/>
  <c r="E97" i="70" a="1"/>
  <c r="E97" i="70" s="1"/>
  <c r="F97" i="70" s="1"/>
  <c r="I97" i="70" s="1"/>
  <c r="J97" i="70" s="1"/>
  <c r="E72" i="70" a="1"/>
  <c r="E72" i="70" s="1"/>
  <c r="F72" i="70" s="1"/>
  <c r="I72" i="70" s="1"/>
  <c r="J72" i="70" s="1"/>
  <c r="E39" i="70" a="1"/>
  <c r="E39" i="70" s="1"/>
  <c r="F39" i="70" s="1"/>
  <c r="I39" i="70" s="1"/>
  <c r="J39" i="70" s="1"/>
  <c r="E21" i="70" a="1"/>
  <c r="E21" i="70" s="1"/>
  <c r="F21" i="70" s="1"/>
  <c r="I21" i="70" s="1"/>
  <c r="J21" i="70" s="1"/>
  <c r="E86" i="70" a="1"/>
  <c r="E86" i="70" s="1"/>
  <c r="F86" i="70" s="1"/>
  <c r="I86" i="70" s="1"/>
  <c r="J86" i="70" s="1"/>
  <c r="E107" i="70" a="1"/>
  <c r="E107" i="70" s="1"/>
  <c r="F107" i="70" s="1"/>
  <c r="I107" i="70" s="1"/>
  <c r="J107" i="70" s="1"/>
  <c r="E28" i="70" a="1"/>
  <c r="E28" i="70" s="1"/>
  <c r="F28" i="70" s="1"/>
  <c r="I28" i="70" s="1"/>
  <c r="J28" i="70" s="1"/>
  <c r="E29" i="70" a="1"/>
  <c r="E29" i="70" s="1"/>
  <c r="F29" i="70" s="1"/>
  <c r="I29" i="70" s="1"/>
  <c r="J29" i="70" s="1"/>
  <c r="E73" i="70" a="1"/>
  <c r="E73" i="70" s="1"/>
  <c r="F73" i="70" s="1"/>
  <c r="I73" i="70" s="1"/>
  <c r="J73" i="70" s="1"/>
  <c r="E104" i="70" a="1"/>
  <c r="E104" i="70" s="1"/>
  <c r="F104" i="70" s="1"/>
  <c r="I104" i="70" s="1"/>
  <c r="J104" i="70" s="1"/>
  <c r="E48" i="70" a="1"/>
  <c r="E48" i="70" s="1"/>
  <c r="F48" i="70" s="1"/>
  <c r="I48" i="70" s="1"/>
  <c r="J48" i="70" s="1"/>
  <c r="E92" i="70" a="1"/>
  <c r="E92" i="70" s="1"/>
  <c r="F92" i="70" s="1"/>
  <c r="I92" i="70" s="1"/>
  <c r="J92" i="70" s="1"/>
  <c r="E68" i="70" a="1"/>
  <c r="E68" i="70" s="1"/>
  <c r="F68" i="70" s="1"/>
  <c r="I68" i="70" s="1"/>
  <c r="J68" i="70" s="1"/>
  <c r="E23" i="70" a="1"/>
  <c r="E23" i="70" s="1"/>
  <c r="F23" i="70" s="1"/>
  <c r="I23" i="70" s="1"/>
  <c r="J23" i="70" s="1"/>
  <c r="E84" i="70" a="1"/>
  <c r="E84" i="70" s="1"/>
  <c r="F84" i="70" s="1"/>
  <c r="I84" i="70" s="1"/>
  <c r="J84" i="70" s="1"/>
  <c r="E47" i="70" a="1"/>
  <c r="E47" i="70" s="1"/>
  <c r="F47" i="70" s="1"/>
  <c r="I47" i="70" s="1"/>
  <c r="J47" i="70" s="1"/>
  <c r="E63" i="70" a="1"/>
  <c r="E63" i="70" s="1"/>
  <c r="F63" i="70" s="1"/>
  <c r="I63" i="70" s="1"/>
  <c r="J63" i="70" s="1"/>
  <c r="E79" i="70" a="1"/>
  <c r="E79" i="70" s="1"/>
  <c r="F79" i="70" s="1"/>
  <c r="I79" i="70" s="1"/>
  <c r="J79" i="70" s="1"/>
  <c r="E90" i="70" a="1"/>
  <c r="E90" i="70" s="1"/>
  <c r="F90" i="70" s="1"/>
  <c r="I90" i="70" s="1"/>
  <c r="J90" i="70" s="1"/>
  <c r="E51" i="70" a="1"/>
  <c r="E51" i="70" s="1"/>
  <c r="F51" i="70" s="1"/>
  <c r="I51" i="70" s="1"/>
  <c r="J51" i="70" s="1"/>
  <c r="E105" i="70" a="1"/>
  <c r="E105" i="70" s="1"/>
  <c r="F105" i="70" s="1"/>
  <c r="I105" i="70" s="1"/>
  <c r="J105" i="70" s="1"/>
  <c r="E80" i="70" a="1"/>
  <c r="E80" i="70" s="1"/>
  <c r="F80" i="70" s="1"/>
  <c r="I80" i="70" s="1"/>
  <c r="J80" i="70" s="1"/>
  <c r="E99" i="70" a="1"/>
  <c r="E99" i="70" s="1"/>
  <c r="F99" i="70" s="1"/>
  <c r="I99" i="70" s="1"/>
  <c r="J99" i="70" s="1"/>
  <c r="E96" i="70" a="1"/>
  <c r="E96" i="70" s="1"/>
  <c r="F96" i="70" s="1"/>
  <c r="I96" i="70" s="1"/>
  <c r="J96" i="70" s="1"/>
  <c r="E83" i="70" a="1"/>
  <c r="E83" i="70" s="1"/>
  <c r="F83" i="70" s="1"/>
  <c r="I83" i="70" s="1"/>
  <c r="J83" i="70" s="1"/>
  <c r="E67" i="70" a="1"/>
  <c r="E67" i="70" s="1"/>
  <c r="F67" i="70" s="1"/>
  <c r="I67" i="70" s="1"/>
  <c r="J67" i="70" s="1"/>
  <c r="E22" i="70" a="1"/>
  <c r="E22" i="70" s="1"/>
  <c r="F22" i="70" s="1"/>
  <c r="I22" i="70" s="1"/>
  <c r="J22" i="70" s="1"/>
  <c r="E88" i="70" a="1"/>
  <c r="E88" i="70" s="1"/>
  <c r="F88" i="70" s="1"/>
  <c r="I88" i="70" s="1"/>
  <c r="J88" i="70" s="1"/>
  <c r="E62" i="70" a="1"/>
  <c r="E62" i="70" s="1"/>
  <c r="F62" i="70" s="1"/>
  <c r="I62" i="70" s="1"/>
  <c r="J62" i="70" s="1"/>
  <c r="E33" i="70" a="1"/>
  <c r="E33" i="70" s="1"/>
  <c r="F33" i="70" s="1"/>
  <c r="I33" i="70" s="1"/>
  <c r="J33" i="70" s="1"/>
  <c r="E98" i="70" a="1"/>
  <c r="E98" i="70" s="1"/>
  <c r="F98" i="70" s="1"/>
  <c r="I98" i="70" s="1"/>
  <c r="J98" i="70" s="1"/>
  <c r="E41" i="70" a="1"/>
  <c r="E41" i="70" s="1"/>
  <c r="F41" i="70" s="1"/>
  <c r="I41" i="70" s="1"/>
  <c r="J41" i="70" s="1"/>
  <c r="E38" i="70" a="1"/>
  <c r="E38" i="70" s="1"/>
  <c r="F38" i="70" s="1"/>
  <c r="I38" i="70" s="1"/>
  <c r="J38" i="70" s="1"/>
  <c r="E93" i="70" a="1"/>
  <c r="E93" i="70" s="1"/>
  <c r="F93" i="70" s="1"/>
  <c r="I93" i="70" s="1"/>
  <c r="J93" i="70" s="1"/>
  <c r="E103" i="70" a="1"/>
  <c r="E103" i="70" s="1"/>
  <c r="F103" i="70" s="1"/>
  <c r="I103" i="70" s="1"/>
  <c r="J103" i="70" s="1"/>
  <c r="E75" i="70" a="1"/>
  <c r="E75" i="70" s="1"/>
  <c r="F75" i="70" s="1"/>
  <c r="I75" i="70" s="1"/>
  <c r="J75" i="70" s="1"/>
  <c r="E27" i="70" a="1"/>
  <c r="E27" i="70" s="1"/>
  <c r="F27" i="70" s="1"/>
  <c r="I27" i="70" s="1"/>
  <c r="J27" i="70" s="1"/>
  <c r="E54" i="70" a="1"/>
  <c r="E54" i="70" s="1"/>
  <c r="F54" i="70" s="1"/>
  <c r="I54" i="70" s="1"/>
  <c r="J54" i="70" s="1"/>
  <c r="E85" i="70" a="1"/>
  <c r="E85" i="70" s="1"/>
  <c r="F85" i="70" s="1"/>
  <c r="I85" i="70" s="1"/>
  <c r="J85" i="70" s="1"/>
  <c r="E95" i="70" a="1"/>
  <c r="E95" i="70" s="1"/>
  <c r="F95" i="70" s="1"/>
  <c r="I95" i="70" s="1"/>
  <c r="J95" i="70" s="1"/>
  <c r="E87" i="70" a="1"/>
  <c r="E87" i="70" s="1"/>
  <c r="F87" i="70" s="1"/>
  <c r="I87" i="70" s="1"/>
  <c r="J87" i="70" s="1"/>
  <c r="E19" i="70" a="1"/>
  <c r="E19" i="70" s="1"/>
  <c r="F19" i="70" s="1"/>
  <c r="E94" i="70" a="1"/>
  <c r="E94" i="70" s="1"/>
  <c r="F94" i="70" s="1"/>
  <c r="I94" i="70" s="1"/>
  <c r="J94" i="70" s="1"/>
  <c r="E102" i="70" a="1"/>
  <c r="E102" i="70" s="1"/>
  <c r="F102" i="70" s="1"/>
  <c r="I102" i="70" s="1"/>
  <c r="J102" i="70" s="1"/>
  <c r="E65" i="70" a="1"/>
  <c r="E65" i="70" s="1"/>
  <c r="F65" i="70" s="1"/>
  <c r="I65" i="70" s="1"/>
  <c r="J65" i="70" s="1"/>
  <c r="E45" i="70" a="1"/>
  <c r="E45" i="70" s="1"/>
  <c r="F45" i="70" s="1"/>
  <c r="I45" i="70" s="1"/>
  <c r="J45" i="70" s="1"/>
  <c r="E64" i="70" a="1"/>
  <c r="E64" i="70" s="1"/>
  <c r="F64" i="70" s="1"/>
  <c r="I64" i="70" s="1"/>
  <c r="J64" i="70" s="1"/>
  <c r="E101" i="70" a="1"/>
  <c r="E101" i="70" s="1"/>
  <c r="F101" i="70" s="1"/>
  <c r="I101" i="70" s="1"/>
  <c r="J101" i="70" s="1"/>
  <c r="E82" i="70" a="1"/>
  <c r="E82" i="70" s="1"/>
  <c r="F82" i="70" s="1"/>
  <c r="I82" i="70" s="1"/>
  <c r="J82" i="70" s="1"/>
  <c r="E34" i="70" a="1"/>
  <c r="E34" i="70" s="1"/>
  <c r="F34" i="70" s="1"/>
  <c r="I34" i="70" s="1"/>
  <c r="J34" i="70" s="1"/>
  <c r="E69" i="70" a="1"/>
  <c r="E69" i="70" s="1"/>
  <c r="F69" i="70" s="1"/>
  <c r="I69" i="70" s="1"/>
  <c r="J69" i="70" s="1"/>
  <c r="E66" i="70" a="1"/>
  <c r="E66" i="70" s="1"/>
  <c r="F66" i="70" s="1"/>
  <c r="I66" i="70" s="1"/>
  <c r="J66" i="70" s="1"/>
  <c r="E49" i="70" a="1"/>
  <c r="E49" i="70" s="1"/>
  <c r="F49" i="70" s="1"/>
  <c r="I49" i="70" s="1"/>
  <c r="J49" i="70" s="1"/>
  <c r="E57" i="70" a="1"/>
  <c r="E57" i="70" s="1"/>
  <c r="F57" i="70" s="1"/>
  <c r="I57" i="70" s="1"/>
  <c r="J57" i="70" s="1"/>
  <c r="E100" i="70" a="1"/>
  <c r="E100" i="70" s="1"/>
  <c r="F100" i="70" s="1"/>
  <c r="I100" i="70" s="1"/>
  <c r="J100" i="70" s="1"/>
  <c r="E24" i="70" a="1"/>
  <c r="E24" i="70" s="1"/>
  <c r="F24" i="70" s="1"/>
  <c r="I24" i="70" s="1"/>
  <c r="J24" i="70" s="1"/>
  <c r="E91" i="70" a="1"/>
  <c r="E91" i="70" s="1"/>
  <c r="F91" i="70" s="1"/>
  <c r="I91" i="70" s="1"/>
  <c r="J91" i="70" s="1"/>
  <c r="E59" i="70" a="1"/>
  <c r="E59" i="70" s="1"/>
  <c r="F59" i="70" s="1"/>
  <c r="I59" i="70" s="1"/>
  <c r="J59" i="70" s="1"/>
  <c r="E78" i="70" a="1"/>
  <c r="E78" i="70" s="1"/>
  <c r="F78" i="70" s="1"/>
  <c r="I78" i="70" s="1"/>
  <c r="J78" i="70" s="1"/>
  <c r="E30" i="70" a="1"/>
  <c r="E30" i="70" s="1"/>
  <c r="F30" i="70" s="1"/>
  <c r="I30" i="70" s="1"/>
  <c r="J30" i="70" s="1"/>
  <c r="Q82" i="71" a="1"/>
  <c r="Q82" i="71" s="1"/>
  <c r="Q81" i="71" a="1"/>
  <c r="Q81" i="71" s="1"/>
  <c r="Q54" i="71" a="1"/>
  <c r="Q54" i="71" s="1"/>
  <c r="E50" i="61" s="1" a="1"/>
  <c r="E50" i="61" s="1"/>
  <c r="Q33" i="71" a="1"/>
  <c r="Q33" i="71" s="1"/>
  <c r="E29" i="61" s="1" a="1"/>
  <c r="E29" i="61" s="1"/>
  <c r="Q47" i="71" a="1"/>
  <c r="Q47" i="71" s="1"/>
  <c r="E43" i="61" s="1" a="1"/>
  <c r="E43" i="61" s="1"/>
  <c r="Q39" i="71" a="1"/>
  <c r="Q39" i="71" s="1"/>
  <c r="Q34" i="71" a="1"/>
  <c r="Q34" i="71" s="1"/>
  <c r="Q48" i="71" a="1"/>
  <c r="Q48" i="71" s="1"/>
  <c r="Q51" i="71" a="1"/>
  <c r="Q51" i="71" s="1"/>
  <c r="Q14" i="71" a="1"/>
  <c r="Q14" i="71" s="1"/>
  <c r="Q26" i="71" a="1"/>
  <c r="Q26" i="71" s="1"/>
  <c r="Q24" i="71" a="1"/>
  <c r="Q24" i="71" s="1"/>
  <c r="Q98" i="71" a="1"/>
  <c r="Q98" i="71" s="1"/>
  <c r="Q99" i="71" a="1"/>
  <c r="Q99" i="71" s="1"/>
  <c r="Q102" i="71" a="1"/>
  <c r="Q102" i="71" s="1"/>
  <c r="Q100" i="71" a="1"/>
  <c r="Q100" i="71" s="1"/>
  <c r="Q29" i="71" a="1"/>
  <c r="Q29" i="71" s="1"/>
  <c r="Q91" i="71" a="1"/>
  <c r="Q91" i="71" s="1"/>
  <c r="Q76" i="71" a="1"/>
  <c r="Q76" i="71" s="1"/>
  <c r="Q83" i="71" a="1"/>
  <c r="Q83" i="71" s="1"/>
  <c r="Q96" i="71" a="1"/>
  <c r="Q96" i="71" s="1"/>
  <c r="Q95" i="71" a="1"/>
  <c r="Q95" i="71" s="1"/>
  <c r="Q90" i="71" a="1"/>
  <c r="Q90" i="71" s="1"/>
  <c r="Q94" i="71" a="1"/>
  <c r="Q94" i="71" s="1"/>
  <c r="Q93" i="71" a="1"/>
  <c r="Q93" i="71" s="1"/>
  <c r="Q97" i="71" a="1"/>
  <c r="Q97" i="71" s="1"/>
  <c r="Q89" i="71" a="1"/>
  <c r="Q89" i="71" s="1"/>
  <c r="Q92" i="71" a="1"/>
  <c r="Q92" i="71" s="1"/>
  <c r="Q70" i="71" a="1"/>
  <c r="Q70" i="71" s="1"/>
  <c r="Q61" i="71" a="1"/>
  <c r="Q61" i="71" s="1"/>
  <c r="Q21" i="71" a="1"/>
  <c r="Q21" i="71" s="1"/>
  <c r="Q72" i="71" a="1"/>
  <c r="Q72" i="71" s="1"/>
  <c r="Q50" i="71" a="1"/>
  <c r="Q50" i="71" s="1"/>
  <c r="Q16" i="71" a="1"/>
  <c r="Q16" i="71" s="1"/>
  <c r="Q64" i="71" a="1"/>
  <c r="Q64" i="71" s="1"/>
  <c r="Q75" i="71" a="1"/>
  <c r="Q75" i="71" s="1"/>
  <c r="Q66" i="71" a="1"/>
  <c r="Q66" i="71" s="1"/>
  <c r="Q86" i="71" a="1"/>
  <c r="Q86" i="71" s="1"/>
  <c r="Q43" i="71" a="1"/>
  <c r="Q43" i="71" s="1"/>
  <c r="Q63" i="71" a="1"/>
  <c r="Q63" i="71" s="1"/>
  <c r="Q59" i="71" a="1"/>
  <c r="Q59" i="71" s="1"/>
  <c r="Q58" i="71" a="1"/>
  <c r="Q58" i="71" s="1"/>
  <c r="Q22" i="71" a="1"/>
  <c r="Q22" i="71" s="1"/>
  <c r="Q42" i="71" a="1"/>
  <c r="Q42" i="71" s="1"/>
  <c r="Q85" i="71" a="1"/>
  <c r="Q85" i="71" s="1"/>
  <c r="Q65" i="71" a="1"/>
  <c r="Q65" i="71" s="1"/>
  <c r="Q38" i="71" a="1"/>
  <c r="Q38" i="71" s="1"/>
  <c r="Q36" i="71" a="1"/>
  <c r="Q36" i="71" s="1"/>
  <c r="Q35" i="71" a="1"/>
  <c r="Q35" i="71" s="1"/>
  <c r="Q15" i="71" a="1"/>
  <c r="Q15" i="71" s="1"/>
  <c r="Q52" i="71" a="1"/>
  <c r="Q52" i="71" s="1"/>
  <c r="Q49" i="71" a="1"/>
  <c r="Q49" i="71" s="1"/>
  <c r="Q71" i="71" a="1"/>
  <c r="Q71" i="71" s="1"/>
  <c r="Q55" i="71" a="1"/>
  <c r="Q55" i="71" s="1"/>
  <c r="Q40" i="71" a="1"/>
  <c r="Q40" i="71" s="1"/>
  <c r="Q32" i="71" a="1"/>
  <c r="Q32" i="71" s="1"/>
  <c r="Q44" i="71" a="1"/>
  <c r="Q44" i="71" s="1"/>
  <c r="Q87" i="71" a="1"/>
  <c r="Q87" i="71" s="1"/>
  <c r="Q74" i="71" a="1"/>
  <c r="Q74" i="71" s="1"/>
  <c r="Q23" i="71" a="1"/>
  <c r="Q23" i="71" s="1"/>
  <c r="Q27" i="71" a="1"/>
  <c r="Q27" i="71" s="1"/>
  <c r="Q45" i="71" a="1"/>
  <c r="Q45" i="71" s="1"/>
  <c r="Q28" i="71" a="1"/>
  <c r="Q28" i="71" s="1"/>
  <c r="Q17" i="71" a="1"/>
  <c r="Q17" i="71" s="1"/>
  <c r="Q77" i="71" a="1"/>
  <c r="Q77" i="71" s="1"/>
  <c r="Q84" i="71" a="1"/>
  <c r="Q84" i="71" s="1"/>
  <c r="Q80" i="71" a="1"/>
  <c r="Q80" i="71" s="1"/>
  <c r="Q46" i="71" a="1"/>
  <c r="Q46" i="71" s="1"/>
  <c r="Q56" i="71" a="1"/>
  <c r="Q56" i="71" s="1"/>
  <c r="Q25" i="71" a="1"/>
  <c r="Q25" i="71" s="1"/>
  <c r="Q78" i="71" a="1"/>
  <c r="Q78" i="71" s="1"/>
  <c r="Q88" i="71" a="1"/>
  <c r="Q88" i="71" s="1"/>
  <c r="Q79" i="71" a="1"/>
  <c r="Q79" i="71" s="1"/>
  <c r="Q69" i="71" a="1"/>
  <c r="Q69" i="71" s="1"/>
  <c r="Q53" i="71" a="1"/>
  <c r="Q53" i="71" s="1"/>
  <c r="Q18" i="71" a="1"/>
  <c r="Q18" i="71" s="1"/>
  <c r="Q67" i="71" a="1"/>
  <c r="Q67" i="71" s="1"/>
  <c r="Q20" i="71" a="1"/>
  <c r="Q20" i="71" s="1"/>
  <c r="Q37" i="71" a="1"/>
  <c r="Q37" i="71" s="1"/>
  <c r="Q73" i="71" a="1"/>
  <c r="Q73" i="71" s="1"/>
  <c r="Q31" i="71" a="1"/>
  <c r="Q31" i="71" s="1"/>
  <c r="Q19" i="71" a="1"/>
  <c r="Q19" i="71" s="1"/>
  <c r="Q41" i="71" a="1"/>
  <c r="Q41" i="71" s="1"/>
  <c r="Q30" i="71" a="1"/>
  <c r="Q30" i="71" s="1"/>
  <c r="Q60" i="71" a="1"/>
  <c r="Q60" i="71" s="1"/>
  <c r="Q13" i="71" a="1"/>
  <c r="Q13" i="71" s="1"/>
  <c r="Q62" i="71" a="1"/>
  <c r="Q62" i="71" s="1"/>
  <c r="P67" i="67"/>
  <c r="I19" i="70"/>
  <c r="J19" i="70" s="1"/>
  <c r="E113" i="61" l="1" a="1"/>
  <c r="E113" i="61" s="1"/>
  <c r="E109" i="61" a="1"/>
  <c r="E109" i="61" s="1"/>
  <c r="E112" i="61" a="1"/>
  <c r="E112" i="61" s="1"/>
  <c r="E111" i="61" a="1"/>
  <c r="E111" i="61" s="1"/>
  <c r="U111" i="61" s="1"/>
  <c r="E110" i="61" a="1"/>
  <c r="E110" i="61" s="1"/>
  <c r="E108" i="61" a="1"/>
  <c r="E108" i="61" s="1"/>
  <c r="Q108" i="61" s="1"/>
  <c r="E104" i="61" a="1"/>
  <c r="E104" i="61" s="1"/>
  <c r="E103" i="61" a="1"/>
  <c r="E103" i="61" s="1"/>
  <c r="T103" i="61" s="1"/>
  <c r="E101" i="61" a="1"/>
  <c r="E101" i="61" s="1"/>
  <c r="E118" i="61" a="1"/>
  <c r="E118" i="61" s="1"/>
  <c r="E99" i="61" a="1"/>
  <c r="E99" i="61" s="1"/>
  <c r="S99" i="61" s="1"/>
  <c r="E117" i="61" a="1"/>
  <c r="E117" i="61" s="1"/>
  <c r="E116" i="61" a="1"/>
  <c r="E116" i="61" s="1"/>
  <c r="E97" i="61" a="1"/>
  <c r="E97" i="61" s="1"/>
  <c r="E115" i="61" a="1"/>
  <c r="E115" i="61" s="1"/>
  <c r="U115" i="61" s="1"/>
  <c r="E96" i="61" a="1"/>
  <c r="E96" i="61" s="1"/>
  <c r="V96" i="61" s="1"/>
  <c r="E114" i="61" a="1"/>
  <c r="E114" i="61" s="1"/>
  <c r="S114" i="61" s="1"/>
  <c r="E100" i="61" a="1"/>
  <c r="E100" i="61" s="1"/>
  <c r="T100" i="61" s="1"/>
  <c r="E107" i="61" a="1"/>
  <c r="E107" i="61" s="1"/>
  <c r="P107" i="61" s="1"/>
  <c r="E106" i="61" a="1"/>
  <c r="E106" i="61" s="1"/>
  <c r="W106" i="61" s="1"/>
  <c r="E105" i="61" a="1"/>
  <c r="E105" i="61" s="1"/>
  <c r="V105" i="61" s="1"/>
  <c r="E102" i="61" a="1"/>
  <c r="E102" i="61" s="1"/>
  <c r="V102" i="61" s="1"/>
  <c r="E77" i="61" a="1"/>
  <c r="E77" i="61" s="1"/>
  <c r="S77" i="61" s="1"/>
  <c r="E78" i="61" a="1"/>
  <c r="E78" i="61" s="1"/>
  <c r="S78" i="61" s="1"/>
  <c r="E53" i="61" a="1"/>
  <c r="E53" i="61" s="1"/>
  <c r="E58" i="61" a="1"/>
  <c r="E58" i="61" s="1"/>
  <c r="T58" i="61" s="1"/>
  <c r="E9" i="61" a="1"/>
  <c r="E9" i="61" s="1"/>
  <c r="U9" i="61" s="1"/>
  <c r="E26" i="61" a="1"/>
  <c r="E26" i="61" s="1"/>
  <c r="E37" i="61" a="1"/>
  <c r="E37" i="61" s="1"/>
  <c r="E15" i="61" a="1"/>
  <c r="E15" i="61" s="1"/>
  <c r="T15" i="61" s="1"/>
  <c r="E27" i="61" a="1"/>
  <c r="E27" i="61" s="1"/>
  <c r="E69" i="61" a="1"/>
  <c r="E69" i="61" s="1"/>
  <c r="P69" i="61" s="1"/>
  <c r="E33" i="61" a="1"/>
  <c r="E33" i="61" s="1"/>
  <c r="E16" i="61" a="1"/>
  <c r="E16" i="61" s="1"/>
  <c r="E63" i="61" a="1"/>
  <c r="E63" i="61" s="1"/>
  <c r="V63" i="61" s="1"/>
  <c r="E14" i="61" a="1"/>
  <c r="E14" i="61" s="1"/>
  <c r="E49" i="61" a="1"/>
  <c r="E49" i="61" s="1"/>
  <c r="P49" i="61" s="1"/>
  <c r="E65" i="61" a="1"/>
  <c r="E65" i="61" s="1"/>
  <c r="R65" i="61" s="1"/>
  <c r="E75" i="61" a="1"/>
  <c r="E75" i="61" s="1"/>
  <c r="T75" i="61" s="1"/>
  <c r="E84" i="61" a="1"/>
  <c r="E84" i="61" s="1"/>
  <c r="R84" i="61" s="1"/>
  <c r="E74" i="61" a="1"/>
  <c r="E74" i="61" s="1"/>
  <c r="S74" i="61" s="1"/>
  <c r="E21" i="61" a="1"/>
  <c r="E21" i="61" s="1"/>
  <c r="E52" i="61" a="1"/>
  <c r="E52" i="61" s="1"/>
  <c r="E42" i="61" a="1"/>
  <c r="E42" i="61" s="1"/>
  <c r="E76" i="61" a="1"/>
  <c r="E76" i="61" s="1"/>
  <c r="W76" i="61" s="1"/>
  <c r="E80" i="61" a="1"/>
  <c r="E80" i="61" s="1"/>
  <c r="R80" i="61" s="1"/>
  <c r="E73" i="61" a="1"/>
  <c r="E73" i="61" s="1"/>
  <c r="W73" i="61" s="1"/>
  <c r="E13" i="61" a="1"/>
  <c r="E13" i="61" s="1"/>
  <c r="E24" i="61" a="1"/>
  <c r="E24" i="61" s="1"/>
  <c r="E41" i="61" a="1"/>
  <c r="E41" i="61" s="1"/>
  <c r="E23" i="61" a="1"/>
  <c r="E23" i="61" s="1"/>
  <c r="E19" i="61" a="1"/>
  <c r="E19" i="61" s="1"/>
  <c r="E70" i="61" a="1"/>
  <c r="E70" i="61" s="1"/>
  <c r="U70" i="61" s="1"/>
  <c r="E83" i="61" a="1"/>
  <c r="E83" i="61" s="1"/>
  <c r="S83" i="61" s="1"/>
  <c r="E40" i="61" a="1"/>
  <c r="E40" i="61" s="1"/>
  <c r="E28" i="61" a="1"/>
  <c r="E28" i="61" s="1"/>
  <c r="E36" i="61" a="1"/>
  <c r="E36" i="61" s="1"/>
  <c r="E51" i="61" a="1"/>
  <c r="E51" i="61" s="1"/>
  <c r="E67" i="61" a="1"/>
  <c r="E67" i="61" s="1"/>
  <c r="S67" i="61" s="1"/>
  <c r="E45" i="61" a="1"/>
  <c r="E45" i="61" s="1"/>
  <c r="E48" i="61" a="1"/>
  <c r="E48" i="61" s="1"/>
  <c r="E11" i="61" a="1"/>
  <c r="E11" i="61" s="1"/>
  <c r="V11" i="61" s="1"/>
  <c r="E31" i="61" a="1"/>
  <c r="E31" i="61" s="1"/>
  <c r="E32" i="61" a="1"/>
  <c r="E32" i="61" s="1"/>
  <c r="E34" i="61" a="1"/>
  <c r="E34" i="61" s="1"/>
  <c r="E61" i="61" a="1"/>
  <c r="E61" i="61" s="1"/>
  <c r="U61" i="61" s="1"/>
  <c r="E81" i="61" a="1"/>
  <c r="E81" i="61" s="1"/>
  <c r="R81" i="61" s="1"/>
  <c r="E38" i="61" a="1"/>
  <c r="E38" i="61" s="1"/>
  <c r="P38" i="61" s="1"/>
  <c r="E18" i="61" a="1"/>
  <c r="E18" i="61" s="1"/>
  <c r="E54" i="61" a="1"/>
  <c r="E54" i="61" s="1"/>
  <c r="W54" i="61" s="1"/>
  <c r="E55" i="61" a="1"/>
  <c r="E55" i="61" s="1"/>
  <c r="V55" i="61" s="1"/>
  <c r="E59" i="61" a="1"/>
  <c r="E59" i="61" s="1"/>
  <c r="S59" i="61" s="1"/>
  <c r="E39" i="61" a="1"/>
  <c r="E39" i="61" s="1"/>
  <c r="E82" i="61" a="1"/>
  <c r="E82" i="61" s="1"/>
  <c r="V82" i="61" s="1"/>
  <c r="E62" i="61" a="1"/>
  <c r="E62" i="61" s="1"/>
  <c r="Q62" i="61" s="1"/>
  <c r="E71" i="61" a="1"/>
  <c r="E71" i="61" s="1"/>
  <c r="V71" i="61" s="1"/>
  <c r="E60" i="61" a="1"/>
  <c r="E60" i="61" s="1"/>
  <c r="T60" i="61" s="1"/>
  <c r="E12" i="61" a="1"/>
  <c r="E12" i="61" s="1"/>
  <c r="E46" i="61" a="1"/>
  <c r="E46" i="61" s="1"/>
  <c r="E68" i="61" a="1"/>
  <c r="E68" i="61" s="1"/>
  <c r="U68" i="61" s="1"/>
  <c r="E17" i="61" a="1"/>
  <c r="E17" i="61" s="1"/>
  <c r="E57" i="61" a="1"/>
  <c r="E57" i="61" s="1"/>
  <c r="W57" i="61" s="1"/>
  <c r="E66" i="61" a="1"/>
  <c r="E66" i="61" s="1"/>
  <c r="W66" i="61" s="1"/>
  <c r="E88" i="61" a="1"/>
  <c r="E88" i="61" s="1"/>
  <c r="E85" i="61" a="1"/>
  <c r="E85" i="61" s="1"/>
  <c r="Q85" i="61" s="1"/>
  <c r="E93" i="61" a="1"/>
  <c r="E93" i="61" s="1"/>
  <c r="T93" i="61" s="1"/>
  <c r="E89" i="61" a="1"/>
  <c r="E89" i="61" s="1"/>
  <c r="U89" i="61" s="1"/>
  <c r="E90" i="61" a="1"/>
  <c r="E90" i="61" s="1"/>
  <c r="Q90" i="61" s="1"/>
  <c r="E86" i="61" a="1"/>
  <c r="E86" i="61" s="1"/>
  <c r="U86" i="61" s="1"/>
  <c r="E91" i="61" a="1"/>
  <c r="E91" i="61" s="1"/>
  <c r="S91" i="61" s="1"/>
  <c r="E92" i="61" a="1"/>
  <c r="E92" i="61" s="1"/>
  <c r="Q92" i="61" s="1"/>
  <c r="E79" i="61" a="1"/>
  <c r="E79" i="61" s="1"/>
  <c r="R79" i="61" s="1"/>
  <c r="E72" i="61" a="1"/>
  <c r="E72" i="61" s="1"/>
  <c r="W72" i="61" s="1"/>
  <c r="E87" i="61" a="1"/>
  <c r="E87" i="61" s="1"/>
  <c r="P87" i="61" s="1"/>
  <c r="E25" i="61" a="1"/>
  <c r="E25" i="61" s="1"/>
  <c r="E98" i="61" a="1"/>
  <c r="E98" i="61" s="1"/>
  <c r="T98" i="61" s="1"/>
  <c r="E95" i="61" a="1"/>
  <c r="E95" i="61" s="1"/>
  <c r="Q95" i="61" s="1"/>
  <c r="E94" i="61" a="1"/>
  <c r="E94" i="61" s="1"/>
  <c r="Q94" i="61" s="1"/>
  <c r="E20" i="61" a="1"/>
  <c r="E20" i="61" s="1"/>
  <c r="E22" i="61" a="1"/>
  <c r="E22" i="61" s="1"/>
  <c r="E10" i="61" a="1"/>
  <c r="E10" i="61" s="1"/>
  <c r="S10" i="61" s="1"/>
  <c r="E47" i="61" a="1"/>
  <c r="E47" i="61" s="1"/>
  <c r="E44" i="61" a="1"/>
  <c r="E44" i="61" s="1"/>
  <c r="S44" i="61" s="1"/>
  <c r="E30" i="61" a="1"/>
  <c r="E30" i="61" s="1"/>
  <c r="E35" i="61" a="1"/>
  <c r="E35" i="61" s="1"/>
  <c r="E56" i="61" a="1"/>
  <c r="E56" i="61" s="1"/>
  <c r="W56" i="61" s="1"/>
  <c r="V50" i="61"/>
  <c r="S109" i="61"/>
  <c r="T109" i="61"/>
  <c r="U109" i="61"/>
  <c r="V109" i="61"/>
  <c r="W109" i="61"/>
  <c r="Q109" i="61"/>
  <c r="P109" i="61"/>
  <c r="R109" i="61"/>
  <c r="P104" i="61"/>
  <c r="R104" i="61"/>
  <c r="S104" i="61"/>
  <c r="T104" i="61"/>
  <c r="V104" i="61"/>
  <c r="W104" i="61"/>
  <c r="Q104" i="61"/>
  <c r="U104" i="61"/>
  <c r="P118" i="61"/>
  <c r="W118" i="61"/>
  <c r="Q118" i="61"/>
  <c r="T118" i="61"/>
  <c r="U118" i="61"/>
  <c r="R118" i="61"/>
  <c r="V118" i="61"/>
  <c r="S118" i="61"/>
  <c r="R102" i="61"/>
  <c r="Q102" i="61"/>
  <c r="P102" i="61"/>
  <c r="U102" i="61"/>
  <c r="W102" i="61"/>
  <c r="S102" i="61"/>
  <c r="T102" i="61"/>
  <c r="U101" i="61"/>
  <c r="V101" i="61"/>
  <c r="W101" i="61"/>
  <c r="T101" i="61"/>
  <c r="P101" i="61"/>
  <c r="Q101" i="61"/>
  <c r="R101" i="61"/>
  <c r="S101" i="61"/>
  <c r="S96" i="61"/>
  <c r="T96" i="61"/>
  <c r="U116" i="61"/>
  <c r="Q116" i="61"/>
  <c r="R116" i="61"/>
  <c r="S116" i="61"/>
  <c r="T116" i="61"/>
  <c r="W116" i="61"/>
  <c r="P116" i="61"/>
  <c r="V116" i="61"/>
  <c r="U117" i="61"/>
  <c r="W117" i="61"/>
  <c r="T117" i="61"/>
  <c r="P117" i="61"/>
  <c r="V117" i="61"/>
  <c r="Q117" i="61"/>
  <c r="R117" i="61"/>
  <c r="S117" i="61"/>
  <c r="S107" i="61"/>
  <c r="W107" i="61"/>
  <c r="T107" i="61"/>
  <c r="V107" i="61"/>
  <c r="Q113" i="61"/>
  <c r="P113" i="61"/>
  <c r="U113" i="61"/>
  <c r="R113" i="61"/>
  <c r="S113" i="61"/>
  <c r="T113" i="61"/>
  <c r="V113" i="61"/>
  <c r="W113" i="61"/>
  <c r="R112" i="61"/>
  <c r="U112" i="61"/>
  <c r="P112" i="61"/>
  <c r="Q112" i="61"/>
  <c r="W112" i="61"/>
  <c r="V112" i="61"/>
  <c r="T112" i="61"/>
  <c r="S112" i="61"/>
  <c r="U105" i="61"/>
  <c r="Q99" i="61"/>
  <c r="P99" i="61"/>
  <c r="R99" i="61"/>
  <c r="V99" i="61"/>
  <c r="R110" i="61"/>
  <c r="S110" i="61"/>
  <c r="U110" i="61"/>
  <c r="T110" i="61"/>
  <c r="V110" i="61"/>
  <c r="W110" i="61"/>
  <c r="Q110" i="61"/>
  <c r="P110" i="61"/>
  <c r="W108" i="61"/>
  <c r="R108" i="61"/>
  <c r="S108" i="61"/>
  <c r="U108" i="61"/>
  <c r="V108" i="61"/>
  <c r="R103" i="61"/>
  <c r="U103" i="61"/>
  <c r="W103" i="61"/>
  <c r="Q97" i="61"/>
  <c r="T97" i="61"/>
  <c r="P97" i="61"/>
  <c r="R97" i="61"/>
  <c r="S97" i="61"/>
  <c r="U97" i="61"/>
  <c r="V97" i="61"/>
  <c r="W97" i="61"/>
  <c r="V64" i="61"/>
  <c r="W64" i="61"/>
  <c r="T64" i="61"/>
  <c r="U64" i="61"/>
  <c r="R64" i="61"/>
  <c r="P64" i="61"/>
  <c r="Q64" i="61"/>
  <c r="S64" i="61"/>
  <c r="P77" i="61"/>
  <c r="Q77" i="61"/>
  <c r="P78" i="61"/>
  <c r="V103" i="61" l="1"/>
  <c r="Q111" i="61"/>
  <c r="T111" i="61"/>
  <c r="Q103" i="61"/>
  <c r="S111" i="61"/>
  <c r="S103" i="61"/>
  <c r="R111" i="61"/>
  <c r="P111" i="61"/>
  <c r="P103" i="61"/>
  <c r="W111" i="61"/>
  <c r="V111" i="61"/>
  <c r="T108" i="61"/>
  <c r="P108" i="61"/>
  <c r="P58" i="61"/>
  <c r="Q78" i="61"/>
  <c r="R78" i="61"/>
  <c r="Q114" i="61"/>
  <c r="P115" i="61"/>
  <c r="T78" i="61"/>
  <c r="T115" i="61"/>
  <c r="S115" i="61"/>
  <c r="V78" i="61"/>
  <c r="U99" i="61"/>
  <c r="R115" i="61"/>
  <c r="U78" i="61"/>
  <c r="W77" i="61"/>
  <c r="T99" i="61"/>
  <c r="Q115" i="61"/>
  <c r="W115" i="61"/>
  <c r="V115" i="61"/>
  <c r="W78" i="61"/>
  <c r="U77" i="61"/>
  <c r="W99" i="61"/>
  <c r="T77" i="61"/>
  <c r="R105" i="61"/>
  <c r="T105" i="61"/>
  <c r="W105" i="61"/>
  <c r="S105" i="61"/>
  <c r="Q105" i="61"/>
  <c r="V114" i="61"/>
  <c r="W96" i="61"/>
  <c r="R114" i="61"/>
  <c r="U96" i="61"/>
  <c r="R96" i="61"/>
  <c r="P96" i="61"/>
  <c r="R100" i="61"/>
  <c r="P114" i="61"/>
  <c r="U100" i="61"/>
  <c r="Q96" i="61"/>
  <c r="U114" i="61"/>
  <c r="W114" i="61"/>
  <c r="S100" i="61"/>
  <c r="T114" i="61"/>
  <c r="P100" i="61"/>
  <c r="W100" i="61"/>
  <c r="U106" i="61"/>
  <c r="V77" i="61"/>
  <c r="R77" i="61"/>
  <c r="V100" i="61"/>
  <c r="P105" i="61"/>
  <c r="U107" i="61"/>
  <c r="Q100" i="61"/>
  <c r="V106" i="61"/>
  <c r="R107" i="61"/>
  <c r="Q107" i="61"/>
  <c r="T106" i="61"/>
  <c r="U75" i="61"/>
  <c r="S106" i="61"/>
  <c r="R106" i="61"/>
  <c r="Q106" i="61"/>
  <c r="P106" i="61"/>
  <c r="W75" i="61"/>
  <c r="W65" i="61"/>
  <c r="V65" i="61"/>
  <c r="S65" i="61"/>
  <c r="P75" i="61"/>
  <c r="W67" i="61"/>
  <c r="R75" i="61"/>
  <c r="V67" i="61"/>
  <c r="S75" i="61"/>
  <c r="Q75" i="61"/>
  <c r="T76" i="61"/>
  <c r="P65" i="61"/>
  <c r="U76" i="61"/>
  <c r="Q67" i="61"/>
  <c r="Q88" i="61"/>
  <c r="W88" i="61"/>
  <c r="S88" i="61"/>
  <c r="S70" i="61"/>
  <c r="P63" i="61"/>
  <c r="S63" i="61"/>
  <c r="R62" i="61"/>
  <c r="R58" i="61"/>
  <c r="U62" i="61"/>
  <c r="S71" i="61"/>
  <c r="Q71" i="61"/>
  <c r="W62" i="61"/>
  <c r="P76" i="61"/>
  <c r="Q76" i="61"/>
  <c r="R76" i="61"/>
  <c r="V62" i="61"/>
  <c r="Q63" i="61"/>
  <c r="P62" i="61"/>
  <c r="R63" i="61"/>
  <c r="V76" i="61"/>
  <c r="W69" i="61"/>
  <c r="S62" i="61"/>
  <c r="S85" i="61"/>
  <c r="R71" i="61"/>
  <c r="W85" i="61"/>
  <c r="U85" i="61"/>
  <c r="W71" i="61"/>
  <c r="P71" i="61"/>
  <c r="U59" i="61"/>
  <c r="T63" i="61"/>
  <c r="U71" i="61"/>
  <c r="W63" i="61"/>
  <c r="V85" i="61"/>
  <c r="S58" i="61"/>
  <c r="U63" i="61"/>
  <c r="R69" i="61"/>
  <c r="W59" i="61"/>
  <c r="R88" i="61"/>
  <c r="V88" i="61"/>
  <c r="R67" i="61"/>
  <c r="U67" i="61"/>
  <c r="P67" i="61"/>
  <c r="J22" i="57" s="1"/>
  <c r="T67" i="61"/>
  <c r="U88" i="61"/>
  <c r="R70" i="61"/>
  <c r="T88" i="61"/>
  <c r="Q58" i="61"/>
  <c r="V75" i="61"/>
  <c r="P88" i="61"/>
  <c r="G14" i="57" s="1"/>
  <c r="V73" i="61"/>
  <c r="U73" i="61"/>
  <c r="R73" i="61"/>
  <c r="V49" i="61"/>
  <c r="T49" i="61"/>
  <c r="V70" i="61"/>
  <c r="T62" i="61"/>
  <c r="W58" i="61"/>
  <c r="Q69" i="61"/>
  <c r="U58" i="61"/>
  <c r="T70" i="61"/>
  <c r="S69" i="61"/>
  <c r="V58" i="61"/>
  <c r="R57" i="61"/>
  <c r="P66" i="61"/>
  <c r="Q59" i="61"/>
  <c r="V69" i="61"/>
  <c r="U69" i="61"/>
  <c r="T66" i="61"/>
  <c r="T69" i="61"/>
  <c r="Q70" i="61"/>
  <c r="Q66" i="61"/>
  <c r="S66" i="61"/>
  <c r="R66" i="61"/>
  <c r="W49" i="61"/>
  <c r="S81" i="61"/>
  <c r="S89" i="61"/>
  <c r="V60" i="61"/>
  <c r="Q60" i="61"/>
  <c r="S73" i="61"/>
  <c r="P60" i="61"/>
  <c r="P73" i="61"/>
  <c r="K25" i="57" s="1"/>
  <c r="S60" i="61"/>
  <c r="R60" i="61"/>
  <c r="Q73" i="61"/>
  <c r="U60" i="61"/>
  <c r="P90" i="61"/>
  <c r="S49" i="61"/>
  <c r="V89" i="61"/>
  <c r="T73" i="61"/>
  <c r="P89" i="61"/>
  <c r="W81" i="61"/>
  <c r="U49" i="61"/>
  <c r="Q89" i="61"/>
  <c r="V81" i="61"/>
  <c r="T81" i="61"/>
  <c r="P81" i="61"/>
  <c r="U81" i="61"/>
  <c r="Q81" i="61"/>
  <c r="V57" i="61"/>
  <c r="V66" i="61"/>
  <c r="V90" i="61"/>
  <c r="U57" i="61"/>
  <c r="U66" i="61"/>
  <c r="T90" i="61"/>
  <c r="R90" i="61"/>
  <c r="V79" i="61"/>
  <c r="P68" i="61"/>
  <c r="W68" i="61"/>
  <c r="U79" i="61"/>
  <c r="V72" i="61"/>
  <c r="T72" i="61"/>
  <c r="P85" i="61"/>
  <c r="T89" i="61"/>
  <c r="U72" i="61"/>
  <c r="W89" i="61"/>
  <c r="S68" i="61"/>
  <c r="V86" i="61"/>
  <c r="Q54" i="61"/>
  <c r="P72" i="61"/>
  <c r="R89" i="61"/>
  <c r="R86" i="61"/>
  <c r="R91" i="61"/>
  <c r="V68" i="61"/>
  <c r="V54" i="61"/>
  <c r="U54" i="61"/>
  <c r="R68" i="61"/>
  <c r="R98" i="61"/>
  <c r="W55" i="61"/>
  <c r="Q55" i="61"/>
  <c r="Q72" i="61"/>
  <c r="T55" i="61"/>
  <c r="U90" i="61"/>
  <c r="P94" i="61"/>
  <c r="U55" i="61"/>
  <c r="S93" i="61"/>
  <c r="R95" i="61"/>
  <c r="P55" i="61"/>
  <c r="R74" i="61"/>
  <c r="U93" i="61"/>
  <c r="S92" i="61"/>
  <c r="T71" i="61"/>
  <c r="T92" i="61"/>
  <c r="P98" i="61"/>
  <c r="P86" i="61"/>
  <c r="U95" i="61"/>
  <c r="S95" i="61"/>
  <c r="P92" i="61"/>
  <c r="U92" i="61"/>
  <c r="Q98" i="61"/>
  <c r="Q86" i="61"/>
  <c r="P95" i="61"/>
  <c r="S79" i="61"/>
  <c r="R92" i="61"/>
  <c r="S98" i="61"/>
  <c r="V95" i="61"/>
  <c r="S55" i="61"/>
  <c r="V92" i="61"/>
  <c r="U98" i="61"/>
  <c r="W74" i="61"/>
  <c r="P74" i="61"/>
  <c r="V74" i="61"/>
  <c r="T74" i="61"/>
  <c r="R55" i="61"/>
  <c r="Q74" i="61"/>
  <c r="U74" i="61"/>
  <c r="V94" i="61"/>
  <c r="R93" i="61"/>
  <c r="R82" i="61"/>
  <c r="U82" i="61"/>
  <c r="U87" i="61"/>
  <c r="R61" i="61"/>
  <c r="S94" i="61"/>
  <c r="W87" i="61"/>
  <c r="P59" i="61"/>
  <c r="Q61" i="61"/>
  <c r="P70" i="61"/>
  <c r="T59" i="61"/>
  <c r="T61" i="61"/>
  <c r="W70" i="61"/>
  <c r="U65" i="61"/>
  <c r="T68" i="61"/>
  <c r="W60" i="61"/>
  <c r="W90" i="61"/>
  <c r="W92" i="61"/>
  <c r="T94" i="61"/>
  <c r="W91" i="61"/>
  <c r="R85" i="61"/>
  <c r="W98" i="61"/>
  <c r="V87" i="61"/>
  <c r="Q93" i="61"/>
  <c r="T86" i="61"/>
  <c r="T95" i="61"/>
  <c r="V61" i="61"/>
  <c r="P57" i="61"/>
  <c r="R59" i="61"/>
  <c r="S61" i="61"/>
  <c r="Q68" i="61"/>
  <c r="S72" i="61"/>
  <c r="Q65" i="61"/>
  <c r="S76" i="61"/>
  <c r="V59" i="61"/>
  <c r="W61" i="61"/>
  <c r="T65" i="61"/>
  <c r="S90" i="61"/>
  <c r="U94" i="61"/>
  <c r="T91" i="61"/>
  <c r="T85" i="61"/>
  <c r="V98" i="61"/>
  <c r="S87" i="61"/>
  <c r="V93" i="61"/>
  <c r="S86" i="61"/>
  <c r="W95" i="61"/>
  <c r="Q79" i="61"/>
  <c r="T79" i="61"/>
  <c r="Q91" i="61"/>
  <c r="Q82" i="61"/>
  <c r="P82" i="61"/>
  <c r="P54" i="61"/>
  <c r="S57" i="61"/>
  <c r="T54" i="61"/>
  <c r="T57" i="61"/>
  <c r="W94" i="61"/>
  <c r="P91" i="61"/>
  <c r="Q87" i="61"/>
  <c r="W82" i="61"/>
  <c r="R54" i="61"/>
  <c r="P61" i="61"/>
  <c r="S54" i="61"/>
  <c r="U91" i="61"/>
  <c r="P93" i="61"/>
  <c r="S82" i="61"/>
  <c r="R94" i="61"/>
  <c r="V91" i="61"/>
  <c r="T87" i="61"/>
  <c r="W93" i="61"/>
  <c r="W86" i="61"/>
  <c r="Q57" i="61"/>
  <c r="R72" i="61"/>
  <c r="R87" i="61"/>
  <c r="T82" i="61"/>
  <c r="W79" i="61"/>
  <c r="P79" i="61"/>
  <c r="T56" i="61"/>
  <c r="U56" i="61"/>
  <c r="V56" i="61"/>
  <c r="S56" i="61"/>
  <c r="Q56" i="61"/>
  <c r="P56" i="61"/>
  <c r="R56" i="61"/>
  <c r="U11" i="61"/>
  <c r="V15" i="61"/>
  <c r="S15" i="61"/>
  <c r="P15" i="61"/>
  <c r="E20" i="57" s="1"/>
  <c r="U15" i="61"/>
  <c r="W11" i="61"/>
  <c r="T84" i="61"/>
  <c r="W84" i="61"/>
  <c r="T11" i="61"/>
  <c r="U84" i="61"/>
  <c r="T83" i="61"/>
  <c r="Q9" i="61"/>
  <c r="U50" i="61"/>
  <c r="U83" i="61"/>
  <c r="U44" i="61"/>
  <c r="S50" i="61"/>
  <c r="P9" i="61"/>
  <c r="P11" i="61"/>
  <c r="V10" i="61"/>
  <c r="W9" i="61"/>
  <c r="V83" i="61"/>
  <c r="P44" i="61"/>
  <c r="U10" i="61"/>
  <c r="T50" i="61"/>
  <c r="W83" i="61"/>
  <c r="S11" i="61"/>
  <c r="V9" i="61"/>
  <c r="R9" i="61"/>
  <c r="W10" i="61"/>
  <c r="Q83" i="61"/>
  <c r="T10" i="61"/>
  <c r="S9" i="61"/>
  <c r="P83" i="61"/>
  <c r="W15" i="61"/>
  <c r="T44" i="61"/>
  <c r="W50" i="61"/>
  <c r="V44" i="61"/>
  <c r="T9" i="61"/>
  <c r="P84" i="61"/>
  <c r="W44" i="61"/>
  <c r="S84" i="61"/>
  <c r="Q80" i="61"/>
  <c r="U80" i="61"/>
  <c r="V80" i="61"/>
  <c r="W80" i="61"/>
  <c r="S80" i="61"/>
  <c r="V84" i="61"/>
  <c r="T80" i="61"/>
  <c r="P80" i="61"/>
  <c r="Q84" i="61"/>
  <c r="R83" i="61"/>
  <c r="U33" i="61"/>
  <c r="V33" i="61"/>
  <c r="W33" i="61"/>
  <c r="T33" i="61"/>
  <c r="V23" i="61"/>
  <c r="W23" i="61"/>
  <c r="U23" i="61"/>
  <c r="T23" i="61"/>
  <c r="T17" i="61"/>
  <c r="U17" i="61"/>
  <c r="V17" i="61"/>
  <c r="W17" i="61"/>
  <c r="U40" i="61"/>
  <c r="W40" i="61"/>
  <c r="T40" i="61"/>
  <c r="V40" i="61"/>
  <c r="U43" i="61"/>
  <c r="W43" i="61"/>
  <c r="V43" i="61"/>
  <c r="T43" i="61"/>
  <c r="W46" i="61"/>
  <c r="U46" i="61"/>
  <c r="T46" i="61"/>
  <c r="V46" i="61"/>
  <c r="W39" i="61"/>
  <c r="T39" i="61"/>
  <c r="U39" i="61"/>
  <c r="V39" i="61"/>
  <c r="U16" i="61"/>
  <c r="W16" i="61"/>
  <c r="T16" i="61"/>
  <c r="V16" i="61"/>
  <c r="T25" i="61"/>
  <c r="V25" i="61"/>
  <c r="U25" i="61"/>
  <c r="W25" i="61"/>
  <c r="T37" i="61"/>
  <c r="U37" i="61"/>
  <c r="V37" i="61"/>
  <c r="W37" i="61"/>
  <c r="W36" i="61"/>
  <c r="U36" i="61"/>
  <c r="V36" i="61"/>
  <c r="T36" i="61"/>
  <c r="U30" i="61"/>
  <c r="W30" i="61"/>
  <c r="T30" i="61"/>
  <c r="V30" i="61"/>
  <c r="T32" i="61"/>
  <c r="U32" i="61"/>
  <c r="V32" i="61"/>
  <c r="W32" i="61"/>
  <c r="V13" i="61"/>
  <c r="T13" i="61"/>
  <c r="U13" i="61"/>
  <c r="W13" i="61"/>
  <c r="U45" i="61"/>
  <c r="T45" i="61"/>
  <c r="V45" i="61"/>
  <c r="W45" i="61"/>
  <c r="W24" i="61"/>
  <c r="T24" i="61"/>
  <c r="U24" i="61"/>
  <c r="V24" i="61"/>
  <c r="W51" i="61"/>
  <c r="T51" i="61"/>
  <c r="V51" i="61"/>
  <c r="U51" i="61"/>
  <c r="V18" i="61"/>
  <c r="T18" i="61"/>
  <c r="U18" i="61"/>
  <c r="W18" i="61"/>
  <c r="T27" i="61"/>
  <c r="U27" i="61"/>
  <c r="V27" i="61"/>
  <c r="W27" i="61"/>
  <c r="W34" i="61"/>
  <c r="T34" i="61"/>
  <c r="U34" i="61"/>
  <c r="V34" i="61"/>
  <c r="T12" i="61"/>
  <c r="U12" i="61"/>
  <c r="V12" i="61"/>
  <c r="W12" i="61"/>
  <c r="W14" i="61"/>
  <c r="T14" i="61"/>
  <c r="U14" i="61"/>
  <c r="V14" i="61"/>
  <c r="U28" i="61"/>
  <c r="W28" i="61"/>
  <c r="V28" i="61"/>
  <c r="T28" i="61"/>
  <c r="T20" i="61"/>
  <c r="U20" i="61"/>
  <c r="W20" i="61"/>
  <c r="V20" i="61"/>
  <c r="T52" i="61"/>
  <c r="U52" i="61"/>
  <c r="V52" i="61"/>
  <c r="W52" i="61"/>
  <c r="U38" i="61"/>
  <c r="W38" i="61"/>
  <c r="T38" i="61"/>
  <c r="V38" i="61"/>
  <c r="T22" i="61"/>
  <c r="U22" i="61"/>
  <c r="V22" i="61"/>
  <c r="W22" i="61"/>
  <c r="W31" i="61"/>
  <c r="U31" i="61"/>
  <c r="V31" i="61"/>
  <c r="T31" i="61"/>
  <c r="W19" i="61"/>
  <c r="T19" i="61"/>
  <c r="U19" i="61"/>
  <c r="V19" i="61"/>
  <c r="W21" i="61"/>
  <c r="V21" i="61"/>
  <c r="T21" i="61"/>
  <c r="U21" i="61"/>
  <c r="T47" i="61"/>
  <c r="U47" i="61"/>
  <c r="V47" i="61"/>
  <c r="W47" i="61"/>
  <c r="V35" i="61"/>
  <c r="W35" i="61"/>
  <c r="T35" i="61"/>
  <c r="U35" i="61"/>
  <c r="W29" i="61"/>
  <c r="T29" i="61"/>
  <c r="U29" i="61"/>
  <c r="V29" i="61"/>
  <c r="W41" i="61"/>
  <c r="U41" i="61"/>
  <c r="T41" i="61"/>
  <c r="V41" i="61"/>
  <c r="W26" i="61"/>
  <c r="V26" i="61"/>
  <c r="T26" i="61"/>
  <c r="U26" i="61"/>
  <c r="U53" i="61"/>
  <c r="V53" i="61"/>
  <c r="W53" i="61"/>
  <c r="T53" i="61"/>
  <c r="T42" i="61"/>
  <c r="U42" i="61"/>
  <c r="V42" i="61"/>
  <c r="W42" i="61"/>
  <c r="U48" i="61"/>
  <c r="V48" i="61"/>
  <c r="W48" i="61"/>
  <c r="T48" i="61"/>
  <c r="S13" i="61"/>
  <c r="S35" i="61"/>
  <c r="S39" i="61"/>
  <c r="S22" i="61"/>
  <c r="S12" i="61"/>
  <c r="S18" i="61"/>
  <c r="S30" i="61"/>
  <c r="S16" i="61"/>
  <c r="S47" i="61"/>
  <c r="S32" i="61"/>
  <c r="S14" i="61"/>
  <c r="S20" i="61"/>
  <c r="S25" i="61"/>
  <c r="S26" i="61"/>
  <c r="S29" i="61"/>
  <c r="S38" i="61"/>
  <c r="S23" i="61"/>
  <c r="S37" i="61"/>
  <c r="S53" i="61"/>
  <c r="S31" i="61"/>
  <c r="S21" i="61"/>
  <c r="S17" i="61"/>
  <c r="S36" i="61"/>
  <c r="S42" i="61"/>
  <c r="S24" i="61"/>
  <c r="S19" i="61"/>
  <c r="S40" i="61"/>
  <c r="S45" i="61"/>
  <c r="S48" i="61"/>
  <c r="S52" i="61"/>
  <c r="S43" i="61"/>
  <c r="S27" i="61"/>
  <c r="S33" i="61"/>
  <c r="S51" i="61"/>
  <c r="S41" i="61"/>
  <c r="S34" i="61"/>
  <c r="S46" i="61"/>
  <c r="S28" i="61"/>
  <c r="R24" i="61"/>
  <c r="P31" i="61"/>
  <c r="R32" i="61"/>
  <c r="Q51" i="61"/>
  <c r="P18" i="61"/>
  <c r="E21" i="57" s="1"/>
  <c r="P14" i="61"/>
  <c r="E17" i="57" s="1"/>
  <c r="P21" i="61"/>
  <c r="P34" i="61"/>
  <c r="P30" i="61"/>
  <c r="R40" i="61"/>
  <c r="P39" i="61"/>
  <c r="P16" i="61"/>
  <c r="E19" i="57" s="1"/>
  <c r="Q25" i="61"/>
  <c r="P36" i="61"/>
  <c r="P45" i="61"/>
  <c r="P27" i="61"/>
  <c r="P28" i="61"/>
  <c r="Q48" i="61"/>
  <c r="R33" i="61"/>
  <c r="P33" i="61"/>
  <c r="Q27" i="61"/>
  <c r="Q39" i="61"/>
  <c r="R39" i="61"/>
  <c r="Q33" i="61"/>
  <c r="R26" i="61"/>
  <c r="Q26" i="61"/>
  <c r="P22" i="61"/>
  <c r="Q22" i="61"/>
  <c r="R22" i="61"/>
  <c r="P26" i="61"/>
  <c r="Q28" i="61"/>
  <c r="Q53" i="61"/>
  <c r="R45" i="61"/>
  <c r="Q16" i="61"/>
  <c r="P53" i="61"/>
  <c r="R27" i="61"/>
  <c r="R53" i="61"/>
  <c r="R43" i="61"/>
  <c r="R48" i="61"/>
  <c r="Q42" i="61"/>
  <c r="R47" i="61"/>
  <c r="R42" i="61"/>
  <c r="P46" i="61"/>
  <c r="P47" i="61"/>
  <c r="R16" i="61"/>
  <c r="P42" i="61"/>
  <c r="R28" i="61"/>
  <c r="Q40" i="61"/>
  <c r="P43" i="61"/>
  <c r="P48" i="61"/>
  <c r="P40" i="61"/>
  <c r="Q47" i="61"/>
  <c r="R46" i="61"/>
  <c r="Q45" i="61"/>
  <c r="R25" i="61"/>
  <c r="Q46" i="61"/>
  <c r="P25" i="61"/>
  <c r="Q37" i="61"/>
  <c r="R37" i="61"/>
  <c r="P37" i="61"/>
  <c r="Q43" i="61"/>
  <c r="R36" i="61"/>
  <c r="Q36" i="61"/>
  <c r="Q50" i="61"/>
  <c r="R50" i="61"/>
  <c r="R35" i="61"/>
  <c r="Q35" i="61"/>
  <c r="P50" i="61"/>
  <c r="R30" i="61"/>
  <c r="Q30" i="61"/>
  <c r="Q34" i="61"/>
  <c r="R34" i="61"/>
  <c r="P35" i="61"/>
  <c r="Q13" i="61"/>
  <c r="R13" i="61"/>
  <c r="P13" i="61"/>
  <c r="E16" i="57" s="1"/>
  <c r="R20" i="61"/>
  <c r="Q20" i="61"/>
  <c r="P20" i="61"/>
  <c r="Q18" i="61"/>
  <c r="R19" i="61"/>
  <c r="Q29" i="61"/>
  <c r="R18" i="61"/>
  <c r="P19" i="61"/>
  <c r="E22" i="57" s="1"/>
  <c r="Q17" i="61"/>
  <c r="R15" i="61"/>
  <c r="Q15" i="61"/>
  <c r="R21" i="61"/>
  <c r="R17" i="61"/>
  <c r="R29" i="61"/>
  <c r="P32" i="61"/>
  <c r="P24" i="61"/>
  <c r="Q21" i="61"/>
  <c r="P17" i="61"/>
  <c r="E18" i="57" s="1"/>
  <c r="Q14" i="61"/>
  <c r="P29" i="61"/>
  <c r="P51" i="61"/>
  <c r="I22" i="57" s="1"/>
  <c r="R41" i="61"/>
  <c r="Q12" i="61"/>
  <c r="Q38" i="61"/>
  <c r="Q41" i="61"/>
  <c r="R12" i="61"/>
  <c r="Q52" i="61"/>
  <c r="P41" i="61"/>
  <c r="R23" i="61"/>
  <c r="P12" i="61"/>
  <c r="E15" i="57" s="1"/>
  <c r="R52" i="61"/>
  <c r="P23" i="61"/>
  <c r="P52" i="61"/>
  <c r="Q44" i="61"/>
  <c r="Q49" i="61"/>
  <c r="R38" i="61"/>
  <c r="Q24" i="61"/>
  <c r="R31" i="61"/>
  <c r="R44" i="61"/>
  <c r="R49" i="61"/>
  <c r="Q19" i="61"/>
  <c r="Q32" i="61"/>
  <c r="Q31" i="61"/>
  <c r="R11" i="61"/>
  <c r="Q23" i="61"/>
  <c r="Q11" i="61"/>
  <c r="R51" i="61"/>
  <c r="R14" i="61"/>
  <c r="R10" i="61"/>
  <c r="Q10" i="61"/>
  <c r="P10" i="61"/>
  <c r="G26" i="57" l="1"/>
  <c r="J16" i="57"/>
  <c r="J21" i="57"/>
  <c r="E24" i="57"/>
  <c r="H24" i="57"/>
  <c r="G12" i="57"/>
  <c r="I17" i="57"/>
  <c r="H27" i="57"/>
  <c r="K28" i="57"/>
  <c r="I21" i="57"/>
  <c r="K23" i="57"/>
  <c r="J20" i="57"/>
  <c r="I16" i="57"/>
  <c r="J24" i="57"/>
  <c r="J15" i="57"/>
  <c r="J25" i="57"/>
  <c r="J17" i="57"/>
  <c r="H22" i="57"/>
  <c r="I24" i="57"/>
  <c r="J18" i="57"/>
  <c r="J14" i="57"/>
  <c r="J19" i="57"/>
  <c r="H15" i="57"/>
  <c r="H19" i="57"/>
  <c r="I19" i="57"/>
  <c r="I20" i="57"/>
  <c r="I15" i="57"/>
  <c r="H18" i="57"/>
  <c r="I18" i="57"/>
  <c r="H17" i="57"/>
  <c r="H21" i="57"/>
  <c r="H16" i="57"/>
  <c r="H20" i="57"/>
  <c r="K12" i="57"/>
  <c r="E25" i="57"/>
  <c r="H25" i="57"/>
  <c r="I23" i="57"/>
  <c r="F25" i="57"/>
  <c r="F23" i="57"/>
  <c r="E23" i="57"/>
  <c r="H23" i="57"/>
  <c r="L25" i="57"/>
  <c r="L23" i="57"/>
  <c r="G25" i="57"/>
  <c r="G23" i="57"/>
  <c r="J23" i="57"/>
  <c r="I25" i="57"/>
  <c r="F27" i="57"/>
  <c r="L28" i="57"/>
  <c r="J12" i="57"/>
  <c r="G27" i="57"/>
  <c r="L13" i="57"/>
  <c r="J13" i="57"/>
  <c r="K13" i="57"/>
  <c r="K26" i="57"/>
  <c r="K14" i="57"/>
  <c r="H26" i="57"/>
  <c r="H14" i="57"/>
  <c r="L26" i="57"/>
  <c r="L14" i="57"/>
  <c r="I26" i="57"/>
  <c r="I14" i="57"/>
  <c r="E26" i="57"/>
  <c r="E14" i="57"/>
  <c r="F26" i="57"/>
  <c r="F14" i="57"/>
  <c r="J28" i="57"/>
  <c r="F13" i="57"/>
  <c r="G13" i="57"/>
  <c r="F28" i="57"/>
  <c r="K27" i="57"/>
  <c r="H28" i="57"/>
  <c r="E27" i="57"/>
  <c r="G28" i="57"/>
  <c r="F12" i="57"/>
  <c r="E28" i="57"/>
  <c r="L27" i="57"/>
  <c r="J27" i="57"/>
  <c r="J26" i="57"/>
  <c r="I13" i="57"/>
  <c r="I27" i="57"/>
  <c r="I12" i="57"/>
  <c r="I28" i="57"/>
  <c r="H13" i="57"/>
  <c r="E13" i="57"/>
  <c r="E12" i="57"/>
  <c r="H12" i="57"/>
  <c r="L12" i="5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<sst xmlns="http://schemas.openxmlformats.org/spreadsheetml/2006/main" count="26361" uniqueCount="380">
  <si>
    <t>Section</t>
  </si>
  <si>
    <t>Tab</t>
  </si>
  <si>
    <t>Description</t>
  </si>
  <si>
    <t>Dashboard</t>
  </si>
  <si>
    <t>User selection for offshore wind cases to view and display of graphics</t>
  </si>
  <si>
    <t>Case List</t>
  </si>
  <si>
    <t>Automatically updated list of cases contained in  RESOLVE Results, and mapping to base (0GW) cases</t>
  </si>
  <si>
    <t>Results</t>
  </si>
  <si>
    <t>Cost-Benefit</t>
  </si>
  <si>
    <t>The full range of benefit and cost results for selected offshore wind cases</t>
  </si>
  <si>
    <t>Ratepayer Impact</t>
  </si>
  <si>
    <t>Estimate of the change in residential ratepayer costs for selected offshore wind cases, compared to base (0GW) cases</t>
  </si>
  <si>
    <t>Avoided Resource Build</t>
  </si>
  <si>
    <t>Change in competing resource builds for selected offshore wind cases, compared to base (0GW) cases</t>
  </si>
  <si>
    <t>Analysis</t>
  </si>
  <si>
    <t>Total Cost by Trajectory</t>
  </si>
  <si>
    <t>Sums costs of offshore wind investment and transmission upgrades</t>
  </si>
  <si>
    <t>Transmission Cost by Trajectory</t>
  </si>
  <si>
    <t>Calculation of transmission upgrade costs for each procurement trajectory</t>
  </si>
  <si>
    <t>Generator Cost by Trajectory</t>
  </si>
  <si>
    <t>Calculation of offshore wind investment costs for each procurement trajectory</t>
  </si>
  <si>
    <t>Benefit by Case</t>
  </si>
  <si>
    <t>Calculation of the benefit (avoided resource cost) for each selected Offshore Wind case</t>
  </si>
  <si>
    <t>Rate Data by Case</t>
  </si>
  <si>
    <t>Revenue requiremnt and retail sales for each selected offshore wind case</t>
  </si>
  <si>
    <t>Offshore Wind Gen by Case</t>
  </si>
  <si>
    <t>Generation and curtailment data for each selected offshore wind case</t>
  </si>
  <si>
    <t>Base Cases</t>
  </si>
  <si>
    <t>Key data for each base (0GW) case</t>
  </si>
  <si>
    <t>Helper Inputs</t>
  </si>
  <si>
    <t>Cost Sensitivities</t>
  </si>
  <si>
    <t>User inputs to combine locational generation and transmission cost trajectories into distinct cost scenarios</t>
  </si>
  <si>
    <t>Cost Data</t>
  </si>
  <si>
    <t>User inputs for discount rate, and offshore wind + transmission upgrade cost trajectories to post-process</t>
  </si>
  <si>
    <t>Build Scenarios</t>
  </si>
  <si>
    <t>User inputs for build amounts for each procurement trajectory</t>
  </si>
  <si>
    <t>Lists</t>
  </si>
  <si>
    <t>Lookups for dropdown menu options throughout the workbook</t>
  </si>
  <si>
    <t>Case Results</t>
  </si>
  <si>
    <t>RESOLVE Results</t>
  </si>
  <si>
    <t>Key RESOLVE Results for each case pasted in by 'results pull' script</t>
  </si>
  <si>
    <t>Cases to View</t>
  </si>
  <si>
    <t>Units to View Results</t>
  </si>
  <si>
    <t>1GW High Bookend</t>
  </si>
  <si>
    <t>$/MWh Levelized</t>
  </si>
  <si>
    <t>1GW Stringent Policy</t>
  </si>
  <si>
    <t>1GW Competing Resource Challenges</t>
  </si>
  <si>
    <t>Discount to</t>
  </si>
  <si>
    <t>1GW Significantly Low Competing Resource Availability</t>
  </si>
  <si>
    <t>1GW Low Competing Resource Availability</t>
  </si>
  <si>
    <t>1GW High Competing Resource Cost</t>
  </si>
  <si>
    <t>1GW High Electrification Load</t>
  </si>
  <si>
    <t>Net Benefit with PSP - Mid Costs</t>
  </si>
  <si>
    <t>1GW Zero GHG Emissions</t>
  </si>
  <si>
    <t>Case Type</t>
  </si>
  <si>
    <t>1GW</t>
  </si>
  <si>
    <t>Morro 2.7GW</t>
  </si>
  <si>
    <t>Humboldt 2.7GW</t>
  </si>
  <si>
    <t>3GW</t>
  </si>
  <si>
    <t>4.9GW</t>
  </si>
  <si>
    <t>7.6GW</t>
  </si>
  <si>
    <t>15.6GW</t>
  </si>
  <si>
    <t>25GW</t>
  </si>
  <si>
    <t>1GW High Gas Retirements</t>
  </si>
  <si>
    <t>Units:</t>
  </si>
  <si>
    <t>1GW Low Long Duration Storage ELCC</t>
  </si>
  <si>
    <t>High Bookend</t>
  </si>
  <si>
    <t>1GW High Offshore Wind ELCC</t>
  </si>
  <si>
    <t>Competing Resource Challenges</t>
  </si>
  <si>
    <t>1GW Low Offshore Wind ELCC</t>
  </si>
  <si>
    <t>Stringent Policy</t>
  </si>
  <si>
    <t>1GW Low Competing Resource Cost</t>
  </si>
  <si>
    <t>Significantly Low Competing Resource Availability</t>
  </si>
  <si>
    <t>1GW Low Bookend</t>
  </si>
  <si>
    <t>Low Competing Resource Availability</t>
  </si>
  <si>
    <t>1GW Least-Cost</t>
  </si>
  <si>
    <t>High Competing Resource Cost</t>
  </si>
  <si>
    <t>3GW High Bookend</t>
  </si>
  <si>
    <t>High Gas Retirements</t>
  </si>
  <si>
    <t>3GW Stringent Policy</t>
  </si>
  <si>
    <t>Zero GHG Emissions</t>
  </si>
  <si>
    <t>3GW Competing Resource Challenges</t>
  </si>
  <si>
    <t>High Electrification Load</t>
  </si>
  <si>
    <t>3GW Significantly Low Competing Resource Availability</t>
  </si>
  <si>
    <t>Low Long Duration Storage ELCC</t>
  </si>
  <si>
    <t>3GW Low Competing Resource Availability</t>
  </si>
  <si>
    <t>High Offshore Wind ELCC</t>
  </si>
  <si>
    <t>3GW High Competing Resource Cost</t>
  </si>
  <si>
    <t>Low Offshore Wind ELCC</t>
  </si>
  <si>
    <t>3GW High Electrification Load</t>
  </si>
  <si>
    <t>Low Competing Resource Cost</t>
  </si>
  <si>
    <t>3GW Zero GHG Emissions</t>
  </si>
  <si>
    <t>Least-Cost</t>
  </si>
  <si>
    <t>3GW High Gas Retirements</t>
  </si>
  <si>
    <t>Low Humboldt Capacity Factor</t>
  </si>
  <si>
    <t>3GW Low Long Duration Storage ELCC</t>
  </si>
  <si>
    <t>Low Bookend</t>
  </si>
  <si>
    <t>3GW High Offshore Wind ELCC</t>
  </si>
  <si>
    <t>3GW Low Offshore Wind ELCC</t>
  </si>
  <si>
    <t>3GW Low Competing Resource Cost</t>
  </si>
  <si>
    <t>3GW Low Bookend</t>
  </si>
  <si>
    <t>3GW Least-Cost</t>
  </si>
  <si>
    <t>4.9GW High Bookend</t>
  </si>
  <si>
    <t>4.9GW Stringent Policy</t>
  </si>
  <si>
    <t>4.9GW Competing Resource Challenges</t>
  </si>
  <si>
    <t>4.9GW Significantly Low Competing Resource Availability</t>
  </si>
  <si>
    <t>4.9GW Low Competing Resource Availability</t>
  </si>
  <si>
    <t>4.9GW High Competing Resource Cost</t>
  </si>
  <si>
    <t>4.9GW High Electrification Load</t>
  </si>
  <si>
    <t>4.9GW Zero GHG Emissions</t>
  </si>
  <si>
    <t>4.9GW High Gas Retirements</t>
  </si>
  <si>
    <t>4.9GW Low Long Duration Storage ELCC</t>
  </si>
  <si>
    <t>4.9GW High Offshore Wind ELCC</t>
  </si>
  <si>
    <t>4.9GW Low Offshore Wind ELCC</t>
  </si>
  <si>
    <t>4.9GW Low Competing Resource Cost</t>
  </si>
  <si>
    <t>4.9GW Low Bookend</t>
  </si>
  <si>
    <t>4.9GW Least-Cost</t>
  </si>
  <si>
    <t>7.6GW High Bookend</t>
  </si>
  <si>
    <t>7.6GW Stringent Policy</t>
  </si>
  <si>
    <t>7.6GW Competing Resource Challenges</t>
  </si>
  <si>
    <t>7.6GW Significantly Low Competing Resource Availability</t>
  </si>
  <si>
    <t>7.6GW Low Competing Resource Availability</t>
  </si>
  <si>
    <t>7.6GW High Competing Resource Cost</t>
  </si>
  <si>
    <t>7.6GW High Electrification Load</t>
  </si>
  <si>
    <t>7.6GW Zero GHG Emissions</t>
  </si>
  <si>
    <t>7.6GW High Gas Retirements</t>
  </si>
  <si>
    <t>7.6GW Low Long Duration Storage ELCC</t>
  </si>
  <si>
    <t>7.6GW High Offshore Wind ELCC</t>
  </si>
  <si>
    <t>7.6GW Low Offshore Wind ELCC</t>
  </si>
  <si>
    <t>7.6GW Low Competing Resource Cost</t>
  </si>
  <si>
    <t>7.6GW Low Bookend</t>
  </si>
  <si>
    <t>7.6GW Least-Cost</t>
  </si>
  <si>
    <t>15.6GW High Bookend</t>
  </si>
  <si>
    <t>15.6GW Stringent Policy</t>
  </si>
  <si>
    <t>15.6GW Competing Resource Challenges</t>
  </si>
  <si>
    <t>15.6GW Low Bookend</t>
  </si>
  <si>
    <t>15.6GW Least-Cost</t>
  </si>
  <si>
    <t>25GW High Bookend</t>
  </si>
  <si>
    <t>25GW Stringent Policy</t>
  </si>
  <si>
    <t>25GW Competing Resource Challenges</t>
  </si>
  <si>
    <t>25GW Low Bookend</t>
  </si>
  <si>
    <t>25GW Least-Cost</t>
  </si>
  <si>
    <t>Humboldt 2.7GW Least-Cost</t>
  </si>
  <si>
    <t>Morro 2.7GW Least-Cost</t>
  </si>
  <si>
    <t>Humboldt 2.7GW Low Humboldt Capacity Factor</t>
  </si>
  <si>
    <t>Case Name</t>
  </si>
  <si>
    <t>Base Case</t>
  </si>
  <si>
    <t>Offshore Wind Case (for dropdown selection)</t>
  </si>
  <si>
    <t>Offshore Wind Cost and Benefit</t>
  </si>
  <si>
    <t>Lookup:</t>
  </si>
  <si>
    <t>Potential</t>
  </si>
  <si>
    <t>Build Trajectory</t>
  </si>
  <si>
    <t>Cost-Benefit Matrix ($/MWh)</t>
  </si>
  <si>
    <t>Benefits ($/MWh)</t>
  </si>
  <si>
    <t>Costs ($/MWh) by Trajectory</t>
  </si>
  <si>
    <t>Net Benefit(+)/Cost(-) ($/MWh)</t>
  </si>
  <si>
    <t>Case</t>
  </si>
  <si>
    <t>RESOLVE Output</t>
  </si>
  <si>
    <t>PSP - Mid</t>
  </si>
  <si>
    <t>PSP - High</t>
  </si>
  <si>
    <t>PSP - Low</t>
  </si>
  <si>
    <t>Conservative</t>
  </si>
  <si>
    <t>Optimistic</t>
  </si>
  <si>
    <t>High North Coast Tx</t>
  </si>
  <si>
    <t>Low North Coast Tx</t>
  </si>
  <si>
    <t>PSP - Mid w/High Humboldt Tx Cost</t>
  </si>
  <si>
    <t>User Selections</t>
  </si>
  <si>
    <t>Customer Usage (kWh/mo)</t>
  </si>
  <si>
    <t>Cost Scenario</t>
  </si>
  <si>
    <t>Year</t>
  </si>
  <si>
    <t>NPV = Levelized Rate over study period</t>
  </si>
  <si>
    <t>Residential Shares of Costs &amp; Energy Usage</t>
  </si>
  <si>
    <t>Derived from EIA Form 861 data for 2022</t>
  </si>
  <si>
    <t>Residential Customer Shares</t>
  </si>
  <si>
    <t>% of Revenue Requirement</t>
  </si>
  <si>
    <t>% of Energy Sales</t>
  </si>
  <si>
    <t>Residential Ratepayer Impact</t>
  </si>
  <si>
    <t>Lookup 1:</t>
  </si>
  <si>
    <t>RRQ</t>
  </si>
  <si>
    <t>Lookup 2:</t>
  </si>
  <si>
    <t>Sales</t>
  </si>
  <si>
    <t>Offshore Wind Ratepayer Impact</t>
  </si>
  <si>
    <t>Base Case Rate ($/kWh)</t>
  </si>
  <si>
    <t>Base Case Monthly Bill ($)</t>
  </si>
  <si>
    <t>Offshore Wind Case Rate ($/kWh)</t>
  </si>
  <si>
    <t>Offshore Wind Case Monthly Bill ($)</t>
  </si>
  <si>
    <t>Monthly Cost Increase(+) or Decrease(-) ($)</t>
  </si>
  <si>
    <t>% Increase or Decrease</t>
  </si>
  <si>
    <t>Procurement</t>
  </si>
  <si>
    <t>Chart Title:</t>
  </si>
  <si>
    <t>Avoided Resources</t>
  </si>
  <si>
    <t>Change in Builds by Case Type (GW)</t>
  </si>
  <si>
    <t>Resource</t>
  </si>
  <si>
    <t>Coal</t>
  </si>
  <si>
    <t>Natural Gas</t>
  </si>
  <si>
    <t>CHP</t>
  </si>
  <si>
    <t>Nuclear</t>
  </si>
  <si>
    <t>Geothermal</t>
  </si>
  <si>
    <t>Generic Clean Firm</t>
  </si>
  <si>
    <t>Biomass</t>
  </si>
  <si>
    <t>Biogas</t>
  </si>
  <si>
    <t>Hydro</t>
  </si>
  <si>
    <t>In-State Wind</t>
  </si>
  <si>
    <t>Out-of-State Wind</t>
  </si>
  <si>
    <t>Offshore Wind</t>
  </si>
  <si>
    <t>Solar</t>
  </si>
  <si>
    <t>Customer Solar</t>
  </si>
  <si>
    <t>Li-ion Battery (BTM)</t>
  </si>
  <si>
    <t>Li-ion Battery (4-hr)</t>
  </si>
  <si>
    <t>Li-ion Battery (8-hr)</t>
  </si>
  <si>
    <t>Pumped Hydro Storage</t>
  </si>
  <si>
    <t>Long Duration Storage</t>
  </si>
  <si>
    <t>Shed DR</t>
  </si>
  <si>
    <t>Shift DR &amp; VGI</t>
  </si>
  <si>
    <t>Gas Capacity Retained</t>
  </si>
  <si>
    <t>Negative number = Less Gas Retained</t>
  </si>
  <si>
    <t>Builds in 0GW Trajectory</t>
  </si>
  <si>
    <t>Avoided Build by Case Type (GW)</t>
  </si>
  <si>
    <t>Gas Capacity Not Retained</t>
  </si>
  <si>
    <t>Builds in Selected Trajectory</t>
  </si>
  <si>
    <t>Forced Gas Retirements</t>
  </si>
  <si>
    <t>Forced Gas Retirements (GW) by Case Type</t>
  </si>
  <si>
    <t>Combination of Below</t>
  </si>
  <si>
    <t>Analogous to TPP Sensitivity</t>
  </si>
  <si>
    <t>Remote Generator forced offline on a specific date (RESOLVE cannot retire on its own)</t>
  </si>
  <si>
    <t>Discount Factors</t>
  </si>
  <si>
    <t>Modeled Year Discount Factors</t>
  </si>
  <si>
    <t>Discount Factor (%)</t>
  </si>
  <si>
    <t>Total Offshore Wind and Transmission Upgrade Costs</t>
  </si>
  <si>
    <t>Sensitivity Name</t>
  </si>
  <si>
    <t>Transmission</t>
  </si>
  <si>
    <t>Generator</t>
  </si>
  <si>
    <t>Sensitivity:</t>
  </si>
  <si>
    <t>Offshore Wind + Transmission Upgrade Cost ($MM Levelized)</t>
  </si>
  <si>
    <t>Trajectory</t>
  </si>
  <si>
    <t>NPV</t>
  </si>
  <si>
    <t>0GW</t>
  </si>
  <si>
    <t>Transmission Upgrade Costs</t>
  </si>
  <si>
    <t>Morro Bay</t>
  </si>
  <si>
    <t>Humboldt Bay</t>
  </si>
  <si>
    <t>Del Norte</t>
  </si>
  <si>
    <t>Cape Mendocino</t>
  </si>
  <si>
    <t xml:space="preserve">Scenario </t>
  </si>
  <si>
    <t>Cost Scenario:</t>
  </si>
  <si>
    <t>Location</t>
  </si>
  <si>
    <t>Location:</t>
  </si>
  <si>
    <t>Transmission Upgrade Cost ($MM Levelized)</t>
  </si>
  <si>
    <t>Morro Bay Transmission Upgrade Cost ($MM Levelized)</t>
  </si>
  <si>
    <t>Humboldt Bay Transmission Upgrade Cost ($MM Levelized)</t>
  </si>
  <si>
    <t>Del Norte Transmission Upgrade Cost ($MM Levelized)</t>
  </si>
  <si>
    <t>Cape Mendocino Transmission Upgrade Cost ($MM Levelized)</t>
  </si>
  <si>
    <t>Offshore Wind Investment Costs</t>
  </si>
  <si>
    <t>Offshore Wind Investment Cost ($MM Levelized)</t>
  </si>
  <si>
    <t>Morro Bay Offshore Wind Investment Cost ($MM Levelized)</t>
  </si>
  <si>
    <t>Humboldt Bay Offshore Wind Investment Cost ($MM Levelized)</t>
  </si>
  <si>
    <t>Del Norte Offshore Wind Investment Cost ($MM Levelized)</t>
  </si>
  <si>
    <t>Cape Mendocino Offshore Wind Investment Cost ($MM Levelized)</t>
  </si>
  <si>
    <t>Offshore Wind Benefit (Avoided Resource Cost) Calculation</t>
  </si>
  <si>
    <t>Result Type:</t>
  </si>
  <si>
    <t>Cost</t>
  </si>
  <si>
    <t>Metric:</t>
  </si>
  <si>
    <t>TRC</t>
  </si>
  <si>
    <t>Total Resource Cost ($MM)</t>
  </si>
  <si>
    <t>Benefit (Difference vs Base Case)</t>
  </si>
  <si>
    <t>Rate Calculation</t>
  </si>
  <si>
    <t>Revenue Requirement ($MM) without Offshore Wind</t>
  </si>
  <si>
    <t>Load</t>
  </si>
  <si>
    <t>Retail Sales</t>
  </si>
  <si>
    <t>Retail Sales (TWh)</t>
  </si>
  <si>
    <t>Offshore Wind Generation Potential</t>
  </si>
  <si>
    <t>Generation</t>
  </si>
  <si>
    <t>Offshore Wind Generation (TWh)</t>
  </si>
  <si>
    <t>Curtailment</t>
  </si>
  <si>
    <t>Offshore Wind Curtailment (TWh)</t>
  </si>
  <si>
    <t>Offshore Wind Potential (TWh)</t>
  </si>
  <si>
    <t>Base Case Key Results</t>
  </si>
  <si>
    <t>Revenue Requirement ($MM)</t>
  </si>
  <si>
    <t>Combination Cost Scenarios for Cost-Benefit Analysis</t>
  </si>
  <si>
    <t>Applicable Procurement Trajectories</t>
  </si>
  <si>
    <t>Generator and Transmission Cost Selection</t>
  </si>
  <si>
    <t>Scenario</t>
  </si>
  <si>
    <t>Transmission Cost Scenario</t>
  </si>
  <si>
    <t>Generator Cost Scenario</t>
  </si>
  <si>
    <t>Tx - Mid</t>
  </si>
  <si>
    <t>Tx - High</t>
  </si>
  <si>
    <t>Tx - Low</t>
  </si>
  <si>
    <t>Tx - Mid + Humboldt Adjustment</t>
  </si>
  <si>
    <t>Transmission Cost Scenarios</t>
  </si>
  <si>
    <t>Generator Cost Scenarios</t>
  </si>
  <si>
    <t>Each table has different dropdown options, so do not paste data from one table to another!</t>
  </si>
  <si>
    <t>Scenario Names</t>
  </si>
  <si>
    <t>Cost Trajectory to Use, Morro Bay</t>
  </si>
  <si>
    <t>Transmission Scenario</t>
  </si>
  <si>
    <t>Genetator Scenario</t>
  </si>
  <si>
    <t>Tx - PSP Morro</t>
  </si>
  <si>
    <t>Cost Trajectory to Use, Humboldt Bay</t>
  </si>
  <si>
    <t>Tx - PSP Humboldt</t>
  </si>
  <si>
    <t>Tx - E3 Mid</t>
  </si>
  <si>
    <t>Tx - E3 High</t>
  </si>
  <si>
    <t>Tx - E3 Low</t>
  </si>
  <si>
    <t>Tx - PSP Humboldt Pro-rated</t>
  </si>
  <si>
    <t>Cost Trajectory to Use, Del Norte</t>
  </si>
  <si>
    <t>Cost Trajectory to Use, Cape Mendocino</t>
  </si>
  <si>
    <t>Transmission Upgrade CRF</t>
  </si>
  <si>
    <t>from the CPUC IRP Pro Forma</t>
  </si>
  <si>
    <t>CRF</t>
  </si>
  <si>
    <t>Offshore Wind Transmission Costs</t>
  </si>
  <si>
    <t>Offshore Wind Generator Costs</t>
  </si>
  <si>
    <t>from the CPUC IRP Pro Forma, costs in 2022$</t>
  </si>
  <si>
    <t>Morro Bay Transmission Costs ($MM, by Procurement Trajectory)</t>
  </si>
  <si>
    <t>Morro Bay Transmission Adder ($/kW-yr)</t>
  </si>
  <si>
    <t>Morro Bay Generator Costs ($/kW-yr, by vintage)</t>
  </si>
  <si>
    <t>Note</t>
  </si>
  <si>
    <t>"Lumpy" upgrade, 4875 MW regardless of generation capacity</t>
  </si>
  <si>
    <t>Humboldt Bay Transmission Costs ($MM, by Procurement Trajectory)</t>
  </si>
  <si>
    <t>Humboldt Bay Transmission Adder ($/kW-yr)</t>
  </si>
  <si>
    <t>Humboldt Bay Generator Costs ($/kW-yr, by vintage)</t>
  </si>
  <si>
    <t>$2MM/MW</t>
  </si>
  <si>
    <t>$1.5MM/MW</t>
  </si>
  <si>
    <t>$1.25MM/MW</t>
  </si>
  <si>
    <t>PSP upgrade sized for 1.6GW</t>
  </si>
  <si>
    <t>Del Norte Transmission Costs ($MM, by Procurement Trajectory)</t>
  </si>
  <si>
    <t>Del Norte Transmission Adder ($/kW-yr)</t>
  </si>
  <si>
    <t>Del Norte Generator Costs ($/kW-yr, by vintage)</t>
  </si>
  <si>
    <t>Cape Mendocino Transmission Costs ($MM, by Procurement Trajectory)</t>
  </si>
  <si>
    <t>Cape Mendocino Transmission Adder ($/kW-yr)</t>
  </si>
  <si>
    <t>Cape Mendocino Generator Costs ($/kW-yr, by vintage)</t>
  </si>
  <si>
    <t>Generator Build Trajectories</t>
  </si>
  <si>
    <t>Total Offshore Wind Build (GW)</t>
  </si>
  <si>
    <t>Morro Bay Offshore Wind Build (GW)</t>
  </si>
  <si>
    <t>Humboldt Bay Offshore Wind Build (GW)</t>
  </si>
  <si>
    <t>Del Norte Offshore Wind Build (GW)</t>
  </si>
  <si>
    <t>Cape Mendocino Offshore Wind Build (GW)</t>
  </si>
  <si>
    <t>Lookup Tables</t>
  </si>
  <si>
    <t>Rates</t>
  </si>
  <si>
    <t>Result Units</t>
  </si>
  <si>
    <t>$MM NPV</t>
  </si>
  <si>
    <t>Reduced Offshore Wind Competitiveness</t>
  </si>
  <si>
    <t>Result Type</t>
  </si>
  <si>
    <t>Metric</t>
  </si>
  <si>
    <t>Build</t>
  </si>
  <si>
    <t>0GW Low Bookend</t>
  </si>
  <si>
    <t>Total</t>
  </si>
  <si>
    <t>Li-ion Battery</t>
  </si>
  <si>
    <t>Gross Imports</t>
  </si>
  <si>
    <t>Gross Exports</t>
  </si>
  <si>
    <t>Net Imports</t>
  </si>
  <si>
    <t>Total Generation &amp; Imports</t>
  </si>
  <si>
    <t>Discount Rate</t>
  </si>
  <si>
    <t>Transmission Upgrades</t>
  </si>
  <si>
    <t>Investment Cost</t>
  </si>
  <si>
    <t>Baseline Natural Gas</t>
  </si>
  <si>
    <t>New Natural Gas</t>
  </si>
  <si>
    <t>Cape_Mendocino_Offshore_Line_group</t>
  </si>
  <si>
    <t>Del_Norte_Offshore_Line_group</t>
  </si>
  <si>
    <t>Humboldt_Offshore_Line_group</t>
  </si>
  <si>
    <t>Morro_Bay_Offshore_500_group</t>
  </si>
  <si>
    <t>0GW Competing Resource Challenges</t>
  </si>
  <si>
    <t>0GW Zero GHG Emissions</t>
  </si>
  <si>
    <t>0GW High Competing Resource Cost</t>
  </si>
  <si>
    <t>0GW High Bookend</t>
  </si>
  <si>
    <t>0GW High Gas Retirements</t>
  </si>
  <si>
    <t>0GW High Electrification Load</t>
  </si>
  <si>
    <t>0GW Low Long Duration Storage ELCC</t>
  </si>
  <si>
    <t>0GW Low Competing Resource Cost</t>
  </si>
  <si>
    <t>0GW Low Competing Resource Availability</t>
  </si>
  <si>
    <t>0GW Reduced Offshore Wind Competitiveness</t>
  </si>
  <si>
    <t>0GW Stringent Policy</t>
  </si>
  <si>
    <t>0GW Significantly Low Competing Resource Availability</t>
  </si>
  <si>
    <t>15.6GW Reduced Offshore Wind Competitiveness</t>
  </si>
  <si>
    <t>1GW Reduced Offshore Wind Competitiveness</t>
  </si>
  <si>
    <t>25GW Reduced Offshore Wind Competitiveness</t>
  </si>
  <si>
    <t>3GW Reduced Offshore Wind Competitiveness</t>
  </si>
  <si>
    <t>4.9GW Reduced Offshore Wind Competitiveness</t>
  </si>
  <si>
    <t>7.6GW Low Humboldt Capacity Factor</t>
  </si>
  <si>
    <t>7.6GW Reduced Offshore Wind Competitiveness</t>
  </si>
  <si>
    <t>0GW Least-Cost</t>
  </si>
  <si>
    <t>0GW High Offshore Wind ELCC</t>
  </si>
  <si>
    <t>0GW Low Humboldt Capacity Factor</t>
  </si>
  <si>
    <t>0GW Low Offshore Wind ELCC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</si>
</sst>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yy\ hh:mm"/>
    <numFmt numFmtId="165" formatCode="yyyy"/>
    <numFmt numFmtId="166" formatCode="&quot;$&quot;#,##0.00"/>
    <numFmt numFmtId="167" formatCode="_(&quot;$&quot;* #,##0.000_);_(&quot;$&quot;* \(#,##0.000\);_(&quot;$&quot;* &quot;-&quot;??_);_(@_)"/>
    <numFmt numFmtId="168" formatCode="0.0"/>
    <numFmt numFmtId="169" formatCode="0.0%"/>
  </numFmts>
  <fonts count="37" x14ac:knownFonts="1">
    <font>
      <sz val="9"/>
      <color theme="1"/>
      <name val="Arial"/>
      <family val="2"/>
    </font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i/>
      <u/>
      <sz val="9"/>
      <color theme="9"/>
      <name val="Arial"/>
      <family val="2"/>
    </font>
    <font>
      <sz val="11"/>
      <color theme="0"/>
      <name val="Arial"/>
      <family val="2"/>
      <scheme val="minor"/>
    </font>
    <font>
      <b/>
      <sz val="14"/>
      <name val="Arial"/>
      <family val="2"/>
      <scheme val="minor"/>
    </font>
    <font>
      <sz val="9"/>
      <name val="Arial"/>
      <family val="2"/>
      <scheme val="minor"/>
    </font>
    <font>
      <i/>
      <sz val="9"/>
      <name val="Arial"/>
      <family val="2"/>
      <scheme val="minor"/>
    </font>
    <font>
      <b/>
      <sz val="9"/>
      <color theme="0"/>
      <name val="Arial"/>
      <family val="2"/>
      <scheme val="minor"/>
    </font>
    <font>
      <sz val="9"/>
      <color rgb="FFE85F31"/>
      <name val="Arial"/>
      <family val="2"/>
      <scheme val="minor"/>
    </font>
    <font>
      <b/>
      <i/>
      <sz val="9"/>
      <color theme="1"/>
      <name val="Arial"/>
      <family val="2"/>
    </font>
    <font>
      <sz val="9"/>
      <color rgb="FF9C0006"/>
      <name val="Arial"/>
      <family val="2"/>
      <scheme val="minor"/>
    </font>
    <font>
      <sz val="9"/>
      <color rgb="FF006100"/>
      <name val="Arial"/>
      <family val="2"/>
      <scheme val="minor"/>
    </font>
    <font>
      <sz val="9"/>
      <color rgb="FF9C5700"/>
      <name val="Arial"/>
      <family val="2"/>
      <scheme val="minor"/>
    </font>
    <font>
      <b/>
      <i/>
      <sz val="9"/>
      <color theme="6" tint="-0.24994659260841701"/>
      <name val="Arial"/>
      <family val="2"/>
      <scheme val="minor"/>
    </font>
    <font>
      <b/>
      <sz val="9"/>
      <color theme="1"/>
      <name val="Arial"/>
      <family val="2"/>
      <scheme val="minor"/>
    </font>
    <font>
      <i/>
      <sz val="9"/>
      <color theme="1" tint="0.499984740745262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b/>
      <i/>
      <sz val="10"/>
      <color theme="3"/>
      <name val="Arial"/>
      <family val="2"/>
      <scheme val="minor"/>
    </font>
    <font>
      <b/>
      <sz val="22"/>
      <color theme="3"/>
      <name val="Arial"/>
      <family val="2"/>
      <scheme val="major"/>
    </font>
    <font>
      <b/>
      <i/>
      <u val="double"/>
      <sz val="9"/>
      <color theme="0"/>
      <name val="Arial"/>
      <family val="2"/>
      <scheme val="minor"/>
    </font>
    <font>
      <b/>
      <sz val="9"/>
      <color theme="0"/>
      <name val="Arial"/>
      <family val="2"/>
    </font>
    <font>
      <b/>
      <sz val="9"/>
      <name val="Arial"/>
      <family val="2"/>
      <scheme val="minor"/>
    </font>
    <font>
      <b/>
      <sz val="13"/>
      <name val="Arial"/>
      <family val="2"/>
      <scheme val="minor"/>
    </font>
    <font>
      <b/>
      <i/>
      <sz val="9"/>
      <name val="Arial"/>
      <family val="2"/>
      <scheme val="minor"/>
    </font>
    <font>
      <i/>
      <sz val="9"/>
      <color theme="1"/>
      <name val="Arial"/>
      <family val="2"/>
    </font>
    <font>
      <sz val="9"/>
      <color theme="1"/>
      <name val="Arial"/>
      <family val="2"/>
      <scheme val="minor"/>
    </font>
    <font>
      <b/>
      <i/>
      <sz val="9"/>
      <color theme="1"/>
      <name val="Arial"/>
      <family val="2"/>
      <scheme val="minor"/>
    </font>
    <font>
      <b/>
      <i/>
      <sz val="9"/>
      <color theme="1" tint="0.499984740745262"/>
      <name val="Arial"/>
      <family val="2"/>
      <scheme val="minor"/>
    </font>
    <font>
      <i/>
      <sz val="9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B0E6FD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D566"/>
        <bgColor indexed="64"/>
      </patternFill>
    </fill>
  </fills>
  <borders count="1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double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57">
    <xf numFmtId="0" fontId="0" fillId="0" borderId="0">
      <alignment vertical="center"/>
    </xf>
    <xf numFmtId="0" fontId="5" fillId="38" borderId="8" applyNumberFormat="0">
      <alignment vertical="center"/>
    </xf>
    <xf numFmtId="0" fontId="3" fillId="39" borderId="1" applyNumberFormat="0">
      <alignment vertical="center"/>
    </xf>
    <xf numFmtId="0" fontId="4" fillId="0" borderId="1" applyNumberFormat="0">
      <alignment vertical="center"/>
    </xf>
    <xf numFmtId="0" fontId="3" fillId="5" borderId="1" applyAlignment="0">
      <alignment horizontal="left"/>
    </xf>
    <xf numFmtId="9" fontId="2" fillId="0" borderId="0" applyFont="0" applyFill="0" applyBorder="0" applyAlignment="0" applyProtection="0">
      <protection locked="0"/>
    </xf>
    <xf numFmtId="43" fontId="2" fillId="0" borderId="0" applyFont="0" applyFill="0" applyBorder="0" applyAlignment="0" applyProtection="0">
      <protection locked="0"/>
    </xf>
    <xf numFmtId="41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6" fillId="6" borderId="1" applyNumberFormat="0" applyProtection="0">
      <alignment vertical="center"/>
    </xf>
    <xf numFmtId="44" fontId="3" fillId="0" borderId="0" applyFont="0" applyFill="0" applyBorder="0" applyAlignment="0" applyProtection="0">
      <protection locked="0"/>
    </xf>
    <xf numFmtId="0" fontId="23" fillId="0" borderId="7" applyNumberFormat="0" applyAlignment="0"/>
    <xf numFmtId="0" fontId="8" fillId="0" borderId="2" applyNumberFormat="0" applyAlignment="0"/>
    <xf numFmtId="0" fontId="20" fillId="0" borderId="7" applyNumberFormat="0" applyAlignment="0">
      <alignment vertical="center"/>
    </xf>
    <xf numFmtId="0" fontId="21" fillId="0" borderId="5" applyNumberFormat="0" applyAlignment="0"/>
    <xf numFmtId="0" fontId="22" fillId="0" borderId="6" applyNumberFormat="0" applyAlignment="0"/>
    <xf numFmtId="0" fontId="15" fillId="7" borderId="0" applyNumberFormat="0" applyBorder="0" applyProtection="0">
      <alignment vertical="center"/>
    </xf>
    <xf numFmtId="0" fontId="14" fillId="8" borderId="0" applyNumberFormat="0" applyBorder="0" applyProtection="0">
      <alignment vertical="center"/>
    </xf>
    <xf numFmtId="0" fontId="16" fillId="9" borderId="0" applyNumberFormat="0" applyBorder="0" applyProtection="0">
      <alignment vertical="center"/>
    </xf>
    <xf numFmtId="0" fontId="9" fillId="3" borderId="1" applyNumberFormat="0">
      <alignment vertical="center"/>
    </xf>
    <xf numFmtId="0" fontId="10" fillId="2" borderId="1" applyNumberFormat="0">
      <alignment vertical="center"/>
    </xf>
    <xf numFmtId="0" fontId="10" fillId="4" borderId="1" applyNumberFormat="0">
      <alignment vertical="center"/>
    </xf>
    <xf numFmtId="0" fontId="12" fillId="0" borderId="3" applyNumberFormat="0">
      <alignment vertical="center"/>
    </xf>
    <xf numFmtId="0" fontId="11" fillId="10" borderId="4" applyNumberFormat="0">
      <alignment vertical="center"/>
    </xf>
    <xf numFmtId="0" fontId="17" fillId="0" borderId="0" applyNumberFormat="0" applyFill="0" applyBorder="0">
      <alignment vertical="center"/>
    </xf>
    <xf numFmtId="0" fontId="13" fillId="35" borderId="1" applyNumberFormat="0">
      <alignment vertical="center"/>
    </xf>
    <xf numFmtId="0" fontId="19" fillId="0" borderId="0" applyNumberFormat="0" applyFill="0" applyBorder="0" applyAlignment="0"/>
    <xf numFmtId="0" fontId="18" fillId="0" borderId="9" applyNumberFormat="0">
      <alignment vertical="center"/>
    </xf>
    <xf numFmtId="0" fontId="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3" fillId="0" borderId="0" applyFont="0" applyFill="0" applyBorder="0" applyProtection="0">
      <alignment vertical="center"/>
      <protection locked="0"/>
    </xf>
    <xf numFmtId="0" fontId="10" fillId="37" borderId="1" applyNumberFormat="0">
      <alignment vertical="center"/>
    </xf>
    <xf numFmtId="0" fontId="9" fillId="36" borderId="1" applyNumberFormat="0">
      <alignment vertical="center"/>
    </xf>
    <xf numFmtId="0" fontId="24" fillId="40" borderId="1" applyNumberFormat="0" applyAlignment="0" applyProtection="0">
      <alignment vertical="center"/>
    </xf>
    <xf numFmtId="0" fontId="3" fillId="5" borderId="1">
      <alignment horizontal="center" vertical="center"/>
    </xf>
  </cellStyleXfs>
  <cellXfs count="80">
    <xf numFmtId="0" fontId="0" fillId="0" borderId="0" xfId="0">
      <alignment vertical="center"/>
    </xf>
    <xf numFmtId="0" fontId="3" fillId="5" borderId="1" xfId="4" applyAlignment="1">
      <alignment vertical="center"/>
    </xf>
    <xf numFmtId="0" fontId="5" fillId="38" borderId="8" xfId="1">
      <alignment vertical="center"/>
    </xf>
    <xf numFmtId="0" fontId="3" fillId="39" borderId="1" xfId="2">
      <alignment vertical="center"/>
    </xf>
    <xf numFmtId="1" fontId="10" fillId="4" borderId="1" xfId="21" applyNumberFormat="1">
      <alignment vertical="center"/>
    </xf>
    <xf numFmtId="1" fontId="10" fillId="2" borderId="1" xfId="20" applyNumberFormat="1">
      <alignment vertical="center"/>
    </xf>
    <xf numFmtId="1" fontId="10" fillId="37" borderId="1" xfId="53" applyNumberFormat="1">
      <alignment vertical="center"/>
    </xf>
    <xf numFmtId="165" fontId="0" fillId="5" borderId="1" xfId="4" applyNumberFormat="1" applyFont="1" applyAlignment="1">
      <alignment horizontal="left" vertical="center"/>
    </xf>
    <xf numFmtId="0" fontId="0" fillId="39" borderId="1" xfId="2" applyFont="1">
      <alignment vertical="center"/>
    </xf>
    <xf numFmtId="0" fontId="20" fillId="0" borderId="7" xfId="13">
      <alignment vertical="center"/>
    </xf>
    <xf numFmtId="9" fontId="9" fillId="3" borderId="1" xfId="5" applyFont="1" applyFill="1" applyBorder="1" applyAlignment="1" applyProtection="1">
      <alignment vertical="center"/>
    </xf>
    <xf numFmtId="0" fontId="19" fillId="0" borderId="0" xfId="26" applyAlignment="1">
      <alignment vertical="center"/>
    </xf>
    <xf numFmtId="0" fontId="3" fillId="5" borderId="1" xfId="4" applyAlignment="1">
      <alignment vertical="center" wrapText="1"/>
    </xf>
    <xf numFmtId="43" fontId="9" fillId="3" borderId="1" xfId="19" applyNumberFormat="1">
      <alignment vertical="center"/>
    </xf>
    <xf numFmtId="43" fontId="10" fillId="4" borderId="1" xfId="21" applyNumberFormat="1">
      <alignment vertical="center"/>
    </xf>
    <xf numFmtId="1" fontId="3" fillId="5" borderId="1" xfId="4" applyNumberFormat="1" applyAlignment="1">
      <alignment horizontal="center" vertical="center"/>
    </xf>
    <xf numFmtId="0" fontId="9" fillId="36" borderId="1" xfId="54">
      <alignment vertical="center"/>
    </xf>
    <xf numFmtId="0" fontId="25" fillId="38" borderId="10" xfId="0" applyFont="1" applyFill="1" applyBorder="1">
      <alignment vertical="center"/>
    </xf>
    <xf numFmtId="0" fontId="19" fillId="0" borderId="0" xfId="26" applyFill="1" applyAlignment="1">
      <alignment vertical="center"/>
    </xf>
    <xf numFmtId="0" fontId="4" fillId="0" borderId="1" xfId="3">
      <alignment vertical="center"/>
    </xf>
    <xf numFmtId="0" fontId="0" fillId="0" borderId="0" xfId="0" quotePrefix="1">
      <alignment vertical="center"/>
    </xf>
    <xf numFmtId="0" fontId="26" fillId="3" borderId="1" xfId="19" applyFont="1" applyAlignment="1">
      <alignment horizontal="center" vertical="center"/>
    </xf>
    <xf numFmtId="166" fontId="10" fillId="37" borderId="1" xfId="53" applyNumberFormat="1">
      <alignment vertical="center"/>
    </xf>
    <xf numFmtId="166" fontId="10" fillId="2" borderId="1" xfId="20" applyNumberFormat="1">
      <alignment vertical="center"/>
    </xf>
    <xf numFmtId="0" fontId="5" fillId="38" borderId="8" xfId="1" applyAlignment="1">
      <alignment horizontal="center" vertical="center" wrapText="1"/>
    </xf>
    <xf numFmtId="0" fontId="5" fillId="38" borderId="8" xfId="1" applyAlignment="1">
      <alignment horizontal="center" vertical="center"/>
    </xf>
    <xf numFmtId="0" fontId="27" fillId="0" borderId="7" xfId="13" applyFont="1">
      <alignment vertical="center"/>
    </xf>
    <xf numFmtId="0" fontId="4" fillId="0" borderId="0" xfId="0" applyFont="1">
      <alignment vertical="center"/>
    </xf>
    <xf numFmtId="167" fontId="10" fillId="4" borderId="1" xfId="21" applyNumberFormat="1">
      <alignment vertical="center"/>
    </xf>
    <xf numFmtId="0" fontId="29" fillId="0" borderId="0" xfId="0" applyFont="1">
      <alignment vertical="center"/>
    </xf>
    <xf numFmtId="0" fontId="26" fillId="36" borderId="1" xfId="54" applyFont="1" applyAlignment="1">
      <alignment horizontal="center" vertical="center"/>
    </xf>
    <xf numFmtId="0" fontId="4" fillId="41" borderId="1" xfId="3" applyFill="1" applyAlignment="1">
      <alignment horizontal="center" vertical="center"/>
    </xf>
    <xf numFmtId="0" fontId="4" fillId="41" borderId="1" xfId="3" applyFill="1">
      <alignment vertical="center"/>
    </xf>
    <xf numFmtId="0" fontId="4" fillId="42" borderId="1" xfId="3" applyFill="1" applyAlignment="1">
      <alignment horizontal="center" vertical="center"/>
    </xf>
    <xf numFmtId="0" fontId="4" fillId="42" borderId="1" xfId="3" applyFill="1">
      <alignment vertical="center"/>
    </xf>
    <xf numFmtId="0" fontId="4" fillId="43" borderId="1" xfId="3" applyFill="1">
      <alignment vertical="center"/>
    </xf>
    <xf numFmtId="0" fontId="4" fillId="44" borderId="1" xfId="3" applyFill="1">
      <alignment vertical="center"/>
    </xf>
    <xf numFmtId="0" fontId="4" fillId="3" borderId="1" xfId="3" applyFill="1" applyAlignment="1">
      <alignment horizontal="center" vertical="center"/>
    </xf>
    <xf numFmtId="0" fontId="4" fillId="3" borderId="1" xfId="3" applyFill="1">
      <alignment vertical="center"/>
    </xf>
    <xf numFmtId="0" fontId="4" fillId="45" borderId="1" xfId="3" applyFill="1">
      <alignment vertical="center"/>
    </xf>
    <xf numFmtId="0" fontId="9" fillId="3" borderId="1" xfId="19">
      <alignment vertical="center"/>
    </xf>
    <xf numFmtId="0" fontId="20" fillId="0" borderId="7" xfId="13" applyAlignment="1">
      <alignment vertical="center"/>
    </xf>
    <xf numFmtId="10" fontId="9" fillId="3" borderId="1" xfId="19" applyNumberFormat="1">
      <alignment vertical="center"/>
    </xf>
    <xf numFmtId="2" fontId="9" fillId="3" borderId="1" xfId="19" applyNumberFormat="1">
      <alignment vertical="center"/>
    </xf>
    <xf numFmtId="2" fontId="10" fillId="4" borderId="1" xfId="21" applyNumberFormat="1">
      <alignment vertical="center"/>
    </xf>
    <xf numFmtId="1" fontId="9" fillId="3" borderId="1" xfId="19" applyNumberFormat="1">
      <alignment vertical="center"/>
    </xf>
    <xf numFmtId="168" fontId="10" fillId="4" borderId="1" xfId="21" applyNumberFormat="1">
      <alignment vertical="center"/>
    </xf>
    <xf numFmtId="168" fontId="9" fillId="3" borderId="1" xfId="19" applyNumberFormat="1">
      <alignment vertical="center"/>
    </xf>
    <xf numFmtId="168" fontId="0" fillId="0" borderId="0" xfId="0" applyNumberFormat="1">
      <alignment vertical="center"/>
    </xf>
    <xf numFmtId="168" fontId="5" fillId="38" borderId="8" xfId="1" applyNumberFormat="1">
      <alignment vertical="center"/>
    </xf>
    <xf numFmtId="0" fontId="22" fillId="0" borderId="6" xfId="15" applyAlignment="1">
      <alignment vertical="center"/>
    </xf>
    <xf numFmtId="0" fontId="4" fillId="0" borderId="11" xfId="3" applyBorder="1">
      <alignment vertical="center"/>
    </xf>
    <xf numFmtId="0" fontId="4" fillId="0" borderId="10" xfId="3" applyBorder="1">
      <alignment vertical="center"/>
    </xf>
    <xf numFmtId="0" fontId="0" fillId="0" borderId="10" xfId="0" applyBorder="1">
      <alignment vertical="center"/>
    </xf>
    <xf numFmtId="2" fontId="30" fillId="3" borderId="1" xfId="19" applyNumberFormat="1" applyFont="1">
      <alignment vertical="center"/>
    </xf>
    <xf numFmtId="0" fontId="31" fillId="0" borderId="0" xfId="26" applyFont="1" applyAlignment="1">
      <alignment vertical="center"/>
    </xf>
    <xf numFmtId="0" fontId="0" fillId="0" borderId="0" xfId="0" applyAlignment="1">
      <alignment horizontal="center" vertical="center"/>
    </xf>
    <xf numFmtId="0" fontId="4" fillId="0" borderId="1" xfId="3" applyAlignment="1">
      <alignment horizontal="center" vertical="center"/>
    </xf>
    <xf numFmtId="0" fontId="26" fillId="36" borderId="1" xfId="54" applyNumberFormat="1" applyFont="1" applyAlignment="1">
      <alignment horizontal="center" vertical="center"/>
    </xf>
    <xf numFmtId="0" fontId="3" fillId="5" borderId="1" xfId="4" applyAlignment="1">
      <alignment horizontal="center" vertical="center"/>
    </xf>
    <xf numFmtId="168" fontId="10" fillId="37" borderId="1" xfId="53" applyNumberFormat="1">
      <alignment vertical="center"/>
    </xf>
    <xf numFmtId="0" fontId="32" fillId="0" borderId="0" xfId="26" applyFont="1" applyAlignment="1">
      <alignment vertical="center"/>
    </xf>
    <xf numFmtId="8" fontId="0" fillId="0" borderId="0" xfId="0" applyNumberForma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6" fillId="0" borderId="1" xfId="3" applyFont="1">
      <alignment vertical="center"/>
    </xf>
    <xf numFmtId="1" fontId="4" fillId="0" borderId="1" xfId="3" applyNumberFormat="1">
      <alignment vertical="center"/>
    </xf>
    <xf numFmtId="0" fontId="3" fillId="5" borderId="1" xfId="4" applyAlignment="1">
      <alignment horizontal="center" vertical="center" wrapText="1"/>
    </xf>
    <xf numFmtId="1" fontId="28" fillId="37" borderId="1" xfId="53" applyNumberFormat="1" applyFont="1">
      <alignment vertical="center"/>
    </xf>
    <xf numFmtId="169" fontId="10" fillId="2" borderId="1" xfId="5" applyNumberFormat="1" applyFont="1" applyFill="1" applyBorder="1" applyAlignment="1" applyProtection="1">
      <alignment vertical="center"/>
    </xf>
    <xf numFmtId="0" fontId="4" fillId="43" borderId="11" xfId="3" applyFill="1" applyBorder="1" applyAlignment="1">
      <alignment horizontal="center" vertical="center"/>
    </xf>
    <xf numFmtId="0" fontId="4" fillId="43" borderId="12" xfId="3" applyFill="1" applyBorder="1" applyAlignment="1">
      <alignment horizontal="center" vertical="center"/>
    </xf>
    <xf numFmtId="0" fontId="4" fillId="43" borderId="13" xfId="3" applyFill="1" applyBorder="1" applyAlignment="1">
      <alignment horizontal="center" vertical="center"/>
    </xf>
    <xf numFmtId="0" fontId="4" fillId="44" borderId="11" xfId="3" applyFill="1" applyBorder="1" applyAlignment="1">
      <alignment horizontal="center" vertical="center"/>
    </xf>
    <xf numFmtId="0" fontId="4" fillId="44" borderId="12" xfId="3" applyFill="1" applyBorder="1" applyAlignment="1">
      <alignment horizontal="center" vertical="center"/>
    </xf>
    <xf numFmtId="0" fontId="4" fillId="44" borderId="13" xfId="3" applyFill="1" applyBorder="1" applyAlignment="1">
      <alignment horizontal="center" vertical="center"/>
    </xf>
    <xf numFmtId="0" fontId="4" fillId="45" borderId="11" xfId="3" applyFill="1" applyBorder="1" applyAlignment="1">
      <alignment horizontal="center" vertical="center"/>
    </xf>
    <xf numFmtId="0" fontId="4" fillId="45" borderId="12" xfId="3" applyFill="1" applyBorder="1" applyAlignment="1">
      <alignment horizontal="center" vertical="center"/>
    </xf>
    <xf numFmtId="0" fontId="4" fillId="45" borderId="13" xfId="3" applyFill="1" applyBorder="1" applyAlignment="1">
      <alignment horizontal="center" vertical="center"/>
    </xf>
  </cellXfs>
  <cellStyles count="57">
    <cellStyle name="20% - Accent1" xfId="29" builtinId="30" hidden="1"/>
    <cellStyle name="20% - Accent2" xfId="33" builtinId="34" hidden="1"/>
    <cellStyle name="20% - Accent3" xfId="37" builtinId="38" hidden="1"/>
    <cellStyle name="20% - Accent4" xfId="41" builtinId="42" hidden="1"/>
    <cellStyle name="20% - Accent5" xfId="45" builtinId="46" hidden="1"/>
    <cellStyle name="20% - Accent6" xfId="49" builtinId="50" hidden="1"/>
    <cellStyle name="40% - Accent1" xfId="30" builtinId="31" hidden="1"/>
    <cellStyle name="40% - Accent2" xfId="34" builtinId="35" hidden="1"/>
    <cellStyle name="40% - Accent3" xfId="38" builtinId="39" hidden="1"/>
    <cellStyle name="40% - Accent4" xfId="42" builtinId="43" hidden="1"/>
    <cellStyle name="40% - Accent5" xfId="46" builtinId="47" hidden="1"/>
    <cellStyle name="40% - Accent6" xfId="50" builtinId="51" hidden="1"/>
    <cellStyle name="60% - Accent1" xfId="31" builtinId="32" hidden="1"/>
    <cellStyle name="60% - Accent2" xfId="35" builtinId="36" hidden="1"/>
    <cellStyle name="60% - Accent3" xfId="39" builtinId="40" hidden="1"/>
    <cellStyle name="60% - Accent4" xfId="43" builtinId="44" hidden="1"/>
    <cellStyle name="60% - Accent5" xfId="47" builtinId="48" hidden="1"/>
    <cellStyle name="60% - Accent6" xfId="51" builtinId="52" hidden="1"/>
    <cellStyle name="Accent1" xfId="28" builtinId="29" hidden="1"/>
    <cellStyle name="Accent2" xfId="32" builtinId="33" hidden="1"/>
    <cellStyle name="Accent3" xfId="36" builtinId="37" hidden="1"/>
    <cellStyle name="Accent4" xfId="40" builtinId="41" hidden="1"/>
    <cellStyle name="Accent5" xfId="44" builtinId="45" hidden="1"/>
    <cellStyle name="Accent6" xfId="48" builtinId="49" hidden="1"/>
    <cellStyle name="Bad" xfId="17" builtinId="27" customBuiltin="1"/>
    <cellStyle name="Calculation" xfId="21" builtinId="22" customBuiltin="1"/>
    <cellStyle name="Calculation with Different Formula" xfId="53" xr:uid="{86A69745-C685-4E53-A848-07ABA0DE5447}"/>
    <cellStyle name="Check Cell" xfId="23" builtinId="23" customBuiltin="1"/>
    <cellStyle name="Comma" xfId="6" builtinId="3" customBuiltin="1"/>
    <cellStyle name="Comma [0]" xfId="7" builtinId="6" hidden="1"/>
    <cellStyle name="Currency" xfId="10" builtinId="4" customBuiltin="1"/>
    <cellStyle name="Currency [0]" xfId="8" builtinId="7" hidden="1"/>
    <cellStyle name="Datetime Format" xfId="52" xr:uid="{F8B743EC-3D1E-4EC9-851A-EB90DD1814C6}"/>
    <cellStyle name="Dropdown Input" xfId="54" xr:uid="{070CA8DA-14F5-407A-8D4C-695D910B2800}"/>
    <cellStyle name="Explanatory Text" xfId="26" builtinId="53" customBuiltin="1"/>
    <cellStyle name="Good" xfId="16" builtinId="26" customBuiltin="1"/>
    <cellStyle name="Heading 1" xfId="12" builtinId="16" customBuiltin="1"/>
    <cellStyle name="Heading 2" xfId="13" builtinId="17" customBuiltin="1"/>
    <cellStyle name="Heading 3" xfId="14" builtinId="18" customBuiltin="1"/>
    <cellStyle name="Heading 4" xfId="15" builtinId="19" customBuiltin="1"/>
    <cellStyle name="Hyperlink" xfId="9" builtinId="8" customBuiltin="1"/>
    <cellStyle name="Input" xfId="19" builtinId="20" customBuiltin="1"/>
    <cellStyle name="Linked Cell" xfId="22" builtinId="24" customBuiltin="1"/>
    <cellStyle name="Neutral" xfId="18" builtinId="28" customBuiltin="1"/>
    <cellStyle name="Normal" xfId="0" builtinId="0" customBuiltin="1"/>
    <cellStyle name="Note" xfId="25" builtinId="10" customBuiltin="1"/>
    <cellStyle name="Output" xfId="20" builtinId="21" customBuiltin="1"/>
    <cellStyle name="Percent" xfId="5" builtinId="5" customBuiltin="1"/>
    <cellStyle name="Placeholder Data" xfId="55" xr:uid="{14C2211C-0C76-814E-8626-591197C55564}"/>
    <cellStyle name="Table Header" xfId="1" xr:uid="{13587C19-EA50-488D-84F7-7E2E20679318}"/>
    <cellStyle name="Table Index" xfId="2" xr:uid="{E94AADE6-6DE4-4E30-ADB3-BBB185426671}"/>
    <cellStyle name="Table Sub-Header" xfId="4" xr:uid="{E6DE962F-309E-449D-AB36-9FD53AC7A115}"/>
    <cellStyle name="Table Sub-Header 2" xfId="56" xr:uid="{93F7C969-9AE7-8B44-A837-102081E31D8F}"/>
    <cellStyle name="Table Value" xfId="3" xr:uid="{96588695-D2D5-4DE8-8EA4-3870B7FF2D45}"/>
    <cellStyle name="Title" xfId="11" builtinId="15" customBuiltin="1"/>
    <cellStyle name="Total" xfId="27" builtinId="25" customBuiltin="1"/>
    <cellStyle name="Warning Text" xfId="24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9DE0EC88-2030-4FA3-81F1-541FB30632DE}">
      <tableStyleElement type="wholeTable" dxfId="3"/>
      <tableStyleElement type="headerRow" dxfId="2"/>
    </tableStyle>
  </tableStyles>
  <colors>
    <mruColors>
      <color rgb="FFFFD566"/>
      <color rgb="FFFFDE86"/>
      <color rgb="FFC9B921"/>
      <color rgb="FF6E6E6E"/>
      <color rgb="FFFDC7F7"/>
      <color rgb="FFFF66FF"/>
      <color rgb="FFFF9F88"/>
      <color rgb="FF8E9BE3"/>
      <color rgb="FF7030A0"/>
      <color rgb="FFDADE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'Avoided Resource Build'!$C$6</c:f>
          <c:strCache>
            <c:ptCount val="1"/>
            <c:pt idx="0">
              <c:v>Avoided Resource Build in 2045 in the 3GW procurement scenario</c:v>
            </c:pt>
          </c:strCache>
        </c:strRef>
      </c:tx>
      <c:layout>
        <c:manualLayout>
          <c:xMode val="edge"/>
          <c:yMode val="edge"/>
          <c:x val="1.214822105570202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546223388743"/>
          <c:y val="8.9224445902595512E-2"/>
          <c:w val="0.71286882108486438"/>
          <c:h val="0.461863152522601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'Avoided Resource Build'!$B$12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Build'!$C$12:$R$12</c:f>
            </c:numRef>
          </c:val>
          <c:extLst>
            <c:ext xmlns:c16="http://schemas.microsoft.com/office/drawing/2014/chart" uri="{C3380CC4-5D6E-409C-BE32-E72D297353CC}">
              <c16:uniqueId val="{00000000-6916-460E-8373-2FA018B6CB7B}"/>
            </c:ext>
          </c:extLst>
        </c:ser>
        <c:ser>
          <c:idx val="1"/>
          <c:order val="1"/>
          <c:tx>
            <c:strRef>
              <c:f>'Avoided Resource Build'!$B$13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Build'!$C$13:$R$13</c:f>
            </c:numRef>
          </c:val>
          <c:extLst>
            <c:ext xmlns:c16="http://schemas.microsoft.com/office/drawing/2014/chart" uri="{C3380CC4-5D6E-409C-BE32-E72D297353CC}">
              <c16:uniqueId val="{00000001-6916-460E-8373-2FA018B6CB7B}"/>
            </c:ext>
          </c:extLst>
        </c:ser>
        <c:ser>
          <c:idx val="2"/>
          <c:order val="2"/>
          <c:tx>
            <c:strRef>
              <c:f>'Avoided Resource Build'!$B$14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Build'!$C$14:$R$14</c:f>
            </c:numRef>
          </c:val>
          <c:extLst>
            <c:ext xmlns:c16="http://schemas.microsoft.com/office/drawing/2014/chart" uri="{C3380CC4-5D6E-409C-BE32-E72D297353CC}">
              <c16:uniqueId val="{00000002-6916-460E-8373-2FA018B6CB7B}"/>
            </c:ext>
          </c:extLst>
        </c:ser>
        <c:ser>
          <c:idx val="3"/>
          <c:order val="3"/>
          <c:tx>
            <c:strRef>
              <c:f>'Avoided Resource Build'!$B$15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Build'!$C$15:$R$15</c:f>
            </c:numRef>
          </c:val>
          <c:extLst>
            <c:ext xmlns:c16="http://schemas.microsoft.com/office/drawing/2014/chart" uri="{C3380CC4-5D6E-409C-BE32-E72D297353CC}">
              <c16:uniqueId val="{00000003-6916-460E-8373-2FA018B6CB7B}"/>
            </c:ext>
          </c:extLst>
        </c:ser>
        <c:ser>
          <c:idx val="4"/>
          <c:order val="4"/>
          <c:tx>
            <c:strRef>
              <c:f>'Avoided Resource Build'!$B$16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rgbClr val="AF2200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Build'!$C$16:$R$16</c:f>
              <c:numCache>
                <c:formatCode>0.0</c:formatCode>
                <c:ptCount val="16"/>
                <c:pt idx="0">
                  <c:v>-0.19999999999999973</c:v>
                </c:pt>
                <c:pt idx="1">
                  <c:v>0</c:v>
                </c:pt>
                <c:pt idx="2">
                  <c:v>-0.12999999999999989</c:v>
                </c:pt>
                <c:pt idx="3">
                  <c:v>-0.80999999999999961</c:v>
                </c:pt>
                <c:pt idx="4">
                  <c:v>-0.81999999999999984</c:v>
                </c:pt>
                <c:pt idx="5">
                  <c:v>-0.69999999999999973</c:v>
                </c:pt>
                <c:pt idx="6">
                  <c:v>-7.9999999999999627E-2</c:v>
                </c:pt>
                <c:pt idx="7">
                  <c:v>-0.45999999999999996</c:v>
                </c:pt>
                <c:pt idx="8">
                  <c:v>0</c:v>
                </c:pt>
                <c:pt idx="9">
                  <c:v>-0.47999999999999954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-0.25999999999999979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6-460E-8373-2FA018B6CB7B}"/>
            </c:ext>
          </c:extLst>
        </c:ser>
        <c:ser>
          <c:idx val="5"/>
          <c:order val="5"/>
          <c:tx>
            <c:strRef>
              <c:f>'Avoided Resource Build'!$B$17</c:f>
              <c:strCache>
                <c:ptCount val="1"/>
                <c:pt idx="0">
                  <c:v>Generic Clean Firm</c:v>
                </c:pt>
              </c:strCache>
            </c:strRef>
          </c:tx>
          <c:spPr>
            <a:solidFill>
              <a:srgbClr val="C9B921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Build'!$C$17:$R$17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-0.42999999999999972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9.9999999999999645E-2</c:v>
                </c:pt>
                <c:pt idx="14">
                  <c:v>0</c:v>
                </c:pt>
                <c:pt idx="15">
                  <c:v>-0.35999999999999943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16-460E-8373-2FA018B6CB7B}"/>
            </c:ext>
          </c:extLst>
        </c:ser>
        <c:ser>
          <c:idx val="6"/>
          <c:order val="6"/>
          <c:tx>
            <c:strRef>
              <c:f>'Avoided Resource Build'!$B$18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Build'!$C$18:$R$18</c:f>
            </c:numRef>
          </c:val>
          <c:extLst>
            <c:ext xmlns:c16="http://schemas.microsoft.com/office/drawing/2014/chart" uri="{C3380CC4-5D6E-409C-BE32-E72D297353CC}">
              <c16:uniqueId val="{00000006-6916-460E-8373-2FA018B6CB7B}"/>
            </c:ext>
          </c:extLst>
        </c:ser>
        <c:ser>
          <c:idx val="7"/>
          <c:order val="7"/>
          <c:tx>
            <c:strRef>
              <c:f>'Avoided Resource Build'!$B$19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Build'!$C$19:$R$19</c:f>
            </c:numRef>
          </c:val>
          <c:extLst>
            <c:ext xmlns:c16="http://schemas.microsoft.com/office/drawing/2014/chart" uri="{C3380CC4-5D6E-409C-BE32-E72D297353CC}">
              <c16:uniqueId val="{00000007-6916-460E-8373-2FA018B6CB7B}"/>
            </c:ext>
          </c:extLst>
        </c:ser>
        <c:ser>
          <c:idx val="8"/>
          <c:order val="8"/>
          <c:tx>
            <c:strRef>
              <c:f>'Avoided Resource Build'!$B$20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Build'!$C$20:$R$20</c:f>
            </c:numRef>
          </c:val>
          <c:extLst>
            <c:ext xmlns:c16="http://schemas.microsoft.com/office/drawing/2014/chart" uri="{C3380CC4-5D6E-409C-BE32-E72D297353CC}">
              <c16:uniqueId val="{00000008-6916-460E-8373-2FA018B6CB7B}"/>
            </c:ext>
          </c:extLst>
        </c:ser>
        <c:ser>
          <c:idx val="9"/>
          <c:order val="9"/>
          <c:tx>
            <c:strRef>
              <c:f>'Avoided Resource Build'!$B$21</c:f>
              <c:strCache>
                <c:ptCount val="1"/>
                <c:pt idx="0">
                  <c:v>In-State Wind</c:v>
                </c:pt>
              </c:strCache>
            </c:strRef>
          </c:tx>
          <c:spPr>
            <a:solidFill>
              <a:srgbClr val="15B5F9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Build'!$C$21:$R$21</c:f>
              <c:numCache>
                <c:formatCode>0.0</c:formatCode>
                <c:ptCount val="16"/>
                <c:pt idx="0">
                  <c:v>0.15000000000000036</c:v>
                </c:pt>
                <c:pt idx="1">
                  <c:v>0</c:v>
                </c:pt>
                <c:pt idx="2">
                  <c:v>-0.45999999999999908</c:v>
                </c:pt>
                <c:pt idx="3">
                  <c:v>-0.28999999999999915</c:v>
                </c:pt>
                <c:pt idx="4">
                  <c:v>-0.28999999999999915</c:v>
                </c:pt>
                <c:pt idx="5">
                  <c:v>0</c:v>
                </c:pt>
                <c:pt idx="6">
                  <c:v>-0.89999999999999858</c:v>
                </c:pt>
                <c:pt idx="7">
                  <c:v>0</c:v>
                </c:pt>
                <c:pt idx="8">
                  <c:v>0.19999999999999929</c:v>
                </c:pt>
                <c:pt idx="9">
                  <c:v>-2.0000000000000462E-2</c:v>
                </c:pt>
                <c:pt idx="10">
                  <c:v>-1.1400000000000006</c:v>
                </c:pt>
                <c:pt idx="11">
                  <c:v>0</c:v>
                </c:pt>
                <c:pt idx="12">
                  <c:v>0</c:v>
                </c:pt>
                <c:pt idx="13">
                  <c:v>0.30000000000000071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16-460E-8373-2FA018B6CB7B}"/>
            </c:ext>
          </c:extLst>
        </c:ser>
        <c:ser>
          <c:idx val="10"/>
          <c:order val="10"/>
          <c:tx>
            <c:strRef>
              <c:f>'Avoided Resource Build'!$B$22</c:f>
              <c:strCache>
                <c:ptCount val="1"/>
                <c:pt idx="0">
                  <c:v>Out-of-State Wind</c:v>
                </c:pt>
              </c:strCache>
            </c:strRef>
          </c:tx>
          <c:spPr>
            <a:solidFill>
              <a:srgbClr val="66FFFF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Build'!$C$22:$R$22</c:f>
              <c:numCache>
                <c:formatCode>0.0</c:formatCode>
                <c:ptCount val="16"/>
                <c:pt idx="0">
                  <c:v>-1.1799999999999997</c:v>
                </c:pt>
                <c:pt idx="1">
                  <c:v>0</c:v>
                </c:pt>
                <c:pt idx="2">
                  <c:v>0.45000000000000107</c:v>
                </c:pt>
                <c:pt idx="3">
                  <c:v>0.40000000000000036</c:v>
                </c:pt>
                <c:pt idx="4">
                  <c:v>0.41000000000000014</c:v>
                </c:pt>
                <c:pt idx="5">
                  <c:v>0.28999999999999915</c:v>
                </c:pt>
                <c:pt idx="6">
                  <c:v>0</c:v>
                </c:pt>
                <c:pt idx="7">
                  <c:v>0</c:v>
                </c:pt>
                <c:pt idx="8">
                  <c:v>-0.75</c:v>
                </c:pt>
                <c:pt idx="9">
                  <c:v>-0.20999999999999996</c:v>
                </c:pt>
                <c:pt idx="10">
                  <c:v>-0.25</c:v>
                </c:pt>
                <c:pt idx="11">
                  <c:v>0</c:v>
                </c:pt>
                <c:pt idx="12">
                  <c:v>0</c:v>
                </c:pt>
                <c:pt idx="13">
                  <c:v>-0.36000000000000121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16-460E-8373-2FA018B6CB7B}"/>
            </c:ext>
          </c:extLst>
        </c:ser>
        <c:ser>
          <c:idx val="11"/>
          <c:order val="11"/>
          <c:tx>
            <c:strRef>
              <c:f>'Avoided Resource Build'!$B$23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B0E6FD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Build'!$C$23:$R$23</c:f>
              <c:numCache>
                <c:formatCode>0.0</c:formatCode>
                <c:ptCount val="16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16-460E-8373-2FA018B6CB7B}"/>
            </c:ext>
          </c:extLst>
        </c:ser>
        <c:ser>
          <c:idx val="12"/>
          <c:order val="12"/>
          <c:tx>
            <c:strRef>
              <c:f>'Avoided Resource Build'!$B$24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AF00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Build'!$C$24:$R$24</c:f>
              <c:numCache>
                <c:formatCode>0.0</c:formatCode>
                <c:ptCount val="16"/>
                <c:pt idx="0">
                  <c:v>-1.5799999999999983</c:v>
                </c:pt>
                <c:pt idx="1">
                  <c:v>0</c:v>
                </c:pt>
                <c:pt idx="2">
                  <c:v>-3.1999999999999886</c:v>
                </c:pt>
                <c:pt idx="3">
                  <c:v>-2.1899999999999977</c:v>
                </c:pt>
                <c:pt idx="4">
                  <c:v>-2.1700000000000017</c:v>
                </c:pt>
                <c:pt idx="5">
                  <c:v>-2.6499999999999986</c:v>
                </c:pt>
                <c:pt idx="6">
                  <c:v>-2.9600000000000009</c:v>
                </c:pt>
                <c:pt idx="7">
                  <c:v>-1.9700000000000131</c:v>
                </c:pt>
                <c:pt idx="8">
                  <c:v>-3.2400000000000091</c:v>
                </c:pt>
                <c:pt idx="9">
                  <c:v>-3.4499999999999886</c:v>
                </c:pt>
                <c:pt idx="10">
                  <c:v>-2.7100000000000009</c:v>
                </c:pt>
                <c:pt idx="11">
                  <c:v>-4.9299999999999926</c:v>
                </c:pt>
                <c:pt idx="12">
                  <c:v>-5.5800000000000125</c:v>
                </c:pt>
                <c:pt idx="13">
                  <c:v>-4.480000000000004</c:v>
                </c:pt>
                <c:pt idx="14">
                  <c:v>-5.1700000000000017</c:v>
                </c:pt>
                <c:pt idx="15">
                  <c:v>-4.9200000000000017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16-460E-8373-2FA018B6CB7B}"/>
            </c:ext>
          </c:extLst>
        </c:ser>
        <c:ser>
          <c:idx val="13"/>
          <c:order val="13"/>
          <c:tx>
            <c:strRef>
              <c:f>'Avoided Resource Build'!$B$25</c:f>
              <c:strCache>
                <c:ptCount val="1"/>
                <c:pt idx="0">
                  <c:v>Customer Solar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Build'!$C$25:$R$25</c:f>
            </c:numRef>
          </c:val>
          <c:extLst>
            <c:ext xmlns:c16="http://schemas.microsoft.com/office/drawing/2014/chart" uri="{C3380CC4-5D6E-409C-BE32-E72D297353CC}">
              <c16:uniqueId val="{0000000D-6916-460E-8373-2FA018B6CB7B}"/>
            </c:ext>
          </c:extLst>
        </c:ser>
        <c:ser>
          <c:idx val="14"/>
          <c:order val="14"/>
          <c:tx>
            <c:strRef>
              <c:f>'Avoided Resource Build'!$B$26</c:f>
              <c:strCache>
                <c:ptCount val="1"/>
                <c:pt idx="0">
                  <c:v>Li-ion Battery (BTM)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Build'!$C$26:$R$26</c:f>
            </c:numRef>
          </c:val>
          <c:extLst>
            <c:ext xmlns:c16="http://schemas.microsoft.com/office/drawing/2014/chart" uri="{C3380CC4-5D6E-409C-BE32-E72D297353CC}">
              <c16:uniqueId val="{0000000E-6916-460E-8373-2FA018B6CB7B}"/>
            </c:ext>
          </c:extLst>
        </c:ser>
        <c:ser>
          <c:idx val="15"/>
          <c:order val="15"/>
          <c:tx>
            <c:strRef>
              <c:f>'Avoided Resource Build'!$B$27</c:f>
              <c:strCache>
                <c:ptCount val="1"/>
                <c:pt idx="0">
                  <c:v>Li-ion Battery (4-hr)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Build'!$C$27:$R$27</c:f>
              <c:numCache>
                <c:formatCode>0.0</c:formatCode>
                <c:ptCount val="16"/>
                <c:pt idx="0">
                  <c:v>1.0000000000000675E-2</c:v>
                </c:pt>
                <c:pt idx="1">
                  <c:v>0</c:v>
                </c:pt>
                <c:pt idx="2">
                  <c:v>-0.14999999999999947</c:v>
                </c:pt>
                <c:pt idx="3">
                  <c:v>4.9999999999999822E-2</c:v>
                </c:pt>
                <c:pt idx="4">
                  <c:v>4.9999999999999822E-2</c:v>
                </c:pt>
                <c:pt idx="5">
                  <c:v>-9.9999999999997868E-3</c:v>
                </c:pt>
                <c:pt idx="6">
                  <c:v>-1.6500000000000004</c:v>
                </c:pt>
                <c:pt idx="7">
                  <c:v>0</c:v>
                </c:pt>
                <c:pt idx="8">
                  <c:v>-9.9999999999997868E-3</c:v>
                </c:pt>
                <c:pt idx="9">
                  <c:v>9.9999999999997868E-3</c:v>
                </c:pt>
                <c:pt idx="10">
                  <c:v>0</c:v>
                </c:pt>
                <c:pt idx="11">
                  <c:v>0</c:v>
                </c:pt>
                <c:pt idx="12">
                  <c:v>-9.9999999999997868E-3</c:v>
                </c:pt>
                <c:pt idx="13">
                  <c:v>-0.32999999999999918</c:v>
                </c:pt>
                <c:pt idx="14">
                  <c:v>-1.370000000000001</c:v>
                </c:pt>
                <c:pt idx="15">
                  <c:v>-3.6099999999999994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916-460E-8373-2FA018B6CB7B}"/>
            </c:ext>
          </c:extLst>
        </c:ser>
        <c:ser>
          <c:idx val="16"/>
          <c:order val="16"/>
          <c:tx>
            <c:strRef>
              <c:f>'Avoided Resource Build'!$B$28</c:f>
              <c:strCache>
                <c:ptCount val="1"/>
                <c:pt idx="0">
                  <c:v>Li-ion Battery (8-hr)</c:v>
                </c:pt>
              </c:strCache>
            </c:strRef>
          </c:tx>
          <c:spPr>
            <a:solidFill>
              <a:srgbClr val="8E9BE3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Build'!$C$28:$R$28</c:f>
              <c:numCache>
                <c:formatCode>0.0</c:formatCode>
                <c:ptCount val="16"/>
                <c:pt idx="0">
                  <c:v>-0.50999999999999801</c:v>
                </c:pt>
                <c:pt idx="1">
                  <c:v>0</c:v>
                </c:pt>
                <c:pt idx="2">
                  <c:v>-2.4200000000000017</c:v>
                </c:pt>
                <c:pt idx="3">
                  <c:v>-1.0799999999999983</c:v>
                </c:pt>
                <c:pt idx="4">
                  <c:v>-1.0799999999999983</c:v>
                </c:pt>
                <c:pt idx="5">
                  <c:v>-1.2799999999999976</c:v>
                </c:pt>
                <c:pt idx="6">
                  <c:v>-0.82000000000000028</c:v>
                </c:pt>
                <c:pt idx="7">
                  <c:v>-1.3100000000000023</c:v>
                </c:pt>
                <c:pt idx="8">
                  <c:v>-1.0899999999999963</c:v>
                </c:pt>
                <c:pt idx="9">
                  <c:v>-1.1999999999999993</c:v>
                </c:pt>
                <c:pt idx="10">
                  <c:v>-1.5</c:v>
                </c:pt>
                <c:pt idx="11">
                  <c:v>-2.3800000000000026</c:v>
                </c:pt>
                <c:pt idx="12">
                  <c:v>-2.759999999999998</c:v>
                </c:pt>
                <c:pt idx="13">
                  <c:v>-1.3599999999999994</c:v>
                </c:pt>
                <c:pt idx="14">
                  <c:v>-1.4600000000000009</c:v>
                </c:pt>
                <c:pt idx="15">
                  <c:v>-0.13000000000000078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916-460E-8373-2FA018B6CB7B}"/>
            </c:ext>
          </c:extLst>
        </c:ser>
        <c:ser>
          <c:idx val="17"/>
          <c:order val="17"/>
          <c:tx>
            <c:strRef>
              <c:f>'Avoided Resource Build'!$B$29</c:f>
              <c:strCache>
                <c:ptCount val="1"/>
                <c:pt idx="0">
                  <c:v>Pumped Hydro Storage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Build'!$C$29:$R$29</c:f>
              <c:numCache>
                <c:formatCode>0.0</c:formatCode>
                <c:ptCount val="16"/>
                <c:pt idx="0">
                  <c:v>3.0000000000000027E-2</c:v>
                </c:pt>
                <c:pt idx="1">
                  <c:v>0</c:v>
                </c:pt>
                <c:pt idx="2">
                  <c:v>-0.18999999999999995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916-460E-8373-2FA018B6CB7B}"/>
            </c:ext>
          </c:extLst>
        </c:ser>
        <c:ser>
          <c:idx val="18"/>
          <c:order val="18"/>
          <c:tx>
            <c:strRef>
              <c:f>'Avoided Resource Build'!$B$30</c:f>
              <c:strCache>
                <c:ptCount val="1"/>
                <c:pt idx="0">
                  <c:v>Long Duration Storage</c:v>
                </c:pt>
              </c:strCache>
            </c:strRef>
          </c:tx>
          <c:spPr>
            <a:solidFill>
              <a:srgbClr val="FF9F88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Build'!$C$30:$R$30</c:f>
              <c:numCache>
                <c:formatCode>0.0</c:formatCode>
                <c:ptCount val="16"/>
                <c:pt idx="0">
                  <c:v>-4.0000000000000036E-2</c:v>
                </c:pt>
                <c:pt idx="1">
                  <c:v>0</c:v>
                </c:pt>
                <c:pt idx="2">
                  <c:v>0.33000000000000007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916-460E-8373-2FA018B6CB7B}"/>
            </c:ext>
          </c:extLst>
        </c:ser>
        <c:ser>
          <c:idx val="19"/>
          <c:order val="19"/>
          <c:tx>
            <c:strRef>
              <c:f>'Avoided Resource Build'!$B$31</c:f>
              <c:strCache>
                <c:ptCount val="1"/>
                <c:pt idx="0">
                  <c:v>Shed DR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Build'!$C$31:$R$31</c:f>
            </c:numRef>
          </c:val>
          <c:extLst>
            <c:ext xmlns:c16="http://schemas.microsoft.com/office/drawing/2014/chart" uri="{C3380CC4-5D6E-409C-BE32-E72D297353CC}">
              <c16:uniqueId val="{00000013-6916-460E-8373-2FA018B6CB7B}"/>
            </c:ext>
          </c:extLst>
        </c:ser>
        <c:ser>
          <c:idx val="20"/>
          <c:order val="20"/>
          <c:tx>
            <c:strRef>
              <c:f>'Avoided Resource Build'!$B$32</c:f>
              <c:strCache>
                <c:ptCount val="1"/>
                <c:pt idx="0">
                  <c:v>Shift DR &amp; VGI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Build'!$C$32:$R$32</c:f>
            </c:numRef>
          </c:val>
          <c:extLst>
            <c:ext xmlns:c16="http://schemas.microsoft.com/office/drawing/2014/chart" uri="{C3380CC4-5D6E-409C-BE32-E72D297353CC}">
              <c16:uniqueId val="{00000014-6916-460E-8373-2FA018B6CB7B}"/>
            </c:ext>
          </c:extLst>
        </c:ser>
        <c:ser>
          <c:idx val="21"/>
          <c:order val="21"/>
          <c:tx>
            <c:strRef>
              <c:f>'Avoided Resource Build'!$B$33</c:f>
              <c:strCache>
                <c:ptCount val="1"/>
                <c:pt idx="0">
                  <c:v>Gas Capacity Retained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'Avoided Resource Build'!$C$11:$R$11</c:f>
              <c:strCache>
                <c:ptCount val="16"/>
                <c:pt idx="0">
                  <c:v>Low Bookend</c:v>
                </c:pt>
                <c:pt idx="1">
                  <c:v>Low Humboldt Capacity Factor</c:v>
                </c:pt>
                <c:pt idx="2">
                  <c:v>Low Competing Resource Cost</c:v>
                </c:pt>
                <c:pt idx="3">
                  <c:v>Low Offshore Wind ELCC</c:v>
                </c:pt>
                <c:pt idx="4">
                  <c:v>Least-Cost</c:v>
                </c:pt>
                <c:pt idx="5">
                  <c:v>High Offshore Wind ELCC</c:v>
                </c:pt>
                <c:pt idx="6">
                  <c:v>Low Long Duration Storage ELCC</c:v>
                </c:pt>
                <c:pt idx="7">
                  <c:v>High Electrification Load</c:v>
                </c:pt>
                <c:pt idx="8">
                  <c:v>Zero GHG Emissions</c:v>
                </c:pt>
                <c:pt idx="9">
                  <c:v>High Gas Retirements</c:v>
                </c:pt>
                <c:pt idx="10">
                  <c:v>High Competing Resource Cost</c:v>
                </c:pt>
                <c:pt idx="11">
                  <c:v>Low Competing Resource Availability</c:v>
                </c:pt>
                <c:pt idx="12">
                  <c:v>Significantly Low Competing Resource Availability</c:v>
                </c:pt>
                <c:pt idx="13">
                  <c:v>Stringent Policy</c:v>
                </c:pt>
                <c:pt idx="14">
                  <c:v>Competing Resource Challenges</c:v>
                </c:pt>
                <c:pt idx="15">
                  <c:v>High Bookend</c:v>
                </c:pt>
              </c:strCache>
            </c:strRef>
          </c:cat>
          <c:val>
            <c:numRef>
              <c:f>'Avoided Resource Build'!$C$33:$R$33</c:f>
              <c:numCache>
                <c:formatCode>0.0</c:formatCode>
                <c:ptCount val="16"/>
                <c:pt idx="0">
                  <c:v>-0.12000000000000011</c:v>
                </c:pt>
                <c:pt idx="1">
                  <c:v>0</c:v>
                </c:pt>
                <c:pt idx="2">
                  <c:v>-0.33999999999999986</c:v>
                </c:pt>
                <c:pt idx="3">
                  <c:v>0.19999999999999929</c:v>
                </c:pt>
                <c:pt idx="4">
                  <c:v>-0.26000000000000068</c:v>
                </c:pt>
                <c:pt idx="5">
                  <c:v>-0.6800000000000006</c:v>
                </c:pt>
                <c:pt idx="6">
                  <c:v>-0.29999999999999982</c:v>
                </c:pt>
                <c:pt idx="7">
                  <c:v>-0.44000000000000039</c:v>
                </c:pt>
                <c:pt idx="8">
                  <c:v>0</c:v>
                </c:pt>
                <c:pt idx="9">
                  <c:v>0</c:v>
                </c:pt>
                <c:pt idx="10">
                  <c:v>-0.20999999999999996</c:v>
                </c:pt>
                <c:pt idx="11">
                  <c:v>-0.33999999999999986</c:v>
                </c:pt>
                <c:pt idx="12">
                  <c:v>-0.94999999999999929</c:v>
                </c:pt>
                <c:pt idx="13">
                  <c:v>0</c:v>
                </c:pt>
                <c:pt idx="14">
                  <c:v>-0.33000000000000007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916-460E-8373-2FA018B6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67873023"/>
        <c:axId val="1220402287"/>
      </c:barChart>
      <c:catAx>
        <c:axId val="1267873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402287"/>
        <c:crosses val="autoZero"/>
        <c:auto val="1"/>
        <c:lblAlgn val="ctr"/>
        <c:lblOffset val="100"/>
        <c:noMultiLvlLbl val="0"/>
      </c:catAx>
      <c:valAx>
        <c:axId val="1220402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3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497502916302123"/>
          <c:y val="0.11507691746864976"/>
          <c:w val="0.16402987386993292"/>
          <c:h val="0.680968941382327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41910</xdr:colOff>
      <xdr:row>3</xdr:row>
      <xdr:rowOff>38100</xdr:rowOff>
    </xdr:from>
    <xdr:to>
      <xdr:col>41</xdr:col>
      <xdr:colOff>41910</xdr:colOff>
      <xdr:row>51</xdr:row>
      <xdr:rowOff>83820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4BACB06C-8A32-85A2-8B87-82EF32DD40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3 Bright Arial">
  <a:themeElements>
    <a:clrScheme name="E3 Bright">
      <a:dk1>
        <a:srgbClr val="000000"/>
      </a:dk1>
      <a:lt1>
        <a:sysClr val="window" lastClr="FFFFFF"/>
      </a:lt1>
      <a:dk2>
        <a:srgbClr val="034E6E"/>
      </a:dk2>
      <a:lt2>
        <a:srgbClr val="EEECE1"/>
      </a:lt2>
      <a:accent1>
        <a:srgbClr val="6EA1B6"/>
      </a:accent1>
      <a:accent2>
        <a:srgbClr val="FFB700"/>
      </a:accent2>
      <a:accent3>
        <a:srgbClr val="FF5F39"/>
      </a:accent3>
      <a:accent4>
        <a:srgbClr val="30D773"/>
      </a:accent4>
      <a:accent5>
        <a:srgbClr val="FF8700"/>
      </a:accent5>
      <a:accent6>
        <a:srgbClr val="4458D2"/>
      </a:accent6>
      <a:hlink>
        <a:srgbClr val="6565FF"/>
      </a:hlink>
      <a:folHlink>
        <a:srgbClr val="800080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CF700-8C19-49FB-98BA-6FE0A3A54BF0}">
  <sheetPr codeName="Sheet2">
    <tabColor rgb="FFC4BD97"/>
  </sheetPr>
  <dimension ref="B2:D19"/>
  <sheetViews>
    <sheetView showGridLines="0" workbookViewId="0">
      <selection activeCell="C22" sqref="C22"/>
    </sheetView>
  </sheetViews>
  <sheetFormatPr defaultColWidth="9" defaultRowHeight="12" x14ac:dyDescent="0.2"/>
  <cols>
    <col min="2" max="2" width="12.140625" bestFit="1" customWidth="1"/>
    <col min="3" max="3" width="27.42578125" bestFit="1" customWidth="1"/>
    <col min="4" max="4" width="102.140625" bestFit="1" customWidth="1"/>
  </cols>
  <sheetData>
    <row r="2" spans="2:4" x14ac:dyDescent="0.2">
      <c r="B2" s="17" t="s">
        <v>0</v>
      </c>
      <c r="C2" s="17" t="s">
        <v>1</v>
      </c>
      <c r="D2" s="17" t="s">
        <v>2</v>
      </c>
    </row>
    <row r="3" spans="2:4" x14ac:dyDescent="0.2">
      <c r="B3" s="31" t="s">
        <v>3</v>
      </c>
      <c r="C3" s="32" t="s">
        <v>3</v>
      </c>
      <c r="D3" s="19" t="s">
        <v>4</v>
      </c>
    </row>
    <row r="4" spans="2:4" x14ac:dyDescent="0.2">
      <c r="B4" s="33" t="s">
        <v>5</v>
      </c>
      <c r="C4" s="34" t="s">
        <v>5</v>
      </c>
      <c r="D4" s="19" t="s">
        <v>6</v>
      </c>
    </row>
    <row r="5" spans="2:4" x14ac:dyDescent="0.2">
      <c r="B5" s="71" t="s">
        <v>7</v>
      </c>
      <c r="C5" s="35" t="s">
        <v>8</v>
      </c>
      <c r="D5" s="19" t="s">
        <v>9</v>
      </c>
    </row>
    <row r="6" spans="2:4" x14ac:dyDescent="0.2">
      <c r="B6" s="72"/>
      <c r="C6" s="35" t="s">
        <v>10</v>
      </c>
      <c r="D6" s="19" t="s">
        <v>11</v>
      </c>
    </row>
    <row r="7" spans="2:4" x14ac:dyDescent="0.2">
      <c r="B7" s="73"/>
      <c r="C7" s="35" t="s">
        <v>12</v>
      </c>
      <c r="D7" s="19" t="s">
        <v>13</v>
      </c>
    </row>
    <row r="8" spans="2:4" x14ac:dyDescent="0.2">
      <c r="B8" s="74" t="s">
        <v>14</v>
      </c>
      <c r="C8" s="36" t="s">
        <v>15</v>
      </c>
      <c r="D8" s="19" t="s">
        <v>16</v>
      </c>
    </row>
    <row r="9" spans="2:4" x14ac:dyDescent="0.2">
      <c r="B9" s="75"/>
      <c r="C9" s="36" t="s">
        <v>17</v>
      </c>
      <c r="D9" s="19" t="s">
        <v>18</v>
      </c>
    </row>
    <row r="10" spans="2:4" x14ac:dyDescent="0.2">
      <c r="B10" s="75"/>
      <c r="C10" s="36" t="s">
        <v>19</v>
      </c>
      <c r="D10" s="19" t="s">
        <v>20</v>
      </c>
    </row>
    <row r="11" spans="2:4" x14ac:dyDescent="0.2">
      <c r="B11" s="75"/>
      <c r="C11" s="36" t="s">
        <v>21</v>
      </c>
      <c r="D11" s="19" t="s">
        <v>22</v>
      </c>
    </row>
    <row r="12" spans="2:4" x14ac:dyDescent="0.2">
      <c r="B12" s="75"/>
      <c r="C12" s="36" t="s">
        <v>23</v>
      </c>
      <c r="D12" s="19" t="s">
        <v>24</v>
      </c>
    </row>
    <row r="13" spans="2:4" x14ac:dyDescent="0.2">
      <c r="B13" s="75"/>
      <c r="C13" s="36" t="s">
        <v>25</v>
      </c>
      <c r="D13" s="19" t="s">
        <v>26</v>
      </c>
    </row>
    <row r="14" spans="2:4" x14ac:dyDescent="0.2">
      <c r="B14" s="76"/>
      <c r="C14" s="36" t="s">
        <v>27</v>
      </c>
      <c r="D14" s="19" t="s">
        <v>28</v>
      </c>
    </row>
    <row r="15" spans="2:4" x14ac:dyDescent="0.2">
      <c r="B15" s="77" t="s">
        <v>29</v>
      </c>
      <c r="C15" s="39" t="s">
        <v>30</v>
      </c>
      <c r="D15" s="19" t="s">
        <v>31</v>
      </c>
    </row>
    <row r="16" spans="2:4" x14ac:dyDescent="0.2">
      <c r="B16" s="78"/>
      <c r="C16" s="39" t="s">
        <v>32</v>
      </c>
      <c r="D16" s="19" t="s">
        <v>33</v>
      </c>
    </row>
    <row r="17" spans="2:4" x14ac:dyDescent="0.2">
      <c r="B17" s="78"/>
      <c r="C17" s="39" t="s">
        <v>34</v>
      </c>
      <c r="D17" s="19" t="s">
        <v>35</v>
      </c>
    </row>
    <row r="18" spans="2:4" x14ac:dyDescent="0.2">
      <c r="B18" s="79"/>
      <c r="C18" s="39" t="s">
        <v>36</v>
      </c>
      <c r="D18" s="19" t="s">
        <v>37</v>
      </c>
    </row>
    <row r="19" spans="2:4" x14ac:dyDescent="0.2">
      <c r="B19" s="37" t="s">
        <v>38</v>
      </c>
      <c r="C19" s="38" t="s">
        <v>39</v>
      </c>
      <c r="D19" s="19" t="s">
        <v>40</v>
      </c>
    </row>
  </sheetData>
  <mergeCells count="3">
    <mergeCell ref="B5:B7"/>
    <mergeCell ref="B8:B14"/>
    <mergeCell ref="B15:B1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610AA-C56B-411C-A12D-1E12CDAF0B15}">
  <sheetPr codeName="Sheet9">
    <tabColor theme="0" tint="-0.249977111117893"/>
  </sheetPr>
  <dimension ref="B2:BW112"/>
  <sheetViews>
    <sheetView showGridLines="0" workbookViewId="0">
      <selection activeCell="W4" sqref="W4"/>
    </sheetView>
  </sheetViews>
  <sheetFormatPr defaultColWidth="9" defaultRowHeight="12" outlineLevelCol="1" x14ac:dyDescent="0.2"/>
  <cols>
    <col min="2" max="2" width="28.42578125" hidden="1" customWidth="1" outlineLevel="1"/>
    <col min="3" max="3" width="14.85546875" customWidth="1" collapsed="1"/>
    <col min="17" max="17" width="10" style="11" hidden="1" customWidth="1" outlineLevel="1"/>
    <col min="18" max="18" width="14.42578125" style="11" hidden="1" customWidth="1" outlineLevel="1"/>
    <col min="19" max="19" width="9" collapsed="1"/>
    <col min="32" max="32" width="13" hidden="1" customWidth="1" outlineLevel="1"/>
    <col min="33" max="33" width="17.42578125" style="11" hidden="1" customWidth="1" outlineLevel="1"/>
    <col min="34" max="34" width="9" collapsed="1"/>
    <col min="47" max="47" width="9.140625" hidden="1" customWidth="1" outlineLevel="1"/>
    <col min="48" max="48" width="11.5703125" style="11" hidden="1" customWidth="1" outlineLevel="1"/>
    <col min="49" max="49" width="9" collapsed="1"/>
    <col min="62" max="62" width="15.42578125" hidden="1" customWidth="1" outlineLevel="1"/>
    <col min="63" max="63" width="11.5703125" style="11" hidden="1" customWidth="1" outlineLevel="1"/>
    <col min="64" max="64" width="9" collapsed="1"/>
  </cols>
  <sheetData>
    <row r="2" spans="2:75" ht="17.25" thickBot="1" x14ac:dyDescent="0.25">
      <c r="B2" s="11"/>
      <c r="C2" s="9" t="s">
        <v>225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2:75" x14ac:dyDescent="0.2">
      <c r="B3" s="11"/>
    </row>
    <row r="4" spans="2:75" ht="12.75" x14ac:dyDescent="0.2">
      <c r="B4" s="11"/>
      <c r="C4" s="2" t="s">
        <v>226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2:75" x14ac:dyDescent="0.2">
      <c r="B5" s="11"/>
      <c r="C5" s="7"/>
      <c r="D5" s="15">
        <v>2024</v>
      </c>
      <c r="E5" s="15">
        <v>2025</v>
      </c>
      <c r="F5" s="15">
        <v>2026</v>
      </c>
      <c r="G5" s="15">
        <v>2028</v>
      </c>
      <c r="H5" s="15">
        <v>2030</v>
      </c>
      <c r="I5" s="15">
        <v>2032</v>
      </c>
      <c r="J5" s="15">
        <v>2033</v>
      </c>
      <c r="K5" s="15">
        <v>2034</v>
      </c>
      <c r="L5" s="15">
        <v>2035</v>
      </c>
      <c r="M5" s="15">
        <v>2039</v>
      </c>
      <c r="N5" s="15">
        <v>2040</v>
      </c>
      <c r="O5" s="15">
        <v>2045</v>
      </c>
    </row>
    <row r="6" spans="2:75" x14ac:dyDescent="0.2">
      <c r="B6" s="11"/>
      <c r="C6" s="8" t="s">
        <v>227</v>
      </c>
      <c r="D6" s="14">
        <f>'Cost Data'!Y$6</f>
        <v>0.90702947845804904</v>
      </c>
      <c r="E6" s="14">
        <f>'Cost Data'!Z$6</f>
        <v>0.86383759853147601</v>
      </c>
      <c r="F6" s="14">
        <f>'Cost Data'!AA$6</f>
        <v>1.2144655580261099</v>
      </c>
      <c r="G6" s="14">
        <f>'Cost Data'!AB$6</f>
        <v>1.49331914493591</v>
      </c>
      <c r="H6" s="14">
        <f>'Cost Data'!AC$6</f>
        <v>1.3544844852026401</v>
      </c>
      <c r="I6" s="14">
        <f>'Cost Data'!AD$6</f>
        <v>0.93621771164965695</v>
      </c>
      <c r="J6" s="14">
        <f>'Cost Data'!AE$6</f>
        <v>0.58467928908643696</v>
      </c>
      <c r="K6" s="14">
        <f>'Cost Data'!AF$6</f>
        <v>0.55683741817755905</v>
      </c>
      <c r="L6" s="14">
        <f>'Cost Data'!AG$6</f>
        <v>1.26415874493526</v>
      </c>
      <c r="M6" s="14">
        <f>'Cost Data'!AH$6</f>
        <v>1.14665586639877</v>
      </c>
      <c r="N6" s="14">
        <f>'Cost Data'!AI$6</f>
        <v>1.1701884302783001</v>
      </c>
      <c r="O6" s="14">
        <f>'Cost Data'!AJ$6</f>
        <v>4.1025970000000003</v>
      </c>
    </row>
    <row r="8" spans="2:75" ht="17.25" thickBot="1" x14ac:dyDescent="0.25">
      <c r="C8" s="9" t="s">
        <v>237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S8" s="50" t="s">
        <v>238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H8" s="50" t="s">
        <v>239</v>
      </c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W8" s="50" t="s">
        <v>240</v>
      </c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L8" s="50" t="s">
        <v>241</v>
      </c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</row>
    <row r="10" spans="2:75" s="11" customFormat="1" x14ac:dyDescent="0.2">
      <c r="B10" s="11" t="s">
        <v>242</v>
      </c>
      <c r="C10" s="11" t="s">
        <v>243</v>
      </c>
      <c r="D10" s="11" t="str">
        <f>'Cost Scenario Settings'!$C$19</f>
        <v>Tx - Mid</v>
      </c>
      <c r="Q10" s="11" t="s">
        <v>244</v>
      </c>
      <c r="R10" s="11" t="s">
        <v>234</v>
      </c>
      <c r="S10" s="11" t="s">
        <v>245</v>
      </c>
      <c r="T10" s="11" t="s">
        <v>238</v>
      </c>
      <c r="AF10" s="11" t="s">
        <v>244</v>
      </c>
      <c r="AG10" s="11" t="s">
        <v>234</v>
      </c>
      <c r="AH10" s="11" t="s">
        <v>245</v>
      </c>
      <c r="AI10" s="11" t="s">
        <v>239</v>
      </c>
      <c r="AU10" s="11" t="s">
        <v>244</v>
      </c>
      <c r="AV10" s="11" t="s">
        <v>234</v>
      </c>
      <c r="AW10" s="11" t="s">
        <v>245</v>
      </c>
      <c r="AX10" s="11" t="s">
        <v>240</v>
      </c>
      <c r="BJ10" s="11" t="s">
        <v>244</v>
      </c>
      <c r="BK10" s="11" t="s">
        <v>234</v>
      </c>
      <c r="BL10" s="11" t="s">
        <v>245</v>
      </c>
      <c r="BM10" s="11" t="s">
        <v>241</v>
      </c>
    </row>
    <row r="11" spans="2:75" ht="12.75" x14ac:dyDescent="0.2">
      <c r="B11" s="11"/>
      <c r="C11" s="2" t="s">
        <v>246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S11" s="2" t="s">
        <v>247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F11" s="11"/>
      <c r="AH11" s="2" t="s">
        <v>248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U11" s="11"/>
      <c r="AW11" s="2" t="s">
        <v>249</v>
      </c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J11" s="11"/>
      <c r="BL11" s="2" t="s">
        <v>250</v>
      </c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</row>
    <row r="12" spans="2:75" x14ac:dyDescent="0.2">
      <c r="B12" s="11"/>
      <c r="C12" s="1" t="s">
        <v>234</v>
      </c>
      <c r="D12" s="1">
        <v>2024</v>
      </c>
      <c r="E12" s="1">
        <v>2025</v>
      </c>
      <c r="F12" s="1">
        <v>2026</v>
      </c>
      <c r="G12" s="1">
        <v>2028</v>
      </c>
      <c r="H12" s="1">
        <v>2030</v>
      </c>
      <c r="I12" s="1">
        <v>2032</v>
      </c>
      <c r="J12" s="1">
        <v>2033</v>
      </c>
      <c r="K12" s="1">
        <v>2034</v>
      </c>
      <c r="L12" s="1">
        <v>2035</v>
      </c>
      <c r="M12" s="1">
        <v>2039</v>
      </c>
      <c r="N12" s="1">
        <v>2040</v>
      </c>
      <c r="O12" s="1">
        <v>2045</v>
      </c>
      <c r="S12" s="1">
        <v>2024</v>
      </c>
      <c r="T12" s="1">
        <v>2025</v>
      </c>
      <c r="U12" s="1">
        <v>2026</v>
      </c>
      <c r="V12" s="1">
        <v>2028</v>
      </c>
      <c r="W12" s="1">
        <v>2030</v>
      </c>
      <c r="X12" s="1">
        <v>2032</v>
      </c>
      <c r="Y12" s="1">
        <v>2033</v>
      </c>
      <c r="Z12" s="1">
        <v>2034</v>
      </c>
      <c r="AA12" s="1">
        <v>2035</v>
      </c>
      <c r="AB12" s="1">
        <v>2039</v>
      </c>
      <c r="AC12" s="1">
        <v>2040</v>
      </c>
      <c r="AD12" s="1">
        <v>2045</v>
      </c>
      <c r="AF12" s="11"/>
      <c r="AH12" s="1">
        <v>2024</v>
      </c>
      <c r="AI12" s="1">
        <v>2025</v>
      </c>
      <c r="AJ12" s="1">
        <v>2026</v>
      </c>
      <c r="AK12" s="1">
        <v>2028</v>
      </c>
      <c r="AL12" s="1">
        <v>2030</v>
      </c>
      <c r="AM12" s="1">
        <v>2032</v>
      </c>
      <c r="AN12" s="1">
        <v>2033</v>
      </c>
      <c r="AO12" s="1">
        <v>2034</v>
      </c>
      <c r="AP12" s="1">
        <v>2035</v>
      </c>
      <c r="AQ12" s="1">
        <v>2039</v>
      </c>
      <c r="AR12" s="1">
        <v>2040</v>
      </c>
      <c r="AS12" s="1">
        <v>2045</v>
      </c>
      <c r="AU12" s="11"/>
      <c r="AW12" s="1">
        <v>2024</v>
      </c>
      <c r="AX12" s="1">
        <v>2025</v>
      </c>
      <c r="AY12" s="1">
        <v>2026</v>
      </c>
      <c r="AZ12" s="1">
        <v>2028</v>
      </c>
      <c r="BA12" s="1">
        <v>2030</v>
      </c>
      <c r="BB12" s="1">
        <v>2032</v>
      </c>
      <c r="BC12" s="1">
        <v>2033</v>
      </c>
      <c r="BD12" s="1">
        <v>2034</v>
      </c>
      <c r="BE12" s="1">
        <v>2035</v>
      </c>
      <c r="BF12" s="1">
        <v>2039</v>
      </c>
      <c r="BG12" s="1">
        <v>2040</v>
      </c>
      <c r="BH12" s="1">
        <v>2045</v>
      </c>
      <c r="BJ12" s="11"/>
      <c r="BL12" s="1">
        <v>2024</v>
      </c>
      <c r="BM12" s="1">
        <v>2025</v>
      </c>
      <c r="BN12" s="1">
        <v>2026</v>
      </c>
      <c r="BO12" s="1">
        <v>2028</v>
      </c>
      <c r="BP12" s="1">
        <v>2030</v>
      </c>
      <c r="BQ12" s="1">
        <v>2032</v>
      </c>
      <c r="BR12" s="1">
        <v>2033</v>
      </c>
      <c r="BS12" s="1">
        <v>2034</v>
      </c>
      <c r="BT12" s="1">
        <v>2035</v>
      </c>
      <c r="BU12" s="1">
        <v>2039</v>
      </c>
      <c r="BV12" s="1">
        <v>2040</v>
      </c>
      <c r="BW12" s="1">
        <v>2045</v>
      </c>
    </row>
    <row r="13" spans="2:75" x14ac:dyDescent="0.2">
      <c r="B13" s="11" t="str">
        <f>D10</f>
        <v>Tx - Mid</v>
      </c>
      <c r="C13" s="3" t="s">
        <v>236</v>
      </c>
      <c r="D13" s="4">
        <f t="shared" ref="D13:D21" si="0">S13+AH13+AW13+BL13</f>
        <v>0</v>
      </c>
      <c r="E13" s="4">
        <f t="shared" ref="E13:E21" si="1">T13+AI13+AX13+BM13</f>
        <v>0</v>
      </c>
      <c r="F13" s="4">
        <f t="shared" ref="F13:F21" si="2">U13+AJ13+AY13+BN13</f>
        <v>0</v>
      </c>
      <c r="G13" s="4">
        <f t="shared" ref="G13:G21" si="3">V13+AK13+AZ13+BO13</f>
        <v>0</v>
      </c>
      <c r="H13" s="4">
        <f t="shared" ref="H13:H21" si="4">W13+AL13+BA13+BP13</f>
        <v>0</v>
      </c>
      <c r="I13" s="4">
        <f t="shared" ref="I13:I21" si="5">X13+AM13+BB13+BQ13</f>
        <v>0</v>
      </c>
      <c r="J13" s="4">
        <f t="shared" ref="J13:J21" si="6">Y13+AN13+BC13+BR13</f>
        <v>0</v>
      </c>
      <c r="K13" s="4">
        <f t="shared" ref="K13:K21" si="7">Z13+AO13+BD13+BS13</f>
        <v>0</v>
      </c>
      <c r="L13" s="4">
        <f t="shared" ref="L13:L21" si="8">AA13+AP13+BE13+BT13</f>
        <v>0</v>
      </c>
      <c r="M13" s="4">
        <f t="shared" ref="M13:M21" si="9">AB13+AQ13+BF13+BU13</f>
        <v>0</v>
      </c>
      <c r="N13" s="4">
        <f t="shared" ref="N13:N21" si="10">AC13+AR13+BG13+BV13</f>
        <v>0</v>
      </c>
      <c r="O13" s="4">
        <f t="shared" ref="O13:O21" si="11">AD13+AS13+BH13+BW13</f>
        <v>0</v>
      </c>
      <c r="Q13" s="11" t="str">
        <f>T10</f>
        <v>Morro Bay</v>
      </c>
      <c r="R13" s="11" cm="1">
        <f t="array" ref="R13">INDEX('Cost Scenario Settings'!$D$32:$L$101, MATCH(1, ('Cost Scenario Settings'!$C$32:$C$101 = $B13) * ('Cost Scenario Settings'!$B$32:$B$101 = Q13), 0), MATCH($C13, 'Cost Scenario Settings'!$D$31:$L$31, 0))</f>
        <v>0</v>
      </c>
      <c r="S13" s="4" cm="1">
        <f t="array" ref="S13">IFERROR(INDEX('Build Scenarios'!$D$1:$O$510, MATCH(1, ('Build Scenarios'!$C$1:$C$510= $C13) * ('Build Scenarios'!$B$1:$B$510 = $Q13), 0), MATCH(S$12, 'Build Scenarios'!$D$5:$O$5, 0))
* INDEX('Cost Data'!$N$1:$U$500, MATCH(1, ('Cost Data'!$B$1:$B$500 = $Q13) * ('Cost Data'!$C$1:$C$500 = $R13), 0), MATCH($C13, 'Cost Data'!$N$12:$U$12, 0)), 0)</f>
        <v>0</v>
      </c>
      <c r="T13" s="4" cm="1">
        <f t="array" ref="T13">IFERROR(INDEX('Build Scenarios'!$D$1:$O$510, MATCH(1, ('Build Scenarios'!$C$1:$C$510= $C13) * ('Build Scenarios'!$B$1:$B$510 = $Q13), 0), MATCH(T$12, 'Build Scenarios'!$D$5:$O$5, 0))
* INDEX('Cost Data'!$N$1:$U$500, MATCH(1, ('Cost Data'!$B$1:$B$500 = $Q13) * ('Cost Data'!$C$1:$C$500 = $R13), 0), MATCH($C13, 'Cost Data'!$N$12:$U$12, 0)), 0)</f>
        <v>0</v>
      </c>
      <c r="U13" s="4" cm="1">
        <f t="array" ref="U13">IFERROR(INDEX('Build Scenarios'!$D$1:$O$510, MATCH(1, ('Build Scenarios'!$C$1:$C$510= $C13) * ('Build Scenarios'!$B$1:$B$510 = $Q13), 0), MATCH(U$12, 'Build Scenarios'!$D$5:$O$5, 0))
* INDEX('Cost Data'!$N$1:$U$500, MATCH(1, ('Cost Data'!$B$1:$B$500 = $Q13) * ('Cost Data'!$C$1:$C$500 = $R13), 0), MATCH($C13, 'Cost Data'!$N$12:$U$12, 0)), 0)</f>
        <v>0</v>
      </c>
      <c r="V13" s="4" cm="1">
        <f t="array" ref="V13">IFERROR(INDEX('Build Scenarios'!$D$1:$O$510, MATCH(1, ('Build Scenarios'!$C$1:$C$510= $C13) * ('Build Scenarios'!$B$1:$B$510 = $Q13), 0), MATCH(V$12, 'Build Scenarios'!$D$5:$O$5, 0))
* INDEX('Cost Data'!$N$1:$U$500, MATCH(1, ('Cost Data'!$B$1:$B$500 = $Q13) * ('Cost Data'!$C$1:$C$500 = $R13), 0), MATCH($C13, 'Cost Data'!$N$12:$U$12, 0)), 0)</f>
        <v>0</v>
      </c>
      <c r="W13" s="4" cm="1">
        <f t="array" ref="W13">IFERROR(INDEX('Build Scenarios'!$D$1:$O$510, MATCH(1, ('Build Scenarios'!$C$1:$C$510= $C13) * ('Build Scenarios'!$B$1:$B$510 = $Q13), 0), MATCH(W$12, 'Build Scenarios'!$D$5:$O$5, 0))
* INDEX('Cost Data'!$N$1:$U$500, MATCH(1, ('Cost Data'!$B$1:$B$500 = $Q13) * ('Cost Data'!$C$1:$C$500 = $R13), 0), MATCH($C13, 'Cost Data'!$N$12:$U$12, 0)), 0)</f>
        <v>0</v>
      </c>
      <c r="X13" s="4" cm="1">
        <f t="array" ref="X13">IFERROR(INDEX('Build Scenarios'!$D$1:$O$510, MATCH(1, ('Build Scenarios'!$C$1:$C$510= $C13) * ('Build Scenarios'!$B$1:$B$510 = $Q13), 0), MATCH(X$12, 'Build Scenarios'!$D$5:$O$5, 0))
* INDEX('Cost Data'!$N$1:$U$500, MATCH(1, ('Cost Data'!$B$1:$B$500 = $Q13) * ('Cost Data'!$C$1:$C$500 = $R13), 0), MATCH($C13, 'Cost Data'!$N$12:$U$12, 0)), 0)</f>
        <v>0</v>
      </c>
      <c r="Y13" s="4" cm="1">
        <f t="array" ref="Y13">IFERROR(INDEX('Build Scenarios'!$D$1:$O$510, MATCH(1, ('Build Scenarios'!$C$1:$C$510= $C13) * ('Build Scenarios'!$B$1:$B$510 = $Q13), 0), MATCH(Y$12, 'Build Scenarios'!$D$5:$O$5, 0))
* INDEX('Cost Data'!$N$1:$U$500, MATCH(1, ('Cost Data'!$B$1:$B$500 = $Q13) * ('Cost Data'!$C$1:$C$500 = $R13), 0), MATCH($C13, 'Cost Data'!$N$12:$U$12, 0)), 0)</f>
        <v>0</v>
      </c>
      <c r="Z13" s="4" cm="1">
        <f t="array" ref="Z13">IFERROR(INDEX('Build Scenarios'!$D$1:$O$510, MATCH(1, ('Build Scenarios'!$C$1:$C$510= $C13) * ('Build Scenarios'!$B$1:$B$510 = $Q13), 0), MATCH(Z$12, 'Build Scenarios'!$D$5:$O$5, 0))
* INDEX('Cost Data'!$N$1:$U$500, MATCH(1, ('Cost Data'!$B$1:$B$500 = $Q13) * ('Cost Data'!$C$1:$C$500 = $R13), 0), MATCH($C13, 'Cost Data'!$N$12:$U$12, 0)), 0)</f>
        <v>0</v>
      </c>
      <c r="AA13" s="4" cm="1">
        <f t="array" ref="AA13">IFERROR(INDEX('Build Scenarios'!$D$1:$O$510, MATCH(1, ('Build Scenarios'!$C$1:$C$510= $C13) * ('Build Scenarios'!$B$1:$B$510 = $Q13), 0), MATCH(AA$12, 'Build Scenarios'!$D$5:$O$5, 0))
* INDEX('Cost Data'!$N$1:$U$500, MATCH(1, ('Cost Data'!$B$1:$B$500 = $Q13) * ('Cost Data'!$C$1:$C$500 = $R13), 0), MATCH($C13, 'Cost Data'!$N$12:$U$12, 0)), 0)</f>
        <v>0</v>
      </c>
      <c r="AB13" s="4" cm="1">
        <f t="array" ref="AB13">IFERROR(INDEX('Build Scenarios'!$D$1:$O$510, MATCH(1, ('Build Scenarios'!$C$1:$C$510= $C13) * ('Build Scenarios'!$B$1:$B$510 = $Q13), 0), MATCH(AB$12, 'Build Scenarios'!$D$5:$O$5, 0))
* INDEX('Cost Data'!$N$1:$U$500, MATCH(1, ('Cost Data'!$B$1:$B$500 = $Q13) * ('Cost Data'!$C$1:$C$500 = $R13), 0), MATCH($C13, 'Cost Data'!$N$12:$U$12, 0)), 0)</f>
        <v>0</v>
      </c>
      <c r="AC13" s="4" cm="1">
        <f t="array" ref="AC13">IFERROR(INDEX('Build Scenarios'!$D$1:$O$510, MATCH(1, ('Build Scenarios'!$C$1:$C$510= $C13) * ('Build Scenarios'!$B$1:$B$510 = $Q13), 0), MATCH(AC$12, 'Build Scenarios'!$D$5:$O$5, 0))
* INDEX('Cost Data'!$N$1:$U$500, MATCH(1, ('Cost Data'!$B$1:$B$500 = $Q13) * ('Cost Data'!$C$1:$C$500 = $R13), 0), MATCH($C13, 'Cost Data'!$N$12:$U$12, 0)), 0)</f>
        <v>0</v>
      </c>
      <c r="AD13" s="4" cm="1">
        <f t="array" ref="AD13">IFERROR(INDEX('Build Scenarios'!$D$1:$O$510, MATCH(1, ('Build Scenarios'!$C$1:$C$510= $C13) * ('Build Scenarios'!$B$1:$B$510 = $Q13), 0), MATCH(AD$12, 'Build Scenarios'!$D$5:$O$5, 0))
* INDEX('Cost Data'!$N$1:$U$500, MATCH(1, ('Cost Data'!$B$1:$B$500 = $Q13) * ('Cost Data'!$C$1:$C$500 = $R13), 0), MATCH($C13, 'Cost Data'!$N$12:$U$12, 0)), 0)</f>
        <v>0</v>
      </c>
      <c r="AF13" s="11" t="str">
        <f>AI10</f>
        <v>Humboldt Bay</v>
      </c>
      <c r="AG13" s="11" cm="1">
        <f t="array" ref="AG13">INDEX('Cost Scenario Settings'!$D$32:$L$101, MATCH(1, ('Cost Scenario Settings'!$C$32:$C$101 = $B13) * ('Cost Scenario Settings'!$B$32:$B$101 = AF13), 0), MATCH($C13, 'Cost Scenario Settings'!$D$31:$L$31, 0))</f>
        <v>0</v>
      </c>
      <c r="AH13" s="4" cm="1">
        <f t="array" ref="AH13">IFERROR(INDEX('Build Scenarios'!$D$1:$O$510, MATCH(1, ('Build Scenarios'!$C$1:$C$510= $C13) * ('Build Scenarios'!$B$1:$B$510 = $AF13), 0), MATCH(AH$12, 'Build Scenarios'!$D$5:$O$5, 0))
* INDEX('Cost Data'!$N$1:$U$500, MATCH(1, ('Cost Data'!$B$1:$B$500 = $AF13) * ('Cost Data'!$C$1:$C$500 = $AG13), 0), MATCH($C13, 'Cost Data'!$N$12:$U$12, 0)), 0)</f>
        <v>0</v>
      </c>
      <c r="AI13" s="4" cm="1">
        <f t="array" ref="AI13">IFERROR(INDEX('Build Scenarios'!$D$1:$O$510, MATCH(1, ('Build Scenarios'!$C$1:$C$510= $C13) * ('Build Scenarios'!$B$1:$B$510 = $AF13), 0), MATCH(AI$12, 'Build Scenarios'!$D$5:$O$5, 0))
* INDEX('Cost Data'!$N$1:$U$500, MATCH(1, ('Cost Data'!$B$1:$B$500 = $AF13) * ('Cost Data'!$C$1:$C$500 = $AG13), 0), MATCH($C13, 'Cost Data'!$N$12:$U$12, 0)), 0)</f>
        <v>0</v>
      </c>
      <c r="AJ13" s="4" cm="1">
        <f t="array" ref="AJ13">IFERROR(INDEX('Build Scenarios'!$D$1:$O$510, MATCH(1, ('Build Scenarios'!$C$1:$C$510= $C13) * ('Build Scenarios'!$B$1:$B$510 = $AF13), 0), MATCH(AJ$12, 'Build Scenarios'!$D$5:$O$5, 0))
* INDEX('Cost Data'!$N$1:$U$500, MATCH(1, ('Cost Data'!$B$1:$B$500 = $AF13) * ('Cost Data'!$C$1:$C$500 = $AG13), 0), MATCH($C13, 'Cost Data'!$N$12:$U$12, 0)), 0)</f>
        <v>0</v>
      </c>
      <c r="AK13" s="4" cm="1">
        <f t="array" ref="AK13">IFERROR(INDEX('Build Scenarios'!$D$1:$O$510, MATCH(1, ('Build Scenarios'!$C$1:$C$510= $C13) * ('Build Scenarios'!$B$1:$B$510 = $AF13), 0), MATCH(AK$12, 'Build Scenarios'!$D$5:$O$5, 0))
* INDEX('Cost Data'!$N$1:$U$500, MATCH(1, ('Cost Data'!$B$1:$B$500 = $AF13) * ('Cost Data'!$C$1:$C$500 = $AG13), 0), MATCH($C13, 'Cost Data'!$N$12:$U$12, 0)), 0)</f>
        <v>0</v>
      </c>
      <c r="AL13" s="4" cm="1">
        <f t="array" ref="AL13">IFERROR(INDEX('Build Scenarios'!$D$1:$O$510, MATCH(1, ('Build Scenarios'!$C$1:$C$510= $C13) * ('Build Scenarios'!$B$1:$B$510 = $AF13), 0), MATCH(AL$12, 'Build Scenarios'!$D$5:$O$5, 0))
* INDEX('Cost Data'!$N$1:$U$500, MATCH(1, ('Cost Data'!$B$1:$B$500 = $AF13) * ('Cost Data'!$C$1:$C$500 = $AG13), 0), MATCH($C13, 'Cost Data'!$N$12:$U$12, 0)), 0)</f>
        <v>0</v>
      </c>
      <c r="AM13" s="4" cm="1">
        <f t="array" ref="AM13">IFERROR(INDEX('Build Scenarios'!$D$1:$O$510, MATCH(1, ('Build Scenarios'!$C$1:$C$510= $C13) * ('Build Scenarios'!$B$1:$B$510 = $AF13), 0), MATCH(AM$12, 'Build Scenarios'!$D$5:$O$5, 0))
* INDEX('Cost Data'!$N$1:$U$500, MATCH(1, ('Cost Data'!$B$1:$B$500 = $AF13) * ('Cost Data'!$C$1:$C$500 = $AG13), 0), MATCH($C13, 'Cost Data'!$N$12:$U$12, 0)), 0)</f>
        <v>0</v>
      </c>
      <c r="AN13" s="4" cm="1">
        <f t="array" ref="AN13">IFERROR(INDEX('Build Scenarios'!$D$1:$O$510, MATCH(1, ('Build Scenarios'!$C$1:$C$510= $C13) * ('Build Scenarios'!$B$1:$B$510 = $AF13), 0), MATCH(AN$12, 'Build Scenarios'!$D$5:$O$5, 0))
* INDEX('Cost Data'!$N$1:$U$500, MATCH(1, ('Cost Data'!$B$1:$B$500 = $AF13) * ('Cost Data'!$C$1:$C$500 = $AG13), 0), MATCH($C13, 'Cost Data'!$N$12:$U$12, 0)), 0)</f>
        <v>0</v>
      </c>
      <c r="AO13" s="4" cm="1">
        <f t="array" ref="AO13">IFERROR(INDEX('Build Scenarios'!$D$1:$O$510, MATCH(1, ('Build Scenarios'!$C$1:$C$510= $C13) * ('Build Scenarios'!$B$1:$B$510 = $AF13), 0), MATCH(AO$12, 'Build Scenarios'!$D$5:$O$5, 0))
* INDEX('Cost Data'!$N$1:$U$500, MATCH(1, ('Cost Data'!$B$1:$B$500 = $AF13) * ('Cost Data'!$C$1:$C$500 = $AG13), 0), MATCH($C13, 'Cost Data'!$N$12:$U$12, 0)), 0)</f>
        <v>0</v>
      </c>
      <c r="AP13" s="4" cm="1">
        <f t="array" ref="AP13">IFERROR(INDEX('Build Scenarios'!$D$1:$O$510, MATCH(1, ('Build Scenarios'!$C$1:$C$510= $C13) * ('Build Scenarios'!$B$1:$B$510 = $AF13), 0), MATCH(AP$12, 'Build Scenarios'!$D$5:$O$5, 0))
* INDEX('Cost Data'!$N$1:$U$500, MATCH(1, ('Cost Data'!$B$1:$B$500 = $AF13) * ('Cost Data'!$C$1:$C$500 = $AG13), 0), MATCH($C13, 'Cost Data'!$N$12:$U$12, 0)), 0)</f>
        <v>0</v>
      </c>
      <c r="AQ13" s="4" cm="1">
        <f t="array" ref="AQ13">IFERROR(INDEX('Build Scenarios'!$D$1:$O$510, MATCH(1, ('Build Scenarios'!$C$1:$C$510= $C13) * ('Build Scenarios'!$B$1:$B$510 = $AF13), 0), MATCH(AQ$12, 'Build Scenarios'!$D$5:$O$5, 0))
* INDEX('Cost Data'!$N$1:$U$500, MATCH(1, ('Cost Data'!$B$1:$B$500 = $AF13) * ('Cost Data'!$C$1:$C$500 = $AG13), 0), MATCH($C13, 'Cost Data'!$N$12:$U$12, 0)), 0)</f>
        <v>0</v>
      </c>
      <c r="AR13" s="4" cm="1">
        <f t="array" ref="AR13">IFERROR(INDEX('Build Scenarios'!$D$1:$O$510, MATCH(1, ('Build Scenarios'!$C$1:$C$510= $C13) * ('Build Scenarios'!$B$1:$B$510 = $AF13), 0), MATCH(AR$12, 'Build Scenarios'!$D$5:$O$5, 0))
* INDEX('Cost Data'!$N$1:$U$500, MATCH(1, ('Cost Data'!$B$1:$B$500 = $AF13) * ('Cost Data'!$C$1:$C$500 = $AG13), 0), MATCH($C13, 'Cost Data'!$N$12:$U$12, 0)), 0)</f>
        <v>0</v>
      </c>
      <c r="AS13" s="4" cm="1">
        <f t="array" ref="AS13">IFERROR(INDEX('Build Scenarios'!$D$1:$O$510, MATCH(1, ('Build Scenarios'!$C$1:$C$510= $C13) * ('Build Scenarios'!$B$1:$B$510 = $AF13), 0), MATCH(AS$12, 'Build Scenarios'!$D$5:$O$5, 0))
* INDEX('Cost Data'!$N$1:$U$500, MATCH(1, ('Cost Data'!$B$1:$B$500 = $AF13) * ('Cost Data'!$C$1:$C$500 = $AG13), 0), MATCH($C13, 'Cost Data'!$N$12:$U$12, 0)), 0)</f>
        <v>0</v>
      </c>
      <c r="AU13" s="11" t="str">
        <f>AX10</f>
        <v>Del Norte</v>
      </c>
      <c r="AV13" s="11" cm="1">
        <f t="array" ref="AV13">INDEX('Cost Scenario Settings'!$D$32:$L$101, MATCH(1, ('Cost Scenario Settings'!$C$32:$C$101 = $B13) * ('Cost Scenario Settings'!$B$32:$B$101 = AU13), 0), MATCH($C13, 'Cost Scenario Settings'!$D$31:$L$31, 0))</f>
        <v>0</v>
      </c>
      <c r="AW13" s="4" cm="1">
        <f t="array" ref="AW13">IFERROR(INDEX('Build Scenarios'!$D$1:$O$510, MATCH(1, ('Build Scenarios'!$C$1:$C$510= $C13) * ('Build Scenarios'!$B$1:$B$510 = $AU13), 0), MATCH(AW$12, 'Build Scenarios'!$D$5:$O$5, 0))
* INDEX('Cost Data'!$N$1:$U$500, MATCH(1, ('Cost Data'!$B$1:$B$500 = $AU13) * ('Cost Data'!$C$1:$C$500 = $AV13), 0), MATCH($C13, 'Cost Data'!$N$12:$U$12, 0)), 0)</f>
        <v>0</v>
      </c>
      <c r="AX13" s="4" cm="1">
        <f t="array" ref="AX13">IFERROR(INDEX('Build Scenarios'!$D$1:$O$510, MATCH(1, ('Build Scenarios'!$C$1:$C$510= $C13) * ('Build Scenarios'!$B$1:$B$510 = $AU13), 0), MATCH(AX$12, 'Build Scenarios'!$D$5:$O$5, 0))
* INDEX('Cost Data'!$N$1:$U$500, MATCH(1, ('Cost Data'!$B$1:$B$500 = $AU13) * ('Cost Data'!$C$1:$C$500 = $AV13), 0), MATCH($C13, 'Cost Data'!$N$12:$U$12, 0)), 0)</f>
        <v>0</v>
      </c>
      <c r="AY13" s="4" cm="1">
        <f t="array" ref="AY13">IFERROR(INDEX('Build Scenarios'!$D$1:$O$510, MATCH(1, ('Build Scenarios'!$C$1:$C$510= $C13) * ('Build Scenarios'!$B$1:$B$510 = $AU13), 0), MATCH(AY$12, 'Build Scenarios'!$D$5:$O$5, 0))
* INDEX('Cost Data'!$N$1:$U$500, MATCH(1, ('Cost Data'!$B$1:$B$500 = $AU13) * ('Cost Data'!$C$1:$C$500 = $AV13), 0), MATCH($C13, 'Cost Data'!$N$12:$U$12, 0)), 0)</f>
        <v>0</v>
      </c>
      <c r="AZ13" s="4" cm="1">
        <f t="array" ref="AZ13">IFERROR(INDEX('Build Scenarios'!$D$1:$O$510, MATCH(1, ('Build Scenarios'!$C$1:$C$510= $C13) * ('Build Scenarios'!$B$1:$B$510 = $AU13), 0), MATCH(AZ$12, 'Build Scenarios'!$D$5:$O$5, 0))
* INDEX('Cost Data'!$N$1:$U$500, MATCH(1, ('Cost Data'!$B$1:$B$500 = $AU13) * ('Cost Data'!$C$1:$C$500 = $AV13), 0), MATCH($C13, 'Cost Data'!$N$12:$U$12, 0)), 0)</f>
        <v>0</v>
      </c>
      <c r="BA13" s="4" cm="1">
        <f t="array" ref="BA13">IFERROR(INDEX('Build Scenarios'!$D$1:$O$510, MATCH(1, ('Build Scenarios'!$C$1:$C$510= $C13) * ('Build Scenarios'!$B$1:$B$510 = $AU13), 0), MATCH(BA$12, 'Build Scenarios'!$D$5:$O$5, 0))
* INDEX('Cost Data'!$N$1:$U$500, MATCH(1, ('Cost Data'!$B$1:$B$500 = $AU13) * ('Cost Data'!$C$1:$C$500 = $AV13), 0), MATCH($C13, 'Cost Data'!$N$12:$U$12, 0)), 0)</f>
        <v>0</v>
      </c>
      <c r="BB13" s="4" cm="1">
        <f t="array" ref="BB13">IFERROR(INDEX('Build Scenarios'!$D$1:$O$510, MATCH(1, ('Build Scenarios'!$C$1:$C$510= $C13) * ('Build Scenarios'!$B$1:$B$510 = $AU13), 0), MATCH(BB$12, 'Build Scenarios'!$D$5:$O$5, 0))
* INDEX('Cost Data'!$N$1:$U$500, MATCH(1, ('Cost Data'!$B$1:$B$500 = $AU13) * ('Cost Data'!$C$1:$C$500 = $AV13), 0), MATCH($C13, 'Cost Data'!$N$12:$U$12, 0)), 0)</f>
        <v>0</v>
      </c>
      <c r="BC13" s="4" cm="1">
        <f t="array" ref="BC13">IFERROR(INDEX('Build Scenarios'!$D$1:$O$510, MATCH(1, ('Build Scenarios'!$C$1:$C$510= $C13) * ('Build Scenarios'!$B$1:$B$510 = $AU13), 0), MATCH(BC$12, 'Build Scenarios'!$D$5:$O$5, 0))
* INDEX('Cost Data'!$N$1:$U$500, MATCH(1, ('Cost Data'!$B$1:$B$500 = $AU13) * ('Cost Data'!$C$1:$C$500 = $AV13), 0), MATCH($C13, 'Cost Data'!$N$12:$U$12, 0)), 0)</f>
        <v>0</v>
      </c>
      <c r="BD13" s="4" cm="1">
        <f t="array" ref="BD13">IFERROR(INDEX('Build Scenarios'!$D$1:$O$510, MATCH(1, ('Build Scenarios'!$C$1:$C$510= $C13) * ('Build Scenarios'!$B$1:$B$510 = $AU13), 0), MATCH(BD$12, 'Build Scenarios'!$D$5:$O$5, 0))
* INDEX('Cost Data'!$N$1:$U$500, MATCH(1, ('Cost Data'!$B$1:$B$500 = $AU13) * ('Cost Data'!$C$1:$C$500 = $AV13), 0), MATCH($C13, 'Cost Data'!$N$12:$U$12, 0)), 0)</f>
        <v>0</v>
      </c>
      <c r="BE13" s="4" cm="1">
        <f t="array" ref="BE13">IFERROR(INDEX('Build Scenarios'!$D$1:$O$510, MATCH(1, ('Build Scenarios'!$C$1:$C$510= $C13) * ('Build Scenarios'!$B$1:$B$510 = $AU13), 0), MATCH(BE$12, 'Build Scenarios'!$D$5:$O$5, 0))
* INDEX('Cost Data'!$N$1:$U$500, MATCH(1, ('Cost Data'!$B$1:$B$500 = $AU13) * ('Cost Data'!$C$1:$C$500 = $AV13), 0), MATCH($C13, 'Cost Data'!$N$12:$U$12, 0)), 0)</f>
        <v>0</v>
      </c>
      <c r="BF13" s="4" cm="1">
        <f t="array" ref="BF13">IFERROR(INDEX('Build Scenarios'!$D$1:$O$510, MATCH(1, ('Build Scenarios'!$C$1:$C$510= $C13) * ('Build Scenarios'!$B$1:$B$510 = $AU13), 0), MATCH(BF$12, 'Build Scenarios'!$D$5:$O$5, 0))
* INDEX('Cost Data'!$N$1:$U$500, MATCH(1, ('Cost Data'!$B$1:$B$500 = $AU13) * ('Cost Data'!$C$1:$C$500 = $AV13), 0), MATCH($C13, 'Cost Data'!$N$12:$U$12, 0)), 0)</f>
        <v>0</v>
      </c>
      <c r="BG13" s="4" cm="1">
        <f t="array" ref="BG13">IFERROR(INDEX('Build Scenarios'!$D$1:$O$510, MATCH(1, ('Build Scenarios'!$C$1:$C$510= $C13) * ('Build Scenarios'!$B$1:$B$510 = $AU13), 0), MATCH(BG$12, 'Build Scenarios'!$D$5:$O$5, 0))
* INDEX('Cost Data'!$N$1:$U$500, MATCH(1, ('Cost Data'!$B$1:$B$500 = $AU13) * ('Cost Data'!$C$1:$C$500 = $AV13), 0), MATCH($C13, 'Cost Data'!$N$12:$U$12, 0)), 0)</f>
        <v>0</v>
      </c>
      <c r="BH13" s="4" cm="1">
        <f t="array" ref="BH13">IFERROR(INDEX('Build Scenarios'!$D$1:$O$510, MATCH(1, ('Build Scenarios'!$C$1:$C$510= $C13) * ('Build Scenarios'!$B$1:$B$510 = $AU13), 0), MATCH(BH$12, 'Build Scenarios'!$D$5:$O$5, 0))
* INDEX('Cost Data'!$N$1:$U$500, MATCH(1, ('Cost Data'!$B$1:$B$500 = $AU13) * ('Cost Data'!$C$1:$C$500 = $AV13), 0), MATCH($C13, 'Cost Data'!$N$12:$U$12, 0)), 0)</f>
        <v>0</v>
      </c>
      <c r="BJ13" s="11" t="str">
        <f>BM10</f>
        <v>Cape Mendocino</v>
      </c>
      <c r="BK13" s="11" cm="1">
        <f t="array" ref="BK13">INDEX('Cost Scenario Settings'!$D$32:$L$101, MATCH(1, ('Cost Scenario Settings'!$C$32:$C$101 = $B13) * ('Cost Scenario Settings'!$B$32:$B$101 = BJ13), 0), MATCH($C13, 'Cost Scenario Settings'!$D$31:$L$31, 0))</f>
        <v>0</v>
      </c>
      <c r="BL13" s="4" cm="1">
        <f t="array" ref="BL13">IFERROR(INDEX('Build Scenarios'!$D$1:$O$510, MATCH(1, ('Build Scenarios'!$C$1:$C$510= $C13) * ('Build Scenarios'!$B$1:$B$510 = $BJ13), 0), MATCH(BL$12, 'Build Scenarios'!$D$5:$O$5, 0))
* INDEX('Cost Data'!$N$1:$U$500, MATCH(1, ('Cost Data'!$B$1:$B$500 = $BJ13) * ('Cost Data'!$C$1:$C$500 = $BK13), 0), MATCH($C13, 'Cost Data'!$N$12:$U$12, 0)), 0)</f>
        <v>0</v>
      </c>
      <c r="BM13" s="4" cm="1">
        <f t="array" ref="BM13">IFERROR(INDEX('Build Scenarios'!$D$1:$O$510, MATCH(1, ('Build Scenarios'!$C$1:$C$510= $C13) * ('Build Scenarios'!$B$1:$B$510 = $BJ13), 0), MATCH(BM$12, 'Build Scenarios'!$D$5:$O$5, 0))
* INDEX('Cost Data'!$N$1:$U$500, MATCH(1, ('Cost Data'!$B$1:$B$500 = $BJ13) * ('Cost Data'!$C$1:$C$500 = $BK13), 0), MATCH($C13, 'Cost Data'!$N$12:$U$12, 0)), 0)</f>
        <v>0</v>
      </c>
      <c r="BN13" s="4" cm="1">
        <f t="array" ref="BN13">IFERROR(INDEX('Build Scenarios'!$D$1:$O$510, MATCH(1, ('Build Scenarios'!$C$1:$C$510= $C13) * ('Build Scenarios'!$B$1:$B$510 = $BJ13), 0), MATCH(BN$12, 'Build Scenarios'!$D$5:$O$5, 0))
* INDEX('Cost Data'!$N$1:$U$500, MATCH(1, ('Cost Data'!$B$1:$B$500 = $BJ13) * ('Cost Data'!$C$1:$C$500 = $BK13), 0), MATCH($C13, 'Cost Data'!$N$12:$U$12, 0)), 0)</f>
        <v>0</v>
      </c>
      <c r="BO13" s="4" cm="1">
        <f t="array" ref="BO13">IFERROR(INDEX('Build Scenarios'!$D$1:$O$510, MATCH(1, ('Build Scenarios'!$C$1:$C$510= $C13) * ('Build Scenarios'!$B$1:$B$510 = $BJ13), 0), MATCH(BO$12, 'Build Scenarios'!$D$5:$O$5, 0))
* INDEX('Cost Data'!$N$1:$U$500, MATCH(1, ('Cost Data'!$B$1:$B$500 = $BJ13) * ('Cost Data'!$C$1:$C$500 = $BK13), 0), MATCH($C13, 'Cost Data'!$N$12:$U$12, 0)), 0)</f>
        <v>0</v>
      </c>
      <c r="BP13" s="4" cm="1">
        <f t="array" ref="BP13">IFERROR(INDEX('Build Scenarios'!$D$1:$O$510, MATCH(1, ('Build Scenarios'!$C$1:$C$510= $C13) * ('Build Scenarios'!$B$1:$B$510 = $BJ13), 0), MATCH(BP$12, 'Build Scenarios'!$D$5:$O$5, 0))
* INDEX('Cost Data'!$N$1:$U$500, MATCH(1, ('Cost Data'!$B$1:$B$500 = $BJ13) * ('Cost Data'!$C$1:$C$500 = $BK13), 0), MATCH($C13, 'Cost Data'!$N$12:$U$12, 0)), 0)</f>
        <v>0</v>
      </c>
      <c r="BQ13" s="4" cm="1">
        <f t="array" ref="BQ13">IFERROR(INDEX('Build Scenarios'!$D$1:$O$510, MATCH(1, ('Build Scenarios'!$C$1:$C$510= $C13) * ('Build Scenarios'!$B$1:$B$510 = $BJ13), 0), MATCH(BQ$12, 'Build Scenarios'!$D$5:$O$5, 0))
* INDEX('Cost Data'!$N$1:$U$500, MATCH(1, ('Cost Data'!$B$1:$B$500 = $BJ13) * ('Cost Data'!$C$1:$C$500 = $BK13), 0), MATCH($C13, 'Cost Data'!$N$12:$U$12, 0)), 0)</f>
        <v>0</v>
      </c>
      <c r="BR13" s="4" cm="1">
        <f t="array" ref="BR13">IFERROR(INDEX('Build Scenarios'!$D$1:$O$510, MATCH(1, ('Build Scenarios'!$C$1:$C$510= $C13) * ('Build Scenarios'!$B$1:$B$510 = $BJ13), 0), MATCH(BR$12, 'Build Scenarios'!$D$5:$O$5, 0))
* INDEX('Cost Data'!$N$1:$U$500, MATCH(1, ('Cost Data'!$B$1:$B$500 = $BJ13) * ('Cost Data'!$C$1:$C$500 = $BK13), 0), MATCH($C13, 'Cost Data'!$N$12:$U$12, 0)), 0)</f>
        <v>0</v>
      </c>
      <c r="BS13" s="4" cm="1">
        <f t="array" ref="BS13">IFERROR(INDEX('Build Scenarios'!$D$1:$O$510, MATCH(1, ('Build Scenarios'!$C$1:$C$510= $C13) * ('Build Scenarios'!$B$1:$B$510 = $BJ13), 0), MATCH(BS$12, 'Build Scenarios'!$D$5:$O$5, 0))
* INDEX('Cost Data'!$N$1:$U$500, MATCH(1, ('Cost Data'!$B$1:$B$500 = $BJ13) * ('Cost Data'!$C$1:$C$500 = $BK13), 0), MATCH($C13, 'Cost Data'!$N$12:$U$12, 0)), 0)</f>
        <v>0</v>
      </c>
      <c r="BT13" s="4" cm="1">
        <f t="array" ref="BT13">IFERROR(INDEX('Build Scenarios'!$D$1:$O$510, MATCH(1, ('Build Scenarios'!$C$1:$C$510= $C13) * ('Build Scenarios'!$B$1:$B$510 = $BJ13), 0), MATCH(BT$12, 'Build Scenarios'!$D$5:$O$5, 0))
* INDEX('Cost Data'!$N$1:$U$500, MATCH(1, ('Cost Data'!$B$1:$B$500 = $BJ13) * ('Cost Data'!$C$1:$C$500 = $BK13), 0), MATCH($C13, 'Cost Data'!$N$12:$U$12, 0)), 0)</f>
        <v>0</v>
      </c>
      <c r="BU13" s="4" cm="1">
        <f t="array" ref="BU13">IFERROR(INDEX('Build Scenarios'!$D$1:$O$510, MATCH(1, ('Build Scenarios'!$C$1:$C$510= $C13) * ('Build Scenarios'!$B$1:$B$510 = $BJ13), 0), MATCH(BU$12, 'Build Scenarios'!$D$5:$O$5, 0))
* INDEX('Cost Data'!$N$1:$U$500, MATCH(1, ('Cost Data'!$B$1:$B$500 = $BJ13) * ('Cost Data'!$C$1:$C$500 = $BK13), 0), MATCH($C13, 'Cost Data'!$N$12:$U$12, 0)), 0)</f>
        <v>0</v>
      </c>
      <c r="BV13" s="4" cm="1">
        <f t="array" ref="BV13">IFERROR(INDEX('Build Scenarios'!$D$1:$O$510, MATCH(1, ('Build Scenarios'!$C$1:$C$510= $C13) * ('Build Scenarios'!$B$1:$B$510 = $BJ13), 0), MATCH(BV$12, 'Build Scenarios'!$D$5:$O$5, 0))
* INDEX('Cost Data'!$N$1:$U$500, MATCH(1, ('Cost Data'!$B$1:$B$500 = $BJ13) * ('Cost Data'!$C$1:$C$500 = $BK13), 0), MATCH($C13, 'Cost Data'!$N$12:$U$12, 0)), 0)</f>
        <v>0</v>
      </c>
      <c r="BW13" s="4" cm="1">
        <f t="array" ref="BW13">IFERROR(INDEX('Build Scenarios'!$D$1:$O$510, MATCH(1, ('Build Scenarios'!$C$1:$C$510= $C13) * ('Build Scenarios'!$B$1:$B$510 = $BJ13), 0), MATCH(BW$12, 'Build Scenarios'!$D$5:$O$5, 0))
* INDEX('Cost Data'!$N$1:$U$500, MATCH(1, ('Cost Data'!$B$1:$B$500 = $BJ13) * ('Cost Data'!$C$1:$C$500 = $BK13), 0), MATCH($C13, 'Cost Data'!$N$12:$U$12, 0)), 0)</f>
        <v>0</v>
      </c>
    </row>
    <row r="14" spans="2:75" x14ac:dyDescent="0.2">
      <c r="B14" s="11" t="str">
        <f>B13</f>
        <v>Tx - Mid</v>
      </c>
      <c r="C14" s="8" t="s">
        <v>55</v>
      </c>
      <c r="D14" s="4">
        <f t="shared" si="0"/>
        <v>0</v>
      </c>
      <c r="E14" s="4">
        <f t="shared" si="1"/>
        <v>0</v>
      </c>
      <c r="F14" s="4">
        <f t="shared" si="2"/>
        <v>0</v>
      </c>
      <c r="G14" s="4">
        <f t="shared" si="3"/>
        <v>0</v>
      </c>
      <c r="H14" s="4">
        <f t="shared" si="4"/>
        <v>0</v>
      </c>
      <c r="I14" s="4">
        <f t="shared" si="5"/>
        <v>0</v>
      </c>
      <c r="J14" s="4">
        <f t="shared" si="6"/>
        <v>0</v>
      </c>
      <c r="K14" s="4">
        <f t="shared" si="7"/>
        <v>0</v>
      </c>
      <c r="L14" s="4">
        <f t="shared" si="8"/>
        <v>11.530433540305474</v>
      </c>
      <c r="M14" s="4">
        <f t="shared" si="9"/>
        <v>11.530433540305474</v>
      </c>
      <c r="N14" s="4">
        <f t="shared" si="10"/>
        <v>11.530433540305474</v>
      </c>
      <c r="O14" s="4">
        <f t="shared" si="11"/>
        <v>11.530433540305474</v>
      </c>
      <c r="Q14" s="11" t="str">
        <f>Q13</f>
        <v>Morro Bay</v>
      </c>
      <c r="R14" s="11" t="str" cm="1">
        <f t="array" ref="R14">INDEX('Cost Scenario Settings'!$D$32:$L$101, MATCH(1, ('Cost Scenario Settings'!$C$32:$C$101 = $B14) * ('Cost Scenario Settings'!$B$32:$B$101 = Q14), 0), MATCH($C14, 'Cost Scenario Settings'!$D$31:$L$31, 0))</f>
        <v>Tx - PSP Morro</v>
      </c>
      <c r="S14" s="4" cm="1">
        <f t="array" ref="S14">IFERROR(INDEX('Build Scenarios'!$D$1:$O$510, MATCH(1, ('Build Scenarios'!$C$1:$C$510= $C14) * ('Build Scenarios'!$B$1:$B$510 = $Q14), 0), MATCH(S$12, 'Build Scenarios'!$D$5:$O$5, 0))
* INDEX('Cost Data'!$N$1:$U$500, MATCH(1, ('Cost Data'!$B$1:$B$500 = $Q14) * ('Cost Data'!$C$1:$C$500 = $R14), 0), MATCH($C14, 'Cost Data'!$N$12:$U$12, 0)), 0)</f>
        <v>0</v>
      </c>
      <c r="T14" s="4" cm="1">
        <f t="array" ref="T14">IFERROR(INDEX('Build Scenarios'!$D$1:$O$510, MATCH(1, ('Build Scenarios'!$C$1:$C$510= $C14) * ('Build Scenarios'!$B$1:$B$510 = $Q14), 0), MATCH(T$12, 'Build Scenarios'!$D$5:$O$5, 0))
* INDEX('Cost Data'!$N$1:$U$500, MATCH(1, ('Cost Data'!$B$1:$B$500 = $Q14) * ('Cost Data'!$C$1:$C$500 = $R14), 0), MATCH($C14, 'Cost Data'!$N$12:$U$12, 0)), 0)</f>
        <v>0</v>
      </c>
      <c r="U14" s="4" cm="1">
        <f t="array" ref="U14">IFERROR(INDEX('Build Scenarios'!$D$1:$O$510, MATCH(1, ('Build Scenarios'!$C$1:$C$510= $C14) * ('Build Scenarios'!$B$1:$B$510 = $Q14), 0), MATCH(U$12, 'Build Scenarios'!$D$5:$O$5, 0))
* INDEX('Cost Data'!$N$1:$U$500, MATCH(1, ('Cost Data'!$B$1:$B$500 = $Q14) * ('Cost Data'!$C$1:$C$500 = $R14), 0), MATCH($C14, 'Cost Data'!$N$12:$U$12, 0)), 0)</f>
        <v>0</v>
      </c>
      <c r="V14" s="4" cm="1">
        <f t="array" ref="V14">IFERROR(INDEX('Build Scenarios'!$D$1:$O$510, MATCH(1, ('Build Scenarios'!$C$1:$C$510= $C14) * ('Build Scenarios'!$B$1:$B$510 = $Q14), 0), MATCH(V$12, 'Build Scenarios'!$D$5:$O$5, 0))
* INDEX('Cost Data'!$N$1:$U$500, MATCH(1, ('Cost Data'!$B$1:$B$500 = $Q14) * ('Cost Data'!$C$1:$C$500 = $R14), 0), MATCH($C14, 'Cost Data'!$N$12:$U$12, 0)), 0)</f>
        <v>0</v>
      </c>
      <c r="W14" s="4" cm="1">
        <f t="array" ref="W14">IFERROR(INDEX('Build Scenarios'!$D$1:$O$510, MATCH(1, ('Build Scenarios'!$C$1:$C$510= $C14) * ('Build Scenarios'!$B$1:$B$510 = $Q14), 0), MATCH(W$12, 'Build Scenarios'!$D$5:$O$5, 0))
* INDEX('Cost Data'!$N$1:$U$500, MATCH(1, ('Cost Data'!$B$1:$B$500 = $Q14) * ('Cost Data'!$C$1:$C$500 = $R14), 0), MATCH($C14, 'Cost Data'!$N$12:$U$12, 0)), 0)</f>
        <v>0</v>
      </c>
      <c r="X14" s="4" cm="1">
        <f t="array" ref="X14">IFERROR(INDEX('Build Scenarios'!$D$1:$O$510, MATCH(1, ('Build Scenarios'!$C$1:$C$510= $C14) * ('Build Scenarios'!$B$1:$B$510 = $Q14), 0), MATCH(X$12, 'Build Scenarios'!$D$5:$O$5, 0))
* INDEX('Cost Data'!$N$1:$U$500, MATCH(1, ('Cost Data'!$B$1:$B$500 = $Q14) * ('Cost Data'!$C$1:$C$500 = $R14), 0), MATCH($C14, 'Cost Data'!$N$12:$U$12, 0)), 0)</f>
        <v>0</v>
      </c>
      <c r="Y14" s="4" cm="1">
        <f t="array" ref="Y14">IFERROR(INDEX('Build Scenarios'!$D$1:$O$510, MATCH(1, ('Build Scenarios'!$C$1:$C$510= $C14) * ('Build Scenarios'!$B$1:$B$510 = $Q14), 0), MATCH(Y$12, 'Build Scenarios'!$D$5:$O$5, 0))
* INDEX('Cost Data'!$N$1:$U$500, MATCH(1, ('Cost Data'!$B$1:$B$500 = $Q14) * ('Cost Data'!$C$1:$C$500 = $R14), 0), MATCH($C14, 'Cost Data'!$N$12:$U$12, 0)), 0)</f>
        <v>0</v>
      </c>
      <c r="Z14" s="4" cm="1">
        <f t="array" ref="Z14">IFERROR(INDEX('Build Scenarios'!$D$1:$O$510, MATCH(1, ('Build Scenarios'!$C$1:$C$510= $C14) * ('Build Scenarios'!$B$1:$B$510 = $Q14), 0), MATCH(Z$12, 'Build Scenarios'!$D$5:$O$5, 0))
* INDEX('Cost Data'!$N$1:$U$500, MATCH(1, ('Cost Data'!$B$1:$B$500 = $Q14) * ('Cost Data'!$C$1:$C$500 = $R14), 0), MATCH($C14, 'Cost Data'!$N$12:$U$12, 0)), 0)</f>
        <v>0</v>
      </c>
      <c r="AA14" s="4" cm="1">
        <f t="array" ref="AA14">IFERROR(INDEX('Build Scenarios'!$D$1:$O$510, MATCH(1, ('Build Scenarios'!$C$1:$C$510= $C14) * ('Build Scenarios'!$B$1:$B$510 = $Q14), 0), MATCH(AA$12, 'Build Scenarios'!$D$5:$O$5, 0))
* INDEX('Cost Data'!$N$1:$U$500, MATCH(1, ('Cost Data'!$B$1:$B$500 = $Q14) * ('Cost Data'!$C$1:$C$500 = $R14), 0), MATCH($C14, 'Cost Data'!$N$12:$U$12, 0)), 0)</f>
        <v>11.530433540305474</v>
      </c>
      <c r="AB14" s="4" cm="1">
        <f t="array" ref="AB14">IFERROR(INDEX('Build Scenarios'!$D$1:$O$510, MATCH(1, ('Build Scenarios'!$C$1:$C$510= $C14) * ('Build Scenarios'!$B$1:$B$510 = $Q14), 0), MATCH(AB$12, 'Build Scenarios'!$D$5:$O$5, 0))
* INDEX('Cost Data'!$N$1:$U$500, MATCH(1, ('Cost Data'!$B$1:$B$500 = $Q14) * ('Cost Data'!$C$1:$C$500 = $R14), 0), MATCH($C14, 'Cost Data'!$N$12:$U$12, 0)), 0)</f>
        <v>11.530433540305474</v>
      </c>
      <c r="AC14" s="4" cm="1">
        <f t="array" ref="AC14">IFERROR(INDEX('Build Scenarios'!$D$1:$O$510, MATCH(1, ('Build Scenarios'!$C$1:$C$510= $C14) * ('Build Scenarios'!$B$1:$B$510 = $Q14), 0), MATCH(AC$12, 'Build Scenarios'!$D$5:$O$5, 0))
* INDEX('Cost Data'!$N$1:$U$500, MATCH(1, ('Cost Data'!$B$1:$B$500 = $Q14) * ('Cost Data'!$C$1:$C$500 = $R14), 0), MATCH($C14, 'Cost Data'!$N$12:$U$12, 0)), 0)</f>
        <v>11.530433540305474</v>
      </c>
      <c r="AD14" s="4" cm="1">
        <f t="array" ref="AD14">IFERROR(INDEX('Build Scenarios'!$D$1:$O$510, MATCH(1, ('Build Scenarios'!$C$1:$C$510= $C14) * ('Build Scenarios'!$B$1:$B$510 = $Q14), 0), MATCH(AD$12, 'Build Scenarios'!$D$5:$O$5, 0))
* INDEX('Cost Data'!$N$1:$U$500, MATCH(1, ('Cost Data'!$B$1:$B$500 = $Q14) * ('Cost Data'!$C$1:$C$500 = $R14), 0), MATCH($C14, 'Cost Data'!$N$12:$U$12, 0)), 0)</f>
        <v>11.530433540305474</v>
      </c>
      <c r="AF14" s="11" t="str">
        <f>AF13</f>
        <v>Humboldt Bay</v>
      </c>
      <c r="AG14" s="11" cm="1">
        <f t="array" ref="AG14">INDEX('Cost Scenario Settings'!$D$32:$L$101, MATCH(1, ('Cost Scenario Settings'!$C$32:$C$101 = $B14) * ('Cost Scenario Settings'!$B$32:$B$101 = AF14), 0), MATCH($C14, 'Cost Scenario Settings'!$D$31:$L$31, 0))</f>
        <v>0</v>
      </c>
      <c r="AH14" s="4" cm="1">
        <f t="array" ref="AH14">IFERROR(INDEX('Build Scenarios'!$D$1:$O$510, MATCH(1, ('Build Scenarios'!$C$1:$C$510= $C14) * ('Build Scenarios'!$B$1:$B$510 = $AF14), 0), MATCH(AH$12, 'Build Scenarios'!$D$5:$O$5, 0))
* INDEX('Cost Data'!$N$1:$U$500, MATCH(1, ('Cost Data'!$B$1:$B$500 = $AF14) * ('Cost Data'!$C$1:$C$500 = $AG14), 0), MATCH($C14, 'Cost Data'!$N$12:$U$12, 0)), 0)</f>
        <v>0</v>
      </c>
      <c r="AI14" s="4" cm="1">
        <f t="array" ref="AI14">IFERROR(INDEX('Build Scenarios'!$D$1:$O$510, MATCH(1, ('Build Scenarios'!$C$1:$C$510= $C14) * ('Build Scenarios'!$B$1:$B$510 = $AF14), 0), MATCH(AI$12, 'Build Scenarios'!$D$5:$O$5, 0))
* INDEX('Cost Data'!$N$1:$U$500, MATCH(1, ('Cost Data'!$B$1:$B$500 = $AF14) * ('Cost Data'!$C$1:$C$500 = $AG14), 0), MATCH($C14, 'Cost Data'!$N$12:$U$12, 0)), 0)</f>
        <v>0</v>
      </c>
      <c r="AJ14" s="4" cm="1">
        <f t="array" ref="AJ14">IFERROR(INDEX('Build Scenarios'!$D$1:$O$510, MATCH(1, ('Build Scenarios'!$C$1:$C$510= $C14) * ('Build Scenarios'!$B$1:$B$510 = $AF14), 0), MATCH(AJ$12, 'Build Scenarios'!$D$5:$O$5, 0))
* INDEX('Cost Data'!$N$1:$U$500, MATCH(1, ('Cost Data'!$B$1:$B$500 = $AF14) * ('Cost Data'!$C$1:$C$500 = $AG14), 0), MATCH($C14, 'Cost Data'!$N$12:$U$12, 0)), 0)</f>
        <v>0</v>
      </c>
      <c r="AK14" s="4" cm="1">
        <f t="array" ref="AK14">IFERROR(INDEX('Build Scenarios'!$D$1:$O$510, MATCH(1, ('Build Scenarios'!$C$1:$C$510= $C14) * ('Build Scenarios'!$B$1:$B$510 = $AF14), 0), MATCH(AK$12, 'Build Scenarios'!$D$5:$O$5, 0))
* INDEX('Cost Data'!$N$1:$U$500, MATCH(1, ('Cost Data'!$B$1:$B$500 = $AF14) * ('Cost Data'!$C$1:$C$500 = $AG14), 0), MATCH($C14, 'Cost Data'!$N$12:$U$12, 0)), 0)</f>
        <v>0</v>
      </c>
      <c r="AL14" s="4" cm="1">
        <f t="array" ref="AL14">IFERROR(INDEX('Build Scenarios'!$D$1:$O$510, MATCH(1, ('Build Scenarios'!$C$1:$C$510= $C14) * ('Build Scenarios'!$B$1:$B$510 = $AF14), 0), MATCH(AL$12, 'Build Scenarios'!$D$5:$O$5, 0))
* INDEX('Cost Data'!$N$1:$U$500, MATCH(1, ('Cost Data'!$B$1:$B$500 = $AF14) * ('Cost Data'!$C$1:$C$500 = $AG14), 0), MATCH($C14, 'Cost Data'!$N$12:$U$12, 0)), 0)</f>
        <v>0</v>
      </c>
      <c r="AM14" s="4" cm="1">
        <f t="array" ref="AM14">IFERROR(INDEX('Build Scenarios'!$D$1:$O$510, MATCH(1, ('Build Scenarios'!$C$1:$C$510= $C14) * ('Build Scenarios'!$B$1:$B$510 = $AF14), 0), MATCH(AM$12, 'Build Scenarios'!$D$5:$O$5, 0))
* INDEX('Cost Data'!$N$1:$U$500, MATCH(1, ('Cost Data'!$B$1:$B$500 = $AF14) * ('Cost Data'!$C$1:$C$500 = $AG14), 0), MATCH($C14, 'Cost Data'!$N$12:$U$12, 0)), 0)</f>
        <v>0</v>
      </c>
      <c r="AN14" s="4" cm="1">
        <f t="array" ref="AN14">IFERROR(INDEX('Build Scenarios'!$D$1:$O$510, MATCH(1, ('Build Scenarios'!$C$1:$C$510= $C14) * ('Build Scenarios'!$B$1:$B$510 = $AF14), 0), MATCH(AN$12, 'Build Scenarios'!$D$5:$O$5, 0))
* INDEX('Cost Data'!$N$1:$U$500, MATCH(1, ('Cost Data'!$B$1:$B$500 = $AF14) * ('Cost Data'!$C$1:$C$500 = $AG14), 0), MATCH($C14, 'Cost Data'!$N$12:$U$12, 0)), 0)</f>
        <v>0</v>
      </c>
      <c r="AO14" s="4" cm="1">
        <f t="array" ref="AO14">IFERROR(INDEX('Build Scenarios'!$D$1:$O$510, MATCH(1, ('Build Scenarios'!$C$1:$C$510= $C14) * ('Build Scenarios'!$B$1:$B$510 = $AF14), 0), MATCH(AO$12, 'Build Scenarios'!$D$5:$O$5, 0))
* INDEX('Cost Data'!$N$1:$U$500, MATCH(1, ('Cost Data'!$B$1:$B$500 = $AF14) * ('Cost Data'!$C$1:$C$500 = $AG14), 0), MATCH($C14, 'Cost Data'!$N$12:$U$12, 0)), 0)</f>
        <v>0</v>
      </c>
      <c r="AP14" s="4" cm="1">
        <f t="array" ref="AP14">IFERROR(INDEX('Build Scenarios'!$D$1:$O$510, MATCH(1, ('Build Scenarios'!$C$1:$C$510= $C14) * ('Build Scenarios'!$B$1:$B$510 = $AF14), 0), MATCH(AP$12, 'Build Scenarios'!$D$5:$O$5, 0))
* INDEX('Cost Data'!$N$1:$U$500, MATCH(1, ('Cost Data'!$B$1:$B$500 = $AF14) * ('Cost Data'!$C$1:$C$500 = $AG14), 0), MATCH($C14, 'Cost Data'!$N$12:$U$12, 0)), 0)</f>
        <v>0</v>
      </c>
      <c r="AQ14" s="4" cm="1">
        <f t="array" ref="AQ14">IFERROR(INDEX('Build Scenarios'!$D$1:$O$510, MATCH(1, ('Build Scenarios'!$C$1:$C$510= $C14) * ('Build Scenarios'!$B$1:$B$510 = $AF14), 0), MATCH(AQ$12, 'Build Scenarios'!$D$5:$O$5, 0))
* INDEX('Cost Data'!$N$1:$U$500, MATCH(1, ('Cost Data'!$B$1:$B$500 = $AF14) * ('Cost Data'!$C$1:$C$500 = $AG14), 0), MATCH($C14, 'Cost Data'!$N$12:$U$12, 0)), 0)</f>
        <v>0</v>
      </c>
      <c r="AR14" s="4" cm="1">
        <f t="array" ref="AR14">IFERROR(INDEX('Build Scenarios'!$D$1:$O$510, MATCH(1, ('Build Scenarios'!$C$1:$C$510= $C14) * ('Build Scenarios'!$B$1:$B$510 = $AF14), 0), MATCH(AR$12, 'Build Scenarios'!$D$5:$O$5, 0))
* INDEX('Cost Data'!$N$1:$U$500, MATCH(1, ('Cost Data'!$B$1:$B$500 = $AF14) * ('Cost Data'!$C$1:$C$500 = $AG14), 0), MATCH($C14, 'Cost Data'!$N$12:$U$12, 0)), 0)</f>
        <v>0</v>
      </c>
      <c r="AS14" s="4" cm="1">
        <f t="array" ref="AS14">IFERROR(INDEX('Build Scenarios'!$D$1:$O$510, MATCH(1, ('Build Scenarios'!$C$1:$C$510= $C14) * ('Build Scenarios'!$B$1:$B$510 = $AF14), 0), MATCH(AS$12, 'Build Scenarios'!$D$5:$O$5, 0))
* INDEX('Cost Data'!$N$1:$U$500, MATCH(1, ('Cost Data'!$B$1:$B$500 = $AF14) * ('Cost Data'!$C$1:$C$500 = $AG14), 0), MATCH($C14, 'Cost Data'!$N$12:$U$12, 0)), 0)</f>
        <v>0</v>
      </c>
      <c r="AU14" s="11" t="str">
        <f>AU13</f>
        <v>Del Norte</v>
      </c>
      <c r="AV14" s="11" cm="1">
        <f t="array" ref="AV14">INDEX('Cost Scenario Settings'!$D$32:$L$101, MATCH(1, ('Cost Scenario Settings'!$C$32:$C$101 = $B14) * ('Cost Scenario Settings'!$B$32:$B$101 = AU14), 0), MATCH($C14, 'Cost Scenario Settings'!$D$31:$L$31, 0))</f>
        <v>0</v>
      </c>
      <c r="AW14" s="4" cm="1">
        <f t="array" ref="AW14">IFERROR(INDEX('Build Scenarios'!$D$1:$O$510, MATCH(1, ('Build Scenarios'!$C$1:$C$510= $C14) * ('Build Scenarios'!$B$1:$B$510 = $AU14), 0), MATCH(AW$12, 'Build Scenarios'!$D$5:$O$5, 0))
* INDEX('Cost Data'!$N$1:$U$500, MATCH(1, ('Cost Data'!$B$1:$B$500 = $AU14) * ('Cost Data'!$C$1:$C$500 = $AV14), 0), MATCH($C14, 'Cost Data'!$N$12:$U$12, 0)), 0)</f>
        <v>0</v>
      </c>
      <c r="AX14" s="4" cm="1">
        <f t="array" ref="AX14">IFERROR(INDEX('Build Scenarios'!$D$1:$O$510, MATCH(1, ('Build Scenarios'!$C$1:$C$510= $C14) * ('Build Scenarios'!$B$1:$B$510 = $AU14), 0), MATCH(AX$12, 'Build Scenarios'!$D$5:$O$5, 0))
* INDEX('Cost Data'!$N$1:$U$500, MATCH(1, ('Cost Data'!$B$1:$B$500 = $AU14) * ('Cost Data'!$C$1:$C$500 = $AV14), 0), MATCH($C14, 'Cost Data'!$N$12:$U$12, 0)), 0)</f>
        <v>0</v>
      </c>
      <c r="AY14" s="4" cm="1">
        <f t="array" ref="AY14">IFERROR(INDEX('Build Scenarios'!$D$1:$O$510, MATCH(1, ('Build Scenarios'!$C$1:$C$510= $C14) * ('Build Scenarios'!$B$1:$B$510 = $AU14), 0), MATCH(AY$12, 'Build Scenarios'!$D$5:$O$5, 0))
* INDEX('Cost Data'!$N$1:$U$500, MATCH(1, ('Cost Data'!$B$1:$B$500 = $AU14) * ('Cost Data'!$C$1:$C$500 = $AV14), 0), MATCH($C14, 'Cost Data'!$N$12:$U$12, 0)), 0)</f>
        <v>0</v>
      </c>
      <c r="AZ14" s="4" cm="1">
        <f t="array" ref="AZ14">IFERROR(INDEX('Build Scenarios'!$D$1:$O$510, MATCH(1, ('Build Scenarios'!$C$1:$C$510= $C14) * ('Build Scenarios'!$B$1:$B$510 = $AU14), 0), MATCH(AZ$12, 'Build Scenarios'!$D$5:$O$5, 0))
* INDEX('Cost Data'!$N$1:$U$500, MATCH(1, ('Cost Data'!$B$1:$B$500 = $AU14) * ('Cost Data'!$C$1:$C$500 = $AV14), 0), MATCH($C14, 'Cost Data'!$N$12:$U$12, 0)), 0)</f>
        <v>0</v>
      </c>
      <c r="BA14" s="4" cm="1">
        <f t="array" ref="BA14">IFERROR(INDEX('Build Scenarios'!$D$1:$O$510, MATCH(1, ('Build Scenarios'!$C$1:$C$510= $C14) * ('Build Scenarios'!$B$1:$B$510 = $AU14), 0), MATCH(BA$12, 'Build Scenarios'!$D$5:$O$5, 0))
* INDEX('Cost Data'!$N$1:$U$500, MATCH(1, ('Cost Data'!$B$1:$B$500 = $AU14) * ('Cost Data'!$C$1:$C$500 = $AV14), 0), MATCH($C14, 'Cost Data'!$N$12:$U$12, 0)), 0)</f>
        <v>0</v>
      </c>
      <c r="BB14" s="4" cm="1">
        <f t="array" ref="BB14">IFERROR(INDEX('Build Scenarios'!$D$1:$O$510, MATCH(1, ('Build Scenarios'!$C$1:$C$510= $C14) * ('Build Scenarios'!$B$1:$B$510 = $AU14), 0), MATCH(BB$12, 'Build Scenarios'!$D$5:$O$5, 0))
* INDEX('Cost Data'!$N$1:$U$500, MATCH(1, ('Cost Data'!$B$1:$B$500 = $AU14) * ('Cost Data'!$C$1:$C$500 = $AV14), 0), MATCH($C14, 'Cost Data'!$N$12:$U$12, 0)), 0)</f>
        <v>0</v>
      </c>
      <c r="BC14" s="4" cm="1">
        <f t="array" ref="BC14">IFERROR(INDEX('Build Scenarios'!$D$1:$O$510, MATCH(1, ('Build Scenarios'!$C$1:$C$510= $C14) * ('Build Scenarios'!$B$1:$B$510 = $AU14), 0), MATCH(BC$12, 'Build Scenarios'!$D$5:$O$5, 0))
* INDEX('Cost Data'!$N$1:$U$500, MATCH(1, ('Cost Data'!$B$1:$B$500 = $AU14) * ('Cost Data'!$C$1:$C$500 = $AV14), 0), MATCH($C14, 'Cost Data'!$N$12:$U$12, 0)), 0)</f>
        <v>0</v>
      </c>
      <c r="BD14" s="4" cm="1">
        <f t="array" ref="BD14">IFERROR(INDEX('Build Scenarios'!$D$1:$O$510, MATCH(1, ('Build Scenarios'!$C$1:$C$510= $C14) * ('Build Scenarios'!$B$1:$B$510 = $AU14), 0), MATCH(BD$12, 'Build Scenarios'!$D$5:$O$5, 0))
* INDEX('Cost Data'!$N$1:$U$500, MATCH(1, ('Cost Data'!$B$1:$B$500 = $AU14) * ('Cost Data'!$C$1:$C$500 = $AV14), 0), MATCH($C14, 'Cost Data'!$N$12:$U$12, 0)), 0)</f>
        <v>0</v>
      </c>
      <c r="BE14" s="4" cm="1">
        <f t="array" ref="BE14">IFERROR(INDEX('Build Scenarios'!$D$1:$O$510, MATCH(1, ('Build Scenarios'!$C$1:$C$510= $C14) * ('Build Scenarios'!$B$1:$B$510 = $AU14), 0), MATCH(BE$12, 'Build Scenarios'!$D$5:$O$5, 0))
* INDEX('Cost Data'!$N$1:$U$500, MATCH(1, ('Cost Data'!$B$1:$B$500 = $AU14) * ('Cost Data'!$C$1:$C$500 = $AV14), 0), MATCH($C14, 'Cost Data'!$N$12:$U$12, 0)), 0)</f>
        <v>0</v>
      </c>
      <c r="BF14" s="4" cm="1">
        <f t="array" ref="BF14">IFERROR(INDEX('Build Scenarios'!$D$1:$O$510, MATCH(1, ('Build Scenarios'!$C$1:$C$510= $C14) * ('Build Scenarios'!$B$1:$B$510 = $AU14), 0), MATCH(BF$12, 'Build Scenarios'!$D$5:$O$5, 0))
* INDEX('Cost Data'!$N$1:$U$500, MATCH(1, ('Cost Data'!$B$1:$B$500 = $AU14) * ('Cost Data'!$C$1:$C$500 = $AV14), 0), MATCH($C14, 'Cost Data'!$N$12:$U$12, 0)), 0)</f>
        <v>0</v>
      </c>
      <c r="BG14" s="4" cm="1">
        <f t="array" ref="BG14">IFERROR(INDEX('Build Scenarios'!$D$1:$O$510, MATCH(1, ('Build Scenarios'!$C$1:$C$510= $C14) * ('Build Scenarios'!$B$1:$B$510 = $AU14), 0), MATCH(BG$12, 'Build Scenarios'!$D$5:$O$5, 0))
* INDEX('Cost Data'!$N$1:$U$500, MATCH(1, ('Cost Data'!$B$1:$B$500 = $AU14) * ('Cost Data'!$C$1:$C$500 = $AV14), 0), MATCH($C14, 'Cost Data'!$N$12:$U$12, 0)), 0)</f>
        <v>0</v>
      </c>
      <c r="BH14" s="4" cm="1">
        <f t="array" ref="BH14">IFERROR(INDEX('Build Scenarios'!$D$1:$O$510, MATCH(1, ('Build Scenarios'!$C$1:$C$510= $C14) * ('Build Scenarios'!$B$1:$B$510 = $AU14), 0), MATCH(BH$12, 'Build Scenarios'!$D$5:$O$5, 0))
* INDEX('Cost Data'!$N$1:$U$500, MATCH(1, ('Cost Data'!$B$1:$B$500 = $AU14) * ('Cost Data'!$C$1:$C$500 = $AV14), 0), MATCH($C14, 'Cost Data'!$N$12:$U$12, 0)), 0)</f>
        <v>0</v>
      </c>
      <c r="BJ14" s="11" t="str">
        <f>BJ13</f>
        <v>Cape Mendocino</v>
      </c>
      <c r="BK14" s="11" cm="1">
        <f t="array" ref="BK14">INDEX('Cost Scenario Settings'!$D$32:$L$101, MATCH(1, ('Cost Scenario Settings'!$C$32:$C$101 = $B14) * ('Cost Scenario Settings'!$B$32:$B$101 = BJ14), 0), MATCH($C14, 'Cost Scenario Settings'!$D$31:$L$31, 0))</f>
        <v>0</v>
      </c>
      <c r="BL14" s="4" cm="1">
        <f t="array" ref="BL14">IFERROR(INDEX('Build Scenarios'!$D$1:$O$510, MATCH(1, ('Build Scenarios'!$C$1:$C$510= $C14) * ('Build Scenarios'!$B$1:$B$510 = $BJ14), 0), MATCH(BL$12, 'Build Scenarios'!$D$5:$O$5, 0))
* INDEX('Cost Data'!$N$1:$U$500, MATCH(1, ('Cost Data'!$B$1:$B$500 = $BJ14) * ('Cost Data'!$C$1:$C$500 = $BK14), 0), MATCH($C14, 'Cost Data'!$N$12:$U$12, 0)), 0)</f>
        <v>0</v>
      </c>
      <c r="BM14" s="4" cm="1">
        <f t="array" ref="BM14">IFERROR(INDEX('Build Scenarios'!$D$1:$O$510, MATCH(1, ('Build Scenarios'!$C$1:$C$510= $C14) * ('Build Scenarios'!$B$1:$B$510 = $BJ14), 0), MATCH(BM$12, 'Build Scenarios'!$D$5:$O$5, 0))
* INDEX('Cost Data'!$N$1:$U$500, MATCH(1, ('Cost Data'!$B$1:$B$500 = $BJ14) * ('Cost Data'!$C$1:$C$500 = $BK14), 0), MATCH($C14, 'Cost Data'!$N$12:$U$12, 0)), 0)</f>
        <v>0</v>
      </c>
      <c r="BN14" s="4" cm="1">
        <f t="array" ref="BN14">IFERROR(INDEX('Build Scenarios'!$D$1:$O$510, MATCH(1, ('Build Scenarios'!$C$1:$C$510= $C14) * ('Build Scenarios'!$B$1:$B$510 = $BJ14), 0), MATCH(BN$12, 'Build Scenarios'!$D$5:$O$5, 0))
* INDEX('Cost Data'!$N$1:$U$500, MATCH(1, ('Cost Data'!$B$1:$B$500 = $BJ14) * ('Cost Data'!$C$1:$C$500 = $BK14), 0), MATCH($C14, 'Cost Data'!$N$12:$U$12, 0)), 0)</f>
        <v>0</v>
      </c>
      <c r="BO14" s="4" cm="1">
        <f t="array" ref="BO14">IFERROR(INDEX('Build Scenarios'!$D$1:$O$510, MATCH(1, ('Build Scenarios'!$C$1:$C$510= $C14) * ('Build Scenarios'!$B$1:$B$510 = $BJ14), 0), MATCH(BO$12, 'Build Scenarios'!$D$5:$O$5, 0))
* INDEX('Cost Data'!$N$1:$U$500, MATCH(1, ('Cost Data'!$B$1:$B$500 = $BJ14) * ('Cost Data'!$C$1:$C$500 = $BK14), 0), MATCH($C14, 'Cost Data'!$N$12:$U$12, 0)), 0)</f>
        <v>0</v>
      </c>
      <c r="BP14" s="4" cm="1">
        <f t="array" ref="BP14">IFERROR(INDEX('Build Scenarios'!$D$1:$O$510, MATCH(1, ('Build Scenarios'!$C$1:$C$510= $C14) * ('Build Scenarios'!$B$1:$B$510 = $BJ14), 0), MATCH(BP$12, 'Build Scenarios'!$D$5:$O$5, 0))
* INDEX('Cost Data'!$N$1:$U$500, MATCH(1, ('Cost Data'!$B$1:$B$500 = $BJ14) * ('Cost Data'!$C$1:$C$500 = $BK14), 0), MATCH($C14, 'Cost Data'!$N$12:$U$12, 0)), 0)</f>
        <v>0</v>
      </c>
      <c r="BQ14" s="4" cm="1">
        <f t="array" ref="BQ14">IFERROR(INDEX('Build Scenarios'!$D$1:$O$510, MATCH(1, ('Build Scenarios'!$C$1:$C$510= $C14) * ('Build Scenarios'!$B$1:$B$510 = $BJ14), 0), MATCH(BQ$12, 'Build Scenarios'!$D$5:$O$5, 0))
* INDEX('Cost Data'!$N$1:$U$500, MATCH(1, ('Cost Data'!$B$1:$B$500 = $BJ14) * ('Cost Data'!$C$1:$C$500 = $BK14), 0), MATCH($C14, 'Cost Data'!$N$12:$U$12, 0)), 0)</f>
        <v>0</v>
      </c>
      <c r="BR14" s="4" cm="1">
        <f t="array" ref="BR14">IFERROR(INDEX('Build Scenarios'!$D$1:$O$510, MATCH(1, ('Build Scenarios'!$C$1:$C$510= $C14) * ('Build Scenarios'!$B$1:$B$510 = $BJ14), 0), MATCH(BR$12, 'Build Scenarios'!$D$5:$O$5, 0))
* INDEX('Cost Data'!$N$1:$U$500, MATCH(1, ('Cost Data'!$B$1:$B$500 = $BJ14) * ('Cost Data'!$C$1:$C$500 = $BK14), 0), MATCH($C14, 'Cost Data'!$N$12:$U$12, 0)), 0)</f>
        <v>0</v>
      </c>
      <c r="BS14" s="4" cm="1">
        <f t="array" ref="BS14">IFERROR(INDEX('Build Scenarios'!$D$1:$O$510, MATCH(1, ('Build Scenarios'!$C$1:$C$510= $C14) * ('Build Scenarios'!$B$1:$B$510 = $BJ14), 0), MATCH(BS$12, 'Build Scenarios'!$D$5:$O$5, 0))
* INDEX('Cost Data'!$N$1:$U$500, MATCH(1, ('Cost Data'!$B$1:$B$500 = $BJ14) * ('Cost Data'!$C$1:$C$500 = $BK14), 0), MATCH($C14, 'Cost Data'!$N$12:$U$12, 0)), 0)</f>
        <v>0</v>
      </c>
      <c r="BT14" s="4" cm="1">
        <f t="array" ref="BT14">IFERROR(INDEX('Build Scenarios'!$D$1:$O$510, MATCH(1, ('Build Scenarios'!$C$1:$C$510= $C14) * ('Build Scenarios'!$B$1:$B$510 = $BJ14), 0), MATCH(BT$12, 'Build Scenarios'!$D$5:$O$5, 0))
* INDEX('Cost Data'!$N$1:$U$500, MATCH(1, ('Cost Data'!$B$1:$B$500 = $BJ14) * ('Cost Data'!$C$1:$C$500 = $BK14), 0), MATCH($C14, 'Cost Data'!$N$12:$U$12, 0)), 0)</f>
        <v>0</v>
      </c>
      <c r="BU14" s="4" cm="1">
        <f t="array" ref="BU14">IFERROR(INDEX('Build Scenarios'!$D$1:$O$510, MATCH(1, ('Build Scenarios'!$C$1:$C$510= $C14) * ('Build Scenarios'!$B$1:$B$510 = $BJ14), 0), MATCH(BU$12, 'Build Scenarios'!$D$5:$O$5, 0))
* INDEX('Cost Data'!$N$1:$U$500, MATCH(1, ('Cost Data'!$B$1:$B$500 = $BJ14) * ('Cost Data'!$C$1:$C$500 = $BK14), 0), MATCH($C14, 'Cost Data'!$N$12:$U$12, 0)), 0)</f>
        <v>0</v>
      </c>
      <c r="BV14" s="4" cm="1">
        <f t="array" ref="BV14">IFERROR(INDEX('Build Scenarios'!$D$1:$O$510, MATCH(1, ('Build Scenarios'!$C$1:$C$510= $C14) * ('Build Scenarios'!$B$1:$B$510 = $BJ14), 0), MATCH(BV$12, 'Build Scenarios'!$D$5:$O$5, 0))
* INDEX('Cost Data'!$N$1:$U$500, MATCH(1, ('Cost Data'!$B$1:$B$500 = $BJ14) * ('Cost Data'!$C$1:$C$500 = $BK14), 0), MATCH($C14, 'Cost Data'!$N$12:$U$12, 0)), 0)</f>
        <v>0</v>
      </c>
      <c r="BW14" s="4" cm="1">
        <f t="array" ref="BW14">IFERROR(INDEX('Build Scenarios'!$D$1:$O$510, MATCH(1, ('Build Scenarios'!$C$1:$C$510= $C14) * ('Build Scenarios'!$B$1:$B$510 = $BJ14), 0), MATCH(BW$12, 'Build Scenarios'!$D$5:$O$5, 0))
* INDEX('Cost Data'!$N$1:$U$500, MATCH(1, ('Cost Data'!$B$1:$B$500 = $BJ14) * ('Cost Data'!$C$1:$C$500 = $BK14), 0), MATCH($C14, 'Cost Data'!$N$12:$U$12, 0)), 0)</f>
        <v>0</v>
      </c>
    </row>
    <row r="15" spans="2:75" x14ac:dyDescent="0.2">
      <c r="B15" s="11" t="str">
        <f t="shared" ref="B15:B21" si="12">B14</f>
        <v>Tx - Mid</v>
      </c>
      <c r="C15" s="8" t="s">
        <v>56</v>
      </c>
      <c r="D15" s="4">
        <f t="shared" si="0"/>
        <v>0</v>
      </c>
      <c r="E15" s="4">
        <f t="shared" si="1"/>
        <v>0</v>
      </c>
      <c r="F15" s="4">
        <f t="shared" si="2"/>
        <v>0</v>
      </c>
      <c r="G15" s="4">
        <f t="shared" si="3"/>
        <v>0</v>
      </c>
      <c r="H15" s="4">
        <f t="shared" si="4"/>
        <v>0</v>
      </c>
      <c r="I15" s="4">
        <f t="shared" si="5"/>
        <v>0</v>
      </c>
      <c r="J15" s="4">
        <f t="shared" si="6"/>
        <v>0</v>
      </c>
      <c r="K15" s="4">
        <f t="shared" si="7"/>
        <v>0</v>
      </c>
      <c r="L15" s="4">
        <f t="shared" si="8"/>
        <v>11.530433540305474</v>
      </c>
      <c r="M15" s="4">
        <f t="shared" si="9"/>
        <v>11.530433540305474</v>
      </c>
      <c r="N15" s="4">
        <f t="shared" si="10"/>
        <v>11.530433540305474</v>
      </c>
      <c r="O15" s="4">
        <f t="shared" si="11"/>
        <v>11.530433540305474</v>
      </c>
      <c r="Q15" s="11" t="str">
        <f t="shared" ref="Q15:Q21" si="13">Q14</f>
        <v>Morro Bay</v>
      </c>
      <c r="R15" s="11" t="str" cm="1">
        <f t="array" ref="R15">INDEX('Cost Scenario Settings'!$D$32:$L$101, MATCH(1, ('Cost Scenario Settings'!$C$32:$C$101 = $B15) * ('Cost Scenario Settings'!$B$32:$B$101 = Q15), 0), MATCH($C15, 'Cost Scenario Settings'!$D$31:$L$31, 0))</f>
        <v>Tx - PSP Morro</v>
      </c>
      <c r="S15" s="4" cm="1">
        <f t="array" ref="S15">IFERROR(INDEX('Build Scenarios'!$D$1:$O$510, MATCH(1, ('Build Scenarios'!$C$1:$C$510= $C15) * ('Build Scenarios'!$B$1:$B$510 = $Q15), 0), MATCH(S$12, 'Build Scenarios'!$D$5:$O$5, 0))
* INDEX('Cost Data'!$N$1:$U$500, MATCH(1, ('Cost Data'!$B$1:$B$500 = $Q15) * ('Cost Data'!$C$1:$C$500 = $R15), 0), MATCH($C15, 'Cost Data'!$N$12:$U$12, 0)), 0)</f>
        <v>0</v>
      </c>
      <c r="T15" s="4" cm="1">
        <f t="array" ref="T15">IFERROR(INDEX('Build Scenarios'!$D$1:$O$510, MATCH(1, ('Build Scenarios'!$C$1:$C$510= $C15) * ('Build Scenarios'!$B$1:$B$510 = $Q15), 0), MATCH(T$12, 'Build Scenarios'!$D$5:$O$5, 0))
* INDEX('Cost Data'!$N$1:$U$500, MATCH(1, ('Cost Data'!$B$1:$B$500 = $Q15) * ('Cost Data'!$C$1:$C$500 = $R15), 0), MATCH($C15, 'Cost Data'!$N$12:$U$12, 0)), 0)</f>
        <v>0</v>
      </c>
      <c r="U15" s="4" cm="1">
        <f t="array" ref="U15">IFERROR(INDEX('Build Scenarios'!$D$1:$O$510, MATCH(1, ('Build Scenarios'!$C$1:$C$510= $C15) * ('Build Scenarios'!$B$1:$B$510 = $Q15), 0), MATCH(U$12, 'Build Scenarios'!$D$5:$O$5, 0))
* INDEX('Cost Data'!$N$1:$U$500, MATCH(1, ('Cost Data'!$B$1:$B$500 = $Q15) * ('Cost Data'!$C$1:$C$500 = $R15), 0), MATCH($C15, 'Cost Data'!$N$12:$U$12, 0)), 0)</f>
        <v>0</v>
      </c>
      <c r="V15" s="4" cm="1">
        <f t="array" ref="V15">IFERROR(INDEX('Build Scenarios'!$D$1:$O$510, MATCH(1, ('Build Scenarios'!$C$1:$C$510= $C15) * ('Build Scenarios'!$B$1:$B$510 = $Q15), 0), MATCH(V$12, 'Build Scenarios'!$D$5:$O$5, 0))
* INDEX('Cost Data'!$N$1:$U$500, MATCH(1, ('Cost Data'!$B$1:$B$500 = $Q15) * ('Cost Data'!$C$1:$C$500 = $R15), 0), MATCH($C15, 'Cost Data'!$N$12:$U$12, 0)), 0)</f>
        <v>0</v>
      </c>
      <c r="W15" s="4" cm="1">
        <f t="array" ref="W15">IFERROR(INDEX('Build Scenarios'!$D$1:$O$510, MATCH(1, ('Build Scenarios'!$C$1:$C$510= $C15) * ('Build Scenarios'!$B$1:$B$510 = $Q15), 0), MATCH(W$12, 'Build Scenarios'!$D$5:$O$5, 0))
* INDEX('Cost Data'!$N$1:$U$500, MATCH(1, ('Cost Data'!$B$1:$B$500 = $Q15) * ('Cost Data'!$C$1:$C$500 = $R15), 0), MATCH($C15, 'Cost Data'!$N$12:$U$12, 0)), 0)</f>
        <v>0</v>
      </c>
      <c r="X15" s="4" cm="1">
        <f t="array" ref="X15">IFERROR(INDEX('Build Scenarios'!$D$1:$O$510, MATCH(1, ('Build Scenarios'!$C$1:$C$510= $C15) * ('Build Scenarios'!$B$1:$B$510 = $Q15), 0), MATCH(X$12, 'Build Scenarios'!$D$5:$O$5, 0))
* INDEX('Cost Data'!$N$1:$U$500, MATCH(1, ('Cost Data'!$B$1:$B$500 = $Q15) * ('Cost Data'!$C$1:$C$500 = $R15), 0), MATCH($C15, 'Cost Data'!$N$12:$U$12, 0)), 0)</f>
        <v>0</v>
      </c>
      <c r="Y15" s="4" cm="1">
        <f t="array" ref="Y15">IFERROR(INDEX('Build Scenarios'!$D$1:$O$510, MATCH(1, ('Build Scenarios'!$C$1:$C$510= $C15) * ('Build Scenarios'!$B$1:$B$510 = $Q15), 0), MATCH(Y$12, 'Build Scenarios'!$D$5:$O$5, 0))
* INDEX('Cost Data'!$N$1:$U$500, MATCH(1, ('Cost Data'!$B$1:$B$500 = $Q15) * ('Cost Data'!$C$1:$C$500 = $R15), 0), MATCH($C15, 'Cost Data'!$N$12:$U$12, 0)), 0)</f>
        <v>0</v>
      </c>
      <c r="Z15" s="4" cm="1">
        <f t="array" ref="Z15">IFERROR(INDEX('Build Scenarios'!$D$1:$O$510, MATCH(1, ('Build Scenarios'!$C$1:$C$510= $C15) * ('Build Scenarios'!$B$1:$B$510 = $Q15), 0), MATCH(Z$12, 'Build Scenarios'!$D$5:$O$5, 0))
* INDEX('Cost Data'!$N$1:$U$500, MATCH(1, ('Cost Data'!$B$1:$B$500 = $Q15) * ('Cost Data'!$C$1:$C$500 = $R15), 0), MATCH($C15, 'Cost Data'!$N$12:$U$12, 0)), 0)</f>
        <v>0</v>
      </c>
      <c r="AA15" s="4" cm="1">
        <f t="array" ref="AA15">IFERROR(INDEX('Build Scenarios'!$D$1:$O$510, MATCH(1, ('Build Scenarios'!$C$1:$C$510= $C15) * ('Build Scenarios'!$B$1:$B$510 = $Q15), 0), MATCH(AA$12, 'Build Scenarios'!$D$5:$O$5, 0))
* INDEX('Cost Data'!$N$1:$U$500, MATCH(1, ('Cost Data'!$B$1:$B$500 = $Q15) * ('Cost Data'!$C$1:$C$500 = $R15), 0), MATCH($C15, 'Cost Data'!$N$12:$U$12, 0)), 0)</f>
        <v>11.530433540305474</v>
      </c>
      <c r="AB15" s="4" cm="1">
        <f t="array" ref="AB15">IFERROR(INDEX('Build Scenarios'!$D$1:$O$510, MATCH(1, ('Build Scenarios'!$C$1:$C$510= $C15) * ('Build Scenarios'!$B$1:$B$510 = $Q15), 0), MATCH(AB$12, 'Build Scenarios'!$D$5:$O$5, 0))
* INDEX('Cost Data'!$N$1:$U$500, MATCH(1, ('Cost Data'!$B$1:$B$500 = $Q15) * ('Cost Data'!$C$1:$C$500 = $R15), 0), MATCH($C15, 'Cost Data'!$N$12:$U$12, 0)), 0)</f>
        <v>11.530433540305474</v>
      </c>
      <c r="AC15" s="4" cm="1">
        <f t="array" ref="AC15">IFERROR(INDEX('Build Scenarios'!$D$1:$O$510, MATCH(1, ('Build Scenarios'!$C$1:$C$510= $C15) * ('Build Scenarios'!$B$1:$B$510 = $Q15), 0), MATCH(AC$12, 'Build Scenarios'!$D$5:$O$5, 0))
* INDEX('Cost Data'!$N$1:$U$500, MATCH(1, ('Cost Data'!$B$1:$B$500 = $Q15) * ('Cost Data'!$C$1:$C$500 = $R15), 0), MATCH($C15, 'Cost Data'!$N$12:$U$12, 0)), 0)</f>
        <v>11.530433540305474</v>
      </c>
      <c r="AD15" s="4" cm="1">
        <f t="array" ref="AD15">IFERROR(INDEX('Build Scenarios'!$D$1:$O$510, MATCH(1, ('Build Scenarios'!$C$1:$C$510= $C15) * ('Build Scenarios'!$B$1:$B$510 = $Q15), 0), MATCH(AD$12, 'Build Scenarios'!$D$5:$O$5, 0))
* INDEX('Cost Data'!$N$1:$U$500, MATCH(1, ('Cost Data'!$B$1:$B$500 = $Q15) * ('Cost Data'!$C$1:$C$500 = $R15), 0), MATCH($C15, 'Cost Data'!$N$12:$U$12, 0)), 0)</f>
        <v>11.530433540305474</v>
      </c>
      <c r="AF15" s="11" t="str">
        <f t="shared" ref="AF15:AF21" si="14">AF14</f>
        <v>Humboldt Bay</v>
      </c>
      <c r="AG15" s="11" cm="1">
        <f t="array" ref="AG15">INDEX('Cost Scenario Settings'!$D$32:$L$101, MATCH(1, ('Cost Scenario Settings'!$C$32:$C$101 = $B15) * ('Cost Scenario Settings'!$B$32:$B$101 = AF15), 0), MATCH($C15, 'Cost Scenario Settings'!$D$31:$L$31, 0))</f>
        <v>0</v>
      </c>
      <c r="AH15" s="4" cm="1">
        <f t="array" ref="AH15">IFERROR(INDEX('Build Scenarios'!$D$1:$O$510, MATCH(1, ('Build Scenarios'!$C$1:$C$510= $C15) * ('Build Scenarios'!$B$1:$B$510 = $AF15), 0), MATCH(AH$12, 'Build Scenarios'!$D$5:$O$5, 0))
* INDEX('Cost Data'!$N$1:$U$500, MATCH(1, ('Cost Data'!$B$1:$B$500 = $AF15) * ('Cost Data'!$C$1:$C$500 = $AG15), 0), MATCH($C15, 'Cost Data'!$N$12:$U$12, 0)), 0)</f>
        <v>0</v>
      </c>
      <c r="AI15" s="4" cm="1">
        <f t="array" ref="AI15">IFERROR(INDEX('Build Scenarios'!$D$1:$O$510, MATCH(1, ('Build Scenarios'!$C$1:$C$510= $C15) * ('Build Scenarios'!$B$1:$B$510 = $AF15), 0), MATCH(AI$12, 'Build Scenarios'!$D$5:$O$5, 0))
* INDEX('Cost Data'!$N$1:$U$500, MATCH(1, ('Cost Data'!$B$1:$B$500 = $AF15) * ('Cost Data'!$C$1:$C$500 = $AG15), 0), MATCH($C15, 'Cost Data'!$N$12:$U$12, 0)), 0)</f>
        <v>0</v>
      </c>
      <c r="AJ15" s="4" cm="1">
        <f t="array" ref="AJ15">IFERROR(INDEX('Build Scenarios'!$D$1:$O$510, MATCH(1, ('Build Scenarios'!$C$1:$C$510= $C15) * ('Build Scenarios'!$B$1:$B$510 = $AF15), 0), MATCH(AJ$12, 'Build Scenarios'!$D$5:$O$5, 0))
* INDEX('Cost Data'!$N$1:$U$500, MATCH(1, ('Cost Data'!$B$1:$B$500 = $AF15) * ('Cost Data'!$C$1:$C$500 = $AG15), 0), MATCH($C15, 'Cost Data'!$N$12:$U$12, 0)), 0)</f>
        <v>0</v>
      </c>
      <c r="AK15" s="4" cm="1">
        <f t="array" ref="AK15">IFERROR(INDEX('Build Scenarios'!$D$1:$O$510, MATCH(1, ('Build Scenarios'!$C$1:$C$510= $C15) * ('Build Scenarios'!$B$1:$B$510 = $AF15), 0), MATCH(AK$12, 'Build Scenarios'!$D$5:$O$5, 0))
* INDEX('Cost Data'!$N$1:$U$500, MATCH(1, ('Cost Data'!$B$1:$B$500 = $AF15) * ('Cost Data'!$C$1:$C$500 = $AG15), 0), MATCH($C15, 'Cost Data'!$N$12:$U$12, 0)), 0)</f>
        <v>0</v>
      </c>
      <c r="AL15" s="4" cm="1">
        <f t="array" ref="AL15">IFERROR(INDEX('Build Scenarios'!$D$1:$O$510, MATCH(1, ('Build Scenarios'!$C$1:$C$510= $C15) * ('Build Scenarios'!$B$1:$B$510 = $AF15), 0), MATCH(AL$12, 'Build Scenarios'!$D$5:$O$5, 0))
* INDEX('Cost Data'!$N$1:$U$500, MATCH(1, ('Cost Data'!$B$1:$B$500 = $AF15) * ('Cost Data'!$C$1:$C$500 = $AG15), 0), MATCH($C15, 'Cost Data'!$N$12:$U$12, 0)), 0)</f>
        <v>0</v>
      </c>
      <c r="AM15" s="4" cm="1">
        <f t="array" ref="AM15">IFERROR(INDEX('Build Scenarios'!$D$1:$O$510, MATCH(1, ('Build Scenarios'!$C$1:$C$510= $C15) * ('Build Scenarios'!$B$1:$B$510 = $AF15), 0), MATCH(AM$12, 'Build Scenarios'!$D$5:$O$5, 0))
* INDEX('Cost Data'!$N$1:$U$500, MATCH(1, ('Cost Data'!$B$1:$B$500 = $AF15) * ('Cost Data'!$C$1:$C$500 = $AG15), 0), MATCH($C15, 'Cost Data'!$N$12:$U$12, 0)), 0)</f>
        <v>0</v>
      </c>
      <c r="AN15" s="4" cm="1">
        <f t="array" ref="AN15">IFERROR(INDEX('Build Scenarios'!$D$1:$O$510, MATCH(1, ('Build Scenarios'!$C$1:$C$510= $C15) * ('Build Scenarios'!$B$1:$B$510 = $AF15), 0), MATCH(AN$12, 'Build Scenarios'!$D$5:$O$5, 0))
* INDEX('Cost Data'!$N$1:$U$500, MATCH(1, ('Cost Data'!$B$1:$B$500 = $AF15) * ('Cost Data'!$C$1:$C$500 = $AG15), 0), MATCH($C15, 'Cost Data'!$N$12:$U$12, 0)), 0)</f>
        <v>0</v>
      </c>
      <c r="AO15" s="4" cm="1">
        <f t="array" ref="AO15">IFERROR(INDEX('Build Scenarios'!$D$1:$O$510, MATCH(1, ('Build Scenarios'!$C$1:$C$510= $C15) * ('Build Scenarios'!$B$1:$B$510 = $AF15), 0), MATCH(AO$12, 'Build Scenarios'!$D$5:$O$5, 0))
* INDEX('Cost Data'!$N$1:$U$500, MATCH(1, ('Cost Data'!$B$1:$B$500 = $AF15) * ('Cost Data'!$C$1:$C$500 = $AG15), 0), MATCH($C15, 'Cost Data'!$N$12:$U$12, 0)), 0)</f>
        <v>0</v>
      </c>
      <c r="AP15" s="4" cm="1">
        <f t="array" ref="AP15">IFERROR(INDEX('Build Scenarios'!$D$1:$O$510, MATCH(1, ('Build Scenarios'!$C$1:$C$510= $C15) * ('Build Scenarios'!$B$1:$B$510 = $AF15), 0), MATCH(AP$12, 'Build Scenarios'!$D$5:$O$5, 0))
* INDEX('Cost Data'!$N$1:$U$500, MATCH(1, ('Cost Data'!$B$1:$B$500 = $AF15) * ('Cost Data'!$C$1:$C$500 = $AG15), 0), MATCH($C15, 'Cost Data'!$N$12:$U$12, 0)), 0)</f>
        <v>0</v>
      </c>
      <c r="AQ15" s="4" cm="1">
        <f t="array" ref="AQ15">IFERROR(INDEX('Build Scenarios'!$D$1:$O$510, MATCH(1, ('Build Scenarios'!$C$1:$C$510= $C15) * ('Build Scenarios'!$B$1:$B$510 = $AF15), 0), MATCH(AQ$12, 'Build Scenarios'!$D$5:$O$5, 0))
* INDEX('Cost Data'!$N$1:$U$500, MATCH(1, ('Cost Data'!$B$1:$B$500 = $AF15) * ('Cost Data'!$C$1:$C$500 = $AG15), 0), MATCH($C15, 'Cost Data'!$N$12:$U$12, 0)), 0)</f>
        <v>0</v>
      </c>
      <c r="AR15" s="4" cm="1">
        <f t="array" ref="AR15">IFERROR(INDEX('Build Scenarios'!$D$1:$O$510, MATCH(1, ('Build Scenarios'!$C$1:$C$510= $C15) * ('Build Scenarios'!$B$1:$B$510 = $AF15), 0), MATCH(AR$12, 'Build Scenarios'!$D$5:$O$5, 0))
* INDEX('Cost Data'!$N$1:$U$500, MATCH(1, ('Cost Data'!$B$1:$B$500 = $AF15) * ('Cost Data'!$C$1:$C$500 = $AG15), 0), MATCH($C15, 'Cost Data'!$N$12:$U$12, 0)), 0)</f>
        <v>0</v>
      </c>
      <c r="AS15" s="4" cm="1">
        <f t="array" ref="AS15">IFERROR(INDEX('Build Scenarios'!$D$1:$O$510, MATCH(1, ('Build Scenarios'!$C$1:$C$510= $C15) * ('Build Scenarios'!$B$1:$B$510 = $AF15), 0), MATCH(AS$12, 'Build Scenarios'!$D$5:$O$5, 0))
* INDEX('Cost Data'!$N$1:$U$500, MATCH(1, ('Cost Data'!$B$1:$B$500 = $AF15) * ('Cost Data'!$C$1:$C$500 = $AG15), 0), MATCH($C15, 'Cost Data'!$N$12:$U$12, 0)), 0)</f>
        <v>0</v>
      </c>
      <c r="AU15" s="11" t="str">
        <f t="shared" ref="AU15:AU21" si="15">AU14</f>
        <v>Del Norte</v>
      </c>
      <c r="AV15" s="11" cm="1">
        <f t="array" ref="AV15">INDEX('Cost Scenario Settings'!$D$32:$L$101, MATCH(1, ('Cost Scenario Settings'!$C$32:$C$101 = $B15) * ('Cost Scenario Settings'!$B$32:$B$101 = AU15), 0), MATCH($C15, 'Cost Scenario Settings'!$D$31:$L$31, 0))</f>
        <v>0</v>
      </c>
      <c r="AW15" s="4" cm="1">
        <f t="array" ref="AW15">IFERROR(INDEX('Build Scenarios'!$D$1:$O$510, MATCH(1, ('Build Scenarios'!$C$1:$C$510= $C15) * ('Build Scenarios'!$B$1:$B$510 = $AU15), 0), MATCH(AW$12, 'Build Scenarios'!$D$5:$O$5, 0))
* INDEX('Cost Data'!$N$1:$U$500, MATCH(1, ('Cost Data'!$B$1:$B$500 = $AU15) * ('Cost Data'!$C$1:$C$500 = $AV15), 0), MATCH($C15, 'Cost Data'!$N$12:$U$12, 0)), 0)</f>
        <v>0</v>
      </c>
      <c r="AX15" s="4" cm="1">
        <f t="array" ref="AX15">IFERROR(INDEX('Build Scenarios'!$D$1:$O$510, MATCH(1, ('Build Scenarios'!$C$1:$C$510= $C15) * ('Build Scenarios'!$B$1:$B$510 = $AU15), 0), MATCH(AX$12, 'Build Scenarios'!$D$5:$O$5, 0))
* INDEX('Cost Data'!$N$1:$U$500, MATCH(1, ('Cost Data'!$B$1:$B$500 = $AU15) * ('Cost Data'!$C$1:$C$500 = $AV15), 0), MATCH($C15, 'Cost Data'!$N$12:$U$12, 0)), 0)</f>
        <v>0</v>
      </c>
      <c r="AY15" s="4" cm="1">
        <f t="array" ref="AY15">IFERROR(INDEX('Build Scenarios'!$D$1:$O$510, MATCH(1, ('Build Scenarios'!$C$1:$C$510= $C15) * ('Build Scenarios'!$B$1:$B$510 = $AU15), 0), MATCH(AY$12, 'Build Scenarios'!$D$5:$O$5, 0))
* INDEX('Cost Data'!$N$1:$U$500, MATCH(1, ('Cost Data'!$B$1:$B$500 = $AU15) * ('Cost Data'!$C$1:$C$500 = $AV15), 0), MATCH($C15, 'Cost Data'!$N$12:$U$12, 0)), 0)</f>
        <v>0</v>
      </c>
      <c r="AZ15" s="4" cm="1">
        <f t="array" ref="AZ15">IFERROR(INDEX('Build Scenarios'!$D$1:$O$510, MATCH(1, ('Build Scenarios'!$C$1:$C$510= $C15) * ('Build Scenarios'!$B$1:$B$510 = $AU15), 0), MATCH(AZ$12, 'Build Scenarios'!$D$5:$O$5, 0))
* INDEX('Cost Data'!$N$1:$U$500, MATCH(1, ('Cost Data'!$B$1:$B$500 = $AU15) * ('Cost Data'!$C$1:$C$500 = $AV15), 0), MATCH($C15, 'Cost Data'!$N$12:$U$12, 0)), 0)</f>
        <v>0</v>
      </c>
      <c r="BA15" s="4" cm="1">
        <f t="array" ref="BA15">IFERROR(INDEX('Build Scenarios'!$D$1:$O$510, MATCH(1, ('Build Scenarios'!$C$1:$C$510= $C15) * ('Build Scenarios'!$B$1:$B$510 = $AU15), 0), MATCH(BA$12, 'Build Scenarios'!$D$5:$O$5, 0))
* INDEX('Cost Data'!$N$1:$U$500, MATCH(1, ('Cost Data'!$B$1:$B$500 = $AU15) * ('Cost Data'!$C$1:$C$500 = $AV15), 0), MATCH($C15, 'Cost Data'!$N$12:$U$12, 0)), 0)</f>
        <v>0</v>
      </c>
      <c r="BB15" s="4" cm="1">
        <f t="array" ref="BB15">IFERROR(INDEX('Build Scenarios'!$D$1:$O$510, MATCH(1, ('Build Scenarios'!$C$1:$C$510= $C15) * ('Build Scenarios'!$B$1:$B$510 = $AU15), 0), MATCH(BB$12, 'Build Scenarios'!$D$5:$O$5, 0))
* INDEX('Cost Data'!$N$1:$U$500, MATCH(1, ('Cost Data'!$B$1:$B$500 = $AU15) * ('Cost Data'!$C$1:$C$500 = $AV15), 0), MATCH($C15, 'Cost Data'!$N$12:$U$12, 0)), 0)</f>
        <v>0</v>
      </c>
      <c r="BC15" s="4" cm="1">
        <f t="array" ref="BC15">IFERROR(INDEX('Build Scenarios'!$D$1:$O$510, MATCH(1, ('Build Scenarios'!$C$1:$C$510= $C15) * ('Build Scenarios'!$B$1:$B$510 = $AU15), 0), MATCH(BC$12, 'Build Scenarios'!$D$5:$O$5, 0))
* INDEX('Cost Data'!$N$1:$U$500, MATCH(1, ('Cost Data'!$B$1:$B$500 = $AU15) * ('Cost Data'!$C$1:$C$500 = $AV15), 0), MATCH($C15, 'Cost Data'!$N$12:$U$12, 0)), 0)</f>
        <v>0</v>
      </c>
      <c r="BD15" s="4" cm="1">
        <f t="array" ref="BD15">IFERROR(INDEX('Build Scenarios'!$D$1:$O$510, MATCH(1, ('Build Scenarios'!$C$1:$C$510= $C15) * ('Build Scenarios'!$B$1:$B$510 = $AU15), 0), MATCH(BD$12, 'Build Scenarios'!$D$5:$O$5, 0))
* INDEX('Cost Data'!$N$1:$U$500, MATCH(1, ('Cost Data'!$B$1:$B$500 = $AU15) * ('Cost Data'!$C$1:$C$500 = $AV15), 0), MATCH($C15, 'Cost Data'!$N$12:$U$12, 0)), 0)</f>
        <v>0</v>
      </c>
      <c r="BE15" s="4" cm="1">
        <f t="array" ref="BE15">IFERROR(INDEX('Build Scenarios'!$D$1:$O$510, MATCH(1, ('Build Scenarios'!$C$1:$C$510= $C15) * ('Build Scenarios'!$B$1:$B$510 = $AU15), 0), MATCH(BE$12, 'Build Scenarios'!$D$5:$O$5, 0))
* INDEX('Cost Data'!$N$1:$U$500, MATCH(1, ('Cost Data'!$B$1:$B$500 = $AU15) * ('Cost Data'!$C$1:$C$500 = $AV15), 0), MATCH($C15, 'Cost Data'!$N$12:$U$12, 0)), 0)</f>
        <v>0</v>
      </c>
      <c r="BF15" s="4" cm="1">
        <f t="array" ref="BF15">IFERROR(INDEX('Build Scenarios'!$D$1:$O$510, MATCH(1, ('Build Scenarios'!$C$1:$C$510= $C15) * ('Build Scenarios'!$B$1:$B$510 = $AU15), 0), MATCH(BF$12, 'Build Scenarios'!$D$5:$O$5, 0))
* INDEX('Cost Data'!$N$1:$U$500, MATCH(1, ('Cost Data'!$B$1:$B$500 = $AU15) * ('Cost Data'!$C$1:$C$500 = $AV15), 0), MATCH($C15, 'Cost Data'!$N$12:$U$12, 0)), 0)</f>
        <v>0</v>
      </c>
      <c r="BG15" s="4" cm="1">
        <f t="array" ref="BG15">IFERROR(INDEX('Build Scenarios'!$D$1:$O$510, MATCH(1, ('Build Scenarios'!$C$1:$C$510= $C15) * ('Build Scenarios'!$B$1:$B$510 = $AU15), 0), MATCH(BG$12, 'Build Scenarios'!$D$5:$O$5, 0))
* INDEX('Cost Data'!$N$1:$U$500, MATCH(1, ('Cost Data'!$B$1:$B$500 = $AU15) * ('Cost Data'!$C$1:$C$500 = $AV15), 0), MATCH($C15, 'Cost Data'!$N$12:$U$12, 0)), 0)</f>
        <v>0</v>
      </c>
      <c r="BH15" s="4" cm="1">
        <f t="array" ref="BH15">IFERROR(INDEX('Build Scenarios'!$D$1:$O$510, MATCH(1, ('Build Scenarios'!$C$1:$C$510= $C15) * ('Build Scenarios'!$B$1:$B$510 = $AU15), 0), MATCH(BH$12, 'Build Scenarios'!$D$5:$O$5, 0))
* INDEX('Cost Data'!$N$1:$U$500, MATCH(1, ('Cost Data'!$B$1:$B$500 = $AU15) * ('Cost Data'!$C$1:$C$500 = $AV15), 0), MATCH($C15, 'Cost Data'!$N$12:$U$12, 0)), 0)</f>
        <v>0</v>
      </c>
      <c r="BJ15" s="11" t="str">
        <f t="shared" ref="BJ15:BJ21" si="16">BJ14</f>
        <v>Cape Mendocino</v>
      </c>
      <c r="BK15" s="11" cm="1">
        <f t="array" ref="BK15">INDEX('Cost Scenario Settings'!$D$32:$L$101, MATCH(1, ('Cost Scenario Settings'!$C$32:$C$101 = $B15) * ('Cost Scenario Settings'!$B$32:$B$101 = BJ15), 0), MATCH($C15, 'Cost Scenario Settings'!$D$31:$L$31, 0))</f>
        <v>0</v>
      </c>
      <c r="BL15" s="4" cm="1">
        <f t="array" ref="BL15">IFERROR(INDEX('Build Scenarios'!$D$1:$O$510, MATCH(1, ('Build Scenarios'!$C$1:$C$510= $C15) * ('Build Scenarios'!$B$1:$B$510 = $BJ15), 0), MATCH(BL$12, 'Build Scenarios'!$D$5:$O$5, 0))
* INDEX('Cost Data'!$N$1:$U$500, MATCH(1, ('Cost Data'!$B$1:$B$500 = $BJ15) * ('Cost Data'!$C$1:$C$500 = $BK15), 0), MATCH($C15, 'Cost Data'!$N$12:$U$12, 0)), 0)</f>
        <v>0</v>
      </c>
      <c r="BM15" s="4" cm="1">
        <f t="array" ref="BM15">IFERROR(INDEX('Build Scenarios'!$D$1:$O$510, MATCH(1, ('Build Scenarios'!$C$1:$C$510= $C15) * ('Build Scenarios'!$B$1:$B$510 = $BJ15), 0), MATCH(BM$12, 'Build Scenarios'!$D$5:$O$5, 0))
* INDEX('Cost Data'!$N$1:$U$500, MATCH(1, ('Cost Data'!$B$1:$B$500 = $BJ15) * ('Cost Data'!$C$1:$C$500 = $BK15), 0), MATCH($C15, 'Cost Data'!$N$12:$U$12, 0)), 0)</f>
        <v>0</v>
      </c>
      <c r="BN15" s="4" cm="1">
        <f t="array" ref="BN15">IFERROR(INDEX('Build Scenarios'!$D$1:$O$510, MATCH(1, ('Build Scenarios'!$C$1:$C$510= $C15) * ('Build Scenarios'!$B$1:$B$510 = $BJ15), 0), MATCH(BN$12, 'Build Scenarios'!$D$5:$O$5, 0))
* INDEX('Cost Data'!$N$1:$U$500, MATCH(1, ('Cost Data'!$B$1:$B$500 = $BJ15) * ('Cost Data'!$C$1:$C$500 = $BK15), 0), MATCH($C15, 'Cost Data'!$N$12:$U$12, 0)), 0)</f>
        <v>0</v>
      </c>
      <c r="BO15" s="4" cm="1">
        <f t="array" ref="BO15">IFERROR(INDEX('Build Scenarios'!$D$1:$O$510, MATCH(1, ('Build Scenarios'!$C$1:$C$510= $C15) * ('Build Scenarios'!$B$1:$B$510 = $BJ15), 0), MATCH(BO$12, 'Build Scenarios'!$D$5:$O$5, 0))
* INDEX('Cost Data'!$N$1:$U$500, MATCH(1, ('Cost Data'!$B$1:$B$500 = $BJ15) * ('Cost Data'!$C$1:$C$500 = $BK15), 0), MATCH($C15, 'Cost Data'!$N$12:$U$12, 0)), 0)</f>
        <v>0</v>
      </c>
      <c r="BP15" s="4" cm="1">
        <f t="array" ref="BP15">IFERROR(INDEX('Build Scenarios'!$D$1:$O$510, MATCH(1, ('Build Scenarios'!$C$1:$C$510= $C15) * ('Build Scenarios'!$B$1:$B$510 = $BJ15), 0), MATCH(BP$12, 'Build Scenarios'!$D$5:$O$5, 0))
* INDEX('Cost Data'!$N$1:$U$500, MATCH(1, ('Cost Data'!$B$1:$B$500 = $BJ15) * ('Cost Data'!$C$1:$C$500 = $BK15), 0), MATCH($C15, 'Cost Data'!$N$12:$U$12, 0)), 0)</f>
        <v>0</v>
      </c>
      <c r="BQ15" s="4" cm="1">
        <f t="array" ref="BQ15">IFERROR(INDEX('Build Scenarios'!$D$1:$O$510, MATCH(1, ('Build Scenarios'!$C$1:$C$510= $C15) * ('Build Scenarios'!$B$1:$B$510 = $BJ15), 0), MATCH(BQ$12, 'Build Scenarios'!$D$5:$O$5, 0))
* INDEX('Cost Data'!$N$1:$U$500, MATCH(1, ('Cost Data'!$B$1:$B$500 = $BJ15) * ('Cost Data'!$C$1:$C$500 = $BK15), 0), MATCH($C15, 'Cost Data'!$N$12:$U$12, 0)), 0)</f>
        <v>0</v>
      </c>
      <c r="BR15" s="4" cm="1">
        <f t="array" ref="BR15">IFERROR(INDEX('Build Scenarios'!$D$1:$O$510, MATCH(1, ('Build Scenarios'!$C$1:$C$510= $C15) * ('Build Scenarios'!$B$1:$B$510 = $BJ15), 0), MATCH(BR$12, 'Build Scenarios'!$D$5:$O$5, 0))
* INDEX('Cost Data'!$N$1:$U$500, MATCH(1, ('Cost Data'!$B$1:$B$500 = $BJ15) * ('Cost Data'!$C$1:$C$500 = $BK15), 0), MATCH($C15, 'Cost Data'!$N$12:$U$12, 0)), 0)</f>
        <v>0</v>
      </c>
      <c r="BS15" s="4" cm="1">
        <f t="array" ref="BS15">IFERROR(INDEX('Build Scenarios'!$D$1:$O$510, MATCH(1, ('Build Scenarios'!$C$1:$C$510= $C15) * ('Build Scenarios'!$B$1:$B$510 = $BJ15), 0), MATCH(BS$12, 'Build Scenarios'!$D$5:$O$5, 0))
* INDEX('Cost Data'!$N$1:$U$500, MATCH(1, ('Cost Data'!$B$1:$B$500 = $BJ15) * ('Cost Data'!$C$1:$C$500 = $BK15), 0), MATCH($C15, 'Cost Data'!$N$12:$U$12, 0)), 0)</f>
        <v>0</v>
      </c>
      <c r="BT15" s="4" cm="1">
        <f t="array" ref="BT15">IFERROR(INDEX('Build Scenarios'!$D$1:$O$510, MATCH(1, ('Build Scenarios'!$C$1:$C$510= $C15) * ('Build Scenarios'!$B$1:$B$510 = $BJ15), 0), MATCH(BT$12, 'Build Scenarios'!$D$5:$O$5, 0))
* INDEX('Cost Data'!$N$1:$U$500, MATCH(1, ('Cost Data'!$B$1:$B$500 = $BJ15) * ('Cost Data'!$C$1:$C$500 = $BK15), 0), MATCH($C15, 'Cost Data'!$N$12:$U$12, 0)), 0)</f>
        <v>0</v>
      </c>
      <c r="BU15" s="4" cm="1">
        <f t="array" ref="BU15">IFERROR(INDEX('Build Scenarios'!$D$1:$O$510, MATCH(1, ('Build Scenarios'!$C$1:$C$510= $C15) * ('Build Scenarios'!$B$1:$B$510 = $BJ15), 0), MATCH(BU$12, 'Build Scenarios'!$D$5:$O$5, 0))
* INDEX('Cost Data'!$N$1:$U$500, MATCH(1, ('Cost Data'!$B$1:$B$500 = $BJ15) * ('Cost Data'!$C$1:$C$500 = $BK15), 0), MATCH($C15, 'Cost Data'!$N$12:$U$12, 0)), 0)</f>
        <v>0</v>
      </c>
      <c r="BV15" s="4" cm="1">
        <f t="array" ref="BV15">IFERROR(INDEX('Build Scenarios'!$D$1:$O$510, MATCH(1, ('Build Scenarios'!$C$1:$C$510= $C15) * ('Build Scenarios'!$B$1:$B$510 = $BJ15), 0), MATCH(BV$12, 'Build Scenarios'!$D$5:$O$5, 0))
* INDEX('Cost Data'!$N$1:$U$500, MATCH(1, ('Cost Data'!$B$1:$B$500 = $BJ15) * ('Cost Data'!$C$1:$C$500 = $BK15), 0), MATCH($C15, 'Cost Data'!$N$12:$U$12, 0)), 0)</f>
        <v>0</v>
      </c>
      <c r="BW15" s="4" cm="1">
        <f t="array" ref="BW15">IFERROR(INDEX('Build Scenarios'!$D$1:$O$510, MATCH(1, ('Build Scenarios'!$C$1:$C$510= $C15) * ('Build Scenarios'!$B$1:$B$510 = $BJ15), 0), MATCH(BW$12, 'Build Scenarios'!$D$5:$O$5, 0))
* INDEX('Cost Data'!$N$1:$U$500, MATCH(1, ('Cost Data'!$B$1:$B$500 = $BJ15) * ('Cost Data'!$C$1:$C$500 = $BK15), 0), MATCH($C15, 'Cost Data'!$N$12:$U$12, 0)), 0)</f>
        <v>0</v>
      </c>
    </row>
    <row r="16" spans="2:75" x14ac:dyDescent="0.2">
      <c r="B16" s="11" t="str">
        <f t="shared" si="12"/>
        <v>Tx - Mid</v>
      </c>
      <c r="C16" s="8" t="s">
        <v>57</v>
      </c>
      <c r="D16" s="4">
        <f t="shared" si="0"/>
        <v>0</v>
      </c>
      <c r="E16" s="4">
        <f t="shared" si="1"/>
        <v>0</v>
      </c>
      <c r="F16" s="4">
        <f t="shared" si="2"/>
        <v>0</v>
      </c>
      <c r="G16" s="4">
        <f t="shared" si="3"/>
        <v>0</v>
      </c>
      <c r="H16" s="4">
        <f t="shared" si="4"/>
        <v>0</v>
      </c>
      <c r="I16" s="4">
        <f t="shared" si="5"/>
        <v>0</v>
      </c>
      <c r="J16" s="4">
        <f t="shared" si="6"/>
        <v>0</v>
      </c>
      <c r="K16" s="4">
        <f t="shared" si="7"/>
        <v>0</v>
      </c>
      <c r="L16" s="4">
        <f t="shared" si="8"/>
        <v>241.09088311547811</v>
      </c>
      <c r="M16" s="4">
        <f t="shared" si="9"/>
        <v>241.09088311547811</v>
      </c>
      <c r="N16" s="4">
        <f t="shared" si="10"/>
        <v>241.09088311547811</v>
      </c>
      <c r="O16" s="4">
        <f t="shared" si="11"/>
        <v>241.09088311547811</v>
      </c>
      <c r="Q16" s="11" t="str">
        <f t="shared" si="13"/>
        <v>Morro Bay</v>
      </c>
      <c r="R16" s="11" cm="1">
        <f t="array" ref="R16">INDEX('Cost Scenario Settings'!$D$32:$L$101, MATCH(1, ('Cost Scenario Settings'!$C$32:$C$101 = $B16) * ('Cost Scenario Settings'!$B$32:$B$101 = Q16), 0), MATCH($C16, 'Cost Scenario Settings'!$D$31:$L$31, 0))</f>
        <v>0</v>
      </c>
      <c r="S16" s="4" cm="1">
        <f t="array" ref="S16">IFERROR(INDEX('Build Scenarios'!$D$1:$O$510, MATCH(1, ('Build Scenarios'!$C$1:$C$510= $C16) * ('Build Scenarios'!$B$1:$B$510 = $Q16), 0), MATCH(S$12, 'Build Scenarios'!$D$5:$O$5, 0))
* INDEX('Cost Data'!$N$1:$U$500, MATCH(1, ('Cost Data'!$B$1:$B$500 = $Q16) * ('Cost Data'!$C$1:$C$500 = $R16), 0), MATCH($C16, 'Cost Data'!$N$12:$U$12, 0)), 0)</f>
        <v>0</v>
      </c>
      <c r="T16" s="4" cm="1">
        <f t="array" ref="T16">IFERROR(INDEX('Build Scenarios'!$D$1:$O$510, MATCH(1, ('Build Scenarios'!$C$1:$C$510= $C16) * ('Build Scenarios'!$B$1:$B$510 = $Q16), 0), MATCH(T$12, 'Build Scenarios'!$D$5:$O$5, 0))
* INDEX('Cost Data'!$N$1:$U$500, MATCH(1, ('Cost Data'!$B$1:$B$500 = $Q16) * ('Cost Data'!$C$1:$C$500 = $R16), 0), MATCH($C16, 'Cost Data'!$N$12:$U$12, 0)), 0)</f>
        <v>0</v>
      </c>
      <c r="U16" s="4" cm="1">
        <f t="array" ref="U16">IFERROR(INDEX('Build Scenarios'!$D$1:$O$510, MATCH(1, ('Build Scenarios'!$C$1:$C$510= $C16) * ('Build Scenarios'!$B$1:$B$510 = $Q16), 0), MATCH(U$12, 'Build Scenarios'!$D$5:$O$5, 0))
* INDEX('Cost Data'!$N$1:$U$500, MATCH(1, ('Cost Data'!$B$1:$B$500 = $Q16) * ('Cost Data'!$C$1:$C$500 = $R16), 0), MATCH($C16, 'Cost Data'!$N$12:$U$12, 0)), 0)</f>
        <v>0</v>
      </c>
      <c r="V16" s="4" cm="1">
        <f t="array" ref="V16">IFERROR(INDEX('Build Scenarios'!$D$1:$O$510, MATCH(1, ('Build Scenarios'!$C$1:$C$510= $C16) * ('Build Scenarios'!$B$1:$B$510 = $Q16), 0), MATCH(V$12, 'Build Scenarios'!$D$5:$O$5, 0))
* INDEX('Cost Data'!$N$1:$U$500, MATCH(1, ('Cost Data'!$B$1:$B$500 = $Q16) * ('Cost Data'!$C$1:$C$500 = $R16), 0), MATCH($C16, 'Cost Data'!$N$12:$U$12, 0)), 0)</f>
        <v>0</v>
      </c>
      <c r="W16" s="4" cm="1">
        <f t="array" ref="W16">IFERROR(INDEX('Build Scenarios'!$D$1:$O$510, MATCH(1, ('Build Scenarios'!$C$1:$C$510= $C16) * ('Build Scenarios'!$B$1:$B$510 = $Q16), 0), MATCH(W$12, 'Build Scenarios'!$D$5:$O$5, 0))
* INDEX('Cost Data'!$N$1:$U$500, MATCH(1, ('Cost Data'!$B$1:$B$500 = $Q16) * ('Cost Data'!$C$1:$C$500 = $R16), 0), MATCH($C16, 'Cost Data'!$N$12:$U$12, 0)), 0)</f>
        <v>0</v>
      </c>
      <c r="X16" s="4" cm="1">
        <f t="array" ref="X16">IFERROR(INDEX('Build Scenarios'!$D$1:$O$510, MATCH(1, ('Build Scenarios'!$C$1:$C$510= $C16) * ('Build Scenarios'!$B$1:$B$510 = $Q16), 0), MATCH(X$12, 'Build Scenarios'!$D$5:$O$5, 0))
* INDEX('Cost Data'!$N$1:$U$500, MATCH(1, ('Cost Data'!$B$1:$B$500 = $Q16) * ('Cost Data'!$C$1:$C$500 = $R16), 0), MATCH($C16, 'Cost Data'!$N$12:$U$12, 0)), 0)</f>
        <v>0</v>
      </c>
      <c r="Y16" s="4" cm="1">
        <f t="array" ref="Y16">IFERROR(INDEX('Build Scenarios'!$D$1:$O$510, MATCH(1, ('Build Scenarios'!$C$1:$C$510= $C16) * ('Build Scenarios'!$B$1:$B$510 = $Q16), 0), MATCH(Y$12, 'Build Scenarios'!$D$5:$O$5, 0))
* INDEX('Cost Data'!$N$1:$U$500, MATCH(1, ('Cost Data'!$B$1:$B$500 = $Q16) * ('Cost Data'!$C$1:$C$500 = $R16), 0), MATCH($C16, 'Cost Data'!$N$12:$U$12, 0)), 0)</f>
        <v>0</v>
      </c>
      <c r="Z16" s="4" cm="1">
        <f t="array" ref="Z16">IFERROR(INDEX('Build Scenarios'!$D$1:$O$510, MATCH(1, ('Build Scenarios'!$C$1:$C$510= $C16) * ('Build Scenarios'!$B$1:$B$510 = $Q16), 0), MATCH(Z$12, 'Build Scenarios'!$D$5:$O$5, 0))
* INDEX('Cost Data'!$N$1:$U$500, MATCH(1, ('Cost Data'!$B$1:$B$500 = $Q16) * ('Cost Data'!$C$1:$C$500 = $R16), 0), MATCH($C16, 'Cost Data'!$N$12:$U$12, 0)), 0)</f>
        <v>0</v>
      </c>
      <c r="AA16" s="4" cm="1">
        <f t="array" ref="AA16">IFERROR(INDEX('Build Scenarios'!$D$1:$O$510, MATCH(1, ('Build Scenarios'!$C$1:$C$510= $C16) * ('Build Scenarios'!$B$1:$B$510 = $Q16), 0), MATCH(AA$12, 'Build Scenarios'!$D$5:$O$5, 0))
* INDEX('Cost Data'!$N$1:$U$500, MATCH(1, ('Cost Data'!$B$1:$B$500 = $Q16) * ('Cost Data'!$C$1:$C$500 = $R16), 0), MATCH($C16, 'Cost Data'!$N$12:$U$12, 0)), 0)</f>
        <v>0</v>
      </c>
      <c r="AB16" s="4" cm="1">
        <f t="array" ref="AB16">IFERROR(INDEX('Build Scenarios'!$D$1:$O$510, MATCH(1, ('Build Scenarios'!$C$1:$C$510= $C16) * ('Build Scenarios'!$B$1:$B$510 = $Q16), 0), MATCH(AB$12, 'Build Scenarios'!$D$5:$O$5, 0))
* INDEX('Cost Data'!$N$1:$U$500, MATCH(1, ('Cost Data'!$B$1:$B$500 = $Q16) * ('Cost Data'!$C$1:$C$500 = $R16), 0), MATCH($C16, 'Cost Data'!$N$12:$U$12, 0)), 0)</f>
        <v>0</v>
      </c>
      <c r="AC16" s="4" cm="1">
        <f t="array" ref="AC16">IFERROR(INDEX('Build Scenarios'!$D$1:$O$510, MATCH(1, ('Build Scenarios'!$C$1:$C$510= $C16) * ('Build Scenarios'!$B$1:$B$510 = $Q16), 0), MATCH(AC$12, 'Build Scenarios'!$D$5:$O$5, 0))
* INDEX('Cost Data'!$N$1:$U$500, MATCH(1, ('Cost Data'!$B$1:$B$500 = $Q16) * ('Cost Data'!$C$1:$C$500 = $R16), 0), MATCH($C16, 'Cost Data'!$N$12:$U$12, 0)), 0)</f>
        <v>0</v>
      </c>
      <c r="AD16" s="4" cm="1">
        <f t="array" ref="AD16">IFERROR(INDEX('Build Scenarios'!$D$1:$O$510, MATCH(1, ('Build Scenarios'!$C$1:$C$510= $C16) * ('Build Scenarios'!$B$1:$B$510 = $Q16), 0), MATCH(AD$12, 'Build Scenarios'!$D$5:$O$5, 0))
* INDEX('Cost Data'!$N$1:$U$500, MATCH(1, ('Cost Data'!$B$1:$B$500 = $Q16) * ('Cost Data'!$C$1:$C$500 = $R16), 0), MATCH($C16, 'Cost Data'!$N$12:$U$12, 0)), 0)</f>
        <v>0</v>
      </c>
      <c r="AF16" s="11" t="str">
        <f t="shared" si="14"/>
        <v>Humboldt Bay</v>
      </c>
      <c r="AG16" s="11" t="str" cm="1">
        <f t="array" ref="AG16">INDEX('Cost Scenario Settings'!$D$32:$L$101, MATCH(1, ('Cost Scenario Settings'!$C$32:$C$101 = $B16) * ('Cost Scenario Settings'!$B$32:$B$101 = AF16), 0), MATCH($C16, 'Cost Scenario Settings'!$D$31:$L$31, 0))</f>
        <v>Tx - PSP Humboldt</v>
      </c>
      <c r="AH16" s="4" cm="1">
        <f t="array" ref="AH16">IFERROR(INDEX('Build Scenarios'!$D$1:$O$510, MATCH(1, ('Build Scenarios'!$C$1:$C$510= $C16) * ('Build Scenarios'!$B$1:$B$510 = $AF16), 0), MATCH(AH$12, 'Build Scenarios'!$D$5:$O$5, 0))
* INDEX('Cost Data'!$N$1:$U$500, MATCH(1, ('Cost Data'!$B$1:$B$500 = $AF16) * ('Cost Data'!$C$1:$C$500 = $AG16), 0), MATCH($C16, 'Cost Data'!$N$12:$U$12, 0)), 0)</f>
        <v>0</v>
      </c>
      <c r="AI16" s="4" cm="1">
        <f t="array" ref="AI16">IFERROR(INDEX('Build Scenarios'!$D$1:$O$510, MATCH(1, ('Build Scenarios'!$C$1:$C$510= $C16) * ('Build Scenarios'!$B$1:$B$510 = $AF16), 0), MATCH(AI$12, 'Build Scenarios'!$D$5:$O$5, 0))
* INDEX('Cost Data'!$N$1:$U$500, MATCH(1, ('Cost Data'!$B$1:$B$500 = $AF16) * ('Cost Data'!$C$1:$C$500 = $AG16), 0), MATCH($C16, 'Cost Data'!$N$12:$U$12, 0)), 0)</f>
        <v>0</v>
      </c>
      <c r="AJ16" s="4" cm="1">
        <f t="array" ref="AJ16">IFERROR(INDEX('Build Scenarios'!$D$1:$O$510, MATCH(1, ('Build Scenarios'!$C$1:$C$510= $C16) * ('Build Scenarios'!$B$1:$B$510 = $AF16), 0), MATCH(AJ$12, 'Build Scenarios'!$D$5:$O$5, 0))
* INDEX('Cost Data'!$N$1:$U$500, MATCH(1, ('Cost Data'!$B$1:$B$500 = $AF16) * ('Cost Data'!$C$1:$C$500 = $AG16), 0), MATCH($C16, 'Cost Data'!$N$12:$U$12, 0)), 0)</f>
        <v>0</v>
      </c>
      <c r="AK16" s="4" cm="1">
        <f t="array" ref="AK16">IFERROR(INDEX('Build Scenarios'!$D$1:$O$510, MATCH(1, ('Build Scenarios'!$C$1:$C$510= $C16) * ('Build Scenarios'!$B$1:$B$510 = $AF16), 0), MATCH(AK$12, 'Build Scenarios'!$D$5:$O$5, 0))
* INDEX('Cost Data'!$N$1:$U$500, MATCH(1, ('Cost Data'!$B$1:$B$500 = $AF16) * ('Cost Data'!$C$1:$C$500 = $AG16), 0), MATCH($C16, 'Cost Data'!$N$12:$U$12, 0)), 0)</f>
        <v>0</v>
      </c>
      <c r="AL16" s="4" cm="1">
        <f t="array" ref="AL16">IFERROR(INDEX('Build Scenarios'!$D$1:$O$510, MATCH(1, ('Build Scenarios'!$C$1:$C$510= $C16) * ('Build Scenarios'!$B$1:$B$510 = $AF16), 0), MATCH(AL$12, 'Build Scenarios'!$D$5:$O$5, 0))
* INDEX('Cost Data'!$N$1:$U$500, MATCH(1, ('Cost Data'!$B$1:$B$500 = $AF16) * ('Cost Data'!$C$1:$C$500 = $AG16), 0), MATCH($C16, 'Cost Data'!$N$12:$U$12, 0)), 0)</f>
        <v>0</v>
      </c>
      <c r="AM16" s="4" cm="1">
        <f t="array" ref="AM16">IFERROR(INDEX('Build Scenarios'!$D$1:$O$510, MATCH(1, ('Build Scenarios'!$C$1:$C$510= $C16) * ('Build Scenarios'!$B$1:$B$510 = $AF16), 0), MATCH(AM$12, 'Build Scenarios'!$D$5:$O$5, 0))
* INDEX('Cost Data'!$N$1:$U$500, MATCH(1, ('Cost Data'!$B$1:$B$500 = $AF16) * ('Cost Data'!$C$1:$C$500 = $AG16), 0), MATCH($C16, 'Cost Data'!$N$12:$U$12, 0)), 0)</f>
        <v>0</v>
      </c>
      <c r="AN16" s="4" cm="1">
        <f t="array" ref="AN16">IFERROR(INDEX('Build Scenarios'!$D$1:$O$510, MATCH(1, ('Build Scenarios'!$C$1:$C$510= $C16) * ('Build Scenarios'!$B$1:$B$510 = $AF16), 0), MATCH(AN$12, 'Build Scenarios'!$D$5:$O$5, 0))
* INDEX('Cost Data'!$N$1:$U$500, MATCH(1, ('Cost Data'!$B$1:$B$500 = $AF16) * ('Cost Data'!$C$1:$C$500 = $AG16), 0), MATCH($C16, 'Cost Data'!$N$12:$U$12, 0)), 0)</f>
        <v>0</v>
      </c>
      <c r="AO16" s="4" cm="1">
        <f t="array" ref="AO16">IFERROR(INDEX('Build Scenarios'!$D$1:$O$510, MATCH(1, ('Build Scenarios'!$C$1:$C$510= $C16) * ('Build Scenarios'!$B$1:$B$510 = $AF16), 0), MATCH(AO$12, 'Build Scenarios'!$D$5:$O$5, 0))
* INDEX('Cost Data'!$N$1:$U$500, MATCH(1, ('Cost Data'!$B$1:$B$500 = $AF16) * ('Cost Data'!$C$1:$C$500 = $AG16), 0), MATCH($C16, 'Cost Data'!$N$12:$U$12, 0)), 0)</f>
        <v>0</v>
      </c>
      <c r="AP16" s="4" cm="1">
        <f t="array" ref="AP16">IFERROR(INDEX('Build Scenarios'!$D$1:$O$510, MATCH(1, ('Build Scenarios'!$C$1:$C$510= $C16) * ('Build Scenarios'!$B$1:$B$510 = $AF16), 0), MATCH(AP$12, 'Build Scenarios'!$D$5:$O$5, 0))
* INDEX('Cost Data'!$N$1:$U$500, MATCH(1, ('Cost Data'!$B$1:$B$500 = $AF16) * ('Cost Data'!$C$1:$C$500 = $AG16), 0), MATCH($C16, 'Cost Data'!$N$12:$U$12, 0)), 0)</f>
        <v>241.09088311547811</v>
      </c>
      <c r="AQ16" s="4" cm="1">
        <f t="array" ref="AQ16">IFERROR(INDEX('Build Scenarios'!$D$1:$O$510, MATCH(1, ('Build Scenarios'!$C$1:$C$510= $C16) * ('Build Scenarios'!$B$1:$B$510 = $AF16), 0), MATCH(AQ$12, 'Build Scenarios'!$D$5:$O$5, 0))
* INDEX('Cost Data'!$N$1:$U$500, MATCH(1, ('Cost Data'!$B$1:$B$500 = $AF16) * ('Cost Data'!$C$1:$C$500 = $AG16), 0), MATCH($C16, 'Cost Data'!$N$12:$U$12, 0)), 0)</f>
        <v>241.09088311547811</v>
      </c>
      <c r="AR16" s="4" cm="1">
        <f t="array" ref="AR16">IFERROR(INDEX('Build Scenarios'!$D$1:$O$510, MATCH(1, ('Build Scenarios'!$C$1:$C$510= $C16) * ('Build Scenarios'!$B$1:$B$510 = $AF16), 0), MATCH(AR$12, 'Build Scenarios'!$D$5:$O$5, 0))
* INDEX('Cost Data'!$N$1:$U$500, MATCH(1, ('Cost Data'!$B$1:$B$500 = $AF16) * ('Cost Data'!$C$1:$C$500 = $AG16), 0), MATCH($C16, 'Cost Data'!$N$12:$U$12, 0)), 0)</f>
        <v>241.09088311547811</v>
      </c>
      <c r="AS16" s="4" cm="1">
        <f t="array" ref="AS16">IFERROR(INDEX('Build Scenarios'!$D$1:$O$510, MATCH(1, ('Build Scenarios'!$C$1:$C$510= $C16) * ('Build Scenarios'!$B$1:$B$510 = $AF16), 0), MATCH(AS$12, 'Build Scenarios'!$D$5:$O$5, 0))
* INDEX('Cost Data'!$N$1:$U$500, MATCH(1, ('Cost Data'!$B$1:$B$500 = $AF16) * ('Cost Data'!$C$1:$C$500 = $AG16), 0), MATCH($C16, 'Cost Data'!$N$12:$U$12, 0)), 0)</f>
        <v>241.09088311547811</v>
      </c>
      <c r="AU16" s="11" t="str">
        <f t="shared" si="15"/>
        <v>Del Norte</v>
      </c>
      <c r="AV16" s="11" cm="1">
        <f t="array" ref="AV16">INDEX('Cost Scenario Settings'!$D$32:$L$101, MATCH(1, ('Cost Scenario Settings'!$C$32:$C$101 = $B16) * ('Cost Scenario Settings'!$B$32:$B$101 = AU16), 0), MATCH($C16, 'Cost Scenario Settings'!$D$31:$L$31, 0))</f>
        <v>0</v>
      </c>
      <c r="AW16" s="4" cm="1">
        <f t="array" ref="AW16">IFERROR(INDEX('Build Scenarios'!$D$1:$O$510, MATCH(1, ('Build Scenarios'!$C$1:$C$510= $C16) * ('Build Scenarios'!$B$1:$B$510 = $AU16), 0), MATCH(AW$12, 'Build Scenarios'!$D$5:$O$5, 0))
* INDEX('Cost Data'!$N$1:$U$500, MATCH(1, ('Cost Data'!$B$1:$B$500 = $AU16) * ('Cost Data'!$C$1:$C$500 = $AV16), 0), MATCH($C16, 'Cost Data'!$N$12:$U$12, 0)), 0)</f>
        <v>0</v>
      </c>
      <c r="AX16" s="4" cm="1">
        <f t="array" ref="AX16">IFERROR(INDEX('Build Scenarios'!$D$1:$O$510, MATCH(1, ('Build Scenarios'!$C$1:$C$510= $C16) * ('Build Scenarios'!$B$1:$B$510 = $AU16), 0), MATCH(AX$12, 'Build Scenarios'!$D$5:$O$5, 0))
* INDEX('Cost Data'!$N$1:$U$500, MATCH(1, ('Cost Data'!$B$1:$B$500 = $AU16) * ('Cost Data'!$C$1:$C$500 = $AV16), 0), MATCH($C16, 'Cost Data'!$N$12:$U$12, 0)), 0)</f>
        <v>0</v>
      </c>
      <c r="AY16" s="4" cm="1">
        <f t="array" ref="AY16">IFERROR(INDEX('Build Scenarios'!$D$1:$O$510, MATCH(1, ('Build Scenarios'!$C$1:$C$510= $C16) * ('Build Scenarios'!$B$1:$B$510 = $AU16), 0), MATCH(AY$12, 'Build Scenarios'!$D$5:$O$5, 0))
* INDEX('Cost Data'!$N$1:$U$500, MATCH(1, ('Cost Data'!$B$1:$B$500 = $AU16) * ('Cost Data'!$C$1:$C$500 = $AV16), 0), MATCH($C16, 'Cost Data'!$N$12:$U$12, 0)), 0)</f>
        <v>0</v>
      </c>
      <c r="AZ16" s="4" cm="1">
        <f t="array" ref="AZ16">IFERROR(INDEX('Build Scenarios'!$D$1:$O$510, MATCH(1, ('Build Scenarios'!$C$1:$C$510= $C16) * ('Build Scenarios'!$B$1:$B$510 = $AU16), 0), MATCH(AZ$12, 'Build Scenarios'!$D$5:$O$5, 0))
* INDEX('Cost Data'!$N$1:$U$500, MATCH(1, ('Cost Data'!$B$1:$B$500 = $AU16) * ('Cost Data'!$C$1:$C$500 = $AV16), 0), MATCH($C16, 'Cost Data'!$N$12:$U$12, 0)), 0)</f>
        <v>0</v>
      </c>
      <c r="BA16" s="4" cm="1">
        <f t="array" ref="BA16">IFERROR(INDEX('Build Scenarios'!$D$1:$O$510, MATCH(1, ('Build Scenarios'!$C$1:$C$510= $C16) * ('Build Scenarios'!$B$1:$B$510 = $AU16), 0), MATCH(BA$12, 'Build Scenarios'!$D$5:$O$5, 0))
* INDEX('Cost Data'!$N$1:$U$500, MATCH(1, ('Cost Data'!$B$1:$B$500 = $AU16) * ('Cost Data'!$C$1:$C$500 = $AV16), 0), MATCH($C16, 'Cost Data'!$N$12:$U$12, 0)), 0)</f>
        <v>0</v>
      </c>
      <c r="BB16" s="4" cm="1">
        <f t="array" ref="BB16">IFERROR(INDEX('Build Scenarios'!$D$1:$O$510, MATCH(1, ('Build Scenarios'!$C$1:$C$510= $C16) * ('Build Scenarios'!$B$1:$B$510 = $AU16), 0), MATCH(BB$12, 'Build Scenarios'!$D$5:$O$5, 0))
* INDEX('Cost Data'!$N$1:$U$500, MATCH(1, ('Cost Data'!$B$1:$B$500 = $AU16) * ('Cost Data'!$C$1:$C$500 = $AV16), 0), MATCH($C16, 'Cost Data'!$N$12:$U$12, 0)), 0)</f>
        <v>0</v>
      </c>
      <c r="BC16" s="4" cm="1">
        <f t="array" ref="BC16">IFERROR(INDEX('Build Scenarios'!$D$1:$O$510, MATCH(1, ('Build Scenarios'!$C$1:$C$510= $C16) * ('Build Scenarios'!$B$1:$B$510 = $AU16), 0), MATCH(BC$12, 'Build Scenarios'!$D$5:$O$5, 0))
* INDEX('Cost Data'!$N$1:$U$500, MATCH(1, ('Cost Data'!$B$1:$B$500 = $AU16) * ('Cost Data'!$C$1:$C$500 = $AV16), 0), MATCH($C16, 'Cost Data'!$N$12:$U$12, 0)), 0)</f>
        <v>0</v>
      </c>
      <c r="BD16" s="4" cm="1">
        <f t="array" ref="BD16">IFERROR(INDEX('Build Scenarios'!$D$1:$O$510, MATCH(1, ('Build Scenarios'!$C$1:$C$510= $C16) * ('Build Scenarios'!$B$1:$B$510 = $AU16), 0), MATCH(BD$12, 'Build Scenarios'!$D$5:$O$5, 0))
* INDEX('Cost Data'!$N$1:$U$500, MATCH(1, ('Cost Data'!$B$1:$B$500 = $AU16) * ('Cost Data'!$C$1:$C$500 = $AV16), 0), MATCH($C16, 'Cost Data'!$N$12:$U$12, 0)), 0)</f>
        <v>0</v>
      </c>
      <c r="BE16" s="4" cm="1">
        <f t="array" ref="BE16">IFERROR(INDEX('Build Scenarios'!$D$1:$O$510, MATCH(1, ('Build Scenarios'!$C$1:$C$510= $C16) * ('Build Scenarios'!$B$1:$B$510 = $AU16), 0), MATCH(BE$12, 'Build Scenarios'!$D$5:$O$5, 0))
* INDEX('Cost Data'!$N$1:$U$500, MATCH(1, ('Cost Data'!$B$1:$B$500 = $AU16) * ('Cost Data'!$C$1:$C$500 = $AV16), 0), MATCH($C16, 'Cost Data'!$N$12:$U$12, 0)), 0)</f>
        <v>0</v>
      </c>
      <c r="BF16" s="4" cm="1">
        <f t="array" ref="BF16">IFERROR(INDEX('Build Scenarios'!$D$1:$O$510, MATCH(1, ('Build Scenarios'!$C$1:$C$510= $C16) * ('Build Scenarios'!$B$1:$B$510 = $AU16), 0), MATCH(BF$12, 'Build Scenarios'!$D$5:$O$5, 0))
* INDEX('Cost Data'!$N$1:$U$500, MATCH(1, ('Cost Data'!$B$1:$B$500 = $AU16) * ('Cost Data'!$C$1:$C$500 = $AV16), 0), MATCH($C16, 'Cost Data'!$N$12:$U$12, 0)), 0)</f>
        <v>0</v>
      </c>
      <c r="BG16" s="4" cm="1">
        <f t="array" ref="BG16">IFERROR(INDEX('Build Scenarios'!$D$1:$O$510, MATCH(1, ('Build Scenarios'!$C$1:$C$510= $C16) * ('Build Scenarios'!$B$1:$B$510 = $AU16), 0), MATCH(BG$12, 'Build Scenarios'!$D$5:$O$5, 0))
* INDEX('Cost Data'!$N$1:$U$500, MATCH(1, ('Cost Data'!$B$1:$B$500 = $AU16) * ('Cost Data'!$C$1:$C$500 = $AV16), 0), MATCH($C16, 'Cost Data'!$N$12:$U$12, 0)), 0)</f>
        <v>0</v>
      </c>
      <c r="BH16" s="4" cm="1">
        <f t="array" ref="BH16">IFERROR(INDEX('Build Scenarios'!$D$1:$O$510, MATCH(1, ('Build Scenarios'!$C$1:$C$510= $C16) * ('Build Scenarios'!$B$1:$B$510 = $AU16), 0), MATCH(BH$12, 'Build Scenarios'!$D$5:$O$5, 0))
* INDEX('Cost Data'!$N$1:$U$500, MATCH(1, ('Cost Data'!$B$1:$B$500 = $AU16) * ('Cost Data'!$C$1:$C$500 = $AV16), 0), MATCH($C16, 'Cost Data'!$N$12:$U$12, 0)), 0)</f>
        <v>0</v>
      </c>
      <c r="BJ16" s="11" t="str">
        <f t="shared" si="16"/>
        <v>Cape Mendocino</v>
      </c>
      <c r="BK16" s="11" cm="1">
        <f t="array" ref="BK16">INDEX('Cost Scenario Settings'!$D$32:$L$101, MATCH(1, ('Cost Scenario Settings'!$C$32:$C$101 = $B16) * ('Cost Scenario Settings'!$B$32:$B$101 = BJ16), 0), MATCH($C16, 'Cost Scenario Settings'!$D$31:$L$31, 0))</f>
        <v>0</v>
      </c>
      <c r="BL16" s="4" cm="1">
        <f t="array" ref="BL16">IFERROR(INDEX('Build Scenarios'!$D$1:$O$510, MATCH(1, ('Build Scenarios'!$C$1:$C$510= $C16) * ('Build Scenarios'!$B$1:$B$510 = $BJ16), 0), MATCH(BL$12, 'Build Scenarios'!$D$5:$O$5, 0))
* INDEX('Cost Data'!$N$1:$U$500, MATCH(1, ('Cost Data'!$B$1:$B$500 = $BJ16) * ('Cost Data'!$C$1:$C$500 = $BK16), 0), MATCH($C16, 'Cost Data'!$N$12:$U$12, 0)), 0)</f>
        <v>0</v>
      </c>
      <c r="BM16" s="4" cm="1">
        <f t="array" ref="BM16">IFERROR(INDEX('Build Scenarios'!$D$1:$O$510, MATCH(1, ('Build Scenarios'!$C$1:$C$510= $C16) * ('Build Scenarios'!$B$1:$B$510 = $BJ16), 0), MATCH(BM$12, 'Build Scenarios'!$D$5:$O$5, 0))
* INDEX('Cost Data'!$N$1:$U$500, MATCH(1, ('Cost Data'!$B$1:$B$500 = $BJ16) * ('Cost Data'!$C$1:$C$500 = $BK16), 0), MATCH($C16, 'Cost Data'!$N$12:$U$12, 0)), 0)</f>
        <v>0</v>
      </c>
      <c r="BN16" s="4" cm="1">
        <f t="array" ref="BN16">IFERROR(INDEX('Build Scenarios'!$D$1:$O$510, MATCH(1, ('Build Scenarios'!$C$1:$C$510= $C16) * ('Build Scenarios'!$B$1:$B$510 = $BJ16), 0), MATCH(BN$12, 'Build Scenarios'!$D$5:$O$5, 0))
* INDEX('Cost Data'!$N$1:$U$500, MATCH(1, ('Cost Data'!$B$1:$B$500 = $BJ16) * ('Cost Data'!$C$1:$C$500 = $BK16), 0), MATCH($C16, 'Cost Data'!$N$12:$U$12, 0)), 0)</f>
        <v>0</v>
      </c>
      <c r="BO16" s="4" cm="1">
        <f t="array" ref="BO16">IFERROR(INDEX('Build Scenarios'!$D$1:$O$510, MATCH(1, ('Build Scenarios'!$C$1:$C$510= $C16) * ('Build Scenarios'!$B$1:$B$510 = $BJ16), 0), MATCH(BO$12, 'Build Scenarios'!$D$5:$O$5, 0))
* INDEX('Cost Data'!$N$1:$U$500, MATCH(1, ('Cost Data'!$B$1:$B$500 = $BJ16) * ('Cost Data'!$C$1:$C$500 = $BK16), 0), MATCH($C16, 'Cost Data'!$N$12:$U$12, 0)), 0)</f>
        <v>0</v>
      </c>
      <c r="BP16" s="4" cm="1">
        <f t="array" ref="BP16">IFERROR(INDEX('Build Scenarios'!$D$1:$O$510, MATCH(1, ('Build Scenarios'!$C$1:$C$510= $C16) * ('Build Scenarios'!$B$1:$B$510 = $BJ16), 0), MATCH(BP$12, 'Build Scenarios'!$D$5:$O$5, 0))
* INDEX('Cost Data'!$N$1:$U$500, MATCH(1, ('Cost Data'!$B$1:$B$500 = $BJ16) * ('Cost Data'!$C$1:$C$500 = $BK16), 0), MATCH($C16, 'Cost Data'!$N$12:$U$12, 0)), 0)</f>
        <v>0</v>
      </c>
      <c r="BQ16" s="4" cm="1">
        <f t="array" ref="BQ16">IFERROR(INDEX('Build Scenarios'!$D$1:$O$510, MATCH(1, ('Build Scenarios'!$C$1:$C$510= $C16) * ('Build Scenarios'!$B$1:$B$510 = $BJ16), 0), MATCH(BQ$12, 'Build Scenarios'!$D$5:$O$5, 0))
* INDEX('Cost Data'!$N$1:$U$500, MATCH(1, ('Cost Data'!$B$1:$B$500 = $BJ16) * ('Cost Data'!$C$1:$C$500 = $BK16), 0), MATCH($C16, 'Cost Data'!$N$12:$U$12, 0)), 0)</f>
        <v>0</v>
      </c>
      <c r="BR16" s="4" cm="1">
        <f t="array" ref="BR16">IFERROR(INDEX('Build Scenarios'!$D$1:$O$510, MATCH(1, ('Build Scenarios'!$C$1:$C$510= $C16) * ('Build Scenarios'!$B$1:$B$510 = $BJ16), 0), MATCH(BR$12, 'Build Scenarios'!$D$5:$O$5, 0))
* INDEX('Cost Data'!$N$1:$U$500, MATCH(1, ('Cost Data'!$B$1:$B$500 = $BJ16) * ('Cost Data'!$C$1:$C$500 = $BK16), 0), MATCH($C16, 'Cost Data'!$N$12:$U$12, 0)), 0)</f>
        <v>0</v>
      </c>
      <c r="BS16" s="4" cm="1">
        <f t="array" ref="BS16">IFERROR(INDEX('Build Scenarios'!$D$1:$O$510, MATCH(1, ('Build Scenarios'!$C$1:$C$510= $C16) * ('Build Scenarios'!$B$1:$B$510 = $BJ16), 0), MATCH(BS$12, 'Build Scenarios'!$D$5:$O$5, 0))
* INDEX('Cost Data'!$N$1:$U$500, MATCH(1, ('Cost Data'!$B$1:$B$500 = $BJ16) * ('Cost Data'!$C$1:$C$500 = $BK16), 0), MATCH($C16, 'Cost Data'!$N$12:$U$12, 0)), 0)</f>
        <v>0</v>
      </c>
      <c r="BT16" s="4" cm="1">
        <f t="array" ref="BT16">IFERROR(INDEX('Build Scenarios'!$D$1:$O$510, MATCH(1, ('Build Scenarios'!$C$1:$C$510= $C16) * ('Build Scenarios'!$B$1:$B$510 = $BJ16), 0), MATCH(BT$12, 'Build Scenarios'!$D$5:$O$5, 0))
* INDEX('Cost Data'!$N$1:$U$500, MATCH(1, ('Cost Data'!$B$1:$B$500 = $BJ16) * ('Cost Data'!$C$1:$C$500 = $BK16), 0), MATCH($C16, 'Cost Data'!$N$12:$U$12, 0)), 0)</f>
        <v>0</v>
      </c>
      <c r="BU16" s="4" cm="1">
        <f t="array" ref="BU16">IFERROR(INDEX('Build Scenarios'!$D$1:$O$510, MATCH(1, ('Build Scenarios'!$C$1:$C$510= $C16) * ('Build Scenarios'!$B$1:$B$510 = $BJ16), 0), MATCH(BU$12, 'Build Scenarios'!$D$5:$O$5, 0))
* INDEX('Cost Data'!$N$1:$U$500, MATCH(1, ('Cost Data'!$B$1:$B$500 = $BJ16) * ('Cost Data'!$C$1:$C$500 = $BK16), 0), MATCH($C16, 'Cost Data'!$N$12:$U$12, 0)), 0)</f>
        <v>0</v>
      </c>
      <c r="BV16" s="4" cm="1">
        <f t="array" ref="BV16">IFERROR(INDEX('Build Scenarios'!$D$1:$O$510, MATCH(1, ('Build Scenarios'!$C$1:$C$510= $C16) * ('Build Scenarios'!$B$1:$B$510 = $BJ16), 0), MATCH(BV$12, 'Build Scenarios'!$D$5:$O$5, 0))
* INDEX('Cost Data'!$N$1:$U$500, MATCH(1, ('Cost Data'!$B$1:$B$500 = $BJ16) * ('Cost Data'!$C$1:$C$500 = $BK16), 0), MATCH($C16, 'Cost Data'!$N$12:$U$12, 0)), 0)</f>
        <v>0</v>
      </c>
      <c r="BW16" s="4" cm="1">
        <f t="array" ref="BW16">IFERROR(INDEX('Build Scenarios'!$D$1:$O$510, MATCH(1, ('Build Scenarios'!$C$1:$C$510= $C16) * ('Build Scenarios'!$B$1:$B$510 = $BJ16), 0), MATCH(BW$12, 'Build Scenarios'!$D$5:$O$5, 0))
* INDEX('Cost Data'!$N$1:$U$500, MATCH(1, ('Cost Data'!$B$1:$B$500 = $BJ16) * ('Cost Data'!$C$1:$C$500 = $BK16), 0), MATCH($C16, 'Cost Data'!$N$12:$U$12, 0)), 0)</f>
        <v>0</v>
      </c>
    </row>
    <row r="17" spans="2:75" x14ac:dyDescent="0.2">
      <c r="B17" s="11" t="str">
        <f t="shared" si="12"/>
        <v>Tx - Mid</v>
      </c>
      <c r="C17" s="8" t="s">
        <v>58</v>
      </c>
      <c r="D17" s="4">
        <f t="shared" si="0"/>
        <v>0</v>
      </c>
      <c r="E17" s="4">
        <f t="shared" si="1"/>
        <v>0</v>
      </c>
      <c r="F17" s="4">
        <f t="shared" si="2"/>
        <v>0</v>
      </c>
      <c r="G17" s="4">
        <f t="shared" si="3"/>
        <v>0</v>
      </c>
      <c r="H17" s="4">
        <f t="shared" si="4"/>
        <v>0</v>
      </c>
      <c r="I17" s="4">
        <f t="shared" si="5"/>
        <v>0</v>
      </c>
      <c r="J17" s="4">
        <f t="shared" si="6"/>
        <v>0</v>
      </c>
      <c r="K17" s="4">
        <f t="shared" si="7"/>
        <v>0</v>
      </c>
      <c r="L17" s="4">
        <f t="shared" si="8"/>
        <v>11.530433540305474</v>
      </c>
      <c r="M17" s="4">
        <f t="shared" si="9"/>
        <v>11.530433540305474</v>
      </c>
      <c r="N17" s="4">
        <f t="shared" si="10"/>
        <v>11.530433540305474</v>
      </c>
      <c r="O17" s="4">
        <f t="shared" si="11"/>
        <v>11.530433540305474</v>
      </c>
      <c r="Q17" s="11" t="str">
        <f t="shared" si="13"/>
        <v>Morro Bay</v>
      </c>
      <c r="R17" s="11" t="str" cm="1">
        <f t="array" ref="R17">INDEX('Cost Scenario Settings'!$D$32:$L$101, MATCH(1, ('Cost Scenario Settings'!$C$32:$C$101 = $B17) * ('Cost Scenario Settings'!$B$32:$B$101 = Q17), 0), MATCH($C17, 'Cost Scenario Settings'!$D$31:$L$31, 0))</f>
        <v>Tx - PSP Morro</v>
      </c>
      <c r="S17" s="4" cm="1">
        <f t="array" ref="S17">IFERROR(INDEX('Build Scenarios'!$D$1:$O$510, MATCH(1, ('Build Scenarios'!$C$1:$C$510= $C17) * ('Build Scenarios'!$B$1:$B$510 = $Q17), 0), MATCH(S$12, 'Build Scenarios'!$D$5:$O$5, 0))
* INDEX('Cost Data'!$N$1:$U$500, MATCH(1, ('Cost Data'!$B$1:$B$500 = $Q17) * ('Cost Data'!$C$1:$C$500 = $R17), 0), MATCH($C17, 'Cost Data'!$N$12:$U$12, 0)), 0)</f>
        <v>0</v>
      </c>
      <c r="T17" s="4" cm="1">
        <f t="array" ref="T17">IFERROR(INDEX('Build Scenarios'!$D$1:$O$510, MATCH(1, ('Build Scenarios'!$C$1:$C$510= $C17) * ('Build Scenarios'!$B$1:$B$510 = $Q17), 0), MATCH(T$12, 'Build Scenarios'!$D$5:$O$5, 0))
* INDEX('Cost Data'!$N$1:$U$500, MATCH(1, ('Cost Data'!$B$1:$B$500 = $Q17) * ('Cost Data'!$C$1:$C$500 = $R17), 0), MATCH($C17, 'Cost Data'!$N$12:$U$12, 0)), 0)</f>
        <v>0</v>
      </c>
      <c r="U17" s="4" cm="1">
        <f t="array" ref="U17">IFERROR(INDEX('Build Scenarios'!$D$1:$O$510, MATCH(1, ('Build Scenarios'!$C$1:$C$510= $C17) * ('Build Scenarios'!$B$1:$B$510 = $Q17), 0), MATCH(U$12, 'Build Scenarios'!$D$5:$O$5, 0))
* INDEX('Cost Data'!$N$1:$U$500, MATCH(1, ('Cost Data'!$B$1:$B$500 = $Q17) * ('Cost Data'!$C$1:$C$500 = $R17), 0), MATCH($C17, 'Cost Data'!$N$12:$U$12, 0)), 0)</f>
        <v>0</v>
      </c>
      <c r="V17" s="4" cm="1">
        <f t="array" ref="V17">IFERROR(INDEX('Build Scenarios'!$D$1:$O$510, MATCH(1, ('Build Scenarios'!$C$1:$C$510= $C17) * ('Build Scenarios'!$B$1:$B$510 = $Q17), 0), MATCH(V$12, 'Build Scenarios'!$D$5:$O$5, 0))
* INDEX('Cost Data'!$N$1:$U$500, MATCH(1, ('Cost Data'!$B$1:$B$500 = $Q17) * ('Cost Data'!$C$1:$C$500 = $R17), 0), MATCH($C17, 'Cost Data'!$N$12:$U$12, 0)), 0)</f>
        <v>0</v>
      </c>
      <c r="W17" s="4" cm="1">
        <f t="array" ref="W17">IFERROR(INDEX('Build Scenarios'!$D$1:$O$510, MATCH(1, ('Build Scenarios'!$C$1:$C$510= $C17) * ('Build Scenarios'!$B$1:$B$510 = $Q17), 0), MATCH(W$12, 'Build Scenarios'!$D$5:$O$5, 0))
* INDEX('Cost Data'!$N$1:$U$500, MATCH(1, ('Cost Data'!$B$1:$B$500 = $Q17) * ('Cost Data'!$C$1:$C$500 = $R17), 0), MATCH($C17, 'Cost Data'!$N$12:$U$12, 0)), 0)</f>
        <v>0</v>
      </c>
      <c r="X17" s="4" cm="1">
        <f t="array" ref="X17">IFERROR(INDEX('Build Scenarios'!$D$1:$O$510, MATCH(1, ('Build Scenarios'!$C$1:$C$510= $C17) * ('Build Scenarios'!$B$1:$B$510 = $Q17), 0), MATCH(X$12, 'Build Scenarios'!$D$5:$O$5, 0))
* INDEX('Cost Data'!$N$1:$U$500, MATCH(1, ('Cost Data'!$B$1:$B$500 = $Q17) * ('Cost Data'!$C$1:$C$500 = $R17), 0), MATCH($C17, 'Cost Data'!$N$12:$U$12, 0)), 0)</f>
        <v>0</v>
      </c>
      <c r="Y17" s="4" cm="1">
        <f t="array" ref="Y17">IFERROR(INDEX('Build Scenarios'!$D$1:$O$510, MATCH(1, ('Build Scenarios'!$C$1:$C$510= $C17) * ('Build Scenarios'!$B$1:$B$510 = $Q17), 0), MATCH(Y$12, 'Build Scenarios'!$D$5:$O$5, 0))
* INDEX('Cost Data'!$N$1:$U$500, MATCH(1, ('Cost Data'!$B$1:$B$500 = $Q17) * ('Cost Data'!$C$1:$C$500 = $R17), 0), MATCH($C17, 'Cost Data'!$N$12:$U$12, 0)), 0)</f>
        <v>0</v>
      </c>
      <c r="Z17" s="4" cm="1">
        <f t="array" ref="Z17">IFERROR(INDEX('Build Scenarios'!$D$1:$O$510, MATCH(1, ('Build Scenarios'!$C$1:$C$510= $C17) * ('Build Scenarios'!$B$1:$B$510 = $Q17), 0), MATCH(Z$12, 'Build Scenarios'!$D$5:$O$5, 0))
* INDEX('Cost Data'!$N$1:$U$500, MATCH(1, ('Cost Data'!$B$1:$B$500 = $Q17) * ('Cost Data'!$C$1:$C$500 = $R17), 0), MATCH($C17, 'Cost Data'!$N$12:$U$12, 0)), 0)</f>
        <v>0</v>
      </c>
      <c r="AA17" s="4" cm="1">
        <f t="array" ref="AA17">IFERROR(INDEX('Build Scenarios'!$D$1:$O$510, MATCH(1, ('Build Scenarios'!$C$1:$C$510= $C17) * ('Build Scenarios'!$B$1:$B$510 = $Q17), 0), MATCH(AA$12, 'Build Scenarios'!$D$5:$O$5, 0))
* INDEX('Cost Data'!$N$1:$U$500, MATCH(1, ('Cost Data'!$B$1:$B$500 = $Q17) * ('Cost Data'!$C$1:$C$500 = $R17), 0), MATCH($C17, 'Cost Data'!$N$12:$U$12, 0)), 0)</f>
        <v>11.530433540305474</v>
      </c>
      <c r="AB17" s="4" cm="1">
        <f t="array" ref="AB17">IFERROR(INDEX('Build Scenarios'!$D$1:$O$510, MATCH(1, ('Build Scenarios'!$C$1:$C$510= $C17) * ('Build Scenarios'!$B$1:$B$510 = $Q17), 0), MATCH(AB$12, 'Build Scenarios'!$D$5:$O$5, 0))
* INDEX('Cost Data'!$N$1:$U$500, MATCH(1, ('Cost Data'!$B$1:$B$500 = $Q17) * ('Cost Data'!$C$1:$C$500 = $R17), 0), MATCH($C17, 'Cost Data'!$N$12:$U$12, 0)), 0)</f>
        <v>11.530433540305474</v>
      </c>
      <c r="AC17" s="4" cm="1">
        <f t="array" ref="AC17">IFERROR(INDEX('Build Scenarios'!$D$1:$O$510, MATCH(1, ('Build Scenarios'!$C$1:$C$510= $C17) * ('Build Scenarios'!$B$1:$B$510 = $Q17), 0), MATCH(AC$12, 'Build Scenarios'!$D$5:$O$5, 0))
* INDEX('Cost Data'!$N$1:$U$500, MATCH(1, ('Cost Data'!$B$1:$B$500 = $Q17) * ('Cost Data'!$C$1:$C$500 = $R17), 0), MATCH($C17, 'Cost Data'!$N$12:$U$12, 0)), 0)</f>
        <v>11.530433540305474</v>
      </c>
      <c r="AD17" s="4" cm="1">
        <f t="array" ref="AD17">IFERROR(INDEX('Build Scenarios'!$D$1:$O$510, MATCH(1, ('Build Scenarios'!$C$1:$C$510= $C17) * ('Build Scenarios'!$B$1:$B$510 = $Q17), 0), MATCH(AD$12, 'Build Scenarios'!$D$5:$O$5, 0))
* INDEX('Cost Data'!$N$1:$U$500, MATCH(1, ('Cost Data'!$B$1:$B$500 = $Q17) * ('Cost Data'!$C$1:$C$500 = $R17), 0), MATCH($C17, 'Cost Data'!$N$12:$U$12, 0)), 0)</f>
        <v>11.530433540305474</v>
      </c>
      <c r="AF17" s="11" t="str">
        <f t="shared" si="14"/>
        <v>Humboldt Bay</v>
      </c>
      <c r="AG17" s="11" cm="1">
        <f t="array" ref="AG17">INDEX('Cost Scenario Settings'!$D$32:$L$101, MATCH(1, ('Cost Scenario Settings'!$C$32:$C$101 = $B17) * ('Cost Scenario Settings'!$B$32:$B$101 = AF17), 0), MATCH($C17, 'Cost Scenario Settings'!$D$31:$L$31, 0))</f>
        <v>0</v>
      </c>
      <c r="AH17" s="4" cm="1">
        <f t="array" ref="AH17">IFERROR(INDEX('Build Scenarios'!$D$1:$O$510, MATCH(1, ('Build Scenarios'!$C$1:$C$510= $C17) * ('Build Scenarios'!$B$1:$B$510 = $AF17), 0), MATCH(AH$12, 'Build Scenarios'!$D$5:$O$5, 0))
* INDEX('Cost Data'!$N$1:$U$500, MATCH(1, ('Cost Data'!$B$1:$B$500 = $AF17) * ('Cost Data'!$C$1:$C$500 = $AG17), 0), MATCH($C17, 'Cost Data'!$N$12:$U$12, 0)), 0)</f>
        <v>0</v>
      </c>
      <c r="AI17" s="4" cm="1">
        <f t="array" ref="AI17">IFERROR(INDEX('Build Scenarios'!$D$1:$O$510, MATCH(1, ('Build Scenarios'!$C$1:$C$510= $C17) * ('Build Scenarios'!$B$1:$B$510 = $AF17), 0), MATCH(AI$12, 'Build Scenarios'!$D$5:$O$5, 0))
* INDEX('Cost Data'!$N$1:$U$500, MATCH(1, ('Cost Data'!$B$1:$B$500 = $AF17) * ('Cost Data'!$C$1:$C$500 = $AG17), 0), MATCH($C17, 'Cost Data'!$N$12:$U$12, 0)), 0)</f>
        <v>0</v>
      </c>
      <c r="AJ17" s="4" cm="1">
        <f t="array" ref="AJ17">IFERROR(INDEX('Build Scenarios'!$D$1:$O$510, MATCH(1, ('Build Scenarios'!$C$1:$C$510= $C17) * ('Build Scenarios'!$B$1:$B$510 = $AF17), 0), MATCH(AJ$12, 'Build Scenarios'!$D$5:$O$5, 0))
* INDEX('Cost Data'!$N$1:$U$500, MATCH(1, ('Cost Data'!$B$1:$B$500 = $AF17) * ('Cost Data'!$C$1:$C$500 = $AG17), 0), MATCH($C17, 'Cost Data'!$N$12:$U$12, 0)), 0)</f>
        <v>0</v>
      </c>
      <c r="AK17" s="4" cm="1">
        <f t="array" ref="AK17">IFERROR(INDEX('Build Scenarios'!$D$1:$O$510, MATCH(1, ('Build Scenarios'!$C$1:$C$510= $C17) * ('Build Scenarios'!$B$1:$B$510 = $AF17), 0), MATCH(AK$12, 'Build Scenarios'!$D$5:$O$5, 0))
* INDEX('Cost Data'!$N$1:$U$500, MATCH(1, ('Cost Data'!$B$1:$B$500 = $AF17) * ('Cost Data'!$C$1:$C$500 = $AG17), 0), MATCH($C17, 'Cost Data'!$N$12:$U$12, 0)), 0)</f>
        <v>0</v>
      </c>
      <c r="AL17" s="4" cm="1">
        <f t="array" ref="AL17">IFERROR(INDEX('Build Scenarios'!$D$1:$O$510, MATCH(1, ('Build Scenarios'!$C$1:$C$510= $C17) * ('Build Scenarios'!$B$1:$B$510 = $AF17), 0), MATCH(AL$12, 'Build Scenarios'!$D$5:$O$5, 0))
* INDEX('Cost Data'!$N$1:$U$500, MATCH(1, ('Cost Data'!$B$1:$B$500 = $AF17) * ('Cost Data'!$C$1:$C$500 = $AG17), 0), MATCH($C17, 'Cost Data'!$N$12:$U$12, 0)), 0)</f>
        <v>0</v>
      </c>
      <c r="AM17" s="4" cm="1">
        <f t="array" ref="AM17">IFERROR(INDEX('Build Scenarios'!$D$1:$O$510, MATCH(1, ('Build Scenarios'!$C$1:$C$510= $C17) * ('Build Scenarios'!$B$1:$B$510 = $AF17), 0), MATCH(AM$12, 'Build Scenarios'!$D$5:$O$5, 0))
* INDEX('Cost Data'!$N$1:$U$500, MATCH(1, ('Cost Data'!$B$1:$B$500 = $AF17) * ('Cost Data'!$C$1:$C$500 = $AG17), 0), MATCH($C17, 'Cost Data'!$N$12:$U$12, 0)), 0)</f>
        <v>0</v>
      </c>
      <c r="AN17" s="4" cm="1">
        <f t="array" ref="AN17">IFERROR(INDEX('Build Scenarios'!$D$1:$O$510, MATCH(1, ('Build Scenarios'!$C$1:$C$510= $C17) * ('Build Scenarios'!$B$1:$B$510 = $AF17), 0), MATCH(AN$12, 'Build Scenarios'!$D$5:$O$5, 0))
* INDEX('Cost Data'!$N$1:$U$500, MATCH(1, ('Cost Data'!$B$1:$B$500 = $AF17) * ('Cost Data'!$C$1:$C$500 = $AG17), 0), MATCH($C17, 'Cost Data'!$N$12:$U$12, 0)), 0)</f>
        <v>0</v>
      </c>
      <c r="AO17" s="4" cm="1">
        <f t="array" ref="AO17">IFERROR(INDEX('Build Scenarios'!$D$1:$O$510, MATCH(1, ('Build Scenarios'!$C$1:$C$510= $C17) * ('Build Scenarios'!$B$1:$B$510 = $AF17), 0), MATCH(AO$12, 'Build Scenarios'!$D$5:$O$5, 0))
* INDEX('Cost Data'!$N$1:$U$500, MATCH(1, ('Cost Data'!$B$1:$B$500 = $AF17) * ('Cost Data'!$C$1:$C$500 = $AG17), 0), MATCH($C17, 'Cost Data'!$N$12:$U$12, 0)), 0)</f>
        <v>0</v>
      </c>
      <c r="AP17" s="4" cm="1">
        <f t="array" ref="AP17">IFERROR(INDEX('Build Scenarios'!$D$1:$O$510, MATCH(1, ('Build Scenarios'!$C$1:$C$510= $C17) * ('Build Scenarios'!$B$1:$B$510 = $AF17), 0), MATCH(AP$12, 'Build Scenarios'!$D$5:$O$5, 0))
* INDEX('Cost Data'!$N$1:$U$500, MATCH(1, ('Cost Data'!$B$1:$B$500 = $AF17) * ('Cost Data'!$C$1:$C$500 = $AG17), 0), MATCH($C17, 'Cost Data'!$N$12:$U$12, 0)), 0)</f>
        <v>0</v>
      </c>
      <c r="AQ17" s="4" cm="1">
        <f t="array" ref="AQ17">IFERROR(INDEX('Build Scenarios'!$D$1:$O$510, MATCH(1, ('Build Scenarios'!$C$1:$C$510= $C17) * ('Build Scenarios'!$B$1:$B$510 = $AF17), 0), MATCH(AQ$12, 'Build Scenarios'!$D$5:$O$5, 0))
* INDEX('Cost Data'!$N$1:$U$500, MATCH(1, ('Cost Data'!$B$1:$B$500 = $AF17) * ('Cost Data'!$C$1:$C$500 = $AG17), 0), MATCH($C17, 'Cost Data'!$N$12:$U$12, 0)), 0)</f>
        <v>0</v>
      </c>
      <c r="AR17" s="4" cm="1">
        <f t="array" ref="AR17">IFERROR(INDEX('Build Scenarios'!$D$1:$O$510, MATCH(1, ('Build Scenarios'!$C$1:$C$510= $C17) * ('Build Scenarios'!$B$1:$B$510 = $AF17), 0), MATCH(AR$12, 'Build Scenarios'!$D$5:$O$5, 0))
* INDEX('Cost Data'!$N$1:$U$500, MATCH(1, ('Cost Data'!$B$1:$B$500 = $AF17) * ('Cost Data'!$C$1:$C$500 = $AG17), 0), MATCH($C17, 'Cost Data'!$N$12:$U$12, 0)), 0)</f>
        <v>0</v>
      </c>
      <c r="AS17" s="4" cm="1">
        <f t="array" ref="AS17">IFERROR(INDEX('Build Scenarios'!$D$1:$O$510, MATCH(1, ('Build Scenarios'!$C$1:$C$510= $C17) * ('Build Scenarios'!$B$1:$B$510 = $AF17), 0), MATCH(AS$12, 'Build Scenarios'!$D$5:$O$5, 0))
* INDEX('Cost Data'!$N$1:$U$500, MATCH(1, ('Cost Data'!$B$1:$B$500 = $AF17) * ('Cost Data'!$C$1:$C$500 = $AG17), 0), MATCH($C17, 'Cost Data'!$N$12:$U$12, 0)), 0)</f>
        <v>0</v>
      </c>
      <c r="AU17" s="11" t="str">
        <f t="shared" si="15"/>
        <v>Del Norte</v>
      </c>
      <c r="AV17" s="11" cm="1">
        <f t="array" ref="AV17">INDEX('Cost Scenario Settings'!$D$32:$L$101, MATCH(1, ('Cost Scenario Settings'!$C$32:$C$101 = $B17) * ('Cost Scenario Settings'!$B$32:$B$101 = AU17), 0), MATCH($C17, 'Cost Scenario Settings'!$D$31:$L$31, 0))</f>
        <v>0</v>
      </c>
      <c r="AW17" s="4" cm="1">
        <f t="array" ref="AW17">IFERROR(INDEX('Build Scenarios'!$D$1:$O$510, MATCH(1, ('Build Scenarios'!$C$1:$C$510= $C17) * ('Build Scenarios'!$B$1:$B$510 = $AU17), 0), MATCH(AW$12, 'Build Scenarios'!$D$5:$O$5, 0))
* INDEX('Cost Data'!$N$1:$U$500, MATCH(1, ('Cost Data'!$B$1:$B$500 = $AU17) * ('Cost Data'!$C$1:$C$500 = $AV17), 0), MATCH($C17, 'Cost Data'!$N$12:$U$12, 0)), 0)</f>
        <v>0</v>
      </c>
      <c r="AX17" s="4" cm="1">
        <f t="array" ref="AX17">IFERROR(INDEX('Build Scenarios'!$D$1:$O$510, MATCH(1, ('Build Scenarios'!$C$1:$C$510= $C17) * ('Build Scenarios'!$B$1:$B$510 = $AU17), 0), MATCH(AX$12, 'Build Scenarios'!$D$5:$O$5, 0))
* INDEX('Cost Data'!$N$1:$U$500, MATCH(1, ('Cost Data'!$B$1:$B$500 = $AU17) * ('Cost Data'!$C$1:$C$500 = $AV17), 0), MATCH($C17, 'Cost Data'!$N$12:$U$12, 0)), 0)</f>
        <v>0</v>
      </c>
      <c r="AY17" s="4" cm="1">
        <f t="array" ref="AY17">IFERROR(INDEX('Build Scenarios'!$D$1:$O$510, MATCH(1, ('Build Scenarios'!$C$1:$C$510= $C17) * ('Build Scenarios'!$B$1:$B$510 = $AU17), 0), MATCH(AY$12, 'Build Scenarios'!$D$5:$O$5, 0))
* INDEX('Cost Data'!$N$1:$U$500, MATCH(1, ('Cost Data'!$B$1:$B$500 = $AU17) * ('Cost Data'!$C$1:$C$500 = $AV17), 0), MATCH($C17, 'Cost Data'!$N$12:$U$12, 0)), 0)</f>
        <v>0</v>
      </c>
      <c r="AZ17" s="4" cm="1">
        <f t="array" ref="AZ17">IFERROR(INDEX('Build Scenarios'!$D$1:$O$510, MATCH(1, ('Build Scenarios'!$C$1:$C$510= $C17) * ('Build Scenarios'!$B$1:$B$510 = $AU17), 0), MATCH(AZ$12, 'Build Scenarios'!$D$5:$O$5, 0))
* INDEX('Cost Data'!$N$1:$U$500, MATCH(1, ('Cost Data'!$B$1:$B$500 = $AU17) * ('Cost Data'!$C$1:$C$500 = $AV17), 0), MATCH($C17, 'Cost Data'!$N$12:$U$12, 0)), 0)</f>
        <v>0</v>
      </c>
      <c r="BA17" s="4" cm="1">
        <f t="array" ref="BA17">IFERROR(INDEX('Build Scenarios'!$D$1:$O$510, MATCH(1, ('Build Scenarios'!$C$1:$C$510= $C17) * ('Build Scenarios'!$B$1:$B$510 = $AU17), 0), MATCH(BA$12, 'Build Scenarios'!$D$5:$O$5, 0))
* INDEX('Cost Data'!$N$1:$U$500, MATCH(1, ('Cost Data'!$B$1:$B$500 = $AU17) * ('Cost Data'!$C$1:$C$500 = $AV17), 0), MATCH($C17, 'Cost Data'!$N$12:$U$12, 0)), 0)</f>
        <v>0</v>
      </c>
      <c r="BB17" s="4" cm="1">
        <f t="array" ref="BB17">IFERROR(INDEX('Build Scenarios'!$D$1:$O$510, MATCH(1, ('Build Scenarios'!$C$1:$C$510= $C17) * ('Build Scenarios'!$B$1:$B$510 = $AU17), 0), MATCH(BB$12, 'Build Scenarios'!$D$5:$O$5, 0))
* INDEX('Cost Data'!$N$1:$U$500, MATCH(1, ('Cost Data'!$B$1:$B$500 = $AU17) * ('Cost Data'!$C$1:$C$500 = $AV17), 0), MATCH($C17, 'Cost Data'!$N$12:$U$12, 0)), 0)</f>
        <v>0</v>
      </c>
      <c r="BC17" s="4" cm="1">
        <f t="array" ref="BC17">IFERROR(INDEX('Build Scenarios'!$D$1:$O$510, MATCH(1, ('Build Scenarios'!$C$1:$C$510= $C17) * ('Build Scenarios'!$B$1:$B$510 = $AU17), 0), MATCH(BC$12, 'Build Scenarios'!$D$5:$O$5, 0))
* INDEX('Cost Data'!$N$1:$U$500, MATCH(1, ('Cost Data'!$B$1:$B$500 = $AU17) * ('Cost Data'!$C$1:$C$500 = $AV17), 0), MATCH($C17, 'Cost Data'!$N$12:$U$12, 0)), 0)</f>
        <v>0</v>
      </c>
      <c r="BD17" s="4" cm="1">
        <f t="array" ref="BD17">IFERROR(INDEX('Build Scenarios'!$D$1:$O$510, MATCH(1, ('Build Scenarios'!$C$1:$C$510= $C17) * ('Build Scenarios'!$B$1:$B$510 = $AU17), 0), MATCH(BD$12, 'Build Scenarios'!$D$5:$O$5, 0))
* INDEX('Cost Data'!$N$1:$U$500, MATCH(1, ('Cost Data'!$B$1:$B$500 = $AU17) * ('Cost Data'!$C$1:$C$500 = $AV17), 0), MATCH($C17, 'Cost Data'!$N$12:$U$12, 0)), 0)</f>
        <v>0</v>
      </c>
      <c r="BE17" s="4" cm="1">
        <f t="array" ref="BE17">IFERROR(INDEX('Build Scenarios'!$D$1:$O$510, MATCH(1, ('Build Scenarios'!$C$1:$C$510= $C17) * ('Build Scenarios'!$B$1:$B$510 = $AU17), 0), MATCH(BE$12, 'Build Scenarios'!$D$5:$O$5, 0))
* INDEX('Cost Data'!$N$1:$U$500, MATCH(1, ('Cost Data'!$B$1:$B$500 = $AU17) * ('Cost Data'!$C$1:$C$500 = $AV17), 0), MATCH($C17, 'Cost Data'!$N$12:$U$12, 0)), 0)</f>
        <v>0</v>
      </c>
      <c r="BF17" s="4" cm="1">
        <f t="array" ref="BF17">IFERROR(INDEX('Build Scenarios'!$D$1:$O$510, MATCH(1, ('Build Scenarios'!$C$1:$C$510= $C17) * ('Build Scenarios'!$B$1:$B$510 = $AU17), 0), MATCH(BF$12, 'Build Scenarios'!$D$5:$O$5, 0))
* INDEX('Cost Data'!$N$1:$U$500, MATCH(1, ('Cost Data'!$B$1:$B$500 = $AU17) * ('Cost Data'!$C$1:$C$500 = $AV17), 0), MATCH($C17, 'Cost Data'!$N$12:$U$12, 0)), 0)</f>
        <v>0</v>
      </c>
      <c r="BG17" s="4" cm="1">
        <f t="array" ref="BG17">IFERROR(INDEX('Build Scenarios'!$D$1:$O$510, MATCH(1, ('Build Scenarios'!$C$1:$C$510= $C17) * ('Build Scenarios'!$B$1:$B$510 = $AU17), 0), MATCH(BG$12, 'Build Scenarios'!$D$5:$O$5, 0))
* INDEX('Cost Data'!$N$1:$U$500, MATCH(1, ('Cost Data'!$B$1:$B$500 = $AU17) * ('Cost Data'!$C$1:$C$500 = $AV17), 0), MATCH($C17, 'Cost Data'!$N$12:$U$12, 0)), 0)</f>
        <v>0</v>
      </c>
      <c r="BH17" s="4" cm="1">
        <f t="array" ref="BH17">IFERROR(INDEX('Build Scenarios'!$D$1:$O$510, MATCH(1, ('Build Scenarios'!$C$1:$C$510= $C17) * ('Build Scenarios'!$B$1:$B$510 = $AU17), 0), MATCH(BH$12, 'Build Scenarios'!$D$5:$O$5, 0))
* INDEX('Cost Data'!$N$1:$U$500, MATCH(1, ('Cost Data'!$B$1:$B$500 = $AU17) * ('Cost Data'!$C$1:$C$500 = $AV17), 0), MATCH($C17, 'Cost Data'!$N$12:$U$12, 0)), 0)</f>
        <v>0</v>
      </c>
      <c r="BJ17" s="11" t="str">
        <f t="shared" si="16"/>
        <v>Cape Mendocino</v>
      </c>
      <c r="BK17" s="11" cm="1">
        <f t="array" ref="BK17">INDEX('Cost Scenario Settings'!$D$32:$L$101, MATCH(1, ('Cost Scenario Settings'!$C$32:$C$101 = $B17) * ('Cost Scenario Settings'!$B$32:$B$101 = BJ17), 0), MATCH($C17, 'Cost Scenario Settings'!$D$31:$L$31, 0))</f>
        <v>0</v>
      </c>
      <c r="BL17" s="4" cm="1">
        <f t="array" ref="BL17">IFERROR(INDEX('Build Scenarios'!$D$1:$O$510, MATCH(1, ('Build Scenarios'!$C$1:$C$510= $C17) * ('Build Scenarios'!$B$1:$B$510 = $BJ17), 0), MATCH(BL$12, 'Build Scenarios'!$D$5:$O$5, 0))
* INDEX('Cost Data'!$N$1:$U$500, MATCH(1, ('Cost Data'!$B$1:$B$500 = $BJ17) * ('Cost Data'!$C$1:$C$500 = $BK17), 0), MATCH($C17, 'Cost Data'!$N$12:$U$12, 0)), 0)</f>
        <v>0</v>
      </c>
      <c r="BM17" s="4" cm="1">
        <f t="array" ref="BM17">IFERROR(INDEX('Build Scenarios'!$D$1:$O$510, MATCH(1, ('Build Scenarios'!$C$1:$C$510= $C17) * ('Build Scenarios'!$B$1:$B$510 = $BJ17), 0), MATCH(BM$12, 'Build Scenarios'!$D$5:$O$5, 0))
* INDEX('Cost Data'!$N$1:$U$500, MATCH(1, ('Cost Data'!$B$1:$B$500 = $BJ17) * ('Cost Data'!$C$1:$C$500 = $BK17), 0), MATCH($C17, 'Cost Data'!$N$12:$U$12, 0)), 0)</f>
        <v>0</v>
      </c>
      <c r="BN17" s="4" cm="1">
        <f t="array" ref="BN17">IFERROR(INDEX('Build Scenarios'!$D$1:$O$510, MATCH(1, ('Build Scenarios'!$C$1:$C$510= $C17) * ('Build Scenarios'!$B$1:$B$510 = $BJ17), 0), MATCH(BN$12, 'Build Scenarios'!$D$5:$O$5, 0))
* INDEX('Cost Data'!$N$1:$U$500, MATCH(1, ('Cost Data'!$B$1:$B$500 = $BJ17) * ('Cost Data'!$C$1:$C$500 = $BK17), 0), MATCH($C17, 'Cost Data'!$N$12:$U$12, 0)), 0)</f>
        <v>0</v>
      </c>
      <c r="BO17" s="4" cm="1">
        <f t="array" ref="BO17">IFERROR(INDEX('Build Scenarios'!$D$1:$O$510, MATCH(1, ('Build Scenarios'!$C$1:$C$510= $C17) * ('Build Scenarios'!$B$1:$B$510 = $BJ17), 0), MATCH(BO$12, 'Build Scenarios'!$D$5:$O$5, 0))
* INDEX('Cost Data'!$N$1:$U$500, MATCH(1, ('Cost Data'!$B$1:$B$500 = $BJ17) * ('Cost Data'!$C$1:$C$500 = $BK17), 0), MATCH($C17, 'Cost Data'!$N$12:$U$12, 0)), 0)</f>
        <v>0</v>
      </c>
      <c r="BP17" s="4" cm="1">
        <f t="array" ref="BP17">IFERROR(INDEX('Build Scenarios'!$D$1:$O$510, MATCH(1, ('Build Scenarios'!$C$1:$C$510= $C17) * ('Build Scenarios'!$B$1:$B$510 = $BJ17), 0), MATCH(BP$12, 'Build Scenarios'!$D$5:$O$5, 0))
* INDEX('Cost Data'!$N$1:$U$500, MATCH(1, ('Cost Data'!$B$1:$B$500 = $BJ17) * ('Cost Data'!$C$1:$C$500 = $BK17), 0), MATCH($C17, 'Cost Data'!$N$12:$U$12, 0)), 0)</f>
        <v>0</v>
      </c>
      <c r="BQ17" s="4" cm="1">
        <f t="array" ref="BQ17">IFERROR(INDEX('Build Scenarios'!$D$1:$O$510, MATCH(1, ('Build Scenarios'!$C$1:$C$510= $C17) * ('Build Scenarios'!$B$1:$B$510 = $BJ17), 0), MATCH(BQ$12, 'Build Scenarios'!$D$5:$O$5, 0))
* INDEX('Cost Data'!$N$1:$U$500, MATCH(1, ('Cost Data'!$B$1:$B$500 = $BJ17) * ('Cost Data'!$C$1:$C$500 = $BK17), 0), MATCH($C17, 'Cost Data'!$N$12:$U$12, 0)), 0)</f>
        <v>0</v>
      </c>
      <c r="BR17" s="4" cm="1">
        <f t="array" ref="BR17">IFERROR(INDEX('Build Scenarios'!$D$1:$O$510, MATCH(1, ('Build Scenarios'!$C$1:$C$510= $C17) * ('Build Scenarios'!$B$1:$B$510 = $BJ17), 0), MATCH(BR$12, 'Build Scenarios'!$D$5:$O$5, 0))
* INDEX('Cost Data'!$N$1:$U$500, MATCH(1, ('Cost Data'!$B$1:$B$500 = $BJ17) * ('Cost Data'!$C$1:$C$500 = $BK17), 0), MATCH($C17, 'Cost Data'!$N$12:$U$12, 0)), 0)</f>
        <v>0</v>
      </c>
      <c r="BS17" s="4" cm="1">
        <f t="array" ref="BS17">IFERROR(INDEX('Build Scenarios'!$D$1:$O$510, MATCH(1, ('Build Scenarios'!$C$1:$C$510= $C17) * ('Build Scenarios'!$B$1:$B$510 = $BJ17), 0), MATCH(BS$12, 'Build Scenarios'!$D$5:$O$5, 0))
* INDEX('Cost Data'!$N$1:$U$500, MATCH(1, ('Cost Data'!$B$1:$B$500 = $BJ17) * ('Cost Data'!$C$1:$C$500 = $BK17), 0), MATCH($C17, 'Cost Data'!$N$12:$U$12, 0)), 0)</f>
        <v>0</v>
      </c>
      <c r="BT17" s="4" cm="1">
        <f t="array" ref="BT17">IFERROR(INDEX('Build Scenarios'!$D$1:$O$510, MATCH(1, ('Build Scenarios'!$C$1:$C$510= $C17) * ('Build Scenarios'!$B$1:$B$510 = $BJ17), 0), MATCH(BT$12, 'Build Scenarios'!$D$5:$O$5, 0))
* INDEX('Cost Data'!$N$1:$U$500, MATCH(1, ('Cost Data'!$B$1:$B$500 = $BJ17) * ('Cost Data'!$C$1:$C$500 = $BK17), 0), MATCH($C17, 'Cost Data'!$N$12:$U$12, 0)), 0)</f>
        <v>0</v>
      </c>
      <c r="BU17" s="4" cm="1">
        <f t="array" ref="BU17">IFERROR(INDEX('Build Scenarios'!$D$1:$O$510, MATCH(1, ('Build Scenarios'!$C$1:$C$510= $C17) * ('Build Scenarios'!$B$1:$B$510 = $BJ17), 0), MATCH(BU$12, 'Build Scenarios'!$D$5:$O$5, 0))
* INDEX('Cost Data'!$N$1:$U$500, MATCH(1, ('Cost Data'!$B$1:$B$500 = $BJ17) * ('Cost Data'!$C$1:$C$500 = $BK17), 0), MATCH($C17, 'Cost Data'!$N$12:$U$12, 0)), 0)</f>
        <v>0</v>
      </c>
      <c r="BV17" s="4" cm="1">
        <f t="array" ref="BV17">IFERROR(INDEX('Build Scenarios'!$D$1:$O$510, MATCH(1, ('Build Scenarios'!$C$1:$C$510= $C17) * ('Build Scenarios'!$B$1:$B$510 = $BJ17), 0), MATCH(BV$12, 'Build Scenarios'!$D$5:$O$5, 0))
* INDEX('Cost Data'!$N$1:$U$500, MATCH(1, ('Cost Data'!$B$1:$B$500 = $BJ17) * ('Cost Data'!$C$1:$C$500 = $BK17), 0), MATCH($C17, 'Cost Data'!$N$12:$U$12, 0)), 0)</f>
        <v>0</v>
      </c>
      <c r="BW17" s="4" cm="1">
        <f t="array" ref="BW17">IFERROR(INDEX('Build Scenarios'!$D$1:$O$510, MATCH(1, ('Build Scenarios'!$C$1:$C$510= $C17) * ('Build Scenarios'!$B$1:$B$510 = $BJ17), 0), MATCH(BW$12, 'Build Scenarios'!$D$5:$O$5, 0))
* INDEX('Cost Data'!$N$1:$U$500, MATCH(1, ('Cost Data'!$B$1:$B$500 = $BJ17) * ('Cost Data'!$C$1:$C$500 = $BK17), 0), MATCH($C17, 'Cost Data'!$N$12:$U$12, 0)), 0)</f>
        <v>0</v>
      </c>
    </row>
    <row r="18" spans="2:75" x14ac:dyDescent="0.2">
      <c r="B18" s="11" t="str">
        <f t="shared" si="12"/>
        <v>Tx - Mid</v>
      </c>
      <c r="C18" s="8" t="s">
        <v>59</v>
      </c>
      <c r="D18" s="4">
        <f t="shared" si="0"/>
        <v>0</v>
      </c>
      <c r="E18" s="4">
        <f t="shared" si="1"/>
        <v>0</v>
      </c>
      <c r="F18" s="4">
        <f t="shared" si="2"/>
        <v>0</v>
      </c>
      <c r="G18" s="4">
        <f t="shared" si="3"/>
        <v>0</v>
      </c>
      <c r="H18" s="4">
        <f t="shared" si="4"/>
        <v>0</v>
      </c>
      <c r="I18" s="4">
        <f t="shared" si="5"/>
        <v>0</v>
      </c>
      <c r="J18" s="4">
        <f t="shared" si="6"/>
        <v>0</v>
      </c>
      <c r="K18" s="4">
        <f t="shared" si="7"/>
        <v>0</v>
      </c>
      <c r="L18" s="4">
        <f t="shared" si="8"/>
        <v>11.530433540305474</v>
      </c>
      <c r="M18" s="4">
        <f t="shared" si="9"/>
        <v>11.530433540305474</v>
      </c>
      <c r="N18" s="4">
        <f t="shared" si="10"/>
        <v>11.530433540305474</v>
      </c>
      <c r="O18" s="4">
        <f t="shared" si="11"/>
        <v>11.530433540305474</v>
      </c>
      <c r="Q18" s="11" t="str">
        <f t="shared" si="13"/>
        <v>Morro Bay</v>
      </c>
      <c r="R18" s="11" t="str" cm="1">
        <f t="array" ref="R18">INDEX('Cost Scenario Settings'!$D$32:$L$101, MATCH(1, ('Cost Scenario Settings'!$C$32:$C$101 = $B18) * ('Cost Scenario Settings'!$B$32:$B$101 = Q18), 0), MATCH($C18, 'Cost Scenario Settings'!$D$31:$L$31, 0))</f>
        <v>Tx - PSP Morro</v>
      </c>
      <c r="S18" s="4" cm="1">
        <f t="array" ref="S18">IFERROR(INDEX('Build Scenarios'!$D$1:$O$510, MATCH(1, ('Build Scenarios'!$C$1:$C$510= $C18) * ('Build Scenarios'!$B$1:$B$510 = $Q18), 0), MATCH(S$12, 'Build Scenarios'!$D$5:$O$5, 0))
* INDEX('Cost Data'!$N$1:$U$500, MATCH(1, ('Cost Data'!$B$1:$B$500 = $Q18) * ('Cost Data'!$C$1:$C$500 = $R18), 0), MATCH($C18, 'Cost Data'!$N$12:$U$12, 0)), 0)</f>
        <v>0</v>
      </c>
      <c r="T18" s="4" cm="1">
        <f t="array" ref="T18">IFERROR(INDEX('Build Scenarios'!$D$1:$O$510, MATCH(1, ('Build Scenarios'!$C$1:$C$510= $C18) * ('Build Scenarios'!$B$1:$B$510 = $Q18), 0), MATCH(T$12, 'Build Scenarios'!$D$5:$O$5, 0))
* INDEX('Cost Data'!$N$1:$U$500, MATCH(1, ('Cost Data'!$B$1:$B$500 = $Q18) * ('Cost Data'!$C$1:$C$500 = $R18), 0), MATCH($C18, 'Cost Data'!$N$12:$U$12, 0)), 0)</f>
        <v>0</v>
      </c>
      <c r="U18" s="4" cm="1">
        <f t="array" ref="U18">IFERROR(INDEX('Build Scenarios'!$D$1:$O$510, MATCH(1, ('Build Scenarios'!$C$1:$C$510= $C18) * ('Build Scenarios'!$B$1:$B$510 = $Q18), 0), MATCH(U$12, 'Build Scenarios'!$D$5:$O$5, 0))
* INDEX('Cost Data'!$N$1:$U$500, MATCH(1, ('Cost Data'!$B$1:$B$500 = $Q18) * ('Cost Data'!$C$1:$C$500 = $R18), 0), MATCH($C18, 'Cost Data'!$N$12:$U$12, 0)), 0)</f>
        <v>0</v>
      </c>
      <c r="V18" s="4" cm="1">
        <f t="array" ref="V18">IFERROR(INDEX('Build Scenarios'!$D$1:$O$510, MATCH(1, ('Build Scenarios'!$C$1:$C$510= $C18) * ('Build Scenarios'!$B$1:$B$510 = $Q18), 0), MATCH(V$12, 'Build Scenarios'!$D$5:$O$5, 0))
* INDEX('Cost Data'!$N$1:$U$500, MATCH(1, ('Cost Data'!$B$1:$B$500 = $Q18) * ('Cost Data'!$C$1:$C$500 = $R18), 0), MATCH($C18, 'Cost Data'!$N$12:$U$12, 0)), 0)</f>
        <v>0</v>
      </c>
      <c r="W18" s="4" cm="1">
        <f t="array" ref="W18">IFERROR(INDEX('Build Scenarios'!$D$1:$O$510, MATCH(1, ('Build Scenarios'!$C$1:$C$510= $C18) * ('Build Scenarios'!$B$1:$B$510 = $Q18), 0), MATCH(W$12, 'Build Scenarios'!$D$5:$O$5, 0))
* INDEX('Cost Data'!$N$1:$U$500, MATCH(1, ('Cost Data'!$B$1:$B$500 = $Q18) * ('Cost Data'!$C$1:$C$500 = $R18), 0), MATCH($C18, 'Cost Data'!$N$12:$U$12, 0)), 0)</f>
        <v>0</v>
      </c>
      <c r="X18" s="4" cm="1">
        <f t="array" ref="X18">IFERROR(INDEX('Build Scenarios'!$D$1:$O$510, MATCH(1, ('Build Scenarios'!$C$1:$C$510= $C18) * ('Build Scenarios'!$B$1:$B$510 = $Q18), 0), MATCH(X$12, 'Build Scenarios'!$D$5:$O$5, 0))
* INDEX('Cost Data'!$N$1:$U$500, MATCH(1, ('Cost Data'!$B$1:$B$500 = $Q18) * ('Cost Data'!$C$1:$C$500 = $R18), 0), MATCH($C18, 'Cost Data'!$N$12:$U$12, 0)), 0)</f>
        <v>0</v>
      </c>
      <c r="Y18" s="4" cm="1">
        <f t="array" ref="Y18">IFERROR(INDEX('Build Scenarios'!$D$1:$O$510, MATCH(1, ('Build Scenarios'!$C$1:$C$510= $C18) * ('Build Scenarios'!$B$1:$B$510 = $Q18), 0), MATCH(Y$12, 'Build Scenarios'!$D$5:$O$5, 0))
* INDEX('Cost Data'!$N$1:$U$500, MATCH(1, ('Cost Data'!$B$1:$B$500 = $Q18) * ('Cost Data'!$C$1:$C$500 = $R18), 0), MATCH($C18, 'Cost Data'!$N$12:$U$12, 0)), 0)</f>
        <v>0</v>
      </c>
      <c r="Z18" s="4" cm="1">
        <f t="array" ref="Z18">IFERROR(INDEX('Build Scenarios'!$D$1:$O$510, MATCH(1, ('Build Scenarios'!$C$1:$C$510= $C18) * ('Build Scenarios'!$B$1:$B$510 = $Q18), 0), MATCH(Z$12, 'Build Scenarios'!$D$5:$O$5, 0))
* INDEX('Cost Data'!$N$1:$U$500, MATCH(1, ('Cost Data'!$B$1:$B$500 = $Q18) * ('Cost Data'!$C$1:$C$500 = $R18), 0), MATCH($C18, 'Cost Data'!$N$12:$U$12, 0)), 0)</f>
        <v>0</v>
      </c>
      <c r="AA18" s="4" cm="1">
        <f t="array" ref="AA18">IFERROR(INDEX('Build Scenarios'!$D$1:$O$510, MATCH(1, ('Build Scenarios'!$C$1:$C$510= $C18) * ('Build Scenarios'!$B$1:$B$510 = $Q18), 0), MATCH(AA$12, 'Build Scenarios'!$D$5:$O$5, 0))
* INDEX('Cost Data'!$N$1:$U$500, MATCH(1, ('Cost Data'!$B$1:$B$500 = $Q18) * ('Cost Data'!$C$1:$C$500 = $R18), 0), MATCH($C18, 'Cost Data'!$N$12:$U$12, 0)), 0)</f>
        <v>11.530433540305474</v>
      </c>
      <c r="AB18" s="4" cm="1">
        <f t="array" ref="AB18">IFERROR(INDEX('Build Scenarios'!$D$1:$O$510, MATCH(1, ('Build Scenarios'!$C$1:$C$510= $C18) * ('Build Scenarios'!$B$1:$B$510 = $Q18), 0), MATCH(AB$12, 'Build Scenarios'!$D$5:$O$5, 0))
* INDEX('Cost Data'!$N$1:$U$500, MATCH(1, ('Cost Data'!$B$1:$B$500 = $Q18) * ('Cost Data'!$C$1:$C$500 = $R18), 0), MATCH($C18, 'Cost Data'!$N$12:$U$12, 0)), 0)</f>
        <v>11.530433540305474</v>
      </c>
      <c r="AC18" s="4" cm="1">
        <f t="array" ref="AC18">IFERROR(INDEX('Build Scenarios'!$D$1:$O$510, MATCH(1, ('Build Scenarios'!$C$1:$C$510= $C18) * ('Build Scenarios'!$B$1:$B$510 = $Q18), 0), MATCH(AC$12, 'Build Scenarios'!$D$5:$O$5, 0))
* INDEX('Cost Data'!$N$1:$U$500, MATCH(1, ('Cost Data'!$B$1:$B$500 = $Q18) * ('Cost Data'!$C$1:$C$500 = $R18), 0), MATCH($C18, 'Cost Data'!$N$12:$U$12, 0)), 0)</f>
        <v>11.530433540305474</v>
      </c>
      <c r="AD18" s="4" cm="1">
        <f t="array" ref="AD18">IFERROR(INDEX('Build Scenarios'!$D$1:$O$510, MATCH(1, ('Build Scenarios'!$C$1:$C$510= $C18) * ('Build Scenarios'!$B$1:$B$510 = $Q18), 0), MATCH(AD$12, 'Build Scenarios'!$D$5:$O$5, 0))
* INDEX('Cost Data'!$N$1:$U$500, MATCH(1, ('Cost Data'!$B$1:$B$500 = $Q18) * ('Cost Data'!$C$1:$C$500 = $R18), 0), MATCH($C18, 'Cost Data'!$N$12:$U$12, 0)), 0)</f>
        <v>11.530433540305474</v>
      </c>
      <c r="AF18" s="11" t="str">
        <f t="shared" si="14"/>
        <v>Humboldt Bay</v>
      </c>
      <c r="AG18" s="11" cm="1">
        <f t="array" ref="AG18">INDEX('Cost Scenario Settings'!$D$32:$L$101, MATCH(1, ('Cost Scenario Settings'!$C$32:$C$101 = $B18) * ('Cost Scenario Settings'!$B$32:$B$101 = AF18), 0), MATCH($C18, 'Cost Scenario Settings'!$D$31:$L$31, 0))</f>
        <v>0</v>
      </c>
      <c r="AH18" s="4" cm="1">
        <f t="array" ref="AH18">IFERROR(INDEX('Build Scenarios'!$D$1:$O$510, MATCH(1, ('Build Scenarios'!$C$1:$C$510= $C18) * ('Build Scenarios'!$B$1:$B$510 = $AF18), 0), MATCH(AH$12, 'Build Scenarios'!$D$5:$O$5, 0))
* INDEX('Cost Data'!$N$1:$U$500, MATCH(1, ('Cost Data'!$B$1:$B$500 = $AF18) * ('Cost Data'!$C$1:$C$500 = $AG18), 0), MATCH($C18, 'Cost Data'!$N$12:$U$12, 0)), 0)</f>
        <v>0</v>
      </c>
      <c r="AI18" s="4" cm="1">
        <f t="array" ref="AI18">IFERROR(INDEX('Build Scenarios'!$D$1:$O$510, MATCH(1, ('Build Scenarios'!$C$1:$C$510= $C18) * ('Build Scenarios'!$B$1:$B$510 = $AF18), 0), MATCH(AI$12, 'Build Scenarios'!$D$5:$O$5, 0))
* INDEX('Cost Data'!$N$1:$U$500, MATCH(1, ('Cost Data'!$B$1:$B$500 = $AF18) * ('Cost Data'!$C$1:$C$500 = $AG18), 0), MATCH($C18, 'Cost Data'!$N$12:$U$12, 0)), 0)</f>
        <v>0</v>
      </c>
      <c r="AJ18" s="4" cm="1">
        <f t="array" ref="AJ18">IFERROR(INDEX('Build Scenarios'!$D$1:$O$510, MATCH(1, ('Build Scenarios'!$C$1:$C$510= $C18) * ('Build Scenarios'!$B$1:$B$510 = $AF18), 0), MATCH(AJ$12, 'Build Scenarios'!$D$5:$O$5, 0))
* INDEX('Cost Data'!$N$1:$U$500, MATCH(1, ('Cost Data'!$B$1:$B$500 = $AF18) * ('Cost Data'!$C$1:$C$500 = $AG18), 0), MATCH($C18, 'Cost Data'!$N$12:$U$12, 0)), 0)</f>
        <v>0</v>
      </c>
      <c r="AK18" s="4" cm="1">
        <f t="array" ref="AK18">IFERROR(INDEX('Build Scenarios'!$D$1:$O$510, MATCH(1, ('Build Scenarios'!$C$1:$C$510= $C18) * ('Build Scenarios'!$B$1:$B$510 = $AF18), 0), MATCH(AK$12, 'Build Scenarios'!$D$5:$O$5, 0))
* INDEX('Cost Data'!$N$1:$U$500, MATCH(1, ('Cost Data'!$B$1:$B$500 = $AF18) * ('Cost Data'!$C$1:$C$500 = $AG18), 0), MATCH($C18, 'Cost Data'!$N$12:$U$12, 0)), 0)</f>
        <v>0</v>
      </c>
      <c r="AL18" s="4" cm="1">
        <f t="array" ref="AL18">IFERROR(INDEX('Build Scenarios'!$D$1:$O$510, MATCH(1, ('Build Scenarios'!$C$1:$C$510= $C18) * ('Build Scenarios'!$B$1:$B$510 = $AF18), 0), MATCH(AL$12, 'Build Scenarios'!$D$5:$O$5, 0))
* INDEX('Cost Data'!$N$1:$U$500, MATCH(1, ('Cost Data'!$B$1:$B$500 = $AF18) * ('Cost Data'!$C$1:$C$500 = $AG18), 0), MATCH($C18, 'Cost Data'!$N$12:$U$12, 0)), 0)</f>
        <v>0</v>
      </c>
      <c r="AM18" s="4" cm="1">
        <f t="array" ref="AM18">IFERROR(INDEX('Build Scenarios'!$D$1:$O$510, MATCH(1, ('Build Scenarios'!$C$1:$C$510= $C18) * ('Build Scenarios'!$B$1:$B$510 = $AF18), 0), MATCH(AM$12, 'Build Scenarios'!$D$5:$O$5, 0))
* INDEX('Cost Data'!$N$1:$U$500, MATCH(1, ('Cost Data'!$B$1:$B$500 = $AF18) * ('Cost Data'!$C$1:$C$500 = $AG18), 0), MATCH($C18, 'Cost Data'!$N$12:$U$12, 0)), 0)</f>
        <v>0</v>
      </c>
      <c r="AN18" s="4" cm="1">
        <f t="array" ref="AN18">IFERROR(INDEX('Build Scenarios'!$D$1:$O$510, MATCH(1, ('Build Scenarios'!$C$1:$C$510= $C18) * ('Build Scenarios'!$B$1:$B$510 = $AF18), 0), MATCH(AN$12, 'Build Scenarios'!$D$5:$O$5, 0))
* INDEX('Cost Data'!$N$1:$U$500, MATCH(1, ('Cost Data'!$B$1:$B$500 = $AF18) * ('Cost Data'!$C$1:$C$500 = $AG18), 0), MATCH($C18, 'Cost Data'!$N$12:$U$12, 0)), 0)</f>
        <v>0</v>
      </c>
      <c r="AO18" s="4" cm="1">
        <f t="array" ref="AO18">IFERROR(INDEX('Build Scenarios'!$D$1:$O$510, MATCH(1, ('Build Scenarios'!$C$1:$C$510= $C18) * ('Build Scenarios'!$B$1:$B$510 = $AF18), 0), MATCH(AO$12, 'Build Scenarios'!$D$5:$O$5, 0))
* INDEX('Cost Data'!$N$1:$U$500, MATCH(1, ('Cost Data'!$B$1:$B$500 = $AF18) * ('Cost Data'!$C$1:$C$500 = $AG18), 0), MATCH($C18, 'Cost Data'!$N$12:$U$12, 0)), 0)</f>
        <v>0</v>
      </c>
      <c r="AP18" s="4" cm="1">
        <f t="array" ref="AP18">IFERROR(INDEX('Build Scenarios'!$D$1:$O$510, MATCH(1, ('Build Scenarios'!$C$1:$C$510= $C18) * ('Build Scenarios'!$B$1:$B$510 = $AF18), 0), MATCH(AP$12, 'Build Scenarios'!$D$5:$O$5, 0))
* INDEX('Cost Data'!$N$1:$U$500, MATCH(1, ('Cost Data'!$B$1:$B$500 = $AF18) * ('Cost Data'!$C$1:$C$500 = $AG18), 0), MATCH($C18, 'Cost Data'!$N$12:$U$12, 0)), 0)</f>
        <v>0</v>
      </c>
      <c r="AQ18" s="4" cm="1">
        <f t="array" ref="AQ18">IFERROR(INDEX('Build Scenarios'!$D$1:$O$510, MATCH(1, ('Build Scenarios'!$C$1:$C$510= $C18) * ('Build Scenarios'!$B$1:$B$510 = $AF18), 0), MATCH(AQ$12, 'Build Scenarios'!$D$5:$O$5, 0))
* INDEX('Cost Data'!$N$1:$U$500, MATCH(1, ('Cost Data'!$B$1:$B$500 = $AF18) * ('Cost Data'!$C$1:$C$500 = $AG18), 0), MATCH($C18, 'Cost Data'!$N$12:$U$12, 0)), 0)</f>
        <v>0</v>
      </c>
      <c r="AR18" s="4" cm="1">
        <f t="array" ref="AR18">IFERROR(INDEX('Build Scenarios'!$D$1:$O$510, MATCH(1, ('Build Scenarios'!$C$1:$C$510= $C18) * ('Build Scenarios'!$B$1:$B$510 = $AF18), 0), MATCH(AR$12, 'Build Scenarios'!$D$5:$O$5, 0))
* INDEX('Cost Data'!$N$1:$U$500, MATCH(1, ('Cost Data'!$B$1:$B$500 = $AF18) * ('Cost Data'!$C$1:$C$500 = $AG18), 0), MATCH($C18, 'Cost Data'!$N$12:$U$12, 0)), 0)</f>
        <v>0</v>
      </c>
      <c r="AS18" s="4" cm="1">
        <f t="array" ref="AS18">IFERROR(INDEX('Build Scenarios'!$D$1:$O$510, MATCH(1, ('Build Scenarios'!$C$1:$C$510= $C18) * ('Build Scenarios'!$B$1:$B$510 = $AF18), 0), MATCH(AS$12, 'Build Scenarios'!$D$5:$O$5, 0))
* INDEX('Cost Data'!$N$1:$U$500, MATCH(1, ('Cost Data'!$B$1:$B$500 = $AF18) * ('Cost Data'!$C$1:$C$500 = $AG18), 0), MATCH($C18, 'Cost Data'!$N$12:$U$12, 0)), 0)</f>
        <v>0</v>
      </c>
      <c r="AU18" s="11" t="str">
        <f t="shared" si="15"/>
        <v>Del Norte</v>
      </c>
      <c r="AV18" s="11" cm="1">
        <f t="array" ref="AV18">INDEX('Cost Scenario Settings'!$D$32:$L$101, MATCH(1, ('Cost Scenario Settings'!$C$32:$C$101 = $B18) * ('Cost Scenario Settings'!$B$32:$B$101 = AU18), 0), MATCH($C18, 'Cost Scenario Settings'!$D$31:$L$31, 0))</f>
        <v>0</v>
      </c>
      <c r="AW18" s="4" cm="1">
        <f t="array" ref="AW18">IFERROR(INDEX('Build Scenarios'!$D$1:$O$510, MATCH(1, ('Build Scenarios'!$C$1:$C$510= $C18) * ('Build Scenarios'!$B$1:$B$510 = $AU18), 0), MATCH(AW$12, 'Build Scenarios'!$D$5:$O$5, 0))
* INDEX('Cost Data'!$N$1:$U$500, MATCH(1, ('Cost Data'!$B$1:$B$500 = $AU18) * ('Cost Data'!$C$1:$C$500 = $AV18), 0), MATCH($C18, 'Cost Data'!$N$12:$U$12, 0)), 0)</f>
        <v>0</v>
      </c>
      <c r="AX18" s="4" cm="1">
        <f t="array" ref="AX18">IFERROR(INDEX('Build Scenarios'!$D$1:$O$510, MATCH(1, ('Build Scenarios'!$C$1:$C$510= $C18) * ('Build Scenarios'!$B$1:$B$510 = $AU18), 0), MATCH(AX$12, 'Build Scenarios'!$D$5:$O$5, 0))
* INDEX('Cost Data'!$N$1:$U$500, MATCH(1, ('Cost Data'!$B$1:$B$500 = $AU18) * ('Cost Data'!$C$1:$C$500 = $AV18), 0), MATCH($C18, 'Cost Data'!$N$12:$U$12, 0)), 0)</f>
        <v>0</v>
      </c>
      <c r="AY18" s="4" cm="1">
        <f t="array" ref="AY18">IFERROR(INDEX('Build Scenarios'!$D$1:$O$510, MATCH(1, ('Build Scenarios'!$C$1:$C$510= $C18) * ('Build Scenarios'!$B$1:$B$510 = $AU18), 0), MATCH(AY$12, 'Build Scenarios'!$D$5:$O$5, 0))
* INDEX('Cost Data'!$N$1:$U$500, MATCH(1, ('Cost Data'!$B$1:$B$500 = $AU18) * ('Cost Data'!$C$1:$C$500 = $AV18), 0), MATCH($C18, 'Cost Data'!$N$12:$U$12, 0)), 0)</f>
        <v>0</v>
      </c>
      <c r="AZ18" s="4" cm="1">
        <f t="array" ref="AZ18">IFERROR(INDEX('Build Scenarios'!$D$1:$O$510, MATCH(1, ('Build Scenarios'!$C$1:$C$510= $C18) * ('Build Scenarios'!$B$1:$B$510 = $AU18), 0), MATCH(AZ$12, 'Build Scenarios'!$D$5:$O$5, 0))
* INDEX('Cost Data'!$N$1:$U$500, MATCH(1, ('Cost Data'!$B$1:$B$500 = $AU18) * ('Cost Data'!$C$1:$C$500 = $AV18), 0), MATCH($C18, 'Cost Data'!$N$12:$U$12, 0)), 0)</f>
        <v>0</v>
      </c>
      <c r="BA18" s="4" cm="1">
        <f t="array" ref="BA18">IFERROR(INDEX('Build Scenarios'!$D$1:$O$510, MATCH(1, ('Build Scenarios'!$C$1:$C$510= $C18) * ('Build Scenarios'!$B$1:$B$510 = $AU18), 0), MATCH(BA$12, 'Build Scenarios'!$D$5:$O$5, 0))
* INDEX('Cost Data'!$N$1:$U$500, MATCH(1, ('Cost Data'!$B$1:$B$500 = $AU18) * ('Cost Data'!$C$1:$C$500 = $AV18), 0), MATCH($C18, 'Cost Data'!$N$12:$U$12, 0)), 0)</f>
        <v>0</v>
      </c>
      <c r="BB18" s="4" cm="1">
        <f t="array" ref="BB18">IFERROR(INDEX('Build Scenarios'!$D$1:$O$510, MATCH(1, ('Build Scenarios'!$C$1:$C$510= $C18) * ('Build Scenarios'!$B$1:$B$510 = $AU18), 0), MATCH(BB$12, 'Build Scenarios'!$D$5:$O$5, 0))
* INDEX('Cost Data'!$N$1:$U$500, MATCH(1, ('Cost Data'!$B$1:$B$500 = $AU18) * ('Cost Data'!$C$1:$C$500 = $AV18), 0), MATCH($C18, 'Cost Data'!$N$12:$U$12, 0)), 0)</f>
        <v>0</v>
      </c>
      <c r="BC18" s="4" cm="1">
        <f t="array" ref="BC18">IFERROR(INDEX('Build Scenarios'!$D$1:$O$510, MATCH(1, ('Build Scenarios'!$C$1:$C$510= $C18) * ('Build Scenarios'!$B$1:$B$510 = $AU18), 0), MATCH(BC$12, 'Build Scenarios'!$D$5:$O$5, 0))
* INDEX('Cost Data'!$N$1:$U$500, MATCH(1, ('Cost Data'!$B$1:$B$500 = $AU18) * ('Cost Data'!$C$1:$C$500 = $AV18), 0), MATCH($C18, 'Cost Data'!$N$12:$U$12, 0)), 0)</f>
        <v>0</v>
      </c>
      <c r="BD18" s="4" cm="1">
        <f t="array" ref="BD18">IFERROR(INDEX('Build Scenarios'!$D$1:$O$510, MATCH(1, ('Build Scenarios'!$C$1:$C$510= $C18) * ('Build Scenarios'!$B$1:$B$510 = $AU18), 0), MATCH(BD$12, 'Build Scenarios'!$D$5:$O$5, 0))
* INDEX('Cost Data'!$N$1:$U$500, MATCH(1, ('Cost Data'!$B$1:$B$500 = $AU18) * ('Cost Data'!$C$1:$C$500 = $AV18), 0), MATCH($C18, 'Cost Data'!$N$12:$U$12, 0)), 0)</f>
        <v>0</v>
      </c>
      <c r="BE18" s="4" cm="1">
        <f t="array" ref="BE18">IFERROR(INDEX('Build Scenarios'!$D$1:$O$510, MATCH(1, ('Build Scenarios'!$C$1:$C$510= $C18) * ('Build Scenarios'!$B$1:$B$510 = $AU18), 0), MATCH(BE$12, 'Build Scenarios'!$D$5:$O$5, 0))
* INDEX('Cost Data'!$N$1:$U$500, MATCH(1, ('Cost Data'!$B$1:$B$500 = $AU18) * ('Cost Data'!$C$1:$C$500 = $AV18), 0), MATCH($C18, 'Cost Data'!$N$12:$U$12, 0)), 0)</f>
        <v>0</v>
      </c>
      <c r="BF18" s="4" cm="1">
        <f t="array" ref="BF18">IFERROR(INDEX('Build Scenarios'!$D$1:$O$510, MATCH(1, ('Build Scenarios'!$C$1:$C$510= $C18) * ('Build Scenarios'!$B$1:$B$510 = $AU18), 0), MATCH(BF$12, 'Build Scenarios'!$D$5:$O$5, 0))
* INDEX('Cost Data'!$N$1:$U$500, MATCH(1, ('Cost Data'!$B$1:$B$500 = $AU18) * ('Cost Data'!$C$1:$C$500 = $AV18), 0), MATCH($C18, 'Cost Data'!$N$12:$U$12, 0)), 0)</f>
        <v>0</v>
      </c>
      <c r="BG18" s="4" cm="1">
        <f t="array" ref="BG18">IFERROR(INDEX('Build Scenarios'!$D$1:$O$510, MATCH(1, ('Build Scenarios'!$C$1:$C$510= $C18) * ('Build Scenarios'!$B$1:$B$510 = $AU18), 0), MATCH(BG$12, 'Build Scenarios'!$D$5:$O$5, 0))
* INDEX('Cost Data'!$N$1:$U$500, MATCH(1, ('Cost Data'!$B$1:$B$500 = $AU18) * ('Cost Data'!$C$1:$C$500 = $AV18), 0), MATCH($C18, 'Cost Data'!$N$12:$U$12, 0)), 0)</f>
        <v>0</v>
      </c>
      <c r="BH18" s="4" cm="1">
        <f t="array" ref="BH18">IFERROR(INDEX('Build Scenarios'!$D$1:$O$510, MATCH(1, ('Build Scenarios'!$C$1:$C$510= $C18) * ('Build Scenarios'!$B$1:$B$510 = $AU18), 0), MATCH(BH$12, 'Build Scenarios'!$D$5:$O$5, 0))
* INDEX('Cost Data'!$N$1:$U$500, MATCH(1, ('Cost Data'!$B$1:$B$500 = $AU18) * ('Cost Data'!$C$1:$C$500 = $AV18), 0), MATCH($C18, 'Cost Data'!$N$12:$U$12, 0)), 0)</f>
        <v>0</v>
      </c>
      <c r="BJ18" s="11" t="str">
        <f t="shared" si="16"/>
        <v>Cape Mendocino</v>
      </c>
      <c r="BK18" s="11" cm="1">
        <f t="array" ref="BK18">INDEX('Cost Scenario Settings'!$D$32:$L$101, MATCH(1, ('Cost Scenario Settings'!$C$32:$C$101 = $B18) * ('Cost Scenario Settings'!$B$32:$B$101 = BJ18), 0), MATCH($C18, 'Cost Scenario Settings'!$D$31:$L$31, 0))</f>
        <v>0</v>
      </c>
      <c r="BL18" s="4" cm="1">
        <f t="array" ref="BL18">IFERROR(INDEX('Build Scenarios'!$D$1:$O$510, MATCH(1, ('Build Scenarios'!$C$1:$C$510= $C18) * ('Build Scenarios'!$B$1:$B$510 = $BJ18), 0), MATCH(BL$12, 'Build Scenarios'!$D$5:$O$5, 0))
* INDEX('Cost Data'!$N$1:$U$500, MATCH(1, ('Cost Data'!$B$1:$B$500 = $BJ18) * ('Cost Data'!$C$1:$C$500 = $BK18), 0), MATCH($C18, 'Cost Data'!$N$12:$U$12, 0)), 0)</f>
        <v>0</v>
      </c>
      <c r="BM18" s="4" cm="1">
        <f t="array" ref="BM18">IFERROR(INDEX('Build Scenarios'!$D$1:$O$510, MATCH(1, ('Build Scenarios'!$C$1:$C$510= $C18) * ('Build Scenarios'!$B$1:$B$510 = $BJ18), 0), MATCH(BM$12, 'Build Scenarios'!$D$5:$O$5, 0))
* INDEX('Cost Data'!$N$1:$U$500, MATCH(1, ('Cost Data'!$B$1:$B$500 = $BJ18) * ('Cost Data'!$C$1:$C$500 = $BK18), 0), MATCH($C18, 'Cost Data'!$N$12:$U$12, 0)), 0)</f>
        <v>0</v>
      </c>
      <c r="BN18" s="4" cm="1">
        <f t="array" ref="BN18">IFERROR(INDEX('Build Scenarios'!$D$1:$O$510, MATCH(1, ('Build Scenarios'!$C$1:$C$510= $C18) * ('Build Scenarios'!$B$1:$B$510 = $BJ18), 0), MATCH(BN$12, 'Build Scenarios'!$D$5:$O$5, 0))
* INDEX('Cost Data'!$N$1:$U$500, MATCH(1, ('Cost Data'!$B$1:$B$500 = $BJ18) * ('Cost Data'!$C$1:$C$500 = $BK18), 0), MATCH($C18, 'Cost Data'!$N$12:$U$12, 0)), 0)</f>
        <v>0</v>
      </c>
      <c r="BO18" s="4" cm="1">
        <f t="array" ref="BO18">IFERROR(INDEX('Build Scenarios'!$D$1:$O$510, MATCH(1, ('Build Scenarios'!$C$1:$C$510= $C18) * ('Build Scenarios'!$B$1:$B$510 = $BJ18), 0), MATCH(BO$12, 'Build Scenarios'!$D$5:$O$5, 0))
* INDEX('Cost Data'!$N$1:$U$500, MATCH(1, ('Cost Data'!$B$1:$B$500 = $BJ18) * ('Cost Data'!$C$1:$C$500 = $BK18), 0), MATCH($C18, 'Cost Data'!$N$12:$U$12, 0)), 0)</f>
        <v>0</v>
      </c>
      <c r="BP18" s="4" cm="1">
        <f t="array" ref="BP18">IFERROR(INDEX('Build Scenarios'!$D$1:$O$510, MATCH(1, ('Build Scenarios'!$C$1:$C$510= $C18) * ('Build Scenarios'!$B$1:$B$510 = $BJ18), 0), MATCH(BP$12, 'Build Scenarios'!$D$5:$O$5, 0))
* INDEX('Cost Data'!$N$1:$U$500, MATCH(1, ('Cost Data'!$B$1:$B$500 = $BJ18) * ('Cost Data'!$C$1:$C$500 = $BK18), 0), MATCH($C18, 'Cost Data'!$N$12:$U$12, 0)), 0)</f>
        <v>0</v>
      </c>
      <c r="BQ18" s="4" cm="1">
        <f t="array" ref="BQ18">IFERROR(INDEX('Build Scenarios'!$D$1:$O$510, MATCH(1, ('Build Scenarios'!$C$1:$C$510= $C18) * ('Build Scenarios'!$B$1:$B$510 = $BJ18), 0), MATCH(BQ$12, 'Build Scenarios'!$D$5:$O$5, 0))
* INDEX('Cost Data'!$N$1:$U$500, MATCH(1, ('Cost Data'!$B$1:$B$500 = $BJ18) * ('Cost Data'!$C$1:$C$500 = $BK18), 0), MATCH($C18, 'Cost Data'!$N$12:$U$12, 0)), 0)</f>
        <v>0</v>
      </c>
      <c r="BR18" s="4" cm="1">
        <f t="array" ref="BR18">IFERROR(INDEX('Build Scenarios'!$D$1:$O$510, MATCH(1, ('Build Scenarios'!$C$1:$C$510= $C18) * ('Build Scenarios'!$B$1:$B$510 = $BJ18), 0), MATCH(BR$12, 'Build Scenarios'!$D$5:$O$5, 0))
* INDEX('Cost Data'!$N$1:$U$500, MATCH(1, ('Cost Data'!$B$1:$B$500 = $BJ18) * ('Cost Data'!$C$1:$C$500 = $BK18), 0), MATCH($C18, 'Cost Data'!$N$12:$U$12, 0)), 0)</f>
        <v>0</v>
      </c>
      <c r="BS18" s="4" cm="1">
        <f t="array" ref="BS18">IFERROR(INDEX('Build Scenarios'!$D$1:$O$510, MATCH(1, ('Build Scenarios'!$C$1:$C$510= $C18) * ('Build Scenarios'!$B$1:$B$510 = $BJ18), 0), MATCH(BS$12, 'Build Scenarios'!$D$5:$O$5, 0))
* INDEX('Cost Data'!$N$1:$U$500, MATCH(1, ('Cost Data'!$B$1:$B$500 = $BJ18) * ('Cost Data'!$C$1:$C$500 = $BK18), 0), MATCH($C18, 'Cost Data'!$N$12:$U$12, 0)), 0)</f>
        <v>0</v>
      </c>
      <c r="BT18" s="4" cm="1">
        <f t="array" ref="BT18">IFERROR(INDEX('Build Scenarios'!$D$1:$O$510, MATCH(1, ('Build Scenarios'!$C$1:$C$510= $C18) * ('Build Scenarios'!$B$1:$B$510 = $BJ18), 0), MATCH(BT$12, 'Build Scenarios'!$D$5:$O$5, 0))
* INDEX('Cost Data'!$N$1:$U$500, MATCH(1, ('Cost Data'!$B$1:$B$500 = $BJ18) * ('Cost Data'!$C$1:$C$500 = $BK18), 0), MATCH($C18, 'Cost Data'!$N$12:$U$12, 0)), 0)</f>
        <v>0</v>
      </c>
      <c r="BU18" s="4" cm="1">
        <f t="array" ref="BU18">IFERROR(INDEX('Build Scenarios'!$D$1:$O$510, MATCH(1, ('Build Scenarios'!$C$1:$C$510= $C18) * ('Build Scenarios'!$B$1:$B$510 = $BJ18), 0), MATCH(BU$12, 'Build Scenarios'!$D$5:$O$5, 0))
* INDEX('Cost Data'!$N$1:$U$500, MATCH(1, ('Cost Data'!$B$1:$B$500 = $BJ18) * ('Cost Data'!$C$1:$C$500 = $BK18), 0), MATCH($C18, 'Cost Data'!$N$12:$U$12, 0)), 0)</f>
        <v>0</v>
      </c>
      <c r="BV18" s="4" cm="1">
        <f t="array" ref="BV18">IFERROR(INDEX('Build Scenarios'!$D$1:$O$510, MATCH(1, ('Build Scenarios'!$C$1:$C$510= $C18) * ('Build Scenarios'!$B$1:$B$510 = $BJ18), 0), MATCH(BV$12, 'Build Scenarios'!$D$5:$O$5, 0))
* INDEX('Cost Data'!$N$1:$U$500, MATCH(1, ('Cost Data'!$B$1:$B$500 = $BJ18) * ('Cost Data'!$C$1:$C$500 = $BK18), 0), MATCH($C18, 'Cost Data'!$N$12:$U$12, 0)), 0)</f>
        <v>0</v>
      </c>
      <c r="BW18" s="4" cm="1">
        <f t="array" ref="BW18">IFERROR(INDEX('Build Scenarios'!$D$1:$O$510, MATCH(1, ('Build Scenarios'!$C$1:$C$510= $C18) * ('Build Scenarios'!$B$1:$B$510 = $BJ18), 0), MATCH(BW$12, 'Build Scenarios'!$D$5:$O$5, 0))
* INDEX('Cost Data'!$N$1:$U$500, MATCH(1, ('Cost Data'!$B$1:$B$500 = $BJ18) * ('Cost Data'!$C$1:$C$500 = $BK18), 0), MATCH($C18, 'Cost Data'!$N$12:$U$12, 0)), 0)</f>
        <v>0</v>
      </c>
    </row>
    <row r="19" spans="2:75" x14ac:dyDescent="0.2">
      <c r="B19" s="11" t="str">
        <f t="shared" si="12"/>
        <v>Tx - Mid</v>
      </c>
      <c r="C19" s="8" t="s">
        <v>60</v>
      </c>
      <c r="D19" s="4">
        <f t="shared" si="0"/>
        <v>0</v>
      </c>
      <c r="E19" s="4">
        <f t="shared" si="1"/>
        <v>0</v>
      </c>
      <c r="F19" s="4">
        <f t="shared" si="2"/>
        <v>0</v>
      </c>
      <c r="G19" s="4">
        <f t="shared" si="3"/>
        <v>0</v>
      </c>
      <c r="H19" s="4">
        <f t="shared" si="4"/>
        <v>0</v>
      </c>
      <c r="I19" s="4">
        <f t="shared" si="5"/>
        <v>0</v>
      </c>
      <c r="J19" s="4">
        <f t="shared" si="6"/>
        <v>0</v>
      </c>
      <c r="K19" s="4">
        <f t="shared" si="7"/>
        <v>0</v>
      </c>
      <c r="L19" s="4">
        <f t="shared" si="8"/>
        <v>252.62131665578357</v>
      </c>
      <c r="M19" s="4">
        <f t="shared" si="9"/>
        <v>252.62131665578357</v>
      </c>
      <c r="N19" s="4">
        <f t="shared" si="10"/>
        <v>252.62131665578357</v>
      </c>
      <c r="O19" s="4">
        <f t="shared" si="11"/>
        <v>252.62131665578357</v>
      </c>
      <c r="Q19" s="11" t="str">
        <f t="shared" si="13"/>
        <v>Morro Bay</v>
      </c>
      <c r="R19" s="11" t="str" cm="1">
        <f t="array" ref="R19">INDEX('Cost Scenario Settings'!$D$32:$L$101, MATCH(1, ('Cost Scenario Settings'!$C$32:$C$101 = $B19) * ('Cost Scenario Settings'!$B$32:$B$101 = Q19), 0), MATCH($C19, 'Cost Scenario Settings'!$D$31:$L$31, 0))</f>
        <v>Tx - PSP Morro</v>
      </c>
      <c r="S19" s="4" cm="1">
        <f t="array" ref="S19">IFERROR(INDEX('Build Scenarios'!$D$1:$O$510, MATCH(1, ('Build Scenarios'!$C$1:$C$510= $C19) * ('Build Scenarios'!$B$1:$B$510 = $Q19), 0), MATCH(S$12, 'Build Scenarios'!$D$5:$O$5, 0))
* INDEX('Cost Data'!$N$1:$U$500, MATCH(1, ('Cost Data'!$B$1:$B$500 = $Q19) * ('Cost Data'!$C$1:$C$500 = $R19), 0), MATCH($C19, 'Cost Data'!$N$12:$U$12, 0)), 0)</f>
        <v>0</v>
      </c>
      <c r="T19" s="4" cm="1">
        <f t="array" ref="T19">IFERROR(INDEX('Build Scenarios'!$D$1:$O$510, MATCH(1, ('Build Scenarios'!$C$1:$C$510= $C19) * ('Build Scenarios'!$B$1:$B$510 = $Q19), 0), MATCH(T$12, 'Build Scenarios'!$D$5:$O$5, 0))
* INDEX('Cost Data'!$N$1:$U$500, MATCH(1, ('Cost Data'!$B$1:$B$500 = $Q19) * ('Cost Data'!$C$1:$C$500 = $R19), 0), MATCH($C19, 'Cost Data'!$N$12:$U$12, 0)), 0)</f>
        <v>0</v>
      </c>
      <c r="U19" s="4" cm="1">
        <f t="array" ref="U19">IFERROR(INDEX('Build Scenarios'!$D$1:$O$510, MATCH(1, ('Build Scenarios'!$C$1:$C$510= $C19) * ('Build Scenarios'!$B$1:$B$510 = $Q19), 0), MATCH(U$12, 'Build Scenarios'!$D$5:$O$5, 0))
* INDEX('Cost Data'!$N$1:$U$500, MATCH(1, ('Cost Data'!$B$1:$B$500 = $Q19) * ('Cost Data'!$C$1:$C$500 = $R19), 0), MATCH($C19, 'Cost Data'!$N$12:$U$12, 0)), 0)</f>
        <v>0</v>
      </c>
      <c r="V19" s="4" cm="1">
        <f t="array" ref="V19">IFERROR(INDEX('Build Scenarios'!$D$1:$O$510, MATCH(1, ('Build Scenarios'!$C$1:$C$510= $C19) * ('Build Scenarios'!$B$1:$B$510 = $Q19), 0), MATCH(V$12, 'Build Scenarios'!$D$5:$O$5, 0))
* INDEX('Cost Data'!$N$1:$U$500, MATCH(1, ('Cost Data'!$B$1:$B$500 = $Q19) * ('Cost Data'!$C$1:$C$500 = $R19), 0), MATCH($C19, 'Cost Data'!$N$12:$U$12, 0)), 0)</f>
        <v>0</v>
      </c>
      <c r="W19" s="4" cm="1">
        <f t="array" ref="W19">IFERROR(INDEX('Build Scenarios'!$D$1:$O$510, MATCH(1, ('Build Scenarios'!$C$1:$C$510= $C19) * ('Build Scenarios'!$B$1:$B$510 = $Q19), 0), MATCH(W$12, 'Build Scenarios'!$D$5:$O$5, 0))
* INDEX('Cost Data'!$N$1:$U$500, MATCH(1, ('Cost Data'!$B$1:$B$500 = $Q19) * ('Cost Data'!$C$1:$C$500 = $R19), 0), MATCH($C19, 'Cost Data'!$N$12:$U$12, 0)), 0)</f>
        <v>0</v>
      </c>
      <c r="X19" s="4" cm="1">
        <f t="array" ref="X19">IFERROR(INDEX('Build Scenarios'!$D$1:$O$510, MATCH(1, ('Build Scenarios'!$C$1:$C$510= $C19) * ('Build Scenarios'!$B$1:$B$510 = $Q19), 0), MATCH(X$12, 'Build Scenarios'!$D$5:$O$5, 0))
* INDEX('Cost Data'!$N$1:$U$500, MATCH(1, ('Cost Data'!$B$1:$B$500 = $Q19) * ('Cost Data'!$C$1:$C$500 = $R19), 0), MATCH($C19, 'Cost Data'!$N$12:$U$12, 0)), 0)</f>
        <v>0</v>
      </c>
      <c r="Y19" s="4" cm="1">
        <f t="array" ref="Y19">IFERROR(INDEX('Build Scenarios'!$D$1:$O$510, MATCH(1, ('Build Scenarios'!$C$1:$C$510= $C19) * ('Build Scenarios'!$B$1:$B$510 = $Q19), 0), MATCH(Y$12, 'Build Scenarios'!$D$5:$O$5, 0))
* INDEX('Cost Data'!$N$1:$U$500, MATCH(1, ('Cost Data'!$B$1:$B$500 = $Q19) * ('Cost Data'!$C$1:$C$500 = $R19), 0), MATCH($C19, 'Cost Data'!$N$12:$U$12, 0)), 0)</f>
        <v>0</v>
      </c>
      <c r="Z19" s="4" cm="1">
        <f t="array" ref="Z19">IFERROR(INDEX('Build Scenarios'!$D$1:$O$510, MATCH(1, ('Build Scenarios'!$C$1:$C$510= $C19) * ('Build Scenarios'!$B$1:$B$510 = $Q19), 0), MATCH(Z$12, 'Build Scenarios'!$D$5:$O$5, 0))
* INDEX('Cost Data'!$N$1:$U$500, MATCH(1, ('Cost Data'!$B$1:$B$500 = $Q19) * ('Cost Data'!$C$1:$C$500 = $R19), 0), MATCH($C19, 'Cost Data'!$N$12:$U$12, 0)), 0)</f>
        <v>0</v>
      </c>
      <c r="AA19" s="4" cm="1">
        <f t="array" ref="AA19">IFERROR(INDEX('Build Scenarios'!$D$1:$O$510, MATCH(1, ('Build Scenarios'!$C$1:$C$510= $C19) * ('Build Scenarios'!$B$1:$B$510 = $Q19), 0), MATCH(AA$12, 'Build Scenarios'!$D$5:$O$5, 0))
* INDEX('Cost Data'!$N$1:$U$500, MATCH(1, ('Cost Data'!$B$1:$B$500 = $Q19) * ('Cost Data'!$C$1:$C$500 = $R19), 0), MATCH($C19, 'Cost Data'!$N$12:$U$12, 0)), 0)</f>
        <v>11.530433540305474</v>
      </c>
      <c r="AB19" s="4" cm="1">
        <f t="array" ref="AB19">IFERROR(INDEX('Build Scenarios'!$D$1:$O$510, MATCH(1, ('Build Scenarios'!$C$1:$C$510= $C19) * ('Build Scenarios'!$B$1:$B$510 = $Q19), 0), MATCH(AB$12, 'Build Scenarios'!$D$5:$O$5, 0))
* INDEX('Cost Data'!$N$1:$U$500, MATCH(1, ('Cost Data'!$B$1:$B$500 = $Q19) * ('Cost Data'!$C$1:$C$500 = $R19), 0), MATCH($C19, 'Cost Data'!$N$12:$U$12, 0)), 0)</f>
        <v>11.530433540305474</v>
      </c>
      <c r="AC19" s="4" cm="1">
        <f t="array" ref="AC19">IFERROR(INDEX('Build Scenarios'!$D$1:$O$510, MATCH(1, ('Build Scenarios'!$C$1:$C$510= $C19) * ('Build Scenarios'!$B$1:$B$510 = $Q19), 0), MATCH(AC$12, 'Build Scenarios'!$D$5:$O$5, 0))
* INDEX('Cost Data'!$N$1:$U$500, MATCH(1, ('Cost Data'!$B$1:$B$500 = $Q19) * ('Cost Data'!$C$1:$C$500 = $R19), 0), MATCH($C19, 'Cost Data'!$N$12:$U$12, 0)), 0)</f>
        <v>11.530433540305474</v>
      </c>
      <c r="AD19" s="4" cm="1">
        <f t="array" ref="AD19">IFERROR(INDEX('Build Scenarios'!$D$1:$O$510, MATCH(1, ('Build Scenarios'!$C$1:$C$510= $C19) * ('Build Scenarios'!$B$1:$B$510 = $Q19), 0), MATCH(AD$12, 'Build Scenarios'!$D$5:$O$5, 0))
* INDEX('Cost Data'!$N$1:$U$500, MATCH(1, ('Cost Data'!$B$1:$B$500 = $Q19) * ('Cost Data'!$C$1:$C$500 = $R19), 0), MATCH($C19, 'Cost Data'!$N$12:$U$12, 0)), 0)</f>
        <v>11.530433540305474</v>
      </c>
      <c r="AF19" s="11" t="str">
        <f t="shared" si="14"/>
        <v>Humboldt Bay</v>
      </c>
      <c r="AG19" s="11" t="str" cm="1">
        <f t="array" ref="AG19">INDEX('Cost Scenario Settings'!$D$32:$L$101, MATCH(1, ('Cost Scenario Settings'!$C$32:$C$101 = $B19) * ('Cost Scenario Settings'!$B$32:$B$101 = AF19), 0), MATCH($C19, 'Cost Scenario Settings'!$D$31:$L$31, 0))</f>
        <v>Tx - PSP Humboldt</v>
      </c>
      <c r="AH19" s="4" cm="1">
        <f t="array" ref="AH19">IFERROR(INDEX('Build Scenarios'!$D$1:$O$510, MATCH(1, ('Build Scenarios'!$C$1:$C$510= $C19) * ('Build Scenarios'!$B$1:$B$510 = $AF19), 0), MATCH(AH$12, 'Build Scenarios'!$D$5:$O$5, 0))
* INDEX('Cost Data'!$N$1:$U$500, MATCH(1, ('Cost Data'!$B$1:$B$500 = $AF19) * ('Cost Data'!$C$1:$C$500 = $AG19), 0), MATCH($C19, 'Cost Data'!$N$12:$U$12, 0)), 0)</f>
        <v>0</v>
      </c>
      <c r="AI19" s="4" cm="1">
        <f t="array" ref="AI19">IFERROR(INDEX('Build Scenarios'!$D$1:$O$510, MATCH(1, ('Build Scenarios'!$C$1:$C$510= $C19) * ('Build Scenarios'!$B$1:$B$510 = $AF19), 0), MATCH(AI$12, 'Build Scenarios'!$D$5:$O$5, 0))
* INDEX('Cost Data'!$N$1:$U$500, MATCH(1, ('Cost Data'!$B$1:$B$500 = $AF19) * ('Cost Data'!$C$1:$C$500 = $AG19), 0), MATCH($C19, 'Cost Data'!$N$12:$U$12, 0)), 0)</f>
        <v>0</v>
      </c>
      <c r="AJ19" s="4" cm="1">
        <f t="array" ref="AJ19">IFERROR(INDEX('Build Scenarios'!$D$1:$O$510, MATCH(1, ('Build Scenarios'!$C$1:$C$510= $C19) * ('Build Scenarios'!$B$1:$B$510 = $AF19), 0), MATCH(AJ$12, 'Build Scenarios'!$D$5:$O$5, 0))
* INDEX('Cost Data'!$N$1:$U$500, MATCH(1, ('Cost Data'!$B$1:$B$500 = $AF19) * ('Cost Data'!$C$1:$C$500 = $AG19), 0), MATCH($C19, 'Cost Data'!$N$12:$U$12, 0)), 0)</f>
        <v>0</v>
      </c>
      <c r="AK19" s="4" cm="1">
        <f t="array" ref="AK19">IFERROR(INDEX('Build Scenarios'!$D$1:$O$510, MATCH(1, ('Build Scenarios'!$C$1:$C$510= $C19) * ('Build Scenarios'!$B$1:$B$510 = $AF19), 0), MATCH(AK$12, 'Build Scenarios'!$D$5:$O$5, 0))
* INDEX('Cost Data'!$N$1:$U$500, MATCH(1, ('Cost Data'!$B$1:$B$500 = $AF19) * ('Cost Data'!$C$1:$C$500 = $AG19), 0), MATCH($C19, 'Cost Data'!$N$12:$U$12, 0)), 0)</f>
        <v>0</v>
      </c>
      <c r="AL19" s="4" cm="1">
        <f t="array" ref="AL19">IFERROR(INDEX('Build Scenarios'!$D$1:$O$510, MATCH(1, ('Build Scenarios'!$C$1:$C$510= $C19) * ('Build Scenarios'!$B$1:$B$510 = $AF19), 0), MATCH(AL$12, 'Build Scenarios'!$D$5:$O$5, 0))
* INDEX('Cost Data'!$N$1:$U$500, MATCH(1, ('Cost Data'!$B$1:$B$500 = $AF19) * ('Cost Data'!$C$1:$C$500 = $AG19), 0), MATCH($C19, 'Cost Data'!$N$12:$U$12, 0)), 0)</f>
        <v>0</v>
      </c>
      <c r="AM19" s="4" cm="1">
        <f t="array" ref="AM19">IFERROR(INDEX('Build Scenarios'!$D$1:$O$510, MATCH(1, ('Build Scenarios'!$C$1:$C$510= $C19) * ('Build Scenarios'!$B$1:$B$510 = $AF19), 0), MATCH(AM$12, 'Build Scenarios'!$D$5:$O$5, 0))
* INDEX('Cost Data'!$N$1:$U$500, MATCH(1, ('Cost Data'!$B$1:$B$500 = $AF19) * ('Cost Data'!$C$1:$C$500 = $AG19), 0), MATCH($C19, 'Cost Data'!$N$12:$U$12, 0)), 0)</f>
        <v>0</v>
      </c>
      <c r="AN19" s="4" cm="1">
        <f t="array" ref="AN19">IFERROR(INDEX('Build Scenarios'!$D$1:$O$510, MATCH(1, ('Build Scenarios'!$C$1:$C$510= $C19) * ('Build Scenarios'!$B$1:$B$510 = $AF19), 0), MATCH(AN$12, 'Build Scenarios'!$D$5:$O$5, 0))
* INDEX('Cost Data'!$N$1:$U$500, MATCH(1, ('Cost Data'!$B$1:$B$500 = $AF19) * ('Cost Data'!$C$1:$C$500 = $AG19), 0), MATCH($C19, 'Cost Data'!$N$12:$U$12, 0)), 0)</f>
        <v>0</v>
      </c>
      <c r="AO19" s="4" cm="1">
        <f t="array" ref="AO19">IFERROR(INDEX('Build Scenarios'!$D$1:$O$510, MATCH(1, ('Build Scenarios'!$C$1:$C$510= $C19) * ('Build Scenarios'!$B$1:$B$510 = $AF19), 0), MATCH(AO$12, 'Build Scenarios'!$D$5:$O$5, 0))
* INDEX('Cost Data'!$N$1:$U$500, MATCH(1, ('Cost Data'!$B$1:$B$500 = $AF19) * ('Cost Data'!$C$1:$C$500 = $AG19), 0), MATCH($C19, 'Cost Data'!$N$12:$U$12, 0)), 0)</f>
        <v>0</v>
      </c>
      <c r="AP19" s="4" cm="1">
        <f t="array" ref="AP19">IFERROR(INDEX('Build Scenarios'!$D$1:$O$510, MATCH(1, ('Build Scenarios'!$C$1:$C$510= $C19) * ('Build Scenarios'!$B$1:$B$510 = $AF19), 0), MATCH(AP$12, 'Build Scenarios'!$D$5:$O$5, 0))
* INDEX('Cost Data'!$N$1:$U$500, MATCH(1, ('Cost Data'!$B$1:$B$500 = $AF19) * ('Cost Data'!$C$1:$C$500 = $AG19), 0), MATCH($C19, 'Cost Data'!$N$12:$U$12, 0)), 0)</f>
        <v>241.09088311547811</v>
      </c>
      <c r="AQ19" s="4" cm="1">
        <f t="array" ref="AQ19">IFERROR(INDEX('Build Scenarios'!$D$1:$O$510, MATCH(1, ('Build Scenarios'!$C$1:$C$510= $C19) * ('Build Scenarios'!$B$1:$B$510 = $AF19), 0), MATCH(AQ$12, 'Build Scenarios'!$D$5:$O$5, 0))
* INDEX('Cost Data'!$N$1:$U$500, MATCH(1, ('Cost Data'!$B$1:$B$500 = $AF19) * ('Cost Data'!$C$1:$C$500 = $AG19), 0), MATCH($C19, 'Cost Data'!$N$12:$U$12, 0)), 0)</f>
        <v>241.09088311547811</v>
      </c>
      <c r="AR19" s="4" cm="1">
        <f t="array" ref="AR19">IFERROR(INDEX('Build Scenarios'!$D$1:$O$510, MATCH(1, ('Build Scenarios'!$C$1:$C$510= $C19) * ('Build Scenarios'!$B$1:$B$510 = $AF19), 0), MATCH(AR$12, 'Build Scenarios'!$D$5:$O$5, 0))
* INDEX('Cost Data'!$N$1:$U$500, MATCH(1, ('Cost Data'!$B$1:$B$500 = $AF19) * ('Cost Data'!$C$1:$C$500 = $AG19), 0), MATCH($C19, 'Cost Data'!$N$12:$U$12, 0)), 0)</f>
        <v>241.09088311547811</v>
      </c>
      <c r="AS19" s="4" cm="1">
        <f t="array" ref="AS19">IFERROR(INDEX('Build Scenarios'!$D$1:$O$510, MATCH(1, ('Build Scenarios'!$C$1:$C$510= $C19) * ('Build Scenarios'!$B$1:$B$510 = $AF19), 0), MATCH(AS$12, 'Build Scenarios'!$D$5:$O$5, 0))
* INDEX('Cost Data'!$N$1:$U$500, MATCH(1, ('Cost Data'!$B$1:$B$500 = $AF19) * ('Cost Data'!$C$1:$C$500 = $AG19), 0), MATCH($C19, 'Cost Data'!$N$12:$U$12, 0)), 0)</f>
        <v>241.09088311547811</v>
      </c>
      <c r="AU19" s="11" t="str">
        <f t="shared" si="15"/>
        <v>Del Norte</v>
      </c>
      <c r="AV19" s="11" cm="1">
        <f t="array" ref="AV19">INDEX('Cost Scenario Settings'!$D$32:$L$101, MATCH(1, ('Cost Scenario Settings'!$C$32:$C$101 = $B19) * ('Cost Scenario Settings'!$B$32:$B$101 = AU19), 0), MATCH($C19, 'Cost Scenario Settings'!$D$31:$L$31, 0))</f>
        <v>0</v>
      </c>
      <c r="AW19" s="4" cm="1">
        <f t="array" ref="AW19">IFERROR(INDEX('Build Scenarios'!$D$1:$O$510, MATCH(1, ('Build Scenarios'!$C$1:$C$510= $C19) * ('Build Scenarios'!$B$1:$B$510 = $AU19), 0), MATCH(AW$12, 'Build Scenarios'!$D$5:$O$5, 0))
* INDEX('Cost Data'!$N$1:$U$500, MATCH(1, ('Cost Data'!$B$1:$B$500 = $AU19) * ('Cost Data'!$C$1:$C$500 = $AV19), 0), MATCH($C19, 'Cost Data'!$N$12:$U$12, 0)), 0)</f>
        <v>0</v>
      </c>
      <c r="AX19" s="4" cm="1">
        <f t="array" ref="AX19">IFERROR(INDEX('Build Scenarios'!$D$1:$O$510, MATCH(1, ('Build Scenarios'!$C$1:$C$510= $C19) * ('Build Scenarios'!$B$1:$B$510 = $AU19), 0), MATCH(AX$12, 'Build Scenarios'!$D$5:$O$5, 0))
* INDEX('Cost Data'!$N$1:$U$500, MATCH(1, ('Cost Data'!$B$1:$B$500 = $AU19) * ('Cost Data'!$C$1:$C$500 = $AV19), 0), MATCH($C19, 'Cost Data'!$N$12:$U$12, 0)), 0)</f>
        <v>0</v>
      </c>
      <c r="AY19" s="4" cm="1">
        <f t="array" ref="AY19">IFERROR(INDEX('Build Scenarios'!$D$1:$O$510, MATCH(1, ('Build Scenarios'!$C$1:$C$510= $C19) * ('Build Scenarios'!$B$1:$B$510 = $AU19), 0), MATCH(AY$12, 'Build Scenarios'!$D$5:$O$5, 0))
* INDEX('Cost Data'!$N$1:$U$500, MATCH(1, ('Cost Data'!$B$1:$B$500 = $AU19) * ('Cost Data'!$C$1:$C$500 = $AV19), 0), MATCH($C19, 'Cost Data'!$N$12:$U$12, 0)), 0)</f>
        <v>0</v>
      </c>
      <c r="AZ19" s="4" cm="1">
        <f t="array" ref="AZ19">IFERROR(INDEX('Build Scenarios'!$D$1:$O$510, MATCH(1, ('Build Scenarios'!$C$1:$C$510= $C19) * ('Build Scenarios'!$B$1:$B$510 = $AU19), 0), MATCH(AZ$12, 'Build Scenarios'!$D$5:$O$5, 0))
* INDEX('Cost Data'!$N$1:$U$500, MATCH(1, ('Cost Data'!$B$1:$B$500 = $AU19) * ('Cost Data'!$C$1:$C$500 = $AV19), 0), MATCH($C19, 'Cost Data'!$N$12:$U$12, 0)), 0)</f>
        <v>0</v>
      </c>
      <c r="BA19" s="4" cm="1">
        <f t="array" ref="BA19">IFERROR(INDEX('Build Scenarios'!$D$1:$O$510, MATCH(1, ('Build Scenarios'!$C$1:$C$510= $C19) * ('Build Scenarios'!$B$1:$B$510 = $AU19), 0), MATCH(BA$12, 'Build Scenarios'!$D$5:$O$5, 0))
* INDEX('Cost Data'!$N$1:$U$500, MATCH(1, ('Cost Data'!$B$1:$B$500 = $AU19) * ('Cost Data'!$C$1:$C$500 = $AV19), 0), MATCH($C19, 'Cost Data'!$N$12:$U$12, 0)), 0)</f>
        <v>0</v>
      </c>
      <c r="BB19" s="4" cm="1">
        <f t="array" ref="BB19">IFERROR(INDEX('Build Scenarios'!$D$1:$O$510, MATCH(1, ('Build Scenarios'!$C$1:$C$510= $C19) * ('Build Scenarios'!$B$1:$B$510 = $AU19), 0), MATCH(BB$12, 'Build Scenarios'!$D$5:$O$5, 0))
* INDEX('Cost Data'!$N$1:$U$500, MATCH(1, ('Cost Data'!$B$1:$B$500 = $AU19) * ('Cost Data'!$C$1:$C$500 = $AV19), 0), MATCH($C19, 'Cost Data'!$N$12:$U$12, 0)), 0)</f>
        <v>0</v>
      </c>
      <c r="BC19" s="4" cm="1">
        <f t="array" ref="BC19">IFERROR(INDEX('Build Scenarios'!$D$1:$O$510, MATCH(1, ('Build Scenarios'!$C$1:$C$510= $C19) * ('Build Scenarios'!$B$1:$B$510 = $AU19), 0), MATCH(BC$12, 'Build Scenarios'!$D$5:$O$5, 0))
* INDEX('Cost Data'!$N$1:$U$500, MATCH(1, ('Cost Data'!$B$1:$B$500 = $AU19) * ('Cost Data'!$C$1:$C$500 = $AV19), 0), MATCH($C19, 'Cost Data'!$N$12:$U$12, 0)), 0)</f>
        <v>0</v>
      </c>
      <c r="BD19" s="4" cm="1">
        <f t="array" ref="BD19">IFERROR(INDEX('Build Scenarios'!$D$1:$O$510, MATCH(1, ('Build Scenarios'!$C$1:$C$510= $C19) * ('Build Scenarios'!$B$1:$B$510 = $AU19), 0), MATCH(BD$12, 'Build Scenarios'!$D$5:$O$5, 0))
* INDEX('Cost Data'!$N$1:$U$500, MATCH(1, ('Cost Data'!$B$1:$B$500 = $AU19) * ('Cost Data'!$C$1:$C$500 = $AV19), 0), MATCH($C19, 'Cost Data'!$N$12:$U$12, 0)), 0)</f>
        <v>0</v>
      </c>
      <c r="BE19" s="4" cm="1">
        <f t="array" ref="BE19">IFERROR(INDEX('Build Scenarios'!$D$1:$O$510, MATCH(1, ('Build Scenarios'!$C$1:$C$510= $C19) * ('Build Scenarios'!$B$1:$B$510 = $AU19), 0), MATCH(BE$12, 'Build Scenarios'!$D$5:$O$5, 0))
* INDEX('Cost Data'!$N$1:$U$500, MATCH(1, ('Cost Data'!$B$1:$B$500 = $AU19) * ('Cost Data'!$C$1:$C$500 = $AV19), 0), MATCH($C19, 'Cost Data'!$N$12:$U$12, 0)), 0)</f>
        <v>0</v>
      </c>
      <c r="BF19" s="4" cm="1">
        <f t="array" ref="BF19">IFERROR(INDEX('Build Scenarios'!$D$1:$O$510, MATCH(1, ('Build Scenarios'!$C$1:$C$510= $C19) * ('Build Scenarios'!$B$1:$B$510 = $AU19), 0), MATCH(BF$12, 'Build Scenarios'!$D$5:$O$5, 0))
* INDEX('Cost Data'!$N$1:$U$500, MATCH(1, ('Cost Data'!$B$1:$B$500 = $AU19) * ('Cost Data'!$C$1:$C$500 = $AV19), 0), MATCH($C19, 'Cost Data'!$N$12:$U$12, 0)), 0)</f>
        <v>0</v>
      </c>
      <c r="BG19" s="4" cm="1">
        <f t="array" ref="BG19">IFERROR(INDEX('Build Scenarios'!$D$1:$O$510, MATCH(1, ('Build Scenarios'!$C$1:$C$510= $C19) * ('Build Scenarios'!$B$1:$B$510 = $AU19), 0), MATCH(BG$12, 'Build Scenarios'!$D$5:$O$5, 0))
* INDEX('Cost Data'!$N$1:$U$500, MATCH(1, ('Cost Data'!$B$1:$B$500 = $AU19) * ('Cost Data'!$C$1:$C$500 = $AV19), 0), MATCH($C19, 'Cost Data'!$N$12:$U$12, 0)), 0)</f>
        <v>0</v>
      </c>
      <c r="BH19" s="4" cm="1">
        <f t="array" ref="BH19">IFERROR(INDEX('Build Scenarios'!$D$1:$O$510, MATCH(1, ('Build Scenarios'!$C$1:$C$510= $C19) * ('Build Scenarios'!$B$1:$B$510 = $AU19), 0), MATCH(BH$12, 'Build Scenarios'!$D$5:$O$5, 0))
* INDEX('Cost Data'!$N$1:$U$500, MATCH(1, ('Cost Data'!$B$1:$B$500 = $AU19) * ('Cost Data'!$C$1:$C$500 = $AV19), 0), MATCH($C19, 'Cost Data'!$N$12:$U$12, 0)), 0)</f>
        <v>0</v>
      </c>
      <c r="BJ19" s="11" t="str">
        <f t="shared" si="16"/>
        <v>Cape Mendocino</v>
      </c>
      <c r="BK19" s="11" cm="1">
        <f t="array" ref="BK19">INDEX('Cost Scenario Settings'!$D$32:$L$101, MATCH(1, ('Cost Scenario Settings'!$C$32:$C$101 = $B19) * ('Cost Scenario Settings'!$B$32:$B$101 = BJ19), 0), MATCH($C19, 'Cost Scenario Settings'!$D$31:$L$31, 0))</f>
        <v>0</v>
      </c>
      <c r="BL19" s="4" cm="1">
        <f t="array" ref="BL19">IFERROR(INDEX('Build Scenarios'!$D$1:$O$510, MATCH(1, ('Build Scenarios'!$C$1:$C$510= $C19) * ('Build Scenarios'!$B$1:$B$510 = $BJ19), 0), MATCH(BL$12, 'Build Scenarios'!$D$5:$O$5, 0))
* INDEX('Cost Data'!$N$1:$U$500, MATCH(1, ('Cost Data'!$B$1:$B$500 = $BJ19) * ('Cost Data'!$C$1:$C$500 = $BK19), 0), MATCH($C19, 'Cost Data'!$N$12:$U$12, 0)), 0)</f>
        <v>0</v>
      </c>
      <c r="BM19" s="4" cm="1">
        <f t="array" ref="BM19">IFERROR(INDEX('Build Scenarios'!$D$1:$O$510, MATCH(1, ('Build Scenarios'!$C$1:$C$510= $C19) * ('Build Scenarios'!$B$1:$B$510 = $BJ19), 0), MATCH(BM$12, 'Build Scenarios'!$D$5:$O$5, 0))
* INDEX('Cost Data'!$N$1:$U$500, MATCH(1, ('Cost Data'!$B$1:$B$500 = $BJ19) * ('Cost Data'!$C$1:$C$500 = $BK19), 0), MATCH($C19, 'Cost Data'!$N$12:$U$12, 0)), 0)</f>
        <v>0</v>
      </c>
      <c r="BN19" s="4" cm="1">
        <f t="array" ref="BN19">IFERROR(INDEX('Build Scenarios'!$D$1:$O$510, MATCH(1, ('Build Scenarios'!$C$1:$C$510= $C19) * ('Build Scenarios'!$B$1:$B$510 = $BJ19), 0), MATCH(BN$12, 'Build Scenarios'!$D$5:$O$5, 0))
* INDEX('Cost Data'!$N$1:$U$500, MATCH(1, ('Cost Data'!$B$1:$B$500 = $BJ19) * ('Cost Data'!$C$1:$C$500 = $BK19), 0), MATCH($C19, 'Cost Data'!$N$12:$U$12, 0)), 0)</f>
        <v>0</v>
      </c>
      <c r="BO19" s="4" cm="1">
        <f t="array" ref="BO19">IFERROR(INDEX('Build Scenarios'!$D$1:$O$510, MATCH(1, ('Build Scenarios'!$C$1:$C$510= $C19) * ('Build Scenarios'!$B$1:$B$510 = $BJ19), 0), MATCH(BO$12, 'Build Scenarios'!$D$5:$O$5, 0))
* INDEX('Cost Data'!$N$1:$U$500, MATCH(1, ('Cost Data'!$B$1:$B$500 = $BJ19) * ('Cost Data'!$C$1:$C$500 = $BK19), 0), MATCH($C19, 'Cost Data'!$N$12:$U$12, 0)), 0)</f>
        <v>0</v>
      </c>
      <c r="BP19" s="4" cm="1">
        <f t="array" ref="BP19">IFERROR(INDEX('Build Scenarios'!$D$1:$O$510, MATCH(1, ('Build Scenarios'!$C$1:$C$510= $C19) * ('Build Scenarios'!$B$1:$B$510 = $BJ19), 0), MATCH(BP$12, 'Build Scenarios'!$D$5:$O$5, 0))
* INDEX('Cost Data'!$N$1:$U$500, MATCH(1, ('Cost Data'!$B$1:$B$500 = $BJ19) * ('Cost Data'!$C$1:$C$500 = $BK19), 0), MATCH($C19, 'Cost Data'!$N$12:$U$12, 0)), 0)</f>
        <v>0</v>
      </c>
      <c r="BQ19" s="4" cm="1">
        <f t="array" ref="BQ19">IFERROR(INDEX('Build Scenarios'!$D$1:$O$510, MATCH(1, ('Build Scenarios'!$C$1:$C$510= $C19) * ('Build Scenarios'!$B$1:$B$510 = $BJ19), 0), MATCH(BQ$12, 'Build Scenarios'!$D$5:$O$5, 0))
* INDEX('Cost Data'!$N$1:$U$500, MATCH(1, ('Cost Data'!$B$1:$B$500 = $BJ19) * ('Cost Data'!$C$1:$C$500 = $BK19), 0), MATCH($C19, 'Cost Data'!$N$12:$U$12, 0)), 0)</f>
        <v>0</v>
      </c>
      <c r="BR19" s="4" cm="1">
        <f t="array" ref="BR19">IFERROR(INDEX('Build Scenarios'!$D$1:$O$510, MATCH(1, ('Build Scenarios'!$C$1:$C$510= $C19) * ('Build Scenarios'!$B$1:$B$510 = $BJ19), 0), MATCH(BR$12, 'Build Scenarios'!$D$5:$O$5, 0))
* INDEX('Cost Data'!$N$1:$U$500, MATCH(1, ('Cost Data'!$B$1:$B$500 = $BJ19) * ('Cost Data'!$C$1:$C$500 = $BK19), 0), MATCH($C19, 'Cost Data'!$N$12:$U$12, 0)), 0)</f>
        <v>0</v>
      </c>
      <c r="BS19" s="4" cm="1">
        <f t="array" ref="BS19">IFERROR(INDEX('Build Scenarios'!$D$1:$O$510, MATCH(1, ('Build Scenarios'!$C$1:$C$510= $C19) * ('Build Scenarios'!$B$1:$B$510 = $BJ19), 0), MATCH(BS$12, 'Build Scenarios'!$D$5:$O$5, 0))
* INDEX('Cost Data'!$N$1:$U$500, MATCH(1, ('Cost Data'!$B$1:$B$500 = $BJ19) * ('Cost Data'!$C$1:$C$500 = $BK19), 0), MATCH($C19, 'Cost Data'!$N$12:$U$12, 0)), 0)</f>
        <v>0</v>
      </c>
      <c r="BT19" s="4" cm="1">
        <f t="array" ref="BT19">IFERROR(INDEX('Build Scenarios'!$D$1:$O$510, MATCH(1, ('Build Scenarios'!$C$1:$C$510= $C19) * ('Build Scenarios'!$B$1:$B$510 = $BJ19), 0), MATCH(BT$12, 'Build Scenarios'!$D$5:$O$5, 0))
* INDEX('Cost Data'!$N$1:$U$500, MATCH(1, ('Cost Data'!$B$1:$B$500 = $BJ19) * ('Cost Data'!$C$1:$C$500 = $BK19), 0), MATCH($C19, 'Cost Data'!$N$12:$U$12, 0)), 0)</f>
        <v>0</v>
      </c>
      <c r="BU19" s="4" cm="1">
        <f t="array" ref="BU19">IFERROR(INDEX('Build Scenarios'!$D$1:$O$510, MATCH(1, ('Build Scenarios'!$C$1:$C$510= $C19) * ('Build Scenarios'!$B$1:$B$510 = $BJ19), 0), MATCH(BU$12, 'Build Scenarios'!$D$5:$O$5, 0))
* INDEX('Cost Data'!$N$1:$U$500, MATCH(1, ('Cost Data'!$B$1:$B$500 = $BJ19) * ('Cost Data'!$C$1:$C$500 = $BK19), 0), MATCH($C19, 'Cost Data'!$N$12:$U$12, 0)), 0)</f>
        <v>0</v>
      </c>
      <c r="BV19" s="4" cm="1">
        <f t="array" ref="BV19">IFERROR(INDEX('Build Scenarios'!$D$1:$O$510, MATCH(1, ('Build Scenarios'!$C$1:$C$510= $C19) * ('Build Scenarios'!$B$1:$B$510 = $BJ19), 0), MATCH(BV$12, 'Build Scenarios'!$D$5:$O$5, 0))
* INDEX('Cost Data'!$N$1:$U$500, MATCH(1, ('Cost Data'!$B$1:$B$500 = $BJ19) * ('Cost Data'!$C$1:$C$500 = $BK19), 0), MATCH($C19, 'Cost Data'!$N$12:$U$12, 0)), 0)</f>
        <v>0</v>
      </c>
      <c r="BW19" s="4" cm="1">
        <f t="array" ref="BW19">IFERROR(INDEX('Build Scenarios'!$D$1:$O$510, MATCH(1, ('Build Scenarios'!$C$1:$C$510= $C19) * ('Build Scenarios'!$B$1:$B$510 = $BJ19), 0), MATCH(BW$12, 'Build Scenarios'!$D$5:$O$5, 0))
* INDEX('Cost Data'!$N$1:$U$500, MATCH(1, ('Cost Data'!$B$1:$B$500 = $BJ19) * ('Cost Data'!$C$1:$C$500 = $BK19), 0), MATCH($C19, 'Cost Data'!$N$12:$U$12, 0)), 0)</f>
        <v>0</v>
      </c>
    </row>
    <row r="20" spans="2:75" x14ac:dyDescent="0.2">
      <c r="B20" s="11" t="str">
        <f t="shared" si="12"/>
        <v>Tx - Mid</v>
      </c>
      <c r="C20" s="8" t="s">
        <v>61</v>
      </c>
      <c r="D20" s="4">
        <f t="shared" si="0"/>
        <v>0</v>
      </c>
      <c r="E20" s="4">
        <f t="shared" si="1"/>
        <v>0</v>
      </c>
      <c r="F20" s="4">
        <f t="shared" si="2"/>
        <v>0</v>
      </c>
      <c r="G20" s="4">
        <f t="shared" si="3"/>
        <v>0</v>
      </c>
      <c r="H20" s="4">
        <f t="shared" si="4"/>
        <v>0</v>
      </c>
      <c r="I20" s="4">
        <f t="shared" si="5"/>
        <v>0</v>
      </c>
      <c r="J20" s="4">
        <f t="shared" si="6"/>
        <v>0</v>
      </c>
      <c r="K20" s="4">
        <f t="shared" si="7"/>
        <v>0</v>
      </c>
      <c r="L20" s="4">
        <f t="shared" si="8"/>
        <v>384.18443354030546</v>
      </c>
      <c r="M20" s="4">
        <f t="shared" si="9"/>
        <v>384.18443354030546</v>
      </c>
      <c r="N20" s="4">
        <f t="shared" si="10"/>
        <v>384.18443354030546</v>
      </c>
      <c r="O20" s="4">
        <f t="shared" si="11"/>
        <v>1496.5844335403056</v>
      </c>
      <c r="Q20" s="11" t="str">
        <f t="shared" si="13"/>
        <v>Morro Bay</v>
      </c>
      <c r="R20" s="11" t="str" cm="1">
        <f t="array" ref="R20">INDEX('Cost Scenario Settings'!$D$32:$L$101, MATCH(1, ('Cost Scenario Settings'!$C$32:$C$101 = $B20) * ('Cost Scenario Settings'!$B$32:$B$101 = Q20), 0), MATCH($C20, 'Cost Scenario Settings'!$D$31:$L$31, 0))</f>
        <v>Tx - PSP Morro</v>
      </c>
      <c r="S20" s="4" cm="1">
        <f t="array" ref="S20">IFERROR(INDEX('Build Scenarios'!$D$1:$O$510, MATCH(1, ('Build Scenarios'!$C$1:$C$510= $C20) * ('Build Scenarios'!$B$1:$B$510 = $Q20), 0), MATCH(S$12, 'Build Scenarios'!$D$5:$O$5, 0))
* INDEX('Cost Data'!$N$1:$U$500, MATCH(1, ('Cost Data'!$B$1:$B$500 = $Q20) * ('Cost Data'!$C$1:$C$500 = $R20), 0), MATCH($C20, 'Cost Data'!$N$12:$U$12, 0)), 0)</f>
        <v>0</v>
      </c>
      <c r="T20" s="4" cm="1">
        <f t="array" ref="T20">IFERROR(INDEX('Build Scenarios'!$D$1:$O$510, MATCH(1, ('Build Scenarios'!$C$1:$C$510= $C20) * ('Build Scenarios'!$B$1:$B$510 = $Q20), 0), MATCH(T$12, 'Build Scenarios'!$D$5:$O$5, 0))
* INDEX('Cost Data'!$N$1:$U$500, MATCH(1, ('Cost Data'!$B$1:$B$500 = $Q20) * ('Cost Data'!$C$1:$C$500 = $R20), 0), MATCH($C20, 'Cost Data'!$N$12:$U$12, 0)), 0)</f>
        <v>0</v>
      </c>
      <c r="U20" s="4" cm="1">
        <f t="array" ref="U20">IFERROR(INDEX('Build Scenarios'!$D$1:$O$510, MATCH(1, ('Build Scenarios'!$C$1:$C$510= $C20) * ('Build Scenarios'!$B$1:$B$510 = $Q20), 0), MATCH(U$12, 'Build Scenarios'!$D$5:$O$5, 0))
* INDEX('Cost Data'!$N$1:$U$500, MATCH(1, ('Cost Data'!$B$1:$B$500 = $Q20) * ('Cost Data'!$C$1:$C$500 = $R20), 0), MATCH($C20, 'Cost Data'!$N$12:$U$12, 0)), 0)</f>
        <v>0</v>
      </c>
      <c r="V20" s="4" cm="1">
        <f t="array" ref="V20">IFERROR(INDEX('Build Scenarios'!$D$1:$O$510, MATCH(1, ('Build Scenarios'!$C$1:$C$510= $C20) * ('Build Scenarios'!$B$1:$B$510 = $Q20), 0), MATCH(V$12, 'Build Scenarios'!$D$5:$O$5, 0))
* INDEX('Cost Data'!$N$1:$U$500, MATCH(1, ('Cost Data'!$B$1:$B$500 = $Q20) * ('Cost Data'!$C$1:$C$500 = $R20), 0), MATCH($C20, 'Cost Data'!$N$12:$U$12, 0)), 0)</f>
        <v>0</v>
      </c>
      <c r="W20" s="4" cm="1">
        <f t="array" ref="W20">IFERROR(INDEX('Build Scenarios'!$D$1:$O$510, MATCH(1, ('Build Scenarios'!$C$1:$C$510= $C20) * ('Build Scenarios'!$B$1:$B$510 = $Q20), 0), MATCH(W$12, 'Build Scenarios'!$D$5:$O$5, 0))
* INDEX('Cost Data'!$N$1:$U$500, MATCH(1, ('Cost Data'!$B$1:$B$500 = $Q20) * ('Cost Data'!$C$1:$C$500 = $R20), 0), MATCH($C20, 'Cost Data'!$N$12:$U$12, 0)), 0)</f>
        <v>0</v>
      </c>
      <c r="X20" s="4" cm="1">
        <f t="array" ref="X20">IFERROR(INDEX('Build Scenarios'!$D$1:$O$510, MATCH(1, ('Build Scenarios'!$C$1:$C$510= $C20) * ('Build Scenarios'!$B$1:$B$510 = $Q20), 0), MATCH(X$12, 'Build Scenarios'!$D$5:$O$5, 0))
* INDEX('Cost Data'!$N$1:$U$500, MATCH(1, ('Cost Data'!$B$1:$B$500 = $Q20) * ('Cost Data'!$C$1:$C$500 = $R20), 0), MATCH($C20, 'Cost Data'!$N$12:$U$12, 0)), 0)</f>
        <v>0</v>
      </c>
      <c r="Y20" s="4" cm="1">
        <f t="array" ref="Y20">IFERROR(INDEX('Build Scenarios'!$D$1:$O$510, MATCH(1, ('Build Scenarios'!$C$1:$C$510= $C20) * ('Build Scenarios'!$B$1:$B$510 = $Q20), 0), MATCH(Y$12, 'Build Scenarios'!$D$5:$O$5, 0))
* INDEX('Cost Data'!$N$1:$U$500, MATCH(1, ('Cost Data'!$B$1:$B$500 = $Q20) * ('Cost Data'!$C$1:$C$500 = $R20), 0), MATCH($C20, 'Cost Data'!$N$12:$U$12, 0)), 0)</f>
        <v>0</v>
      </c>
      <c r="Z20" s="4" cm="1">
        <f t="array" ref="Z20">IFERROR(INDEX('Build Scenarios'!$D$1:$O$510, MATCH(1, ('Build Scenarios'!$C$1:$C$510= $C20) * ('Build Scenarios'!$B$1:$B$510 = $Q20), 0), MATCH(Z$12, 'Build Scenarios'!$D$5:$O$5, 0))
* INDEX('Cost Data'!$N$1:$U$500, MATCH(1, ('Cost Data'!$B$1:$B$500 = $Q20) * ('Cost Data'!$C$1:$C$500 = $R20), 0), MATCH($C20, 'Cost Data'!$N$12:$U$12, 0)), 0)</f>
        <v>0</v>
      </c>
      <c r="AA20" s="4" cm="1">
        <f t="array" ref="AA20">IFERROR(INDEX('Build Scenarios'!$D$1:$O$510, MATCH(1, ('Build Scenarios'!$C$1:$C$510= $C20) * ('Build Scenarios'!$B$1:$B$510 = $Q20), 0), MATCH(AA$12, 'Build Scenarios'!$D$5:$O$5, 0))
* INDEX('Cost Data'!$N$1:$U$500, MATCH(1, ('Cost Data'!$B$1:$B$500 = $Q20) * ('Cost Data'!$C$1:$C$500 = $R20), 0), MATCH($C20, 'Cost Data'!$N$12:$U$12, 0)), 0)</f>
        <v>11.530433540305474</v>
      </c>
      <c r="AB20" s="4" cm="1">
        <f t="array" ref="AB20">IFERROR(INDEX('Build Scenarios'!$D$1:$O$510, MATCH(1, ('Build Scenarios'!$C$1:$C$510= $C20) * ('Build Scenarios'!$B$1:$B$510 = $Q20), 0), MATCH(AB$12, 'Build Scenarios'!$D$5:$O$5, 0))
* INDEX('Cost Data'!$N$1:$U$500, MATCH(1, ('Cost Data'!$B$1:$B$500 = $Q20) * ('Cost Data'!$C$1:$C$500 = $R20), 0), MATCH($C20, 'Cost Data'!$N$12:$U$12, 0)), 0)</f>
        <v>11.530433540305474</v>
      </c>
      <c r="AC20" s="4" cm="1">
        <f t="array" ref="AC20">IFERROR(INDEX('Build Scenarios'!$D$1:$O$510, MATCH(1, ('Build Scenarios'!$C$1:$C$510= $C20) * ('Build Scenarios'!$B$1:$B$510 = $Q20), 0), MATCH(AC$12, 'Build Scenarios'!$D$5:$O$5, 0))
* INDEX('Cost Data'!$N$1:$U$500, MATCH(1, ('Cost Data'!$B$1:$B$500 = $Q20) * ('Cost Data'!$C$1:$C$500 = $R20), 0), MATCH($C20, 'Cost Data'!$N$12:$U$12, 0)), 0)</f>
        <v>11.530433540305474</v>
      </c>
      <c r="AD20" s="4" cm="1">
        <f t="array" ref="AD20">IFERROR(INDEX('Build Scenarios'!$D$1:$O$510, MATCH(1, ('Build Scenarios'!$C$1:$C$510= $C20) * ('Build Scenarios'!$B$1:$B$510 = $Q20), 0), MATCH(AD$12, 'Build Scenarios'!$D$5:$O$5, 0))
* INDEX('Cost Data'!$N$1:$U$500, MATCH(1, ('Cost Data'!$B$1:$B$500 = $Q20) * ('Cost Data'!$C$1:$C$500 = $R20), 0), MATCH($C20, 'Cost Data'!$N$12:$U$12, 0)), 0)</f>
        <v>11.530433540305474</v>
      </c>
      <c r="AF20" s="11" t="str">
        <f t="shared" si="14"/>
        <v>Humboldt Bay</v>
      </c>
      <c r="AG20" s="11" t="str" cm="1">
        <f t="array" ref="AG20">INDEX('Cost Scenario Settings'!$D$32:$L$101, MATCH(1, ('Cost Scenario Settings'!$C$32:$C$101 = $B20) * ('Cost Scenario Settings'!$B$32:$B$101 = AF20), 0), MATCH($C20, 'Cost Scenario Settings'!$D$31:$L$31, 0))</f>
        <v>Tx - E3 Mid</v>
      </c>
      <c r="AH20" s="4" cm="1">
        <f t="array" ref="AH20">IFERROR(INDEX('Build Scenarios'!$D$1:$O$510, MATCH(1, ('Build Scenarios'!$C$1:$C$510= $C20) * ('Build Scenarios'!$B$1:$B$510 = $AF20), 0), MATCH(AH$12, 'Build Scenarios'!$D$5:$O$5, 0))
* INDEX('Cost Data'!$N$1:$U$500, MATCH(1, ('Cost Data'!$B$1:$B$500 = $AF20) * ('Cost Data'!$C$1:$C$500 = $AG20), 0), MATCH($C20, 'Cost Data'!$N$12:$U$12, 0)), 0)</f>
        <v>0</v>
      </c>
      <c r="AI20" s="4" cm="1">
        <f t="array" ref="AI20">IFERROR(INDEX('Build Scenarios'!$D$1:$O$510, MATCH(1, ('Build Scenarios'!$C$1:$C$510= $C20) * ('Build Scenarios'!$B$1:$B$510 = $AF20), 0), MATCH(AI$12, 'Build Scenarios'!$D$5:$O$5, 0))
* INDEX('Cost Data'!$N$1:$U$500, MATCH(1, ('Cost Data'!$B$1:$B$500 = $AF20) * ('Cost Data'!$C$1:$C$500 = $AG20), 0), MATCH($C20, 'Cost Data'!$N$12:$U$12, 0)), 0)</f>
        <v>0</v>
      </c>
      <c r="AJ20" s="4" cm="1">
        <f t="array" ref="AJ20">IFERROR(INDEX('Build Scenarios'!$D$1:$O$510, MATCH(1, ('Build Scenarios'!$C$1:$C$510= $C20) * ('Build Scenarios'!$B$1:$B$510 = $AF20), 0), MATCH(AJ$12, 'Build Scenarios'!$D$5:$O$5, 0))
* INDEX('Cost Data'!$N$1:$U$500, MATCH(1, ('Cost Data'!$B$1:$B$500 = $AF20) * ('Cost Data'!$C$1:$C$500 = $AG20), 0), MATCH($C20, 'Cost Data'!$N$12:$U$12, 0)), 0)</f>
        <v>0</v>
      </c>
      <c r="AK20" s="4" cm="1">
        <f t="array" ref="AK20">IFERROR(INDEX('Build Scenarios'!$D$1:$O$510, MATCH(1, ('Build Scenarios'!$C$1:$C$510= $C20) * ('Build Scenarios'!$B$1:$B$510 = $AF20), 0), MATCH(AK$12, 'Build Scenarios'!$D$5:$O$5, 0))
* INDEX('Cost Data'!$N$1:$U$500, MATCH(1, ('Cost Data'!$B$1:$B$500 = $AF20) * ('Cost Data'!$C$1:$C$500 = $AG20), 0), MATCH($C20, 'Cost Data'!$N$12:$U$12, 0)), 0)</f>
        <v>0</v>
      </c>
      <c r="AL20" s="4" cm="1">
        <f t="array" ref="AL20">IFERROR(INDEX('Build Scenarios'!$D$1:$O$510, MATCH(1, ('Build Scenarios'!$C$1:$C$510= $C20) * ('Build Scenarios'!$B$1:$B$510 = $AF20), 0), MATCH(AL$12, 'Build Scenarios'!$D$5:$O$5, 0))
* INDEX('Cost Data'!$N$1:$U$500, MATCH(1, ('Cost Data'!$B$1:$B$500 = $AF20) * ('Cost Data'!$C$1:$C$500 = $AG20), 0), MATCH($C20, 'Cost Data'!$N$12:$U$12, 0)), 0)</f>
        <v>0</v>
      </c>
      <c r="AM20" s="4" cm="1">
        <f t="array" ref="AM20">IFERROR(INDEX('Build Scenarios'!$D$1:$O$510, MATCH(1, ('Build Scenarios'!$C$1:$C$510= $C20) * ('Build Scenarios'!$B$1:$B$510 = $AF20), 0), MATCH(AM$12, 'Build Scenarios'!$D$5:$O$5, 0))
* INDEX('Cost Data'!$N$1:$U$500, MATCH(1, ('Cost Data'!$B$1:$B$500 = $AF20) * ('Cost Data'!$C$1:$C$500 = $AG20), 0), MATCH($C20, 'Cost Data'!$N$12:$U$12, 0)), 0)</f>
        <v>0</v>
      </c>
      <c r="AN20" s="4" cm="1">
        <f t="array" ref="AN20">IFERROR(INDEX('Build Scenarios'!$D$1:$O$510, MATCH(1, ('Build Scenarios'!$C$1:$C$510= $C20) * ('Build Scenarios'!$B$1:$B$510 = $AF20), 0), MATCH(AN$12, 'Build Scenarios'!$D$5:$O$5, 0))
* INDEX('Cost Data'!$N$1:$U$500, MATCH(1, ('Cost Data'!$B$1:$B$500 = $AF20) * ('Cost Data'!$C$1:$C$500 = $AG20), 0), MATCH($C20, 'Cost Data'!$N$12:$U$12, 0)), 0)</f>
        <v>0</v>
      </c>
      <c r="AO20" s="4" cm="1">
        <f t="array" ref="AO20">IFERROR(INDEX('Build Scenarios'!$D$1:$O$510, MATCH(1, ('Build Scenarios'!$C$1:$C$510= $C20) * ('Build Scenarios'!$B$1:$B$510 = $AF20), 0), MATCH(AO$12, 'Build Scenarios'!$D$5:$O$5, 0))
* INDEX('Cost Data'!$N$1:$U$500, MATCH(1, ('Cost Data'!$B$1:$B$500 = $AF20) * ('Cost Data'!$C$1:$C$500 = $AG20), 0), MATCH($C20, 'Cost Data'!$N$12:$U$12, 0)), 0)</f>
        <v>0</v>
      </c>
      <c r="AP20" s="4" cm="1">
        <f t="array" ref="AP20">IFERROR(INDEX('Build Scenarios'!$D$1:$O$510, MATCH(1, ('Build Scenarios'!$C$1:$C$510= $C20) * ('Build Scenarios'!$B$1:$B$510 = $AF20), 0), MATCH(AP$12, 'Build Scenarios'!$D$5:$O$5, 0))
* INDEX('Cost Data'!$N$1:$U$500, MATCH(1, ('Cost Data'!$B$1:$B$500 = $AF20) * ('Cost Data'!$C$1:$C$500 = $AG20), 0), MATCH($C20, 'Cost Data'!$N$12:$U$12, 0)), 0)</f>
        <v>372.654</v>
      </c>
      <c r="AQ20" s="4" cm="1">
        <f t="array" ref="AQ20">IFERROR(INDEX('Build Scenarios'!$D$1:$O$510, MATCH(1, ('Build Scenarios'!$C$1:$C$510= $C20) * ('Build Scenarios'!$B$1:$B$510 = $AF20), 0), MATCH(AQ$12, 'Build Scenarios'!$D$5:$O$5, 0))
* INDEX('Cost Data'!$N$1:$U$500, MATCH(1, ('Cost Data'!$B$1:$B$500 = $AF20) * ('Cost Data'!$C$1:$C$500 = $AG20), 0), MATCH($C20, 'Cost Data'!$N$12:$U$12, 0)), 0)</f>
        <v>372.654</v>
      </c>
      <c r="AR20" s="4" cm="1">
        <f t="array" ref="AR20">IFERROR(INDEX('Build Scenarios'!$D$1:$O$510, MATCH(1, ('Build Scenarios'!$C$1:$C$510= $C20) * ('Build Scenarios'!$B$1:$B$510 = $AF20), 0), MATCH(AR$12, 'Build Scenarios'!$D$5:$O$5, 0))
* INDEX('Cost Data'!$N$1:$U$500, MATCH(1, ('Cost Data'!$B$1:$B$500 = $AF20) * ('Cost Data'!$C$1:$C$500 = $AG20), 0), MATCH($C20, 'Cost Data'!$N$12:$U$12, 0)), 0)</f>
        <v>372.654</v>
      </c>
      <c r="AS20" s="4" cm="1">
        <f t="array" ref="AS20">IFERROR(INDEX('Build Scenarios'!$D$1:$O$510, MATCH(1, ('Build Scenarios'!$C$1:$C$510= $C20) * ('Build Scenarios'!$B$1:$B$510 = $AF20), 0), MATCH(AS$12, 'Build Scenarios'!$D$5:$O$5, 0))
* INDEX('Cost Data'!$N$1:$U$500, MATCH(1, ('Cost Data'!$B$1:$B$500 = $AF20) * ('Cost Data'!$C$1:$C$500 = $AG20), 0), MATCH($C20, 'Cost Data'!$N$12:$U$12, 0)), 0)</f>
        <v>372.654</v>
      </c>
      <c r="AU20" s="11" t="str">
        <f t="shared" si="15"/>
        <v>Del Norte</v>
      </c>
      <c r="AV20" s="11" t="str" cm="1">
        <f t="array" ref="AV20">INDEX('Cost Scenario Settings'!$D$32:$L$101, MATCH(1, ('Cost Scenario Settings'!$C$32:$C$101 = $B20) * ('Cost Scenario Settings'!$B$32:$B$101 = AU20), 0), MATCH($C20, 'Cost Scenario Settings'!$D$31:$L$31, 0))</f>
        <v>Tx - E3 Mid</v>
      </c>
      <c r="AW20" s="4" cm="1">
        <f t="array" ref="AW20">IFERROR(INDEX('Build Scenarios'!$D$1:$O$510, MATCH(1, ('Build Scenarios'!$C$1:$C$510= $C20) * ('Build Scenarios'!$B$1:$B$510 = $AU20), 0), MATCH(AW$12, 'Build Scenarios'!$D$5:$O$5, 0))
* INDEX('Cost Data'!$N$1:$U$500, MATCH(1, ('Cost Data'!$B$1:$B$500 = $AU20) * ('Cost Data'!$C$1:$C$500 = $AV20), 0), MATCH($C20, 'Cost Data'!$N$12:$U$12, 0)), 0)</f>
        <v>0</v>
      </c>
      <c r="AX20" s="4" cm="1">
        <f t="array" ref="AX20">IFERROR(INDEX('Build Scenarios'!$D$1:$O$510, MATCH(1, ('Build Scenarios'!$C$1:$C$510= $C20) * ('Build Scenarios'!$B$1:$B$510 = $AU20), 0), MATCH(AX$12, 'Build Scenarios'!$D$5:$O$5, 0))
* INDEX('Cost Data'!$N$1:$U$500, MATCH(1, ('Cost Data'!$B$1:$B$500 = $AU20) * ('Cost Data'!$C$1:$C$500 = $AV20), 0), MATCH($C20, 'Cost Data'!$N$12:$U$12, 0)), 0)</f>
        <v>0</v>
      </c>
      <c r="AY20" s="4" cm="1">
        <f t="array" ref="AY20">IFERROR(INDEX('Build Scenarios'!$D$1:$O$510, MATCH(1, ('Build Scenarios'!$C$1:$C$510= $C20) * ('Build Scenarios'!$B$1:$B$510 = $AU20), 0), MATCH(AY$12, 'Build Scenarios'!$D$5:$O$5, 0))
* INDEX('Cost Data'!$N$1:$U$500, MATCH(1, ('Cost Data'!$B$1:$B$500 = $AU20) * ('Cost Data'!$C$1:$C$500 = $AV20), 0), MATCH($C20, 'Cost Data'!$N$12:$U$12, 0)), 0)</f>
        <v>0</v>
      </c>
      <c r="AZ20" s="4" cm="1">
        <f t="array" ref="AZ20">IFERROR(INDEX('Build Scenarios'!$D$1:$O$510, MATCH(1, ('Build Scenarios'!$C$1:$C$510= $C20) * ('Build Scenarios'!$B$1:$B$510 = $AU20), 0), MATCH(AZ$12, 'Build Scenarios'!$D$5:$O$5, 0))
* INDEX('Cost Data'!$N$1:$U$500, MATCH(1, ('Cost Data'!$B$1:$B$500 = $AU20) * ('Cost Data'!$C$1:$C$500 = $AV20), 0), MATCH($C20, 'Cost Data'!$N$12:$U$12, 0)), 0)</f>
        <v>0</v>
      </c>
      <c r="BA20" s="4" cm="1">
        <f t="array" ref="BA20">IFERROR(INDEX('Build Scenarios'!$D$1:$O$510, MATCH(1, ('Build Scenarios'!$C$1:$C$510= $C20) * ('Build Scenarios'!$B$1:$B$510 = $AU20), 0), MATCH(BA$12, 'Build Scenarios'!$D$5:$O$5, 0))
* INDEX('Cost Data'!$N$1:$U$500, MATCH(1, ('Cost Data'!$B$1:$B$500 = $AU20) * ('Cost Data'!$C$1:$C$500 = $AV20), 0), MATCH($C20, 'Cost Data'!$N$12:$U$12, 0)), 0)</f>
        <v>0</v>
      </c>
      <c r="BB20" s="4" cm="1">
        <f t="array" ref="BB20">IFERROR(INDEX('Build Scenarios'!$D$1:$O$510, MATCH(1, ('Build Scenarios'!$C$1:$C$510= $C20) * ('Build Scenarios'!$B$1:$B$510 = $AU20), 0), MATCH(BB$12, 'Build Scenarios'!$D$5:$O$5, 0))
* INDEX('Cost Data'!$N$1:$U$500, MATCH(1, ('Cost Data'!$B$1:$B$500 = $AU20) * ('Cost Data'!$C$1:$C$500 = $AV20), 0), MATCH($C20, 'Cost Data'!$N$12:$U$12, 0)), 0)</f>
        <v>0</v>
      </c>
      <c r="BC20" s="4" cm="1">
        <f t="array" ref="BC20">IFERROR(INDEX('Build Scenarios'!$D$1:$O$510, MATCH(1, ('Build Scenarios'!$C$1:$C$510= $C20) * ('Build Scenarios'!$B$1:$B$510 = $AU20), 0), MATCH(BC$12, 'Build Scenarios'!$D$5:$O$5, 0))
* INDEX('Cost Data'!$N$1:$U$500, MATCH(1, ('Cost Data'!$B$1:$B$500 = $AU20) * ('Cost Data'!$C$1:$C$500 = $AV20), 0), MATCH($C20, 'Cost Data'!$N$12:$U$12, 0)), 0)</f>
        <v>0</v>
      </c>
      <c r="BD20" s="4" cm="1">
        <f t="array" ref="BD20">IFERROR(INDEX('Build Scenarios'!$D$1:$O$510, MATCH(1, ('Build Scenarios'!$C$1:$C$510= $C20) * ('Build Scenarios'!$B$1:$B$510 = $AU20), 0), MATCH(BD$12, 'Build Scenarios'!$D$5:$O$5, 0))
* INDEX('Cost Data'!$N$1:$U$500, MATCH(1, ('Cost Data'!$B$1:$B$500 = $AU20) * ('Cost Data'!$C$1:$C$500 = $AV20), 0), MATCH($C20, 'Cost Data'!$N$12:$U$12, 0)), 0)</f>
        <v>0</v>
      </c>
      <c r="BE20" s="4" cm="1">
        <f t="array" ref="BE20">IFERROR(INDEX('Build Scenarios'!$D$1:$O$510, MATCH(1, ('Build Scenarios'!$C$1:$C$510= $C20) * ('Build Scenarios'!$B$1:$B$510 = $AU20), 0), MATCH(BE$12, 'Build Scenarios'!$D$5:$O$5, 0))
* INDEX('Cost Data'!$N$1:$U$500, MATCH(1, ('Cost Data'!$B$1:$B$500 = $AU20) * ('Cost Data'!$C$1:$C$500 = $AV20), 0), MATCH($C20, 'Cost Data'!$N$12:$U$12, 0)), 0)</f>
        <v>0</v>
      </c>
      <c r="BF20" s="4" cm="1">
        <f t="array" ref="BF20">IFERROR(INDEX('Build Scenarios'!$D$1:$O$510, MATCH(1, ('Build Scenarios'!$C$1:$C$510= $C20) * ('Build Scenarios'!$B$1:$B$510 = $AU20), 0), MATCH(BF$12, 'Build Scenarios'!$D$5:$O$5, 0))
* INDEX('Cost Data'!$N$1:$U$500, MATCH(1, ('Cost Data'!$B$1:$B$500 = $AU20) * ('Cost Data'!$C$1:$C$500 = $AV20), 0), MATCH($C20, 'Cost Data'!$N$12:$U$12, 0)), 0)</f>
        <v>0</v>
      </c>
      <c r="BG20" s="4" cm="1">
        <f t="array" ref="BG20">IFERROR(INDEX('Build Scenarios'!$D$1:$O$510, MATCH(1, ('Build Scenarios'!$C$1:$C$510= $C20) * ('Build Scenarios'!$B$1:$B$510 = $AU20), 0), MATCH(BG$12, 'Build Scenarios'!$D$5:$O$5, 0))
* INDEX('Cost Data'!$N$1:$U$500, MATCH(1, ('Cost Data'!$B$1:$B$500 = $AU20) * ('Cost Data'!$C$1:$C$500 = $AV20), 0), MATCH($C20, 'Cost Data'!$N$12:$U$12, 0)), 0)</f>
        <v>0</v>
      </c>
      <c r="BH20" s="4" cm="1">
        <f t="array" ref="BH20">IFERROR(INDEX('Build Scenarios'!$D$1:$O$510, MATCH(1, ('Build Scenarios'!$C$1:$C$510= $C20) * ('Build Scenarios'!$B$1:$B$510 = $AU20), 0), MATCH(BH$12, 'Build Scenarios'!$D$5:$O$5, 0))
* INDEX('Cost Data'!$N$1:$U$500, MATCH(1, ('Cost Data'!$B$1:$B$500 = $AU20) * ('Cost Data'!$C$1:$C$500 = $AV20), 0), MATCH($C20, 'Cost Data'!$N$12:$U$12, 0)), 0)</f>
        <v>1112.4000000000001</v>
      </c>
      <c r="BJ20" s="11" t="str">
        <f t="shared" si="16"/>
        <v>Cape Mendocino</v>
      </c>
      <c r="BK20" s="11" cm="1">
        <f t="array" ref="BK20">INDEX('Cost Scenario Settings'!$D$32:$L$101, MATCH(1, ('Cost Scenario Settings'!$C$32:$C$101 = $B20) * ('Cost Scenario Settings'!$B$32:$B$101 = BJ20), 0), MATCH($C20, 'Cost Scenario Settings'!$D$31:$L$31, 0))</f>
        <v>0</v>
      </c>
      <c r="BL20" s="4" cm="1">
        <f t="array" ref="BL20">IFERROR(INDEX('Build Scenarios'!$D$1:$O$510, MATCH(1, ('Build Scenarios'!$C$1:$C$510= $C20) * ('Build Scenarios'!$B$1:$B$510 = $BJ20), 0), MATCH(BL$12, 'Build Scenarios'!$D$5:$O$5, 0))
* INDEX('Cost Data'!$N$1:$U$500, MATCH(1, ('Cost Data'!$B$1:$B$500 = $BJ20) * ('Cost Data'!$C$1:$C$500 = $BK20), 0), MATCH($C20, 'Cost Data'!$N$12:$U$12, 0)), 0)</f>
        <v>0</v>
      </c>
      <c r="BM20" s="4" cm="1">
        <f t="array" ref="BM20">IFERROR(INDEX('Build Scenarios'!$D$1:$O$510, MATCH(1, ('Build Scenarios'!$C$1:$C$510= $C20) * ('Build Scenarios'!$B$1:$B$510 = $BJ20), 0), MATCH(BM$12, 'Build Scenarios'!$D$5:$O$5, 0))
* INDEX('Cost Data'!$N$1:$U$500, MATCH(1, ('Cost Data'!$B$1:$B$500 = $BJ20) * ('Cost Data'!$C$1:$C$500 = $BK20), 0), MATCH($C20, 'Cost Data'!$N$12:$U$12, 0)), 0)</f>
        <v>0</v>
      </c>
      <c r="BN20" s="4" cm="1">
        <f t="array" ref="BN20">IFERROR(INDEX('Build Scenarios'!$D$1:$O$510, MATCH(1, ('Build Scenarios'!$C$1:$C$510= $C20) * ('Build Scenarios'!$B$1:$B$510 = $BJ20), 0), MATCH(BN$12, 'Build Scenarios'!$D$5:$O$5, 0))
* INDEX('Cost Data'!$N$1:$U$500, MATCH(1, ('Cost Data'!$B$1:$B$500 = $BJ20) * ('Cost Data'!$C$1:$C$500 = $BK20), 0), MATCH($C20, 'Cost Data'!$N$12:$U$12, 0)), 0)</f>
        <v>0</v>
      </c>
      <c r="BO20" s="4" cm="1">
        <f t="array" ref="BO20">IFERROR(INDEX('Build Scenarios'!$D$1:$O$510, MATCH(1, ('Build Scenarios'!$C$1:$C$510= $C20) * ('Build Scenarios'!$B$1:$B$510 = $BJ20), 0), MATCH(BO$12, 'Build Scenarios'!$D$5:$O$5, 0))
* INDEX('Cost Data'!$N$1:$U$500, MATCH(1, ('Cost Data'!$B$1:$B$500 = $BJ20) * ('Cost Data'!$C$1:$C$500 = $BK20), 0), MATCH($C20, 'Cost Data'!$N$12:$U$12, 0)), 0)</f>
        <v>0</v>
      </c>
      <c r="BP20" s="4" cm="1">
        <f t="array" ref="BP20">IFERROR(INDEX('Build Scenarios'!$D$1:$O$510, MATCH(1, ('Build Scenarios'!$C$1:$C$510= $C20) * ('Build Scenarios'!$B$1:$B$510 = $BJ20), 0), MATCH(BP$12, 'Build Scenarios'!$D$5:$O$5, 0))
* INDEX('Cost Data'!$N$1:$U$500, MATCH(1, ('Cost Data'!$B$1:$B$500 = $BJ20) * ('Cost Data'!$C$1:$C$500 = $BK20), 0), MATCH($C20, 'Cost Data'!$N$12:$U$12, 0)), 0)</f>
        <v>0</v>
      </c>
      <c r="BQ20" s="4" cm="1">
        <f t="array" ref="BQ20">IFERROR(INDEX('Build Scenarios'!$D$1:$O$510, MATCH(1, ('Build Scenarios'!$C$1:$C$510= $C20) * ('Build Scenarios'!$B$1:$B$510 = $BJ20), 0), MATCH(BQ$12, 'Build Scenarios'!$D$5:$O$5, 0))
* INDEX('Cost Data'!$N$1:$U$500, MATCH(1, ('Cost Data'!$B$1:$B$500 = $BJ20) * ('Cost Data'!$C$1:$C$500 = $BK20), 0), MATCH($C20, 'Cost Data'!$N$12:$U$12, 0)), 0)</f>
        <v>0</v>
      </c>
      <c r="BR20" s="4" cm="1">
        <f t="array" ref="BR20">IFERROR(INDEX('Build Scenarios'!$D$1:$O$510, MATCH(1, ('Build Scenarios'!$C$1:$C$510= $C20) * ('Build Scenarios'!$B$1:$B$510 = $BJ20), 0), MATCH(BR$12, 'Build Scenarios'!$D$5:$O$5, 0))
* INDEX('Cost Data'!$N$1:$U$500, MATCH(1, ('Cost Data'!$B$1:$B$500 = $BJ20) * ('Cost Data'!$C$1:$C$500 = $BK20), 0), MATCH($C20, 'Cost Data'!$N$12:$U$12, 0)), 0)</f>
        <v>0</v>
      </c>
      <c r="BS20" s="4" cm="1">
        <f t="array" ref="BS20">IFERROR(INDEX('Build Scenarios'!$D$1:$O$510, MATCH(1, ('Build Scenarios'!$C$1:$C$510= $C20) * ('Build Scenarios'!$B$1:$B$510 = $BJ20), 0), MATCH(BS$12, 'Build Scenarios'!$D$5:$O$5, 0))
* INDEX('Cost Data'!$N$1:$U$500, MATCH(1, ('Cost Data'!$B$1:$B$500 = $BJ20) * ('Cost Data'!$C$1:$C$500 = $BK20), 0), MATCH($C20, 'Cost Data'!$N$12:$U$12, 0)), 0)</f>
        <v>0</v>
      </c>
      <c r="BT20" s="4" cm="1">
        <f t="array" ref="BT20">IFERROR(INDEX('Build Scenarios'!$D$1:$O$510, MATCH(1, ('Build Scenarios'!$C$1:$C$510= $C20) * ('Build Scenarios'!$B$1:$B$510 = $BJ20), 0), MATCH(BT$12, 'Build Scenarios'!$D$5:$O$5, 0))
* INDEX('Cost Data'!$N$1:$U$500, MATCH(1, ('Cost Data'!$B$1:$B$500 = $BJ20) * ('Cost Data'!$C$1:$C$500 = $BK20), 0), MATCH($C20, 'Cost Data'!$N$12:$U$12, 0)), 0)</f>
        <v>0</v>
      </c>
      <c r="BU20" s="4" cm="1">
        <f t="array" ref="BU20">IFERROR(INDEX('Build Scenarios'!$D$1:$O$510, MATCH(1, ('Build Scenarios'!$C$1:$C$510= $C20) * ('Build Scenarios'!$B$1:$B$510 = $BJ20), 0), MATCH(BU$12, 'Build Scenarios'!$D$5:$O$5, 0))
* INDEX('Cost Data'!$N$1:$U$500, MATCH(1, ('Cost Data'!$B$1:$B$500 = $BJ20) * ('Cost Data'!$C$1:$C$500 = $BK20), 0), MATCH($C20, 'Cost Data'!$N$12:$U$12, 0)), 0)</f>
        <v>0</v>
      </c>
      <c r="BV20" s="4" cm="1">
        <f t="array" ref="BV20">IFERROR(INDEX('Build Scenarios'!$D$1:$O$510, MATCH(1, ('Build Scenarios'!$C$1:$C$510= $C20) * ('Build Scenarios'!$B$1:$B$510 = $BJ20), 0), MATCH(BV$12, 'Build Scenarios'!$D$5:$O$5, 0))
* INDEX('Cost Data'!$N$1:$U$500, MATCH(1, ('Cost Data'!$B$1:$B$500 = $BJ20) * ('Cost Data'!$C$1:$C$500 = $BK20), 0), MATCH($C20, 'Cost Data'!$N$12:$U$12, 0)), 0)</f>
        <v>0</v>
      </c>
      <c r="BW20" s="4" cm="1">
        <f t="array" ref="BW20">IFERROR(INDEX('Build Scenarios'!$D$1:$O$510, MATCH(1, ('Build Scenarios'!$C$1:$C$510= $C20) * ('Build Scenarios'!$B$1:$B$510 = $BJ20), 0), MATCH(BW$12, 'Build Scenarios'!$D$5:$O$5, 0))
* INDEX('Cost Data'!$N$1:$U$500, MATCH(1, ('Cost Data'!$B$1:$B$500 = $BJ20) * ('Cost Data'!$C$1:$C$500 = $BK20), 0), MATCH($C20, 'Cost Data'!$N$12:$U$12, 0)), 0)</f>
        <v>0</v>
      </c>
    </row>
    <row r="21" spans="2:75" x14ac:dyDescent="0.2">
      <c r="B21" s="11" t="str">
        <f t="shared" si="12"/>
        <v>Tx - Mid</v>
      </c>
      <c r="C21" s="8" t="s">
        <v>62</v>
      </c>
      <c r="D21" s="4">
        <f t="shared" si="0"/>
        <v>0</v>
      </c>
      <c r="E21" s="4">
        <f t="shared" si="1"/>
        <v>0</v>
      </c>
      <c r="F21" s="4">
        <f t="shared" si="2"/>
        <v>0</v>
      </c>
      <c r="G21" s="4">
        <f t="shared" si="3"/>
        <v>0</v>
      </c>
      <c r="H21" s="4">
        <f t="shared" si="4"/>
        <v>11.530433540305474</v>
      </c>
      <c r="I21" s="4">
        <f t="shared" si="5"/>
        <v>11.530433540305474</v>
      </c>
      <c r="J21" s="4">
        <f t="shared" si="6"/>
        <v>11.530433540305474</v>
      </c>
      <c r="K21" s="4">
        <f t="shared" si="7"/>
        <v>11.530433540305474</v>
      </c>
      <c r="L21" s="4">
        <f t="shared" si="8"/>
        <v>384.18443354030546</v>
      </c>
      <c r="M21" s="4">
        <f t="shared" si="9"/>
        <v>1496.5844335403056</v>
      </c>
      <c r="N21" s="4">
        <f t="shared" si="10"/>
        <v>1496.5844335403056</v>
      </c>
      <c r="O21" s="4">
        <f t="shared" si="11"/>
        <v>2809.9116835403056</v>
      </c>
      <c r="Q21" s="11" t="str">
        <f t="shared" si="13"/>
        <v>Morro Bay</v>
      </c>
      <c r="R21" s="11" t="str" cm="1">
        <f t="array" ref="R21">INDEX('Cost Scenario Settings'!$D$32:$L$101, MATCH(1, ('Cost Scenario Settings'!$C$32:$C$101 = $B21) * ('Cost Scenario Settings'!$B$32:$B$101 = Q21), 0), MATCH($C21, 'Cost Scenario Settings'!$D$31:$L$31, 0))</f>
        <v>Tx - PSP Morro</v>
      </c>
      <c r="S21" s="4" cm="1">
        <f t="array" ref="S21">IFERROR(INDEX('Build Scenarios'!$D$1:$O$510, MATCH(1, ('Build Scenarios'!$C$1:$C$510= $C21) * ('Build Scenarios'!$B$1:$B$510 = $Q21), 0), MATCH(S$12, 'Build Scenarios'!$D$5:$O$5, 0))
* INDEX('Cost Data'!$N$1:$U$500, MATCH(1, ('Cost Data'!$B$1:$B$500 = $Q21) * ('Cost Data'!$C$1:$C$500 = $R21), 0), MATCH($C21, 'Cost Data'!$N$12:$U$12, 0)), 0)</f>
        <v>0</v>
      </c>
      <c r="T21" s="4" cm="1">
        <f t="array" ref="T21">IFERROR(INDEX('Build Scenarios'!$D$1:$O$510, MATCH(1, ('Build Scenarios'!$C$1:$C$510= $C21) * ('Build Scenarios'!$B$1:$B$510 = $Q21), 0), MATCH(T$12, 'Build Scenarios'!$D$5:$O$5, 0))
* INDEX('Cost Data'!$N$1:$U$500, MATCH(1, ('Cost Data'!$B$1:$B$500 = $Q21) * ('Cost Data'!$C$1:$C$500 = $R21), 0), MATCH($C21, 'Cost Data'!$N$12:$U$12, 0)), 0)</f>
        <v>0</v>
      </c>
      <c r="U21" s="4" cm="1">
        <f t="array" ref="U21">IFERROR(INDEX('Build Scenarios'!$D$1:$O$510, MATCH(1, ('Build Scenarios'!$C$1:$C$510= $C21) * ('Build Scenarios'!$B$1:$B$510 = $Q21), 0), MATCH(U$12, 'Build Scenarios'!$D$5:$O$5, 0))
* INDEX('Cost Data'!$N$1:$U$500, MATCH(1, ('Cost Data'!$B$1:$B$500 = $Q21) * ('Cost Data'!$C$1:$C$500 = $R21), 0), MATCH($C21, 'Cost Data'!$N$12:$U$12, 0)), 0)</f>
        <v>0</v>
      </c>
      <c r="V21" s="4" cm="1">
        <f t="array" ref="V21">IFERROR(INDEX('Build Scenarios'!$D$1:$O$510, MATCH(1, ('Build Scenarios'!$C$1:$C$510= $C21) * ('Build Scenarios'!$B$1:$B$510 = $Q21), 0), MATCH(V$12, 'Build Scenarios'!$D$5:$O$5, 0))
* INDEX('Cost Data'!$N$1:$U$500, MATCH(1, ('Cost Data'!$B$1:$B$500 = $Q21) * ('Cost Data'!$C$1:$C$500 = $R21), 0), MATCH($C21, 'Cost Data'!$N$12:$U$12, 0)), 0)</f>
        <v>0</v>
      </c>
      <c r="W21" s="4" cm="1">
        <f t="array" ref="W21">IFERROR(INDEX('Build Scenarios'!$D$1:$O$510, MATCH(1, ('Build Scenarios'!$C$1:$C$510= $C21) * ('Build Scenarios'!$B$1:$B$510 = $Q21), 0), MATCH(W$12, 'Build Scenarios'!$D$5:$O$5, 0))
* INDEX('Cost Data'!$N$1:$U$500, MATCH(1, ('Cost Data'!$B$1:$B$500 = $Q21) * ('Cost Data'!$C$1:$C$500 = $R21), 0), MATCH($C21, 'Cost Data'!$N$12:$U$12, 0)), 0)</f>
        <v>11.530433540305474</v>
      </c>
      <c r="X21" s="4" cm="1">
        <f t="array" ref="X21">IFERROR(INDEX('Build Scenarios'!$D$1:$O$510, MATCH(1, ('Build Scenarios'!$C$1:$C$510= $C21) * ('Build Scenarios'!$B$1:$B$510 = $Q21), 0), MATCH(X$12, 'Build Scenarios'!$D$5:$O$5, 0))
* INDEX('Cost Data'!$N$1:$U$500, MATCH(1, ('Cost Data'!$B$1:$B$500 = $Q21) * ('Cost Data'!$C$1:$C$500 = $R21), 0), MATCH($C21, 'Cost Data'!$N$12:$U$12, 0)), 0)</f>
        <v>11.530433540305474</v>
      </c>
      <c r="Y21" s="4" cm="1">
        <f t="array" ref="Y21">IFERROR(INDEX('Build Scenarios'!$D$1:$O$510, MATCH(1, ('Build Scenarios'!$C$1:$C$510= $C21) * ('Build Scenarios'!$B$1:$B$510 = $Q21), 0), MATCH(Y$12, 'Build Scenarios'!$D$5:$O$5, 0))
* INDEX('Cost Data'!$N$1:$U$500, MATCH(1, ('Cost Data'!$B$1:$B$500 = $Q21) * ('Cost Data'!$C$1:$C$500 = $R21), 0), MATCH($C21, 'Cost Data'!$N$12:$U$12, 0)), 0)</f>
        <v>11.530433540305474</v>
      </c>
      <c r="Z21" s="4" cm="1">
        <f t="array" ref="Z21">IFERROR(INDEX('Build Scenarios'!$D$1:$O$510, MATCH(1, ('Build Scenarios'!$C$1:$C$510= $C21) * ('Build Scenarios'!$B$1:$B$510 = $Q21), 0), MATCH(Z$12, 'Build Scenarios'!$D$5:$O$5, 0))
* INDEX('Cost Data'!$N$1:$U$500, MATCH(1, ('Cost Data'!$B$1:$B$500 = $Q21) * ('Cost Data'!$C$1:$C$500 = $R21), 0), MATCH($C21, 'Cost Data'!$N$12:$U$12, 0)), 0)</f>
        <v>11.530433540305474</v>
      </c>
      <c r="AA21" s="4" cm="1">
        <f t="array" ref="AA21">IFERROR(INDEX('Build Scenarios'!$D$1:$O$510, MATCH(1, ('Build Scenarios'!$C$1:$C$510= $C21) * ('Build Scenarios'!$B$1:$B$510 = $Q21), 0), MATCH(AA$12, 'Build Scenarios'!$D$5:$O$5, 0))
* INDEX('Cost Data'!$N$1:$U$500, MATCH(1, ('Cost Data'!$B$1:$B$500 = $Q21) * ('Cost Data'!$C$1:$C$500 = $R21), 0), MATCH($C21, 'Cost Data'!$N$12:$U$12, 0)), 0)</f>
        <v>11.530433540305474</v>
      </c>
      <c r="AB21" s="4" cm="1">
        <f t="array" ref="AB21">IFERROR(INDEX('Build Scenarios'!$D$1:$O$510, MATCH(1, ('Build Scenarios'!$C$1:$C$510= $C21) * ('Build Scenarios'!$B$1:$B$510 = $Q21), 0), MATCH(AB$12, 'Build Scenarios'!$D$5:$O$5, 0))
* INDEX('Cost Data'!$N$1:$U$500, MATCH(1, ('Cost Data'!$B$1:$B$500 = $Q21) * ('Cost Data'!$C$1:$C$500 = $R21), 0), MATCH($C21, 'Cost Data'!$N$12:$U$12, 0)), 0)</f>
        <v>11.530433540305474</v>
      </c>
      <c r="AC21" s="4" cm="1">
        <f t="array" ref="AC21">IFERROR(INDEX('Build Scenarios'!$D$1:$O$510, MATCH(1, ('Build Scenarios'!$C$1:$C$510= $C21) * ('Build Scenarios'!$B$1:$B$510 = $Q21), 0), MATCH(AC$12, 'Build Scenarios'!$D$5:$O$5, 0))
* INDEX('Cost Data'!$N$1:$U$500, MATCH(1, ('Cost Data'!$B$1:$B$500 = $Q21) * ('Cost Data'!$C$1:$C$500 = $R21), 0), MATCH($C21, 'Cost Data'!$N$12:$U$12, 0)), 0)</f>
        <v>11.530433540305474</v>
      </c>
      <c r="AD21" s="4" cm="1">
        <f t="array" ref="AD21">IFERROR(INDEX('Build Scenarios'!$D$1:$O$510, MATCH(1, ('Build Scenarios'!$C$1:$C$510= $C21) * ('Build Scenarios'!$B$1:$B$510 = $Q21), 0), MATCH(AD$12, 'Build Scenarios'!$D$5:$O$5, 0))
* INDEX('Cost Data'!$N$1:$U$500, MATCH(1, ('Cost Data'!$B$1:$B$500 = $Q21) * ('Cost Data'!$C$1:$C$500 = $R21), 0), MATCH($C21, 'Cost Data'!$N$12:$U$12, 0)), 0)</f>
        <v>11.530433540305474</v>
      </c>
      <c r="AF21" s="11" t="str">
        <f t="shared" si="14"/>
        <v>Humboldt Bay</v>
      </c>
      <c r="AG21" s="11" t="str" cm="1">
        <f t="array" ref="AG21">INDEX('Cost Scenario Settings'!$D$32:$L$101, MATCH(1, ('Cost Scenario Settings'!$C$32:$C$101 = $B21) * ('Cost Scenario Settings'!$B$32:$B$101 = AF21), 0), MATCH($C21, 'Cost Scenario Settings'!$D$31:$L$31, 0))</f>
        <v>Tx - E3 Mid</v>
      </c>
      <c r="AH21" s="4" cm="1">
        <f t="array" ref="AH21">IFERROR(INDEX('Build Scenarios'!$D$1:$O$510, MATCH(1, ('Build Scenarios'!$C$1:$C$510= $C21) * ('Build Scenarios'!$B$1:$B$510 = $AF21), 0), MATCH(AH$12, 'Build Scenarios'!$D$5:$O$5, 0))
* INDEX('Cost Data'!$N$1:$U$500, MATCH(1, ('Cost Data'!$B$1:$B$500 = $AF21) * ('Cost Data'!$C$1:$C$500 = $AG21), 0), MATCH($C21, 'Cost Data'!$N$12:$U$12, 0)), 0)</f>
        <v>0</v>
      </c>
      <c r="AI21" s="4" cm="1">
        <f t="array" ref="AI21">IFERROR(INDEX('Build Scenarios'!$D$1:$O$510, MATCH(1, ('Build Scenarios'!$C$1:$C$510= $C21) * ('Build Scenarios'!$B$1:$B$510 = $AF21), 0), MATCH(AI$12, 'Build Scenarios'!$D$5:$O$5, 0))
* INDEX('Cost Data'!$N$1:$U$500, MATCH(1, ('Cost Data'!$B$1:$B$500 = $AF21) * ('Cost Data'!$C$1:$C$500 = $AG21), 0), MATCH($C21, 'Cost Data'!$N$12:$U$12, 0)), 0)</f>
        <v>0</v>
      </c>
      <c r="AJ21" s="4" cm="1">
        <f t="array" ref="AJ21">IFERROR(INDEX('Build Scenarios'!$D$1:$O$510, MATCH(1, ('Build Scenarios'!$C$1:$C$510= $C21) * ('Build Scenarios'!$B$1:$B$510 = $AF21), 0), MATCH(AJ$12, 'Build Scenarios'!$D$5:$O$5, 0))
* INDEX('Cost Data'!$N$1:$U$500, MATCH(1, ('Cost Data'!$B$1:$B$500 = $AF21) * ('Cost Data'!$C$1:$C$500 = $AG21), 0), MATCH($C21, 'Cost Data'!$N$12:$U$12, 0)), 0)</f>
        <v>0</v>
      </c>
      <c r="AK21" s="4" cm="1">
        <f t="array" ref="AK21">IFERROR(INDEX('Build Scenarios'!$D$1:$O$510, MATCH(1, ('Build Scenarios'!$C$1:$C$510= $C21) * ('Build Scenarios'!$B$1:$B$510 = $AF21), 0), MATCH(AK$12, 'Build Scenarios'!$D$5:$O$5, 0))
* INDEX('Cost Data'!$N$1:$U$500, MATCH(1, ('Cost Data'!$B$1:$B$500 = $AF21) * ('Cost Data'!$C$1:$C$500 = $AG21), 0), MATCH($C21, 'Cost Data'!$N$12:$U$12, 0)), 0)</f>
        <v>0</v>
      </c>
      <c r="AL21" s="4" cm="1">
        <f t="array" ref="AL21">IFERROR(INDEX('Build Scenarios'!$D$1:$O$510, MATCH(1, ('Build Scenarios'!$C$1:$C$510= $C21) * ('Build Scenarios'!$B$1:$B$510 = $AF21), 0), MATCH(AL$12, 'Build Scenarios'!$D$5:$O$5, 0))
* INDEX('Cost Data'!$N$1:$U$500, MATCH(1, ('Cost Data'!$B$1:$B$500 = $AF21) * ('Cost Data'!$C$1:$C$500 = $AG21), 0), MATCH($C21, 'Cost Data'!$N$12:$U$12, 0)), 0)</f>
        <v>0</v>
      </c>
      <c r="AM21" s="4" cm="1">
        <f t="array" ref="AM21">IFERROR(INDEX('Build Scenarios'!$D$1:$O$510, MATCH(1, ('Build Scenarios'!$C$1:$C$510= $C21) * ('Build Scenarios'!$B$1:$B$510 = $AF21), 0), MATCH(AM$12, 'Build Scenarios'!$D$5:$O$5, 0))
* INDEX('Cost Data'!$N$1:$U$500, MATCH(1, ('Cost Data'!$B$1:$B$500 = $AF21) * ('Cost Data'!$C$1:$C$500 = $AG21), 0), MATCH($C21, 'Cost Data'!$N$12:$U$12, 0)), 0)</f>
        <v>0</v>
      </c>
      <c r="AN21" s="4" cm="1">
        <f t="array" ref="AN21">IFERROR(INDEX('Build Scenarios'!$D$1:$O$510, MATCH(1, ('Build Scenarios'!$C$1:$C$510= $C21) * ('Build Scenarios'!$B$1:$B$510 = $AF21), 0), MATCH(AN$12, 'Build Scenarios'!$D$5:$O$5, 0))
* INDEX('Cost Data'!$N$1:$U$500, MATCH(1, ('Cost Data'!$B$1:$B$500 = $AF21) * ('Cost Data'!$C$1:$C$500 = $AG21), 0), MATCH($C21, 'Cost Data'!$N$12:$U$12, 0)), 0)</f>
        <v>0</v>
      </c>
      <c r="AO21" s="4" cm="1">
        <f t="array" ref="AO21">IFERROR(INDEX('Build Scenarios'!$D$1:$O$510, MATCH(1, ('Build Scenarios'!$C$1:$C$510= $C21) * ('Build Scenarios'!$B$1:$B$510 = $AF21), 0), MATCH(AO$12, 'Build Scenarios'!$D$5:$O$5, 0))
* INDEX('Cost Data'!$N$1:$U$500, MATCH(1, ('Cost Data'!$B$1:$B$500 = $AF21) * ('Cost Data'!$C$1:$C$500 = $AG21), 0), MATCH($C21, 'Cost Data'!$N$12:$U$12, 0)), 0)</f>
        <v>0</v>
      </c>
      <c r="AP21" s="4" cm="1">
        <f t="array" ref="AP21">IFERROR(INDEX('Build Scenarios'!$D$1:$O$510, MATCH(1, ('Build Scenarios'!$C$1:$C$510= $C21) * ('Build Scenarios'!$B$1:$B$510 = $AF21), 0), MATCH(AP$12, 'Build Scenarios'!$D$5:$O$5, 0))
* INDEX('Cost Data'!$N$1:$U$500, MATCH(1, ('Cost Data'!$B$1:$B$500 = $AF21) * ('Cost Data'!$C$1:$C$500 = $AG21), 0), MATCH($C21, 'Cost Data'!$N$12:$U$12, 0)), 0)</f>
        <v>372.654</v>
      </c>
      <c r="AQ21" s="4" cm="1">
        <f t="array" ref="AQ21">IFERROR(INDEX('Build Scenarios'!$D$1:$O$510, MATCH(1, ('Build Scenarios'!$C$1:$C$510= $C21) * ('Build Scenarios'!$B$1:$B$510 = $AF21), 0), MATCH(AQ$12, 'Build Scenarios'!$D$5:$O$5, 0))
* INDEX('Cost Data'!$N$1:$U$500, MATCH(1, ('Cost Data'!$B$1:$B$500 = $AF21) * ('Cost Data'!$C$1:$C$500 = $AG21), 0), MATCH($C21, 'Cost Data'!$N$12:$U$12, 0)), 0)</f>
        <v>372.654</v>
      </c>
      <c r="AR21" s="4" cm="1">
        <f t="array" ref="AR21">IFERROR(INDEX('Build Scenarios'!$D$1:$O$510, MATCH(1, ('Build Scenarios'!$C$1:$C$510= $C21) * ('Build Scenarios'!$B$1:$B$510 = $AF21), 0), MATCH(AR$12, 'Build Scenarios'!$D$5:$O$5, 0))
* INDEX('Cost Data'!$N$1:$U$500, MATCH(1, ('Cost Data'!$B$1:$B$500 = $AF21) * ('Cost Data'!$C$1:$C$500 = $AG21), 0), MATCH($C21, 'Cost Data'!$N$12:$U$12, 0)), 0)</f>
        <v>372.654</v>
      </c>
      <c r="AS21" s="4" cm="1">
        <f t="array" ref="AS21">IFERROR(INDEX('Build Scenarios'!$D$1:$O$510, MATCH(1, ('Build Scenarios'!$C$1:$C$510= $C21) * ('Build Scenarios'!$B$1:$B$510 = $AF21), 0), MATCH(AS$12, 'Build Scenarios'!$D$5:$O$5, 0))
* INDEX('Cost Data'!$N$1:$U$500, MATCH(1, ('Cost Data'!$B$1:$B$500 = $AF21) * ('Cost Data'!$C$1:$C$500 = $AG21), 0), MATCH($C21, 'Cost Data'!$N$12:$U$12, 0)), 0)</f>
        <v>372.654</v>
      </c>
      <c r="AU21" s="11" t="str">
        <f t="shared" si="15"/>
        <v>Del Norte</v>
      </c>
      <c r="AV21" s="11" t="str" cm="1">
        <f t="array" ref="AV21">INDEX('Cost Scenario Settings'!$D$32:$L$101, MATCH(1, ('Cost Scenario Settings'!$C$32:$C$101 = $B21) * ('Cost Scenario Settings'!$B$32:$B$101 = AU21), 0), MATCH($C21, 'Cost Scenario Settings'!$D$31:$L$31, 0))</f>
        <v>Tx - E3 Mid</v>
      </c>
      <c r="AW21" s="4" cm="1">
        <f t="array" ref="AW21">IFERROR(INDEX('Build Scenarios'!$D$1:$O$510, MATCH(1, ('Build Scenarios'!$C$1:$C$510= $C21) * ('Build Scenarios'!$B$1:$B$510 = $AU21), 0), MATCH(AW$12, 'Build Scenarios'!$D$5:$O$5, 0))
* INDEX('Cost Data'!$N$1:$U$500, MATCH(1, ('Cost Data'!$B$1:$B$500 = $AU21) * ('Cost Data'!$C$1:$C$500 = $AV21), 0), MATCH($C21, 'Cost Data'!$N$12:$U$12, 0)), 0)</f>
        <v>0</v>
      </c>
      <c r="AX21" s="4" cm="1">
        <f t="array" ref="AX21">IFERROR(INDEX('Build Scenarios'!$D$1:$O$510, MATCH(1, ('Build Scenarios'!$C$1:$C$510= $C21) * ('Build Scenarios'!$B$1:$B$510 = $AU21), 0), MATCH(AX$12, 'Build Scenarios'!$D$5:$O$5, 0))
* INDEX('Cost Data'!$N$1:$U$500, MATCH(1, ('Cost Data'!$B$1:$B$500 = $AU21) * ('Cost Data'!$C$1:$C$500 = $AV21), 0), MATCH($C21, 'Cost Data'!$N$12:$U$12, 0)), 0)</f>
        <v>0</v>
      </c>
      <c r="AY21" s="4" cm="1">
        <f t="array" ref="AY21">IFERROR(INDEX('Build Scenarios'!$D$1:$O$510, MATCH(1, ('Build Scenarios'!$C$1:$C$510= $C21) * ('Build Scenarios'!$B$1:$B$510 = $AU21), 0), MATCH(AY$12, 'Build Scenarios'!$D$5:$O$5, 0))
* INDEX('Cost Data'!$N$1:$U$500, MATCH(1, ('Cost Data'!$B$1:$B$500 = $AU21) * ('Cost Data'!$C$1:$C$500 = $AV21), 0), MATCH($C21, 'Cost Data'!$N$12:$U$12, 0)), 0)</f>
        <v>0</v>
      </c>
      <c r="AZ21" s="4" cm="1">
        <f t="array" ref="AZ21">IFERROR(INDEX('Build Scenarios'!$D$1:$O$510, MATCH(1, ('Build Scenarios'!$C$1:$C$510= $C21) * ('Build Scenarios'!$B$1:$B$510 = $AU21), 0), MATCH(AZ$12, 'Build Scenarios'!$D$5:$O$5, 0))
* INDEX('Cost Data'!$N$1:$U$500, MATCH(1, ('Cost Data'!$B$1:$B$500 = $AU21) * ('Cost Data'!$C$1:$C$500 = $AV21), 0), MATCH($C21, 'Cost Data'!$N$12:$U$12, 0)), 0)</f>
        <v>0</v>
      </c>
      <c r="BA21" s="4" cm="1">
        <f t="array" ref="BA21">IFERROR(INDEX('Build Scenarios'!$D$1:$O$510, MATCH(1, ('Build Scenarios'!$C$1:$C$510= $C21) * ('Build Scenarios'!$B$1:$B$510 = $AU21), 0), MATCH(BA$12, 'Build Scenarios'!$D$5:$O$5, 0))
* INDEX('Cost Data'!$N$1:$U$500, MATCH(1, ('Cost Data'!$B$1:$B$500 = $AU21) * ('Cost Data'!$C$1:$C$500 = $AV21), 0), MATCH($C21, 'Cost Data'!$N$12:$U$12, 0)), 0)</f>
        <v>0</v>
      </c>
      <c r="BB21" s="4" cm="1">
        <f t="array" ref="BB21">IFERROR(INDEX('Build Scenarios'!$D$1:$O$510, MATCH(1, ('Build Scenarios'!$C$1:$C$510= $C21) * ('Build Scenarios'!$B$1:$B$510 = $AU21), 0), MATCH(BB$12, 'Build Scenarios'!$D$5:$O$5, 0))
* INDEX('Cost Data'!$N$1:$U$500, MATCH(1, ('Cost Data'!$B$1:$B$500 = $AU21) * ('Cost Data'!$C$1:$C$500 = $AV21), 0), MATCH($C21, 'Cost Data'!$N$12:$U$12, 0)), 0)</f>
        <v>0</v>
      </c>
      <c r="BC21" s="4" cm="1">
        <f t="array" ref="BC21">IFERROR(INDEX('Build Scenarios'!$D$1:$O$510, MATCH(1, ('Build Scenarios'!$C$1:$C$510= $C21) * ('Build Scenarios'!$B$1:$B$510 = $AU21), 0), MATCH(BC$12, 'Build Scenarios'!$D$5:$O$5, 0))
* INDEX('Cost Data'!$N$1:$U$500, MATCH(1, ('Cost Data'!$B$1:$B$500 = $AU21) * ('Cost Data'!$C$1:$C$500 = $AV21), 0), MATCH($C21, 'Cost Data'!$N$12:$U$12, 0)), 0)</f>
        <v>0</v>
      </c>
      <c r="BD21" s="4" cm="1">
        <f t="array" ref="BD21">IFERROR(INDEX('Build Scenarios'!$D$1:$O$510, MATCH(1, ('Build Scenarios'!$C$1:$C$510= $C21) * ('Build Scenarios'!$B$1:$B$510 = $AU21), 0), MATCH(BD$12, 'Build Scenarios'!$D$5:$O$5, 0))
* INDEX('Cost Data'!$N$1:$U$500, MATCH(1, ('Cost Data'!$B$1:$B$500 = $AU21) * ('Cost Data'!$C$1:$C$500 = $AV21), 0), MATCH($C21, 'Cost Data'!$N$12:$U$12, 0)), 0)</f>
        <v>0</v>
      </c>
      <c r="BE21" s="4" cm="1">
        <f t="array" ref="BE21">IFERROR(INDEX('Build Scenarios'!$D$1:$O$510, MATCH(1, ('Build Scenarios'!$C$1:$C$510= $C21) * ('Build Scenarios'!$B$1:$B$510 = $AU21), 0), MATCH(BE$12, 'Build Scenarios'!$D$5:$O$5, 0))
* INDEX('Cost Data'!$N$1:$U$500, MATCH(1, ('Cost Data'!$B$1:$B$500 = $AU21) * ('Cost Data'!$C$1:$C$500 = $AV21), 0), MATCH($C21, 'Cost Data'!$N$12:$U$12, 0)), 0)</f>
        <v>0</v>
      </c>
      <c r="BF21" s="4" cm="1">
        <f t="array" ref="BF21">IFERROR(INDEX('Build Scenarios'!$D$1:$O$510, MATCH(1, ('Build Scenarios'!$C$1:$C$510= $C21) * ('Build Scenarios'!$B$1:$B$510 = $AU21), 0), MATCH(BF$12, 'Build Scenarios'!$D$5:$O$5, 0))
* INDEX('Cost Data'!$N$1:$U$500, MATCH(1, ('Cost Data'!$B$1:$B$500 = $AU21) * ('Cost Data'!$C$1:$C$500 = $AV21), 0), MATCH($C21, 'Cost Data'!$N$12:$U$12, 0)), 0)</f>
        <v>1112.4000000000001</v>
      </c>
      <c r="BG21" s="4" cm="1">
        <f t="array" ref="BG21">IFERROR(INDEX('Build Scenarios'!$D$1:$O$510, MATCH(1, ('Build Scenarios'!$C$1:$C$510= $C21) * ('Build Scenarios'!$B$1:$B$510 = $AU21), 0), MATCH(BG$12, 'Build Scenarios'!$D$5:$O$5, 0))
* INDEX('Cost Data'!$N$1:$U$500, MATCH(1, ('Cost Data'!$B$1:$B$500 = $AU21) * ('Cost Data'!$C$1:$C$500 = $AV21), 0), MATCH($C21, 'Cost Data'!$N$12:$U$12, 0)), 0)</f>
        <v>1112.4000000000001</v>
      </c>
      <c r="BH21" s="4" cm="1">
        <f t="array" ref="BH21">IFERROR(INDEX('Build Scenarios'!$D$1:$O$510, MATCH(1, ('Build Scenarios'!$C$1:$C$510= $C21) * ('Build Scenarios'!$B$1:$B$510 = $AU21), 0), MATCH(BH$12, 'Build Scenarios'!$D$5:$O$5, 0))
* INDEX('Cost Data'!$N$1:$U$500, MATCH(1, ('Cost Data'!$B$1:$B$500 = $AU21) * ('Cost Data'!$C$1:$C$500 = $AV21), 0), MATCH($C21, 'Cost Data'!$N$12:$U$12, 0)), 0)</f>
        <v>1390.5</v>
      </c>
      <c r="BJ21" s="11" t="str">
        <f t="shared" si="16"/>
        <v>Cape Mendocino</v>
      </c>
      <c r="BK21" s="11" t="str" cm="1">
        <f t="array" ref="BK21">INDEX('Cost Scenario Settings'!$D$32:$L$101, MATCH(1, ('Cost Scenario Settings'!$C$32:$C$101 = $B21) * ('Cost Scenario Settings'!$B$32:$B$101 = BJ21), 0), MATCH($C21, 'Cost Scenario Settings'!$D$31:$L$31, 0))</f>
        <v>Tx - E3 Mid</v>
      </c>
      <c r="BL21" s="4" cm="1">
        <f t="array" ref="BL21">IFERROR(INDEX('Build Scenarios'!$D$1:$O$510, MATCH(1, ('Build Scenarios'!$C$1:$C$510= $C21) * ('Build Scenarios'!$B$1:$B$510 = $BJ21), 0), MATCH(BL$12, 'Build Scenarios'!$D$5:$O$5, 0))
* INDEX('Cost Data'!$N$1:$U$500, MATCH(1, ('Cost Data'!$B$1:$B$500 = $BJ21) * ('Cost Data'!$C$1:$C$500 = $BK21), 0), MATCH($C21, 'Cost Data'!$N$12:$U$12, 0)), 0)</f>
        <v>0</v>
      </c>
      <c r="BM21" s="4" cm="1">
        <f t="array" ref="BM21">IFERROR(INDEX('Build Scenarios'!$D$1:$O$510, MATCH(1, ('Build Scenarios'!$C$1:$C$510= $C21) * ('Build Scenarios'!$B$1:$B$510 = $BJ21), 0), MATCH(BM$12, 'Build Scenarios'!$D$5:$O$5, 0))
* INDEX('Cost Data'!$N$1:$U$500, MATCH(1, ('Cost Data'!$B$1:$B$500 = $BJ21) * ('Cost Data'!$C$1:$C$500 = $BK21), 0), MATCH($C21, 'Cost Data'!$N$12:$U$12, 0)), 0)</f>
        <v>0</v>
      </c>
      <c r="BN21" s="4" cm="1">
        <f t="array" ref="BN21">IFERROR(INDEX('Build Scenarios'!$D$1:$O$510, MATCH(1, ('Build Scenarios'!$C$1:$C$510= $C21) * ('Build Scenarios'!$B$1:$B$510 = $BJ21), 0), MATCH(BN$12, 'Build Scenarios'!$D$5:$O$5, 0))
* INDEX('Cost Data'!$N$1:$U$500, MATCH(1, ('Cost Data'!$B$1:$B$500 = $BJ21) * ('Cost Data'!$C$1:$C$500 = $BK21), 0), MATCH($C21, 'Cost Data'!$N$12:$U$12, 0)), 0)</f>
        <v>0</v>
      </c>
      <c r="BO21" s="4" cm="1">
        <f t="array" ref="BO21">IFERROR(INDEX('Build Scenarios'!$D$1:$O$510, MATCH(1, ('Build Scenarios'!$C$1:$C$510= $C21) * ('Build Scenarios'!$B$1:$B$510 = $BJ21), 0), MATCH(BO$12, 'Build Scenarios'!$D$5:$O$5, 0))
* INDEX('Cost Data'!$N$1:$U$500, MATCH(1, ('Cost Data'!$B$1:$B$500 = $BJ21) * ('Cost Data'!$C$1:$C$500 = $BK21), 0), MATCH($C21, 'Cost Data'!$N$12:$U$12, 0)), 0)</f>
        <v>0</v>
      </c>
      <c r="BP21" s="4" cm="1">
        <f t="array" ref="BP21">IFERROR(INDEX('Build Scenarios'!$D$1:$O$510, MATCH(1, ('Build Scenarios'!$C$1:$C$510= $C21) * ('Build Scenarios'!$B$1:$B$510 = $BJ21), 0), MATCH(BP$12, 'Build Scenarios'!$D$5:$O$5, 0))
* INDEX('Cost Data'!$N$1:$U$500, MATCH(1, ('Cost Data'!$B$1:$B$500 = $BJ21) * ('Cost Data'!$C$1:$C$500 = $BK21), 0), MATCH($C21, 'Cost Data'!$N$12:$U$12, 0)), 0)</f>
        <v>0</v>
      </c>
      <c r="BQ21" s="4" cm="1">
        <f t="array" ref="BQ21">IFERROR(INDEX('Build Scenarios'!$D$1:$O$510, MATCH(1, ('Build Scenarios'!$C$1:$C$510= $C21) * ('Build Scenarios'!$B$1:$B$510 = $BJ21), 0), MATCH(BQ$12, 'Build Scenarios'!$D$5:$O$5, 0))
* INDEX('Cost Data'!$N$1:$U$500, MATCH(1, ('Cost Data'!$B$1:$B$500 = $BJ21) * ('Cost Data'!$C$1:$C$500 = $BK21), 0), MATCH($C21, 'Cost Data'!$N$12:$U$12, 0)), 0)</f>
        <v>0</v>
      </c>
      <c r="BR21" s="4" cm="1">
        <f t="array" ref="BR21">IFERROR(INDEX('Build Scenarios'!$D$1:$O$510, MATCH(1, ('Build Scenarios'!$C$1:$C$510= $C21) * ('Build Scenarios'!$B$1:$B$510 = $BJ21), 0), MATCH(BR$12, 'Build Scenarios'!$D$5:$O$5, 0))
* INDEX('Cost Data'!$N$1:$U$500, MATCH(1, ('Cost Data'!$B$1:$B$500 = $BJ21) * ('Cost Data'!$C$1:$C$500 = $BK21), 0), MATCH($C21, 'Cost Data'!$N$12:$U$12, 0)), 0)</f>
        <v>0</v>
      </c>
      <c r="BS21" s="4" cm="1">
        <f t="array" ref="BS21">IFERROR(INDEX('Build Scenarios'!$D$1:$O$510, MATCH(1, ('Build Scenarios'!$C$1:$C$510= $C21) * ('Build Scenarios'!$B$1:$B$510 = $BJ21), 0), MATCH(BS$12, 'Build Scenarios'!$D$5:$O$5, 0))
* INDEX('Cost Data'!$N$1:$U$500, MATCH(1, ('Cost Data'!$B$1:$B$500 = $BJ21) * ('Cost Data'!$C$1:$C$500 = $BK21), 0), MATCH($C21, 'Cost Data'!$N$12:$U$12, 0)), 0)</f>
        <v>0</v>
      </c>
      <c r="BT21" s="4" cm="1">
        <f t="array" ref="BT21">IFERROR(INDEX('Build Scenarios'!$D$1:$O$510, MATCH(1, ('Build Scenarios'!$C$1:$C$510= $C21) * ('Build Scenarios'!$B$1:$B$510 = $BJ21), 0), MATCH(BT$12, 'Build Scenarios'!$D$5:$O$5, 0))
* INDEX('Cost Data'!$N$1:$U$500, MATCH(1, ('Cost Data'!$B$1:$B$500 = $BJ21) * ('Cost Data'!$C$1:$C$500 = $BK21), 0), MATCH($C21, 'Cost Data'!$N$12:$U$12, 0)), 0)</f>
        <v>0</v>
      </c>
      <c r="BU21" s="4" cm="1">
        <f t="array" ref="BU21">IFERROR(INDEX('Build Scenarios'!$D$1:$O$510, MATCH(1, ('Build Scenarios'!$C$1:$C$510= $C21) * ('Build Scenarios'!$B$1:$B$510 = $BJ21), 0), MATCH(BU$12, 'Build Scenarios'!$D$5:$O$5, 0))
* INDEX('Cost Data'!$N$1:$U$500, MATCH(1, ('Cost Data'!$B$1:$B$500 = $BJ21) * ('Cost Data'!$C$1:$C$500 = $BK21), 0), MATCH($C21, 'Cost Data'!$N$12:$U$12, 0)), 0)</f>
        <v>0</v>
      </c>
      <c r="BV21" s="4" cm="1">
        <f t="array" ref="BV21">IFERROR(INDEX('Build Scenarios'!$D$1:$O$510, MATCH(1, ('Build Scenarios'!$C$1:$C$510= $C21) * ('Build Scenarios'!$B$1:$B$510 = $BJ21), 0), MATCH(BV$12, 'Build Scenarios'!$D$5:$O$5, 0))
* INDEX('Cost Data'!$N$1:$U$500, MATCH(1, ('Cost Data'!$B$1:$B$500 = $BJ21) * ('Cost Data'!$C$1:$C$500 = $BK21), 0), MATCH($C21, 'Cost Data'!$N$12:$U$12, 0)), 0)</f>
        <v>0</v>
      </c>
      <c r="BW21" s="4" cm="1">
        <f t="array" ref="BW21">IFERROR(INDEX('Build Scenarios'!$D$1:$O$510, MATCH(1, ('Build Scenarios'!$C$1:$C$510= $C21) * ('Build Scenarios'!$B$1:$B$510 = $BJ21), 0), MATCH(BW$12, 'Build Scenarios'!$D$5:$O$5, 0))
* INDEX('Cost Data'!$N$1:$U$500, MATCH(1, ('Cost Data'!$B$1:$B$500 = $BJ21) * ('Cost Data'!$C$1:$C$500 = $BK21), 0), MATCH($C21, 'Cost Data'!$N$12:$U$12, 0)), 0)</f>
        <v>1035.2272500000001</v>
      </c>
    </row>
    <row r="22" spans="2:75" x14ac:dyDescent="0.2">
      <c r="AF22" s="11"/>
      <c r="AU22" s="11"/>
      <c r="BJ22" s="11"/>
    </row>
    <row r="23" spans="2:75" x14ac:dyDescent="0.2">
      <c r="C23" s="11" t="s">
        <v>243</v>
      </c>
      <c r="D23" s="11" t="str">
        <f ca="1">IFERROR(OFFSET(INDEX(Tx_Cost_Scenarios, MATCH(D10, Tx_Cost_Scenarios, 0)), 1, 0), 0)</f>
        <v>Tx - High</v>
      </c>
      <c r="S23" s="11" t="s">
        <v>245</v>
      </c>
      <c r="T23" s="11" t="s">
        <v>238</v>
      </c>
      <c r="AF23" s="11"/>
      <c r="AH23" s="11" t="s">
        <v>245</v>
      </c>
      <c r="AI23" s="11" t="s">
        <v>239</v>
      </c>
      <c r="AU23" s="11"/>
      <c r="AW23" s="11" t="s">
        <v>245</v>
      </c>
      <c r="AX23" s="11" t="s">
        <v>240</v>
      </c>
      <c r="BJ23" s="11"/>
      <c r="BL23" s="11" t="s">
        <v>245</v>
      </c>
      <c r="BM23" s="11" t="s">
        <v>241</v>
      </c>
    </row>
    <row r="24" spans="2:75" ht="12.75" x14ac:dyDescent="0.2">
      <c r="B24" s="11"/>
      <c r="C24" s="2" t="s">
        <v>246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S24" s="2" t="s">
        <v>247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F24" s="11"/>
      <c r="AH24" s="2" t="s">
        <v>248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U24" s="11"/>
      <c r="AW24" s="2" t="s">
        <v>249</v>
      </c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J24" s="11"/>
      <c r="BL24" s="2" t="s">
        <v>250</v>
      </c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</row>
    <row r="25" spans="2:75" x14ac:dyDescent="0.2">
      <c r="B25" s="11"/>
      <c r="C25" s="1" t="s">
        <v>234</v>
      </c>
      <c r="D25" s="1">
        <v>2024</v>
      </c>
      <c r="E25" s="1">
        <v>2025</v>
      </c>
      <c r="F25" s="1">
        <v>2026</v>
      </c>
      <c r="G25" s="1">
        <v>2028</v>
      </c>
      <c r="H25" s="1">
        <v>2030</v>
      </c>
      <c r="I25" s="1">
        <v>2032</v>
      </c>
      <c r="J25" s="1">
        <v>2033</v>
      </c>
      <c r="K25" s="1">
        <v>2034</v>
      </c>
      <c r="L25" s="1">
        <v>2035</v>
      </c>
      <c r="M25" s="1">
        <v>2039</v>
      </c>
      <c r="N25" s="1">
        <v>2040</v>
      </c>
      <c r="O25" s="1">
        <v>2045</v>
      </c>
      <c r="S25" s="1">
        <v>2024</v>
      </c>
      <c r="T25" s="1">
        <v>2025</v>
      </c>
      <c r="U25" s="1">
        <v>2026</v>
      </c>
      <c r="V25" s="1">
        <v>2028</v>
      </c>
      <c r="W25" s="1">
        <v>2030</v>
      </c>
      <c r="X25" s="1">
        <v>2032</v>
      </c>
      <c r="Y25" s="1">
        <v>2033</v>
      </c>
      <c r="Z25" s="1">
        <v>2034</v>
      </c>
      <c r="AA25" s="1">
        <v>2035</v>
      </c>
      <c r="AB25" s="1">
        <v>2039</v>
      </c>
      <c r="AC25" s="1">
        <v>2040</v>
      </c>
      <c r="AD25" s="1">
        <v>2045</v>
      </c>
      <c r="AF25" s="11"/>
      <c r="AH25" s="1">
        <v>2024</v>
      </c>
      <c r="AI25" s="1">
        <v>2025</v>
      </c>
      <c r="AJ25" s="1">
        <v>2026</v>
      </c>
      <c r="AK25" s="1">
        <v>2028</v>
      </c>
      <c r="AL25" s="1">
        <v>2030</v>
      </c>
      <c r="AM25" s="1">
        <v>2032</v>
      </c>
      <c r="AN25" s="1">
        <v>2033</v>
      </c>
      <c r="AO25" s="1">
        <v>2034</v>
      </c>
      <c r="AP25" s="1">
        <v>2035</v>
      </c>
      <c r="AQ25" s="1">
        <v>2039</v>
      </c>
      <c r="AR25" s="1">
        <v>2040</v>
      </c>
      <c r="AS25" s="1">
        <v>2045</v>
      </c>
      <c r="AU25" s="11"/>
      <c r="AW25" s="1">
        <v>2024</v>
      </c>
      <c r="AX25" s="1">
        <v>2025</v>
      </c>
      <c r="AY25" s="1">
        <v>2026</v>
      </c>
      <c r="AZ25" s="1">
        <v>2028</v>
      </c>
      <c r="BA25" s="1">
        <v>2030</v>
      </c>
      <c r="BB25" s="1">
        <v>2032</v>
      </c>
      <c r="BC25" s="1">
        <v>2033</v>
      </c>
      <c r="BD25" s="1">
        <v>2034</v>
      </c>
      <c r="BE25" s="1">
        <v>2035</v>
      </c>
      <c r="BF25" s="1">
        <v>2039</v>
      </c>
      <c r="BG25" s="1">
        <v>2040</v>
      </c>
      <c r="BH25" s="1">
        <v>2045</v>
      </c>
      <c r="BJ25" s="11"/>
      <c r="BL25" s="1">
        <v>2024</v>
      </c>
      <c r="BM25" s="1">
        <v>2025</v>
      </c>
      <c r="BN25" s="1">
        <v>2026</v>
      </c>
      <c r="BO25" s="1">
        <v>2028</v>
      </c>
      <c r="BP25" s="1">
        <v>2030</v>
      </c>
      <c r="BQ25" s="1">
        <v>2032</v>
      </c>
      <c r="BR25" s="1">
        <v>2033</v>
      </c>
      <c r="BS25" s="1">
        <v>2034</v>
      </c>
      <c r="BT25" s="1">
        <v>2035</v>
      </c>
      <c r="BU25" s="1">
        <v>2039</v>
      </c>
      <c r="BV25" s="1">
        <v>2040</v>
      </c>
      <c r="BW25" s="1">
        <v>2045</v>
      </c>
    </row>
    <row r="26" spans="2:75" x14ac:dyDescent="0.2">
      <c r="B26" s="11" t="str">
        <f ca="1">D23</f>
        <v>Tx - High</v>
      </c>
      <c r="C26" s="3" t="s">
        <v>236</v>
      </c>
      <c r="D26" s="4">
        <f t="shared" ref="D26:O34" ca="1" si="17">S26+AH26+AW26+BL26</f>
        <v>0</v>
      </c>
      <c r="E26" s="4">
        <f t="shared" ca="1" si="17"/>
        <v>0</v>
      </c>
      <c r="F26" s="4">
        <f t="shared" ca="1" si="17"/>
        <v>0</v>
      </c>
      <c r="G26" s="4">
        <f t="shared" ca="1" si="17"/>
        <v>0</v>
      </c>
      <c r="H26" s="4">
        <f t="shared" ca="1" si="17"/>
        <v>0</v>
      </c>
      <c r="I26" s="4">
        <f t="shared" ca="1" si="17"/>
        <v>0</v>
      </c>
      <c r="J26" s="4">
        <f t="shared" ca="1" si="17"/>
        <v>0</v>
      </c>
      <c r="K26" s="4">
        <f t="shared" ca="1" si="17"/>
        <v>0</v>
      </c>
      <c r="L26" s="4">
        <f t="shared" ca="1" si="17"/>
        <v>0</v>
      </c>
      <c r="M26" s="4">
        <f t="shared" ca="1" si="17"/>
        <v>0</v>
      </c>
      <c r="N26" s="4">
        <f t="shared" ca="1" si="17"/>
        <v>0</v>
      </c>
      <c r="O26" s="4">
        <f t="shared" ca="1" si="17"/>
        <v>0</v>
      </c>
      <c r="Q26" s="11" t="str">
        <f>T23</f>
        <v>Morro Bay</v>
      </c>
      <c r="R26" s="11" cm="1">
        <f t="array" aca="1" ref="R26" ca="1">INDEX('Cost Scenario Settings'!$D$32:$L$101, MATCH(1, ('Cost Scenario Settings'!$C$32:$C$101 = $B26) * ('Cost Scenario Settings'!$B$32:$B$101 = Q26), 0), MATCH($C26, 'Cost Scenario Settings'!$D$31:$L$31, 0))</f>
        <v>0</v>
      </c>
      <c r="S26" s="4" cm="1">
        <f t="array" aca="1" ref="S26" ca="1">IFERROR(INDEX('Build Scenarios'!$D$1:$O$510, MATCH(1, ('Build Scenarios'!$C$1:$C$510= $C26) * ('Build Scenarios'!$B$1:$B$510 = $Q26), 0), MATCH(S$12, 'Build Scenarios'!$D$5:$O$5, 0))
* INDEX('Cost Data'!$N$1:$U$500, MATCH(1, ('Cost Data'!$B$1:$B$500 = $Q26) * ('Cost Data'!$C$1:$C$500 = $R26), 0), MATCH($C26, 'Cost Data'!$N$12:$U$12, 0)), 0)</f>
        <v>0</v>
      </c>
      <c r="T26" s="4" cm="1">
        <f t="array" aca="1" ref="T26" ca="1">IFERROR(INDEX('Build Scenarios'!$D$1:$O$510, MATCH(1, ('Build Scenarios'!$C$1:$C$510= $C26) * ('Build Scenarios'!$B$1:$B$510 = $Q26), 0), MATCH(T$12, 'Build Scenarios'!$D$5:$O$5, 0))
* INDEX('Cost Data'!$N$1:$U$500, MATCH(1, ('Cost Data'!$B$1:$B$500 = $Q26) * ('Cost Data'!$C$1:$C$500 = $R26), 0), MATCH($C26, 'Cost Data'!$N$12:$U$12, 0)), 0)</f>
        <v>0</v>
      </c>
      <c r="U26" s="4" cm="1">
        <f t="array" aca="1" ref="U26" ca="1">IFERROR(INDEX('Build Scenarios'!$D$1:$O$510, MATCH(1, ('Build Scenarios'!$C$1:$C$510= $C26) * ('Build Scenarios'!$B$1:$B$510 = $Q26), 0), MATCH(U$12, 'Build Scenarios'!$D$5:$O$5, 0))
* INDEX('Cost Data'!$N$1:$U$500, MATCH(1, ('Cost Data'!$B$1:$B$500 = $Q26) * ('Cost Data'!$C$1:$C$500 = $R26), 0), MATCH($C26, 'Cost Data'!$N$12:$U$12, 0)), 0)</f>
        <v>0</v>
      </c>
      <c r="V26" s="4" cm="1">
        <f t="array" aca="1" ref="V26" ca="1">IFERROR(INDEX('Build Scenarios'!$D$1:$O$510, MATCH(1, ('Build Scenarios'!$C$1:$C$510= $C26) * ('Build Scenarios'!$B$1:$B$510 = $Q26), 0), MATCH(V$12, 'Build Scenarios'!$D$5:$O$5, 0))
* INDEX('Cost Data'!$N$1:$U$500, MATCH(1, ('Cost Data'!$B$1:$B$500 = $Q26) * ('Cost Data'!$C$1:$C$500 = $R26), 0), MATCH($C26, 'Cost Data'!$N$12:$U$12, 0)), 0)</f>
        <v>0</v>
      </c>
      <c r="W26" s="4" cm="1">
        <f t="array" aca="1" ref="W26" ca="1">IFERROR(INDEX('Build Scenarios'!$D$1:$O$510, MATCH(1, ('Build Scenarios'!$C$1:$C$510= $C26) * ('Build Scenarios'!$B$1:$B$510 = $Q26), 0), MATCH(W$12, 'Build Scenarios'!$D$5:$O$5, 0))
* INDEX('Cost Data'!$N$1:$U$500, MATCH(1, ('Cost Data'!$B$1:$B$500 = $Q26) * ('Cost Data'!$C$1:$C$500 = $R26), 0), MATCH($C26, 'Cost Data'!$N$12:$U$12, 0)), 0)</f>
        <v>0</v>
      </c>
      <c r="X26" s="4" cm="1">
        <f t="array" aca="1" ref="X26" ca="1">IFERROR(INDEX('Build Scenarios'!$D$1:$O$510, MATCH(1, ('Build Scenarios'!$C$1:$C$510= $C26) * ('Build Scenarios'!$B$1:$B$510 = $Q26), 0), MATCH(X$12, 'Build Scenarios'!$D$5:$O$5, 0))
* INDEX('Cost Data'!$N$1:$U$500, MATCH(1, ('Cost Data'!$B$1:$B$500 = $Q26) * ('Cost Data'!$C$1:$C$500 = $R26), 0), MATCH($C26, 'Cost Data'!$N$12:$U$12, 0)), 0)</f>
        <v>0</v>
      </c>
      <c r="Y26" s="4" cm="1">
        <f t="array" aca="1" ref="Y26" ca="1">IFERROR(INDEX('Build Scenarios'!$D$1:$O$510, MATCH(1, ('Build Scenarios'!$C$1:$C$510= $C26) * ('Build Scenarios'!$B$1:$B$510 = $Q26), 0), MATCH(Y$12, 'Build Scenarios'!$D$5:$O$5, 0))
* INDEX('Cost Data'!$N$1:$U$500, MATCH(1, ('Cost Data'!$B$1:$B$500 = $Q26) * ('Cost Data'!$C$1:$C$500 = $R26), 0), MATCH($C26, 'Cost Data'!$N$12:$U$12, 0)), 0)</f>
        <v>0</v>
      </c>
      <c r="Z26" s="4" cm="1">
        <f t="array" aca="1" ref="Z26" ca="1">IFERROR(INDEX('Build Scenarios'!$D$1:$O$510, MATCH(1, ('Build Scenarios'!$C$1:$C$510= $C26) * ('Build Scenarios'!$B$1:$B$510 = $Q26), 0), MATCH(Z$12, 'Build Scenarios'!$D$5:$O$5, 0))
* INDEX('Cost Data'!$N$1:$U$500, MATCH(1, ('Cost Data'!$B$1:$B$500 = $Q26) * ('Cost Data'!$C$1:$C$500 = $R26), 0), MATCH($C26, 'Cost Data'!$N$12:$U$12, 0)), 0)</f>
        <v>0</v>
      </c>
      <c r="AA26" s="4" cm="1">
        <f t="array" aca="1" ref="AA26" ca="1">IFERROR(INDEX('Build Scenarios'!$D$1:$O$510, MATCH(1, ('Build Scenarios'!$C$1:$C$510= $C26) * ('Build Scenarios'!$B$1:$B$510 = $Q26), 0), MATCH(AA$12, 'Build Scenarios'!$D$5:$O$5, 0))
* INDEX('Cost Data'!$N$1:$U$500, MATCH(1, ('Cost Data'!$B$1:$B$500 = $Q26) * ('Cost Data'!$C$1:$C$500 = $R26), 0), MATCH($C26, 'Cost Data'!$N$12:$U$12, 0)), 0)</f>
        <v>0</v>
      </c>
      <c r="AB26" s="4" cm="1">
        <f t="array" aca="1" ref="AB26" ca="1">IFERROR(INDEX('Build Scenarios'!$D$1:$O$510, MATCH(1, ('Build Scenarios'!$C$1:$C$510= $C26) * ('Build Scenarios'!$B$1:$B$510 = $Q26), 0), MATCH(AB$12, 'Build Scenarios'!$D$5:$O$5, 0))
* INDEX('Cost Data'!$N$1:$U$500, MATCH(1, ('Cost Data'!$B$1:$B$500 = $Q26) * ('Cost Data'!$C$1:$C$500 = $R26), 0), MATCH($C26, 'Cost Data'!$N$12:$U$12, 0)), 0)</f>
        <v>0</v>
      </c>
      <c r="AC26" s="4" cm="1">
        <f t="array" aca="1" ref="AC26" ca="1">IFERROR(INDEX('Build Scenarios'!$D$1:$O$510, MATCH(1, ('Build Scenarios'!$C$1:$C$510= $C26) * ('Build Scenarios'!$B$1:$B$510 = $Q26), 0), MATCH(AC$12, 'Build Scenarios'!$D$5:$O$5, 0))
* INDEX('Cost Data'!$N$1:$U$500, MATCH(1, ('Cost Data'!$B$1:$B$500 = $Q26) * ('Cost Data'!$C$1:$C$500 = $R26), 0), MATCH($C26, 'Cost Data'!$N$12:$U$12, 0)), 0)</f>
        <v>0</v>
      </c>
      <c r="AD26" s="4" cm="1">
        <f t="array" aca="1" ref="AD26" ca="1">IFERROR(INDEX('Build Scenarios'!$D$1:$O$510, MATCH(1, ('Build Scenarios'!$C$1:$C$510= $C26) * ('Build Scenarios'!$B$1:$B$510 = $Q26), 0), MATCH(AD$12, 'Build Scenarios'!$D$5:$O$5, 0))
* INDEX('Cost Data'!$N$1:$U$500, MATCH(1, ('Cost Data'!$B$1:$B$500 = $Q26) * ('Cost Data'!$C$1:$C$500 = $R26), 0), MATCH($C26, 'Cost Data'!$N$12:$U$12, 0)), 0)</f>
        <v>0</v>
      </c>
      <c r="AF26" s="11" t="str">
        <f>AI23</f>
        <v>Humboldt Bay</v>
      </c>
      <c r="AG26" s="11" cm="1">
        <f t="array" aca="1" ref="AG26" ca="1">INDEX('Cost Scenario Settings'!$D$32:$L$101, MATCH(1, ('Cost Scenario Settings'!$C$32:$C$101 = $B26) * ('Cost Scenario Settings'!$B$32:$B$101 = AF26), 0), MATCH($C26, 'Cost Scenario Settings'!$D$31:$L$31, 0))</f>
        <v>0</v>
      </c>
      <c r="AH26" s="4" cm="1">
        <f t="array" aca="1" ref="AH26" ca="1">IFERROR(INDEX('Build Scenarios'!$D$1:$O$510, MATCH(1, ('Build Scenarios'!$C$1:$C$510= $C26) * ('Build Scenarios'!$B$1:$B$510 = $AF26), 0), MATCH(AH$12, 'Build Scenarios'!$D$5:$O$5, 0))
* INDEX('Cost Data'!$N$1:$U$500, MATCH(1, ('Cost Data'!$B$1:$B$500 = $AF26) * ('Cost Data'!$C$1:$C$500 = $AG26), 0), MATCH($C26, 'Cost Data'!$N$12:$U$12, 0)), 0)</f>
        <v>0</v>
      </c>
      <c r="AI26" s="4" cm="1">
        <f t="array" aca="1" ref="AI26" ca="1">IFERROR(INDEX('Build Scenarios'!$D$1:$O$510, MATCH(1, ('Build Scenarios'!$C$1:$C$510= $C26) * ('Build Scenarios'!$B$1:$B$510 = $AF26), 0), MATCH(AI$12, 'Build Scenarios'!$D$5:$O$5, 0))
* INDEX('Cost Data'!$N$1:$U$500, MATCH(1, ('Cost Data'!$B$1:$B$500 = $AF26) * ('Cost Data'!$C$1:$C$500 = $AG26), 0), MATCH($C26, 'Cost Data'!$N$12:$U$12, 0)), 0)</f>
        <v>0</v>
      </c>
      <c r="AJ26" s="4" cm="1">
        <f t="array" aca="1" ref="AJ26" ca="1">IFERROR(INDEX('Build Scenarios'!$D$1:$O$510, MATCH(1, ('Build Scenarios'!$C$1:$C$510= $C26) * ('Build Scenarios'!$B$1:$B$510 = $AF26), 0), MATCH(AJ$12, 'Build Scenarios'!$D$5:$O$5, 0))
* INDEX('Cost Data'!$N$1:$U$500, MATCH(1, ('Cost Data'!$B$1:$B$500 = $AF26) * ('Cost Data'!$C$1:$C$500 = $AG26), 0), MATCH($C26, 'Cost Data'!$N$12:$U$12, 0)), 0)</f>
        <v>0</v>
      </c>
      <c r="AK26" s="4" cm="1">
        <f t="array" aca="1" ref="AK26" ca="1">IFERROR(INDEX('Build Scenarios'!$D$1:$O$510, MATCH(1, ('Build Scenarios'!$C$1:$C$510= $C26) * ('Build Scenarios'!$B$1:$B$510 = $AF26), 0), MATCH(AK$12, 'Build Scenarios'!$D$5:$O$5, 0))
* INDEX('Cost Data'!$N$1:$U$500, MATCH(1, ('Cost Data'!$B$1:$B$500 = $AF26) * ('Cost Data'!$C$1:$C$500 = $AG26), 0), MATCH($C26, 'Cost Data'!$N$12:$U$12, 0)), 0)</f>
        <v>0</v>
      </c>
      <c r="AL26" s="4" cm="1">
        <f t="array" aca="1" ref="AL26" ca="1">IFERROR(INDEX('Build Scenarios'!$D$1:$O$510, MATCH(1, ('Build Scenarios'!$C$1:$C$510= $C26) * ('Build Scenarios'!$B$1:$B$510 = $AF26), 0), MATCH(AL$12, 'Build Scenarios'!$D$5:$O$5, 0))
* INDEX('Cost Data'!$N$1:$U$500, MATCH(1, ('Cost Data'!$B$1:$B$500 = $AF26) * ('Cost Data'!$C$1:$C$500 = $AG26), 0), MATCH($C26, 'Cost Data'!$N$12:$U$12, 0)), 0)</f>
        <v>0</v>
      </c>
      <c r="AM26" s="4" cm="1">
        <f t="array" aca="1" ref="AM26" ca="1">IFERROR(INDEX('Build Scenarios'!$D$1:$O$510, MATCH(1, ('Build Scenarios'!$C$1:$C$510= $C26) * ('Build Scenarios'!$B$1:$B$510 = $AF26), 0), MATCH(AM$12, 'Build Scenarios'!$D$5:$O$5, 0))
* INDEX('Cost Data'!$N$1:$U$500, MATCH(1, ('Cost Data'!$B$1:$B$500 = $AF26) * ('Cost Data'!$C$1:$C$500 = $AG26), 0), MATCH($C26, 'Cost Data'!$N$12:$U$12, 0)), 0)</f>
        <v>0</v>
      </c>
      <c r="AN26" s="4" cm="1">
        <f t="array" aca="1" ref="AN26" ca="1">IFERROR(INDEX('Build Scenarios'!$D$1:$O$510, MATCH(1, ('Build Scenarios'!$C$1:$C$510= $C26) * ('Build Scenarios'!$B$1:$B$510 = $AF26), 0), MATCH(AN$12, 'Build Scenarios'!$D$5:$O$5, 0))
* INDEX('Cost Data'!$N$1:$U$500, MATCH(1, ('Cost Data'!$B$1:$B$500 = $AF26) * ('Cost Data'!$C$1:$C$500 = $AG26), 0), MATCH($C26, 'Cost Data'!$N$12:$U$12, 0)), 0)</f>
        <v>0</v>
      </c>
      <c r="AO26" s="4" cm="1">
        <f t="array" aca="1" ref="AO26" ca="1">IFERROR(INDEX('Build Scenarios'!$D$1:$O$510, MATCH(1, ('Build Scenarios'!$C$1:$C$510= $C26) * ('Build Scenarios'!$B$1:$B$510 = $AF26), 0), MATCH(AO$12, 'Build Scenarios'!$D$5:$O$5, 0))
* INDEX('Cost Data'!$N$1:$U$500, MATCH(1, ('Cost Data'!$B$1:$B$500 = $AF26) * ('Cost Data'!$C$1:$C$500 = $AG26), 0), MATCH($C26, 'Cost Data'!$N$12:$U$12, 0)), 0)</f>
        <v>0</v>
      </c>
      <c r="AP26" s="4" cm="1">
        <f t="array" aca="1" ref="AP26" ca="1">IFERROR(INDEX('Build Scenarios'!$D$1:$O$510, MATCH(1, ('Build Scenarios'!$C$1:$C$510= $C26) * ('Build Scenarios'!$B$1:$B$510 = $AF26), 0), MATCH(AP$12, 'Build Scenarios'!$D$5:$O$5, 0))
* INDEX('Cost Data'!$N$1:$U$500, MATCH(1, ('Cost Data'!$B$1:$B$500 = $AF26) * ('Cost Data'!$C$1:$C$500 = $AG26), 0), MATCH($C26, 'Cost Data'!$N$12:$U$12, 0)), 0)</f>
        <v>0</v>
      </c>
      <c r="AQ26" s="4" cm="1">
        <f t="array" aca="1" ref="AQ26" ca="1">IFERROR(INDEX('Build Scenarios'!$D$1:$O$510, MATCH(1, ('Build Scenarios'!$C$1:$C$510= $C26) * ('Build Scenarios'!$B$1:$B$510 = $AF26), 0), MATCH(AQ$12, 'Build Scenarios'!$D$5:$O$5, 0))
* INDEX('Cost Data'!$N$1:$U$500, MATCH(1, ('Cost Data'!$B$1:$B$500 = $AF26) * ('Cost Data'!$C$1:$C$500 = $AG26), 0), MATCH($C26, 'Cost Data'!$N$12:$U$12, 0)), 0)</f>
        <v>0</v>
      </c>
      <c r="AR26" s="4" cm="1">
        <f t="array" aca="1" ref="AR26" ca="1">IFERROR(INDEX('Build Scenarios'!$D$1:$O$510, MATCH(1, ('Build Scenarios'!$C$1:$C$510= $C26) * ('Build Scenarios'!$B$1:$B$510 = $AF26), 0), MATCH(AR$12, 'Build Scenarios'!$D$5:$O$5, 0))
* INDEX('Cost Data'!$N$1:$U$500, MATCH(1, ('Cost Data'!$B$1:$B$500 = $AF26) * ('Cost Data'!$C$1:$C$500 = $AG26), 0), MATCH($C26, 'Cost Data'!$N$12:$U$12, 0)), 0)</f>
        <v>0</v>
      </c>
      <c r="AS26" s="4" cm="1">
        <f t="array" aca="1" ref="AS26" ca="1">IFERROR(INDEX('Build Scenarios'!$D$1:$O$510, MATCH(1, ('Build Scenarios'!$C$1:$C$510= $C26) * ('Build Scenarios'!$B$1:$B$510 = $AF26), 0), MATCH(AS$12, 'Build Scenarios'!$D$5:$O$5, 0))
* INDEX('Cost Data'!$N$1:$U$500, MATCH(1, ('Cost Data'!$B$1:$B$500 = $AF26) * ('Cost Data'!$C$1:$C$500 = $AG26), 0), MATCH($C26, 'Cost Data'!$N$12:$U$12, 0)), 0)</f>
        <v>0</v>
      </c>
      <c r="AU26" s="11" t="str">
        <f>AX23</f>
        <v>Del Norte</v>
      </c>
      <c r="AV26" s="11" cm="1">
        <f t="array" aca="1" ref="AV26" ca="1">INDEX('Cost Scenario Settings'!$D$32:$L$101, MATCH(1, ('Cost Scenario Settings'!$C$32:$C$101 = $B26) * ('Cost Scenario Settings'!$B$32:$B$101 = AU26), 0), MATCH($C26, 'Cost Scenario Settings'!$D$31:$L$31, 0))</f>
        <v>0</v>
      </c>
      <c r="AW26" s="4" cm="1">
        <f t="array" aca="1" ref="AW26" ca="1">IFERROR(INDEX('Build Scenarios'!$D$1:$O$510, MATCH(1, ('Build Scenarios'!$C$1:$C$510= $C26) * ('Build Scenarios'!$B$1:$B$510 = $AU26), 0), MATCH(AW$12, 'Build Scenarios'!$D$5:$O$5, 0))
* INDEX('Cost Data'!$N$1:$U$500, MATCH(1, ('Cost Data'!$B$1:$B$500 = $AU26) * ('Cost Data'!$C$1:$C$500 = $AV26), 0), MATCH($C26, 'Cost Data'!$N$12:$U$12, 0)), 0)</f>
        <v>0</v>
      </c>
      <c r="AX26" s="4" cm="1">
        <f t="array" aca="1" ref="AX26" ca="1">IFERROR(INDEX('Build Scenarios'!$D$1:$O$510, MATCH(1, ('Build Scenarios'!$C$1:$C$510= $C26) * ('Build Scenarios'!$B$1:$B$510 = $AU26), 0), MATCH(AX$12, 'Build Scenarios'!$D$5:$O$5, 0))
* INDEX('Cost Data'!$N$1:$U$500, MATCH(1, ('Cost Data'!$B$1:$B$500 = $AU26) * ('Cost Data'!$C$1:$C$500 = $AV26), 0), MATCH($C26, 'Cost Data'!$N$12:$U$12, 0)), 0)</f>
        <v>0</v>
      </c>
      <c r="AY26" s="4" cm="1">
        <f t="array" aca="1" ref="AY26" ca="1">IFERROR(INDEX('Build Scenarios'!$D$1:$O$510, MATCH(1, ('Build Scenarios'!$C$1:$C$510= $C26) * ('Build Scenarios'!$B$1:$B$510 = $AU26), 0), MATCH(AY$12, 'Build Scenarios'!$D$5:$O$5, 0))
* INDEX('Cost Data'!$N$1:$U$500, MATCH(1, ('Cost Data'!$B$1:$B$500 = $AU26) * ('Cost Data'!$C$1:$C$500 = $AV26), 0), MATCH($C26, 'Cost Data'!$N$12:$U$12, 0)), 0)</f>
        <v>0</v>
      </c>
      <c r="AZ26" s="4" cm="1">
        <f t="array" aca="1" ref="AZ26" ca="1">IFERROR(INDEX('Build Scenarios'!$D$1:$O$510, MATCH(1, ('Build Scenarios'!$C$1:$C$510= $C26) * ('Build Scenarios'!$B$1:$B$510 = $AU26), 0), MATCH(AZ$12, 'Build Scenarios'!$D$5:$O$5, 0))
* INDEX('Cost Data'!$N$1:$U$500, MATCH(1, ('Cost Data'!$B$1:$B$500 = $AU26) * ('Cost Data'!$C$1:$C$500 = $AV26), 0), MATCH($C26, 'Cost Data'!$N$12:$U$12, 0)), 0)</f>
        <v>0</v>
      </c>
      <c r="BA26" s="4" cm="1">
        <f t="array" aca="1" ref="BA26" ca="1">IFERROR(INDEX('Build Scenarios'!$D$1:$O$510, MATCH(1, ('Build Scenarios'!$C$1:$C$510= $C26) * ('Build Scenarios'!$B$1:$B$510 = $AU26), 0), MATCH(BA$12, 'Build Scenarios'!$D$5:$O$5, 0))
* INDEX('Cost Data'!$N$1:$U$500, MATCH(1, ('Cost Data'!$B$1:$B$500 = $AU26) * ('Cost Data'!$C$1:$C$500 = $AV26), 0), MATCH($C26, 'Cost Data'!$N$12:$U$12, 0)), 0)</f>
        <v>0</v>
      </c>
      <c r="BB26" s="4" cm="1">
        <f t="array" aca="1" ref="BB26" ca="1">IFERROR(INDEX('Build Scenarios'!$D$1:$O$510, MATCH(1, ('Build Scenarios'!$C$1:$C$510= $C26) * ('Build Scenarios'!$B$1:$B$510 = $AU26), 0), MATCH(BB$12, 'Build Scenarios'!$D$5:$O$5, 0))
* INDEX('Cost Data'!$N$1:$U$500, MATCH(1, ('Cost Data'!$B$1:$B$500 = $AU26) * ('Cost Data'!$C$1:$C$500 = $AV26), 0), MATCH($C26, 'Cost Data'!$N$12:$U$12, 0)), 0)</f>
        <v>0</v>
      </c>
      <c r="BC26" s="4" cm="1">
        <f t="array" aca="1" ref="BC26" ca="1">IFERROR(INDEX('Build Scenarios'!$D$1:$O$510, MATCH(1, ('Build Scenarios'!$C$1:$C$510= $C26) * ('Build Scenarios'!$B$1:$B$510 = $AU26), 0), MATCH(BC$12, 'Build Scenarios'!$D$5:$O$5, 0))
* INDEX('Cost Data'!$N$1:$U$500, MATCH(1, ('Cost Data'!$B$1:$B$500 = $AU26) * ('Cost Data'!$C$1:$C$500 = $AV26), 0), MATCH($C26, 'Cost Data'!$N$12:$U$12, 0)), 0)</f>
        <v>0</v>
      </c>
      <c r="BD26" s="4" cm="1">
        <f t="array" aca="1" ref="BD26" ca="1">IFERROR(INDEX('Build Scenarios'!$D$1:$O$510, MATCH(1, ('Build Scenarios'!$C$1:$C$510= $C26) * ('Build Scenarios'!$B$1:$B$510 = $AU26), 0), MATCH(BD$12, 'Build Scenarios'!$D$5:$O$5, 0))
* INDEX('Cost Data'!$N$1:$U$500, MATCH(1, ('Cost Data'!$B$1:$B$500 = $AU26) * ('Cost Data'!$C$1:$C$500 = $AV26), 0), MATCH($C26, 'Cost Data'!$N$12:$U$12, 0)), 0)</f>
        <v>0</v>
      </c>
      <c r="BE26" s="4" cm="1">
        <f t="array" aca="1" ref="BE26" ca="1">IFERROR(INDEX('Build Scenarios'!$D$1:$O$510, MATCH(1, ('Build Scenarios'!$C$1:$C$510= $C26) * ('Build Scenarios'!$B$1:$B$510 = $AU26), 0), MATCH(BE$12, 'Build Scenarios'!$D$5:$O$5, 0))
* INDEX('Cost Data'!$N$1:$U$500, MATCH(1, ('Cost Data'!$B$1:$B$500 = $AU26) * ('Cost Data'!$C$1:$C$500 = $AV26), 0), MATCH($C26, 'Cost Data'!$N$12:$U$12, 0)), 0)</f>
        <v>0</v>
      </c>
      <c r="BF26" s="4" cm="1">
        <f t="array" aca="1" ref="BF26" ca="1">IFERROR(INDEX('Build Scenarios'!$D$1:$O$510, MATCH(1, ('Build Scenarios'!$C$1:$C$510= $C26) * ('Build Scenarios'!$B$1:$B$510 = $AU26), 0), MATCH(BF$12, 'Build Scenarios'!$D$5:$O$5, 0))
* INDEX('Cost Data'!$N$1:$U$500, MATCH(1, ('Cost Data'!$B$1:$B$500 = $AU26) * ('Cost Data'!$C$1:$C$500 = $AV26), 0), MATCH($C26, 'Cost Data'!$N$12:$U$12, 0)), 0)</f>
        <v>0</v>
      </c>
      <c r="BG26" s="4" cm="1">
        <f t="array" aca="1" ref="BG26" ca="1">IFERROR(INDEX('Build Scenarios'!$D$1:$O$510, MATCH(1, ('Build Scenarios'!$C$1:$C$510= $C26) * ('Build Scenarios'!$B$1:$B$510 = $AU26), 0), MATCH(BG$12, 'Build Scenarios'!$D$5:$O$5, 0))
* INDEX('Cost Data'!$N$1:$U$500, MATCH(1, ('Cost Data'!$B$1:$B$500 = $AU26) * ('Cost Data'!$C$1:$C$500 = $AV26), 0), MATCH($C26, 'Cost Data'!$N$12:$U$12, 0)), 0)</f>
        <v>0</v>
      </c>
      <c r="BH26" s="4" cm="1">
        <f t="array" aca="1" ref="BH26" ca="1">IFERROR(INDEX('Build Scenarios'!$D$1:$O$510, MATCH(1, ('Build Scenarios'!$C$1:$C$510= $C26) * ('Build Scenarios'!$B$1:$B$510 = $AU26), 0), MATCH(BH$12, 'Build Scenarios'!$D$5:$O$5, 0))
* INDEX('Cost Data'!$N$1:$U$500, MATCH(1, ('Cost Data'!$B$1:$B$500 = $AU26) * ('Cost Data'!$C$1:$C$500 = $AV26), 0), MATCH($C26, 'Cost Data'!$N$12:$U$12, 0)), 0)</f>
        <v>0</v>
      </c>
      <c r="BJ26" s="11" t="str">
        <f>BM23</f>
        <v>Cape Mendocino</v>
      </c>
      <c r="BK26" s="11" cm="1">
        <f t="array" aca="1" ref="BK26" ca="1">INDEX('Cost Scenario Settings'!$D$32:$L$101, MATCH(1, ('Cost Scenario Settings'!$C$32:$C$101 = $B26) * ('Cost Scenario Settings'!$B$32:$B$101 = BJ26), 0), MATCH($C26, 'Cost Scenario Settings'!$D$31:$L$31, 0))</f>
        <v>0</v>
      </c>
      <c r="BL26" s="4" cm="1">
        <f t="array" aca="1" ref="BL26" ca="1">IFERROR(INDEX('Build Scenarios'!$D$1:$O$510, MATCH(1, ('Build Scenarios'!$C$1:$C$510= $C26) * ('Build Scenarios'!$B$1:$B$510 = $BJ26), 0), MATCH(BL$12, 'Build Scenarios'!$D$5:$O$5, 0))
* INDEX('Cost Data'!$N$1:$U$500, MATCH(1, ('Cost Data'!$B$1:$B$500 = $BJ26) * ('Cost Data'!$C$1:$C$500 = $BK26), 0), MATCH($C26, 'Cost Data'!$N$12:$U$12, 0)), 0)</f>
        <v>0</v>
      </c>
      <c r="BM26" s="4" cm="1">
        <f t="array" aca="1" ref="BM26" ca="1">IFERROR(INDEX('Build Scenarios'!$D$1:$O$510, MATCH(1, ('Build Scenarios'!$C$1:$C$510= $C26) * ('Build Scenarios'!$B$1:$B$510 = $BJ26), 0), MATCH(BM$12, 'Build Scenarios'!$D$5:$O$5, 0))
* INDEX('Cost Data'!$N$1:$U$500, MATCH(1, ('Cost Data'!$B$1:$B$500 = $BJ26) * ('Cost Data'!$C$1:$C$500 = $BK26), 0), MATCH($C26, 'Cost Data'!$N$12:$U$12, 0)), 0)</f>
        <v>0</v>
      </c>
      <c r="BN26" s="4" cm="1">
        <f t="array" aca="1" ref="BN26" ca="1">IFERROR(INDEX('Build Scenarios'!$D$1:$O$510, MATCH(1, ('Build Scenarios'!$C$1:$C$510= $C26) * ('Build Scenarios'!$B$1:$B$510 = $BJ26), 0), MATCH(BN$12, 'Build Scenarios'!$D$5:$O$5, 0))
* INDEX('Cost Data'!$N$1:$U$500, MATCH(1, ('Cost Data'!$B$1:$B$500 = $BJ26) * ('Cost Data'!$C$1:$C$500 = $BK26), 0), MATCH($C26, 'Cost Data'!$N$12:$U$12, 0)), 0)</f>
        <v>0</v>
      </c>
      <c r="BO26" s="4" cm="1">
        <f t="array" aca="1" ref="BO26" ca="1">IFERROR(INDEX('Build Scenarios'!$D$1:$O$510, MATCH(1, ('Build Scenarios'!$C$1:$C$510= $C26) * ('Build Scenarios'!$B$1:$B$510 = $BJ26), 0), MATCH(BO$12, 'Build Scenarios'!$D$5:$O$5, 0))
* INDEX('Cost Data'!$N$1:$U$500, MATCH(1, ('Cost Data'!$B$1:$B$500 = $BJ26) * ('Cost Data'!$C$1:$C$500 = $BK26), 0), MATCH($C26, 'Cost Data'!$N$12:$U$12, 0)), 0)</f>
        <v>0</v>
      </c>
      <c r="BP26" s="4" cm="1">
        <f t="array" aca="1" ref="BP26" ca="1">IFERROR(INDEX('Build Scenarios'!$D$1:$O$510, MATCH(1, ('Build Scenarios'!$C$1:$C$510= $C26) * ('Build Scenarios'!$B$1:$B$510 = $BJ26), 0), MATCH(BP$12, 'Build Scenarios'!$D$5:$O$5, 0))
* INDEX('Cost Data'!$N$1:$U$500, MATCH(1, ('Cost Data'!$B$1:$B$500 = $BJ26) * ('Cost Data'!$C$1:$C$500 = $BK26), 0), MATCH($C26, 'Cost Data'!$N$12:$U$12, 0)), 0)</f>
        <v>0</v>
      </c>
      <c r="BQ26" s="4" cm="1">
        <f t="array" aca="1" ref="BQ26" ca="1">IFERROR(INDEX('Build Scenarios'!$D$1:$O$510, MATCH(1, ('Build Scenarios'!$C$1:$C$510= $C26) * ('Build Scenarios'!$B$1:$B$510 = $BJ26), 0), MATCH(BQ$12, 'Build Scenarios'!$D$5:$O$5, 0))
* INDEX('Cost Data'!$N$1:$U$500, MATCH(1, ('Cost Data'!$B$1:$B$500 = $BJ26) * ('Cost Data'!$C$1:$C$500 = $BK26), 0), MATCH($C26, 'Cost Data'!$N$12:$U$12, 0)), 0)</f>
        <v>0</v>
      </c>
      <c r="BR26" s="4" cm="1">
        <f t="array" aca="1" ref="BR26" ca="1">IFERROR(INDEX('Build Scenarios'!$D$1:$O$510, MATCH(1, ('Build Scenarios'!$C$1:$C$510= $C26) * ('Build Scenarios'!$B$1:$B$510 = $BJ26), 0), MATCH(BR$12, 'Build Scenarios'!$D$5:$O$5, 0))
* INDEX('Cost Data'!$N$1:$U$500, MATCH(1, ('Cost Data'!$B$1:$B$500 = $BJ26) * ('Cost Data'!$C$1:$C$500 = $BK26), 0), MATCH($C26, 'Cost Data'!$N$12:$U$12, 0)), 0)</f>
        <v>0</v>
      </c>
      <c r="BS26" s="4" cm="1">
        <f t="array" aca="1" ref="BS26" ca="1">IFERROR(INDEX('Build Scenarios'!$D$1:$O$510, MATCH(1, ('Build Scenarios'!$C$1:$C$510= $C26) * ('Build Scenarios'!$B$1:$B$510 = $BJ26), 0), MATCH(BS$12, 'Build Scenarios'!$D$5:$O$5, 0))
* INDEX('Cost Data'!$N$1:$U$500, MATCH(1, ('Cost Data'!$B$1:$B$500 = $BJ26) * ('Cost Data'!$C$1:$C$500 = $BK26), 0), MATCH($C26, 'Cost Data'!$N$12:$U$12, 0)), 0)</f>
        <v>0</v>
      </c>
      <c r="BT26" s="4" cm="1">
        <f t="array" aca="1" ref="BT26" ca="1">IFERROR(INDEX('Build Scenarios'!$D$1:$O$510, MATCH(1, ('Build Scenarios'!$C$1:$C$510= $C26) * ('Build Scenarios'!$B$1:$B$510 = $BJ26), 0), MATCH(BT$12, 'Build Scenarios'!$D$5:$O$5, 0))
* INDEX('Cost Data'!$N$1:$U$500, MATCH(1, ('Cost Data'!$B$1:$B$500 = $BJ26) * ('Cost Data'!$C$1:$C$500 = $BK26), 0), MATCH($C26, 'Cost Data'!$N$12:$U$12, 0)), 0)</f>
        <v>0</v>
      </c>
      <c r="BU26" s="4" cm="1">
        <f t="array" aca="1" ref="BU26" ca="1">IFERROR(INDEX('Build Scenarios'!$D$1:$O$510, MATCH(1, ('Build Scenarios'!$C$1:$C$510= $C26) * ('Build Scenarios'!$B$1:$B$510 = $BJ26), 0), MATCH(BU$12, 'Build Scenarios'!$D$5:$O$5, 0))
* INDEX('Cost Data'!$N$1:$U$500, MATCH(1, ('Cost Data'!$B$1:$B$500 = $BJ26) * ('Cost Data'!$C$1:$C$500 = $BK26), 0), MATCH($C26, 'Cost Data'!$N$12:$U$12, 0)), 0)</f>
        <v>0</v>
      </c>
      <c r="BV26" s="4" cm="1">
        <f t="array" aca="1" ref="BV26" ca="1">IFERROR(INDEX('Build Scenarios'!$D$1:$O$510, MATCH(1, ('Build Scenarios'!$C$1:$C$510= $C26) * ('Build Scenarios'!$B$1:$B$510 = $BJ26), 0), MATCH(BV$12, 'Build Scenarios'!$D$5:$O$5, 0))
* INDEX('Cost Data'!$N$1:$U$500, MATCH(1, ('Cost Data'!$B$1:$B$500 = $BJ26) * ('Cost Data'!$C$1:$C$500 = $BK26), 0), MATCH($C26, 'Cost Data'!$N$12:$U$12, 0)), 0)</f>
        <v>0</v>
      </c>
      <c r="BW26" s="4" cm="1">
        <f t="array" aca="1" ref="BW26" ca="1">IFERROR(INDEX('Build Scenarios'!$D$1:$O$510, MATCH(1, ('Build Scenarios'!$C$1:$C$510= $C26) * ('Build Scenarios'!$B$1:$B$510 = $BJ26), 0), MATCH(BW$12, 'Build Scenarios'!$D$5:$O$5, 0))
* INDEX('Cost Data'!$N$1:$U$500, MATCH(1, ('Cost Data'!$B$1:$B$500 = $BJ26) * ('Cost Data'!$C$1:$C$500 = $BK26), 0), MATCH($C26, 'Cost Data'!$N$12:$U$12, 0)), 0)</f>
        <v>0</v>
      </c>
    </row>
    <row r="27" spans="2:75" x14ac:dyDescent="0.2">
      <c r="B27" s="11" t="str">
        <f ca="1">B26</f>
        <v>Tx - High</v>
      </c>
      <c r="C27" s="8" t="s">
        <v>55</v>
      </c>
      <c r="D27" s="4">
        <f t="shared" ca="1" si="17"/>
        <v>0</v>
      </c>
      <c r="E27" s="4">
        <f t="shared" ca="1" si="17"/>
        <v>0</v>
      </c>
      <c r="F27" s="4">
        <f t="shared" ca="1" si="17"/>
        <v>0</v>
      </c>
      <c r="G27" s="4">
        <f t="shared" ca="1" si="17"/>
        <v>0</v>
      </c>
      <c r="H27" s="4">
        <f t="shared" ca="1" si="17"/>
        <v>0</v>
      </c>
      <c r="I27" s="4">
        <f t="shared" ca="1" si="17"/>
        <v>0</v>
      </c>
      <c r="J27" s="4">
        <f t="shared" ca="1" si="17"/>
        <v>0</v>
      </c>
      <c r="K27" s="4">
        <f t="shared" ca="1" si="17"/>
        <v>0</v>
      </c>
      <c r="L27" s="4">
        <f t="shared" ca="1" si="17"/>
        <v>11.530433540305474</v>
      </c>
      <c r="M27" s="4">
        <f t="shared" ca="1" si="17"/>
        <v>11.530433540305474</v>
      </c>
      <c r="N27" s="4">
        <f t="shared" ca="1" si="17"/>
        <v>11.530433540305474</v>
      </c>
      <c r="O27" s="4">
        <f t="shared" ca="1" si="17"/>
        <v>11.530433540305474</v>
      </c>
      <c r="Q27" s="11" t="str">
        <f>Q26</f>
        <v>Morro Bay</v>
      </c>
      <c r="R27" s="11" t="str" cm="1">
        <f t="array" aca="1" ref="R27" ca="1">INDEX('Cost Scenario Settings'!$D$32:$L$101, MATCH(1, ('Cost Scenario Settings'!$C$32:$C$101 = $B27) * ('Cost Scenario Settings'!$B$32:$B$101 = Q27), 0), MATCH($C27, 'Cost Scenario Settings'!$D$31:$L$31, 0))</f>
        <v>Tx - PSP Morro</v>
      </c>
      <c r="S27" s="4" cm="1">
        <f t="array" aca="1" ref="S27" ca="1">IFERROR(INDEX('Build Scenarios'!$D$1:$O$510, MATCH(1, ('Build Scenarios'!$C$1:$C$510= $C27) * ('Build Scenarios'!$B$1:$B$510 = $Q27), 0), MATCH(S$12, 'Build Scenarios'!$D$5:$O$5, 0))
* INDEX('Cost Data'!$N$1:$U$500, MATCH(1, ('Cost Data'!$B$1:$B$500 = $Q27) * ('Cost Data'!$C$1:$C$500 = $R27), 0), MATCH($C27, 'Cost Data'!$N$12:$U$12, 0)), 0)</f>
        <v>0</v>
      </c>
      <c r="T27" s="4" cm="1">
        <f t="array" aca="1" ref="T27" ca="1">IFERROR(INDEX('Build Scenarios'!$D$1:$O$510, MATCH(1, ('Build Scenarios'!$C$1:$C$510= $C27) * ('Build Scenarios'!$B$1:$B$510 = $Q27), 0), MATCH(T$12, 'Build Scenarios'!$D$5:$O$5, 0))
* INDEX('Cost Data'!$N$1:$U$500, MATCH(1, ('Cost Data'!$B$1:$B$500 = $Q27) * ('Cost Data'!$C$1:$C$500 = $R27), 0), MATCH($C27, 'Cost Data'!$N$12:$U$12, 0)), 0)</f>
        <v>0</v>
      </c>
      <c r="U27" s="4" cm="1">
        <f t="array" aca="1" ref="U27" ca="1">IFERROR(INDEX('Build Scenarios'!$D$1:$O$510, MATCH(1, ('Build Scenarios'!$C$1:$C$510= $C27) * ('Build Scenarios'!$B$1:$B$510 = $Q27), 0), MATCH(U$12, 'Build Scenarios'!$D$5:$O$5, 0))
* INDEX('Cost Data'!$N$1:$U$500, MATCH(1, ('Cost Data'!$B$1:$B$500 = $Q27) * ('Cost Data'!$C$1:$C$500 = $R27), 0), MATCH($C27, 'Cost Data'!$N$12:$U$12, 0)), 0)</f>
        <v>0</v>
      </c>
      <c r="V27" s="4" cm="1">
        <f t="array" aca="1" ref="V27" ca="1">IFERROR(INDEX('Build Scenarios'!$D$1:$O$510, MATCH(1, ('Build Scenarios'!$C$1:$C$510= $C27) * ('Build Scenarios'!$B$1:$B$510 = $Q27), 0), MATCH(V$12, 'Build Scenarios'!$D$5:$O$5, 0))
* INDEX('Cost Data'!$N$1:$U$500, MATCH(1, ('Cost Data'!$B$1:$B$500 = $Q27) * ('Cost Data'!$C$1:$C$500 = $R27), 0), MATCH($C27, 'Cost Data'!$N$12:$U$12, 0)), 0)</f>
        <v>0</v>
      </c>
      <c r="W27" s="4" cm="1">
        <f t="array" aca="1" ref="W27" ca="1">IFERROR(INDEX('Build Scenarios'!$D$1:$O$510, MATCH(1, ('Build Scenarios'!$C$1:$C$510= $C27) * ('Build Scenarios'!$B$1:$B$510 = $Q27), 0), MATCH(W$12, 'Build Scenarios'!$D$5:$O$5, 0))
* INDEX('Cost Data'!$N$1:$U$500, MATCH(1, ('Cost Data'!$B$1:$B$500 = $Q27) * ('Cost Data'!$C$1:$C$500 = $R27), 0), MATCH($C27, 'Cost Data'!$N$12:$U$12, 0)), 0)</f>
        <v>0</v>
      </c>
      <c r="X27" s="4" cm="1">
        <f t="array" aca="1" ref="X27" ca="1">IFERROR(INDEX('Build Scenarios'!$D$1:$O$510, MATCH(1, ('Build Scenarios'!$C$1:$C$510= $C27) * ('Build Scenarios'!$B$1:$B$510 = $Q27), 0), MATCH(X$12, 'Build Scenarios'!$D$5:$O$5, 0))
* INDEX('Cost Data'!$N$1:$U$500, MATCH(1, ('Cost Data'!$B$1:$B$500 = $Q27) * ('Cost Data'!$C$1:$C$500 = $R27), 0), MATCH($C27, 'Cost Data'!$N$12:$U$12, 0)), 0)</f>
        <v>0</v>
      </c>
      <c r="Y27" s="4" cm="1">
        <f t="array" aca="1" ref="Y27" ca="1">IFERROR(INDEX('Build Scenarios'!$D$1:$O$510, MATCH(1, ('Build Scenarios'!$C$1:$C$510= $C27) * ('Build Scenarios'!$B$1:$B$510 = $Q27), 0), MATCH(Y$12, 'Build Scenarios'!$D$5:$O$5, 0))
* INDEX('Cost Data'!$N$1:$U$500, MATCH(1, ('Cost Data'!$B$1:$B$500 = $Q27) * ('Cost Data'!$C$1:$C$500 = $R27), 0), MATCH($C27, 'Cost Data'!$N$12:$U$12, 0)), 0)</f>
        <v>0</v>
      </c>
      <c r="Z27" s="4" cm="1">
        <f t="array" aca="1" ref="Z27" ca="1">IFERROR(INDEX('Build Scenarios'!$D$1:$O$510, MATCH(1, ('Build Scenarios'!$C$1:$C$510= $C27) * ('Build Scenarios'!$B$1:$B$510 = $Q27), 0), MATCH(Z$12, 'Build Scenarios'!$D$5:$O$5, 0))
* INDEX('Cost Data'!$N$1:$U$500, MATCH(1, ('Cost Data'!$B$1:$B$500 = $Q27) * ('Cost Data'!$C$1:$C$500 = $R27), 0), MATCH($C27, 'Cost Data'!$N$12:$U$12, 0)), 0)</f>
        <v>0</v>
      </c>
      <c r="AA27" s="4" cm="1">
        <f t="array" aca="1" ref="AA27" ca="1">IFERROR(INDEX('Build Scenarios'!$D$1:$O$510, MATCH(1, ('Build Scenarios'!$C$1:$C$510= $C27) * ('Build Scenarios'!$B$1:$B$510 = $Q27), 0), MATCH(AA$12, 'Build Scenarios'!$D$5:$O$5, 0))
* INDEX('Cost Data'!$N$1:$U$500, MATCH(1, ('Cost Data'!$B$1:$B$500 = $Q27) * ('Cost Data'!$C$1:$C$500 = $R27), 0), MATCH($C27, 'Cost Data'!$N$12:$U$12, 0)), 0)</f>
        <v>11.530433540305474</v>
      </c>
      <c r="AB27" s="4" cm="1">
        <f t="array" aca="1" ref="AB27" ca="1">IFERROR(INDEX('Build Scenarios'!$D$1:$O$510, MATCH(1, ('Build Scenarios'!$C$1:$C$510= $C27) * ('Build Scenarios'!$B$1:$B$510 = $Q27), 0), MATCH(AB$12, 'Build Scenarios'!$D$5:$O$5, 0))
* INDEX('Cost Data'!$N$1:$U$500, MATCH(1, ('Cost Data'!$B$1:$B$500 = $Q27) * ('Cost Data'!$C$1:$C$500 = $R27), 0), MATCH($C27, 'Cost Data'!$N$12:$U$12, 0)), 0)</f>
        <v>11.530433540305474</v>
      </c>
      <c r="AC27" s="4" cm="1">
        <f t="array" aca="1" ref="AC27" ca="1">IFERROR(INDEX('Build Scenarios'!$D$1:$O$510, MATCH(1, ('Build Scenarios'!$C$1:$C$510= $C27) * ('Build Scenarios'!$B$1:$B$510 = $Q27), 0), MATCH(AC$12, 'Build Scenarios'!$D$5:$O$5, 0))
* INDEX('Cost Data'!$N$1:$U$500, MATCH(1, ('Cost Data'!$B$1:$B$500 = $Q27) * ('Cost Data'!$C$1:$C$500 = $R27), 0), MATCH($C27, 'Cost Data'!$N$12:$U$12, 0)), 0)</f>
        <v>11.530433540305474</v>
      </c>
      <c r="AD27" s="4" cm="1">
        <f t="array" aca="1" ref="AD27" ca="1">IFERROR(INDEX('Build Scenarios'!$D$1:$O$510, MATCH(1, ('Build Scenarios'!$C$1:$C$510= $C27) * ('Build Scenarios'!$B$1:$B$510 = $Q27), 0), MATCH(AD$12, 'Build Scenarios'!$D$5:$O$5, 0))
* INDEX('Cost Data'!$N$1:$U$500, MATCH(1, ('Cost Data'!$B$1:$B$500 = $Q27) * ('Cost Data'!$C$1:$C$500 = $R27), 0), MATCH($C27, 'Cost Data'!$N$12:$U$12, 0)), 0)</f>
        <v>11.530433540305474</v>
      </c>
      <c r="AF27" s="11" t="str">
        <f>AF26</f>
        <v>Humboldt Bay</v>
      </c>
      <c r="AG27" s="11" cm="1">
        <f t="array" aca="1" ref="AG27" ca="1">INDEX('Cost Scenario Settings'!$D$32:$L$101, MATCH(1, ('Cost Scenario Settings'!$C$32:$C$101 = $B27) * ('Cost Scenario Settings'!$B$32:$B$101 = AF27), 0), MATCH($C27, 'Cost Scenario Settings'!$D$31:$L$31, 0))</f>
        <v>0</v>
      </c>
      <c r="AH27" s="4" cm="1">
        <f t="array" aca="1" ref="AH27" ca="1">IFERROR(INDEX('Build Scenarios'!$D$1:$O$510, MATCH(1, ('Build Scenarios'!$C$1:$C$510= $C27) * ('Build Scenarios'!$B$1:$B$510 = $AF27), 0), MATCH(AH$12, 'Build Scenarios'!$D$5:$O$5, 0))
* INDEX('Cost Data'!$N$1:$U$500, MATCH(1, ('Cost Data'!$B$1:$B$500 = $AF27) * ('Cost Data'!$C$1:$C$500 = $AG27), 0), MATCH($C27, 'Cost Data'!$N$12:$U$12, 0)), 0)</f>
        <v>0</v>
      </c>
      <c r="AI27" s="4" cm="1">
        <f t="array" aca="1" ref="AI27" ca="1">IFERROR(INDEX('Build Scenarios'!$D$1:$O$510, MATCH(1, ('Build Scenarios'!$C$1:$C$510= $C27) * ('Build Scenarios'!$B$1:$B$510 = $AF27), 0), MATCH(AI$12, 'Build Scenarios'!$D$5:$O$5, 0))
* INDEX('Cost Data'!$N$1:$U$500, MATCH(1, ('Cost Data'!$B$1:$B$500 = $AF27) * ('Cost Data'!$C$1:$C$500 = $AG27), 0), MATCH($C27, 'Cost Data'!$N$12:$U$12, 0)), 0)</f>
        <v>0</v>
      </c>
      <c r="AJ27" s="4" cm="1">
        <f t="array" aca="1" ref="AJ27" ca="1">IFERROR(INDEX('Build Scenarios'!$D$1:$O$510, MATCH(1, ('Build Scenarios'!$C$1:$C$510= $C27) * ('Build Scenarios'!$B$1:$B$510 = $AF27), 0), MATCH(AJ$12, 'Build Scenarios'!$D$5:$O$5, 0))
* INDEX('Cost Data'!$N$1:$U$500, MATCH(1, ('Cost Data'!$B$1:$B$500 = $AF27) * ('Cost Data'!$C$1:$C$500 = $AG27), 0), MATCH($C27, 'Cost Data'!$N$12:$U$12, 0)), 0)</f>
        <v>0</v>
      </c>
      <c r="AK27" s="4" cm="1">
        <f t="array" aca="1" ref="AK27" ca="1">IFERROR(INDEX('Build Scenarios'!$D$1:$O$510, MATCH(1, ('Build Scenarios'!$C$1:$C$510= $C27) * ('Build Scenarios'!$B$1:$B$510 = $AF27), 0), MATCH(AK$12, 'Build Scenarios'!$D$5:$O$5, 0))
* INDEX('Cost Data'!$N$1:$U$500, MATCH(1, ('Cost Data'!$B$1:$B$500 = $AF27) * ('Cost Data'!$C$1:$C$500 = $AG27), 0), MATCH($C27, 'Cost Data'!$N$12:$U$12, 0)), 0)</f>
        <v>0</v>
      </c>
      <c r="AL27" s="4" cm="1">
        <f t="array" aca="1" ref="AL27" ca="1">IFERROR(INDEX('Build Scenarios'!$D$1:$O$510, MATCH(1, ('Build Scenarios'!$C$1:$C$510= $C27) * ('Build Scenarios'!$B$1:$B$510 = $AF27), 0), MATCH(AL$12, 'Build Scenarios'!$D$5:$O$5, 0))
* INDEX('Cost Data'!$N$1:$U$500, MATCH(1, ('Cost Data'!$B$1:$B$500 = $AF27) * ('Cost Data'!$C$1:$C$500 = $AG27), 0), MATCH($C27, 'Cost Data'!$N$12:$U$12, 0)), 0)</f>
        <v>0</v>
      </c>
      <c r="AM27" s="4" cm="1">
        <f t="array" aca="1" ref="AM27" ca="1">IFERROR(INDEX('Build Scenarios'!$D$1:$O$510, MATCH(1, ('Build Scenarios'!$C$1:$C$510= $C27) * ('Build Scenarios'!$B$1:$B$510 = $AF27), 0), MATCH(AM$12, 'Build Scenarios'!$D$5:$O$5, 0))
* INDEX('Cost Data'!$N$1:$U$500, MATCH(1, ('Cost Data'!$B$1:$B$500 = $AF27) * ('Cost Data'!$C$1:$C$500 = $AG27), 0), MATCH($C27, 'Cost Data'!$N$12:$U$12, 0)), 0)</f>
        <v>0</v>
      </c>
      <c r="AN27" s="4" cm="1">
        <f t="array" aca="1" ref="AN27" ca="1">IFERROR(INDEX('Build Scenarios'!$D$1:$O$510, MATCH(1, ('Build Scenarios'!$C$1:$C$510= $C27) * ('Build Scenarios'!$B$1:$B$510 = $AF27), 0), MATCH(AN$12, 'Build Scenarios'!$D$5:$O$5, 0))
* INDEX('Cost Data'!$N$1:$U$500, MATCH(1, ('Cost Data'!$B$1:$B$500 = $AF27) * ('Cost Data'!$C$1:$C$500 = $AG27), 0), MATCH($C27, 'Cost Data'!$N$12:$U$12, 0)), 0)</f>
        <v>0</v>
      </c>
      <c r="AO27" s="4" cm="1">
        <f t="array" aca="1" ref="AO27" ca="1">IFERROR(INDEX('Build Scenarios'!$D$1:$O$510, MATCH(1, ('Build Scenarios'!$C$1:$C$510= $C27) * ('Build Scenarios'!$B$1:$B$510 = $AF27), 0), MATCH(AO$12, 'Build Scenarios'!$D$5:$O$5, 0))
* INDEX('Cost Data'!$N$1:$U$500, MATCH(1, ('Cost Data'!$B$1:$B$500 = $AF27) * ('Cost Data'!$C$1:$C$500 = $AG27), 0), MATCH($C27, 'Cost Data'!$N$12:$U$12, 0)), 0)</f>
        <v>0</v>
      </c>
      <c r="AP27" s="4" cm="1">
        <f t="array" aca="1" ref="AP27" ca="1">IFERROR(INDEX('Build Scenarios'!$D$1:$O$510, MATCH(1, ('Build Scenarios'!$C$1:$C$510= $C27) * ('Build Scenarios'!$B$1:$B$510 = $AF27), 0), MATCH(AP$12, 'Build Scenarios'!$D$5:$O$5, 0))
* INDEX('Cost Data'!$N$1:$U$500, MATCH(1, ('Cost Data'!$B$1:$B$500 = $AF27) * ('Cost Data'!$C$1:$C$500 = $AG27), 0), MATCH($C27, 'Cost Data'!$N$12:$U$12, 0)), 0)</f>
        <v>0</v>
      </c>
      <c r="AQ27" s="4" cm="1">
        <f t="array" aca="1" ref="AQ27" ca="1">IFERROR(INDEX('Build Scenarios'!$D$1:$O$510, MATCH(1, ('Build Scenarios'!$C$1:$C$510= $C27) * ('Build Scenarios'!$B$1:$B$510 = $AF27), 0), MATCH(AQ$12, 'Build Scenarios'!$D$5:$O$5, 0))
* INDEX('Cost Data'!$N$1:$U$500, MATCH(1, ('Cost Data'!$B$1:$B$500 = $AF27) * ('Cost Data'!$C$1:$C$500 = $AG27), 0), MATCH($C27, 'Cost Data'!$N$12:$U$12, 0)), 0)</f>
        <v>0</v>
      </c>
      <c r="AR27" s="4" cm="1">
        <f t="array" aca="1" ref="AR27" ca="1">IFERROR(INDEX('Build Scenarios'!$D$1:$O$510, MATCH(1, ('Build Scenarios'!$C$1:$C$510= $C27) * ('Build Scenarios'!$B$1:$B$510 = $AF27), 0), MATCH(AR$12, 'Build Scenarios'!$D$5:$O$5, 0))
* INDEX('Cost Data'!$N$1:$U$500, MATCH(1, ('Cost Data'!$B$1:$B$500 = $AF27) * ('Cost Data'!$C$1:$C$500 = $AG27), 0), MATCH($C27, 'Cost Data'!$N$12:$U$12, 0)), 0)</f>
        <v>0</v>
      </c>
      <c r="AS27" s="4" cm="1">
        <f t="array" aca="1" ref="AS27" ca="1">IFERROR(INDEX('Build Scenarios'!$D$1:$O$510, MATCH(1, ('Build Scenarios'!$C$1:$C$510= $C27) * ('Build Scenarios'!$B$1:$B$510 = $AF27), 0), MATCH(AS$12, 'Build Scenarios'!$D$5:$O$5, 0))
* INDEX('Cost Data'!$N$1:$U$500, MATCH(1, ('Cost Data'!$B$1:$B$500 = $AF27) * ('Cost Data'!$C$1:$C$500 = $AG27), 0), MATCH($C27, 'Cost Data'!$N$12:$U$12, 0)), 0)</f>
        <v>0</v>
      </c>
      <c r="AU27" s="11" t="str">
        <f>AU26</f>
        <v>Del Norte</v>
      </c>
      <c r="AV27" s="11" cm="1">
        <f t="array" aca="1" ref="AV27" ca="1">INDEX('Cost Scenario Settings'!$D$32:$L$101, MATCH(1, ('Cost Scenario Settings'!$C$32:$C$101 = $B27) * ('Cost Scenario Settings'!$B$32:$B$101 = AU27), 0), MATCH($C27, 'Cost Scenario Settings'!$D$31:$L$31, 0))</f>
        <v>0</v>
      </c>
      <c r="AW27" s="4" cm="1">
        <f t="array" aca="1" ref="AW27" ca="1">IFERROR(INDEX('Build Scenarios'!$D$1:$O$510, MATCH(1, ('Build Scenarios'!$C$1:$C$510= $C27) * ('Build Scenarios'!$B$1:$B$510 = $AU27), 0), MATCH(AW$12, 'Build Scenarios'!$D$5:$O$5, 0))
* INDEX('Cost Data'!$N$1:$U$500, MATCH(1, ('Cost Data'!$B$1:$B$500 = $AU27) * ('Cost Data'!$C$1:$C$500 = $AV27), 0), MATCH($C27, 'Cost Data'!$N$12:$U$12, 0)), 0)</f>
        <v>0</v>
      </c>
      <c r="AX27" s="4" cm="1">
        <f t="array" aca="1" ref="AX27" ca="1">IFERROR(INDEX('Build Scenarios'!$D$1:$O$510, MATCH(1, ('Build Scenarios'!$C$1:$C$510= $C27) * ('Build Scenarios'!$B$1:$B$510 = $AU27), 0), MATCH(AX$12, 'Build Scenarios'!$D$5:$O$5, 0))
* INDEX('Cost Data'!$N$1:$U$500, MATCH(1, ('Cost Data'!$B$1:$B$500 = $AU27) * ('Cost Data'!$C$1:$C$500 = $AV27), 0), MATCH($C27, 'Cost Data'!$N$12:$U$12, 0)), 0)</f>
        <v>0</v>
      </c>
      <c r="AY27" s="4" cm="1">
        <f t="array" aca="1" ref="AY27" ca="1">IFERROR(INDEX('Build Scenarios'!$D$1:$O$510, MATCH(1, ('Build Scenarios'!$C$1:$C$510= $C27) * ('Build Scenarios'!$B$1:$B$510 = $AU27), 0), MATCH(AY$12, 'Build Scenarios'!$D$5:$O$5, 0))
* INDEX('Cost Data'!$N$1:$U$500, MATCH(1, ('Cost Data'!$B$1:$B$500 = $AU27) * ('Cost Data'!$C$1:$C$500 = $AV27), 0), MATCH($C27, 'Cost Data'!$N$12:$U$12, 0)), 0)</f>
        <v>0</v>
      </c>
      <c r="AZ27" s="4" cm="1">
        <f t="array" aca="1" ref="AZ27" ca="1">IFERROR(INDEX('Build Scenarios'!$D$1:$O$510, MATCH(1, ('Build Scenarios'!$C$1:$C$510= $C27) * ('Build Scenarios'!$B$1:$B$510 = $AU27), 0), MATCH(AZ$12, 'Build Scenarios'!$D$5:$O$5, 0))
* INDEX('Cost Data'!$N$1:$U$500, MATCH(1, ('Cost Data'!$B$1:$B$500 = $AU27) * ('Cost Data'!$C$1:$C$500 = $AV27), 0), MATCH($C27, 'Cost Data'!$N$12:$U$12, 0)), 0)</f>
        <v>0</v>
      </c>
      <c r="BA27" s="4" cm="1">
        <f t="array" aca="1" ref="BA27" ca="1">IFERROR(INDEX('Build Scenarios'!$D$1:$O$510, MATCH(1, ('Build Scenarios'!$C$1:$C$510= $C27) * ('Build Scenarios'!$B$1:$B$510 = $AU27), 0), MATCH(BA$12, 'Build Scenarios'!$D$5:$O$5, 0))
* INDEX('Cost Data'!$N$1:$U$500, MATCH(1, ('Cost Data'!$B$1:$B$500 = $AU27) * ('Cost Data'!$C$1:$C$500 = $AV27), 0), MATCH($C27, 'Cost Data'!$N$12:$U$12, 0)), 0)</f>
        <v>0</v>
      </c>
      <c r="BB27" s="4" cm="1">
        <f t="array" aca="1" ref="BB27" ca="1">IFERROR(INDEX('Build Scenarios'!$D$1:$O$510, MATCH(1, ('Build Scenarios'!$C$1:$C$510= $C27) * ('Build Scenarios'!$B$1:$B$510 = $AU27), 0), MATCH(BB$12, 'Build Scenarios'!$D$5:$O$5, 0))
* INDEX('Cost Data'!$N$1:$U$500, MATCH(1, ('Cost Data'!$B$1:$B$500 = $AU27) * ('Cost Data'!$C$1:$C$500 = $AV27), 0), MATCH($C27, 'Cost Data'!$N$12:$U$12, 0)), 0)</f>
        <v>0</v>
      </c>
      <c r="BC27" s="4" cm="1">
        <f t="array" aca="1" ref="BC27" ca="1">IFERROR(INDEX('Build Scenarios'!$D$1:$O$510, MATCH(1, ('Build Scenarios'!$C$1:$C$510= $C27) * ('Build Scenarios'!$B$1:$B$510 = $AU27), 0), MATCH(BC$12, 'Build Scenarios'!$D$5:$O$5, 0))
* INDEX('Cost Data'!$N$1:$U$500, MATCH(1, ('Cost Data'!$B$1:$B$500 = $AU27) * ('Cost Data'!$C$1:$C$500 = $AV27), 0), MATCH($C27, 'Cost Data'!$N$12:$U$12, 0)), 0)</f>
        <v>0</v>
      </c>
      <c r="BD27" s="4" cm="1">
        <f t="array" aca="1" ref="BD27" ca="1">IFERROR(INDEX('Build Scenarios'!$D$1:$O$510, MATCH(1, ('Build Scenarios'!$C$1:$C$510= $C27) * ('Build Scenarios'!$B$1:$B$510 = $AU27), 0), MATCH(BD$12, 'Build Scenarios'!$D$5:$O$5, 0))
* INDEX('Cost Data'!$N$1:$U$500, MATCH(1, ('Cost Data'!$B$1:$B$500 = $AU27) * ('Cost Data'!$C$1:$C$500 = $AV27), 0), MATCH($C27, 'Cost Data'!$N$12:$U$12, 0)), 0)</f>
        <v>0</v>
      </c>
      <c r="BE27" s="4" cm="1">
        <f t="array" aca="1" ref="BE27" ca="1">IFERROR(INDEX('Build Scenarios'!$D$1:$O$510, MATCH(1, ('Build Scenarios'!$C$1:$C$510= $C27) * ('Build Scenarios'!$B$1:$B$510 = $AU27), 0), MATCH(BE$12, 'Build Scenarios'!$D$5:$O$5, 0))
* INDEX('Cost Data'!$N$1:$U$500, MATCH(1, ('Cost Data'!$B$1:$B$500 = $AU27) * ('Cost Data'!$C$1:$C$500 = $AV27), 0), MATCH($C27, 'Cost Data'!$N$12:$U$12, 0)), 0)</f>
        <v>0</v>
      </c>
      <c r="BF27" s="4" cm="1">
        <f t="array" aca="1" ref="BF27" ca="1">IFERROR(INDEX('Build Scenarios'!$D$1:$O$510, MATCH(1, ('Build Scenarios'!$C$1:$C$510= $C27) * ('Build Scenarios'!$B$1:$B$510 = $AU27), 0), MATCH(BF$12, 'Build Scenarios'!$D$5:$O$5, 0))
* INDEX('Cost Data'!$N$1:$U$500, MATCH(1, ('Cost Data'!$B$1:$B$500 = $AU27) * ('Cost Data'!$C$1:$C$500 = $AV27), 0), MATCH($C27, 'Cost Data'!$N$12:$U$12, 0)), 0)</f>
        <v>0</v>
      </c>
      <c r="BG27" s="4" cm="1">
        <f t="array" aca="1" ref="BG27" ca="1">IFERROR(INDEX('Build Scenarios'!$D$1:$O$510, MATCH(1, ('Build Scenarios'!$C$1:$C$510= $C27) * ('Build Scenarios'!$B$1:$B$510 = $AU27), 0), MATCH(BG$12, 'Build Scenarios'!$D$5:$O$5, 0))
* INDEX('Cost Data'!$N$1:$U$500, MATCH(1, ('Cost Data'!$B$1:$B$500 = $AU27) * ('Cost Data'!$C$1:$C$500 = $AV27), 0), MATCH($C27, 'Cost Data'!$N$12:$U$12, 0)), 0)</f>
        <v>0</v>
      </c>
      <c r="BH27" s="4" cm="1">
        <f t="array" aca="1" ref="BH27" ca="1">IFERROR(INDEX('Build Scenarios'!$D$1:$O$510, MATCH(1, ('Build Scenarios'!$C$1:$C$510= $C27) * ('Build Scenarios'!$B$1:$B$510 = $AU27), 0), MATCH(BH$12, 'Build Scenarios'!$D$5:$O$5, 0))
* INDEX('Cost Data'!$N$1:$U$500, MATCH(1, ('Cost Data'!$B$1:$B$500 = $AU27) * ('Cost Data'!$C$1:$C$500 = $AV27), 0), MATCH($C27, 'Cost Data'!$N$12:$U$12, 0)), 0)</f>
        <v>0</v>
      </c>
      <c r="BJ27" s="11" t="str">
        <f>BJ26</f>
        <v>Cape Mendocino</v>
      </c>
      <c r="BK27" s="11" cm="1">
        <f t="array" aca="1" ref="BK27" ca="1">INDEX('Cost Scenario Settings'!$D$32:$L$101, MATCH(1, ('Cost Scenario Settings'!$C$32:$C$101 = $B27) * ('Cost Scenario Settings'!$B$32:$B$101 = BJ27), 0), MATCH($C27, 'Cost Scenario Settings'!$D$31:$L$31, 0))</f>
        <v>0</v>
      </c>
      <c r="BL27" s="4" cm="1">
        <f t="array" aca="1" ref="BL27" ca="1">IFERROR(INDEX('Build Scenarios'!$D$1:$O$510, MATCH(1, ('Build Scenarios'!$C$1:$C$510= $C27) * ('Build Scenarios'!$B$1:$B$510 = $BJ27), 0), MATCH(BL$12, 'Build Scenarios'!$D$5:$O$5, 0))
* INDEX('Cost Data'!$N$1:$U$500, MATCH(1, ('Cost Data'!$B$1:$B$500 = $BJ27) * ('Cost Data'!$C$1:$C$500 = $BK27), 0), MATCH($C27, 'Cost Data'!$N$12:$U$12, 0)), 0)</f>
        <v>0</v>
      </c>
      <c r="BM27" s="4" cm="1">
        <f t="array" aca="1" ref="BM27" ca="1">IFERROR(INDEX('Build Scenarios'!$D$1:$O$510, MATCH(1, ('Build Scenarios'!$C$1:$C$510= $C27) * ('Build Scenarios'!$B$1:$B$510 = $BJ27), 0), MATCH(BM$12, 'Build Scenarios'!$D$5:$O$5, 0))
* INDEX('Cost Data'!$N$1:$U$500, MATCH(1, ('Cost Data'!$B$1:$B$500 = $BJ27) * ('Cost Data'!$C$1:$C$500 = $BK27), 0), MATCH($C27, 'Cost Data'!$N$12:$U$12, 0)), 0)</f>
        <v>0</v>
      </c>
      <c r="BN27" s="4" cm="1">
        <f t="array" aca="1" ref="BN27" ca="1">IFERROR(INDEX('Build Scenarios'!$D$1:$O$510, MATCH(1, ('Build Scenarios'!$C$1:$C$510= $C27) * ('Build Scenarios'!$B$1:$B$510 = $BJ27), 0), MATCH(BN$12, 'Build Scenarios'!$D$5:$O$5, 0))
* INDEX('Cost Data'!$N$1:$U$500, MATCH(1, ('Cost Data'!$B$1:$B$500 = $BJ27) * ('Cost Data'!$C$1:$C$500 = $BK27), 0), MATCH($C27, 'Cost Data'!$N$12:$U$12, 0)), 0)</f>
        <v>0</v>
      </c>
      <c r="BO27" s="4" cm="1">
        <f t="array" aca="1" ref="BO27" ca="1">IFERROR(INDEX('Build Scenarios'!$D$1:$O$510, MATCH(1, ('Build Scenarios'!$C$1:$C$510= $C27) * ('Build Scenarios'!$B$1:$B$510 = $BJ27), 0), MATCH(BO$12, 'Build Scenarios'!$D$5:$O$5, 0))
* INDEX('Cost Data'!$N$1:$U$500, MATCH(1, ('Cost Data'!$B$1:$B$500 = $BJ27) * ('Cost Data'!$C$1:$C$500 = $BK27), 0), MATCH($C27, 'Cost Data'!$N$12:$U$12, 0)), 0)</f>
        <v>0</v>
      </c>
      <c r="BP27" s="4" cm="1">
        <f t="array" aca="1" ref="BP27" ca="1">IFERROR(INDEX('Build Scenarios'!$D$1:$O$510, MATCH(1, ('Build Scenarios'!$C$1:$C$510= $C27) * ('Build Scenarios'!$B$1:$B$510 = $BJ27), 0), MATCH(BP$12, 'Build Scenarios'!$D$5:$O$5, 0))
* INDEX('Cost Data'!$N$1:$U$500, MATCH(1, ('Cost Data'!$B$1:$B$500 = $BJ27) * ('Cost Data'!$C$1:$C$500 = $BK27), 0), MATCH($C27, 'Cost Data'!$N$12:$U$12, 0)), 0)</f>
        <v>0</v>
      </c>
      <c r="BQ27" s="4" cm="1">
        <f t="array" aca="1" ref="BQ27" ca="1">IFERROR(INDEX('Build Scenarios'!$D$1:$O$510, MATCH(1, ('Build Scenarios'!$C$1:$C$510= $C27) * ('Build Scenarios'!$B$1:$B$510 = $BJ27), 0), MATCH(BQ$12, 'Build Scenarios'!$D$5:$O$5, 0))
* INDEX('Cost Data'!$N$1:$U$500, MATCH(1, ('Cost Data'!$B$1:$B$500 = $BJ27) * ('Cost Data'!$C$1:$C$500 = $BK27), 0), MATCH($C27, 'Cost Data'!$N$12:$U$12, 0)), 0)</f>
        <v>0</v>
      </c>
      <c r="BR27" s="4" cm="1">
        <f t="array" aca="1" ref="BR27" ca="1">IFERROR(INDEX('Build Scenarios'!$D$1:$O$510, MATCH(1, ('Build Scenarios'!$C$1:$C$510= $C27) * ('Build Scenarios'!$B$1:$B$510 = $BJ27), 0), MATCH(BR$12, 'Build Scenarios'!$D$5:$O$5, 0))
* INDEX('Cost Data'!$N$1:$U$500, MATCH(1, ('Cost Data'!$B$1:$B$500 = $BJ27) * ('Cost Data'!$C$1:$C$500 = $BK27), 0), MATCH($C27, 'Cost Data'!$N$12:$U$12, 0)), 0)</f>
        <v>0</v>
      </c>
      <c r="BS27" s="4" cm="1">
        <f t="array" aca="1" ref="BS27" ca="1">IFERROR(INDEX('Build Scenarios'!$D$1:$O$510, MATCH(1, ('Build Scenarios'!$C$1:$C$510= $C27) * ('Build Scenarios'!$B$1:$B$510 = $BJ27), 0), MATCH(BS$12, 'Build Scenarios'!$D$5:$O$5, 0))
* INDEX('Cost Data'!$N$1:$U$500, MATCH(1, ('Cost Data'!$B$1:$B$500 = $BJ27) * ('Cost Data'!$C$1:$C$500 = $BK27), 0), MATCH($C27, 'Cost Data'!$N$12:$U$12, 0)), 0)</f>
        <v>0</v>
      </c>
      <c r="BT27" s="4" cm="1">
        <f t="array" aca="1" ref="BT27" ca="1">IFERROR(INDEX('Build Scenarios'!$D$1:$O$510, MATCH(1, ('Build Scenarios'!$C$1:$C$510= $C27) * ('Build Scenarios'!$B$1:$B$510 = $BJ27), 0), MATCH(BT$12, 'Build Scenarios'!$D$5:$O$5, 0))
* INDEX('Cost Data'!$N$1:$U$500, MATCH(1, ('Cost Data'!$B$1:$B$500 = $BJ27) * ('Cost Data'!$C$1:$C$500 = $BK27), 0), MATCH($C27, 'Cost Data'!$N$12:$U$12, 0)), 0)</f>
        <v>0</v>
      </c>
      <c r="BU27" s="4" cm="1">
        <f t="array" aca="1" ref="BU27" ca="1">IFERROR(INDEX('Build Scenarios'!$D$1:$O$510, MATCH(1, ('Build Scenarios'!$C$1:$C$510= $C27) * ('Build Scenarios'!$B$1:$B$510 = $BJ27), 0), MATCH(BU$12, 'Build Scenarios'!$D$5:$O$5, 0))
* INDEX('Cost Data'!$N$1:$U$500, MATCH(1, ('Cost Data'!$B$1:$B$500 = $BJ27) * ('Cost Data'!$C$1:$C$500 = $BK27), 0), MATCH($C27, 'Cost Data'!$N$12:$U$12, 0)), 0)</f>
        <v>0</v>
      </c>
      <c r="BV27" s="4" cm="1">
        <f t="array" aca="1" ref="BV27" ca="1">IFERROR(INDEX('Build Scenarios'!$D$1:$O$510, MATCH(1, ('Build Scenarios'!$C$1:$C$510= $C27) * ('Build Scenarios'!$B$1:$B$510 = $BJ27), 0), MATCH(BV$12, 'Build Scenarios'!$D$5:$O$5, 0))
* INDEX('Cost Data'!$N$1:$U$500, MATCH(1, ('Cost Data'!$B$1:$B$500 = $BJ27) * ('Cost Data'!$C$1:$C$500 = $BK27), 0), MATCH($C27, 'Cost Data'!$N$12:$U$12, 0)), 0)</f>
        <v>0</v>
      </c>
      <c r="BW27" s="4" cm="1">
        <f t="array" aca="1" ref="BW27" ca="1">IFERROR(INDEX('Build Scenarios'!$D$1:$O$510, MATCH(1, ('Build Scenarios'!$C$1:$C$510= $C27) * ('Build Scenarios'!$B$1:$B$510 = $BJ27), 0), MATCH(BW$12, 'Build Scenarios'!$D$5:$O$5, 0))
* INDEX('Cost Data'!$N$1:$U$500, MATCH(1, ('Cost Data'!$B$1:$B$500 = $BJ27) * ('Cost Data'!$C$1:$C$500 = $BK27), 0), MATCH($C27, 'Cost Data'!$N$12:$U$12, 0)), 0)</f>
        <v>0</v>
      </c>
    </row>
    <row r="28" spans="2:75" x14ac:dyDescent="0.2">
      <c r="B28" s="11" t="str">
        <f t="shared" ref="B28:B34" ca="1" si="18">B27</f>
        <v>Tx - High</v>
      </c>
      <c r="C28" s="8" t="s">
        <v>56</v>
      </c>
      <c r="D28" s="4">
        <f t="shared" ca="1" si="17"/>
        <v>0</v>
      </c>
      <c r="E28" s="4">
        <f t="shared" ca="1" si="17"/>
        <v>0</v>
      </c>
      <c r="F28" s="4">
        <f t="shared" ca="1" si="17"/>
        <v>0</v>
      </c>
      <c r="G28" s="4">
        <f t="shared" ca="1" si="17"/>
        <v>0</v>
      </c>
      <c r="H28" s="4">
        <f t="shared" ca="1" si="17"/>
        <v>0</v>
      </c>
      <c r="I28" s="4">
        <f t="shared" ca="1" si="17"/>
        <v>0</v>
      </c>
      <c r="J28" s="4">
        <f t="shared" ca="1" si="17"/>
        <v>0</v>
      </c>
      <c r="K28" s="4">
        <f t="shared" ca="1" si="17"/>
        <v>0</v>
      </c>
      <c r="L28" s="4">
        <f t="shared" ca="1" si="17"/>
        <v>11.530433540305474</v>
      </c>
      <c r="M28" s="4">
        <f t="shared" ca="1" si="17"/>
        <v>11.530433540305474</v>
      </c>
      <c r="N28" s="4">
        <f t="shared" ca="1" si="17"/>
        <v>11.530433540305474</v>
      </c>
      <c r="O28" s="4">
        <f t="shared" ca="1" si="17"/>
        <v>11.530433540305474</v>
      </c>
      <c r="Q28" s="11" t="str">
        <f t="shared" ref="Q28:Q34" si="19">Q27</f>
        <v>Morro Bay</v>
      </c>
      <c r="R28" s="11" t="str" cm="1">
        <f t="array" aca="1" ref="R28" ca="1">INDEX('Cost Scenario Settings'!$D$32:$L$101, MATCH(1, ('Cost Scenario Settings'!$C$32:$C$101 = $B28) * ('Cost Scenario Settings'!$B$32:$B$101 = Q28), 0), MATCH($C28, 'Cost Scenario Settings'!$D$31:$L$31, 0))</f>
        <v>Tx - PSP Morro</v>
      </c>
      <c r="S28" s="4" cm="1">
        <f t="array" aca="1" ref="S28" ca="1">IFERROR(INDEX('Build Scenarios'!$D$1:$O$510, MATCH(1, ('Build Scenarios'!$C$1:$C$510= $C28) * ('Build Scenarios'!$B$1:$B$510 = $Q28), 0), MATCH(S$12, 'Build Scenarios'!$D$5:$O$5, 0))
* INDEX('Cost Data'!$N$1:$U$500, MATCH(1, ('Cost Data'!$B$1:$B$500 = $Q28) * ('Cost Data'!$C$1:$C$500 = $R28), 0), MATCH($C28, 'Cost Data'!$N$12:$U$12, 0)), 0)</f>
        <v>0</v>
      </c>
      <c r="T28" s="4" cm="1">
        <f t="array" aca="1" ref="T28" ca="1">IFERROR(INDEX('Build Scenarios'!$D$1:$O$510, MATCH(1, ('Build Scenarios'!$C$1:$C$510= $C28) * ('Build Scenarios'!$B$1:$B$510 = $Q28), 0), MATCH(T$12, 'Build Scenarios'!$D$5:$O$5, 0))
* INDEX('Cost Data'!$N$1:$U$500, MATCH(1, ('Cost Data'!$B$1:$B$500 = $Q28) * ('Cost Data'!$C$1:$C$500 = $R28), 0), MATCH($C28, 'Cost Data'!$N$12:$U$12, 0)), 0)</f>
        <v>0</v>
      </c>
      <c r="U28" s="4" cm="1">
        <f t="array" aca="1" ref="U28" ca="1">IFERROR(INDEX('Build Scenarios'!$D$1:$O$510, MATCH(1, ('Build Scenarios'!$C$1:$C$510= $C28) * ('Build Scenarios'!$B$1:$B$510 = $Q28), 0), MATCH(U$12, 'Build Scenarios'!$D$5:$O$5, 0))
* INDEX('Cost Data'!$N$1:$U$500, MATCH(1, ('Cost Data'!$B$1:$B$500 = $Q28) * ('Cost Data'!$C$1:$C$500 = $R28), 0), MATCH($C28, 'Cost Data'!$N$12:$U$12, 0)), 0)</f>
        <v>0</v>
      </c>
      <c r="V28" s="4" cm="1">
        <f t="array" aca="1" ref="V28" ca="1">IFERROR(INDEX('Build Scenarios'!$D$1:$O$510, MATCH(1, ('Build Scenarios'!$C$1:$C$510= $C28) * ('Build Scenarios'!$B$1:$B$510 = $Q28), 0), MATCH(V$12, 'Build Scenarios'!$D$5:$O$5, 0))
* INDEX('Cost Data'!$N$1:$U$500, MATCH(1, ('Cost Data'!$B$1:$B$500 = $Q28) * ('Cost Data'!$C$1:$C$500 = $R28), 0), MATCH($C28, 'Cost Data'!$N$12:$U$12, 0)), 0)</f>
        <v>0</v>
      </c>
      <c r="W28" s="4" cm="1">
        <f t="array" aca="1" ref="W28" ca="1">IFERROR(INDEX('Build Scenarios'!$D$1:$O$510, MATCH(1, ('Build Scenarios'!$C$1:$C$510= $C28) * ('Build Scenarios'!$B$1:$B$510 = $Q28), 0), MATCH(W$12, 'Build Scenarios'!$D$5:$O$5, 0))
* INDEX('Cost Data'!$N$1:$U$500, MATCH(1, ('Cost Data'!$B$1:$B$500 = $Q28) * ('Cost Data'!$C$1:$C$500 = $R28), 0), MATCH($C28, 'Cost Data'!$N$12:$U$12, 0)), 0)</f>
        <v>0</v>
      </c>
      <c r="X28" s="4" cm="1">
        <f t="array" aca="1" ref="X28" ca="1">IFERROR(INDEX('Build Scenarios'!$D$1:$O$510, MATCH(1, ('Build Scenarios'!$C$1:$C$510= $C28) * ('Build Scenarios'!$B$1:$B$510 = $Q28), 0), MATCH(X$12, 'Build Scenarios'!$D$5:$O$5, 0))
* INDEX('Cost Data'!$N$1:$U$500, MATCH(1, ('Cost Data'!$B$1:$B$500 = $Q28) * ('Cost Data'!$C$1:$C$500 = $R28), 0), MATCH($C28, 'Cost Data'!$N$12:$U$12, 0)), 0)</f>
        <v>0</v>
      </c>
      <c r="Y28" s="4" cm="1">
        <f t="array" aca="1" ref="Y28" ca="1">IFERROR(INDEX('Build Scenarios'!$D$1:$O$510, MATCH(1, ('Build Scenarios'!$C$1:$C$510= $C28) * ('Build Scenarios'!$B$1:$B$510 = $Q28), 0), MATCH(Y$12, 'Build Scenarios'!$D$5:$O$5, 0))
* INDEX('Cost Data'!$N$1:$U$500, MATCH(1, ('Cost Data'!$B$1:$B$500 = $Q28) * ('Cost Data'!$C$1:$C$500 = $R28), 0), MATCH($C28, 'Cost Data'!$N$12:$U$12, 0)), 0)</f>
        <v>0</v>
      </c>
      <c r="Z28" s="4" cm="1">
        <f t="array" aca="1" ref="Z28" ca="1">IFERROR(INDEX('Build Scenarios'!$D$1:$O$510, MATCH(1, ('Build Scenarios'!$C$1:$C$510= $C28) * ('Build Scenarios'!$B$1:$B$510 = $Q28), 0), MATCH(Z$12, 'Build Scenarios'!$D$5:$O$5, 0))
* INDEX('Cost Data'!$N$1:$U$500, MATCH(1, ('Cost Data'!$B$1:$B$500 = $Q28) * ('Cost Data'!$C$1:$C$500 = $R28), 0), MATCH($C28, 'Cost Data'!$N$12:$U$12, 0)), 0)</f>
        <v>0</v>
      </c>
      <c r="AA28" s="4" cm="1">
        <f t="array" aca="1" ref="AA28" ca="1">IFERROR(INDEX('Build Scenarios'!$D$1:$O$510, MATCH(1, ('Build Scenarios'!$C$1:$C$510= $C28) * ('Build Scenarios'!$B$1:$B$510 = $Q28), 0), MATCH(AA$12, 'Build Scenarios'!$D$5:$O$5, 0))
* INDEX('Cost Data'!$N$1:$U$500, MATCH(1, ('Cost Data'!$B$1:$B$500 = $Q28) * ('Cost Data'!$C$1:$C$500 = $R28), 0), MATCH($C28, 'Cost Data'!$N$12:$U$12, 0)), 0)</f>
        <v>11.530433540305474</v>
      </c>
      <c r="AB28" s="4" cm="1">
        <f t="array" aca="1" ref="AB28" ca="1">IFERROR(INDEX('Build Scenarios'!$D$1:$O$510, MATCH(1, ('Build Scenarios'!$C$1:$C$510= $C28) * ('Build Scenarios'!$B$1:$B$510 = $Q28), 0), MATCH(AB$12, 'Build Scenarios'!$D$5:$O$5, 0))
* INDEX('Cost Data'!$N$1:$U$500, MATCH(1, ('Cost Data'!$B$1:$B$500 = $Q28) * ('Cost Data'!$C$1:$C$500 = $R28), 0), MATCH($C28, 'Cost Data'!$N$12:$U$12, 0)), 0)</f>
        <v>11.530433540305474</v>
      </c>
      <c r="AC28" s="4" cm="1">
        <f t="array" aca="1" ref="AC28" ca="1">IFERROR(INDEX('Build Scenarios'!$D$1:$O$510, MATCH(1, ('Build Scenarios'!$C$1:$C$510= $C28) * ('Build Scenarios'!$B$1:$B$510 = $Q28), 0), MATCH(AC$12, 'Build Scenarios'!$D$5:$O$5, 0))
* INDEX('Cost Data'!$N$1:$U$500, MATCH(1, ('Cost Data'!$B$1:$B$500 = $Q28) * ('Cost Data'!$C$1:$C$500 = $R28), 0), MATCH($C28, 'Cost Data'!$N$12:$U$12, 0)), 0)</f>
        <v>11.530433540305474</v>
      </c>
      <c r="AD28" s="4" cm="1">
        <f t="array" aca="1" ref="AD28" ca="1">IFERROR(INDEX('Build Scenarios'!$D$1:$O$510, MATCH(1, ('Build Scenarios'!$C$1:$C$510= $C28) * ('Build Scenarios'!$B$1:$B$510 = $Q28), 0), MATCH(AD$12, 'Build Scenarios'!$D$5:$O$5, 0))
* INDEX('Cost Data'!$N$1:$U$500, MATCH(1, ('Cost Data'!$B$1:$B$500 = $Q28) * ('Cost Data'!$C$1:$C$500 = $R28), 0), MATCH($C28, 'Cost Data'!$N$12:$U$12, 0)), 0)</f>
        <v>11.530433540305474</v>
      </c>
      <c r="AF28" s="11" t="str">
        <f t="shared" ref="AF28:AF34" si="20">AF27</f>
        <v>Humboldt Bay</v>
      </c>
      <c r="AG28" s="11" cm="1">
        <f t="array" aca="1" ref="AG28" ca="1">INDEX('Cost Scenario Settings'!$D$32:$L$101, MATCH(1, ('Cost Scenario Settings'!$C$32:$C$101 = $B28) * ('Cost Scenario Settings'!$B$32:$B$101 = AF28), 0), MATCH($C28, 'Cost Scenario Settings'!$D$31:$L$31, 0))</f>
        <v>0</v>
      </c>
      <c r="AH28" s="4" cm="1">
        <f t="array" aca="1" ref="AH28" ca="1">IFERROR(INDEX('Build Scenarios'!$D$1:$O$510, MATCH(1, ('Build Scenarios'!$C$1:$C$510= $C28) * ('Build Scenarios'!$B$1:$B$510 = $AF28), 0), MATCH(AH$12, 'Build Scenarios'!$D$5:$O$5, 0))
* INDEX('Cost Data'!$N$1:$U$500, MATCH(1, ('Cost Data'!$B$1:$B$500 = $AF28) * ('Cost Data'!$C$1:$C$500 = $AG28), 0), MATCH($C28, 'Cost Data'!$N$12:$U$12, 0)), 0)</f>
        <v>0</v>
      </c>
      <c r="AI28" s="4" cm="1">
        <f t="array" aca="1" ref="AI28" ca="1">IFERROR(INDEX('Build Scenarios'!$D$1:$O$510, MATCH(1, ('Build Scenarios'!$C$1:$C$510= $C28) * ('Build Scenarios'!$B$1:$B$510 = $AF28), 0), MATCH(AI$12, 'Build Scenarios'!$D$5:$O$5, 0))
* INDEX('Cost Data'!$N$1:$U$500, MATCH(1, ('Cost Data'!$B$1:$B$500 = $AF28) * ('Cost Data'!$C$1:$C$500 = $AG28), 0), MATCH($C28, 'Cost Data'!$N$12:$U$12, 0)), 0)</f>
        <v>0</v>
      </c>
      <c r="AJ28" s="4" cm="1">
        <f t="array" aca="1" ref="AJ28" ca="1">IFERROR(INDEX('Build Scenarios'!$D$1:$O$510, MATCH(1, ('Build Scenarios'!$C$1:$C$510= $C28) * ('Build Scenarios'!$B$1:$B$510 = $AF28), 0), MATCH(AJ$12, 'Build Scenarios'!$D$5:$O$5, 0))
* INDEX('Cost Data'!$N$1:$U$500, MATCH(1, ('Cost Data'!$B$1:$B$500 = $AF28) * ('Cost Data'!$C$1:$C$500 = $AG28), 0), MATCH($C28, 'Cost Data'!$N$12:$U$12, 0)), 0)</f>
        <v>0</v>
      </c>
      <c r="AK28" s="4" cm="1">
        <f t="array" aca="1" ref="AK28" ca="1">IFERROR(INDEX('Build Scenarios'!$D$1:$O$510, MATCH(1, ('Build Scenarios'!$C$1:$C$510= $C28) * ('Build Scenarios'!$B$1:$B$510 = $AF28), 0), MATCH(AK$12, 'Build Scenarios'!$D$5:$O$5, 0))
* INDEX('Cost Data'!$N$1:$U$500, MATCH(1, ('Cost Data'!$B$1:$B$500 = $AF28) * ('Cost Data'!$C$1:$C$500 = $AG28), 0), MATCH($C28, 'Cost Data'!$N$12:$U$12, 0)), 0)</f>
        <v>0</v>
      </c>
      <c r="AL28" s="4" cm="1">
        <f t="array" aca="1" ref="AL28" ca="1">IFERROR(INDEX('Build Scenarios'!$D$1:$O$510, MATCH(1, ('Build Scenarios'!$C$1:$C$510= $C28) * ('Build Scenarios'!$B$1:$B$510 = $AF28), 0), MATCH(AL$12, 'Build Scenarios'!$D$5:$O$5, 0))
* INDEX('Cost Data'!$N$1:$U$500, MATCH(1, ('Cost Data'!$B$1:$B$500 = $AF28) * ('Cost Data'!$C$1:$C$500 = $AG28), 0), MATCH($C28, 'Cost Data'!$N$12:$U$12, 0)), 0)</f>
        <v>0</v>
      </c>
      <c r="AM28" s="4" cm="1">
        <f t="array" aca="1" ref="AM28" ca="1">IFERROR(INDEX('Build Scenarios'!$D$1:$O$510, MATCH(1, ('Build Scenarios'!$C$1:$C$510= $C28) * ('Build Scenarios'!$B$1:$B$510 = $AF28), 0), MATCH(AM$12, 'Build Scenarios'!$D$5:$O$5, 0))
* INDEX('Cost Data'!$N$1:$U$500, MATCH(1, ('Cost Data'!$B$1:$B$500 = $AF28) * ('Cost Data'!$C$1:$C$500 = $AG28), 0), MATCH($C28, 'Cost Data'!$N$12:$U$12, 0)), 0)</f>
        <v>0</v>
      </c>
      <c r="AN28" s="4" cm="1">
        <f t="array" aca="1" ref="AN28" ca="1">IFERROR(INDEX('Build Scenarios'!$D$1:$O$510, MATCH(1, ('Build Scenarios'!$C$1:$C$510= $C28) * ('Build Scenarios'!$B$1:$B$510 = $AF28), 0), MATCH(AN$12, 'Build Scenarios'!$D$5:$O$5, 0))
* INDEX('Cost Data'!$N$1:$U$500, MATCH(1, ('Cost Data'!$B$1:$B$500 = $AF28) * ('Cost Data'!$C$1:$C$500 = $AG28), 0), MATCH($C28, 'Cost Data'!$N$12:$U$12, 0)), 0)</f>
        <v>0</v>
      </c>
      <c r="AO28" s="4" cm="1">
        <f t="array" aca="1" ref="AO28" ca="1">IFERROR(INDEX('Build Scenarios'!$D$1:$O$510, MATCH(1, ('Build Scenarios'!$C$1:$C$510= $C28) * ('Build Scenarios'!$B$1:$B$510 = $AF28), 0), MATCH(AO$12, 'Build Scenarios'!$D$5:$O$5, 0))
* INDEX('Cost Data'!$N$1:$U$500, MATCH(1, ('Cost Data'!$B$1:$B$500 = $AF28) * ('Cost Data'!$C$1:$C$500 = $AG28), 0), MATCH($C28, 'Cost Data'!$N$12:$U$12, 0)), 0)</f>
        <v>0</v>
      </c>
      <c r="AP28" s="4" cm="1">
        <f t="array" aca="1" ref="AP28" ca="1">IFERROR(INDEX('Build Scenarios'!$D$1:$O$510, MATCH(1, ('Build Scenarios'!$C$1:$C$510= $C28) * ('Build Scenarios'!$B$1:$B$510 = $AF28), 0), MATCH(AP$12, 'Build Scenarios'!$D$5:$O$5, 0))
* INDEX('Cost Data'!$N$1:$U$500, MATCH(1, ('Cost Data'!$B$1:$B$500 = $AF28) * ('Cost Data'!$C$1:$C$500 = $AG28), 0), MATCH($C28, 'Cost Data'!$N$12:$U$12, 0)), 0)</f>
        <v>0</v>
      </c>
      <c r="AQ28" s="4" cm="1">
        <f t="array" aca="1" ref="AQ28" ca="1">IFERROR(INDEX('Build Scenarios'!$D$1:$O$510, MATCH(1, ('Build Scenarios'!$C$1:$C$510= $C28) * ('Build Scenarios'!$B$1:$B$510 = $AF28), 0), MATCH(AQ$12, 'Build Scenarios'!$D$5:$O$5, 0))
* INDEX('Cost Data'!$N$1:$U$500, MATCH(1, ('Cost Data'!$B$1:$B$500 = $AF28) * ('Cost Data'!$C$1:$C$500 = $AG28), 0), MATCH($C28, 'Cost Data'!$N$12:$U$12, 0)), 0)</f>
        <v>0</v>
      </c>
      <c r="AR28" s="4" cm="1">
        <f t="array" aca="1" ref="AR28" ca="1">IFERROR(INDEX('Build Scenarios'!$D$1:$O$510, MATCH(1, ('Build Scenarios'!$C$1:$C$510= $C28) * ('Build Scenarios'!$B$1:$B$510 = $AF28), 0), MATCH(AR$12, 'Build Scenarios'!$D$5:$O$5, 0))
* INDEX('Cost Data'!$N$1:$U$500, MATCH(1, ('Cost Data'!$B$1:$B$500 = $AF28) * ('Cost Data'!$C$1:$C$500 = $AG28), 0), MATCH($C28, 'Cost Data'!$N$12:$U$12, 0)), 0)</f>
        <v>0</v>
      </c>
      <c r="AS28" s="4" cm="1">
        <f t="array" aca="1" ref="AS28" ca="1">IFERROR(INDEX('Build Scenarios'!$D$1:$O$510, MATCH(1, ('Build Scenarios'!$C$1:$C$510= $C28) * ('Build Scenarios'!$B$1:$B$510 = $AF28), 0), MATCH(AS$12, 'Build Scenarios'!$D$5:$O$5, 0))
* INDEX('Cost Data'!$N$1:$U$500, MATCH(1, ('Cost Data'!$B$1:$B$500 = $AF28) * ('Cost Data'!$C$1:$C$500 = $AG28), 0), MATCH($C28, 'Cost Data'!$N$12:$U$12, 0)), 0)</f>
        <v>0</v>
      </c>
      <c r="AU28" s="11" t="str">
        <f t="shared" ref="AU28:AU34" si="21">AU27</f>
        <v>Del Norte</v>
      </c>
      <c r="AV28" s="11" cm="1">
        <f t="array" aca="1" ref="AV28" ca="1">INDEX('Cost Scenario Settings'!$D$32:$L$101, MATCH(1, ('Cost Scenario Settings'!$C$32:$C$101 = $B28) * ('Cost Scenario Settings'!$B$32:$B$101 = AU28), 0), MATCH($C28, 'Cost Scenario Settings'!$D$31:$L$31, 0))</f>
        <v>0</v>
      </c>
      <c r="AW28" s="4" cm="1">
        <f t="array" aca="1" ref="AW28" ca="1">IFERROR(INDEX('Build Scenarios'!$D$1:$O$510, MATCH(1, ('Build Scenarios'!$C$1:$C$510= $C28) * ('Build Scenarios'!$B$1:$B$510 = $AU28), 0), MATCH(AW$12, 'Build Scenarios'!$D$5:$O$5, 0))
* INDEX('Cost Data'!$N$1:$U$500, MATCH(1, ('Cost Data'!$B$1:$B$500 = $AU28) * ('Cost Data'!$C$1:$C$500 = $AV28), 0), MATCH($C28, 'Cost Data'!$N$12:$U$12, 0)), 0)</f>
        <v>0</v>
      </c>
      <c r="AX28" s="4" cm="1">
        <f t="array" aca="1" ref="AX28" ca="1">IFERROR(INDEX('Build Scenarios'!$D$1:$O$510, MATCH(1, ('Build Scenarios'!$C$1:$C$510= $C28) * ('Build Scenarios'!$B$1:$B$510 = $AU28), 0), MATCH(AX$12, 'Build Scenarios'!$D$5:$O$5, 0))
* INDEX('Cost Data'!$N$1:$U$500, MATCH(1, ('Cost Data'!$B$1:$B$500 = $AU28) * ('Cost Data'!$C$1:$C$500 = $AV28), 0), MATCH($C28, 'Cost Data'!$N$12:$U$12, 0)), 0)</f>
        <v>0</v>
      </c>
      <c r="AY28" s="4" cm="1">
        <f t="array" aca="1" ref="AY28" ca="1">IFERROR(INDEX('Build Scenarios'!$D$1:$O$510, MATCH(1, ('Build Scenarios'!$C$1:$C$510= $C28) * ('Build Scenarios'!$B$1:$B$510 = $AU28), 0), MATCH(AY$12, 'Build Scenarios'!$D$5:$O$5, 0))
* INDEX('Cost Data'!$N$1:$U$500, MATCH(1, ('Cost Data'!$B$1:$B$500 = $AU28) * ('Cost Data'!$C$1:$C$500 = $AV28), 0), MATCH($C28, 'Cost Data'!$N$12:$U$12, 0)), 0)</f>
        <v>0</v>
      </c>
      <c r="AZ28" s="4" cm="1">
        <f t="array" aca="1" ref="AZ28" ca="1">IFERROR(INDEX('Build Scenarios'!$D$1:$O$510, MATCH(1, ('Build Scenarios'!$C$1:$C$510= $C28) * ('Build Scenarios'!$B$1:$B$510 = $AU28), 0), MATCH(AZ$12, 'Build Scenarios'!$D$5:$O$5, 0))
* INDEX('Cost Data'!$N$1:$U$500, MATCH(1, ('Cost Data'!$B$1:$B$500 = $AU28) * ('Cost Data'!$C$1:$C$500 = $AV28), 0), MATCH($C28, 'Cost Data'!$N$12:$U$12, 0)), 0)</f>
        <v>0</v>
      </c>
      <c r="BA28" s="4" cm="1">
        <f t="array" aca="1" ref="BA28" ca="1">IFERROR(INDEX('Build Scenarios'!$D$1:$O$510, MATCH(1, ('Build Scenarios'!$C$1:$C$510= $C28) * ('Build Scenarios'!$B$1:$B$510 = $AU28), 0), MATCH(BA$12, 'Build Scenarios'!$D$5:$O$5, 0))
* INDEX('Cost Data'!$N$1:$U$500, MATCH(1, ('Cost Data'!$B$1:$B$500 = $AU28) * ('Cost Data'!$C$1:$C$500 = $AV28), 0), MATCH($C28, 'Cost Data'!$N$12:$U$12, 0)), 0)</f>
        <v>0</v>
      </c>
      <c r="BB28" s="4" cm="1">
        <f t="array" aca="1" ref="BB28" ca="1">IFERROR(INDEX('Build Scenarios'!$D$1:$O$510, MATCH(1, ('Build Scenarios'!$C$1:$C$510= $C28) * ('Build Scenarios'!$B$1:$B$510 = $AU28), 0), MATCH(BB$12, 'Build Scenarios'!$D$5:$O$5, 0))
* INDEX('Cost Data'!$N$1:$U$500, MATCH(1, ('Cost Data'!$B$1:$B$500 = $AU28) * ('Cost Data'!$C$1:$C$500 = $AV28), 0), MATCH($C28, 'Cost Data'!$N$12:$U$12, 0)), 0)</f>
        <v>0</v>
      </c>
      <c r="BC28" s="4" cm="1">
        <f t="array" aca="1" ref="BC28" ca="1">IFERROR(INDEX('Build Scenarios'!$D$1:$O$510, MATCH(1, ('Build Scenarios'!$C$1:$C$510= $C28) * ('Build Scenarios'!$B$1:$B$510 = $AU28), 0), MATCH(BC$12, 'Build Scenarios'!$D$5:$O$5, 0))
* INDEX('Cost Data'!$N$1:$U$500, MATCH(1, ('Cost Data'!$B$1:$B$500 = $AU28) * ('Cost Data'!$C$1:$C$500 = $AV28), 0), MATCH($C28, 'Cost Data'!$N$12:$U$12, 0)), 0)</f>
        <v>0</v>
      </c>
      <c r="BD28" s="4" cm="1">
        <f t="array" aca="1" ref="BD28" ca="1">IFERROR(INDEX('Build Scenarios'!$D$1:$O$510, MATCH(1, ('Build Scenarios'!$C$1:$C$510= $C28) * ('Build Scenarios'!$B$1:$B$510 = $AU28), 0), MATCH(BD$12, 'Build Scenarios'!$D$5:$O$5, 0))
* INDEX('Cost Data'!$N$1:$U$500, MATCH(1, ('Cost Data'!$B$1:$B$500 = $AU28) * ('Cost Data'!$C$1:$C$500 = $AV28), 0), MATCH($C28, 'Cost Data'!$N$12:$U$12, 0)), 0)</f>
        <v>0</v>
      </c>
      <c r="BE28" s="4" cm="1">
        <f t="array" aca="1" ref="BE28" ca="1">IFERROR(INDEX('Build Scenarios'!$D$1:$O$510, MATCH(1, ('Build Scenarios'!$C$1:$C$510= $C28) * ('Build Scenarios'!$B$1:$B$510 = $AU28), 0), MATCH(BE$12, 'Build Scenarios'!$D$5:$O$5, 0))
* INDEX('Cost Data'!$N$1:$U$500, MATCH(1, ('Cost Data'!$B$1:$B$500 = $AU28) * ('Cost Data'!$C$1:$C$500 = $AV28), 0), MATCH($C28, 'Cost Data'!$N$12:$U$12, 0)), 0)</f>
        <v>0</v>
      </c>
      <c r="BF28" s="4" cm="1">
        <f t="array" aca="1" ref="BF28" ca="1">IFERROR(INDEX('Build Scenarios'!$D$1:$O$510, MATCH(1, ('Build Scenarios'!$C$1:$C$510= $C28) * ('Build Scenarios'!$B$1:$B$510 = $AU28), 0), MATCH(BF$12, 'Build Scenarios'!$D$5:$O$5, 0))
* INDEX('Cost Data'!$N$1:$U$500, MATCH(1, ('Cost Data'!$B$1:$B$500 = $AU28) * ('Cost Data'!$C$1:$C$500 = $AV28), 0), MATCH($C28, 'Cost Data'!$N$12:$U$12, 0)), 0)</f>
        <v>0</v>
      </c>
      <c r="BG28" s="4" cm="1">
        <f t="array" aca="1" ref="BG28" ca="1">IFERROR(INDEX('Build Scenarios'!$D$1:$O$510, MATCH(1, ('Build Scenarios'!$C$1:$C$510= $C28) * ('Build Scenarios'!$B$1:$B$510 = $AU28), 0), MATCH(BG$12, 'Build Scenarios'!$D$5:$O$5, 0))
* INDEX('Cost Data'!$N$1:$U$500, MATCH(1, ('Cost Data'!$B$1:$B$500 = $AU28) * ('Cost Data'!$C$1:$C$500 = $AV28), 0), MATCH($C28, 'Cost Data'!$N$12:$U$12, 0)), 0)</f>
        <v>0</v>
      </c>
      <c r="BH28" s="4" cm="1">
        <f t="array" aca="1" ref="BH28" ca="1">IFERROR(INDEX('Build Scenarios'!$D$1:$O$510, MATCH(1, ('Build Scenarios'!$C$1:$C$510= $C28) * ('Build Scenarios'!$B$1:$B$510 = $AU28), 0), MATCH(BH$12, 'Build Scenarios'!$D$5:$O$5, 0))
* INDEX('Cost Data'!$N$1:$U$500, MATCH(1, ('Cost Data'!$B$1:$B$500 = $AU28) * ('Cost Data'!$C$1:$C$500 = $AV28), 0), MATCH($C28, 'Cost Data'!$N$12:$U$12, 0)), 0)</f>
        <v>0</v>
      </c>
      <c r="BJ28" s="11" t="str">
        <f t="shared" ref="BJ28:BJ34" si="22">BJ27</f>
        <v>Cape Mendocino</v>
      </c>
      <c r="BK28" s="11" cm="1">
        <f t="array" aca="1" ref="BK28" ca="1">INDEX('Cost Scenario Settings'!$D$32:$L$101, MATCH(1, ('Cost Scenario Settings'!$C$32:$C$101 = $B28) * ('Cost Scenario Settings'!$B$32:$B$101 = BJ28), 0), MATCH($C28, 'Cost Scenario Settings'!$D$31:$L$31, 0))</f>
        <v>0</v>
      </c>
      <c r="BL28" s="4" cm="1">
        <f t="array" aca="1" ref="BL28" ca="1">IFERROR(INDEX('Build Scenarios'!$D$1:$O$510, MATCH(1, ('Build Scenarios'!$C$1:$C$510= $C28) * ('Build Scenarios'!$B$1:$B$510 = $BJ28), 0), MATCH(BL$12, 'Build Scenarios'!$D$5:$O$5, 0))
* INDEX('Cost Data'!$N$1:$U$500, MATCH(1, ('Cost Data'!$B$1:$B$500 = $BJ28) * ('Cost Data'!$C$1:$C$500 = $BK28), 0), MATCH($C28, 'Cost Data'!$N$12:$U$12, 0)), 0)</f>
        <v>0</v>
      </c>
      <c r="BM28" s="4" cm="1">
        <f t="array" aca="1" ref="BM28" ca="1">IFERROR(INDEX('Build Scenarios'!$D$1:$O$510, MATCH(1, ('Build Scenarios'!$C$1:$C$510= $C28) * ('Build Scenarios'!$B$1:$B$510 = $BJ28), 0), MATCH(BM$12, 'Build Scenarios'!$D$5:$O$5, 0))
* INDEX('Cost Data'!$N$1:$U$500, MATCH(1, ('Cost Data'!$B$1:$B$500 = $BJ28) * ('Cost Data'!$C$1:$C$500 = $BK28), 0), MATCH($C28, 'Cost Data'!$N$12:$U$12, 0)), 0)</f>
        <v>0</v>
      </c>
      <c r="BN28" s="4" cm="1">
        <f t="array" aca="1" ref="BN28" ca="1">IFERROR(INDEX('Build Scenarios'!$D$1:$O$510, MATCH(1, ('Build Scenarios'!$C$1:$C$510= $C28) * ('Build Scenarios'!$B$1:$B$510 = $BJ28), 0), MATCH(BN$12, 'Build Scenarios'!$D$5:$O$5, 0))
* INDEX('Cost Data'!$N$1:$U$500, MATCH(1, ('Cost Data'!$B$1:$B$500 = $BJ28) * ('Cost Data'!$C$1:$C$500 = $BK28), 0), MATCH($C28, 'Cost Data'!$N$12:$U$12, 0)), 0)</f>
        <v>0</v>
      </c>
      <c r="BO28" s="4" cm="1">
        <f t="array" aca="1" ref="BO28" ca="1">IFERROR(INDEX('Build Scenarios'!$D$1:$O$510, MATCH(1, ('Build Scenarios'!$C$1:$C$510= $C28) * ('Build Scenarios'!$B$1:$B$510 = $BJ28), 0), MATCH(BO$12, 'Build Scenarios'!$D$5:$O$5, 0))
* INDEX('Cost Data'!$N$1:$U$500, MATCH(1, ('Cost Data'!$B$1:$B$500 = $BJ28) * ('Cost Data'!$C$1:$C$500 = $BK28), 0), MATCH($C28, 'Cost Data'!$N$12:$U$12, 0)), 0)</f>
        <v>0</v>
      </c>
      <c r="BP28" s="4" cm="1">
        <f t="array" aca="1" ref="BP28" ca="1">IFERROR(INDEX('Build Scenarios'!$D$1:$O$510, MATCH(1, ('Build Scenarios'!$C$1:$C$510= $C28) * ('Build Scenarios'!$B$1:$B$510 = $BJ28), 0), MATCH(BP$12, 'Build Scenarios'!$D$5:$O$5, 0))
* INDEX('Cost Data'!$N$1:$U$500, MATCH(1, ('Cost Data'!$B$1:$B$500 = $BJ28) * ('Cost Data'!$C$1:$C$500 = $BK28), 0), MATCH($C28, 'Cost Data'!$N$12:$U$12, 0)), 0)</f>
        <v>0</v>
      </c>
      <c r="BQ28" s="4" cm="1">
        <f t="array" aca="1" ref="BQ28" ca="1">IFERROR(INDEX('Build Scenarios'!$D$1:$O$510, MATCH(1, ('Build Scenarios'!$C$1:$C$510= $C28) * ('Build Scenarios'!$B$1:$B$510 = $BJ28), 0), MATCH(BQ$12, 'Build Scenarios'!$D$5:$O$5, 0))
* INDEX('Cost Data'!$N$1:$U$500, MATCH(1, ('Cost Data'!$B$1:$B$500 = $BJ28) * ('Cost Data'!$C$1:$C$500 = $BK28), 0), MATCH($C28, 'Cost Data'!$N$12:$U$12, 0)), 0)</f>
        <v>0</v>
      </c>
      <c r="BR28" s="4" cm="1">
        <f t="array" aca="1" ref="BR28" ca="1">IFERROR(INDEX('Build Scenarios'!$D$1:$O$510, MATCH(1, ('Build Scenarios'!$C$1:$C$510= $C28) * ('Build Scenarios'!$B$1:$B$510 = $BJ28), 0), MATCH(BR$12, 'Build Scenarios'!$D$5:$O$5, 0))
* INDEX('Cost Data'!$N$1:$U$500, MATCH(1, ('Cost Data'!$B$1:$B$500 = $BJ28) * ('Cost Data'!$C$1:$C$500 = $BK28), 0), MATCH($C28, 'Cost Data'!$N$12:$U$12, 0)), 0)</f>
        <v>0</v>
      </c>
      <c r="BS28" s="4" cm="1">
        <f t="array" aca="1" ref="BS28" ca="1">IFERROR(INDEX('Build Scenarios'!$D$1:$O$510, MATCH(1, ('Build Scenarios'!$C$1:$C$510= $C28) * ('Build Scenarios'!$B$1:$B$510 = $BJ28), 0), MATCH(BS$12, 'Build Scenarios'!$D$5:$O$5, 0))
* INDEX('Cost Data'!$N$1:$U$500, MATCH(1, ('Cost Data'!$B$1:$B$500 = $BJ28) * ('Cost Data'!$C$1:$C$500 = $BK28), 0), MATCH($C28, 'Cost Data'!$N$12:$U$12, 0)), 0)</f>
        <v>0</v>
      </c>
      <c r="BT28" s="4" cm="1">
        <f t="array" aca="1" ref="BT28" ca="1">IFERROR(INDEX('Build Scenarios'!$D$1:$O$510, MATCH(1, ('Build Scenarios'!$C$1:$C$510= $C28) * ('Build Scenarios'!$B$1:$B$510 = $BJ28), 0), MATCH(BT$12, 'Build Scenarios'!$D$5:$O$5, 0))
* INDEX('Cost Data'!$N$1:$U$500, MATCH(1, ('Cost Data'!$B$1:$B$500 = $BJ28) * ('Cost Data'!$C$1:$C$500 = $BK28), 0), MATCH($C28, 'Cost Data'!$N$12:$U$12, 0)), 0)</f>
        <v>0</v>
      </c>
      <c r="BU28" s="4" cm="1">
        <f t="array" aca="1" ref="BU28" ca="1">IFERROR(INDEX('Build Scenarios'!$D$1:$O$510, MATCH(1, ('Build Scenarios'!$C$1:$C$510= $C28) * ('Build Scenarios'!$B$1:$B$510 = $BJ28), 0), MATCH(BU$12, 'Build Scenarios'!$D$5:$O$5, 0))
* INDEX('Cost Data'!$N$1:$U$500, MATCH(1, ('Cost Data'!$B$1:$B$500 = $BJ28) * ('Cost Data'!$C$1:$C$500 = $BK28), 0), MATCH($C28, 'Cost Data'!$N$12:$U$12, 0)), 0)</f>
        <v>0</v>
      </c>
      <c r="BV28" s="4" cm="1">
        <f t="array" aca="1" ref="BV28" ca="1">IFERROR(INDEX('Build Scenarios'!$D$1:$O$510, MATCH(1, ('Build Scenarios'!$C$1:$C$510= $C28) * ('Build Scenarios'!$B$1:$B$510 = $BJ28), 0), MATCH(BV$12, 'Build Scenarios'!$D$5:$O$5, 0))
* INDEX('Cost Data'!$N$1:$U$500, MATCH(1, ('Cost Data'!$B$1:$B$500 = $BJ28) * ('Cost Data'!$C$1:$C$500 = $BK28), 0), MATCH($C28, 'Cost Data'!$N$12:$U$12, 0)), 0)</f>
        <v>0</v>
      </c>
      <c r="BW28" s="4" cm="1">
        <f t="array" aca="1" ref="BW28" ca="1">IFERROR(INDEX('Build Scenarios'!$D$1:$O$510, MATCH(1, ('Build Scenarios'!$C$1:$C$510= $C28) * ('Build Scenarios'!$B$1:$B$510 = $BJ28), 0), MATCH(BW$12, 'Build Scenarios'!$D$5:$O$5, 0))
* INDEX('Cost Data'!$N$1:$U$500, MATCH(1, ('Cost Data'!$B$1:$B$500 = $BJ28) * ('Cost Data'!$C$1:$C$500 = $BK28), 0), MATCH($C28, 'Cost Data'!$N$12:$U$12, 0)), 0)</f>
        <v>0</v>
      </c>
    </row>
    <row r="29" spans="2:75" x14ac:dyDescent="0.2">
      <c r="B29" s="11" t="str">
        <f t="shared" ca="1" si="18"/>
        <v>Tx - High</v>
      </c>
      <c r="C29" s="8" t="s">
        <v>57</v>
      </c>
      <c r="D29" s="4">
        <f t="shared" ca="1" si="17"/>
        <v>0</v>
      </c>
      <c r="E29" s="4">
        <f t="shared" ca="1" si="17"/>
        <v>0</v>
      </c>
      <c r="F29" s="4">
        <f t="shared" ca="1" si="17"/>
        <v>0</v>
      </c>
      <c r="G29" s="4">
        <f t="shared" ca="1" si="17"/>
        <v>0</v>
      </c>
      <c r="H29" s="4">
        <f t="shared" ca="1" si="17"/>
        <v>0</v>
      </c>
      <c r="I29" s="4">
        <f t="shared" ca="1" si="17"/>
        <v>0</v>
      </c>
      <c r="J29" s="4">
        <f t="shared" ca="1" si="17"/>
        <v>0</v>
      </c>
      <c r="K29" s="4">
        <f t="shared" ca="1" si="17"/>
        <v>0</v>
      </c>
      <c r="L29" s="4">
        <f t="shared" ca="1" si="17"/>
        <v>241.09088311547811</v>
      </c>
      <c r="M29" s="4">
        <f t="shared" ca="1" si="17"/>
        <v>241.09088311547811</v>
      </c>
      <c r="N29" s="4">
        <f t="shared" ca="1" si="17"/>
        <v>241.09088311547811</v>
      </c>
      <c r="O29" s="4">
        <f t="shared" ca="1" si="17"/>
        <v>241.09088311547811</v>
      </c>
      <c r="Q29" s="11" t="str">
        <f t="shared" si="19"/>
        <v>Morro Bay</v>
      </c>
      <c r="R29" s="11" cm="1">
        <f t="array" aca="1" ref="R29" ca="1">INDEX('Cost Scenario Settings'!$D$32:$L$101, MATCH(1, ('Cost Scenario Settings'!$C$32:$C$101 = $B29) * ('Cost Scenario Settings'!$B$32:$B$101 = Q29), 0), MATCH($C29, 'Cost Scenario Settings'!$D$31:$L$31, 0))</f>
        <v>0</v>
      </c>
      <c r="S29" s="4" cm="1">
        <f t="array" aca="1" ref="S29" ca="1">IFERROR(INDEX('Build Scenarios'!$D$1:$O$510, MATCH(1, ('Build Scenarios'!$C$1:$C$510= $C29) * ('Build Scenarios'!$B$1:$B$510 = $Q29), 0), MATCH(S$12, 'Build Scenarios'!$D$5:$O$5, 0))
* INDEX('Cost Data'!$N$1:$U$500, MATCH(1, ('Cost Data'!$B$1:$B$500 = $Q29) * ('Cost Data'!$C$1:$C$500 = $R29), 0), MATCH($C29, 'Cost Data'!$N$12:$U$12, 0)), 0)</f>
        <v>0</v>
      </c>
      <c r="T29" s="4" cm="1">
        <f t="array" aca="1" ref="T29" ca="1">IFERROR(INDEX('Build Scenarios'!$D$1:$O$510, MATCH(1, ('Build Scenarios'!$C$1:$C$510= $C29) * ('Build Scenarios'!$B$1:$B$510 = $Q29), 0), MATCH(T$12, 'Build Scenarios'!$D$5:$O$5, 0))
* INDEX('Cost Data'!$N$1:$U$500, MATCH(1, ('Cost Data'!$B$1:$B$500 = $Q29) * ('Cost Data'!$C$1:$C$500 = $R29), 0), MATCH($C29, 'Cost Data'!$N$12:$U$12, 0)), 0)</f>
        <v>0</v>
      </c>
      <c r="U29" s="4" cm="1">
        <f t="array" aca="1" ref="U29" ca="1">IFERROR(INDEX('Build Scenarios'!$D$1:$O$510, MATCH(1, ('Build Scenarios'!$C$1:$C$510= $C29) * ('Build Scenarios'!$B$1:$B$510 = $Q29), 0), MATCH(U$12, 'Build Scenarios'!$D$5:$O$5, 0))
* INDEX('Cost Data'!$N$1:$U$500, MATCH(1, ('Cost Data'!$B$1:$B$500 = $Q29) * ('Cost Data'!$C$1:$C$500 = $R29), 0), MATCH($C29, 'Cost Data'!$N$12:$U$12, 0)), 0)</f>
        <v>0</v>
      </c>
      <c r="V29" s="4" cm="1">
        <f t="array" aca="1" ref="V29" ca="1">IFERROR(INDEX('Build Scenarios'!$D$1:$O$510, MATCH(1, ('Build Scenarios'!$C$1:$C$510= $C29) * ('Build Scenarios'!$B$1:$B$510 = $Q29), 0), MATCH(V$12, 'Build Scenarios'!$D$5:$O$5, 0))
* INDEX('Cost Data'!$N$1:$U$500, MATCH(1, ('Cost Data'!$B$1:$B$500 = $Q29) * ('Cost Data'!$C$1:$C$500 = $R29), 0), MATCH($C29, 'Cost Data'!$N$12:$U$12, 0)), 0)</f>
        <v>0</v>
      </c>
      <c r="W29" s="4" cm="1">
        <f t="array" aca="1" ref="W29" ca="1">IFERROR(INDEX('Build Scenarios'!$D$1:$O$510, MATCH(1, ('Build Scenarios'!$C$1:$C$510= $C29) * ('Build Scenarios'!$B$1:$B$510 = $Q29), 0), MATCH(W$12, 'Build Scenarios'!$D$5:$O$5, 0))
* INDEX('Cost Data'!$N$1:$U$500, MATCH(1, ('Cost Data'!$B$1:$B$500 = $Q29) * ('Cost Data'!$C$1:$C$500 = $R29), 0), MATCH($C29, 'Cost Data'!$N$12:$U$12, 0)), 0)</f>
        <v>0</v>
      </c>
      <c r="X29" s="4" cm="1">
        <f t="array" aca="1" ref="X29" ca="1">IFERROR(INDEX('Build Scenarios'!$D$1:$O$510, MATCH(1, ('Build Scenarios'!$C$1:$C$510= $C29) * ('Build Scenarios'!$B$1:$B$510 = $Q29), 0), MATCH(X$12, 'Build Scenarios'!$D$5:$O$5, 0))
* INDEX('Cost Data'!$N$1:$U$500, MATCH(1, ('Cost Data'!$B$1:$B$500 = $Q29) * ('Cost Data'!$C$1:$C$500 = $R29), 0), MATCH($C29, 'Cost Data'!$N$12:$U$12, 0)), 0)</f>
        <v>0</v>
      </c>
      <c r="Y29" s="4" cm="1">
        <f t="array" aca="1" ref="Y29" ca="1">IFERROR(INDEX('Build Scenarios'!$D$1:$O$510, MATCH(1, ('Build Scenarios'!$C$1:$C$510= $C29) * ('Build Scenarios'!$B$1:$B$510 = $Q29), 0), MATCH(Y$12, 'Build Scenarios'!$D$5:$O$5, 0))
* INDEX('Cost Data'!$N$1:$U$500, MATCH(1, ('Cost Data'!$B$1:$B$500 = $Q29) * ('Cost Data'!$C$1:$C$500 = $R29), 0), MATCH($C29, 'Cost Data'!$N$12:$U$12, 0)), 0)</f>
        <v>0</v>
      </c>
      <c r="Z29" s="4" cm="1">
        <f t="array" aca="1" ref="Z29" ca="1">IFERROR(INDEX('Build Scenarios'!$D$1:$O$510, MATCH(1, ('Build Scenarios'!$C$1:$C$510= $C29) * ('Build Scenarios'!$B$1:$B$510 = $Q29), 0), MATCH(Z$12, 'Build Scenarios'!$D$5:$O$5, 0))
* INDEX('Cost Data'!$N$1:$U$500, MATCH(1, ('Cost Data'!$B$1:$B$500 = $Q29) * ('Cost Data'!$C$1:$C$500 = $R29), 0), MATCH($C29, 'Cost Data'!$N$12:$U$12, 0)), 0)</f>
        <v>0</v>
      </c>
      <c r="AA29" s="4" cm="1">
        <f t="array" aca="1" ref="AA29" ca="1">IFERROR(INDEX('Build Scenarios'!$D$1:$O$510, MATCH(1, ('Build Scenarios'!$C$1:$C$510= $C29) * ('Build Scenarios'!$B$1:$B$510 = $Q29), 0), MATCH(AA$12, 'Build Scenarios'!$D$5:$O$5, 0))
* INDEX('Cost Data'!$N$1:$U$500, MATCH(1, ('Cost Data'!$B$1:$B$500 = $Q29) * ('Cost Data'!$C$1:$C$500 = $R29), 0), MATCH($C29, 'Cost Data'!$N$12:$U$12, 0)), 0)</f>
        <v>0</v>
      </c>
      <c r="AB29" s="4" cm="1">
        <f t="array" aca="1" ref="AB29" ca="1">IFERROR(INDEX('Build Scenarios'!$D$1:$O$510, MATCH(1, ('Build Scenarios'!$C$1:$C$510= $C29) * ('Build Scenarios'!$B$1:$B$510 = $Q29), 0), MATCH(AB$12, 'Build Scenarios'!$D$5:$O$5, 0))
* INDEX('Cost Data'!$N$1:$U$500, MATCH(1, ('Cost Data'!$B$1:$B$500 = $Q29) * ('Cost Data'!$C$1:$C$500 = $R29), 0), MATCH($C29, 'Cost Data'!$N$12:$U$12, 0)), 0)</f>
        <v>0</v>
      </c>
      <c r="AC29" s="4" cm="1">
        <f t="array" aca="1" ref="AC29" ca="1">IFERROR(INDEX('Build Scenarios'!$D$1:$O$510, MATCH(1, ('Build Scenarios'!$C$1:$C$510= $C29) * ('Build Scenarios'!$B$1:$B$510 = $Q29), 0), MATCH(AC$12, 'Build Scenarios'!$D$5:$O$5, 0))
* INDEX('Cost Data'!$N$1:$U$500, MATCH(1, ('Cost Data'!$B$1:$B$500 = $Q29) * ('Cost Data'!$C$1:$C$500 = $R29), 0), MATCH($C29, 'Cost Data'!$N$12:$U$12, 0)), 0)</f>
        <v>0</v>
      </c>
      <c r="AD29" s="4" cm="1">
        <f t="array" aca="1" ref="AD29" ca="1">IFERROR(INDEX('Build Scenarios'!$D$1:$O$510, MATCH(1, ('Build Scenarios'!$C$1:$C$510= $C29) * ('Build Scenarios'!$B$1:$B$510 = $Q29), 0), MATCH(AD$12, 'Build Scenarios'!$D$5:$O$5, 0))
* INDEX('Cost Data'!$N$1:$U$500, MATCH(1, ('Cost Data'!$B$1:$B$500 = $Q29) * ('Cost Data'!$C$1:$C$500 = $R29), 0), MATCH($C29, 'Cost Data'!$N$12:$U$12, 0)), 0)</f>
        <v>0</v>
      </c>
      <c r="AF29" s="11" t="str">
        <f t="shared" si="20"/>
        <v>Humboldt Bay</v>
      </c>
      <c r="AG29" s="11" t="str" cm="1">
        <f t="array" aca="1" ref="AG29" ca="1">INDEX('Cost Scenario Settings'!$D$32:$L$101, MATCH(1, ('Cost Scenario Settings'!$C$32:$C$101 = $B29) * ('Cost Scenario Settings'!$B$32:$B$101 = AF29), 0), MATCH($C29, 'Cost Scenario Settings'!$D$31:$L$31, 0))</f>
        <v>Tx - PSP Humboldt</v>
      </c>
      <c r="AH29" s="4" cm="1">
        <f t="array" aca="1" ref="AH29" ca="1">IFERROR(INDEX('Build Scenarios'!$D$1:$O$510, MATCH(1, ('Build Scenarios'!$C$1:$C$510= $C29) * ('Build Scenarios'!$B$1:$B$510 = $AF29), 0), MATCH(AH$12, 'Build Scenarios'!$D$5:$O$5, 0))
* INDEX('Cost Data'!$N$1:$U$500, MATCH(1, ('Cost Data'!$B$1:$B$500 = $AF29) * ('Cost Data'!$C$1:$C$500 = $AG29), 0), MATCH($C29, 'Cost Data'!$N$12:$U$12, 0)), 0)</f>
        <v>0</v>
      </c>
      <c r="AI29" s="4" cm="1">
        <f t="array" aca="1" ref="AI29" ca="1">IFERROR(INDEX('Build Scenarios'!$D$1:$O$510, MATCH(1, ('Build Scenarios'!$C$1:$C$510= $C29) * ('Build Scenarios'!$B$1:$B$510 = $AF29), 0), MATCH(AI$12, 'Build Scenarios'!$D$5:$O$5, 0))
* INDEX('Cost Data'!$N$1:$U$500, MATCH(1, ('Cost Data'!$B$1:$B$500 = $AF29) * ('Cost Data'!$C$1:$C$500 = $AG29), 0), MATCH($C29, 'Cost Data'!$N$12:$U$12, 0)), 0)</f>
        <v>0</v>
      </c>
      <c r="AJ29" s="4" cm="1">
        <f t="array" aca="1" ref="AJ29" ca="1">IFERROR(INDEX('Build Scenarios'!$D$1:$O$510, MATCH(1, ('Build Scenarios'!$C$1:$C$510= $C29) * ('Build Scenarios'!$B$1:$B$510 = $AF29), 0), MATCH(AJ$12, 'Build Scenarios'!$D$5:$O$5, 0))
* INDEX('Cost Data'!$N$1:$U$500, MATCH(1, ('Cost Data'!$B$1:$B$500 = $AF29) * ('Cost Data'!$C$1:$C$500 = $AG29), 0), MATCH($C29, 'Cost Data'!$N$12:$U$12, 0)), 0)</f>
        <v>0</v>
      </c>
      <c r="AK29" s="4" cm="1">
        <f t="array" aca="1" ref="AK29" ca="1">IFERROR(INDEX('Build Scenarios'!$D$1:$O$510, MATCH(1, ('Build Scenarios'!$C$1:$C$510= $C29) * ('Build Scenarios'!$B$1:$B$510 = $AF29), 0), MATCH(AK$12, 'Build Scenarios'!$D$5:$O$5, 0))
* INDEX('Cost Data'!$N$1:$U$500, MATCH(1, ('Cost Data'!$B$1:$B$500 = $AF29) * ('Cost Data'!$C$1:$C$500 = $AG29), 0), MATCH($C29, 'Cost Data'!$N$12:$U$12, 0)), 0)</f>
        <v>0</v>
      </c>
      <c r="AL29" s="4" cm="1">
        <f t="array" aca="1" ref="AL29" ca="1">IFERROR(INDEX('Build Scenarios'!$D$1:$O$510, MATCH(1, ('Build Scenarios'!$C$1:$C$510= $C29) * ('Build Scenarios'!$B$1:$B$510 = $AF29), 0), MATCH(AL$12, 'Build Scenarios'!$D$5:$O$5, 0))
* INDEX('Cost Data'!$N$1:$U$500, MATCH(1, ('Cost Data'!$B$1:$B$500 = $AF29) * ('Cost Data'!$C$1:$C$500 = $AG29), 0), MATCH($C29, 'Cost Data'!$N$12:$U$12, 0)), 0)</f>
        <v>0</v>
      </c>
      <c r="AM29" s="4" cm="1">
        <f t="array" aca="1" ref="AM29" ca="1">IFERROR(INDEX('Build Scenarios'!$D$1:$O$510, MATCH(1, ('Build Scenarios'!$C$1:$C$510= $C29) * ('Build Scenarios'!$B$1:$B$510 = $AF29), 0), MATCH(AM$12, 'Build Scenarios'!$D$5:$O$5, 0))
* INDEX('Cost Data'!$N$1:$U$500, MATCH(1, ('Cost Data'!$B$1:$B$500 = $AF29) * ('Cost Data'!$C$1:$C$500 = $AG29), 0), MATCH($C29, 'Cost Data'!$N$12:$U$12, 0)), 0)</f>
        <v>0</v>
      </c>
      <c r="AN29" s="4" cm="1">
        <f t="array" aca="1" ref="AN29" ca="1">IFERROR(INDEX('Build Scenarios'!$D$1:$O$510, MATCH(1, ('Build Scenarios'!$C$1:$C$510= $C29) * ('Build Scenarios'!$B$1:$B$510 = $AF29), 0), MATCH(AN$12, 'Build Scenarios'!$D$5:$O$5, 0))
* INDEX('Cost Data'!$N$1:$U$500, MATCH(1, ('Cost Data'!$B$1:$B$500 = $AF29) * ('Cost Data'!$C$1:$C$500 = $AG29), 0), MATCH($C29, 'Cost Data'!$N$12:$U$12, 0)), 0)</f>
        <v>0</v>
      </c>
      <c r="AO29" s="4" cm="1">
        <f t="array" aca="1" ref="AO29" ca="1">IFERROR(INDEX('Build Scenarios'!$D$1:$O$510, MATCH(1, ('Build Scenarios'!$C$1:$C$510= $C29) * ('Build Scenarios'!$B$1:$B$510 = $AF29), 0), MATCH(AO$12, 'Build Scenarios'!$D$5:$O$5, 0))
* INDEX('Cost Data'!$N$1:$U$500, MATCH(1, ('Cost Data'!$B$1:$B$500 = $AF29) * ('Cost Data'!$C$1:$C$500 = $AG29), 0), MATCH($C29, 'Cost Data'!$N$12:$U$12, 0)), 0)</f>
        <v>0</v>
      </c>
      <c r="AP29" s="4" cm="1">
        <f t="array" aca="1" ref="AP29" ca="1">IFERROR(INDEX('Build Scenarios'!$D$1:$O$510, MATCH(1, ('Build Scenarios'!$C$1:$C$510= $C29) * ('Build Scenarios'!$B$1:$B$510 = $AF29), 0), MATCH(AP$12, 'Build Scenarios'!$D$5:$O$5, 0))
* INDEX('Cost Data'!$N$1:$U$500, MATCH(1, ('Cost Data'!$B$1:$B$500 = $AF29) * ('Cost Data'!$C$1:$C$500 = $AG29), 0), MATCH($C29, 'Cost Data'!$N$12:$U$12, 0)), 0)</f>
        <v>241.09088311547811</v>
      </c>
      <c r="AQ29" s="4" cm="1">
        <f t="array" aca="1" ref="AQ29" ca="1">IFERROR(INDEX('Build Scenarios'!$D$1:$O$510, MATCH(1, ('Build Scenarios'!$C$1:$C$510= $C29) * ('Build Scenarios'!$B$1:$B$510 = $AF29), 0), MATCH(AQ$12, 'Build Scenarios'!$D$5:$O$5, 0))
* INDEX('Cost Data'!$N$1:$U$500, MATCH(1, ('Cost Data'!$B$1:$B$500 = $AF29) * ('Cost Data'!$C$1:$C$500 = $AG29), 0), MATCH($C29, 'Cost Data'!$N$12:$U$12, 0)), 0)</f>
        <v>241.09088311547811</v>
      </c>
      <c r="AR29" s="4" cm="1">
        <f t="array" aca="1" ref="AR29" ca="1">IFERROR(INDEX('Build Scenarios'!$D$1:$O$510, MATCH(1, ('Build Scenarios'!$C$1:$C$510= $C29) * ('Build Scenarios'!$B$1:$B$510 = $AF29), 0), MATCH(AR$12, 'Build Scenarios'!$D$5:$O$5, 0))
* INDEX('Cost Data'!$N$1:$U$500, MATCH(1, ('Cost Data'!$B$1:$B$500 = $AF29) * ('Cost Data'!$C$1:$C$500 = $AG29), 0), MATCH($C29, 'Cost Data'!$N$12:$U$12, 0)), 0)</f>
        <v>241.09088311547811</v>
      </c>
      <c r="AS29" s="4" cm="1">
        <f t="array" aca="1" ref="AS29" ca="1">IFERROR(INDEX('Build Scenarios'!$D$1:$O$510, MATCH(1, ('Build Scenarios'!$C$1:$C$510= $C29) * ('Build Scenarios'!$B$1:$B$510 = $AF29), 0), MATCH(AS$12, 'Build Scenarios'!$D$5:$O$5, 0))
* INDEX('Cost Data'!$N$1:$U$500, MATCH(1, ('Cost Data'!$B$1:$B$500 = $AF29) * ('Cost Data'!$C$1:$C$500 = $AG29), 0), MATCH($C29, 'Cost Data'!$N$12:$U$12, 0)), 0)</f>
        <v>241.09088311547811</v>
      </c>
      <c r="AU29" s="11" t="str">
        <f t="shared" si="21"/>
        <v>Del Norte</v>
      </c>
      <c r="AV29" s="11" cm="1">
        <f t="array" aca="1" ref="AV29" ca="1">INDEX('Cost Scenario Settings'!$D$32:$L$101, MATCH(1, ('Cost Scenario Settings'!$C$32:$C$101 = $B29) * ('Cost Scenario Settings'!$B$32:$B$101 = AU29), 0), MATCH($C29, 'Cost Scenario Settings'!$D$31:$L$31, 0))</f>
        <v>0</v>
      </c>
      <c r="AW29" s="4" cm="1">
        <f t="array" aca="1" ref="AW29" ca="1">IFERROR(INDEX('Build Scenarios'!$D$1:$O$510, MATCH(1, ('Build Scenarios'!$C$1:$C$510= $C29) * ('Build Scenarios'!$B$1:$B$510 = $AU29), 0), MATCH(AW$12, 'Build Scenarios'!$D$5:$O$5, 0))
* INDEX('Cost Data'!$N$1:$U$500, MATCH(1, ('Cost Data'!$B$1:$B$500 = $AU29) * ('Cost Data'!$C$1:$C$500 = $AV29), 0), MATCH($C29, 'Cost Data'!$N$12:$U$12, 0)), 0)</f>
        <v>0</v>
      </c>
      <c r="AX29" s="4" cm="1">
        <f t="array" aca="1" ref="AX29" ca="1">IFERROR(INDEX('Build Scenarios'!$D$1:$O$510, MATCH(1, ('Build Scenarios'!$C$1:$C$510= $C29) * ('Build Scenarios'!$B$1:$B$510 = $AU29), 0), MATCH(AX$12, 'Build Scenarios'!$D$5:$O$5, 0))
* INDEX('Cost Data'!$N$1:$U$500, MATCH(1, ('Cost Data'!$B$1:$B$500 = $AU29) * ('Cost Data'!$C$1:$C$500 = $AV29), 0), MATCH($C29, 'Cost Data'!$N$12:$U$12, 0)), 0)</f>
        <v>0</v>
      </c>
      <c r="AY29" s="4" cm="1">
        <f t="array" aca="1" ref="AY29" ca="1">IFERROR(INDEX('Build Scenarios'!$D$1:$O$510, MATCH(1, ('Build Scenarios'!$C$1:$C$510= $C29) * ('Build Scenarios'!$B$1:$B$510 = $AU29), 0), MATCH(AY$12, 'Build Scenarios'!$D$5:$O$5, 0))
* INDEX('Cost Data'!$N$1:$U$500, MATCH(1, ('Cost Data'!$B$1:$B$500 = $AU29) * ('Cost Data'!$C$1:$C$500 = $AV29), 0), MATCH($C29, 'Cost Data'!$N$12:$U$12, 0)), 0)</f>
        <v>0</v>
      </c>
      <c r="AZ29" s="4" cm="1">
        <f t="array" aca="1" ref="AZ29" ca="1">IFERROR(INDEX('Build Scenarios'!$D$1:$O$510, MATCH(1, ('Build Scenarios'!$C$1:$C$510= $C29) * ('Build Scenarios'!$B$1:$B$510 = $AU29), 0), MATCH(AZ$12, 'Build Scenarios'!$D$5:$O$5, 0))
* INDEX('Cost Data'!$N$1:$U$500, MATCH(1, ('Cost Data'!$B$1:$B$500 = $AU29) * ('Cost Data'!$C$1:$C$500 = $AV29), 0), MATCH($C29, 'Cost Data'!$N$12:$U$12, 0)), 0)</f>
        <v>0</v>
      </c>
      <c r="BA29" s="4" cm="1">
        <f t="array" aca="1" ref="BA29" ca="1">IFERROR(INDEX('Build Scenarios'!$D$1:$O$510, MATCH(1, ('Build Scenarios'!$C$1:$C$510= $C29) * ('Build Scenarios'!$B$1:$B$510 = $AU29), 0), MATCH(BA$12, 'Build Scenarios'!$D$5:$O$5, 0))
* INDEX('Cost Data'!$N$1:$U$500, MATCH(1, ('Cost Data'!$B$1:$B$500 = $AU29) * ('Cost Data'!$C$1:$C$500 = $AV29), 0), MATCH($C29, 'Cost Data'!$N$12:$U$12, 0)), 0)</f>
        <v>0</v>
      </c>
      <c r="BB29" s="4" cm="1">
        <f t="array" aca="1" ref="BB29" ca="1">IFERROR(INDEX('Build Scenarios'!$D$1:$O$510, MATCH(1, ('Build Scenarios'!$C$1:$C$510= $C29) * ('Build Scenarios'!$B$1:$B$510 = $AU29), 0), MATCH(BB$12, 'Build Scenarios'!$D$5:$O$5, 0))
* INDEX('Cost Data'!$N$1:$U$500, MATCH(1, ('Cost Data'!$B$1:$B$500 = $AU29) * ('Cost Data'!$C$1:$C$500 = $AV29), 0), MATCH($C29, 'Cost Data'!$N$12:$U$12, 0)), 0)</f>
        <v>0</v>
      </c>
      <c r="BC29" s="4" cm="1">
        <f t="array" aca="1" ref="BC29" ca="1">IFERROR(INDEX('Build Scenarios'!$D$1:$O$510, MATCH(1, ('Build Scenarios'!$C$1:$C$510= $C29) * ('Build Scenarios'!$B$1:$B$510 = $AU29), 0), MATCH(BC$12, 'Build Scenarios'!$D$5:$O$5, 0))
* INDEX('Cost Data'!$N$1:$U$500, MATCH(1, ('Cost Data'!$B$1:$B$500 = $AU29) * ('Cost Data'!$C$1:$C$500 = $AV29), 0), MATCH($C29, 'Cost Data'!$N$12:$U$12, 0)), 0)</f>
        <v>0</v>
      </c>
      <c r="BD29" s="4" cm="1">
        <f t="array" aca="1" ref="BD29" ca="1">IFERROR(INDEX('Build Scenarios'!$D$1:$O$510, MATCH(1, ('Build Scenarios'!$C$1:$C$510= $C29) * ('Build Scenarios'!$B$1:$B$510 = $AU29), 0), MATCH(BD$12, 'Build Scenarios'!$D$5:$O$5, 0))
* INDEX('Cost Data'!$N$1:$U$500, MATCH(1, ('Cost Data'!$B$1:$B$500 = $AU29) * ('Cost Data'!$C$1:$C$500 = $AV29), 0), MATCH($C29, 'Cost Data'!$N$12:$U$12, 0)), 0)</f>
        <v>0</v>
      </c>
      <c r="BE29" s="4" cm="1">
        <f t="array" aca="1" ref="BE29" ca="1">IFERROR(INDEX('Build Scenarios'!$D$1:$O$510, MATCH(1, ('Build Scenarios'!$C$1:$C$510= $C29) * ('Build Scenarios'!$B$1:$B$510 = $AU29), 0), MATCH(BE$12, 'Build Scenarios'!$D$5:$O$5, 0))
* INDEX('Cost Data'!$N$1:$U$500, MATCH(1, ('Cost Data'!$B$1:$B$500 = $AU29) * ('Cost Data'!$C$1:$C$500 = $AV29), 0), MATCH($C29, 'Cost Data'!$N$12:$U$12, 0)), 0)</f>
        <v>0</v>
      </c>
      <c r="BF29" s="4" cm="1">
        <f t="array" aca="1" ref="BF29" ca="1">IFERROR(INDEX('Build Scenarios'!$D$1:$O$510, MATCH(1, ('Build Scenarios'!$C$1:$C$510= $C29) * ('Build Scenarios'!$B$1:$B$510 = $AU29), 0), MATCH(BF$12, 'Build Scenarios'!$D$5:$O$5, 0))
* INDEX('Cost Data'!$N$1:$U$500, MATCH(1, ('Cost Data'!$B$1:$B$500 = $AU29) * ('Cost Data'!$C$1:$C$500 = $AV29), 0), MATCH($C29, 'Cost Data'!$N$12:$U$12, 0)), 0)</f>
        <v>0</v>
      </c>
      <c r="BG29" s="4" cm="1">
        <f t="array" aca="1" ref="BG29" ca="1">IFERROR(INDEX('Build Scenarios'!$D$1:$O$510, MATCH(1, ('Build Scenarios'!$C$1:$C$510= $C29) * ('Build Scenarios'!$B$1:$B$510 = $AU29), 0), MATCH(BG$12, 'Build Scenarios'!$D$5:$O$5, 0))
* INDEX('Cost Data'!$N$1:$U$500, MATCH(1, ('Cost Data'!$B$1:$B$500 = $AU29) * ('Cost Data'!$C$1:$C$500 = $AV29), 0), MATCH($C29, 'Cost Data'!$N$12:$U$12, 0)), 0)</f>
        <v>0</v>
      </c>
      <c r="BH29" s="4" cm="1">
        <f t="array" aca="1" ref="BH29" ca="1">IFERROR(INDEX('Build Scenarios'!$D$1:$O$510, MATCH(1, ('Build Scenarios'!$C$1:$C$510= $C29) * ('Build Scenarios'!$B$1:$B$510 = $AU29), 0), MATCH(BH$12, 'Build Scenarios'!$D$5:$O$5, 0))
* INDEX('Cost Data'!$N$1:$U$500, MATCH(1, ('Cost Data'!$B$1:$B$500 = $AU29) * ('Cost Data'!$C$1:$C$500 = $AV29), 0), MATCH($C29, 'Cost Data'!$N$12:$U$12, 0)), 0)</f>
        <v>0</v>
      </c>
      <c r="BJ29" s="11" t="str">
        <f t="shared" si="22"/>
        <v>Cape Mendocino</v>
      </c>
      <c r="BK29" s="11" cm="1">
        <f t="array" aca="1" ref="BK29" ca="1">INDEX('Cost Scenario Settings'!$D$32:$L$101, MATCH(1, ('Cost Scenario Settings'!$C$32:$C$101 = $B29) * ('Cost Scenario Settings'!$B$32:$B$101 = BJ29), 0), MATCH($C29, 'Cost Scenario Settings'!$D$31:$L$31, 0))</f>
        <v>0</v>
      </c>
      <c r="BL29" s="4" cm="1">
        <f t="array" aca="1" ref="BL29" ca="1">IFERROR(INDEX('Build Scenarios'!$D$1:$O$510, MATCH(1, ('Build Scenarios'!$C$1:$C$510= $C29) * ('Build Scenarios'!$B$1:$B$510 = $BJ29), 0), MATCH(BL$12, 'Build Scenarios'!$D$5:$O$5, 0))
* INDEX('Cost Data'!$N$1:$U$500, MATCH(1, ('Cost Data'!$B$1:$B$500 = $BJ29) * ('Cost Data'!$C$1:$C$500 = $BK29), 0), MATCH($C29, 'Cost Data'!$N$12:$U$12, 0)), 0)</f>
        <v>0</v>
      </c>
      <c r="BM29" s="4" cm="1">
        <f t="array" aca="1" ref="BM29" ca="1">IFERROR(INDEX('Build Scenarios'!$D$1:$O$510, MATCH(1, ('Build Scenarios'!$C$1:$C$510= $C29) * ('Build Scenarios'!$B$1:$B$510 = $BJ29), 0), MATCH(BM$12, 'Build Scenarios'!$D$5:$O$5, 0))
* INDEX('Cost Data'!$N$1:$U$500, MATCH(1, ('Cost Data'!$B$1:$B$500 = $BJ29) * ('Cost Data'!$C$1:$C$500 = $BK29), 0), MATCH($C29, 'Cost Data'!$N$12:$U$12, 0)), 0)</f>
        <v>0</v>
      </c>
      <c r="BN29" s="4" cm="1">
        <f t="array" aca="1" ref="BN29" ca="1">IFERROR(INDEX('Build Scenarios'!$D$1:$O$510, MATCH(1, ('Build Scenarios'!$C$1:$C$510= $C29) * ('Build Scenarios'!$B$1:$B$510 = $BJ29), 0), MATCH(BN$12, 'Build Scenarios'!$D$5:$O$5, 0))
* INDEX('Cost Data'!$N$1:$U$500, MATCH(1, ('Cost Data'!$B$1:$B$500 = $BJ29) * ('Cost Data'!$C$1:$C$500 = $BK29), 0), MATCH($C29, 'Cost Data'!$N$12:$U$12, 0)), 0)</f>
        <v>0</v>
      </c>
      <c r="BO29" s="4" cm="1">
        <f t="array" aca="1" ref="BO29" ca="1">IFERROR(INDEX('Build Scenarios'!$D$1:$O$510, MATCH(1, ('Build Scenarios'!$C$1:$C$510= $C29) * ('Build Scenarios'!$B$1:$B$510 = $BJ29), 0), MATCH(BO$12, 'Build Scenarios'!$D$5:$O$5, 0))
* INDEX('Cost Data'!$N$1:$U$500, MATCH(1, ('Cost Data'!$B$1:$B$500 = $BJ29) * ('Cost Data'!$C$1:$C$500 = $BK29), 0), MATCH($C29, 'Cost Data'!$N$12:$U$12, 0)), 0)</f>
        <v>0</v>
      </c>
      <c r="BP29" s="4" cm="1">
        <f t="array" aca="1" ref="BP29" ca="1">IFERROR(INDEX('Build Scenarios'!$D$1:$O$510, MATCH(1, ('Build Scenarios'!$C$1:$C$510= $C29) * ('Build Scenarios'!$B$1:$B$510 = $BJ29), 0), MATCH(BP$12, 'Build Scenarios'!$D$5:$O$5, 0))
* INDEX('Cost Data'!$N$1:$U$500, MATCH(1, ('Cost Data'!$B$1:$B$500 = $BJ29) * ('Cost Data'!$C$1:$C$500 = $BK29), 0), MATCH($C29, 'Cost Data'!$N$12:$U$12, 0)), 0)</f>
        <v>0</v>
      </c>
      <c r="BQ29" s="4" cm="1">
        <f t="array" aca="1" ref="BQ29" ca="1">IFERROR(INDEX('Build Scenarios'!$D$1:$O$510, MATCH(1, ('Build Scenarios'!$C$1:$C$510= $C29) * ('Build Scenarios'!$B$1:$B$510 = $BJ29), 0), MATCH(BQ$12, 'Build Scenarios'!$D$5:$O$5, 0))
* INDEX('Cost Data'!$N$1:$U$500, MATCH(1, ('Cost Data'!$B$1:$B$500 = $BJ29) * ('Cost Data'!$C$1:$C$500 = $BK29), 0), MATCH($C29, 'Cost Data'!$N$12:$U$12, 0)), 0)</f>
        <v>0</v>
      </c>
      <c r="BR29" s="4" cm="1">
        <f t="array" aca="1" ref="BR29" ca="1">IFERROR(INDEX('Build Scenarios'!$D$1:$O$510, MATCH(1, ('Build Scenarios'!$C$1:$C$510= $C29) * ('Build Scenarios'!$B$1:$B$510 = $BJ29), 0), MATCH(BR$12, 'Build Scenarios'!$D$5:$O$5, 0))
* INDEX('Cost Data'!$N$1:$U$500, MATCH(1, ('Cost Data'!$B$1:$B$500 = $BJ29) * ('Cost Data'!$C$1:$C$500 = $BK29), 0), MATCH($C29, 'Cost Data'!$N$12:$U$12, 0)), 0)</f>
        <v>0</v>
      </c>
      <c r="BS29" s="4" cm="1">
        <f t="array" aca="1" ref="BS29" ca="1">IFERROR(INDEX('Build Scenarios'!$D$1:$O$510, MATCH(1, ('Build Scenarios'!$C$1:$C$510= $C29) * ('Build Scenarios'!$B$1:$B$510 = $BJ29), 0), MATCH(BS$12, 'Build Scenarios'!$D$5:$O$5, 0))
* INDEX('Cost Data'!$N$1:$U$500, MATCH(1, ('Cost Data'!$B$1:$B$500 = $BJ29) * ('Cost Data'!$C$1:$C$500 = $BK29), 0), MATCH($C29, 'Cost Data'!$N$12:$U$12, 0)), 0)</f>
        <v>0</v>
      </c>
      <c r="BT29" s="4" cm="1">
        <f t="array" aca="1" ref="BT29" ca="1">IFERROR(INDEX('Build Scenarios'!$D$1:$O$510, MATCH(1, ('Build Scenarios'!$C$1:$C$510= $C29) * ('Build Scenarios'!$B$1:$B$510 = $BJ29), 0), MATCH(BT$12, 'Build Scenarios'!$D$5:$O$5, 0))
* INDEX('Cost Data'!$N$1:$U$500, MATCH(1, ('Cost Data'!$B$1:$B$500 = $BJ29) * ('Cost Data'!$C$1:$C$500 = $BK29), 0), MATCH($C29, 'Cost Data'!$N$12:$U$12, 0)), 0)</f>
        <v>0</v>
      </c>
      <c r="BU29" s="4" cm="1">
        <f t="array" aca="1" ref="BU29" ca="1">IFERROR(INDEX('Build Scenarios'!$D$1:$O$510, MATCH(1, ('Build Scenarios'!$C$1:$C$510= $C29) * ('Build Scenarios'!$B$1:$B$510 = $BJ29), 0), MATCH(BU$12, 'Build Scenarios'!$D$5:$O$5, 0))
* INDEX('Cost Data'!$N$1:$U$500, MATCH(1, ('Cost Data'!$B$1:$B$500 = $BJ29) * ('Cost Data'!$C$1:$C$500 = $BK29), 0), MATCH($C29, 'Cost Data'!$N$12:$U$12, 0)), 0)</f>
        <v>0</v>
      </c>
      <c r="BV29" s="4" cm="1">
        <f t="array" aca="1" ref="BV29" ca="1">IFERROR(INDEX('Build Scenarios'!$D$1:$O$510, MATCH(1, ('Build Scenarios'!$C$1:$C$510= $C29) * ('Build Scenarios'!$B$1:$B$510 = $BJ29), 0), MATCH(BV$12, 'Build Scenarios'!$D$5:$O$5, 0))
* INDEX('Cost Data'!$N$1:$U$500, MATCH(1, ('Cost Data'!$B$1:$B$500 = $BJ29) * ('Cost Data'!$C$1:$C$500 = $BK29), 0), MATCH($C29, 'Cost Data'!$N$12:$U$12, 0)), 0)</f>
        <v>0</v>
      </c>
      <c r="BW29" s="4" cm="1">
        <f t="array" aca="1" ref="BW29" ca="1">IFERROR(INDEX('Build Scenarios'!$D$1:$O$510, MATCH(1, ('Build Scenarios'!$C$1:$C$510= $C29) * ('Build Scenarios'!$B$1:$B$510 = $BJ29), 0), MATCH(BW$12, 'Build Scenarios'!$D$5:$O$5, 0))
* INDEX('Cost Data'!$N$1:$U$500, MATCH(1, ('Cost Data'!$B$1:$B$500 = $BJ29) * ('Cost Data'!$C$1:$C$500 = $BK29), 0), MATCH($C29, 'Cost Data'!$N$12:$U$12, 0)), 0)</f>
        <v>0</v>
      </c>
    </row>
    <row r="30" spans="2:75" x14ac:dyDescent="0.2">
      <c r="B30" s="11" t="str">
        <f t="shared" ca="1" si="18"/>
        <v>Tx - High</v>
      </c>
      <c r="C30" s="8" t="s">
        <v>58</v>
      </c>
      <c r="D30" s="4">
        <f t="shared" ca="1" si="17"/>
        <v>0</v>
      </c>
      <c r="E30" s="4">
        <f t="shared" ca="1" si="17"/>
        <v>0</v>
      </c>
      <c r="F30" s="4">
        <f t="shared" ca="1" si="17"/>
        <v>0</v>
      </c>
      <c r="G30" s="4">
        <f t="shared" ca="1" si="17"/>
        <v>0</v>
      </c>
      <c r="H30" s="4">
        <f t="shared" ca="1" si="17"/>
        <v>0</v>
      </c>
      <c r="I30" s="4">
        <f t="shared" ca="1" si="17"/>
        <v>0</v>
      </c>
      <c r="J30" s="4">
        <f t="shared" ca="1" si="17"/>
        <v>0</v>
      </c>
      <c r="K30" s="4">
        <f t="shared" ca="1" si="17"/>
        <v>0</v>
      </c>
      <c r="L30" s="4">
        <f t="shared" ca="1" si="17"/>
        <v>11.530433540305474</v>
      </c>
      <c r="M30" s="4">
        <f t="shared" ca="1" si="17"/>
        <v>11.530433540305474</v>
      </c>
      <c r="N30" s="4">
        <f t="shared" ca="1" si="17"/>
        <v>11.530433540305474</v>
      </c>
      <c r="O30" s="4">
        <f t="shared" ca="1" si="17"/>
        <v>11.530433540305474</v>
      </c>
      <c r="Q30" s="11" t="str">
        <f t="shared" si="19"/>
        <v>Morro Bay</v>
      </c>
      <c r="R30" s="11" t="str" cm="1">
        <f t="array" aca="1" ref="R30" ca="1">INDEX('Cost Scenario Settings'!$D$32:$L$101, MATCH(1, ('Cost Scenario Settings'!$C$32:$C$101 = $B30) * ('Cost Scenario Settings'!$B$32:$B$101 = Q30), 0), MATCH($C30, 'Cost Scenario Settings'!$D$31:$L$31, 0))</f>
        <v>Tx - PSP Morro</v>
      </c>
      <c r="S30" s="4" cm="1">
        <f t="array" aca="1" ref="S30" ca="1">IFERROR(INDEX('Build Scenarios'!$D$1:$O$510, MATCH(1, ('Build Scenarios'!$C$1:$C$510= $C30) * ('Build Scenarios'!$B$1:$B$510 = $Q30), 0), MATCH(S$12, 'Build Scenarios'!$D$5:$O$5, 0))
* INDEX('Cost Data'!$N$1:$U$500, MATCH(1, ('Cost Data'!$B$1:$B$500 = $Q30) * ('Cost Data'!$C$1:$C$500 = $R30), 0), MATCH($C30, 'Cost Data'!$N$12:$U$12, 0)), 0)</f>
        <v>0</v>
      </c>
      <c r="T30" s="4" cm="1">
        <f t="array" aca="1" ref="T30" ca="1">IFERROR(INDEX('Build Scenarios'!$D$1:$O$510, MATCH(1, ('Build Scenarios'!$C$1:$C$510= $C30) * ('Build Scenarios'!$B$1:$B$510 = $Q30), 0), MATCH(T$12, 'Build Scenarios'!$D$5:$O$5, 0))
* INDEX('Cost Data'!$N$1:$U$500, MATCH(1, ('Cost Data'!$B$1:$B$500 = $Q30) * ('Cost Data'!$C$1:$C$500 = $R30), 0), MATCH($C30, 'Cost Data'!$N$12:$U$12, 0)), 0)</f>
        <v>0</v>
      </c>
      <c r="U30" s="4" cm="1">
        <f t="array" aca="1" ref="U30" ca="1">IFERROR(INDEX('Build Scenarios'!$D$1:$O$510, MATCH(1, ('Build Scenarios'!$C$1:$C$510= $C30) * ('Build Scenarios'!$B$1:$B$510 = $Q30), 0), MATCH(U$12, 'Build Scenarios'!$D$5:$O$5, 0))
* INDEX('Cost Data'!$N$1:$U$500, MATCH(1, ('Cost Data'!$B$1:$B$500 = $Q30) * ('Cost Data'!$C$1:$C$500 = $R30), 0), MATCH($C30, 'Cost Data'!$N$12:$U$12, 0)), 0)</f>
        <v>0</v>
      </c>
      <c r="V30" s="4" cm="1">
        <f t="array" aca="1" ref="V30" ca="1">IFERROR(INDEX('Build Scenarios'!$D$1:$O$510, MATCH(1, ('Build Scenarios'!$C$1:$C$510= $C30) * ('Build Scenarios'!$B$1:$B$510 = $Q30), 0), MATCH(V$12, 'Build Scenarios'!$D$5:$O$5, 0))
* INDEX('Cost Data'!$N$1:$U$500, MATCH(1, ('Cost Data'!$B$1:$B$500 = $Q30) * ('Cost Data'!$C$1:$C$500 = $R30), 0), MATCH($C30, 'Cost Data'!$N$12:$U$12, 0)), 0)</f>
        <v>0</v>
      </c>
      <c r="W30" s="4" cm="1">
        <f t="array" aca="1" ref="W30" ca="1">IFERROR(INDEX('Build Scenarios'!$D$1:$O$510, MATCH(1, ('Build Scenarios'!$C$1:$C$510= $C30) * ('Build Scenarios'!$B$1:$B$510 = $Q30), 0), MATCH(W$12, 'Build Scenarios'!$D$5:$O$5, 0))
* INDEX('Cost Data'!$N$1:$U$500, MATCH(1, ('Cost Data'!$B$1:$B$500 = $Q30) * ('Cost Data'!$C$1:$C$500 = $R30), 0), MATCH($C30, 'Cost Data'!$N$12:$U$12, 0)), 0)</f>
        <v>0</v>
      </c>
      <c r="X30" s="4" cm="1">
        <f t="array" aca="1" ref="X30" ca="1">IFERROR(INDEX('Build Scenarios'!$D$1:$O$510, MATCH(1, ('Build Scenarios'!$C$1:$C$510= $C30) * ('Build Scenarios'!$B$1:$B$510 = $Q30), 0), MATCH(X$12, 'Build Scenarios'!$D$5:$O$5, 0))
* INDEX('Cost Data'!$N$1:$U$500, MATCH(1, ('Cost Data'!$B$1:$B$500 = $Q30) * ('Cost Data'!$C$1:$C$500 = $R30), 0), MATCH($C30, 'Cost Data'!$N$12:$U$12, 0)), 0)</f>
        <v>0</v>
      </c>
      <c r="Y30" s="4" cm="1">
        <f t="array" aca="1" ref="Y30" ca="1">IFERROR(INDEX('Build Scenarios'!$D$1:$O$510, MATCH(1, ('Build Scenarios'!$C$1:$C$510= $C30) * ('Build Scenarios'!$B$1:$B$510 = $Q30), 0), MATCH(Y$12, 'Build Scenarios'!$D$5:$O$5, 0))
* INDEX('Cost Data'!$N$1:$U$500, MATCH(1, ('Cost Data'!$B$1:$B$500 = $Q30) * ('Cost Data'!$C$1:$C$500 = $R30), 0), MATCH($C30, 'Cost Data'!$N$12:$U$12, 0)), 0)</f>
        <v>0</v>
      </c>
      <c r="Z30" s="4" cm="1">
        <f t="array" aca="1" ref="Z30" ca="1">IFERROR(INDEX('Build Scenarios'!$D$1:$O$510, MATCH(1, ('Build Scenarios'!$C$1:$C$510= $C30) * ('Build Scenarios'!$B$1:$B$510 = $Q30), 0), MATCH(Z$12, 'Build Scenarios'!$D$5:$O$5, 0))
* INDEX('Cost Data'!$N$1:$U$500, MATCH(1, ('Cost Data'!$B$1:$B$500 = $Q30) * ('Cost Data'!$C$1:$C$500 = $R30), 0), MATCH($C30, 'Cost Data'!$N$12:$U$12, 0)), 0)</f>
        <v>0</v>
      </c>
      <c r="AA30" s="4" cm="1">
        <f t="array" aca="1" ref="AA30" ca="1">IFERROR(INDEX('Build Scenarios'!$D$1:$O$510, MATCH(1, ('Build Scenarios'!$C$1:$C$510= $C30) * ('Build Scenarios'!$B$1:$B$510 = $Q30), 0), MATCH(AA$12, 'Build Scenarios'!$D$5:$O$5, 0))
* INDEX('Cost Data'!$N$1:$U$500, MATCH(1, ('Cost Data'!$B$1:$B$500 = $Q30) * ('Cost Data'!$C$1:$C$500 = $R30), 0), MATCH($C30, 'Cost Data'!$N$12:$U$12, 0)), 0)</f>
        <v>11.530433540305474</v>
      </c>
      <c r="AB30" s="4" cm="1">
        <f t="array" aca="1" ref="AB30" ca="1">IFERROR(INDEX('Build Scenarios'!$D$1:$O$510, MATCH(1, ('Build Scenarios'!$C$1:$C$510= $C30) * ('Build Scenarios'!$B$1:$B$510 = $Q30), 0), MATCH(AB$12, 'Build Scenarios'!$D$5:$O$5, 0))
* INDEX('Cost Data'!$N$1:$U$500, MATCH(1, ('Cost Data'!$B$1:$B$500 = $Q30) * ('Cost Data'!$C$1:$C$500 = $R30), 0), MATCH($C30, 'Cost Data'!$N$12:$U$12, 0)), 0)</f>
        <v>11.530433540305474</v>
      </c>
      <c r="AC30" s="4" cm="1">
        <f t="array" aca="1" ref="AC30" ca="1">IFERROR(INDEX('Build Scenarios'!$D$1:$O$510, MATCH(1, ('Build Scenarios'!$C$1:$C$510= $C30) * ('Build Scenarios'!$B$1:$B$510 = $Q30), 0), MATCH(AC$12, 'Build Scenarios'!$D$5:$O$5, 0))
* INDEX('Cost Data'!$N$1:$U$500, MATCH(1, ('Cost Data'!$B$1:$B$500 = $Q30) * ('Cost Data'!$C$1:$C$500 = $R30), 0), MATCH($C30, 'Cost Data'!$N$12:$U$12, 0)), 0)</f>
        <v>11.530433540305474</v>
      </c>
      <c r="AD30" s="4" cm="1">
        <f t="array" aca="1" ref="AD30" ca="1">IFERROR(INDEX('Build Scenarios'!$D$1:$O$510, MATCH(1, ('Build Scenarios'!$C$1:$C$510= $C30) * ('Build Scenarios'!$B$1:$B$510 = $Q30), 0), MATCH(AD$12, 'Build Scenarios'!$D$5:$O$5, 0))
* INDEX('Cost Data'!$N$1:$U$500, MATCH(1, ('Cost Data'!$B$1:$B$500 = $Q30) * ('Cost Data'!$C$1:$C$500 = $R30), 0), MATCH($C30, 'Cost Data'!$N$12:$U$12, 0)), 0)</f>
        <v>11.530433540305474</v>
      </c>
      <c r="AF30" s="11" t="str">
        <f t="shared" si="20"/>
        <v>Humboldt Bay</v>
      </c>
      <c r="AG30" s="11" cm="1">
        <f t="array" aca="1" ref="AG30" ca="1">INDEX('Cost Scenario Settings'!$D$32:$L$101, MATCH(1, ('Cost Scenario Settings'!$C$32:$C$101 = $B30) * ('Cost Scenario Settings'!$B$32:$B$101 = AF30), 0), MATCH($C30, 'Cost Scenario Settings'!$D$31:$L$31, 0))</f>
        <v>0</v>
      </c>
      <c r="AH30" s="4" cm="1">
        <f t="array" aca="1" ref="AH30" ca="1">IFERROR(INDEX('Build Scenarios'!$D$1:$O$510, MATCH(1, ('Build Scenarios'!$C$1:$C$510= $C30) * ('Build Scenarios'!$B$1:$B$510 = $AF30), 0), MATCH(AH$12, 'Build Scenarios'!$D$5:$O$5, 0))
* INDEX('Cost Data'!$N$1:$U$500, MATCH(1, ('Cost Data'!$B$1:$B$500 = $AF30) * ('Cost Data'!$C$1:$C$500 = $AG30), 0), MATCH($C30, 'Cost Data'!$N$12:$U$12, 0)), 0)</f>
        <v>0</v>
      </c>
      <c r="AI30" s="4" cm="1">
        <f t="array" aca="1" ref="AI30" ca="1">IFERROR(INDEX('Build Scenarios'!$D$1:$O$510, MATCH(1, ('Build Scenarios'!$C$1:$C$510= $C30) * ('Build Scenarios'!$B$1:$B$510 = $AF30), 0), MATCH(AI$12, 'Build Scenarios'!$D$5:$O$5, 0))
* INDEX('Cost Data'!$N$1:$U$500, MATCH(1, ('Cost Data'!$B$1:$B$500 = $AF30) * ('Cost Data'!$C$1:$C$500 = $AG30), 0), MATCH($C30, 'Cost Data'!$N$12:$U$12, 0)), 0)</f>
        <v>0</v>
      </c>
      <c r="AJ30" s="4" cm="1">
        <f t="array" aca="1" ref="AJ30" ca="1">IFERROR(INDEX('Build Scenarios'!$D$1:$O$510, MATCH(1, ('Build Scenarios'!$C$1:$C$510= $C30) * ('Build Scenarios'!$B$1:$B$510 = $AF30), 0), MATCH(AJ$12, 'Build Scenarios'!$D$5:$O$5, 0))
* INDEX('Cost Data'!$N$1:$U$500, MATCH(1, ('Cost Data'!$B$1:$B$500 = $AF30) * ('Cost Data'!$C$1:$C$500 = $AG30), 0), MATCH($C30, 'Cost Data'!$N$12:$U$12, 0)), 0)</f>
        <v>0</v>
      </c>
      <c r="AK30" s="4" cm="1">
        <f t="array" aca="1" ref="AK30" ca="1">IFERROR(INDEX('Build Scenarios'!$D$1:$O$510, MATCH(1, ('Build Scenarios'!$C$1:$C$510= $C30) * ('Build Scenarios'!$B$1:$B$510 = $AF30), 0), MATCH(AK$12, 'Build Scenarios'!$D$5:$O$5, 0))
* INDEX('Cost Data'!$N$1:$U$500, MATCH(1, ('Cost Data'!$B$1:$B$500 = $AF30) * ('Cost Data'!$C$1:$C$500 = $AG30), 0), MATCH($C30, 'Cost Data'!$N$12:$U$12, 0)), 0)</f>
        <v>0</v>
      </c>
      <c r="AL30" s="4" cm="1">
        <f t="array" aca="1" ref="AL30" ca="1">IFERROR(INDEX('Build Scenarios'!$D$1:$O$510, MATCH(1, ('Build Scenarios'!$C$1:$C$510= $C30) * ('Build Scenarios'!$B$1:$B$510 = $AF30), 0), MATCH(AL$12, 'Build Scenarios'!$D$5:$O$5, 0))
* INDEX('Cost Data'!$N$1:$U$500, MATCH(1, ('Cost Data'!$B$1:$B$500 = $AF30) * ('Cost Data'!$C$1:$C$500 = $AG30), 0), MATCH($C30, 'Cost Data'!$N$12:$U$12, 0)), 0)</f>
        <v>0</v>
      </c>
      <c r="AM30" s="4" cm="1">
        <f t="array" aca="1" ref="AM30" ca="1">IFERROR(INDEX('Build Scenarios'!$D$1:$O$510, MATCH(1, ('Build Scenarios'!$C$1:$C$510= $C30) * ('Build Scenarios'!$B$1:$B$510 = $AF30), 0), MATCH(AM$12, 'Build Scenarios'!$D$5:$O$5, 0))
* INDEX('Cost Data'!$N$1:$U$500, MATCH(1, ('Cost Data'!$B$1:$B$500 = $AF30) * ('Cost Data'!$C$1:$C$500 = $AG30), 0), MATCH($C30, 'Cost Data'!$N$12:$U$12, 0)), 0)</f>
        <v>0</v>
      </c>
      <c r="AN30" s="4" cm="1">
        <f t="array" aca="1" ref="AN30" ca="1">IFERROR(INDEX('Build Scenarios'!$D$1:$O$510, MATCH(1, ('Build Scenarios'!$C$1:$C$510= $C30) * ('Build Scenarios'!$B$1:$B$510 = $AF30), 0), MATCH(AN$12, 'Build Scenarios'!$D$5:$O$5, 0))
* INDEX('Cost Data'!$N$1:$U$500, MATCH(1, ('Cost Data'!$B$1:$B$500 = $AF30) * ('Cost Data'!$C$1:$C$500 = $AG30), 0), MATCH($C30, 'Cost Data'!$N$12:$U$12, 0)), 0)</f>
        <v>0</v>
      </c>
      <c r="AO30" s="4" cm="1">
        <f t="array" aca="1" ref="AO30" ca="1">IFERROR(INDEX('Build Scenarios'!$D$1:$O$510, MATCH(1, ('Build Scenarios'!$C$1:$C$510= $C30) * ('Build Scenarios'!$B$1:$B$510 = $AF30), 0), MATCH(AO$12, 'Build Scenarios'!$D$5:$O$5, 0))
* INDEX('Cost Data'!$N$1:$U$500, MATCH(1, ('Cost Data'!$B$1:$B$500 = $AF30) * ('Cost Data'!$C$1:$C$500 = $AG30), 0), MATCH($C30, 'Cost Data'!$N$12:$U$12, 0)), 0)</f>
        <v>0</v>
      </c>
      <c r="AP30" s="4" cm="1">
        <f t="array" aca="1" ref="AP30" ca="1">IFERROR(INDEX('Build Scenarios'!$D$1:$O$510, MATCH(1, ('Build Scenarios'!$C$1:$C$510= $C30) * ('Build Scenarios'!$B$1:$B$510 = $AF30), 0), MATCH(AP$12, 'Build Scenarios'!$D$5:$O$5, 0))
* INDEX('Cost Data'!$N$1:$U$500, MATCH(1, ('Cost Data'!$B$1:$B$500 = $AF30) * ('Cost Data'!$C$1:$C$500 = $AG30), 0), MATCH($C30, 'Cost Data'!$N$12:$U$12, 0)), 0)</f>
        <v>0</v>
      </c>
      <c r="AQ30" s="4" cm="1">
        <f t="array" aca="1" ref="AQ30" ca="1">IFERROR(INDEX('Build Scenarios'!$D$1:$O$510, MATCH(1, ('Build Scenarios'!$C$1:$C$510= $C30) * ('Build Scenarios'!$B$1:$B$510 = $AF30), 0), MATCH(AQ$12, 'Build Scenarios'!$D$5:$O$5, 0))
* INDEX('Cost Data'!$N$1:$U$500, MATCH(1, ('Cost Data'!$B$1:$B$500 = $AF30) * ('Cost Data'!$C$1:$C$500 = $AG30), 0), MATCH($C30, 'Cost Data'!$N$12:$U$12, 0)), 0)</f>
        <v>0</v>
      </c>
      <c r="AR30" s="4" cm="1">
        <f t="array" aca="1" ref="AR30" ca="1">IFERROR(INDEX('Build Scenarios'!$D$1:$O$510, MATCH(1, ('Build Scenarios'!$C$1:$C$510= $C30) * ('Build Scenarios'!$B$1:$B$510 = $AF30), 0), MATCH(AR$12, 'Build Scenarios'!$D$5:$O$5, 0))
* INDEX('Cost Data'!$N$1:$U$500, MATCH(1, ('Cost Data'!$B$1:$B$500 = $AF30) * ('Cost Data'!$C$1:$C$500 = $AG30), 0), MATCH($C30, 'Cost Data'!$N$12:$U$12, 0)), 0)</f>
        <v>0</v>
      </c>
      <c r="AS30" s="4" cm="1">
        <f t="array" aca="1" ref="AS30" ca="1">IFERROR(INDEX('Build Scenarios'!$D$1:$O$510, MATCH(1, ('Build Scenarios'!$C$1:$C$510= $C30) * ('Build Scenarios'!$B$1:$B$510 = $AF30), 0), MATCH(AS$12, 'Build Scenarios'!$D$5:$O$5, 0))
* INDEX('Cost Data'!$N$1:$U$500, MATCH(1, ('Cost Data'!$B$1:$B$500 = $AF30) * ('Cost Data'!$C$1:$C$500 = $AG30), 0), MATCH($C30, 'Cost Data'!$N$12:$U$12, 0)), 0)</f>
        <v>0</v>
      </c>
      <c r="AU30" s="11" t="str">
        <f t="shared" si="21"/>
        <v>Del Norte</v>
      </c>
      <c r="AV30" s="11" cm="1">
        <f t="array" aca="1" ref="AV30" ca="1">INDEX('Cost Scenario Settings'!$D$32:$L$101, MATCH(1, ('Cost Scenario Settings'!$C$32:$C$101 = $B30) * ('Cost Scenario Settings'!$B$32:$B$101 = AU30), 0), MATCH($C30, 'Cost Scenario Settings'!$D$31:$L$31, 0))</f>
        <v>0</v>
      </c>
      <c r="AW30" s="4" cm="1">
        <f t="array" aca="1" ref="AW30" ca="1">IFERROR(INDEX('Build Scenarios'!$D$1:$O$510, MATCH(1, ('Build Scenarios'!$C$1:$C$510= $C30) * ('Build Scenarios'!$B$1:$B$510 = $AU30), 0), MATCH(AW$12, 'Build Scenarios'!$D$5:$O$5, 0))
* INDEX('Cost Data'!$N$1:$U$500, MATCH(1, ('Cost Data'!$B$1:$B$500 = $AU30) * ('Cost Data'!$C$1:$C$500 = $AV30), 0), MATCH($C30, 'Cost Data'!$N$12:$U$12, 0)), 0)</f>
        <v>0</v>
      </c>
      <c r="AX30" s="4" cm="1">
        <f t="array" aca="1" ref="AX30" ca="1">IFERROR(INDEX('Build Scenarios'!$D$1:$O$510, MATCH(1, ('Build Scenarios'!$C$1:$C$510= $C30) * ('Build Scenarios'!$B$1:$B$510 = $AU30), 0), MATCH(AX$12, 'Build Scenarios'!$D$5:$O$5, 0))
* INDEX('Cost Data'!$N$1:$U$500, MATCH(1, ('Cost Data'!$B$1:$B$500 = $AU30) * ('Cost Data'!$C$1:$C$500 = $AV30), 0), MATCH($C30, 'Cost Data'!$N$12:$U$12, 0)), 0)</f>
        <v>0</v>
      </c>
      <c r="AY30" s="4" cm="1">
        <f t="array" aca="1" ref="AY30" ca="1">IFERROR(INDEX('Build Scenarios'!$D$1:$O$510, MATCH(1, ('Build Scenarios'!$C$1:$C$510= $C30) * ('Build Scenarios'!$B$1:$B$510 = $AU30), 0), MATCH(AY$12, 'Build Scenarios'!$D$5:$O$5, 0))
* INDEX('Cost Data'!$N$1:$U$500, MATCH(1, ('Cost Data'!$B$1:$B$500 = $AU30) * ('Cost Data'!$C$1:$C$500 = $AV30), 0), MATCH($C30, 'Cost Data'!$N$12:$U$12, 0)), 0)</f>
        <v>0</v>
      </c>
      <c r="AZ30" s="4" cm="1">
        <f t="array" aca="1" ref="AZ30" ca="1">IFERROR(INDEX('Build Scenarios'!$D$1:$O$510, MATCH(1, ('Build Scenarios'!$C$1:$C$510= $C30) * ('Build Scenarios'!$B$1:$B$510 = $AU30), 0), MATCH(AZ$12, 'Build Scenarios'!$D$5:$O$5, 0))
* INDEX('Cost Data'!$N$1:$U$500, MATCH(1, ('Cost Data'!$B$1:$B$500 = $AU30) * ('Cost Data'!$C$1:$C$500 = $AV30), 0), MATCH($C30, 'Cost Data'!$N$12:$U$12, 0)), 0)</f>
        <v>0</v>
      </c>
      <c r="BA30" s="4" cm="1">
        <f t="array" aca="1" ref="BA30" ca="1">IFERROR(INDEX('Build Scenarios'!$D$1:$O$510, MATCH(1, ('Build Scenarios'!$C$1:$C$510= $C30) * ('Build Scenarios'!$B$1:$B$510 = $AU30), 0), MATCH(BA$12, 'Build Scenarios'!$D$5:$O$5, 0))
* INDEX('Cost Data'!$N$1:$U$500, MATCH(1, ('Cost Data'!$B$1:$B$500 = $AU30) * ('Cost Data'!$C$1:$C$500 = $AV30), 0), MATCH($C30, 'Cost Data'!$N$12:$U$12, 0)), 0)</f>
        <v>0</v>
      </c>
      <c r="BB30" s="4" cm="1">
        <f t="array" aca="1" ref="BB30" ca="1">IFERROR(INDEX('Build Scenarios'!$D$1:$O$510, MATCH(1, ('Build Scenarios'!$C$1:$C$510= $C30) * ('Build Scenarios'!$B$1:$B$510 = $AU30), 0), MATCH(BB$12, 'Build Scenarios'!$D$5:$O$5, 0))
* INDEX('Cost Data'!$N$1:$U$500, MATCH(1, ('Cost Data'!$B$1:$B$500 = $AU30) * ('Cost Data'!$C$1:$C$500 = $AV30), 0), MATCH($C30, 'Cost Data'!$N$12:$U$12, 0)), 0)</f>
        <v>0</v>
      </c>
      <c r="BC30" s="4" cm="1">
        <f t="array" aca="1" ref="BC30" ca="1">IFERROR(INDEX('Build Scenarios'!$D$1:$O$510, MATCH(1, ('Build Scenarios'!$C$1:$C$510= $C30) * ('Build Scenarios'!$B$1:$B$510 = $AU30), 0), MATCH(BC$12, 'Build Scenarios'!$D$5:$O$5, 0))
* INDEX('Cost Data'!$N$1:$U$500, MATCH(1, ('Cost Data'!$B$1:$B$500 = $AU30) * ('Cost Data'!$C$1:$C$500 = $AV30), 0), MATCH($C30, 'Cost Data'!$N$12:$U$12, 0)), 0)</f>
        <v>0</v>
      </c>
      <c r="BD30" s="4" cm="1">
        <f t="array" aca="1" ref="BD30" ca="1">IFERROR(INDEX('Build Scenarios'!$D$1:$O$510, MATCH(1, ('Build Scenarios'!$C$1:$C$510= $C30) * ('Build Scenarios'!$B$1:$B$510 = $AU30), 0), MATCH(BD$12, 'Build Scenarios'!$D$5:$O$5, 0))
* INDEX('Cost Data'!$N$1:$U$500, MATCH(1, ('Cost Data'!$B$1:$B$500 = $AU30) * ('Cost Data'!$C$1:$C$500 = $AV30), 0), MATCH($C30, 'Cost Data'!$N$12:$U$12, 0)), 0)</f>
        <v>0</v>
      </c>
      <c r="BE30" s="4" cm="1">
        <f t="array" aca="1" ref="BE30" ca="1">IFERROR(INDEX('Build Scenarios'!$D$1:$O$510, MATCH(1, ('Build Scenarios'!$C$1:$C$510= $C30) * ('Build Scenarios'!$B$1:$B$510 = $AU30), 0), MATCH(BE$12, 'Build Scenarios'!$D$5:$O$5, 0))
* INDEX('Cost Data'!$N$1:$U$500, MATCH(1, ('Cost Data'!$B$1:$B$500 = $AU30) * ('Cost Data'!$C$1:$C$500 = $AV30), 0), MATCH($C30, 'Cost Data'!$N$12:$U$12, 0)), 0)</f>
        <v>0</v>
      </c>
      <c r="BF30" s="4" cm="1">
        <f t="array" aca="1" ref="BF30" ca="1">IFERROR(INDEX('Build Scenarios'!$D$1:$O$510, MATCH(1, ('Build Scenarios'!$C$1:$C$510= $C30) * ('Build Scenarios'!$B$1:$B$510 = $AU30), 0), MATCH(BF$12, 'Build Scenarios'!$D$5:$O$5, 0))
* INDEX('Cost Data'!$N$1:$U$500, MATCH(1, ('Cost Data'!$B$1:$B$500 = $AU30) * ('Cost Data'!$C$1:$C$500 = $AV30), 0), MATCH($C30, 'Cost Data'!$N$12:$U$12, 0)), 0)</f>
        <v>0</v>
      </c>
      <c r="BG30" s="4" cm="1">
        <f t="array" aca="1" ref="BG30" ca="1">IFERROR(INDEX('Build Scenarios'!$D$1:$O$510, MATCH(1, ('Build Scenarios'!$C$1:$C$510= $C30) * ('Build Scenarios'!$B$1:$B$510 = $AU30), 0), MATCH(BG$12, 'Build Scenarios'!$D$5:$O$5, 0))
* INDEX('Cost Data'!$N$1:$U$500, MATCH(1, ('Cost Data'!$B$1:$B$500 = $AU30) * ('Cost Data'!$C$1:$C$500 = $AV30), 0), MATCH($C30, 'Cost Data'!$N$12:$U$12, 0)), 0)</f>
        <v>0</v>
      </c>
      <c r="BH30" s="4" cm="1">
        <f t="array" aca="1" ref="BH30" ca="1">IFERROR(INDEX('Build Scenarios'!$D$1:$O$510, MATCH(1, ('Build Scenarios'!$C$1:$C$510= $C30) * ('Build Scenarios'!$B$1:$B$510 = $AU30), 0), MATCH(BH$12, 'Build Scenarios'!$D$5:$O$5, 0))
* INDEX('Cost Data'!$N$1:$U$500, MATCH(1, ('Cost Data'!$B$1:$B$500 = $AU30) * ('Cost Data'!$C$1:$C$500 = $AV30), 0), MATCH($C30, 'Cost Data'!$N$12:$U$12, 0)), 0)</f>
        <v>0</v>
      </c>
      <c r="BJ30" s="11" t="str">
        <f t="shared" si="22"/>
        <v>Cape Mendocino</v>
      </c>
      <c r="BK30" s="11" cm="1">
        <f t="array" aca="1" ref="BK30" ca="1">INDEX('Cost Scenario Settings'!$D$32:$L$101, MATCH(1, ('Cost Scenario Settings'!$C$32:$C$101 = $B30) * ('Cost Scenario Settings'!$B$32:$B$101 = BJ30), 0), MATCH($C30, 'Cost Scenario Settings'!$D$31:$L$31, 0))</f>
        <v>0</v>
      </c>
      <c r="BL30" s="4" cm="1">
        <f t="array" aca="1" ref="BL30" ca="1">IFERROR(INDEX('Build Scenarios'!$D$1:$O$510, MATCH(1, ('Build Scenarios'!$C$1:$C$510= $C30) * ('Build Scenarios'!$B$1:$B$510 = $BJ30), 0), MATCH(BL$12, 'Build Scenarios'!$D$5:$O$5, 0))
* INDEX('Cost Data'!$N$1:$U$500, MATCH(1, ('Cost Data'!$B$1:$B$500 = $BJ30) * ('Cost Data'!$C$1:$C$500 = $BK30), 0), MATCH($C30, 'Cost Data'!$N$12:$U$12, 0)), 0)</f>
        <v>0</v>
      </c>
      <c r="BM30" s="4" cm="1">
        <f t="array" aca="1" ref="BM30" ca="1">IFERROR(INDEX('Build Scenarios'!$D$1:$O$510, MATCH(1, ('Build Scenarios'!$C$1:$C$510= $C30) * ('Build Scenarios'!$B$1:$B$510 = $BJ30), 0), MATCH(BM$12, 'Build Scenarios'!$D$5:$O$5, 0))
* INDEX('Cost Data'!$N$1:$U$500, MATCH(1, ('Cost Data'!$B$1:$B$500 = $BJ30) * ('Cost Data'!$C$1:$C$500 = $BK30), 0), MATCH($C30, 'Cost Data'!$N$12:$U$12, 0)), 0)</f>
        <v>0</v>
      </c>
      <c r="BN30" s="4" cm="1">
        <f t="array" aca="1" ref="BN30" ca="1">IFERROR(INDEX('Build Scenarios'!$D$1:$O$510, MATCH(1, ('Build Scenarios'!$C$1:$C$510= $C30) * ('Build Scenarios'!$B$1:$B$510 = $BJ30), 0), MATCH(BN$12, 'Build Scenarios'!$D$5:$O$5, 0))
* INDEX('Cost Data'!$N$1:$U$500, MATCH(1, ('Cost Data'!$B$1:$B$500 = $BJ30) * ('Cost Data'!$C$1:$C$500 = $BK30), 0), MATCH($C30, 'Cost Data'!$N$12:$U$12, 0)), 0)</f>
        <v>0</v>
      </c>
      <c r="BO30" s="4" cm="1">
        <f t="array" aca="1" ref="BO30" ca="1">IFERROR(INDEX('Build Scenarios'!$D$1:$O$510, MATCH(1, ('Build Scenarios'!$C$1:$C$510= $C30) * ('Build Scenarios'!$B$1:$B$510 = $BJ30), 0), MATCH(BO$12, 'Build Scenarios'!$D$5:$O$5, 0))
* INDEX('Cost Data'!$N$1:$U$500, MATCH(1, ('Cost Data'!$B$1:$B$500 = $BJ30) * ('Cost Data'!$C$1:$C$500 = $BK30), 0), MATCH($C30, 'Cost Data'!$N$12:$U$12, 0)), 0)</f>
        <v>0</v>
      </c>
      <c r="BP30" s="4" cm="1">
        <f t="array" aca="1" ref="BP30" ca="1">IFERROR(INDEX('Build Scenarios'!$D$1:$O$510, MATCH(1, ('Build Scenarios'!$C$1:$C$510= $C30) * ('Build Scenarios'!$B$1:$B$510 = $BJ30), 0), MATCH(BP$12, 'Build Scenarios'!$D$5:$O$5, 0))
* INDEX('Cost Data'!$N$1:$U$500, MATCH(1, ('Cost Data'!$B$1:$B$500 = $BJ30) * ('Cost Data'!$C$1:$C$500 = $BK30), 0), MATCH($C30, 'Cost Data'!$N$12:$U$12, 0)), 0)</f>
        <v>0</v>
      </c>
      <c r="BQ30" s="4" cm="1">
        <f t="array" aca="1" ref="BQ30" ca="1">IFERROR(INDEX('Build Scenarios'!$D$1:$O$510, MATCH(1, ('Build Scenarios'!$C$1:$C$510= $C30) * ('Build Scenarios'!$B$1:$B$510 = $BJ30), 0), MATCH(BQ$12, 'Build Scenarios'!$D$5:$O$5, 0))
* INDEX('Cost Data'!$N$1:$U$500, MATCH(1, ('Cost Data'!$B$1:$B$500 = $BJ30) * ('Cost Data'!$C$1:$C$500 = $BK30), 0), MATCH($C30, 'Cost Data'!$N$12:$U$12, 0)), 0)</f>
        <v>0</v>
      </c>
      <c r="BR30" s="4" cm="1">
        <f t="array" aca="1" ref="BR30" ca="1">IFERROR(INDEX('Build Scenarios'!$D$1:$O$510, MATCH(1, ('Build Scenarios'!$C$1:$C$510= $C30) * ('Build Scenarios'!$B$1:$B$510 = $BJ30), 0), MATCH(BR$12, 'Build Scenarios'!$D$5:$O$5, 0))
* INDEX('Cost Data'!$N$1:$U$500, MATCH(1, ('Cost Data'!$B$1:$B$500 = $BJ30) * ('Cost Data'!$C$1:$C$500 = $BK30), 0), MATCH($C30, 'Cost Data'!$N$12:$U$12, 0)), 0)</f>
        <v>0</v>
      </c>
      <c r="BS30" s="4" cm="1">
        <f t="array" aca="1" ref="BS30" ca="1">IFERROR(INDEX('Build Scenarios'!$D$1:$O$510, MATCH(1, ('Build Scenarios'!$C$1:$C$510= $C30) * ('Build Scenarios'!$B$1:$B$510 = $BJ30), 0), MATCH(BS$12, 'Build Scenarios'!$D$5:$O$5, 0))
* INDEX('Cost Data'!$N$1:$U$500, MATCH(1, ('Cost Data'!$B$1:$B$500 = $BJ30) * ('Cost Data'!$C$1:$C$500 = $BK30), 0), MATCH($C30, 'Cost Data'!$N$12:$U$12, 0)), 0)</f>
        <v>0</v>
      </c>
      <c r="BT30" s="4" cm="1">
        <f t="array" aca="1" ref="BT30" ca="1">IFERROR(INDEX('Build Scenarios'!$D$1:$O$510, MATCH(1, ('Build Scenarios'!$C$1:$C$510= $C30) * ('Build Scenarios'!$B$1:$B$510 = $BJ30), 0), MATCH(BT$12, 'Build Scenarios'!$D$5:$O$5, 0))
* INDEX('Cost Data'!$N$1:$U$500, MATCH(1, ('Cost Data'!$B$1:$B$500 = $BJ30) * ('Cost Data'!$C$1:$C$500 = $BK30), 0), MATCH($C30, 'Cost Data'!$N$12:$U$12, 0)), 0)</f>
        <v>0</v>
      </c>
      <c r="BU30" s="4" cm="1">
        <f t="array" aca="1" ref="BU30" ca="1">IFERROR(INDEX('Build Scenarios'!$D$1:$O$510, MATCH(1, ('Build Scenarios'!$C$1:$C$510= $C30) * ('Build Scenarios'!$B$1:$B$510 = $BJ30), 0), MATCH(BU$12, 'Build Scenarios'!$D$5:$O$5, 0))
* INDEX('Cost Data'!$N$1:$U$500, MATCH(1, ('Cost Data'!$B$1:$B$500 = $BJ30) * ('Cost Data'!$C$1:$C$500 = $BK30), 0), MATCH($C30, 'Cost Data'!$N$12:$U$12, 0)), 0)</f>
        <v>0</v>
      </c>
      <c r="BV30" s="4" cm="1">
        <f t="array" aca="1" ref="BV30" ca="1">IFERROR(INDEX('Build Scenarios'!$D$1:$O$510, MATCH(1, ('Build Scenarios'!$C$1:$C$510= $C30) * ('Build Scenarios'!$B$1:$B$510 = $BJ30), 0), MATCH(BV$12, 'Build Scenarios'!$D$5:$O$5, 0))
* INDEX('Cost Data'!$N$1:$U$500, MATCH(1, ('Cost Data'!$B$1:$B$500 = $BJ30) * ('Cost Data'!$C$1:$C$500 = $BK30), 0), MATCH($C30, 'Cost Data'!$N$12:$U$12, 0)), 0)</f>
        <v>0</v>
      </c>
      <c r="BW30" s="4" cm="1">
        <f t="array" aca="1" ref="BW30" ca="1">IFERROR(INDEX('Build Scenarios'!$D$1:$O$510, MATCH(1, ('Build Scenarios'!$C$1:$C$510= $C30) * ('Build Scenarios'!$B$1:$B$510 = $BJ30), 0), MATCH(BW$12, 'Build Scenarios'!$D$5:$O$5, 0))
* INDEX('Cost Data'!$N$1:$U$500, MATCH(1, ('Cost Data'!$B$1:$B$500 = $BJ30) * ('Cost Data'!$C$1:$C$500 = $BK30), 0), MATCH($C30, 'Cost Data'!$N$12:$U$12, 0)), 0)</f>
        <v>0</v>
      </c>
    </row>
    <row r="31" spans="2:75" x14ac:dyDescent="0.2">
      <c r="B31" s="11" t="str">
        <f t="shared" ca="1" si="18"/>
        <v>Tx - High</v>
      </c>
      <c r="C31" s="8" t="s">
        <v>59</v>
      </c>
      <c r="D31" s="4">
        <f t="shared" ca="1" si="17"/>
        <v>0</v>
      </c>
      <c r="E31" s="4">
        <f t="shared" ca="1" si="17"/>
        <v>0</v>
      </c>
      <c r="F31" s="4">
        <f t="shared" ca="1" si="17"/>
        <v>0</v>
      </c>
      <c r="G31" s="4">
        <f t="shared" ca="1" si="17"/>
        <v>0</v>
      </c>
      <c r="H31" s="4">
        <f t="shared" ca="1" si="17"/>
        <v>0</v>
      </c>
      <c r="I31" s="4">
        <f t="shared" ca="1" si="17"/>
        <v>0</v>
      </c>
      <c r="J31" s="4">
        <f t="shared" ca="1" si="17"/>
        <v>0</v>
      </c>
      <c r="K31" s="4">
        <f t="shared" ca="1" si="17"/>
        <v>0</v>
      </c>
      <c r="L31" s="4">
        <f t="shared" ca="1" si="17"/>
        <v>11.530433540305474</v>
      </c>
      <c r="M31" s="4">
        <f t="shared" ca="1" si="17"/>
        <v>11.530433540305474</v>
      </c>
      <c r="N31" s="4">
        <f t="shared" ca="1" si="17"/>
        <v>11.530433540305474</v>
      </c>
      <c r="O31" s="4">
        <f t="shared" ca="1" si="17"/>
        <v>11.530433540305474</v>
      </c>
      <c r="Q31" s="11" t="str">
        <f t="shared" si="19"/>
        <v>Morro Bay</v>
      </c>
      <c r="R31" s="11" t="str" cm="1">
        <f t="array" aca="1" ref="R31" ca="1">INDEX('Cost Scenario Settings'!$D$32:$L$101, MATCH(1, ('Cost Scenario Settings'!$C$32:$C$101 = $B31) * ('Cost Scenario Settings'!$B$32:$B$101 = Q31), 0), MATCH($C31, 'Cost Scenario Settings'!$D$31:$L$31, 0))</f>
        <v>Tx - PSP Morro</v>
      </c>
      <c r="S31" s="4" cm="1">
        <f t="array" aca="1" ref="S31" ca="1">IFERROR(INDEX('Build Scenarios'!$D$1:$O$510, MATCH(1, ('Build Scenarios'!$C$1:$C$510= $C31) * ('Build Scenarios'!$B$1:$B$510 = $Q31), 0), MATCH(S$12, 'Build Scenarios'!$D$5:$O$5, 0))
* INDEX('Cost Data'!$N$1:$U$500, MATCH(1, ('Cost Data'!$B$1:$B$500 = $Q31) * ('Cost Data'!$C$1:$C$500 = $R31), 0), MATCH($C31, 'Cost Data'!$N$12:$U$12, 0)), 0)</f>
        <v>0</v>
      </c>
      <c r="T31" s="4" cm="1">
        <f t="array" aca="1" ref="T31" ca="1">IFERROR(INDEX('Build Scenarios'!$D$1:$O$510, MATCH(1, ('Build Scenarios'!$C$1:$C$510= $C31) * ('Build Scenarios'!$B$1:$B$510 = $Q31), 0), MATCH(T$12, 'Build Scenarios'!$D$5:$O$5, 0))
* INDEX('Cost Data'!$N$1:$U$500, MATCH(1, ('Cost Data'!$B$1:$B$500 = $Q31) * ('Cost Data'!$C$1:$C$500 = $R31), 0), MATCH($C31, 'Cost Data'!$N$12:$U$12, 0)), 0)</f>
        <v>0</v>
      </c>
      <c r="U31" s="4" cm="1">
        <f t="array" aca="1" ref="U31" ca="1">IFERROR(INDEX('Build Scenarios'!$D$1:$O$510, MATCH(1, ('Build Scenarios'!$C$1:$C$510= $C31) * ('Build Scenarios'!$B$1:$B$510 = $Q31), 0), MATCH(U$12, 'Build Scenarios'!$D$5:$O$5, 0))
* INDEX('Cost Data'!$N$1:$U$500, MATCH(1, ('Cost Data'!$B$1:$B$500 = $Q31) * ('Cost Data'!$C$1:$C$500 = $R31), 0), MATCH($C31, 'Cost Data'!$N$12:$U$12, 0)), 0)</f>
        <v>0</v>
      </c>
      <c r="V31" s="4" cm="1">
        <f t="array" aca="1" ref="V31" ca="1">IFERROR(INDEX('Build Scenarios'!$D$1:$O$510, MATCH(1, ('Build Scenarios'!$C$1:$C$510= $C31) * ('Build Scenarios'!$B$1:$B$510 = $Q31), 0), MATCH(V$12, 'Build Scenarios'!$D$5:$O$5, 0))
* INDEX('Cost Data'!$N$1:$U$500, MATCH(1, ('Cost Data'!$B$1:$B$500 = $Q31) * ('Cost Data'!$C$1:$C$500 = $R31), 0), MATCH($C31, 'Cost Data'!$N$12:$U$12, 0)), 0)</f>
        <v>0</v>
      </c>
      <c r="W31" s="4" cm="1">
        <f t="array" aca="1" ref="W31" ca="1">IFERROR(INDEX('Build Scenarios'!$D$1:$O$510, MATCH(1, ('Build Scenarios'!$C$1:$C$510= $C31) * ('Build Scenarios'!$B$1:$B$510 = $Q31), 0), MATCH(W$12, 'Build Scenarios'!$D$5:$O$5, 0))
* INDEX('Cost Data'!$N$1:$U$500, MATCH(1, ('Cost Data'!$B$1:$B$500 = $Q31) * ('Cost Data'!$C$1:$C$500 = $R31), 0), MATCH($C31, 'Cost Data'!$N$12:$U$12, 0)), 0)</f>
        <v>0</v>
      </c>
      <c r="X31" s="4" cm="1">
        <f t="array" aca="1" ref="X31" ca="1">IFERROR(INDEX('Build Scenarios'!$D$1:$O$510, MATCH(1, ('Build Scenarios'!$C$1:$C$510= $C31) * ('Build Scenarios'!$B$1:$B$510 = $Q31), 0), MATCH(X$12, 'Build Scenarios'!$D$5:$O$5, 0))
* INDEX('Cost Data'!$N$1:$U$500, MATCH(1, ('Cost Data'!$B$1:$B$500 = $Q31) * ('Cost Data'!$C$1:$C$500 = $R31), 0), MATCH($C31, 'Cost Data'!$N$12:$U$12, 0)), 0)</f>
        <v>0</v>
      </c>
      <c r="Y31" s="4" cm="1">
        <f t="array" aca="1" ref="Y31" ca="1">IFERROR(INDEX('Build Scenarios'!$D$1:$O$510, MATCH(1, ('Build Scenarios'!$C$1:$C$510= $C31) * ('Build Scenarios'!$B$1:$B$510 = $Q31), 0), MATCH(Y$12, 'Build Scenarios'!$D$5:$O$5, 0))
* INDEX('Cost Data'!$N$1:$U$500, MATCH(1, ('Cost Data'!$B$1:$B$500 = $Q31) * ('Cost Data'!$C$1:$C$500 = $R31), 0), MATCH($C31, 'Cost Data'!$N$12:$U$12, 0)), 0)</f>
        <v>0</v>
      </c>
      <c r="Z31" s="4" cm="1">
        <f t="array" aca="1" ref="Z31" ca="1">IFERROR(INDEX('Build Scenarios'!$D$1:$O$510, MATCH(1, ('Build Scenarios'!$C$1:$C$510= $C31) * ('Build Scenarios'!$B$1:$B$510 = $Q31), 0), MATCH(Z$12, 'Build Scenarios'!$D$5:$O$5, 0))
* INDEX('Cost Data'!$N$1:$U$500, MATCH(1, ('Cost Data'!$B$1:$B$500 = $Q31) * ('Cost Data'!$C$1:$C$500 = $R31), 0), MATCH($C31, 'Cost Data'!$N$12:$U$12, 0)), 0)</f>
        <v>0</v>
      </c>
      <c r="AA31" s="4" cm="1">
        <f t="array" aca="1" ref="AA31" ca="1">IFERROR(INDEX('Build Scenarios'!$D$1:$O$510, MATCH(1, ('Build Scenarios'!$C$1:$C$510= $C31) * ('Build Scenarios'!$B$1:$B$510 = $Q31), 0), MATCH(AA$12, 'Build Scenarios'!$D$5:$O$5, 0))
* INDEX('Cost Data'!$N$1:$U$500, MATCH(1, ('Cost Data'!$B$1:$B$500 = $Q31) * ('Cost Data'!$C$1:$C$500 = $R31), 0), MATCH($C31, 'Cost Data'!$N$12:$U$12, 0)), 0)</f>
        <v>11.530433540305474</v>
      </c>
      <c r="AB31" s="4" cm="1">
        <f t="array" aca="1" ref="AB31" ca="1">IFERROR(INDEX('Build Scenarios'!$D$1:$O$510, MATCH(1, ('Build Scenarios'!$C$1:$C$510= $C31) * ('Build Scenarios'!$B$1:$B$510 = $Q31), 0), MATCH(AB$12, 'Build Scenarios'!$D$5:$O$5, 0))
* INDEX('Cost Data'!$N$1:$U$500, MATCH(1, ('Cost Data'!$B$1:$B$500 = $Q31) * ('Cost Data'!$C$1:$C$500 = $R31), 0), MATCH($C31, 'Cost Data'!$N$12:$U$12, 0)), 0)</f>
        <v>11.530433540305474</v>
      </c>
      <c r="AC31" s="4" cm="1">
        <f t="array" aca="1" ref="AC31" ca="1">IFERROR(INDEX('Build Scenarios'!$D$1:$O$510, MATCH(1, ('Build Scenarios'!$C$1:$C$510= $C31) * ('Build Scenarios'!$B$1:$B$510 = $Q31), 0), MATCH(AC$12, 'Build Scenarios'!$D$5:$O$5, 0))
* INDEX('Cost Data'!$N$1:$U$500, MATCH(1, ('Cost Data'!$B$1:$B$500 = $Q31) * ('Cost Data'!$C$1:$C$500 = $R31), 0), MATCH($C31, 'Cost Data'!$N$12:$U$12, 0)), 0)</f>
        <v>11.530433540305474</v>
      </c>
      <c r="AD31" s="4" cm="1">
        <f t="array" aca="1" ref="AD31" ca="1">IFERROR(INDEX('Build Scenarios'!$D$1:$O$510, MATCH(1, ('Build Scenarios'!$C$1:$C$510= $C31) * ('Build Scenarios'!$B$1:$B$510 = $Q31), 0), MATCH(AD$12, 'Build Scenarios'!$D$5:$O$5, 0))
* INDEX('Cost Data'!$N$1:$U$500, MATCH(1, ('Cost Data'!$B$1:$B$500 = $Q31) * ('Cost Data'!$C$1:$C$500 = $R31), 0), MATCH($C31, 'Cost Data'!$N$12:$U$12, 0)), 0)</f>
        <v>11.530433540305474</v>
      </c>
      <c r="AF31" s="11" t="str">
        <f t="shared" si="20"/>
        <v>Humboldt Bay</v>
      </c>
      <c r="AG31" s="11" cm="1">
        <f t="array" aca="1" ref="AG31" ca="1">INDEX('Cost Scenario Settings'!$D$32:$L$101, MATCH(1, ('Cost Scenario Settings'!$C$32:$C$101 = $B31) * ('Cost Scenario Settings'!$B$32:$B$101 = AF31), 0), MATCH($C31, 'Cost Scenario Settings'!$D$31:$L$31, 0))</f>
        <v>0</v>
      </c>
      <c r="AH31" s="4" cm="1">
        <f t="array" aca="1" ref="AH31" ca="1">IFERROR(INDEX('Build Scenarios'!$D$1:$O$510, MATCH(1, ('Build Scenarios'!$C$1:$C$510= $C31) * ('Build Scenarios'!$B$1:$B$510 = $AF31), 0), MATCH(AH$12, 'Build Scenarios'!$D$5:$O$5, 0))
* INDEX('Cost Data'!$N$1:$U$500, MATCH(1, ('Cost Data'!$B$1:$B$500 = $AF31) * ('Cost Data'!$C$1:$C$500 = $AG31), 0), MATCH($C31, 'Cost Data'!$N$12:$U$12, 0)), 0)</f>
        <v>0</v>
      </c>
      <c r="AI31" s="4" cm="1">
        <f t="array" aca="1" ref="AI31" ca="1">IFERROR(INDEX('Build Scenarios'!$D$1:$O$510, MATCH(1, ('Build Scenarios'!$C$1:$C$510= $C31) * ('Build Scenarios'!$B$1:$B$510 = $AF31), 0), MATCH(AI$12, 'Build Scenarios'!$D$5:$O$5, 0))
* INDEX('Cost Data'!$N$1:$U$500, MATCH(1, ('Cost Data'!$B$1:$B$500 = $AF31) * ('Cost Data'!$C$1:$C$500 = $AG31), 0), MATCH($C31, 'Cost Data'!$N$12:$U$12, 0)), 0)</f>
        <v>0</v>
      </c>
      <c r="AJ31" s="4" cm="1">
        <f t="array" aca="1" ref="AJ31" ca="1">IFERROR(INDEX('Build Scenarios'!$D$1:$O$510, MATCH(1, ('Build Scenarios'!$C$1:$C$510= $C31) * ('Build Scenarios'!$B$1:$B$510 = $AF31), 0), MATCH(AJ$12, 'Build Scenarios'!$D$5:$O$5, 0))
* INDEX('Cost Data'!$N$1:$U$500, MATCH(1, ('Cost Data'!$B$1:$B$500 = $AF31) * ('Cost Data'!$C$1:$C$500 = $AG31), 0), MATCH($C31, 'Cost Data'!$N$12:$U$12, 0)), 0)</f>
        <v>0</v>
      </c>
      <c r="AK31" s="4" cm="1">
        <f t="array" aca="1" ref="AK31" ca="1">IFERROR(INDEX('Build Scenarios'!$D$1:$O$510, MATCH(1, ('Build Scenarios'!$C$1:$C$510= $C31) * ('Build Scenarios'!$B$1:$B$510 = $AF31), 0), MATCH(AK$12, 'Build Scenarios'!$D$5:$O$5, 0))
* INDEX('Cost Data'!$N$1:$U$500, MATCH(1, ('Cost Data'!$B$1:$B$500 = $AF31) * ('Cost Data'!$C$1:$C$500 = $AG31), 0), MATCH($C31, 'Cost Data'!$N$12:$U$12, 0)), 0)</f>
        <v>0</v>
      </c>
      <c r="AL31" s="4" cm="1">
        <f t="array" aca="1" ref="AL31" ca="1">IFERROR(INDEX('Build Scenarios'!$D$1:$O$510, MATCH(1, ('Build Scenarios'!$C$1:$C$510= $C31) * ('Build Scenarios'!$B$1:$B$510 = $AF31), 0), MATCH(AL$12, 'Build Scenarios'!$D$5:$O$5, 0))
* INDEX('Cost Data'!$N$1:$U$500, MATCH(1, ('Cost Data'!$B$1:$B$500 = $AF31) * ('Cost Data'!$C$1:$C$500 = $AG31), 0), MATCH($C31, 'Cost Data'!$N$12:$U$12, 0)), 0)</f>
        <v>0</v>
      </c>
      <c r="AM31" s="4" cm="1">
        <f t="array" aca="1" ref="AM31" ca="1">IFERROR(INDEX('Build Scenarios'!$D$1:$O$510, MATCH(1, ('Build Scenarios'!$C$1:$C$510= $C31) * ('Build Scenarios'!$B$1:$B$510 = $AF31), 0), MATCH(AM$12, 'Build Scenarios'!$D$5:$O$5, 0))
* INDEX('Cost Data'!$N$1:$U$500, MATCH(1, ('Cost Data'!$B$1:$B$500 = $AF31) * ('Cost Data'!$C$1:$C$500 = $AG31), 0), MATCH($C31, 'Cost Data'!$N$12:$U$12, 0)), 0)</f>
        <v>0</v>
      </c>
      <c r="AN31" s="4" cm="1">
        <f t="array" aca="1" ref="AN31" ca="1">IFERROR(INDEX('Build Scenarios'!$D$1:$O$510, MATCH(1, ('Build Scenarios'!$C$1:$C$510= $C31) * ('Build Scenarios'!$B$1:$B$510 = $AF31), 0), MATCH(AN$12, 'Build Scenarios'!$D$5:$O$5, 0))
* INDEX('Cost Data'!$N$1:$U$500, MATCH(1, ('Cost Data'!$B$1:$B$500 = $AF31) * ('Cost Data'!$C$1:$C$500 = $AG31), 0), MATCH($C31, 'Cost Data'!$N$12:$U$12, 0)), 0)</f>
        <v>0</v>
      </c>
      <c r="AO31" s="4" cm="1">
        <f t="array" aca="1" ref="AO31" ca="1">IFERROR(INDEX('Build Scenarios'!$D$1:$O$510, MATCH(1, ('Build Scenarios'!$C$1:$C$510= $C31) * ('Build Scenarios'!$B$1:$B$510 = $AF31), 0), MATCH(AO$12, 'Build Scenarios'!$D$5:$O$5, 0))
* INDEX('Cost Data'!$N$1:$U$500, MATCH(1, ('Cost Data'!$B$1:$B$500 = $AF31) * ('Cost Data'!$C$1:$C$500 = $AG31), 0), MATCH($C31, 'Cost Data'!$N$12:$U$12, 0)), 0)</f>
        <v>0</v>
      </c>
      <c r="AP31" s="4" cm="1">
        <f t="array" aca="1" ref="AP31" ca="1">IFERROR(INDEX('Build Scenarios'!$D$1:$O$510, MATCH(1, ('Build Scenarios'!$C$1:$C$510= $C31) * ('Build Scenarios'!$B$1:$B$510 = $AF31), 0), MATCH(AP$12, 'Build Scenarios'!$D$5:$O$5, 0))
* INDEX('Cost Data'!$N$1:$U$500, MATCH(1, ('Cost Data'!$B$1:$B$500 = $AF31) * ('Cost Data'!$C$1:$C$500 = $AG31), 0), MATCH($C31, 'Cost Data'!$N$12:$U$12, 0)), 0)</f>
        <v>0</v>
      </c>
      <c r="AQ31" s="4" cm="1">
        <f t="array" aca="1" ref="AQ31" ca="1">IFERROR(INDEX('Build Scenarios'!$D$1:$O$510, MATCH(1, ('Build Scenarios'!$C$1:$C$510= $C31) * ('Build Scenarios'!$B$1:$B$510 = $AF31), 0), MATCH(AQ$12, 'Build Scenarios'!$D$5:$O$5, 0))
* INDEX('Cost Data'!$N$1:$U$500, MATCH(1, ('Cost Data'!$B$1:$B$500 = $AF31) * ('Cost Data'!$C$1:$C$500 = $AG31), 0), MATCH($C31, 'Cost Data'!$N$12:$U$12, 0)), 0)</f>
        <v>0</v>
      </c>
      <c r="AR31" s="4" cm="1">
        <f t="array" aca="1" ref="AR31" ca="1">IFERROR(INDEX('Build Scenarios'!$D$1:$O$510, MATCH(1, ('Build Scenarios'!$C$1:$C$510= $C31) * ('Build Scenarios'!$B$1:$B$510 = $AF31), 0), MATCH(AR$12, 'Build Scenarios'!$D$5:$O$5, 0))
* INDEX('Cost Data'!$N$1:$U$500, MATCH(1, ('Cost Data'!$B$1:$B$500 = $AF31) * ('Cost Data'!$C$1:$C$500 = $AG31), 0), MATCH($C31, 'Cost Data'!$N$12:$U$12, 0)), 0)</f>
        <v>0</v>
      </c>
      <c r="AS31" s="4" cm="1">
        <f t="array" aca="1" ref="AS31" ca="1">IFERROR(INDEX('Build Scenarios'!$D$1:$O$510, MATCH(1, ('Build Scenarios'!$C$1:$C$510= $C31) * ('Build Scenarios'!$B$1:$B$510 = $AF31), 0), MATCH(AS$12, 'Build Scenarios'!$D$5:$O$5, 0))
* INDEX('Cost Data'!$N$1:$U$500, MATCH(1, ('Cost Data'!$B$1:$B$500 = $AF31) * ('Cost Data'!$C$1:$C$500 = $AG31), 0), MATCH($C31, 'Cost Data'!$N$12:$U$12, 0)), 0)</f>
        <v>0</v>
      </c>
      <c r="AU31" s="11" t="str">
        <f t="shared" si="21"/>
        <v>Del Norte</v>
      </c>
      <c r="AV31" s="11" cm="1">
        <f t="array" aca="1" ref="AV31" ca="1">INDEX('Cost Scenario Settings'!$D$32:$L$101, MATCH(1, ('Cost Scenario Settings'!$C$32:$C$101 = $B31) * ('Cost Scenario Settings'!$B$32:$B$101 = AU31), 0), MATCH($C31, 'Cost Scenario Settings'!$D$31:$L$31, 0))</f>
        <v>0</v>
      </c>
      <c r="AW31" s="4" cm="1">
        <f t="array" aca="1" ref="AW31" ca="1">IFERROR(INDEX('Build Scenarios'!$D$1:$O$510, MATCH(1, ('Build Scenarios'!$C$1:$C$510= $C31) * ('Build Scenarios'!$B$1:$B$510 = $AU31), 0), MATCH(AW$12, 'Build Scenarios'!$D$5:$O$5, 0))
* INDEX('Cost Data'!$N$1:$U$500, MATCH(1, ('Cost Data'!$B$1:$B$500 = $AU31) * ('Cost Data'!$C$1:$C$500 = $AV31), 0), MATCH($C31, 'Cost Data'!$N$12:$U$12, 0)), 0)</f>
        <v>0</v>
      </c>
      <c r="AX31" s="4" cm="1">
        <f t="array" aca="1" ref="AX31" ca="1">IFERROR(INDEX('Build Scenarios'!$D$1:$O$510, MATCH(1, ('Build Scenarios'!$C$1:$C$510= $C31) * ('Build Scenarios'!$B$1:$B$510 = $AU31), 0), MATCH(AX$12, 'Build Scenarios'!$D$5:$O$5, 0))
* INDEX('Cost Data'!$N$1:$U$500, MATCH(1, ('Cost Data'!$B$1:$B$500 = $AU31) * ('Cost Data'!$C$1:$C$500 = $AV31), 0), MATCH($C31, 'Cost Data'!$N$12:$U$12, 0)), 0)</f>
        <v>0</v>
      </c>
      <c r="AY31" s="4" cm="1">
        <f t="array" aca="1" ref="AY31" ca="1">IFERROR(INDEX('Build Scenarios'!$D$1:$O$510, MATCH(1, ('Build Scenarios'!$C$1:$C$510= $C31) * ('Build Scenarios'!$B$1:$B$510 = $AU31), 0), MATCH(AY$12, 'Build Scenarios'!$D$5:$O$5, 0))
* INDEX('Cost Data'!$N$1:$U$500, MATCH(1, ('Cost Data'!$B$1:$B$500 = $AU31) * ('Cost Data'!$C$1:$C$500 = $AV31), 0), MATCH($C31, 'Cost Data'!$N$12:$U$12, 0)), 0)</f>
        <v>0</v>
      </c>
      <c r="AZ31" s="4" cm="1">
        <f t="array" aca="1" ref="AZ31" ca="1">IFERROR(INDEX('Build Scenarios'!$D$1:$O$510, MATCH(1, ('Build Scenarios'!$C$1:$C$510= $C31) * ('Build Scenarios'!$B$1:$B$510 = $AU31), 0), MATCH(AZ$12, 'Build Scenarios'!$D$5:$O$5, 0))
* INDEX('Cost Data'!$N$1:$U$500, MATCH(1, ('Cost Data'!$B$1:$B$500 = $AU31) * ('Cost Data'!$C$1:$C$500 = $AV31), 0), MATCH($C31, 'Cost Data'!$N$12:$U$12, 0)), 0)</f>
        <v>0</v>
      </c>
      <c r="BA31" s="4" cm="1">
        <f t="array" aca="1" ref="BA31" ca="1">IFERROR(INDEX('Build Scenarios'!$D$1:$O$510, MATCH(1, ('Build Scenarios'!$C$1:$C$510= $C31) * ('Build Scenarios'!$B$1:$B$510 = $AU31), 0), MATCH(BA$12, 'Build Scenarios'!$D$5:$O$5, 0))
* INDEX('Cost Data'!$N$1:$U$500, MATCH(1, ('Cost Data'!$B$1:$B$500 = $AU31) * ('Cost Data'!$C$1:$C$500 = $AV31), 0), MATCH($C31, 'Cost Data'!$N$12:$U$12, 0)), 0)</f>
        <v>0</v>
      </c>
      <c r="BB31" s="4" cm="1">
        <f t="array" aca="1" ref="BB31" ca="1">IFERROR(INDEX('Build Scenarios'!$D$1:$O$510, MATCH(1, ('Build Scenarios'!$C$1:$C$510= $C31) * ('Build Scenarios'!$B$1:$B$510 = $AU31), 0), MATCH(BB$12, 'Build Scenarios'!$D$5:$O$5, 0))
* INDEX('Cost Data'!$N$1:$U$500, MATCH(1, ('Cost Data'!$B$1:$B$500 = $AU31) * ('Cost Data'!$C$1:$C$500 = $AV31), 0), MATCH($C31, 'Cost Data'!$N$12:$U$12, 0)), 0)</f>
        <v>0</v>
      </c>
      <c r="BC31" s="4" cm="1">
        <f t="array" aca="1" ref="BC31" ca="1">IFERROR(INDEX('Build Scenarios'!$D$1:$O$510, MATCH(1, ('Build Scenarios'!$C$1:$C$510= $C31) * ('Build Scenarios'!$B$1:$B$510 = $AU31), 0), MATCH(BC$12, 'Build Scenarios'!$D$5:$O$5, 0))
* INDEX('Cost Data'!$N$1:$U$500, MATCH(1, ('Cost Data'!$B$1:$B$500 = $AU31) * ('Cost Data'!$C$1:$C$500 = $AV31), 0), MATCH($C31, 'Cost Data'!$N$12:$U$12, 0)), 0)</f>
        <v>0</v>
      </c>
      <c r="BD31" s="4" cm="1">
        <f t="array" aca="1" ref="BD31" ca="1">IFERROR(INDEX('Build Scenarios'!$D$1:$O$510, MATCH(1, ('Build Scenarios'!$C$1:$C$510= $C31) * ('Build Scenarios'!$B$1:$B$510 = $AU31), 0), MATCH(BD$12, 'Build Scenarios'!$D$5:$O$5, 0))
* INDEX('Cost Data'!$N$1:$U$500, MATCH(1, ('Cost Data'!$B$1:$B$500 = $AU31) * ('Cost Data'!$C$1:$C$500 = $AV31), 0), MATCH($C31, 'Cost Data'!$N$12:$U$12, 0)), 0)</f>
        <v>0</v>
      </c>
      <c r="BE31" s="4" cm="1">
        <f t="array" aca="1" ref="BE31" ca="1">IFERROR(INDEX('Build Scenarios'!$D$1:$O$510, MATCH(1, ('Build Scenarios'!$C$1:$C$510= $C31) * ('Build Scenarios'!$B$1:$B$510 = $AU31), 0), MATCH(BE$12, 'Build Scenarios'!$D$5:$O$5, 0))
* INDEX('Cost Data'!$N$1:$U$500, MATCH(1, ('Cost Data'!$B$1:$B$500 = $AU31) * ('Cost Data'!$C$1:$C$500 = $AV31), 0), MATCH($C31, 'Cost Data'!$N$12:$U$12, 0)), 0)</f>
        <v>0</v>
      </c>
      <c r="BF31" s="4" cm="1">
        <f t="array" aca="1" ref="BF31" ca="1">IFERROR(INDEX('Build Scenarios'!$D$1:$O$510, MATCH(1, ('Build Scenarios'!$C$1:$C$510= $C31) * ('Build Scenarios'!$B$1:$B$510 = $AU31), 0), MATCH(BF$12, 'Build Scenarios'!$D$5:$O$5, 0))
* INDEX('Cost Data'!$N$1:$U$500, MATCH(1, ('Cost Data'!$B$1:$B$500 = $AU31) * ('Cost Data'!$C$1:$C$500 = $AV31), 0), MATCH($C31, 'Cost Data'!$N$12:$U$12, 0)), 0)</f>
        <v>0</v>
      </c>
      <c r="BG31" s="4" cm="1">
        <f t="array" aca="1" ref="BG31" ca="1">IFERROR(INDEX('Build Scenarios'!$D$1:$O$510, MATCH(1, ('Build Scenarios'!$C$1:$C$510= $C31) * ('Build Scenarios'!$B$1:$B$510 = $AU31), 0), MATCH(BG$12, 'Build Scenarios'!$D$5:$O$5, 0))
* INDEX('Cost Data'!$N$1:$U$500, MATCH(1, ('Cost Data'!$B$1:$B$500 = $AU31) * ('Cost Data'!$C$1:$C$500 = $AV31), 0), MATCH($C31, 'Cost Data'!$N$12:$U$12, 0)), 0)</f>
        <v>0</v>
      </c>
      <c r="BH31" s="4" cm="1">
        <f t="array" aca="1" ref="BH31" ca="1">IFERROR(INDEX('Build Scenarios'!$D$1:$O$510, MATCH(1, ('Build Scenarios'!$C$1:$C$510= $C31) * ('Build Scenarios'!$B$1:$B$510 = $AU31), 0), MATCH(BH$12, 'Build Scenarios'!$D$5:$O$5, 0))
* INDEX('Cost Data'!$N$1:$U$500, MATCH(1, ('Cost Data'!$B$1:$B$500 = $AU31) * ('Cost Data'!$C$1:$C$500 = $AV31), 0), MATCH($C31, 'Cost Data'!$N$12:$U$12, 0)), 0)</f>
        <v>0</v>
      </c>
      <c r="BJ31" s="11" t="str">
        <f t="shared" si="22"/>
        <v>Cape Mendocino</v>
      </c>
      <c r="BK31" s="11" cm="1">
        <f t="array" aca="1" ref="BK31" ca="1">INDEX('Cost Scenario Settings'!$D$32:$L$101, MATCH(1, ('Cost Scenario Settings'!$C$32:$C$101 = $B31) * ('Cost Scenario Settings'!$B$32:$B$101 = BJ31), 0), MATCH($C31, 'Cost Scenario Settings'!$D$31:$L$31, 0))</f>
        <v>0</v>
      </c>
      <c r="BL31" s="4" cm="1">
        <f t="array" aca="1" ref="BL31" ca="1">IFERROR(INDEX('Build Scenarios'!$D$1:$O$510, MATCH(1, ('Build Scenarios'!$C$1:$C$510= $C31) * ('Build Scenarios'!$B$1:$B$510 = $BJ31), 0), MATCH(BL$12, 'Build Scenarios'!$D$5:$O$5, 0))
* INDEX('Cost Data'!$N$1:$U$500, MATCH(1, ('Cost Data'!$B$1:$B$500 = $BJ31) * ('Cost Data'!$C$1:$C$500 = $BK31), 0), MATCH($C31, 'Cost Data'!$N$12:$U$12, 0)), 0)</f>
        <v>0</v>
      </c>
      <c r="BM31" s="4" cm="1">
        <f t="array" aca="1" ref="BM31" ca="1">IFERROR(INDEX('Build Scenarios'!$D$1:$O$510, MATCH(1, ('Build Scenarios'!$C$1:$C$510= $C31) * ('Build Scenarios'!$B$1:$B$510 = $BJ31), 0), MATCH(BM$12, 'Build Scenarios'!$D$5:$O$5, 0))
* INDEX('Cost Data'!$N$1:$U$500, MATCH(1, ('Cost Data'!$B$1:$B$500 = $BJ31) * ('Cost Data'!$C$1:$C$500 = $BK31), 0), MATCH($C31, 'Cost Data'!$N$12:$U$12, 0)), 0)</f>
        <v>0</v>
      </c>
      <c r="BN31" s="4" cm="1">
        <f t="array" aca="1" ref="BN31" ca="1">IFERROR(INDEX('Build Scenarios'!$D$1:$O$510, MATCH(1, ('Build Scenarios'!$C$1:$C$510= $C31) * ('Build Scenarios'!$B$1:$B$510 = $BJ31), 0), MATCH(BN$12, 'Build Scenarios'!$D$5:$O$5, 0))
* INDEX('Cost Data'!$N$1:$U$500, MATCH(1, ('Cost Data'!$B$1:$B$500 = $BJ31) * ('Cost Data'!$C$1:$C$500 = $BK31), 0), MATCH($C31, 'Cost Data'!$N$12:$U$12, 0)), 0)</f>
        <v>0</v>
      </c>
      <c r="BO31" s="4" cm="1">
        <f t="array" aca="1" ref="BO31" ca="1">IFERROR(INDEX('Build Scenarios'!$D$1:$O$510, MATCH(1, ('Build Scenarios'!$C$1:$C$510= $C31) * ('Build Scenarios'!$B$1:$B$510 = $BJ31), 0), MATCH(BO$12, 'Build Scenarios'!$D$5:$O$5, 0))
* INDEX('Cost Data'!$N$1:$U$500, MATCH(1, ('Cost Data'!$B$1:$B$500 = $BJ31) * ('Cost Data'!$C$1:$C$500 = $BK31), 0), MATCH($C31, 'Cost Data'!$N$12:$U$12, 0)), 0)</f>
        <v>0</v>
      </c>
      <c r="BP31" s="4" cm="1">
        <f t="array" aca="1" ref="BP31" ca="1">IFERROR(INDEX('Build Scenarios'!$D$1:$O$510, MATCH(1, ('Build Scenarios'!$C$1:$C$510= $C31) * ('Build Scenarios'!$B$1:$B$510 = $BJ31), 0), MATCH(BP$12, 'Build Scenarios'!$D$5:$O$5, 0))
* INDEX('Cost Data'!$N$1:$U$500, MATCH(1, ('Cost Data'!$B$1:$B$500 = $BJ31) * ('Cost Data'!$C$1:$C$500 = $BK31), 0), MATCH($C31, 'Cost Data'!$N$12:$U$12, 0)), 0)</f>
        <v>0</v>
      </c>
      <c r="BQ31" s="4" cm="1">
        <f t="array" aca="1" ref="BQ31" ca="1">IFERROR(INDEX('Build Scenarios'!$D$1:$O$510, MATCH(1, ('Build Scenarios'!$C$1:$C$510= $C31) * ('Build Scenarios'!$B$1:$B$510 = $BJ31), 0), MATCH(BQ$12, 'Build Scenarios'!$D$5:$O$5, 0))
* INDEX('Cost Data'!$N$1:$U$500, MATCH(1, ('Cost Data'!$B$1:$B$500 = $BJ31) * ('Cost Data'!$C$1:$C$500 = $BK31), 0), MATCH($C31, 'Cost Data'!$N$12:$U$12, 0)), 0)</f>
        <v>0</v>
      </c>
      <c r="BR31" s="4" cm="1">
        <f t="array" aca="1" ref="BR31" ca="1">IFERROR(INDEX('Build Scenarios'!$D$1:$O$510, MATCH(1, ('Build Scenarios'!$C$1:$C$510= $C31) * ('Build Scenarios'!$B$1:$B$510 = $BJ31), 0), MATCH(BR$12, 'Build Scenarios'!$D$5:$O$5, 0))
* INDEX('Cost Data'!$N$1:$U$500, MATCH(1, ('Cost Data'!$B$1:$B$500 = $BJ31) * ('Cost Data'!$C$1:$C$500 = $BK31), 0), MATCH($C31, 'Cost Data'!$N$12:$U$12, 0)), 0)</f>
        <v>0</v>
      </c>
      <c r="BS31" s="4" cm="1">
        <f t="array" aca="1" ref="BS31" ca="1">IFERROR(INDEX('Build Scenarios'!$D$1:$O$510, MATCH(1, ('Build Scenarios'!$C$1:$C$510= $C31) * ('Build Scenarios'!$B$1:$B$510 = $BJ31), 0), MATCH(BS$12, 'Build Scenarios'!$D$5:$O$5, 0))
* INDEX('Cost Data'!$N$1:$U$500, MATCH(1, ('Cost Data'!$B$1:$B$500 = $BJ31) * ('Cost Data'!$C$1:$C$500 = $BK31), 0), MATCH($C31, 'Cost Data'!$N$12:$U$12, 0)), 0)</f>
        <v>0</v>
      </c>
      <c r="BT31" s="4" cm="1">
        <f t="array" aca="1" ref="BT31" ca="1">IFERROR(INDEX('Build Scenarios'!$D$1:$O$510, MATCH(1, ('Build Scenarios'!$C$1:$C$510= $C31) * ('Build Scenarios'!$B$1:$B$510 = $BJ31), 0), MATCH(BT$12, 'Build Scenarios'!$D$5:$O$5, 0))
* INDEX('Cost Data'!$N$1:$U$500, MATCH(1, ('Cost Data'!$B$1:$B$500 = $BJ31) * ('Cost Data'!$C$1:$C$500 = $BK31), 0), MATCH($C31, 'Cost Data'!$N$12:$U$12, 0)), 0)</f>
        <v>0</v>
      </c>
      <c r="BU31" s="4" cm="1">
        <f t="array" aca="1" ref="BU31" ca="1">IFERROR(INDEX('Build Scenarios'!$D$1:$O$510, MATCH(1, ('Build Scenarios'!$C$1:$C$510= $C31) * ('Build Scenarios'!$B$1:$B$510 = $BJ31), 0), MATCH(BU$12, 'Build Scenarios'!$D$5:$O$5, 0))
* INDEX('Cost Data'!$N$1:$U$500, MATCH(1, ('Cost Data'!$B$1:$B$500 = $BJ31) * ('Cost Data'!$C$1:$C$500 = $BK31), 0), MATCH($C31, 'Cost Data'!$N$12:$U$12, 0)), 0)</f>
        <v>0</v>
      </c>
      <c r="BV31" s="4" cm="1">
        <f t="array" aca="1" ref="BV31" ca="1">IFERROR(INDEX('Build Scenarios'!$D$1:$O$510, MATCH(1, ('Build Scenarios'!$C$1:$C$510= $C31) * ('Build Scenarios'!$B$1:$B$510 = $BJ31), 0), MATCH(BV$12, 'Build Scenarios'!$D$5:$O$5, 0))
* INDEX('Cost Data'!$N$1:$U$500, MATCH(1, ('Cost Data'!$B$1:$B$500 = $BJ31) * ('Cost Data'!$C$1:$C$500 = $BK31), 0), MATCH($C31, 'Cost Data'!$N$12:$U$12, 0)), 0)</f>
        <v>0</v>
      </c>
      <c r="BW31" s="4" cm="1">
        <f t="array" aca="1" ref="BW31" ca="1">IFERROR(INDEX('Build Scenarios'!$D$1:$O$510, MATCH(1, ('Build Scenarios'!$C$1:$C$510= $C31) * ('Build Scenarios'!$B$1:$B$510 = $BJ31), 0), MATCH(BW$12, 'Build Scenarios'!$D$5:$O$5, 0))
* INDEX('Cost Data'!$N$1:$U$500, MATCH(1, ('Cost Data'!$B$1:$B$500 = $BJ31) * ('Cost Data'!$C$1:$C$500 = $BK31), 0), MATCH($C31, 'Cost Data'!$N$12:$U$12, 0)), 0)</f>
        <v>0</v>
      </c>
    </row>
    <row r="32" spans="2:75" x14ac:dyDescent="0.2">
      <c r="B32" s="11" t="str">
        <f t="shared" ca="1" si="18"/>
        <v>Tx - High</v>
      </c>
      <c r="C32" s="8" t="s">
        <v>60</v>
      </c>
      <c r="D32" s="4">
        <f t="shared" ca="1" si="17"/>
        <v>0</v>
      </c>
      <c r="E32" s="4">
        <f t="shared" ca="1" si="17"/>
        <v>0</v>
      </c>
      <c r="F32" s="4">
        <f t="shared" ca="1" si="17"/>
        <v>0</v>
      </c>
      <c r="G32" s="4">
        <f t="shared" ca="1" si="17"/>
        <v>0</v>
      </c>
      <c r="H32" s="4">
        <f t="shared" ca="1" si="17"/>
        <v>0</v>
      </c>
      <c r="I32" s="4">
        <f t="shared" ca="1" si="17"/>
        <v>0</v>
      </c>
      <c r="J32" s="4">
        <f t="shared" ca="1" si="17"/>
        <v>0</v>
      </c>
      <c r="K32" s="4">
        <f t="shared" ca="1" si="17"/>
        <v>0</v>
      </c>
      <c r="L32" s="4">
        <f t="shared" ca="1" si="17"/>
        <v>252.62131665578357</v>
      </c>
      <c r="M32" s="4">
        <f t="shared" ca="1" si="17"/>
        <v>252.62131665578357</v>
      </c>
      <c r="N32" s="4">
        <f t="shared" ca="1" si="17"/>
        <v>252.62131665578357</v>
      </c>
      <c r="O32" s="4">
        <f t="shared" ca="1" si="17"/>
        <v>252.62131665578357</v>
      </c>
      <c r="Q32" s="11" t="str">
        <f t="shared" si="19"/>
        <v>Morro Bay</v>
      </c>
      <c r="R32" s="11" t="str" cm="1">
        <f t="array" aca="1" ref="R32" ca="1">INDEX('Cost Scenario Settings'!$D$32:$L$101, MATCH(1, ('Cost Scenario Settings'!$C$32:$C$101 = $B32) * ('Cost Scenario Settings'!$B$32:$B$101 = Q32), 0), MATCH($C32, 'Cost Scenario Settings'!$D$31:$L$31, 0))</f>
        <v>Tx - PSP Morro</v>
      </c>
      <c r="S32" s="4" cm="1">
        <f t="array" aca="1" ref="S32" ca="1">IFERROR(INDEX('Build Scenarios'!$D$1:$O$510, MATCH(1, ('Build Scenarios'!$C$1:$C$510= $C32) * ('Build Scenarios'!$B$1:$B$510 = $Q32), 0), MATCH(S$12, 'Build Scenarios'!$D$5:$O$5, 0))
* INDEX('Cost Data'!$N$1:$U$500, MATCH(1, ('Cost Data'!$B$1:$B$500 = $Q32) * ('Cost Data'!$C$1:$C$500 = $R32), 0), MATCH($C32, 'Cost Data'!$N$12:$U$12, 0)), 0)</f>
        <v>0</v>
      </c>
      <c r="T32" s="4" cm="1">
        <f t="array" aca="1" ref="T32" ca="1">IFERROR(INDEX('Build Scenarios'!$D$1:$O$510, MATCH(1, ('Build Scenarios'!$C$1:$C$510= $C32) * ('Build Scenarios'!$B$1:$B$510 = $Q32), 0), MATCH(T$12, 'Build Scenarios'!$D$5:$O$5, 0))
* INDEX('Cost Data'!$N$1:$U$500, MATCH(1, ('Cost Data'!$B$1:$B$500 = $Q32) * ('Cost Data'!$C$1:$C$500 = $R32), 0), MATCH($C32, 'Cost Data'!$N$12:$U$12, 0)), 0)</f>
        <v>0</v>
      </c>
      <c r="U32" s="4" cm="1">
        <f t="array" aca="1" ref="U32" ca="1">IFERROR(INDEX('Build Scenarios'!$D$1:$O$510, MATCH(1, ('Build Scenarios'!$C$1:$C$510= $C32) * ('Build Scenarios'!$B$1:$B$510 = $Q32), 0), MATCH(U$12, 'Build Scenarios'!$D$5:$O$5, 0))
* INDEX('Cost Data'!$N$1:$U$500, MATCH(1, ('Cost Data'!$B$1:$B$500 = $Q32) * ('Cost Data'!$C$1:$C$500 = $R32), 0), MATCH($C32, 'Cost Data'!$N$12:$U$12, 0)), 0)</f>
        <v>0</v>
      </c>
      <c r="V32" s="4" cm="1">
        <f t="array" aca="1" ref="V32" ca="1">IFERROR(INDEX('Build Scenarios'!$D$1:$O$510, MATCH(1, ('Build Scenarios'!$C$1:$C$510= $C32) * ('Build Scenarios'!$B$1:$B$510 = $Q32), 0), MATCH(V$12, 'Build Scenarios'!$D$5:$O$5, 0))
* INDEX('Cost Data'!$N$1:$U$500, MATCH(1, ('Cost Data'!$B$1:$B$500 = $Q32) * ('Cost Data'!$C$1:$C$500 = $R32), 0), MATCH($C32, 'Cost Data'!$N$12:$U$12, 0)), 0)</f>
        <v>0</v>
      </c>
      <c r="W32" s="4" cm="1">
        <f t="array" aca="1" ref="W32" ca="1">IFERROR(INDEX('Build Scenarios'!$D$1:$O$510, MATCH(1, ('Build Scenarios'!$C$1:$C$510= $C32) * ('Build Scenarios'!$B$1:$B$510 = $Q32), 0), MATCH(W$12, 'Build Scenarios'!$D$5:$O$5, 0))
* INDEX('Cost Data'!$N$1:$U$500, MATCH(1, ('Cost Data'!$B$1:$B$500 = $Q32) * ('Cost Data'!$C$1:$C$500 = $R32), 0), MATCH($C32, 'Cost Data'!$N$12:$U$12, 0)), 0)</f>
        <v>0</v>
      </c>
      <c r="X32" s="4" cm="1">
        <f t="array" aca="1" ref="X32" ca="1">IFERROR(INDEX('Build Scenarios'!$D$1:$O$510, MATCH(1, ('Build Scenarios'!$C$1:$C$510= $C32) * ('Build Scenarios'!$B$1:$B$510 = $Q32), 0), MATCH(X$12, 'Build Scenarios'!$D$5:$O$5, 0))
* INDEX('Cost Data'!$N$1:$U$500, MATCH(1, ('Cost Data'!$B$1:$B$500 = $Q32) * ('Cost Data'!$C$1:$C$500 = $R32), 0), MATCH($C32, 'Cost Data'!$N$12:$U$12, 0)), 0)</f>
        <v>0</v>
      </c>
      <c r="Y32" s="4" cm="1">
        <f t="array" aca="1" ref="Y32" ca="1">IFERROR(INDEX('Build Scenarios'!$D$1:$O$510, MATCH(1, ('Build Scenarios'!$C$1:$C$510= $C32) * ('Build Scenarios'!$B$1:$B$510 = $Q32), 0), MATCH(Y$12, 'Build Scenarios'!$D$5:$O$5, 0))
* INDEX('Cost Data'!$N$1:$U$500, MATCH(1, ('Cost Data'!$B$1:$B$500 = $Q32) * ('Cost Data'!$C$1:$C$500 = $R32), 0), MATCH($C32, 'Cost Data'!$N$12:$U$12, 0)), 0)</f>
        <v>0</v>
      </c>
      <c r="Z32" s="4" cm="1">
        <f t="array" aca="1" ref="Z32" ca="1">IFERROR(INDEX('Build Scenarios'!$D$1:$O$510, MATCH(1, ('Build Scenarios'!$C$1:$C$510= $C32) * ('Build Scenarios'!$B$1:$B$510 = $Q32), 0), MATCH(Z$12, 'Build Scenarios'!$D$5:$O$5, 0))
* INDEX('Cost Data'!$N$1:$U$500, MATCH(1, ('Cost Data'!$B$1:$B$500 = $Q32) * ('Cost Data'!$C$1:$C$500 = $R32), 0), MATCH($C32, 'Cost Data'!$N$12:$U$12, 0)), 0)</f>
        <v>0</v>
      </c>
      <c r="AA32" s="4" cm="1">
        <f t="array" aca="1" ref="AA32" ca="1">IFERROR(INDEX('Build Scenarios'!$D$1:$O$510, MATCH(1, ('Build Scenarios'!$C$1:$C$510= $C32) * ('Build Scenarios'!$B$1:$B$510 = $Q32), 0), MATCH(AA$12, 'Build Scenarios'!$D$5:$O$5, 0))
* INDEX('Cost Data'!$N$1:$U$500, MATCH(1, ('Cost Data'!$B$1:$B$500 = $Q32) * ('Cost Data'!$C$1:$C$500 = $R32), 0), MATCH($C32, 'Cost Data'!$N$12:$U$12, 0)), 0)</f>
        <v>11.530433540305474</v>
      </c>
      <c r="AB32" s="4" cm="1">
        <f t="array" aca="1" ref="AB32" ca="1">IFERROR(INDEX('Build Scenarios'!$D$1:$O$510, MATCH(1, ('Build Scenarios'!$C$1:$C$510= $C32) * ('Build Scenarios'!$B$1:$B$510 = $Q32), 0), MATCH(AB$12, 'Build Scenarios'!$D$5:$O$5, 0))
* INDEX('Cost Data'!$N$1:$U$500, MATCH(1, ('Cost Data'!$B$1:$B$500 = $Q32) * ('Cost Data'!$C$1:$C$500 = $R32), 0), MATCH($C32, 'Cost Data'!$N$12:$U$12, 0)), 0)</f>
        <v>11.530433540305474</v>
      </c>
      <c r="AC32" s="4" cm="1">
        <f t="array" aca="1" ref="AC32" ca="1">IFERROR(INDEX('Build Scenarios'!$D$1:$O$510, MATCH(1, ('Build Scenarios'!$C$1:$C$510= $C32) * ('Build Scenarios'!$B$1:$B$510 = $Q32), 0), MATCH(AC$12, 'Build Scenarios'!$D$5:$O$5, 0))
* INDEX('Cost Data'!$N$1:$U$500, MATCH(1, ('Cost Data'!$B$1:$B$500 = $Q32) * ('Cost Data'!$C$1:$C$500 = $R32), 0), MATCH($C32, 'Cost Data'!$N$12:$U$12, 0)), 0)</f>
        <v>11.530433540305474</v>
      </c>
      <c r="AD32" s="4" cm="1">
        <f t="array" aca="1" ref="AD32" ca="1">IFERROR(INDEX('Build Scenarios'!$D$1:$O$510, MATCH(1, ('Build Scenarios'!$C$1:$C$510= $C32) * ('Build Scenarios'!$B$1:$B$510 = $Q32), 0), MATCH(AD$12, 'Build Scenarios'!$D$5:$O$5, 0))
* INDEX('Cost Data'!$N$1:$U$500, MATCH(1, ('Cost Data'!$B$1:$B$500 = $Q32) * ('Cost Data'!$C$1:$C$500 = $R32), 0), MATCH($C32, 'Cost Data'!$N$12:$U$12, 0)), 0)</f>
        <v>11.530433540305474</v>
      </c>
      <c r="AF32" s="11" t="str">
        <f t="shared" si="20"/>
        <v>Humboldt Bay</v>
      </c>
      <c r="AG32" s="11" t="str" cm="1">
        <f t="array" aca="1" ref="AG32" ca="1">INDEX('Cost Scenario Settings'!$D$32:$L$101, MATCH(1, ('Cost Scenario Settings'!$C$32:$C$101 = $B32) * ('Cost Scenario Settings'!$B$32:$B$101 = AF32), 0), MATCH($C32, 'Cost Scenario Settings'!$D$31:$L$31, 0))</f>
        <v>Tx - PSP Humboldt</v>
      </c>
      <c r="AH32" s="4" cm="1">
        <f t="array" aca="1" ref="AH32" ca="1">IFERROR(INDEX('Build Scenarios'!$D$1:$O$510, MATCH(1, ('Build Scenarios'!$C$1:$C$510= $C32) * ('Build Scenarios'!$B$1:$B$510 = $AF32), 0), MATCH(AH$12, 'Build Scenarios'!$D$5:$O$5, 0))
* INDEX('Cost Data'!$N$1:$U$500, MATCH(1, ('Cost Data'!$B$1:$B$500 = $AF32) * ('Cost Data'!$C$1:$C$500 = $AG32), 0), MATCH($C32, 'Cost Data'!$N$12:$U$12, 0)), 0)</f>
        <v>0</v>
      </c>
      <c r="AI32" s="4" cm="1">
        <f t="array" aca="1" ref="AI32" ca="1">IFERROR(INDEX('Build Scenarios'!$D$1:$O$510, MATCH(1, ('Build Scenarios'!$C$1:$C$510= $C32) * ('Build Scenarios'!$B$1:$B$510 = $AF32), 0), MATCH(AI$12, 'Build Scenarios'!$D$5:$O$5, 0))
* INDEX('Cost Data'!$N$1:$U$500, MATCH(1, ('Cost Data'!$B$1:$B$500 = $AF32) * ('Cost Data'!$C$1:$C$500 = $AG32), 0), MATCH($C32, 'Cost Data'!$N$12:$U$12, 0)), 0)</f>
        <v>0</v>
      </c>
      <c r="AJ32" s="4" cm="1">
        <f t="array" aca="1" ref="AJ32" ca="1">IFERROR(INDEX('Build Scenarios'!$D$1:$O$510, MATCH(1, ('Build Scenarios'!$C$1:$C$510= $C32) * ('Build Scenarios'!$B$1:$B$510 = $AF32), 0), MATCH(AJ$12, 'Build Scenarios'!$D$5:$O$5, 0))
* INDEX('Cost Data'!$N$1:$U$500, MATCH(1, ('Cost Data'!$B$1:$B$500 = $AF32) * ('Cost Data'!$C$1:$C$500 = $AG32), 0), MATCH($C32, 'Cost Data'!$N$12:$U$12, 0)), 0)</f>
        <v>0</v>
      </c>
      <c r="AK32" s="4" cm="1">
        <f t="array" aca="1" ref="AK32" ca="1">IFERROR(INDEX('Build Scenarios'!$D$1:$O$510, MATCH(1, ('Build Scenarios'!$C$1:$C$510= $C32) * ('Build Scenarios'!$B$1:$B$510 = $AF32), 0), MATCH(AK$12, 'Build Scenarios'!$D$5:$O$5, 0))
* INDEX('Cost Data'!$N$1:$U$500, MATCH(1, ('Cost Data'!$B$1:$B$500 = $AF32) * ('Cost Data'!$C$1:$C$500 = $AG32), 0), MATCH($C32, 'Cost Data'!$N$12:$U$12, 0)), 0)</f>
        <v>0</v>
      </c>
      <c r="AL32" s="4" cm="1">
        <f t="array" aca="1" ref="AL32" ca="1">IFERROR(INDEX('Build Scenarios'!$D$1:$O$510, MATCH(1, ('Build Scenarios'!$C$1:$C$510= $C32) * ('Build Scenarios'!$B$1:$B$510 = $AF32), 0), MATCH(AL$12, 'Build Scenarios'!$D$5:$O$5, 0))
* INDEX('Cost Data'!$N$1:$U$500, MATCH(1, ('Cost Data'!$B$1:$B$500 = $AF32) * ('Cost Data'!$C$1:$C$500 = $AG32), 0), MATCH($C32, 'Cost Data'!$N$12:$U$12, 0)), 0)</f>
        <v>0</v>
      </c>
      <c r="AM32" s="4" cm="1">
        <f t="array" aca="1" ref="AM32" ca="1">IFERROR(INDEX('Build Scenarios'!$D$1:$O$510, MATCH(1, ('Build Scenarios'!$C$1:$C$510= $C32) * ('Build Scenarios'!$B$1:$B$510 = $AF32), 0), MATCH(AM$12, 'Build Scenarios'!$D$5:$O$5, 0))
* INDEX('Cost Data'!$N$1:$U$500, MATCH(1, ('Cost Data'!$B$1:$B$500 = $AF32) * ('Cost Data'!$C$1:$C$500 = $AG32), 0), MATCH($C32, 'Cost Data'!$N$12:$U$12, 0)), 0)</f>
        <v>0</v>
      </c>
      <c r="AN32" s="4" cm="1">
        <f t="array" aca="1" ref="AN32" ca="1">IFERROR(INDEX('Build Scenarios'!$D$1:$O$510, MATCH(1, ('Build Scenarios'!$C$1:$C$510= $C32) * ('Build Scenarios'!$B$1:$B$510 = $AF32), 0), MATCH(AN$12, 'Build Scenarios'!$D$5:$O$5, 0))
* INDEX('Cost Data'!$N$1:$U$500, MATCH(1, ('Cost Data'!$B$1:$B$500 = $AF32) * ('Cost Data'!$C$1:$C$500 = $AG32), 0), MATCH($C32, 'Cost Data'!$N$12:$U$12, 0)), 0)</f>
        <v>0</v>
      </c>
      <c r="AO32" s="4" cm="1">
        <f t="array" aca="1" ref="AO32" ca="1">IFERROR(INDEX('Build Scenarios'!$D$1:$O$510, MATCH(1, ('Build Scenarios'!$C$1:$C$510= $C32) * ('Build Scenarios'!$B$1:$B$510 = $AF32), 0), MATCH(AO$12, 'Build Scenarios'!$D$5:$O$5, 0))
* INDEX('Cost Data'!$N$1:$U$500, MATCH(1, ('Cost Data'!$B$1:$B$500 = $AF32) * ('Cost Data'!$C$1:$C$500 = $AG32), 0), MATCH($C32, 'Cost Data'!$N$12:$U$12, 0)), 0)</f>
        <v>0</v>
      </c>
      <c r="AP32" s="4" cm="1">
        <f t="array" aca="1" ref="AP32" ca="1">IFERROR(INDEX('Build Scenarios'!$D$1:$O$510, MATCH(1, ('Build Scenarios'!$C$1:$C$510= $C32) * ('Build Scenarios'!$B$1:$B$510 = $AF32), 0), MATCH(AP$12, 'Build Scenarios'!$D$5:$O$5, 0))
* INDEX('Cost Data'!$N$1:$U$500, MATCH(1, ('Cost Data'!$B$1:$B$500 = $AF32) * ('Cost Data'!$C$1:$C$500 = $AG32), 0), MATCH($C32, 'Cost Data'!$N$12:$U$12, 0)), 0)</f>
        <v>241.09088311547811</v>
      </c>
      <c r="AQ32" s="4" cm="1">
        <f t="array" aca="1" ref="AQ32" ca="1">IFERROR(INDEX('Build Scenarios'!$D$1:$O$510, MATCH(1, ('Build Scenarios'!$C$1:$C$510= $C32) * ('Build Scenarios'!$B$1:$B$510 = $AF32), 0), MATCH(AQ$12, 'Build Scenarios'!$D$5:$O$5, 0))
* INDEX('Cost Data'!$N$1:$U$500, MATCH(1, ('Cost Data'!$B$1:$B$500 = $AF32) * ('Cost Data'!$C$1:$C$500 = $AG32), 0), MATCH($C32, 'Cost Data'!$N$12:$U$12, 0)), 0)</f>
        <v>241.09088311547811</v>
      </c>
      <c r="AR32" s="4" cm="1">
        <f t="array" aca="1" ref="AR32" ca="1">IFERROR(INDEX('Build Scenarios'!$D$1:$O$510, MATCH(1, ('Build Scenarios'!$C$1:$C$510= $C32) * ('Build Scenarios'!$B$1:$B$510 = $AF32), 0), MATCH(AR$12, 'Build Scenarios'!$D$5:$O$5, 0))
* INDEX('Cost Data'!$N$1:$U$500, MATCH(1, ('Cost Data'!$B$1:$B$500 = $AF32) * ('Cost Data'!$C$1:$C$500 = $AG32), 0), MATCH($C32, 'Cost Data'!$N$12:$U$12, 0)), 0)</f>
        <v>241.09088311547811</v>
      </c>
      <c r="AS32" s="4" cm="1">
        <f t="array" aca="1" ref="AS32" ca="1">IFERROR(INDEX('Build Scenarios'!$D$1:$O$510, MATCH(1, ('Build Scenarios'!$C$1:$C$510= $C32) * ('Build Scenarios'!$B$1:$B$510 = $AF32), 0), MATCH(AS$12, 'Build Scenarios'!$D$5:$O$5, 0))
* INDEX('Cost Data'!$N$1:$U$500, MATCH(1, ('Cost Data'!$B$1:$B$500 = $AF32) * ('Cost Data'!$C$1:$C$500 = $AG32), 0), MATCH($C32, 'Cost Data'!$N$12:$U$12, 0)), 0)</f>
        <v>241.09088311547811</v>
      </c>
      <c r="AU32" s="11" t="str">
        <f t="shared" si="21"/>
        <v>Del Norte</v>
      </c>
      <c r="AV32" s="11" cm="1">
        <f t="array" aca="1" ref="AV32" ca="1">INDEX('Cost Scenario Settings'!$D$32:$L$101, MATCH(1, ('Cost Scenario Settings'!$C$32:$C$101 = $B32) * ('Cost Scenario Settings'!$B$32:$B$101 = AU32), 0), MATCH($C32, 'Cost Scenario Settings'!$D$31:$L$31, 0))</f>
        <v>0</v>
      </c>
      <c r="AW32" s="4" cm="1">
        <f t="array" aca="1" ref="AW32" ca="1">IFERROR(INDEX('Build Scenarios'!$D$1:$O$510, MATCH(1, ('Build Scenarios'!$C$1:$C$510= $C32) * ('Build Scenarios'!$B$1:$B$510 = $AU32), 0), MATCH(AW$12, 'Build Scenarios'!$D$5:$O$5, 0))
* INDEX('Cost Data'!$N$1:$U$500, MATCH(1, ('Cost Data'!$B$1:$B$500 = $AU32) * ('Cost Data'!$C$1:$C$500 = $AV32), 0), MATCH($C32, 'Cost Data'!$N$12:$U$12, 0)), 0)</f>
        <v>0</v>
      </c>
      <c r="AX32" s="4" cm="1">
        <f t="array" aca="1" ref="AX32" ca="1">IFERROR(INDEX('Build Scenarios'!$D$1:$O$510, MATCH(1, ('Build Scenarios'!$C$1:$C$510= $C32) * ('Build Scenarios'!$B$1:$B$510 = $AU32), 0), MATCH(AX$12, 'Build Scenarios'!$D$5:$O$5, 0))
* INDEX('Cost Data'!$N$1:$U$500, MATCH(1, ('Cost Data'!$B$1:$B$500 = $AU32) * ('Cost Data'!$C$1:$C$500 = $AV32), 0), MATCH($C32, 'Cost Data'!$N$12:$U$12, 0)), 0)</f>
        <v>0</v>
      </c>
      <c r="AY32" s="4" cm="1">
        <f t="array" aca="1" ref="AY32" ca="1">IFERROR(INDEX('Build Scenarios'!$D$1:$O$510, MATCH(1, ('Build Scenarios'!$C$1:$C$510= $C32) * ('Build Scenarios'!$B$1:$B$510 = $AU32), 0), MATCH(AY$12, 'Build Scenarios'!$D$5:$O$5, 0))
* INDEX('Cost Data'!$N$1:$U$500, MATCH(1, ('Cost Data'!$B$1:$B$500 = $AU32) * ('Cost Data'!$C$1:$C$500 = $AV32), 0), MATCH($C32, 'Cost Data'!$N$12:$U$12, 0)), 0)</f>
        <v>0</v>
      </c>
      <c r="AZ32" s="4" cm="1">
        <f t="array" aca="1" ref="AZ32" ca="1">IFERROR(INDEX('Build Scenarios'!$D$1:$O$510, MATCH(1, ('Build Scenarios'!$C$1:$C$510= $C32) * ('Build Scenarios'!$B$1:$B$510 = $AU32), 0), MATCH(AZ$12, 'Build Scenarios'!$D$5:$O$5, 0))
* INDEX('Cost Data'!$N$1:$U$500, MATCH(1, ('Cost Data'!$B$1:$B$500 = $AU32) * ('Cost Data'!$C$1:$C$500 = $AV32), 0), MATCH($C32, 'Cost Data'!$N$12:$U$12, 0)), 0)</f>
        <v>0</v>
      </c>
      <c r="BA32" s="4" cm="1">
        <f t="array" aca="1" ref="BA32" ca="1">IFERROR(INDEX('Build Scenarios'!$D$1:$O$510, MATCH(1, ('Build Scenarios'!$C$1:$C$510= $C32) * ('Build Scenarios'!$B$1:$B$510 = $AU32), 0), MATCH(BA$12, 'Build Scenarios'!$D$5:$O$5, 0))
* INDEX('Cost Data'!$N$1:$U$500, MATCH(1, ('Cost Data'!$B$1:$B$500 = $AU32) * ('Cost Data'!$C$1:$C$500 = $AV32), 0), MATCH($C32, 'Cost Data'!$N$12:$U$12, 0)), 0)</f>
        <v>0</v>
      </c>
      <c r="BB32" s="4" cm="1">
        <f t="array" aca="1" ref="BB32" ca="1">IFERROR(INDEX('Build Scenarios'!$D$1:$O$510, MATCH(1, ('Build Scenarios'!$C$1:$C$510= $C32) * ('Build Scenarios'!$B$1:$B$510 = $AU32), 0), MATCH(BB$12, 'Build Scenarios'!$D$5:$O$5, 0))
* INDEX('Cost Data'!$N$1:$U$500, MATCH(1, ('Cost Data'!$B$1:$B$500 = $AU32) * ('Cost Data'!$C$1:$C$500 = $AV32), 0), MATCH($C32, 'Cost Data'!$N$12:$U$12, 0)), 0)</f>
        <v>0</v>
      </c>
      <c r="BC32" s="4" cm="1">
        <f t="array" aca="1" ref="BC32" ca="1">IFERROR(INDEX('Build Scenarios'!$D$1:$O$510, MATCH(1, ('Build Scenarios'!$C$1:$C$510= $C32) * ('Build Scenarios'!$B$1:$B$510 = $AU32), 0), MATCH(BC$12, 'Build Scenarios'!$D$5:$O$5, 0))
* INDEX('Cost Data'!$N$1:$U$500, MATCH(1, ('Cost Data'!$B$1:$B$500 = $AU32) * ('Cost Data'!$C$1:$C$500 = $AV32), 0), MATCH($C32, 'Cost Data'!$N$12:$U$12, 0)), 0)</f>
        <v>0</v>
      </c>
      <c r="BD32" s="4" cm="1">
        <f t="array" aca="1" ref="BD32" ca="1">IFERROR(INDEX('Build Scenarios'!$D$1:$O$510, MATCH(1, ('Build Scenarios'!$C$1:$C$510= $C32) * ('Build Scenarios'!$B$1:$B$510 = $AU32), 0), MATCH(BD$12, 'Build Scenarios'!$D$5:$O$5, 0))
* INDEX('Cost Data'!$N$1:$U$500, MATCH(1, ('Cost Data'!$B$1:$B$500 = $AU32) * ('Cost Data'!$C$1:$C$500 = $AV32), 0), MATCH($C32, 'Cost Data'!$N$12:$U$12, 0)), 0)</f>
        <v>0</v>
      </c>
      <c r="BE32" s="4" cm="1">
        <f t="array" aca="1" ref="BE32" ca="1">IFERROR(INDEX('Build Scenarios'!$D$1:$O$510, MATCH(1, ('Build Scenarios'!$C$1:$C$510= $C32) * ('Build Scenarios'!$B$1:$B$510 = $AU32), 0), MATCH(BE$12, 'Build Scenarios'!$D$5:$O$5, 0))
* INDEX('Cost Data'!$N$1:$U$500, MATCH(1, ('Cost Data'!$B$1:$B$500 = $AU32) * ('Cost Data'!$C$1:$C$500 = $AV32), 0), MATCH($C32, 'Cost Data'!$N$12:$U$12, 0)), 0)</f>
        <v>0</v>
      </c>
      <c r="BF32" s="4" cm="1">
        <f t="array" aca="1" ref="BF32" ca="1">IFERROR(INDEX('Build Scenarios'!$D$1:$O$510, MATCH(1, ('Build Scenarios'!$C$1:$C$510= $C32) * ('Build Scenarios'!$B$1:$B$510 = $AU32), 0), MATCH(BF$12, 'Build Scenarios'!$D$5:$O$5, 0))
* INDEX('Cost Data'!$N$1:$U$500, MATCH(1, ('Cost Data'!$B$1:$B$500 = $AU32) * ('Cost Data'!$C$1:$C$500 = $AV32), 0), MATCH($C32, 'Cost Data'!$N$12:$U$12, 0)), 0)</f>
        <v>0</v>
      </c>
      <c r="BG32" s="4" cm="1">
        <f t="array" aca="1" ref="BG32" ca="1">IFERROR(INDEX('Build Scenarios'!$D$1:$O$510, MATCH(1, ('Build Scenarios'!$C$1:$C$510= $C32) * ('Build Scenarios'!$B$1:$B$510 = $AU32), 0), MATCH(BG$12, 'Build Scenarios'!$D$5:$O$5, 0))
* INDEX('Cost Data'!$N$1:$U$500, MATCH(1, ('Cost Data'!$B$1:$B$500 = $AU32) * ('Cost Data'!$C$1:$C$500 = $AV32), 0), MATCH($C32, 'Cost Data'!$N$12:$U$12, 0)), 0)</f>
        <v>0</v>
      </c>
      <c r="BH32" s="4" cm="1">
        <f t="array" aca="1" ref="BH32" ca="1">IFERROR(INDEX('Build Scenarios'!$D$1:$O$510, MATCH(1, ('Build Scenarios'!$C$1:$C$510= $C32) * ('Build Scenarios'!$B$1:$B$510 = $AU32), 0), MATCH(BH$12, 'Build Scenarios'!$D$5:$O$5, 0))
* INDEX('Cost Data'!$N$1:$U$500, MATCH(1, ('Cost Data'!$B$1:$B$500 = $AU32) * ('Cost Data'!$C$1:$C$500 = $AV32), 0), MATCH($C32, 'Cost Data'!$N$12:$U$12, 0)), 0)</f>
        <v>0</v>
      </c>
      <c r="BJ32" s="11" t="str">
        <f t="shared" si="22"/>
        <v>Cape Mendocino</v>
      </c>
      <c r="BK32" s="11" cm="1">
        <f t="array" aca="1" ref="BK32" ca="1">INDEX('Cost Scenario Settings'!$D$32:$L$101, MATCH(1, ('Cost Scenario Settings'!$C$32:$C$101 = $B32) * ('Cost Scenario Settings'!$B$32:$B$101 = BJ32), 0), MATCH($C32, 'Cost Scenario Settings'!$D$31:$L$31, 0))</f>
        <v>0</v>
      </c>
      <c r="BL32" s="4" cm="1">
        <f t="array" aca="1" ref="BL32" ca="1">IFERROR(INDEX('Build Scenarios'!$D$1:$O$510, MATCH(1, ('Build Scenarios'!$C$1:$C$510= $C32) * ('Build Scenarios'!$B$1:$B$510 = $BJ32), 0), MATCH(BL$12, 'Build Scenarios'!$D$5:$O$5, 0))
* INDEX('Cost Data'!$N$1:$U$500, MATCH(1, ('Cost Data'!$B$1:$B$500 = $BJ32) * ('Cost Data'!$C$1:$C$500 = $BK32), 0), MATCH($C32, 'Cost Data'!$N$12:$U$12, 0)), 0)</f>
        <v>0</v>
      </c>
      <c r="BM32" s="4" cm="1">
        <f t="array" aca="1" ref="BM32" ca="1">IFERROR(INDEX('Build Scenarios'!$D$1:$O$510, MATCH(1, ('Build Scenarios'!$C$1:$C$510= $C32) * ('Build Scenarios'!$B$1:$B$510 = $BJ32), 0), MATCH(BM$12, 'Build Scenarios'!$D$5:$O$5, 0))
* INDEX('Cost Data'!$N$1:$U$500, MATCH(1, ('Cost Data'!$B$1:$B$500 = $BJ32) * ('Cost Data'!$C$1:$C$500 = $BK32), 0), MATCH($C32, 'Cost Data'!$N$12:$U$12, 0)), 0)</f>
        <v>0</v>
      </c>
      <c r="BN32" s="4" cm="1">
        <f t="array" aca="1" ref="BN32" ca="1">IFERROR(INDEX('Build Scenarios'!$D$1:$O$510, MATCH(1, ('Build Scenarios'!$C$1:$C$510= $C32) * ('Build Scenarios'!$B$1:$B$510 = $BJ32), 0), MATCH(BN$12, 'Build Scenarios'!$D$5:$O$5, 0))
* INDEX('Cost Data'!$N$1:$U$500, MATCH(1, ('Cost Data'!$B$1:$B$500 = $BJ32) * ('Cost Data'!$C$1:$C$500 = $BK32), 0), MATCH($C32, 'Cost Data'!$N$12:$U$12, 0)), 0)</f>
        <v>0</v>
      </c>
      <c r="BO32" s="4" cm="1">
        <f t="array" aca="1" ref="BO32" ca="1">IFERROR(INDEX('Build Scenarios'!$D$1:$O$510, MATCH(1, ('Build Scenarios'!$C$1:$C$510= $C32) * ('Build Scenarios'!$B$1:$B$510 = $BJ32), 0), MATCH(BO$12, 'Build Scenarios'!$D$5:$O$5, 0))
* INDEX('Cost Data'!$N$1:$U$500, MATCH(1, ('Cost Data'!$B$1:$B$500 = $BJ32) * ('Cost Data'!$C$1:$C$500 = $BK32), 0), MATCH($C32, 'Cost Data'!$N$12:$U$12, 0)), 0)</f>
        <v>0</v>
      </c>
      <c r="BP32" s="4" cm="1">
        <f t="array" aca="1" ref="BP32" ca="1">IFERROR(INDEX('Build Scenarios'!$D$1:$O$510, MATCH(1, ('Build Scenarios'!$C$1:$C$510= $C32) * ('Build Scenarios'!$B$1:$B$510 = $BJ32), 0), MATCH(BP$12, 'Build Scenarios'!$D$5:$O$5, 0))
* INDEX('Cost Data'!$N$1:$U$500, MATCH(1, ('Cost Data'!$B$1:$B$500 = $BJ32) * ('Cost Data'!$C$1:$C$500 = $BK32), 0), MATCH($C32, 'Cost Data'!$N$12:$U$12, 0)), 0)</f>
        <v>0</v>
      </c>
      <c r="BQ32" s="4" cm="1">
        <f t="array" aca="1" ref="BQ32" ca="1">IFERROR(INDEX('Build Scenarios'!$D$1:$O$510, MATCH(1, ('Build Scenarios'!$C$1:$C$510= $C32) * ('Build Scenarios'!$B$1:$B$510 = $BJ32), 0), MATCH(BQ$12, 'Build Scenarios'!$D$5:$O$5, 0))
* INDEX('Cost Data'!$N$1:$U$500, MATCH(1, ('Cost Data'!$B$1:$B$500 = $BJ32) * ('Cost Data'!$C$1:$C$500 = $BK32), 0), MATCH($C32, 'Cost Data'!$N$12:$U$12, 0)), 0)</f>
        <v>0</v>
      </c>
      <c r="BR32" s="4" cm="1">
        <f t="array" aca="1" ref="BR32" ca="1">IFERROR(INDEX('Build Scenarios'!$D$1:$O$510, MATCH(1, ('Build Scenarios'!$C$1:$C$510= $C32) * ('Build Scenarios'!$B$1:$B$510 = $BJ32), 0), MATCH(BR$12, 'Build Scenarios'!$D$5:$O$5, 0))
* INDEX('Cost Data'!$N$1:$U$500, MATCH(1, ('Cost Data'!$B$1:$B$500 = $BJ32) * ('Cost Data'!$C$1:$C$500 = $BK32), 0), MATCH($C32, 'Cost Data'!$N$12:$U$12, 0)), 0)</f>
        <v>0</v>
      </c>
      <c r="BS32" s="4" cm="1">
        <f t="array" aca="1" ref="BS32" ca="1">IFERROR(INDEX('Build Scenarios'!$D$1:$O$510, MATCH(1, ('Build Scenarios'!$C$1:$C$510= $C32) * ('Build Scenarios'!$B$1:$B$510 = $BJ32), 0), MATCH(BS$12, 'Build Scenarios'!$D$5:$O$5, 0))
* INDEX('Cost Data'!$N$1:$U$500, MATCH(1, ('Cost Data'!$B$1:$B$500 = $BJ32) * ('Cost Data'!$C$1:$C$500 = $BK32), 0), MATCH($C32, 'Cost Data'!$N$12:$U$12, 0)), 0)</f>
        <v>0</v>
      </c>
      <c r="BT32" s="4" cm="1">
        <f t="array" aca="1" ref="BT32" ca="1">IFERROR(INDEX('Build Scenarios'!$D$1:$O$510, MATCH(1, ('Build Scenarios'!$C$1:$C$510= $C32) * ('Build Scenarios'!$B$1:$B$510 = $BJ32), 0), MATCH(BT$12, 'Build Scenarios'!$D$5:$O$5, 0))
* INDEX('Cost Data'!$N$1:$U$500, MATCH(1, ('Cost Data'!$B$1:$B$500 = $BJ32) * ('Cost Data'!$C$1:$C$500 = $BK32), 0), MATCH($C32, 'Cost Data'!$N$12:$U$12, 0)), 0)</f>
        <v>0</v>
      </c>
      <c r="BU32" s="4" cm="1">
        <f t="array" aca="1" ref="BU32" ca="1">IFERROR(INDEX('Build Scenarios'!$D$1:$O$510, MATCH(1, ('Build Scenarios'!$C$1:$C$510= $C32) * ('Build Scenarios'!$B$1:$B$510 = $BJ32), 0), MATCH(BU$12, 'Build Scenarios'!$D$5:$O$5, 0))
* INDEX('Cost Data'!$N$1:$U$500, MATCH(1, ('Cost Data'!$B$1:$B$500 = $BJ32) * ('Cost Data'!$C$1:$C$500 = $BK32), 0), MATCH($C32, 'Cost Data'!$N$12:$U$12, 0)), 0)</f>
        <v>0</v>
      </c>
      <c r="BV32" s="4" cm="1">
        <f t="array" aca="1" ref="BV32" ca="1">IFERROR(INDEX('Build Scenarios'!$D$1:$O$510, MATCH(1, ('Build Scenarios'!$C$1:$C$510= $C32) * ('Build Scenarios'!$B$1:$B$510 = $BJ32), 0), MATCH(BV$12, 'Build Scenarios'!$D$5:$O$5, 0))
* INDEX('Cost Data'!$N$1:$U$500, MATCH(1, ('Cost Data'!$B$1:$B$500 = $BJ32) * ('Cost Data'!$C$1:$C$500 = $BK32), 0), MATCH($C32, 'Cost Data'!$N$12:$U$12, 0)), 0)</f>
        <v>0</v>
      </c>
      <c r="BW32" s="4" cm="1">
        <f t="array" aca="1" ref="BW32" ca="1">IFERROR(INDEX('Build Scenarios'!$D$1:$O$510, MATCH(1, ('Build Scenarios'!$C$1:$C$510= $C32) * ('Build Scenarios'!$B$1:$B$510 = $BJ32), 0), MATCH(BW$12, 'Build Scenarios'!$D$5:$O$5, 0))
* INDEX('Cost Data'!$N$1:$U$500, MATCH(1, ('Cost Data'!$B$1:$B$500 = $BJ32) * ('Cost Data'!$C$1:$C$500 = $BK32), 0), MATCH($C32, 'Cost Data'!$N$12:$U$12, 0)), 0)</f>
        <v>0</v>
      </c>
    </row>
    <row r="33" spans="2:75" x14ac:dyDescent="0.2">
      <c r="B33" s="11" t="str">
        <f t="shared" ca="1" si="18"/>
        <v>Tx - High</v>
      </c>
      <c r="C33" s="8" t="s">
        <v>61</v>
      </c>
      <c r="D33" s="4">
        <f t="shared" ca="1" si="17"/>
        <v>0</v>
      </c>
      <c r="E33" s="4">
        <f t="shared" ca="1" si="17"/>
        <v>0</v>
      </c>
      <c r="F33" s="4">
        <f t="shared" ca="1" si="17"/>
        <v>0</v>
      </c>
      <c r="G33" s="4">
        <f t="shared" ca="1" si="17"/>
        <v>0</v>
      </c>
      <c r="H33" s="4">
        <f t="shared" ca="1" si="17"/>
        <v>0</v>
      </c>
      <c r="I33" s="4">
        <f t="shared" ca="1" si="17"/>
        <v>0</v>
      </c>
      <c r="J33" s="4">
        <f t="shared" ca="1" si="17"/>
        <v>0</v>
      </c>
      <c r="K33" s="4">
        <f t="shared" ca="1" si="17"/>
        <v>0</v>
      </c>
      <c r="L33" s="4">
        <f t="shared" ca="1" si="17"/>
        <v>508.40243354030554</v>
      </c>
      <c r="M33" s="4">
        <f t="shared" ca="1" si="17"/>
        <v>508.40243354030554</v>
      </c>
      <c r="N33" s="4">
        <f t="shared" ca="1" si="17"/>
        <v>508.40243354030554</v>
      </c>
      <c r="O33" s="4">
        <f t="shared" ca="1" si="17"/>
        <v>1991.6024335403056</v>
      </c>
      <c r="Q33" s="11" t="str">
        <f t="shared" si="19"/>
        <v>Morro Bay</v>
      </c>
      <c r="R33" s="11" t="str" cm="1">
        <f t="array" aca="1" ref="R33" ca="1">INDEX('Cost Scenario Settings'!$D$32:$L$101, MATCH(1, ('Cost Scenario Settings'!$C$32:$C$101 = $B33) * ('Cost Scenario Settings'!$B$32:$B$101 = Q33), 0), MATCH($C33, 'Cost Scenario Settings'!$D$31:$L$31, 0))</f>
        <v>Tx - PSP Morro</v>
      </c>
      <c r="S33" s="4" cm="1">
        <f t="array" aca="1" ref="S33" ca="1">IFERROR(INDEX('Build Scenarios'!$D$1:$O$510, MATCH(1, ('Build Scenarios'!$C$1:$C$510= $C33) * ('Build Scenarios'!$B$1:$B$510 = $Q33), 0), MATCH(S$12, 'Build Scenarios'!$D$5:$O$5, 0))
* INDEX('Cost Data'!$N$1:$U$500, MATCH(1, ('Cost Data'!$B$1:$B$500 = $Q33) * ('Cost Data'!$C$1:$C$500 = $R33), 0), MATCH($C33, 'Cost Data'!$N$12:$U$12, 0)), 0)</f>
        <v>0</v>
      </c>
      <c r="T33" s="4" cm="1">
        <f t="array" aca="1" ref="T33" ca="1">IFERROR(INDEX('Build Scenarios'!$D$1:$O$510, MATCH(1, ('Build Scenarios'!$C$1:$C$510= $C33) * ('Build Scenarios'!$B$1:$B$510 = $Q33), 0), MATCH(T$12, 'Build Scenarios'!$D$5:$O$5, 0))
* INDEX('Cost Data'!$N$1:$U$500, MATCH(1, ('Cost Data'!$B$1:$B$500 = $Q33) * ('Cost Data'!$C$1:$C$500 = $R33), 0), MATCH($C33, 'Cost Data'!$N$12:$U$12, 0)), 0)</f>
        <v>0</v>
      </c>
      <c r="U33" s="4" cm="1">
        <f t="array" aca="1" ref="U33" ca="1">IFERROR(INDEX('Build Scenarios'!$D$1:$O$510, MATCH(1, ('Build Scenarios'!$C$1:$C$510= $C33) * ('Build Scenarios'!$B$1:$B$510 = $Q33), 0), MATCH(U$12, 'Build Scenarios'!$D$5:$O$5, 0))
* INDEX('Cost Data'!$N$1:$U$500, MATCH(1, ('Cost Data'!$B$1:$B$500 = $Q33) * ('Cost Data'!$C$1:$C$500 = $R33), 0), MATCH($C33, 'Cost Data'!$N$12:$U$12, 0)), 0)</f>
        <v>0</v>
      </c>
      <c r="V33" s="4" cm="1">
        <f t="array" aca="1" ref="V33" ca="1">IFERROR(INDEX('Build Scenarios'!$D$1:$O$510, MATCH(1, ('Build Scenarios'!$C$1:$C$510= $C33) * ('Build Scenarios'!$B$1:$B$510 = $Q33), 0), MATCH(V$12, 'Build Scenarios'!$D$5:$O$5, 0))
* INDEX('Cost Data'!$N$1:$U$500, MATCH(1, ('Cost Data'!$B$1:$B$500 = $Q33) * ('Cost Data'!$C$1:$C$500 = $R33), 0), MATCH($C33, 'Cost Data'!$N$12:$U$12, 0)), 0)</f>
        <v>0</v>
      </c>
      <c r="W33" s="4" cm="1">
        <f t="array" aca="1" ref="W33" ca="1">IFERROR(INDEX('Build Scenarios'!$D$1:$O$510, MATCH(1, ('Build Scenarios'!$C$1:$C$510= $C33) * ('Build Scenarios'!$B$1:$B$510 = $Q33), 0), MATCH(W$12, 'Build Scenarios'!$D$5:$O$5, 0))
* INDEX('Cost Data'!$N$1:$U$500, MATCH(1, ('Cost Data'!$B$1:$B$500 = $Q33) * ('Cost Data'!$C$1:$C$500 = $R33), 0), MATCH($C33, 'Cost Data'!$N$12:$U$12, 0)), 0)</f>
        <v>0</v>
      </c>
      <c r="X33" s="4" cm="1">
        <f t="array" aca="1" ref="X33" ca="1">IFERROR(INDEX('Build Scenarios'!$D$1:$O$510, MATCH(1, ('Build Scenarios'!$C$1:$C$510= $C33) * ('Build Scenarios'!$B$1:$B$510 = $Q33), 0), MATCH(X$12, 'Build Scenarios'!$D$5:$O$5, 0))
* INDEX('Cost Data'!$N$1:$U$500, MATCH(1, ('Cost Data'!$B$1:$B$500 = $Q33) * ('Cost Data'!$C$1:$C$500 = $R33), 0), MATCH($C33, 'Cost Data'!$N$12:$U$12, 0)), 0)</f>
        <v>0</v>
      </c>
      <c r="Y33" s="4" cm="1">
        <f t="array" aca="1" ref="Y33" ca="1">IFERROR(INDEX('Build Scenarios'!$D$1:$O$510, MATCH(1, ('Build Scenarios'!$C$1:$C$510= $C33) * ('Build Scenarios'!$B$1:$B$510 = $Q33), 0), MATCH(Y$12, 'Build Scenarios'!$D$5:$O$5, 0))
* INDEX('Cost Data'!$N$1:$U$500, MATCH(1, ('Cost Data'!$B$1:$B$500 = $Q33) * ('Cost Data'!$C$1:$C$500 = $R33), 0), MATCH($C33, 'Cost Data'!$N$12:$U$12, 0)), 0)</f>
        <v>0</v>
      </c>
      <c r="Z33" s="4" cm="1">
        <f t="array" aca="1" ref="Z33" ca="1">IFERROR(INDEX('Build Scenarios'!$D$1:$O$510, MATCH(1, ('Build Scenarios'!$C$1:$C$510= $C33) * ('Build Scenarios'!$B$1:$B$510 = $Q33), 0), MATCH(Z$12, 'Build Scenarios'!$D$5:$O$5, 0))
* INDEX('Cost Data'!$N$1:$U$500, MATCH(1, ('Cost Data'!$B$1:$B$500 = $Q33) * ('Cost Data'!$C$1:$C$500 = $R33), 0), MATCH($C33, 'Cost Data'!$N$12:$U$12, 0)), 0)</f>
        <v>0</v>
      </c>
      <c r="AA33" s="4" cm="1">
        <f t="array" aca="1" ref="AA33" ca="1">IFERROR(INDEX('Build Scenarios'!$D$1:$O$510, MATCH(1, ('Build Scenarios'!$C$1:$C$510= $C33) * ('Build Scenarios'!$B$1:$B$510 = $Q33), 0), MATCH(AA$12, 'Build Scenarios'!$D$5:$O$5, 0))
* INDEX('Cost Data'!$N$1:$U$500, MATCH(1, ('Cost Data'!$B$1:$B$500 = $Q33) * ('Cost Data'!$C$1:$C$500 = $R33), 0), MATCH($C33, 'Cost Data'!$N$12:$U$12, 0)), 0)</f>
        <v>11.530433540305474</v>
      </c>
      <c r="AB33" s="4" cm="1">
        <f t="array" aca="1" ref="AB33" ca="1">IFERROR(INDEX('Build Scenarios'!$D$1:$O$510, MATCH(1, ('Build Scenarios'!$C$1:$C$510= $C33) * ('Build Scenarios'!$B$1:$B$510 = $Q33), 0), MATCH(AB$12, 'Build Scenarios'!$D$5:$O$5, 0))
* INDEX('Cost Data'!$N$1:$U$500, MATCH(1, ('Cost Data'!$B$1:$B$500 = $Q33) * ('Cost Data'!$C$1:$C$500 = $R33), 0), MATCH($C33, 'Cost Data'!$N$12:$U$12, 0)), 0)</f>
        <v>11.530433540305474</v>
      </c>
      <c r="AC33" s="4" cm="1">
        <f t="array" aca="1" ref="AC33" ca="1">IFERROR(INDEX('Build Scenarios'!$D$1:$O$510, MATCH(1, ('Build Scenarios'!$C$1:$C$510= $C33) * ('Build Scenarios'!$B$1:$B$510 = $Q33), 0), MATCH(AC$12, 'Build Scenarios'!$D$5:$O$5, 0))
* INDEX('Cost Data'!$N$1:$U$500, MATCH(1, ('Cost Data'!$B$1:$B$500 = $Q33) * ('Cost Data'!$C$1:$C$500 = $R33), 0), MATCH($C33, 'Cost Data'!$N$12:$U$12, 0)), 0)</f>
        <v>11.530433540305474</v>
      </c>
      <c r="AD33" s="4" cm="1">
        <f t="array" aca="1" ref="AD33" ca="1">IFERROR(INDEX('Build Scenarios'!$D$1:$O$510, MATCH(1, ('Build Scenarios'!$C$1:$C$510= $C33) * ('Build Scenarios'!$B$1:$B$510 = $Q33), 0), MATCH(AD$12, 'Build Scenarios'!$D$5:$O$5, 0))
* INDEX('Cost Data'!$N$1:$U$500, MATCH(1, ('Cost Data'!$B$1:$B$500 = $Q33) * ('Cost Data'!$C$1:$C$500 = $R33), 0), MATCH($C33, 'Cost Data'!$N$12:$U$12, 0)), 0)</f>
        <v>11.530433540305474</v>
      </c>
      <c r="AF33" s="11" t="str">
        <f t="shared" si="20"/>
        <v>Humboldt Bay</v>
      </c>
      <c r="AG33" s="11" t="str" cm="1">
        <f t="array" aca="1" ref="AG33" ca="1">INDEX('Cost Scenario Settings'!$D$32:$L$101, MATCH(1, ('Cost Scenario Settings'!$C$32:$C$101 = $B33) * ('Cost Scenario Settings'!$B$32:$B$101 = AF33), 0), MATCH($C33, 'Cost Scenario Settings'!$D$31:$L$31, 0))</f>
        <v>Tx - E3 High</v>
      </c>
      <c r="AH33" s="4" cm="1">
        <f t="array" aca="1" ref="AH33" ca="1">IFERROR(INDEX('Build Scenarios'!$D$1:$O$510, MATCH(1, ('Build Scenarios'!$C$1:$C$510= $C33) * ('Build Scenarios'!$B$1:$B$510 = $AF33), 0), MATCH(AH$12, 'Build Scenarios'!$D$5:$O$5, 0))
* INDEX('Cost Data'!$N$1:$U$500, MATCH(1, ('Cost Data'!$B$1:$B$500 = $AF33) * ('Cost Data'!$C$1:$C$500 = $AG33), 0), MATCH($C33, 'Cost Data'!$N$12:$U$12, 0)), 0)</f>
        <v>0</v>
      </c>
      <c r="AI33" s="4" cm="1">
        <f t="array" aca="1" ref="AI33" ca="1">IFERROR(INDEX('Build Scenarios'!$D$1:$O$510, MATCH(1, ('Build Scenarios'!$C$1:$C$510= $C33) * ('Build Scenarios'!$B$1:$B$510 = $AF33), 0), MATCH(AI$12, 'Build Scenarios'!$D$5:$O$5, 0))
* INDEX('Cost Data'!$N$1:$U$500, MATCH(1, ('Cost Data'!$B$1:$B$500 = $AF33) * ('Cost Data'!$C$1:$C$500 = $AG33), 0), MATCH($C33, 'Cost Data'!$N$12:$U$12, 0)), 0)</f>
        <v>0</v>
      </c>
      <c r="AJ33" s="4" cm="1">
        <f t="array" aca="1" ref="AJ33" ca="1">IFERROR(INDEX('Build Scenarios'!$D$1:$O$510, MATCH(1, ('Build Scenarios'!$C$1:$C$510= $C33) * ('Build Scenarios'!$B$1:$B$510 = $AF33), 0), MATCH(AJ$12, 'Build Scenarios'!$D$5:$O$5, 0))
* INDEX('Cost Data'!$N$1:$U$500, MATCH(1, ('Cost Data'!$B$1:$B$500 = $AF33) * ('Cost Data'!$C$1:$C$500 = $AG33), 0), MATCH($C33, 'Cost Data'!$N$12:$U$12, 0)), 0)</f>
        <v>0</v>
      </c>
      <c r="AK33" s="4" cm="1">
        <f t="array" aca="1" ref="AK33" ca="1">IFERROR(INDEX('Build Scenarios'!$D$1:$O$510, MATCH(1, ('Build Scenarios'!$C$1:$C$510= $C33) * ('Build Scenarios'!$B$1:$B$510 = $AF33), 0), MATCH(AK$12, 'Build Scenarios'!$D$5:$O$5, 0))
* INDEX('Cost Data'!$N$1:$U$500, MATCH(1, ('Cost Data'!$B$1:$B$500 = $AF33) * ('Cost Data'!$C$1:$C$500 = $AG33), 0), MATCH($C33, 'Cost Data'!$N$12:$U$12, 0)), 0)</f>
        <v>0</v>
      </c>
      <c r="AL33" s="4" cm="1">
        <f t="array" aca="1" ref="AL33" ca="1">IFERROR(INDEX('Build Scenarios'!$D$1:$O$510, MATCH(1, ('Build Scenarios'!$C$1:$C$510= $C33) * ('Build Scenarios'!$B$1:$B$510 = $AF33), 0), MATCH(AL$12, 'Build Scenarios'!$D$5:$O$5, 0))
* INDEX('Cost Data'!$N$1:$U$500, MATCH(1, ('Cost Data'!$B$1:$B$500 = $AF33) * ('Cost Data'!$C$1:$C$500 = $AG33), 0), MATCH($C33, 'Cost Data'!$N$12:$U$12, 0)), 0)</f>
        <v>0</v>
      </c>
      <c r="AM33" s="4" cm="1">
        <f t="array" aca="1" ref="AM33" ca="1">IFERROR(INDEX('Build Scenarios'!$D$1:$O$510, MATCH(1, ('Build Scenarios'!$C$1:$C$510= $C33) * ('Build Scenarios'!$B$1:$B$510 = $AF33), 0), MATCH(AM$12, 'Build Scenarios'!$D$5:$O$5, 0))
* INDEX('Cost Data'!$N$1:$U$500, MATCH(1, ('Cost Data'!$B$1:$B$500 = $AF33) * ('Cost Data'!$C$1:$C$500 = $AG33), 0), MATCH($C33, 'Cost Data'!$N$12:$U$12, 0)), 0)</f>
        <v>0</v>
      </c>
      <c r="AN33" s="4" cm="1">
        <f t="array" aca="1" ref="AN33" ca="1">IFERROR(INDEX('Build Scenarios'!$D$1:$O$510, MATCH(1, ('Build Scenarios'!$C$1:$C$510= $C33) * ('Build Scenarios'!$B$1:$B$510 = $AF33), 0), MATCH(AN$12, 'Build Scenarios'!$D$5:$O$5, 0))
* INDEX('Cost Data'!$N$1:$U$500, MATCH(1, ('Cost Data'!$B$1:$B$500 = $AF33) * ('Cost Data'!$C$1:$C$500 = $AG33), 0), MATCH($C33, 'Cost Data'!$N$12:$U$12, 0)), 0)</f>
        <v>0</v>
      </c>
      <c r="AO33" s="4" cm="1">
        <f t="array" aca="1" ref="AO33" ca="1">IFERROR(INDEX('Build Scenarios'!$D$1:$O$510, MATCH(1, ('Build Scenarios'!$C$1:$C$510= $C33) * ('Build Scenarios'!$B$1:$B$510 = $AF33), 0), MATCH(AO$12, 'Build Scenarios'!$D$5:$O$5, 0))
* INDEX('Cost Data'!$N$1:$U$500, MATCH(1, ('Cost Data'!$B$1:$B$500 = $AF33) * ('Cost Data'!$C$1:$C$500 = $AG33), 0), MATCH($C33, 'Cost Data'!$N$12:$U$12, 0)), 0)</f>
        <v>0</v>
      </c>
      <c r="AP33" s="4" cm="1">
        <f t="array" aca="1" ref="AP33" ca="1">IFERROR(INDEX('Build Scenarios'!$D$1:$O$510, MATCH(1, ('Build Scenarios'!$C$1:$C$510= $C33) * ('Build Scenarios'!$B$1:$B$510 = $AF33), 0), MATCH(AP$12, 'Build Scenarios'!$D$5:$O$5, 0))
* INDEX('Cost Data'!$N$1:$U$500, MATCH(1, ('Cost Data'!$B$1:$B$500 = $AF33) * ('Cost Data'!$C$1:$C$500 = $AG33), 0), MATCH($C33, 'Cost Data'!$N$12:$U$12, 0)), 0)</f>
        <v>496.87200000000007</v>
      </c>
      <c r="AQ33" s="4" cm="1">
        <f t="array" aca="1" ref="AQ33" ca="1">IFERROR(INDEX('Build Scenarios'!$D$1:$O$510, MATCH(1, ('Build Scenarios'!$C$1:$C$510= $C33) * ('Build Scenarios'!$B$1:$B$510 = $AF33), 0), MATCH(AQ$12, 'Build Scenarios'!$D$5:$O$5, 0))
* INDEX('Cost Data'!$N$1:$U$500, MATCH(1, ('Cost Data'!$B$1:$B$500 = $AF33) * ('Cost Data'!$C$1:$C$500 = $AG33), 0), MATCH($C33, 'Cost Data'!$N$12:$U$12, 0)), 0)</f>
        <v>496.87200000000007</v>
      </c>
      <c r="AR33" s="4" cm="1">
        <f t="array" aca="1" ref="AR33" ca="1">IFERROR(INDEX('Build Scenarios'!$D$1:$O$510, MATCH(1, ('Build Scenarios'!$C$1:$C$510= $C33) * ('Build Scenarios'!$B$1:$B$510 = $AF33), 0), MATCH(AR$12, 'Build Scenarios'!$D$5:$O$5, 0))
* INDEX('Cost Data'!$N$1:$U$500, MATCH(1, ('Cost Data'!$B$1:$B$500 = $AF33) * ('Cost Data'!$C$1:$C$500 = $AG33), 0), MATCH($C33, 'Cost Data'!$N$12:$U$12, 0)), 0)</f>
        <v>496.87200000000007</v>
      </c>
      <c r="AS33" s="4" cm="1">
        <f t="array" aca="1" ref="AS33" ca="1">IFERROR(INDEX('Build Scenarios'!$D$1:$O$510, MATCH(1, ('Build Scenarios'!$C$1:$C$510= $C33) * ('Build Scenarios'!$B$1:$B$510 = $AF33), 0), MATCH(AS$12, 'Build Scenarios'!$D$5:$O$5, 0))
* INDEX('Cost Data'!$N$1:$U$500, MATCH(1, ('Cost Data'!$B$1:$B$500 = $AF33) * ('Cost Data'!$C$1:$C$500 = $AG33), 0), MATCH($C33, 'Cost Data'!$N$12:$U$12, 0)), 0)</f>
        <v>496.87200000000007</v>
      </c>
      <c r="AU33" s="11" t="str">
        <f t="shared" si="21"/>
        <v>Del Norte</v>
      </c>
      <c r="AV33" s="11" t="str" cm="1">
        <f t="array" aca="1" ref="AV33" ca="1">INDEX('Cost Scenario Settings'!$D$32:$L$101, MATCH(1, ('Cost Scenario Settings'!$C$32:$C$101 = $B33) * ('Cost Scenario Settings'!$B$32:$B$101 = AU33), 0), MATCH($C33, 'Cost Scenario Settings'!$D$31:$L$31, 0))</f>
        <v>Tx - E3 High</v>
      </c>
      <c r="AW33" s="4" cm="1">
        <f t="array" aca="1" ref="AW33" ca="1">IFERROR(INDEX('Build Scenarios'!$D$1:$O$510, MATCH(1, ('Build Scenarios'!$C$1:$C$510= $C33) * ('Build Scenarios'!$B$1:$B$510 = $AU33), 0), MATCH(AW$12, 'Build Scenarios'!$D$5:$O$5, 0))
* INDEX('Cost Data'!$N$1:$U$500, MATCH(1, ('Cost Data'!$B$1:$B$500 = $AU33) * ('Cost Data'!$C$1:$C$500 = $AV33), 0), MATCH($C33, 'Cost Data'!$N$12:$U$12, 0)), 0)</f>
        <v>0</v>
      </c>
      <c r="AX33" s="4" cm="1">
        <f t="array" aca="1" ref="AX33" ca="1">IFERROR(INDEX('Build Scenarios'!$D$1:$O$510, MATCH(1, ('Build Scenarios'!$C$1:$C$510= $C33) * ('Build Scenarios'!$B$1:$B$510 = $AU33), 0), MATCH(AX$12, 'Build Scenarios'!$D$5:$O$5, 0))
* INDEX('Cost Data'!$N$1:$U$500, MATCH(1, ('Cost Data'!$B$1:$B$500 = $AU33) * ('Cost Data'!$C$1:$C$500 = $AV33), 0), MATCH($C33, 'Cost Data'!$N$12:$U$12, 0)), 0)</f>
        <v>0</v>
      </c>
      <c r="AY33" s="4" cm="1">
        <f t="array" aca="1" ref="AY33" ca="1">IFERROR(INDEX('Build Scenarios'!$D$1:$O$510, MATCH(1, ('Build Scenarios'!$C$1:$C$510= $C33) * ('Build Scenarios'!$B$1:$B$510 = $AU33), 0), MATCH(AY$12, 'Build Scenarios'!$D$5:$O$5, 0))
* INDEX('Cost Data'!$N$1:$U$500, MATCH(1, ('Cost Data'!$B$1:$B$500 = $AU33) * ('Cost Data'!$C$1:$C$500 = $AV33), 0), MATCH($C33, 'Cost Data'!$N$12:$U$12, 0)), 0)</f>
        <v>0</v>
      </c>
      <c r="AZ33" s="4" cm="1">
        <f t="array" aca="1" ref="AZ33" ca="1">IFERROR(INDEX('Build Scenarios'!$D$1:$O$510, MATCH(1, ('Build Scenarios'!$C$1:$C$510= $C33) * ('Build Scenarios'!$B$1:$B$510 = $AU33), 0), MATCH(AZ$12, 'Build Scenarios'!$D$5:$O$5, 0))
* INDEX('Cost Data'!$N$1:$U$500, MATCH(1, ('Cost Data'!$B$1:$B$500 = $AU33) * ('Cost Data'!$C$1:$C$500 = $AV33), 0), MATCH($C33, 'Cost Data'!$N$12:$U$12, 0)), 0)</f>
        <v>0</v>
      </c>
      <c r="BA33" s="4" cm="1">
        <f t="array" aca="1" ref="BA33" ca="1">IFERROR(INDEX('Build Scenarios'!$D$1:$O$510, MATCH(1, ('Build Scenarios'!$C$1:$C$510= $C33) * ('Build Scenarios'!$B$1:$B$510 = $AU33), 0), MATCH(BA$12, 'Build Scenarios'!$D$5:$O$5, 0))
* INDEX('Cost Data'!$N$1:$U$500, MATCH(1, ('Cost Data'!$B$1:$B$500 = $AU33) * ('Cost Data'!$C$1:$C$500 = $AV33), 0), MATCH($C33, 'Cost Data'!$N$12:$U$12, 0)), 0)</f>
        <v>0</v>
      </c>
      <c r="BB33" s="4" cm="1">
        <f t="array" aca="1" ref="BB33" ca="1">IFERROR(INDEX('Build Scenarios'!$D$1:$O$510, MATCH(1, ('Build Scenarios'!$C$1:$C$510= $C33) * ('Build Scenarios'!$B$1:$B$510 = $AU33), 0), MATCH(BB$12, 'Build Scenarios'!$D$5:$O$5, 0))
* INDEX('Cost Data'!$N$1:$U$500, MATCH(1, ('Cost Data'!$B$1:$B$500 = $AU33) * ('Cost Data'!$C$1:$C$500 = $AV33), 0), MATCH($C33, 'Cost Data'!$N$12:$U$12, 0)), 0)</f>
        <v>0</v>
      </c>
      <c r="BC33" s="4" cm="1">
        <f t="array" aca="1" ref="BC33" ca="1">IFERROR(INDEX('Build Scenarios'!$D$1:$O$510, MATCH(1, ('Build Scenarios'!$C$1:$C$510= $C33) * ('Build Scenarios'!$B$1:$B$510 = $AU33), 0), MATCH(BC$12, 'Build Scenarios'!$D$5:$O$5, 0))
* INDEX('Cost Data'!$N$1:$U$500, MATCH(1, ('Cost Data'!$B$1:$B$500 = $AU33) * ('Cost Data'!$C$1:$C$500 = $AV33), 0), MATCH($C33, 'Cost Data'!$N$12:$U$12, 0)), 0)</f>
        <v>0</v>
      </c>
      <c r="BD33" s="4" cm="1">
        <f t="array" aca="1" ref="BD33" ca="1">IFERROR(INDEX('Build Scenarios'!$D$1:$O$510, MATCH(1, ('Build Scenarios'!$C$1:$C$510= $C33) * ('Build Scenarios'!$B$1:$B$510 = $AU33), 0), MATCH(BD$12, 'Build Scenarios'!$D$5:$O$5, 0))
* INDEX('Cost Data'!$N$1:$U$500, MATCH(1, ('Cost Data'!$B$1:$B$500 = $AU33) * ('Cost Data'!$C$1:$C$500 = $AV33), 0), MATCH($C33, 'Cost Data'!$N$12:$U$12, 0)), 0)</f>
        <v>0</v>
      </c>
      <c r="BE33" s="4" cm="1">
        <f t="array" aca="1" ref="BE33" ca="1">IFERROR(INDEX('Build Scenarios'!$D$1:$O$510, MATCH(1, ('Build Scenarios'!$C$1:$C$510= $C33) * ('Build Scenarios'!$B$1:$B$510 = $AU33), 0), MATCH(BE$12, 'Build Scenarios'!$D$5:$O$5, 0))
* INDEX('Cost Data'!$N$1:$U$500, MATCH(1, ('Cost Data'!$B$1:$B$500 = $AU33) * ('Cost Data'!$C$1:$C$500 = $AV33), 0), MATCH($C33, 'Cost Data'!$N$12:$U$12, 0)), 0)</f>
        <v>0</v>
      </c>
      <c r="BF33" s="4" cm="1">
        <f t="array" aca="1" ref="BF33" ca="1">IFERROR(INDEX('Build Scenarios'!$D$1:$O$510, MATCH(1, ('Build Scenarios'!$C$1:$C$510= $C33) * ('Build Scenarios'!$B$1:$B$510 = $AU33), 0), MATCH(BF$12, 'Build Scenarios'!$D$5:$O$5, 0))
* INDEX('Cost Data'!$N$1:$U$500, MATCH(1, ('Cost Data'!$B$1:$B$500 = $AU33) * ('Cost Data'!$C$1:$C$500 = $AV33), 0), MATCH($C33, 'Cost Data'!$N$12:$U$12, 0)), 0)</f>
        <v>0</v>
      </c>
      <c r="BG33" s="4" cm="1">
        <f t="array" aca="1" ref="BG33" ca="1">IFERROR(INDEX('Build Scenarios'!$D$1:$O$510, MATCH(1, ('Build Scenarios'!$C$1:$C$510= $C33) * ('Build Scenarios'!$B$1:$B$510 = $AU33), 0), MATCH(BG$12, 'Build Scenarios'!$D$5:$O$5, 0))
* INDEX('Cost Data'!$N$1:$U$500, MATCH(1, ('Cost Data'!$B$1:$B$500 = $AU33) * ('Cost Data'!$C$1:$C$500 = $AV33), 0), MATCH($C33, 'Cost Data'!$N$12:$U$12, 0)), 0)</f>
        <v>0</v>
      </c>
      <c r="BH33" s="4" cm="1">
        <f t="array" aca="1" ref="BH33" ca="1">IFERROR(INDEX('Build Scenarios'!$D$1:$O$510, MATCH(1, ('Build Scenarios'!$C$1:$C$510= $C33) * ('Build Scenarios'!$B$1:$B$510 = $AU33), 0), MATCH(BH$12, 'Build Scenarios'!$D$5:$O$5, 0))
* INDEX('Cost Data'!$N$1:$U$500, MATCH(1, ('Cost Data'!$B$1:$B$500 = $AU33) * ('Cost Data'!$C$1:$C$500 = $AV33), 0), MATCH($C33, 'Cost Data'!$N$12:$U$12, 0)), 0)</f>
        <v>1483.2</v>
      </c>
      <c r="BJ33" s="11" t="str">
        <f t="shared" si="22"/>
        <v>Cape Mendocino</v>
      </c>
      <c r="BK33" s="11" cm="1">
        <f t="array" aca="1" ref="BK33" ca="1">INDEX('Cost Scenario Settings'!$D$32:$L$101, MATCH(1, ('Cost Scenario Settings'!$C$32:$C$101 = $B33) * ('Cost Scenario Settings'!$B$32:$B$101 = BJ33), 0), MATCH($C33, 'Cost Scenario Settings'!$D$31:$L$31, 0))</f>
        <v>0</v>
      </c>
      <c r="BL33" s="4" cm="1">
        <f t="array" aca="1" ref="BL33" ca="1">IFERROR(INDEX('Build Scenarios'!$D$1:$O$510, MATCH(1, ('Build Scenarios'!$C$1:$C$510= $C33) * ('Build Scenarios'!$B$1:$B$510 = $BJ33), 0), MATCH(BL$12, 'Build Scenarios'!$D$5:$O$5, 0))
* INDEX('Cost Data'!$N$1:$U$500, MATCH(1, ('Cost Data'!$B$1:$B$500 = $BJ33) * ('Cost Data'!$C$1:$C$500 = $BK33), 0), MATCH($C33, 'Cost Data'!$N$12:$U$12, 0)), 0)</f>
        <v>0</v>
      </c>
      <c r="BM33" s="4" cm="1">
        <f t="array" aca="1" ref="BM33" ca="1">IFERROR(INDEX('Build Scenarios'!$D$1:$O$510, MATCH(1, ('Build Scenarios'!$C$1:$C$510= $C33) * ('Build Scenarios'!$B$1:$B$510 = $BJ33), 0), MATCH(BM$12, 'Build Scenarios'!$D$5:$O$5, 0))
* INDEX('Cost Data'!$N$1:$U$500, MATCH(1, ('Cost Data'!$B$1:$B$500 = $BJ33) * ('Cost Data'!$C$1:$C$500 = $BK33), 0), MATCH($C33, 'Cost Data'!$N$12:$U$12, 0)), 0)</f>
        <v>0</v>
      </c>
      <c r="BN33" s="4" cm="1">
        <f t="array" aca="1" ref="BN33" ca="1">IFERROR(INDEX('Build Scenarios'!$D$1:$O$510, MATCH(1, ('Build Scenarios'!$C$1:$C$510= $C33) * ('Build Scenarios'!$B$1:$B$510 = $BJ33), 0), MATCH(BN$12, 'Build Scenarios'!$D$5:$O$5, 0))
* INDEX('Cost Data'!$N$1:$U$500, MATCH(1, ('Cost Data'!$B$1:$B$500 = $BJ33) * ('Cost Data'!$C$1:$C$500 = $BK33), 0), MATCH($C33, 'Cost Data'!$N$12:$U$12, 0)), 0)</f>
        <v>0</v>
      </c>
      <c r="BO33" s="4" cm="1">
        <f t="array" aca="1" ref="BO33" ca="1">IFERROR(INDEX('Build Scenarios'!$D$1:$O$510, MATCH(1, ('Build Scenarios'!$C$1:$C$510= $C33) * ('Build Scenarios'!$B$1:$B$510 = $BJ33), 0), MATCH(BO$12, 'Build Scenarios'!$D$5:$O$5, 0))
* INDEX('Cost Data'!$N$1:$U$500, MATCH(1, ('Cost Data'!$B$1:$B$500 = $BJ33) * ('Cost Data'!$C$1:$C$500 = $BK33), 0), MATCH($C33, 'Cost Data'!$N$12:$U$12, 0)), 0)</f>
        <v>0</v>
      </c>
      <c r="BP33" s="4" cm="1">
        <f t="array" aca="1" ref="BP33" ca="1">IFERROR(INDEX('Build Scenarios'!$D$1:$O$510, MATCH(1, ('Build Scenarios'!$C$1:$C$510= $C33) * ('Build Scenarios'!$B$1:$B$510 = $BJ33), 0), MATCH(BP$12, 'Build Scenarios'!$D$5:$O$5, 0))
* INDEX('Cost Data'!$N$1:$U$500, MATCH(1, ('Cost Data'!$B$1:$B$500 = $BJ33) * ('Cost Data'!$C$1:$C$500 = $BK33), 0), MATCH($C33, 'Cost Data'!$N$12:$U$12, 0)), 0)</f>
        <v>0</v>
      </c>
      <c r="BQ33" s="4" cm="1">
        <f t="array" aca="1" ref="BQ33" ca="1">IFERROR(INDEX('Build Scenarios'!$D$1:$O$510, MATCH(1, ('Build Scenarios'!$C$1:$C$510= $C33) * ('Build Scenarios'!$B$1:$B$510 = $BJ33), 0), MATCH(BQ$12, 'Build Scenarios'!$D$5:$O$5, 0))
* INDEX('Cost Data'!$N$1:$U$500, MATCH(1, ('Cost Data'!$B$1:$B$500 = $BJ33) * ('Cost Data'!$C$1:$C$500 = $BK33), 0), MATCH($C33, 'Cost Data'!$N$12:$U$12, 0)), 0)</f>
        <v>0</v>
      </c>
      <c r="BR33" s="4" cm="1">
        <f t="array" aca="1" ref="BR33" ca="1">IFERROR(INDEX('Build Scenarios'!$D$1:$O$510, MATCH(1, ('Build Scenarios'!$C$1:$C$510= $C33) * ('Build Scenarios'!$B$1:$B$510 = $BJ33), 0), MATCH(BR$12, 'Build Scenarios'!$D$5:$O$5, 0))
* INDEX('Cost Data'!$N$1:$U$500, MATCH(1, ('Cost Data'!$B$1:$B$500 = $BJ33) * ('Cost Data'!$C$1:$C$500 = $BK33), 0), MATCH($C33, 'Cost Data'!$N$12:$U$12, 0)), 0)</f>
        <v>0</v>
      </c>
      <c r="BS33" s="4" cm="1">
        <f t="array" aca="1" ref="BS33" ca="1">IFERROR(INDEX('Build Scenarios'!$D$1:$O$510, MATCH(1, ('Build Scenarios'!$C$1:$C$510= $C33) * ('Build Scenarios'!$B$1:$B$510 = $BJ33), 0), MATCH(BS$12, 'Build Scenarios'!$D$5:$O$5, 0))
* INDEX('Cost Data'!$N$1:$U$500, MATCH(1, ('Cost Data'!$B$1:$B$500 = $BJ33) * ('Cost Data'!$C$1:$C$500 = $BK33), 0), MATCH($C33, 'Cost Data'!$N$12:$U$12, 0)), 0)</f>
        <v>0</v>
      </c>
      <c r="BT33" s="4" cm="1">
        <f t="array" aca="1" ref="BT33" ca="1">IFERROR(INDEX('Build Scenarios'!$D$1:$O$510, MATCH(1, ('Build Scenarios'!$C$1:$C$510= $C33) * ('Build Scenarios'!$B$1:$B$510 = $BJ33), 0), MATCH(BT$12, 'Build Scenarios'!$D$5:$O$5, 0))
* INDEX('Cost Data'!$N$1:$U$500, MATCH(1, ('Cost Data'!$B$1:$B$500 = $BJ33) * ('Cost Data'!$C$1:$C$500 = $BK33), 0), MATCH($C33, 'Cost Data'!$N$12:$U$12, 0)), 0)</f>
        <v>0</v>
      </c>
      <c r="BU33" s="4" cm="1">
        <f t="array" aca="1" ref="BU33" ca="1">IFERROR(INDEX('Build Scenarios'!$D$1:$O$510, MATCH(1, ('Build Scenarios'!$C$1:$C$510= $C33) * ('Build Scenarios'!$B$1:$B$510 = $BJ33), 0), MATCH(BU$12, 'Build Scenarios'!$D$5:$O$5, 0))
* INDEX('Cost Data'!$N$1:$U$500, MATCH(1, ('Cost Data'!$B$1:$B$500 = $BJ33) * ('Cost Data'!$C$1:$C$500 = $BK33), 0), MATCH($C33, 'Cost Data'!$N$12:$U$12, 0)), 0)</f>
        <v>0</v>
      </c>
      <c r="BV33" s="4" cm="1">
        <f t="array" aca="1" ref="BV33" ca="1">IFERROR(INDEX('Build Scenarios'!$D$1:$O$510, MATCH(1, ('Build Scenarios'!$C$1:$C$510= $C33) * ('Build Scenarios'!$B$1:$B$510 = $BJ33), 0), MATCH(BV$12, 'Build Scenarios'!$D$5:$O$5, 0))
* INDEX('Cost Data'!$N$1:$U$500, MATCH(1, ('Cost Data'!$B$1:$B$500 = $BJ33) * ('Cost Data'!$C$1:$C$500 = $BK33), 0), MATCH($C33, 'Cost Data'!$N$12:$U$12, 0)), 0)</f>
        <v>0</v>
      </c>
      <c r="BW33" s="4" cm="1">
        <f t="array" aca="1" ref="BW33" ca="1">IFERROR(INDEX('Build Scenarios'!$D$1:$O$510, MATCH(1, ('Build Scenarios'!$C$1:$C$510= $C33) * ('Build Scenarios'!$B$1:$B$510 = $BJ33), 0), MATCH(BW$12, 'Build Scenarios'!$D$5:$O$5, 0))
* INDEX('Cost Data'!$N$1:$U$500, MATCH(1, ('Cost Data'!$B$1:$B$500 = $BJ33) * ('Cost Data'!$C$1:$C$500 = $BK33), 0), MATCH($C33, 'Cost Data'!$N$12:$U$12, 0)), 0)</f>
        <v>0</v>
      </c>
    </row>
    <row r="34" spans="2:75" x14ac:dyDescent="0.2">
      <c r="B34" s="11" t="str">
        <f t="shared" ca="1" si="18"/>
        <v>Tx - High</v>
      </c>
      <c r="C34" s="8" t="s">
        <v>62</v>
      </c>
      <c r="D34" s="4">
        <f t="shared" ca="1" si="17"/>
        <v>0</v>
      </c>
      <c r="E34" s="4">
        <f t="shared" ca="1" si="17"/>
        <v>0</v>
      </c>
      <c r="F34" s="4">
        <f t="shared" ca="1" si="17"/>
        <v>0</v>
      </c>
      <c r="G34" s="4">
        <f t="shared" ca="1" si="17"/>
        <v>0</v>
      </c>
      <c r="H34" s="4">
        <f t="shared" ca="1" si="17"/>
        <v>11.530433540305474</v>
      </c>
      <c r="I34" s="4">
        <f t="shared" ca="1" si="17"/>
        <v>11.530433540305474</v>
      </c>
      <c r="J34" s="4">
        <f t="shared" ca="1" si="17"/>
        <v>11.530433540305474</v>
      </c>
      <c r="K34" s="4">
        <f t="shared" ca="1" si="17"/>
        <v>11.530433540305474</v>
      </c>
      <c r="L34" s="4">
        <f t="shared" ca="1" si="17"/>
        <v>508.40243354030554</v>
      </c>
      <c r="M34" s="4">
        <f t="shared" ca="1" si="17"/>
        <v>1991.6024335403056</v>
      </c>
      <c r="N34" s="4">
        <f t="shared" ca="1" si="17"/>
        <v>1991.6024335403056</v>
      </c>
      <c r="O34" s="4">
        <f t="shared" ca="1" si="17"/>
        <v>3742.7054335403054</v>
      </c>
      <c r="Q34" s="11" t="str">
        <f t="shared" si="19"/>
        <v>Morro Bay</v>
      </c>
      <c r="R34" s="11" t="str" cm="1">
        <f t="array" aca="1" ref="R34" ca="1">INDEX('Cost Scenario Settings'!$D$32:$L$101, MATCH(1, ('Cost Scenario Settings'!$C$32:$C$101 = $B34) * ('Cost Scenario Settings'!$B$32:$B$101 = Q34), 0), MATCH($C34, 'Cost Scenario Settings'!$D$31:$L$31, 0))</f>
        <v>Tx - PSP Morro</v>
      </c>
      <c r="S34" s="4" cm="1">
        <f t="array" aca="1" ref="S34" ca="1">IFERROR(INDEX('Build Scenarios'!$D$1:$O$510, MATCH(1, ('Build Scenarios'!$C$1:$C$510= $C34) * ('Build Scenarios'!$B$1:$B$510 = $Q34), 0), MATCH(S$12, 'Build Scenarios'!$D$5:$O$5, 0))
* INDEX('Cost Data'!$N$1:$U$500, MATCH(1, ('Cost Data'!$B$1:$B$500 = $Q34) * ('Cost Data'!$C$1:$C$500 = $R34), 0), MATCH($C34, 'Cost Data'!$N$12:$U$12, 0)), 0)</f>
        <v>0</v>
      </c>
      <c r="T34" s="4" cm="1">
        <f t="array" aca="1" ref="T34" ca="1">IFERROR(INDEX('Build Scenarios'!$D$1:$O$510, MATCH(1, ('Build Scenarios'!$C$1:$C$510= $C34) * ('Build Scenarios'!$B$1:$B$510 = $Q34), 0), MATCH(T$12, 'Build Scenarios'!$D$5:$O$5, 0))
* INDEX('Cost Data'!$N$1:$U$500, MATCH(1, ('Cost Data'!$B$1:$B$500 = $Q34) * ('Cost Data'!$C$1:$C$500 = $R34), 0), MATCH($C34, 'Cost Data'!$N$12:$U$12, 0)), 0)</f>
        <v>0</v>
      </c>
      <c r="U34" s="4" cm="1">
        <f t="array" aca="1" ref="U34" ca="1">IFERROR(INDEX('Build Scenarios'!$D$1:$O$510, MATCH(1, ('Build Scenarios'!$C$1:$C$510= $C34) * ('Build Scenarios'!$B$1:$B$510 = $Q34), 0), MATCH(U$12, 'Build Scenarios'!$D$5:$O$5, 0))
* INDEX('Cost Data'!$N$1:$U$500, MATCH(1, ('Cost Data'!$B$1:$B$500 = $Q34) * ('Cost Data'!$C$1:$C$500 = $R34), 0), MATCH($C34, 'Cost Data'!$N$12:$U$12, 0)), 0)</f>
        <v>0</v>
      </c>
      <c r="V34" s="4" cm="1">
        <f t="array" aca="1" ref="V34" ca="1">IFERROR(INDEX('Build Scenarios'!$D$1:$O$510, MATCH(1, ('Build Scenarios'!$C$1:$C$510= $C34) * ('Build Scenarios'!$B$1:$B$510 = $Q34), 0), MATCH(V$12, 'Build Scenarios'!$D$5:$O$5, 0))
* INDEX('Cost Data'!$N$1:$U$500, MATCH(1, ('Cost Data'!$B$1:$B$500 = $Q34) * ('Cost Data'!$C$1:$C$500 = $R34), 0), MATCH($C34, 'Cost Data'!$N$12:$U$12, 0)), 0)</f>
        <v>0</v>
      </c>
      <c r="W34" s="4" cm="1">
        <f t="array" aca="1" ref="W34" ca="1">IFERROR(INDEX('Build Scenarios'!$D$1:$O$510, MATCH(1, ('Build Scenarios'!$C$1:$C$510= $C34) * ('Build Scenarios'!$B$1:$B$510 = $Q34), 0), MATCH(W$12, 'Build Scenarios'!$D$5:$O$5, 0))
* INDEX('Cost Data'!$N$1:$U$500, MATCH(1, ('Cost Data'!$B$1:$B$500 = $Q34) * ('Cost Data'!$C$1:$C$500 = $R34), 0), MATCH($C34, 'Cost Data'!$N$12:$U$12, 0)), 0)</f>
        <v>11.530433540305474</v>
      </c>
      <c r="X34" s="4" cm="1">
        <f t="array" aca="1" ref="X34" ca="1">IFERROR(INDEX('Build Scenarios'!$D$1:$O$510, MATCH(1, ('Build Scenarios'!$C$1:$C$510= $C34) * ('Build Scenarios'!$B$1:$B$510 = $Q34), 0), MATCH(X$12, 'Build Scenarios'!$D$5:$O$5, 0))
* INDEX('Cost Data'!$N$1:$U$500, MATCH(1, ('Cost Data'!$B$1:$B$500 = $Q34) * ('Cost Data'!$C$1:$C$500 = $R34), 0), MATCH($C34, 'Cost Data'!$N$12:$U$12, 0)), 0)</f>
        <v>11.530433540305474</v>
      </c>
      <c r="Y34" s="4" cm="1">
        <f t="array" aca="1" ref="Y34" ca="1">IFERROR(INDEX('Build Scenarios'!$D$1:$O$510, MATCH(1, ('Build Scenarios'!$C$1:$C$510= $C34) * ('Build Scenarios'!$B$1:$B$510 = $Q34), 0), MATCH(Y$12, 'Build Scenarios'!$D$5:$O$5, 0))
* INDEX('Cost Data'!$N$1:$U$500, MATCH(1, ('Cost Data'!$B$1:$B$500 = $Q34) * ('Cost Data'!$C$1:$C$500 = $R34), 0), MATCH($C34, 'Cost Data'!$N$12:$U$12, 0)), 0)</f>
        <v>11.530433540305474</v>
      </c>
      <c r="Z34" s="4" cm="1">
        <f t="array" aca="1" ref="Z34" ca="1">IFERROR(INDEX('Build Scenarios'!$D$1:$O$510, MATCH(1, ('Build Scenarios'!$C$1:$C$510= $C34) * ('Build Scenarios'!$B$1:$B$510 = $Q34), 0), MATCH(Z$12, 'Build Scenarios'!$D$5:$O$5, 0))
* INDEX('Cost Data'!$N$1:$U$500, MATCH(1, ('Cost Data'!$B$1:$B$500 = $Q34) * ('Cost Data'!$C$1:$C$500 = $R34), 0), MATCH($C34, 'Cost Data'!$N$12:$U$12, 0)), 0)</f>
        <v>11.530433540305474</v>
      </c>
      <c r="AA34" s="4" cm="1">
        <f t="array" aca="1" ref="AA34" ca="1">IFERROR(INDEX('Build Scenarios'!$D$1:$O$510, MATCH(1, ('Build Scenarios'!$C$1:$C$510= $C34) * ('Build Scenarios'!$B$1:$B$510 = $Q34), 0), MATCH(AA$12, 'Build Scenarios'!$D$5:$O$5, 0))
* INDEX('Cost Data'!$N$1:$U$500, MATCH(1, ('Cost Data'!$B$1:$B$500 = $Q34) * ('Cost Data'!$C$1:$C$500 = $R34), 0), MATCH($C34, 'Cost Data'!$N$12:$U$12, 0)), 0)</f>
        <v>11.530433540305474</v>
      </c>
      <c r="AB34" s="4" cm="1">
        <f t="array" aca="1" ref="AB34" ca="1">IFERROR(INDEX('Build Scenarios'!$D$1:$O$510, MATCH(1, ('Build Scenarios'!$C$1:$C$510= $C34) * ('Build Scenarios'!$B$1:$B$510 = $Q34), 0), MATCH(AB$12, 'Build Scenarios'!$D$5:$O$5, 0))
* INDEX('Cost Data'!$N$1:$U$500, MATCH(1, ('Cost Data'!$B$1:$B$500 = $Q34) * ('Cost Data'!$C$1:$C$500 = $R34), 0), MATCH($C34, 'Cost Data'!$N$12:$U$12, 0)), 0)</f>
        <v>11.530433540305474</v>
      </c>
      <c r="AC34" s="4" cm="1">
        <f t="array" aca="1" ref="AC34" ca="1">IFERROR(INDEX('Build Scenarios'!$D$1:$O$510, MATCH(1, ('Build Scenarios'!$C$1:$C$510= $C34) * ('Build Scenarios'!$B$1:$B$510 = $Q34), 0), MATCH(AC$12, 'Build Scenarios'!$D$5:$O$5, 0))
* INDEX('Cost Data'!$N$1:$U$500, MATCH(1, ('Cost Data'!$B$1:$B$500 = $Q34) * ('Cost Data'!$C$1:$C$500 = $R34), 0), MATCH($C34, 'Cost Data'!$N$12:$U$12, 0)), 0)</f>
        <v>11.530433540305474</v>
      </c>
      <c r="AD34" s="4" cm="1">
        <f t="array" aca="1" ref="AD34" ca="1">IFERROR(INDEX('Build Scenarios'!$D$1:$O$510, MATCH(1, ('Build Scenarios'!$C$1:$C$510= $C34) * ('Build Scenarios'!$B$1:$B$510 = $Q34), 0), MATCH(AD$12, 'Build Scenarios'!$D$5:$O$5, 0))
* INDEX('Cost Data'!$N$1:$U$500, MATCH(1, ('Cost Data'!$B$1:$B$500 = $Q34) * ('Cost Data'!$C$1:$C$500 = $R34), 0), MATCH($C34, 'Cost Data'!$N$12:$U$12, 0)), 0)</f>
        <v>11.530433540305474</v>
      </c>
      <c r="AF34" s="11" t="str">
        <f t="shared" si="20"/>
        <v>Humboldt Bay</v>
      </c>
      <c r="AG34" s="11" t="str" cm="1">
        <f t="array" aca="1" ref="AG34" ca="1">INDEX('Cost Scenario Settings'!$D$32:$L$101, MATCH(1, ('Cost Scenario Settings'!$C$32:$C$101 = $B34) * ('Cost Scenario Settings'!$B$32:$B$101 = AF34), 0), MATCH($C34, 'Cost Scenario Settings'!$D$31:$L$31, 0))</f>
        <v>Tx - E3 High</v>
      </c>
      <c r="AH34" s="4" cm="1">
        <f t="array" aca="1" ref="AH34" ca="1">IFERROR(INDEX('Build Scenarios'!$D$1:$O$510, MATCH(1, ('Build Scenarios'!$C$1:$C$510= $C34) * ('Build Scenarios'!$B$1:$B$510 = $AF34), 0), MATCH(AH$12, 'Build Scenarios'!$D$5:$O$5, 0))
* INDEX('Cost Data'!$N$1:$U$500, MATCH(1, ('Cost Data'!$B$1:$B$500 = $AF34) * ('Cost Data'!$C$1:$C$500 = $AG34), 0), MATCH($C34, 'Cost Data'!$N$12:$U$12, 0)), 0)</f>
        <v>0</v>
      </c>
      <c r="AI34" s="4" cm="1">
        <f t="array" aca="1" ref="AI34" ca="1">IFERROR(INDEX('Build Scenarios'!$D$1:$O$510, MATCH(1, ('Build Scenarios'!$C$1:$C$510= $C34) * ('Build Scenarios'!$B$1:$B$510 = $AF34), 0), MATCH(AI$12, 'Build Scenarios'!$D$5:$O$5, 0))
* INDEX('Cost Data'!$N$1:$U$500, MATCH(1, ('Cost Data'!$B$1:$B$500 = $AF34) * ('Cost Data'!$C$1:$C$500 = $AG34), 0), MATCH($C34, 'Cost Data'!$N$12:$U$12, 0)), 0)</f>
        <v>0</v>
      </c>
      <c r="AJ34" s="4" cm="1">
        <f t="array" aca="1" ref="AJ34" ca="1">IFERROR(INDEX('Build Scenarios'!$D$1:$O$510, MATCH(1, ('Build Scenarios'!$C$1:$C$510= $C34) * ('Build Scenarios'!$B$1:$B$510 = $AF34), 0), MATCH(AJ$12, 'Build Scenarios'!$D$5:$O$5, 0))
* INDEX('Cost Data'!$N$1:$U$500, MATCH(1, ('Cost Data'!$B$1:$B$500 = $AF34) * ('Cost Data'!$C$1:$C$500 = $AG34), 0), MATCH($C34, 'Cost Data'!$N$12:$U$12, 0)), 0)</f>
        <v>0</v>
      </c>
      <c r="AK34" s="4" cm="1">
        <f t="array" aca="1" ref="AK34" ca="1">IFERROR(INDEX('Build Scenarios'!$D$1:$O$510, MATCH(1, ('Build Scenarios'!$C$1:$C$510= $C34) * ('Build Scenarios'!$B$1:$B$510 = $AF34), 0), MATCH(AK$12, 'Build Scenarios'!$D$5:$O$5, 0))
* INDEX('Cost Data'!$N$1:$U$500, MATCH(1, ('Cost Data'!$B$1:$B$500 = $AF34) * ('Cost Data'!$C$1:$C$500 = $AG34), 0), MATCH($C34, 'Cost Data'!$N$12:$U$12, 0)), 0)</f>
        <v>0</v>
      </c>
      <c r="AL34" s="4" cm="1">
        <f t="array" aca="1" ref="AL34" ca="1">IFERROR(INDEX('Build Scenarios'!$D$1:$O$510, MATCH(1, ('Build Scenarios'!$C$1:$C$510= $C34) * ('Build Scenarios'!$B$1:$B$510 = $AF34), 0), MATCH(AL$12, 'Build Scenarios'!$D$5:$O$5, 0))
* INDEX('Cost Data'!$N$1:$U$500, MATCH(1, ('Cost Data'!$B$1:$B$500 = $AF34) * ('Cost Data'!$C$1:$C$500 = $AG34), 0), MATCH($C34, 'Cost Data'!$N$12:$U$12, 0)), 0)</f>
        <v>0</v>
      </c>
      <c r="AM34" s="4" cm="1">
        <f t="array" aca="1" ref="AM34" ca="1">IFERROR(INDEX('Build Scenarios'!$D$1:$O$510, MATCH(1, ('Build Scenarios'!$C$1:$C$510= $C34) * ('Build Scenarios'!$B$1:$B$510 = $AF34), 0), MATCH(AM$12, 'Build Scenarios'!$D$5:$O$5, 0))
* INDEX('Cost Data'!$N$1:$U$500, MATCH(1, ('Cost Data'!$B$1:$B$500 = $AF34) * ('Cost Data'!$C$1:$C$500 = $AG34), 0), MATCH($C34, 'Cost Data'!$N$12:$U$12, 0)), 0)</f>
        <v>0</v>
      </c>
      <c r="AN34" s="4" cm="1">
        <f t="array" aca="1" ref="AN34" ca="1">IFERROR(INDEX('Build Scenarios'!$D$1:$O$510, MATCH(1, ('Build Scenarios'!$C$1:$C$510= $C34) * ('Build Scenarios'!$B$1:$B$510 = $AF34), 0), MATCH(AN$12, 'Build Scenarios'!$D$5:$O$5, 0))
* INDEX('Cost Data'!$N$1:$U$500, MATCH(1, ('Cost Data'!$B$1:$B$500 = $AF34) * ('Cost Data'!$C$1:$C$500 = $AG34), 0), MATCH($C34, 'Cost Data'!$N$12:$U$12, 0)), 0)</f>
        <v>0</v>
      </c>
      <c r="AO34" s="4" cm="1">
        <f t="array" aca="1" ref="AO34" ca="1">IFERROR(INDEX('Build Scenarios'!$D$1:$O$510, MATCH(1, ('Build Scenarios'!$C$1:$C$510= $C34) * ('Build Scenarios'!$B$1:$B$510 = $AF34), 0), MATCH(AO$12, 'Build Scenarios'!$D$5:$O$5, 0))
* INDEX('Cost Data'!$N$1:$U$500, MATCH(1, ('Cost Data'!$B$1:$B$500 = $AF34) * ('Cost Data'!$C$1:$C$500 = $AG34), 0), MATCH($C34, 'Cost Data'!$N$12:$U$12, 0)), 0)</f>
        <v>0</v>
      </c>
      <c r="AP34" s="4" cm="1">
        <f t="array" aca="1" ref="AP34" ca="1">IFERROR(INDEX('Build Scenarios'!$D$1:$O$510, MATCH(1, ('Build Scenarios'!$C$1:$C$510= $C34) * ('Build Scenarios'!$B$1:$B$510 = $AF34), 0), MATCH(AP$12, 'Build Scenarios'!$D$5:$O$5, 0))
* INDEX('Cost Data'!$N$1:$U$500, MATCH(1, ('Cost Data'!$B$1:$B$500 = $AF34) * ('Cost Data'!$C$1:$C$500 = $AG34), 0), MATCH($C34, 'Cost Data'!$N$12:$U$12, 0)), 0)</f>
        <v>496.87200000000007</v>
      </c>
      <c r="AQ34" s="4" cm="1">
        <f t="array" aca="1" ref="AQ34" ca="1">IFERROR(INDEX('Build Scenarios'!$D$1:$O$510, MATCH(1, ('Build Scenarios'!$C$1:$C$510= $C34) * ('Build Scenarios'!$B$1:$B$510 = $AF34), 0), MATCH(AQ$12, 'Build Scenarios'!$D$5:$O$5, 0))
* INDEX('Cost Data'!$N$1:$U$500, MATCH(1, ('Cost Data'!$B$1:$B$500 = $AF34) * ('Cost Data'!$C$1:$C$500 = $AG34), 0), MATCH($C34, 'Cost Data'!$N$12:$U$12, 0)), 0)</f>
        <v>496.87200000000007</v>
      </c>
      <c r="AR34" s="4" cm="1">
        <f t="array" aca="1" ref="AR34" ca="1">IFERROR(INDEX('Build Scenarios'!$D$1:$O$510, MATCH(1, ('Build Scenarios'!$C$1:$C$510= $C34) * ('Build Scenarios'!$B$1:$B$510 = $AF34), 0), MATCH(AR$12, 'Build Scenarios'!$D$5:$O$5, 0))
* INDEX('Cost Data'!$N$1:$U$500, MATCH(1, ('Cost Data'!$B$1:$B$500 = $AF34) * ('Cost Data'!$C$1:$C$500 = $AG34), 0), MATCH($C34, 'Cost Data'!$N$12:$U$12, 0)), 0)</f>
        <v>496.87200000000007</v>
      </c>
      <c r="AS34" s="4" cm="1">
        <f t="array" aca="1" ref="AS34" ca="1">IFERROR(INDEX('Build Scenarios'!$D$1:$O$510, MATCH(1, ('Build Scenarios'!$C$1:$C$510= $C34) * ('Build Scenarios'!$B$1:$B$510 = $AF34), 0), MATCH(AS$12, 'Build Scenarios'!$D$5:$O$5, 0))
* INDEX('Cost Data'!$N$1:$U$500, MATCH(1, ('Cost Data'!$B$1:$B$500 = $AF34) * ('Cost Data'!$C$1:$C$500 = $AG34), 0), MATCH($C34, 'Cost Data'!$N$12:$U$12, 0)), 0)</f>
        <v>496.87200000000007</v>
      </c>
      <c r="AU34" s="11" t="str">
        <f t="shared" si="21"/>
        <v>Del Norte</v>
      </c>
      <c r="AV34" s="11" t="str" cm="1">
        <f t="array" aca="1" ref="AV34" ca="1">INDEX('Cost Scenario Settings'!$D$32:$L$101, MATCH(1, ('Cost Scenario Settings'!$C$32:$C$101 = $B34) * ('Cost Scenario Settings'!$B$32:$B$101 = AU34), 0), MATCH($C34, 'Cost Scenario Settings'!$D$31:$L$31, 0))</f>
        <v>Tx - E3 High</v>
      </c>
      <c r="AW34" s="4" cm="1">
        <f t="array" aca="1" ref="AW34" ca="1">IFERROR(INDEX('Build Scenarios'!$D$1:$O$510, MATCH(1, ('Build Scenarios'!$C$1:$C$510= $C34) * ('Build Scenarios'!$B$1:$B$510 = $AU34), 0), MATCH(AW$12, 'Build Scenarios'!$D$5:$O$5, 0))
* INDEX('Cost Data'!$N$1:$U$500, MATCH(1, ('Cost Data'!$B$1:$B$500 = $AU34) * ('Cost Data'!$C$1:$C$500 = $AV34), 0), MATCH($C34, 'Cost Data'!$N$12:$U$12, 0)), 0)</f>
        <v>0</v>
      </c>
      <c r="AX34" s="4" cm="1">
        <f t="array" aca="1" ref="AX34" ca="1">IFERROR(INDEX('Build Scenarios'!$D$1:$O$510, MATCH(1, ('Build Scenarios'!$C$1:$C$510= $C34) * ('Build Scenarios'!$B$1:$B$510 = $AU34), 0), MATCH(AX$12, 'Build Scenarios'!$D$5:$O$5, 0))
* INDEX('Cost Data'!$N$1:$U$500, MATCH(1, ('Cost Data'!$B$1:$B$500 = $AU34) * ('Cost Data'!$C$1:$C$500 = $AV34), 0), MATCH($C34, 'Cost Data'!$N$12:$U$12, 0)), 0)</f>
        <v>0</v>
      </c>
      <c r="AY34" s="4" cm="1">
        <f t="array" aca="1" ref="AY34" ca="1">IFERROR(INDEX('Build Scenarios'!$D$1:$O$510, MATCH(1, ('Build Scenarios'!$C$1:$C$510= $C34) * ('Build Scenarios'!$B$1:$B$510 = $AU34), 0), MATCH(AY$12, 'Build Scenarios'!$D$5:$O$5, 0))
* INDEX('Cost Data'!$N$1:$U$500, MATCH(1, ('Cost Data'!$B$1:$B$500 = $AU34) * ('Cost Data'!$C$1:$C$500 = $AV34), 0), MATCH($C34, 'Cost Data'!$N$12:$U$12, 0)), 0)</f>
        <v>0</v>
      </c>
      <c r="AZ34" s="4" cm="1">
        <f t="array" aca="1" ref="AZ34" ca="1">IFERROR(INDEX('Build Scenarios'!$D$1:$O$510, MATCH(1, ('Build Scenarios'!$C$1:$C$510= $C34) * ('Build Scenarios'!$B$1:$B$510 = $AU34), 0), MATCH(AZ$12, 'Build Scenarios'!$D$5:$O$5, 0))
* INDEX('Cost Data'!$N$1:$U$500, MATCH(1, ('Cost Data'!$B$1:$B$500 = $AU34) * ('Cost Data'!$C$1:$C$500 = $AV34), 0), MATCH($C34, 'Cost Data'!$N$12:$U$12, 0)), 0)</f>
        <v>0</v>
      </c>
      <c r="BA34" s="4" cm="1">
        <f t="array" aca="1" ref="BA34" ca="1">IFERROR(INDEX('Build Scenarios'!$D$1:$O$510, MATCH(1, ('Build Scenarios'!$C$1:$C$510= $C34) * ('Build Scenarios'!$B$1:$B$510 = $AU34), 0), MATCH(BA$12, 'Build Scenarios'!$D$5:$O$5, 0))
* INDEX('Cost Data'!$N$1:$U$500, MATCH(1, ('Cost Data'!$B$1:$B$500 = $AU34) * ('Cost Data'!$C$1:$C$500 = $AV34), 0), MATCH($C34, 'Cost Data'!$N$12:$U$12, 0)), 0)</f>
        <v>0</v>
      </c>
      <c r="BB34" s="4" cm="1">
        <f t="array" aca="1" ref="BB34" ca="1">IFERROR(INDEX('Build Scenarios'!$D$1:$O$510, MATCH(1, ('Build Scenarios'!$C$1:$C$510= $C34) * ('Build Scenarios'!$B$1:$B$510 = $AU34), 0), MATCH(BB$12, 'Build Scenarios'!$D$5:$O$5, 0))
* INDEX('Cost Data'!$N$1:$U$500, MATCH(1, ('Cost Data'!$B$1:$B$500 = $AU34) * ('Cost Data'!$C$1:$C$500 = $AV34), 0), MATCH($C34, 'Cost Data'!$N$12:$U$12, 0)), 0)</f>
        <v>0</v>
      </c>
      <c r="BC34" s="4" cm="1">
        <f t="array" aca="1" ref="BC34" ca="1">IFERROR(INDEX('Build Scenarios'!$D$1:$O$510, MATCH(1, ('Build Scenarios'!$C$1:$C$510= $C34) * ('Build Scenarios'!$B$1:$B$510 = $AU34), 0), MATCH(BC$12, 'Build Scenarios'!$D$5:$O$5, 0))
* INDEX('Cost Data'!$N$1:$U$500, MATCH(1, ('Cost Data'!$B$1:$B$500 = $AU34) * ('Cost Data'!$C$1:$C$500 = $AV34), 0), MATCH($C34, 'Cost Data'!$N$12:$U$12, 0)), 0)</f>
        <v>0</v>
      </c>
      <c r="BD34" s="4" cm="1">
        <f t="array" aca="1" ref="BD34" ca="1">IFERROR(INDEX('Build Scenarios'!$D$1:$O$510, MATCH(1, ('Build Scenarios'!$C$1:$C$510= $C34) * ('Build Scenarios'!$B$1:$B$510 = $AU34), 0), MATCH(BD$12, 'Build Scenarios'!$D$5:$O$5, 0))
* INDEX('Cost Data'!$N$1:$U$500, MATCH(1, ('Cost Data'!$B$1:$B$500 = $AU34) * ('Cost Data'!$C$1:$C$500 = $AV34), 0), MATCH($C34, 'Cost Data'!$N$12:$U$12, 0)), 0)</f>
        <v>0</v>
      </c>
      <c r="BE34" s="4" cm="1">
        <f t="array" aca="1" ref="BE34" ca="1">IFERROR(INDEX('Build Scenarios'!$D$1:$O$510, MATCH(1, ('Build Scenarios'!$C$1:$C$510= $C34) * ('Build Scenarios'!$B$1:$B$510 = $AU34), 0), MATCH(BE$12, 'Build Scenarios'!$D$5:$O$5, 0))
* INDEX('Cost Data'!$N$1:$U$500, MATCH(1, ('Cost Data'!$B$1:$B$500 = $AU34) * ('Cost Data'!$C$1:$C$500 = $AV34), 0), MATCH($C34, 'Cost Data'!$N$12:$U$12, 0)), 0)</f>
        <v>0</v>
      </c>
      <c r="BF34" s="4" cm="1">
        <f t="array" aca="1" ref="BF34" ca="1">IFERROR(INDEX('Build Scenarios'!$D$1:$O$510, MATCH(1, ('Build Scenarios'!$C$1:$C$510= $C34) * ('Build Scenarios'!$B$1:$B$510 = $AU34), 0), MATCH(BF$12, 'Build Scenarios'!$D$5:$O$5, 0))
* INDEX('Cost Data'!$N$1:$U$500, MATCH(1, ('Cost Data'!$B$1:$B$500 = $AU34) * ('Cost Data'!$C$1:$C$500 = $AV34), 0), MATCH($C34, 'Cost Data'!$N$12:$U$12, 0)), 0)</f>
        <v>1483.2</v>
      </c>
      <c r="BG34" s="4" cm="1">
        <f t="array" aca="1" ref="BG34" ca="1">IFERROR(INDEX('Build Scenarios'!$D$1:$O$510, MATCH(1, ('Build Scenarios'!$C$1:$C$510= $C34) * ('Build Scenarios'!$B$1:$B$510 = $AU34), 0), MATCH(BG$12, 'Build Scenarios'!$D$5:$O$5, 0))
* INDEX('Cost Data'!$N$1:$U$500, MATCH(1, ('Cost Data'!$B$1:$B$500 = $AU34) * ('Cost Data'!$C$1:$C$500 = $AV34), 0), MATCH($C34, 'Cost Data'!$N$12:$U$12, 0)), 0)</f>
        <v>1483.2</v>
      </c>
      <c r="BH34" s="4" cm="1">
        <f t="array" aca="1" ref="BH34" ca="1">IFERROR(INDEX('Build Scenarios'!$D$1:$O$510, MATCH(1, ('Build Scenarios'!$C$1:$C$510= $C34) * ('Build Scenarios'!$B$1:$B$510 = $AU34), 0), MATCH(BH$12, 'Build Scenarios'!$D$5:$O$5, 0))
* INDEX('Cost Data'!$N$1:$U$500, MATCH(1, ('Cost Data'!$B$1:$B$500 = $AU34) * ('Cost Data'!$C$1:$C$500 = $AV34), 0), MATCH($C34, 'Cost Data'!$N$12:$U$12, 0)), 0)</f>
        <v>1854</v>
      </c>
      <c r="BJ34" s="11" t="str">
        <f t="shared" si="22"/>
        <v>Cape Mendocino</v>
      </c>
      <c r="BK34" s="11" t="str" cm="1">
        <f t="array" aca="1" ref="BK34" ca="1">INDEX('Cost Scenario Settings'!$D$32:$L$101, MATCH(1, ('Cost Scenario Settings'!$C$32:$C$101 = $B34) * ('Cost Scenario Settings'!$B$32:$B$101 = BJ34), 0), MATCH($C34, 'Cost Scenario Settings'!$D$31:$L$31, 0))</f>
        <v>Tx - E3 High</v>
      </c>
      <c r="BL34" s="4" cm="1">
        <f t="array" aca="1" ref="BL34" ca="1">IFERROR(INDEX('Build Scenarios'!$D$1:$O$510, MATCH(1, ('Build Scenarios'!$C$1:$C$510= $C34) * ('Build Scenarios'!$B$1:$B$510 = $BJ34), 0), MATCH(BL$12, 'Build Scenarios'!$D$5:$O$5, 0))
* INDEX('Cost Data'!$N$1:$U$500, MATCH(1, ('Cost Data'!$B$1:$B$500 = $BJ34) * ('Cost Data'!$C$1:$C$500 = $BK34), 0), MATCH($C34, 'Cost Data'!$N$12:$U$12, 0)), 0)</f>
        <v>0</v>
      </c>
      <c r="BM34" s="4" cm="1">
        <f t="array" aca="1" ref="BM34" ca="1">IFERROR(INDEX('Build Scenarios'!$D$1:$O$510, MATCH(1, ('Build Scenarios'!$C$1:$C$510= $C34) * ('Build Scenarios'!$B$1:$B$510 = $BJ34), 0), MATCH(BM$12, 'Build Scenarios'!$D$5:$O$5, 0))
* INDEX('Cost Data'!$N$1:$U$500, MATCH(1, ('Cost Data'!$B$1:$B$500 = $BJ34) * ('Cost Data'!$C$1:$C$500 = $BK34), 0), MATCH($C34, 'Cost Data'!$N$12:$U$12, 0)), 0)</f>
        <v>0</v>
      </c>
      <c r="BN34" s="4" cm="1">
        <f t="array" aca="1" ref="BN34" ca="1">IFERROR(INDEX('Build Scenarios'!$D$1:$O$510, MATCH(1, ('Build Scenarios'!$C$1:$C$510= $C34) * ('Build Scenarios'!$B$1:$B$510 = $BJ34), 0), MATCH(BN$12, 'Build Scenarios'!$D$5:$O$5, 0))
* INDEX('Cost Data'!$N$1:$U$500, MATCH(1, ('Cost Data'!$B$1:$B$500 = $BJ34) * ('Cost Data'!$C$1:$C$500 = $BK34), 0), MATCH($C34, 'Cost Data'!$N$12:$U$12, 0)), 0)</f>
        <v>0</v>
      </c>
      <c r="BO34" s="4" cm="1">
        <f t="array" aca="1" ref="BO34" ca="1">IFERROR(INDEX('Build Scenarios'!$D$1:$O$510, MATCH(1, ('Build Scenarios'!$C$1:$C$510= $C34) * ('Build Scenarios'!$B$1:$B$510 = $BJ34), 0), MATCH(BO$12, 'Build Scenarios'!$D$5:$O$5, 0))
* INDEX('Cost Data'!$N$1:$U$500, MATCH(1, ('Cost Data'!$B$1:$B$500 = $BJ34) * ('Cost Data'!$C$1:$C$500 = $BK34), 0), MATCH($C34, 'Cost Data'!$N$12:$U$12, 0)), 0)</f>
        <v>0</v>
      </c>
      <c r="BP34" s="4" cm="1">
        <f t="array" aca="1" ref="BP34" ca="1">IFERROR(INDEX('Build Scenarios'!$D$1:$O$510, MATCH(1, ('Build Scenarios'!$C$1:$C$510= $C34) * ('Build Scenarios'!$B$1:$B$510 = $BJ34), 0), MATCH(BP$12, 'Build Scenarios'!$D$5:$O$5, 0))
* INDEX('Cost Data'!$N$1:$U$500, MATCH(1, ('Cost Data'!$B$1:$B$500 = $BJ34) * ('Cost Data'!$C$1:$C$500 = $BK34), 0), MATCH($C34, 'Cost Data'!$N$12:$U$12, 0)), 0)</f>
        <v>0</v>
      </c>
      <c r="BQ34" s="4" cm="1">
        <f t="array" aca="1" ref="BQ34" ca="1">IFERROR(INDEX('Build Scenarios'!$D$1:$O$510, MATCH(1, ('Build Scenarios'!$C$1:$C$510= $C34) * ('Build Scenarios'!$B$1:$B$510 = $BJ34), 0), MATCH(BQ$12, 'Build Scenarios'!$D$5:$O$5, 0))
* INDEX('Cost Data'!$N$1:$U$500, MATCH(1, ('Cost Data'!$B$1:$B$500 = $BJ34) * ('Cost Data'!$C$1:$C$500 = $BK34), 0), MATCH($C34, 'Cost Data'!$N$12:$U$12, 0)), 0)</f>
        <v>0</v>
      </c>
      <c r="BR34" s="4" cm="1">
        <f t="array" aca="1" ref="BR34" ca="1">IFERROR(INDEX('Build Scenarios'!$D$1:$O$510, MATCH(1, ('Build Scenarios'!$C$1:$C$510= $C34) * ('Build Scenarios'!$B$1:$B$510 = $BJ34), 0), MATCH(BR$12, 'Build Scenarios'!$D$5:$O$5, 0))
* INDEX('Cost Data'!$N$1:$U$500, MATCH(1, ('Cost Data'!$B$1:$B$500 = $BJ34) * ('Cost Data'!$C$1:$C$500 = $BK34), 0), MATCH($C34, 'Cost Data'!$N$12:$U$12, 0)), 0)</f>
        <v>0</v>
      </c>
      <c r="BS34" s="4" cm="1">
        <f t="array" aca="1" ref="BS34" ca="1">IFERROR(INDEX('Build Scenarios'!$D$1:$O$510, MATCH(1, ('Build Scenarios'!$C$1:$C$510= $C34) * ('Build Scenarios'!$B$1:$B$510 = $BJ34), 0), MATCH(BS$12, 'Build Scenarios'!$D$5:$O$5, 0))
* INDEX('Cost Data'!$N$1:$U$500, MATCH(1, ('Cost Data'!$B$1:$B$500 = $BJ34) * ('Cost Data'!$C$1:$C$500 = $BK34), 0), MATCH($C34, 'Cost Data'!$N$12:$U$12, 0)), 0)</f>
        <v>0</v>
      </c>
      <c r="BT34" s="4" cm="1">
        <f t="array" aca="1" ref="BT34" ca="1">IFERROR(INDEX('Build Scenarios'!$D$1:$O$510, MATCH(1, ('Build Scenarios'!$C$1:$C$510= $C34) * ('Build Scenarios'!$B$1:$B$510 = $BJ34), 0), MATCH(BT$12, 'Build Scenarios'!$D$5:$O$5, 0))
* INDEX('Cost Data'!$N$1:$U$500, MATCH(1, ('Cost Data'!$B$1:$B$500 = $BJ34) * ('Cost Data'!$C$1:$C$500 = $BK34), 0), MATCH($C34, 'Cost Data'!$N$12:$U$12, 0)), 0)</f>
        <v>0</v>
      </c>
      <c r="BU34" s="4" cm="1">
        <f t="array" aca="1" ref="BU34" ca="1">IFERROR(INDEX('Build Scenarios'!$D$1:$O$510, MATCH(1, ('Build Scenarios'!$C$1:$C$510= $C34) * ('Build Scenarios'!$B$1:$B$510 = $BJ34), 0), MATCH(BU$12, 'Build Scenarios'!$D$5:$O$5, 0))
* INDEX('Cost Data'!$N$1:$U$500, MATCH(1, ('Cost Data'!$B$1:$B$500 = $BJ34) * ('Cost Data'!$C$1:$C$500 = $BK34), 0), MATCH($C34, 'Cost Data'!$N$12:$U$12, 0)), 0)</f>
        <v>0</v>
      </c>
      <c r="BV34" s="4" cm="1">
        <f t="array" aca="1" ref="BV34" ca="1">IFERROR(INDEX('Build Scenarios'!$D$1:$O$510, MATCH(1, ('Build Scenarios'!$C$1:$C$510= $C34) * ('Build Scenarios'!$B$1:$B$510 = $BJ34), 0), MATCH(BV$12, 'Build Scenarios'!$D$5:$O$5, 0))
* INDEX('Cost Data'!$N$1:$U$500, MATCH(1, ('Cost Data'!$B$1:$B$500 = $BJ34) * ('Cost Data'!$C$1:$C$500 = $BK34), 0), MATCH($C34, 'Cost Data'!$N$12:$U$12, 0)), 0)</f>
        <v>0</v>
      </c>
      <c r="BW34" s="4" cm="1">
        <f t="array" aca="1" ref="BW34" ca="1">IFERROR(INDEX('Build Scenarios'!$D$1:$O$510, MATCH(1, ('Build Scenarios'!$C$1:$C$510= $C34) * ('Build Scenarios'!$B$1:$B$510 = $BJ34), 0), MATCH(BW$12, 'Build Scenarios'!$D$5:$O$5, 0))
* INDEX('Cost Data'!$N$1:$U$500, MATCH(1, ('Cost Data'!$B$1:$B$500 = $BJ34) * ('Cost Data'!$C$1:$C$500 = $BK34), 0), MATCH($C34, 'Cost Data'!$N$12:$U$12, 0)), 0)</f>
        <v>1380.3030000000001</v>
      </c>
    </row>
    <row r="35" spans="2:75" x14ac:dyDescent="0.2">
      <c r="AF35" s="11"/>
      <c r="AU35" s="11"/>
      <c r="BJ35" s="11"/>
    </row>
    <row r="36" spans="2:75" x14ac:dyDescent="0.2">
      <c r="C36" s="11" t="s">
        <v>243</v>
      </c>
      <c r="D36" s="11" t="str">
        <f ca="1">IFERROR(OFFSET(INDEX(Tx_Cost_Scenarios, MATCH(D23, Tx_Cost_Scenarios, 0)), 1, 0), 0)</f>
        <v>Tx - Low</v>
      </c>
      <c r="S36" s="11" t="s">
        <v>245</v>
      </c>
      <c r="T36" s="11" t="s">
        <v>238</v>
      </c>
      <c r="AF36" s="11"/>
      <c r="AH36" s="11" t="s">
        <v>245</v>
      </c>
      <c r="AI36" s="11" t="s">
        <v>239</v>
      </c>
      <c r="AU36" s="11"/>
      <c r="AW36" s="11" t="s">
        <v>245</v>
      </c>
      <c r="AX36" s="11" t="s">
        <v>240</v>
      </c>
      <c r="BJ36" s="11"/>
      <c r="BL36" s="11" t="s">
        <v>245</v>
      </c>
      <c r="BM36" s="11" t="s">
        <v>241</v>
      </c>
    </row>
    <row r="37" spans="2:75" ht="12.75" x14ac:dyDescent="0.2">
      <c r="B37" s="11"/>
      <c r="C37" s="2" t="s">
        <v>246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S37" s="2" t="s">
        <v>247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F37" s="11"/>
      <c r="AH37" s="2" t="s">
        <v>248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U37" s="11"/>
      <c r="AW37" s="2" t="s">
        <v>249</v>
      </c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J37" s="11"/>
      <c r="BL37" s="2" t="s">
        <v>250</v>
      </c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</row>
    <row r="38" spans="2:75" x14ac:dyDescent="0.2">
      <c r="B38" s="11"/>
      <c r="C38" s="1" t="s">
        <v>234</v>
      </c>
      <c r="D38" s="1">
        <v>2024</v>
      </c>
      <c r="E38" s="1">
        <v>2025</v>
      </c>
      <c r="F38" s="1">
        <v>2026</v>
      </c>
      <c r="G38" s="1">
        <v>2028</v>
      </c>
      <c r="H38" s="1">
        <v>2030</v>
      </c>
      <c r="I38" s="1">
        <v>2032</v>
      </c>
      <c r="J38" s="1">
        <v>2033</v>
      </c>
      <c r="K38" s="1">
        <v>2034</v>
      </c>
      <c r="L38" s="1">
        <v>2035</v>
      </c>
      <c r="M38" s="1">
        <v>2039</v>
      </c>
      <c r="N38" s="1">
        <v>2040</v>
      </c>
      <c r="O38" s="1">
        <v>2045</v>
      </c>
      <c r="S38" s="1">
        <v>2024</v>
      </c>
      <c r="T38" s="1">
        <v>2025</v>
      </c>
      <c r="U38" s="1">
        <v>2026</v>
      </c>
      <c r="V38" s="1">
        <v>2028</v>
      </c>
      <c r="W38" s="1">
        <v>2030</v>
      </c>
      <c r="X38" s="1">
        <v>2032</v>
      </c>
      <c r="Y38" s="1">
        <v>2033</v>
      </c>
      <c r="Z38" s="1">
        <v>2034</v>
      </c>
      <c r="AA38" s="1">
        <v>2035</v>
      </c>
      <c r="AB38" s="1">
        <v>2039</v>
      </c>
      <c r="AC38" s="1">
        <v>2040</v>
      </c>
      <c r="AD38" s="1">
        <v>2045</v>
      </c>
      <c r="AF38" s="11"/>
      <c r="AH38" s="1">
        <v>2024</v>
      </c>
      <c r="AI38" s="1">
        <v>2025</v>
      </c>
      <c r="AJ38" s="1">
        <v>2026</v>
      </c>
      <c r="AK38" s="1">
        <v>2028</v>
      </c>
      <c r="AL38" s="1">
        <v>2030</v>
      </c>
      <c r="AM38" s="1">
        <v>2032</v>
      </c>
      <c r="AN38" s="1">
        <v>2033</v>
      </c>
      <c r="AO38" s="1">
        <v>2034</v>
      </c>
      <c r="AP38" s="1">
        <v>2035</v>
      </c>
      <c r="AQ38" s="1">
        <v>2039</v>
      </c>
      <c r="AR38" s="1">
        <v>2040</v>
      </c>
      <c r="AS38" s="1">
        <v>2045</v>
      </c>
      <c r="AU38" s="11"/>
      <c r="AW38" s="1">
        <v>2024</v>
      </c>
      <c r="AX38" s="1">
        <v>2025</v>
      </c>
      <c r="AY38" s="1">
        <v>2026</v>
      </c>
      <c r="AZ38" s="1">
        <v>2028</v>
      </c>
      <c r="BA38" s="1">
        <v>2030</v>
      </c>
      <c r="BB38" s="1">
        <v>2032</v>
      </c>
      <c r="BC38" s="1">
        <v>2033</v>
      </c>
      <c r="BD38" s="1">
        <v>2034</v>
      </c>
      <c r="BE38" s="1">
        <v>2035</v>
      </c>
      <c r="BF38" s="1">
        <v>2039</v>
      </c>
      <c r="BG38" s="1">
        <v>2040</v>
      </c>
      <c r="BH38" s="1">
        <v>2045</v>
      </c>
      <c r="BJ38" s="11"/>
      <c r="BL38" s="1">
        <v>2024</v>
      </c>
      <c r="BM38" s="1">
        <v>2025</v>
      </c>
      <c r="BN38" s="1">
        <v>2026</v>
      </c>
      <c r="BO38" s="1">
        <v>2028</v>
      </c>
      <c r="BP38" s="1">
        <v>2030</v>
      </c>
      <c r="BQ38" s="1">
        <v>2032</v>
      </c>
      <c r="BR38" s="1">
        <v>2033</v>
      </c>
      <c r="BS38" s="1">
        <v>2034</v>
      </c>
      <c r="BT38" s="1">
        <v>2035</v>
      </c>
      <c r="BU38" s="1">
        <v>2039</v>
      </c>
      <c r="BV38" s="1">
        <v>2040</v>
      </c>
      <c r="BW38" s="1">
        <v>2045</v>
      </c>
    </row>
    <row r="39" spans="2:75" x14ac:dyDescent="0.2">
      <c r="B39" s="11" t="str">
        <f ca="1">D36</f>
        <v>Tx - Low</v>
      </c>
      <c r="C39" s="3" t="s">
        <v>236</v>
      </c>
      <c r="D39" s="4">
        <f t="shared" ref="D39:O47" ca="1" si="23">S39+AH39+AW39+BL39</f>
        <v>0</v>
      </c>
      <c r="E39" s="4">
        <f t="shared" ca="1" si="23"/>
        <v>0</v>
      </c>
      <c r="F39" s="4">
        <f t="shared" ca="1" si="23"/>
        <v>0</v>
      </c>
      <c r="G39" s="4">
        <f t="shared" ca="1" si="23"/>
        <v>0</v>
      </c>
      <c r="H39" s="4">
        <f t="shared" ca="1" si="23"/>
        <v>0</v>
      </c>
      <c r="I39" s="4">
        <f t="shared" ca="1" si="23"/>
        <v>0</v>
      </c>
      <c r="J39" s="4">
        <f t="shared" ca="1" si="23"/>
        <v>0</v>
      </c>
      <c r="K39" s="4">
        <f t="shared" ca="1" si="23"/>
        <v>0</v>
      </c>
      <c r="L39" s="4">
        <f t="shared" ca="1" si="23"/>
        <v>0</v>
      </c>
      <c r="M39" s="4">
        <f t="shared" ca="1" si="23"/>
        <v>0</v>
      </c>
      <c r="N39" s="4">
        <f t="shared" ca="1" si="23"/>
        <v>0</v>
      </c>
      <c r="O39" s="4">
        <f t="shared" ca="1" si="23"/>
        <v>0</v>
      </c>
      <c r="Q39" s="11" t="str">
        <f>T36</f>
        <v>Morro Bay</v>
      </c>
      <c r="R39" s="11" cm="1">
        <f t="array" aca="1" ref="R39" ca="1">INDEX('Cost Scenario Settings'!$D$32:$L$101, MATCH(1, ('Cost Scenario Settings'!$C$32:$C$101 = $B39) * ('Cost Scenario Settings'!$B$32:$B$101 = Q39), 0), MATCH($C39, 'Cost Scenario Settings'!$D$31:$L$31, 0))</f>
        <v>0</v>
      </c>
      <c r="S39" s="4" cm="1">
        <f t="array" aca="1" ref="S39" ca="1">IFERROR(INDEX('Build Scenarios'!$D$1:$O$510, MATCH(1, ('Build Scenarios'!$C$1:$C$510= $C39) * ('Build Scenarios'!$B$1:$B$510 = $Q39), 0), MATCH(S$12, 'Build Scenarios'!$D$5:$O$5, 0))
* INDEX('Cost Data'!$N$1:$U$500, MATCH(1, ('Cost Data'!$B$1:$B$500 = $Q39) * ('Cost Data'!$C$1:$C$500 = $R39), 0), MATCH($C39, 'Cost Data'!$N$12:$U$12, 0)), 0)</f>
        <v>0</v>
      </c>
      <c r="T39" s="4" cm="1">
        <f t="array" aca="1" ref="T39" ca="1">IFERROR(INDEX('Build Scenarios'!$D$1:$O$510, MATCH(1, ('Build Scenarios'!$C$1:$C$510= $C39) * ('Build Scenarios'!$B$1:$B$510 = $Q39), 0), MATCH(T$12, 'Build Scenarios'!$D$5:$O$5, 0))
* INDEX('Cost Data'!$N$1:$U$500, MATCH(1, ('Cost Data'!$B$1:$B$500 = $Q39) * ('Cost Data'!$C$1:$C$500 = $R39), 0), MATCH($C39, 'Cost Data'!$N$12:$U$12, 0)), 0)</f>
        <v>0</v>
      </c>
      <c r="U39" s="4" cm="1">
        <f t="array" aca="1" ref="U39" ca="1">IFERROR(INDEX('Build Scenarios'!$D$1:$O$510, MATCH(1, ('Build Scenarios'!$C$1:$C$510= $C39) * ('Build Scenarios'!$B$1:$B$510 = $Q39), 0), MATCH(U$12, 'Build Scenarios'!$D$5:$O$5, 0))
* INDEX('Cost Data'!$N$1:$U$500, MATCH(1, ('Cost Data'!$B$1:$B$500 = $Q39) * ('Cost Data'!$C$1:$C$500 = $R39), 0), MATCH($C39, 'Cost Data'!$N$12:$U$12, 0)), 0)</f>
        <v>0</v>
      </c>
      <c r="V39" s="4" cm="1">
        <f t="array" aca="1" ref="V39" ca="1">IFERROR(INDEX('Build Scenarios'!$D$1:$O$510, MATCH(1, ('Build Scenarios'!$C$1:$C$510= $C39) * ('Build Scenarios'!$B$1:$B$510 = $Q39), 0), MATCH(V$12, 'Build Scenarios'!$D$5:$O$5, 0))
* INDEX('Cost Data'!$N$1:$U$500, MATCH(1, ('Cost Data'!$B$1:$B$500 = $Q39) * ('Cost Data'!$C$1:$C$500 = $R39), 0), MATCH($C39, 'Cost Data'!$N$12:$U$12, 0)), 0)</f>
        <v>0</v>
      </c>
      <c r="W39" s="4" cm="1">
        <f t="array" aca="1" ref="W39" ca="1">IFERROR(INDEX('Build Scenarios'!$D$1:$O$510, MATCH(1, ('Build Scenarios'!$C$1:$C$510= $C39) * ('Build Scenarios'!$B$1:$B$510 = $Q39), 0), MATCH(W$12, 'Build Scenarios'!$D$5:$O$5, 0))
* INDEX('Cost Data'!$N$1:$U$500, MATCH(1, ('Cost Data'!$B$1:$B$500 = $Q39) * ('Cost Data'!$C$1:$C$500 = $R39), 0), MATCH($C39, 'Cost Data'!$N$12:$U$12, 0)), 0)</f>
        <v>0</v>
      </c>
      <c r="X39" s="4" cm="1">
        <f t="array" aca="1" ref="X39" ca="1">IFERROR(INDEX('Build Scenarios'!$D$1:$O$510, MATCH(1, ('Build Scenarios'!$C$1:$C$510= $C39) * ('Build Scenarios'!$B$1:$B$510 = $Q39), 0), MATCH(X$12, 'Build Scenarios'!$D$5:$O$5, 0))
* INDEX('Cost Data'!$N$1:$U$500, MATCH(1, ('Cost Data'!$B$1:$B$500 = $Q39) * ('Cost Data'!$C$1:$C$500 = $R39), 0), MATCH($C39, 'Cost Data'!$N$12:$U$12, 0)), 0)</f>
        <v>0</v>
      </c>
      <c r="Y39" s="4" cm="1">
        <f t="array" aca="1" ref="Y39" ca="1">IFERROR(INDEX('Build Scenarios'!$D$1:$O$510, MATCH(1, ('Build Scenarios'!$C$1:$C$510= $C39) * ('Build Scenarios'!$B$1:$B$510 = $Q39), 0), MATCH(Y$12, 'Build Scenarios'!$D$5:$O$5, 0))
* INDEX('Cost Data'!$N$1:$U$500, MATCH(1, ('Cost Data'!$B$1:$B$500 = $Q39) * ('Cost Data'!$C$1:$C$500 = $R39), 0), MATCH($C39, 'Cost Data'!$N$12:$U$12, 0)), 0)</f>
        <v>0</v>
      </c>
      <c r="Z39" s="4" cm="1">
        <f t="array" aca="1" ref="Z39" ca="1">IFERROR(INDEX('Build Scenarios'!$D$1:$O$510, MATCH(1, ('Build Scenarios'!$C$1:$C$510= $C39) * ('Build Scenarios'!$B$1:$B$510 = $Q39), 0), MATCH(Z$12, 'Build Scenarios'!$D$5:$O$5, 0))
* INDEX('Cost Data'!$N$1:$U$500, MATCH(1, ('Cost Data'!$B$1:$B$500 = $Q39) * ('Cost Data'!$C$1:$C$500 = $R39), 0), MATCH($C39, 'Cost Data'!$N$12:$U$12, 0)), 0)</f>
        <v>0</v>
      </c>
      <c r="AA39" s="4" cm="1">
        <f t="array" aca="1" ref="AA39" ca="1">IFERROR(INDEX('Build Scenarios'!$D$1:$O$510, MATCH(1, ('Build Scenarios'!$C$1:$C$510= $C39) * ('Build Scenarios'!$B$1:$B$510 = $Q39), 0), MATCH(AA$12, 'Build Scenarios'!$D$5:$O$5, 0))
* INDEX('Cost Data'!$N$1:$U$500, MATCH(1, ('Cost Data'!$B$1:$B$500 = $Q39) * ('Cost Data'!$C$1:$C$500 = $R39), 0), MATCH($C39, 'Cost Data'!$N$12:$U$12, 0)), 0)</f>
        <v>0</v>
      </c>
      <c r="AB39" s="4" cm="1">
        <f t="array" aca="1" ref="AB39" ca="1">IFERROR(INDEX('Build Scenarios'!$D$1:$O$510, MATCH(1, ('Build Scenarios'!$C$1:$C$510= $C39) * ('Build Scenarios'!$B$1:$B$510 = $Q39), 0), MATCH(AB$12, 'Build Scenarios'!$D$5:$O$5, 0))
* INDEX('Cost Data'!$N$1:$U$500, MATCH(1, ('Cost Data'!$B$1:$B$500 = $Q39) * ('Cost Data'!$C$1:$C$500 = $R39), 0), MATCH($C39, 'Cost Data'!$N$12:$U$12, 0)), 0)</f>
        <v>0</v>
      </c>
      <c r="AC39" s="4" cm="1">
        <f t="array" aca="1" ref="AC39" ca="1">IFERROR(INDEX('Build Scenarios'!$D$1:$O$510, MATCH(1, ('Build Scenarios'!$C$1:$C$510= $C39) * ('Build Scenarios'!$B$1:$B$510 = $Q39), 0), MATCH(AC$12, 'Build Scenarios'!$D$5:$O$5, 0))
* INDEX('Cost Data'!$N$1:$U$500, MATCH(1, ('Cost Data'!$B$1:$B$500 = $Q39) * ('Cost Data'!$C$1:$C$500 = $R39), 0), MATCH($C39, 'Cost Data'!$N$12:$U$12, 0)), 0)</f>
        <v>0</v>
      </c>
      <c r="AD39" s="4" cm="1">
        <f t="array" aca="1" ref="AD39" ca="1">IFERROR(INDEX('Build Scenarios'!$D$1:$O$510, MATCH(1, ('Build Scenarios'!$C$1:$C$510= $C39) * ('Build Scenarios'!$B$1:$B$510 = $Q39), 0), MATCH(AD$12, 'Build Scenarios'!$D$5:$O$5, 0))
* INDEX('Cost Data'!$N$1:$U$500, MATCH(1, ('Cost Data'!$B$1:$B$500 = $Q39) * ('Cost Data'!$C$1:$C$500 = $R39), 0), MATCH($C39, 'Cost Data'!$N$12:$U$12, 0)), 0)</f>
        <v>0</v>
      </c>
      <c r="AF39" s="11" t="str">
        <f>AI36</f>
        <v>Humboldt Bay</v>
      </c>
      <c r="AG39" s="11" cm="1">
        <f t="array" aca="1" ref="AG39" ca="1">INDEX('Cost Scenario Settings'!$D$32:$L$101, MATCH(1, ('Cost Scenario Settings'!$C$32:$C$101 = $B39) * ('Cost Scenario Settings'!$B$32:$B$101 = AF39), 0), MATCH($C39, 'Cost Scenario Settings'!$D$31:$L$31, 0))</f>
        <v>0</v>
      </c>
      <c r="AH39" s="4" cm="1">
        <f t="array" aca="1" ref="AH39" ca="1">IFERROR(INDEX('Build Scenarios'!$D$1:$O$510, MATCH(1, ('Build Scenarios'!$C$1:$C$510= $C39) * ('Build Scenarios'!$B$1:$B$510 = $AF39), 0), MATCH(AH$12, 'Build Scenarios'!$D$5:$O$5, 0))
* INDEX('Cost Data'!$N$1:$U$500, MATCH(1, ('Cost Data'!$B$1:$B$500 = $AF39) * ('Cost Data'!$C$1:$C$500 = $AG39), 0), MATCH($C39, 'Cost Data'!$N$12:$U$12, 0)), 0)</f>
        <v>0</v>
      </c>
      <c r="AI39" s="4" cm="1">
        <f t="array" aca="1" ref="AI39" ca="1">IFERROR(INDEX('Build Scenarios'!$D$1:$O$510, MATCH(1, ('Build Scenarios'!$C$1:$C$510= $C39) * ('Build Scenarios'!$B$1:$B$510 = $AF39), 0), MATCH(AI$12, 'Build Scenarios'!$D$5:$O$5, 0))
* INDEX('Cost Data'!$N$1:$U$500, MATCH(1, ('Cost Data'!$B$1:$B$500 = $AF39) * ('Cost Data'!$C$1:$C$500 = $AG39), 0), MATCH($C39, 'Cost Data'!$N$12:$U$12, 0)), 0)</f>
        <v>0</v>
      </c>
      <c r="AJ39" s="4" cm="1">
        <f t="array" aca="1" ref="AJ39" ca="1">IFERROR(INDEX('Build Scenarios'!$D$1:$O$510, MATCH(1, ('Build Scenarios'!$C$1:$C$510= $C39) * ('Build Scenarios'!$B$1:$B$510 = $AF39), 0), MATCH(AJ$12, 'Build Scenarios'!$D$5:$O$5, 0))
* INDEX('Cost Data'!$N$1:$U$500, MATCH(1, ('Cost Data'!$B$1:$B$500 = $AF39) * ('Cost Data'!$C$1:$C$500 = $AG39), 0), MATCH($C39, 'Cost Data'!$N$12:$U$12, 0)), 0)</f>
        <v>0</v>
      </c>
      <c r="AK39" s="4" cm="1">
        <f t="array" aca="1" ref="AK39" ca="1">IFERROR(INDEX('Build Scenarios'!$D$1:$O$510, MATCH(1, ('Build Scenarios'!$C$1:$C$510= $C39) * ('Build Scenarios'!$B$1:$B$510 = $AF39), 0), MATCH(AK$12, 'Build Scenarios'!$D$5:$O$5, 0))
* INDEX('Cost Data'!$N$1:$U$500, MATCH(1, ('Cost Data'!$B$1:$B$500 = $AF39) * ('Cost Data'!$C$1:$C$500 = $AG39), 0), MATCH($C39, 'Cost Data'!$N$12:$U$12, 0)), 0)</f>
        <v>0</v>
      </c>
      <c r="AL39" s="4" cm="1">
        <f t="array" aca="1" ref="AL39" ca="1">IFERROR(INDEX('Build Scenarios'!$D$1:$O$510, MATCH(1, ('Build Scenarios'!$C$1:$C$510= $C39) * ('Build Scenarios'!$B$1:$B$510 = $AF39), 0), MATCH(AL$12, 'Build Scenarios'!$D$5:$O$5, 0))
* INDEX('Cost Data'!$N$1:$U$500, MATCH(1, ('Cost Data'!$B$1:$B$500 = $AF39) * ('Cost Data'!$C$1:$C$500 = $AG39), 0), MATCH($C39, 'Cost Data'!$N$12:$U$12, 0)), 0)</f>
        <v>0</v>
      </c>
      <c r="AM39" s="4" cm="1">
        <f t="array" aca="1" ref="AM39" ca="1">IFERROR(INDEX('Build Scenarios'!$D$1:$O$510, MATCH(1, ('Build Scenarios'!$C$1:$C$510= $C39) * ('Build Scenarios'!$B$1:$B$510 = $AF39), 0), MATCH(AM$12, 'Build Scenarios'!$D$5:$O$5, 0))
* INDEX('Cost Data'!$N$1:$U$500, MATCH(1, ('Cost Data'!$B$1:$B$500 = $AF39) * ('Cost Data'!$C$1:$C$500 = $AG39), 0), MATCH($C39, 'Cost Data'!$N$12:$U$12, 0)), 0)</f>
        <v>0</v>
      </c>
      <c r="AN39" s="4" cm="1">
        <f t="array" aca="1" ref="AN39" ca="1">IFERROR(INDEX('Build Scenarios'!$D$1:$O$510, MATCH(1, ('Build Scenarios'!$C$1:$C$510= $C39) * ('Build Scenarios'!$B$1:$B$510 = $AF39), 0), MATCH(AN$12, 'Build Scenarios'!$D$5:$O$5, 0))
* INDEX('Cost Data'!$N$1:$U$500, MATCH(1, ('Cost Data'!$B$1:$B$500 = $AF39) * ('Cost Data'!$C$1:$C$500 = $AG39), 0), MATCH($C39, 'Cost Data'!$N$12:$U$12, 0)), 0)</f>
        <v>0</v>
      </c>
      <c r="AO39" s="4" cm="1">
        <f t="array" aca="1" ref="AO39" ca="1">IFERROR(INDEX('Build Scenarios'!$D$1:$O$510, MATCH(1, ('Build Scenarios'!$C$1:$C$510= $C39) * ('Build Scenarios'!$B$1:$B$510 = $AF39), 0), MATCH(AO$12, 'Build Scenarios'!$D$5:$O$5, 0))
* INDEX('Cost Data'!$N$1:$U$500, MATCH(1, ('Cost Data'!$B$1:$B$500 = $AF39) * ('Cost Data'!$C$1:$C$500 = $AG39), 0), MATCH($C39, 'Cost Data'!$N$12:$U$12, 0)), 0)</f>
        <v>0</v>
      </c>
      <c r="AP39" s="4" cm="1">
        <f t="array" aca="1" ref="AP39" ca="1">IFERROR(INDEX('Build Scenarios'!$D$1:$O$510, MATCH(1, ('Build Scenarios'!$C$1:$C$510= $C39) * ('Build Scenarios'!$B$1:$B$510 = $AF39), 0), MATCH(AP$12, 'Build Scenarios'!$D$5:$O$5, 0))
* INDEX('Cost Data'!$N$1:$U$500, MATCH(1, ('Cost Data'!$B$1:$B$500 = $AF39) * ('Cost Data'!$C$1:$C$500 = $AG39), 0), MATCH($C39, 'Cost Data'!$N$12:$U$12, 0)), 0)</f>
        <v>0</v>
      </c>
      <c r="AQ39" s="4" cm="1">
        <f t="array" aca="1" ref="AQ39" ca="1">IFERROR(INDEX('Build Scenarios'!$D$1:$O$510, MATCH(1, ('Build Scenarios'!$C$1:$C$510= $C39) * ('Build Scenarios'!$B$1:$B$510 = $AF39), 0), MATCH(AQ$12, 'Build Scenarios'!$D$5:$O$5, 0))
* INDEX('Cost Data'!$N$1:$U$500, MATCH(1, ('Cost Data'!$B$1:$B$500 = $AF39) * ('Cost Data'!$C$1:$C$500 = $AG39), 0), MATCH($C39, 'Cost Data'!$N$12:$U$12, 0)), 0)</f>
        <v>0</v>
      </c>
      <c r="AR39" s="4" cm="1">
        <f t="array" aca="1" ref="AR39" ca="1">IFERROR(INDEX('Build Scenarios'!$D$1:$O$510, MATCH(1, ('Build Scenarios'!$C$1:$C$510= $C39) * ('Build Scenarios'!$B$1:$B$510 = $AF39), 0), MATCH(AR$12, 'Build Scenarios'!$D$5:$O$5, 0))
* INDEX('Cost Data'!$N$1:$U$500, MATCH(1, ('Cost Data'!$B$1:$B$500 = $AF39) * ('Cost Data'!$C$1:$C$500 = $AG39), 0), MATCH($C39, 'Cost Data'!$N$12:$U$12, 0)), 0)</f>
        <v>0</v>
      </c>
      <c r="AS39" s="4" cm="1">
        <f t="array" aca="1" ref="AS39" ca="1">IFERROR(INDEX('Build Scenarios'!$D$1:$O$510, MATCH(1, ('Build Scenarios'!$C$1:$C$510= $C39) * ('Build Scenarios'!$B$1:$B$510 = $AF39), 0), MATCH(AS$12, 'Build Scenarios'!$D$5:$O$5, 0))
* INDEX('Cost Data'!$N$1:$U$500, MATCH(1, ('Cost Data'!$B$1:$B$500 = $AF39) * ('Cost Data'!$C$1:$C$500 = $AG39), 0), MATCH($C39, 'Cost Data'!$N$12:$U$12, 0)), 0)</f>
        <v>0</v>
      </c>
      <c r="AU39" s="11" t="str">
        <f>AX36</f>
        <v>Del Norte</v>
      </c>
      <c r="AV39" s="11" cm="1">
        <f t="array" aca="1" ref="AV39" ca="1">INDEX('Cost Scenario Settings'!$D$32:$L$101, MATCH(1, ('Cost Scenario Settings'!$C$32:$C$101 = $B39) * ('Cost Scenario Settings'!$B$32:$B$101 = AU39), 0), MATCH($C39, 'Cost Scenario Settings'!$D$31:$L$31, 0))</f>
        <v>0</v>
      </c>
      <c r="AW39" s="4" cm="1">
        <f t="array" aca="1" ref="AW39" ca="1">IFERROR(INDEX('Build Scenarios'!$D$1:$O$510, MATCH(1, ('Build Scenarios'!$C$1:$C$510= $C39) * ('Build Scenarios'!$B$1:$B$510 = $AU39), 0), MATCH(AW$12, 'Build Scenarios'!$D$5:$O$5, 0))
* INDEX('Cost Data'!$N$1:$U$500, MATCH(1, ('Cost Data'!$B$1:$B$500 = $AU39) * ('Cost Data'!$C$1:$C$500 = $AV39), 0), MATCH($C39, 'Cost Data'!$N$12:$U$12, 0)), 0)</f>
        <v>0</v>
      </c>
      <c r="AX39" s="4" cm="1">
        <f t="array" aca="1" ref="AX39" ca="1">IFERROR(INDEX('Build Scenarios'!$D$1:$O$510, MATCH(1, ('Build Scenarios'!$C$1:$C$510= $C39) * ('Build Scenarios'!$B$1:$B$510 = $AU39), 0), MATCH(AX$12, 'Build Scenarios'!$D$5:$O$5, 0))
* INDEX('Cost Data'!$N$1:$U$500, MATCH(1, ('Cost Data'!$B$1:$B$500 = $AU39) * ('Cost Data'!$C$1:$C$500 = $AV39), 0), MATCH($C39, 'Cost Data'!$N$12:$U$12, 0)), 0)</f>
        <v>0</v>
      </c>
      <c r="AY39" s="4" cm="1">
        <f t="array" aca="1" ref="AY39" ca="1">IFERROR(INDEX('Build Scenarios'!$D$1:$O$510, MATCH(1, ('Build Scenarios'!$C$1:$C$510= $C39) * ('Build Scenarios'!$B$1:$B$510 = $AU39), 0), MATCH(AY$12, 'Build Scenarios'!$D$5:$O$5, 0))
* INDEX('Cost Data'!$N$1:$U$500, MATCH(1, ('Cost Data'!$B$1:$B$500 = $AU39) * ('Cost Data'!$C$1:$C$500 = $AV39), 0), MATCH($C39, 'Cost Data'!$N$12:$U$12, 0)), 0)</f>
        <v>0</v>
      </c>
      <c r="AZ39" s="4" cm="1">
        <f t="array" aca="1" ref="AZ39" ca="1">IFERROR(INDEX('Build Scenarios'!$D$1:$O$510, MATCH(1, ('Build Scenarios'!$C$1:$C$510= $C39) * ('Build Scenarios'!$B$1:$B$510 = $AU39), 0), MATCH(AZ$12, 'Build Scenarios'!$D$5:$O$5, 0))
* INDEX('Cost Data'!$N$1:$U$500, MATCH(1, ('Cost Data'!$B$1:$B$500 = $AU39) * ('Cost Data'!$C$1:$C$500 = $AV39), 0), MATCH($C39, 'Cost Data'!$N$12:$U$12, 0)), 0)</f>
        <v>0</v>
      </c>
      <c r="BA39" s="4" cm="1">
        <f t="array" aca="1" ref="BA39" ca="1">IFERROR(INDEX('Build Scenarios'!$D$1:$O$510, MATCH(1, ('Build Scenarios'!$C$1:$C$510= $C39) * ('Build Scenarios'!$B$1:$B$510 = $AU39), 0), MATCH(BA$12, 'Build Scenarios'!$D$5:$O$5, 0))
* INDEX('Cost Data'!$N$1:$U$500, MATCH(1, ('Cost Data'!$B$1:$B$500 = $AU39) * ('Cost Data'!$C$1:$C$500 = $AV39), 0), MATCH($C39, 'Cost Data'!$N$12:$U$12, 0)), 0)</f>
        <v>0</v>
      </c>
      <c r="BB39" s="4" cm="1">
        <f t="array" aca="1" ref="BB39" ca="1">IFERROR(INDEX('Build Scenarios'!$D$1:$O$510, MATCH(1, ('Build Scenarios'!$C$1:$C$510= $C39) * ('Build Scenarios'!$B$1:$B$510 = $AU39), 0), MATCH(BB$12, 'Build Scenarios'!$D$5:$O$5, 0))
* INDEX('Cost Data'!$N$1:$U$500, MATCH(1, ('Cost Data'!$B$1:$B$500 = $AU39) * ('Cost Data'!$C$1:$C$500 = $AV39), 0), MATCH($C39, 'Cost Data'!$N$12:$U$12, 0)), 0)</f>
        <v>0</v>
      </c>
      <c r="BC39" s="4" cm="1">
        <f t="array" aca="1" ref="BC39" ca="1">IFERROR(INDEX('Build Scenarios'!$D$1:$O$510, MATCH(1, ('Build Scenarios'!$C$1:$C$510= $C39) * ('Build Scenarios'!$B$1:$B$510 = $AU39), 0), MATCH(BC$12, 'Build Scenarios'!$D$5:$O$5, 0))
* INDEX('Cost Data'!$N$1:$U$500, MATCH(1, ('Cost Data'!$B$1:$B$500 = $AU39) * ('Cost Data'!$C$1:$C$500 = $AV39), 0), MATCH($C39, 'Cost Data'!$N$12:$U$12, 0)), 0)</f>
        <v>0</v>
      </c>
      <c r="BD39" s="4" cm="1">
        <f t="array" aca="1" ref="BD39" ca="1">IFERROR(INDEX('Build Scenarios'!$D$1:$O$510, MATCH(1, ('Build Scenarios'!$C$1:$C$510= $C39) * ('Build Scenarios'!$B$1:$B$510 = $AU39), 0), MATCH(BD$12, 'Build Scenarios'!$D$5:$O$5, 0))
* INDEX('Cost Data'!$N$1:$U$500, MATCH(1, ('Cost Data'!$B$1:$B$500 = $AU39) * ('Cost Data'!$C$1:$C$500 = $AV39), 0), MATCH($C39, 'Cost Data'!$N$12:$U$12, 0)), 0)</f>
        <v>0</v>
      </c>
      <c r="BE39" s="4" cm="1">
        <f t="array" aca="1" ref="BE39" ca="1">IFERROR(INDEX('Build Scenarios'!$D$1:$O$510, MATCH(1, ('Build Scenarios'!$C$1:$C$510= $C39) * ('Build Scenarios'!$B$1:$B$510 = $AU39), 0), MATCH(BE$12, 'Build Scenarios'!$D$5:$O$5, 0))
* INDEX('Cost Data'!$N$1:$U$500, MATCH(1, ('Cost Data'!$B$1:$B$500 = $AU39) * ('Cost Data'!$C$1:$C$500 = $AV39), 0), MATCH($C39, 'Cost Data'!$N$12:$U$12, 0)), 0)</f>
        <v>0</v>
      </c>
      <c r="BF39" s="4" cm="1">
        <f t="array" aca="1" ref="BF39" ca="1">IFERROR(INDEX('Build Scenarios'!$D$1:$O$510, MATCH(1, ('Build Scenarios'!$C$1:$C$510= $C39) * ('Build Scenarios'!$B$1:$B$510 = $AU39), 0), MATCH(BF$12, 'Build Scenarios'!$D$5:$O$5, 0))
* INDEX('Cost Data'!$N$1:$U$500, MATCH(1, ('Cost Data'!$B$1:$B$500 = $AU39) * ('Cost Data'!$C$1:$C$500 = $AV39), 0), MATCH($C39, 'Cost Data'!$N$12:$U$12, 0)), 0)</f>
        <v>0</v>
      </c>
      <c r="BG39" s="4" cm="1">
        <f t="array" aca="1" ref="BG39" ca="1">IFERROR(INDEX('Build Scenarios'!$D$1:$O$510, MATCH(1, ('Build Scenarios'!$C$1:$C$510= $C39) * ('Build Scenarios'!$B$1:$B$510 = $AU39), 0), MATCH(BG$12, 'Build Scenarios'!$D$5:$O$5, 0))
* INDEX('Cost Data'!$N$1:$U$500, MATCH(1, ('Cost Data'!$B$1:$B$500 = $AU39) * ('Cost Data'!$C$1:$C$500 = $AV39), 0), MATCH($C39, 'Cost Data'!$N$12:$U$12, 0)), 0)</f>
        <v>0</v>
      </c>
      <c r="BH39" s="4" cm="1">
        <f t="array" aca="1" ref="BH39" ca="1">IFERROR(INDEX('Build Scenarios'!$D$1:$O$510, MATCH(1, ('Build Scenarios'!$C$1:$C$510= $C39) * ('Build Scenarios'!$B$1:$B$510 = $AU39), 0), MATCH(BH$12, 'Build Scenarios'!$D$5:$O$5, 0))
* INDEX('Cost Data'!$N$1:$U$500, MATCH(1, ('Cost Data'!$B$1:$B$500 = $AU39) * ('Cost Data'!$C$1:$C$500 = $AV39), 0), MATCH($C39, 'Cost Data'!$N$12:$U$12, 0)), 0)</f>
        <v>0</v>
      </c>
      <c r="BJ39" s="11" t="str">
        <f>BM36</f>
        <v>Cape Mendocino</v>
      </c>
      <c r="BK39" s="11" cm="1">
        <f t="array" aca="1" ref="BK39" ca="1">INDEX('Cost Scenario Settings'!$D$32:$L$101, MATCH(1, ('Cost Scenario Settings'!$C$32:$C$101 = $B39) * ('Cost Scenario Settings'!$B$32:$B$101 = BJ39), 0), MATCH($C39, 'Cost Scenario Settings'!$D$31:$L$31, 0))</f>
        <v>0</v>
      </c>
      <c r="BL39" s="4" cm="1">
        <f t="array" aca="1" ref="BL39" ca="1">IFERROR(INDEX('Build Scenarios'!$D$1:$O$510, MATCH(1, ('Build Scenarios'!$C$1:$C$510= $C39) * ('Build Scenarios'!$B$1:$B$510 = $BJ39), 0), MATCH(BL$12, 'Build Scenarios'!$D$5:$O$5, 0))
* INDEX('Cost Data'!$N$1:$U$500, MATCH(1, ('Cost Data'!$B$1:$B$500 = $BJ39) * ('Cost Data'!$C$1:$C$500 = $BK39), 0), MATCH($C39, 'Cost Data'!$N$12:$U$12, 0)), 0)</f>
        <v>0</v>
      </c>
      <c r="BM39" s="4" cm="1">
        <f t="array" aca="1" ref="BM39" ca="1">IFERROR(INDEX('Build Scenarios'!$D$1:$O$510, MATCH(1, ('Build Scenarios'!$C$1:$C$510= $C39) * ('Build Scenarios'!$B$1:$B$510 = $BJ39), 0), MATCH(BM$12, 'Build Scenarios'!$D$5:$O$5, 0))
* INDEX('Cost Data'!$N$1:$U$500, MATCH(1, ('Cost Data'!$B$1:$B$500 = $BJ39) * ('Cost Data'!$C$1:$C$500 = $BK39), 0), MATCH($C39, 'Cost Data'!$N$12:$U$12, 0)), 0)</f>
        <v>0</v>
      </c>
      <c r="BN39" s="4" cm="1">
        <f t="array" aca="1" ref="BN39" ca="1">IFERROR(INDEX('Build Scenarios'!$D$1:$O$510, MATCH(1, ('Build Scenarios'!$C$1:$C$510= $C39) * ('Build Scenarios'!$B$1:$B$510 = $BJ39), 0), MATCH(BN$12, 'Build Scenarios'!$D$5:$O$5, 0))
* INDEX('Cost Data'!$N$1:$U$500, MATCH(1, ('Cost Data'!$B$1:$B$500 = $BJ39) * ('Cost Data'!$C$1:$C$500 = $BK39), 0), MATCH($C39, 'Cost Data'!$N$12:$U$12, 0)), 0)</f>
        <v>0</v>
      </c>
      <c r="BO39" s="4" cm="1">
        <f t="array" aca="1" ref="BO39" ca="1">IFERROR(INDEX('Build Scenarios'!$D$1:$O$510, MATCH(1, ('Build Scenarios'!$C$1:$C$510= $C39) * ('Build Scenarios'!$B$1:$B$510 = $BJ39), 0), MATCH(BO$12, 'Build Scenarios'!$D$5:$O$5, 0))
* INDEX('Cost Data'!$N$1:$U$500, MATCH(1, ('Cost Data'!$B$1:$B$500 = $BJ39) * ('Cost Data'!$C$1:$C$500 = $BK39), 0), MATCH($C39, 'Cost Data'!$N$12:$U$12, 0)), 0)</f>
        <v>0</v>
      </c>
      <c r="BP39" s="4" cm="1">
        <f t="array" aca="1" ref="BP39" ca="1">IFERROR(INDEX('Build Scenarios'!$D$1:$O$510, MATCH(1, ('Build Scenarios'!$C$1:$C$510= $C39) * ('Build Scenarios'!$B$1:$B$510 = $BJ39), 0), MATCH(BP$12, 'Build Scenarios'!$D$5:$O$5, 0))
* INDEX('Cost Data'!$N$1:$U$500, MATCH(1, ('Cost Data'!$B$1:$B$500 = $BJ39) * ('Cost Data'!$C$1:$C$500 = $BK39), 0), MATCH($C39, 'Cost Data'!$N$12:$U$12, 0)), 0)</f>
        <v>0</v>
      </c>
      <c r="BQ39" s="4" cm="1">
        <f t="array" aca="1" ref="BQ39" ca="1">IFERROR(INDEX('Build Scenarios'!$D$1:$O$510, MATCH(1, ('Build Scenarios'!$C$1:$C$510= $C39) * ('Build Scenarios'!$B$1:$B$510 = $BJ39), 0), MATCH(BQ$12, 'Build Scenarios'!$D$5:$O$5, 0))
* INDEX('Cost Data'!$N$1:$U$500, MATCH(1, ('Cost Data'!$B$1:$B$500 = $BJ39) * ('Cost Data'!$C$1:$C$500 = $BK39), 0), MATCH($C39, 'Cost Data'!$N$12:$U$12, 0)), 0)</f>
        <v>0</v>
      </c>
      <c r="BR39" s="4" cm="1">
        <f t="array" aca="1" ref="BR39" ca="1">IFERROR(INDEX('Build Scenarios'!$D$1:$O$510, MATCH(1, ('Build Scenarios'!$C$1:$C$510= $C39) * ('Build Scenarios'!$B$1:$B$510 = $BJ39), 0), MATCH(BR$12, 'Build Scenarios'!$D$5:$O$5, 0))
* INDEX('Cost Data'!$N$1:$U$500, MATCH(1, ('Cost Data'!$B$1:$B$500 = $BJ39) * ('Cost Data'!$C$1:$C$500 = $BK39), 0), MATCH($C39, 'Cost Data'!$N$12:$U$12, 0)), 0)</f>
        <v>0</v>
      </c>
      <c r="BS39" s="4" cm="1">
        <f t="array" aca="1" ref="BS39" ca="1">IFERROR(INDEX('Build Scenarios'!$D$1:$O$510, MATCH(1, ('Build Scenarios'!$C$1:$C$510= $C39) * ('Build Scenarios'!$B$1:$B$510 = $BJ39), 0), MATCH(BS$12, 'Build Scenarios'!$D$5:$O$5, 0))
* INDEX('Cost Data'!$N$1:$U$500, MATCH(1, ('Cost Data'!$B$1:$B$500 = $BJ39) * ('Cost Data'!$C$1:$C$500 = $BK39), 0), MATCH($C39, 'Cost Data'!$N$12:$U$12, 0)), 0)</f>
        <v>0</v>
      </c>
      <c r="BT39" s="4" cm="1">
        <f t="array" aca="1" ref="BT39" ca="1">IFERROR(INDEX('Build Scenarios'!$D$1:$O$510, MATCH(1, ('Build Scenarios'!$C$1:$C$510= $C39) * ('Build Scenarios'!$B$1:$B$510 = $BJ39), 0), MATCH(BT$12, 'Build Scenarios'!$D$5:$O$5, 0))
* INDEX('Cost Data'!$N$1:$U$500, MATCH(1, ('Cost Data'!$B$1:$B$500 = $BJ39) * ('Cost Data'!$C$1:$C$500 = $BK39), 0), MATCH($C39, 'Cost Data'!$N$12:$U$12, 0)), 0)</f>
        <v>0</v>
      </c>
      <c r="BU39" s="4" cm="1">
        <f t="array" aca="1" ref="BU39" ca="1">IFERROR(INDEX('Build Scenarios'!$D$1:$O$510, MATCH(1, ('Build Scenarios'!$C$1:$C$510= $C39) * ('Build Scenarios'!$B$1:$B$510 = $BJ39), 0), MATCH(BU$12, 'Build Scenarios'!$D$5:$O$5, 0))
* INDEX('Cost Data'!$N$1:$U$500, MATCH(1, ('Cost Data'!$B$1:$B$500 = $BJ39) * ('Cost Data'!$C$1:$C$500 = $BK39), 0), MATCH($C39, 'Cost Data'!$N$12:$U$12, 0)), 0)</f>
        <v>0</v>
      </c>
      <c r="BV39" s="4" cm="1">
        <f t="array" aca="1" ref="BV39" ca="1">IFERROR(INDEX('Build Scenarios'!$D$1:$O$510, MATCH(1, ('Build Scenarios'!$C$1:$C$510= $C39) * ('Build Scenarios'!$B$1:$B$510 = $BJ39), 0), MATCH(BV$12, 'Build Scenarios'!$D$5:$O$5, 0))
* INDEX('Cost Data'!$N$1:$U$500, MATCH(1, ('Cost Data'!$B$1:$B$500 = $BJ39) * ('Cost Data'!$C$1:$C$500 = $BK39), 0), MATCH($C39, 'Cost Data'!$N$12:$U$12, 0)), 0)</f>
        <v>0</v>
      </c>
      <c r="BW39" s="4" cm="1">
        <f t="array" aca="1" ref="BW39" ca="1">IFERROR(INDEX('Build Scenarios'!$D$1:$O$510, MATCH(1, ('Build Scenarios'!$C$1:$C$510= $C39) * ('Build Scenarios'!$B$1:$B$510 = $BJ39), 0), MATCH(BW$12, 'Build Scenarios'!$D$5:$O$5, 0))
* INDEX('Cost Data'!$N$1:$U$500, MATCH(1, ('Cost Data'!$B$1:$B$500 = $BJ39) * ('Cost Data'!$C$1:$C$500 = $BK39), 0), MATCH($C39, 'Cost Data'!$N$12:$U$12, 0)), 0)</f>
        <v>0</v>
      </c>
    </row>
    <row r="40" spans="2:75" x14ac:dyDescent="0.2">
      <c r="B40" s="11" t="str">
        <f ca="1">B39</f>
        <v>Tx - Low</v>
      </c>
      <c r="C40" s="8" t="s">
        <v>55</v>
      </c>
      <c r="D40" s="4">
        <f t="shared" ca="1" si="23"/>
        <v>0</v>
      </c>
      <c r="E40" s="4">
        <f t="shared" ca="1" si="23"/>
        <v>0</v>
      </c>
      <c r="F40" s="4">
        <f t="shared" ca="1" si="23"/>
        <v>0</v>
      </c>
      <c r="G40" s="4">
        <f t="shared" ca="1" si="23"/>
        <v>0</v>
      </c>
      <c r="H40" s="4">
        <f t="shared" ca="1" si="23"/>
        <v>0</v>
      </c>
      <c r="I40" s="4">
        <f t="shared" ca="1" si="23"/>
        <v>0</v>
      </c>
      <c r="J40" s="4">
        <f t="shared" ca="1" si="23"/>
        <v>0</v>
      </c>
      <c r="K40" s="4">
        <f t="shared" ca="1" si="23"/>
        <v>0</v>
      </c>
      <c r="L40" s="4">
        <f t="shared" ca="1" si="23"/>
        <v>11.530433540305474</v>
      </c>
      <c r="M40" s="4">
        <f t="shared" ca="1" si="23"/>
        <v>11.530433540305474</v>
      </c>
      <c r="N40" s="4">
        <f t="shared" ca="1" si="23"/>
        <v>11.530433540305474</v>
      </c>
      <c r="O40" s="4">
        <f t="shared" ca="1" si="23"/>
        <v>11.530433540305474</v>
      </c>
      <c r="Q40" s="11" t="str">
        <f>Q39</f>
        <v>Morro Bay</v>
      </c>
      <c r="R40" s="11" t="str" cm="1">
        <f t="array" aca="1" ref="R40" ca="1">INDEX('Cost Scenario Settings'!$D$32:$L$101, MATCH(1, ('Cost Scenario Settings'!$C$32:$C$101 = $B40) * ('Cost Scenario Settings'!$B$32:$B$101 = Q40), 0), MATCH($C40, 'Cost Scenario Settings'!$D$31:$L$31, 0))</f>
        <v>Tx - PSP Morro</v>
      </c>
      <c r="S40" s="4" cm="1">
        <f t="array" aca="1" ref="S40" ca="1">IFERROR(INDEX('Build Scenarios'!$D$1:$O$510, MATCH(1, ('Build Scenarios'!$C$1:$C$510= $C40) * ('Build Scenarios'!$B$1:$B$510 = $Q40), 0), MATCH(S$12, 'Build Scenarios'!$D$5:$O$5, 0))
* INDEX('Cost Data'!$N$1:$U$500, MATCH(1, ('Cost Data'!$B$1:$B$500 = $Q40) * ('Cost Data'!$C$1:$C$500 = $R40), 0), MATCH($C40, 'Cost Data'!$N$12:$U$12, 0)), 0)</f>
        <v>0</v>
      </c>
      <c r="T40" s="4" cm="1">
        <f t="array" aca="1" ref="T40" ca="1">IFERROR(INDEX('Build Scenarios'!$D$1:$O$510, MATCH(1, ('Build Scenarios'!$C$1:$C$510= $C40) * ('Build Scenarios'!$B$1:$B$510 = $Q40), 0), MATCH(T$12, 'Build Scenarios'!$D$5:$O$5, 0))
* INDEX('Cost Data'!$N$1:$U$500, MATCH(1, ('Cost Data'!$B$1:$B$500 = $Q40) * ('Cost Data'!$C$1:$C$500 = $R40), 0), MATCH($C40, 'Cost Data'!$N$12:$U$12, 0)), 0)</f>
        <v>0</v>
      </c>
      <c r="U40" s="4" cm="1">
        <f t="array" aca="1" ref="U40" ca="1">IFERROR(INDEX('Build Scenarios'!$D$1:$O$510, MATCH(1, ('Build Scenarios'!$C$1:$C$510= $C40) * ('Build Scenarios'!$B$1:$B$510 = $Q40), 0), MATCH(U$12, 'Build Scenarios'!$D$5:$O$5, 0))
* INDEX('Cost Data'!$N$1:$U$500, MATCH(1, ('Cost Data'!$B$1:$B$500 = $Q40) * ('Cost Data'!$C$1:$C$500 = $R40), 0), MATCH($C40, 'Cost Data'!$N$12:$U$12, 0)), 0)</f>
        <v>0</v>
      </c>
      <c r="V40" s="4" cm="1">
        <f t="array" aca="1" ref="V40" ca="1">IFERROR(INDEX('Build Scenarios'!$D$1:$O$510, MATCH(1, ('Build Scenarios'!$C$1:$C$510= $C40) * ('Build Scenarios'!$B$1:$B$510 = $Q40), 0), MATCH(V$12, 'Build Scenarios'!$D$5:$O$5, 0))
* INDEX('Cost Data'!$N$1:$U$500, MATCH(1, ('Cost Data'!$B$1:$B$500 = $Q40) * ('Cost Data'!$C$1:$C$500 = $R40), 0), MATCH($C40, 'Cost Data'!$N$12:$U$12, 0)), 0)</f>
        <v>0</v>
      </c>
      <c r="W40" s="4" cm="1">
        <f t="array" aca="1" ref="W40" ca="1">IFERROR(INDEX('Build Scenarios'!$D$1:$O$510, MATCH(1, ('Build Scenarios'!$C$1:$C$510= $C40) * ('Build Scenarios'!$B$1:$B$510 = $Q40), 0), MATCH(W$12, 'Build Scenarios'!$D$5:$O$5, 0))
* INDEX('Cost Data'!$N$1:$U$500, MATCH(1, ('Cost Data'!$B$1:$B$500 = $Q40) * ('Cost Data'!$C$1:$C$500 = $R40), 0), MATCH($C40, 'Cost Data'!$N$12:$U$12, 0)), 0)</f>
        <v>0</v>
      </c>
      <c r="X40" s="4" cm="1">
        <f t="array" aca="1" ref="X40" ca="1">IFERROR(INDEX('Build Scenarios'!$D$1:$O$510, MATCH(1, ('Build Scenarios'!$C$1:$C$510= $C40) * ('Build Scenarios'!$B$1:$B$510 = $Q40), 0), MATCH(X$12, 'Build Scenarios'!$D$5:$O$5, 0))
* INDEX('Cost Data'!$N$1:$U$500, MATCH(1, ('Cost Data'!$B$1:$B$500 = $Q40) * ('Cost Data'!$C$1:$C$500 = $R40), 0), MATCH($C40, 'Cost Data'!$N$12:$U$12, 0)), 0)</f>
        <v>0</v>
      </c>
      <c r="Y40" s="4" cm="1">
        <f t="array" aca="1" ref="Y40" ca="1">IFERROR(INDEX('Build Scenarios'!$D$1:$O$510, MATCH(1, ('Build Scenarios'!$C$1:$C$510= $C40) * ('Build Scenarios'!$B$1:$B$510 = $Q40), 0), MATCH(Y$12, 'Build Scenarios'!$D$5:$O$5, 0))
* INDEX('Cost Data'!$N$1:$U$500, MATCH(1, ('Cost Data'!$B$1:$B$500 = $Q40) * ('Cost Data'!$C$1:$C$500 = $R40), 0), MATCH($C40, 'Cost Data'!$N$12:$U$12, 0)), 0)</f>
        <v>0</v>
      </c>
      <c r="Z40" s="4" cm="1">
        <f t="array" aca="1" ref="Z40" ca="1">IFERROR(INDEX('Build Scenarios'!$D$1:$O$510, MATCH(1, ('Build Scenarios'!$C$1:$C$510= $C40) * ('Build Scenarios'!$B$1:$B$510 = $Q40), 0), MATCH(Z$12, 'Build Scenarios'!$D$5:$O$5, 0))
* INDEX('Cost Data'!$N$1:$U$500, MATCH(1, ('Cost Data'!$B$1:$B$500 = $Q40) * ('Cost Data'!$C$1:$C$500 = $R40), 0), MATCH($C40, 'Cost Data'!$N$12:$U$12, 0)), 0)</f>
        <v>0</v>
      </c>
      <c r="AA40" s="4" cm="1">
        <f t="array" aca="1" ref="AA40" ca="1">IFERROR(INDEX('Build Scenarios'!$D$1:$O$510, MATCH(1, ('Build Scenarios'!$C$1:$C$510= $C40) * ('Build Scenarios'!$B$1:$B$510 = $Q40), 0), MATCH(AA$12, 'Build Scenarios'!$D$5:$O$5, 0))
* INDEX('Cost Data'!$N$1:$U$500, MATCH(1, ('Cost Data'!$B$1:$B$500 = $Q40) * ('Cost Data'!$C$1:$C$500 = $R40), 0), MATCH($C40, 'Cost Data'!$N$12:$U$12, 0)), 0)</f>
        <v>11.530433540305474</v>
      </c>
      <c r="AB40" s="4" cm="1">
        <f t="array" aca="1" ref="AB40" ca="1">IFERROR(INDEX('Build Scenarios'!$D$1:$O$510, MATCH(1, ('Build Scenarios'!$C$1:$C$510= $C40) * ('Build Scenarios'!$B$1:$B$510 = $Q40), 0), MATCH(AB$12, 'Build Scenarios'!$D$5:$O$5, 0))
* INDEX('Cost Data'!$N$1:$U$500, MATCH(1, ('Cost Data'!$B$1:$B$500 = $Q40) * ('Cost Data'!$C$1:$C$500 = $R40), 0), MATCH($C40, 'Cost Data'!$N$12:$U$12, 0)), 0)</f>
        <v>11.530433540305474</v>
      </c>
      <c r="AC40" s="4" cm="1">
        <f t="array" aca="1" ref="AC40" ca="1">IFERROR(INDEX('Build Scenarios'!$D$1:$O$510, MATCH(1, ('Build Scenarios'!$C$1:$C$510= $C40) * ('Build Scenarios'!$B$1:$B$510 = $Q40), 0), MATCH(AC$12, 'Build Scenarios'!$D$5:$O$5, 0))
* INDEX('Cost Data'!$N$1:$U$500, MATCH(1, ('Cost Data'!$B$1:$B$500 = $Q40) * ('Cost Data'!$C$1:$C$500 = $R40), 0), MATCH($C40, 'Cost Data'!$N$12:$U$12, 0)), 0)</f>
        <v>11.530433540305474</v>
      </c>
      <c r="AD40" s="4" cm="1">
        <f t="array" aca="1" ref="AD40" ca="1">IFERROR(INDEX('Build Scenarios'!$D$1:$O$510, MATCH(1, ('Build Scenarios'!$C$1:$C$510= $C40) * ('Build Scenarios'!$B$1:$B$510 = $Q40), 0), MATCH(AD$12, 'Build Scenarios'!$D$5:$O$5, 0))
* INDEX('Cost Data'!$N$1:$U$500, MATCH(1, ('Cost Data'!$B$1:$B$500 = $Q40) * ('Cost Data'!$C$1:$C$500 = $R40), 0), MATCH($C40, 'Cost Data'!$N$12:$U$12, 0)), 0)</f>
        <v>11.530433540305474</v>
      </c>
      <c r="AF40" s="11" t="str">
        <f>AF39</f>
        <v>Humboldt Bay</v>
      </c>
      <c r="AG40" s="11" cm="1">
        <f t="array" aca="1" ref="AG40" ca="1">INDEX('Cost Scenario Settings'!$D$32:$L$101, MATCH(1, ('Cost Scenario Settings'!$C$32:$C$101 = $B40) * ('Cost Scenario Settings'!$B$32:$B$101 = AF40), 0), MATCH($C40, 'Cost Scenario Settings'!$D$31:$L$31, 0))</f>
        <v>0</v>
      </c>
      <c r="AH40" s="4" cm="1">
        <f t="array" aca="1" ref="AH40" ca="1">IFERROR(INDEX('Build Scenarios'!$D$1:$O$510, MATCH(1, ('Build Scenarios'!$C$1:$C$510= $C40) * ('Build Scenarios'!$B$1:$B$510 = $AF40), 0), MATCH(AH$12, 'Build Scenarios'!$D$5:$O$5, 0))
* INDEX('Cost Data'!$N$1:$U$500, MATCH(1, ('Cost Data'!$B$1:$B$500 = $AF40) * ('Cost Data'!$C$1:$C$500 = $AG40), 0), MATCH($C40, 'Cost Data'!$N$12:$U$12, 0)), 0)</f>
        <v>0</v>
      </c>
      <c r="AI40" s="4" cm="1">
        <f t="array" aca="1" ref="AI40" ca="1">IFERROR(INDEX('Build Scenarios'!$D$1:$O$510, MATCH(1, ('Build Scenarios'!$C$1:$C$510= $C40) * ('Build Scenarios'!$B$1:$B$510 = $AF40), 0), MATCH(AI$12, 'Build Scenarios'!$D$5:$O$5, 0))
* INDEX('Cost Data'!$N$1:$U$500, MATCH(1, ('Cost Data'!$B$1:$B$500 = $AF40) * ('Cost Data'!$C$1:$C$500 = $AG40), 0), MATCH($C40, 'Cost Data'!$N$12:$U$12, 0)), 0)</f>
        <v>0</v>
      </c>
      <c r="AJ40" s="4" cm="1">
        <f t="array" aca="1" ref="AJ40" ca="1">IFERROR(INDEX('Build Scenarios'!$D$1:$O$510, MATCH(1, ('Build Scenarios'!$C$1:$C$510= $C40) * ('Build Scenarios'!$B$1:$B$510 = $AF40), 0), MATCH(AJ$12, 'Build Scenarios'!$D$5:$O$5, 0))
* INDEX('Cost Data'!$N$1:$U$500, MATCH(1, ('Cost Data'!$B$1:$B$500 = $AF40) * ('Cost Data'!$C$1:$C$500 = $AG40), 0), MATCH($C40, 'Cost Data'!$N$12:$U$12, 0)), 0)</f>
        <v>0</v>
      </c>
      <c r="AK40" s="4" cm="1">
        <f t="array" aca="1" ref="AK40" ca="1">IFERROR(INDEX('Build Scenarios'!$D$1:$O$510, MATCH(1, ('Build Scenarios'!$C$1:$C$510= $C40) * ('Build Scenarios'!$B$1:$B$510 = $AF40), 0), MATCH(AK$12, 'Build Scenarios'!$D$5:$O$5, 0))
* INDEX('Cost Data'!$N$1:$U$500, MATCH(1, ('Cost Data'!$B$1:$B$500 = $AF40) * ('Cost Data'!$C$1:$C$500 = $AG40), 0), MATCH($C40, 'Cost Data'!$N$12:$U$12, 0)), 0)</f>
        <v>0</v>
      </c>
      <c r="AL40" s="4" cm="1">
        <f t="array" aca="1" ref="AL40" ca="1">IFERROR(INDEX('Build Scenarios'!$D$1:$O$510, MATCH(1, ('Build Scenarios'!$C$1:$C$510= $C40) * ('Build Scenarios'!$B$1:$B$510 = $AF40), 0), MATCH(AL$12, 'Build Scenarios'!$D$5:$O$5, 0))
* INDEX('Cost Data'!$N$1:$U$500, MATCH(1, ('Cost Data'!$B$1:$B$500 = $AF40) * ('Cost Data'!$C$1:$C$500 = $AG40), 0), MATCH($C40, 'Cost Data'!$N$12:$U$12, 0)), 0)</f>
        <v>0</v>
      </c>
      <c r="AM40" s="4" cm="1">
        <f t="array" aca="1" ref="AM40" ca="1">IFERROR(INDEX('Build Scenarios'!$D$1:$O$510, MATCH(1, ('Build Scenarios'!$C$1:$C$510= $C40) * ('Build Scenarios'!$B$1:$B$510 = $AF40), 0), MATCH(AM$12, 'Build Scenarios'!$D$5:$O$5, 0))
* INDEX('Cost Data'!$N$1:$U$500, MATCH(1, ('Cost Data'!$B$1:$B$500 = $AF40) * ('Cost Data'!$C$1:$C$500 = $AG40), 0), MATCH($C40, 'Cost Data'!$N$12:$U$12, 0)), 0)</f>
        <v>0</v>
      </c>
      <c r="AN40" s="4" cm="1">
        <f t="array" aca="1" ref="AN40" ca="1">IFERROR(INDEX('Build Scenarios'!$D$1:$O$510, MATCH(1, ('Build Scenarios'!$C$1:$C$510= $C40) * ('Build Scenarios'!$B$1:$B$510 = $AF40), 0), MATCH(AN$12, 'Build Scenarios'!$D$5:$O$5, 0))
* INDEX('Cost Data'!$N$1:$U$500, MATCH(1, ('Cost Data'!$B$1:$B$500 = $AF40) * ('Cost Data'!$C$1:$C$500 = $AG40), 0), MATCH($C40, 'Cost Data'!$N$12:$U$12, 0)), 0)</f>
        <v>0</v>
      </c>
      <c r="AO40" s="4" cm="1">
        <f t="array" aca="1" ref="AO40" ca="1">IFERROR(INDEX('Build Scenarios'!$D$1:$O$510, MATCH(1, ('Build Scenarios'!$C$1:$C$510= $C40) * ('Build Scenarios'!$B$1:$B$510 = $AF40), 0), MATCH(AO$12, 'Build Scenarios'!$D$5:$O$5, 0))
* INDEX('Cost Data'!$N$1:$U$500, MATCH(1, ('Cost Data'!$B$1:$B$500 = $AF40) * ('Cost Data'!$C$1:$C$500 = $AG40), 0), MATCH($C40, 'Cost Data'!$N$12:$U$12, 0)), 0)</f>
        <v>0</v>
      </c>
      <c r="AP40" s="4" cm="1">
        <f t="array" aca="1" ref="AP40" ca="1">IFERROR(INDEX('Build Scenarios'!$D$1:$O$510, MATCH(1, ('Build Scenarios'!$C$1:$C$510= $C40) * ('Build Scenarios'!$B$1:$B$510 = $AF40), 0), MATCH(AP$12, 'Build Scenarios'!$D$5:$O$5, 0))
* INDEX('Cost Data'!$N$1:$U$500, MATCH(1, ('Cost Data'!$B$1:$B$500 = $AF40) * ('Cost Data'!$C$1:$C$500 = $AG40), 0), MATCH($C40, 'Cost Data'!$N$12:$U$12, 0)), 0)</f>
        <v>0</v>
      </c>
      <c r="AQ40" s="4" cm="1">
        <f t="array" aca="1" ref="AQ40" ca="1">IFERROR(INDEX('Build Scenarios'!$D$1:$O$510, MATCH(1, ('Build Scenarios'!$C$1:$C$510= $C40) * ('Build Scenarios'!$B$1:$B$510 = $AF40), 0), MATCH(AQ$12, 'Build Scenarios'!$D$5:$O$5, 0))
* INDEX('Cost Data'!$N$1:$U$500, MATCH(1, ('Cost Data'!$B$1:$B$500 = $AF40) * ('Cost Data'!$C$1:$C$500 = $AG40), 0), MATCH($C40, 'Cost Data'!$N$12:$U$12, 0)), 0)</f>
        <v>0</v>
      </c>
      <c r="AR40" s="4" cm="1">
        <f t="array" aca="1" ref="AR40" ca="1">IFERROR(INDEX('Build Scenarios'!$D$1:$O$510, MATCH(1, ('Build Scenarios'!$C$1:$C$510= $C40) * ('Build Scenarios'!$B$1:$B$510 = $AF40), 0), MATCH(AR$12, 'Build Scenarios'!$D$5:$O$5, 0))
* INDEX('Cost Data'!$N$1:$U$500, MATCH(1, ('Cost Data'!$B$1:$B$500 = $AF40) * ('Cost Data'!$C$1:$C$500 = $AG40), 0), MATCH($C40, 'Cost Data'!$N$12:$U$12, 0)), 0)</f>
        <v>0</v>
      </c>
      <c r="AS40" s="4" cm="1">
        <f t="array" aca="1" ref="AS40" ca="1">IFERROR(INDEX('Build Scenarios'!$D$1:$O$510, MATCH(1, ('Build Scenarios'!$C$1:$C$510= $C40) * ('Build Scenarios'!$B$1:$B$510 = $AF40), 0), MATCH(AS$12, 'Build Scenarios'!$D$5:$O$5, 0))
* INDEX('Cost Data'!$N$1:$U$500, MATCH(1, ('Cost Data'!$B$1:$B$500 = $AF40) * ('Cost Data'!$C$1:$C$500 = $AG40), 0), MATCH($C40, 'Cost Data'!$N$12:$U$12, 0)), 0)</f>
        <v>0</v>
      </c>
      <c r="AU40" s="11" t="str">
        <f>AU39</f>
        <v>Del Norte</v>
      </c>
      <c r="AV40" s="11" cm="1">
        <f t="array" aca="1" ref="AV40" ca="1">INDEX('Cost Scenario Settings'!$D$32:$L$101, MATCH(1, ('Cost Scenario Settings'!$C$32:$C$101 = $B40) * ('Cost Scenario Settings'!$B$32:$B$101 = AU40), 0), MATCH($C40, 'Cost Scenario Settings'!$D$31:$L$31, 0))</f>
        <v>0</v>
      </c>
      <c r="AW40" s="4" cm="1">
        <f t="array" aca="1" ref="AW40" ca="1">IFERROR(INDEX('Build Scenarios'!$D$1:$O$510, MATCH(1, ('Build Scenarios'!$C$1:$C$510= $C40) * ('Build Scenarios'!$B$1:$B$510 = $AU40), 0), MATCH(AW$12, 'Build Scenarios'!$D$5:$O$5, 0))
* INDEX('Cost Data'!$N$1:$U$500, MATCH(1, ('Cost Data'!$B$1:$B$500 = $AU40) * ('Cost Data'!$C$1:$C$500 = $AV40), 0), MATCH($C40, 'Cost Data'!$N$12:$U$12, 0)), 0)</f>
        <v>0</v>
      </c>
      <c r="AX40" s="4" cm="1">
        <f t="array" aca="1" ref="AX40" ca="1">IFERROR(INDEX('Build Scenarios'!$D$1:$O$510, MATCH(1, ('Build Scenarios'!$C$1:$C$510= $C40) * ('Build Scenarios'!$B$1:$B$510 = $AU40), 0), MATCH(AX$12, 'Build Scenarios'!$D$5:$O$5, 0))
* INDEX('Cost Data'!$N$1:$U$500, MATCH(1, ('Cost Data'!$B$1:$B$500 = $AU40) * ('Cost Data'!$C$1:$C$500 = $AV40), 0), MATCH($C40, 'Cost Data'!$N$12:$U$12, 0)), 0)</f>
        <v>0</v>
      </c>
      <c r="AY40" s="4" cm="1">
        <f t="array" aca="1" ref="AY40" ca="1">IFERROR(INDEX('Build Scenarios'!$D$1:$O$510, MATCH(1, ('Build Scenarios'!$C$1:$C$510= $C40) * ('Build Scenarios'!$B$1:$B$510 = $AU40), 0), MATCH(AY$12, 'Build Scenarios'!$D$5:$O$5, 0))
* INDEX('Cost Data'!$N$1:$U$500, MATCH(1, ('Cost Data'!$B$1:$B$500 = $AU40) * ('Cost Data'!$C$1:$C$500 = $AV40), 0), MATCH($C40, 'Cost Data'!$N$12:$U$12, 0)), 0)</f>
        <v>0</v>
      </c>
      <c r="AZ40" s="4" cm="1">
        <f t="array" aca="1" ref="AZ40" ca="1">IFERROR(INDEX('Build Scenarios'!$D$1:$O$510, MATCH(1, ('Build Scenarios'!$C$1:$C$510= $C40) * ('Build Scenarios'!$B$1:$B$510 = $AU40), 0), MATCH(AZ$12, 'Build Scenarios'!$D$5:$O$5, 0))
* INDEX('Cost Data'!$N$1:$U$500, MATCH(1, ('Cost Data'!$B$1:$B$500 = $AU40) * ('Cost Data'!$C$1:$C$500 = $AV40), 0), MATCH($C40, 'Cost Data'!$N$12:$U$12, 0)), 0)</f>
        <v>0</v>
      </c>
      <c r="BA40" s="4" cm="1">
        <f t="array" aca="1" ref="BA40" ca="1">IFERROR(INDEX('Build Scenarios'!$D$1:$O$510, MATCH(1, ('Build Scenarios'!$C$1:$C$510= $C40) * ('Build Scenarios'!$B$1:$B$510 = $AU40), 0), MATCH(BA$12, 'Build Scenarios'!$D$5:$O$5, 0))
* INDEX('Cost Data'!$N$1:$U$500, MATCH(1, ('Cost Data'!$B$1:$B$500 = $AU40) * ('Cost Data'!$C$1:$C$500 = $AV40), 0), MATCH($C40, 'Cost Data'!$N$12:$U$12, 0)), 0)</f>
        <v>0</v>
      </c>
      <c r="BB40" s="4" cm="1">
        <f t="array" aca="1" ref="BB40" ca="1">IFERROR(INDEX('Build Scenarios'!$D$1:$O$510, MATCH(1, ('Build Scenarios'!$C$1:$C$510= $C40) * ('Build Scenarios'!$B$1:$B$510 = $AU40), 0), MATCH(BB$12, 'Build Scenarios'!$D$5:$O$5, 0))
* INDEX('Cost Data'!$N$1:$U$500, MATCH(1, ('Cost Data'!$B$1:$B$500 = $AU40) * ('Cost Data'!$C$1:$C$500 = $AV40), 0), MATCH($C40, 'Cost Data'!$N$12:$U$12, 0)), 0)</f>
        <v>0</v>
      </c>
      <c r="BC40" s="4" cm="1">
        <f t="array" aca="1" ref="BC40" ca="1">IFERROR(INDEX('Build Scenarios'!$D$1:$O$510, MATCH(1, ('Build Scenarios'!$C$1:$C$510= $C40) * ('Build Scenarios'!$B$1:$B$510 = $AU40), 0), MATCH(BC$12, 'Build Scenarios'!$D$5:$O$5, 0))
* INDEX('Cost Data'!$N$1:$U$500, MATCH(1, ('Cost Data'!$B$1:$B$500 = $AU40) * ('Cost Data'!$C$1:$C$500 = $AV40), 0), MATCH($C40, 'Cost Data'!$N$12:$U$12, 0)), 0)</f>
        <v>0</v>
      </c>
      <c r="BD40" s="4" cm="1">
        <f t="array" aca="1" ref="BD40" ca="1">IFERROR(INDEX('Build Scenarios'!$D$1:$O$510, MATCH(1, ('Build Scenarios'!$C$1:$C$510= $C40) * ('Build Scenarios'!$B$1:$B$510 = $AU40), 0), MATCH(BD$12, 'Build Scenarios'!$D$5:$O$5, 0))
* INDEX('Cost Data'!$N$1:$U$500, MATCH(1, ('Cost Data'!$B$1:$B$500 = $AU40) * ('Cost Data'!$C$1:$C$500 = $AV40), 0), MATCH($C40, 'Cost Data'!$N$12:$U$12, 0)), 0)</f>
        <v>0</v>
      </c>
      <c r="BE40" s="4" cm="1">
        <f t="array" aca="1" ref="BE40" ca="1">IFERROR(INDEX('Build Scenarios'!$D$1:$O$510, MATCH(1, ('Build Scenarios'!$C$1:$C$510= $C40) * ('Build Scenarios'!$B$1:$B$510 = $AU40), 0), MATCH(BE$12, 'Build Scenarios'!$D$5:$O$5, 0))
* INDEX('Cost Data'!$N$1:$U$500, MATCH(1, ('Cost Data'!$B$1:$B$500 = $AU40) * ('Cost Data'!$C$1:$C$500 = $AV40), 0), MATCH($C40, 'Cost Data'!$N$12:$U$12, 0)), 0)</f>
        <v>0</v>
      </c>
      <c r="BF40" s="4" cm="1">
        <f t="array" aca="1" ref="BF40" ca="1">IFERROR(INDEX('Build Scenarios'!$D$1:$O$510, MATCH(1, ('Build Scenarios'!$C$1:$C$510= $C40) * ('Build Scenarios'!$B$1:$B$510 = $AU40), 0), MATCH(BF$12, 'Build Scenarios'!$D$5:$O$5, 0))
* INDEX('Cost Data'!$N$1:$U$500, MATCH(1, ('Cost Data'!$B$1:$B$500 = $AU40) * ('Cost Data'!$C$1:$C$500 = $AV40), 0), MATCH($C40, 'Cost Data'!$N$12:$U$12, 0)), 0)</f>
        <v>0</v>
      </c>
      <c r="BG40" s="4" cm="1">
        <f t="array" aca="1" ref="BG40" ca="1">IFERROR(INDEX('Build Scenarios'!$D$1:$O$510, MATCH(1, ('Build Scenarios'!$C$1:$C$510= $C40) * ('Build Scenarios'!$B$1:$B$510 = $AU40), 0), MATCH(BG$12, 'Build Scenarios'!$D$5:$O$5, 0))
* INDEX('Cost Data'!$N$1:$U$500, MATCH(1, ('Cost Data'!$B$1:$B$500 = $AU40) * ('Cost Data'!$C$1:$C$500 = $AV40), 0), MATCH($C40, 'Cost Data'!$N$12:$U$12, 0)), 0)</f>
        <v>0</v>
      </c>
      <c r="BH40" s="4" cm="1">
        <f t="array" aca="1" ref="BH40" ca="1">IFERROR(INDEX('Build Scenarios'!$D$1:$O$510, MATCH(1, ('Build Scenarios'!$C$1:$C$510= $C40) * ('Build Scenarios'!$B$1:$B$510 = $AU40), 0), MATCH(BH$12, 'Build Scenarios'!$D$5:$O$5, 0))
* INDEX('Cost Data'!$N$1:$U$500, MATCH(1, ('Cost Data'!$B$1:$B$500 = $AU40) * ('Cost Data'!$C$1:$C$500 = $AV40), 0), MATCH($C40, 'Cost Data'!$N$12:$U$12, 0)), 0)</f>
        <v>0</v>
      </c>
      <c r="BJ40" s="11" t="str">
        <f>BJ39</f>
        <v>Cape Mendocino</v>
      </c>
      <c r="BK40" s="11" cm="1">
        <f t="array" aca="1" ref="BK40" ca="1">INDEX('Cost Scenario Settings'!$D$32:$L$101, MATCH(1, ('Cost Scenario Settings'!$C$32:$C$101 = $B40) * ('Cost Scenario Settings'!$B$32:$B$101 = BJ40), 0), MATCH($C40, 'Cost Scenario Settings'!$D$31:$L$31, 0))</f>
        <v>0</v>
      </c>
      <c r="BL40" s="4" cm="1">
        <f t="array" aca="1" ref="BL40" ca="1">IFERROR(INDEX('Build Scenarios'!$D$1:$O$510, MATCH(1, ('Build Scenarios'!$C$1:$C$510= $C40) * ('Build Scenarios'!$B$1:$B$510 = $BJ40), 0), MATCH(BL$12, 'Build Scenarios'!$D$5:$O$5, 0))
* INDEX('Cost Data'!$N$1:$U$500, MATCH(1, ('Cost Data'!$B$1:$B$500 = $BJ40) * ('Cost Data'!$C$1:$C$500 = $BK40), 0), MATCH($C40, 'Cost Data'!$N$12:$U$12, 0)), 0)</f>
        <v>0</v>
      </c>
      <c r="BM40" s="4" cm="1">
        <f t="array" aca="1" ref="BM40" ca="1">IFERROR(INDEX('Build Scenarios'!$D$1:$O$510, MATCH(1, ('Build Scenarios'!$C$1:$C$510= $C40) * ('Build Scenarios'!$B$1:$B$510 = $BJ40), 0), MATCH(BM$12, 'Build Scenarios'!$D$5:$O$5, 0))
* INDEX('Cost Data'!$N$1:$U$500, MATCH(1, ('Cost Data'!$B$1:$B$500 = $BJ40) * ('Cost Data'!$C$1:$C$500 = $BK40), 0), MATCH($C40, 'Cost Data'!$N$12:$U$12, 0)), 0)</f>
        <v>0</v>
      </c>
      <c r="BN40" s="4" cm="1">
        <f t="array" aca="1" ref="BN40" ca="1">IFERROR(INDEX('Build Scenarios'!$D$1:$O$510, MATCH(1, ('Build Scenarios'!$C$1:$C$510= $C40) * ('Build Scenarios'!$B$1:$B$510 = $BJ40), 0), MATCH(BN$12, 'Build Scenarios'!$D$5:$O$5, 0))
* INDEX('Cost Data'!$N$1:$U$500, MATCH(1, ('Cost Data'!$B$1:$B$500 = $BJ40) * ('Cost Data'!$C$1:$C$500 = $BK40), 0), MATCH($C40, 'Cost Data'!$N$12:$U$12, 0)), 0)</f>
        <v>0</v>
      </c>
      <c r="BO40" s="4" cm="1">
        <f t="array" aca="1" ref="BO40" ca="1">IFERROR(INDEX('Build Scenarios'!$D$1:$O$510, MATCH(1, ('Build Scenarios'!$C$1:$C$510= $C40) * ('Build Scenarios'!$B$1:$B$510 = $BJ40), 0), MATCH(BO$12, 'Build Scenarios'!$D$5:$O$5, 0))
* INDEX('Cost Data'!$N$1:$U$500, MATCH(1, ('Cost Data'!$B$1:$B$500 = $BJ40) * ('Cost Data'!$C$1:$C$500 = $BK40), 0), MATCH($C40, 'Cost Data'!$N$12:$U$12, 0)), 0)</f>
        <v>0</v>
      </c>
      <c r="BP40" s="4" cm="1">
        <f t="array" aca="1" ref="BP40" ca="1">IFERROR(INDEX('Build Scenarios'!$D$1:$O$510, MATCH(1, ('Build Scenarios'!$C$1:$C$510= $C40) * ('Build Scenarios'!$B$1:$B$510 = $BJ40), 0), MATCH(BP$12, 'Build Scenarios'!$D$5:$O$5, 0))
* INDEX('Cost Data'!$N$1:$U$500, MATCH(1, ('Cost Data'!$B$1:$B$500 = $BJ40) * ('Cost Data'!$C$1:$C$500 = $BK40), 0), MATCH($C40, 'Cost Data'!$N$12:$U$12, 0)), 0)</f>
        <v>0</v>
      </c>
      <c r="BQ40" s="4" cm="1">
        <f t="array" aca="1" ref="BQ40" ca="1">IFERROR(INDEX('Build Scenarios'!$D$1:$O$510, MATCH(1, ('Build Scenarios'!$C$1:$C$510= $C40) * ('Build Scenarios'!$B$1:$B$510 = $BJ40), 0), MATCH(BQ$12, 'Build Scenarios'!$D$5:$O$5, 0))
* INDEX('Cost Data'!$N$1:$U$500, MATCH(1, ('Cost Data'!$B$1:$B$500 = $BJ40) * ('Cost Data'!$C$1:$C$500 = $BK40), 0), MATCH($C40, 'Cost Data'!$N$12:$U$12, 0)), 0)</f>
        <v>0</v>
      </c>
      <c r="BR40" s="4" cm="1">
        <f t="array" aca="1" ref="BR40" ca="1">IFERROR(INDEX('Build Scenarios'!$D$1:$O$510, MATCH(1, ('Build Scenarios'!$C$1:$C$510= $C40) * ('Build Scenarios'!$B$1:$B$510 = $BJ40), 0), MATCH(BR$12, 'Build Scenarios'!$D$5:$O$5, 0))
* INDEX('Cost Data'!$N$1:$U$500, MATCH(1, ('Cost Data'!$B$1:$B$500 = $BJ40) * ('Cost Data'!$C$1:$C$500 = $BK40), 0), MATCH($C40, 'Cost Data'!$N$12:$U$12, 0)), 0)</f>
        <v>0</v>
      </c>
      <c r="BS40" s="4" cm="1">
        <f t="array" aca="1" ref="BS40" ca="1">IFERROR(INDEX('Build Scenarios'!$D$1:$O$510, MATCH(1, ('Build Scenarios'!$C$1:$C$510= $C40) * ('Build Scenarios'!$B$1:$B$510 = $BJ40), 0), MATCH(BS$12, 'Build Scenarios'!$D$5:$O$5, 0))
* INDEX('Cost Data'!$N$1:$U$500, MATCH(1, ('Cost Data'!$B$1:$B$500 = $BJ40) * ('Cost Data'!$C$1:$C$500 = $BK40), 0), MATCH($C40, 'Cost Data'!$N$12:$U$12, 0)), 0)</f>
        <v>0</v>
      </c>
      <c r="BT40" s="4" cm="1">
        <f t="array" aca="1" ref="BT40" ca="1">IFERROR(INDEX('Build Scenarios'!$D$1:$O$510, MATCH(1, ('Build Scenarios'!$C$1:$C$510= $C40) * ('Build Scenarios'!$B$1:$B$510 = $BJ40), 0), MATCH(BT$12, 'Build Scenarios'!$D$5:$O$5, 0))
* INDEX('Cost Data'!$N$1:$U$500, MATCH(1, ('Cost Data'!$B$1:$B$500 = $BJ40) * ('Cost Data'!$C$1:$C$500 = $BK40), 0), MATCH($C40, 'Cost Data'!$N$12:$U$12, 0)), 0)</f>
        <v>0</v>
      </c>
      <c r="BU40" s="4" cm="1">
        <f t="array" aca="1" ref="BU40" ca="1">IFERROR(INDEX('Build Scenarios'!$D$1:$O$510, MATCH(1, ('Build Scenarios'!$C$1:$C$510= $C40) * ('Build Scenarios'!$B$1:$B$510 = $BJ40), 0), MATCH(BU$12, 'Build Scenarios'!$D$5:$O$5, 0))
* INDEX('Cost Data'!$N$1:$U$500, MATCH(1, ('Cost Data'!$B$1:$B$500 = $BJ40) * ('Cost Data'!$C$1:$C$500 = $BK40), 0), MATCH($C40, 'Cost Data'!$N$12:$U$12, 0)), 0)</f>
        <v>0</v>
      </c>
      <c r="BV40" s="4" cm="1">
        <f t="array" aca="1" ref="BV40" ca="1">IFERROR(INDEX('Build Scenarios'!$D$1:$O$510, MATCH(1, ('Build Scenarios'!$C$1:$C$510= $C40) * ('Build Scenarios'!$B$1:$B$510 = $BJ40), 0), MATCH(BV$12, 'Build Scenarios'!$D$5:$O$5, 0))
* INDEX('Cost Data'!$N$1:$U$500, MATCH(1, ('Cost Data'!$B$1:$B$500 = $BJ40) * ('Cost Data'!$C$1:$C$500 = $BK40), 0), MATCH($C40, 'Cost Data'!$N$12:$U$12, 0)), 0)</f>
        <v>0</v>
      </c>
      <c r="BW40" s="4" cm="1">
        <f t="array" aca="1" ref="BW40" ca="1">IFERROR(INDEX('Build Scenarios'!$D$1:$O$510, MATCH(1, ('Build Scenarios'!$C$1:$C$510= $C40) * ('Build Scenarios'!$B$1:$B$510 = $BJ40), 0), MATCH(BW$12, 'Build Scenarios'!$D$5:$O$5, 0))
* INDEX('Cost Data'!$N$1:$U$500, MATCH(1, ('Cost Data'!$B$1:$B$500 = $BJ40) * ('Cost Data'!$C$1:$C$500 = $BK40), 0), MATCH($C40, 'Cost Data'!$N$12:$U$12, 0)), 0)</f>
        <v>0</v>
      </c>
    </row>
    <row r="41" spans="2:75" x14ac:dyDescent="0.2">
      <c r="B41" s="11" t="str">
        <f t="shared" ref="B41:B47" ca="1" si="24">B40</f>
        <v>Tx - Low</v>
      </c>
      <c r="C41" s="8" t="s">
        <v>56</v>
      </c>
      <c r="D41" s="4">
        <f t="shared" ca="1" si="23"/>
        <v>0</v>
      </c>
      <c r="E41" s="4">
        <f t="shared" ca="1" si="23"/>
        <v>0</v>
      </c>
      <c r="F41" s="4">
        <f t="shared" ca="1" si="23"/>
        <v>0</v>
      </c>
      <c r="G41" s="4">
        <f t="shared" ca="1" si="23"/>
        <v>0</v>
      </c>
      <c r="H41" s="4">
        <f t="shared" ca="1" si="23"/>
        <v>0</v>
      </c>
      <c r="I41" s="4">
        <f t="shared" ca="1" si="23"/>
        <v>0</v>
      </c>
      <c r="J41" s="4">
        <f t="shared" ca="1" si="23"/>
        <v>0</v>
      </c>
      <c r="K41" s="4">
        <f t="shared" ca="1" si="23"/>
        <v>0</v>
      </c>
      <c r="L41" s="4">
        <f t="shared" ca="1" si="23"/>
        <v>11.530433540305474</v>
      </c>
      <c r="M41" s="4">
        <f t="shared" ca="1" si="23"/>
        <v>11.530433540305474</v>
      </c>
      <c r="N41" s="4">
        <f t="shared" ca="1" si="23"/>
        <v>11.530433540305474</v>
      </c>
      <c r="O41" s="4">
        <f t="shared" ca="1" si="23"/>
        <v>11.530433540305474</v>
      </c>
      <c r="Q41" s="11" t="str">
        <f t="shared" ref="Q41:Q47" si="25">Q40</f>
        <v>Morro Bay</v>
      </c>
      <c r="R41" s="11" t="str" cm="1">
        <f t="array" aca="1" ref="R41" ca="1">INDEX('Cost Scenario Settings'!$D$32:$L$101, MATCH(1, ('Cost Scenario Settings'!$C$32:$C$101 = $B41) * ('Cost Scenario Settings'!$B$32:$B$101 = Q41), 0), MATCH($C41, 'Cost Scenario Settings'!$D$31:$L$31, 0))</f>
        <v>Tx - PSP Morro</v>
      </c>
      <c r="S41" s="4" cm="1">
        <f t="array" aca="1" ref="S41" ca="1">IFERROR(INDEX('Build Scenarios'!$D$1:$O$510, MATCH(1, ('Build Scenarios'!$C$1:$C$510= $C41) * ('Build Scenarios'!$B$1:$B$510 = $Q41), 0), MATCH(S$12, 'Build Scenarios'!$D$5:$O$5, 0))
* INDEX('Cost Data'!$N$1:$U$500, MATCH(1, ('Cost Data'!$B$1:$B$500 = $Q41) * ('Cost Data'!$C$1:$C$500 = $R41), 0), MATCH($C41, 'Cost Data'!$N$12:$U$12, 0)), 0)</f>
        <v>0</v>
      </c>
      <c r="T41" s="4" cm="1">
        <f t="array" aca="1" ref="T41" ca="1">IFERROR(INDEX('Build Scenarios'!$D$1:$O$510, MATCH(1, ('Build Scenarios'!$C$1:$C$510= $C41) * ('Build Scenarios'!$B$1:$B$510 = $Q41), 0), MATCH(T$12, 'Build Scenarios'!$D$5:$O$5, 0))
* INDEX('Cost Data'!$N$1:$U$500, MATCH(1, ('Cost Data'!$B$1:$B$500 = $Q41) * ('Cost Data'!$C$1:$C$500 = $R41), 0), MATCH($C41, 'Cost Data'!$N$12:$U$12, 0)), 0)</f>
        <v>0</v>
      </c>
      <c r="U41" s="4" cm="1">
        <f t="array" aca="1" ref="U41" ca="1">IFERROR(INDEX('Build Scenarios'!$D$1:$O$510, MATCH(1, ('Build Scenarios'!$C$1:$C$510= $C41) * ('Build Scenarios'!$B$1:$B$510 = $Q41), 0), MATCH(U$12, 'Build Scenarios'!$D$5:$O$5, 0))
* INDEX('Cost Data'!$N$1:$U$500, MATCH(1, ('Cost Data'!$B$1:$B$500 = $Q41) * ('Cost Data'!$C$1:$C$500 = $R41), 0), MATCH($C41, 'Cost Data'!$N$12:$U$12, 0)), 0)</f>
        <v>0</v>
      </c>
      <c r="V41" s="4" cm="1">
        <f t="array" aca="1" ref="V41" ca="1">IFERROR(INDEX('Build Scenarios'!$D$1:$O$510, MATCH(1, ('Build Scenarios'!$C$1:$C$510= $C41) * ('Build Scenarios'!$B$1:$B$510 = $Q41), 0), MATCH(V$12, 'Build Scenarios'!$D$5:$O$5, 0))
* INDEX('Cost Data'!$N$1:$U$500, MATCH(1, ('Cost Data'!$B$1:$B$500 = $Q41) * ('Cost Data'!$C$1:$C$500 = $R41), 0), MATCH($C41, 'Cost Data'!$N$12:$U$12, 0)), 0)</f>
        <v>0</v>
      </c>
      <c r="W41" s="4" cm="1">
        <f t="array" aca="1" ref="W41" ca="1">IFERROR(INDEX('Build Scenarios'!$D$1:$O$510, MATCH(1, ('Build Scenarios'!$C$1:$C$510= $C41) * ('Build Scenarios'!$B$1:$B$510 = $Q41), 0), MATCH(W$12, 'Build Scenarios'!$D$5:$O$5, 0))
* INDEX('Cost Data'!$N$1:$U$500, MATCH(1, ('Cost Data'!$B$1:$B$500 = $Q41) * ('Cost Data'!$C$1:$C$500 = $R41), 0), MATCH($C41, 'Cost Data'!$N$12:$U$12, 0)), 0)</f>
        <v>0</v>
      </c>
      <c r="X41" s="4" cm="1">
        <f t="array" aca="1" ref="X41" ca="1">IFERROR(INDEX('Build Scenarios'!$D$1:$O$510, MATCH(1, ('Build Scenarios'!$C$1:$C$510= $C41) * ('Build Scenarios'!$B$1:$B$510 = $Q41), 0), MATCH(X$12, 'Build Scenarios'!$D$5:$O$5, 0))
* INDEX('Cost Data'!$N$1:$U$500, MATCH(1, ('Cost Data'!$B$1:$B$500 = $Q41) * ('Cost Data'!$C$1:$C$500 = $R41), 0), MATCH($C41, 'Cost Data'!$N$12:$U$12, 0)), 0)</f>
        <v>0</v>
      </c>
      <c r="Y41" s="4" cm="1">
        <f t="array" aca="1" ref="Y41" ca="1">IFERROR(INDEX('Build Scenarios'!$D$1:$O$510, MATCH(1, ('Build Scenarios'!$C$1:$C$510= $C41) * ('Build Scenarios'!$B$1:$B$510 = $Q41), 0), MATCH(Y$12, 'Build Scenarios'!$D$5:$O$5, 0))
* INDEX('Cost Data'!$N$1:$U$500, MATCH(1, ('Cost Data'!$B$1:$B$500 = $Q41) * ('Cost Data'!$C$1:$C$500 = $R41), 0), MATCH($C41, 'Cost Data'!$N$12:$U$12, 0)), 0)</f>
        <v>0</v>
      </c>
      <c r="Z41" s="4" cm="1">
        <f t="array" aca="1" ref="Z41" ca="1">IFERROR(INDEX('Build Scenarios'!$D$1:$O$510, MATCH(1, ('Build Scenarios'!$C$1:$C$510= $C41) * ('Build Scenarios'!$B$1:$B$510 = $Q41), 0), MATCH(Z$12, 'Build Scenarios'!$D$5:$O$5, 0))
* INDEX('Cost Data'!$N$1:$U$500, MATCH(1, ('Cost Data'!$B$1:$B$500 = $Q41) * ('Cost Data'!$C$1:$C$500 = $R41), 0), MATCH($C41, 'Cost Data'!$N$12:$U$12, 0)), 0)</f>
        <v>0</v>
      </c>
      <c r="AA41" s="4" cm="1">
        <f t="array" aca="1" ref="AA41" ca="1">IFERROR(INDEX('Build Scenarios'!$D$1:$O$510, MATCH(1, ('Build Scenarios'!$C$1:$C$510= $C41) * ('Build Scenarios'!$B$1:$B$510 = $Q41), 0), MATCH(AA$12, 'Build Scenarios'!$D$5:$O$5, 0))
* INDEX('Cost Data'!$N$1:$U$500, MATCH(1, ('Cost Data'!$B$1:$B$500 = $Q41) * ('Cost Data'!$C$1:$C$500 = $R41), 0), MATCH($C41, 'Cost Data'!$N$12:$U$12, 0)), 0)</f>
        <v>11.530433540305474</v>
      </c>
      <c r="AB41" s="4" cm="1">
        <f t="array" aca="1" ref="AB41" ca="1">IFERROR(INDEX('Build Scenarios'!$D$1:$O$510, MATCH(1, ('Build Scenarios'!$C$1:$C$510= $C41) * ('Build Scenarios'!$B$1:$B$510 = $Q41), 0), MATCH(AB$12, 'Build Scenarios'!$D$5:$O$5, 0))
* INDEX('Cost Data'!$N$1:$U$500, MATCH(1, ('Cost Data'!$B$1:$B$500 = $Q41) * ('Cost Data'!$C$1:$C$500 = $R41), 0), MATCH($C41, 'Cost Data'!$N$12:$U$12, 0)), 0)</f>
        <v>11.530433540305474</v>
      </c>
      <c r="AC41" s="4" cm="1">
        <f t="array" aca="1" ref="AC41" ca="1">IFERROR(INDEX('Build Scenarios'!$D$1:$O$510, MATCH(1, ('Build Scenarios'!$C$1:$C$510= $C41) * ('Build Scenarios'!$B$1:$B$510 = $Q41), 0), MATCH(AC$12, 'Build Scenarios'!$D$5:$O$5, 0))
* INDEX('Cost Data'!$N$1:$U$500, MATCH(1, ('Cost Data'!$B$1:$B$500 = $Q41) * ('Cost Data'!$C$1:$C$500 = $R41), 0), MATCH($C41, 'Cost Data'!$N$12:$U$12, 0)), 0)</f>
        <v>11.530433540305474</v>
      </c>
      <c r="AD41" s="4" cm="1">
        <f t="array" aca="1" ref="AD41" ca="1">IFERROR(INDEX('Build Scenarios'!$D$1:$O$510, MATCH(1, ('Build Scenarios'!$C$1:$C$510= $C41) * ('Build Scenarios'!$B$1:$B$510 = $Q41), 0), MATCH(AD$12, 'Build Scenarios'!$D$5:$O$5, 0))
* INDEX('Cost Data'!$N$1:$U$500, MATCH(1, ('Cost Data'!$B$1:$B$500 = $Q41) * ('Cost Data'!$C$1:$C$500 = $R41), 0), MATCH($C41, 'Cost Data'!$N$12:$U$12, 0)), 0)</f>
        <v>11.530433540305474</v>
      </c>
      <c r="AF41" s="11" t="str">
        <f t="shared" ref="AF41:AF47" si="26">AF40</f>
        <v>Humboldt Bay</v>
      </c>
      <c r="AG41" s="11" cm="1">
        <f t="array" aca="1" ref="AG41" ca="1">INDEX('Cost Scenario Settings'!$D$32:$L$101, MATCH(1, ('Cost Scenario Settings'!$C$32:$C$101 = $B41) * ('Cost Scenario Settings'!$B$32:$B$101 = AF41), 0), MATCH($C41, 'Cost Scenario Settings'!$D$31:$L$31, 0))</f>
        <v>0</v>
      </c>
      <c r="AH41" s="4" cm="1">
        <f t="array" aca="1" ref="AH41" ca="1">IFERROR(INDEX('Build Scenarios'!$D$1:$O$510, MATCH(1, ('Build Scenarios'!$C$1:$C$510= $C41) * ('Build Scenarios'!$B$1:$B$510 = $AF41), 0), MATCH(AH$12, 'Build Scenarios'!$D$5:$O$5, 0))
* INDEX('Cost Data'!$N$1:$U$500, MATCH(1, ('Cost Data'!$B$1:$B$500 = $AF41) * ('Cost Data'!$C$1:$C$500 = $AG41), 0), MATCH($C41, 'Cost Data'!$N$12:$U$12, 0)), 0)</f>
        <v>0</v>
      </c>
      <c r="AI41" s="4" cm="1">
        <f t="array" aca="1" ref="AI41" ca="1">IFERROR(INDEX('Build Scenarios'!$D$1:$O$510, MATCH(1, ('Build Scenarios'!$C$1:$C$510= $C41) * ('Build Scenarios'!$B$1:$B$510 = $AF41), 0), MATCH(AI$12, 'Build Scenarios'!$D$5:$O$5, 0))
* INDEX('Cost Data'!$N$1:$U$500, MATCH(1, ('Cost Data'!$B$1:$B$500 = $AF41) * ('Cost Data'!$C$1:$C$500 = $AG41), 0), MATCH($C41, 'Cost Data'!$N$12:$U$12, 0)), 0)</f>
        <v>0</v>
      </c>
      <c r="AJ41" s="4" cm="1">
        <f t="array" aca="1" ref="AJ41" ca="1">IFERROR(INDEX('Build Scenarios'!$D$1:$O$510, MATCH(1, ('Build Scenarios'!$C$1:$C$510= $C41) * ('Build Scenarios'!$B$1:$B$510 = $AF41), 0), MATCH(AJ$12, 'Build Scenarios'!$D$5:$O$5, 0))
* INDEX('Cost Data'!$N$1:$U$500, MATCH(1, ('Cost Data'!$B$1:$B$500 = $AF41) * ('Cost Data'!$C$1:$C$500 = $AG41), 0), MATCH($C41, 'Cost Data'!$N$12:$U$12, 0)), 0)</f>
        <v>0</v>
      </c>
      <c r="AK41" s="4" cm="1">
        <f t="array" aca="1" ref="AK41" ca="1">IFERROR(INDEX('Build Scenarios'!$D$1:$O$510, MATCH(1, ('Build Scenarios'!$C$1:$C$510= $C41) * ('Build Scenarios'!$B$1:$B$510 = $AF41), 0), MATCH(AK$12, 'Build Scenarios'!$D$5:$O$5, 0))
* INDEX('Cost Data'!$N$1:$U$500, MATCH(1, ('Cost Data'!$B$1:$B$500 = $AF41) * ('Cost Data'!$C$1:$C$500 = $AG41), 0), MATCH($C41, 'Cost Data'!$N$12:$U$12, 0)), 0)</f>
        <v>0</v>
      </c>
      <c r="AL41" s="4" cm="1">
        <f t="array" aca="1" ref="AL41" ca="1">IFERROR(INDEX('Build Scenarios'!$D$1:$O$510, MATCH(1, ('Build Scenarios'!$C$1:$C$510= $C41) * ('Build Scenarios'!$B$1:$B$510 = $AF41), 0), MATCH(AL$12, 'Build Scenarios'!$D$5:$O$5, 0))
* INDEX('Cost Data'!$N$1:$U$500, MATCH(1, ('Cost Data'!$B$1:$B$500 = $AF41) * ('Cost Data'!$C$1:$C$500 = $AG41), 0), MATCH($C41, 'Cost Data'!$N$12:$U$12, 0)), 0)</f>
        <v>0</v>
      </c>
      <c r="AM41" s="4" cm="1">
        <f t="array" aca="1" ref="AM41" ca="1">IFERROR(INDEX('Build Scenarios'!$D$1:$O$510, MATCH(1, ('Build Scenarios'!$C$1:$C$510= $C41) * ('Build Scenarios'!$B$1:$B$510 = $AF41), 0), MATCH(AM$12, 'Build Scenarios'!$D$5:$O$5, 0))
* INDEX('Cost Data'!$N$1:$U$500, MATCH(1, ('Cost Data'!$B$1:$B$500 = $AF41) * ('Cost Data'!$C$1:$C$500 = $AG41), 0), MATCH($C41, 'Cost Data'!$N$12:$U$12, 0)), 0)</f>
        <v>0</v>
      </c>
      <c r="AN41" s="4" cm="1">
        <f t="array" aca="1" ref="AN41" ca="1">IFERROR(INDEX('Build Scenarios'!$D$1:$O$510, MATCH(1, ('Build Scenarios'!$C$1:$C$510= $C41) * ('Build Scenarios'!$B$1:$B$510 = $AF41), 0), MATCH(AN$12, 'Build Scenarios'!$D$5:$O$5, 0))
* INDEX('Cost Data'!$N$1:$U$500, MATCH(1, ('Cost Data'!$B$1:$B$500 = $AF41) * ('Cost Data'!$C$1:$C$500 = $AG41), 0), MATCH($C41, 'Cost Data'!$N$12:$U$12, 0)), 0)</f>
        <v>0</v>
      </c>
      <c r="AO41" s="4" cm="1">
        <f t="array" aca="1" ref="AO41" ca="1">IFERROR(INDEX('Build Scenarios'!$D$1:$O$510, MATCH(1, ('Build Scenarios'!$C$1:$C$510= $C41) * ('Build Scenarios'!$B$1:$B$510 = $AF41), 0), MATCH(AO$12, 'Build Scenarios'!$D$5:$O$5, 0))
* INDEX('Cost Data'!$N$1:$U$500, MATCH(1, ('Cost Data'!$B$1:$B$500 = $AF41) * ('Cost Data'!$C$1:$C$500 = $AG41), 0), MATCH($C41, 'Cost Data'!$N$12:$U$12, 0)), 0)</f>
        <v>0</v>
      </c>
      <c r="AP41" s="4" cm="1">
        <f t="array" aca="1" ref="AP41" ca="1">IFERROR(INDEX('Build Scenarios'!$D$1:$O$510, MATCH(1, ('Build Scenarios'!$C$1:$C$510= $C41) * ('Build Scenarios'!$B$1:$B$510 = $AF41), 0), MATCH(AP$12, 'Build Scenarios'!$D$5:$O$5, 0))
* INDEX('Cost Data'!$N$1:$U$500, MATCH(1, ('Cost Data'!$B$1:$B$500 = $AF41) * ('Cost Data'!$C$1:$C$500 = $AG41), 0), MATCH($C41, 'Cost Data'!$N$12:$U$12, 0)), 0)</f>
        <v>0</v>
      </c>
      <c r="AQ41" s="4" cm="1">
        <f t="array" aca="1" ref="AQ41" ca="1">IFERROR(INDEX('Build Scenarios'!$D$1:$O$510, MATCH(1, ('Build Scenarios'!$C$1:$C$510= $C41) * ('Build Scenarios'!$B$1:$B$510 = $AF41), 0), MATCH(AQ$12, 'Build Scenarios'!$D$5:$O$5, 0))
* INDEX('Cost Data'!$N$1:$U$500, MATCH(1, ('Cost Data'!$B$1:$B$500 = $AF41) * ('Cost Data'!$C$1:$C$500 = $AG41), 0), MATCH($C41, 'Cost Data'!$N$12:$U$12, 0)), 0)</f>
        <v>0</v>
      </c>
      <c r="AR41" s="4" cm="1">
        <f t="array" aca="1" ref="AR41" ca="1">IFERROR(INDEX('Build Scenarios'!$D$1:$O$510, MATCH(1, ('Build Scenarios'!$C$1:$C$510= $C41) * ('Build Scenarios'!$B$1:$B$510 = $AF41), 0), MATCH(AR$12, 'Build Scenarios'!$D$5:$O$5, 0))
* INDEX('Cost Data'!$N$1:$U$500, MATCH(1, ('Cost Data'!$B$1:$B$500 = $AF41) * ('Cost Data'!$C$1:$C$500 = $AG41), 0), MATCH($C41, 'Cost Data'!$N$12:$U$12, 0)), 0)</f>
        <v>0</v>
      </c>
      <c r="AS41" s="4" cm="1">
        <f t="array" aca="1" ref="AS41" ca="1">IFERROR(INDEX('Build Scenarios'!$D$1:$O$510, MATCH(1, ('Build Scenarios'!$C$1:$C$510= $C41) * ('Build Scenarios'!$B$1:$B$510 = $AF41), 0), MATCH(AS$12, 'Build Scenarios'!$D$5:$O$5, 0))
* INDEX('Cost Data'!$N$1:$U$500, MATCH(1, ('Cost Data'!$B$1:$B$500 = $AF41) * ('Cost Data'!$C$1:$C$500 = $AG41), 0), MATCH($C41, 'Cost Data'!$N$12:$U$12, 0)), 0)</f>
        <v>0</v>
      </c>
      <c r="AU41" s="11" t="str">
        <f t="shared" ref="AU41:AU47" si="27">AU40</f>
        <v>Del Norte</v>
      </c>
      <c r="AV41" s="11" cm="1">
        <f t="array" aca="1" ref="AV41" ca="1">INDEX('Cost Scenario Settings'!$D$32:$L$101, MATCH(1, ('Cost Scenario Settings'!$C$32:$C$101 = $B41) * ('Cost Scenario Settings'!$B$32:$B$101 = AU41), 0), MATCH($C41, 'Cost Scenario Settings'!$D$31:$L$31, 0))</f>
        <v>0</v>
      </c>
      <c r="AW41" s="4" cm="1">
        <f t="array" aca="1" ref="AW41" ca="1">IFERROR(INDEX('Build Scenarios'!$D$1:$O$510, MATCH(1, ('Build Scenarios'!$C$1:$C$510= $C41) * ('Build Scenarios'!$B$1:$B$510 = $AU41), 0), MATCH(AW$12, 'Build Scenarios'!$D$5:$O$5, 0))
* INDEX('Cost Data'!$N$1:$U$500, MATCH(1, ('Cost Data'!$B$1:$B$500 = $AU41) * ('Cost Data'!$C$1:$C$500 = $AV41), 0), MATCH($C41, 'Cost Data'!$N$12:$U$12, 0)), 0)</f>
        <v>0</v>
      </c>
      <c r="AX41" s="4" cm="1">
        <f t="array" aca="1" ref="AX41" ca="1">IFERROR(INDEX('Build Scenarios'!$D$1:$O$510, MATCH(1, ('Build Scenarios'!$C$1:$C$510= $C41) * ('Build Scenarios'!$B$1:$B$510 = $AU41), 0), MATCH(AX$12, 'Build Scenarios'!$D$5:$O$5, 0))
* INDEX('Cost Data'!$N$1:$U$500, MATCH(1, ('Cost Data'!$B$1:$B$500 = $AU41) * ('Cost Data'!$C$1:$C$500 = $AV41), 0), MATCH($C41, 'Cost Data'!$N$12:$U$12, 0)), 0)</f>
        <v>0</v>
      </c>
      <c r="AY41" s="4" cm="1">
        <f t="array" aca="1" ref="AY41" ca="1">IFERROR(INDEX('Build Scenarios'!$D$1:$O$510, MATCH(1, ('Build Scenarios'!$C$1:$C$510= $C41) * ('Build Scenarios'!$B$1:$B$510 = $AU41), 0), MATCH(AY$12, 'Build Scenarios'!$D$5:$O$5, 0))
* INDEX('Cost Data'!$N$1:$U$500, MATCH(1, ('Cost Data'!$B$1:$B$500 = $AU41) * ('Cost Data'!$C$1:$C$500 = $AV41), 0), MATCH($C41, 'Cost Data'!$N$12:$U$12, 0)), 0)</f>
        <v>0</v>
      </c>
      <c r="AZ41" s="4" cm="1">
        <f t="array" aca="1" ref="AZ41" ca="1">IFERROR(INDEX('Build Scenarios'!$D$1:$O$510, MATCH(1, ('Build Scenarios'!$C$1:$C$510= $C41) * ('Build Scenarios'!$B$1:$B$510 = $AU41), 0), MATCH(AZ$12, 'Build Scenarios'!$D$5:$O$5, 0))
* INDEX('Cost Data'!$N$1:$U$500, MATCH(1, ('Cost Data'!$B$1:$B$500 = $AU41) * ('Cost Data'!$C$1:$C$500 = $AV41), 0), MATCH($C41, 'Cost Data'!$N$12:$U$12, 0)), 0)</f>
        <v>0</v>
      </c>
      <c r="BA41" s="4" cm="1">
        <f t="array" aca="1" ref="BA41" ca="1">IFERROR(INDEX('Build Scenarios'!$D$1:$O$510, MATCH(1, ('Build Scenarios'!$C$1:$C$510= $C41) * ('Build Scenarios'!$B$1:$B$510 = $AU41), 0), MATCH(BA$12, 'Build Scenarios'!$D$5:$O$5, 0))
* INDEX('Cost Data'!$N$1:$U$500, MATCH(1, ('Cost Data'!$B$1:$B$500 = $AU41) * ('Cost Data'!$C$1:$C$500 = $AV41), 0), MATCH($C41, 'Cost Data'!$N$12:$U$12, 0)), 0)</f>
        <v>0</v>
      </c>
      <c r="BB41" s="4" cm="1">
        <f t="array" aca="1" ref="BB41" ca="1">IFERROR(INDEX('Build Scenarios'!$D$1:$O$510, MATCH(1, ('Build Scenarios'!$C$1:$C$510= $C41) * ('Build Scenarios'!$B$1:$B$510 = $AU41), 0), MATCH(BB$12, 'Build Scenarios'!$D$5:$O$5, 0))
* INDEX('Cost Data'!$N$1:$U$500, MATCH(1, ('Cost Data'!$B$1:$B$500 = $AU41) * ('Cost Data'!$C$1:$C$500 = $AV41), 0), MATCH($C41, 'Cost Data'!$N$12:$U$12, 0)), 0)</f>
        <v>0</v>
      </c>
      <c r="BC41" s="4" cm="1">
        <f t="array" aca="1" ref="BC41" ca="1">IFERROR(INDEX('Build Scenarios'!$D$1:$O$510, MATCH(1, ('Build Scenarios'!$C$1:$C$510= $C41) * ('Build Scenarios'!$B$1:$B$510 = $AU41), 0), MATCH(BC$12, 'Build Scenarios'!$D$5:$O$5, 0))
* INDEX('Cost Data'!$N$1:$U$500, MATCH(1, ('Cost Data'!$B$1:$B$500 = $AU41) * ('Cost Data'!$C$1:$C$500 = $AV41), 0), MATCH($C41, 'Cost Data'!$N$12:$U$12, 0)), 0)</f>
        <v>0</v>
      </c>
      <c r="BD41" s="4" cm="1">
        <f t="array" aca="1" ref="BD41" ca="1">IFERROR(INDEX('Build Scenarios'!$D$1:$O$510, MATCH(1, ('Build Scenarios'!$C$1:$C$510= $C41) * ('Build Scenarios'!$B$1:$B$510 = $AU41), 0), MATCH(BD$12, 'Build Scenarios'!$D$5:$O$5, 0))
* INDEX('Cost Data'!$N$1:$U$500, MATCH(1, ('Cost Data'!$B$1:$B$500 = $AU41) * ('Cost Data'!$C$1:$C$500 = $AV41), 0), MATCH($C41, 'Cost Data'!$N$12:$U$12, 0)), 0)</f>
        <v>0</v>
      </c>
      <c r="BE41" s="4" cm="1">
        <f t="array" aca="1" ref="BE41" ca="1">IFERROR(INDEX('Build Scenarios'!$D$1:$O$510, MATCH(1, ('Build Scenarios'!$C$1:$C$510= $C41) * ('Build Scenarios'!$B$1:$B$510 = $AU41), 0), MATCH(BE$12, 'Build Scenarios'!$D$5:$O$5, 0))
* INDEX('Cost Data'!$N$1:$U$500, MATCH(1, ('Cost Data'!$B$1:$B$500 = $AU41) * ('Cost Data'!$C$1:$C$500 = $AV41), 0), MATCH($C41, 'Cost Data'!$N$12:$U$12, 0)), 0)</f>
        <v>0</v>
      </c>
      <c r="BF41" s="4" cm="1">
        <f t="array" aca="1" ref="BF41" ca="1">IFERROR(INDEX('Build Scenarios'!$D$1:$O$510, MATCH(1, ('Build Scenarios'!$C$1:$C$510= $C41) * ('Build Scenarios'!$B$1:$B$510 = $AU41), 0), MATCH(BF$12, 'Build Scenarios'!$D$5:$O$5, 0))
* INDEX('Cost Data'!$N$1:$U$500, MATCH(1, ('Cost Data'!$B$1:$B$500 = $AU41) * ('Cost Data'!$C$1:$C$500 = $AV41), 0), MATCH($C41, 'Cost Data'!$N$12:$U$12, 0)), 0)</f>
        <v>0</v>
      </c>
      <c r="BG41" s="4" cm="1">
        <f t="array" aca="1" ref="BG41" ca="1">IFERROR(INDEX('Build Scenarios'!$D$1:$O$510, MATCH(1, ('Build Scenarios'!$C$1:$C$510= $C41) * ('Build Scenarios'!$B$1:$B$510 = $AU41), 0), MATCH(BG$12, 'Build Scenarios'!$D$5:$O$5, 0))
* INDEX('Cost Data'!$N$1:$U$500, MATCH(1, ('Cost Data'!$B$1:$B$500 = $AU41) * ('Cost Data'!$C$1:$C$500 = $AV41), 0), MATCH($C41, 'Cost Data'!$N$12:$U$12, 0)), 0)</f>
        <v>0</v>
      </c>
      <c r="BH41" s="4" cm="1">
        <f t="array" aca="1" ref="BH41" ca="1">IFERROR(INDEX('Build Scenarios'!$D$1:$O$510, MATCH(1, ('Build Scenarios'!$C$1:$C$510= $C41) * ('Build Scenarios'!$B$1:$B$510 = $AU41), 0), MATCH(BH$12, 'Build Scenarios'!$D$5:$O$5, 0))
* INDEX('Cost Data'!$N$1:$U$500, MATCH(1, ('Cost Data'!$B$1:$B$500 = $AU41) * ('Cost Data'!$C$1:$C$500 = $AV41), 0), MATCH($C41, 'Cost Data'!$N$12:$U$12, 0)), 0)</f>
        <v>0</v>
      </c>
      <c r="BJ41" s="11" t="str">
        <f t="shared" ref="BJ41:BJ47" si="28">BJ40</f>
        <v>Cape Mendocino</v>
      </c>
      <c r="BK41" s="11" cm="1">
        <f t="array" aca="1" ref="BK41" ca="1">INDEX('Cost Scenario Settings'!$D$32:$L$101, MATCH(1, ('Cost Scenario Settings'!$C$32:$C$101 = $B41) * ('Cost Scenario Settings'!$B$32:$B$101 = BJ41), 0), MATCH($C41, 'Cost Scenario Settings'!$D$31:$L$31, 0))</f>
        <v>0</v>
      </c>
      <c r="BL41" s="4" cm="1">
        <f t="array" aca="1" ref="BL41" ca="1">IFERROR(INDEX('Build Scenarios'!$D$1:$O$510, MATCH(1, ('Build Scenarios'!$C$1:$C$510= $C41) * ('Build Scenarios'!$B$1:$B$510 = $BJ41), 0), MATCH(BL$12, 'Build Scenarios'!$D$5:$O$5, 0))
* INDEX('Cost Data'!$N$1:$U$500, MATCH(1, ('Cost Data'!$B$1:$B$500 = $BJ41) * ('Cost Data'!$C$1:$C$500 = $BK41), 0), MATCH($C41, 'Cost Data'!$N$12:$U$12, 0)), 0)</f>
        <v>0</v>
      </c>
      <c r="BM41" s="4" cm="1">
        <f t="array" aca="1" ref="BM41" ca="1">IFERROR(INDEX('Build Scenarios'!$D$1:$O$510, MATCH(1, ('Build Scenarios'!$C$1:$C$510= $C41) * ('Build Scenarios'!$B$1:$B$510 = $BJ41), 0), MATCH(BM$12, 'Build Scenarios'!$D$5:$O$5, 0))
* INDEX('Cost Data'!$N$1:$U$500, MATCH(1, ('Cost Data'!$B$1:$B$500 = $BJ41) * ('Cost Data'!$C$1:$C$500 = $BK41), 0), MATCH($C41, 'Cost Data'!$N$12:$U$12, 0)), 0)</f>
        <v>0</v>
      </c>
      <c r="BN41" s="4" cm="1">
        <f t="array" aca="1" ref="BN41" ca="1">IFERROR(INDEX('Build Scenarios'!$D$1:$O$510, MATCH(1, ('Build Scenarios'!$C$1:$C$510= $C41) * ('Build Scenarios'!$B$1:$B$510 = $BJ41), 0), MATCH(BN$12, 'Build Scenarios'!$D$5:$O$5, 0))
* INDEX('Cost Data'!$N$1:$U$500, MATCH(1, ('Cost Data'!$B$1:$B$500 = $BJ41) * ('Cost Data'!$C$1:$C$500 = $BK41), 0), MATCH($C41, 'Cost Data'!$N$12:$U$12, 0)), 0)</f>
        <v>0</v>
      </c>
      <c r="BO41" s="4" cm="1">
        <f t="array" aca="1" ref="BO41" ca="1">IFERROR(INDEX('Build Scenarios'!$D$1:$O$510, MATCH(1, ('Build Scenarios'!$C$1:$C$510= $C41) * ('Build Scenarios'!$B$1:$B$510 = $BJ41), 0), MATCH(BO$12, 'Build Scenarios'!$D$5:$O$5, 0))
* INDEX('Cost Data'!$N$1:$U$500, MATCH(1, ('Cost Data'!$B$1:$B$500 = $BJ41) * ('Cost Data'!$C$1:$C$500 = $BK41), 0), MATCH($C41, 'Cost Data'!$N$12:$U$12, 0)), 0)</f>
        <v>0</v>
      </c>
      <c r="BP41" s="4" cm="1">
        <f t="array" aca="1" ref="BP41" ca="1">IFERROR(INDEX('Build Scenarios'!$D$1:$O$510, MATCH(1, ('Build Scenarios'!$C$1:$C$510= $C41) * ('Build Scenarios'!$B$1:$B$510 = $BJ41), 0), MATCH(BP$12, 'Build Scenarios'!$D$5:$O$5, 0))
* INDEX('Cost Data'!$N$1:$U$500, MATCH(1, ('Cost Data'!$B$1:$B$500 = $BJ41) * ('Cost Data'!$C$1:$C$500 = $BK41), 0), MATCH($C41, 'Cost Data'!$N$12:$U$12, 0)), 0)</f>
        <v>0</v>
      </c>
      <c r="BQ41" s="4" cm="1">
        <f t="array" aca="1" ref="BQ41" ca="1">IFERROR(INDEX('Build Scenarios'!$D$1:$O$510, MATCH(1, ('Build Scenarios'!$C$1:$C$510= $C41) * ('Build Scenarios'!$B$1:$B$510 = $BJ41), 0), MATCH(BQ$12, 'Build Scenarios'!$D$5:$O$5, 0))
* INDEX('Cost Data'!$N$1:$U$500, MATCH(1, ('Cost Data'!$B$1:$B$500 = $BJ41) * ('Cost Data'!$C$1:$C$500 = $BK41), 0), MATCH($C41, 'Cost Data'!$N$12:$U$12, 0)), 0)</f>
        <v>0</v>
      </c>
      <c r="BR41" s="4" cm="1">
        <f t="array" aca="1" ref="BR41" ca="1">IFERROR(INDEX('Build Scenarios'!$D$1:$O$510, MATCH(1, ('Build Scenarios'!$C$1:$C$510= $C41) * ('Build Scenarios'!$B$1:$B$510 = $BJ41), 0), MATCH(BR$12, 'Build Scenarios'!$D$5:$O$5, 0))
* INDEX('Cost Data'!$N$1:$U$500, MATCH(1, ('Cost Data'!$B$1:$B$500 = $BJ41) * ('Cost Data'!$C$1:$C$500 = $BK41), 0), MATCH($C41, 'Cost Data'!$N$12:$U$12, 0)), 0)</f>
        <v>0</v>
      </c>
      <c r="BS41" s="4" cm="1">
        <f t="array" aca="1" ref="BS41" ca="1">IFERROR(INDEX('Build Scenarios'!$D$1:$O$510, MATCH(1, ('Build Scenarios'!$C$1:$C$510= $C41) * ('Build Scenarios'!$B$1:$B$510 = $BJ41), 0), MATCH(BS$12, 'Build Scenarios'!$D$5:$O$5, 0))
* INDEX('Cost Data'!$N$1:$U$500, MATCH(1, ('Cost Data'!$B$1:$B$500 = $BJ41) * ('Cost Data'!$C$1:$C$500 = $BK41), 0), MATCH($C41, 'Cost Data'!$N$12:$U$12, 0)), 0)</f>
        <v>0</v>
      </c>
      <c r="BT41" s="4" cm="1">
        <f t="array" aca="1" ref="BT41" ca="1">IFERROR(INDEX('Build Scenarios'!$D$1:$O$510, MATCH(1, ('Build Scenarios'!$C$1:$C$510= $C41) * ('Build Scenarios'!$B$1:$B$510 = $BJ41), 0), MATCH(BT$12, 'Build Scenarios'!$D$5:$O$5, 0))
* INDEX('Cost Data'!$N$1:$U$500, MATCH(1, ('Cost Data'!$B$1:$B$500 = $BJ41) * ('Cost Data'!$C$1:$C$500 = $BK41), 0), MATCH($C41, 'Cost Data'!$N$12:$U$12, 0)), 0)</f>
        <v>0</v>
      </c>
      <c r="BU41" s="4" cm="1">
        <f t="array" aca="1" ref="BU41" ca="1">IFERROR(INDEX('Build Scenarios'!$D$1:$O$510, MATCH(1, ('Build Scenarios'!$C$1:$C$510= $C41) * ('Build Scenarios'!$B$1:$B$510 = $BJ41), 0), MATCH(BU$12, 'Build Scenarios'!$D$5:$O$5, 0))
* INDEX('Cost Data'!$N$1:$U$500, MATCH(1, ('Cost Data'!$B$1:$B$500 = $BJ41) * ('Cost Data'!$C$1:$C$500 = $BK41), 0), MATCH($C41, 'Cost Data'!$N$12:$U$12, 0)), 0)</f>
        <v>0</v>
      </c>
      <c r="BV41" s="4" cm="1">
        <f t="array" aca="1" ref="BV41" ca="1">IFERROR(INDEX('Build Scenarios'!$D$1:$O$510, MATCH(1, ('Build Scenarios'!$C$1:$C$510= $C41) * ('Build Scenarios'!$B$1:$B$510 = $BJ41), 0), MATCH(BV$12, 'Build Scenarios'!$D$5:$O$5, 0))
* INDEX('Cost Data'!$N$1:$U$500, MATCH(1, ('Cost Data'!$B$1:$B$500 = $BJ41) * ('Cost Data'!$C$1:$C$500 = $BK41), 0), MATCH($C41, 'Cost Data'!$N$12:$U$12, 0)), 0)</f>
        <v>0</v>
      </c>
      <c r="BW41" s="4" cm="1">
        <f t="array" aca="1" ref="BW41" ca="1">IFERROR(INDEX('Build Scenarios'!$D$1:$O$510, MATCH(1, ('Build Scenarios'!$C$1:$C$510= $C41) * ('Build Scenarios'!$B$1:$B$510 = $BJ41), 0), MATCH(BW$12, 'Build Scenarios'!$D$5:$O$5, 0))
* INDEX('Cost Data'!$N$1:$U$500, MATCH(1, ('Cost Data'!$B$1:$B$500 = $BJ41) * ('Cost Data'!$C$1:$C$500 = $BK41), 0), MATCH($C41, 'Cost Data'!$N$12:$U$12, 0)), 0)</f>
        <v>0</v>
      </c>
    </row>
    <row r="42" spans="2:75" x14ac:dyDescent="0.2">
      <c r="B42" s="11" t="str">
        <f t="shared" ca="1" si="24"/>
        <v>Tx - Low</v>
      </c>
      <c r="C42" s="8" t="s">
        <v>57</v>
      </c>
      <c r="D42" s="4">
        <f t="shared" ca="1" si="23"/>
        <v>0</v>
      </c>
      <c r="E42" s="4">
        <f t="shared" ca="1" si="23"/>
        <v>0</v>
      </c>
      <c r="F42" s="4">
        <f t="shared" ca="1" si="23"/>
        <v>0</v>
      </c>
      <c r="G42" s="4">
        <f t="shared" ca="1" si="23"/>
        <v>0</v>
      </c>
      <c r="H42" s="4">
        <f t="shared" ca="1" si="23"/>
        <v>0</v>
      </c>
      <c r="I42" s="4">
        <f t="shared" ca="1" si="23"/>
        <v>0</v>
      </c>
      <c r="J42" s="4">
        <f t="shared" ca="1" si="23"/>
        <v>0</v>
      </c>
      <c r="K42" s="4">
        <f t="shared" ca="1" si="23"/>
        <v>0</v>
      </c>
      <c r="L42" s="4">
        <f t="shared" ca="1" si="23"/>
        <v>241.09088311547811</v>
      </c>
      <c r="M42" s="4">
        <f t="shared" ca="1" si="23"/>
        <v>241.09088311547811</v>
      </c>
      <c r="N42" s="4">
        <f t="shared" ca="1" si="23"/>
        <v>241.09088311547811</v>
      </c>
      <c r="O42" s="4">
        <f t="shared" ca="1" si="23"/>
        <v>241.09088311547811</v>
      </c>
      <c r="Q42" s="11" t="str">
        <f t="shared" si="25"/>
        <v>Morro Bay</v>
      </c>
      <c r="R42" s="11" cm="1">
        <f t="array" aca="1" ref="R42" ca="1">INDEX('Cost Scenario Settings'!$D$32:$L$101, MATCH(1, ('Cost Scenario Settings'!$C$32:$C$101 = $B42) * ('Cost Scenario Settings'!$B$32:$B$101 = Q42), 0), MATCH($C42, 'Cost Scenario Settings'!$D$31:$L$31, 0))</f>
        <v>0</v>
      </c>
      <c r="S42" s="4" cm="1">
        <f t="array" aca="1" ref="S42" ca="1">IFERROR(INDEX('Build Scenarios'!$D$1:$O$510, MATCH(1, ('Build Scenarios'!$C$1:$C$510= $C42) * ('Build Scenarios'!$B$1:$B$510 = $Q42), 0), MATCH(S$12, 'Build Scenarios'!$D$5:$O$5, 0))
* INDEX('Cost Data'!$N$1:$U$500, MATCH(1, ('Cost Data'!$B$1:$B$500 = $Q42) * ('Cost Data'!$C$1:$C$500 = $R42), 0), MATCH($C42, 'Cost Data'!$N$12:$U$12, 0)), 0)</f>
        <v>0</v>
      </c>
      <c r="T42" s="4" cm="1">
        <f t="array" aca="1" ref="T42" ca="1">IFERROR(INDEX('Build Scenarios'!$D$1:$O$510, MATCH(1, ('Build Scenarios'!$C$1:$C$510= $C42) * ('Build Scenarios'!$B$1:$B$510 = $Q42), 0), MATCH(T$12, 'Build Scenarios'!$D$5:$O$5, 0))
* INDEX('Cost Data'!$N$1:$U$500, MATCH(1, ('Cost Data'!$B$1:$B$500 = $Q42) * ('Cost Data'!$C$1:$C$500 = $R42), 0), MATCH($C42, 'Cost Data'!$N$12:$U$12, 0)), 0)</f>
        <v>0</v>
      </c>
      <c r="U42" s="4" cm="1">
        <f t="array" aca="1" ref="U42" ca="1">IFERROR(INDEX('Build Scenarios'!$D$1:$O$510, MATCH(1, ('Build Scenarios'!$C$1:$C$510= $C42) * ('Build Scenarios'!$B$1:$B$510 = $Q42), 0), MATCH(U$12, 'Build Scenarios'!$D$5:$O$5, 0))
* INDEX('Cost Data'!$N$1:$U$500, MATCH(1, ('Cost Data'!$B$1:$B$500 = $Q42) * ('Cost Data'!$C$1:$C$500 = $R42), 0), MATCH($C42, 'Cost Data'!$N$12:$U$12, 0)), 0)</f>
        <v>0</v>
      </c>
      <c r="V42" s="4" cm="1">
        <f t="array" aca="1" ref="V42" ca="1">IFERROR(INDEX('Build Scenarios'!$D$1:$O$510, MATCH(1, ('Build Scenarios'!$C$1:$C$510= $C42) * ('Build Scenarios'!$B$1:$B$510 = $Q42), 0), MATCH(V$12, 'Build Scenarios'!$D$5:$O$5, 0))
* INDEX('Cost Data'!$N$1:$U$500, MATCH(1, ('Cost Data'!$B$1:$B$500 = $Q42) * ('Cost Data'!$C$1:$C$500 = $R42), 0), MATCH($C42, 'Cost Data'!$N$12:$U$12, 0)), 0)</f>
        <v>0</v>
      </c>
      <c r="W42" s="4" cm="1">
        <f t="array" aca="1" ref="W42" ca="1">IFERROR(INDEX('Build Scenarios'!$D$1:$O$510, MATCH(1, ('Build Scenarios'!$C$1:$C$510= $C42) * ('Build Scenarios'!$B$1:$B$510 = $Q42), 0), MATCH(W$12, 'Build Scenarios'!$D$5:$O$5, 0))
* INDEX('Cost Data'!$N$1:$U$500, MATCH(1, ('Cost Data'!$B$1:$B$500 = $Q42) * ('Cost Data'!$C$1:$C$500 = $R42), 0), MATCH($C42, 'Cost Data'!$N$12:$U$12, 0)), 0)</f>
        <v>0</v>
      </c>
      <c r="X42" s="4" cm="1">
        <f t="array" aca="1" ref="X42" ca="1">IFERROR(INDEX('Build Scenarios'!$D$1:$O$510, MATCH(1, ('Build Scenarios'!$C$1:$C$510= $C42) * ('Build Scenarios'!$B$1:$B$510 = $Q42), 0), MATCH(X$12, 'Build Scenarios'!$D$5:$O$5, 0))
* INDEX('Cost Data'!$N$1:$U$500, MATCH(1, ('Cost Data'!$B$1:$B$500 = $Q42) * ('Cost Data'!$C$1:$C$500 = $R42), 0), MATCH($C42, 'Cost Data'!$N$12:$U$12, 0)), 0)</f>
        <v>0</v>
      </c>
      <c r="Y42" s="4" cm="1">
        <f t="array" aca="1" ref="Y42" ca="1">IFERROR(INDEX('Build Scenarios'!$D$1:$O$510, MATCH(1, ('Build Scenarios'!$C$1:$C$510= $C42) * ('Build Scenarios'!$B$1:$B$510 = $Q42), 0), MATCH(Y$12, 'Build Scenarios'!$D$5:$O$5, 0))
* INDEX('Cost Data'!$N$1:$U$500, MATCH(1, ('Cost Data'!$B$1:$B$500 = $Q42) * ('Cost Data'!$C$1:$C$500 = $R42), 0), MATCH($C42, 'Cost Data'!$N$12:$U$12, 0)), 0)</f>
        <v>0</v>
      </c>
      <c r="Z42" s="4" cm="1">
        <f t="array" aca="1" ref="Z42" ca="1">IFERROR(INDEX('Build Scenarios'!$D$1:$O$510, MATCH(1, ('Build Scenarios'!$C$1:$C$510= $C42) * ('Build Scenarios'!$B$1:$B$510 = $Q42), 0), MATCH(Z$12, 'Build Scenarios'!$D$5:$O$5, 0))
* INDEX('Cost Data'!$N$1:$U$500, MATCH(1, ('Cost Data'!$B$1:$B$500 = $Q42) * ('Cost Data'!$C$1:$C$500 = $R42), 0), MATCH($C42, 'Cost Data'!$N$12:$U$12, 0)), 0)</f>
        <v>0</v>
      </c>
      <c r="AA42" s="4" cm="1">
        <f t="array" aca="1" ref="AA42" ca="1">IFERROR(INDEX('Build Scenarios'!$D$1:$O$510, MATCH(1, ('Build Scenarios'!$C$1:$C$510= $C42) * ('Build Scenarios'!$B$1:$B$510 = $Q42), 0), MATCH(AA$12, 'Build Scenarios'!$D$5:$O$5, 0))
* INDEX('Cost Data'!$N$1:$U$500, MATCH(1, ('Cost Data'!$B$1:$B$500 = $Q42) * ('Cost Data'!$C$1:$C$500 = $R42), 0), MATCH($C42, 'Cost Data'!$N$12:$U$12, 0)), 0)</f>
        <v>0</v>
      </c>
      <c r="AB42" s="4" cm="1">
        <f t="array" aca="1" ref="AB42" ca="1">IFERROR(INDEX('Build Scenarios'!$D$1:$O$510, MATCH(1, ('Build Scenarios'!$C$1:$C$510= $C42) * ('Build Scenarios'!$B$1:$B$510 = $Q42), 0), MATCH(AB$12, 'Build Scenarios'!$D$5:$O$5, 0))
* INDEX('Cost Data'!$N$1:$U$500, MATCH(1, ('Cost Data'!$B$1:$B$500 = $Q42) * ('Cost Data'!$C$1:$C$500 = $R42), 0), MATCH($C42, 'Cost Data'!$N$12:$U$12, 0)), 0)</f>
        <v>0</v>
      </c>
      <c r="AC42" s="4" cm="1">
        <f t="array" aca="1" ref="AC42" ca="1">IFERROR(INDEX('Build Scenarios'!$D$1:$O$510, MATCH(1, ('Build Scenarios'!$C$1:$C$510= $C42) * ('Build Scenarios'!$B$1:$B$510 = $Q42), 0), MATCH(AC$12, 'Build Scenarios'!$D$5:$O$5, 0))
* INDEX('Cost Data'!$N$1:$U$500, MATCH(1, ('Cost Data'!$B$1:$B$500 = $Q42) * ('Cost Data'!$C$1:$C$500 = $R42), 0), MATCH($C42, 'Cost Data'!$N$12:$U$12, 0)), 0)</f>
        <v>0</v>
      </c>
      <c r="AD42" s="4" cm="1">
        <f t="array" aca="1" ref="AD42" ca="1">IFERROR(INDEX('Build Scenarios'!$D$1:$O$510, MATCH(1, ('Build Scenarios'!$C$1:$C$510= $C42) * ('Build Scenarios'!$B$1:$B$510 = $Q42), 0), MATCH(AD$12, 'Build Scenarios'!$D$5:$O$5, 0))
* INDEX('Cost Data'!$N$1:$U$500, MATCH(1, ('Cost Data'!$B$1:$B$500 = $Q42) * ('Cost Data'!$C$1:$C$500 = $R42), 0), MATCH($C42, 'Cost Data'!$N$12:$U$12, 0)), 0)</f>
        <v>0</v>
      </c>
      <c r="AF42" s="11" t="str">
        <f t="shared" si="26"/>
        <v>Humboldt Bay</v>
      </c>
      <c r="AG42" s="11" t="str" cm="1">
        <f t="array" aca="1" ref="AG42" ca="1">INDEX('Cost Scenario Settings'!$D$32:$L$101, MATCH(1, ('Cost Scenario Settings'!$C$32:$C$101 = $B42) * ('Cost Scenario Settings'!$B$32:$B$101 = AF42), 0), MATCH($C42, 'Cost Scenario Settings'!$D$31:$L$31, 0))</f>
        <v>Tx - PSP Humboldt</v>
      </c>
      <c r="AH42" s="4" cm="1">
        <f t="array" aca="1" ref="AH42" ca="1">IFERROR(INDEX('Build Scenarios'!$D$1:$O$510, MATCH(1, ('Build Scenarios'!$C$1:$C$510= $C42) * ('Build Scenarios'!$B$1:$B$510 = $AF42), 0), MATCH(AH$12, 'Build Scenarios'!$D$5:$O$5, 0))
* INDEX('Cost Data'!$N$1:$U$500, MATCH(1, ('Cost Data'!$B$1:$B$500 = $AF42) * ('Cost Data'!$C$1:$C$500 = $AG42), 0), MATCH($C42, 'Cost Data'!$N$12:$U$12, 0)), 0)</f>
        <v>0</v>
      </c>
      <c r="AI42" s="4" cm="1">
        <f t="array" aca="1" ref="AI42" ca="1">IFERROR(INDEX('Build Scenarios'!$D$1:$O$510, MATCH(1, ('Build Scenarios'!$C$1:$C$510= $C42) * ('Build Scenarios'!$B$1:$B$510 = $AF42), 0), MATCH(AI$12, 'Build Scenarios'!$D$5:$O$5, 0))
* INDEX('Cost Data'!$N$1:$U$500, MATCH(1, ('Cost Data'!$B$1:$B$500 = $AF42) * ('Cost Data'!$C$1:$C$500 = $AG42), 0), MATCH($C42, 'Cost Data'!$N$12:$U$12, 0)), 0)</f>
        <v>0</v>
      </c>
      <c r="AJ42" s="4" cm="1">
        <f t="array" aca="1" ref="AJ42" ca="1">IFERROR(INDEX('Build Scenarios'!$D$1:$O$510, MATCH(1, ('Build Scenarios'!$C$1:$C$510= $C42) * ('Build Scenarios'!$B$1:$B$510 = $AF42), 0), MATCH(AJ$12, 'Build Scenarios'!$D$5:$O$5, 0))
* INDEX('Cost Data'!$N$1:$U$500, MATCH(1, ('Cost Data'!$B$1:$B$500 = $AF42) * ('Cost Data'!$C$1:$C$500 = $AG42), 0), MATCH($C42, 'Cost Data'!$N$12:$U$12, 0)), 0)</f>
        <v>0</v>
      </c>
      <c r="AK42" s="4" cm="1">
        <f t="array" aca="1" ref="AK42" ca="1">IFERROR(INDEX('Build Scenarios'!$D$1:$O$510, MATCH(1, ('Build Scenarios'!$C$1:$C$510= $C42) * ('Build Scenarios'!$B$1:$B$510 = $AF42), 0), MATCH(AK$12, 'Build Scenarios'!$D$5:$O$5, 0))
* INDEX('Cost Data'!$N$1:$U$500, MATCH(1, ('Cost Data'!$B$1:$B$500 = $AF42) * ('Cost Data'!$C$1:$C$500 = $AG42), 0), MATCH($C42, 'Cost Data'!$N$12:$U$12, 0)), 0)</f>
        <v>0</v>
      </c>
      <c r="AL42" s="4" cm="1">
        <f t="array" aca="1" ref="AL42" ca="1">IFERROR(INDEX('Build Scenarios'!$D$1:$O$510, MATCH(1, ('Build Scenarios'!$C$1:$C$510= $C42) * ('Build Scenarios'!$B$1:$B$510 = $AF42), 0), MATCH(AL$12, 'Build Scenarios'!$D$5:$O$5, 0))
* INDEX('Cost Data'!$N$1:$U$500, MATCH(1, ('Cost Data'!$B$1:$B$500 = $AF42) * ('Cost Data'!$C$1:$C$500 = $AG42), 0), MATCH($C42, 'Cost Data'!$N$12:$U$12, 0)), 0)</f>
        <v>0</v>
      </c>
      <c r="AM42" s="4" cm="1">
        <f t="array" aca="1" ref="AM42" ca="1">IFERROR(INDEX('Build Scenarios'!$D$1:$O$510, MATCH(1, ('Build Scenarios'!$C$1:$C$510= $C42) * ('Build Scenarios'!$B$1:$B$510 = $AF42), 0), MATCH(AM$12, 'Build Scenarios'!$D$5:$O$5, 0))
* INDEX('Cost Data'!$N$1:$U$500, MATCH(1, ('Cost Data'!$B$1:$B$500 = $AF42) * ('Cost Data'!$C$1:$C$500 = $AG42), 0), MATCH($C42, 'Cost Data'!$N$12:$U$12, 0)), 0)</f>
        <v>0</v>
      </c>
      <c r="AN42" s="4" cm="1">
        <f t="array" aca="1" ref="AN42" ca="1">IFERROR(INDEX('Build Scenarios'!$D$1:$O$510, MATCH(1, ('Build Scenarios'!$C$1:$C$510= $C42) * ('Build Scenarios'!$B$1:$B$510 = $AF42), 0), MATCH(AN$12, 'Build Scenarios'!$D$5:$O$5, 0))
* INDEX('Cost Data'!$N$1:$U$500, MATCH(1, ('Cost Data'!$B$1:$B$500 = $AF42) * ('Cost Data'!$C$1:$C$500 = $AG42), 0), MATCH($C42, 'Cost Data'!$N$12:$U$12, 0)), 0)</f>
        <v>0</v>
      </c>
      <c r="AO42" s="4" cm="1">
        <f t="array" aca="1" ref="AO42" ca="1">IFERROR(INDEX('Build Scenarios'!$D$1:$O$510, MATCH(1, ('Build Scenarios'!$C$1:$C$510= $C42) * ('Build Scenarios'!$B$1:$B$510 = $AF42), 0), MATCH(AO$12, 'Build Scenarios'!$D$5:$O$5, 0))
* INDEX('Cost Data'!$N$1:$U$500, MATCH(1, ('Cost Data'!$B$1:$B$500 = $AF42) * ('Cost Data'!$C$1:$C$500 = $AG42), 0), MATCH($C42, 'Cost Data'!$N$12:$U$12, 0)), 0)</f>
        <v>0</v>
      </c>
      <c r="AP42" s="4" cm="1">
        <f t="array" aca="1" ref="AP42" ca="1">IFERROR(INDEX('Build Scenarios'!$D$1:$O$510, MATCH(1, ('Build Scenarios'!$C$1:$C$510= $C42) * ('Build Scenarios'!$B$1:$B$510 = $AF42), 0), MATCH(AP$12, 'Build Scenarios'!$D$5:$O$5, 0))
* INDEX('Cost Data'!$N$1:$U$500, MATCH(1, ('Cost Data'!$B$1:$B$500 = $AF42) * ('Cost Data'!$C$1:$C$500 = $AG42), 0), MATCH($C42, 'Cost Data'!$N$12:$U$12, 0)), 0)</f>
        <v>241.09088311547811</v>
      </c>
      <c r="AQ42" s="4" cm="1">
        <f t="array" aca="1" ref="AQ42" ca="1">IFERROR(INDEX('Build Scenarios'!$D$1:$O$510, MATCH(1, ('Build Scenarios'!$C$1:$C$510= $C42) * ('Build Scenarios'!$B$1:$B$510 = $AF42), 0), MATCH(AQ$12, 'Build Scenarios'!$D$5:$O$5, 0))
* INDEX('Cost Data'!$N$1:$U$500, MATCH(1, ('Cost Data'!$B$1:$B$500 = $AF42) * ('Cost Data'!$C$1:$C$500 = $AG42), 0), MATCH($C42, 'Cost Data'!$N$12:$U$12, 0)), 0)</f>
        <v>241.09088311547811</v>
      </c>
      <c r="AR42" s="4" cm="1">
        <f t="array" aca="1" ref="AR42" ca="1">IFERROR(INDEX('Build Scenarios'!$D$1:$O$510, MATCH(1, ('Build Scenarios'!$C$1:$C$510= $C42) * ('Build Scenarios'!$B$1:$B$510 = $AF42), 0), MATCH(AR$12, 'Build Scenarios'!$D$5:$O$5, 0))
* INDEX('Cost Data'!$N$1:$U$500, MATCH(1, ('Cost Data'!$B$1:$B$500 = $AF42) * ('Cost Data'!$C$1:$C$500 = $AG42), 0), MATCH($C42, 'Cost Data'!$N$12:$U$12, 0)), 0)</f>
        <v>241.09088311547811</v>
      </c>
      <c r="AS42" s="4" cm="1">
        <f t="array" aca="1" ref="AS42" ca="1">IFERROR(INDEX('Build Scenarios'!$D$1:$O$510, MATCH(1, ('Build Scenarios'!$C$1:$C$510= $C42) * ('Build Scenarios'!$B$1:$B$510 = $AF42), 0), MATCH(AS$12, 'Build Scenarios'!$D$5:$O$5, 0))
* INDEX('Cost Data'!$N$1:$U$500, MATCH(1, ('Cost Data'!$B$1:$B$500 = $AF42) * ('Cost Data'!$C$1:$C$500 = $AG42), 0), MATCH($C42, 'Cost Data'!$N$12:$U$12, 0)), 0)</f>
        <v>241.09088311547811</v>
      </c>
      <c r="AU42" s="11" t="str">
        <f t="shared" si="27"/>
        <v>Del Norte</v>
      </c>
      <c r="AV42" s="11" cm="1">
        <f t="array" aca="1" ref="AV42" ca="1">INDEX('Cost Scenario Settings'!$D$32:$L$101, MATCH(1, ('Cost Scenario Settings'!$C$32:$C$101 = $B42) * ('Cost Scenario Settings'!$B$32:$B$101 = AU42), 0), MATCH($C42, 'Cost Scenario Settings'!$D$31:$L$31, 0))</f>
        <v>0</v>
      </c>
      <c r="AW42" s="4" cm="1">
        <f t="array" aca="1" ref="AW42" ca="1">IFERROR(INDEX('Build Scenarios'!$D$1:$O$510, MATCH(1, ('Build Scenarios'!$C$1:$C$510= $C42) * ('Build Scenarios'!$B$1:$B$510 = $AU42), 0), MATCH(AW$12, 'Build Scenarios'!$D$5:$O$5, 0))
* INDEX('Cost Data'!$N$1:$U$500, MATCH(1, ('Cost Data'!$B$1:$B$500 = $AU42) * ('Cost Data'!$C$1:$C$500 = $AV42), 0), MATCH($C42, 'Cost Data'!$N$12:$U$12, 0)), 0)</f>
        <v>0</v>
      </c>
      <c r="AX42" s="4" cm="1">
        <f t="array" aca="1" ref="AX42" ca="1">IFERROR(INDEX('Build Scenarios'!$D$1:$O$510, MATCH(1, ('Build Scenarios'!$C$1:$C$510= $C42) * ('Build Scenarios'!$B$1:$B$510 = $AU42), 0), MATCH(AX$12, 'Build Scenarios'!$D$5:$O$5, 0))
* INDEX('Cost Data'!$N$1:$U$500, MATCH(1, ('Cost Data'!$B$1:$B$500 = $AU42) * ('Cost Data'!$C$1:$C$500 = $AV42), 0), MATCH($C42, 'Cost Data'!$N$12:$U$12, 0)), 0)</f>
        <v>0</v>
      </c>
      <c r="AY42" s="4" cm="1">
        <f t="array" aca="1" ref="AY42" ca="1">IFERROR(INDEX('Build Scenarios'!$D$1:$O$510, MATCH(1, ('Build Scenarios'!$C$1:$C$510= $C42) * ('Build Scenarios'!$B$1:$B$510 = $AU42), 0), MATCH(AY$12, 'Build Scenarios'!$D$5:$O$5, 0))
* INDEX('Cost Data'!$N$1:$U$500, MATCH(1, ('Cost Data'!$B$1:$B$500 = $AU42) * ('Cost Data'!$C$1:$C$500 = $AV42), 0), MATCH($C42, 'Cost Data'!$N$12:$U$12, 0)), 0)</f>
        <v>0</v>
      </c>
      <c r="AZ42" s="4" cm="1">
        <f t="array" aca="1" ref="AZ42" ca="1">IFERROR(INDEX('Build Scenarios'!$D$1:$O$510, MATCH(1, ('Build Scenarios'!$C$1:$C$510= $C42) * ('Build Scenarios'!$B$1:$B$510 = $AU42), 0), MATCH(AZ$12, 'Build Scenarios'!$D$5:$O$5, 0))
* INDEX('Cost Data'!$N$1:$U$500, MATCH(1, ('Cost Data'!$B$1:$B$500 = $AU42) * ('Cost Data'!$C$1:$C$500 = $AV42), 0), MATCH($C42, 'Cost Data'!$N$12:$U$12, 0)), 0)</f>
        <v>0</v>
      </c>
      <c r="BA42" s="4" cm="1">
        <f t="array" aca="1" ref="BA42" ca="1">IFERROR(INDEX('Build Scenarios'!$D$1:$O$510, MATCH(1, ('Build Scenarios'!$C$1:$C$510= $C42) * ('Build Scenarios'!$B$1:$B$510 = $AU42), 0), MATCH(BA$12, 'Build Scenarios'!$D$5:$O$5, 0))
* INDEX('Cost Data'!$N$1:$U$500, MATCH(1, ('Cost Data'!$B$1:$B$500 = $AU42) * ('Cost Data'!$C$1:$C$500 = $AV42), 0), MATCH($C42, 'Cost Data'!$N$12:$U$12, 0)), 0)</f>
        <v>0</v>
      </c>
      <c r="BB42" s="4" cm="1">
        <f t="array" aca="1" ref="BB42" ca="1">IFERROR(INDEX('Build Scenarios'!$D$1:$O$510, MATCH(1, ('Build Scenarios'!$C$1:$C$510= $C42) * ('Build Scenarios'!$B$1:$B$510 = $AU42), 0), MATCH(BB$12, 'Build Scenarios'!$D$5:$O$5, 0))
* INDEX('Cost Data'!$N$1:$U$500, MATCH(1, ('Cost Data'!$B$1:$B$500 = $AU42) * ('Cost Data'!$C$1:$C$500 = $AV42), 0), MATCH($C42, 'Cost Data'!$N$12:$U$12, 0)), 0)</f>
        <v>0</v>
      </c>
      <c r="BC42" s="4" cm="1">
        <f t="array" aca="1" ref="BC42" ca="1">IFERROR(INDEX('Build Scenarios'!$D$1:$O$510, MATCH(1, ('Build Scenarios'!$C$1:$C$510= $C42) * ('Build Scenarios'!$B$1:$B$510 = $AU42), 0), MATCH(BC$12, 'Build Scenarios'!$D$5:$O$5, 0))
* INDEX('Cost Data'!$N$1:$U$500, MATCH(1, ('Cost Data'!$B$1:$B$500 = $AU42) * ('Cost Data'!$C$1:$C$500 = $AV42), 0), MATCH($C42, 'Cost Data'!$N$12:$U$12, 0)), 0)</f>
        <v>0</v>
      </c>
      <c r="BD42" s="4" cm="1">
        <f t="array" aca="1" ref="BD42" ca="1">IFERROR(INDEX('Build Scenarios'!$D$1:$O$510, MATCH(1, ('Build Scenarios'!$C$1:$C$510= $C42) * ('Build Scenarios'!$B$1:$B$510 = $AU42), 0), MATCH(BD$12, 'Build Scenarios'!$D$5:$O$5, 0))
* INDEX('Cost Data'!$N$1:$U$500, MATCH(1, ('Cost Data'!$B$1:$B$500 = $AU42) * ('Cost Data'!$C$1:$C$500 = $AV42), 0), MATCH($C42, 'Cost Data'!$N$12:$U$12, 0)), 0)</f>
        <v>0</v>
      </c>
      <c r="BE42" s="4" cm="1">
        <f t="array" aca="1" ref="BE42" ca="1">IFERROR(INDEX('Build Scenarios'!$D$1:$O$510, MATCH(1, ('Build Scenarios'!$C$1:$C$510= $C42) * ('Build Scenarios'!$B$1:$B$510 = $AU42), 0), MATCH(BE$12, 'Build Scenarios'!$D$5:$O$5, 0))
* INDEX('Cost Data'!$N$1:$U$500, MATCH(1, ('Cost Data'!$B$1:$B$500 = $AU42) * ('Cost Data'!$C$1:$C$500 = $AV42), 0), MATCH($C42, 'Cost Data'!$N$12:$U$12, 0)), 0)</f>
        <v>0</v>
      </c>
      <c r="BF42" s="4" cm="1">
        <f t="array" aca="1" ref="BF42" ca="1">IFERROR(INDEX('Build Scenarios'!$D$1:$O$510, MATCH(1, ('Build Scenarios'!$C$1:$C$510= $C42) * ('Build Scenarios'!$B$1:$B$510 = $AU42), 0), MATCH(BF$12, 'Build Scenarios'!$D$5:$O$5, 0))
* INDEX('Cost Data'!$N$1:$U$500, MATCH(1, ('Cost Data'!$B$1:$B$500 = $AU42) * ('Cost Data'!$C$1:$C$500 = $AV42), 0), MATCH($C42, 'Cost Data'!$N$12:$U$12, 0)), 0)</f>
        <v>0</v>
      </c>
      <c r="BG42" s="4" cm="1">
        <f t="array" aca="1" ref="BG42" ca="1">IFERROR(INDEX('Build Scenarios'!$D$1:$O$510, MATCH(1, ('Build Scenarios'!$C$1:$C$510= $C42) * ('Build Scenarios'!$B$1:$B$510 = $AU42), 0), MATCH(BG$12, 'Build Scenarios'!$D$5:$O$5, 0))
* INDEX('Cost Data'!$N$1:$U$500, MATCH(1, ('Cost Data'!$B$1:$B$500 = $AU42) * ('Cost Data'!$C$1:$C$500 = $AV42), 0), MATCH($C42, 'Cost Data'!$N$12:$U$12, 0)), 0)</f>
        <v>0</v>
      </c>
      <c r="BH42" s="4" cm="1">
        <f t="array" aca="1" ref="BH42" ca="1">IFERROR(INDEX('Build Scenarios'!$D$1:$O$510, MATCH(1, ('Build Scenarios'!$C$1:$C$510= $C42) * ('Build Scenarios'!$B$1:$B$510 = $AU42), 0), MATCH(BH$12, 'Build Scenarios'!$D$5:$O$5, 0))
* INDEX('Cost Data'!$N$1:$U$500, MATCH(1, ('Cost Data'!$B$1:$B$500 = $AU42) * ('Cost Data'!$C$1:$C$500 = $AV42), 0), MATCH($C42, 'Cost Data'!$N$12:$U$12, 0)), 0)</f>
        <v>0</v>
      </c>
      <c r="BJ42" s="11" t="str">
        <f t="shared" si="28"/>
        <v>Cape Mendocino</v>
      </c>
      <c r="BK42" s="11" cm="1">
        <f t="array" aca="1" ref="BK42" ca="1">INDEX('Cost Scenario Settings'!$D$32:$L$101, MATCH(1, ('Cost Scenario Settings'!$C$32:$C$101 = $B42) * ('Cost Scenario Settings'!$B$32:$B$101 = BJ42), 0), MATCH($C42, 'Cost Scenario Settings'!$D$31:$L$31, 0))</f>
        <v>0</v>
      </c>
      <c r="BL42" s="4" cm="1">
        <f t="array" aca="1" ref="BL42" ca="1">IFERROR(INDEX('Build Scenarios'!$D$1:$O$510, MATCH(1, ('Build Scenarios'!$C$1:$C$510= $C42) * ('Build Scenarios'!$B$1:$B$510 = $BJ42), 0), MATCH(BL$12, 'Build Scenarios'!$D$5:$O$5, 0))
* INDEX('Cost Data'!$N$1:$U$500, MATCH(1, ('Cost Data'!$B$1:$B$500 = $BJ42) * ('Cost Data'!$C$1:$C$500 = $BK42), 0), MATCH($C42, 'Cost Data'!$N$12:$U$12, 0)), 0)</f>
        <v>0</v>
      </c>
      <c r="BM42" s="4" cm="1">
        <f t="array" aca="1" ref="BM42" ca="1">IFERROR(INDEX('Build Scenarios'!$D$1:$O$510, MATCH(1, ('Build Scenarios'!$C$1:$C$510= $C42) * ('Build Scenarios'!$B$1:$B$510 = $BJ42), 0), MATCH(BM$12, 'Build Scenarios'!$D$5:$O$5, 0))
* INDEX('Cost Data'!$N$1:$U$500, MATCH(1, ('Cost Data'!$B$1:$B$500 = $BJ42) * ('Cost Data'!$C$1:$C$500 = $BK42), 0), MATCH($C42, 'Cost Data'!$N$12:$U$12, 0)), 0)</f>
        <v>0</v>
      </c>
      <c r="BN42" s="4" cm="1">
        <f t="array" aca="1" ref="BN42" ca="1">IFERROR(INDEX('Build Scenarios'!$D$1:$O$510, MATCH(1, ('Build Scenarios'!$C$1:$C$510= $C42) * ('Build Scenarios'!$B$1:$B$510 = $BJ42), 0), MATCH(BN$12, 'Build Scenarios'!$D$5:$O$5, 0))
* INDEX('Cost Data'!$N$1:$U$500, MATCH(1, ('Cost Data'!$B$1:$B$500 = $BJ42) * ('Cost Data'!$C$1:$C$500 = $BK42), 0), MATCH($C42, 'Cost Data'!$N$12:$U$12, 0)), 0)</f>
        <v>0</v>
      </c>
      <c r="BO42" s="4" cm="1">
        <f t="array" aca="1" ref="BO42" ca="1">IFERROR(INDEX('Build Scenarios'!$D$1:$O$510, MATCH(1, ('Build Scenarios'!$C$1:$C$510= $C42) * ('Build Scenarios'!$B$1:$B$510 = $BJ42), 0), MATCH(BO$12, 'Build Scenarios'!$D$5:$O$5, 0))
* INDEX('Cost Data'!$N$1:$U$500, MATCH(1, ('Cost Data'!$B$1:$B$500 = $BJ42) * ('Cost Data'!$C$1:$C$500 = $BK42), 0), MATCH($C42, 'Cost Data'!$N$12:$U$12, 0)), 0)</f>
        <v>0</v>
      </c>
      <c r="BP42" s="4" cm="1">
        <f t="array" aca="1" ref="BP42" ca="1">IFERROR(INDEX('Build Scenarios'!$D$1:$O$510, MATCH(1, ('Build Scenarios'!$C$1:$C$510= $C42) * ('Build Scenarios'!$B$1:$B$510 = $BJ42), 0), MATCH(BP$12, 'Build Scenarios'!$D$5:$O$5, 0))
* INDEX('Cost Data'!$N$1:$U$500, MATCH(1, ('Cost Data'!$B$1:$B$500 = $BJ42) * ('Cost Data'!$C$1:$C$500 = $BK42), 0), MATCH($C42, 'Cost Data'!$N$12:$U$12, 0)), 0)</f>
        <v>0</v>
      </c>
      <c r="BQ42" s="4" cm="1">
        <f t="array" aca="1" ref="BQ42" ca="1">IFERROR(INDEX('Build Scenarios'!$D$1:$O$510, MATCH(1, ('Build Scenarios'!$C$1:$C$510= $C42) * ('Build Scenarios'!$B$1:$B$510 = $BJ42), 0), MATCH(BQ$12, 'Build Scenarios'!$D$5:$O$5, 0))
* INDEX('Cost Data'!$N$1:$U$500, MATCH(1, ('Cost Data'!$B$1:$B$500 = $BJ42) * ('Cost Data'!$C$1:$C$500 = $BK42), 0), MATCH($C42, 'Cost Data'!$N$12:$U$12, 0)), 0)</f>
        <v>0</v>
      </c>
      <c r="BR42" s="4" cm="1">
        <f t="array" aca="1" ref="BR42" ca="1">IFERROR(INDEX('Build Scenarios'!$D$1:$O$510, MATCH(1, ('Build Scenarios'!$C$1:$C$510= $C42) * ('Build Scenarios'!$B$1:$B$510 = $BJ42), 0), MATCH(BR$12, 'Build Scenarios'!$D$5:$O$5, 0))
* INDEX('Cost Data'!$N$1:$U$500, MATCH(1, ('Cost Data'!$B$1:$B$500 = $BJ42) * ('Cost Data'!$C$1:$C$500 = $BK42), 0), MATCH($C42, 'Cost Data'!$N$12:$U$12, 0)), 0)</f>
        <v>0</v>
      </c>
      <c r="BS42" s="4" cm="1">
        <f t="array" aca="1" ref="BS42" ca="1">IFERROR(INDEX('Build Scenarios'!$D$1:$O$510, MATCH(1, ('Build Scenarios'!$C$1:$C$510= $C42) * ('Build Scenarios'!$B$1:$B$510 = $BJ42), 0), MATCH(BS$12, 'Build Scenarios'!$D$5:$O$5, 0))
* INDEX('Cost Data'!$N$1:$U$500, MATCH(1, ('Cost Data'!$B$1:$B$500 = $BJ42) * ('Cost Data'!$C$1:$C$500 = $BK42), 0), MATCH($C42, 'Cost Data'!$N$12:$U$12, 0)), 0)</f>
        <v>0</v>
      </c>
      <c r="BT42" s="4" cm="1">
        <f t="array" aca="1" ref="BT42" ca="1">IFERROR(INDEX('Build Scenarios'!$D$1:$O$510, MATCH(1, ('Build Scenarios'!$C$1:$C$510= $C42) * ('Build Scenarios'!$B$1:$B$510 = $BJ42), 0), MATCH(BT$12, 'Build Scenarios'!$D$5:$O$5, 0))
* INDEX('Cost Data'!$N$1:$U$500, MATCH(1, ('Cost Data'!$B$1:$B$500 = $BJ42) * ('Cost Data'!$C$1:$C$500 = $BK42), 0), MATCH($C42, 'Cost Data'!$N$12:$U$12, 0)), 0)</f>
        <v>0</v>
      </c>
      <c r="BU42" s="4" cm="1">
        <f t="array" aca="1" ref="BU42" ca="1">IFERROR(INDEX('Build Scenarios'!$D$1:$O$510, MATCH(1, ('Build Scenarios'!$C$1:$C$510= $C42) * ('Build Scenarios'!$B$1:$B$510 = $BJ42), 0), MATCH(BU$12, 'Build Scenarios'!$D$5:$O$5, 0))
* INDEX('Cost Data'!$N$1:$U$500, MATCH(1, ('Cost Data'!$B$1:$B$500 = $BJ42) * ('Cost Data'!$C$1:$C$500 = $BK42), 0), MATCH($C42, 'Cost Data'!$N$12:$U$12, 0)), 0)</f>
        <v>0</v>
      </c>
      <c r="BV42" s="4" cm="1">
        <f t="array" aca="1" ref="BV42" ca="1">IFERROR(INDEX('Build Scenarios'!$D$1:$O$510, MATCH(1, ('Build Scenarios'!$C$1:$C$510= $C42) * ('Build Scenarios'!$B$1:$B$510 = $BJ42), 0), MATCH(BV$12, 'Build Scenarios'!$D$5:$O$5, 0))
* INDEX('Cost Data'!$N$1:$U$500, MATCH(1, ('Cost Data'!$B$1:$B$500 = $BJ42) * ('Cost Data'!$C$1:$C$500 = $BK42), 0), MATCH($C42, 'Cost Data'!$N$12:$U$12, 0)), 0)</f>
        <v>0</v>
      </c>
      <c r="BW42" s="4" cm="1">
        <f t="array" aca="1" ref="BW42" ca="1">IFERROR(INDEX('Build Scenarios'!$D$1:$O$510, MATCH(1, ('Build Scenarios'!$C$1:$C$510= $C42) * ('Build Scenarios'!$B$1:$B$510 = $BJ42), 0), MATCH(BW$12, 'Build Scenarios'!$D$5:$O$5, 0))
* INDEX('Cost Data'!$N$1:$U$500, MATCH(1, ('Cost Data'!$B$1:$B$500 = $BJ42) * ('Cost Data'!$C$1:$C$500 = $BK42), 0), MATCH($C42, 'Cost Data'!$N$12:$U$12, 0)), 0)</f>
        <v>0</v>
      </c>
    </row>
    <row r="43" spans="2:75" x14ac:dyDescent="0.2">
      <c r="B43" s="11" t="str">
        <f t="shared" ca="1" si="24"/>
        <v>Tx - Low</v>
      </c>
      <c r="C43" s="8" t="s">
        <v>58</v>
      </c>
      <c r="D43" s="4">
        <f t="shared" ca="1" si="23"/>
        <v>0</v>
      </c>
      <c r="E43" s="4">
        <f t="shared" ca="1" si="23"/>
        <v>0</v>
      </c>
      <c r="F43" s="4">
        <f t="shared" ca="1" si="23"/>
        <v>0</v>
      </c>
      <c r="G43" s="4">
        <f t="shared" ca="1" si="23"/>
        <v>0</v>
      </c>
      <c r="H43" s="4">
        <f t="shared" ca="1" si="23"/>
        <v>0</v>
      </c>
      <c r="I43" s="4">
        <f t="shared" ca="1" si="23"/>
        <v>0</v>
      </c>
      <c r="J43" s="4">
        <f t="shared" ca="1" si="23"/>
        <v>0</v>
      </c>
      <c r="K43" s="4">
        <f t="shared" ca="1" si="23"/>
        <v>0</v>
      </c>
      <c r="L43" s="4">
        <f t="shared" ca="1" si="23"/>
        <v>11.530433540305474</v>
      </c>
      <c r="M43" s="4">
        <f t="shared" ca="1" si="23"/>
        <v>11.530433540305474</v>
      </c>
      <c r="N43" s="4">
        <f t="shared" ca="1" si="23"/>
        <v>11.530433540305474</v>
      </c>
      <c r="O43" s="4">
        <f t="shared" ca="1" si="23"/>
        <v>11.530433540305474</v>
      </c>
      <c r="Q43" s="11" t="str">
        <f t="shared" si="25"/>
        <v>Morro Bay</v>
      </c>
      <c r="R43" s="11" t="str" cm="1">
        <f t="array" aca="1" ref="R43" ca="1">INDEX('Cost Scenario Settings'!$D$32:$L$101, MATCH(1, ('Cost Scenario Settings'!$C$32:$C$101 = $B43) * ('Cost Scenario Settings'!$B$32:$B$101 = Q43), 0), MATCH($C43, 'Cost Scenario Settings'!$D$31:$L$31, 0))</f>
        <v>Tx - PSP Morro</v>
      </c>
      <c r="S43" s="4" cm="1">
        <f t="array" aca="1" ref="S43" ca="1">IFERROR(INDEX('Build Scenarios'!$D$1:$O$510, MATCH(1, ('Build Scenarios'!$C$1:$C$510= $C43) * ('Build Scenarios'!$B$1:$B$510 = $Q43), 0), MATCH(S$12, 'Build Scenarios'!$D$5:$O$5, 0))
* INDEX('Cost Data'!$N$1:$U$500, MATCH(1, ('Cost Data'!$B$1:$B$500 = $Q43) * ('Cost Data'!$C$1:$C$500 = $R43), 0), MATCH($C43, 'Cost Data'!$N$12:$U$12, 0)), 0)</f>
        <v>0</v>
      </c>
      <c r="T43" s="4" cm="1">
        <f t="array" aca="1" ref="T43" ca="1">IFERROR(INDEX('Build Scenarios'!$D$1:$O$510, MATCH(1, ('Build Scenarios'!$C$1:$C$510= $C43) * ('Build Scenarios'!$B$1:$B$510 = $Q43), 0), MATCH(T$12, 'Build Scenarios'!$D$5:$O$5, 0))
* INDEX('Cost Data'!$N$1:$U$500, MATCH(1, ('Cost Data'!$B$1:$B$500 = $Q43) * ('Cost Data'!$C$1:$C$500 = $R43), 0), MATCH($C43, 'Cost Data'!$N$12:$U$12, 0)), 0)</f>
        <v>0</v>
      </c>
      <c r="U43" s="4" cm="1">
        <f t="array" aca="1" ref="U43" ca="1">IFERROR(INDEX('Build Scenarios'!$D$1:$O$510, MATCH(1, ('Build Scenarios'!$C$1:$C$510= $C43) * ('Build Scenarios'!$B$1:$B$510 = $Q43), 0), MATCH(U$12, 'Build Scenarios'!$D$5:$O$5, 0))
* INDEX('Cost Data'!$N$1:$U$500, MATCH(1, ('Cost Data'!$B$1:$B$500 = $Q43) * ('Cost Data'!$C$1:$C$500 = $R43), 0), MATCH($C43, 'Cost Data'!$N$12:$U$12, 0)), 0)</f>
        <v>0</v>
      </c>
      <c r="V43" s="4" cm="1">
        <f t="array" aca="1" ref="V43" ca="1">IFERROR(INDEX('Build Scenarios'!$D$1:$O$510, MATCH(1, ('Build Scenarios'!$C$1:$C$510= $C43) * ('Build Scenarios'!$B$1:$B$510 = $Q43), 0), MATCH(V$12, 'Build Scenarios'!$D$5:$O$5, 0))
* INDEX('Cost Data'!$N$1:$U$500, MATCH(1, ('Cost Data'!$B$1:$B$500 = $Q43) * ('Cost Data'!$C$1:$C$500 = $R43), 0), MATCH($C43, 'Cost Data'!$N$12:$U$12, 0)), 0)</f>
        <v>0</v>
      </c>
      <c r="W43" s="4" cm="1">
        <f t="array" aca="1" ref="W43" ca="1">IFERROR(INDEX('Build Scenarios'!$D$1:$O$510, MATCH(1, ('Build Scenarios'!$C$1:$C$510= $C43) * ('Build Scenarios'!$B$1:$B$510 = $Q43), 0), MATCH(W$12, 'Build Scenarios'!$D$5:$O$5, 0))
* INDEX('Cost Data'!$N$1:$U$500, MATCH(1, ('Cost Data'!$B$1:$B$500 = $Q43) * ('Cost Data'!$C$1:$C$500 = $R43), 0), MATCH($C43, 'Cost Data'!$N$12:$U$12, 0)), 0)</f>
        <v>0</v>
      </c>
      <c r="X43" s="4" cm="1">
        <f t="array" aca="1" ref="X43" ca="1">IFERROR(INDEX('Build Scenarios'!$D$1:$O$510, MATCH(1, ('Build Scenarios'!$C$1:$C$510= $C43) * ('Build Scenarios'!$B$1:$B$510 = $Q43), 0), MATCH(X$12, 'Build Scenarios'!$D$5:$O$5, 0))
* INDEX('Cost Data'!$N$1:$U$500, MATCH(1, ('Cost Data'!$B$1:$B$500 = $Q43) * ('Cost Data'!$C$1:$C$500 = $R43), 0), MATCH($C43, 'Cost Data'!$N$12:$U$12, 0)), 0)</f>
        <v>0</v>
      </c>
      <c r="Y43" s="4" cm="1">
        <f t="array" aca="1" ref="Y43" ca="1">IFERROR(INDEX('Build Scenarios'!$D$1:$O$510, MATCH(1, ('Build Scenarios'!$C$1:$C$510= $C43) * ('Build Scenarios'!$B$1:$B$510 = $Q43), 0), MATCH(Y$12, 'Build Scenarios'!$D$5:$O$5, 0))
* INDEX('Cost Data'!$N$1:$U$500, MATCH(1, ('Cost Data'!$B$1:$B$500 = $Q43) * ('Cost Data'!$C$1:$C$500 = $R43), 0), MATCH($C43, 'Cost Data'!$N$12:$U$12, 0)), 0)</f>
        <v>0</v>
      </c>
      <c r="Z43" s="4" cm="1">
        <f t="array" aca="1" ref="Z43" ca="1">IFERROR(INDEX('Build Scenarios'!$D$1:$O$510, MATCH(1, ('Build Scenarios'!$C$1:$C$510= $C43) * ('Build Scenarios'!$B$1:$B$510 = $Q43), 0), MATCH(Z$12, 'Build Scenarios'!$D$5:$O$5, 0))
* INDEX('Cost Data'!$N$1:$U$500, MATCH(1, ('Cost Data'!$B$1:$B$500 = $Q43) * ('Cost Data'!$C$1:$C$500 = $R43), 0), MATCH($C43, 'Cost Data'!$N$12:$U$12, 0)), 0)</f>
        <v>0</v>
      </c>
      <c r="AA43" s="4" cm="1">
        <f t="array" aca="1" ref="AA43" ca="1">IFERROR(INDEX('Build Scenarios'!$D$1:$O$510, MATCH(1, ('Build Scenarios'!$C$1:$C$510= $C43) * ('Build Scenarios'!$B$1:$B$510 = $Q43), 0), MATCH(AA$12, 'Build Scenarios'!$D$5:$O$5, 0))
* INDEX('Cost Data'!$N$1:$U$500, MATCH(1, ('Cost Data'!$B$1:$B$500 = $Q43) * ('Cost Data'!$C$1:$C$500 = $R43), 0), MATCH($C43, 'Cost Data'!$N$12:$U$12, 0)), 0)</f>
        <v>11.530433540305474</v>
      </c>
      <c r="AB43" s="4" cm="1">
        <f t="array" aca="1" ref="AB43" ca="1">IFERROR(INDEX('Build Scenarios'!$D$1:$O$510, MATCH(1, ('Build Scenarios'!$C$1:$C$510= $C43) * ('Build Scenarios'!$B$1:$B$510 = $Q43), 0), MATCH(AB$12, 'Build Scenarios'!$D$5:$O$5, 0))
* INDEX('Cost Data'!$N$1:$U$500, MATCH(1, ('Cost Data'!$B$1:$B$500 = $Q43) * ('Cost Data'!$C$1:$C$500 = $R43), 0), MATCH($C43, 'Cost Data'!$N$12:$U$12, 0)), 0)</f>
        <v>11.530433540305474</v>
      </c>
      <c r="AC43" s="4" cm="1">
        <f t="array" aca="1" ref="AC43" ca="1">IFERROR(INDEX('Build Scenarios'!$D$1:$O$510, MATCH(1, ('Build Scenarios'!$C$1:$C$510= $C43) * ('Build Scenarios'!$B$1:$B$510 = $Q43), 0), MATCH(AC$12, 'Build Scenarios'!$D$5:$O$5, 0))
* INDEX('Cost Data'!$N$1:$U$500, MATCH(1, ('Cost Data'!$B$1:$B$500 = $Q43) * ('Cost Data'!$C$1:$C$500 = $R43), 0), MATCH($C43, 'Cost Data'!$N$12:$U$12, 0)), 0)</f>
        <v>11.530433540305474</v>
      </c>
      <c r="AD43" s="4" cm="1">
        <f t="array" aca="1" ref="AD43" ca="1">IFERROR(INDEX('Build Scenarios'!$D$1:$O$510, MATCH(1, ('Build Scenarios'!$C$1:$C$510= $C43) * ('Build Scenarios'!$B$1:$B$510 = $Q43), 0), MATCH(AD$12, 'Build Scenarios'!$D$5:$O$5, 0))
* INDEX('Cost Data'!$N$1:$U$500, MATCH(1, ('Cost Data'!$B$1:$B$500 = $Q43) * ('Cost Data'!$C$1:$C$500 = $R43), 0), MATCH($C43, 'Cost Data'!$N$12:$U$12, 0)), 0)</f>
        <v>11.530433540305474</v>
      </c>
      <c r="AF43" s="11" t="str">
        <f t="shared" si="26"/>
        <v>Humboldt Bay</v>
      </c>
      <c r="AG43" s="11" cm="1">
        <f t="array" aca="1" ref="AG43" ca="1">INDEX('Cost Scenario Settings'!$D$32:$L$101, MATCH(1, ('Cost Scenario Settings'!$C$32:$C$101 = $B43) * ('Cost Scenario Settings'!$B$32:$B$101 = AF43), 0), MATCH($C43, 'Cost Scenario Settings'!$D$31:$L$31, 0))</f>
        <v>0</v>
      </c>
      <c r="AH43" s="4" cm="1">
        <f t="array" aca="1" ref="AH43" ca="1">IFERROR(INDEX('Build Scenarios'!$D$1:$O$510, MATCH(1, ('Build Scenarios'!$C$1:$C$510= $C43) * ('Build Scenarios'!$B$1:$B$510 = $AF43), 0), MATCH(AH$12, 'Build Scenarios'!$D$5:$O$5, 0))
* INDEX('Cost Data'!$N$1:$U$500, MATCH(1, ('Cost Data'!$B$1:$B$500 = $AF43) * ('Cost Data'!$C$1:$C$500 = $AG43), 0), MATCH($C43, 'Cost Data'!$N$12:$U$12, 0)), 0)</f>
        <v>0</v>
      </c>
      <c r="AI43" s="4" cm="1">
        <f t="array" aca="1" ref="AI43" ca="1">IFERROR(INDEX('Build Scenarios'!$D$1:$O$510, MATCH(1, ('Build Scenarios'!$C$1:$C$510= $C43) * ('Build Scenarios'!$B$1:$B$510 = $AF43), 0), MATCH(AI$12, 'Build Scenarios'!$D$5:$O$5, 0))
* INDEX('Cost Data'!$N$1:$U$500, MATCH(1, ('Cost Data'!$B$1:$B$500 = $AF43) * ('Cost Data'!$C$1:$C$500 = $AG43), 0), MATCH($C43, 'Cost Data'!$N$12:$U$12, 0)), 0)</f>
        <v>0</v>
      </c>
      <c r="AJ43" s="4" cm="1">
        <f t="array" aca="1" ref="AJ43" ca="1">IFERROR(INDEX('Build Scenarios'!$D$1:$O$510, MATCH(1, ('Build Scenarios'!$C$1:$C$510= $C43) * ('Build Scenarios'!$B$1:$B$510 = $AF43), 0), MATCH(AJ$12, 'Build Scenarios'!$D$5:$O$5, 0))
* INDEX('Cost Data'!$N$1:$U$500, MATCH(1, ('Cost Data'!$B$1:$B$500 = $AF43) * ('Cost Data'!$C$1:$C$500 = $AG43), 0), MATCH($C43, 'Cost Data'!$N$12:$U$12, 0)), 0)</f>
        <v>0</v>
      </c>
      <c r="AK43" s="4" cm="1">
        <f t="array" aca="1" ref="AK43" ca="1">IFERROR(INDEX('Build Scenarios'!$D$1:$O$510, MATCH(1, ('Build Scenarios'!$C$1:$C$510= $C43) * ('Build Scenarios'!$B$1:$B$510 = $AF43), 0), MATCH(AK$12, 'Build Scenarios'!$D$5:$O$5, 0))
* INDEX('Cost Data'!$N$1:$U$500, MATCH(1, ('Cost Data'!$B$1:$B$500 = $AF43) * ('Cost Data'!$C$1:$C$500 = $AG43), 0), MATCH($C43, 'Cost Data'!$N$12:$U$12, 0)), 0)</f>
        <v>0</v>
      </c>
      <c r="AL43" s="4" cm="1">
        <f t="array" aca="1" ref="AL43" ca="1">IFERROR(INDEX('Build Scenarios'!$D$1:$O$510, MATCH(1, ('Build Scenarios'!$C$1:$C$510= $C43) * ('Build Scenarios'!$B$1:$B$510 = $AF43), 0), MATCH(AL$12, 'Build Scenarios'!$D$5:$O$5, 0))
* INDEX('Cost Data'!$N$1:$U$500, MATCH(1, ('Cost Data'!$B$1:$B$500 = $AF43) * ('Cost Data'!$C$1:$C$500 = $AG43), 0), MATCH($C43, 'Cost Data'!$N$12:$U$12, 0)), 0)</f>
        <v>0</v>
      </c>
      <c r="AM43" s="4" cm="1">
        <f t="array" aca="1" ref="AM43" ca="1">IFERROR(INDEX('Build Scenarios'!$D$1:$O$510, MATCH(1, ('Build Scenarios'!$C$1:$C$510= $C43) * ('Build Scenarios'!$B$1:$B$510 = $AF43), 0), MATCH(AM$12, 'Build Scenarios'!$D$5:$O$5, 0))
* INDEX('Cost Data'!$N$1:$U$500, MATCH(1, ('Cost Data'!$B$1:$B$500 = $AF43) * ('Cost Data'!$C$1:$C$500 = $AG43), 0), MATCH($C43, 'Cost Data'!$N$12:$U$12, 0)), 0)</f>
        <v>0</v>
      </c>
      <c r="AN43" s="4" cm="1">
        <f t="array" aca="1" ref="AN43" ca="1">IFERROR(INDEX('Build Scenarios'!$D$1:$O$510, MATCH(1, ('Build Scenarios'!$C$1:$C$510= $C43) * ('Build Scenarios'!$B$1:$B$510 = $AF43), 0), MATCH(AN$12, 'Build Scenarios'!$D$5:$O$5, 0))
* INDEX('Cost Data'!$N$1:$U$500, MATCH(1, ('Cost Data'!$B$1:$B$500 = $AF43) * ('Cost Data'!$C$1:$C$500 = $AG43), 0), MATCH($C43, 'Cost Data'!$N$12:$U$12, 0)), 0)</f>
        <v>0</v>
      </c>
      <c r="AO43" s="4" cm="1">
        <f t="array" aca="1" ref="AO43" ca="1">IFERROR(INDEX('Build Scenarios'!$D$1:$O$510, MATCH(1, ('Build Scenarios'!$C$1:$C$510= $C43) * ('Build Scenarios'!$B$1:$B$510 = $AF43), 0), MATCH(AO$12, 'Build Scenarios'!$D$5:$O$5, 0))
* INDEX('Cost Data'!$N$1:$U$500, MATCH(1, ('Cost Data'!$B$1:$B$500 = $AF43) * ('Cost Data'!$C$1:$C$500 = $AG43), 0), MATCH($C43, 'Cost Data'!$N$12:$U$12, 0)), 0)</f>
        <v>0</v>
      </c>
      <c r="AP43" s="4" cm="1">
        <f t="array" aca="1" ref="AP43" ca="1">IFERROR(INDEX('Build Scenarios'!$D$1:$O$510, MATCH(1, ('Build Scenarios'!$C$1:$C$510= $C43) * ('Build Scenarios'!$B$1:$B$510 = $AF43), 0), MATCH(AP$12, 'Build Scenarios'!$D$5:$O$5, 0))
* INDEX('Cost Data'!$N$1:$U$500, MATCH(1, ('Cost Data'!$B$1:$B$500 = $AF43) * ('Cost Data'!$C$1:$C$500 = $AG43), 0), MATCH($C43, 'Cost Data'!$N$12:$U$12, 0)), 0)</f>
        <v>0</v>
      </c>
      <c r="AQ43" s="4" cm="1">
        <f t="array" aca="1" ref="AQ43" ca="1">IFERROR(INDEX('Build Scenarios'!$D$1:$O$510, MATCH(1, ('Build Scenarios'!$C$1:$C$510= $C43) * ('Build Scenarios'!$B$1:$B$510 = $AF43), 0), MATCH(AQ$12, 'Build Scenarios'!$D$5:$O$5, 0))
* INDEX('Cost Data'!$N$1:$U$500, MATCH(1, ('Cost Data'!$B$1:$B$500 = $AF43) * ('Cost Data'!$C$1:$C$500 = $AG43), 0), MATCH($C43, 'Cost Data'!$N$12:$U$12, 0)), 0)</f>
        <v>0</v>
      </c>
      <c r="AR43" s="4" cm="1">
        <f t="array" aca="1" ref="AR43" ca="1">IFERROR(INDEX('Build Scenarios'!$D$1:$O$510, MATCH(1, ('Build Scenarios'!$C$1:$C$510= $C43) * ('Build Scenarios'!$B$1:$B$510 = $AF43), 0), MATCH(AR$12, 'Build Scenarios'!$D$5:$O$5, 0))
* INDEX('Cost Data'!$N$1:$U$500, MATCH(1, ('Cost Data'!$B$1:$B$500 = $AF43) * ('Cost Data'!$C$1:$C$500 = $AG43), 0), MATCH($C43, 'Cost Data'!$N$12:$U$12, 0)), 0)</f>
        <v>0</v>
      </c>
      <c r="AS43" s="4" cm="1">
        <f t="array" aca="1" ref="AS43" ca="1">IFERROR(INDEX('Build Scenarios'!$D$1:$O$510, MATCH(1, ('Build Scenarios'!$C$1:$C$510= $C43) * ('Build Scenarios'!$B$1:$B$510 = $AF43), 0), MATCH(AS$12, 'Build Scenarios'!$D$5:$O$5, 0))
* INDEX('Cost Data'!$N$1:$U$500, MATCH(1, ('Cost Data'!$B$1:$B$500 = $AF43) * ('Cost Data'!$C$1:$C$500 = $AG43), 0), MATCH($C43, 'Cost Data'!$N$12:$U$12, 0)), 0)</f>
        <v>0</v>
      </c>
      <c r="AU43" s="11" t="str">
        <f t="shared" si="27"/>
        <v>Del Norte</v>
      </c>
      <c r="AV43" s="11" cm="1">
        <f t="array" aca="1" ref="AV43" ca="1">INDEX('Cost Scenario Settings'!$D$32:$L$101, MATCH(1, ('Cost Scenario Settings'!$C$32:$C$101 = $B43) * ('Cost Scenario Settings'!$B$32:$B$101 = AU43), 0), MATCH($C43, 'Cost Scenario Settings'!$D$31:$L$31, 0))</f>
        <v>0</v>
      </c>
      <c r="AW43" s="4" cm="1">
        <f t="array" aca="1" ref="AW43" ca="1">IFERROR(INDEX('Build Scenarios'!$D$1:$O$510, MATCH(1, ('Build Scenarios'!$C$1:$C$510= $C43) * ('Build Scenarios'!$B$1:$B$510 = $AU43), 0), MATCH(AW$12, 'Build Scenarios'!$D$5:$O$5, 0))
* INDEX('Cost Data'!$N$1:$U$500, MATCH(1, ('Cost Data'!$B$1:$B$500 = $AU43) * ('Cost Data'!$C$1:$C$500 = $AV43), 0), MATCH($C43, 'Cost Data'!$N$12:$U$12, 0)), 0)</f>
        <v>0</v>
      </c>
      <c r="AX43" s="4" cm="1">
        <f t="array" aca="1" ref="AX43" ca="1">IFERROR(INDEX('Build Scenarios'!$D$1:$O$510, MATCH(1, ('Build Scenarios'!$C$1:$C$510= $C43) * ('Build Scenarios'!$B$1:$B$510 = $AU43), 0), MATCH(AX$12, 'Build Scenarios'!$D$5:$O$5, 0))
* INDEX('Cost Data'!$N$1:$U$500, MATCH(1, ('Cost Data'!$B$1:$B$500 = $AU43) * ('Cost Data'!$C$1:$C$500 = $AV43), 0), MATCH($C43, 'Cost Data'!$N$12:$U$12, 0)), 0)</f>
        <v>0</v>
      </c>
      <c r="AY43" s="4" cm="1">
        <f t="array" aca="1" ref="AY43" ca="1">IFERROR(INDEX('Build Scenarios'!$D$1:$O$510, MATCH(1, ('Build Scenarios'!$C$1:$C$510= $C43) * ('Build Scenarios'!$B$1:$B$510 = $AU43), 0), MATCH(AY$12, 'Build Scenarios'!$D$5:$O$5, 0))
* INDEX('Cost Data'!$N$1:$U$500, MATCH(1, ('Cost Data'!$B$1:$B$500 = $AU43) * ('Cost Data'!$C$1:$C$500 = $AV43), 0), MATCH($C43, 'Cost Data'!$N$12:$U$12, 0)), 0)</f>
        <v>0</v>
      </c>
      <c r="AZ43" s="4" cm="1">
        <f t="array" aca="1" ref="AZ43" ca="1">IFERROR(INDEX('Build Scenarios'!$D$1:$O$510, MATCH(1, ('Build Scenarios'!$C$1:$C$510= $C43) * ('Build Scenarios'!$B$1:$B$510 = $AU43), 0), MATCH(AZ$12, 'Build Scenarios'!$D$5:$O$5, 0))
* INDEX('Cost Data'!$N$1:$U$500, MATCH(1, ('Cost Data'!$B$1:$B$500 = $AU43) * ('Cost Data'!$C$1:$C$500 = $AV43), 0), MATCH($C43, 'Cost Data'!$N$12:$U$12, 0)), 0)</f>
        <v>0</v>
      </c>
      <c r="BA43" s="4" cm="1">
        <f t="array" aca="1" ref="BA43" ca="1">IFERROR(INDEX('Build Scenarios'!$D$1:$O$510, MATCH(1, ('Build Scenarios'!$C$1:$C$510= $C43) * ('Build Scenarios'!$B$1:$B$510 = $AU43), 0), MATCH(BA$12, 'Build Scenarios'!$D$5:$O$5, 0))
* INDEX('Cost Data'!$N$1:$U$500, MATCH(1, ('Cost Data'!$B$1:$B$500 = $AU43) * ('Cost Data'!$C$1:$C$500 = $AV43), 0), MATCH($C43, 'Cost Data'!$N$12:$U$12, 0)), 0)</f>
        <v>0</v>
      </c>
      <c r="BB43" s="4" cm="1">
        <f t="array" aca="1" ref="BB43" ca="1">IFERROR(INDEX('Build Scenarios'!$D$1:$O$510, MATCH(1, ('Build Scenarios'!$C$1:$C$510= $C43) * ('Build Scenarios'!$B$1:$B$510 = $AU43), 0), MATCH(BB$12, 'Build Scenarios'!$D$5:$O$5, 0))
* INDEX('Cost Data'!$N$1:$U$500, MATCH(1, ('Cost Data'!$B$1:$B$500 = $AU43) * ('Cost Data'!$C$1:$C$500 = $AV43), 0), MATCH($C43, 'Cost Data'!$N$12:$U$12, 0)), 0)</f>
        <v>0</v>
      </c>
      <c r="BC43" s="4" cm="1">
        <f t="array" aca="1" ref="BC43" ca="1">IFERROR(INDEX('Build Scenarios'!$D$1:$O$510, MATCH(1, ('Build Scenarios'!$C$1:$C$510= $C43) * ('Build Scenarios'!$B$1:$B$510 = $AU43), 0), MATCH(BC$12, 'Build Scenarios'!$D$5:$O$5, 0))
* INDEX('Cost Data'!$N$1:$U$500, MATCH(1, ('Cost Data'!$B$1:$B$500 = $AU43) * ('Cost Data'!$C$1:$C$500 = $AV43), 0), MATCH($C43, 'Cost Data'!$N$12:$U$12, 0)), 0)</f>
        <v>0</v>
      </c>
      <c r="BD43" s="4" cm="1">
        <f t="array" aca="1" ref="BD43" ca="1">IFERROR(INDEX('Build Scenarios'!$D$1:$O$510, MATCH(1, ('Build Scenarios'!$C$1:$C$510= $C43) * ('Build Scenarios'!$B$1:$B$510 = $AU43), 0), MATCH(BD$12, 'Build Scenarios'!$D$5:$O$5, 0))
* INDEX('Cost Data'!$N$1:$U$500, MATCH(1, ('Cost Data'!$B$1:$B$500 = $AU43) * ('Cost Data'!$C$1:$C$500 = $AV43), 0), MATCH($C43, 'Cost Data'!$N$12:$U$12, 0)), 0)</f>
        <v>0</v>
      </c>
      <c r="BE43" s="4" cm="1">
        <f t="array" aca="1" ref="BE43" ca="1">IFERROR(INDEX('Build Scenarios'!$D$1:$O$510, MATCH(1, ('Build Scenarios'!$C$1:$C$510= $C43) * ('Build Scenarios'!$B$1:$B$510 = $AU43), 0), MATCH(BE$12, 'Build Scenarios'!$D$5:$O$5, 0))
* INDEX('Cost Data'!$N$1:$U$500, MATCH(1, ('Cost Data'!$B$1:$B$500 = $AU43) * ('Cost Data'!$C$1:$C$500 = $AV43), 0), MATCH($C43, 'Cost Data'!$N$12:$U$12, 0)), 0)</f>
        <v>0</v>
      </c>
      <c r="BF43" s="4" cm="1">
        <f t="array" aca="1" ref="BF43" ca="1">IFERROR(INDEX('Build Scenarios'!$D$1:$O$510, MATCH(1, ('Build Scenarios'!$C$1:$C$510= $C43) * ('Build Scenarios'!$B$1:$B$510 = $AU43), 0), MATCH(BF$12, 'Build Scenarios'!$D$5:$O$5, 0))
* INDEX('Cost Data'!$N$1:$U$500, MATCH(1, ('Cost Data'!$B$1:$B$500 = $AU43) * ('Cost Data'!$C$1:$C$500 = $AV43), 0), MATCH($C43, 'Cost Data'!$N$12:$U$12, 0)), 0)</f>
        <v>0</v>
      </c>
      <c r="BG43" s="4" cm="1">
        <f t="array" aca="1" ref="BG43" ca="1">IFERROR(INDEX('Build Scenarios'!$D$1:$O$510, MATCH(1, ('Build Scenarios'!$C$1:$C$510= $C43) * ('Build Scenarios'!$B$1:$B$510 = $AU43), 0), MATCH(BG$12, 'Build Scenarios'!$D$5:$O$5, 0))
* INDEX('Cost Data'!$N$1:$U$500, MATCH(1, ('Cost Data'!$B$1:$B$500 = $AU43) * ('Cost Data'!$C$1:$C$500 = $AV43), 0), MATCH($C43, 'Cost Data'!$N$12:$U$12, 0)), 0)</f>
        <v>0</v>
      </c>
      <c r="BH43" s="4" cm="1">
        <f t="array" aca="1" ref="BH43" ca="1">IFERROR(INDEX('Build Scenarios'!$D$1:$O$510, MATCH(1, ('Build Scenarios'!$C$1:$C$510= $C43) * ('Build Scenarios'!$B$1:$B$510 = $AU43), 0), MATCH(BH$12, 'Build Scenarios'!$D$5:$O$5, 0))
* INDEX('Cost Data'!$N$1:$U$500, MATCH(1, ('Cost Data'!$B$1:$B$500 = $AU43) * ('Cost Data'!$C$1:$C$500 = $AV43), 0), MATCH($C43, 'Cost Data'!$N$12:$U$12, 0)), 0)</f>
        <v>0</v>
      </c>
      <c r="BJ43" s="11" t="str">
        <f t="shared" si="28"/>
        <v>Cape Mendocino</v>
      </c>
      <c r="BK43" s="11" cm="1">
        <f t="array" aca="1" ref="BK43" ca="1">INDEX('Cost Scenario Settings'!$D$32:$L$101, MATCH(1, ('Cost Scenario Settings'!$C$32:$C$101 = $B43) * ('Cost Scenario Settings'!$B$32:$B$101 = BJ43), 0), MATCH($C43, 'Cost Scenario Settings'!$D$31:$L$31, 0))</f>
        <v>0</v>
      </c>
      <c r="BL43" s="4" cm="1">
        <f t="array" aca="1" ref="BL43" ca="1">IFERROR(INDEX('Build Scenarios'!$D$1:$O$510, MATCH(1, ('Build Scenarios'!$C$1:$C$510= $C43) * ('Build Scenarios'!$B$1:$B$510 = $BJ43), 0), MATCH(BL$12, 'Build Scenarios'!$D$5:$O$5, 0))
* INDEX('Cost Data'!$N$1:$U$500, MATCH(1, ('Cost Data'!$B$1:$B$500 = $BJ43) * ('Cost Data'!$C$1:$C$500 = $BK43), 0), MATCH($C43, 'Cost Data'!$N$12:$U$12, 0)), 0)</f>
        <v>0</v>
      </c>
      <c r="BM43" s="4" cm="1">
        <f t="array" aca="1" ref="BM43" ca="1">IFERROR(INDEX('Build Scenarios'!$D$1:$O$510, MATCH(1, ('Build Scenarios'!$C$1:$C$510= $C43) * ('Build Scenarios'!$B$1:$B$510 = $BJ43), 0), MATCH(BM$12, 'Build Scenarios'!$D$5:$O$5, 0))
* INDEX('Cost Data'!$N$1:$U$500, MATCH(1, ('Cost Data'!$B$1:$B$500 = $BJ43) * ('Cost Data'!$C$1:$C$500 = $BK43), 0), MATCH($C43, 'Cost Data'!$N$12:$U$12, 0)), 0)</f>
        <v>0</v>
      </c>
      <c r="BN43" s="4" cm="1">
        <f t="array" aca="1" ref="BN43" ca="1">IFERROR(INDEX('Build Scenarios'!$D$1:$O$510, MATCH(1, ('Build Scenarios'!$C$1:$C$510= $C43) * ('Build Scenarios'!$B$1:$B$510 = $BJ43), 0), MATCH(BN$12, 'Build Scenarios'!$D$5:$O$5, 0))
* INDEX('Cost Data'!$N$1:$U$500, MATCH(1, ('Cost Data'!$B$1:$B$500 = $BJ43) * ('Cost Data'!$C$1:$C$500 = $BK43), 0), MATCH($C43, 'Cost Data'!$N$12:$U$12, 0)), 0)</f>
        <v>0</v>
      </c>
      <c r="BO43" s="4" cm="1">
        <f t="array" aca="1" ref="BO43" ca="1">IFERROR(INDEX('Build Scenarios'!$D$1:$O$510, MATCH(1, ('Build Scenarios'!$C$1:$C$510= $C43) * ('Build Scenarios'!$B$1:$B$510 = $BJ43), 0), MATCH(BO$12, 'Build Scenarios'!$D$5:$O$5, 0))
* INDEX('Cost Data'!$N$1:$U$500, MATCH(1, ('Cost Data'!$B$1:$B$500 = $BJ43) * ('Cost Data'!$C$1:$C$500 = $BK43), 0), MATCH($C43, 'Cost Data'!$N$12:$U$12, 0)), 0)</f>
        <v>0</v>
      </c>
      <c r="BP43" s="4" cm="1">
        <f t="array" aca="1" ref="BP43" ca="1">IFERROR(INDEX('Build Scenarios'!$D$1:$O$510, MATCH(1, ('Build Scenarios'!$C$1:$C$510= $C43) * ('Build Scenarios'!$B$1:$B$510 = $BJ43), 0), MATCH(BP$12, 'Build Scenarios'!$D$5:$O$5, 0))
* INDEX('Cost Data'!$N$1:$U$500, MATCH(1, ('Cost Data'!$B$1:$B$500 = $BJ43) * ('Cost Data'!$C$1:$C$500 = $BK43), 0), MATCH($C43, 'Cost Data'!$N$12:$U$12, 0)), 0)</f>
        <v>0</v>
      </c>
      <c r="BQ43" s="4" cm="1">
        <f t="array" aca="1" ref="BQ43" ca="1">IFERROR(INDEX('Build Scenarios'!$D$1:$O$510, MATCH(1, ('Build Scenarios'!$C$1:$C$510= $C43) * ('Build Scenarios'!$B$1:$B$510 = $BJ43), 0), MATCH(BQ$12, 'Build Scenarios'!$D$5:$O$5, 0))
* INDEX('Cost Data'!$N$1:$U$500, MATCH(1, ('Cost Data'!$B$1:$B$500 = $BJ43) * ('Cost Data'!$C$1:$C$500 = $BK43), 0), MATCH($C43, 'Cost Data'!$N$12:$U$12, 0)), 0)</f>
        <v>0</v>
      </c>
      <c r="BR43" s="4" cm="1">
        <f t="array" aca="1" ref="BR43" ca="1">IFERROR(INDEX('Build Scenarios'!$D$1:$O$510, MATCH(1, ('Build Scenarios'!$C$1:$C$510= $C43) * ('Build Scenarios'!$B$1:$B$510 = $BJ43), 0), MATCH(BR$12, 'Build Scenarios'!$D$5:$O$5, 0))
* INDEX('Cost Data'!$N$1:$U$500, MATCH(1, ('Cost Data'!$B$1:$B$500 = $BJ43) * ('Cost Data'!$C$1:$C$500 = $BK43), 0), MATCH($C43, 'Cost Data'!$N$12:$U$12, 0)), 0)</f>
        <v>0</v>
      </c>
      <c r="BS43" s="4" cm="1">
        <f t="array" aca="1" ref="BS43" ca="1">IFERROR(INDEX('Build Scenarios'!$D$1:$O$510, MATCH(1, ('Build Scenarios'!$C$1:$C$510= $C43) * ('Build Scenarios'!$B$1:$B$510 = $BJ43), 0), MATCH(BS$12, 'Build Scenarios'!$D$5:$O$5, 0))
* INDEX('Cost Data'!$N$1:$U$500, MATCH(1, ('Cost Data'!$B$1:$B$500 = $BJ43) * ('Cost Data'!$C$1:$C$500 = $BK43), 0), MATCH($C43, 'Cost Data'!$N$12:$U$12, 0)), 0)</f>
        <v>0</v>
      </c>
      <c r="BT43" s="4" cm="1">
        <f t="array" aca="1" ref="BT43" ca="1">IFERROR(INDEX('Build Scenarios'!$D$1:$O$510, MATCH(1, ('Build Scenarios'!$C$1:$C$510= $C43) * ('Build Scenarios'!$B$1:$B$510 = $BJ43), 0), MATCH(BT$12, 'Build Scenarios'!$D$5:$O$5, 0))
* INDEX('Cost Data'!$N$1:$U$500, MATCH(1, ('Cost Data'!$B$1:$B$500 = $BJ43) * ('Cost Data'!$C$1:$C$500 = $BK43), 0), MATCH($C43, 'Cost Data'!$N$12:$U$12, 0)), 0)</f>
        <v>0</v>
      </c>
      <c r="BU43" s="4" cm="1">
        <f t="array" aca="1" ref="BU43" ca="1">IFERROR(INDEX('Build Scenarios'!$D$1:$O$510, MATCH(1, ('Build Scenarios'!$C$1:$C$510= $C43) * ('Build Scenarios'!$B$1:$B$510 = $BJ43), 0), MATCH(BU$12, 'Build Scenarios'!$D$5:$O$5, 0))
* INDEX('Cost Data'!$N$1:$U$500, MATCH(1, ('Cost Data'!$B$1:$B$500 = $BJ43) * ('Cost Data'!$C$1:$C$500 = $BK43), 0), MATCH($C43, 'Cost Data'!$N$12:$U$12, 0)), 0)</f>
        <v>0</v>
      </c>
      <c r="BV43" s="4" cm="1">
        <f t="array" aca="1" ref="BV43" ca="1">IFERROR(INDEX('Build Scenarios'!$D$1:$O$510, MATCH(1, ('Build Scenarios'!$C$1:$C$510= $C43) * ('Build Scenarios'!$B$1:$B$510 = $BJ43), 0), MATCH(BV$12, 'Build Scenarios'!$D$5:$O$5, 0))
* INDEX('Cost Data'!$N$1:$U$500, MATCH(1, ('Cost Data'!$B$1:$B$500 = $BJ43) * ('Cost Data'!$C$1:$C$500 = $BK43), 0), MATCH($C43, 'Cost Data'!$N$12:$U$12, 0)), 0)</f>
        <v>0</v>
      </c>
      <c r="BW43" s="4" cm="1">
        <f t="array" aca="1" ref="BW43" ca="1">IFERROR(INDEX('Build Scenarios'!$D$1:$O$510, MATCH(1, ('Build Scenarios'!$C$1:$C$510= $C43) * ('Build Scenarios'!$B$1:$B$510 = $BJ43), 0), MATCH(BW$12, 'Build Scenarios'!$D$5:$O$5, 0))
* INDEX('Cost Data'!$N$1:$U$500, MATCH(1, ('Cost Data'!$B$1:$B$500 = $BJ43) * ('Cost Data'!$C$1:$C$500 = $BK43), 0), MATCH($C43, 'Cost Data'!$N$12:$U$12, 0)), 0)</f>
        <v>0</v>
      </c>
    </row>
    <row r="44" spans="2:75" x14ac:dyDescent="0.2">
      <c r="B44" s="11" t="str">
        <f t="shared" ca="1" si="24"/>
        <v>Tx - Low</v>
      </c>
      <c r="C44" s="8" t="s">
        <v>59</v>
      </c>
      <c r="D44" s="4">
        <f t="shared" ca="1" si="23"/>
        <v>0</v>
      </c>
      <c r="E44" s="4">
        <f t="shared" ca="1" si="23"/>
        <v>0</v>
      </c>
      <c r="F44" s="4">
        <f t="shared" ca="1" si="23"/>
        <v>0</v>
      </c>
      <c r="G44" s="4">
        <f t="shared" ca="1" si="23"/>
        <v>0</v>
      </c>
      <c r="H44" s="4">
        <f t="shared" ca="1" si="23"/>
        <v>0</v>
      </c>
      <c r="I44" s="4">
        <f t="shared" ca="1" si="23"/>
        <v>0</v>
      </c>
      <c r="J44" s="4">
        <f t="shared" ca="1" si="23"/>
        <v>0</v>
      </c>
      <c r="K44" s="4">
        <f t="shared" ca="1" si="23"/>
        <v>0</v>
      </c>
      <c r="L44" s="4">
        <f t="shared" ca="1" si="23"/>
        <v>11.530433540305474</v>
      </c>
      <c r="M44" s="4">
        <f t="shared" ca="1" si="23"/>
        <v>11.530433540305474</v>
      </c>
      <c r="N44" s="4">
        <f t="shared" ca="1" si="23"/>
        <v>11.530433540305474</v>
      </c>
      <c r="O44" s="4">
        <f t="shared" ca="1" si="23"/>
        <v>11.530433540305474</v>
      </c>
      <c r="Q44" s="11" t="str">
        <f t="shared" si="25"/>
        <v>Morro Bay</v>
      </c>
      <c r="R44" s="11" t="str" cm="1">
        <f t="array" aca="1" ref="R44" ca="1">INDEX('Cost Scenario Settings'!$D$32:$L$101, MATCH(1, ('Cost Scenario Settings'!$C$32:$C$101 = $B44) * ('Cost Scenario Settings'!$B$32:$B$101 = Q44), 0), MATCH($C44, 'Cost Scenario Settings'!$D$31:$L$31, 0))</f>
        <v>Tx - PSP Morro</v>
      </c>
      <c r="S44" s="4" cm="1">
        <f t="array" aca="1" ref="S44" ca="1">IFERROR(INDEX('Build Scenarios'!$D$1:$O$510, MATCH(1, ('Build Scenarios'!$C$1:$C$510= $C44) * ('Build Scenarios'!$B$1:$B$510 = $Q44), 0), MATCH(S$12, 'Build Scenarios'!$D$5:$O$5, 0))
* INDEX('Cost Data'!$N$1:$U$500, MATCH(1, ('Cost Data'!$B$1:$B$500 = $Q44) * ('Cost Data'!$C$1:$C$500 = $R44), 0), MATCH($C44, 'Cost Data'!$N$12:$U$12, 0)), 0)</f>
        <v>0</v>
      </c>
      <c r="T44" s="4" cm="1">
        <f t="array" aca="1" ref="T44" ca="1">IFERROR(INDEX('Build Scenarios'!$D$1:$O$510, MATCH(1, ('Build Scenarios'!$C$1:$C$510= $C44) * ('Build Scenarios'!$B$1:$B$510 = $Q44), 0), MATCH(T$12, 'Build Scenarios'!$D$5:$O$5, 0))
* INDEX('Cost Data'!$N$1:$U$500, MATCH(1, ('Cost Data'!$B$1:$B$500 = $Q44) * ('Cost Data'!$C$1:$C$500 = $R44), 0), MATCH($C44, 'Cost Data'!$N$12:$U$12, 0)), 0)</f>
        <v>0</v>
      </c>
      <c r="U44" s="4" cm="1">
        <f t="array" aca="1" ref="U44" ca="1">IFERROR(INDEX('Build Scenarios'!$D$1:$O$510, MATCH(1, ('Build Scenarios'!$C$1:$C$510= $C44) * ('Build Scenarios'!$B$1:$B$510 = $Q44), 0), MATCH(U$12, 'Build Scenarios'!$D$5:$O$5, 0))
* INDEX('Cost Data'!$N$1:$U$500, MATCH(1, ('Cost Data'!$B$1:$B$500 = $Q44) * ('Cost Data'!$C$1:$C$500 = $R44), 0), MATCH($C44, 'Cost Data'!$N$12:$U$12, 0)), 0)</f>
        <v>0</v>
      </c>
      <c r="V44" s="4" cm="1">
        <f t="array" aca="1" ref="V44" ca="1">IFERROR(INDEX('Build Scenarios'!$D$1:$O$510, MATCH(1, ('Build Scenarios'!$C$1:$C$510= $C44) * ('Build Scenarios'!$B$1:$B$510 = $Q44), 0), MATCH(V$12, 'Build Scenarios'!$D$5:$O$5, 0))
* INDEX('Cost Data'!$N$1:$U$500, MATCH(1, ('Cost Data'!$B$1:$B$500 = $Q44) * ('Cost Data'!$C$1:$C$500 = $R44), 0), MATCH($C44, 'Cost Data'!$N$12:$U$12, 0)), 0)</f>
        <v>0</v>
      </c>
      <c r="W44" s="4" cm="1">
        <f t="array" aca="1" ref="W44" ca="1">IFERROR(INDEX('Build Scenarios'!$D$1:$O$510, MATCH(1, ('Build Scenarios'!$C$1:$C$510= $C44) * ('Build Scenarios'!$B$1:$B$510 = $Q44), 0), MATCH(W$12, 'Build Scenarios'!$D$5:$O$5, 0))
* INDEX('Cost Data'!$N$1:$U$500, MATCH(1, ('Cost Data'!$B$1:$B$500 = $Q44) * ('Cost Data'!$C$1:$C$500 = $R44), 0), MATCH($C44, 'Cost Data'!$N$12:$U$12, 0)), 0)</f>
        <v>0</v>
      </c>
      <c r="X44" s="4" cm="1">
        <f t="array" aca="1" ref="X44" ca="1">IFERROR(INDEX('Build Scenarios'!$D$1:$O$510, MATCH(1, ('Build Scenarios'!$C$1:$C$510= $C44) * ('Build Scenarios'!$B$1:$B$510 = $Q44), 0), MATCH(X$12, 'Build Scenarios'!$D$5:$O$5, 0))
* INDEX('Cost Data'!$N$1:$U$500, MATCH(1, ('Cost Data'!$B$1:$B$500 = $Q44) * ('Cost Data'!$C$1:$C$500 = $R44), 0), MATCH($C44, 'Cost Data'!$N$12:$U$12, 0)), 0)</f>
        <v>0</v>
      </c>
      <c r="Y44" s="4" cm="1">
        <f t="array" aca="1" ref="Y44" ca="1">IFERROR(INDEX('Build Scenarios'!$D$1:$O$510, MATCH(1, ('Build Scenarios'!$C$1:$C$510= $C44) * ('Build Scenarios'!$B$1:$B$510 = $Q44), 0), MATCH(Y$12, 'Build Scenarios'!$D$5:$O$5, 0))
* INDEX('Cost Data'!$N$1:$U$500, MATCH(1, ('Cost Data'!$B$1:$B$500 = $Q44) * ('Cost Data'!$C$1:$C$500 = $R44), 0), MATCH($C44, 'Cost Data'!$N$12:$U$12, 0)), 0)</f>
        <v>0</v>
      </c>
      <c r="Z44" s="4" cm="1">
        <f t="array" aca="1" ref="Z44" ca="1">IFERROR(INDEX('Build Scenarios'!$D$1:$O$510, MATCH(1, ('Build Scenarios'!$C$1:$C$510= $C44) * ('Build Scenarios'!$B$1:$B$510 = $Q44), 0), MATCH(Z$12, 'Build Scenarios'!$D$5:$O$5, 0))
* INDEX('Cost Data'!$N$1:$U$500, MATCH(1, ('Cost Data'!$B$1:$B$500 = $Q44) * ('Cost Data'!$C$1:$C$500 = $R44), 0), MATCH($C44, 'Cost Data'!$N$12:$U$12, 0)), 0)</f>
        <v>0</v>
      </c>
      <c r="AA44" s="4" cm="1">
        <f t="array" aca="1" ref="AA44" ca="1">IFERROR(INDEX('Build Scenarios'!$D$1:$O$510, MATCH(1, ('Build Scenarios'!$C$1:$C$510= $C44) * ('Build Scenarios'!$B$1:$B$510 = $Q44), 0), MATCH(AA$12, 'Build Scenarios'!$D$5:$O$5, 0))
* INDEX('Cost Data'!$N$1:$U$500, MATCH(1, ('Cost Data'!$B$1:$B$500 = $Q44) * ('Cost Data'!$C$1:$C$500 = $R44), 0), MATCH($C44, 'Cost Data'!$N$12:$U$12, 0)), 0)</f>
        <v>11.530433540305474</v>
      </c>
      <c r="AB44" s="4" cm="1">
        <f t="array" aca="1" ref="AB44" ca="1">IFERROR(INDEX('Build Scenarios'!$D$1:$O$510, MATCH(1, ('Build Scenarios'!$C$1:$C$510= $C44) * ('Build Scenarios'!$B$1:$B$510 = $Q44), 0), MATCH(AB$12, 'Build Scenarios'!$D$5:$O$5, 0))
* INDEX('Cost Data'!$N$1:$U$500, MATCH(1, ('Cost Data'!$B$1:$B$500 = $Q44) * ('Cost Data'!$C$1:$C$500 = $R44), 0), MATCH($C44, 'Cost Data'!$N$12:$U$12, 0)), 0)</f>
        <v>11.530433540305474</v>
      </c>
      <c r="AC44" s="4" cm="1">
        <f t="array" aca="1" ref="AC44" ca="1">IFERROR(INDEX('Build Scenarios'!$D$1:$O$510, MATCH(1, ('Build Scenarios'!$C$1:$C$510= $C44) * ('Build Scenarios'!$B$1:$B$510 = $Q44), 0), MATCH(AC$12, 'Build Scenarios'!$D$5:$O$5, 0))
* INDEX('Cost Data'!$N$1:$U$500, MATCH(1, ('Cost Data'!$B$1:$B$500 = $Q44) * ('Cost Data'!$C$1:$C$500 = $R44), 0), MATCH($C44, 'Cost Data'!$N$12:$U$12, 0)), 0)</f>
        <v>11.530433540305474</v>
      </c>
      <c r="AD44" s="4" cm="1">
        <f t="array" aca="1" ref="AD44" ca="1">IFERROR(INDEX('Build Scenarios'!$D$1:$O$510, MATCH(1, ('Build Scenarios'!$C$1:$C$510= $C44) * ('Build Scenarios'!$B$1:$B$510 = $Q44), 0), MATCH(AD$12, 'Build Scenarios'!$D$5:$O$5, 0))
* INDEX('Cost Data'!$N$1:$U$500, MATCH(1, ('Cost Data'!$B$1:$B$500 = $Q44) * ('Cost Data'!$C$1:$C$500 = $R44), 0), MATCH($C44, 'Cost Data'!$N$12:$U$12, 0)), 0)</f>
        <v>11.530433540305474</v>
      </c>
      <c r="AF44" s="11" t="str">
        <f t="shared" si="26"/>
        <v>Humboldt Bay</v>
      </c>
      <c r="AG44" s="11" cm="1">
        <f t="array" aca="1" ref="AG44" ca="1">INDEX('Cost Scenario Settings'!$D$32:$L$101, MATCH(1, ('Cost Scenario Settings'!$C$32:$C$101 = $B44) * ('Cost Scenario Settings'!$B$32:$B$101 = AF44), 0), MATCH($C44, 'Cost Scenario Settings'!$D$31:$L$31, 0))</f>
        <v>0</v>
      </c>
      <c r="AH44" s="4" cm="1">
        <f t="array" aca="1" ref="AH44" ca="1">IFERROR(INDEX('Build Scenarios'!$D$1:$O$510, MATCH(1, ('Build Scenarios'!$C$1:$C$510= $C44) * ('Build Scenarios'!$B$1:$B$510 = $AF44), 0), MATCH(AH$12, 'Build Scenarios'!$D$5:$O$5, 0))
* INDEX('Cost Data'!$N$1:$U$500, MATCH(1, ('Cost Data'!$B$1:$B$500 = $AF44) * ('Cost Data'!$C$1:$C$500 = $AG44), 0), MATCH($C44, 'Cost Data'!$N$12:$U$12, 0)), 0)</f>
        <v>0</v>
      </c>
      <c r="AI44" s="4" cm="1">
        <f t="array" aca="1" ref="AI44" ca="1">IFERROR(INDEX('Build Scenarios'!$D$1:$O$510, MATCH(1, ('Build Scenarios'!$C$1:$C$510= $C44) * ('Build Scenarios'!$B$1:$B$510 = $AF44), 0), MATCH(AI$12, 'Build Scenarios'!$D$5:$O$5, 0))
* INDEX('Cost Data'!$N$1:$U$500, MATCH(1, ('Cost Data'!$B$1:$B$500 = $AF44) * ('Cost Data'!$C$1:$C$500 = $AG44), 0), MATCH($C44, 'Cost Data'!$N$12:$U$12, 0)), 0)</f>
        <v>0</v>
      </c>
      <c r="AJ44" s="4" cm="1">
        <f t="array" aca="1" ref="AJ44" ca="1">IFERROR(INDEX('Build Scenarios'!$D$1:$O$510, MATCH(1, ('Build Scenarios'!$C$1:$C$510= $C44) * ('Build Scenarios'!$B$1:$B$510 = $AF44), 0), MATCH(AJ$12, 'Build Scenarios'!$D$5:$O$5, 0))
* INDEX('Cost Data'!$N$1:$U$500, MATCH(1, ('Cost Data'!$B$1:$B$500 = $AF44) * ('Cost Data'!$C$1:$C$500 = $AG44), 0), MATCH($C44, 'Cost Data'!$N$12:$U$12, 0)), 0)</f>
        <v>0</v>
      </c>
      <c r="AK44" s="4" cm="1">
        <f t="array" aca="1" ref="AK44" ca="1">IFERROR(INDEX('Build Scenarios'!$D$1:$O$510, MATCH(1, ('Build Scenarios'!$C$1:$C$510= $C44) * ('Build Scenarios'!$B$1:$B$510 = $AF44), 0), MATCH(AK$12, 'Build Scenarios'!$D$5:$O$5, 0))
* INDEX('Cost Data'!$N$1:$U$500, MATCH(1, ('Cost Data'!$B$1:$B$500 = $AF44) * ('Cost Data'!$C$1:$C$500 = $AG44), 0), MATCH($C44, 'Cost Data'!$N$12:$U$12, 0)), 0)</f>
        <v>0</v>
      </c>
      <c r="AL44" s="4" cm="1">
        <f t="array" aca="1" ref="AL44" ca="1">IFERROR(INDEX('Build Scenarios'!$D$1:$O$510, MATCH(1, ('Build Scenarios'!$C$1:$C$510= $C44) * ('Build Scenarios'!$B$1:$B$510 = $AF44), 0), MATCH(AL$12, 'Build Scenarios'!$D$5:$O$5, 0))
* INDEX('Cost Data'!$N$1:$U$500, MATCH(1, ('Cost Data'!$B$1:$B$500 = $AF44) * ('Cost Data'!$C$1:$C$500 = $AG44), 0), MATCH($C44, 'Cost Data'!$N$12:$U$12, 0)), 0)</f>
        <v>0</v>
      </c>
      <c r="AM44" s="4" cm="1">
        <f t="array" aca="1" ref="AM44" ca="1">IFERROR(INDEX('Build Scenarios'!$D$1:$O$510, MATCH(1, ('Build Scenarios'!$C$1:$C$510= $C44) * ('Build Scenarios'!$B$1:$B$510 = $AF44), 0), MATCH(AM$12, 'Build Scenarios'!$D$5:$O$5, 0))
* INDEX('Cost Data'!$N$1:$U$500, MATCH(1, ('Cost Data'!$B$1:$B$500 = $AF44) * ('Cost Data'!$C$1:$C$500 = $AG44), 0), MATCH($C44, 'Cost Data'!$N$12:$U$12, 0)), 0)</f>
        <v>0</v>
      </c>
      <c r="AN44" s="4" cm="1">
        <f t="array" aca="1" ref="AN44" ca="1">IFERROR(INDEX('Build Scenarios'!$D$1:$O$510, MATCH(1, ('Build Scenarios'!$C$1:$C$510= $C44) * ('Build Scenarios'!$B$1:$B$510 = $AF44), 0), MATCH(AN$12, 'Build Scenarios'!$D$5:$O$5, 0))
* INDEX('Cost Data'!$N$1:$U$500, MATCH(1, ('Cost Data'!$B$1:$B$500 = $AF44) * ('Cost Data'!$C$1:$C$500 = $AG44), 0), MATCH($C44, 'Cost Data'!$N$12:$U$12, 0)), 0)</f>
        <v>0</v>
      </c>
      <c r="AO44" s="4" cm="1">
        <f t="array" aca="1" ref="AO44" ca="1">IFERROR(INDEX('Build Scenarios'!$D$1:$O$510, MATCH(1, ('Build Scenarios'!$C$1:$C$510= $C44) * ('Build Scenarios'!$B$1:$B$510 = $AF44), 0), MATCH(AO$12, 'Build Scenarios'!$D$5:$O$5, 0))
* INDEX('Cost Data'!$N$1:$U$500, MATCH(1, ('Cost Data'!$B$1:$B$500 = $AF44) * ('Cost Data'!$C$1:$C$500 = $AG44), 0), MATCH($C44, 'Cost Data'!$N$12:$U$12, 0)), 0)</f>
        <v>0</v>
      </c>
      <c r="AP44" s="4" cm="1">
        <f t="array" aca="1" ref="AP44" ca="1">IFERROR(INDEX('Build Scenarios'!$D$1:$O$510, MATCH(1, ('Build Scenarios'!$C$1:$C$510= $C44) * ('Build Scenarios'!$B$1:$B$510 = $AF44), 0), MATCH(AP$12, 'Build Scenarios'!$D$5:$O$5, 0))
* INDEX('Cost Data'!$N$1:$U$500, MATCH(1, ('Cost Data'!$B$1:$B$500 = $AF44) * ('Cost Data'!$C$1:$C$500 = $AG44), 0), MATCH($C44, 'Cost Data'!$N$12:$U$12, 0)), 0)</f>
        <v>0</v>
      </c>
      <c r="AQ44" s="4" cm="1">
        <f t="array" aca="1" ref="AQ44" ca="1">IFERROR(INDEX('Build Scenarios'!$D$1:$O$510, MATCH(1, ('Build Scenarios'!$C$1:$C$510= $C44) * ('Build Scenarios'!$B$1:$B$510 = $AF44), 0), MATCH(AQ$12, 'Build Scenarios'!$D$5:$O$5, 0))
* INDEX('Cost Data'!$N$1:$U$500, MATCH(1, ('Cost Data'!$B$1:$B$500 = $AF44) * ('Cost Data'!$C$1:$C$500 = $AG44), 0), MATCH($C44, 'Cost Data'!$N$12:$U$12, 0)), 0)</f>
        <v>0</v>
      </c>
      <c r="AR44" s="4" cm="1">
        <f t="array" aca="1" ref="AR44" ca="1">IFERROR(INDEX('Build Scenarios'!$D$1:$O$510, MATCH(1, ('Build Scenarios'!$C$1:$C$510= $C44) * ('Build Scenarios'!$B$1:$B$510 = $AF44), 0), MATCH(AR$12, 'Build Scenarios'!$D$5:$O$5, 0))
* INDEX('Cost Data'!$N$1:$U$500, MATCH(1, ('Cost Data'!$B$1:$B$500 = $AF44) * ('Cost Data'!$C$1:$C$500 = $AG44), 0), MATCH($C44, 'Cost Data'!$N$12:$U$12, 0)), 0)</f>
        <v>0</v>
      </c>
      <c r="AS44" s="4" cm="1">
        <f t="array" aca="1" ref="AS44" ca="1">IFERROR(INDEX('Build Scenarios'!$D$1:$O$510, MATCH(1, ('Build Scenarios'!$C$1:$C$510= $C44) * ('Build Scenarios'!$B$1:$B$510 = $AF44), 0), MATCH(AS$12, 'Build Scenarios'!$D$5:$O$5, 0))
* INDEX('Cost Data'!$N$1:$U$500, MATCH(1, ('Cost Data'!$B$1:$B$500 = $AF44) * ('Cost Data'!$C$1:$C$500 = $AG44), 0), MATCH($C44, 'Cost Data'!$N$12:$U$12, 0)), 0)</f>
        <v>0</v>
      </c>
      <c r="AU44" s="11" t="str">
        <f t="shared" si="27"/>
        <v>Del Norte</v>
      </c>
      <c r="AV44" s="11" cm="1">
        <f t="array" aca="1" ref="AV44" ca="1">INDEX('Cost Scenario Settings'!$D$32:$L$101, MATCH(1, ('Cost Scenario Settings'!$C$32:$C$101 = $B44) * ('Cost Scenario Settings'!$B$32:$B$101 = AU44), 0), MATCH($C44, 'Cost Scenario Settings'!$D$31:$L$31, 0))</f>
        <v>0</v>
      </c>
      <c r="AW44" s="4" cm="1">
        <f t="array" aca="1" ref="AW44" ca="1">IFERROR(INDEX('Build Scenarios'!$D$1:$O$510, MATCH(1, ('Build Scenarios'!$C$1:$C$510= $C44) * ('Build Scenarios'!$B$1:$B$510 = $AU44), 0), MATCH(AW$12, 'Build Scenarios'!$D$5:$O$5, 0))
* INDEX('Cost Data'!$N$1:$U$500, MATCH(1, ('Cost Data'!$B$1:$B$500 = $AU44) * ('Cost Data'!$C$1:$C$500 = $AV44), 0), MATCH($C44, 'Cost Data'!$N$12:$U$12, 0)), 0)</f>
        <v>0</v>
      </c>
      <c r="AX44" s="4" cm="1">
        <f t="array" aca="1" ref="AX44" ca="1">IFERROR(INDEX('Build Scenarios'!$D$1:$O$510, MATCH(1, ('Build Scenarios'!$C$1:$C$510= $C44) * ('Build Scenarios'!$B$1:$B$510 = $AU44), 0), MATCH(AX$12, 'Build Scenarios'!$D$5:$O$5, 0))
* INDEX('Cost Data'!$N$1:$U$500, MATCH(1, ('Cost Data'!$B$1:$B$500 = $AU44) * ('Cost Data'!$C$1:$C$500 = $AV44), 0), MATCH($C44, 'Cost Data'!$N$12:$U$12, 0)), 0)</f>
        <v>0</v>
      </c>
      <c r="AY44" s="4" cm="1">
        <f t="array" aca="1" ref="AY44" ca="1">IFERROR(INDEX('Build Scenarios'!$D$1:$O$510, MATCH(1, ('Build Scenarios'!$C$1:$C$510= $C44) * ('Build Scenarios'!$B$1:$B$510 = $AU44), 0), MATCH(AY$12, 'Build Scenarios'!$D$5:$O$5, 0))
* INDEX('Cost Data'!$N$1:$U$500, MATCH(1, ('Cost Data'!$B$1:$B$500 = $AU44) * ('Cost Data'!$C$1:$C$500 = $AV44), 0), MATCH($C44, 'Cost Data'!$N$12:$U$12, 0)), 0)</f>
        <v>0</v>
      </c>
      <c r="AZ44" s="4" cm="1">
        <f t="array" aca="1" ref="AZ44" ca="1">IFERROR(INDEX('Build Scenarios'!$D$1:$O$510, MATCH(1, ('Build Scenarios'!$C$1:$C$510= $C44) * ('Build Scenarios'!$B$1:$B$510 = $AU44), 0), MATCH(AZ$12, 'Build Scenarios'!$D$5:$O$5, 0))
* INDEX('Cost Data'!$N$1:$U$500, MATCH(1, ('Cost Data'!$B$1:$B$500 = $AU44) * ('Cost Data'!$C$1:$C$500 = $AV44), 0), MATCH($C44, 'Cost Data'!$N$12:$U$12, 0)), 0)</f>
        <v>0</v>
      </c>
      <c r="BA44" s="4" cm="1">
        <f t="array" aca="1" ref="BA44" ca="1">IFERROR(INDEX('Build Scenarios'!$D$1:$O$510, MATCH(1, ('Build Scenarios'!$C$1:$C$510= $C44) * ('Build Scenarios'!$B$1:$B$510 = $AU44), 0), MATCH(BA$12, 'Build Scenarios'!$D$5:$O$5, 0))
* INDEX('Cost Data'!$N$1:$U$500, MATCH(1, ('Cost Data'!$B$1:$B$500 = $AU44) * ('Cost Data'!$C$1:$C$500 = $AV44), 0), MATCH($C44, 'Cost Data'!$N$12:$U$12, 0)), 0)</f>
        <v>0</v>
      </c>
      <c r="BB44" s="4" cm="1">
        <f t="array" aca="1" ref="BB44" ca="1">IFERROR(INDEX('Build Scenarios'!$D$1:$O$510, MATCH(1, ('Build Scenarios'!$C$1:$C$510= $C44) * ('Build Scenarios'!$B$1:$B$510 = $AU44), 0), MATCH(BB$12, 'Build Scenarios'!$D$5:$O$5, 0))
* INDEX('Cost Data'!$N$1:$U$500, MATCH(1, ('Cost Data'!$B$1:$B$500 = $AU44) * ('Cost Data'!$C$1:$C$500 = $AV44), 0), MATCH($C44, 'Cost Data'!$N$12:$U$12, 0)), 0)</f>
        <v>0</v>
      </c>
      <c r="BC44" s="4" cm="1">
        <f t="array" aca="1" ref="BC44" ca="1">IFERROR(INDEX('Build Scenarios'!$D$1:$O$510, MATCH(1, ('Build Scenarios'!$C$1:$C$510= $C44) * ('Build Scenarios'!$B$1:$B$510 = $AU44), 0), MATCH(BC$12, 'Build Scenarios'!$D$5:$O$5, 0))
* INDEX('Cost Data'!$N$1:$U$500, MATCH(1, ('Cost Data'!$B$1:$B$500 = $AU44) * ('Cost Data'!$C$1:$C$500 = $AV44), 0), MATCH($C44, 'Cost Data'!$N$12:$U$12, 0)), 0)</f>
        <v>0</v>
      </c>
      <c r="BD44" s="4" cm="1">
        <f t="array" aca="1" ref="BD44" ca="1">IFERROR(INDEX('Build Scenarios'!$D$1:$O$510, MATCH(1, ('Build Scenarios'!$C$1:$C$510= $C44) * ('Build Scenarios'!$B$1:$B$510 = $AU44), 0), MATCH(BD$12, 'Build Scenarios'!$D$5:$O$5, 0))
* INDEX('Cost Data'!$N$1:$U$500, MATCH(1, ('Cost Data'!$B$1:$B$500 = $AU44) * ('Cost Data'!$C$1:$C$500 = $AV44), 0), MATCH($C44, 'Cost Data'!$N$12:$U$12, 0)), 0)</f>
        <v>0</v>
      </c>
      <c r="BE44" s="4" cm="1">
        <f t="array" aca="1" ref="BE44" ca="1">IFERROR(INDEX('Build Scenarios'!$D$1:$O$510, MATCH(1, ('Build Scenarios'!$C$1:$C$510= $C44) * ('Build Scenarios'!$B$1:$B$510 = $AU44), 0), MATCH(BE$12, 'Build Scenarios'!$D$5:$O$5, 0))
* INDEX('Cost Data'!$N$1:$U$500, MATCH(1, ('Cost Data'!$B$1:$B$500 = $AU44) * ('Cost Data'!$C$1:$C$500 = $AV44), 0), MATCH($C44, 'Cost Data'!$N$12:$U$12, 0)), 0)</f>
        <v>0</v>
      </c>
      <c r="BF44" s="4" cm="1">
        <f t="array" aca="1" ref="BF44" ca="1">IFERROR(INDEX('Build Scenarios'!$D$1:$O$510, MATCH(1, ('Build Scenarios'!$C$1:$C$510= $C44) * ('Build Scenarios'!$B$1:$B$510 = $AU44), 0), MATCH(BF$12, 'Build Scenarios'!$D$5:$O$5, 0))
* INDEX('Cost Data'!$N$1:$U$500, MATCH(1, ('Cost Data'!$B$1:$B$500 = $AU44) * ('Cost Data'!$C$1:$C$500 = $AV44), 0), MATCH($C44, 'Cost Data'!$N$12:$U$12, 0)), 0)</f>
        <v>0</v>
      </c>
      <c r="BG44" s="4" cm="1">
        <f t="array" aca="1" ref="BG44" ca="1">IFERROR(INDEX('Build Scenarios'!$D$1:$O$510, MATCH(1, ('Build Scenarios'!$C$1:$C$510= $C44) * ('Build Scenarios'!$B$1:$B$510 = $AU44), 0), MATCH(BG$12, 'Build Scenarios'!$D$5:$O$5, 0))
* INDEX('Cost Data'!$N$1:$U$500, MATCH(1, ('Cost Data'!$B$1:$B$500 = $AU44) * ('Cost Data'!$C$1:$C$500 = $AV44), 0), MATCH($C44, 'Cost Data'!$N$12:$U$12, 0)), 0)</f>
        <v>0</v>
      </c>
      <c r="BH44" s="4" cm="1">
        <f t="array" aca="1" ref="BH44" ca="1">IFERROR(INDEX('Build Scenarios'!$D$1:$O$510, MATCH(1, ('Build Scenarios'!$C$1:$C$510= $C44) * ('Build Scenarios'!$B$1:$B$510 = $AU44), 0), MATCH(BH$12, 'Build Scenarios'!$D$5:$O$5, 0))
* INDEX('Cost Data'!$N$1:$U$500, MATCH(1, ('Cost Data'!$B$1:$B$500 = $AU44) * ('Cost Data'!$C$1:$C$500 = $AV44), 0), MATCH($C44, 'Cost Data'!$N$12:$U$12, 0)), 0)</f>
        <v>0</v>
      </c>
      <c r="BJ44" s="11" t="str">
        <f t="shared" si="28"/>
        <v>Cape Mendocino</v>
      </c>
      <c r="BK44" s="11" cm="1">
        <f t="array" aca="1" ref="BK44" ca="1">INDEX('Cost Scenario Settings'!$D$32:$L$101, MATCH(1, ('Cost Scenario Settings'!$C$32:$C$101 = $B44) * ('Cost Scenario Settings'!$B$32:$B$101 = BJ44), 0), MATCH($C44, 'Cost Scenario Settings'!$D$31:$L$31, 0))</f>
        <v>0</v>
      </c>
      <c r="BL44" s="4" cm="1">
        <f t="array" aca="1" ref="BL44" ca="1">IFERROR(INDEX('Build Scenarios'!$D$1:$O$510, MATCH(1, ('Build Scenarios'!$C$1:$C$510= $C44) * ('Build Scenarios'!$B$1:$B$510 = $BJ44), 0), MATCH(BL$12, 'Build Scenarios'!$D$5:$O$5, 0))
* INDEX('Cost Data'!$N$1:$U$500, MATCH(1, ('Cost Data'!$B$1:$B$500 = $BJ44) * ('Cost Data'!$C$1:$C$500 = $BK44), 0), MATCH($C44, 'Cost Data'!$N$12:$U$12, 0)), 0)</f>
        <v>0</v>
      </c>
      <c r="BM44" s="4" cm="1">
        <f t="array" aca="1" ref="BM44" ca="1">IFERROR(INDEX('Build Scenarios'!$D$1:$O$510, MATCH(1, ('Build Scenarios'!$C$1:$C$510= $C44) * ('Build Scenarios'!$B$1:$B$510 = $BJ44), 0), MATCH(BM$12, 'Build Scenarios'!$D$5:$O$5, 0))
* INDEX('Cost Data'!$N$1:$U$500, MATCH(1, ('Cost Data'!$B$1:$B$500 = $BJ44) * ('Cost Data'!$C$1:$C$500 = $BK44), 0), MATCH($C44, 'Cost Data'!$N$12:$U$12, 0)), 0)</f>
        <v>0</v>
      </c>
      <c r="BN44" s="4" cm="1">
        <f t="array" aca="1" ref="BN44" ca="1">IFERROR(INDEX('Build Scenarios'!$D$1:$O$510, MATCH(1, ('Build Scenarios'!$C$1:$C$510= $C44) * ('Build Scenarios'!$B$1:$B$510 = $BJ44), 0), MATCH(BN$12, 'Build Scenarios'!$D$5:$O$5, 0))
* INDEX('Cost Data'!$N$1:$U$500, MATCH(1, ('Cost Data'!$B$1:$B$500 = $BJ44) * ('Cost Data'!$C$1:$C$500 = $BK44), 0), MATCH($C44, 'Cost Data'!$N$12:$U$12, 0)), 0)</f>
        <v>0</v>
      </c>
      <c r="BO44" s="4" cm="1">
        <f t="array" aca="1" ref="BO44" ca="1">IFERROR(INDEX('Build Scenarios'!$D$1:$O$510, MATCH(1, ('Build Scenarios'!$C$1:$C$510= $C44) * ('Build Scenarios'!$B$1:$B$510 = $BJ44), 0), MATCH(BO$12, 'Build Scenarios'!$D$5:$O$5, 0))
* INDEX('Cost Data'!$N$1:$U$500, MATCH(1, ('Cost Data'!$B$1:$B$500 = $BJ44) * ('Cost Data'!$C$1:$C$500 = $BK44), 0), MATCH($C44, 'Cost Data'!$N$12:$U$12, 0)), 0)</f>
        <v>0</v>
      </c>
      <c r="BP44" s="4" cm="1">
        <f t="array" aca="1" ref="BP44" ca="1">IFERROR(INDEX('Build Scenarios'!$D$1:$O$510, MATCH(1, ('Build Scenarios'!$C$1:$C$510= $C44) * ('Build Scenarios'!$B$1:$B$510 = $BJ44), 0), MATCH(BP$12, 'Build Scenarios'!$D$5:$O$5, 0))
* INDEX('Cost Data'!$N$1:$U$500, MATCH(1, ('Cost Data'!$B$1:$B$500 = $BJ44) * ('Cost Data'!$C$1:$C$500 = $BK44), 0), MATCH($C44, 'Cost Data'!$N$12:$U$12, 0)), 0)</f>
        <v>0</v>
      </c>
      <c r="BQ44" s="4" cm="1">
        <f t="array" aca="1" ref="BQ44" ca="1">IFERROR(INDEX('Build Scenarios'!$D$1:$O$510, MATCH(1, ('Build Scenarios'!$C$1:$C$510= $C44) * ('Build Scenarios'!$B$1:$B$510 = $BJ44), 0), MATCH(BQ$12, 'Build Scenarios'!$D$5:$O$5, 0))
* INDEX('Cost Data'!$N$1:$U$500, MATCH(1, ('Cost Data'!$B$1:$B$500 = $BJ44) * ('Cost Data'!$C$1:$C$500 = $BK44), 0), MATCH($C44, 'Cost Data'!$N$12:$U$12, 0)), 0)</f>
        <v>0</v>
      </c>
      <c r="BR44" s="4" cm="1">
        <f t="array" aca="1" ref="BR44" ca="1">IFERROR(INDEX('Build Scenarios'!$D$1:$O$510, MATCH(1, ('Build Scenarios'!$C$1:$C$510= $C44) * ('Build Scenarios'!$B$1:$B$510 = $BJ44), 0), MATCH(BR$12, 'Build Scenarios'!$D$5:$O$5, 0))
* INDEX('Cost Data'!$N$1:$U$500, MATCH(1, ('Cost Data'!$B$1:$B$500 = $BJ44) * ('Cost Data'!$C$1:$C$500 = $BK44), 0), MATCH($C44, 'Cost Data'!$N$12:$U$12, 0)), 0)</f>
        <v>0</v>
      </c>
      <c r="BS44" s="4" cm="1">
        <f t="array" aca="1" ref="BS44" ca="1">IFERROR(INDEX('Build Scenarios'!$D$1:$O$510, MATCH(1, ('Build Scenarios'!$C$1:$C$510= $C44) * ('Build Scenarios'!$B$1:$B$510 = $BJ44), 0), MATCH(BS$12, 'Build Scenarios'!$D$5:$O$5, 0))
* INDEX('Cost Data'!$N$1:$U$500, MATCH(1, ('Cost Data'!$B$1:$B$500 = $BJ44) * ('Cost Data'!$C$1:$C$500 = $BK44), 0), MATCH($C44, 'Cost Data'!$N$12:$U$12, 0)), 0)</f>
        <v>0</v>
      </c>
      <c r="BT44" s="4" cm="1">
        <f t="array" aca="1" ref="BT44" ca="1">IFERROR(INDEX('Build Scenarios'!$D$1:$O$510, MATCH(1, ('Build Scenarios'!$C$1:$C$510= $C44) * ('Build Scenarios'!$B$1:$B$510 = $BJ44), 0), MATCH(BT$12, 'Build Scenarios'!$D$5:$O$5, 0))
* INDEX('Cost Data'!$N$1:$U$500, MATCH(1, ('Cost Data'!$B$1:$B$500 = $BJ44) * ('Cost Data'!$C$1:$C$500 = $BK44), 0), MATCH($C44, 'Cost Data'!$N$12:$U$12, 0)), 0)</f>
        <v>0</v>
      </c>
      <c r="BU44" s="4" cm="1">
        <f t="array" aca="1" ref="BU44" ca="1">IFERROR(INDEX('Build Scenarios'!$D$1:$O$510, MATCH(1, ('Build Scenarios'!$C$1:$C$510= $C44) * ('Build Scenarios'!$B$1:$B$510 = $BJ44), 0), MATCH(BU$12, 'Build Scenarios'!$D$5:$O$5, 0))
* INDEX('Cost Data'!$N$1:$U$500, MATCH(1, ('Cost Data'!$B$1:$B$500 = $BJ44) * ('Cost Data'!$C$1:$C$500 = $BK44), 0), MATCH($C44, 'Cost Data'!$N$12:$U$12, 0)), 0)</f>
        <v>0</v>
      </c>
      <c r="BV44" s="4" cm="1">
        <f t="array" aca="1" ref="BV44" ca="1">IFERROR(INDEX('Build Scenarios'!$D$1:$O$510, MATCH(1, ('Build Scenarios'!$C$1:$C$510= $C44) * ('Build Scenarios'!$B$1:$B$510 = $BJ44), 0), MATCH(BV$12, 'Build Scenarios'!$D$5:$O$5, 0))
* INDEX('Cost Data'!$N$1:$U$500, MATCH(1, ('Cost Data'!$B$1:$B$500 = $BJ44) * ('Cost Data'!$C$1:$C$500 = $BK44), 0), MATCH($C44, 'Cost Data'!$N$12:$U$12, 0)), 0)</f>
        <v>0</v>
      </c>
      <c r="BW44" s="4" cm="1">
        <f t="array" aca="1" ref="BW44" ca="1">IFERROR(INDEX('Build Scenarios'!$D$1:$O$510, MATCH(1, ('Build Scenarios'!$C$1:$C$510= $C44) * ('Build Scenarios'!$B$1:$B$510 = $BJ44), 0), MATCH(BW$12, 'Build Scenarios'!$D$5:$O$5, 0))
* INDEX('Cost Data'!$N$1:$U$500, MATCH(1, ('Cost Data'!$B$1:$B$500 = $BJ44) * ('Cost Data'!$C$1:$C$500 = $BK44), 0), MATCH($C44, 'Cost Data'!$N$12:$U$12, 0)), 0)</f>
        <v>0</v>
      </c>
    </row>
    <row r="45" spans="2:75" x14ac:dyDescent="0.2">
      <c r="B45" s="11" t="str">
        <f t="shared" ca="1" si="24"/>
        <v>Tx - Low</v>
      </c>
      <c r="C45" s="8" t="s">
        <v>60</v>
      </c>
      <c r="D45" s="4">
        <f t="shared" ca="1" si="23"/>
        <v>0</v>
      </c>
      <c r="E45" s="4">
        <f t="shared" ca="1" si="23"/>
        <v>0</v>
      </c>
      <c r="F45" s="4">
        <f t="shared" ca="1" si="23"/>
        <v>0</v>
      </c>
      <c r="G45" s="4">
        <f t="shared" ca="1" si="23"/>
        <v>0</v>
      </c>
      <c r="H45" s="4">
        <f t="shared" ca="1" si="23"/>
        <v>0</v>
      </c>
      <c r="I45" s="4">
        <f t="shared" ca="1" si="23"/>
        <v>0</v>
      </c>
      <c r="J45" s="4">
        <f t="shared" ca="1" si="23"/>
        <v>0</v>
      </c>
      <c r="K45" s="4">
        <f t="shared" ca="1" si="23"/>
        <v>0</v>
      </c>
      <c r="L45" s="4">
        <f t="shared" ca="1" si="23"/>
        <v>252.62131665578357</v>
      </c>
      <c r="M45" s="4">
        <f t="shared" ca="1" si="23"/>
        <v>252.62131665578357</v>
      </c>
      <c r="N45" s="4">
        <f t="shared" ca="1" si="23"/>
        <v>252.62131665578357</v>
      </c>
      <c r="O45" s="4">
        <f t="shared" ca="1" si="23"/>
        <v>252.62131665578357</v>
      </c>
      <c r="Q45" s="11" t="str">
        <f t="shared" si="25"/>
        <v>Morro Bay</v>
      </c>
      <c r="R45" s="11" t="str" cm="1">
        <f t="array" aca="1" ref="R45" ca="1">INDEX('Cost Scenario Settings'!$D$32:$L$101, MATCH(1, ('Cost Scenario Settings'!$C$32:$C$101 = $B45) * ('Cost Scenario Settings'!$B$32:$B$101 = Q45), 0), MATCH($C45, 'Cost Scenario Settings'!$D$31:$L$31, 0))</f>
        <v>Tx - PSP Morro</v>
      </c>
      <c r="S45" s="4" cm="1">
        <f t="array" aca="1" ref="S45" ca="1">IFERROR(INDEX('Build Scenarios'!$D$1:$O$510, MATCH(1, ('Build Scenarios'!$C$1:$C$510= $C45) * ('Build Scenarios'!$B$1:$B$510 = $Q45), 0), MATCH(S$12, 'Build Scenarios'!$D$5:$O$5, 0))
* INDEX('Cost Data'!$N$1:$U$500, MATCH(1, ('Cost Data'!$B$1:$B$500 = $Q45) * ('Cost Data'!$C$1:$C$500 = $R45), 0), MATCH($C45, 'Cost Data'!$N$12:$U$12, 0)), 0)</f>
        <v>0</v>
      </c>
      <c r="T45" s="4" cm="1">
        <f t="array" aca="1" ref="T45" ca="1">IFERROR(INDEX('Build Scenarios'!$D$1:$O$510, MATCH(1, ('Build Scenarios'!$C$1:$C$510= $C45) * ('Build Scenarios'!$B$1:$B$510 = $Q45), 0), MATCH(T$12, 'Build Scenarios'!$D$5:$O$5, 0))
* INDEX('Cost Data'!$N$1:$U$500, MATCH(1, ('Cost Data'!$B$1:$B$500 = $Q45) * ('Cost Data'!$C$1:$C$500 = $R45), 0), MATCH($C45, 'Cost Data'!$N$12:$U$12, 0)), 0)</f>
        <v>0</v>
      </c>
      <c r="U45" s="4" cm="1">
        <f t="array" aca="1" ref="U45" ca="1">IFERROR(INDEX('Build Scenarios'!$D$1:$O$510, MATCH(1, ('Build Scenarios'!$C$1:$C$510= $C45) * ('Build Scenarios'!$B$1:$B$510 = $Q45), 0), MATCH(U$12, 'Build Scenarios'!$D$5:$O$5, 0))
* INDEX('Cost Data'!$N$1:$U$500, MATCH(1, ('Cost Data'!$B$1:$B$500 = $Q45) * ('Cost Data'!$C$1:$C$500 = $R45), 0), MATCH($C45, 'Cost Data'!$N$12:$U$12, 0)), 0)</f>
        <v>0</v>
      </c>
      <c r="V45" s="4" cm="1">
        <f t="array" aca="1" ref="V45" ca="1">IFERROR(INDEX('Build Scenarios'!$D$1:$O$510, MATCH(1, ('Build Scenarios'!$C$1:$C$510= $C45) * ('Build Scenarios'!$B$1:$B$510 = $Q45), 0), MATCH(V$12, 'Build Scenarios'!$D$5:$O$5, 0))
* INDEX('Cost Data'!$N$1:$U$500, MATCH(1, ('Cost Data'!$B$1:$B$500 = $Q45) * ('Cost Data'!$C$1:$C$500 = $R45), 0), MATCH($C45, 'Cost Data'!$N$12:$U$12, 0)), 0)</f>
        <v>0</v>
      </c>
      <c r="W45" s="4" cm="1">
        <f t="array" aca="1" ref="W45" ca="1">IFERROR(INDEX('Build Scenarios'!$D$1:$O$510, MATCH(1, ('Build Scenarios'!$C$1:$C$510= $C45) * ('Build Scenarios'!$B$1:$B$510 = $Q45), 0), MATCH(W$12, 'Build Scenarios'!$D$5:$O$5, 0))
* INDEX('Cost Data'!$N$1:$U$500, MATCH(1, ('Cost Data'!$B$1:$B$500 = $Q45) * ('Cost Data'!$C$1:$C$500 = $R45), 0), MATCH($C45, 'Cost Data'!$N$12:$U$12, 0)), 0)</f>
        <v>0</v>
      </c>
      <c r="X45" s="4" cm="1">
        <f t="array" aca="1" ref="X45" ca="1">IFERROR(INDEX('Build Scenarios'!$D$1:$O$510, MATCH(1, ('Build Scenarios'!$C$1:$C$510= $C45) * ('Build Scenarios'!$B$1:$B$510 = $Q45), 0), MATCH(X$12, 'Build Scenarios'!$D$5:$O$5, 0))
* INDEX('Cost Data'!$N$1:$U$500, MATCH(1, ('Cost Data'!$B$1:$B$500 = $Q45) * ('Cost Data'!$C$1:$C$500 = $R45), 0), MATCH($C45, 'Cost Data'!$N$12:$U$12, 0)), 0)</f>
        <v>0</v>
      </c>
      <c r="Y45" s="4" cm="1">
        <f t="array" aca="1" ref="Y45" ca="1">IFERROR(INDEX('Build Scenarios'!$D$1:$O$510, MATCH(1, ('Build Scenarios'!$C$1:$C$510= $C45) * ('Build Scenarios'!$B$1:$B$510 = $Q45), 0), MATCH(Y$12, 'Build Scenarios'!$D$5:$O$5, 0))
* INDEX('Cost Data'!$N$1:$U$500, MATCH(1, ('Cost Data'!$B$1:$B$500 = $Q45) * ('Cost Data'!$C$1:$C$500 = $R45), 0), MATCH($C45, 'Cost Data'!$N$12:$U$12, 0)), 0)</f>
        <v>0</v>
      </c>
      <c r="Z45" s="4" cm="1">
        <f t="array" aca="1" ref="Z45" ca="1">IFERROR(INDEX('Build Scenarios'!$D$1:$O$510, MATCH(1, ('Build Scenarios'!$C$1:$C$510= $C45) * ('Build Scenarios'!$B$1:$B$510 = $Q45), 0), MATCH(Z$12, 'Build Scenarios'!$D$5:$O$5, 0))
* INDEX('Cost Data'!$N$1:$U$500, MATCH(1, ('Cost Data'!$B$1:$B$500 = $Q45) * ('Cost Data'!$C$1:$C$500 = $R45), 0), MATCH($C45, 'Cost Data'!$N$12:$U$12, 0)), 0)</f>
        <v>0</v>
      </c>
      <c r="AA45" s="4" cm="1">
        <f t="array" aca="1" ref="AA45" ca="1">IFERROR(INDEX('Build Scenarios'!$D$1:$O$510, MATCH(1, ('Build Scenarios'!$C$1:$C$510= $C45) * ('Build Scenarios'!$B$1:$B$510 = $Q45), 0), MATCH(AA$12, 'Build Scenarios'!$D$5:$O$5, 0))
* INDEX('Cost Data'!$N$1:$U$500, MATCH(1, ('Cost Data'!$B$1:$B$500 = $Q45) * ('Cost Data'!$C$1:$C$500 = $R45), 0), MATCH($C45, 'Cost Data'!$N$12:$U$12, 0)), 0)</f>
        <v>11.530433540305474</v>
      </c>
      <c r="AB45" s="4" cm="1">
        <f t="array" aca="1" ref="AB45" ca="1">IFERROR(INDEX('Build Scenarios'!$D$1:$O$510, MATCH(1, ('Build Scenarios'!$C$1:$C$510= $C45) * ('Build Scenarios'!$B$1:$B$510 = $Q45), 0), MATCH(AB$12, 'Build Scenarios'!$D$5:$O$5, 0))
* INDEX('Cost Data'!$N$1:$U$500, MATCH(1, ('Cost Data'!$B$1:$B$500 = $Q45) * ('Cost Data'!$C$1:$C$500 = $R45), 0), MATCH($C45, 'Cost Data'!$N$12:$U$12, 0)), 0)</f>
        <v>11.530433540305474</v>
      </c>
      <c r="AC45" s="4" cm="1">
        <f t="array" aca="1" ref="AC45" ca="1">IFERROR(INDEX('Build Scenarios'!$D$1:$O$510, MATCH(1, ('Build Scenarios'!$C$1:$C$510= $C45) * ('Build Scenarios'!$B$1:$B$510 = $Q45), 0), MATCH(AC$12, 'Build Scenarios'!$D$5:$O$5, 0))
* INDEX('Cost Data'!$N$1:$U$500, MATCH(1, ('Cost Data'!$B$1:$B$500 = $Q45) * ('Cost Data'!$C$1:$C$500 = $R45), 0), MATCH($C45, 'Cost Data'!$N$12:$U$12, 0)), 0)</f>
        <v>11.530433540305474</v>
      </c>
      <c r="AD45" s="4" cm="1">
        <f t="array" aca="1" ref="AD45" ca="1">IFERROR(INDEX('Build Scenarios'!$D$1:$O$510, MATCH(1, ('Build Scenarios'!$C$1:$C$510= $C45) * ('Build Scenarios'!$B$1:$B$510 = $Q45), 0), MATCH(AD$12, 'Build Scenarios'!$D$5:$O$5, 0))
* INDEX('Cost Data'!$N$1:$U$500, MATCH(1, ('Cost Data'!$B$1:$B$500 = $Q45) * ('Cost Data'!$C$1:$C$500 = $R45), 0), MATCH($C45, 'Cost Data'!$N$12:$U$12, 0)), 0)</f>
        <v>11.530433540305474</v>
      </c>
      <c r="AF45" s="11" t="str">
        <f t="shared" si="26"/>
        <v>Humboldt Bay</v>
      </c>
      <c r="AG45" s="11" t="str" cm="1">
        <f t="array" aca="1" ref="AG45" ca="1">INDEX('Cost Scenario Settings'!$D$32:$L$101, MATCH(1, ('Cost Scenario Settings'!$C$32:$C$101 = $B45) * ('Cost Scenario Settings'!$B$32:$B$101 = AF45), 0), MATCH($C45, 'Cost Scenario Settings'!$D$31:$L$31, 0))</f>
        <v>Tx - PSP Humboldt</v>
      </c>
      <c r="AH45" s="4" cm="1">
        <f t="array" aca="1" ref="AH45" ca="1">IFERROR(INDEX('Build Scenarios'!$D$1:$O$510, MATCH(1, ('Build Scenarios'!$C$1:$C$510= $C45) * ('Build Scenarios'!$B$1:$B$510 = $AF45), 0), MATCH(AH$12, 'Build Scenarios'!$D$5:$O$5, 0))
* INDEX('Cost Data'!$N$1:$U$500, MATCH(1, ('Cost Data'!$B$1:$B$500 = $AF45) * ('Cost Data'!$C$1:$C$500 = $AG45), 0), MATCH($C45, 'Cost Data'!$N$12:$U$12, 0)), 0)</f>
        <v>0</v>
      </c>
      <c r="AI45" s="4" cm="1">
        <f t="array" aca="1" ref="AI45" ca="1">IFERROR(INDEX('Build Scenarios'!$D$1:$O$510, MATCH(1, ('Build Scenarios'!$C$1:$C$510= $C45) * ('Build Scenarios'!$B$1:$B$510 = $AF45), 0), MATCH(AI$12, 'Build Scenarios'!$D$5:$O$5, 0))
* INDEX('Cost Data'!$N$1:$U$500, MATCH(1, ('Cost Data'!$B$1:$B$500 = $AF45) * ('Cost Data'!$C$1:$C$500 = $AG45), 0), MATCH($C45, 'Cost Data'!$N$12:$U$12, 0)), 0)</f>
        <v>0</v>
      </c>
      <c r="AJ45" s="4" cm="1">
        <f t="array" aca="1" ref="AJ45" ca="1">IFERROR(INDEX('Build Scenarios'!$D$1:$O$510, MATCH(1, ('Build Scenarios'!$C$1:$C$510= $C45) * ('Build Scenarios'!$B$1:$B$510 = $AF45), 0), MATCH(AJ$12, 'Build Scenarios'!$D$5:$O$5, 0))
* INDEX('Cost Data'!$N$1:$U$500, MATCH(1, ('Cost Data'!$B$1:$B$500 = $AF45) * ('Cost Data'!$C$1:$C$500 = $AG45), 0), MATCH($C45, 'Cost Data'!$N$12:$U$12, 0)), 0)</f>
        <v>0</v>
      </c>
      <c r="AK45" s="4" cm="1">
        <f t="array" aca="1" ref="AK45" ca="1">IFERROR(INDEX('Build Scenarios'!$D$1:$O$510, MATCH(1, ('Build Scenarios'!$C$1:$C$510= $C45) * ('Build Scenarios'!$B$1:$B$510 = $AF45), 0), MATCH(AK$12, 'Build Scenarios'!$D$5:$O$5, 0))
* INDEX('Cost Data'!$N$1:$U$500, MATCH(1, ('Cost Data'!$B$1:$B$500 = $AF45) * ('Cost Data'!$C$1:$C$500 = $AG45), 0), MATCH($C45, 'Cost Data'!$N$12:$U$12, 0)), 0)</f>
        <v>0</v>
      </c>
      <c r="AL45" s="4" cm="1">
        <f t="array" aca="1" ref="AL45" ca="1">IFERROR(INDEX('Build Scenarios'!$D$1:$O$510, MATCH(1, ('Build Scenarios'!$C$1:$C$510= $C45) * ('Build Scenarios'!$B$1:$B$510 = $AF45), 0), MATCH(AL$12, 'Build Scenarios'!$D$5:$O$5, 0))
* INDEX('Cost Data'!$N$1:$U$500, MATCH(1, ('Cost Data'!$B$1:$B$500 = $AF45) * ('Cost Data'!$C$1:$C$500 = $AG45), 0), MATCH($C45, 'Cost Data'!$N$12:$U$12, 0)), 0)</f>
        <v>0</v>
      </c>
      <c r="AM45" s="4" cm="1">
        <f t="array" aca="1" ref="AM45" ca="1">IFERROR(INDEX('Build Scenarios'!$D$1:$O$510, MATCH(1, ('Build Scenarios'!$C$1:$C$510= $C45) * ('Build Scenarios'!$B$1:$B$510 = $AF45), 0), MATCH(AM$12, 'Build Scenarios'!$D$5:$O$5, 0))
* INDEX('Cost Data'!$N$1:$U$500, MATCH(1, ('Cost Data'!$B$1:$B$500 = $AF45) * ('Cost Data'!$C$1:$C$500 = $AG45), 0), MATCH($C45, 'Cost Data'!$N$12:$U$12, 0)), 0)</f>
        <v>0</v>
      </c>
      <c r="AN45" s="4" cm="1">
        <f t="array" aca="1" ref="AN45" ca="1">IFERROR(INDEX('Build Scenarios'!$D$1:$O$510, MATCH(1, ('Build Scenarios'!$C$1:$C$510= $C45) * ('Build Scenarios'!$B$1:$B$510 = $AF45), 0), MATCH(AN$12, 'Build Scenarios'!$D$5:$O$5, 0))
* INDEX('Cost Data'!$N$1:$U$500, MATCH(1, ('Cost Data'!$B$1:$B$500 = $AF45) * ('Cost Data'!$C$1:$C$500 = $AG45), 0), MATCH($C45, 'Cost Data'!$N$12:$U$12, 0)), 0)</f>
        <v>0</v>
      </c>
      <c r="AO45" s="4" cm="1">
        <f t="array" aca="1" ref="AO45" ca="1">IFERROR(INDEX('Build Scenarios'!$D$1:$O$510, MATCH(1, ('Build Scenarios'!$C$1:$C$510= $C45) * ('Build Scenarios'!$B$1:$B$510 = $AF45), 0), MATCH(AO$12, 'Build Scenarios'!$D$5:$O$5, 0))
* INDEX('Cost Data'!$N$1:$U$500, MATCH(1, ('Cost Data'!$B$1:$B$500 = $AF45) * ('Cost Data'!$C$1:$C$500 = $AG45), 0), MATCH($C45, 'Cost Data'!$N$12:$U$12, 0)), 0)</f>
        <v>0</v>
      </c>
      <c r="AP45" s="4" cm="1">
        <f t="array" aca="1" ref="AP45" ca="1">IFERROR(INDEX('Build Scenarios'!$D$1:$O$510, MATCH(1, ('Build Scenarios'!$C$1:$C$510= $C45) * ('Build Scenarios'!$B$1:$B$510 = $AF45), 0), MATCH(AP$12, 'Build Scenarios'!$D$5:$O$5, 0))
* INDEX('Cost Data'!$N$1:$U$500, MATCH(1, ('Cost Data'!$B$1:$B$500 = $AF45) * ('Cost Data'!$C$1:$C$500 = $AG45), 0), MATCH($C45, 'Cost Data'!$N$12:$U$12, 0)), 0)</f>
        <v>241.09088311547811</v>
      </c>
      <c r="AQ45" s="4" cm="1">
        <f t="array" aca="1" ref="AQ45" ca="1">IFERROR(INDEX('Build Scenarios'!$D$1:$O$510, MATCH(1, ('Build Scenarios'!$C$1:$C$510= $C45) * ('Build Scenarios'!$B$1:$B$510 = $AF45), 0), MATCH(AQ$12, 'Build Scenarios'!$D$5:$O$5, 0))
* INDEX('Cost Data'!$N$1:$U$500, MATCH(1, ('Cost Data'!$B$1:$B$500 = $AF45) * ('Cost Data'!$C$1:$C$500 = $AG45), 0), MATCH($C45, 'Cost Data'!$N$12:$U$12, 0)), 0)</f>
        <v>241.09088311547811</v>
      </c>
      <c r="AR45" s="4" cm="1">
        <f t="array" aca="1" ref="AR45" ca="1">IFERROR(INDEX('Build Scenarios'!$D$1:$O$510, MATCH(1, ('Build Scenarios'!$C$1:$C$510= $C45) * ('Build Scenarios'!$B$1:$B$510 = $AF45), 0), MATCH(AR$12, 'Build Scenarios'!$D$5:$O$5, 0))
* INDEX('Cost Data'!$N$1:$U$500, MATCH(1, ('Cost Data'!$B$1:$B$500 = $AF45) * ('Cost Data'!$C$1:$C$500 = $AG45), 0), MATCH($C45, 'Cost Data'!$N$12:$U$12, 0)), 0)</f>
        <v>241.09088311547811</v>
      </c>
      <c r="AS45" s="4" cm="1">
        <f t="array" aca="1" ref="AS45" ca="1">IFERROR(INDEX('Build Scenarios'!$D$1:$O$510, MATCH(1, ('Build Scenarios'!$C$1:$C$510= $C45) * ('Build Scenarios'!$B$1:$B$510 = $AF45), 0), MATCH(AS$12, 'Build Scenarios'!$D$5:$O$5, 0))
* INDEX('Cost Data'!$N$1:$U$500, MATCH(1, ('Cost Data'!$B$1:$B$500 = $AF45) * ('Cost Data'!$C$1:$C$500 = $AG45), 0), MATCH($C45, 'Cost Data'!$N$12:$U$12, 0)), 0)</f>
        <v>241.09088311547811</v>
      </c>
      <c r="AU45" s="11" t="str">
        <f t="shared" si="27"/>
        <v>Del Norte</v>
      </c>
      <c r="AV45" s="11" cm="1">
        <f t="array" aca="1" ref="AV45" ca="1">INDEX('Cost Scenario Settings'!$D$32:$L$101, MATCH(1, ('Cost Scenario Settings'!$C$32:$C$101 = $B45) * ('Cost Scenario Settings'!$B$32:$B$101 = AU45), 0), MATCH($C45, 'Cost Scenario Settings'!$D$31:$L$31, 0))</f>
        <v>0</v>
      </c>
      <c r="AW45" s="4" cm="1">
        <f t="array" aca="1" ref="AW45" ca="1">IFERROR(INDEX('Build Scenarios'!$D$1:$O$510, MATCH(1, ('Build Scenarios'!$C$1:$C$510= $C45) * ('Build Scenarios'!$B$1:$B$510 = $AU45), 0), MATCH(AW$12, 'Build Scenarios'!$D$5:$O$5, 0))
* INDEX('Cost Data'!$N$1:$U$500, MATCH(1, ('Cost Data'!$B$1:$B$500 = $AU45) * ('Cost Data'!$C$1:$C$500 = $AV45), 0), MATCH($C45, 'Cost Data'!$N$12:$U$12, 0)), 0)</f>
        <v>0</v>
      </c>
      <c r="AX45" s="4" cm="1">
        <f t="array" aca="1" ref="AX45" ca="1">IFERROR(INDEX('Build Scenarios'!$D$1:$O$510, MATCH(1, ('Build Scenarios'!$C$1:$C$510= $C45) * ('Build Scenarios'!$B$1:$B$510 = $AU45), 0), MATCH(AX$12, 'Build Scenarios'!$D$5:$O$5, 0))
* INDEX('Cost Data'!$N$1:$U$500, MATCH(1, ('Cost Data'!$B$1:$B$500 = $AU45) * ('Cost Data'!$C$1:$C$500 = $AV45), 0), MATCH($C45, 'Cost Data'!$N$12:$U$12, 0)), 0)</f>
        <v>0</v>
      </c>
      <c r="AY45" s="4" cm="1">
        <f t="array" aca="1" ref="AY45" ca="1">IFERROR(INDEX('Build Scenarios'!$D$1:$O$510, MATCH(1, ('Build Scenarios'!$C$1:$C$510= $C45) * ('Build Scenarios'!$B$1:$B$510 = $AU45), 0), MATCH(AY$12, 'Build Scenarios'!$D$5:$O$5, 0))
* INDEX('Cost Data'!$N$1:$U$500, MATCH(1, ('Cost Data'!$B$1:$B$500 = $AU45) * ('Cost Data'!$C$1:$C$500 = $AV45), 0), MATCH($C45, 'Cost Data'!$N$12:$U$12, 0)), 0)</f>
        <v>0</v>
      </c>
      <c r="AZ45" s="4" cm="1">
        <f t="array" aca="1" ref="AZ45" ca="1">IFERROR(INDEX('Build Scenarios'!$D$1:$O$510, MATCH(1, ('Build Scenarios'!$C$1:$C$510= $C45) * ('Build Scenarios'!$B$1:$B$510 = $AU45), 0), MATCH(AZ$12, 'Build Scenarios'!$D$5:$O$5, 0))
* INDEX('Cost Data'!$N$1:$U$500, MATCH(1, ('Cost Data'!$B$1:$B$500 = $AU45) * ('Cost Data'!$C$1:$C$500 = $AV45), 0), MATCH($C45, 'Cost Data'!$N$12:$U$12, 0)), 0)</f>
        <v>0</v>
      </c>
      <c r="BA45" s="4" cm="1">
        <f t="array" aca="1" ref="BA45" ca="1">IFERROR(INDEX('Build Scenarios'!$D$1:$O$510, MATCH(1, ('Build Scenarios'!$C$1:$C$510= $C45) * ('Build Scenarios'!$B$1:$B$510 = $AU45), 0), MATCH(BA$12, 'Build Scenarios'!$D$5:$O$5, 0))
* INDEX('Cost Data'!$N$1:$U$500, MATCH(1, ('Cost Data'!$B$1:$B$500 = $AU45) * ('Cost Data'!$C$1:$C$500 = $AV45), 0), MATCH($C45, 'Cost Data'!$N$12:$U$12, 0)), 0)</f>
        <v>0</v>
      </c>
      <c r="BB45" s="4" cm="1">
        <f t="array" aca="1" ref="BB45" ca="1">IFERROR(INDEX('Build Scenarios'!$D$1:$O$510, MATCH(1, ('Build Scenarios'!$C$1:$C$510= $C45) * ('Build Scenarios'!$B$1:$B$510 = $AU45), 0), MATCH(BB$12, 'Build Scenarios'!$D$5:$O$5, 0))
* INDEX('Cost Data'!$N$1:$U$500, MATCH(1, ('Cost Data'!$B$1:$B$500 = $AU45) * ('Cost Data'!$C$1:$C$500 = $AV45), 0), MATCH($C45, 'Cost Data'!$N$12:$U$12, 0)), 0)</f>
        <v>0</v>
      </c>
      <c r="BC45" s="4" cm="1">
        <f t="array" aca="1" ref="BC45" ca="1">IFERROR(INDEX('Build Scenarios'!$D$1:$O$510, MATCH(1, ('Build Scenarios'!$C$1:$C$510= $C45) * ('Build Scenarios'!$B$1:$B$510 = $AU45), 0), MATCH(BC$12, 'Build Scenarios'!$D$5:$O$5, 0))
* INDEX('Cost Data'!$N$1:$U$500, MATCH(1, ('Cost Data'!$B$1:$B$500 = $AU45) * ('Cost Data'!$C$1:$C$500 = $AV45), 0), MATCH($C45, 'Cost Data'!$N$12:$U$12, 0)), 0)</f>
        <v>0</v>
      </c>
      <c r="BD45" s="4" cm="1">
        <f t="array" aca="1" ref="BD45" ca="1">IFERROR(INDEX('Build Scenarios'!$D$1:$O$510, MATCH(1, ('Build Scenarios'!$C$1:$C$510= $C45) * ('Build Scenarios'!$B$1:$B$510 = $AU45), 0), MATCH(BD$12, 'Build Scenarios'!$D$5:$O$5, 0))
* INDEX('Cost Data'!$N$1:$U$500, MATCH(1, ('Cost Data'!$B$1:$B$500 = $AU45) * ('Cost Data'!$C$1:$C$500 = $AV45), 0), MATCH($C45, 'Cost Data'!$N$12:$U$12, 0)), 0)</f>
        <v>0</v>
      </c>
      <c r="BE45" s="4" cm="1">
        <f t="array" aca="1" ref="BE45" ca="1">IFERROR(INDEX('Build Scenarios'!$D$1:$O$510, MATCH(1, ('Build Scenarios'!$C$1:$C$510= $C45) * ('Build Scenarios'!$B$1:$B$510 = $AU45), 0), MATCH(BE$12, 'Build Scenarios'!$D$5:$O$5, 0))
* INDEX('Cost Data'!$N$1:$U$500, MATCH(1, ('Cost Data'!$B$1:$B$500 = $AU45) * ('Cost Data'!$C$1:$C$500 = $AV45), 0), MATCH($C45, 'Cost Data'!$N$12:$U$12, 0)), 0)</f>
        <v>0</v>
      </c>
      <c r="BF45" s="4" cm="1">
        <f t="array" aca="1" ref="BF45" ca="1">IFERROR(INDEX('Build Scenarios'!$D$1:$O$510, MATCH(1, ('Build Scenarios'!$C$1:$C$510= $C45) * ('Build Scenarios'!$B$1:$B$510 = $AU45), 0), MATCH(BF$12, 'Build Scenarios'!$D$5:$O$5, 0))
* INDEX('Cost Data'!$N$1:$U$500, MATCH(1, ('Cost Data'!$B$1:$B$500 = $AU45) * ('Cost Data'!$C$1:$C$500 = $AV45), 0), MATCH($C45, 'Cost Data'!$N$12:$U$12, 0)), 0)</f>
        <v>0</v>
      </c>
      <c r="BG45" s="4" cm="1">
        <f t="array" aca="1" ref="BG45" ca="1">IFERROR(INDEX('Build Scenarios'!$D$1:$O$510, MATCH(1, ('Build Scenarios'!$C$1:$C$510= $C45) * ('Build Scenarios'!$B$1:$B$510 = $AU45), 0), MATCH(BG$12, 'Build Scenarios'!$D$5:$O$5, 0))
* INDEX('Cost Data'!$N$1:$U$500, MATCH(1, ('Cost Data'!$B$1:$B$500 = $AU45) * ('Cost Data'!$C$1:$C$500 = $AV45), 0), MATCH($C45, 'Cost Data'!$N$12:$U$12, 0)), 0)</f>
        <v>0</v>
      </c>
      <c r="BH45" s="4" cm="1">
        <f t="array" aca="1" ref="BH45" ca="1">IFERROR(INDEX('Build Scenarios'!$D$1:$O$510, MATCH(1, ('Build Scenarios'!$C$1:$C$510= $C45) * ('Build Scenarios'!$B$1:$B$510 = $AU45), 0), MATCH(BH$12, 'Build Scenarios'!$D$5:$O$5, 0))
* INDEX('Cost Data'!$N$1:$U$500, MATCH(1, ('Cost Data'!$B$1:$B$500 = $AU45) * ('Cost Data'!$C$1:$C$500 = $AV45), 0), MATCH($C45, 'Cost Data'!$N$12:$U$12, 0)), 0)</f>
        <v>0</v>
      </c>
      <c r="BJ45" s="11" t="str">
        <f t="shared" si="28"/>
        <v>Cape Mendocino</v>
      </c>
      <c r="BK45" s="11" cm="1">
        <f t="array" aca="1" ref="BK45" ca="1">INDEX('Cost Scenario Settings'!$D$32:$L$101, MATCH(1, ('Cost Scenario Settings'!$C$32:$C$101 = $B45) * ('Cost Scenario Settings'!$B$32:$B$101 = BJ45), 0), MATCH($C45, 'Cost Scenario Settings'!$D$31:$L$31, 0))</f>
        <v>0</v>
      </c>
      <c r="BL45" s="4" cm="1">
        <f t="array" aca="1" ref="BL45" ca="1">IFERROR(INDEX('Build Scenarios'!$D$1:$O$510, MATCH(1, ('Build Scenarios'!$C$1:$C$510= $C45) * ('Build Scenarios'!$B$1:$B$510 = $BJ45), 0), MATCH(BL$12, 'Build Scenarios'!$D$5:$O$5, 0))
* INDEX('Cost Data'!$N$1:$U$500, MATCH(1, ('Cost Data'!$B$1:$B$500 = $BJ45) * ('Cost Data'!$C$1:$C$500 = $BK45), 0), MATCH($C45, 'Cost Data'!$N$12:$U$12, 0)), 0)</f>
        <v>0</v>
      </c>
      <c r="BM45" s="4" cm="1">
        <f t="array" aca="1" ref="BM45" ca="1">IFERROR(INDEX('Build Scenarios'!$D$1:$O$510, MATCH(1, ('Build Scenarios'!$C$1:$C$510= $C45) * ('Build Scenarios'!$B$1:$B$510 = $BJ45), 0), MATCH(BM$12, 'Build Scenarios'!$D$5:$O$5, 0))
* INDEX('Cost Data'!$N$1:$U$500, MATCH(1, ('Cost Data'!$B$1:$B$500 = $BJ45) * ('Cost Data'!$C$1:$C$500 = $BK45), 0), MATCH($C45, 'Cost Data'!$N$12:$U$12, 0)), 0)</f>
        <v>0</v>
      </c>
      <c r="BN45" s="4" cm="1">
        <f t="array" aca="1" ref="BN45" ca="1">IFERROR(INDEX('Build Scenarios'!$D$1:$O$510, MATCH(1, ('Build Scenarios'!$C$1:$C$510= $C45) * ('Build Scenarios'!$B$1:$B$510 = $BJ45), 0), MATCH(BN$12, 'Build Scenarios'!$D$5:$O$5, 0))
* INDEX('Cost Data'!$N$1:$U$500, MATCH(1, ('Cost Data'!$B$1:$B$500 = $BJ45) * ('Cost Data'!$C$1:$C$500 = $BK45), 0), MATCH($C45, 'Cost Data'!$N$12:$U$12, 0)), 0)</f>
        <v>0</v>
      </c>
      <c r="BO45" s="4" cm="1">
        <f t="array" aca="1" ref="BO45" ca="1">IFERROR(INDEX('Build Scenarios'!$D$1:$O$510, MATCH(1, ('Build Scenarios'!$C$1:$C$510= $C45) * ('Build Scenarios'!$B$1:$B$510 = $BJ45), 0), MATCH(BO$12, 'Build Scenarios'!$D$5:$O$5, 0))
* INDEX('Cost Data'!$N$1:$U$500, MATCH(1, ('Cost Data'!$B$1:$B$500 = $BJ45) * ('Cost Data'!$C$1:$C$500 = $BK45), 0), MATCH($C45, 'Cost Data'!$N$12:$U$12, 0)), 0)</f>
        <v>0</v>
      </c>
      <c r="BP45" s="4" cm="1">
        <f t="array" aca="1" ref="BP45" ca="1">IFERROR(INDEX('Build Scenarios'!$D$1:$O$510, MATCH(1, ('Build Scenarios'!$C$1:$C$510= $C45) * ('Build Scenarios'!$B$1:$B$510 = $BJ45), 0), MATCH(BP$12, 'Build Scenarios'!$D$5:$O$5, 0))
* INDEX('Cost Data'!$N$1:$U$500, MATCH(1, ('Cost Data'!$B$1:$B$500 = $BJ45) * ('Cost Data'!$C$1:$C$500 = $BK45), 0), MATCH($C45, 'Cost Data'!$N$12:$U$12, 0)), 0)</f>
        <v>0</v>
      </c>
      <c r="BQ45" s="4" cm="1">
        <f t="array" aca="1" ref="BQ45" ca="1">IFERROR(INDEX('Build Scenarios'!$D$1:$O$510, MATCH(1, ('Build Scenarios'!$C$1:$C$510= $C45) * ('Build Scenarios'!$B$1:$B$510 = $BJ45), 0), MATCH(BQ$12, 'Build Scenarios'!$D$5:$O$5, 0))
* INDEX('Cost Data'!$N$1:$U$500, MATCH(1, ('Cost Data'!$B$1:$B$500 = $BJ45) * ('Cost Data'!$C$1:$C$500 = $BK45), 0), MATCH($C45, 'Cost Data'!$N$12:$U$12, 0)), 0)</f>
        <v>0</v>
      </c>
      <c r="BR45" s="4" cm="1">
        <f t="array" aca="1" ref="BR45" ca="1">IFERROR(INDEX('Build Scenarios'!$D$1:$O$510, MATCH(1, ('Build Scenarios'!$C$1:$C$510= $C45) * ('Build Scenarios'!$B$1:$B$510 = $BJ45), 0), MATCH(BR$12, 'Build Scenarios'!$D$5:$O$5, 0))
* INDEX('Cost Data'!$N$1:$U$500, MATCH(1, ('Cost Data'!$B$1:$B$500 = $BJ45) * ('Cost Data'!$C$1:$C$500 = $BK45), 0), MATCH($C45, 'Cost Data'!$N$12:$U$12, 0)), 0)</f>
        <v>0</v>
      </c>
      <c r="BS45" s="4" cm="1">
        <f t="array" aca="1" ref="BS45" ca="1">IFERROR(INDEX('Build Scenarios'!$D$1:$O$510, MATCH(1, ('Build Scenarios'!$C$1:$C$510= $C45) * ('Build Scenarios'!$B$1:$B$510 = $BJ45), 0), MATCH(BS$12, 'Build Scenarios'!$D$5:$O$5, 0))
* INDEX('Cost Data'!$N$1:$U$500, MATCH(1, ('Cost Data'!$B$1:$B$500 = $BJ45) * ('Cost Data'!$C$1:$C$500 = $BK45), 0), MATCH($C45, 'Cost Data'!$N$12:$U$12, 0)), 0)</f>
        <v>0</v>
      </c>
      <c r="BT45" s="4" cm="1">
        <f t="array" aca="1" ref="BT45" ca="1">IFERROR(INDEX('Build Scenarios'!$D$1:$O$510, MATCH(1, ('Build Scenarios'!$C$1:$C$510= $C45) * ('Build Scenarios'!$B$1:$B$510 = $BJ45), 0), MATCH(BT$12, 'Build Scenarios'!$D$5:$O$5, 0))
* INDEX('Cost Data'!$N$1:$U$500, MATCH(1, ('Cost Data'!$B$1:$B$500 = $BJ45) * ('Cost Data'!$C$1:$C$500 = $BK45), 0), MATCH($C45, 'Cost Data'!$N$12:$U$12, 0)), 0)</f>
        <v>0</v>
      </c>
      <c r="BU45" s="4" cm="1">
        <f t="array" aca="1" ref="BU45" ca="1">IFERROR(INDEX('Build Scenarios'!$D$1:$O$510, MATCH(1, ('Build Scenarios'!$C$1:$C$510= $C45) * ('Build Scenarios'!$B$1:$B$510 = $BJ45), 0), MATCH(BU$12, 'Build Scenarios'!$D$5:$O$5, 0))
* INDEX('Cost Data'!$N$1:$U$500, MATCH(1, ('Cost Data'!$B$1:$B$500 = $BJ45) * ('Cost Data'!$C$1:$C$500 = $BK45), 0), MATCH($C45, 'Cost Data'!$N$12:$U$12, 0)), 0)</f>
        <v>0</v>
      </c>
      <c r="BV45" s="4" cm="1">
        <f t="array" aca="1" ref="BV45" ca="1">IFERROR(INDEX('Build Scenarios'!$D$1:$O$510, MATCH(1, ('Build Scenarios'!$C$1:$C$510= $C45) * ('Build Scenarios'!$B$1:$B$510 = $BJ45), 0), MATCH(BV$12, 'Build Scenarios'!$D$5:$O$5, 0))
* INDEX('Cost Data'!$N$1:$U$500, MATCH(1, ('Cost Data'!$B$1:$B$500 = $BJ45) * ('Cost Data'!$C$1:$C$500 = $BK45), 0), MATCH($C45, 'Cost Data'!$N$12:$U$12, 0)), 0)</f>
        <v>0</v>
      </c>
      <c r="BW45" s="4" cm="1">
        <f t="array" aca="1" ref="BW45" ca="1">IFERROR(INDEX('Build Scenarios'!$D$1:$O$510, MATCH(1, ('Build Scenarios'!$C$1:$C$510= $C45) * ('Build Scenarios'!$B$1:$B$510 = $BJ45), 0), MATCH(BW$12, 'Build Scenarios'!$D$5:$O$5, 0))
* INDEX('Cost Data'!$N$1:$U$500, MATCH(1, ('Cost Data'!$B$1:$B$500 = $BJ45) * ('Cost Data'!$C$1:$C$500 = $BK45), 0), MATCH($C45, 'Cost Data'!$N$12:$U$12, 0)), 0)</f>
        <v>0</v>
      </c>
    </row>
    <row r="46" spans="2:75" x14ac:dyDescent="0.2">
      <c r="B46" s="11" t="str">
        <f t="shared" ca="1" si="24"/>
        <v>Tx - Low</v>
      </c>
      <c r="C46" s="8" t="s">
        <v>61</v>
      </c>
      <c r="D46" s="4">
        <f t="shared" ca="1" si="23"/>
        <v>0</v>
      </c>
      <c r="E46" s="4">
        <f t="shared" ca="1" si="23"/>
        <v>0</v>
      </c>
      <c r="F46" s="4">
        <f t="shared" ca="1" si="23"/>
        <v>0</v>
      </c>
      <c r="G46" s="4">
        <f t="shared" ca="1" si="23"/>
        <v>0</v>
      </c>
      <c r="H46" s="4">
        <f t="shared" ca="1" si="23"/>
        <v>0</v>
      </c>
      <c r="I46" s="4">
        <f t="shared" ca="1" si="23"/>
        <v>0</v>
      </c>
      <c r="J46" s="4">
        <f t="shared" ca="1" si="23"/>
        <v>0</v>
      </c>
      <c r="K46" s="4">
        <f t="shared" ca="1" si="23"/>
        <v>0</v>
      </c>
      <c r="L46" s="4">
        <f t="shared" ca="1" si="23"/>
        <v>322.07543354030548</v>
      </c>
      <c r="M46" s="4">
        <f t="shared" ca="1" si="23"/>
        <v>322.07543354030548</v>
      </c>
      <c r="N46" s="4">
        <f t="shared" ca="1" si="23"/>
        <v>322.07543354030548</v>
      </c>
      <c r="O46" s="4">
        <f t="shared" ca="1" si="23"/>
        <v>1249.0754335403055</v>
      </c>
      <c r="Q46" s="11" t="str">
        <f t="shared" si="25"/>
        <v>Morro Bay</v>
      </c>
      <c r="R46" s="11" t="str" cm="1">
        <f t="array" aca="1" ref="R46" ca="1">INDEX('Cost Scenario Settings'!$D$32:$L$101, MATCH(1, ('Cost Scenario Settings'!$C$32:$C$101 = $B46) * ('Cost Scenario Settings'!$B$32:$B$101 = Q46), 0), MATCH($C46, 'Cost Scenario Settings'!$D$31:$L$31, 0))</f>
        <v>Tx - PSP Morro</v>
      </c>
      <c r="S46" s="4" cm="1">
        <f t="array" aca="1" ref="S46" ca="1">IFERROR(INDEX('Build Scenarios'!$D$1:$O$510, MATCH(1, ('Build Scenarios'!$C$1:$C$510= $C46) * ('Build Scenarios'!$B$1:$B$510 = $Q46), 0), MATCH(S$12, 'Build Scenarios'!$D$5:$O$5, 0))
* INDEX('Cost Data'!$N$1:$U$500, MATCH(1, ('Cost Data'!$B$1:$B$500 = $Q46) * ('Cost Data'!$C$1:$C$500 = $R46), 0), MATCH($C46, 'Cost Data'!$N$12:$U$12, 0)), 0)</f>
        <v>0</v>
      </c>
      <c r="T46" s="4" cm="1">
        <f t="array" aca="1" ref="T46" ca="1">IFERROR(INDEX('Build Scenarios'!$D$1:$O$510, MATCH(1, ('Build Scenarios'!$C$1:$C$510= $C46) * ('Build Scenarios'!$B$1:$B$510 = $Q46), 0), MATCH(T$12, 'Build Scenarios'!$D$5:$O$5, 0))
* INDEX('Cost Data'!$N$1:$U$500, MATCH(1, ('Cost Data'!$B$1:$B$500 = $Q46) * ('Cost Data'!$C$1:$C$500 = $R46), 0), MATCH($C46, 'Cost Data'!$N$12:$U$12, 0)), 0)</f>
        <v>0</v>
      </c>
      <c r="U46" s="4" cm="1">
        <f t="array" aca="1" ref="U46" ca="1">IFERROR(INDEX('Build Scenarios'!$D$1:$O$510, MATCH(1, ('Build Scenarios'!$C$1:$C$510= $C46) * ('Build Scenarios'!$B$1:$B$510 = $Q46), 0), MATCH(U$12, 'Build Scenarios'!$D$5:$O$5, 0))
* INDEX('Cost Data'!$N$1:$U$500, MATCH(1, ('Cost Data'!$B$1:$B$500 = $Q46) * ('Cost Data'!$C$1:$C$500 = $R46), 0), MATCH($C46, 'Cost Data'!$N$12:$U$12, 0)), 0)</f>
        <v>0</v>
      </c>
      <c r="V46" s="4" cm="1">
        <f t="array" aca="1" ref="V46" ca="1">IFERROR(INDEX('Build Scenarios'!$D$1:$O$510, MATCH(1, ('Build Scenarios'!$C$1:$C$510= $C46) * ('Build Scenarios'!$B$1:$B$510 = $Q46), 0), MATCH(V$12, 'Build Scenarios'!$D$5:$O$5, 0))
* INDEX('Cost Data'!$N$1:$U$500, MATCH(1, ('Cost Data'!$B$1:$B$500 = $Q46) * ('Cost Data'!$C$1:$C$500 = $R46), 0), MATCH($C46, 'Cost Data'!$N$12:$U$12, 0)), 0)</f>
        <v>0</v>
      </c>
      <c r="W46" s="4" cm="1">
        <f t="array" aca="1" ref="W46" ca="1">IFERROR(INDEX('Build Scenarios'!$D$1:$O$510, MATCH(1, ('Build Scenarios'!$C$1:$C$510= $C46) * ('Build Scenarios'!$B$1:$B$510 = $Q46), 0), MATCH(W$12, 'Build Scenarios'!$D$5:$O$5, 0))
* INDEX('Cost Data'!$N$1:$U$500, MATCH(1, ('Cost Data'!$B$1:$B$500 = $Q46) * ('Cost Data'!$C$1:$C$500 = $R46), 0), MATCH($C46, 'Cost Data'!$N$12:$U$12, 0)), 0)</f>
        <v>0</v>
      </c>
      <c r="X46" s="4" cm="1">
        <f t="array" aca="1" ref="X46" ca="1">IFERROR(INDEX('Build Scenarios'!$D$1:$O$510, MATCH(1, ('Build Scenarios'!$C$1:$C$510= $C46) * ('Build Scenarios'!$B$1:$B$510 = $Q46), 0), MATCH(X$12, 'Build Scenarios'!$D$5:$O$5, 0))
* INDEX('Cost Data'!$N$1:$U$500, MATCH(1, ('Cost Data'!$B$1:$B$500 = $Q46) * ('Cost Data'!$C$1:$C$500 = $R46), 0), MATCH($C46, 'Cost Data'!$N$12:$U$12, 0)), 0)</f>
        <v>0</v>
      </c>
      <c r="Y46" s="4" cm="1">
        <f t="array" aca="1" ref="Y46" ca="1">IFERROR(INDEX('Build Scenarios'!$D$1:$O$510, MATCH(1, ('Build Scenarios'!$C$1:$C$510= $C46) * ('Build Scenarios'!$B$1:$B$510 = $Q46), 0), MATCH(Y$12, 'Build Scenarios'!$D$5:$O$5, 0))
* INDEX('Cost Data'!$N$1:$U$500, MATCH(1, ('Cost Data'!$B$1:$B$500 = $Q46) * ('Cost Data'!$C$1:$C$500 = $R46), 0), MATCH($C46, 'Cost Data'!$N$12:$U$12, 0)), 0)</f>
        <v>0</v>
      </c>
      <c r="Z46" s="4" cm="1">
        <f t="array" aca="1" ref="Z46" ca="1">IFERROR(INDEX('Build Scenarios'!$D$1:$O$510, MATCH(1, ('Build Scenarios'!$C$1:$C$510= $C46) * ('Build Scenarios'!$B$1:$B$510 = $Q46), 0), MATCH(Z$12, 'Build Scenarios'!$D$5:$O$5, 0))
* INDEX('Cost Data'!$N$1:$U$500, MATCH(1, ('Cost Data'!$B$1:$B$500 = $Q46) * ('Cost Data'!$C$1:$C$500 = $R46), 0), MATCH($C46, 'Cost Data'!$N$12:$U$12, 0)), 0)</f>
        <v>0</v>
      </c>
      <c r="AA46" s="4" cm="1">
        <f t="array" aca="1" ref="AA46" ca="1">IFERROR(INDEX('Build Scenarios'!$D$1:$O$510, MATCH(1, ('Build Scenarios'!$C$1:$C$510= $C46) * ('Build Scenarios'!$B$1:$B$510 = $Q46), 0), MATCH(AA$12, 'Build Scenarios'!$D$5:$O$5, 0))
* INDEX('Cost Data'!$N$1:$U$500, MATCH(1, ('Cost Data'!$B$1:$B$500 = $Q46) * ('Cost Data'!$C$1:$C$500 = $R46), 0), MATCH($C46, 'Cost Data'!$N$12:$U$12, 0)), 0)</f>
        <v>11.530433540305474</v>
      </c>
      <c r="AB46" s="4" cm="1">
        <f t="array" aca="1" ref="AB46" ca="1">IFERROR(INDEX('Build Scenarios'!$D$1:$O$510, MATCH(1, ('Build Scenarios'!$C$1:$C$510= $C46) * ('Build Scenarios'!$B$1:$B$510 = $Q46), 0), MATCH(AB$12, 'Build Scenarios'!$D$5:$O$5, 0))
* INDEX('Cost Data'!$N$1:$U$500, MATCH(1, ('Cost Data'!$B$1:$B$500 = $Q46) * ('Cost Data'!$C$1:$C$500 = $R46), 0), MATCH($C46, 'Cost Data'!$N$12:$U$12, 0)), 0)</f>
        <v>11.530433540305474</v>
      </c>
      <c r="AC46" s="4" cm="1">
        <f t="array" aca="1" ref="AC46" ca="1">IFERROR(INDEX('Build Scenarios'!$D$1:$O$510, MATCH(1, ('Build Scenarios'!$C$1:$C$510= $C46) * ('Build Scenarios'!$B$1:$B$510 = $Q46), 0), MATCH(AC$12, 'Build Scenarios'!$D$5:$O$5, 0))
* INDEX('Cost Data'!$N$1:$U$500, MATCH(1, ('Cost Data'!$B$1:$B$500 = $Q46) * ('Cost Data'!$C$1:$C$500 = $R46), 0), MATCH($C46, 'Cost Data'!$N$12:$U$12, 0)), 0)</f>
        <v>11.530433540305474</v>
      </c>
      <c r="AD46" s="4" cm="1">
        <f t="array" aca="1" ref="AD46" ca="1">IFERROR(INDEX('Build Scenarios'!$D$1:$O$510, MATCH(1, ('Build Scenarios'!$C$1:$C$510= $C46) * ('Build Scenarios'!$B$1:$B$510 = $Q46), 0), MATCH(AD$12, 'Build Scenarios'!$D$5:$O$5, 0))
* INDEX('Cost Data'!$N$1:$U$500, MATCH(1, ('Cost Data'!$B$1:$B$500 = $Q46) * ('Cost Data'!$C$1:$C$500 = $R46), 0), MATCH($C46, 'Cost Data'!$N$12:$U$12, 0)), 0)</f>
        <v>11.530433540305474</v>
      </c>
      <c r="AF46" s="11" t="str">
        <f t="shared" si="26"/>
        <v>Humboldt Bay</v>
      </c>
      <c r="AG46" s="11" t="str" cm="1">
        <f t="array" aca="1" ref="AG46" ca="1">INDEX('Cost Scenario Settings'!$D$32:$L$101, MATCH(1, ('Cost Scenario Settings'!$C$32:$C$101 = $B46) * ('Cost Scenario Settings'!$B$32:$B$101 = AF46), 0), MATCH($C46, 'Cost Scenario Settings'!$D$31:$L$31, 0))</f>
        <v>Tx - E3 Low</v>
      </c>
      <c r="AH46" s="4" cm="1">
        <f t="array" aca="1" ref="AH46" ca="1">IFERROR(INDEX('Build Scenarios'!$D$1:$O$510, MATCH(1, ('Build Scenarios'!$C$1:$C$510= $C46) * ('Build Scenarios'!$B$1:$B$510 = $AF46), 0), MATCH(AH$12, 'Build Scenarios'!$D$5:$O$5, 0))
* INDEX('Cost Data'!$N$1:$U$500, MATCH(1, ('Cost Data'!$B$1:$B$500 = $AF46) * ('Cost Data'!$C$1:$C$500 = $AG46), 0), MATCH($C46, 'Cost Data'!$N$12:$U$12, 0)), 0)</f>
        <v>0</v>
      </c>
      <c r="AI46" s="4" cm="1">
        <f t="array" aca="1" ref="AI46" ca="1">IFERROR(INDEX('Build Scenarios'!$D$1:$O$510, MATCH(1, ('Build Scenarios'!$C$1:$C$510= $C46) * ('Build Scenarios'!$B$1:$B$510 = $AF46), 0), MATCH(AI$12, 'Build Scenarios'!$D$5:$O$5, 0))
* INDEX('Cost Data'!$N$1:$U$500, MATCH(1, ('Cost Data'!$B$1:$B$500 = $AF46) * ('Cost Data'!$C$1:$C$500 = $AG46), 0), MATCH($C46, 'Cost Data'!$N$12:$U$12, 0)), 0)</f>
        <v>0</v>
      </c>
      <c r="AJ46" s="4" cm="1">
        <f t="array" aca="1" ref="AJ46" ca="1">IFERROR(INDEX('Build Scenarios'!$D$1:$O$510, MATCH(1, ('Build Scenarios'!$C$1:$C$510= $C46) * ('Build Scenarios'!$B$1:$B$510 = $AF46), 0), MATCH(AJ$12, 'Build Scenarios'!$D$5:$O$5, 0))
* INDEX('Cost Data'!$N$1:$U$500, MATCH(1, ('Cost Data'!$B$1:$B$500 = $AF46) * ('Cost Data'!$C$1:$C$500 = $AG46), 0), MATCH($C46, 'Cost Data'!$N$12:$U$12, 0)), 0)</f>
        <v>0</v>
      </c>
      <c r="AK46" s="4" cm="1">
        <f t="array" aca="1" ref="AK46" ca="1">IFERROR(INDEX('Build Scenarios'!$D$1:$O$510, MATCH(1, ('Build Scenarios'!$C$1:$C$510= $C46) * ('Build Scenarios'!$B$1:$B$510 = $AF46), 0), MATCH(AK$12, 'Build Scenarios'!$D$5:$O$5, 0))
* INDEX('Cost Data'!$N$1:$U$500, MATCH(1, ('Cost Data'!$B$1:$B$500 = $AF46) * ('Cost Data'!$C$1:$C$500 = $AG46), 0), MATCH($C46, 'Cost Data'!$N$12:$U$12, 0)), 0)</f>
        <v>0</v>
      </c>
      <c r="AL46" s="4" cm="1">
        <f t="array" aca="1" ref="AL46" ca="1">IFERROR(INDEX('Build Scenarios'!$D$1:$O$510, MATCH(1, ('Build Scenarios'!$C$1:$C$510= $C46) * ('Build Scenarios'!$B$1:$B$510 = $AF46), 0), MATCH(AL$12, 'Build Scenarios'!$D$5:$O$5, 0))
* INDEX('Cost Data'!$N$1:$U$500, MATCH(1, ('Cost Data'!$B$1:$B$500 = $AF46) * ('Cost Data'!$C$1:$C$500 = $AG46), 0), MATCH($C46, 'Cost Data'!$N$12:$U$12, 0)), 0)</f>
        <v>0</v>
      </c>
      <c r="AM46" s="4" cm="1">
        <f t="array" aca="1" ref="AM46" ca="1">IFERROR(INDEX('Build Scenarios'!$D$1:$O$510, MATCH(1, ('Build Scenarios'!$C$1:$C$510= $C46) * ('Build Scenarios'!$B$1:$B$510 = $AF46), 0), MATCH(AM$12, 'Build Scenarios'!$D$5:$O$5, 0))
* INDEX('Cost Data'!$N$1:$U$500, MATCH(1, ('Cost Data'!$B$1:$B$500 = $AF46) * ('Cost Data'!$C$1:$C$500 = $AG46), 0), MATCH($C46, 'Cost Data'!$N$12:$U$12, 0)), 0)</f>
        <v>0</v>
      </c>
      <c r="AN46" s="4" cm="1">
        <f t="array" aca="1" ref="AN46" ca="1">IFERROR(INDEX('Build Scenarios'!$D$1:$O$510, MATCH(1, ('Build Scenarios'!$C$1:$C$510= $C46) * ('Build Scenarios'!$B$1:$B$510 = $AF46), 0), MATCH(AN$12, 'Build Scenarios'!$D$5:$O$5, 0))
* INDEX('Cost Data'!$N$1:$U$500, MATCH(1, ('Cost Data'!$B$1:$B$500 = $AF46) * ('Cost Data'!$C$1:$C$500 = $AG46), 0), MATCH($C46, 'Cost Data'!$N$12:$U$12, 0)), 0)</f>
        <v>0</v>
      </c>
      <c r="AO46" s="4" cm="1">
        <f t="array" aca="1" ref="AO46" ca="1">IFERROR(INDEX('Build Scenarios'!$D$1:$O$510, MATCH(1, ('Build Scenarios'!$C$1:$C$510= $C46) * ('Build Scenarios'!$B$1:$B$510 = $AF46), 0), MATCH(AO$12, 'Build Scenarios'!$D$5:$O$5, 0))
* INDEX('Cost Data'!$N$1:$U$500, MATCH(1, ('Cost Data'!$B$1:$B$500 = $AF46) * ('Cost Data'!$C$1:$C$500 = $AG46), 0), MATCH($C46, 'Cost Data'!$N$12:$U$12, 0)), 0)</f>
        <v>0</v>
      </c>
      <c r="AP46" s="4" cm="1">
        <f t="array" aca="1" ref="AP46" ca="1">IFERROR(INDEX('Build Scenarios'!$D$1:$O$510, MATCH(1, ('Build Scenarios'!$C$1:$C$510= $C46) * ('Build Scenarios'!$B$1:$B$510 = $AF46), 0), MATCH(AP$12, 'Build Scenarios'!$D$5:$O$5, 0))
* INDEX('Cost Data'!$N$1:$U$500, MATCH(1, ('Cost Data'!$B$1:$B$500 = $AF46) * ('Cost Data'!$C$1:$C$500 = $AG46), 0), MATCH($C46, 'Cost Data'!$N$12:$U$12, 0)), 0)</f>
        <v>310.54500000000002</v>
      </c>
      <c r="AQ46" s="4" cm="1">
        <f t="array" aca="1" ref="AQ46" ca="1">IFERROR(INDEX('Build Scenarios'!$D$1:$O$510, MATCH(1, ('Build Scenarios'!$C$1:$C$510= $C46) * ('Build Scenarios'!$B$1:$B$510 = $AF46), 0), MATCH(AQ$12, 'Build Scenarios'!$D$5:$O$5, 0))
* INDEX('Cost Data'!$N$1:$U$500, MATCH(1, ('Cost Data'!$B$1:$B$500 = $AF46) * ('Cost Data'!$C$1:$C$500 = $AG46), 0), MATCH($C46, 'Cost Data'!$N$12:$U$12, 0)), 0)</f>
        <v>310.54500000000002</v>
      </c>
      <c r="AR46" s="4" cm="1">
        <f t="array" aca="1" ref="AR46" ca="1">IFERROR(INDEX('Build Scenarios'!$D$1:$O$510, MATCH(1, ('Build Scenarios'!$C$1:$C$510= $C46) * ('Build Scenarios'!$B$1:$B$510 = $AF46), 0), MATCH(AR$12, 'Build Scenarios'!$D$5:$O$5, 0))
* INDEX('Cost Data'!$N$1:$U$500, MATCH(1, ('Cost Data'!$B$1:$B$500 = $AF46) * ('Cost Data'!$C$1:$C$500 = $AG46), 0), MATCH($C46, 'Cost Data'!$N$12:$U$12, 0)), 0)</f>
        <v>310.54500000000002</v>
      </c>
      <c r="AS46" s="4" cm="1">
        <f t="array" aca="1" ref="AS46" ca="1">IFERROR(INDEX('Build Scenarios'!$D$1:$O$510, MATCH(1, ('Build Scenarios'!$C$1:$C$510= $C46) * ('Build Scenarios'!$B$1:$B$510 = $AF46), 0), MATCH(AS$12, 'Build Scenarios'!$D$5:$O$5, 0))
* INDEX('Cost Data'!$N$1:$U$500, MATCH(1, ('Cost Data'!$B$1:$B$500 = $AF46) * ('Cost Data'!$C$1:$C$500 = $AG46), 0), MATCH($C46, 'Cost Data'!$N$12:$U$12, 0)), 0)</f>
        <v>310.54500000000002</v>
      </c>
      <c r="AU46" s="11" t="str">
        <f t="shared" si="27"/>
        <v>Del Norte</v>
      </c>
      <c r="AV46" s="11" t="str" cm="1">
        <f t="array" aca="1" ref="AV46" ca="1">INDEX('Cost Scenario Settings'!$D$32:$L$101, MATCH(1, ('Cost Scenario Settings'!$C$32:$C$101 = $B46) * ('Cost Scenario Settings'!$B$32:$B$101 = AU46), 0), MATCH($C46, 'Cost Scenario Settings'!$D$31:$L$31, 0))</f>
        <v>Tx - E3 Low</v>
      </c>
      <c r="AW46" s="4" cm="1">
        <f t="array" aca="1" ref="AW46" ca="1">IFERROR(INDEX('Build Scenarios'!$D$1:$O$510, MATCH(1, ('Build Scenarios'!$C$1:$C$510= $C46) * ('Build Scenarios'!$B$1:$B$510 = $AU46), 0), MATCH(AW$12, 'Build Scenarios'!$D$5:$O$5, 0))
* INDEX('Cost Data'!$N$1:$U$500, MATCH(1, ('Cost Data'!$B$1:$B$500 = $AU46) * ('Cost Data'!$C$1:$C$500 = $AV46), 0), MATCH($C46, 'Cost Data'!$N$12:$U$12, 0)), 0)</f>
        <v>0</v>
      </c>
      <c r="AX46" s="4" cm="1">
        <f t="array" aca="1" ref="AX46" ca="1">IFERROR(INDEX('Build Scenarios'!$D$1:$O$510, MATCH(1, ('Build Scenarios'!$C$1:$C$510= $C46) * ('Build Scenarios'!$B$1:$B$510 = $AU46), 0), MATCH(AX$12, 'Build Scenarios'!$D$5:$O$5, 0))
* INDEX('Cost Data'!$N$1:$U$500, MATCH(1, ('Cost Data'!$B$1:$B$500 = $AU46) * ('Cost Data'!$C$1:$C$500 = $AV46), 0), MATCH($C46, 'Cost Data'!$N$12:$U$12, 0)), 0)</f>
        <v>0</v>
      </c>
      <c r="AY46" s="4" cm="1">
        <f t="array" aca="1" ref="AY46" ca="1">IFERROR(INDEX('Build Scenarios'!$D$1:$O$510, MATCH(1, ('Build Scenarios'!$C$1:$C$510= $C46) * ('Build Scenarios'!$B$1:$B$510 = $AU46), 0), MATCH(AY$12, 'Build Scenarios'!$D$5:$O$5, 0))
* INDEX('Cost Data'!$N$1:$U$500, MATCH(1, ('Cost Data'!$B$1:$B$500 = $AU46) * ('Cost Data'!$C$1:$C$500 = $AV46), 0), MATCH($C46, 'Cost Data'!$N$12:$U$12, 0)), 0)</f>
        <v>0</v>
      </c>
      <c r="AZ46" s="4" cm="1">
        <f t="array" aca="1" ref="AZ46" ca="1">IFERROR(INDEX('Build Scenarios'!$D$1:$O$510, MATCH(1, ('Build Scenarios'!$C$1:$C$510= $C46) * ('Build Scenarios'!$B$1:$B$510 = $AU46), 0), MATCH(AZ$12, 'Build Scenarios'!$D$5:$O$5, 0))
* INDEX('Cost Data'!$N$1:$U$500, MATCH(1, ('Cost Data'!$B$1:$B$500 = $AU46) * ('Cost Data'!$C$1:$C$500 = $AV46), 0), MATCH($C46, 'Cost Data'!$N$12:$U$12, 0)), 0)</f>
        <v>0</v>
      </c>
      <c r="BA46" s="4" cm="1">
        <f t="array" aca="1" ref="BA46" ca="1">IFERROR(INDEX('Build Scenarios'!$D$1:$O$510, MATCH(1, ('Build Scenarios'!$C$1:$C$510= $C46) * ('Build Scenarios'!$B$1:$B$510 = $AU46), 0), MATCH(BA$12, 'Build Scenarios'!$D$5:$O$5, 0))
* INDEX('Cost Data'!$N$1:$U$500, MATCH(1, ('Cost Data'!$B$1:$B$500 = $AU46) * ('Cost Data'!$C$1:$C$500 = $AV46), 0), MATCH($C46, 'Cost Data'!$N$12:$U$12, 0)), 0)</f>
        <v>0</v>
      </c>
      <c r="BB46" s="4" cm="1">
        <f t="array" aca="1" ref="BB46" ca="1">IFERROR(INDEX('Build Scenarios'!$D$1:$O$510, MATCH(1, ('Build Scenarios'!$C$1:$C$510= $C46) * ('Build Scenarios'!$B$1:$B$510 = $AU46), 0), MATCH(BB$12, 'Build Scenarios'!$D$5:$O$5, 0))
* INDEX('Cost Data'!$N$1:$U$500, MATCH(1, ('Cost Data'!$B$1:$B$500 = $AU46) * ('Cost Data'!$C$1:$C$500 = $AV46), 0), MATCH($C46, 'Cost Data'!$N$12:$U$12, 0)), 0)</f>
        <v>0</v>
      </c>
      <c r="BC46" s="4" cm="1">
        <f t="array" aca="1" ref="BC46" ca="1">IFERROR(INDEX('Build Scenarios'!$D$1:$O$510, MATCH(1, ('Build Scenarios'!$C$1:$C$510= $C46) * ('Build Scenarios'!$B$1:$B$510 = $AU46), 0), MATCH(BC$12, 'Build Scenarios'!$D$5:$O$5, 0))
* INDEX('Cost Data'!$N$1:$U$500, MATCH(1, ('Cost Data'!$B$1:$B$500 = $AU46) * ('Cost Data'!$C$1:$C$500 = $AV46), 0), MATCH($C46, 'Cost Data'!$N$12:$U$12, 0)), 0)</f>
        <v>0</v>
      </c>
      <c r="BD46" s="4" cm="1">
        <f t="array" aca="1" ref="BD46" ca="1">IFERROR(INDEX('Build Scenarios'!$D$1:$O$510, MATCH(1, ('Build Scenarios'!$C$1:$C$510= $C46) * ('Build Scenarios'!$B$1:$B$510 = $AU46), 0), MATCH(BD$12, 'Build Scenarios'!$D$5:$O$5, 0))
* INDEX('Cost Data'!$N$1:$U$500, MATCH(1, ('Cost Data'!$B$1:$B$500 = $AU46) * ('Cost Data'!$C$1:$C$500 = $AV46), 0), MATCH($C46, 'Cost Data'!$N$12:$U$12, 0)), 0)</f>
        <v>0</v>
      </c>
      <c r="BE46" s="4" cm="1">
        <f t="array" aca="1" ref="BE46" ca="1">IFERROR(INDEX('Build Scenarios'!$D$1:$O$510, MATCH(1, ('Build Scenarios'!$C$1:$C$510= $C46) * ('Build Scenarios'!$B$1:$B$510 = $AU46), 0), MATCH(BE$12, 'Build Scenarios'!$D$5:$O$5, 0))
* INDEX('Cost Data'!$N$1:$U$500, MATCH(1, ('Cost Data'!$B$1:$B$500 = $AU46) * ('Cost Data'!$C$1:$C$500 = $AV46), 0), MATCH($C46, 'Cost Data'!$N$12:$U$12, 0)), 0)</f>
        <v>0</v>
      </c>
      <c r="BF46" s="4" cm="1">
        <f t="array" aca="1" ref="BF46" ca="1">IFERROR(INDEX('Build Scenarios'!$D$1:$O$510, MATCH(1, ('Build Scenarios'!$C$1:$C$510= $C46) * ('Build Scenarios'!$B$1:$B$510 = $AU46), 0), MATCH(BF$12, 'Build Scenarios'!$D$5:$O$5, 0))
* INDEX('Cost Data'!$N$1:$U$500, MATCH(1, ('Cost Data'!$B$1:$B$500 = $AU46) * ('Cost Data'!$C$1:$C$500 = $AV46), 0), MATCH($C46, 'Cost Data'!$N$12:$U$12, 0)), 0)</f>
        <v>0</v>
      </c>
      <c r="BG46" s="4" cm="1">
        <f t="array" aca="1" ref="BG46" ca="1">IFERROR(INDEX('Build Scenarios'!$D$1:$O$510, MATCH(1, ('Build Scenarios'!$C$1:$C$510= $C46) * ('Build Scenarios'!$B$1:$B$510 = $AU46), 0), MATCH(BG$12, 'Build Scenarios'!$D$5:$O$5, 0))
* INDEX('Cost Data'!$N$1:$U$500, MATCH(1, ('Cost Data'!$B$1:$B$500 = $AU46) * ('Cost Data'!$C$1:$C$500 = $AV46), 0), MATCH($C46, 'Cost Data'!$N$12:$U$12, 0)), 0)</f>
        <v>0</v>
      </c>
      <c r="BH46" s="4" cm="1">
        <f t="array" aca="1" ref="BH46" ca="1">IFERROR(INDEX('Build Scenarios'!$D$1:$O$510, MATCH(1, ('Build Scenarios'!$C$1:$C$510= $C46) * ('Build Scenarios'!$B$1:$B$510 = $AU46), 0), MATCH(BH$12, 'Build Scenarios'!$D$5:$O$5, 0))
* INDEX('Cost Data'!$N$1:$U$500, MATCH(1, ('Cost Data'!$B$1:$B$500 = $AU46) * ('Cost Data'!$C$1:$C$500 = $AV46), 0), MATCH($C46, 'Cost Data'!$N$12:$U$12, 0)), 0)</f>
        <v>927</v>
      </c>
      <c r="BJ46" s="11" t="str">
        <f t="shared" si="28"/>
        <v>Cape Mendocino</v>
      </c>
      <c r="BK46" s="11" cm="1">
        <f t="array" aca="1" ref="BK46" ca="1">INDEX('Cost Scenario Settings'!$D$32:$L$101, MATCH(1, ('Cost Scenario Settings'!$C$32:$C$101 = $B46) * ('Cost Scenario Settings'!$B$32:$B$101 = BJ46), 0), MATCH($C46, 'Cost Scenario Settings'!$D$31:$L$31, 0))</f>
        <v>0</v>
      </c>
      <c r="BL46" s="4" cm="1">
        <f t="array" aca="1" ref="BL46" ca="1">IFERROR(INDEX('Build Scenarios'!$D$1:$O$510, MATCH(1, ('Build Scenarios'!$C$1:$C$510= $C46) * ('Build Scenarios'!$B$1:$B$510 = $BJ46), 0), MATCH(BL$12, 'Build Scenarios'!$D$5:$O$5, 0))
* INDEX('Cost Data'!$N$1:$U$500, MATCH(1, ('Cost Data'!$B$1:$B$500 = $BJ46) * ('Cost Data'!$C$1:$C$500 = $BK46), 0), MATCH($C46, 'Cost Data'!$N$12:$U$12, 0)), 0)</f>
        <v>0</v>
      </c>
      <c r="BM46" s="4" cm="1">
        <f t="array" aca="1" ref="BM46" ca="1">IFERROR(INDEX('Build Scenarios'!$D$1:$O$510, MATCH(1, ('Build Scenarios'!$C$1:$C$510= $C46) * ('Build Scenarios'!$B$1:$B$510 = $BJ46), 0), MATCH(BM$12, 'Build Scenarios'!$D$5:$O$5, 0))
* INDEX('Cost Data'!$N$1:$U$500, MATCH(1, ('Cost Data'!$B$1:$B$500 = $BJ46) * ('Cost Data'!$C$1:$C$500 = $BK46), 0), MATCH($C46, 'Cost Data'!$N$12:$U$12, 0)), 0)</f>
        <v>0</v>
      </c>
      <c r="BN46" s="4" cm="1">
        <f t="array" aca="1" ref="BN46" ca="1">IFERROR(INDEX('Build Scenarios'!$D$1:$O$510, MATCH(1, ('Build Scenarios'!$C$1:$C$510= $C46) * ('Build Scenarios'!$B$1:$B$510 = $BJ46), 0), MATCH(BN$12, 'Build Scenarios'!$D$5:$O$5, 0))
* INDEX('Cost Data'!$N$1:$U$500, MATCH(1, ('Cost Data'!$B$1:$B$500 = $BJ46) * ('Cost Data'!$C$1:$C$500 = $BK46), 0), MATCH($C46, 'Cost Data'!$N$12:$U$12, 0)), 0)</f>
        <v>0</v>
      </c>
      <c r="BO46" s="4" cm="1">
        <f t="array" aca="1" ref="BO46" ca="1">IFERROR(INDEX('Build Scenarios'!$D$1:$O$510, MATCH(1, ('Build Scenarios'!$C$1:$C$510= $C46) * ('Build Scenarios'!$B$1:$B$510 = $BJ46), 0), MATCH(BO$12, 'Build Scenarios'!$D$5:$O$5, 0))
* INDEX('Cost Data'!$N$1:$U$500, MATCH(1, ('Cost Data'!$B$1:$B$500 = $BJ46) * ('Cost Data'!$C$1:$C$500 = $BK46), 0), MATCH($C46, 'Cost Data'!$N$12:$U$12, 0)), 0)</f>
        <v>0</v>
      </c>
      <c r="BP46" s="4" cm="1">
        <f t="array" aca="1" ref="BP46" ca="1">IFERROR(INDEX('Build Scenarios'!$D$1:$O$510, MATCH(1, ('Build Scenarios'!$C$1:$C$510= $C46) * ('Build Scenarios'!$B$1:$B$510 = $BJ46), 0), MATCH(BP$12, 'Build Scenarios'!$D$5:$O$5, 0))
* INDEX('Cost Data'!$N$1:$U$500, MATCH(1, ('Cost Data'!$B$1:$B$500 = $BJ46) * ('Cost Data'!$C$1:$C$500 = $BK46), 0), MATCH($C46, 'Cost Data'!$N$12:$U$12, 0)), 0)</f>
        <v>0</v>
      </c>
      <c r="BQ46" s="4" cm="1">
        <f t="array" aca="1" ref="BQ46" ca="1">IFERROR(INDEX('Build Scenarios'!$D$1:$O$510, MATCH(1, ('Build Scenarios'!$C$1:$C$510= $C46) * ('Build Scenarios'!$B$1:$B$510 = $BJ46), 0), MATCH(BQ$12, 'Build Scenarios'!$D$5:$O$5, 0))
* INDEX('Cost Data'!$N$1:$U$500, MATCH(1, ('Cost Data'!$B$1:$B$500 = $BJ46) * ('Cost Data'!$C$1:$C$500 = $BK46), 0), MATCH($C46, 'Cost Data'!$N$12:$U$12, 0)), 0)</f>
        <v>0</v>
      </c>
      <c r="BR46" s="4" cm="1">
        <f t="array" aca="1" ref="BR46" ca="1">IFERROR(INDEX('Build Scenarios'!$D$1:$O$510, MATCH(1, ('Build Scenarios'!$C$1:$C$510= $C46) * ('Build Scenarios'!$B$1:$B$510 = $BJ46), 0), MATCH(BR$12, 'Build Scenarios'!$D$5:$O$5, 0))
* INDEX('Cost Data'!$N$1:$U$500, MATCH(1, ('Cost Data'!$B$1:$B$500 = $BJ46) * ('Cost Data'!$C$1:$C$500 = $BK46), 0), MATCH($C46, 'Cost Data'!$N$12:$U$12, 0)), 0)</f>
        <v>0</v>
      </c>
      <c r="BS46" s="4" cm="1">
        <f t="array" aca="1" ref="BS46" ca="1">IFERROR(INDEX('Build Scenarios'!$D$1:$O$510, MATCH(1, ('Build Scenarios'!$C$1:$C$510= $C46) * ('Build Scenarios'!$B$1:$B$510 = $BJ46), 0), MATCH(BS$12, 'Build Scenarios'!$D$5:$O$5, 0))
* INDEX('Cost Data'!$N$1:$U$500, MATCH(1, ('Cost Data'!$B$1:$B$500 = $BJ46) * ('Cost Data'!$C$1:$C$500 = $BK46), 0), MATCH($C46, 'Cost Data'!$N$12:$U$12, 0)), 0)</f>
        <v>0</v>
      </c>
      <c r="BT46" s="4" cm="1">
        <f t="array" aca="1" ref="BT46" ca="1">IFERROR(INDEX('Build Scenarios'!$D$1:$O$510, MATCH(1, ('Build Scenarios'!$C$1:$C$510= $C46) * ('Build Scenarios'!$B$1:$B$510 = $BJ46), 0), MATCH(BT$12, 'Build Scenarios'!$D$5:$O$5, 0))
* INDEX('Cost Data'!$N$1:$U$500, MATCH(1, ('Cost Data'!$B$1:$B$500 = $BJ46) * ('Cost Data'!$C$1:$C$500 = $BK46), 0), MATCH($C46, 'Cost Data'!$N$12:$U$12, 0)), 0)</f>
        <v>0</v>
      </c>
      <c r="BU46" s="4" cm="1">
        <f t="array" aca="1" ref="BU46" ca="1">IFERROR(INDEX('Build Scenarios'!$D$1:$O$510, MATCH(1, ('Build Scenarios'!$C$1:$C$510= $C46) * ('Build Scenarios'!$B$1:$B$510 = $BJ46), 0), MATCH(BU$12, 'Build Scenarios'!$D$5:$O$5, 0))
* INDEX('Cost Data'!$N$1:$U$500, MATCH(1, ('Cost Data'!$B$1:$B$500 = $BJ46) * ('Cost Data'!$C$1:$C$500 = $BK46), 0), MATCH($C46, 'Cost Data'!$N$12:$U$12, 0)), 0)</f>
        <v>0</v>
      </c>
      <c r="BV46" s="4" cm="1">
        <f t="array" aca="1" ref="BV46" ca="1">IFERROR(INDEX('Build Scenarios'!$D$1:$O$510, MATCH(1, ('Build Scenarios'!$C$1:$C$510= $C46) * ('Build Scenarios'!$B$1:$B$510 = $BJ46), 0), MATCH(BV$12, 'Build Scenarios'!$D$5:$O$5, 0))
* INDEX('Cost Data'!$N$1:$U$500, MATCH(1, ('Cost Data'!$B$1:$B$500 = $BJ46) * ('Cost Data'!$C$1:$C$500 = $BK46), 0), MATCH($C46, 'Cost Data'!$N$12:$U$12, 0)), 0)</f>
        <v>0</v>
      </c>
      <c r="BW46" s="4" cm="1">
        <f t="array" aca="1" ref="BW46" ca="1">IFERROR(INDEX('Build Scenarios'!$D$1:$O$510, MATCH(1, ('Build Scenarios'!$C$1:$C$510= $C46) * ('Build Scenarios'!$B$1:$B$510 = $BJ46), 0), MATCH(BW$12, 'Build Scenarios'!$D$5:$O$5, 0))
* INDEX('Cost Data'!$N$1:$U$500, MATCH(1, ('Cost Data'!$B$1:$B$500 = $BJ46) * ('Cost Data'!$C$1:$C$500 = $BK46), 0), MATCH($C46, 'Cost Data'!$N$12:$U$12, 0)), 0)</f>
        <v>0</v>
      </c>
    </row>
    <row r="47" spans="2:75" x14ac:dyDescent="0.2">
      <c r="B47" s="11" t="str">
        <f t="shared" ca="1" si="24"/>
        <v>Tx - Low</v>
      </c>
      <c r="C47" s="8" t="s">
        <v>62</v>
      </c>
      <c r="D47" s="4">
        <f t="shared" ca="1" si="23"/>
        <v>0</v>
      </c>
      <c r="E47" s="4">
        <f t="shared" ca="1" si="23"/>
        <v>0</v>
      </c>
      <c r="F47" s="4">
        <f t="shared" ca="1" si="23"/>
        <v>0</v>
      </c>
      <c r="G47" s="4">
        <f t="shared" ca="1" si="23"/>
        <v>0</v>
      </c>
      <c r="H47" s="4">
        <f t="shared" ca="1" si="23"/>
        <v>11.530433540305474</v>
      </c>
      <c r="I47" s="4">
        <f t="shared" ca="1" si="23"/>
        <v>11.530433540305474</v>
      </c>
      <c r="J47" s="4">
        <f t="shared" ca="1" si="23"/>
        <v>11.530433540305474</v>
      </c>
      <c r="K47" s="4">
        <f t="shared" ca="1" si="23"/>
        <v>11.530433540305474</v>
      </c>
      <c r="L47" s="4">
        <f t="shared" ca="1" si="23"/>
        <v>322.07543354030548</v>
      </c>
      <c r="M47" s="4">
        <f t="shared" ca="1" si="23"/>
        <v>1249.0754335403055</v>
      </c>
      <c r="N47" s="4">
        <f t="shared" ca="1" si="23"/>
        <v>1249.0754335403055</v>
      </c>
      <c r="O47" s="4">
        <f t="shared" ca="1" si="23"/>
        <v>2343.5148085403057</v>
      </c>
      <c r="Q47" s="11" t="str">
        <f t="shared" si="25"/>
        <v>Morro Bay</v>
      </c>
      <c r="R47" s="11" t="str" cm="1">
        <f t="array" aca="1" ref="R47" ca="1">INDEX('Cost Scenario Settings'!$D$32:$L$101, MATCH(1, ('Cost Scenario Settings'!$C$32:$C$101 = $B47) * ('Cost Scenario Settings'!$B$32:$B$101 = Q47), 0), MATCH($C47, 'Cost Scenario Settings'!$D$31:$L$31, 0))</f>
        <v>Tx - PSP Morro</v>
      </c>
      <c r="S47" s="4" cm="1">
        <f t="array" aca="1" ref="S47" ca="1">IFERROR(INDEX('Build Scenarios'!$D$1:$O$510, MATCH(1, ('Build Scenarios'!$C$1:$C$510= $C47) * ('Build Scenarios'!$B$1:$B$510 = $Q47), 0), MATCH(S$12, 'Build Scenarios'!$D$5:$O$5, 0))
* INDEX('Cost Data'!$N$1:$U$500, MATCH(1, ('Cost Data'!$B$1:$B$500 = $Q47) * ('Cost Data'!$C$1:$C$500 = $R47), 0), MATCH($C47, 'Cost Data'!$N$12:$U$12, 0)), 0)</f>
        <v>0</v>
      </c>
      <c r="T47" s="4" cm="1">
        <f t="array" aca="1" ref="T47" ca="1">IFERROR(INDEX('Build Scenarios'!$D$1:$O$510, MATCH(1, ('Build Scenarios'!$C$1:$C$510= $C47) * ('Build Scenarios'!$B$1:$B$510 = $Q47), 0), MATCH(T$12, 'Build Scenarios'!$D$5:$O$5, 0))
* INDEX('Cost Data'!$N$1:$U$500, MATCH(1, ('Cost Data'!$B$1:$B$500 = $Q47) * ('Cost Data'!$C$1:$C$500 = $R47), 0), MATCH($C47, 'Cost Data'!$N$12:$U$12, 0)), 0)</f>
        <v>0</v>
      </c>
      <c r="U47" s="4" cm="1">
        <f t="array" aca="1" ref="U47" ca="1">IFERROR(INDEX('Build Scenarios'!$D$1:$O$510, MATCH(1, ('Build Scenarios'!$C$1:$C$510= $C47) * ('Build Scenarios'!$B$1:$B$510 = $Q47), 0), MATCH(U$12, 'Build Scenarios'!$D$5:$O$5, 0))
* INDEX('Cost Data'!$N$1:$U$500, MATCH(1, ('Cost Data'!$B$1:$B$500 = $Q47) * ('Cost Data'!$C$1:$C$500 = $R47), 0), MATCH($C47, 'Cost Data'!$N$12:$U$12, 0)), 0)</f>
        <v>0</v>
      </c>
      <c r="V47" s="4" cm="1">
        <f t="array" aca="1" ref="V47" ca="1">IFERROR(INDEX('Build Scenarios'!$D$1:$O$510, MATCH(1, ('Build Scenarios'!$C$1:$C$510= $C47) * ('Build Scenarios'!$B$1:$B$510 = $Q47), 0), MATCH(V$12, 'Build Scenarios'!$D$5:$O$5, 0))
* INDEX('Cost Data'!$N$1:$U$500, MATCH(1, ('Cost Data'!$B$1:$B$500 = $Q47) * ('Cost Data'!$C$1:$C$500 = $R47), 0), MATCH($C47, 'Cost Data'!$N$12:$U$12, 0)), 0)</f>
        <v>0</v>
      </c>
      <c r="W47" s="4" cm="1">
        <f t="array" aca="1" ref="W47" ca="1">IFERROR(INDEX('Build Scenarios'!$D$1:$O$510, MATCH(1, ('Build Scenarios'!$C$1:$C$510= $C47) * ('Build Scenarios'!$B$1:$B$510 = $Q47), 0), MATCH(W$12, 'Build Scenarios'!$D$5:$O$5, 0))
* INDEX('Cost Data'!$N$1:$U$500, MATCH(1, ('Cost Data'!$B$1:$B$500 = $Q47) * ('Cost Data'!$C$1:$C$500 = $R47), 0), MATCH($C47, 'Cost Data'!$N$12:$U$12, 0)), 0)</f>
        <v>11.530433540305474</v>
      </c>
      <c r="X47" s="4" cm="1">
        <f t="array" aca="1" ref="X47" ca="1">IFERROR(INDEX('Build Scenarios'!$D$1:$O$510, MATCH(1, ('Build Scenarios'!$C$1:$C$510= $C47) * ('Build Scenarios'!$B$1:$B$510 = $Q47), 0), MATCH(X$12, 'Build Scenarios'!$D$5:$O$5, 0))
* INDEX('Cost Data'!$N$1:$U$500, MATCH(1, ('Cost Data'!$B$1:$B$500 = $Q47) * ('Cost Data'!$C$1:$C$500 = $R47), 0), MATCH($C47, 'Cost Data'!$N$12:$U$12, 0)), 0)</f>
        <v>11.530433540305474</v>
      </c>
      <c r="Y47" s="4" cm="1">
        <f t="array" aca="1" ref="Y47" ca="1">IFERROR(INDEX('Build Scenarios'!$D$1:$O$510, MATCH(1, ('Build Scenarios'!$C$1:$C$510= $C47) * ('Build Scenarios'!$B$1:$B$510 = $Q47), 0), MATCH(Y$12, 'Build Scenarios'!$D$5:$O$5, 0))
* INDEX('Cost Data'!$N$1:$U$500, MATCH(1, ('Cost Data'!$B$1:$B$500 = $Q47) * ('Cost Data'!$C$1:$C$500 = $R47), 0), MATCH($C47, 'Cost Data'!$N$12:$U$12, 0)), 0)</f>
        <v>11.530433540305474</v>
      </c>
      <c r="Z47" s="4" cm="1">
        <f t="array" aca="1" ref="Z47" ca="1">IFERROR(INDEX('Build Scenarios'!$D$1:$O$510, MATCH(1, ('Build Scenarios'!$C$1:$C$510= $C47) * ('Build Scenarios'!$B$1:$B$510 = $Q47), 0), MATCH(Z$12, 'Build Scenarios'!$D$5:$O$5, 0))
* INDEX('Cost Data'!$N$1:$U$500, MATCH(1, ('Cost Data'!$B$1:$B$500 = $Q47) * ('Cost Data'!$C$1:$C$500 = $R47), 0), MATCH($C47, 'Cost Data'!$N$12:$U$12, 0)), 0)</f>
        <v>11.530433540305474</v>
      </c>
      <c r="AA47" s="4" cm="1">
        <f t="array" aca="1" ref="AA47" ca="1">IFERROR(INDEX('Build Scenarios'!$D$1:$O$510, MATCH(1, ('Build Scenarios'!$C$1:$C$510= $C47) * ('Build Scenarios'!$B$1:$B$510 = $Q47), 0), MATCH(AA$12, 'Build Scenarios'!$D$5:$O$5, 0))
* INDEX('Cost Data'!$N$1:$U$500, MATCH(1, ('Cost Data'!$B$1:$B$500 = $Q47) * ('Cost Data'!$C$1:$C$500 = $R47), 0), MATCH($C47, 'Cost Data'!$N$12:$U$12, 0)), 0)</f>
        <v>11.530433540305474</v>
      </c>
      <c r="AB47" s="4" cm="1">
        <f t="array" aca="1" ref="AB47" ca="1">IFERROR(INDEX('Build Scenarios'!$D$1:$O$510, MATCH(1, ('Build Scenarios'!$C$1:$C$510= $C47) * ('Build Scenarios'!$B$1:$B$510 = $Q47), 0), MATCH(AB$12, 'Build Scenarios'!$D$5:$O$5, 0))
* INDEX('Cost Data'!$N$1:$U$500, MATCH(1, ('Cost Data'!$B$1:$B$500 = $Q47) * ('Cost Data'!$C$1:$C$500 = $R47), 0), MATCH($C47, 'Cost Data'!$N$12:$U$12, 0)), 0)</f>
        <v>11.530433540305474</v>
      </c>
      <c r="AC47" s="4" cm="1">
        <f t="array" aca="1" ref="AC47" ca="1">IFERROR(INDEX('Build Scenarios'!$D$1:$O$510, MATCH(1, ('Build Scenarios'!$C$1:$C$510= $C47) * ('Build Scenarios'!$B$1:$B$510 = $Q47), 0), MATCH(AC$12, 'Build Scenarios'!$D$5:$O$5, 0))
* INDEX('Cost Data'!$N$1:$U$500, MATCH(1, ('Cost Data'!$B$1:$B$500 = $Q47) * ('Cost Data'!$C$1:$C$500 = $R47), 0), MATCH($C47, 'Cost Data'!$N$12:$U$12, 0)), 0)</f>
        <v>11.530433540305474</v>
      </c>
      <c r="AD47" s="4" cm="1">
        <f t="array" aca="1" ref="AD47" ca="1">IFERROR(INDEX('Build Scenarios'!$D$1:$O$510, MATCH(1, ('Build Scenarios'!$C$1:$C$510= $C47) * ('Build Scenarios'!$B$1:$B$510 = $Q47), 0), MATCH(AD$12, 'Build Scenarios'!$D$5:$O$5, 0))
* INDEX('Cost Data'!$N$1:$U$500, MATCH(1, ('Cost Data'!$B$1:$B$500 = $Q47) * ('Cost Data'!$C$1:$C$500 = $R47), 0), MATCH($C47, 'Cost Data'!$N$12:$U$12, 0)), 0)</f>
        <v>11.530433540305474</v>
      </c>
      <c r="AF47" s="11" t="str">
        <f t="shared" si="26"/>
        <v>Humboldt Bay</v>
      </c>
      <c r="AG47" s="11" t="str" cm="1">
        <f t="array" aca="1" ref="AG47" ca="1">INDEX('Cost Scenario Settings'!$D$32:$L$101, MATCH(1, ('Cost Scenario Settings'!$C$32:$C$101 = $B47) * ('Cost Scenario Settings'!$B$32:$B$101 = AF47), 0), MATCH($C47, 'Cost Scenario Settings'!$D$31:$L$31, 0))</f>
        <v>Tx - E3 Low</v>
      </c>
      <c r="AH47" s="4" cm="1">
        <f t="array" aca="1" ref="AH47" ca="1">IFERROR(INDEX('Build Scenarios'!$D$1:$O$510, MATCH(1, ('Build Scenarios'!$C$1:$C$510= $C47) * ('Build Scenarios'!$B$1:$B$510 = $AF47), 0), MATCH(AH$12, 'Build Scenarios'!$D$5:$O$5, 0))
* INDEX('Cost Data'!$N$1:$U$500, MATCH(1, ('Cost Data'!$B$1:$B$500 = $AF47) * ('Cost Data'!$C$1:$C$500 = $AG47), 0), MATCH($C47, 'Cost Data'!$N$12:$U$12, 0)), 0)</f>
        <v>0</v>
      </c>
      <c r="AI47" s="4" cm="1">
        <f t="array" aca="1" ref="AI47" ca="1">IFERROR(INDEX('Build Scenarios'!$D$1:$O$510, MATCH(1, ('Build Scenarios'!$C$1:$C$510= $C47) * ('Build Scenarios'!$B$1:$B$510 = $AF47), 0), MATCH(AI$12, 'Build Scenarios'!$D$5:$O$5, 0))
* INDEX('Cost Data'!$N$1:$U$500, MATCH(1, ('Cost Data'!$B$1:$B$500 = $AF47) * ('Cost Data'!$C$1:$C$500 = $AG47), 0), MATCH($C47, 'Cost Data'!$N$12:$U$12, 0)), 0)</f>
        <v>0</v>
      </c>
      <c r="AJ47" s="4" cm="1">
        <f t="array" aca="1" ref="AJ47" ca="1">IFERROR(INDEX('Build Scenarios'!$D$1:$O$510, MATCH(1, ('Build Scenarios'!$C$1:$C$510= $C47) * ('Build Scenarios'!$B$1:$B$510 = $AF47), 0), MATCH(AJ$12, 'Build Scenarios'!$D$5:$O$5, 0))
* INDEX('Cost Data'!$N$1:$U$500, MATCH(1, ('Cost Data'!$B$1:$B$500 = $AF47) * ('Cost Data'!$C$1:$C$500 = $AG47), 0), MATCH($C47, 'Cost Data'!$N$12:$U$12, 0)), 0)</f>
        <v>0</v>
      </c>
      <c r="AK47" s="4" cm="1">
        <f t="array" aca="1" ref="AK47" ca="1">IFERROR(INDEX('Build Scenarios'!$D$1:$O$510, MATCH(1, ('Build Scenarios'!$C$1:$C$510= $C47) * ('Build Scenarios'!$B$1:$B$510 = $AF47), 0), MATCH(AK$12, 'Build Scenarios'!$D$5:$O$5, 0))
* INDEX('Cost Data'!$N$1:$U$500, MATCH(1, ('Cost Data'!$B$1:$B$500 = $AF47) * ('Cost Data'!$C$1:$C$500 = $AG47), 0), MATCH($C47, 'Cost Data'!$N$12:$U$12, 0)), 0)</f>
        <v>0</v>
      </c>
      <c r="AL47" s="4" cm="1">
        <f t="array" aca="1" ref="AL47" ca="1">IFERROR(INDEX('Build Scenarios'!$D$1:$O$510, MATCH(1, ('Build Scenarios'!$C$1:$C$510= $C47) * ('Build Scenarios'!$B$1:$B$510 = $AF47), 0), MATCH(AL$12, 'Build Scenarios'!$D$5:$O$5, 0))
* INDEX('Cost Data'!$N$1:$U$500, MATCH(1, ('Cost Data'!$B$1:$B$500 = $AF47) * ('Cost Data'!$C$1:$C$500 = $AG47), 0), MATCH($C47, 'Cost Data'!$N$12:$U$12, 0)), 0)</f>
        <v>0</v>
      </c>
      <c r="AM47" s="4" cm="1">
        <f t="array" aca="1" ref="AM47" ca="1">IFERROR(INDEX('Build Scenarios'!$D$1:$O$510, MATCH(1, ('Build Scenarios'!$C$1:$C$510= $C47) * ('Build Scenarios'!$B$1:$B$510 = $AF47), 0), MATCH(AM$12, 'Build Scenarios'!$D$5:$O$5, 0))
* INDEX('Cost Data'!$N$1:$U$500, MATCH(1, ('Cost Data'!$B$1:$B$500 = $AF47) * ('Cost Data'!$C$1:$C$500 = $AG47), 0), MATCH($C47, 'Cost Data'!$N$12:$U$12, 0)), 0)</f>
        <v>0</v>
      </c>
      <c r="AN47" s="4" cm="1">
        <f t="array" aca="1" ref="AN47" ca="1">IFERROR(INDEX('Build Scenarios'!$D$1:$O$510, MATCH(1, ('Build Scenarios'!$C$1:$C$510= $C47) * ('Build Scenarios'!$B$1:$B$510 = $AF47), 0), MATCH(AN$12, 'Build Scenarios'!$D$5:$O$5, 0))
* INDEX('Cost Data'!$N$1:$U$500, MATCH(1, ('Cost Data'!$B$1:$B$500 = $AF47) * ('Cost Data'!$C$1:$C$500 = $AG47), 0), MATCH($C47, 'Cost Data'!$N$12:$U$12, 0)), 0)</f>
        <v>0</v>
      </c>
      <c r="AO47" s="4" cm="1">
        <f t="array" aca="1" ref="AO47" ca="1">IFERROR(INDEX('Build Scenarios'!$D$1:$O$510, MATCH(1, ('Build Scenarios'!$C$1:$C$510= $C47) * ('Build Scenarios'!$B$1:$B$510 = $AF47), 0), MATCH(AO$12, 'Build Scenarios'!$D$5:$O$5, 0))
* INDEX('Cost Data'!$N$1:$U$500, MATCH(1, ('Cost Data'!$B$1:$B$500 = $AF47) * ('Cost Data'!$C$1:$C$500 = $AG47), 0), MATCH($C47, 'Cost Data'!$N$12:$U$12, 0)), 0)</f>
        <v>0</v>
      </c>
      <c r="AP47" s="4" cm="1">
        <f t="array" aca="1" ref="AP47" ca="1">IFERROR(INDEX('Build Scenarios'!$D$1:$O$510, MATCH(1, ('Build Scenarios'!$C$1:$C$510= $C47) * ('Build Scenarios'!$B$1:$B$510 = $AF47), 0), MATCH(AP$12, 'Build Scenarios'!$D$5:$O$5, 0))
* INDEX('Cost Data'!$N$1:$U$500, MATCH(1, ('Cost Data'!$B$1:$B$500 = $AF47) * ('Cost Data'!$C$1:$C$500 = $AG47), 0), MATCH($C47, 'Cost Data'!$N$12:$U$12, 0)), 0)</f>
        <v>310.54500000000002</v>
      </c>
      <c r="AQ47" s="4" cm="1">
        <f t="array" aca="1" ref="AQ47" ca="1">IFERROR(INDEX('Build Scenarios'!$D$1:$O$510, MATCH(1, ('Build Scenarios'!$C$1:$C$510= $C47) * ('Build Scenarios'!$B$1:$B$510 = $AF47), 0), MATCH(AQ$12, 'Build Scenarios'!$D$5:$O$5, 0))
* INDEX('Cost Data'!$N$1:$U$500, MATCH(1, ('Cost Data'!$B$1:$B$500 = $AF47) * ('Cost Data'!$C$1:$C$500 = $AG47), 0), MATCH($C47, 'Cost Data'!$N$12:$U$12, 0)), 0)</f>
        <v>310.54500000000002</v>
      </c>
      <c r="AR47" s="4" cm="1">
        <f t="array" aca="1" ref="AR47" ca="1">IFERROR(INDEX('Build Scenarios'!$D$1:$O$510, MATCH(1, ('Build Scenarios'!$C$1:$C$510= $C47) * ('Build Scenarios'!$B$1:$B$510 = $AF47), 0), MATCH(AR$12, 'Build Scenarios'!$D$5:$O$5, 0))
* INDEX('Cost Data'!$N$1:$U$500, MATCH(1, ('Cost Data'!$B$1:$B$500 = $AF47) * ('Cost Data'!$C$1:$C$500 = $AG47), 0), MATCH($C47, 'Cost Data'!$N$12:$U$12, 0)), 0)</f>
        <v>310.54500000000002</v>
      </c>
      <c r="AS47" s="4" cm="1">
        <f t="array" aca="1" ref="AS47" ca="1">IFERROR(INDEX('Build Scenarios'!$D$1:$O$510, MATCH(1, ('Build Scenarios'!$C$1:$C$510= $C47) * ('Build Scenarios'!$B$1:$B$510 = $AF47), 0), MATCH(AS$12, 'Build Scenarios'!$D$5:$O$5, 0))
* INDEX('Cost Data'!$N$1:$U$500, MATCH(1, ('Cost Data'!$B$1:$B$500 = $AF47) * ('Cost Data'!$C$1:$C$500 = $AG47), 0), MATCH($C47, 'Cost Data'!$N$12:$U$12, 0)), 0)</f>
        <v>310.54500000000002</v>
      </c>
      <c r="AU47" s="11" t="str">
        <f t="shared" si="27"/>
        <v>Del Norte</v>
      </c>
      <c r="AV47" s="11" t="str" cm="1">
        <f t="array" aca="1" ref="AV47" ca="1">INDEX('Cost Scenario Settings'!$D$32:$L$101, MATCH(1, ('Cost Scenario Settings'!$C$32:$C$101 = $B47) * ('Cost Scenario Settings'!$B$32:$B$101 = AU47), 0), MATCH($C47, 'Cost Scenario Settings'!$D$31:$L$31, 0))</f>
        <v>Tx - E3 Low</v>
      </c>
      <c r="AW47" s="4" cm="1">
        <f t="array" aca="1" ref="AW47" ca="1">IFERROR(INDEX('Build Scenarios'!$D$1:$O$510, MATCH(1, ('Build Scenarios'!$C$1:$C$510= $C47) * ('Build Scenarios'!$B$1:$B$510 = $AU47), 0), MATCH(AW$12, 'Build Scenarios'!$D$5:$O$5, 0))
* INDEX('Cost Data'!$N$1:$U$500, MATCH(1, ('Cost Data'!$B$1:$B$500 = $AU47) * ('Cost Data'!$C$1:$C$500 = $AV47), 0), MATCH($C47, 'Cost Data'!$N$12:$U$12, 0)), 0)</f>
        <v>0</v>
      </c>
      <c r="AX47" s="4" cm="1">
        <f t="array" aca="1" ref="AX47" ca="1">IFERROR(INDEX('Build Scenarios'!$D$1:$O$510, MATCH(1, ('Build Scenarios'!$C$1:$C$510= $C47) * ('Build Scenarios'!$B$1:$B$510 = $AU47), 0), MATCH(AX$12, 'Build Scenarios'!$D$5:$O$5, 0))
* INDEX('Cost Data'!$N$1:$U$500, MATCH(1, ('Cost Data'!$B$1:$B$500 = $AU47) * ('Cost Data'!$C$1:$C$500 = $AV47), 0), MATCH($C47, 'Cost Data'!$N$12:$U$12, 0)), 0)</f>
        <v>0</v>
      </c>
      <c r="AY47" s="4" cm="1">
        <f t="array" aca="1" ref="AY47" ca="1">IFERROR(INDEX('Build Scenarios'!$D$1:$O$510, MATCH(1, ('Build Scenarios'!$C$1:$C$510= $C47) * ('Build Scenarios'!$B$1:$B$510 = $AU47), 0), MATCH(AY$12, 'Build Scenarios'!$D$5:$O$5, 0))
* INDEX('Cost Data'!$N$1:$U$500, MATCH(1, ('Cost Data'!$B$1:$B$500 = $AU47) * ('Cost Data'!$C$1:$C$500 = $AV47), 0), MATCH($C47, 'Cost Data'!$N$12:$U$12, 0)), 0)</f>
        <v>0</v>
      </c>
      <c r="AZ47" s="4" cm="1">
        <f t="array" aca="1" ref="AZ47" ca="1">IFERROR(INDEX('Build Scenarios'!$D$1:$O$510, MATCH(1, ('Build Scenarios'!$C$1:$C$510= $C47) * ('Build Scenarios'!$B$1:$B$510 = $AU47), 0), MATCH(AZ$12, 'Build Scenarios'!$D$5:$O$5, 0))
* INDEX('Cost Data'!$N$1:$U$500, MATCH(1, ('Cost Data'!$B$1:$B$500 = $AU47) * ('Cost Data'!$C$1:$C$500 = $AV47), 0), MATCH($C47, 'Cost Data'!$N$12:$U$12, 0)), 0)</f>
        <v>0</v>
      </c>
      <c r="BA47" s="4" cm="1">
        <f t="array" aca="1" ref="BA47" ca="1">IFERROR(INDEX('Build Scenarios'!$D$1:$O$510, MATCH(1, ('Build Scenarios'!$C$1:$C$510= $C47) * ('Build Scenarios'!$B$1:$B$510 = $AU47), 0), MATCH(BA$12, 'Build Scenarios'!$D$5:$O$5, 0))
* INDEX('Cost Data'!$N$1:$U$500, MATCH(1, ('Cost Data'!$B$1:$B$500 = $AU47) * ('Cost Data'!$C$1:$C$500 = $AV47), 0), MATCH($C47, 'Cost Data'!$N$12:$U$12, 0)), 0)</f>
        <v>0</v>
      </c>
      <c r="BB47" s="4" cm="1">
        <f t="array" aca="1" ref="BB47" ca="1">IFERROR(INDEX('Build Scenarios'!$D$1:$O$510, MATCH(1, ('Build Scenarios'!$C$1:$C$510= $C47) * ('Build Scenarios'!$B$1:$B$510 = $AU47), 0), MATCH(BB$12, 'Build Scenarios'!$D$5:$O$5, 0))
* INDEX('Cost Data'!$N$1:$U$500, MATCH(1, ('Cost Data'!$B$1:$B$500 = $AU47) * ('Cost Data'!$C$1:$C$500 = $AV47), 0), MATCH($C47, 'Cost Data'!$N$12:$U$12, 0)), 0)</f>
        <v>0</v>
      </c>
      <c r="BC47" s="4" cm="1">
        <f t="array" aca="1" ref="BC47" ca="1">IFERROR(INDEX('Build Scenarios'!$D$1:$O$510, MATCH(1, ('Build Scenarios'!$C$1:$C$510= $C47) * ('Build Scenarios'!$B$1:$B$510 = $AU47), 0), MATCH(BC$12, 'Build Scenarios'!$D$5:$O$5, 0))
* INDEX('Cost Data'!$N$1:$U$500, MATCH(1, ('Cost Data'!$B$1:$B$500 = $AU47) * ('Cost Data'!$C$1:$C$500 = $AV47), 0), MATCH($C47, 'Cost Data'!$N$12:$U$12, 0)), 0)</f>
        <v>0</v>
      </c>
      <c r="BD47" s="4" cm="1">
        <f t="array" aca="1" ref="BD47" ca="1">IFERROR(INDEX('Build Scenarios'!$D$1:$O$510, MATCH(1, ('Build Scenarios'!$C$1:$C$510= $C47) * ('Build Scenarios'!$B$1:$B$510 = $AU47), 0), MATCH(BD$12, 'Build Scenarios'!$D$5:$O$5, 0))
* INDEX('Cost Data'!$N$1:$U$500, MATCH(1, ('Cost Data'!$B$1:$B$500 = $AU47) * ('Cost Data'!$C$1:$C$500 = $AV47), 0), MATCH($C47, 'Cost Data'!$N$12:$U$12, 0)), 0)</f>
        <v>0</v>
      </c>
      <c r="BE47" s="4" cm="1">
        <f t="array" aca="1" ref="BE47" ca="1">IFERROR(INDEX('Build Scenarios'!$D$1:$O$510, MATCH(1, ('Build Scenarios'!$C$1:$C$510= $C47) * ('Build Scenarios'!$B$1:$B$510 = $AU47), 0), MATCH(BE$12, 'Build Scenarios'!$D$5:$O$5, 0))
* INDEX('Cost Data'!$N$1:$U$500, MATCH(1, ('Cost Data'!$B$1:$B$500 = $AU47) * ('Cost Data'!$C$1:$C$500 = $AV47), 0), MATCH($C47, 'Cost Data'!$N$12:$U$12, 0)), 0)</f>
        <v>0</v>
      </c>
      <c r="BF47" s="4" cm="1">
        <f t="array" aca="1" ref="BF47" ca="1">IFERROR(INDEX('Build Scenarios'!$D$1:$O$510, MATCH(1, ('Build Scenarios'!$C$1:$C$510= $C47) * ('Build Scenarios'!$B$1:$B$510 = $AU47), 0), MATCH(BF$12, 'Build Scenarios'!$D$5:$O$5, 0))
* INDEX('Cost Data'!$N$1:$U$500, MATCH(1, ('Cost Data'!$B$1:$B$500 = $AU47) * ('Cost Data'!$C$1:$C$500 = $AV47), 0), MATCH($C47, 'Cost Data'!$N$12:$U$12, 0)), 0)</f>
        <v>927</v>
      </c>
      <c r="BG47" s="4" cm="1">
        <f t="array" aca="1" ref="BG47" ca="1">IFERROR(INDEX('Build Scenarios'!$D$1:$O$510, MATCH(1, ('Build Scenarios'!$C$1:$C$510= $C47) * ('Build Scenarios'!$B$1:$B$510 = $AU47), 0), MATCH(BG$12, 'Build Scenarios'!$D$5:$O$5, 0))
* INDEX('Cost Data'!$N$1:$U$500, MATCH(1, ('Cost Data'!$B$1:$B$500 = $AU47) * ('Cost Data'!$C$1:$C$500 = $AV47), 0), MATCH($C47, 'Cost Data'!$N$12:$U$12, 0)), 0)</f>
        <v>927</v>
      </c>
      <c r="BH47" s="4" cm="1">
        <f t="array" aca="1" ref="BH47" ca="1">IFERROR(INDEX('Build Scenarios'!$D$1:$O$510, MATCH(1, ('Build Scenarios'!$C$1:$C$510= $C47) * ('Build Scenarios'!$B$1:$B$510 = $AU47), 0), MATCH(BH$12, 'Build Scenarios'!$D$5:$O$5, 0))
* INDEX('Cost Data'!$N$1:$U$500, MATCH(1, ('Cost Data'!$B$1:$B$500 = $AU47) * ('Cost Data'!$C$1:$C$500 = $AV47), 0), MATCH($C47, 'Cost Data'!$N$12:$U$12, 0)), 0)</f>
        <v>1158.75</v>
      </c>
      <c r="BJ47" s="11" t="str">
        <f t="shared" si="28"/>
        <v>Cape Mendocino</v>
      </c>
      <c r="BK47" s="11" t="str" cm="1">
        <f t="array" aca="1" ref="BK47" ca="1">INDEX('Cost Scenario Settings'!$D$32:$L$101, MATCH(1, ('Cost Scenario Settings'!$C$32:$C$101 = $B47) * ('Cost Scenario Settings'!$B$32:$B$101 = BJ47), 0), MATCH($C47, 'Cost Scenario Settings'!$D$31:$L$31, 0))</f>
        <v>Tx - E3 Low</v>
      </c>
      <c r="BL47" s="4" cm="1">
        <f t="array" aca="1" ref="BL47" ca="1">IFERROR(INDEX('Build Scenarios'!$D$1:$O$510, MATCH(1, ('Build Scenarios'!$C$1:$C$510= $C47) * ('Build Scenarios'!$B$1:$B$510 = $BJ47), 0), MATCH(BL$12, 'Build Scenarios'!$D$5:$O$5, 0))
* INDEX('Cost Data'!$N$1:$U$500, MATCH(1, ('Cost Data'!$B$1:$B$500 = $BJ47) * ('Cost Data'!$C$1:$C$500 = $BK47), 0), MATCH($C47, 'Cost Data'!$N$12:$U$12, 0)), 0)</f>
        <v>0</v>
      </c>
      <c r="BM47" s="4" cm="1">
        <f t="array" aca="1" ref="BM47" ca="1">IFERROR(INDEX('Build Scenarios'!$D$1:$O$510, MATCH(1, ('Build Scenarios'!$C$1:$C$510= $C47) * ('Build Scenarios'!$B$1:$B$510 = $BJ47), 0), MATCH(BM$12, 'Build Scenarios'!$D$5:$O$5, 0))
* INDEX('Cost Data'!$N$1:$U$500, MATCH(1, ('Cost Data'!$B$1:$B$500 = $BJ47) * ('Cost Data'!$C$1:$C$500 = $BK47), 0), MATCH($C47, 'Cost Data'!$N$12:$U$12, 0)), 0)</f>
        <v>0</v>
      </c>
      <c r="BN47" s="4" cm="1">
        <f t="array" aca="1" ref="BN47" ca="1">IFERROR(INDEX('Build Scenarios'!$D$1:$O$510, MATCH(1, ('Build Scenarios'!$C$1:$C$510= $C47) * ('Build Scenarios'!$B$1:$B$510 = $BJ47), 0), MATCH(BN$12, 'Build Scenarios'!$D$5:$O$5, 0))
* INDEX('Cost Data'!$N$1:$U$500, MATCH(1, ('Cost Data'!$B$1:$B$500 = $BJ47) * ('Cost Data'!$C$1:$C$500 = $BK47), 0), MATCH($C47, 'Cost Data'!$N$12:$U$12, 0)), 0)</f>
        <v>0</v>
      </c>
      <c r="BO47" s="4" cm="1">
        <f t="array" aca="1" ref="BO47" ca="1">IFERROR(INDEX('Build Scenarios'!$D$1:$O$510, MATCH(1, ('Build Scenarios'!$C$1:$C$510= $C47) * ('Build Scenarios'!$B$1:$B$510 = $BJ47), 0), MATCH(BO$12, 'Build Scenarios'!$D$5:$O$5, 0))
* INDEX('Cost Data'!$N$1:$U$500, MATCH(1, ('Cost Data'!$B$1:$B$500 = $BJ47) * ('Cost Data'!$C$1:$C$500 = $BK47), 0), MATCH($C47, 'Cost Data'!$N$12:$U$12, 0)), 0)</f>
        <v>0</v>
      </c>
      <c r="BP47" s="4" cm="1">
        <f t="array" aca="1" ref="BP47" ca="1">IFERROR(INDEX('Build Scenarios'!$D$1:$O$510, MATCH(1, ('Build Scenarios'!$C$1:$C$510= $C47) * ('Build Scenarios'!$B$1:$B$510 = $BJ47), 0), MATCH(BP$12, 'Build Scenarios'!$D$5:$O$5, 0))
* INDEX('Cost Data'!$N$1:$U$500, MATCH(1, ('Cost Data'!$B$1:$B$500 = $BJ47) * ('Cost Data'!$C$1:$C$500 = $BK47), 0), MATCH($C47, 'Cost Data'!$N$12:$U$12, 0)), 0)</f>
        <v>0</v>
      </c>
      <c r="BQ47" s="4" cm="1">
        <f t="array" aca="1" ref="BQ47" ca="1">IFERROR(INDEX('Build Scenarios'!$D$1:$O$510, MATCH(1, ('Build Scenarios'!$C$1:$C$510= $C47) * ('Build Scenarios'!$B$1:$B$510 = $BJ47), 0), MATCH(BQ$12, 'Build Scenarios'!$D$5:$O$5, 0))
* INDEX('Cost Data'!$N$1:$U$500, MATCH(1, ('Cost Data'!$B$1:$B$500 = $BJ47) * ('Cost Data'!$C$1:$C$500 = $BK47), 0), MATCH($C47, 'Cost Data'!$N$12:$U$12, 0)), 0)</f>
        <v>0</v>
      </c>
      <c r="BR47" s="4" cm="1">
        <f t="array" aca="1" ref="BR47" ca="1">IFERROR(INDEX('Build Scenarios'!$D$1:$O$510, MATCH(1, ('Build Scenarios'!$C$1:$C$510= $C47) * ('Build Scenarios'!$B$1:$B$510 = $BJ47), 0), MATCH(BR$12, 'Build Scenarios'!$D$5:$O$5, 0))
* INDEX('Cost Data'!$N$1:$U$500, MATCH(1, ('Cost Data'!$B$1:$B$500 = $BJ47) * ('Cost Data'!$C$1:$C$500 = $BK47), 0), MATCH($C47, 'Cost Data'!$N$12:$U$12, 0)), 0)</f>
        <v>0</v>
      </c>
      <c r="BS47" s="4" cm="1">
        <f t="array" aca="1" ref="BS47" ca="1">IFERROR(INDEX('Build Scenarios'!$D$1:$O$510, MATCH(1, ('Build Scenarios'!$C$1:$C$510= $C47) * ('Build Scenarios'!$B$1:$B$510 = $BJ47), 0), MATCH(BS$12, 'Build Scenarios'!$D$5:$O$5, 0))
* INDEX('Cost Data'!$N$1:$U$500, MATCH(1, ('Cost Data'!$B$1:$B$500 = $BJ47) * ('Cost Data'!$C$1:$C$500 = $BK47), 0), MATCH($C47, 'Cost Data'!$N$12:$U$12, 0)), 0)</f>
        <v>0</v>
      </c>
      <c r="BT47" s="4" cm="1">
        <f t="array" aca="1" ref="BT47" ca="1">IFERROR(INDEX('Build Scenarios'!$D$1:$O$510, MATCH(1, ('Build Scenarios'!$C$1:$C$510= $C47) * ('Build Scenarios'!$B$1:$B$510 = $BJ47), 0), MATCH(BT$12, 'Build Scenarios'!$D$5:$O$5, 0))
* INDEX('Cost Data'!$N$1:$U$500, MATCH(1, ('Cost Data'!$B$1:$B$500 = $BJ47) * ('Cost Data'!$C$1:$C$500 = $BK47), 0), MATCH($C47, 'Cost Data'!$N$12:$U$12, 0)), 0)</f>
        <v>0</v>
      </c>
      <c r="BU47" s="4" cm="1">
        <f t="array" aca="1" ref="BU47" ca="1">IFERROR(INDEX('Build Scenarios'!$D$1:$O$510, MATCH(1, ('Build Scenarios'!$C$1:$C$510= $C47) * ('Build Scenarios'!$B$1:$B$510 = $BJ47), 0), MATCH(BU$12, 'Build Scenarios'!$D$5:$O$5, 0))
* INDEX('Cost Data'!$N$1:$U$500, MATCH(1, ('Cost Data'!$B$1:$B$500 = $BJ47) * ('Cost Data'!$C$1:$C$500 = $BK47), 0), MATCH($C47, 'Cost Data'!$N$12:$U$12, 0)), 0)</f>
        <v>0</v>
      </c>
      <c r="BV47" s="4" cm="1">
        <f t="array" aca="1" ref="BV47" ca="1">IFERROR(INDEX('Build Scenarios'!$D$1:$O$510, MATCH(1, ('Build Scenarios'!$C$1:$C$510= $C47) * ('Build Scenarios'!$B$1:$B$510 = $BJ47), 0), MATCH(BV$12, 'Build Scenarios'!$D$5:$O$5, 0))
* INDEX('Cost Data'!$N$1:$U$500, MATCH(1, ('Cost Data'!$B$1:$B$500 = $BJ47) * ('Cost Data'!$C$1:$C$500 = $BK47), 0), MATCH($C47, 'Cost Data'!$N$12:$U$12, 0)), 0)</f>
        <v>0</v>
      </c>
      <c r="BW47" s="4" cm="1">
        <f t="array" aca="1" ref="BW47" ca="1">IFERROR(INDEX('Build Scenarios'!$D$1:$O$510, MATCH(1, ('Build Scenarios'!$C$1:$C$510= $C47) * ('Build Scenarios'!$B$1:$B$510 = $BJ47), 0), MATCH(BW$12, 'Build Scenarios'!$D$5:$O$5, 0))
* INDEX('Cost Data'!$N$1:$U$500, MATCH(1, ('Cost Data'!$B$1:$B$500 = $BJ47) * ('Cost Data'!$C$1:$C$500 = $BK47), 0), MATCH($C47, 'Cost Data'!$N$12:$U$12, 0)), 0)</f>
        <v>862.68937500000004</v>
      </c>
    </row>
    <row r="48" spans="2:75" x14ac:dyDescent="0.2">
      <c r="AF48" s="11"/>
      <c r="AU48" s="11"/>
      <c r="BJ48" s="11"/>
    </row>
    <row r="49" spans="2:75" x14ac:dyDescent="0.2">
      <c r="C49" s="11" t="s">
        <v>243</v>
      </c>
      <c r="D49" s="11" t="str">
        <f ca="1">IFERROR(OFFSET(INDEX(Tx_Cost_Scenarios, MATCH(D36, Tx_Cost_Scenarios, 0)), 1, 0), 0)</f>
        <v>Tx - Mid + Humboldt Adjustment</v>
      </c>
      <c r="S49" s="11" t="s">
        <v>245</v>
      </c>
      <c r="T49" s="11" t="s">
        <v>238</v>
      </c>
      <c r="AF49" s="11"/>
      <c r="AH49" s="11" t="s">
        <v>245</v>
      </c>
      <c r="AI49" s="11" t="s">
        <v>239</v>
      </c>
      <c r="AU49" s="11"/>
      <c r="AW49" s="11" t="s">
        <v>245</v>
      </c>
      <c r="AX49" s="11" t="s">
        <v>240</v>
      </c>
      <c r="BJ49" s="11"/>
      <c r="BL49" s="11" t="s">
        <v>245</v>
      </c>
      <c r="BM49" s="11" t="s">
        <v>241</v>
      </c>
    </row>
    <row r="50" spans="2:75" ht="12.75" x14ac:dyDescent="0.2">
      <c r="B50" s="11"/>
      <c r="C50" s="2" t="s">
        <v>246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S50" s="2" t="s">
        <v>247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F50" s="11"/>
      <c r="AH50" s="2" t="s">
        <v>248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U50" s="11"/>
      <c r="AW50" s="2" t="s">
        <v>249</v>
      </c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J50" s="11"/>
      <c r="BL50" s="2" t="s">
        <v>250</v>
      </c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</row>
    <row r="51" spans="2:75" x14ac:dyDescent="0.2">
      <c r="B51" s="11"/>
      <c r="C51" s="1" t="s">
        <v>234</v>
      </c>
      <c r="D51" s="1">
        <v>2024</v>
      </c>
      <c r="E51" s="1">
        <v>2025</v>
      </c>
      <c r="F51" s="1">
        <v>2026</v>
      </c>
      <c r="G51" s="1">
        <v>2028</v>
      </c>
      <c r="H51" s="1">
        <v>2030</v>
      </c>
      <c r="I51" s="1">
        <v>2032</v>
      </c>
      <c r="J51" s="1">
        <v>2033</v>
      </c>
      <c r="K51" s="1">
        <v>2034</v>
      </c>
      <c r="L51" s="1">
        <v>2035</v>
      </c>
      <c r="M51" s="1">
        <v>2039</v>
      </c>
      <c r="N51" s="1">
        <v>2040</v>
      </c>
      <c r="O51" s="1">
        <v>2045</v>
      </c>
      <c r="S51" s="1">
        <v>2024</v>
      </c>
      <c r="T51" s="1">
        <v>2025</v>
      </c>
      <c r="U51" s="1">
        <v>2026</v>
      </c>
      <c r="V51" s="1">
        <v>2028</v>
      </c>
      <c r="W51" s="1">
        <v>2030</v>
      </c>
      <c r="X51" s="1">
        <v>2032</v>
      </c>
      <c r="Y51" s="1">
        <v>2033</v>
      </c>
      <c r="Z51" s="1">
        <v>2034</v>
      </c>
      <c r="AA51" s="1">
        <v>2035</v>
      </c>
      <c r="AB51" s="1">
        <v>2039</v>
      </c>
      <c r="AC51" s="1">
        <v>2040</v>
      </c>
      <c r="AD51" s="1">
        <v>2045</v>
      </c>
      <c r="AF51" s="11"/>
      <c r="AH51" s="1">
        <v>2024</v>
      </c>
      <c r="AI51" s="1">
        <v>2025</v>
      </c>
      <c r="AJ51" s="1">
        <v>2026</v>
      </c>
      <c r="AK51" s="1">
        <v>2028</v>
      </c>
      <c r="AL51" s="1">
        <v>2030</v>
      </c>
      <c r="AM51" s="1">
        <v>2032</v>
      </c>
      <c r="AN51" s="1">
        <v>2033</v>
      </c>
      <c r="AO51" s="1">
        <v>2034</v>
      </c>
      <c r="AP51" s="1">
        <v>2035</v>
      </c>
      <c r="AQ51" s="1">
        <v>2039</v>
      </c>
      <c r="AR51" s="1">
        <v>2040</v>
      </c>
      <c r="AS51" s="1">
        <v>2045</v>
      </c>
      <c r="AU51" s="11"/>
      <c r="AW51" s="1">
        <v>2024</v>
      </c>
      <c r="AX51" s="1">
        <v>2025</v>
      </c>
      <c r="AY51" s="1">
        <v>2026</v>
      </c>
      <c r="AZ51" s="1">
        <v>2028</v>
      </c>
      <c r="BA51" s="1">
        <v>2030</v>
      </c>
      <c r="BB51" s="1">
        <v>2032</v>
      </c>
      <c r="BC51" s="1">
        <v>2033</v>
      </c>
      <c r="BD51" s="1">
        <v>2034</v>
      </c>
      <c r="BE51" s="1">
        <v>2035</v>
      </c>
      <c r="BF51" s="1">
        <v>2039</v>
      </c>
      <c r="BG51" s="1">
        <v>2040</v>
      </c>
      <c r="BH51" s="1">
        <v>2045</v>
      </c>
      <c r="BJ51" s="11"/>
      <c r="BL51" s="1">
        <v>2024</v>
      </c>
      <c r="BM51" s="1">
        <v>2025</v>
      </c>
      <c r="BN51" s="1">
        <v>2026</v>
      </c>
      <c r="BO51" s="1">
        <v>2028</v>
      </c>
      <c r="BP51" s="1">
        <v>2030</v>
      </c>
      <c r="BQ51" s="1">
        <v>2032</v>
      </c>
      <c r="BR51" s="1">
        <v>2033</v>
      </c>
      <c r="BS51" s="1">
        <v>2034</v>
      </c>
      <c r="BT51" s="1">
        <v>2035</v>
      </c>
      <c r="BU51" s="1">
        <v>2039</v>
      </c>
      <c r="BV51" s="1">
        <v>2040</v>
      </c>
      <c r="BW51" s="1">
        <v>2045</v>
      </c>
    </row>
    <row r="52" spans="2:75" x14ac:dyDescent="0.2">
      <c r="B52" s="11" t="str">
        <f ca="1">D49</f>
        <v>Tx - Mid + Humboldt Adjustment</v>
      </c>
      <c r="C52" s="3" t="s">
        <v>236</v>
      </c>
      <c r="D52" s="4">
        <f t="shared" ref="D52:O60" ca="1" si="29">S52+AH52+AW52+BL52</f>
        <v>0</v>
      </c>
      <c r="E52" s="4">
        <f t="shared" ca="1" si="29"/>
        <v>0</v>
      </c>
      <c r="F52" s="4">
        <f t="shared" ca="1" si="29"/>
        <v>0</v>
      </c>
      <c r="G52" s="4">
        <f t="shared" ca="1" si="29"/>
        <v>0</v>
      </c>
      <c r="H52" s="4">
        <f t="shared" ca="1" si="29"/>
        <v>0</v>
      </c>
      <c r="I52" s="4">
        <f t="shared" ca="1" si="29"/>
        <v>0</v>
      </c>
      <c r="J52" s="4">
        <f t="shared" ca="1" si="29"/>
        <v>0</v>
      </c>
      <c r="K52" s="4">
        <f t="shared" ca="1" si="29"/>
        <v>0</v>
      </c>
      <c r="L52" s="4">
        <f t="shared" ca="1" si="29"/>
        <v>0</v>
      </c>
      <c r="M52" s="4">
        <f t="shared" ca="1" si="29"/>
        <v>0</v>
      </c>
      <c r="N52" s="4">
        <f t="shared" ca="1" si="29"/>
        <v>0</v>
      </c>
      <c r="O52" s="4">
        <f t="shared" ca="1" si="29"/>
        <v>0</v>
      </c>
      <c r="Q52" s="11" t="str">
        <f>T49</f>
        <v>Morro Bay</v>
      </c>
      <c r="R52" s="11" cm="1">
        <f t="array" aca="1" ref="R52" ca="1">INDEX('Cost Scenario Settings'!$D$32:$L$101, MATCH(1, ('Cost Scenario Settings'!$C$32:$C$101 = $B52) * ('Cost Scenario Settings'!$B$32:$B$101 = Q52), 0), MATCH($C52, 'Cost Scenario Settings'!$D$31:$L$31, 0))</f>
        <v>0</v>
      </c>
      <c r="S52" s="4" cm="1">
        <f t="array" aca="1" ref="S52" ca="1">IFERROR(INDEX('Build Scenarios'!$D$1:$O$510, MATCH(1, ('Build Scenarios'!$C$1:$C$510= $C52) * ('Build Scenarios'!$B$1:$B$510 = $Q52), 0), MATCH(S$12, 'Build Scenarios'!$D$5:$O$5, 0))
* INDEX('Cost Data'!$N$1:$U$500, MATCH(1, ('Cost Data'!$B$1:$B$500 = $Q52) * ('Cost Data'!$C$1:$C$500 = $R52), 0), MATCH($C52, 'Cost Data'!$N$12:$U$12, 0)), 0)</f>
        <v>0</v>
      </c>
      <c r="T52" s="4" cm="1">
        <f t="array" aca="1" ref="T52" ca="1">IFERROR(INDEX('Build Scenarios'!$D$1:$O$510, MATCH(1, ('Build Scenarios'!$C$1:$C$510= $C52) * ('Build Scenarios'!$B$1:$B$510 = $Q52), 0), MATCH(T$12, 'Build Scenarios'!$D$5:$O$5, 0))
* INDEX('Cost Data'!$N$1:$U$500, MATCH(1, ('Cost Data'!$B$1:$B$500 = $Q52) * ('Cost Data'!$C$1:$C$500 = $R52), 0), MATCH($C52, 'Cost Data'!$N$12:$U$12, 0)), 0)</f>
        <v>0</v>
      </c>
      <c r="U52" s="4" cm="1">
        <f t="array" aca="1" ref="U52" ca="1">IFERROR(INDEX('Build Scenarios'!$D$1:$O$510, MATCH(1, ('Build Scenarios'!$C$1:$C$510= $C52) * ('Build Scenarios'!$B$1:$B$510 = $Q52), 0), MATCH(U$12, 'Build Scenarios'!$D$5:$O$5, 0))
* INDEX('Cost Data'!$N$1:$U$500, MATCH(1, ('Cost Data'!$B$1:$B$500 = $Q52) * ('Cost Data'!$C$1:$C$500 = $R52), 0), MATCH($C52, 'Cost Data'!$N$12:$U$12, 0)), 0)</f>
        <v>0</v>
      </c>
      <c r="V52" s="4" cm="1">
        <f t="array" aca="1" ref="V52" ca="1">IFERROR(INDEX('Build Scenarios'!$D$1:$O$510, MATCH(1, ('Build Scenarios'!$C$1:$C$510= $C52) * ('Build Scenarios'!$B$1:$B$510 = $Q52), 0), MATCH(V$12, 'Build Scenarios'!$D$5:$O$5, 0))
* INDEX('Cost Data'!$N$1:$U$500, MATCH(1, ('Cost Data'!$B$1:$B$500 = $Q52) * ('Cost Data'!$C$1:$C$500 = $R52), 0), MATCH($C52, 'Cost Data'!$N$12:$U$12, 0)), 0)</f>
        <v>0</v>
      </c>
      <c r="W52" s="4" cm="1">
        <f t="array" aca="1" ref="W52" ca="1">IFERROR(INDEX('Build Scenarios'!$D$1:$O$510, MATCH(1, ('Build Scenarios'!$C$1:$C$510= $C52) * ('Build Scenarios'!$B$1:$B$510 = $Q52), 0), MATCH(W$12, 'Build Scenarios'!$D$5:$O$5, 0))
* INDEX('Cost Data'!$N$1:$U$500, MATCH(1, ('Cost Data'!$B$1:$B$500 = $Q52) * ('Cost Data'!$C$1:$C$500 = $R52), 0), MATCH($C52, 'Cost Data'!$N$12:$U$12, 0)), 0)</f>
        <v>0</v>
      </c>
      <c r="X52" s="4" cm="1">
        <f t="array" aca="1" ref="X52" ca="1">IFERROR(INDEX('Build Scenarios'!$D$1:$O$510, MATCH(1, ('Build Scenarios'!$C$1:$C$510= $C52) * ('Build Scenarios'!$B$1:$B$510 = $Q52), 0), MATCH(X$12, 'Build Scenarios'!$D$5:$O$5, 0))
* INDEX('Cost Data'!$N$1:$U$500, MATCH(1, ('Cost Data'!$B$1:$B$500 = $Q52) * ('Cost Data'!$C$1:$C$500 = $R52), 0), MATCH($C52, 'Cost Data'!$N$12:$U$12, 0)), 0)</f>
        <v>0</v>
      </c>
      <c r="Y52" s="4" cm="1">
        <f t="array" aca="1" ref="Y52" ca="1">IFERROR(INDEX('Build Scenarios'!$D$1:$O$510, MATCH(1, ('Build Scenarios'!$C$1:$C$510= $C52) * ('Build Scenarios'!$B$1:$B$510 = $Q52), 0), MATCH(Y$12, 'Build Scenarios'!$D$5:$O$5, 0))
* INDEX('Cost Data'!$N$1:$U$500, MATCH(1, ('Cost Data'!$B$1:$B$500 = $Q52) * ('Cost Data'!$C$1:$C$500 = $R52), 0), MATCH($C52, 'Cost Data'!$N$12:$U$12, 0)), 0)</f>
        <v>0</v>
      </c>
      <c r="Z52" s="4" cm="1">
        <f t="array" aca="1" ref="Z52" ca="1">IFERROR(INDEX('Build Scenarios'!$D$1:$O$510, MATCH(1, ('Build Scenarios'!$C$1:$C$510= $C52) * ('Build Scenarios'!$B$1:$B$510 = $Q52), 0), MATCH(Z$12, 'Build Scenarios'!$D$5:$O$5, 0))
* INDEX('Cost Data'!$N$1:$U$500, MATCH(1, ('Cost Data'!$B$1:$B$500 = $Q52) * ('Cost Data'!$C$1:$C$500 = $R52), 0), MATCH($C52, 'Cost Data'!$N$12:$U$12, 0)), 0)</f>
        <v>0</v>
      </c>
      <c r="AA52" s="4" cm="1">
        <f t="array" aca="1" ref="AA52" ca="1">IFERROR(INDEX('Build Scenarios'!$D$1:$O$510, MATCH(1, ('Build Scenarios'!$C$1:$C$510= $C52) * ('Build Scenarios'!$B$1:$B$510 = $Q52), 0), MATCH(AA$12, 'Build Scenarios'!$D$5:$O$5, 0))
* INDEX('Cost Data'!$N$1:$U$500, MATCH(1, ('Cost Data'!$B$1:$B$500 = $Q52) * ('Cost Data'!$C$1:$C$500 = $R52), 0), MATCH($C52, 'Cost Data'!$N$12:$U$12, 0)), 0)</f>
        <v>0</v>
      </c>
      <c r="AB52" s="4" cm="1">
        <f t="array" aca="1" ref="AB52" ca="1">IFERROR(INDEX('Build Scenarios'!$D$1:$O$510, MATCH(1, ('Build Scenarios'!$C$1:$C$510= $C52) * ('Build Scenarios'!$B$1:$B$510 = $Q52), 0), MATCH(AB$12, 'Build Scenarios'!$D$5:$O$5, 0))
* INDEX('Cost Data'!$N$1:$U$500, MATCH(1, ('Cost Data'!$B$1:$B$500 = $Q52) * ('Cost Data'!$C$1:$C$500 = $R52), 0), MATCH($C52, 'Cost Data'!$N$12:$U$12, 0)), 0)</f>
        <v>0</v>
      </c>
      <c r="AC52" s="4" cm="1">
        <f t="array" aca="1" ref="AC52" ca="1">IFERROR(INDEX('Build Scenarios'!$D$1:$O$510, MATCH(1, ('Build Scenarios'!$C$1:$C$510= $C52) * ('Build Scenarios'!$B$1:$B$510 = $Q52), 0), MATCH(AC$12, 'Build Scenarios'!$D$5:$O$5, 0))
* INDEX('Cost Data'!$N$1:$U$500, MATCH(1, ('Cost Data'!$B$1:$B$500 = $Q52) * ('Cost Data'!$C$1:$C$500 = $R52), 0), MATCH($C52, 'Cost Data'!$N$12:$U$12, 0)), 0)</f>
        <v>0</v>
      </c>
      <c r="AD52" s="4" cm="1">
        <f t="array" aca="1" ref="AD52" ca="1">IFERROR(INDEX('Build Scenarios'!$D$1:$O$510, MATCH(1, ('Build Scenarios'!$C$1:$C$510= $C52) * ('Build Scenarios'!$B$1:$B$510 = $Q52), 0), MATCH(AD$12, 'Build Scenarios'!$D$5:$O$5, 0))
* INDEX('Cost Data'!$N$1:$U$500, MATCH(1, ('Cost Data'!$B$1:$B$500 = $Q52) * ('Cost Data'!$C$1:$C$500 = $R52), 0), MATCH($C52, 'Cost Data'!$N$12:$U$12, 0)), 0)</f>
        <v>0</v>
      </c>
      <c r="AF52" s="11" t="str">
        <f>AI49</f>
        <v>Humboldt Bay</v>
      </c>
      <c r="AG52" s="11" cm="1">
        <f t="array" aca="1" ref="AG52" ca="1">INDEX('Cost Scenario Settings'!$D$32:$L$101, MATCH(1, ('Cost Scenario Settings'!$C$32:$C$101 = $B52) * ('Cost Scenario Settings'!$B$32:$B$101 = AF52), 0), MATCH($C52, 'Cost Scenario Settings'!$D$31:$L$31, 0))</f>
        <v>0</v>
      </c>
      <c r="AH52" s="4" cm="1">
        <f t="array" aca="1" ref="AH52" ca="1">IFERROR(INDEX('Build Scenarios'!$D$1:$O$510, MATCH(1, ('Build Scenarios'!$C$1:$C$510= $C52) * ('Build Scenarios'!$B$1:$B$510 = $AF52), 0), MATCH(AH$12, 'Build Scenarios'!$D$5:$O$5, 0))
* INDEX('Cost Data'!$N$1:$U$500, MATCH(1, ('Cost Data'!$B$1:$B$500 = $AF52) * ('Cost Data'!$C$1:$C$500 = $AG52), 0), MATCH($C52, 'Cost Data'!$N$12:$U$12, 0)), 0)</f>
        <v>0</v>
      </c>
      <c r="AI52" s="4" cm="1">
        <f t="array" aca="1" ref="AI52" ca="1">IFERROR(INDEX('Build Scenarios'!$D$1:$O$510, MATCH(1, ('Build Scenarios'!$C$1:$C$510= $C52) * ('Build Scenarios'!$B$1:$B$510 = $AF52), 0), MATCH(AI$12, 'Build Scenarios'!$D$5:$O$5, 0))
* INDEX('Cost Data'!$N$1:$U$500, MATCH(1, ('Cost Data'!$B$1:$B$500 = $AF52) * ('Cost Data'!$C$1:$C$500 = $AG52), 0), MATCH($C52, 'Cost Data'!$N$12:$U$12, 0)), 0)</f>
        <v>0</v>
      </c>
      <c r="AJ52" s="4" cm="1">
        <f t="array" aca="1" ref="AJ52" ca="1">IFERROR(INDEX('Build Scenarios'!$D$1:$O$510, MATCH(1, ('Build Scenarios'!$C$1:$C$510= $C52) * ('Build Scenarios'!$B$1:$B$510 = $AF52), 0), MATCH(AJ$12, 'Build Scenarios'!$D$5:$O$5, 0))
* INDEX('Cost Data'!$N$1:$U$500, MATCH(1, ('Cost Data'!$B$1:$B$500 = $AF52) * ('Cost Data'!$C$1:$C$500 = $AG52), 0), MATCH($C52, 'Cost Data'!$N$12:$U$12, 0)), 0)</f>
        <v>0</v>
      </c>
      <c r="AK52" s="4" cm="1">
        <f t="array" aca="1" ref="AK52" ca="1">IFERROR(INDEX('Build Scenarios'!$D$1:$O$510, MATCH(1, ('Build Scenarios'!$C$1:$C$510= $C52) * ('Build Scenarios'!$B$1:$B$510 = $AF52), 0), MATCH(AK$12, 'Build Scenarios'!$D$5:$O$5, 0))
* INDEX('Cost Data'!$N$1:$U$500, MATCH(1, ('Cost Data'!$B$1:$B$500 = $AF52) * ('Cost Data'!$C$1:$C$500 = $AG52), 0), MATCH($C52, 'Cost Data'!$N$12:$U$12, 0)), 0)</f>
        <v>0</v>
      </c>
      <c r="AL52" s="4" cm="1">
        <f t="array" aca="1" ref="AL52" ca="1">IFERROR(INDEX('Build Scenarios'!$D$1:$O$510, MATCH(1, ('Build Scenarios'!$C$1:$C$510= $C52) * ('Build Scenarios'!$B$1:$B$510 = $AF52), 0), MATCH(AL$12, 'Build Scenarios'!$D$5:$O$5, 0))
* INDEX('Cost Data'!$N$1:$U$500, MATCH(1, ('Cost Data'!$B$1:$B$500 = $AF52) * ('Cost Data'!$C$1:$C$500 = $AG52), 0), MATCH($C52, 'Cost Data'!$N$12:$U$12, 0)), 0)</f>
        <v>0</v>
      </c>
      <c r="AM52" s="4" cm="1">
        <f t="array" aca="1" ref="AM52" ca="1">IFERROR(INDEX('Build Scenarios'!$D$1:$O$510, MATCH(1, ('Build Scenarios'!$C$1:$C$510= $C52) * ('Build Scenarios'!$B$1:$B$510 = $AF52), 0), MATCH(AM$12, 'Build Scenarios'!$D$5:$O$5, 0))
* INDEX('Cost Data'!$N$1:$U$500, MATCH(1, ('Cost Data'!$B$1:$B$500 = $AF52) * ('Cost Data'!$C$1:$C$500 = $AG52), 0), MATCH($C52, 'Cost Data'!$N$12:$U$12, 0)), 0)</f>
        <v>0</v>
      </c>
      <c r="AN52" s="4" cm="1">
        <f t="array" aca="1" ref="AN52" ca="1">IFERROR(INDEX('Build Scenarios'!$D$1:$O$510, MATCH(1, ('Build Scenarios'!$C$1:$C$510= $C52) * ('Build Scenarios'!$B$1:$B$510 = $AF52), 0), MATCH(AN$12, 'Build Scenarios'!$D$5:$O$5, 0))
* INDEX('Cost Data'!$N$1:$U$500, MATCH(1, ('Cost Data'!$B$1:$B$500 = $AF52) * ('Cost Data'!$C$1:$C$500 = $AG52), 0), MATCH($C52, 'Cost Data'!$N$12:$U$12, 0)), 0)</f>
        <v>0</v>
      </c>
      <c r="AO52" s="4" cm="1">
        <f t="array" aca="1" ref="AO52" ca="1">IFERROR(INDEX('Build Scenarios'!$D$1:$O$510, MATCH(1, ('Build Scenarios'!$C$1:$C$510= $C52) * ('Build Scenarios'!$B$1:$B$510 = $AF52), 0), MATCH(AO$12, 'Build Scenarios'!$D$5:$O$5, 0))
* INDEX('Cost Data'!$N$1:$U$500, MATCH(1, ('Cost Data'!$B$1:$B$500 = $AF52) * ('Cost Data'!$C$1:$C$500 = $AG52), 0), MATCH($C52, 'Cost Data'!$N$12:$U$12, 0)), 0)</f>
        <v>0</v>
      </c>
      <c r="AP52" s="4" cm="1">
        <f t="array" aca="1" ref="AP52" ca="1">IFERROR(INDEX('Build Scenarios'!$D$1:$O$510, MATCH(1, ('Build Scenarios'!$C$1:$C$510= $C52) * ('Build Scenarios'!$B$1:$B$510 = $AF52), 0), MATCH(AP$12, 'Build Scenarios'!$D$5:$O$5, 0))
* INDEX('Cost Data'!$N$1:$U$500, MATCH(1, ('Cost Data'!$B$1:$B$500 = $AF52) * ('Cost Data'!$C$1:$C$500 = $AG52), 0), MATCH($C52, 'Cost Data'!$N$12:$U$12, 0)), 0)</f>
        <v>0</v>
      </c>
      <c r="AQ52" s="4" cm="1">
        <f t="array" aca="1" ref="AQ52" ca="1">IFERROR(INDEX('Build Scenarios'!$D$1:$O$510, MATCH(1, ('Build Scenarios'!$C$1:$C$510= $C52) * ('Build Scenarios'!$B$1:$B$510 = $AF52), 0), MATCH(AQ$12, 'Build Scenarios'!$D$5:$O$5, 0))
* INDEX('Cost Data'!$N$1:$U$500, MATCH(1, ('Cost Data'!$B$1:$B$500 = $AF52) * ('Cost Data'!$C$1:$C$500 = $AG52), 0), MATCH($C52, 'Cost Data'!$N$12:$U$12, 0)), 0)</f>
        <v>0</v>
      </c>
      <c r="AR52" s="4" cm="1">
        <f t="array" aca="1" ref="AR52" ca="1">IFERROR(INDEX('Build Scenarios'!$D$1:$O$510, MATCH(1, ('Build Scenarios'!$C$1:$C$510= $C52) * ('Build Scenarios'!$B$1:$B$510 = $AF52), 0), MATCH(AR$12, 'Build Scenarios'!$D$5:$O$5, 0))
* INDEX('Cost Data'!$N$1:$U$500, MATCH(1, ('Cost Data'!$B$1:$B$500 = $AF52) * ('Cost Data'!$C$1:$C$500 = $AG52), 0), MATCH($C52, 'Cost Data'!$N$12:$U$12, 0)), 0)</f>
        <v>0</v>
      </c>
      <c r="AS52" s="4" cm="1">
        <f t="array" aca="1" ref="AS52" ca="1">IFERROR(INDEX('Build Scenarios'!$D$1:$O$510, MATCH(1, ('Build Scenarios'!$C$1:$C$510= $C52) * ('Build Scenarios'!$B$1:$B$510 = $AF52), 0), MATCH(AS$12, 'Build Scenarios'!$D$5:$O$5, 0))
* INDEX('Cost Data'!$N$1:$U$500, MATCH(1, ('Cost Data'!$B$1:$B$500 = $AF52) * ('Cost Data'!$C$1:$C$500 = $AG52), 0), MATCH($C52, 'Cost Data'!$N$12:$U$12, 0)), 0)</f>
        <v>0</v>
      </c>
      <c r="AU52" s="11" t="str">
        <f>AX49</f>
        <v>Del Norte</v>
      </c>
      <c r="AV52" s="11" cm="1">
        <f t="array" aca="1" ref="AV52" ca="1">INDEX('Cost Scenario Settings'!$D$32:$L$101, MATCH(1, ('Cost Scenario Settings'!$C$32:$C$101 = $B52) * ('Cost Scenario Settings'!$B$32:$B$101 = AU52), 0), MATCH($C52, 'Cost Scenario Settings'!$D$31:$L$31, 0))</f>
        <v>0</v>
      </c>
      <c r="AW52" s="4" cm="1">
        <f t="array" aca="1" ref="AW52" ca="1">IFERROR(INDEX('Build Scenarios'!$D$1:$O$510, MATCH(1, ('Build Scenarios'!$C$1:$C$510= $C52) * ('Build Scenarios'!$B$1:$B$510 = $AU52), 0), MATCH(AW$12, 'Build Scenarios'!$D$5:$O$5, 0))
* INDEX('Cost Data'!$N$1:$U$500, MATCH(1, ('Cost Data'!$B$1:$B$500 = $AU52) * ('Cost Data'!$C$1:$C$500 = $AV52), 0), MATCH($C52, 'Cost Data'!$N$12:$U$12, 0)), 0)</f>
        <v>0</v>
      </c>
      <c r="AX52" s="4" cm="1">
        <f t="array" aca="1" ref="AX52" ca="1">IFERROR(INDEX('Build Scenarios'!$D$1:$O$510, MATCH(1, ('Build Scenarios'!$C$1:$C$510= $C52) * ('Build Scenarios'!$B$1:$B$510 = $AU52), 0), MATCH(AX$12, 'Build Scenarios'!$D$5:$O$5, 0))
* INDEX('Cost Data'!$N$1:$U$500, MATCH(1, ('Cost Data'!$B$1:$B$500 = $AU52) * ('Cost Data'!$C$1:$C$500 = $AV52), 0), MATCH($C52, 'Cost Data'!$N$12:$U$12, 0)), 0)</f>
        <v>0</v>
      </c>
      <c r="AY52" s="4" cm="1">
        <f t="array" aca="1" ref="AY52" ca="1">IFERROR(INDEX('Build Scenarios'!$D$1:$O$510, MATCH(1, ('Build Scenarios'!$C$1:$C$510= $C52) * ('Build Scenarios'!$B$1:$B$510 = $AU52), 0), MATCH(AY$12, 'Build Scenarios'!$D$5:$O$5, 0))
* INDEX('Cost Data'!$N$1:$U$500, MATCH(1, ('Cost Data'!$B$1:$B$500 = $AU52) * ('Cost Data'!$C$1:$C$500 = $AV52), 0), MATCH($C52, 'Cost Data'!$N$12:$U$12, 0)), 0)</f>
        <v>0</v>
      </c>
      <c r="AZ52" s="4" cm="1">
        <f t="array" aca="1" ref="AZ52" ca="1">IFERROR(INDEX('Build Scenarios'!$D$1:$O$510, MATCH(1, ('Build Scenarios'!$C$1:$C$510= $C52) * ('Build Scenarios'!$B$1:$B$510 = $AU52), 0), MATCH(AZ$12, 'Build Scenarios'!$D$5:$O$5, 0))
* INDEX('Cost Data'!$N$1:$U$500, MATCH(1, ('Cost Data'!$B$1:$B$500 = $AU52) * ('Cost Data'!$C$1:$C$500 = $AV52), 0), MATCH($C52, 'Cost Data'!$N$12:$U$12, 0)), 0)</f>
        <v>0</v>
      </c>
      <c r="BA52" s="4" cm="1">
        <f t="array" aca="1" ref="BA52" ca="1">IFERROR(INDEX('Build Scenarios'!$D$1:$O$510, MATCH(1, ('Build Scenarios'!$C$1:$C$510= $C52) * ('Build Scenarios'!$B$1:$B$510 = $AU52), 0), MATCH(BA$12, 'Build Scenarios'!$D$5:$O$5, 0))
* INDEX('Cost Data'!$N$1:$U$500, MATCH(1, ('Cost Data'!$B$1:$B$500 = $AU52) * ('Cost Data'!$C$1:$C$500 = $AV52), 0), MATCH($C52, 'Cost Data'!$N$12:$U$12, 0)), 0)</f>
        <v>0</v>
      </c>
      <c r="BB52" s="4" cm="1">
        <f t="array" aca="1" ref="BB52" ca="1">IFERROR(INDEX('Build Scenarios'!$D$1:$O$510, MATCH(1, ('Build Scenarios'!$C$1:$C$510= $C52) * ('Build Scenarios'!$B$1:$B$510 = $AU52), 0), MATCH(BB$12, 'Build Scenarios'!$D$5:$O$5, 0))
* INDEX('Cost Data'!$N$1:$U$500, MATCH(1, ('Cost Data'!$B$1:$B$500 = $AU52) * ('Cost Data'!$C$1:$C$500 = $AV52), 0), MATCH($C52, 'Cost Data'!$N$12:$U$12, 0)), 0)</f>
        <v>0</v>
      </c>
      <c r="BC52" s="4" cm="1">
        <f t="array" aca="1" ref="BC52" ca="1">IFERROR(INDEX('Build Scenarios'!$D$1:$O$510, MATCH(1, ('Build Scenarios'!$C$1:$C$510= $C52) * ('Build Scenarios'!$B$1:$B$510 = $AU52), 0), MATCH(BC$12, 'Build Scenarios'!$D$5:$O$5, 0))
* INDEX('Cost Data'!$N$1:$U$500, MATCH(1, ('Cost Data'!$B$1:$B$500 = $AU52) * ('Cost Data'!$C$1:$C$500 = $AV52), 0), MATCH($C52, 'Cost Data'!$N$12:$U$12, 0)), 0)</f>
        <v>0</v>
      </c>
      <c r="BD52" s="4" cm="1">
        <f t="array" aca="1" ref="BD52" ca="1">IFERROR(INDEX('Build Scenarios'!$D$1:$O$510, MATCH(1, ('Build Scenarios'!$C$1:$C$510= $C52) * ('Build Scenarios'!$B$1:$B$510 = $AU52), 0), MATCH(BD$12, 'Build Scenarios'!$D$5:$O$5, 0))
* INDEX('Cost Data'!$N$1:$U$500, MATCH(1, ('Cost Data'!$B$1:$B$500 = $AU52) * ('Cost Data'!$C$1:$C$500 = $AV52), 0), MATCH($C52, 'Cost Data'!$N$12:$U$12, 0)), 0)</f>
        <v>0</v>
      </c>
      <c r="BE52" s="4" cm="1">
        <f t="array" aca="1" ref="BE52" ca="1">IFERROR(INDEX('Build Scenarios'!$D$1:$O$510, MATCH(1, ('Build Scenarios'!$C$1:$C$510= $C52) * ('Build Scenarios'!$B$1:$B$510 = $AU52), 0), MATCH(BE$12, 'Build Scenarios'!$D$5:$O$5, 0))
* INDEX('Cost Data'!$N$1:$U$500, MATCH(1, ('Cost Data'!$B$1:$B$500 = $AU52) * ('Cost Data'!$C$1:$C$500 = $AV52), 0), MATCH($C52, 'Cost Data'!$N$12:$U$12, 0)), 0)</f>
        <v>0</v>
      </c>
      <c r="BF52" s="4" cm="1">
        <f t="array" aca="1" ref="BF52" ca="1">IFERROR(INDEX('Build Scenarios'!$D$1:$O$510, MATCH(1, ('Build Scenarios'!$C$1:$C$510= $C52) * ('Build Scenarios'!$B$1:$B$510 = $AU52), 0), MATCH(BF$12, 'Build Scenarios'!$D$5:$O$5, 0))
* INDEX('Cost Data'!$N$1:$U$500, MATCH(1, ('Cost Data'!$B$1:$B$500 = $AU52) * ('Cost Data'!$C$1:$C$500 = $AV52), 0), MATCH($C52, 'Cost Data'!$N$12:$U$12, 0)), 0)</f>
        <v>0</v>
      </c>
      <c r="BG52" s="4" cm="1">
        <f t="array" aca="1" ref="BG52" ca="1">IFERROR(INDEX('Build Scenarios'!$D$1:$O$510, MATCH(1, ('Build Scenarios'!$C$1:$C$510= $C52) * ('Build Scenarios'!$B$1:$B$510 = $AU52), 0), MATCH(BG$12, 'Build Scenarios'!$D$5:$O$5, 0))
* INDEX('Cost Data'!$N$1:$U$500, MATCH(1, ('Cost Data'!$B$1:$B$500 = $AU52) * ('Cost Data'!$C$1:$C$500 = $AV52), 0), MATCH($C52, 'Cost Data'!$N$12:$U$12, 0)), 0)</f>
        <v>0</v>
      </c>
      <c r="BH52" s="4" cm="1">
        <f t="array" aca="1" ref="BH52" ca="1">IFERROR(INDEX('Build Scenarios'!$D$1:$O$510, MATCH(1, ('Build Scenarios'!$C$1:$C$510= $C52) * ('Build Scenarios'!$B$1:$B$510 = $AU52), 0), MATCH(BH$12, 'Build Scenarios'!$D$5:$O$5, 0))
* INDEX('Cost Data'!$N$1:$U$500, MATCH(1, ('Cost Data'!$B$1:$B$500 = $AU52) * ('Cost Data'!$C$1:$C$500 = $AV52), 0), MATCH($C52, 'Cost Data'!$N$12:$U$12, 0)), 0)</f>
        <v>0</v>
      </c>
      <c r="BJ52" s="11" t="str">
        <f>BM49</f>
        <v>Cape Mendocino</v>
      </c>
      <c r="BK52" s="11" cm="1">
        <f t="array" aca="1" ref="BK52" ca="1">INDEX('Cost Scenario Settings'!$D$32:$L$101, MATCH(1, ('Cost Scenario Settings'!$C$32:$C$101 = $B52) * ('Cost Scenario Settings'!$B$32:$B$101 = BJ52), 0), MATCH($C52, 'Cost Scenario Settings'!$D$31:$L$31, 0))</f>
        <v>0</v>
      </c>
      <c r="BL52" s="4" cm="1">
        <f t="array" aca="1" ref="BL52" ca="1">IFERROR(INDEX('Build Scenarios'!$D$1:$O$510, MATCH(1, ('Build Scenarios'!$C$1:$C$510= $C52) * ('Build Scenarios'!$B$1:$B$510 = $BJ52), 0), MATCH(BL$12, 'Build Scenarios'!$D$5:$O$5, 0))
* INDEX('Cost Data'!$N$1:$U$500, MATCH(1, ('Cost Data'!$B$1:$B$500 = $BJ52) * ('Cost Data'!$C$1:$C$500 = $BK52), 0), MATCH($C52, 'Cost Data'!$N$12:$U$12, 0)), 0)</f>
        <v>0</v>
      </c>
      <c r="BM52" s="4" cm="1">
        <f t="array" aca="1" ref="BM52" ca="1">IFERROR(INDEX('Build Scenarios'!$D$1:$O$510, MATCH(1, ('Build Scenarios'!$C$1:$C$510= $C52) * ('Build Scenarios'!$B$1:$B$510 = $BJ52), 0), MATCH(BM$12, 'Build Scenarios'!$D$5:$O$5, 0))
* INDEX('Cost Data'!$N$1:$U$500, MATCH(1, ('Cost Data'!$B$1:$B$500 = $BJ52) * ('Cost Data'!$C$1:$C$500 = $BK52), 0), MATCH($C52, 'Cost Data'!$N$12:$U$12, 0)), 0)</f>
        <v>0</v>
      </c>
      <c r="BN52" s="4" cm="1">
        <f t="array" aca="1" ref="BN52" ca="1">IFERROR(INDEX('Build Scenarios'!$D$1:$O$510, MATCH(1, ('Build Scenarios'!$C$1:$C$510= $C52) * ('Build Scenarios'!$B$1:$B$510 = $BJ52), 0), MATCH(BN$12, 'Build Scenarios'!$D$5:$O$5, 0))
* INDEX('Cost Data'!$N$1:$U$500, MATCH(1, ('Cost Data'!$B$1:$B$500 = $BJ52) * ('Cost Data'!$C$1:$C$500 = $BK52), 0), MATCH($C52, 'Cost Data'!$N$12:$U$12, 0)), 0)</f>
        <v>0</v>
      </c>
      <c r="BO52" s="4" cm="1">
        <f t="array" aca="1" ref="BO52" ca="1">IFERROR(INDEX('Build Scenarios'!$D$1:$O$510, MATCH(1, ('Build Scenarios'!$C$1:$C$510= $C52) * ('Build Scenarios'!$B$1:$B$510 = $BJ52), 0), MATCH(BO$12, 'Build Scenarios'!$D$5:$O$5, 0))
* INDEX('Cost Data'!$N$1:$U$500, MATCH(1, ('Cost Data'!$B$1:$B$500 = $BJ52) * ('Cost Data'!$C$1:$C$500 = $BK52), 0), MATCH($C52, 'Cost Data'!$N$12:$U$12, 0)), 0)</f>
        <v>0</v>
      </c>
      <c r="BP52" s="4" cm="1">
        <f t="array" aca="1" ref="BP52" ca="1">IFERROR(INDEX('Build Scenarios'!$D$1:$O$510, MATCH(1, ('Build Scenarios'!$C$1:$C$510= $C52) * ('Build Scenarios'!$B$1:$B$510 = $BJ52), 0), MATCH(BP$12, 'Build Scenarios'!$D$5:$O$5, 0))
* INDEX('Cost Data'!$N$1:$U$500, MATCH(1, ('Cost Data'!$B$1:$B$500 = $BJ52) * ('Cost Data'!$C$1:$C$500 = $BK52), 0), MATCH($C52, 'Cost Data'!$N$12:$U$12, 0)), 0)</f>
        <v>0</v>
      </c>
      <c r="BQ52" s="4" cm="1">
        <f t="array" aca="1" ref="BQ52" ca="1">IFERROR(INDEX('Build Scenarios'!$D$1:$O$510, MATCH(1, ('Build Scenarios'!$C$1:$C$510= $C52) * ('Build Scenarios'!$B$1:$B$510 = $BJ52), 0), MATCH(BQ$12, 'Build Scenarios'!$D$5:$O$5, 0))
* INDEX('Cost Data'!$N$1:$U$500, MATCH(1, ('Cost Data'!$B$1:$B$500 = $BJ52) * ('Cost Data'!$C$1:$C$500 = $BK52), 0), MATCH($C52, 'Cost Data'!$N$12:$U$12, 0)), 0)</f>
        <v>0</v>
      </c>
      <c r="BR52" s="4" cm="1">
        <f t="array" aca="1" ref="BR52" ca="1">IFERROR(INDEX('Build Scenarios'!$D$1:$O$510, MATCH(1, ('Build Scenarios'!$C$1:$C$510= $C52) * ('Build Scenarios'!$B$1:$B$510 = $BJ52), 0), MATCH(BR$12, 'Build Scenarios'!$D$5:$O$5, 0))
* INDEX('Cost Data'!$N$1:$U$500, MATCH(1, ('Cost Data'!$B$1:$B$500 = $BJ52) * ('Cost Data'!$C$1:$C$500 = $BK52), 0), MATCH($C52, 'Cost Data'!$N$12:$U$12, 0)), 0)</f>
        <v>0</v>
      </c>
      <c r="BS52" s="4" cm="1">
        <f t="array" aca="1" ref="BS52" ca="1">IFERROR(INDEX('Build Scenarios'!$D$1:$O$510, MATCH(1, ('Build Scenarios'!$C$1:$C$510= $C52) * ('Build Scenarios'!$B$1:$B$510 = $BJ52), 0), MATCH(BS$12, 'Build Scenarios'!$D$5:$O$5, 0))
* INDEX('Cost Data'!$N$1:$U$500, MATCH(1, ('Cost Data'!$B$1:$B$500 = $BJ52) * ('Cost Data'!$C$1:$C$500 = $BK52), 0), MATCH($C52, 'Cost Data'!$N$12:$U$12, 0)), 0)</f>
        <v>0</v>
      </c>
      <c r="BT52" s="4" cm="1">
        <f t="array" aca="1" ref="BT52" ca="1">IFERROR(INDEX('Build Scenarios'!$D$1:$O$510, MATCH(1, ('Build Scenarios'!$C$1:$C$510= $C52) * ('Build Scenarios'!$B$1:$B$510 = $BJ52), 0), MATCH(BT$12, 'Build Scenarios'!$D$5:$O$5, 0))
* INDEX('Cost Data'!$N$1:$U$500, MATCH(1, ('Cost Data'!$B$1:$B$500 = $BJ52) * ('Cost Data'!$C$1:$C$500 = $BK52), 0), MATCH($C52, 'Cost Data'!$N$12:$U$12, 0)), 0)</f>
        <v>0</v>
      </c>
      <c r="BU52" s="4" cm="1">
        <f t="array" aca="1" ref="BU52" ca="1">IFERROR(INDEX('Build Scenarios'!$D$1:$O$510, MATCH(1, ('Build Scenarios'!$C$1:$C$510= $C52) * ('Build Scenarios'!$B$1:$B$510 = $BJ52), 0), MATCH(BU$12, 'Build Scenarios'!$D$5:$O$5, 0))
* INDEX('Cost Data'!$N$1:$U$500, MATCH(1, ('Cost Data'!$B$1:$B$500 = $BJ52) * ('Cost Data'!$C$1:$C$500 = $BK52), 0), MATCH($C52, 'Cost Data'!$N$12:$U$12, 0)), 0)</f>
        <v>0</v>
      </c>
      <c r="BV52" s="4" cm="1">
        <f t="array" aca="1" ref="BV52" ca="1">IFERROR(INDEX('Build Scenarios'!$D$1:$O$510, MATCH(1, ('Build Scenarios'!$C$1:$C$510= $C52) * ('Build Scenarios'!$B$1:$B$510 = $BJ52), 0), MATCH(BV$12, 'Build Scenarios'!$D$5:$O$5, 0))
* INDEX('Cost Data'!$N$1:$U$500, MATCH(1, ('Cost Data'!$B$1:$B$500 = $BJ52) * ('Cost Data'!$C$1:$C$500 = $BK52), 0), MATCH($C52, 'Cost Data'!$N$12:$U$12, 0)), 0)</f>
        <v>0</v>
      </c>
      <c r="BW52" s="4" cm="1">
        <f t="array" aca="1" ref="BW52" ca="1">IFERROR(INDEX('Build Scenarios'!$D$1:$O$510, MATCH(1, ('Build Scenarios'!$C$1:$C$510= $C52) * ('Build Scenarios'!$B$1:$B$510 = $BJ52), 0), MATCH(BW$12, 'Build Scenarios'!$D$5:$O$5, 0))
* INDEX('Cost Data'!$N$1:$U$500, MATCH(1, ('Cost Data'!$B$1:$B$500 = $BJ52) * ('Cost Data'!$C$1:$C$500 = $BK52), 0), MATCH($C52, 'Cost Data'!$N$12:$U$12, 0)), 0)</f>
        <v>0</v>
      </c>
    </row>
    <row r="53" spans="2:75" x14ac:dyDescent="0.2">
      <c r="B53" s="11" t="str">
        <f ca="1">B52</f>
        <v>Tx - Mid + Humboldt Adjustment</v>
      </c>
      <c r="C53" s="8" t="s">
        <v>55</v>
      </c>
      <c r="D53" s="4">
        <f t="shared" ca="1" si="29"/>
        <v>0</v>
      </c>
      <c r="E53" s="4">
        <f t="shared" ca="1" si="29"/>
        <v>0</v>
      </c>
      <c r="F53" s="4">
        <f t="shared" ca="1" si="29"/>
        <v>0</v>
      </c>
      <c r="G53" s="4">
        <f t="shared" ca="1" si="29"/>
        <v>0</v>
      </c>
      <c r="H53" s="4">
        <f t="shared" ca="1" si="29"/>
        <v>0</v>
      </c>
      <c r="I53" s="4">
        <f t="shared" ca="1" si="29"/>
        <v>0</v>
      </c>
      <c r="J53" s="4">
        <f t="shared" ca="1" si="29"/>
        <v>0</v>
      </c>
      <c r="K53" s="4">
        <f t="shared" ca="1" si="29"/>
        <v>0</v>
      </c>
      <c r="L53" s="4">
        <f t="shared" ca="1" si="29"/>
        <v>11.530433540305474</v>
      </c>
      <c r="M53" s="4">
        <f t="shared" ca="1" si="29"/>
        <v>11.530433540305474</v>
      </c>
      <c r="N53" s="4">
        <f t="shared" ca="1" si="29"/>
        <v>11.530433540305474</v>
      </c>
      <c r="O53" s="4">
        <f t="shared" ca="1" si="29"/>
        <v>11.530433540305474</v>
      </c>
      <c r="Q53" s="11" t="str">
        <f>Q52</f>
        <v>Morro Bay</v>
      </c>
      <c r="R53" s="11" t="str" cm="1">
        <f t="array" aca="1" ref="R53" ca="1">INDEX('Cost Scenario Settings'!$D$32:$L$101, MATCH(1, ('Cost Scenario Settings'!$C$32:$C$101 = $B53) * ('Cost Scenario Settings'!$B$32:$B$101 = Q53), 0), MATCH($C53, 'Cost Scenario Settings'!$D$31:$L$31, 0))</f>
        <v>Tx - PSP Morro</v>
      </c>
      <c r="S53" s="4" cm="1">
        <f t="array" aca="1" ref="S53" ca="1">IFERROR(INDEX('Build Scenarios'!$D$1:$O$510, MATCH(1, ('Build Scenarios'!$C$1:$C$510= $C53) * ('Build Scenarios'!$B$1:$B$510 = $Q53), 0), MATCH(S$12, 'Build Scenarios'!$D$5:$O$5, 0))
* INDEX('Cost Data'!$N$1:$U$500, MATCH(1, ('Cost Data'!$B$1:$B$500 = $Q53) * ('Cost Data'!$C$1:$C$500 = $R53), 0), MATCH($C53, 'Cost Data'!$N$12:$U$12, 0)), 0)</f>
        <v>0</v>
      </c>
      <c r="T53" s="4" cm="1">
        <f t="array" aca="1" ref="T53" ca="1">IFERROR(INDEX('Build Scenarios'!$D$1:$O$510, MATCH(1, ('Build Scenarios'!$C$1:$C$510= $C53) * ('Build Scenarios'!$B$1:$B$510 = $Q53), 0), MATCH(T$12, 'Build Scenarios'!$D$5:$O$5, 0))
* INDEX('Cost Data'!$N$1:$U$500, MATCH(1, ('Cost Data'!$B$1:$B$500 = $Q53) * ('Cost Data'!$C$1:$C$500 = $R53), 0), MATCH($C53, 'Cost Data'!$N$12:$U$12, 0)), 0)</f>
        <v>0</v>
      </c>
      <c r="U53" s="4" cm="1">
        <f t="array" aca="1" ref="U53" ca="1">IFERROR(INDEX('Build Scenarios'!$D$1:$O$510, MATCH(1, ('Build Scenarios'!$C$1:$C$510= $C53) * ('Build Scenarios'!$B$1:$B$510 = $Q53), 0), MATCH(U$12, 'Build Scenarios'!$D$5:$O$5, 0))
* INDEX('Cost Data'!$N$1:$U$500, MATCH(1, ('Cost Data'!$B$1:$B$500 = $Q53) * ('Cost Data'!$C$1:$C$500 = $R53), 0), MATCH($C53, 'Cost Data'!$N$12:$U$12, 0)), 0)</f>
        <v>0</v>
      </c>
      <c r="V53" s="4" cm="1">
        <f t="array" aca="1" ref="V53" ca="1">IFERROR(INDEX('Build Scenarios'!$D$1:$O$510, MATCH(1, ('Build Scenarios'!$C$1:$C$510= $C53) * ('Build Scenarios'!$B$1:$B$510 = $Q53), 0), MATCH(V$12, 'Build Scenarios'!$D$5:$O$5, 0))
* INDEX('Cost Data'!$N$1:$U$500, MATCH(1, ('Cost Data'!$B$1:$B$500 = $Q53) * ('Cost Data'!$C$1:$C$500 = $R53), 0), MATCH($C53, 'Cost Data'!$N$12:$U$12, 0)), 0)</f>
        <v>0</v>
      </c>
      <c r="W53" s="4" cm="1">
        <f t="array" aca="1" ref="W53" ca="1">IFERROR(INDEX('Build Scenarios'!$D$1:$O$510, MATCH(1, ('Build Scenarios'!$C$1:$C$510= $C53) * ('Build Scenarios'!$B$1:$B$510 = $Q53), 0), MATCH(W$12, 'Build Scenarios'!$D$5:$O$5, 0))
* INDEX('Cost Data'!$N$1:$U$500, MATCH(1, ('Cost Data'!$B$1:$B$500 = $Q53) * ('Cost Data'!$C$1:$C$500 = $R53), 0), MATCH($C53, 'Cost Data'!$N$12:$U$12, 0)), 0)</f>
        <v>0</v>
      </c>
      <c r="X53" s="4" cm="1">
        <f t="array" aca="1" ref="X53" ca="1">IFERROR(INDEX('Build Scenarios'!$D$1:$O$510, MATCH(1, ('Build Scenarios'!$C$1:$C$510= $C53) * ('Build Scenarios'!$B$1:$B$510 = $Q53), 0), MATCH(X$12, 'Build Scenarios'!$D$5:$O$5, 0))
* INDEX('Cost Data'!$N$1:$U$500, MATCH(1, ('Cost Data'!$B$1:$B$500 = $Q53) * ('Cost Data'!$C$1:$C$500 = $R53), 0), MATCH($C53, 'Cost Data'!$N$12:$U$12, 0)), 0)</f>
        <v>0</v>
      </c>
      <c r="Y53" s="4" cm="1">
        <f t="array" aca="1" ref="Y53" ca="1">IFERROR(INDEX('Build Scenarios'!$D$1:$O$510, MATCH(1, ('Build Scenarios'!$C$1:$C$510= $C53) * ('Build Scenarios'!$B$1:$B$510 = $Q53), 0), MATCH(Y$12, 'Build Scenarios'!$D$5:$O$5, 0))
* INDEX('Cost Data'!$N$1:$U$500, MATCH(1, ('Cost Data'!$B$1:$B$500 = $Q53) * ('Cost Data'!$C$1:$C$500 = $R53), 0), MATCH($C53, 'Cost Data'!$N$12:$U$12, 0)), 0)</f>
        <v>0</v>
      </c>
      <c r="Z53" s="4" cm="1">
        <f t="array" aca="1" ref="Z53" ca="1">IFERROR(INDEX('Build Scenarios'!$D$1:$O$510, MATCH(1, ('Build Scenarios'!$C$1:$C$510= $C53) * ('Build Scenarios'!$B$1:$B$510 = $Q53), 0), MATCH(Z$12, 'Build Scenarios'!$D$5:$O$5, 0))
* INDEX('Cost Data'!$N$1:$U$500, MATCH(1, ('Cost Data'!$B$1:$B$500 = $Q53) * ('Cost Data'!$C$1:$C$500 = $R53), 0), MATCH($C53, 'Cost Data'!$N$12:$U$12, 0)), 0)</f>
        <v>0</v>
      </c>
      <c r="AA53" s="4" cm="1">
        <f t="array" aca="1" ref="AA53" ca="1">IFERROR(INDEX('Build Scenarios'!$D$1:$O$510, MATCH(1, ('Build Scenarios'!$C$1:$C$510= $C53) * ('Build Scenarios'!$B$1:$B$510 = $Q53), 0), MATCH(AA$12, 'Build Scenarios'!$D$5:$O$5, 0))
* INDEX('Cost Data'!$N$1:$U$500, MATCH(1, ('Cost Data'!$B$1:$B$500 = $Q53) * ('Cost Data'!$C$1:$C$500 = $R53), 0), MATCH($C53, 'Cost Data'!$N$12:$U$12, 0)), 0)</f>
        <v>11.530433540305474</v>
      </c>
      <c r="AB53" s="4" cm="1">
        <f t="array" aca="1" ref="AB53" ca="1">IFERROR(INDEX('Build Scenarios'!$D$1:$O$510, MATCH(1, ('Build Scenarios'!$C$1:$C$510= $C53) * ('Build Scenarios'!$B$1:$B$510 = $Q53), 0), MATCH(AB$12, 'Build Scenarios'!$D$5:$O$5, 0))
* INDEX('Cost Data'!$N$1:$U$500, MATCH(1, ('Cost Data'!$B$1:$B$500 = $Q53) * ('Cost Data'!$C$1:$C$500 = $R53), 0), MATCH($C53, 'Cost Data'!$N$12:$U$12, 0)), 0)</f>
        <v>11.530433540305474</v>
      </c>
      <c r="AC53" s="4" cm="1">
        <f t="array" aca="1" ref="AC53" ca="1">IFERROR(INDEX('Build Scenarios'!$D$1:$O$510, MATCH(1, ('Build Scenarios'!$C$1:$C$510= $C53) * ('Build Scenarios'!$B$1:$B$510 = $Q53), 0), MATCH(AC$12, 'Build Scenarios'!$D$5:$O$5, 0))
* INDEX('Cost Data'!$N$1:$U$500, MATCH(1, ('Cost Data'!$B$1:$B$500 = $Q53) * ('Cost Data'!$C$1:$C$500 = $R53), 0), MATCH($C53, 'Cost Data'!$N$12:$U$12, 0)), 0)</f>
        <v>11.530433540305474</v>
      </c>
      <c r="AD53" s="4" cm="1">
        <f t="array" aca="1" ref="AD53" ca="1">IFERROR(INDEX('Build Scenarios'!$D$1:$O$510, MATCH(1, ('Build Scenarios'!$C$1:$C$510= $C53) * ('Build Scenarios'!$B$1:$B$510 = $Q53), 0), MATCH(AD$12, 'Build Scenarios'!$D$5:$O$5, 0))
* INDEX('Cost Data'!$N$1:$U$500, MATCH(1, ('Cost Data'!$B$1:$B$500 = $Q53) * ('Cost Data'!$C$1:$C$500 = $R53), 0), MATCH($C53, 'Cost Data'!$N$12:$U$12, 0)), 0)</f>
        <v>11.530433540305474</v>
      </c>
      <c r="AF53" s="11" t="str">
        <f>AF52</f>
        <v>Humboldt Bay</v>
      </c>
      <c r="AG53" s="11" cm="1">
        <f t="array" aca="1" ref="AG53" ca="1">INDEX('Cost Scenario Settings'!$D$32:$L$101, MATCH(1, ('Cost Scenario Settings'!$C$32:$C$101 = $B53) * ('Cost Scenario Settings'!$B$32:$B$101 = AF53), 0), MATCH($C53, 'Cost Scenario Settings'!$D$31:$L$31, 0))</f>
        <v>0</v>
      </c>
      <c r="AH53" s="4" cm="1">
        <f t="array" aca="1" ref="AH53" ca="1">IFERROR(INDEX('Build Scenarios'!$D$1:$O$510, MATCH(1, ('Build Scenarios'!$C$1:$C$510= $C53) * ('Build Scenarios'!$B$1:$B$510 = $AF53), 0), MATCH(AH$12, 'Build Scenarios'!$D$5:$O$5, 0))
* INDEX('Cost Data'!$N$1:$U$500, MATCH(1, ('Cost Data'!$B$1:$B$500 = $AF53) * ('Cost Data'!$C$1:$C$500 = $AG53), 0), MATCH($C53, 'Cost Data'!$N$12:$U$12, 0)), 0)</f>
        <v>0</v>
      </c>
      <c r="AI53" s="4" cm="1">
        <f t="array" aca="1" ref="AI53" ca="1">IFERROR(INDEX('Build Scenarios'!$D$1:$O$510, MATCH(1, ('Build Scenarios'!$C$1:$C$510= $C53) * ('Build Scenarios'!$B$1:$B$510 = $AF53), 0), MATCH(AI$12, 'Build Scenarios'!$D$5:$O$5, 0))
* INDEX('Cost Data'!$N$1:$U$500, MATCH(1, ('Cost Data'!$B$1:$B$500 = $AF53) * ('Cost Data'!$C$1:$C$500 = $AG53), 0), MATCH($C53, 'Cost Data'!$N$12:$U$12, 0)), 0)</f>
        <v>0</v>
      </c>
      <c r="AJ53" s="4" cm="1">
        <f t="array" aca="1" ref="AJ53" ca="1">IFERROR(INDEX('Build Scenarios'!$D$1:$O$510, MATCH(1, ('Build Scenarios'!$C$1:$C$510= $C53) * ('Build Scenarios'!$B$1:$B$510 = $AF53), 0), MATCH(AJ$12, 'Build Scenarios'!$D$5:$O$5, 0))
* INDEX('Cost Data'!$N$1:$U$500, MATCH(1, ('Cost Data'!$B$1:$B$500 = $AF53) * ('Cost Data'!$C$1:$C$500 = $AG53), 0), MATCH($C53, 'Cost Data'!$N$12:$U$12, 0)), 0)</f>
        <v>0</v>
      </c>
      <c r="AK53" s="4" cm="1">
        <f t="array" aca="1" ref="AK53" ca="1">IFERROR(INDEX('Build Scenarios'!$D$1:$O$510, MATCH(1, ('Build Scenarios'!$C$1:$C$510= $C53) * ('Build Scenarios'!$B$1:$B$510 = $AF53), 0), MATCH(AK$12, 'Build Scenarios'!$D$5:$O$5, 0))
* INDEX('Cost Data'!$N$1:$U$500, MATCH(1, ('Cost Data'!$B$1:$B$500 = $AF53) * ('Cost Data'!$C$1:$C$500 = $AG53), 0), MATCH($C53, 'Cost Data'!$N$12:$U$12, 0)), 0)</f>
        <v>0</v>
      </c>
      <c r="AL53" s="4" cm="1">
        <f t="array" aca="1" ref="AL53" ca="1">IFERROR(INDEX('Build Scenarios'!$D$1:$O$510, MATCH(1, ('Build Scenarios'!$C$1:$C$510= $C53) * ('Build Scenarios'!$B$1:$B$510 = $AF53), 0), MATCH(AL$12, 'Build Scenarios'!$D$5:$O$5, 0))
* INDEX('Cost Data'!$N$1:$U$500, MATCH(1, ('Cost Data'!$B$1:$B$500 = $AF53) * ('Cost Data'!$C$1:$C$500 = $AG53), 0), MATCH($C53, 'Cost Data'!$N$12:$U$12, 0)), 0)</f>
        <v>0</v>
      </c>
      <c r="AM53" s="4" cm="1">
        <f t="array" aca="1" ref="AM53" ca="1">IFERROR(INDEX('Build Scenarios'!$D$1:$O$510, MATCH(1, ('Build Scenarios'!$C$1:$C$510= $C53) * ('Build Scenarios'!$B$1:$B$510 = $AF53), 0), MATCH(AM$12, 'Build Scenarios'!$D$5:$O$5, 0))
* INDEX('Cost Data'!$N$1:$U$500, MATCH(1, ('Cost Data'!$B$1:$B$500 = $AF53) * ('Cost Data'!$C$1:$C$500 = $AG53), 0), MATCH($C53, 'Cost Data'!$N$12:$U$12, 0)), 0)</f>
        <v>0</v>
      </c>
      <c r="AN53" s="4" cm="1">
        <f t="array" aca="1" ref="AN53" ca="1">IFERROR(INDEX('Build Scenarios'!$D$1:$O$510, MATCH(1, ('Build Scenarios'!$C$1:$C$510= $C53) * ('Build Scenarios'!$B$1:$B$510 = $AF53), 0), MATCH(AN$12, 'Build Scenarios'!$D$5:$O$5, 0))
* INDEX('Cost Data'!$N$1:$U$500, MATCH(1, ('Cost Data'!$B$1:$B$500 = $AF53) * ('Cost Data'!$C$1:$C$500 = $AG53), 0), MATCH($C53, 'Cost Data'!$N$12:$U$12, 0)), 0)</f>
        <v>0</v>
      </c>
      <c r="AO53" s="4" cm="1">
        <f t="array" aca="1" ref="AO53" ca="1">IFERROR(INDEX('Build Scenarios'!$D$1:$O$510, MATCH(1, ('Build Scenarios'!$C$1:$C$510= $C53) * ('Build Scenarios'!$B$1:$B$510 = $AF53), 0), MATCH(AO$12, 'Build Scenarios'!$D$5:$O$5, 0))
* INDEX('Cost Data'!$N$1:$U$500, MATCH(1, ('Cost Data'!$B$1:$B$500 = $AF53) * ('Cost Data'!$C$1:$C$500 = $AG53), 0), MATCH($C53, 'Cost Data'!$N$12:$U$12, 0)), 0)</f>
        <v>0</v>
      </c>
      <c r="AP53" s="4" cm="1">
        <f t="array" aca="1" ref="AP53" ca="1">IFERROR(INDEX('Build Scenarios'!$D$1:$O$510, MATCH(1, ('Build Scenarios'!$C$1:$C$510= $C53) * ('Build Scenarios'!$B$1:$B$510 = $AF53), 0), MATCH(AP$12, 'Build Scenarios'!$D$5:$O$5, 0))
* INDEX('Cost Data'!$N$1:$U$500, MATCH(1, ('Cost Data'!$B$1:$B$500 = $AF53) * ('Cost Data'!$C$1:$C$500 = $AG53), 0), MATCH($C53, 'Cost Data'!$N$12:$U$12, 0)), 0)</f>
        <v>0</v>
      </c>
      <c r="AQ53" s="4" cm="1">
        <f t="array" aca="1" ref="AQ53" ca="1">IFERROR(INDEX('Build Scenarios'!$D$1:$O$510, MATCH(1, ('Build Scenarios'!$C$1:$C$510= $C53) * ('Build Scenarios'!$B$1:$B$510 = $AF53), 0), MATCH(AQ$12, 'Build Scenarios'!$D$5:$O$5, 0))
* INDEX('Cost Data'!$N$1:$U$500, MATCH(1, ('Cost Data'!$B$1:$B$500 = $AF53) * ('Cost Data'!$C$1:$C$500 = $AG53), 0), MATCH($C53, 'Cost Data'!$N$12:$U$12, 0)), 0)</f>
        <v>0</v>
      </c>
      <c r="AR53" s="4" cm="1">
        <f t="array" aca="1" ref="AR53" ca="1">IFERROR(INDEX('Build Scenarios'!$D$1:$O$510, MATCH(1, ('Build Scenarios'!$C$1:$C$510= $C53) * ('Build Scenarios'!$B$1:$B$510 = $AF53), 0), MATCH(AR$12, 'Build Scenarios'!$D$5:$O$5, 0))
* INDEX('Cost Data'!$N$1:$U$500, MATCH(1, ('Cost Data'!$B$1:$B$500 = $AF53) * ('Cost Data'!$C$1:$C$500 = $AG53), 0), MATCH($C53, 'Cost Data'!$N$12:$U$12, 0)), 0)</f>
        <v>0</v>
      </c>
      <c r="AS53" s="4" cm="1">
        <f t="array" aca="1" ref="AS53" ca="1">IFERROR(INDEX('Build Scenarios'!$D$1:$O$510, MATCH(1, ('Build Scenarios'!$C$1:$C$510= $C53) * ('Build Scenarios'!$B$1:$B$510 = $AF53), 0), MATCH(AS$12, 'Build Scenarios'!$D$5:$O$5, 0))
* INDEX('Cost Data'!$N$1:$U$500, MATCH(1, ('Cost Data'!$B$1:$B$500 = $AF53) * ('Cost Data'!$C$1:$C$500 = $AG53), 0), MATCH($C53, 'Cost Data'!$N$12:$U$12, 0)), 0)</f>
        <v>0</v>
      </c>
      <c r="AU53" s="11" t="str">
        <f>AU52</f>
        <v>Del Norte</v>
      </c>
      <c r="AV53" s="11" cm="1">
        <f t="array" aca="1" ref="AV53" ca="1">INDEX('Cost Scenario Settings'!$D$32:$L$101, MATCH(1, ('Cost Scenario Settings'!$C$32:$C$101 = $B53) * ('Cost Scenario Settings'!$B$32:$B$101 = AU53), 0), MATCH($C53, 'Cost Scenario Settings'!$D$31:$L$31, 0))</f>
        <v>0</v>
      </c>
      <c r="AW53" s="4" cm="1">
        <f t="array" aca="1" ref="AW53" ca="1">IFERROR(INDEX('Build Scenarios'!$D$1:$O$510, MATCH(1, ('Build Scenarios'!$C$1:$C$510= $C53) * ('Build Scenarios'!$B$1:$B$510 = $AU53), 0), MATCH(AW$12, 'Build Scenarios'!$D$5:$O$5, 0))
* INDEX('Cost Data'!$N$1:$U$500, MATCH(1, ('Cost Data'!$B$1:$B$500 = $AU53) * ('Cost Data'!$C$1:$C$500 = $AV53), 0), MATCH($C53, 'Cost Data'!$N$12:$U$12, 0)), 0)</f>
        <v>0</v>
      </c>
      <c r="AX53" s="4" cm="1">
        <f t="array" aca="1" ref="AX53" ca="1">IFERROR(INDEX('Build Scenarios'!$D$1:$O$510, MATCH(1, ('Build Scenarios'!$C$1:$C$510= $C53) * ('Build Scenarios'!$B$1:$B$510 = $AU53), 0), MATCH(AX$12, 'Build Scenarios'!$D$5:$O$5, 0))
* INDEX('Cost Data'!$N$1:$U$500, MATCH(1, ('Cost Data'!$B$1:$B$500 = $AU53) * ('Cost Data'!$C$1:$C$500 = $AV53), 0), MATCH($C53, 'Cost Data'!$N$12:$U$12, 0)), 0)</f>
        <v>0</v>
      </c>
      <c r="AY53" s="4" cm="1">
        <f t="array" aca="1" ref="AY53" ca="1">IFERROR(INDEX('Build Scenarios'!$D$1:$O$510, MATCH(1, ('Build Scenarios'!$C$1:$C$510= $C53) * ('Build Scenarios'!$B$1:$B$510 = $AU53), 0), MATCH(AY$12, 'Build Scenarios'!$D$5:$O$5, 0))
* INDEX('Cost Data'!$N$1:$U$500, MATCH(1, ('Cost Data'!$B$1:$B$500 = $AU53) * ('Cost Data'!$C$1:$C$500 = $AV53), 0), MATCH($C53, 'Cost Data'!$N$12:$U$12, 0)), 0)</f>
        <v>0</v>
      </c>
      <c r="AZ53" s="4" cm="1">
        <f t="array" aca="1" ref="AZ53" ca="1">IFERROR(INDEX('Build Scenarios'!$D$1:$O$510, MATCH(1, ('Build Scenarios'!$C$1:$C$510= $C53) * ('Build Scenarios'!$B$1:$B$510 = $AU53), 0), MATCH(AZ$12, 'Build Scenarios'!$D$5:$O$5, 0))
* INDEX('Cost Data'!$N$1:$U$500, MATCH(1, ('Cost Data'!$B$1:$B$500 = $AU53) * ('Cost Data'!$C$1:$C$500 = $AV53), 0), MATCH($C53, 'Cost Data'!$N$12:$U$12, 0)), 0)</f>
        <v>0</v>
      </c>
      <c r="BA53" s="4" cm="1">
        <f t="array" aca="1" ref="BA53" ca="1">IFERROR(INDEX('Build Scenarios'!$D$1:$O$510, MATCH(1, ('Build Scenarios'!$C$1:$C$510= $C53) * ('Build Scenarios'!$B$1:$B$510 = $AU53), 0), MATCH(BA$12, 'Build Scenarios'!$D$5:$O$5, 0))
* INDEX('Cost Data'!$N$1:$U$500, MATCH(1, ('Cost Data'!$B$1:$B$500 = $AU53) * ('Cost Data'!$C$1:$C$500 = $AV53), 0), MATCH($C53, 'Cost Data'!$N$12:$U$12, 0)), 0)</f>
        <v>0</v>
      </c>
      <c r="BB53" s="4" cm="1">
        <f t="array" aca="1" ref="BB53" ca="1">IFERROR(INDEX('Build Scenarios'!$D$1:$O$510, MATCH(1, ('Build Scenarios'!$C$1:$C$510= $C53) * ('Build Scenarios'!$B$1:$B$510 = $AU53), 0), MATCH(BB$12, 'Build Scenarios'!$D$5:$O$5, 0))
* INDEX('Cost Data'!$N$1:$U$500, MATCH(1, ('Cost Data'!$B$1:$B$500 = $AU53) * ('Cost Data'!$C$1:$C$500 = $AV53), 0), MATCH($C53, 'Cost Data'!$N$12:$U$12, 0)), 0)</f>
        <v>0</v>
      </c>
      <c r="BC53" s="4" cm="1">
        <f t="array" aca="1" ref="BC53" ca="1">IFERROR(INDEX('Build Scenarios'!$D$1:$O$510, MATCH(1, ('Build Scenarios'!$C$1:$C$510= $C53) * ('Build Scenarios'!$B$1:$B$510 = $AU53), 0), MATCH(BC$12, 'Build Scenarios'!$D$5:$O$5, 0))
* INDEX('Cost Data'!$N$1:$U$500, MATCH(1, ('Cost Data'!$B$1:$B$500 = $AU53) * ('Cost Data'!$C$1:$C$500 = $AV53), 0), MATCH($C53, 'Cost Data'!$N$12:$U$12, 0)), 0)</f>
        <v>0</v>
      </c>
      <c r="BD53" s="4" cm="1">
        <f t="array" aca="1" ref="BD53" ca="1">IFERROR(INDEX('Build Scenarios'!$D$1:$O$510, MATCH(1, ('Build Scenarios'!$C$1:$C$510= $C53) * ('Build Scenarios'!$B$1:$B$510 = $AU53), 0), MATCH(BD$12, 'Build Scenarios'!$D$5:$O$5, 0))
* INDEX('Cost Data'!$N$1:$U$500, MATCH(1, ('Cost Data'!$B$1:$B$500 = $AU53) * ('Cost Data'!$C$1:$C$500 = $AV53), 0), MATCH($C53, 'Cost Data'!$N$12:$U$12, 0)), 0)</f>
        <v>0</v>
      </c>
      <c r="BE53" s="4" cm="1">
        <f t="array" aca="1" ref="BE53" ca="1">IFERROR(INDEX('Build Scenarios'!$D$1:$O$510, MATCH(1, ('Build Scenarios'!$C$1:$C$510= $C53) * ('Build Scenarios'!$B$1:$B$510 = $AU53), 0), MATCH(BE$12, 'Build Scenarios'!$D$5:$O$5, 0))
* INDEX('Cost Data'!$N$1:$U$500, MATCH(1, ('Cost Data'!$B$1:$B$500 = $AU53) * ('Cost Data'!$C$1:$C$500 = $AV53), 0), MATCH($C53, 'Cost Data'!$N$12:$U$12, 0)), 0)</f>
        <v>0</v>
      </c>
      <c r="BF53" s="4" cm="1">
        <f t="array" aca="1" ref="BF53" ca="1">IFERROR(INDEX('Build Scenarios'!$D$1:$O$510, MATCH(1, ('Build Scenarios'!$C$1:$C$510= $C53) * ('Build Scenarios'!$B$1:$B$510 = $AU53), 0), MATCH(BF$12, 'Build Scenarios'!$D$5:$O$5, 0))
* INDEX('Cost Data'!$N$1:$U$500, MATCH(1, ('Cost Data'!$B$1:$B$500 = $AU53) * ('Cost Data'!$C$1:$C$500 = $AV53), 0), MATCH($C53, 'Cost Data'!$N$12:$U$12, 0)), 0)</f>
        <v>0</v>
      </c>
      <c r="BG53" s="4" cm="1">
        <f t="array" aca="1" ref="BG53" ca="1">IFERROR(INDEX('Build Scenarios'!$D$1:$O$510, MATCH(1, ('Build Scenarios'!$C$1:$C$510= $C53) * ('Build Scenarios'!$B$1:$B$510 = $AU53), 0), MATCH(BG$12, 'Build Scenarios'!$D$5:$O$5, 0))
* INDEX('Cost Data'!$N$1:$U$500, MATCH(1, ('Cost Data'!$B$1:$B$500 = $AU53) * ('Cost Data'!$C$1:$C$500 = $AV53), 0), MATCH($C53, 'Cost Data'!$N$12:$U$12, 0)), 0)</f>
        <v>0</v>
      </c>
      <c r="BH53" s="4" cm="1">
        <f t="array" aca="1" ref="BH53" ca="1">IFERROR(INDEX('Build Scenarios'!$D$1:$O$510, MATCH(1, ('Build Scenarios'!$C$1:$C$510= $C53) * ('Build Scenarios'!$B$1:$B$510 = $AU53), 0), MATCH(BH$12, 'Build Scenarios'!$D$5:$O$5, 0))
* INDEX('Cost Data'!$N$1:$U$500, MATCH(1, ('Cost Data'!$B$1:$B$500 = $AU53) * ('Cost Data'!$C$1:$C$500 = $AV53), 0), MATCH($C53, 'Cost Data'!$N$12:$U$12, 0)), 0)</f>
        <v>0</v>
      </c>
      <c r="BJ53" s="11" t="str">
        <f>BJ52</f>
        <v>Cape Mendocino</v>
      </c>
      <c r="BK53" s="11" cm="1">
        <f t="array" aca="1" ref="BK53" ca="1">INDEX('Cost Scenario Settings'!$D$32:$L$101, MATCH(1, ('Cost Scenario Settings'!$C$32:$C$101 = $B53) * ('Cost Scenario Settings'!$B$32:$B$101 = BJ53), 0), MATCH($C53, 'Cost Scenario Settings'!$D$31:$L$31, 0))</f>
        <v>0</v>
      </c>
      <c r="BL53" s="4" cm="1">
        <f t="array" aca="1" ref="BL53" ca="1">IFERROR(INDEX('Build Scenarios'!$D$1:$O$510, MATCH(1, ('Build Scenarios'!$C$1:$C$510= $C53) * ('Build Scenarios'!$B$1:$B$510 = $BJ53), 0), MATCH(BL$12, 'Build Scenarios'!$D$5:$O$5, 0))
* INDEX('Cost Data'!$N$1:$U$500, MATCH(1, ('Cost Data'!$B$1:$B$500 = $BJ53) * ('Cost Data'!$C$1:$C$500 = $BK53), 0), MATCH($C53, 'Cost Data'!$N$12:$U$12, 0)), 0)</f>
        <v>0</v>
      </c>
      <c r="BM53" s="4" cm="1">
        <f t="array" aca="1" ref="BM53" ca="1">IFERROR(INDEX('Build Scenarios'!$D$1:$O$510, MATCH(1, ('Build Scenarios'!$C$1:$C$510= $C53) * ('Build Scenarios'!$B$1:$B$510 = $BJ53), 0), MATCH(BM$12, 'Build Scenarios'!$D$5:$O$5, 0))
* INDEX('Cost Data'!$N$1:$U$500, MATCH(1, ('Cost Data'!$B$1:$B$500 = $BJ53) * ('Cost Data'!$C$1:$C$500 = $BK53), 0), MATCH($C53, 'Cost Data'!$N$12:$U$12, 0)), 0)</f>
        <v>0</v>
      </c>
      <c r="BN53" s="4" cm="1">
        <f t="array" aca="1" ref="BN53" ca="1">IFERROR(INDEX('Build Scenarios'!$D$1:$O$510, MATCH(1, ('Build Scenarios'!$C$1:$C$510= $C53) * ('Build Scenarios'!$B$1:$B$510 = $BJ53), 0), MATCH(BN$12, 'Build Scenarios'!$D$5:$O$5, 0))
* INDEX('Cost Data'!$N$1:$U$500, MATCH(1, ('Cost Data'!$B$1:$B$500 = $BJ53) * ('Cost Data'!$C$1:$C$500 = $BK53), 0), MATCH($C53, 'Cost Data'!$N$12:$U$12, 0)), 0)</f>
        <v>0</v>
      </c>
      <c r="BO53" s="4" cm="1">
        <f t="array" aca="1" ref="BO53" ca="1">IFERROR(INDEX('Build Scenarios'!$D$1:$O$510, MATCH(1, ('Build Scenarios'!$C$1:$C$510= $C53) * ('Build Scenarios'!$B$1:$B$510 = $BJ53), 0), MATCH(BO$12, 'Build Scenarios'!$D$5:$O$5, 0))
* INDEX('Cost Data'!$N$1:$U$500, MATCH(1, ('Cost Data'!$B$1:$B$500 = $BJ53) * ('Cost Data'!$C$1:$C$500 = $BK53), 0), MATCH($C53, 'Cost Data'!$N$12:$U$12, 0)), 0)</f>
        <v>0</v>
      </c>
      <c r="BP53" s="4" cm="1">
        <f t="array" aca="1" ref="BP53" ca="1">IFERROR(INDEX('Build Scenarios'!$D$1:$O$510, MATCH(1, ('Build Scenarios'!$C$1:$C$510= $C53) * ('Build Scenarios'!$B$1:$B$510 = $BJ53), 0), MATCH(BP$12, 'Build Scenarios'!$D$5:$O$5, 0))
* INDEX('Cost Data'!$N$1:$U$500, MATCH(1, ('Cost Data'!$B$1:$B$500 = $BJ53) * ('Cost Data'!$C$1:$C$500 = $BK53), 0), MATCH($C53, 'Cost Data'!$N$12:$U$12, 0)), 0)</f>
        <v>0</v>
      </c>
      <c r="BQ53" s="4" cm="1">
        <f t="array" aca="1" ref="BQ53" ca="1">IFERROR(INDEX('Build Scenarios'!$D$1:$O$510, MATCH(1, ('Build Scenarios'!$C$1:$C$510= $C53) * ('Build Scenarios'!$B$1:$B$510 = $BJ53), 0), MATCH(BQ$12, 'Build Scenarios'!$D$5:$O$5, 0))
* INDEX('Cost Data'!$N$1:$U$500, MATCH(1, ('Cost Data'!$B$1:$B$500 = $BJ53) * ('Cost Data'!$C$1:$C$500 = $BK53), 0), MATCH($C53, 'Cost Data'!$N$12:$U$12, 0)), 0)</f>
        <v>0</v>
      </c>
      <c r="BR53" s="4" cm="1">
        <f t="array" aca="1" ref="BR53" ca="1">IFERROR(INDEX('Build Scenarios'!$D$1:$O$510, MATCH(1, ('Build Scenarios'!$C$1:$C$510= $C53) * ('Build Scenarios'!$B$1:$B$510 = $BJ53), 0), MATCH(BR$12, 'Build Scenarios'!$D$5:$O$5, 0))
* INDEX('Cost Data'!$N$1:$U$500, MATCH(1, ('Cost Data'!$B$1:$B$500 = $BJ53) * ('Cost Data'!$C$1:$C$500 = $BK53), 0), MATCH($C53, 'Cost Data'!$N$12:$U$12, 0)), 0)</f>
        <v>0</v>
      </c>
      <c r="BS53" s="4" cm="1">
        <f t="array" aca="1" ref="BS53" ca="1">IFERROR(INDEX('Build Scenarios'!$D$1:$O$510, MATCH(1, ('Build Scenarios'!$C$1:$C$510= $C53) * ('Build Scenarios'!$B$1:$B$510 = $BJ53), 0), MATCH(BS$12, 'Build Scenarios'!$D$5:$O$5, 0))
* INDEX('Cost Data'!$N$1:$U$500, MATCH(1, ('Cost Data'!$B$1:$B$500 = $BJ53) * ('Cost Data'!$C$1:$C$500 = $BK53), 0), MATCH($C53, 'Cost Data'!$N$12:$U$12, 0)), 0)</f>
        <v>0</v>
      </c>
      <c r="BT53" s="4" cm="1">
        <f t="array" aca="1" ref="BT53" ca="1">IFERROR(INDEX('Build Scenarios'!$D$1:$O$510, MATCH(1, ('Build Scenarios'!$C$1:$C$510= $C53) * ('Build Scenarios'!$B$1:$B$510 = $BJ53), 0), MATCH(BT$12, 'Build Scenarios'!$D$5:$O$5, 0))
* INDEX('Cost Data'!$N$1:$U$500, MATCH(1, ('Cost Data'!$B$1:$B$500 = $BJ53) * ('Cost Data'!$C$1:$C$500 = $BK53), 0), MATCH($C53, 'Cost Data'!$N$12:$U$12, 0)), 0)</f>
        <v>0</v>
      </c>
      <c r="BU53" s="4" cm="1">
        <f t="array" aca="1" ref="BU53" ca="1">IFERROR(INDEX('Build Scenarios'!$D$1:$O$510, MATCH(1, ('Build Scenarios'!$C$1:$C$510= $C53) * ('Build Scenarios'!$B$1:$B$510 = $BJ53), 0), MATCH(BU$12, 'Build Scenarios'!$D$5:$O$5, 0))
* INDEX('Cost Data'!$N$1:$U$500, MATCH(1, ('Cost Data'!$B$1:$B$500 = $BJ53) * ('Cost Data'!$C$1:$C$500 = $BK53), 0), MATCH($C53, 'Cost Data'!$N$12:$U$12, 0)), 0)</f>
        <v>0</v>
      </c>
      <c r="BV53" s="4" cm="1">
        <f t="array" aca="1" ref="BV53" ca="1">IFERROR(INDEX('Build Scenarios'!$D$1:$O$510, MATCH(1, ('Build Scenarios'!$C$1:$C$510= $C53) * ('Build Scenarios'!$B$1:$B$510 = $BJ53), 0), MATCH(BV$12, 'Build Scenarios'!$D$5:$O$5, 0))
* INDEX('Cost Data'!$N$1:$U$500, MATCH(1, ('Cost Data'!$B$1:$B$500 = $BJ53) * ('Cost Data'!$C$1:$C$500 = $BK53), 0), MATCH($C53, 'Cost Data'!$N$12:$U$12, 0)), 0)</f>
        <v>0</v>
      </c>
      <c r="BW53" s="4" cm="1">
        <f t="array" aca="1" ref="BW53" ca="1">IFERROR(INDEX('Build Scenarios'!$D$1:$O$510, MATCH(1, ('Build Scenarios'!$C$1:$C$510= $C53) * ('Build Scenarios'!$B$1:$B$510 = $BJ53), 0), MATCH(BW$12, 'Build Scenarios'!$D$5:$O$5, 0))
* INDEX('Cost Data'!$N$1:$U$500, MATCH(1, ('Cost Data'!$B$1:$B$500 = $BJ53) * ('Cost Data'!$C$1:$C$500 = $BK53), 0), MATCH($C53, 'Cost Data'!$N$12:$U$12, 0)), 0)</f>
        <v>0</v>
      </c>
    </row>
    <row r="54" spans="2:75" x14ac:dyDescent="0.2">
      <c r="B54" s="11" t="str">
        <f t="shared" ref="B54:B60" ca="1" si="30">B53</f>
        <v>Tx - Mid + Humboldt Adjustment</v>
      </c>
      <c r="C54" s="8" t="s">
        <v>56</v>
      </c>
      <c r="D54" s="4">
        <f t="shared" ca="1" si="29"/>
        <v>0</v>
      </c>
      <c r="E54" s="4">
        <f t="shared" ca="1" si="29"/>
        <v>0</v>
      </c>
      <c r="F54" s="4">
        <f t="shared" ca="1" si="29"/>
        <v>0</v>
      </c>
      <c r="G54" s="4">
        <f t="shared" ca="1" si="29"/>
        <v>0</v>
      </c>
      <c r="H54" s="4">
        <f t="shared" ca="1" si="29"/>
        <v>0</v>
      </c>
      <c r="I54" s="4">
        <f t="shared" ca="1" si="29"/>
        <v>0</v>
      </c>
      <c r="J54" s="4">
        <f t="shared" ca="1" si="29"/>
        <v>0</v>
      </c>
      <c r="K54" s="4">
        <f t="shared" ca="1" si="29"/>
        <v>0</v>
      </c>
      <c r="L54" s="4">
        <f t="shared" ca="1" si="29"/>
        <v>11.530433540305474</v>
      </c>
      <c r="M54" s="4">
        <f t="shared" ca="1" si="29"/>
        <v>11.530433540305474</v>
      </c>
      <c r="N54" s="4">
        <f t="shared" ca="1" si="29"/>
        <v>11.530433540305474</v>
      </c>
      <c r="O54" s="4">
        <f t="shared" ca="1" si="29"/>
        <v>11.530433540305474</v>
      </c>
      <c r="Q54" s="11" t="str">
        <f t="shared" ref="Q54:Q60" si="31">Q53</f>
        <v>Morro Bay</v>
      </c>
      <c r="R54" s="11" t="str" cm="1">
        <f t="array" aca="1" ref="R54" ca="1">INDEX('Cost Scenario Settings'!$D$32:$L$101, MATCH(1, ('Cost Scenario Settings'!$C$32:$C$101 = $B54) * ('Cost Scenario Settings'!$B$32:$B$101 = Q54), 0), MATCH($C54, 'Cost Scenario Settings'!$D$31:$L$31, 0))</f>
        <v>Tx - PSP Morro</v>
      </c>
      <c r="S54" s="4" cm="1">
        <f t="array" aca="1" ref="S54" ca="1">IFERROR(INDEX('Build Scenarios'!$D$1:$O$510, MATCH(1, ('Build Scenarios'!$C$1:$C$510= $C54) * ('Build Scenarios'!$B$1:$B$510 = $Q54), 0), MATCH(S$12, 'Build Scenarios'!$D$5:$O$5, 0))
* INDEX('Cost Data'!$N$1:$U$500, MATCH(1, ('Cost Data'!$B$1:$B$500 = $Q54) * ('Cost Data'!$C$1:$C$500 = $R54), 0), MATCH($C54, 'Cost Data'!$N$12:$U$12, 0)), 0)</f>
        <v>0</v>
      </c>
      <c r="T54" s="4" cm="1">
        <f t="array" aca="1" ref="T54" ca="1">IFERROR(INDEX('Build Scenarios'!$D$1:$O$510, MATCH(1, ('Build Scenarios'!$C$1:$C$510= $C54) * ('Build Scenarios'!$B$1:$B$510 = $Q54), 0), MATCH(T$12, 'Build Scenarios'!$D$5:$O$5, 0))
* INDEX('Cost Data'!$N$1:$U$500, MATCH(1, ('Cost Data'!$B$1:$B$500 = $Q54) * ('Cost Data'!$C$1:$C$500 = $R54), 0), MATCH($C54, 'Cost Data'!$N$12:$U$12, 0)), 0)</f>
        <v>0</v>
      </c>
      <c r="U54" s="4" cm="1">
        <f t="array" aca="1" ref="U54" ca="1">IFERROR(INDEX('Build Scenarios'!$D$1:$O$510, MATCH(1, ('Build Scenarios'!$C$1:$C$510= $C54) * ('Build Scenarios'!$B$1:$B$510 = $Q54), 0), MATCH(U$12, 'Build Scenarios'!$D$5:$O$5, 0))
* INDEX('Cost Data'!$N$1:$U$500, MATCH(1, ('Cost Data'!$B$1:$B$500 = $Q54) * ('Cost Data'!$C$1:$C$500 = $R54), 0), MATCH($C54, 'Cost Data'!$N$12:$U$12, 0)), 0)</f>
        <v>0</v>
      </c>
      <c r="V54" s="4" cm="1">
        <f t="array" aca="1" ref="V54" ca="1">IFERROR(INDEX('Build Scenarios'!$D$1:$O$510, MATCH(1, ('Build Scenarios'!$C$1:$C$510= $C54) * ('Build Scenarios'!$B$1:$B$510 = $Q54), 0), MATCH(V$12, 'Build Scenarios'!$D$5:$O$5, 0))
* INDEX('Cost Data'!$N$1:$U$500, MATCH(1, ('Cost Data'!$B$1:$B$500 = $Q54) * ('Cost Data'!$C$1:$C$500 = $R54), 0), MATCH($C54, 'Cost Data'!$N$12:$U$12, 0)), 0)</f>
        <v>0</v>
      </c>
      <c r="W54" s="4" cm="1">
        <f t="array" aca="1" ref="W54" ca="1">IFERROR(INDEX('Build Scenarios'!$D$1:$O$510, MATCH(1, ('Build Scenarios'!$C$1:$C$510= $C54) * ('Build Scenarios'!$B$1:$B$510 = $Q54), 0), MATCH(W$12, 'Build Scenarios'!$D$5:$O$5, 0))
* INDEX('Cost Data'!$N$1:$U$500, MATCH(1, ('Cost Data'!$B$1:$B$500 = $Q54) * ('Cost Data'!$C$1:$C$500 = $R54), 0), MATCH($C54, 'Cost Data'!$N$12:$U$12, 0)), 0)</f>
        <v>0</v>
      </c>
      <c r="X54" s="4" cm="1">
        <f t="array" aca="1" ref="X54" ca="1">IFERROR(INDEX('Build Scenarios'!$D$1:$O$510, MATCH(1, ('Build Scenarios'!$C$1:$C$510= $C54) * ('Build Scenarios'!$B$1:$B$510 = $Q54), 0), MATCH(X$12, 'Build Scenarios'!$D$5:$O$5, 0))
* INDEX('Cost Data'!$N$1:$U$500, MATCH(1, ('Cost Data'!$B$1:$B$500 = $Q54) * ('Cost Data'!$C$1:$C$500 = $R54), 0), MATCH($C54, 'Cost Data'!$N$12:$U$12, 0)), 0)</f>
        <v>0</v>
      </c>
      <c r="Y54" s="4" cm="1">
        <f t="array" aca="1" ref="Y54" ca="1">IFERROR(INDEX('Build Scenarios'!$D$1:$O$510, MATCH(1, ('Build Scenarios'!$C$1:$C$510= $C54) * ('Build Scenarios'!$B$1:$B$510 = $Q54), 0), MATCH(Y$12, 'Build Scenarios'!$D$5:$O$5, 0))
* INDEX('Cost Data'!$N$1:$U$500, MATCH(1, ('Cost Data'!$B$1:$B$500 = $Q54) * ('Cost Data'!$C$1:$C$500 = $R54), 0), MATCH($C54, 'Cost Data'!$N$12:$U$12, 0)), 0)</f>
        <v>0</v>
      </c>
      <c r="Z54" s="4" cm="1">
        <f t="array" aca="1" ref="Z54" ca="1">IFERROR(INDEX('Build Scenarios'!$D$1:$O$510, MATCH(1, ('Build Scenarios'!$C$1:$C$510= $C54) * ('Build Scenarios'!$B$1:$B$510 = $Q54), 0), MATCH(Z$12, 'Build Scenarios'!$D$5:$O$5, 0))
* INDEX('Cost Data'!$N$1:$U$500, MATCH(1, ('Cost Data'!$B$1:$B$500 = $Q54) * ('Cost Data'!$C$1:$C$500 = $R54), 0), MATCH($C54, 'Cost Data'!$N$12:$U$12, 0)), 0)</f>
        <v>0</v>
      </c>
      <c r="AA54" s="4" cm="1">
        <f t="array" aca="1" ref="AA54" ca="1">IFERROR(INDEX('Build Scenarios'!$D$1:$O$510, MATCH(1, ('Build Scenarios'!$C$1:$C$510= $C54) * ('Build Scenarios'!$B$1:$B$510 = $Q54), 0), MATCH(AA$12, 'Build Scenarios'!$D$5:$O$5, 0))
* INDEX('Cost Data'!$N$1:$U$500, MATCH(1, ('Cost Data'!$B$1:$B$500 = $Q54) * ('Cost Data'!$C$1:$C$500 = $R54), 0), MATCH($C54, 'Cost Data'!$N$12:$U$12, 0)), 0)</f>
        <v>11.530433540305474</v>
      </c>
      <c r="AB54" s="4" cm="1">
        <f t="array" aca="1" ref="AB54" ca="1">IFERROR(INDEX('Build Scenarios'!$D$1:$O$510, MATCH(1, ('Build Scenarios'!$C$1:$C$510= $C54) * ('Build Scenarios'!$B$1:$B$510 = $Q54), 0), MATCH(AB$12, 'Build Scenarios'!$D$5:$O$5, 0))
* INDEX('Cost Data'!$N$1:$U$500, MATCH(1, ('Cost Data'!$B$1:$B$500 = $Q54) * ('Cost Data'!$C$1:$C$500 = $R54), 0), MATCH($C54, 'Cost Data'!$N$12:$U$12, 0)), 0)</f>
        <v>11.530433540305474</v>
      </c>
      <c r="AC54" s="4" cm="1">
        <f t="array" aca="1" ref="AC54" ca="1">IFERROR(INDEX('Build Scenarios'!$D$1:$O$510, MATCH(1, ('Build Scenarios'!$C$1:$C$510= $C54) * ('Build Scenarios'!$B$1:$B$510 = $Q54), 0), MATCH(AC$12, 'Build Scenarios'!$D$5:$O$5, 0))
* INDEX('Cost Data'!$N$1:$U$500, MATCH(1, ('Cost Data'!$B$1:$B$500 = $Q54) * ('Cost Data'!$C$1:$C$500 = $R54), 0), MATCH($C54, 'Cost Data'!$N$12:$U$12, 0)), 0)</f>
        <v>11.530433540305474</v>
      </c>
      <c r="AD54" s="4" cm="1">
        <f t="array" aca="1" ref="AD54" ca="1">IFERROR(INDEX('Build Scenarios'!$D$1:$O$510, MATCH(1, ('Build Scenarios'!$C$1:$C$510= $C54) * ('Build Scenarios'!$B$1:$B$510 = $Q54), 0), MATCH(AD$12, 'Build Scenarios'!$D$5:$O$5, 0))
* INDEX('Cost Data'!$N$1:$U$500, MATCH(1, ('Cost Data'!$B$1:$B$500 = $Q54) * ('Cost Data'!$C$1:$C$500 = $R54), 0), MATCH($C54, 'Cost Data'!$N$12:$U$12, 0)), 0)</f>
        <v>11.530433540305474</v>
      </c>
      <c r="AF54" s="11" t="str">
        <f t="shared" ref="AF54:AF60" si="32">AF53</f>
        <v>Humboldt Bay</v>
      </c>
      <c r="AG54" s="11" cm="1">
        <f t="array" aca="1" ref="AG54" ca="1">INDEX('Cost Scenario Settings'!$D$32:$L$101, MATCH(1, ('Cost Scenario Settings'!$C$32:$C$101 = $B54) * ('Cost Scenario Settings'!$B$32:$B$101 = AF54), 0), MATCH($C54, 'Cost Scenario Settings'!$D$31:$L$31, 0))</f>
        <v>0</v>
      </c>
      <c r="AH54" s="4" cm="1">
        <f t="array" aca="1" ref="AH54" ca="1">IFERROR(INDEX('Build Scenarios'!$D$1:$O$510, MATCH(1, ('Build Scenarios'!$C$1:$C$510= $C54) * ('Build Scenarios'!$B$1:$B$510 = $AF54), 0), MATCH(AH$12, 'Build Scenarios'!$D$5:$O$5, 0))
* INDEX('Cost Data'!$N$1:$U$500, MATCH(1, ('Cost Data'!$B$1:$B$500 = $AF54) * ('Cost Data'!$C$1:$C$500 = $AG54), 0), MATCH($C54, 'Cost Data'!$N$12:$U$12, 0)), 0)</f>
        <v>0</v>
      </c>
      <c r="AI54" s="4" cm="1">
        <f t="array" aca="1" ref="AI54" ca="1">IFERROR(INDEX('Build Scenarios'!$D$1:$O$510, MATCH(1, ('Build Scenarios'!$C$1:$C$510= $C54) * ('Build Scenarios'!$B$1:$B$510 = $AF54), 0), MATCH(AI$12, 'Build Scenarios'!$D$5:$O$5, 0))
* INDEX('Cost Data'!$N$1:$U$500, MATCH(1, ('Cost Data'!$B$1:$B$500 = $AF54) * ('Cost Data'!$C$1:$C$500 = $AG54), 0), MATCH($C54, 'Cost Data'!$N$12:$U$12, 0)), 0)</f>
        <v>0</v>
      </c>
      <c r="AJ54" s="4" cm="1">
        <f t="array" aca="1" ref="AJ54" ca="1">IFERROR(INDEX('Build Scenarios'!$D$1:$O$510, MATCH(1, ('Build Scenarios'!$C$1:$C$510= $C54) * ('Build Scenarios'!$B$1:$B$510 = $AF54), 0), MATCH(AJ$12, 'Build Scenarios'!$D$5:$O$5, 0))
* INDEX('Cost Data'!$N$1:$U$500, MATCH(1, ('Cost Data'!$B$1:$B$500 = $AF54) * ('Cost Data'!$C$1:$C$500 = $AG54), 0), MATCH($C54, 'Cost Data'!$N$12:$U$12, 0)), 0)</f>
        <v>0</v>
      </c>
      <c r="AK54" s="4" cm="1">
        <f t="array" aca="1" ref="AK54" ca="1">IFERROR(INDEX('Build Scenarios'!$D$1:$O$510, MATCH(1, ('Build Scenarios'!$C$1:$C$510= $C54) * ('Build Scenarios'!$B$1:$B$510 = $AF54), 0), MATCH(AK$12, 'Build Scenarios'!$D$5:$O$5, 0))
* INDEX('Cost Data'!$N$1:$U$500, MATCH(1, ('Cost Data'!$B$1:$B$500 = $AF54) * ('Cost Data'!$C$1:$C$500 = $AG54), 0), MATCH($C54, 'Cost Data'!$N$12:$U$12, 0)), 0)</f>
        <v>0</v>
      </c>
      <c r="AL54" s="4" cm="1">
        <f t="array" aca="1" ref="AL54" ca="1">IFERROR(INDEX('Build Scenarios'!$D$1:$O$510, MATCH(1, ('Build Scenarios'!$C$1:$C$510= $C54) * ('Build Scenarios'!$B$1:$B$510 = $AF54), 0), MATCH(AL$12, 'Build Scenarios'!$D$5:$O$5, 0))
* INDEX('Cost Data'!$N$1:$U$500, MATCH(1, ('Cost Data'!$B$1:$B$500 = $AF54) * ('Cost Data'!$C$1:$C$500 = $AG54), 0), MATCH($C54, 'Cost Data'!$N$12:$U$12, 0)), 0)</f>
        <v>0</v>
      </c>
      <c r="AM54" s="4" cm="1">
        <f t="array" aca="1" ref="AM54" ca="1">IFERROR(INDEX('Build Scenarios'!$D$1:$O$510, MATCH(1, ('Build Scenarios'!$C$1:$C$510= $C54) * ('Build Scenarios'!$B$1:$B$510 = $AF54), 0), MATCH(AM$12, 'Build Scenarios'!$D$5:$O$5, 0))
* INDEX('Cost Data'!$N$1:$U$500, MATCH(1, ('Cost Data'!$B$1:$B$500 = $AF54) * ('Cost Data'!$C$1:$C$500 = $AG54), 0), MATCH($C54, 'Cost Data'!$N$12:$U$12, 0)), 0)</f>
        <v>0</v>
      </c>
      <c r="AN54" s="4" cm="1">
        <f t="array" aca="1" ref="AN54" ca="1">IFERROR(INDEX('Build Scenarios'!$D$1:$O$510, MATCH(1, ('Build Scenarios'!$C$1:$C$510= $C54) * ('Build Scenarios'!$B$1:$B$510 = $AF54), 0), MATCH(AN$12, 'Build Scenarios'!$D$5:$O$5, 0))
* INDEX('Cost Data'!$N$1:$U$500, MATCH(1, ('Cost Data'!$B$1:$B$500 = $AF54) * ('Cost Data'!$C$1:$C$500 = $AG54), 0), MATCH($C54, 'Cost Data'!$N$12:$U$12, 0)), 0)</f>
        <v>0</v>
      </c>
      <c r="AO54" s="4" cm="1">
        <f t="array" aca="1" ref="AO54" ca="1">IFERROR(INDEX('Build Scenarios'!$D$1:$O$510, MATCH(1, ('Build Scenarios'!$C$1:$C$510= $C54) * ('Build Scenarios'!$B$1:$B$510 = $AF54), 0), MATCH(AO$12, 'Build Scenarios'!$D$5:$O$5, 0))
* INDEX('Cost Data'!$N$1:$U$500, MATCH(1, ('Cost Data'!$B$1:$B$500 = $AF54) * ('Cost Data'!$C$1:$C$500 = $AG54), 0), MATCH($C54, 'Cost Data'!$N$12:$U$12, 0)), 0)</f>
        <v>0</v>
      </c>
      <c r="AP54" s="4" cm="1">
        <f t="array" aca="1" ref="AP54" ca="1">IFERROR(INDEX('Build Scenarios'!$D$1:$O$510, MATCH(1, ('Build Scenarios'!$C$1:$C$510= $C54) * ('Build Scenarios'!$B$1:$B$510 = $AF54), 0), MATCH(AP$12, 'Build Scenarios'!$D$5:$O$5, 0))
* INDEX('Cost Data'!$N$1:$U$500, MATCH(1, ('Cost Data'!$B$1:$B$500 = $AF54) * ('Cost Data'!$C$1:$C$500 = $AG54), 0), MATCH($C54, 'Cost Data'!$N$12:$U$12, 0)), 0)</f>
        <v>0</v>
      </c>
      <c r="AQ54" s="4" cm="1">
        <f t="array" aca="1" ref="AQ54" ca="1">IFERROR(INDEX('Build Scenarios'!$D$1:$O$510, MATCH(1, ('Build Scenarios'!$C$1:$C$510= $C54) * ('Build Scenarios'!$B$1:$B$510 = $AF54), 0), MATCH(AQ$12, 'Build Scenarios'!$D$5:$O$5, 0))
* INDEX('Cost Data'!$N$1:$U$500, MATCH(1, ('Cost Data'!$B$1:$B$500 = $AF54) * ('Cost Data'!$C$1:$C$500 = $AG54), 0), MATCH($C54, 'Cost Data'!$N$12:$U$12, 0)), 0)</f>
        <v>0</v>
      </c>
      <c r="AR54" s="4" cm="1">
        <f t="array" aca="1" ref="AR54" ca="1">IFERROR(INDEX('Build Scenarios'!$D$1:$O$510, MATCH(1, ('Build Scenarios'!$C$1:$C$510= $C54) * ('Build Scenarios'!$B$1:$B$510 = $AF54), 0), MATCH(AR$12, 'Build Scenarios'!$D$5:$O$5, 0))
* INDEX('Cost Data'!$N$1:$U$500, MATCH(1, ('Cost Data'!$B$1:$B$500 = $AF54) * ('Cost Data'!$C$1:$C$500 = $AG54), 0), MATCH($C54, 'Cost Data'!$N$12:$U$12, 0)), 0)</f>
        <v>0</v>
      </c>
      <c r="AS54" s="4" cm="1">
        <f t="array" aca="1" ref="AS54" ca="1">IFERROR(INDEX('Build Scenarios'!$D$1:$O$510, MATCH(1, ('Build Scenarios'!$C$1:$C$510= $C54) * ('Build Scenarios'!$B$1:$B$510 = $AF54), 0), MATCH(AS$12, 'Build Scenarios'!$D$5:$O$5, 0))
* INDEX('Cost Data'!$N$1:$U$500, MATCH(1, ('Cost Data'!$B$1:$B$500 = $AF54) * ('Cost Data'!$C$1:$C$500 = $AG54), 0), MATCH($C54, 'Cost Data'!$N$12:$U$12, 0)), 0)</f>
        <v>0</v>
      </c>
      <c r="AU54" s="11" t="str">
        <f t="shared" ref="AU54:AU60" si="33">AU53</f>
        <v>Del Norte</v>
      </c>
      <c r="AV54" s="11" cm="1">
        <f t="array" aca="1" ref="AV54" ca="1">INDEX('Cost Scenario Settings'!$D$32:$L$101, MATCH(1, ('Cost Scenario Settings'!$C$32:$C$101 = $B54) * ('Cost Scenario Settings'!$B$32:$B$101 = AU54), 0), MATCH($C54, 'Cost Scenario Settings'!$D$31:$L$31, 0))</f>
        <v>0</v>
      </c>
      <c r="AW54" s="4" cm="1">
        <f t="array" aca="1" ref="AW54" ca="1">IFERROR(INDEX('Build Scenarios'!$D$1:$O$510, MATCH(1, ('Build Scenarios'!$C$1:$C$510= $C54) * ('Build Scenarios'!$B$1:$B$510 = $AU54), 0), MATCH(AW$12, 'Build Scenarios'!$D$5:$O$5, 0))
* INDEX('Cost Data'!$N$1:$U$500, MATCH(1, ('Cost Data'!$B$1:$B$500 = $AU54) * ('Cost Data'!$C$1:$C$500 = $AV54), 0), MATCH($C54, 'Cost Data'!$N$12:$U$12, 0)), 0)</f>
        <v>0</v>
      </c>
      <c r="AX54" s="4" cm="1">
        <f t="array" aca="1" ref="AX54" ca="1">IFERROR(INDEX('Build Scenarios'!$D$1:$O$510, MATCH(1, ('Build Scenarios'!$C$1:$C$510= $C54) * ('Build Scenarios'!$B$1:$B$510 = $AU54), 0), MATCH(AX$12, 'Build Scenarios'!$D$5:$O$5, 0))
* INDEX('Cost Data'!$N$1:$U$500, MATCH(1, ('Cost Data'!$B$1:$B$500 = $AU54) * ('Cost Data'!$C$1:$C$500 = $AV54), 0), MATCH($C54, 'Cost Data'!$N$12:$U$12, 0)), 0)</f>
        <v>0</v>
      </c>
      <c r="AY54" s="4" cm="1">
        <f t="array" aca="1" ref="AY54" ca="1">IFERROR(INDEX('Build Scenarios'!$D$1:$O$510, MATCH(1, ('Build Scenarios'!$C$1:$C$510= $C54) * ('Build Scenarios'!$B$1:$B$510 = $AU54), 0), MATCH(AY$12, 'Build Scenarios'!$D$5:$O$5, 0))
* INDEX('Cost Data'!$N$1:$U$500, MATCH(1, ('Cost Data'!$B$1:$B$500 = $AU54) * ('Cost Data'!$C$1:$C$500 = $AV54), 0), MATCH($C54, 'Cost Data'!$N$12:$U$12, 0)), 0)</f>
        <v>0</v>
      </c>
      <c r="AZ54" s="4" cm="1">
        <f t="array" aca="1" ref="AZ54" ca="1">IFERROR(INDEX('Build Scenarios'!$D$1:$O$510, MATCH(1, ('Build Scenarios'!$C$1:$C$510= $C54) * ('Build Scenarios'!$B$1:$B$510 = $AU54), 0), MATCH(AZ$12, 'Build Scenarios'!$D$5:$O$5, 0))
* INDEX('Cost Data'!$N$1:$U$500, MATCH(1, ('Cost Data'!$B$1:$B$500 = $AU54) * ('Cost Data'!$C$1:$C$500 = $AV54), 0), MATCH($C54, 'Cost Data'!$N$12:$U$12, 0)), 0)</f>
        <v>0</v>
      </c>
      <c r="BA54" s="4" cm="1">
        <f t="array" aca="1" ref="BA54" ca="1">IFERROR(INDEX('Build Scenarios'!$D$1:$O$510, MATCH(1, ('Build Scenarios'!$C$1:$C$510= $C54) * ('Build Scenarios'!$B$1:$B$510 = $AU54), 0), MATCH(BA$12, 'Build Scenarios'!$D$5:$O$5, 0))
* INDEX('Cost Data'!$N$1:$U$500, MATCH(1, ('Cost Data'!$B$1:$B$500 = $AU54) * ('Cost Data'!$C$1:$C$500 = $AV54), 0), MATCH($C54, 'Cost Data'!$N$12:$U$12, 0)), 0)</f>
        <v>0</v>
      </c>
      <c r="BB54" s="4" cm="1">
        <f t="array" aca="1" ref="BB54" ca="1">IFERROR(INDEX('Build Scenarios'!$D$1:$O$510, MATCH(1, ('Build Scenarios'!$C$1:$C$510= $C54) * ('Build Scenarios'!$B$1:$B$510 = $AU54), 0), MATCH(BB$12, 'Build Scenarios'!$D$5:$O$5, 0))
* INDEX('Cost Data'!$N$1:$U$500, MATCH(1, ('Cost Data'!$B$1:$B$500 = $AU54) * ('Cost Data'!$C$1:$C$500 = $AV54), 0), MATCH($C54, 'Cost Data'!$N$12:$U$12, 0)), 0)</f>
        <v>0</v>
      </c>
      <c r="BC54" s="4" cm="1">
        <f t="array" aca="1" ref="BC54" ca="1">IFERROR(INDEX('Build Scenarios'!$D$1:$O$510, MATCH(1, ('Build Scenarios'!$C$1:$C$510= $C54) * ('Build Scenarios'!$B$1:$B$510 = $AU54), 0), MATCH(BC$12, 'Build Scenarios'!$D$5:$O$5, 0))
* INDEX('Cost Data'!$N$1:$U$500, MATCH(1, ('Cost Data'!$B$1:$B$500 = $AU54) * ('Cost Data'!$C$1:$C$500 = $AV54), 0), MATCH($C54, 'Cost Data'!$N$12:$U$12, 0)), 0)</f>
        <v>0</v>
      </c>
      <c r="BD54" s="4" cm="1">
        <f t="array" aca="1" ref="BD54" ca="1">IFERROR(INDEX('Build Scenarios'!$D$1:$O$510, MATCH(1, ('Build Scenarios'!$C$1:$C$510= $C54) * ('Build Scenarios'!$B$1:$B$510 = $AU54), 0), MATCH(BD$12, 'Build Scenarios'!$D$5:$O$5, 0))
* INDEX('Cost Data'!$N$1:$U$500, MATCH(1, ('Cost Data'!$B$1:$B$500 = $AU54) * ('Cost Data'!$C$1:$C$500 = $AV54), 0), MATCH($C54, 'Cost Data'!$N$12:$U$12, 0)), 0)</f>
        <v>0</v>
      </c>
      <c r="BE54" s="4" cm="1">
        <f t="array" aca="1" ref="BE54" ca="1">IFERROR(INDEX('Build Scenarios'!$D$1:$O$510, MATCH(1, ('Build Scenarios'!$C$1:$C$510= $C54) * ('Build Scenarios'!$B$1:$B$510 = $AU54), 0), MATCH(BE$12, 'Build Scenarios'!$D$5:$O$5, 0))
* INDEX('Cost Data'!$N$1:$U$500, MATCH(1, ('Cost Data'!$B$1:$B$500 = $AU54) * ('Cost Data'!$C$1:$C$500 = $AV54), 0), MATCH($C54, 'Cost Data'!$N$12:$U$12, 0)), 0)</f>
        <v>0</v>
      </c>
      <c r="BF54" s="4" cm="1">
        <f t="array" aca="1" ref="BF54" ca="1">IFERROR(INDEX('Build Scenarios'!$D$1:$O$510, MATCH(1, ('Build Scenarios'!$C$1:$C$510= $C54) * ('Build Scenarios'!$B$1:$B$510 = $AU54), 0), MATCH(BF$12, 'Build Scenarios'!$D$5:$O$5, 0))
* INDEX('Cost Data'!$N$1:$U$500, MATCH(1, ('Cost Data'!$B$1:$B$500 = $AU54) * ('Cost Data'!$C$1:$C$500 = $AV54), 0), MATCH($C54, 'Cost Data'!$N$12:$U$12, 0)), 0)</f>
        <v>0</v>
      </c>
      <c r="BG54" s="4" cm="1">
        <f t="array" aca="1" ref="BG54" ca="1">IFERROR(INDEX('Build Scenarios'!$D$1:$O$510, MATCH(1, ('Build Scenarios'!$C$1:$C$510= $C54) * ('Build Scenarios'!$B$1:$B$510 = $AU54), 0), MATCH(BG$12, 'Build Scenarios'!$D$5:$O$5, 0))
* INDEX('Cost Data'!$N$1:$U$500, MATCH(1, ('Cost Data'!$B$1:$B$500 = $AU54) * ('Cost Data'!$C$1:$C$500 = $AV54), 0), MATCH($C54, 'Cost Data'!$N$12:$U$12, 0)), 0)</f>
        <v>0</v>
      </c>
      <c r="BH54" s="4" cm="1">
        <f t="array" aca="1" ref="BH54" ca="1">IFERROR(INDEX('Build Scenarios'!$D$1:$O$510, MATCH(1, ('Build Scenarios'!$C$1:$C$510= $C54) * ('Build Scenarios'!$B$1:$B$510 = $AU54), 0), MATCH(BH$12, 'Build Scenarios'!$D$5:$O$5, 0))
* INDEX('Cost Data'!$N$1:$U$500, MATCH(1, ('Cost Data'!$B$1:$B$500 = $AU54) * ('Cost Data'!$C$1:$C$500 = $AV54), 0), MATCH($C54, 'Cost Data'!$N$12:$U$12, 0)), 0)</f>
        <v>0</v>
      </c>
      <c r="BJ54" s="11" t="str">
        <f t="shared" ref="BJ54:BJ60" si="34">BJ53</f>
        <v>Cape Mendocino</v>
      </c>
      <c r="BK54" s="11" cm="1">
        <f t="array" aca="1" ref="BK54" ca="1">INDEX('Cost Scenario Settings'!$D$32:$L$101, MATCH(1, ('Cost Scenario Settings'!$C$32:$C$101 = $B54) * ('Cost Scenario Settings'!$B$32:$B$101 = BJ54), 0), MATCH($C54, 'Cost Scenario Settings'!$D$31:$L$31, 0))</f>
        <v>0</v>
      </c>
      <c r="BL54" s="4" cm="1">
        <f t="array" aca="1" ref="BL54" ca="1">IFERROR(INDEX('Build Scenarios'!$D$1:$O$510, MATCH(1, ('Build Scenarios'!$C$1:$C$510= $C54) * ('Build Scenarios'!$B$1:$B$510 = $BJ54), 0), MATCH(BL$12, 'Build Scenarios'!$D$5:$O$5, 0))
* INDEX('Cost Data'!$N$1:$U$500, MATCH(1, ('Cost Data'!$B$1:$B$500 = $BJ54) * ('Cost Data'!$C$1:$C$500 = $BK54), 0), MATCH($C54, 'Cost Data'!$N$12:$U$12, 0)), 0)</f>
        <v>0</v>
      </c>
      <c r="BM54" s="4" cm="1">
        <f t="array" aca="1" ref="BM54" ca="1">IFERROR(INDEX('Build Scenarios'!$D$1:$O$510, MATCH(1, ('Build Scenarios'!$C$1:$C$510= $C54) * ('Build Scenarios'!$B$1:$B$510 = $BJ54), 0), MATCH(BM$12, 'Build Scenarios'!$D$5:$O$5, 0))
* INDEX('Cost Data'!$N$1:$U$500, MATCH(1, ('Cost Data'!$B$1:$B$500 = $BJ54) * ('Cost Data'!$C$1:$C$500 = $BK54), 0), MATCH($C54, 'Cost Data'!$N$12:$U$12, 0)), 0)</f>
        <v>0</v>
      </c>
      <c r="BN54" s="4" cm="1">
        <f t="array" aca="1" ref="BN54" ca="1">IFERROR(INDEX('Build Scenarios'!$D$1:$O$510, MATCH(1, ('Build Scenarios'!$C$1:$C$510= $C54) * ('Build Scenarios'!$B$1:$B$510 = $BJ54), 0), MATCH(BN$12, 'Build Scenarios'!$D$5:$O$5, 0))
* INDEX('Cost Data'!$N$1:$U$500, MATCH(1, ('Cost Data'!$B$1:$B$500 = $BJ54) * ('Cost Data'!$C$1:$C$500 = $BK54), 0), MATCH($C54, 'Cost Data'!$N$12:$U$12, 0)), 0)</f>
        <v>0</v>
      </c>
      <c r="BO54" s="4" cm="1">
        <f t="array" aca="1" ref="BO54" ca="1">IFERROR(INDEX('Build Scenarios'!$D$1:$O$510, MATCH(1, ('Build Scenarios'!$C$1:$C$510= $C54) * ('Build Scenarios'!$B$1:$B$510 = $BJ54), 0), MATCH(BO$12, 'Build Scenarios'!$D$5:$O$5, 0))
* INDEX('Cost Data'!$N$1:$U$500, MATCH(1, ('Cost Data'!$B$1:$B$500 = $BJ54) * ('Cost Data'!$C$1:$C$500 = $BK54), 0), MATCH($C54, 'Cost Data'!$N$12:$U$12, 0)), 0)</f>
        <v>0</v>
      </c>
      <c r="BP54" s="4" cm="1">
        <f t="array" aca="1" ref="BP54" ca="1">IFERROR(INDEX('Build Scenarios'!$D$1:$O$510, MATCH(1, ('Build Scenarios'!$C$1:$C$510= $C54) * ('Build Scenarios'!$B$1:$B$510 = $BJ54), 0), MATCH(BP$12, 'Build Scenarios'!$D$5:$O$5, 0))
* INDEX('Cost Data'!$N$1:$U$500, MATCH(1, ('Cost Data'!$B$1:$B$500 = $BJ54) * ('Cost Data'!$C$1:$C$500 = $BK54), 0), MATCH($C54, 'Cost Data'!$N$12:$U$12, 0)), 0)</f>
        <v>0</v>
      </c>
      <c r="BQ54" s="4" cm="1">
        <f t="array" aca="1" ref="BQ54" ca="1">IFERROR(INDEX('Build Scenarios'!$D$1:$O$510, MATCH(1, ('Build Scenarios'!$C$1:$C$510= $C54) * ('Build Scenarios'!$B$1:$B$510 = $BJ54), 0), MATCH(BQ$12, 'Build Scenarios'!$D$5:$O$5, 0))
* INDEX('Cost Data'!$N$1:$U$500, MATCH(1, ('Cost Data'!$B$1:$B$500 = $BJ54) * ('Cost Data'!$C$1:$C$500 = $BK54), 0), MATCH($C54, 'Cost Data'!$N$12:$U$12, 0)), 0)</f>
        <v>0</v>
      </c>
      <c r="BR54" s="4" cm="1">
        <f t="array" aca="1" ref="BR54" ca="1">IFERROR(INDEX('Build Scenarios'!$D$1:$O$510, MATCH(1, ('Build Scenarios'!$C$1:$C$510= $C54) * ('Build Scenarios'!$B$1:$B$510 = $BJ54), 0), MATCH(BR$12, 'Build Scenarios'!$D$5:$O$5, 0))
* INDEX('Cost Data'!$N$1:$U$500, MATCH(1, ('Cost Data'!$B$1:$B$500 = $BJ54) * ('Cost Data'!$C$1:$C$500 = $BK54), 0), MATCH($C54, 'Cost Data'!$N$12:$U$12, 0)), 0)</f>
        <v>0</v>
      </c>
      <c r="BS54" s="4" cm="1">
        <f t="array" aca="1" ref="BS54" ca="1">IFERROR(INDEX('Build Scenarios'!$D$1:$O$510, MATCH(1, ('Build Scenarios'!$C$1:$C$510= $C54) * ('Build Scenarios'!$B$1:$B$510 = $BJ54), 0), MATCH(BS$12, 'Build Scenarios'!$D$5:$O$5, 0))
* INDEX('Cost Data'!$N$1:$U$500, MATCH(1, ('Cost Data'!$B$1:$B$500 = $BJ54) * ('Cost Data'!$C$1:$C$500 = $BK54), 0), MATCH($C54, 'Cost Data'!$N$12:$U$12, 0)), 0)</f>
        <v>0</v>
      </c>
      <c r="BT54" s="4" cm="1">
        <f t="array" aca="1" ref="BT54" ca="1">IFERROR(INDEX('Build Scenarios'!$D$1:$O$510, MATCH(1, ('Build Scenarios'!$C$1:$C$510= $C54) * ('Build Scenarios'!$B$1:$B$510 = $BJ54), 0), MATCH(BT$12, 'Build Scenarios'!$D$5:$O$5, 0))
* INDEX('Cost Data'!$N$1:$U$500, MATCH(1, ('Cost Data'!$B$1:$B$500 = $BJ54) * ('Cost Data'!$C$1:$C$500 = $BK54), 0), MATCH($C54, 'Cost Data'!$N$12:$U$12, 0)), 0)</f>
        <v>0</v>
      </c>
      <c r="BU54" s="4" cm="1">
        <f t="array" aca="1" ref="BU54" ca="1">IFERROR(INDEX('Build Scenarios'!$D$1:$O$510, MATCH(1, ('Build Scenarios'!$C$1:$C$510= $C54) * ('Build Scenarios'!$B$1:$B$510 = $BJ54), 0), MATCH(BU$12, 'Build Scenarios'!$D$5:$O$5, 0))
* INDEX('Cost Data'!$N$1:$U$500, MATCH(1, ('Cost Data'!$B$1:$B$500 = $BJ54) * ('Cost Data'!$C$1:$C$500 = $BK54), 0), MATCH($C54, 'Cost Data'!$N$12:$U$12, 0)), 0)</f>
        <v>0</v>
      </c>
      <c r="BV54" s="4" cm="1">
        <f t="array" aca="1" ref="BV54" ca="1">IFERROR(INDEX('Build Scenarios'!$D$1:$O$510, MATCH(1, ('Build Scenarios'!$C$1:$C$510= $C54) * ('Build Scenarios'!$B$1:$B$510 = $BJ54), 0), MATCH(BV$12, 'Build Scenarios'!$D$5:$O$5, 0))
* INDEX('Cost Data'!$N$1:$U$500, MATCH(1, ('Cost Data'!$B$1:$B$500 = $BJ54) * ('Cost Data'!$C$1:$C$500 = $BK54), 0), MATCH($C54, 'Cost Data'!$N$12:$U$12, 0)), 0)</f>
        <v>0</v>
      </c>
      <c r="BW54" s="4" cm="1">
        <f t="array" aca="1" ref="BW54" ca="1">IFERROR(INDEX('Build Scenarios'!$D$1:$O$510, MATCH(1, ('Build Scenarios'!$C$1:$C$510= $C54) * ('Build Scenarios'!$B$1:$B$510 = $BJ54), 0), MATCH(BW$12, 'Build Scenarios'!$D$5:$O$5, 0))
* INDEX('Cost Data'!$N$1:$U$500, MATCH(1, ('Cost Data'!$B$1:$B$500 = $BJ54) * ('Cost Data'!$C$1:$C$500 = $BK54), 0), MATCH($C54, 'Cost Data'!$N$12:$U$12, 0)), 0)</f>
        <v>0</v>
      </c>
    </row>
    <row r="55" spans="2:75" x14ac:dyDescent="0.2">
      <c r="B55" s="11" t="str">
        <f t="shared" ca="1" si="30"/>
        <v>Tx - Mid + Humboldt Adjustment</v>
      </c>
      <c r="C55" s="8" t="s">
        <v>57</v>
      </c>
      <c r="D55" s="4">
        <f t="shared" ca="1" si="29"/>
        <v>0</v>
      </c>
      <c r="E55" s="4">
        <f t="shared" ca="1" si="29"/>
        <v>0</v>
      </c>
      <c r="F55" s="4">
        <f t="shared" ca="1" si="29"/>
        <v>0</v>
      </c>
      <c r="G55" s="4">
        <f t="shared" ca="1" si="29"/>
        <v>0</v>
      </c>
      <c r="H55" s="4">
        <f t="shared" ca="1" si="29"/>
        <v>0</v>
      </c>
      <c r="I55" s="4">
        <f t="shared" ca="1" si="29"/>
        <v>0</v>
      </c>
      <c r="J55" s="4">
        <f t="shared" ca="1" si="29"/>
        <v>0</v>
      </c>
      <c r="K55" s="4">
        <f t="shared" ca="1" si="29"/>
        <v>0</v>
      </c>
      <c r="L55" s="4">
        <f t="shared" ca="1" si="29"/>
        <v>401.81813852579688</v>
      </c>
      <c r="M55" s="4">
        <f t="shared" ca="1" si="29"/>
        <v>401.81813852579688</v>
      </c>
      <c r="N55" s="4">
        <f t="shared" ca="1" si="29"/>
        <v>401.81813852579688</v>
      </c>
      <c r="O55" s="4">
        <f t="shared" ca="1" si="29"/>
        <v>401.81813852579688</v>
      </c>
      <c r="Q55" s="11" t="str">
        <f t="shared" si="31"/>
        <v>Morro Bay</v>
      </c>
      <c r="R55" s="11" cm="1">
        <f t="array" aca="1" ref="R55" ca="1">INDEX('Cost Scenario Settings'!$D$32:$L$101, MATCH(1, ('Cost Scenario Settings'!$C$32:$C$101 = $B55) * ('Cost Scenario Settings'!$B$32:$B$101 = Q55), 0), MATCH($C55, 'Cost Scenario Settings'!$D$31:$L$31, 0))</f>
        <v>0</v>
      </c>
      <c r="S55" s="4" cm="1">
        <f t="array" aca="1" ref="S55" ca="1">IFERROR(INDEX('Build Scenarios'!$D$1:$O$510, MATCH(1, ('Build Scenarios'!$C$1:$C$510= $C55) * ('Build Scenarios'!$B$1:$B$510 = $Q55), 0), MATCH(S$12, 'Build Scenarios'!$D$5:$O$5, 0))
* INDEX('Cost Data'!$N$1:$U$500, MATCH(1, ('Cost Data'!$B$1:$B$500 = $Q55) * ('Cost Data'!$C$1:$C$500 = $R55), 0), MATCH($C55, 'Cost Data'!$N$12:$U$12, 0)), 0)</f>
        <v>0</v>
      </c>
      <c r="T55" s="4" cm="1">
        <f t="array" aca="1" ref="T55" ca="1">IFERROR(INDEX('Build Scenarios'!$D$1:$O$510, MATCH(1, ('Build Scenarios'!$C$1:$C$510= $C55) * ('Build Scenarios'!$B$1:$B$510 = $Q55), 0), MATCH(T$12, 'Build Scenarios'!$D$5:$O$5, 0))
* INDEX('Cost Data'!$N$1:$U$500, MATCH(1, ('Cost Data'!$B$1:$B$500 = $Q55) * ('Cost Data'!$C$1:$C$500 = $R55), 0), MATCH($C55, 'Cost Data'!$N$12:$U$12, 0)), 0)</f>
        <v>0</v>
      </c>
      <c r="U55" s="4" cm="1">
        <f t="array" aca="1" ref="U55" ca="1">IFERROR(INDEX('Build Scenarios'!$D$1:$O$510, MATCH(1, ('Build Scenarios'!$C$1:$C$510= $C55) * ('Build Scenarios'!$B$1:$B$510 = $Q55), 0), MATCH(U$12, 'Build Scenarios'!$D$5:$O$5, 0))
* INDEX('Cost Data'!$N$1:$U$500, MATCH(1, ('Cost Data'!$B$1:$B$500 = $Q55) * ('Cost Data'!$C$1:$C$500 = $R55), 0), MATCH($C55, 'Cost Data'!$N$12:$U$12, 0)), 0)</f>
        <v>0</v>
      </c>
      <c r="V55" s="4" cm="1">
        <f t="array" aca="1" ref="V55" ca="1">IFERROR(INDEX('Build Scenarios'!$D$1:$O$510, MATCH(1, ('Build Scenarios'!$C$1:$C$510= $C55) * ('Build Scenarios'!$B$1:$B$510 = $Q55), 0), MATCH(V$12, 'Build Scenarios'!$D$5:$O$5, 0))
* INDEX('Cost Data'!$N$1:$U$500, MATCH(1, ('Cost Data'!$B$1:$B$500 = $Q55) * ('Cost Data'!$C$1:$C$500 = $R55), 0), MATCH($C55, 'Cost Data'!$N$12:$U$12, 0)), 0)</f>
        <v>0</v>
      </c>
      <c r="W55" s="4" cm="1">
        <f t="array" aca="1" ref="W55" ca="1">IFERROR(INDEX('Build Scenarios'!$D$1:$O$510, MATCH(1, ('Build Scenarios'!$C$1:$C$510= $C55) * ('Build Scenarios'!$B$1:$B$510 = $Q55), 0), MATCH(W$12, 'Build Scenarios'!$D$5:$O$5, 0))
* INDEX('Cost Data'!$N$1:$U$500, MATCH(1, ('Cost Data'!$B$1:$B$500 = $Q55) * ('Cost Data'!$C$1:$C$500 = $R55), 0), MATCH($C55, 'Cost Data'!$N$12:$U$12, 0)), 0)</f>
        <v>0</v>
      </c>
      <c r="X55" s="4" cm="1">
        <f t="array" aca="1" ref="X55" ca="1">IFERROR(INDEX('Build Scenarios'!$D$1:$O$510, MATCH(1, ('Build Scenarios'!$C$1:$C$510= $C55) * ('Build Scenarios'!$B$1:$B$510 = $Q55), 0), MATCH(X$12, 'Build Scenarios'!$D$5:$O$5, 0))
* INDEX('Cost Data'!$N$1:$U$500, MATCH(1, ('Cost Data'!$B$1:$B$500 = $Q55) * ('Cost Data'!$C$1:$C$500 = $R55), 0), MATCH($C55, 'Cost Data'!$N$12:$U$12, 0)), 0)</f>
        <v>0</v>
      </c>
      <c r="Y55" s="4" cm="1">
        <f t="array" aca="1" ref="Y55" ca="1">IFERROR(INDEX('Build Scenarios'!$D$1:$O$510, MATCH(1, ('Build Scenarios'!$C$1:$C$510= $C55) * ('Build Scenarios'!$B$1:$B$510 = $Q55), 0), MATCH(Y$12, 'Build Scenarios'!$D$5:$O$5, 0))
* INDEX('Cost Data'!$N$1:$U$500, MATCH(1, ('Cost Data'!$B$1:$B$500 = $Q55) * ('Cost Data'!$C$1:$C$500 = $R55), 0), MATCH($C55, 'Cost Data'!$N$12:$U$12, 0)), 0)</f>
        <v>0</v>
      </c>
      <c r="Z55" s="4" cm="1">
        <f t="array" aca="1" ref="Z55" ca="1">IFERROR(INDEX('Build Scenarios'!$D$1:$O$510, MATCH(1, ('Build Scenarios'!$C$1:$C$510= $C55) * ('Build Scenarios'!$B$1:$B$510 = $Q55), 0), MATCH(Z$12, 'Build Scenarios'!$D$5:$O$5, 0))
* INDEX('Cost Data'!$N$1:$U$500, MATCH(1, ('Cost Data'!$B$1:$B$500 = $Q55) * ('Cost Data'!$C$1:$C$500 = $R55), 0), MATCH($C55, 'Cost Data'!$N$12:$U$12, 0)), 0)</f>
        <v>0</v>
      </c>
      <c r="AA55" s="4" cm="1">
        <f t="array" aca="1" ref="AA55" ca="1">IFERROR(INDEX('Build Scenarios'!$D$1:$O$510, MATCH(1, ('Build Scenarios'!$C$1:$C$510= $C55) * ('Build Scenarios'!$B$1:$B$510 = $Q55), 0), MATCH(AA$12, 'Build Scenarios'!$D$5:$O$5, 0))
* INDEX('Cost Data'!$N$1:$U$500, MATCH(1, ('Cost Data'!$B$1:$B$500 = $Q55) * ('Cost Data'!$C$1:$C$500 = $R55), 0), MATCH($C55, 'Cost Data'!$N$12:$U$12, 0)), 0)</f>
        <v>0</v>
      </c>
      <c r="AB55" s="4" cm="1">
        <f t="array" aca="1" ref="AB55" ca="1">IFERROR(INDEX('Build Scenarios'!$D$1:$O$510, MATCH(1, ('Build Scenarios'!$C$1:$C$510= $C55) * ('Build Scenarios'!$B$1:$B$510 = $Q55), 0), MATCH(AB$12, 'Build Scenarios'!$D$5:$O$5, 0))
* INDEX('Cost Data'!$N$1:$U$500, MATCH(1, ('Cost Data'!$B$1:$B$500 = $Q55) * ('Cost Data'!$C$1:$C$500 = $R55), 0), MATCH($C55, 'Cost Data'!$N$12:$U$12, 0)), 0)</f>
        <v>0</v>
      </c>
      <c r="AC55" s="4" cm="1">
        <f t="array" aca="1" ref="AC55" ca="1">IFERROR(INDEX('Build Scenarios'!$D$1:$O$510, MATCH(1, ('Build Scenarios'!$C$1:$C$510= $C55) * ('Build Scenarios'!$B$1:$B$510 = $Q55), 0), MATCH(AC$12, 'Build Scenarios'!$D$5:$O$5, 0))
* INDEX('Cost Data'!$N$1:$U$500, MATCH(1, ('Cost Data'!$B$1:$B$500 = $Q55) * ('Cost Data'!$C$1:$C$500 = $R55), 0), MATCH($C55, 'Cost Data'!$N$12:$U$12, 0)), 0)</f>
        <v>0</v>
      </c>
      <c r="AD55" s="4" cm="1">
        <f t="array" aca="1" ref="AD55" ca="1">IFERROR(INDEX('Build Scenarios'!$D$1:$O$510, MATCH(1, ('Build Scenarios'!$C$1:$C$510= $C55) * ('Build Scenarios'!$B$1:$B$510 = $Q55), 0), MATCH(AD$12, 'Build Scenarios'!$D$5:$O$5, 0))
* INDEX('Cost Data'!$N$1:$U$500, MATCH(1, ('Cost Data'!$B$1:$B$500 = $Q55) * ('Cost Data'!$C$1:$C$500 = $R55), 0), MATCH($C55, 'Cost Data'!$N$12:$U$12, 0)), 0)</f>
        <v>0</v>
      </c>
      <c r="AF55" s="11" t="str">
        <f t="shared" si="32"/>
        <v>Humboldt Bay</v>
      </c>
      <c r="AG55" s="11" t="str" cm="1">
        <f t="array" aca="1" ref="AG55" ca="1">INDEX('Cost Scenario Settings'!$D$32:$L$101, MATCH(1, ('Cost Scenario Settings'!$C$32:$C$101 = $B55) * ('Cost Scenario Settings'!$B$32:$B$101 = AF55), 0), MATCH($C55, 'Cost Scenario Settings'!$D$31:$L$31, 0))</f>
        <v>Tx - PSP Humboldt Pro-rated</v>
      </c>
      <c r="AH55" s="4" cm="1">
        <f t="array" aca="1" ref="AH55" ca="1">IFERROR(INDEX('Build Scenarios'!$D$1:$O$510, MATCH(1, ('Build Scenarios'!$C$1:$C$510= $C55) * ('Build Scenarios'!$B$1:$B$510 = $AF55), 0), MATCH(AH$12, 'Build Scenarios'!$D$5:$O$5, 0))
* INDEX('Cost Data'!$N$1:$U$500, MATCH(1, ('Cost Data'!$B$1:$B$500 = $AF55) * ('Cost Data'!$C$1:$C$500 = $AG55), 0), MATCH($C55, 'Cost Data'!$N$12:$U$12, 0)), 0)</f>
        <v>0</v>
      </c>
      <c r="AI55" s="4" cm="1">
        <f t="array" aca="1" ref="AI55" ca="1">IFERROR(INDEX('Build Scenarios'!$D$1:$O$510, MATCH(1, ('Build Scenarios'!$C$1:$C$510= $C55) * ('Build Scenarios'!$B$1:$B$510 = $AF55), 0), MATCH(AI$12, 'Build Scenarios'!$D$5:$O$5, 0))
* INDEX('Cost Data'!$N$1:$U$500, MATCH(1, ('Cost Data'!$B$1:$B$500 = $AF55) * ('Cost Data'!$C$1:$C$500 = $AG55), 0), MATCH($C55, 'Cost Data'!$N$12:$U$12, 0)), 0)</f>
        <v>0</v>
      </c>
      <c r="AJ55" s="4" cm="1">
        <f t="array" aca="1" ref="AJ55" ca="1">IFERROR(INDEX('Build Scenarios'!$D$1:$O$510, MATCH(1, ('Build Scenarios'!$C$1:$C$510= $C55) * ('Build Scenarios'!$B$1:$B$510 = $AF55), 0), MATCH(AJ$12, 'Build Scenarios'!$D$5:$O$5, 0))
* INDEX('Cost Data'!$N$1:$U$500, MATCH(1, ('Cost Data'!$B$1:$B$500 = $AF55) * ('Cost Data'!$C$1:$C$500 = $AG55), 0), MATCH($C55, 'Cost Data'!$N$12:$U$12, 0)), 0)</f>
        <v>0</v>
      </c>
      <c r="AK55" s="4" cm="1">
        <f t="array" aca="1" ref="AK55" ca="1">IFERROR(INDEX('Build Scenarios'!$D$1:$O$510, MATCH(1, ('Build Scenarios'!$C$1:$C$510= $C55) * ('Build Scenarios'!$B$1:$B$510 = $AF55), 0), MATCH(AK$12, 'Build Scenarios'!$D$5:$O$5, 0))
* INDEX('Cost Data'!$N$1:$U$500, MATCH(1, ('Cost Data'!$B$1:$B$500 = $AF55) * ('Cost Data'!$C$1:$C$500 = $AG55), 0), MATCH($C55, 'Cost Data'!$N$12:$U$12, 0)), 0)</f>
        <v>0</v>
      </c>
      <c r="AL55" s="4" cm="1">
        <f t="array" aca="1" ref="AL55" ca="1">IFERROR(INDEX('Build Scenarios'!$D$1:$O$510, MATCH(1, ('Build Scenarios'!$C$1:$C$510= $C55) * ('Build Scenarios'!$B$1:$B$510 = $AF55), 0), MATCH(AL$12, 'Build Scenarios'!$D$5:$O$5, 0))
* INDEX('Cost Data'!$N$1:$U$500, MATCH(1, ('Cost Data'!$B$1:$B$500 = $AF55) * ('Cost Data'!$C$1:$C$500 = $AG55), 0), MATCH($C55, 'Cost Data'!$N$12:$U$12, 0)), 0)</f>
        <v>0</v>
      </c>
      <c r="AM55" s="4" cm="1">
        <f t="array" aca="1" ref="AM55" ca="1">IFERROR(INDEX('Build Scenarios'!$D$1:$O$510, MATCH(1, ('Build Scenarios'!$C$1:$C$510= $C55) * ('Build Scenarios'!$B$1:$B$510 = $AF55), 0), MATCH(AM$12, 'Build Scenarios'!$D$5:$O$5, 0))
* INDEX('Cost Data'!$N$1:$U$500, MATCH(1, ('Cost Data'!$B$1:$B$500 = $AF55) * ('Cost Data'!$C$1:$C$500 = $AG55), 0), MATCH($C55, 'Cost Data'!$N$12:$U$12, 0)), 0)</f>
        <v>0</v>
      </c>
      <c r="AN55" s="4" cm="1">
        <f t="array" aca="1" ref="AN55" ca="1">IFERROR(INDEX('Build Scenarios'!$D$1:$O$510, MATCH(1, ('Build Scenarios'!$C$1:$C$510= $C55) * ('Build Scenarios'!$B$1:$B$510 = $AF55), 0), MATCH(AN$12, 'Build Scenarios'!$D$5:$O$5, 0))
* INDEX('Cost Data'!$N$1:$U$500, MATCH(1, ('Cost Data'!$B$1:$B$500 = $AF55) * ('Cost Data'!$C$1:$C$500 = $AG55), 0), MATCH($C55, 'Cost Data'!$N$12:$U$12, 0)), 0)</f>
        <v>0</v>
      </c>
      <c r="AO55" s="4" cm="1">
        <f t="array" aca="1" ref="AO55" ca="1">IFERROR(INDEX('Build Scenarios'!$D$1:$O$510, MATCH(1, ('Build Scenarios'!$C$1:$C$510= $C55) * ('Build Scenarios'!$B$1:$B$510 = $AF55), 0), MATCH(AO$12, 'Build Scenarios'!$D$5:$O$5, 0))
* INDEX('Cost Data'!$N$1:$U$500, MATCH(1, ('Cost Data'!$B$1:$B$500 = $AF55) * ('Cost Data'!$C$1:$C$500 = $AG55), 0), MATCH($C55, 'Cost Data'!$N$12:$U$12, 0)), 0)</f>
        <v>0</v>
      </c>
      <c r="AP55" s="4" cm="1">
        <f t="array" aca="1" ref="AP55" ca="1">IFERROR(INDEX('Build Scenarios'!$D$1:$O$510, MATCH(1, ('Build Scenarios'!$C$1:$C$510= $C55) * ('Build Scenarios'!$B$1:$B$510 = $AF55), 0), MATCH(AP$12, 'Build Scenarios'!$D$5:$O$5, 0))
* INDEX('Cost Data'!$N$1:$U$500, MATCH(1, ('Cost Data'!$B$1:$B$500 = $AF55) * ('Cost Data'!$C$1:$C$500 = $AG55), 0), MATCH($C55, 'Cost Data'!$N$12:$U$12, 0)), 0)</f>
        <v>401.81813852579688</v>
      </c>
      <c r="AQ55" s="4" cm="1">
        <f t="array" aca="1" ref="AQ55" ca="1">IFERROR(INDEX('Build Scenarios'!$D$1:$O$510, MATCH(1, ('Build Scenarios'!$C$1:$C$510= $C55) * ('Build Scenarios'!$B$1:$B$510 = $AF55), 0), MATCH(AQ$12, 'Build Scenarios'!$D$5:$O$5, 0))
* INDEX('Cost Data'!$N$1:$U$500, MATCH(1, ('Cost Data'!$B$1:$B$500 = $AF55) * ('Cost Data'!$C$1:$C$500 = $AG55), 0), MATCH($C55, 'Cost Data'!$N$12:$U$12, 0)), 0)</f>
        <v>401.81813852579688</v>
      </c>
      <c r="AR55" s="4" cm="1">
        <f t="array" aca="1" ref="AR55" ca="1">IFERROR(INDEX('Build Scenarios'!$D$1:$O$510, MATCH(1, ('Build Scenarios'!$C$1:$C$510= $C55) * ('Build Scenarios'!$B$1:$B$510 = $AF55), 0), MATCH(AR$12, 'Build Scenarios'!$D$5:$O$5, 0))
* INDEX('Cost Data'!$N$1:$U$500, MATCH(1, ('Cost Data'!$B$1:$B$500 = $AF55) * ('Cost Data'!$C$1:$C$500 = $AG55), 0), MATCH($C55, 'Cost Data'!$N$12:$U$12, 0)), 0)</f>
        <v>401.81813852579688</v>
      </c>
      <c r="AS55" s="4" cm="1">
        <f t="array" aca="1" ref="AS55" ca="1">IFERROR(INDEX('Build Scenarios'!$D$1:$O$510, MATCH(1, ('Build Scenarios'!$C$1:$C$510= $C55) * ('Build Scenarios'!$B$1:$B$510 = $AF55), 0), MATCH(AS$12, 'Build Scenarios'!$D$5:$O$5, 0))
* INDEX('Cost Data'!$N$1:$U$500, MATCH(1, ('Cost Data'!$B$1:$B$500 = $AF55) * ('Cost Data'!$C$1:$C$500 = $AG55), 0), MATCH($C55, 'Cost Data'!$N$12:$U$12, 0)), 0)</f>
        <v>401.81813852579688</v>
      </c>
      <c r="AU55" s="11" t="str">
        <f t="shared" si="33"/>
        <v>Del Norte</v>
      </c>
      <c r="AV55" s="11" cm="1">
        <f t="array" aca="1" ref="AV55" ca="1">INDEX('Cost Scenario Settings'!$D$32:$L$101, MATCH(1, ('Cost Scenario Settings'!$C$32:$C$101 = $B55) * ('Cost Scenario Settings'!$B$32:$B$101 = AU55), 0), MATCH($C55, 'Cost Scenario Settings'!$D$31:$L$31, 0))</f>
        <v>0</v>
      </c>
      <c r="AW55" s="4" cm="1">
        <f t="array" aca="1" ref="AW55" ca="1">IFERROR(INDEX('Build Scenarios'!$D$1:$O$510, MATCH(1, ('Build Scenarios'!$C$1:$C$510= $C55) * ('Build Scenarios'!$B$1:$B$510 = $AU55), 0), MATCH(AW$12, 'Build Scenarios'!$D$5:$O$5, 0))
* INDEX('Cost Data'!$N$1:$U$500, MATCH(1, ('Cost Data'!$B$1:$B$500 = $AU55) * ('Cost Data'!$C$1:$C$500 = $AV55), 0), MATCH($C55, 'Cost Data'!$N$12:$U$12, 0)), 0)</f>
        <v>0</v>
      </c>
      <c r="AX55" s="4" cm="1">
        <f t="array" aca="1" ref="AX55" ca="1">IFERROR(INDEX('Build Scenarios'!$D$1:$O$510, MATCH(1, ('Build Scenarios'!$C$1:$C$510= $C55) * ('Build Scenarios'!$B$1:$B$510 = $AU55), 0), MATCH(AX$12, 'Build Scenarios'!$D$5:$O$5, 0))
* INDEX('Cost Data'!$N$1:$U$500, MATCH(1, ('Cost Data'!$B$1:$B$500 = $AU55) * ('Cost Data'!$C$1:$C$500 = $AV55), 0), MATCH($C55, 'Cost Data'!$N$12:$U$12, 0)), 0)</f>
        <v>0</v>
      </c>
      <c r="AY55" s="4" cm="1">
        <f t="array" aca="1" ref="AY55" ca="1">IFERROR(INDEX('Build Scenarios'!$D$1:$O$510, MATCH(1, ('Build Scenarios'!$C$1:$C$510= $C55) * ('Build Scenarios'!$B$1:$B$510 = $AU55), 0), MATCH(AY$12, 'Build Scenarios'!$D$5:$O$5, 0))
* INDEX('Cost Data'!$N$1:$U$500, MATCH(1, ('Cost Data'!$B$1:$B$500 = $AU55) * ('Cost Data'!$C$1:$C$500 = $AV55), 0), MATCH($C55, 'Cost Data'!$N$12:$U$12, 0)), 0)</f>
        <v>0</v>
      </c>
      <c r="AZ55" s="4" cm="1">
        <f t="array" aca="1" ref="AZ55" ca="1">IFERROR(INDEX('Build Scenarios'!$D$1:$O$510, MATCH(1, ('Build Scenarios'!$C$1:$C$510= $C55) * ('Build Scenarios'!$B$1:$B$510 = $AU55), 0), MATCH(AZ$12, 'Build Scenarios'!$D$5:$O$5, 0))
* INDEX('Cost Data'!$N$1:$U$500, MATCH(1, ('Cost Data'!$B$1:$B$500 = $AU55) * ('Cost Data'!$C$1:$C$500 = $AV55), 0), MATCH($C55, 'Cost Data'!$N$12:$U$12, 0)), 0)</f>
        <v>0</v>
      </c>
      <c r="BA55" s="4" cm="1">
        <f t="array" aca="1" ref="BA55" ca="1">IFERROR(INDEX('Build Scenarios'!$D$1:$O$510, MATCH(1, ('Build Scenarios'!$C$1:$C$510= $C55) * ('Build Scenarios'!$B$1:$B$510 = $AU55), 0), MATCH(BA$12, 'Build Scenarios'!$D$5:$O$5, 0))
* INDEX('Cost Data'!$N$1:$U$500, MATCH(1, ('Cost Data'!$B$1:$B$500 = $AU55) * ('Cost Data'!$C$1:$C$500 = $AV55), 0), MATCH($C55, 'Cost Data'!$N$12:$U$12, 0)), 0)</f>
        <v>0</v>
      </c>
      <c r="BB55" s="4" cm="1">
        <f t="array" aca="1" ref="BB55" ca="1">IFERROR(INDEX('Build Scenarios'!$D$1:$O$510, MATCH(1, ('Build Scenarios'!$C$1:$C$510= $C55) * ('Build Scenarios'!$B$1:$B$510 = $AU55), 0), MATCH(BB$12, 'Build Scenarios'!$D$5:$O$5, 0))
* INDEX('Cost Data'!$N$1:$U$500, MATCH(1, ('Cost Data'!$B$1:$B$500 = $AU55) * ('Cost Data'!$C$1:$C$500 = $AV55), 0), MATCH($C55, 'Cost Data'!$N$12:$U$12, 0)), 0)</f>
        <v>0</v>
      </c>
      <c r="BC55" s="4" cm="1">
        <f t="array" aca="1" ref="BC55" ca="1">IFERROR(INDEX('Build Scenarios'!$D$1:$O$510, MATCH(1, ('Build Scenarios'!$C$1:$C$510= $C55) * ('Build Scenarios'!$B$1:$B$510 = $AU55), 0), MATCH(BC$12, 'Build Scenarios'!$D$5:$O$5, 0))
* INDEX('Cost Data'!$N$1:$U$500, MATCH(1, ('Cost Data'!$B$1:$B$500 = $AU55) * ('Cost Data'!$C$1:$C$500 = $AV55), 0), MATCH($C55, 'Cost Data'!$N$12:$U$12, 0)), 0)</f>
        <v>0</v>
      </c>
      <c r="BD55" s="4" cm="1">
        <f t="array" aca="1" ref="BD55" ca="1">IFERROR(INDEX('Build Scenarios'!$D$1:$O$510, MATCH(1, ('Build Scenarios'!$C$1:$C$510= $C55) * ('Build Scenarios'!$B$1:$B$510 = $AU55), 0), MATCH(BD$12, 'Build Scenarios'!$D$5:$O$5, 0))
* INDEX('Cost Data'!$N$1:$U$500, MATCH(1, ('Cost Data'!$B$1:$B$500 = $AU55) * ('Cost Data'!$C$1:$C$500 = $AV55), 0), MATCH($C55, 'Cost Data'!$N$12:$U$12, 0)), 0)</f>
        <v>0</v>
      </c>
      <c r="BE55" s="4" cm="1">
        <f t="array" aca="1" ref="BE55" ca="1">IFERROR(INDEX('Build Scenarios'!$D$1:$O$510, MATCH(1, ('Build Scenarios'!$C$1:$C$510= $C55) * ('Build Scenarios'!$B$1:$B$510 = $AU55), 0), MATCH(BE$12, 'Build Scenarios'!$D$5:$O$5, 0))
* INDEX('Cost Data'!$N$1:$U$500, MATCH(1, ('Cost Data'!$B$1:$B$500 = $AU55) * ('Cost Data'!$C$1:$C$500 = $AV55), 0), MATCH($C55, 'Cost Data'!$N$12:$U$12, 0)), 0)</f>
        <v>0</v>
      </c>
      <c r="BF55" s="4" cm="1">
        <f t="array" aca="1" ref="BF55" ca="1">IFERROR(INDEX('Build Scenarios'!$D$1:$O$510, MATCH(1, ('Build Scenarios'!$C$1:$C$510= $C55) * ('Build Scenarios'!$B$1:$B$510 = $AU55), 0), MATCH(BF$12, 'Build Scenarios'!$D$5:$O$5, 0))
* INDEX('Cost Data'!$N$1:$U$500, MATCH(1, ('Cost Data'!$B$1:$B$500 = $AU55) * ('Cost Data'!$C$1:$C$500 = $AV55), 0), MATCH($C55, 'Cost Data'!$N$12:$U$12, 0)), 0)</f>
        <v>0</v>
      </c>
      <c r="BG55" s="4" cm="1">
        <f t="array" aca="1" ref="BG55" ca="1">IFERROR(INDEX('Build Scenarios'!$D$1:$O$510, MATCH(1, ('Build Scenarios'!$C$1:$C$510= $C55) * ('Build Scenarios'!$B$1:$B$510 = $AU55), 0), MATCH(BG$12, 'Build Scenarios'!$D$5:$O$5, 0))
* INDEX('Cost Data'!$N$1:$U$500, MATCH(1, ('Cost Data'!$B$1:$B$500 = $AU55) * ('Cost Data'!$C$1:$C$500 = $AV55), 0), MATCH($C55, 'Cost Data'!$N$12:$U$12, 0)), 0)</f>
        <v>0</v>
      </c>
      <c r="BH55" s="4" cm="1">
        <f t="array" aca="1" ref="BH55" ca="1">IFERROR(INDEX('Build Scenarios'!$D$1:$O$510, MATCH(1, ('Build Scenarios'!$C$1:$C$510= $C55) * ('Build Scenarios'!$B$1:$B$510 = $AU55), 0), MATCH(BH$12, 'Build Scenarios'!$D$5:$O$5, 0))
* INDEX('Cost Data'!$N$1:$U$500, MATCH(1, ('Cost Data'!$B$1:$B$500 = $AU55) * ('Cost Data'!$C$1:$C$500 = $AV55), 0), MATCH($C55, 'Cost Data'!$N$12:$U$12, 0)), 0)</f>
        <v>0</v>
      </c>
      <c r="BJ55" s="11" t="str">
        <f t="shared" si="34"/>
        <v>Cape Mendocino</v>
      </c>
      <c r="BK55" s="11" cm="1">
        <f t="array" aca="1" ref="BK55" ca="1">INDEX('Cost Scenario Settings'!$D$32:$L$101, MATCH(1, ('Cost Scenario Settings'!$C$32:$C$101 = $B55) * ('Cost Scenario Settings'!$B$32:$B$101 = BJ55), 0), MATCH($C55, 'Cost Scenario Settings'!$D$31:$L$31, 0))</f>
        <v>0</v>
      </c>
      <c r="BL55" s="4" cm="1">
        <f t="array" aca="1" ref="BL55" ca="1">IFERROR(INDEX('Build Scenarios'!$D$1:$O$510, MATCH(1, ('Build Scenarios'!$C$1:$C$510= $C55) * ('Build Scenarios'!$B$1:$B$510 = $BJ55), 0), MATCH(BL$12, 'Build Scenarios'!$D$5:$O$5, 0))
* INDEX('Cost Data'!$N$1:$U$500, MATCH(1, ('Cost Data'!$B$1:$B$500 = $BJ55) * ('Cost Data'!$C$1:$C$500 = $BK55), 0), MATCH($C55, 'Cost Data'!$N$12:$U$12, 0)), 0)</f>
        <v>0</v>
      </c>
      <c r="BM55" s="4" cm="1">
        <f t="array" aca="1" ref="BM55" ca="1">IFERROR(INDEX('Build Scenarios'!$D$1:$O$510, MATCH(1, ('Build Scenarios'!$C$1:$C$510= $C55) * ('Build Scenarios'!$B$1:$B$510 = $BJ55), 0), MATCH(BM$12, 'Build Scenarios'!$D$5:$O$5, 0))
* INDEX('Cost Data'!$N$1:$U$500, MATCH(1, ('Cost Data'!$B$1:$B$500 = $BJ55) * ('Cost Data'!$C$1:$C$500 = $BK55), 0), MATCH($C55, 'Cost Data'!$N$12:$U$12, 0)), 0)</f>
        <v>0</v>
      </c>
      <c r="BN55" s="4" cm="1">
        <f t="array" aca="1" ref="BN55" ca="1">IFERROR(INDEX('Build Scenarios'!$D$1:$O$510, MATCH(1, ('Build Scenarios'!$C$1:$C$510= $C55) * ('Build Scenarios'!$B$1:$B$510 = $BJ55), 0), MATCH(BN$12, 'Build Scenarios'!$D$5:$O$5, 0))
* INDEX('Cost Data'!$N$1:$U$500, MATCH(1, ('Cost Data'!$B$1:$B$500 = $BJ55) * ('Cost Data'!$C$1:$C$500 = $BK55), 0), MATCH($C55, 'Cost Data'!$N$12:$U$12, 0)), 0)</f>
        <v>0</v>
      </c>
      <c r="BO55" s="4" cm="1">
        <f t="array" aca="1" ref="BO55" ca="1">IFERROR(INDEX('Build Scenarios'!$D$1:$O$510, MATCH(1, ('Build Scenarios'!$C$1:$C$510= $C55) * ('Build Scenarios'!$B$1:$B$510 = $BJ55), 0), MATCH(BO$12, 'Build Scenarios'!$D$5:$O$5, 0))
* INDEX('Cost Data'!$N$1:$U$500, MATCH(1, ('Cost Data'!$B$1:$B$500 = $BJ55) * ('Cost Data'!$C$1:$C$500 = $BK55), 0), MATCH($C55, 'Cost Data'!$N$12:$U$12, 0)), 0)</f>
        <v>0</v>
      </c>
      <c r="BP55" s="4" cm="1">
        <f t="array" aca="1" ref="BP55" ca="1">IFERROR(INDEX('Build Scenarios'!$D$1:$O$510, MATCH(1, ('Build Scenarios'!$C$1:$C$510= $C55) * ('Build Scenarios'!$B$1:$B$510 = $BJ55), 0), MATCH(BP$12, 'Build Scenarios'!$D$5:$O$5, 0))
* INDEX('Cost Data'!$N$1:$U$500, MATCH(1, ('Cost Data'!$B$1:$B$500 = $BJ55) * ('Cost Data'!$C$1:$C$500 = $BK55), 0), MATCH($C55, 'Cost Data'!$N$12:$U$12, 0)), 0)</f>
        <v>0</v>
      </c>
      <c r="BQ55" s="4" cm="1">
        <f t="array" aca="1" ref="BQ55" ca="1">IFERROR(INDEX('Build Scenarios'!$D$1:$O$510, MATCH(1, ('Build Scenarios'!$C$1:$C$510= $C55) * ('Build Scenarios'!$B$1:$B$510 = $BJ55), 0), MATCH(BQ$12, 'Build Scenarios'!$D$5:$O$5, 0))
* INDEX('Cost Data'!$N$1:$U$500, MATCH(1, ('Cost Data'!$B$1:$B$500 = $BJ55) * ('Cost Data'!$C$1:$C$500 = $BK55), 0), MATCH($C55, 'Cost Data'!$N$12:$U$12, 0)), 0)</f>
        <v>0</v>
      </c>
      <c r="BR55" s="4" cm="1">
        <f t="array" aca="1" ref="BR55" ca="1">IFERROR(INDEX('Build Scenarios'!$D$1:$O$510, MATCH(1, ('Build Scenarios'!$C$1:$C$510= $C55) * ('Build Scenarios'!$B$1:$B$510 = $BJ55), 0), MATCH(BR$12, 'Build Scenarios'!$D$5:$O$5, 0))
* INDEX('Cost Data'!$N$1:$U$500, MATCH(1, ('Cost Data'!$B$1:$B$500 = $BJ55) * ('Cost Data'!$C$1:$C$500 = $BK55), 0), MATCH($C55, 'Cost Data'!$N$12:$U$12, 0)), 0)</f>
        <v>0</v>
      </c>
      <c r="BS55" s="4" cm="1">
        <f t="array" aca="1" ref="BS55" ca="1">IFERROR(INDEX('Build Scenarios'!$D$1:$O$510, MATCH(1, ('Build Scenarios'!$C$1:$C$510= $C55) * ('Build Scenarios'!$B$1:$B$510 = $BJ55), 0), MATCH(BS$12, 'Build Scenarios'!$D$5:$O$5, 0))
* INDEX('Cost Data'!$N$1:$U$500, MATCH(1, ('Cost Data'!$B$1:$B$500 = $BJ55) * ('Cost Data'!$C$1:$C$500 = $BK55), 0), MATCH($C55, 'Cost Data'!$N$12:$U$12, 0)), 0)</f>
        <v>0</v>
      </c>
      <c r="BT55" s="4" cm="1">
        <f t="array" aca="1" ref="BT55" ca="1">IFERROR(INDEX('Build Scenarios'!$D$1:$O$510, MATCH(1, ('Build Scenarios'!$C$1:$C$510= $C55) * ('Build Scenarios'!$B$1:$B$510 = $BJ55), 0), MATCH(BT$12, 'Build Scenarios'!$D$5:$O$5, 0))
* INDEX('Cost Data'!$N$1:$U$500, MATCH(1, ('Cost Data'!$B$1:$B$500 = $BJ55) * ('Cost Data'!$C$1:$C$500 = $BK55), 0), MATCH($C55, 'Cost Data'!$N$12:$U$12, 0)), 0)</f>
        <v>0</v>
      </c>
      <c r="BU55" s="4" cm="1">
        <f t="array" aca="1" ref="BU55" ca="1">IFERROR(INDEX('Build Scenarios'!$D$1:$O$510, MATCH(1, ('Build Scenarios'!$C$1:$C$510= $C55) * ('Build Scenarios'!$B$1:$B$510 = $BJ55), 0), MATCH(BU$12, 'Build Scenarios'!$D$5:$O$5, 0))
* INDEX('Cost Data'!$N$1:$U$500, MATCH(1, ('Cost Data'!$B$1:$B$500 = $BJ55) * ('Cost Data'!$C$1:$C$500 = $BK55), 0), MATCH($C55, 'Cost Data'!$N$12:$U$12, 0)), 0)</f>
        <v>0</v>
      </c>
      <c r="BV55" s="4" cm="1">
        <f t="array" aca="1" ref="BV55" ca="1">IFERROR(INDEX('Build Scenarios'!$D$1:$O$510, MATCH(1, ('Build Scenarios'!$C$1:$C$510= $C55) * ('Build Scenarios'!$B$1:$B$510 = $BJ55), 0), MATCH(BV$12, 'Build Scenarios'!$D$5:$O$5, 0))
* INDEX('Cost Data'!$N$1:$U$500, MATCH(1, ('Cost Data'!$B$1:$B$500 = $BJ55) * ('Cost Data'!$C$1:$C$500 = $BK55), 0), MATCH($C55, 'Cost Data'!$N$12:$U$12, 0)), 0)</f>
        <v>0</v>
      </c>
      <c r="BW55" s="4" cm="1">
        <f t="array" aca="1" ref="BW55" ca="1">IFERROR(INDEX('Build Scenarios'!$D$1:$O$510, MATCH(1, ('Build Scenarios'!$C$1:$C$510= $C55) * ('Build Scenarios'!$B$1:$B$510 = $BJ55), 0), MATCH(BW$12, 'Build Scenarios'!$D$5:$O$5, 0))
* INDEX('Cost Data'!$N$1:$U$500, MATCH(1, ('Cost Data'!$B$1:$B$500 = $BJ55) * ('Cost Data'!$C$1:$C$500 = $BK55), 0), MATCH($C55, 'Cost Data'!$N$12:$U$12, 0)), 0)</f>
        <v>0</v>
      </c>
    </row>
    <row r="56" spans="2:75" x14ac:dyDescent="0.2">
      <c r="B56" s="11" t="str">
        <f t="shared" ca="1" si="30"/>
        <v>Tx - Mid + Humboldt Adjustment</v>
      </c>
      <c r="C56" s="8" t="s">
        <v>58</v>
      </c>
      <c r="D56" s="4">
        <f t="shared" ca="1" si="29"/>
        <v>0</v>
      </c>
      <c r="E56" s="4">
        <f t="shared" ca="1" si="29"/>
        <v>0</v>
      </c>
      <c r="F56" s="4">
        <f t="shared" ca="1" si="29"/>
        <v>0</v>
      </c>
      <c r="G56" s="4">
        <f t="shared" ca="1" si="29"/>
        <v>0</v>
      </c>
      <c r="H56" s="4">
        <f t="shared" ca="1" si="29"/>
        <v>0</v>
      </c>
      <c r="I56" s="4">
        <f t="shared" ca="1" si="29"/>
        <v>0</v>
      </c>
      <c r="J56" s="4">
        <f t="shared" ca="1" si="29"/>
        <v>0</v>
      </c>
      <c r="K56" s="4">
        <f t="shared" ca="1" si="29"/>
        <v>0</v>
      </c>
      <c r="L56" s="4">
        <f t="shared" ca="1" si="29"/>
        <v>11.530433540305474</v>
      </c>
      <c r="M56" s="4">
        <f t="shared" ca="1" si="29"/>
        <v>11.530433540305474</v>
      </c>
      <c r="N56" s="4">
        <f t="shared" ca="1" si="29"/>
        <v>11.530433540305474</v>
      </c>
      <c r="O56" s="4">
        <f t="shared" ca="1" si="29"/>
        <v>11.530433540305474</v>
      </c>
      <c r="Q56" s="11" t="str">
        <f t="shared" si="31"/>
        <v>Morro Bay</v>
      </c>
      <c r="R56" s="11" t="str" cm="1">
        <f t="array" aca="1" ref="R56" ca="1">INDEX('Cost Scenario Settings'!$D$32:$L$101, MATCH(1, ('Cost Scenario Settings'!$C$32:$C$101 = $B56) * ('Cost Scenario Settings'!$B$32:$B$101 = Q56), 0), MATCH($C56, 'Cost Scenario Settings'!$D$31:$L$31, 0))</f>
        <v>Tx - PSP Morro</v>
      </c>
      <c r="S56" s="4" cm="1">
        <f t="array" aca="1" ref="S56" ca="1">IFERROR(INDEX('Build Scenarios'!$D$1:$O$510, MATCH(1, ('Build Scenarios'!$C$1:$C$510= $C56) * ('Build Scenarios'!$B$1:$B$510 = $Q56), 0), MATCH(S$12, 'Build Scenarios'!$D$5:$O$5, 0))
* INDEX('Cost Data'!$N$1:$U$500, MATCH(1, ('Cost Data'!$B$1:$B$500 = $Q56) * ('Cost Data'!$C$1:$C$500 = $R56), 0), MATCH($C56, 'Cost Data'!$N$12:$U$12, 0)), 0)</f>
        <v>0</v>
      </c>
      <c r="T56" s="4" cm="1">
        <f t="array" aca="1" ref="T56" ca="1">IFERROR(INDEX('Build Scenarios'!$D$1:$O$510, MATCH(1, ('Build Scenarios'!$C$1:$C$510= $C56) * ('Build Scenarios'!$B$1:$B$510 = $Q56), 0), MATCH(T$12, 'Build Scenarios'!$D$5:$O$5, 0))
* INDEX('Cost Data'!$N$1:$U$500, MATCH(1, ('Cost Data'!$B$1:$B$500 = $Q56) * ('Cost Data'!$C$1:$C$500 = $R56), 0), MATCH($C56, 'Cost Data'!$N$12:$U$12, 0)), 0)</f>
        <v>0</v>
      </c>
      <c r="U56" s="4" cm="1">
        <f t="array" aca="1" ref="U56" ca="1">IFERROR(INDEX('Build Scenarios'!$D$1:$O$510, MATCH(1, ('Build Scenarios'!$C$1:$C$510= $C56) * ('Build Scenarios'!$B$1:$B$510 = $Q56), 0), MATCH(U$12, 'Build Scenarios'!$D$5:$O$5, 0))
* INDEX('Cost Data'!$N$1:$U$500, MATCH(1, ('Cost Data'!$B$1:$B$500 = $Q56) * ('Cost Data'!$C$1:$C$500 = $R56), 0), MATCH($C56, 'Cost Data'!$N$12:$U$12, 0)), 0)</f>
        <v>0</v>
      </c>
      <c r="V56" s="4" cm="1">
        <f t="array" aca="1" ref="V56" ca="1">IFERROR(INDEX('Build Scenarios'!$D$1:$O$510, MATCH(1, ('Build Scenarios'!$C$1:$C$510= $C56) * ('Build Scenarios'!$B$1:$B$510 = $Q56), 0), MATCH(V$12, 'Build Scenarios'!$D$5:$O$5, 0))
* INDEX('Cost Data'!$N$1:$U$500, MATCH(1, ('Cost Data'!$B$1:$B$500 = $Q56) * ('Cost Data'!$C$1:$C$500 = $R56), 0), MATCH($C56, 'Cost Data'!$N$12:$U$12, 0)), 0)</f>
        <v>0</v>
      </c>
      <c r="W56" s="4" cm="1">
        <f t="array" aca="1" ref="W56" ca="1">IFERROR(INDEX('Build Scenarios'!$D$1:$O$510, MATCH(1, ('Build Scenarios'!$C$1:$C$510= $C56) * ('Build Scenarios'!$B$1:$B$510 = $Q56), 0), MATCH(W$12, 'Build Scenarios'!$D$5:$O$5, 0))
* INDEX('Cost Data'!$N$1:$U$500, MATCH(1, ('Cost Data'!$B$1:$B$500 = $Q56) * ('Cost Data'!$C$1:$C$500 = $R56), 0), MATCH($C56, 'Cost Data'!$N$12:$U$12, 0)), 0)</f>
        <v>0</v>
      </c>
      <c r="X56" s="4" cm="1">
        <f t="array" aca="1" ref="X56" ca="1">IFERROR(INDEX('Build Scenarios'!$D$1:$O$510, MATCH(1, ('Build Scenarios'!$C$1:$C$510= $C56) * ('Build Scenarios'!$B$1:$B$510 = $Q56), 0), MATCH(X$12, 'Build Scenarios'!$D$5:$O$5, 0))
* INDEX('Cost Data'!$N$1:$U$500, MATCH(1, ('Cost Data'!$B$1:$B$500 = $Q56) * ('Cost Data'!$C$1:$C$500 = $R56), 0), MATCH($C56, 'Cost Data'!$N$12:$U$12, 0)), 0)</f>
        <v>0</v>
      </c>
      <c r="Y56" s="4" cm="1">
        <f t="array" aca="1" ref="Y56" ca="1">IFERROR(INDEX('Build Scenarios'!$D$1:$O$510, MATCH(1, ('Build Scenarios'!$C$1:$C$510= $C56) * ('Build Scenarios'!$B$1:$B$510 = $Q56), 0), MATCH(Y$12, 'Build Scenarios'!$D$5:$O$5, 0))
* INDEX('Cost Data'!$N$1:$U$500, MATCH(1, ('Cost Data'!$B$1:$B$500 = $Q56) * ('Cost Data'!$C$1:$C$500 = $R56), 0), MATCH($C56, 'Cost Data'!$N$12:$U$12, 0)), 0)</f>
        <v>0</v>
      </c>
      <c r="Z56" s="4" cm="1">
        <f t="array" aca="1" ref="Z56" ca="1">IFERROR(INDEX('Build Scenarios'!$D$1:$O$510, MATCH(1, ('Build Scenarios'!$C$1:$C$510= $C56) * ('Build Scenarios'!$B$1:$B$510 = $Q56), 0), MATCH(Z$12, 'Build Scenarios'!$D$5:$O$5, 0))
* INDEX('Cost Data'!$N$1:$U$500, MATCH(1, ('Cost Data'!$B$1:$B$500 = $Q56) * ('Cost Data'!$C$1:$C$500 = $R56), 0), MATCH($C56, 'Cost Data'!$N$12:$U$12, 0)), 0)</f>
        <v>0</v>
      </c>
      <c r="AA56" s="4" cm="1">
        <f t="array" aca="1" ref="AA56" ca="1">IFERROR(INDEX('Build Scenarios'!$D$1:$O$510, MATCH(1, ('Build Scenarios'!$C$1:$C$510= $C56) * ('Build Scenarios'!$B$1:$B$510 = $Q56), 0), MATCH(AA$12, 'Build Scenarios'!$D$5:$O$5, 0))
* INDEX('Cost Data'!$N$1:$U$500, MATCH(1, ('Cost Data'!$B$1:$B$500 = $Q56) * ('Cost Data'!$C$1:$C$500 = $R56), 0), MATCH($C56, 'Cost Data'!$N$12:$U$12, 0)), 0)</f>
        <v>11.530433540305474</v>
      </c>
      <c r="AB56" s="4" cm="1">
        <f t="array" aca="1" ref="AB56" ca="1">IFERROR(INDEX('Build Scenarios'!$D$1:$O$510, MATCH(1, ('Build Scenarios'!$C$1:$C$510= $C56) * ('Build Scenarios'!$B$1:$B$510 = $Q56), 0), MATCH(AB$12, 'Build Scenarios'!$D$5:$O$5, 0))
* INDEX('Cost Data'!$N$1:$U$500, MATCH(1, ('Cost Data'!$B$1:$B$500 = $Q56) * ('Cost Data'!$C$1:$C$500 = $R56), 0), MATCH($C56, 'Cost Data'!$N$12:$U$12, 0)), 0)</f>
        <v>11.530433540305474</v>
      </c>
      <c r="AC56" s="4" cm="1">
        <f t="array" aca="1" ref="AC56" ca="1">IFERROR(INDEX('Build Scenarios'!$D$1:$O$510, MATCH(1, ('Build Scenarios'!$C$1:$C$510= $C56) * ('Build Scenarios'!$B$1:$B$510 = $Q56), 0), MATCH(AC$12, 'Build Scenarios'!$D$5:$O$5, 0))
* INDEX('Cost Data'!$N$1:$U$500, MATCH(1, ('Cost Data'!$B$1:$B$500 = $Q56) * ('Cost Data'!$C$1:$C$500 = $R56), 0), MATCH($C56, 'Cost Data'!$N$12:$U$12, 0)), 0)</f>
        <v>11.530433540305474</v>
      </c>
      <c r="AD56" s="4" cm="1">
        <f t="array" aca="1" ref="AD56" ca="1">IFERROR(INDEX('Build Scenarios'!$D$1:$O$510, MATCH(1, ('Build Scenarios'!$C$1:$C$510= $C56) * ('Build Scenarios'!$B$1:$B$510 = $Q56), 0), MATCH(AD$12, 'Build Scenarios'!$D$5:$O$5, 0))
* INDEX('Cost Data'!$N$1:$U$500, MATCH(1, ('Cost Data'!$B$1:$B$500 = $Q56) * ('Cost Data'!$C$1:$C$500 = $R56), 0), MATCH($C56, 'Cost Data'!$N$12:$U$12, 0)), 0)</f>
        <v>11.530433540305474</v>
      </c>
      <c r="AF56" s="11" t="str">
        <f t="shared" si="32"/>
        <v>Humboldt Bay</v>
      </c>
      <c r="AG56" s="11" cm="1">
        <f t="array" aca="1" ref="AG56" ca="1">INDEX('Cost Scenario Settings'!$D$32:$L$101, MATCH(1, ('Cost Scenario Settings'!$C$32:$C$101 = $B56) * ('Cost Scenario Settings'!$B$32:$B$101 = AF56), 0), MATCH($C56, 'Cost Scenario Settings'!$D$31:$L$31, 0))</f>
        <v>0</v>
      </c>
      <c r="AH56" s="4" cm="1">
        <f t="array" aca="1" ref="AH56" ca="1">IFERROR(INDEX('Build Scenarios'!$D$1:$O$510, MATCH(1, ('Build Scenarios'!$C$1:$C$510= $C56) * ('Build Scenarios'!$B$1:$B$510 = $AF56), 0), MATCH(AH$12, 'Build Scenarios'!$D$5:$O$5, 0))
* INDEX('Cost Data'!$N$1:$U$500, MATCH(1, ('Cost Data'!$B$1:$B$500 = $AF56) * ('Cost Data'!$C$1:$C$500 = $AG56), 0), MATCH($C56, 'Cost Data'!$N$12:$U$12, 0)), 0)</f>
        <v>0</v>
      </c>
      <c r="AI56" s="4" cm="1">
        <f t="array" aca="1" ref="AI56" ca="1">IFERROR(INDEX('Build Scenarios'!$D$1:$O$510, MATCH(1, ('Build Scenarios'!$C$1:$C$510= $C56) * ('Build Scenarios'!$B$1:$B$510 = $AF56), 0), MATCH(AI$12, 'Build Scenarios'!$D$5:$O$5, 0))
* INDEX('Cost Data'!$N$1:$U$500, MATCH(1, ('Cost Data'!$B$1:$B$500 = $AF56) * ('Cost Data'!$C$1:$C$500 = $AG56), 0), MATCH($C56, 'Cost Data'!$N$12:$U$12, 0)), 0)</f>
        <v>0</v>
      </c>
      <c r="AJ56" s="4" cm="1">
        <f t="array" aca="1" ref="AJ56" ca="1">IFERROR(INDEX('Build Scenarios'!$D$1:$O$510, MATCH(1, ('Build Scenarios'!$C$1:$C$510= $C56) * ('Build Scenarios'!$B$1:$B$510 = $AF56), 0), MATCH(AJ$12, 'Build Scenarios'!$D$5:$O$5, 0))
* INDEX('Cost Data'!$N$1:$U$500, MATCH(1, ('Cost Data'!$B$1:$B$500 = $AF56) * ('Cost Data'!$C$1:$C$500 = $AG56), 0), MATCH($C56, 'Cost Data'!$N$12:$U$12, 0)), 0)</f>
        <v>0</v>
      </c>
      <c r="AK56" s="4" cm="1">
        <f t="array" aca="1" ref="AK56" ca="1">IFERROR(INDEX('Build Scenarios'!$D$1:$O$510, MATCH(1, ('Build Scenarios'!$C$1:$C$510= $C56) * ('Build Scenarios'!$B$1:$B$510 = $AF56), 0), MATCH(AK$12, 'Build Scenarios'!$D$5:$O$5, 0))
* INDEX('Cost Data'!$N$1:$U$500, MATCH(1, ('Cost Data'!$B$1:$B$500 = $AF56) * ('Cost Data'!$C$1:$C$500 = $AG56), 0), MATCH($C56, 'Cost Data'!$N$12:$U$12, 0)), 0)</f>
        <v>0</v>
      </c>
      <c r="AL56" s="4" cm="1">
        <f t="array" aca="1" ref="AL56" ca="1">IFERROR(INDEX('Build Scenarios'!$D$1:$O$510, MATCH(1, ('Build Scenarios'!$C$1:$C$510= $C56) * ('Build Scenarios'!$B$1:$B$510 = $AF56), 0), MATCH(AL$12, 'Build Scenarios'!$D$5:$O$5, 0))
* INDEX('Cost Data'!$N$1:$U$500, MATCH(1, ('Cost Data'!$B$1:$B$500 = $AF56) * ('Cost Data'!$C$1:$C$500 = $AG56), 0), MATCH($C56, 'Cost Data'!$N$12:$U$12, 0)), 0)</f>
        <v>0</v>
      </c>
      <c r="AM56" s="4" cm="1">
        <f t="array" aca="1" ref="AM56" ca="1">IFERROR(INDEX('Build Scenarios'!$D$1:$O$510, MATCH(1, ('Build Scenarios'!$C$1:$C$510= $C56) * ('Build Scenarios'!$B$1:$B$510 = $AF56), 0), MATCH(AM$12, 'Build Scenarios'!$D$5:$O$5, 0))
* INDEX('Cost Data'!$N$1:$U$500, MATCH(1, ('Cost Data'!$B$1:$B$500 = $AF56) * ('Cost Data'!$C$1:$C$500 = $AG56), 0), MATCH($C56, 'Cost Data'!$N$12:$U$12, 0)), 0)</f>
        <v>0</v>
      </c>
      <c r="AN56" s="4" cm="1">
        <f t="array" aca="1" ref="AN56" ca="1">IFERROR(INDEX('Build Scenarios'!$D$1:$O$510, MATCH(1, ('Build Scenarios'!$C$1:$C$510= $C56) * ('Build Scenarios'!$B$1:$B$510 = $AF56), 0), MATCH(AN$12, 'Build Scenarios'!$D$5:$O$5, 0))
* INDEX('Cost Data'!$N$1:$U$500, MATCH(1, ('Cost Data'!$B$1:$B$500 = $AF56) * ('Cost Data'!$C$1:$C$500 = $AG56), 0), MATCH($C56, 'Cost Data'!$N$12:$U$12, 0)), 0)</f>
        <v>0</v>
      </c>
      <c r="AO56" s="4" cm="1">
        <f t="array" aca="1" ref="AO56" ca="1">IFERROR(INDEX('Build Scenarios'!$D$1:$O$510, MATCH(1, ('Build Scenarios'!$C$1:$C$510= $C56) * ('Build Scenarios'!$B$1:$B$510 = $AF56), 0), MATCH(AO$12, 'Build Scenarios'!$D$5:$O$5, 0))
* INDEX('Cost Data'!$N$1:$U$500, MATCH(1, ('Cost Data'!$B$1:$B$500 = $AF56) * ('Cost Data'!$C$1:$C$500 = $AG56), 0), MATCH($C56, 'Cost Data'!$N$12:$U$12, 0)), 0)</f>
        <v>0</v>
      </c>
      <c r="AP56" s="4" cm="1">
        <f t="array" aca="1" ref="AP56" ca="1">IFERROR(INDEX('Build Scenarios'!$D$1:$O$510, MATCH(1, ('Build Scenarios'!$C$1:$C$510= $C56) * ('Build Scenarios'!$B$1:$B$510 = $AF56), 0), MATCH(AP$12, 'Build Scenarios'!$D$5:$O$5, 0))
* INDEX('Cost Data'!$N$1:$U$500, MATCH(1, ('Cost Data'!$B$1:$B$500 = $AF56) * ('Cost Data'!$C$1:$C$500 = $AG56), 0), MATCH($C56, 'Cost Data'!$N$12:$U$12, 0)), 0)</f>
        <v>0</v>
      </c>
      <c r="AQ56" s="4" cm="1">
        <f t="array" aca="1" ref="AQ56" ca="1">IFERROR(INDEX('Build Scenarios'!$D$1:$O$510, MATCH(1, ('Build Scenarios'!$C$1:$C$510= $C56) * ('Build Scenarios'!$B$1:$B$510 = $AF56), 0), MATCH(AQ$12, 'Build Scenarios'!$D$5:$O$5, 0))
* INDEX('Cost Data'!$N$1:$U$500, MATCH(1, ('Cost Data'!$B$1:$B$500 = $AF56) * ('Cost Data'!$C$1:$C$500 = $AG56), 0), MATCH($C56, 'Cost Data'!$N$12:$U$12, 0)), 0)</f>
        <v>0</v>
      </c>
      <c r="AR56" s="4" cm="1">
        <f t="array" aca="1" ref="AR56" ca="1">IFERROR(INDEX('Build Scenarios'!$D$1:$O$510, MATCH(1, ('Build Scenarios'!$C$1:$C$510= $C56) * ('Build Scenarios'!$B$1:$B$510 = $AF56), 0), MATCH(AR$12, 'Build Scenarios'!$D$5:$O$5, 0))
* INDEX('Cost Data'!$N$1:$U$500, MATCH(1, ('Cost Data'!$B$1:$B$500 = $AF56) * ('Cost Data'!$C$1:$C$500 = $AG56), 0), MATCH($C56, 'Cost Data'!$N$12:$U$12, 0)), 0)</f>
        <v>0</v>
      </c>
      <c r="AS56" s="4" cm="1">
        <f t="array" aca="1" ref="AS56" ca="1">IFERROR(INDEX('Build Scenarios'!$D$1:$O$510, MATCH(1, ('Build Scenarios'!$C$1:$C$510= $C56) * ('Build Scenarios'!$B$1:$B$510 = $AF56), 0), MATCH(AS$12, 'Build Scenarios'!$D$5:$O$5, 0))
* INDEX('Cost Data'!$N$1:$U$500, MATCH(1, ('Cost Data'!$B$1:$B$500 = $AF56) * ('Cost Data'!$C$1:$C$500 = $AG56), 0), MATCH($C56, 'Cost Data'!$N$12:$U$12, 0)), 0)</f>
        <v>0</v>
      </c>
      <c r="AU56" s="11" t="str">
        <f t="shared" si="33"/>
        <v>Del Norte</v>
      </c>
      <c r="AV56" s="11" cm="1">
        <f t="array" aca="1" ref="AV56" ca="1">INDEX('Cost Scenario Settings'!$D$32:$L$101, MATCH(1, ('Cost Scenario Settings'!$C$32:$C$101 = $B56) * ('Cost Scenario Settings'!$B$32:$B$101 = AU56), 0), MATCH($C56, 'Cost Scenario Settings'!$D$31:$L$31, 0))</f>
        <v>0</v>
      </c>
      <c r="AW56" s="4" cm="1">
        <f t="array" aca="1" ref="AW56" ca="1">IFERROR(INDEX('Build Scenarios'!$D$1:$O$510, MATCH(1, ('Build Scenarios'!$C$1:$C$510= $C56) * ('Build Scenarios'!$B$1:$B$510 = $AU56), 0), MATCH(AW$12, 'Build Scenarios'!$D$5:$O$5, 0))
* INDEX('Cost Data'!$N$1:$U$500, MATCH(1, ('Cost Data'!$B$1:$B$500 = $AU56) * ('Cost Data'!$C$1:$C$500 = $AV56), 0), MATCH($C56, 'Cost Data'!$N$12:$U$12, 0)), 0)</f>
        <v>0</v>
      </c>
      <c r="AX56" s="4" cm="1">
        <f t="array" aca="1" ref="AX56" ca="1">IFERROR(INDEX('Build Scenarios'!$D$1:$O$510, MATCH(1, ('Build Scenarios'!$C$1:$C$510= $C56) * ('Build Scenarios'!$B$1:$B$510 = $AU56), 0), MATCH(AX$12, 'Build Scenarios'!$D$5:$O$5, 0))
* INDEX('Cost Data'!$N$1:$U$500, MATCH(1, ('Cost Data'!$B$1:$B$500 = $AU56) * ('Cost Data'!$C$1:$C$500 = $AV56), 0), MATCH($C56, 'Cost Data'!$N$12:$U$12, 0)), 0)</f>
        <v>0</v>
      </c>
      <c r="AY56" s="4" cm="1">
        <f t="array" aca="1" ref="AY56" ca="1">IFERROR(INDEX('Build Scenarios'!$D$1:$O$510, MATCH(1, ('Build Scenarios'!$C$1:$C$510= $C56) * ('Build Scenarios'!$B$1:$B$510 = $AU56), 0), MATCH(AY$12, 'Build Scenarios'!$D$5:$O$5, 0))
* INDEX('Cost Data'!$N$1:$U$500, MATCH(1, ('Cost Data'!$B$1:$B$500 = $AU56) * ('Cost Data'!$C$1:$C$500 = $AV56), 0), MATCH($C56, 'Cost Data'!$N$12:$U$12, 0)), 0)</f>
        <v>0</v>
      </c>
      <c r="AZ56" s="4" cm="1">
        <f t="array" aca="1" ref="AZ56" ca="1">IFERROR(INDEX('Build Scenarios'!$D$1:$O$510, MATCH(1, ('Build Scenarios'!$C$1:$C$510= $C56) * ('Build Scenarios'!$B$1:$B$510 = $AU56), 0), MATCH(AZ$12, 'Build Scenarios'!$D$5:$O$5, 0))
* INDEX('Cost Data'!$N$1:$U$500, MATCH(1, ('Cost Data'!$B$1:$B$500 = $AU56) * ('Cost Data'!$C$1:$C$500 = $AV56), 0), MATCH($C56, 'Cost Data'!$N$12:$U$12, 0)), 0)</f>
        <v>0</v>
      </c>
      <c r="BA56" s="4" cm="1">
        <f t="array" aca="1" ref="BA56" ca="1">IFERROR(INDEX('Build Scenarios'!$D$1:$O$510, MATCH(1, ('Build Scenarios'!$C$1:$C$510= $C56) * ('Build Scenarios'!$B$1:$B$510 = $AU56), 0), MATCH(BA$12, 'Build Scenarios'!$D$5:$O$5, 0))
* INDEX('Cost Data'!$N$1:$U$500, MATCH(1, ('Cost Data'!$B$1:$B$500 = $AU56) * ('Cost Data'!$C$1:$C$500 = $AV56), 0), MATCH($C56, 'Cost Data'!$N$12:$U$12, 0)), 0)</f>
        <v>0</v>
      </c>
      <c r="BB56" s="4" cm="1">
        <f t="array" aca="1" ref="BB56" ca="1">IFERROR(INDEX('Build Scenarios'!$D$1:$O$510, MATCH(1, ('Build Scenarios'!$C$1:$C$510= $C56) * ('Build Scenarios'!$B$1:$B$510 = $AU56), 0), MATCH(BB$12, 'Build Scenarios'!$D$5:$O$5, 0))
* INDEX('Cost Data'!$N$1:$U$500, MATCH(1, ('Cost Data'!$B$1:$B$500 = $AU56) * ('Cost Data'!$C$1:$C$500 = $AV56), 0), MATCH($C56, 'Cost Data'!$N$12:$U$12, 0)), 0)</f>
        <v>0</v>
      </c>
      <c r="BC56" s="4" cm="1">
        <f t="array" aca="1" ref="BC56" ca="1">IFERROR(INDEX('Build Scenarios'!$D$1:$O$510, MATCH(1, ('Build Scenarios'!$C$1:$C$510= $C56) * ('Build Scenarios'!$B$1:$B$510 = $AU56), 0), MATCH(BC$12, 'Build Scenarios'!$D$5:$O$5, 0))
* INDEX('Cost Data'!$N$1:$U$500, MATCH(1, ('Cost Data'!$B$1:$B$500 = $AU56) * ('Cost Data'!$C$1:$C$500 = $AV56), 0), MATCH($C56, 'Cost Data'!$N$12:$U$12, 0)), 0)</f>
        <v>0</v>
      </c>
      <c r="BD56" s="4" cm="1">
        <f t="array" aca="1" ref="BD56" ca="1">IFERROR(INDEX('Build Scenarios'!$D$1:$O$510, MATCH(1, ('Build Scenarios'!$C$1:$C$510= $C56) * ('Build Scenarios'!$B$1:$B$510 = $AU56), 0), MATCH(BD$12, 'Build Scenarios'!$D$5:$O$5, 0))
* INDEX('Cost Data'!$N$1:$U$500, MATCH(1, ('Cost Data'!$B$1:$B$500 = $AU56) * ('Cost Data'!$C$1:$C$500 = $AV56), 0), MATCH($C56, 'Cost Data'!$N$12:$U$12, 0)), 0)</f>
        <v>0</v>
      </c>
      <c r="BE56" s="4" cm="1">
        <f t="array" aca="1" ref="BE56" ca="1">IFERROR(INDEX('Build Scenarios'!$D$1:$O$510, MATCH(1, ('Build Scenarios'!$C$1:$C$510= $C56) * ('Build Scenarios'!$B$1:$B$510 = $AU56), 0), MATCH(BE$12, 'Build Scenarios'!$D$5:$O$5, 0))
* INDEX('Cost Data'!$N$1:$U$500, MATCH(1, ('Cost Data'!$B$1:$B$500 = $AU56) * ('Cost Data'!$C$1:$C$500 = $AV56), 0), MATCH($C56, 'Cost Data'!$N$12:$U$12, 0)), 0)</f>
        <v>0</v>
      </c>
      <c r="BF56" s="4" cm="1">
        <f t="array" aca="1" ref="BF56" ca="1">IFERROR(INDEX('Build Scenarios'!$D$1:$O$510, MATCH(1, ('Build Scenarios'!$C$1:$C$510= $C56) * ('Build Scenarios'!$B$1:$B$510 = $AU56), 0), MATCH(BF$12, 'Build Scenarios'!$D$5:$O$5, 0))
* INDEX('Cost Data'!$N$1:$U$500, MATCH(1, ('Cost Data'!$B$1:$B$500 = $AU56) * ('Cost Data'!$C$1:$C$500 = $AV56), 0), MATCH($C56, 'Cost Data'!$N$12:$U$12, 0)), 0)</f>
        <v>0</v>
      </c>
      <c r="BG56" s="4" cm="1">
        <f t="array" aca="1" ref="BG56" ca="1">IFERROR(INDEX('Build Scenarios'!$D$1:$O$510, MATCH(1, ('Build Scenarios'!$C$1:$C$510= $C56) * ('Build Scenarios'!$B$1:$B$510 = $AU56), 0), MATCH(BG$12, 'Build Scenarios'!$D$5:$O$5, 0))
* INDEX('Cost Data'!$N$1:$U$500, MATCH(1, ('Cost Data'!$B$1:$B$500 = $AU56) * ('Cost Data'!$C$1:$C$500 = $AV56), 0), MATCH($C56, 'Cost Data'!$N$12:$U$12, 0)), 0)</f>
        <v>0</v>
      </c>
      <c r="BH56" s="4" cm="1">
        <f t="array" aca="1" ref="BH56" ca="1">IFERROR(INDEX('Build Scenarios'!$D$1:$O$510, MATCH(1, ('Build Scenarios'!$C$1:$C$510= $C56) * ('Build Scenarios'!$B$1:$B$510 = $AU56), 0), MATCH(BH$12, 'Build Scenarios'!$D$5:$O$5, 0))
* INDEX('Cost Data'!$N$1:$U$500, MATCH(1, ('Cost Data'!$B$1:$B$500 = $AU56) * ('Cost Data'!$C$1:$C$500 = $AV56), 0), MATCH($C56, 'Cost Data'!$N$12:$U$12, 0)), 0)</f>
        <v>0</v>
      </c>
      <c r="BJ56" s="11" t="str">
        <f t="shared" si="34"/>
        <v>Cape Mendocino</v>
      </c>
      <c r="BK56" s="11" cm="1">
        <f t="array" aca="1" ref="BK56" ca="1">INDEX('Cost Scenario Settings'!$D$32:$L$101, MATCH(1, ('Cost Scenario Settings'!$C$32:$C$101 = $B56) * ('Cost Scenario Settings'!$B$32:$B$101 = BJ56), 0), MATCH($C56, 'Cost Scenario Settings'!$D$31:$L$31, 0))</f>
        <v>0</v>
      </c>
      <c r="BL56" s="4" cm="1">
        <f t="array" aca="1" ref="BL56" ca="1">IFERROR(INDEX('Build Scenarios'!$D$1:$O$510, MATCH(1, ('Build Scenarios'!$C$1:$C$510= $C56) * ('Build Scenarios'!$B$1:$B$510 = $BJ56), 0), MATCH(BL$12, 'Build Scenarios'!$D$5:$O$5, 0))
* INDEX('Cost Data'!$N$1:$U$500, MATCH(1, ('Cost Data'!$B$1:$B$500 = $BJ56) * ('Cost Data'!$C$1:$C$500 = $BK56), 0), MATCH($C56, 'Cost Data'!$N$12:$U$12, 0)), 0)</f>
        <v>0</v>
      </c>
      <c r="BM56" s="4" cm="1">
        <f t="array" aca="1" ref="BM56" ca="1">IFERROR(INDEX('Build Scenarios'!$D$1:$O$510, MATCH(1, ('Build Scenarios'!$C$1:$C$510= $C56) * ('Build Scenarios'!$B$1:$B$510 = $BJ56), 0), MATCH(BM$12, 'Build Scenarios'!$D$5:$O$5, 0))
* INDEX('Cost Data'!$N$1:$U$500, MATCH(1, ('Cost Data'!$B$1:$B$500 = $BJ56) * ('Cost Data'!$C$1:$C$500 = $BK56), 0), MATCH($C56, 'Cost Data'!$N$12:$U$12, 0)), 0)</f>
        <v>0</v>
      </c>
      <c r="BN56" s="4" cm="1">
        <f t="array" aca="1" ref="BN56" ca="1">IFERROR(INDEX('Build Scenarios'!$D$1:$O$510, MATCH(1, ('Build Scenarios'!$C$1:$C$510= $C56) * ('Build Scenarios'!$B$1:$B$510 = $BJ56), 0), MATCH(BN$12, 'Build Scenarios'!$D$5:$O$5, 0))
* INDEX('Cost Data'!$N$1:$U$500, MATCH(1, ('Cost Data'!$B$1:$B$500 = $BJ56) * ('Cost Data'!$C$1:$C$500 = $BK56), 0), MATCH($C56, 'Cost Data'!$N$12:$U$12, 0)), 0)</f>
        <v>0</v>
      </c>
      <c r="BO56" s="4" cm="1">
        <f t="array" aca="1" ref="BO56" ca="1">IFERROR(INDEX('Build Scenarios'!$D$1:$O$510, MATCH(1, ('Build Scenarios'!$C$1:$C$510= $C56) * ('Build Scenarios'!$B$1:$B$510 = $BJ56), 0), MATCH(BO$12, 'Build Scenarios'!$D$5:$O$5, 0))
* INDEX('Cost Data'!$N$1:$U$500, MATCH(1, ('Cost Data'!$B$1:$B$500 = $BJ56) * ('Cost Data'!$C$1:$C$500 = $BK56), 0), MATCH($C56, 'Cost Data'!$N$12:$U$12, 0)), 0)</f>
        <v>0</v>
      </c>
      <c r="BP56" s="4" cm="1">
        <f t="array" aca="1" ref="BP56" ca="1">IFERROR(INDEX('Build Scenarios'!$D$1:$O$510, MATCH(1, ('Build Scenarios'!$C$1:$C$510= $C56) * ('Build Scenarios'!$B$1:$B$510 = $BJ56), 0), MATCH(BP$12, 'Build Scenarios'!$D$5:$O$5, 0))
* INDEX('Cost Data'!$N$1:$U$500, MATCH(1, ('Cost Data'!$B$1:$B$500 = $BJ56) * ('Cost Data'!$C$1:$C$500 = $BK56), 0), MATCH($C56, 'Cost Data'!$N$12:$U$12, 0)), 0)</f>
        <v>0</v>
      </c>
      <c r="BQ56" s="4" cm="1">
        <f t="array" aca="1" ref="BQ56" ca="1">IFERROR(INDEX('Build Scenarios'!$D$1:$O$510, MATCH(1, ('Build Scenarios'!$C$1:$C$510= $C56) * ('Build Scenarios'!$B$1:$B$510 = $BJ56), 0), MATCH(BQ$12, 'Build Scenarios'!$D$5:$O$5, 0))
* INDEX('Cost Data'!$N$1:$U$500, MATCH(1, ('Cost Data'!$B$1:$B$500 = $BJ56) * ('Cost Data'!$C$1:$C$500 = $BK56), 0), MATCH($C56, 'Cost Data'!$N$12:$U$12, 0)), 0)</f>
        <v>0</v>
      </c>
      <c r="BR56" s="4" cm="1">
        <f t="array" aca="1" ref="BR56" ca="1">IFERROR(INDEX('Build Scenarios'!$D$1:$O$510, MATCH(1, ('Build Scenarios'!$C$1:$C$510= $C56) * ('Build Scenarios'!$B$1:$B$510 = $BJ56), 0), MATCH(BR$12, 'Build Scenarios'!$D$5:$O$5, 0))
* INDEX('Cost Data'!$N$1:$U$500, MATCH(1, ('Cost Data'!$B$1:$B$500 = $BJ56) * ('Cost Data'!$C$1:$C$500 = $BK56), 0), MATCH($C56, 'Cost Data'!$N$12:$U$12, 0)), 0)</f>
        <v>0</v>
      </c>
      <c r="BS56" s="4" cm="1">
        <f t="array" aca="1" ref="BS56" ca="1">IFERROR(INDEX('Build Scenarios'!$D$1:$O$510, MATCH(1, ('Build Scenarios'!$C$1:$C$510= $C56) * ('Build Scenarios'!$B$1:$B$510 = $BJ56), 0), MATCH(BS$12, 'Build Scenarios'!$D$5:$O$5, 0))
* INDEX('Cost Data'!$N$1:$U$500, MATCH(1, ('Cost Data'!$B$1:$B$500 = $BJ56) * ('Cost Data'!$C$1:$C$500 = $BK56), 0), MATCH($C56, 'Cost Data'!$N$12:$U$12, 0)), 0)</f>
        <v>0</v>
      </c>
      <c r="BT56" s="4" cm="1">
        <f t="array" aca="1" ref="BT56" ca="1">IFERROR(INDEX('Build Scenarios'!$D$1:$O$510, MATCH(1, ('Build Scenarios'!$C$1:$C$510= $C56) * ('Build Scenarios'!$B$1:$B$510 = $BJ56), 0), MATCH(BT$12, 'Build Scenarios'!$D$5:$O$5, 0))
* INDEX('Cost Data'!$N$1:$U$500, MATCH(1, ('Cost Data'!$B$1:$B$500 = $BJ56) * ('Cost Data'!$C$1:$C$500 = $BK56), 0), MATCH($C56, 'Cost Data'!$N$12:$U$12, 0)), 0)</f>
        <v>0</v>
      </c>
      <c r="BU56" s="4" cm="1">
        <f t="array" aca="1" ref="BU56" ca="1">IFERROR(INDEX('Build Scenarios'!$D$1:$O$510, MATCH(1, ('Build Scenarios'!$C$1:$C$510= $C56) * ('Build Scenarios'!$B$1:$B$510 = $BJ56), 0), MATCH(BU$12, 'Build Scenarios'!$D$5:$O$5, 0))
* INDEX('Cost Data'!$N$1:$U$500, MATCH(1, ('Cost Data'!$B$1:$B$500 = $BJ56) * ('Cost Data'!$C$1:$C$500 = $BK56), 0), MATCH($C56, 'Cost Data'!$N$12:$U$12, 0)), 0)</f>
        <v>0</v>
      </c>
      <c r="BV56" s="4" cm="1">
        <f t="array" aca="1" ref="BV56" ca="1">IFERROR(INDEX('Build Scenarios'!$D$1:$O$510, MATCH(1, ('Build Scenarios'!$C$1:$C$510= $C56) * ('Build Scenarios'!$B$1:$B$510 = $BJ56), 0), MATCH(BV$12, 'Build Scenarios'!$D$5:$O$5, 0))
* INDEX('Cost Data'!$N$1:$U$500, MATCH(1, ('Cost Data'!$B$1:$B$500 = $BJ56) * ('Cost Data'!$C$1:$C$500 = $BK56), 0), MATCH($C56, 'Cost Data'!$N$12:$U$12, 0)), 0)</f>
        <v>0</v>
      </c>
      <c r="BW56" s="4" cm="1">
        <f t="array" aca="1" ref="BW56" ca="1">IFERROR(INDEX('Build Scenarios'!$D$1:$O$510, MATCH(1, ('Build Scenarios'!$C$1:$C$510= $C56) * ('Build Scenarios'!$B$1:$B$510 = $BJ56), 0), MATCH(BW$12, 'Build Scenarios'!$D$5:$O$5, 0))
* INDEX('Cost Data'!$N$1:$U$500, MATCH(1, ('Cost Data'!$B$1:$B$500 = $BJ56) * ('Cost Data'!$C$1:$C$500 = $BK56), 0), MATCH($C56, 'Cost Data'!$N$12:$U$12, 0)), 0)</f>
        <v>0</v>
      </c>
    </row>
    <row r="57" spans="2:75" x14ac:dyDescent="0.2">
      <c r="B57" s="11" t="str">
        <f t="shared" ca="1" si="30"/>
        <v>Tx - Mid + Humboldt Adjustment</v>
      </c>
      <c r="C57" s="8" t="s">
        <v>59</v>
      </c>
      <c r="D57" s="4">
        <f t="shared" ca="1" si="29"/>
        <v>0</v>
      </c>
      <c r="E57" s="4">
        <f t="shared" ca="1" si="29"/>
        <v>0</v>
      </c>
      <c r="F57" s="4">
        <f t="shared" ca="1" si="29"/>
        <v>0</v>
      </c>
      <c r="G57" s="4">
        <f t="shared" ca="1" si="29"/>
        <v>0</v>
      </c>
      <c r="H57" s="4">
        <f t="shared" ca="1" si="29"/>
        <v>0</v>
      </c>
      <c r="I57" s="4">
        <f t="shared" ca="1" si="29"/>
        <v>0</v>
      </c>
      <c r="J57" s="4">
        <f t="shared" ca="1" si="29"/>
        <v>0</v>
      </c>
      <c r="K57" s="4">
        <f t="shared" ca="1" si="29"/>
        <v>0</v>
      </c>
      <c r="L57" s="4">
        <f t="shared" ca="1" si="29"/>
        <v>11.530433540305474</v>
      </c>
      <c r="M57" s="4">
        <f t="shared" ca="1" si="29"/>
        <v>11.530433540305474</v>
      </c>
      <c r="N57" s="4">
        <f t="shared" ca="1" si="29"/>
        <v>11.530433540305474</v>
      </c>
      <c r="O57" s="4">
        <f t="shared" ca="1" si="29"/>
        <v>11.530433540305474</v>
      </c>
      <c r="Q57" s="11" t="str">
        <f t="shared" si="31"/>
        <v>Morro Bay</v>
      </c>
      <c r="R57" s="11" t="str" cm="1">
        <f t="array" aca="1" ref="R57" ca="1">INDEX('Cost Scenario Settings'!$D$32:$L$101, MATCH(1, ('Cost Scenario Settings'!$C$32:$C$101 = $B57) * ('Cost Scenario Settings'!$B$32:$B$101 = Q57), 0), MATCH($C57, 'Cost Scenario Settings'!$D$31:$L$31, 0))</f>
        <v>Tx - PSP Morro</v>
      </c>
      <c r="S57" s="4" cm="1">
        <f t="array" aca="1" ref="S57" ca="1">IFERROR(INDEX('Build Scenarios'!$D$1:$O$510, MATCH(1, ('Build Scenarios'!$C$1:$C$510= $C57) * ('Build Scenarios'!$B$1:$B$510 = $Q57), 0), MATCH(S$12, 'Build Scenarios'!$D$5:$O$5, 0))
* INDEX('Cost Data'!$N$1:$U$500, MATCH(1, ('Cost Data'!$B$1:$B$500 = $Q57) * ('Cost Data'!$C$1:$C$500 = $R57), 0), MATCH($C57, 'Cost Data'!$N$12:$U$12, 0)), 0)</f>
        <v>0</v>
      </c>
      <c r="T57" s="4" cm="1">
        <f t="array" aca="1" ref="T57" ca="1">IFERROR(INDEX('Build Scenarios'!$D$1:$O$510, MATCH(1, ('Build Scenarios'!$C$1:$C$510= $C57) * ('Build Scenarios'!$B$1:$B$510 = $Q57), 0), MATCH(T$12, 'Build Scenarios'!$D$5:$O$5, 0))
* INDEX('Cost Data'!$N$1:$U$500, MATCH(1, ('Cost Data'!$B$1:$B$500 = $Q57) * ('Cost Data'!$C$1:$C$500 = $R57), 0), MATCH($C57, 'Cost Data'!$N$12:$U$12, 0)), 0)</f>
        <v>0</v>
      </c>
      <c r="U57" s="4" cm="1">
        <f t="array" aca="1" ref="U57" ca="1">IFERROR(INDEX('Build Scenarios'!$D$1:$O$510, MATCH(1, ('Build Scenarios'!$C$1:$C$510= $C57) * ('Build Scenarios'!$B$1:$B$510 = $Q57), 0), MATCH(U$12, 'Build Scenarios'!$D$5:$O$5, 0))
* INDEX('Cost Data'!$N$1:$U$500, MATCH(1, ('Cost Data'!$B$1:$B$500 = $Q57) * ('Cost Data'!$C$1:$C$500 = $R57), 0), MATCH($C57, 'Cost Data'!$N$12:$U$12, 0)), 0)</f>
        <v>0</v>
      </c>
      <c r="V57" s="4" cm="1">
        <f t="array" aca="1" ref="V57" ca="1">IFERROR(INDEX('Build Scenarios'!$D$1:$O$510, MATCH(1, ('Build Scenarios'!$C$1:$C$510= $C57) * ('Build Scenarios'!$B$1:$B$510 = $Q57), 0), MATCH(V$12, 'Build Scenarios'!$D$5:$O$5, 0))
* INDEX('Cost Data'!$N$1:$U$500, MATCH(1, ('Cost Data'!$B$1:$B$500 = $Q57) * ('Cost Data'!$C$1:$C$500 = $R57), 0), MATCH($C57, 'Cost Data'!$N$12:$U$12, 0)), 0)</f>
        <v>0</v>
      </c>
      <c r="W57" s="4" cm="1">
        <f t="array" aca="1" ref="W57" ca="1">IFERROR(INDEX('Build Scenarios'!$D$1:$O$510, MATCH(1, ('Build Scenarios'!$C$1:$C$510= $C57) * ('Build Scenarios'!$B$1:$B$510 = $Q57), 0), MATCH(W$12, 'Build Scenarios'!$D$5:$O$5, 0))
* INDEX('Cost Data'!$N$1:$U$500, MATCH(1, ('Cost Data'!$B$1:$B$500 = $Q57) * ('Cost Data'!$C$1:$C$500 = $R57), 0), MATCH($C57, 'Cost Data'!$N$12:$U$12, 0)), 0)</f>
        <v>0</v>
      </c>
      <c r="X57" s="4" cm="1">
        <f t="array" aca="1" ref="X57" ca="1">IFERROR(INDEX('Build Scenarios'!$D$1:$O$510, MATCH(1, ('Build Scenarios'!$C$1:$C$510= $C57) * ('Build Scenarios'!$B$1:$B$510 = $Q57), 0), MATCH(X$12, 'Build Scenarios'!$D$5:$O$5, 0))
* INDEX('Cost Data'!$N$1:$U$500, MATCH(1, ('Cost Data'!$B$1:$B$500 = $Q57) * ('Cost Data'!$C$1:$C$500 = $R57), 0), MATCH($C57, 'Cost Data'!$N$12:$U$12, 0)), 0)</f>
        <v>0</v>
      </c>
      <c r="Y57" s="4" cm="1">
        <f t="array" aca="1" ref="Y57" ca="1">IFERROR(INDEX('Build Scenarios'!$D$1:$O$510, MATCH(1, ('Build Scenarios'!$C$1:$C$510= $C57) * ('Build Scenarios'!$B$1:$B$510 = $Q57), 0), MATCH(Y$12, 'Build Scenarios'!$D$5:$O$5, 0))
* INDEX('Cost Data'!$N$1:$U$500, MATCH(1, ('Cost Data'!$B$1:$B$500 = $Q57) * ('Cost Data'!$C$1:$C$500 = $R57), 0), MATCH($C57, 'Cost Data'!$N$12:$U$12, 0)), 0)</f>
        <v>0</v>
      </c>
      <c r="Z57" s="4" cm="1">
        <f t="array" aca="1" ref="Z57" ca="1">IFERROR(INDEX('Build Scenarios'!$D$1:$O$510, MATCH(1, ('Build Scenarios'!$C$1:$C$510= $C57) * ('Build Scenarios'!$B$1:$B$510 = $Q57), 0), MATCH(Z$12, 'Build Scenarios'!$D$5:$O$5, 0))
* INDEX('Cost Data'!$N$1:$U$500, MATCH(1, ('Cost Data'!$B$1:$B$500 = $Q57) * ('Cost Data'!$C$1:$C$500 = $R57), 0), MATCH($C57, 'Cost Data'!$N$12:$U$12, 0)), 0)</f>
        <v>0</v>
      </c>
      <c r="AA57" s="4" cm="1">
        <f t="array" aca="1" ref="AA57" ca="1">IFERROR(INDEX('Build Scenarios'!$D$1:$O$510, MATCH(1, ('Build Scenarios'!$C$1:$C$510= $C57) * ('Build Scenarios'!$B$1:$B$510 = $Q57), 0), MATCH(AA$12, 'Build Scenarios'!$D$5:$O$5, 0))
* INDEX('Cost Data'!$N$1:$U$500, MATCH(1, ('Cost Data'!$B$1:$B$500 = $Q57) * ('Cost Data'!$C$1:$C$500 = $R57), 0), MATCH($C57, 'Cost Data'!$N$12:$U$12, 0)), 0)</f>
        <v>11.530433540305474</v>
      </c>
      <c r="AB57" s="4" cm="1">
        <f t="array" aca="1" ref="AB57" ca="1">IFERROR(INDEX('Build Scenarios'!$D$1:$O$510, MATCH(1, ('Build Scenarios'!$C$1:$C$510= $C57) * ('Build Scenarios'!$B$1:$B$510 = $Q57), 0), MATCH(AB$12, 'Build Scenarios'!$D$5:$O$5, 0))
* INDEX('Cost Data'!$N$1:$U$500, MATCH(1, ('Cost Data'!$B$1:$B$500 = $Q57) * ('Cost Data'!$C$1:$C$500 = $R57), 0), MATCH($C57, 'Cost Data'!$N$12:$U$12, 0)), 0)</f>
        <v>11.530433540305474</v>
      </c>
      <c r="AC57" s="4" cm="1">
        <f t="array" aca="1" ref="AC57" ca="1">IFERROR(INDEX('Build Scenarios'!$D$1:$O$510, MATCH(1, ('Build Scenarios'!$C$1:$C$510= $C57) * ('Build Scenarios'!$B$1:$B$510 = $Q57), 0), MATCH(AC$12, 'Build Scenarios'!$D$5:$O$5, 0))
* INDEX('Cost Data'!$N$1:$U$500, MATCH(1, ('Cost Data'!$B$1:$B$500 = $Q57) * ('Cost Data'!$C$1:$C$500 = $R57), 0), MATCH($C57, 'Cost Data'!$N$12:$U$12, 0)), 0)</f>
        <v>11.530433540305474</v>
      </c>
      <c r="AD57" s="4" cm="1">
        <f t="array" aca="1" ref="AD57" ca="1">IFERROR(INDEX('Build Scenarios'!$D$1:$O$510, MATCH(1, ('Build Scenarios'!$C$1:$C$510= $C57) * ('Build Scenarios'!$B$1:$B$510 = $Q57), 0), MATCH(AD$12, 'Build Scenarios'!$D$5:$O$5, 0))
* INDEX('Cost Data'!$N$1:$U$500, MATCH(1, ('Cost Data'!$B$1:$B$500 = $Q57) * ('Cost Data'!$C$1:$C$500 = $R57), 0), MATCH($C57, 'Cost Data'!$N$12:$U$12, 0)), 0)</f>
        <v>11.530433540305474</v>
      </c>
      <c r="AF57" s="11" t="str">
        <f t="shared" si="32"/>
        <v>Humboldt Bay</v>
      </c>
      <c r="AG57" s="11" cm="1">
        <f t="array" aca="1" ref="AG57" ca="1">INDEX('Cost Scenario Settings'!$D$32:$L$101, MATCH(1, ('Cost Scenario Settings'!$C$32:$C$101 = $B57) * ('Cost Scenario Settings'!$B$32:$B$101 = AF57), 0), MATCH($C57, 'Cost Scenario Settings'!$D$31:$L$31, 0))</f>
        <v>0</v>
      </c>
      <c r="AH57" s="4" cm="1">
        <f t="array" aca="1" ref="AH57" ca="1">IFERROR(INDEX('Build Scenarios'!$D$1:$O$510, MATCH(1, ('Build Scenarios'!$C$1:$C$510= $C57) * ('Build Scenarios'!$B$1:$B$510 = $AF57), 0), MATCH(AH$12, 'Build Scenarios'!$D$5:$O$5, 0))
* INDEX('Cost Data'!$N$1:$U$500, MATCH(1, ('Cost Data'!$B$1:$B$500 = $AF57) * ('Cost Data'!$C$1:$C$500 = $AG57), 0), MATCH($C57, 'Cost Data'!$N$12:$U$12, 0)), 0)</f>
        <v>0</v>
      </c>
      <c r="AI57" s="4" cm="1">
        <f t="array" aca="1" ref="AI57" ca="1">IFERROR(INDEX('Build Scenarios'!$D$1:$O$510, MATCH(1, ('Build Scenarios'!$C$1:$C$510= $C57) * ('Build Scenarios'!$B$1:$B$510 = $AF57), 0), MATCH(AI$12, 'Build Scenarios'!$D$5:$O$5, 0))
* INDEX('Cost Data'!$N$1:$U$500, MATCH(1, ('Cost Data'!$B$1:$B$500 = $AF57) * ('Cost Data'!$C$1:$C$500 = $AG57), 0), MATCH($C57, 'Cost Data'!$N$12:$U$12, 0)), 0)</f>
        <v>0</v>
      </c>
      <c r="AJ57" s="4" cm="1">
        <f t="array" aca="1" ref="AJ57" ca="1">IFERROR(INDEX('Build Scenarios'!$D$1:$O$510, MATCH(1, ('Build Scenarios'!$C$1:$C$510= $C57) * ('Build Scenarios'!$B$1:$B$510 = $AF57), 0), MATCH(AJ$12, 'Build Scenarios'!$D$5:$O$5, 0))
* INDEX('Cost Data'!$N$1:$U$500, MATCH(1, ('Cost Data'!$B$1:$B$500 = $AF57) * ('Cost Data'!$C$1:$C$500 = $AG57), 0), MATCH($C57, 'Cost Data'!$N$12:$U$12, 0)), 0)</f>
        <v>0</v>
      </c>
      <c r="AK57" s="4" cm="1">
        <f t="array" aca="1" ref="AK57" ca="1">IFERROR(INDEX('Build Scenarios'!$D$1:$O$510, MATCH(1, ('Build Scenarios'!$C$1:$C$510= $C57) * ('Build Scenarios'!$B$1:$B$510 = $AF57), 0), MATCH(AK$12, 'Build Scenarios'!$D$5:$O$5, 0))
* INDEX('Cost Data'!$N$1:$U$500, MATCH(1, ('Cost Data'!$B$1:$B$500 = $AF57) * ('Cost Data'!$C$1:$C$500 = $AG57), 0), MATCH($C57, 'Cost Data'!$N$12:$U$12, 0)), 0)</f>
        <v>0</v>
      </c>
      <c r="AL57" s="4" cm="1">
        <f t="array" aca="1" ref="AL57" ca="1">IFERROR(INDEX('Build Scenarios'!$D$1:$O$510, MATCH(1, ('Build Scenarios'!$C$1:$C$510= $C57) * ('Build Scenarios'!$B$1:$B$510 = $AF57), 0), MATCH(AL$12, 'Build Scenarios'!$D$5:$O$5, 0))
* INDEX('Cost Data'!$N$1:$U$500, MATCH(1, ('Cost Data'!$B$1:$B$500 = $AF57) * ('Cost Data'!$C$1:$C$500 = $AG57), 0), MATCH($C57, 'Cost Data'!$N$12:$U$12, 0)), 0)</f>
        <v>0</v>
      </c>
      <c r="AM57" s="4" cm="1">
        <f t="array" aca="1" ref="AM57" ca="1">IFERROR(INDEX('Build Scenarios'!$D$1:$O$510, MATCH(1, ('Build Scenarios'!$C$1:$C$510= $C57) * ('Build Scenarios'!$B$1:$B$510 = $AF57), 0), MATCH(AM$12, 'Build Scenarios'!$D$5:$O$5, 0))
* INDEX('Cost Data'!$N$1:$U$500, MATCH(1, ('Cost Data'!$B$1:$B$500 = $AF57) * ('Cost Data'!$C$1:$C$500 = $AG57), 0), MATCH($C57, 'Cost Data'!$N$12:$U$12, 0)), 0)</f>
        <v>0</v>
      </c>
      <c r="AN57" s="4" cm="1">
        <f t="array" aca="1" ref="AN57" ca="1">IFERROR(INDEX('Build Scenarios'!$D$1:$O$510, MATCH(1, ('Build Scenarios'!$C$1:$C$510= $C57) * ('Build Scenarios'!$B$1:$B$510 = $AF57), 0), MATCH(AN$12, 'Build Scenarios'!$D$5:$O$5, 0))
* INDEX('Cost Data'!$N$1:$U$500, MATCH(1, ('Cost Data'!$B$1:$B$500 = $AF57) * ('Cost Data'!$C$1:$C$500 = $AG57), 0), MATCH($C57, 'Cost Data'!$N$12:$U$12, 0)), 0)</f>
        <v>0</v>
      </c>
      <c r="AO57" s="4" cm="1">
        <f t="array" aca="1" ref="AO57" ca="1">IFERROR(INDEX('Build Scenarios'!$D$1:$O$510, MATCH(1, ('Build Scenarios'!$C$1:$C$510= $C57) * ('Build Scenarios'!$B$1:$B$510 = $AF57), 0), MATCH(AO$12, 'Build Scenarios'!$D$5:$O$5, 0))
* INDEX('Cost Data'!$N$1:$U$500, MATCH(1, ('Cost Data'!$B$1:$B$500 = $AF57) * ('Cost Data'!$C$1:$C$500 = $AG57), 0), MATCH($C57, 'Cost Data'!$N$12:$U$12, 0)), 0)</f>
        <v>0</v>
      </c>
      <c r="AP57" s="4" cm="1">
        <f t="array" aca="1" ref="AP57" ca="1">IFERROR(INDEX('Build Scenarios'!$D$1:$O$510, MATCH(1, ('Build Scenarios'!$C$1:$C$510= $C57) * ('Build Scenarios'!$B$1:$B$510 = $AF57), 0), MATCH(AP$12, 'Build Scenarios'!$D$5:$O$5, 0))
* INDEX('Cost Data'!$N$1:$U$500, MATCH(1, ('Cost Data'!$B$1:$B$500 = $AF57) * ('Cost Data'!$C$1:$C$500 = $AG57), 0), MATCH($C57, 'Cost Data'!$N$12:$U$12, 0)), 0)</f>
        <v>0</v>
      </c>
      <c r="AQ57" s="4" cm="1">
        <f t="array" aca="1" ref="AQ57" ca="1">IFERROR(INDEX('Build Scenarios'!$D$1:$O$510, MATCH(1, ('Build Scenarios'!$C$1:$C$510= $C57) * ('Build Scenarios'!$B$1:$B$510 = $AF57), 0), MATCH(AQ$12, 'Build Scenarios'!$D$5:$O$5, 0))
* INDEX('Cost Data'!$N$1:$U$500, MATCH(1, ('Cost Data'!$B$1:$B$500 = $AF57) * ('Cost Data'!$C$1:$C$500 = $AG57), 0), MATCH($C57, 'Cost Data'!$N$12:$U$12, 0)), 0)</f>
        <v>0</v>
      </c>
      <c r="AR57" s="4" cm="1">
        <f t="array" aca="1" ref="AR57" ca="1">IFERROR(INDEX('Build Scenarios'!$D$1:$O$510, MATCH(1, ('Build Scenarios'!$C$1:$C$510= $C57) * ('Build Scenarios'!$B$1:$B$510 = $AF57), 0), MATCH(AR$12, 'Build Scenarios'!$D$5:$O$5, 0))
* INDEX('Cost Data'!$N$1:$U$500, MATCH(1, ('Cost Data'!$B$1:$B$500 = $AF57) * ('Cost Data'!$C$1:$C$500 = $AG57), 0), MATCH($C57, 'Cost Data'!$N$12:$U$12, 0)), 0)</f>
        <v>0</v>
      </c>
      <c r="AS57" s="4" cm="1">
        <f t="array" aca="1" ref="AS57" ca="1">IFERROR(INDEX('Build Scenarios'!$D$1:$O$510, MATCH(1, ('Build Scenarios'!$C$1:$C$510= $C57) * ('Build Scenarios'!$B$1:$B$510 = $AF57), 0), MATCH(AS$12, 'Build Scenarios'!$D$5:$O$5, 0))
* INDEX('Cost Data'!$N$1:$U$500, MATCH(1, ('Cost Data'!$B$1:$B$500 = $AF57) * ('Cost Data'!$C$1:$C$500 = $AG57), 0), MATCH($C57, 'Cost Data'!$N$12:$U$12, 0)), 0)</f>
        <v>0</v>
      </c>
      <c r="AU57" s="11" t="str">
        <f t="shared" si="33"/>
        <v>Del Norte</v>
      </c>
      <c r="AV57" s="11" cm="1">
        <f t="array" aca="1" ref="AV57" ca="1">INDEX('Cost Scenario Settings'!$D$32:$L$101, MATCH(1, ('Cost Scenario Settings'!$C$32:$C$101 = $B57) * ('Cost Scenario Settings'!$B$32:$B$101 = AU57), 0), MATCH($C57, 'Cost Scenario Settings'!$D$31:$L$31, 0))</f>
        <v>0</v>
      </c>
      <c r="AW57" s="4" cm="1">
        <f t="array" aca="1" ref="AW57" ca="1">IFERROR(INDEX('Build Scenarios'!$D$1:$O$510, MATCH(1, ('Build Scenarios'!$C$1:$C$510= $C57) * ('Build Scenarios'!$B$1:$B$510 = $AU57), 0), MATCH(AW$12, 'Build Scenarios'!$D$5:$O$5, 0))
* INDEX('Cost Data'!$N$1:$U$500, MATCH(1, ('Cost Data'!$B$1:$B$500 = $AU57) * ('Cost Data'!$C$1:$C$500 = $AV57), 0), MATCH($C57, 'Cost Data'!$N$12:$U$12, 0)), 0)</f>
        <v>0</v>
      </c>
      <c r="AX57" s="4" cm="1">
        <f t="array" aca="1" ref="AX57" ca="1">IFERROR(INDEX('Build Scenarios'!$D$1:$O$510, MATCH(1, ('Build Scenarios'!$C$1:$C$510= $C57) * ('Build Scenarios'!$B$1:$B$510 = $AU57), 0), MATCH(AX$12, 'Build Scenarios'!$D$5:$O$5, 0))
* INDEX('Cost Data'!$N$1:$U$500, MATCH(1, ('Cost Data'!$B$1:$B$500 = $AU57) * ('Cost Data'!$C$1:$C$500 = $AV57), 0), MATCH($C57, 'Cost Data'!$N$12:$U$12, 0)), 0)</f>
        <v>0</v>
      </c>
      <c r="AY57" s="4" cm="1">
        <f t="array" aca="1" ref="AY57" ca="1">IFERROR(INDEX('Build Scenarios'!$D$1:$O$510, MATCH(1, ('Build Scenarios'!$C$1:$C$510= $C57) * ('Build Scenarios'!$B$1:$B$510 = $AU57), 0), MATCH(AY$12, 'Build Scenarios'!$D$5:$O$5, 0))
* INDEX('Cost Data'!$N$1:$U$500, MATCH(1, ('Cost Data'!$B$1:$B$500 = $AU57) * ('Cost Data'!$C$1:$C$500 = $AV57), 0), MATCH($C57, 'Cost Data'!$N$12:$U$12, 0)), 0)</f>
        <v>0</v>
      </c>
      <c r="AZ57" s="4" cm="1">
        <f t="array" aca="1" ref="AZ57" ca="1">IFERROR(INDEX('Build Scenarios'!$D$1:$O$510, MATCH(1, ('Build Scenarios'!$C$1:$C$510= $C57) * ('Build Scenarios'!$B$1:$B$510 = $AU57), 0), MATCH(AZ$12, 'Build Scenarios'!$D$5:$O$5, 0))
* INDEX('Cost Data'!$N$1:$U$500, MATCH(1, ('Cost Data'!$B$1:$B$500 = $AU57) * ('Cost Data'!$C$1:$C$500 = $AV57), 0), MATCH($C57, 'Cost Data'!$N$12:$U$12, 0)), 0)</f>
        <v>0</v>
      </c>
      <c r="BA57" s="4" cm="1">
        <f t="array" aca="1" ref="BA57" ca="1">IFERROR(INDEX('Build Scenarios'!$D$1:$O$510, MATCH(1, ('Build Scenarios'!$C$1:$C$510= $C57) * ('Build Scenarios'!$B$1:$B$510 = $AU57), 0), MATCH(BA$12, 'Build Scenarios'!$D$5:$O$5, 0))
* INDEX('Cost Data'!$N$1:$U$500, MATCH(1, ('Cost Data'!$B$1:$B$500 = $AU57) * ('Cost Data'!$C$1:$C$500 = $AV57), 0), MATCH($C57, 'Cost Data'!$N$12:$U$12, 0)), 0)</f>
        <v>0</v>
      </c>
      <c r="BB57" s="4" cm="1">
        <f t="array" aca="1" ref="BB57" ca="1">IFERROR(INDEX('Build Scenarios'!$D$1:$O$510, MATCH(1, ('Build Scenarios'!$C$1:$C$510= $C57) * ('Build Scenarios'!$B$1:$B$510 = $AU57), 0), MATCH(BB$12, 'Build Scenarios'!$D$5:$O$5, 0))
* INDEX('Cost Data'!$N$1:$U$500, MATCH(1, ('Cost Data'!$B$1:$B$500 = $AU57) * ('Cost Data'!$C$1:$C$500 = $AV57), 0), MATCH($C57, 'Cost Data'!$N$12:$U$12, 0)), 0)</f>
        <v>0</v>
      </c>
      <c r="BC57" s="4" cm="1">
        <f t="array" aca="1" ref="BC57" ca="1">IFERROR(INDEX('Build Scenarios'!$D$1:$O$510, MATCH(1, ('Build Scenarios'!$C$1:$C$510= $C57) * ('Build Scenarios'!$B$1:$B$510 = $AU57), 0), MATCH(BC$12, 'Build Scenarios'!$D$5:$O$5, 0))
* INDEX('Cost Data'!$N$1:$U$500, MATCH(1, ('Cost Data'!$B$1:$B$500 = $AU57) * ('Cost Data'!$C$1:$C$500 = $AV57), 0), MATCH($C57, 'Cost Data'!$N$12:$U$12, 0)), 0)</f>
        <v>0</v>
      </c>
      <c r="BD57" s="4" cm="1">
        <f t="array" aca="1" ref="BD57" ca="1">IFERROR(INDEX('Build Scenarios'!$D$1:$O$510, MATCH(1, ('Build Scenarios'!$C$1:$C$510= $C57) * ('Build Scenarios'!$B$1:$B$510 = $AU57), 0), MATCH(BD$12, 'Build Scenarios'!$D$5:$O$5, 0))
* INDEX('Cost Data'!$N$1:$U$500, MATCH(1, ('Cost Data'!$B$1:$B$500 = $AU57) * ('Cost Data'!$C$1:$C$500 = $AV57), 0), MATCH($C57, 'Cost Data'!$N$12:$U$12, 0)), 0)</f>
        <v>0</v>
      </c>
      <c r="BE57" s="4" cm="1">
        <f t="array" aca="1" ref="BE57" ca="1">IFERROR(INDEX('Build Scenarios'!$D$1:$O$510, MATCH(1, ('Build Scenarios'!$C$1:$C$510= $C57) * ('Build Scenarios'!$B$1:$B$510 = $AU57), 0), MATCH(BE$12, 'Build Scenarios'!$D$5:$O$5, 0))
* INDEX('Cost Data'!$N$1:$U$500, MATCH(1, ('Cost Data'!$B$1:$B$500 = $AU57) * ('Cost Data'!$C$1:$C$500 = $AV57), 0), MATCH($C57, 'Cost Data'!$N$12:$U$12, 0)), 0)</f>
        <v>0</v>
      </c>
      <c r="BF57" s="4" cm="1">
        <f t="array" aca="1" ref="BF57" ca="1">IFERROR(INDEX('Build Scenarios'!$D$1:$O$510, MATCH(1, ('Build Scenarios'!$C$1:$C$510= $C57) * ('Build Scenarios'!$B$1:$B$510 = $AU57), 0), MATCH(BF$12, 'Build Scenarios'!$D$5:$O$5, 0))
* INDEX('Cost Data'!$N$1:$U$500, MATCH(1, ('Cost Data'!$B$1:$B$500 = $AU57) * ('Cost Data'!$C$1:$C$500 = $AV57), 0), MATCH($C57, 'Cost Data'!$N$12:$U$12, 0)), 0)</f>
        <v>0</v>
      </c>
      <c r="BG57" s="4" cm="1">
        <f t="array" aca="1" ref="BG57" ca="1">IFERROR(INDEX('Build Scenarios'!$D$1:$O$510, MATCH(1, ('Build Scenarios'!$C$1:$C$510= $C57) * ('Build Scenarios'!$B$1:$B$510 = $AU57), 0), MATCH(BG$12, 'Build Scenarios'!$D$5:$O$5, 0))
* INDEX('Cost Data'!$N$1:$U$500, MATCH(1, ('Cost Data'!$B$1:$B$500 = $AU57) * ('Cost Data'!$C$1:$C$500 = $AV57), 0), MATCH($C57, 'Cost Data'!$N$12:$U$12, 0)), 0)</f>
        <v>0</v>
      </c>
      <c r="BH57" s="4" cm="1">
        <f t="array" aca="1" ref="BH57" ca="1">IFERROR(INDEX('Build Scenarios'!$D$1:$O$510, MATCH(1, ('Build Scenarios'!$C$1:$C$510= $C57) * ('Build Scenarios'!$B$1:$B$510 = $AU57), 0), MATCH(BH$12, 'Build Scenarios'!$D$5:$O$5, 0))
* INDEX('Cost Data'!$N$1:$U$500, MATCH(1, ('Cost Data'!$B$1:$B$500 = $AU57) * ('Cost Data'!$C$1:$C$500 = $AV57), 0), MATCH($C57, 'Cost Data'!$N$12:$U$12, 0)), 0)</f>
        <v>0</v>
      </c>
      <c r="BJ57" s="11" t="str">
        <f t="shared" si="34"/>
        <v>Cape Mendocino</v>
      </c>
      <c r="BK57" s="11" cm="1">
        <f t="array" aca="1" ref="BK57" ca="1">INDEX('Cost Scenario Settings'!$D$32:$L$101, MATCH(1, ('Cost Scenario Settings'!$C$32:$C$101 = $B57) * ('Cost Scenario Settings'!$B$32:$B$101 = BJ57), 0), MATCH($C57, 'Cost Scenario Settings'!$D$31:$L$31, 0))</f>
        <v>0</v>
      </c>
      <c r="BL57" s="4" cm="1">
        <f t="array" aca="1" ref="BL57" ca="1">IFERROR(INDEX('Build Scenarios'!$D$1:$O$510, MATCH(1, ('Build Scenarios'!$C$1:$C$510= $C57) * ('Build Scenarios'!$B$1:$B$510 = $BJ57), 0), MATCH(BL$12, 'Build Scenarios'!$D$5:$O$5, 0))
* INDEX('Cost Data'!$N$1:$U$500, MATCH(1, ('Cost Data'!$B$1:$B$500 = $BJ57) * ('Cost Data'!$C$1:$C$500 = $BK57), 0), MATCH($C57, 'Cost Data'!$N$12:$U$12, 0)), 0)</f>
        <v>0</v>
      </c>
      <c r="BM57" s="4" cm="1">
        <f t="array" aca="1" ref="BM57" ca="1">IFERROR(INDEX('Build Scenarios'!$D$1:$O$510, MATCH(1, ('Build Scenarios'!$C$1:$C$510= $C57) * ('Build Scenarios'!$B$1:$B$510 = $BJ57), 0), MATCH(BM$12, 'Build Scenarios'!$D$5:$O$5, 0))
* INDEX('Cost Data'!$N$1:$U$500, MATCH(1, ('Cost Data'!$B$1:$B$500 = $BJ57) * ('Cost Data'!$C$1:$C$500 = $BK57), 0), MATCH($C57, 'Cost Data'!$N$12:$U$12, 0)), 0)</f>
        <v>0</v>
      </c>
      <c r="BN57" s="4" cm="1">
        <f t="array" aca="1" ref="BN57" ca="1">IFERROR(INDEX('Build Scenarios'!$D$1:$O$510, MATCH(1, ('Build Scenarios'!$C$1:$C$510= $C57) * ('Build Scenarios'!$B$1:$B$510 = $BJ57), 0), MATCH(BN$12, 'Build Scenarios'!$D$5:$O$5, 0))
* INDEX('Cost Data'!$N$1:$U$500, MATCH(1, ('Cost Data'!$B$1:$B$500 = $BJ57) * ('Cost Data'!$C$1:$C$500 = $BK57), 0), MATCH($C57, 'Cost Data'!$N$12:$U$12, 0)), 0)</f>
        <v>0</v>
      </c>
      <c r="BO57" s="4" cm="1">
        <f t="array" aca="1" ref="BO57" ca="1">IFERROR(INDEX('Build Scenarios'!$D$1:$O$510, MATCH(1, ('Build Scenarios'!$C$1:$C$510= $C57) * ('Build Scenarios'!$B$1:$B$510 = $BJ57), 0), MATCH(BO$12, 'Build Scenarios'!$D$5:$O$5, 0))
* INDEX('Cost Data'!$N$1:$U$500, MATCH(1, ('Cost Data'!$B$1:$B$500 = $BJ57) * ('Cost Data'!$C$1:$C$500 = $BK57), 0), MATCH($C57, 'Cost Data'!$N$12:$U$12, 0)), 0)</f>
        <v>0</v>
      </c>
      <c r="BP57" s="4" cm="1">
        <f t="array" aca="1" ref="BP57" ca="1">IFERROR(INDEX('Build Scenarios'!$D$1:$O$510, MATCH(1, ('Build Scenarios'!$C$1:$C$510= $C57) * ('Build Scenarios'!$B$1:$B$510 = $BJ57), 0), MATCH(BP$12, 'Build Scenarios'!$D$5:$O$5, 0))
* INDEX('Cost Data'!$N$1:$U$500, MATCH(1, ('Cost Data'!$B$1:$B$500 = $BJ57) * ('Cost Data'!$C$1:$C$500 = $BK57), 0), MATCH($C57, 'Cost Data'!$N$12:$U$12, 0)), 0)</f>
        <v>0</v>
      </c>
      <c r="BQ57" s="4" cm="1">
        <f t="array" aca="1" ref="BQ57" ca="1">IFERROR(INDEX('Build Scenarios'!$D$1:$O$510, MATCH(1, ('Build Scenarios'!$C$1:$C$510= $C57) * ('Build Scenarios'!$B$1:$B$510 = $BJ57), 0), MATCH(BQ$12, 'Build Scenarios'!$D$5:$O$5, 0))
* INDEX('Cost Data'!$N$1:$U$500, MATCH(1, ('Cost Data'!$B$1:$B$500 = $BJ57) * ('Cost Data'!$C$1:$C$500 = $BK57), 0), MATCH($C57, 'Cost Data'!$N$12:$U$12, 0)), 0)</f>
        <v>0</v>
      </c>
      <c r="BR57" s="4" cm="1">
        <f t="array" aca="1" ref="BR57" ca="1">IFERROR(INDEX('Build Scenarios'!$D$1:$O$510, MATCH(1, ('Build Scenarios'!$C$1:$C$510= $C57) * ('Build Scenarios'!$B$1:$B$510 = $BJ57), 0), MATCH(BR$12, 'Build Scenarios'!$D$5:$O$5, 0))
* INDEX('Cost Data'!$N$1:$U$500, MATCH(1, ('Cost Data'!$B$1:$B$500 = $BJ57) * ('Cost Data'!$C$1:$C$500 = $BK57), 0), MATCH($C57, 'Cost Data'!$N$12:$U$12, 0)), 0)</f>
        <v>0</v>
      </c>
      <c r="BS57" s="4" cm="1">
        <f t="array" aca="1" ref="BS57" ca="1">IFERROR(INDEX('Build Scenarios'!$D$1:$O$510, MATCH(1, ('Build Scenarios'!$C$1:$C$510= $C57) * ('Build Scenarios'!$B$1:$B$510 = $BJ57), 0), MATCH(BS$12, 'Build Scenarios'!$D$5:$O$5, 0))
* INDEX('Cost Data'!$N$1:$U$500, MATCH(1, ('Cost Data'!$B$1:$B$500 = $BJ57) * ('Cost Data'!$C$1:$C$500 = $BK57), 0), MATCH($C57, 'Cost Data'!$N$12:$U$12, 0)), 0)</f>
        <v>0</v>
      </c>
      <c r="BT57" s="4" cm="1">
        <f t="array" aca="1" ref="BT57" ca="1">IFERROR(INDEX('Build Scenarios'!$D$1:$O$510, MATCH(1, ('Build Scenarios'!$C$1:$C$510= $C57) * ('Build Scenarios'!$B$1:$B$510 = $BJ57), 0), MATCH(BT$12, 'Build Scenarios'!$D$5:$O$5, 0))
* INDEX('Cost Data'!$N$1:$U$500, MATCH(1, ('Cost Data'!$B$1:$B$500 = $BJ57) * ('Cost Data'!$C$1:$C$500 = $BK57), 0), MATCH($C57, 'Cost Data'!$N$12:$U$12, 0)), 0)</f>
        <v>0</v>
      </c>
      <c r="BU57" s="4" cm="1">
        <f t="array" aca="1" ref="BU57" ca="1">IFERROR(INDEX('Build Scenarios'!$D$1:$O$510, MATCH(1, ('Build Scenarios'!$C$1:$C$510= $C57) * ('Build Scenarios'!$B$1:$B$510 = $BJ57), 0), MATCH(BU$12, 'Build Scenarios'!$D$5:$O$5, 0))
* INDEX('Cost Data'!$N$1:$U$500, MATCH(1, ('Cost Data'!$B$1:$B$500 = $BJ57) * ('Cost Data'!$C$1:$C$500 = $BK57), 0), MATCH($C57, 'Cost Data'!$N$12:$U$12, 0)), 0)</f>
        <v>0</v>
      </c>
      <c r="BV57" s="4" cm="1">
        <f t="array" aca="1" ref="BV57" ca="1">IFERROR(INDEX('Build Scenarios'!$D$1:$O$510, MATCH(1, ('Build Scenarios'!$C$1:$C$510= $C57) * ('Build Scenarios'!$B$1:$B$510 = $BJ57), 0), MATCH(BV$12, 'Build Scenarios'!$D$5:$O$5, 0))
* INDEX('Cost Data'!$N$1:$U$500, MATCH(1, ('Cost Data'!$B$1:$B$500 = $BJ57) * ('Cost Data'!$C$1:$C$500 = $BK57), 0), MATCH($C57, 'Cost Data'!$N$12:$U$12, 0)), 0)</f>
        <v>0</v>
      </c>
      <c r="BW57" s="4" cm="1">
        <f t="array" aca="1" ref="BW57" ca="1">IFERROR(INDEX('Build Scenarios'!$D$1:$O$510, MATCH(1, ('Build Scenarios'!$C$1:$C$510= $C57) * ('Build Scenarios'!$B$1:$B$510 = $BJ57), 0), MATCH(BW$12, 'Build Scenarios'!$D$5:$O$5, 0))
* INDEX('Cost Data'!$N$1:$U$500, MATCH(1, ('Cost Data'!$B$1:$B$500 = $BJ57) * ('Cost Data'!$C$1:$C$500 = $BK57), 0), MATCH($C57, 'Cost Data'!$N$12:$U$12, 0)), 0)</f>
        <v>0</v>
      </c>
    </row>
    <row r="58" spans="2:75" x14ac:dyDescent="0.2">
      <c r="B58" s="11" t="str">
        <f t="shared" ca="1" si="30"/>
        <v>Tx - Mid + Humboldt Adjustment</v>
      </c>
      <c r="C58" s="8" t="s">
        <v>60</v>
      </c>
      <c r="D58" s="4">
        <f t="shared" ca="1" si="29"/>
        <v>0</v>
      </c>
      <c r="E58" s="4">
        <f t="shared" ca="1" si="29"/>
        <v>0</v>
      </c>
      <c r="F58" s="4">
        <f t="shared" ca="1" si="29"/>
        <v>0</v>
      </c>
      <c r="G58" s="4">
        <f t="shared" ca="1" si="29"/>
        <v>0</v>
      </c>
      <c r="H58" s="4">
        <f t="shared" ca="1" si="29"/>
        <v>0</v>
      </c>
      <c r="I58" s="4">
        <f t="shared" ca="1" si="29"/>
        <v>0</v>
      </c>
      <c r="J58" s="4">
        <f t="shared" ca="1" si="29"/>
        <v>0</v>
      </c>
      <c r="K58" s="4">
        <f t="shared" ca="1" si="29"/>
        <v>0</v>
      </c>
      <c r="L58" s="4">
        <f t="shared" ca="1" si="29"/>
        <v>413.34857206610235</v>
      </c>
      <c r="M58" s="4">
        <f t="shared" ca="1" si="29"/>
        <v>413.34857206610235</v>
      </c>
      <c r="N58" s="4">
        <f t="shared" ca="1" si="29"/>
        <v>413.34857206610235</v>
      </c>
      <c r="O58" s="4">
        <f t="shared" ca="1" si="29"/>
        <v>413.34857206610235</v>
      </c>
      <c r="Q58" s="11" t="str">
        <f t="shared" si="31"/>
        <v>Morro Bay</v>
      </c>
      <c r="R58" s="11" t="str" cm="1">
        <f t="array" aca="1" ref="R58" ca="1">INDEX('Cost Scenario Settings'!$D$32:$L$101, MATCH(1, ('Cost Scenario Settings'!$C$32:$C$101 = $B58) * ('Cost Scenario Settings'!$B$32:$B$101 = Q58), 0), MATCH($C58, 'Cost Scenario Settings'!$D$31:$L$31, 0))</f>
        <v>Tx - PSP Morro</v>
      </c>
      <c r="S58" s="4" cm="1">
        <f t="array" aca="1" ref="S58" ca="1">IFERROR(INDEX('Build Scenarios'!$D$1:$O$510, MATCH(1, ('Build Scenarios'!$C$1:$C$510= $C58) * ('Build Scenarios'!$B$1:$B$510 = $Q58), 0), MATCH(S$12, 'Build Scenarios'!$D$5:$O$5, 0))
* INDEX('Cost Data'!$N$1:$U$500, MATCH(1, ('Cost Data'!$B$1:$B$500 = $Q58) * ('Cost Data'!$C$1:$C$500 = $R58), 0), MATCH($C58, 'Cost Data'!$N$12:$U$12, 0)), 0)</f>
        <v>0</v>
      </c>
      <c r="T58" s="4" cm="1">
        <f t="array" aca="1" ref="T58" ca="1">IFERROR(INDEX('Build Scenarios'!$D$1:$O$510, MATCH(1, ('Build Scenarios'!$C$1:$C$510= $C58) * ('Build Scenarios'!$B$1:$B$510 = $Q58), 0), MATCH(T$12, 'Build Scenarios'!$D$5:$O$5, 0))
* INDEX('Cost Data'!$N$1:$U$500, MATCH(1, ('Cost Data'!$B$1:$B$500 = $Q58) * ('Cost Data'!$C$1:$C$500 = $R58), 0), MATCH($C58, 'Cost Data'!$N$12:$U$12, 0)), 0)</f>
        <v>0</v>
      </c>
      <c r="U58" s="4" cm="1">
        <f t="array" aca="1" ref="U58" ca="1">IFERROR(INDEX('Build Scenarios'!$D$1:$O$510, MATCH(1, ('Build Scenarios'!$C$1:$C$510= $C58) * ('Build Scenarios'!$B$1:$B$510 = $Q58), 0), MATCH(U$12, 'Build Scenarios'!$D$5:$O$5, 0))
* INDEX('Cost Data'!$N$1:$U$500, MATCH(1, ('Cost Data'!$B$1:$B$500 = $Q58) * ('Cost Data'!$C$1:$C$500 = $R58), 0), MATCH($C58, 'Cost Data'!$N$12:$U$12, 0)), 0)</f>
        <v>0</v>
      </c>
      <c r="V58" s="4" cm="1">
        <f t="array" aca="1" ref="V58" ca="1">IFERROR(INDEX('Build Scenarios'!$D$1:$O$510, MATCH(1, ('Build Scenarios'!$C$1:$C$510= $C58) * ('Build Scenarios'!$B$1:$B$510 = $Q58), 0), MATCH(V$12, 'Build Scenarios'!$D$5:$O$5, 0))
* INDEX('Cost Data'!$N$1:$U$500, MATCH(1, ('Cost Data'!$B$1:$B$500 = $Q58) * ('Cost Data'!$C$1:$C$500 = $R58), 0), MATCH($C58, 'Cost Data'!$N$12:$U$12, 0)), 0)</f>
        <v>0</v>
      </c>
      <c r="W58" s="4" cm="1">
        <f t="array" aca="1" ref="W58" ca="1">IFERROR(INDEX('Build Scenarios'!$D$1:$O$510, MATCH(1, ('Build Scenarios'!$C$1:$C$510= $C58) * ('Build Scenarios'!$B$1:$B$510 = $Q58), 0), MATCH(W$12, 'Build Scenarios'!$D$5:$O$5, 0))
* INDEX('Cost Data'!$N$1:$U$500, MATCH(1, ('Cost Data'!$B$1:$B$500 = $Q58) * ('Cost Data'!$C$1:$C$500 = $R58), 0), MATCH($C58, 'Cost Data'!$N$12:$U$12, 0)), 0)</f>
        <v>0</v>
      </c>
      <c r="X58" s="4" cm="1">
        <f t="array" aca="1" ref="X58" ca="1">IFERROR(INDEX('Build Scenarios'!$D$1:$O$510, MATCH(1, ('Build Scenarios'!$C$1:$C$510= $C58) * ('Build Scenarios'!$B$1:$B$510 = $Q58), 0), MATCH(X$12, 'Build Scenarios'!$D$5:$O$5, 0))
* INDEX('Cost Data'!$N$1:$U$500, MATCH(1, ('Cost Data'!$B$1:$B$500 = $Q58) * ('Cost Data'!$C$1:$C$500 = $R58), 0), MATCH($C58, 'Cost Data'!$N$12:$U$12, 0)), 0)</f>
        <v>0</v>
      </c>
      <c r="Y58" s="4" cm="1">
        <f t="array" aca="1" ref="Y58" ca="1">IFERROR(INDEX('Build Scenarios'!$D$1:$O$510, MATCH(1, ('Build Scenarios'!$C$1:$C$510= $C58) * ('Build Scenarios'!$B$1:$B$510 = $Q58), 0), MATCH(Y$12, 'Build Scenarios'!$D$5:$O$5, 0))
* INDEX('Cost Data'!$N$1:$U$500, MATCH(1, ('Cost Data'!$B$1:$B$500 = $Q58) * ('Cost Data'!$C$1:$C$500 = $R58), 0), MATCH($C58, 'Cost Data'!$N$12:$U$12, 0)), 0)</f>
        <v>0</v>
      </c>
      <c r="Z58" s="4" cm="1">
        <f t="array" aca="1" ref="Z58" ca="1">IFERROR(INDEX('Build Scenarios'!$D$1:$O$510, MATCH(1, ('Build Scenarios'!$C$1:$C$510= $C58) * ('Build Scenarios'!$B$1:$B$510 = $Q58), 0), MATCH(Z$12, 'Build Scenarios'!$D$5:$O$5, 0))
* INDEX('Cost Data'!$N$1:$U$500, MATCH(1, ('Cost Data'!$B$1:$B$500 = $Q58) * ('Cost Data'!$C$1:$C$500 = $R58), 0), MATCH($C58, 'Cost Data'!$N$12:$U$12, 0)), 0)</f>
        <v>0</v>
      </c>
      <c r="AA58" s="4" cm="1">
        <f t="array" aca="1" ref="AA58" ca="1">IFERROR(INDEX('Build Scenarios'!$D$1:$O$510, MATCH(1, ('Build Scenarios'!$C$1:$C$510= $C58) * ('Build Scenarios'!$B$1:$B$510 = $Q58), 0), MATCH(AA$12, 'Build Scenarios'!$D$5:$O$5, 0))
* INDEX('Cost Data'!$N$1:$U$500, MATCH(1, ('Cost Data'!$B$1:$B$500 = $Q58) * ('Cost Data'!$C$1:$C$500 = $R58), 0), MATCH($C58, 'Cost Data'!$N$12:$U$12, 0)), 0)</f>
        <v>11.530433540305474</v>
      </c>
      <c r="AB58" s="4" cm="1">
        <f t="array" aca="1" ref="AB58" ca="1">IFERROR(INDEX('Build Scenarios'!$D$1:$O$510, MATCH(1, ('Build Scenarios'!$C$1:$C$510= $C58) * ('Build Scenarios'!$B$1:$B$510 = $Q58), 0), MATCH(AB$12, 'Build Scenarios'!$D$5:$O$5, 0))
* INDEX('Cost Data'!$N$1:$U$500, MATCH(1, ('Cost Data'!$B$1:$B$500 = $Q58) * ('Cost Data'!$C$1:$C$500 = $R58), 0), MATCH($C58, 'Cost Data'!$N$12:$U$12, 0)), 0)</f>
        <v>11.530433540305474</v>
      </c>
      <c r="AC58" s="4" cm="1">
        <f t="array" aca="1" ref="AC58" ca="1">IFERROR(INDEX('Build Scenarios'!$D$1:$O$510, MATCH(1, ('Build Scenarios'!$C$1:$C$510= $C58) * ('Build Scenarios'!$B$1:$B$510 = $Q58), 0), MATCH(AC$12, 'Build Scenarios'!$D$5:$O$5, 0))
* INDEX('Cost Data'!$N$1:$U$500, MATCH(1, ('Cost Data'!$B$1:$B$500 = $Q58) * ('Cost Data'!$C$1:$C$500 = $R58), 0), MATCH($C58, 'Cost Data'!$N$12:$U$12, 0)), 0)</f>
        <v>11.530433540305474</v>
      </c>
      <c r="AD58" s="4" cm="1">
        <f t="array" aca="1" ref="AD58" ca="1">IFERROR(INDEX('Build Scenarios'!$D$1:$O$510, MATCH(1, ('Build Scenarios'!$C$1:$C$510= $C58) * ('Build Scenarios'!$B$1:$B$510 = $Q58), 0), MATCH(AD$12, 'Build Scenarios'!$D$5:$O$5, 0))
* INDEX('Cost Data'!$N$1:$U$500, MATCH(1, ('Cost Data'!$B$1:$B$500 = $Q58) * ('Cost Data'!$C$1:$C$500 = $R58), 0), MATCH($C58, 'Cost Data'!$N$12:$U$12, 0)), 0)</f>
        <v>11.530433540305474</v>
      </c>
      <c r="AF58" s="11" t="str">
        <f t="shared" si="32"/>
        <v>Humboldt Bay</v>
      </c>
      <c r="AG58" s="11" t="str" cm="1">
        <f t="array" aca="1" ref="AG58" ca="1">INDEX('Cost Scenario Settings'!$D$32:$L$101, MATCH(1, ('Cost Scenario Settings'!$C$32:$C$101 = $B58) * ('Cost Scenario Settings'!$B$32:$B$101 = AF58), 0), MATCH($C58, 'Cost Scenario Settings'!$D$31:$L$31, 0))</f>
        <v>Tx - PSP Humboldt Pro-rated</v>
      </c>
      <c r="AH58" s="4" cm="1">
        <f t="array" aca="1" ref="AH58" ca="1">IFERROR(INDEX('Build Scenarios'!$D$1:$O$510, MATCH(1, ('Build Scenarios'!$C$1:$C$510= $C58) * ('Build Scenarios'!$B$1:$B$510 = $AF58), 0), MATCH(AH$12, 'Build Scenarios'!$D$5:$O$5, 0))
* INDEX('Cost Data'!$N$1:$U$500, MATCH(1, ('Cost Data'!$B$1:$B$500 = $AF58) * ('Cost Data'!$C$1:$C$500 = $AG58), 0), MATCH($C58, 'Cost Data'!$N$12:$U$12, 0)), 0)</f>
        <v>0</v>
      </c>
      <c r="AI58" s="4" cm="1">
        <f t="array" aca="1" ref="AI58" ca="1">IFERROR(INDEX('Build Scenarios'!$D$1:$O$510, MATCH(1, ('Build Scenarios'!$C$1:$C$510= $C58) * ('Build Scenarios'!$B$1:$B$510 = $AF58), 0), MATCH(AI$12, 'Build Scenarios'!$D$5:$O$5, 0))
* INDEX('Cost Data'!$N$1:$U$500, MATCH(1, ('Cost Data'!$B$1:$B$500 = $AF58) * ('Cost Data'!$C$1:$C$500 = $AG58), 0), MATCH($C58, 'Cost Data'!$N$12:$U$12, 0)), 0)</f>
        <v>0</v>
      </c>
      <c r="AJ58" s="4" cm="1">
        <f t="array" aca="1" ref="AJ58" ca="1">IFERROR(INDEX('Build Scenarios'!$D$1:$O$510, MATCH(1, ('Build Scenarios'!$C$1:$C$510= $C58) * ('Build Scenarios'!$B$1:$B$510 = $AF58), 0), MATCH(AJ$12, 'Build Scenarios'!$D$5:$O$5, 0))
* INDEX('Cost Data'!$N$1:$U$500, MATCH(1, ('Cost Data'!$B$1:$B$500 = $AF58) * ('Cost Data'!$C$1:$C$500 = $AG58), 0), MATCH($C58, 'Cost Data'!$N$12:$U$12, 0)), 0)</f>
        <v>0</v>
      </c>
      <c r="AK58" s="4" cm="1">
        <f t="array" aca="1" ref="AK58" ca="1">IFERROR(INDEX('Build Scenarios'!$D$1:$O$510, MATCH(1, ('Build Scenarios'!$C$1:$C$510= $C58) * ('Build Scenarios'!$B$1:$B$510 = $AF58), 0), MATCH(AK$12, 'Build Scenarios'!$D$5:$O$5, 0))
* INDEX('Cost Data'!$N$1:$U$500, MATCH(1, ('Cost Data'!$B$1:$B$500 = $AF58) * ('Cost Data'!$C$1:$C$500 = $AG58), 0), MATCH($C58, 'Cost Data'!$N$12:$U$12, 0)), 0)</f>
        <v>0</v>
      </c>
      <c r="AL58" s="4" cm="1">
        <f t="array" aca="1" ref="AL58" ca="1">IFERROR(INDEX('Build Scenarios'!$D$1:$O$510, MATCH(1, ('Build Scenarios'!$C$1:$C$510= $C58) * ('Build Scenarios'!$B$1:$B$510 = $AF58), 0), MATCH(AL$12, 'Build Scenarios'!$D$5:$O$5, 0))
* INDEX('Cost Data'!$N$1:$U$500, MATCH(1, ('Cost Data'!$B$1:$B$500 = $AF58) * ('Cost Data'!$C$1:$C$500 = $AG58), 0), MATCH($C58, 'Cost Data'!$N$12:$U$12, 0)), 0)</f>
        <v>0</v>
      </c>
      <c r="AM58" s="4" cm="1">
        <f t="array" aca="1" ref="AM58" ca="1">IFERROR(INDEX('Build Scenarios'!$D$1:$O$510, MATCH(1, ('Build Scenarios'!$C$1:$C$510= $C58) * ('Build Scenarios'!$B$1:$B$510 = $AF58), 0), MATCH(AM$12, 'Build Scenarios'!$D$5:$O$5, 0))
* INDEX('Cost Data'!$N$1:$U$500, MATCH(1, ('Cost Data'!$B$1:$B$500 = $AF58) * ('Cost Data'!$C$1:$C$500 = $AG58), 0), MATCH($C58, 'Cost Data'!$N$12:$U$12, 0)), 0)</f>
        <v>0</v>
      </c>
      <c r="AN58" s="4" cm="1">
        <f t="array" aca="1" ref="AN58" ca="1">IFERROR(INDEX('Build Scenarios'!$D$1:$O$510, MATCH(1, ('Build Scenarios'!$C$1:$C$510= $C58) * ('Build Scenarios'!$B$1:$B$510 = $AF58), 0), MATCH(AN$12, 'Build Scenarios'!$D$5:$O$5, 0))
* INDEX('Cost Data'!$N$1:$U$500, MATCH(1, ('Cost Data'!$B$1:$B$500 = $AF58) * ('Cost Data'!$C$1:$C$500 = $AG58), 0), MATCH($C58, 'Cost Data'!$N$12:$U$12, 0)), 0)</f>
        <v>0</v>
      </c>
      <c r="AO58" s="4" cm="1">
        <f t="array" aca="1" ref="AO58" ca="1">IFERROR(INDEX('Build Scenarios'!$D$1:$O$510, MATCH(1, ('Build Scenarios'!$C$1:$C$510= $C58) * ('Build Scenarios'!$B$1:$B$510 = $AF58), 0), MATCH(AO$12, 'Build Scenarios'!$D$5:$O$5, 0))
* INDEX('Cost Data'!$N$1:$U$500, MATCH(1, ('Cost Data'!$B$1:$B$500 = $AF58) * ('Cost Data'!$C$1:$C$500 = $AG58), 0), MATCH($C58, 'Cost Data'!$N$12:$U$12, 0)), 0)</f>
        <v>0</v>
      </c>
      <c r="AP58" s="4" cm="1">
        <f t="array" aca="1" ref="AP58" ca="1">IFERROR(INDEX('Build Scenarios'!$D$1:$O$510, MATCH(1, ('Build Scenarios'!$C$1:$C$510= $C58) * ('Build Scenarios'!$B$1:$B$510 = $AF58), 0), MATCH(AP$12, 'Build Scenarios'!$D$5:$O$5, 0))
* INDEX('Cost Data'!$N$1:$U$500, MATCH(1, ('Cost Data'!$B$1:$B$500 = $AF58) * ('Cost Data'!$C$1:$C$500 = $AG58), 0), MATCH($C58, 'Cost Data'!$N$12:$U$12, 0)), 0)</f>
        <v>401.81813852579688</v>
      </c>
      <c r="AQ58" s="4" cm="1">
        <f t="array" aca="1" ref="AQ58" ca="1">IFERROR(INDEX('Build Scenarios'!$D$1:$O$510, MATCH(1, ('Build Scenarios'!$C$1:$C$510= $C58) * ('Build Scenarios'!$B$1:$B$510 = $AF58), 0), MATCH(AQ$12, 'Build Scenarios'!$D$5:$O$5, 0))
* INDEX('Cost Data'!$N$1:$U$500, MATCH(1, ('Cost Data'!$B$1:$B$500 = $AF58) * ('Cost Data'!$C$1:$C$500 = $AG58), 0), MATCH($C58, 'Cost Data'!$N$12:$U$12, 0)), 0)</f>
        <v>401.81813852579688</v>
      </c>
      <c r="AR58" s="4" cm="1">
        <f t="array" aca="1" ref="AR58" ca="1">IFERROR(INDEX('Build Scenarios'!$D$1:$O$510, MATCH(1, ('Build Scenarios'!$C$1:$C$510= $C58) * ('Build Scenarios'!$B$1:$B$510 = $AF58), 0), MATCH(AR$12, 'Build Scenarios'!$D$5:$O$5, 0))
* INDEX('Cost Data'!$N$1:$U$500, MATCH(1, ('Cost Data'!$B$1:$B$500 = $AF58) * ('Cost Data'!$C$1:$C$500 = $AG58), 0), MATCH($C58, 'Cost Data'!$N$12:$U$12, 0)), 0)</f>
        <v>401.81813852579688</v>
      </c>
      <c r="AS58" s="4" cm="1">
        <f t="array" aca="1" ref="AS58" ca="1">IFERROR(INDEX('Build Scenarios'!$D$1:$O$510, MATCH(1, ('Build Scenarios'!$C$1:$C$510= $C58) * ('Build Scenarios'!$B$1:$B$510 = $AF58), 0), MATCH(AS$12, 'Build Scenarios'!$D$5:$O$5, 0))
* INDEX('Cost Data'!$N$1:$U$500, MATCH(1, ('Cost Data'!$B$1:$B$500 = $AF58) * ('Cost Data'!$C$1:$C$500 = $AG58), 0), MATCH($C58, 'Cost Data'!$N$12:$U$12, 0)), 0)</f>
        <v>401.81813852579688</v>
      </c>
      <c r="AU58" s="11" t="str">
        <f t="shared" si="33"/>
        <v>Del Norte</v>
      </c>
      <c r="AV58" s="11" cm="1">
        <f t="array" aca="1" ref="AV58" ca="1">INDEX('Cost Scenario Settings'!$D$32:$L$101, MATCH(1, ('Cost Scenario Settings'!$C$32:$C$101 = $B58) * ('Cost Scenario Settings'!$B$32:$B$101 = AU58), 0), MATCH($C58, 'Cost Scenario Settings'!$D$31:$L$31, 0))</f>
        <v>0</v>
      </c>
      <c r="AW58" s="4" cm="1">
        <f t="array" aca="1" ref="AW58" ca="1">IFERROR(INDEX('Build Scenarios'!$D$1:$O$510, MATCH(1, ('Build Scenarios'!$C$1:$C$510= $C58) * ('Build Scenarios'!$B$1:$B$510 = $AU58), 0), MATCH(AW$12, 'Build Scenarios'!$D$5:$O$5, 0))
* INDEX('Cost Data'!$N$1:$U$500, MATCH(1, ('Cost Data'!$B$1:$B$500 = $AU58) * ('Cost Data'!$C$1:$C$500 = $AV58), 0), MATCH($C58, 'Cost Data'!$N$12:$U$12, 0)), 0)</f>
        <v>0</v>
      </c>
      <c r="AX58" s="4" cm="1">
        <f t="array" aca="1" ref="AX58" ca="1">IFERROR(INDEX('Build Scenarios'!$D$1:$O$510, MATCH(1, ('Build Scenarios'!$C$1:$C$510= $C58) * ('Build Scenarios'!$B$1:$B$510 = $AU58), 0), MATCH(AX$12, 'Build Scenarios'!$D$5:$O$5, 0))
* INDEX('Cost Data'!$N$1:$U$500, MATCH(1, ('Cost Data'!$B$1:$B$500 = $AU58) * ('Cost Data'!$C$1:$C$500 = $AV58), 0), MATCH($C58, 'Cost Data'!$N$12:$U$12, 0)), 0)</f>
        <v>0</v>
      </c>
      <c r="AY58" s="4" cm="1">
        <f t="array" aca="1" ref="AY58" ca="1">IFERROR(INDEX('Build Scenarios'!$D$1:$O$510, MATCH(1, ('Build Scenarios'!$C$1:$C$510= $C58) * ('Build Scenarios'!$B$1:$B$510 = $AU58), 0), MATCH(AY$12, 'Build Scenarios'!$D$5:$O$5, 0))
* INDEX('Cost Data'!$N$1:$U$500, MATCH(1, ('Cost Data'!$B$1:$B$500 = $AU58) * ('Cost Data'!$C$1:$C$500 = $AV58), 0), MATCH($C58, 'Cost Data'!$N$12:$U$12, 0)), 0)</f>
        <v>0</v>
      </c>
      <c r="AZ58" s="4" cm="1">
        <f t="array" aca="1" ref="AZ58" ca="1">IFERROR(INDEX('Build Scenarios'!$D$1:$O$510, MATCH(1, ('Build Scenarios'!$C$1:$C$510= $C58) * ('Build Scenarios'!$B$1:$B$510 = $AU58), 0), MATCH(AZ$12, 'Build Scenarios'!$D$5:$O$5, 0))
* INDEX('Cost Data'!$N$1:$U$500, MATCH(1, ('Cost Data'!$B$1:$B$500 = $AU58) * ('Cost Data'!$C$1:$C$500 = $AV58), 0), MATCH($C58, 'Cost Data'!$N$12:$U$12, 0)), 0)</f>
        <v>0</v>
      </c>
      <c r="BA58" s="4" cm="1">
        <f t="array" aca="1" ref="BA58" ca="1">IFERROR(INDEX('Build Scenarios'!$D$1:$O$510, MATCH(1, ('Build Scenarios'!$C$1:$C$510= $C58) * ('Build Scenarios'!$B$1:$B$510 = $AU58), 0), MATCH(BA$12, 'Build Scenarios'!$D$5:$O$5, 0))
* INDEX('Cost Data'!$N$1:$U$500, MATCH(1, ('Cost Data'!$B$1:$B$500 = $AU58) * ('Cost Data'!$C$1:$C$500 = $AV58), 0), MATCH($C58, 'Cost Data'!$N$12:$U$12, 0)), 0)</f>
        <v>0</v>
      </c>
      <c r="BB58" s="4" cm="1">
        <f t="array" aca="1" ref="BB58" ca="1">IFERROR(INDEX('Build Scenarios'!$D$1:$O$510, MATCH(1, ('Build Scenarios'!$C$1:$C$510= $C58) * ('Build Scenarios'!$B$1:$B$510 = $AU58), 0), MATCH(BB$12, 'Build Scenarios'!$D$5:$O$5, 0))
* INDEX('Cost Data'!$N$1:$U$500, MATCH(1, ('Cost Data'!$B$1:$B$500 = $AU58) * ('Cost Data'!$C$1:$C$500 = $AV58), 0), MATCH($C58, 'Cost Data'!$N$12:$U$12, 0)), 0)</f>
        <v>0</v>
      </c>
      <c r="BC58" s="4" cm="1">
        <f t="array" aca="1" ref="BC58" ca="1">IFERROR(INDEX('Build Scenarios'!$D$1:$O$510, MATCH(1, ('Build Scenarios'!$C$1:$C$510= $C58) * ('Build Scenarios'!$B$1:$B$510 = $AU58), 0), MATCH(BC$12, 'Build Scenarios'!$D$5:$O$5, 0))
* INDEX('Cost Data'!$N$1:$U$500, MATCH(1, ('Cost Data'!$B$1:$B$500 = $AU58) * ('Cost Data'!$C$1:$C$500 = $AV58), 0), MATCH($C58, 'Cost Data'!$N$12:$U$12, 0)), 0)</f>
        <v>0</v>
      </c>
      <c r="BD58" s="4" cm="1">
        <f t="array" aca="1" ref="BD58" ca="1">IFERROR(INDEX('Build Scenarios'!$D$1:$O$510, MATCH(1, ('Build Scenarios'!$C$1:$C$510= $C58) * ('Build Scenarios'!$B$1:$B$510 = $AU58), 0), MATCH(BD$12, 'Build Scenarios'!$D$5:$O$5, 0))
* INDEX('Cost Data'!$N$1:$U$500, MATCH(1, ('Cost Data'!$B$1:$B$500 = $AU58) * ('Cost Data'!$C$1:$C$500 = $AV58), 0), MATCH($C58, 'Cost Data'!$N$12:$U$12, 0)), 0)</f>
        <v>0</v>
      </c>
      <c r="BE58" s="4" cm="1">
        <f t="array" aca="1" ref="BE58" ca="1">IFERROR(INDEX('Build Scenarios'!$D$1:$O$510, MATCH(1, ('Build Scenarios'!$C$1:$C$510= $C58) * ('Build Scenarios'!$B$1:$B$510 = $AU58), 0), MATCH(BE$12, 'Build Scenarios'!$D$5:$O$5, 0))
* INDEX('Cost Data'!$N$1:$U$500, MATCH(1, ('Cost Data'!$B$1:$B$500 = $AU58) * ('Cost Data'!$C$1:$C$500 = $AV58), 0), MATCH($C58, 'Cost Data'!$N$12:$U$12, 0)), 0)</f>
        <v>0</v>
      </c>
      <c r="BF58" s="4" cm="1">
        <f t="array" aca="1" ref="BF58" ca="1">IFERROR(INDEX('Build Scenarios'!$D$1:$O$510, MATCH(1, ('Build Scenarios'!$C$1:$C$510= $C58) * ('Build Scenarios'!$B$1:$B$510 = $AU58), 0), MATCH(BF$12, 'Build Scenarios'!$D$5:$O$5, 0))
* INDEX('Cost Data'!$N$1:$U$500, MATCH(1, ('Cost Data'!$B$1:$B$500 = $AU58) * ('Cost Data'!$C$1:$C$500 = $AV58), 0), MATCH($C58, 'Cost Data'!$N$12:$U$12, 0)), 0)</f>
        <v>0</v>
      </c>
      <c r="BG58" s="4" cm="1">
        <f t="array" aca="1" ref="BG58" ca="1">IFERROR(INDEX('Build Scenarios'!$D$1:$O$510, MATCH(1, ('Build Scenarios'!$C$1:$C$510= $C58) * ('Build Scenarios'!$B$1:$B$510 = $AU58), 0), MATCH(BG$12, 'Build Scenarios'!$D$5:$O$5, 0))
* INDEX('Cost Data'!$N$1:$U$500, MATCH(1, ('Cost Data'!$B$1:$B$500 = $AU58) * ('Cost Data'!$C$1:$C$500 = $AV58), 0), MATCH($C58, 'Cost Data'!$N$12:$U$12, 0)), 0)</f>
        <v>0</v>
      </c>
      <c r="BH58" s="4" cm="1">
        <f t="array" aca="1" ref="BH58" ca="1">IFERROR(INDEX('Build Scenarios'!$D$1:$O$510, MATCH(1, ('Build Scenarios'!$C$1:$C$510= $C58) * ('Build Scenarios'!$B$1:$B$510 = $AU58), 0), MATCH(BH$12, 'Build Scenarios'!$D$5:$O$5, 0))
* INDEX('Cost Data'!$N$1:$U$500, MATCH(1, ('Cost Data'!$B$1:$B$500 = $AU58) * ('Cost Data'!$C$1:$C$500 = $AV58), 0), MATCH($C58, 'Cost Data'!$N$12:$U$12, 0)), 0)</f>
        <v>0</v>
      </c>
      <c r="BJ58" s="11" t="str">
        <f t="shared" si="34"/>
        <v>Cape Mendocino</v>
      </c>
      <c r="BK58" s="11" cm="1">
        <f t="array" aca="1" ref="BK58" ca="1">INDEX('Cost Scenario Settings'!$D$32:$L$101, MATCH(1, ('Cost Scenario Settings'!$C$32:$C$101 = $B58) * ('Cost Scenario Settings'!$B$32:$B$101 = BJ58), 0), MATCH($C58, 'Cost Scenario Settings'!$D$31:$L$31, 0))</f>
        <v>0</v>
      </c>
      <c r="BL58" s="4" cm="1">
        <f t="array" aca="1" ref="BL58" ca="1">IFERROR(INDEX('Build Scenarios'!$D$1:$O$510, MATCH(1, ('Build Scenarios'!$C$1:$C$510= $C58) * ('Build Scenarios'!$B$1:$B$510 = $BJ58), 0), MATCH(BL$12, 'Build Scenarios'!$D$5:$O$5, 0))
* INDEX('Cost Data'!$N$1:$U$500, MATCH(1, ('Cost Data'!$B$1:$B$500 = $BJ58) * ('Cost Data'!$C$1:$C$500 = $BK58), 0), MATCH($C58, 'Cost Data'!$N$12:$U$12, 0)), 0)</f>
        <v>0</v>
      </c>
      <c r="BM58" s="4" cm="1">
        <f t="array" aca="1" ref="BM58" ca="1">IFERROR(INDEX('Build Scenarios'!$D$1:$O$510, MATCH(1, ('Build Scenarios'!$C$1:$C$510= $C58) * ('Build Scenarios'!$B$1:$B$510 = $BJ58), 0), MATCH(BM$12, 'Build Scenarios'!$D$5:$O$5, 0))
* INDEX('Cost Data'!$N$1:$U$500, MATCH(1, ('Cost Data'!$B$1:$B$500 = $BJ58) * ('Cost Data'!$C$1:$C$500 = $BK58), 0), MATCH($C58, 'Cost Data'!$N$12:$U$12, 0)), 0)</f>
        <v>0</v>
      </c>
      <c r="BN58" s="4" cm="1">
        <f t="array" aca="1" ref="BN58" ca="1">IFERROR(INDEX('Build Scenarios'!$D$1:$O$510, MATCH(1, ('Build Scenarios'!$C$1:$C$510= $C58) * ('Build Scenarios'!$B$1:$B$510 = $BJ58), 0), MATCH(BN$12, 'Build Scenarios'!$D$5:$O$5, 0))
* INDEX('Cost Data'!$N$1:$U$500, MATCH(1, ('Cost Data'!$B$1:$B$500 = $BJ58) * ('Cost Data'!$C$1:$C$500 = $BK58), 0), MATCH($C58, 'Cost Data'!$N$12:$U$12, 0)), 0)</f>
        <v>0</v>
      </c>
      <c r="BO58" s="4" cm="1">
        <f t="array" aca="1" ref="BO58" ca="1">IFERROR(INDEX('Build Scenarios'!$D$1:$O$510, MATCH(1, ('Build Scenarios'!$C$1:$C$510= $C58) * ('Build Scenarios'!$B$1:$B$510 = $BJ58), 0), MATCH(BO$12, 'Build Scenarios'!$D$5:$O$5, 0))
* INDEX('Cost Data'!$N$1:$U$500, MATCH(1, ('Cost Data'!$B$1:$B$500 = $BJ58) * ('Cost Data'!$C$1:$C$500 = $BK58), 0), MATCH($C58, 'Cost Data'!$N$12:$U$12, 0)), 0)</f>
        <v>0</v>
      </c>
      <c r="BP58" s="4" cm="1">
        <f t="array" aca="1" ref="BP58" ca="1">IFERROR(INDEX('Build Scenarios'!$D$1:$O$510, MATCH(1, ('Build Scenarios'!$C$1:$C$510= $C58) * ('Build Scenarios'!$B$1:$B$510 = $BJ58), 0), MATCH(BP$12, 'Build Scenarios'!$D$5:$O$5, 0))
* INDEX('Cost Data'!$N$1:$U$500, MATCH(1, ('Cost Data'!$B$1:$B$500 = $BJ58) * ('Cost Data'!$C$1:$C$500 = $BK58), 0), MATCH($C58, 'Cost Data'!$N$12:$U$12, 0)), 0)</f>
        <v>0</v>
      </c>
      <c r="BQ58" s="4" cm="1">
        <f t="array" aca="1" ref="BQ58" ca="1">IFERROR(INDEX('Build Scenarios'!$D$1:$O$510, MATCH(1, ('Build Scenarios'!$C$1:$C$510= $C58) * ('Build Scenarios'!$B$1:$B$510 = $BJ58), 0), MATCH(BQ$12, 'Build Scenarios'!$D$5:$O$5, 0))
* INDEX('Cost Data'!$N$1:$U$500, MATCH(1, ('Cost Data'!$B$1:$B$500 = $BJ58) * ('Cost Data'!$C$1:$C$500 = $BK58), 0), MATCH($C58, 'Cost Data'!$N$12:$U$12, 0)), 0)</f>
        <v>0</v>
      </c>
      <c r="BR58" s="4" cm="1">
        <f t="array" aca="1" ref="BR58" ca="1">IFERROR(INDEX('Build Scenarios'!$D$1:$O$510, MATCH(1, ('Build Scenarios'!$C$1:$C$510= $C58) * ('Build Scenarios'!$B$1:$B$510 = $BJ58), 0), MATCH(BR$12, 'Build Scenarios'!$D$5:$O$5, 0))
* INDEX('Cost Data'!$N$1:$U$500, MATCH(1, ('Cost Data'!$B$1:$B$500 = $BJ58) * ('Cost Data'!$C$1:$C$500 = $BK58), 0), MATCH($C58, 'Cost Data'!$N$12:$U$12, 0)), 0)</f>
        <v>0</v>
      </c>
      <c r="BS58" s="4" cm="1">
        <f t="array" aca="1" ref="BS58" ca="1">IFERROR(INDEX('Build Scenarios'!$D$1:$O$510, MATCH(1, ('Build Scenarios'!$C$1:$C$510= $C58) * ('Build Scenarios'!$B$1:$B$510 = $BJ58), 0), MATCH(BS$12, 'Build Scenarios'!$D$5:$O$5, 0))
* INDEX('Cost Data'!$N$1:$U$500, MATCH(1, ('Cost Data'!$B$1:$B$500 = $BJ58) * ('Cost Data'!$C$1:$C$500 = $BK58), 0), MATCH($C58, 'Cost Data'!$N$12:$U$12, 0)), 0)</f>
        <v>0</v>
      </c>
      <c r="BT58" s="4" cm="1">
        <f t="array" aca="1" ref="BT58" ca="1">IFERROR(INDEX('Build Scenarios'!$D$1:$O$510, MATCH(1, ('Build Scenarios'!$C$1:$C$510= $C58) * ('Build Scenarios'!$B$1:$B$510 = $BJ58), 0), MATCH(BT$12, 'Build Scenarios'!$D$5:$O$5, 0))
* INDEX('Cost Data'!$N$1:$U$500, MATCH(1, ('Cost Data'!$B$1:$B$500 = $BJ58) * ('Cost Data'!$C$1:$C$500 = $BK58), 0), MATCH($C58, 'Cost Data'!$N$12:$U$12, 0)), 0)</f>
        <v>0</v>
      </c>
      <c r="BU58" s="4" cm="1">
        <f t="array" aca="1" ref="BU58" ca="1">IFERROR(INDEX('Build Scenarios'!$D$1:$O$510, MATCH(1, ('Build Scenarios'!$C$1:$C$510= $C58) * ('Build Scenarios'!$B$1:$B$510 = $BJ58), 0), MATCH(BU$12, 'Build Scenarios'!$D$5:$O$5, 0))
* INDEX('Cost Data'!$N$1:$U$500, MATCH(1, ('Cost Data'!$B$1:$B$500 = $BJ58) * ('Cost Data'!$C$1:$C$500 = $BK58), 0), MATCH($C58, 'Cost Data'!$N$12:$U$12, 0)), 0)</f>
        <v>0</v>
      </c>
      <c r="BV58" s="4" cm="1">
        <f t="array" aca="1" ref="BV58" ca="1">IFERROR(INDEX('Build Scenarios'!$D$1:$O$510, MATCH(1, ('Build Scenarios'!$C$1:$C$510= $C58) * ('Build Scenarios'!$B$1:$B$510 = $BJ58), 0), MATCH(BV$12, 'Build Scenarios'!$D$5:$O$5, 0))
* INDEX('Cost Data'!$N$1:$U$500, MATCH(1, ('Cost Data'!$B$1:$B$500 = $BJ58) * ('Cost Data'!$C$1:$C$500 = $BK58), 0), MATCH($C58, 'Cost Data'!$N$12:$U$12, 0)), 0)</f>
        <v>0</v>
      </c>
      <c r="BW58" s="4" cm="1">
        <f t="array" aca="1" ref="BW58" ca="1">IFERROR(INDEX('Build Scenarios'!$D$1:$O$510, MATCH(1, ('Build Scenarios'!$C$1:$C$510= $C58) * ('Build Scenarios'!$B$1:$B$510 = $BJ58), 0), MATCH(BW$12, 'Build Scenarios'!$D$5:$O$5, 0))
* INDEX('Cost Data'!$N$1:$U$500, MATCH(1, ('Cost Data'!$B$1:$B$500 = $BJ58) * ('Cost Data'!$C$1:$C$500 = $BK58), 0), MATCH($C58, 'Cost Data'!$N$12:$U$12, 0)), 0)</f>
        <v>0</v>
      </c>
    </row>
    <row r="59" spans="2:75" x14ac:dyDescent="0.2">
      <c r="B59" s="11" t="str">
        <f t="shared" ca="1" si="30"/>
        <v>Tx - Mid + Humboldt Adjustment</v>
      </c>
      <c r="C59" s="8" t="s">
        <v>61</v>
      </c>
      <c r="D59" s="4">
        <f t="shared" ca="1" si="29"/>
        <v>0</v>
      </c>
      <c r="E59" s="4">
        <f t="shared" ca="1" si="29"/>
        <v>0</v>
      </c>
      <c r="F59" s="4">
        <f t="shared" ca="1" si="29"/>
        <v>0</v>
      </c>
      <c r="G59" s="4">
        <f t="shared" ca="1" si="29"/>
        <v>0</v>
      </c>
      <c r="H59" s="4">
        <f t="shared" ca="1" si="29"/>
        <v>0</v>
      </c>
      <c r="I59" s="4">
        <f t="shared" ca="1" si="29"/>
        <v>0</v>
      </c>
      <c r="J59" s="4">
        <f t="shared" ca="1" si="29"/>
        <v>0</v>
      </c>
      <c r="K59" s="4">
        <f t="shared" ca="1" si="29"/>
        <v>0</v>
      </c>
      <c r="L59" s="4">
        <f t="shared" ca="1" si="29"/>
        <v>384.18443354030546</v>
      </c>
      <c r="M59" s="4">
        <f t="shared" ca="1" si="29"/>
        <v>384.18443354030546</v>
      </c>
      <c r="N59" s="4">
        <f t="shared" ca="1" si="29"/>
        <v>384.18443354030546</v>
      </c>
      <c r="O59" s="4">
        <f t="shared" ca="1" si="29"/>
        <v>1496.5844335403056</v>
      </c>
      <c r="Q59" s="11" t="str">
        <f t="shared" si="31"/>
        <v>Morro Bay</v>
      </c>
      <c r="R59" s="11" t="str" cm="1">
        <f t="array" aca="1" ref="R59" ca="1">INDEX('Cost Scenario Settings'!$D$32:$L$101, MATCH(1, ('Cost Scenario Settings'!$C$32:$C$101 = $B59) * ('Cost Scenario Settings'!$B$32:$B$101 = Q59), 0), MATCH($C59, 'Cost Scenario Settings'!$D$31:$L$31, 0))</f>
        <v>Tx - PSP Morro</v>
      </c>
      <c r="S59" s="4" cm="1">
        <f t="array" aca="1" ref="S59" ca="1">IFERROR(INDEX('Build Scenarios'!$D$1:$O$510, MATCH(1, ('Build Scenarios'!$C$1:$C$510= $C59) * ('Build Scenarios'!$B$1:$B$510 = $Q59), 0), MATCH(S$12, 'Build Scenarios'!$D$5:$O$5, 0))
* INDEX('Cost Data'!$N$1:$U$500, MATCH(1, ('Cost Data'!$B$1:$B$500 = $Q59) * ('Cost Data'!$C$1:$C$500 = $R59), 0), MATCH($C59, 'Cost Data'!$N$12:$U$12, 0)), 0)</f>
        <v>0</v>
      </c>
      <c r="T59" s="4" cm="1">
        <f t="array" aca="1" ref="T59" ca="1">IFERROR(INDEX('Build Scenarios'!$D$1:$O$510, MATCH(1, ('Build Scenarios'!$C$1:$C$510= $C59) * ('Build Scenarios'!$B$1:$B$510 = $Q59), 0), MATCH(T$12, 'Build Scenarios'!$D$5:$O$5, 0))
* INDEX('Cost Data'!$N$1:$U$500, MATCH(1, ('Cost Data'!$B$1:$B$500 = $Q59) * ('Cost Data'!$C$1:$C$500 = $R59), 0), MATCH($C59, 'Cost Data'!$N$12:$U$12, 0)), 0)</f>
        <v>0</v>
      </c>
      <c r="U59" s="4" cm="1">
        <f t="array" aca="1" ref="U59" ca="1">IFERROR(INDEX('Build Scenarios'!$D$1:$O$510, MATCH(1, ('Build Scenarios'!$C$1:$C$510= $C59) * ('Build Scenarios'!$B$1:$B$510 = $Q59), 0), MATCH(U$12, 'Build Scenarios'!$D$5:$O$5, 0))
* INDEX('Cost Data'!$N$1:$U$500, MATCH(1, ('Cost Data'!$B$1:$B$500 = $Q59) * ('Cost Data'!$C$1:$C$500 = $R59), 0), MATCH($C59, 'Cost Data'!$N$12:$U$12, 0)), 0)</f>
        <v>0</v>
      </c>
      <c r="V59" s="4" cm="1">
        <f t="array" aca="1" ref="V59" ca="1">IFERROR(INDEX('Build Scenarios'!$D$1:$O$510, MATCH(1, ('Build Scenarios'!$C$1:$C$510= $C59) * ('Build Scenarios'!$B$1:$B$510 = $Q59), 0), MATCH(V$12, 'Build Scenarios'!$D$5:$O$5, 0))
* INDEX('Cost Data'!$N$1:$U$500, MATCH(1, ('Cost Data'!$B$1:$B$500 = $Q59) * ('Cost Data'!$C$1:$C$500 = $R59), 0), MATCH($C59, 'Cost Data'!$N$12:$U$12, 0)), 0)</f>
        <v>0</v>
      </c>
      <c r="W59" s="4" cm="1">
        <f t="array" aca="1" ref="W59" ca="1">IFERROR(INDEX('Build Scenarios'!$D$1:$O$510, MATCH(1, ('Build Scenarios'!$C$1:$C$510= $C59) * ('Build Scenarios'!$B$1:$B$510 = $Q59), 0), MATCH(W$12, 'Build Scenarios'!$D$5:$O$5, 0))
* INDEX('Cost Data'!$N$1:$U$500, MATCH(1, ('Cost Data'!$B$1:$B$500 = $Q59) * ('Cost Data'!$C$1:$C$500 = $R59), 0), MATCH($C59, 'Cost Data'!$N$12:$U$12, 0)), 0)</f>
        <v>0</v>
      </c>
      <c r="X59" s="4" cm="1">
        <f t="array" aca="1" ref="X59" ca="1">IFERROR(INDEX('Build Scenarios'!$D$1:$O$510, MATCH(1, ('Build Scenarios'!$C$1:$C$510= $C59) * ('Build Scenarios'!$B$1:$B$510 = $Q59), 0), MATCH(X$12, 'Build Scenarios'!$D$5:$O$5, 0))
* INDEX('Cost Data'!$N$1:$U$500, MATCH(1, ('Cost Data'!$B$1:$B$500 = $Q59) * ('Cost Data'!$C$1:$C$500 = $R59), 0), MATCH($C59, 'Cost Data'!$N$12:$U$12, 0)), 0)</f>
        <v>0</v>
      </c>
      <c r="Y59" s="4" cm="1">
        <f t="array" aca="1" ref="Y59" ca="1">IFERROR(INDEX('Build Scenarios'!$D$1:$O$510, MATCH(1, ('Build Scenarios'!$C$1:$C$510= $C59) * ('Build Scenarios'!$B$1:$B$510 = $Q59), 0), MATCH(Y$12, 'Build Scenarios'!$D$5:$O$5, 0))
* INDEX('Cost Data'!$N$1:$U$500, MATCH(1, ('Cost Data'!$B$1:$B$500 = $Q59) * ('Cost Data'!$C$1:$C$500 = $R59), 0), MATCH($C59, 'Cost Data'!$N$12:$U$12, 0)), 0)</f>
        <v>0</v>
      </c>
      <c r="Z59" s="4" cm="1">
        <f t="array" aca="1" ref="Z59" ca="1">IFERROR(INDEX('Build Scenarios'!$D$1:$O$510, MATCH(1, ('Build Scenarios'!$C$1:$C$510= $C59) * ('Build Scenarios'!$B$1:$B$510 = $Q59), 0), MATCH(Z$12, 'Build Scenarios'!$D$5:$O$5, 0))
* INDEX('Cost Data'!$N$1:$U$500, MATCH(1, ('Cost Data'!$B$1:$B$500 = $Q59) * ('Cost Data'!$C$1:$C$500 = $R59), 0), MATCH($C59, 'Cost Data'!$N$12:$U$12, 0)), 0)</f>
        <v>0</v>
      </c>
      <c r="AA59" s="4" cm="1">
        <f t="array" aca="1" ref="AA59" ca="1">IFERROR(INDEX('Build Scenarios'!$D$1:$O$510, MATCH(1, ('Build Scenarios'!$C$1:$C$510= $C59) * ('Build Scenarios'!$B$1:$B$510 = $Q59), 0), MATCH(AA$12, 'Build Scenarios'!$D$5:$O$5, 0))
* INDEX('Cost Data'!$N$1:$U$500, MATCH(1, ('Cost Data'!$B$1:$B$500 = $Q59) * ('Cost Data'!$C$1:$C$500 = $R59), 0), MATCH($C59, 'Cost Data'!$N$12:$U$12, 0)), 0)</f>
        <v>11.530433540305474</v>
      </c>
      <c r="AB59" s="4" cm="1">
        <f t="array" aca="1" ref="AB59" ca="1">IFERROR(INDEX('Build Scenarios'!$D$1:$O$510, MATCH(1, ('Build Scenarios'!$C$1:$C$510= $C59) * ('Build Scenarios'!$B$1:$B$510 = $Q59), 0), MATCH(AB$12, 'Build Scenarios'!$D$5:$O$5, 0))
* INDEX('Cost Data'!$N$1:$U$500, MATCH(1, ('Cost Data'!$B$1:$B$500 = $Q59) * ('Cost Data'!$C$1:$C$500 = $R59), 0), MATCH($C59, 'Cost Data'!$N$12:$U$12, 0)), 0)</f>
        <v>11.530433540305474</v>
      </c>
      <c r="AC59" s="4" cm="1">
        <f t="array" aca="1" ref="AC59" ca="1">IFERROR(INDEX('Build Scenarios'!$D$1:$O$510, MATCH(1, ('Build Scenarios'!$C$1:$C$510= $C59) * ('Build Scenarios'!$B$1:$B$510 = $Q59), 0), MATCH(AC$12, 'Build Scenarios'!$D$5:$O$5, 0))
* INDEX('Cost Data'!$N$1:$U$500, MATCH(1, ('Cost Data'!$B$1:$B$500 = $Q59) * ('Cost Data'!$C$1:$C$500 = $R59), 0), MATCH($C59, 'Cost Data'!$N$12:$U$12, 0)), 0)</f>
        <v>11.530433540305474</v>
      </c>
      <c r="AD59" s="4" cm="1">
        <f t="array" aca="1" ref="AD59" ca="1">IFERROR(INDEX('Build Scenarios'!$D$1:$O$510, MATCH(1, ('Build Scenarios'!$C$1:$C$510= $C59) * ('Build Scenarios'!$B$1:$B$510 = $Q59), 0), MATCH(AD$12, 'Build Scenarios'!$D$5:$O$5, 0))
* INDEX('Cost Data'!$N$1:$U$500, MATCH(1, ('Cost Data'!$B$1:$B$500 = $Q59) * ('Cost Data'!$C$1:$C$500 = $R59), 0), MATCH($C59, 'Cost Data'!$N$12:$U$12, 0)), 0)</f>
        <v>11.530433540305474</v>
      </c>
      <c r="AF59" s="11" t="str">
        <f t="shared" si="32"/>
        <v>Humboldt Bay</v>
      </c>
      <c r="AG59" s="11" t="str" cm="1">
        <f t="array" aca="1" ref="AG59" ca="1">INDEX('Cost Scenario Settings'!$D$32:$L$101, MATCH(1, ('Cost Scenario Settings'!$C$32:$C$101 = $B59) * ('Cost Scenario Settings'!$B$32:$B$101 = AF59), 0), MATCH($C59, 'Cost Scenario Settings'!$D$31:$L$31, 0))</f>
        <v>Tx - E3 Mid</v>
      </c>
      <c r="AH59" s="4" cm="1">
        <f t="array" aca="1" ref="AH59" ca="1">IFERROR(INDEX('Build Scenarios'!$D$1:$O$510, MATCH(1, ('Build Scenarios'!$C$1:$C$510= $C59) * ('Build Scenarios'!$B$1:$B$510 = $AF59), 0), MATCH(AH$12, 'Build Scenarios'!$D$5:$O$5, 0))
* INDEX('Cost Data'!$N$1:$U$500, MATCH(1, ('Cost Data'!$B$1:$B$500 = $AF59) * ('Cost Data'!$C$1:$C$500 = $AG59), 0), MATCH($C59, 'Cost Data'!$N$12:$U$12, 0)), 0)</f>
        <v>0</v>
      </c>
      <c r="AI59" s="4" cm="1">
        <f t="array" aca="1" ref="AI59" ca="1">IFERROR(INDEX('Build Scenarios'!$D$1:$O$510, MATCH(1, ('Build Scenarios'!$C$1:$C$510= $C59) * ('Build Scenarios'!$B$1:$B$510 = $AF59), 0), MATCH(AI$12, 'Build Scenarios'!$D$5:$O$5, 0))
* INDEX('Cost Data'!$N$1:$U$500, MATCH(1, ('Cost Data'!$B$1:$B$500 = $AF59) * ('Cost Data'!$C$1:$C$500 = $AG59), 0), MATCH($C59, 'Cost Data'!$N$12:$U$12, 0)), 0)</f>
        <v>0</v>
      </c>
      <c r="AJ59" s="4" cm="1">
        <f t="array" aca="1" ref="AJ59" ca="1">IFERROR(INDEX('Build Scenarios'!$D$1:$O$510, MATCH(1, ('Build Scenarios'!$C$1:$C$510= $C59) * ('Build Scenarios'!$B$1:$B$510 = $AF59), 0), MATCH(AJ$12, 'Build Scenarios'!$D$5:$O$5, 0))
* INDEX('Cost Data'!$N$1:$U$500, MATCH(1, ('Cost Data'!$B$1:$B$500 = $AF59) * ('Cost Data'!$C$1:$C$500 = $AG59), 0), MATCH($C59, 'Cost Data'!$N$12:$U$12, 0)), 0)</f>
        <v>0</v>
      </c>
      <c r="AK59" s="4" cm="1">
        <f t="array" aca="1" ref="AK59" ca="1">IFERROR(INDEX('Build Scenarios'!$D$1:$O$510, MATCH(1, ('Build Scenarios'!$C$1:$C$510= $C59) * ('Build Scenarios'!$B$1:$B$510 = $AF59), 0), MATCH(AK$12, 'Build Scenarios'!$D$5:$O$5, 0))
* INDEX('Cost Data'!$N$1:$U$500, MATCH(1, ('Cost Data'!$B$1:$B$500 = $AF59) * ('Cost Data'!$C$1:$C$500 = $AG59), 0), MATCH($C59, 'Cost Data'!$N$12:$U$12, 0)), 0)</f>
        <v>0</v>
      </c>
      <c r="AL59" s="4" cm="1">
        <f t="array" aca="1" ref="AL59" ca="1">IFERROR(INDEX('Build Scenarios'!$D$1:$O$510, MATCH(1, ('Build Scenarios'!$C$1:$C$510= $C59) * ('Build Scenarios'!$B$1:$B$510 = $AF59), 0), MATCH(AL$12, 'Build Scenarios'!$D$5:$O$5, 0))
* INDEX('Cost Data'!$N$1:$U$500, MATCH(1, ('Cost Data'!$B$1:$B$500 = $AF59) * ('Cost Data'!$C$1:$C$500 = $AG59), 0), MATCH($C59, 'Cost Data'!$N$12:$U$12, 0)), 0)</f>
        <v>0</v>
      </c>
      <c r="AM59" s="4" cm="1">
        <f t="array" aca="1" ref="AM59" ca="1">IFERROR(INDEX('Build Scenarios'!$D$1:$O$510, MATCH(1, ('Build Scenarios'!$C$1:$C$510= $C59) * ('Build Scenarios'!$B$1:$B$510 = $AF59), 0), MATCH(AM$12, 'Build Scenarios'!$D$5:$O$5, 0))
* INDEX('Cost Data'!$N$1:$U$500, MATCH(1, ('Cost Data'!$B$1:$B$500 = $AF59) * ('Cost Data'!$C$1:$C$500 = $AG59), 0), MATCH($C59, 'Cost Data'!$N$12:$U$12, 0)), 0)</f>
        <v>0</v>
      </c>
      <c r="AN59" s="4" cm="1">
        <f t="array" aca="1" ref="AN59" ca="1">IFERROR(INDEX('Build Scenarios'!$D$1:$O$510, MATCH(1, ('Build Scenarios'!$C$1:$C$510= $C59) * ('Build Scenarios'!$B$1:$B$510 = $AF59), 0), MATCH(AN$12, 'Build Scenarios'!$D$5:$O$5, 0))
* INDEX('Cost Data'!$N$1:$U$500, MATCH(1, ('Cost Data'!$B$1:$B$500 = $AF59) * ('Cost Data'!$C$1:$C$500 = $AG59), 0), MATCH($C59, 'Cost Data'!$N$12:$U$12, 0)), 0)</f>
        <v>0</v>
      </c>
      <c r="AO59" s="4" cm="1">
        <f t="array" aca="1" ref="AO59" ca="1">IFERROR(INDEX('Build Scenarios'!$D$1:$O$510, MATCH(1, ('Build Scenarios'!$C$1:$C$510= $C59) * ('Build Scenarios'!$B$1:$B$510 = $AF59), 0), MATCH(AO$12, 'Build Scenarios'!$D$5:$O$5, 0))
* INDEX('Cost Data'!$N$1:$U$500, MATCH(1, ('Cost Data'!$B$1:$B$500 = $AF59) * ('Cost Data'!$C$1:$C$500 = $AG59), 0), MATCH($C59, 'Cost Data'!$N$12:$U$12, 0)), 0)</f>
        <v>0</v>
      </c>
      <c r="AP59" s="4" cm="1">
        <f t="array" aca="1" ref="AP59" ca="1">IFERROR(INDEX('Build Scenarios'!$D$1:$O$510, MATCH(1, ('Build Scenarios'!$C$1:$C$510= $C59) * ('Build Scenarios'!$B$1:$B$510 = $AF59), 0), MATCH(AP$12, 'Build Scenarios'!$D$5:$O$5, 0))
* INDEX('Cost Data'!$N$1:$U$500, MATCH(1, ('Cost Data'!$B$1:$B$500 = $AF59) * ('Cost Data'!$C$1:$C$500 = $AG59), 0), MATCH($C59, 'Cost Data'!$N$12:$U$12, 0)), 0)</f>
        <v>372.654</v>
      </c>
      <c r="AQ59" s="4" cm="1">
        <f t="array" aca="1" ref="AQ59" ca="1">IFERROR(INDEX('Build Scenarios'!$D$1:$O$510, MATCH(1, ('Build Scenarios'!$C$1:$C$510= $C59) * ('Build Scenarios'!$B$1:$B$510 = $AF59), 0), MATCH(AQ$12, 'Build Scenarios'!$D$5:$O$5, 0))
* INDEX('Cost Data'!$N$1:$U$500, MATCH(1, ('Cost Data'!$B$1:$B$500 = $AF59) * ('Cost Data'!$C$1:$C$500 = $AG59), 0), MATCH($C59, 'Cost Data'!$N$12:$U$12, 0)), 0)</f>
        <v>372.654</v>
      </c>
      <c r="AR59" s="4" cm="1">
        <f t="array" aca="1" ref="AR59" ca="1">IFERROR(INDEX('Build Scenarios'!$D$1:$O$510, MATCH(1, ('Build Scenarios'!$C$1:$C$510= $C59) * ('Build Scenarios'!$B$1:$B$510 = $AF59), 0), MATCH(AR$12, 'Build Scenarios'!$D$5:$O$5, 0))
* INDEX('Cost Data'!$N$1:$U$500, MATCH(1, ('Cost Data'!$B$1:$B$500 = $AF59) * ('Cost Data'!$C$1:$C$500 = $AG59), 0), MATCH($C59, 'Cost Data'!$N$12:$U$12, 0)), 0)</f>
        <v>372.654</v>
      </c>
      <c r="AS59" s="4" cm="1">
        <f t="array" aca="1" ref="AS59" ca="1">IFERROR(INDEX('Build Scenarios'!$D$1:$O$510, MATCH(1, ('Build Scenarios'!$C$1:$C$510= $C59) * ('Build Scenarios'!$B$1:$B$510 = $AF59), 0), MATCH(AS$12, 'Build Scenarios'!$D$5:$O$5, 0))
* INDEX('Cost Data'!$N$1:$U$500, MATCH(1, ('Cost Data'!$B$1:$B$500 = $AF59) * ('Cost Data'!$C$1:$C$500 = $AG59), 0), MATCH($C59, 'Cost Data'!$N$12:$U$12, 0)), 0)</f>
        <v>372.654</v>
      </c>
      <c r="AU59" s="11" t="str">
        <f t="shared" si="33"/>
        <v>Del Norte</v>
      </c>
      <c r="AV59" s="11" t="str" cm="1">
        <f t="array" aca="1" ref="AV59" ca="1">INDEX('Cost Scenario Settings'!$D$32:$L$101, MATCH(1, ('Cost Scenario Settings'!$C$32:$C$101 = $B59) * ('Cost Scenario Settings'!$B$32:$B$101 = AU59), 0), MATCH($C59, 'Cost Scenario Settings'!$D$31:$L$31, 0))</f>
        <v>Tx - E3 Mid</v>
      </c>
      <c r="AW59" s="4" cm="1">
        <f t="array" aca="1" ref="AW59" ca="1">IFERROR(INDEX('Build Scenarios'!$D$1:$O$510, MATCH(1, ('Build Scenarios'!$C$1:$C$510= $C59) * ('Build Scenarios'!$B$1:$B$510 = $AU59), 0), MATCH(AW$12, 'Build Scenarios'!$D$5:$O$5, 0))
* INDEX('Cost Data'!$N$1:$U$500, MATCH(1, ('Cost Data'!$B$1:$B$500 = $AU59) * ('Cost Data'!$C$1:$C$500 = $AV59), 0), MATCH($C59, 'Cost Data'!$N$12:$U$12, 0)), 0)</f>
        <v>0</v>
      </c>
      <c r="AX59" s="4" cm="1">
        <f t="array" aca="1" ref="AX59" ca="1">IFERROR(INDEX('Build Scenarios'!$D$1:$O$510, MATCH(1, ('Build Scenarios'!$C$1:$C$510= $C59) * ('Build Scenarios'!$B$1:$B$510 = $AU59), 0), MATCH(AX$12, 'Build Scenarios'!$D$5:$O$5, 0))
* INDEX('Cost Data'!$N$1:$U$500, MATCH(1, ('Cost Data'!$B$1:$B$500 = $AU59) * ('Cost Data'!$C$1:$C$500 = $AV59), 0), MATCH($C59, 'Cost Data'!$N$12:$U$12, 0)), 0)</f>
        <v>0</v>
      </c>
      <c r="AY59" s="4" cm="1">
        <f t="array" aca="1" ref="AY59" ca="1">IFERROR(INDEX('Build Scenarios'!$D$1:$O$510, MATCH(1, ('Build Scenarios'!$C$1:$C$510= $C59) * ('Build Scenarios'!$B$1:$B$510 = $AU59), 0), MATCH(AY$12, 'Build Scenarios'!$D$5:$O$5, 0))
* INDEX('Cost Data'!$N$1:$U$500, MATCH(1, ('Cost Data'!$B$1:$B$500 = $AU59) * ('Cost Data'!$C$1:$C$500 = $AV59), 0), MATCH($C59, 'Cost Data'!$N$12:$U$12, 0)), 0)</f>
        <v>0</v>
      </c>
      <c r="AZ59" s="4" cm="1">
        <f t="array" aca="1" ref="AZ59" ca="1">IFERROR(INDEX('Build Scenarios'!$D$1:$O$510, MATCH(1, ('Build Scenarios'!$C$1:$C$510= $C59) * ('Build Scenarios'!$B$1:$B$510 = $AU59), 0), MATCH(AZ$12, 'Build Scenarios'!$D$5:$O$5, 0))
* INDEX('Cost Data'!$N$1:$U$500, MATCH(1, ('Cost Data'!$B$1:$B$500 = $AU59) * ('Cost Data'!$C$1:$C$500 = $AV59), 0), MATCH($C59, 'Cost Data'!$N$12:$U$12, 0)), 0)</f>
        <v>0</v>
      </c>
      <c r="BA59" s="4" cm="1">
        <f t="array" aca="1" ref="BA59" ca="1">IFERROR(INDEX('Build Scenarios'!$D$1:$O$510, MATCH(1, ('Build Scenarios'!$C$1:$C$510= $C59) * ('Build Scenarios'!$B$1:$B$510 = $AU59), 0), MATCH(BA$12, 'Build Scenarios'!$D$5:$O$5, 0))
* INDEX('Cost Data'!$N$1:$U$500, MATCH(1, ('Cost Data'!$B$1:$B$500 = $AU59) * ('Cost Data'!$C$1:$C$500 = $AV59), 0), MATCH($C59, 'Cost Data'!$N$12:$U$12, 0)), 0)</f>
        <v>0</v>
      </c>
      <c r="BB59" s="4" cm="1">
        <f t="array" aca="1" ref="BB59" ca="1">IFERROR(INDEX('Build Scenarios'!$D$1:$O$510, MATCH(1, ('Build Scenarios'!$C$1:$C$510= $C59) * ('Build Scenarios'!$B$1:$B$510 = $AU59), 0), MATCH(BB$12, 'Build Scenarios'!$D$5:$O$5, 0))
* INDEX('Cost Data'!$N$1:$U$500, MATCH(1, ('Cost Data'!$B$1:$B$500 = $AU59) * ('Cost Data'!$C$1:$C$500 = $AV59), 0), MATCH($C59, 'Cost Data'!$N$12:$U$12, 0)), 0)</f>
        <v>0</v>
      </c>
      <c r="BC59" s="4" cm="1">
        <f t="array" aca="1" ref="BC59" ca="1">IFERROR(INDEX('Build Scenarios'!$D$1:$O$510, MATCH(1, ('Build Scenarios'!$C$1:$C$510= $C59) * ('Build Scenarios'!$B$1:$B$510 = $AU59), 0), MATCH(BC$12, 'Build Scenarios'!$D$5:$O$5, 0))
* INDEX('Cost Data'!$N$1:$U$500, MATCH(1, ('Cost Data'!$B$1:$B$500 = $AU59) * ('Cost Data'!$C$1:$C$500 = $AV59), 0), MATCH($C59, 'Cost Data'!$N$12:$U$12, 0)), 0)</f>
        <v>0</v>
      </c>
      <c r="BD59" s="4" cm="1">
        <f t="array" aca="1" ref="BD59" ca="1">IFERROR(INDEX('Build Scenarios'!$D$1:$O$510, MATCH(1, ('Build Scenarios'!$C$1:$C$510= $C59) * ('Build Scenarios'!$B$1:$B$510 = $AU59), 0), MATCH(BD$12, 'Build Scenarios'!$D$5:$O$5, 0))
* INDEX('Cost Data'!$N$1:$U$500, MATCH(1, ('Cost Data'!$B$1:$B$500 = $AU59) * ('Cost Data'!$C$1:$C$500 = $AV59), 0), MATCH($C59, 'Cost Data'!$N$12:$U$12, 0)), 0)</f>
        <v>0</v>
      </c>
      <c r="BE59" s="4" cm="1">
        <f t="array" aca="1" ref="BE59" ca="1">IFERROR(INDEX('Build Scenarios'!$D$1:$O$510, MATCH(1, ('Build Scenarios'!$C$1:$C$510= $C59) * ('Build Scenarios'!$B$1:$B$510 = $AU59), 0), MATCH(BE$12, 'Build Scenarios'!$D$5:$O$5, 0))
* INDEX('Cost Data'!$N$1:$U$500, MATCH(1, ('Cost Data'!$B$1:$B$500 = $AU59) * ('Cost Data'!$C$1:$C$500 = $AV59), 0), MATCH($C59, 'Cost Data'!$N$12:$U$12, 0)), 0)</f>
        <v>0</v>
      </c>
      <c r="BF59" s="4" cm="1">
        <f t="array" aca="1" ref="BF59" ca="1">IFERROR(INDEX('Build Scenarios'!$D$1:$O$510, MATCH(1, ('Build Scenarios'!$C$1:$C$510= $C59) * ('Build Scenarios'!$B$1:$B$510 = $AU59), 0), MATCH(BF$12, 'Build Scenarios'!$D$5:$O$5, 0))
* INDEX('Cost Data'!$N$1:$U$500, MATCH(1, ('Cost Data'!$B$1:$B$500 = $AU59) * ('Cost Data'!$C$1:$C$500 = $AV59), 0), MATCH($C59, 'Cost Data'!$N$12:$U$12, 0)), 0)</f>
        <v>0</v>
      </c>
      <c r="BG59" s="4" cm="1">
        <f t="array" aca="1" ref="BG59" ca="1">IFERROR(INDEX('Build Scenarios'!$D$1:$O$510, MATCH(1, ('Build Scenarios'!$C$1:$C$510= $C59) * ('Build Scenarios'!$B$1:$B$510 = $AU59), 0), MATCH(BG$12, 'Build Scenarios'!$D$5:$O$5, 0))
* INDEX('Cost Data'!$N$1:$U$500, MATCH(1, ('Cost Data'!$B$1:$B$500 = $AU59) * ('Cost Data'!$C$1:$C$500 = $AV59), 0), MATCH($C59, 'Cost Data'!$N$12:$U$12, 0)), 0)</f>
        <v>0</v>
      </c>
      <c r="BH59" s="4" cm="1">
        <f t="array" aca="1" ref="BH59" ca="1">IFERROR(INDEX('Build Scenarios'!$D$1:$O$510, MATCH(1, ('Build Scenarios'!$C$1:$C$510= $C59) * ('Build Scenarios'!$B$1:$B$510 = $AU59), 0), MATCH(BH$12, 'Build Scenarios'!$D$5:$O$5, 0))
* INDEX('Cost Data'!$N$1:$U$500, MATCH(1, ('Cost Data'!$B$1:$B$500 = $AU59) * ('Cost Data'!$C$1:$C$500 = $AV59), 0), MATCH($C59, 'Cost Data'!$N$12:$U$12, 0)), 0)</f>
        <v>1112.4000000000001</v>
      </c>
      <c r="BJ59" s="11" t="str">
        <f t="shared" si="34"/>
        <v>Cape Mendocino</v>
      </c>
      <c r="BK59" s="11" cm="1">
        <f t="array" aca="1" ref="BK59" ca="1">INDEX('Cost Scenario Settings'!$D$32:$L$101, MATCH(1, ('Cost Scenario Settings'!$C$32:$C$101 = $B59) * ('Cost Scenario Settings'!$B$32:$B$101 = BJ59), 0), MATCH($C59, 'Cost Scenario Settings'!$D$31:$L$31, 0))</f>
        <v>0</v>
      </c>
      <c r="BL59" s="4" cm="1">
        <f t="array" aca="1" ref="BL59" ca="1">IFERROR(INDEX('Build Scenarios'!$D$1:$O$510, MATCH(1, ('Build Scenarios'!$C$1:$C$510= $C59) * ('Build Scenarios'!$B$1:$B$510 = $BJ59), 0), MATCH(BL$12, 'Build Scenarios'!$D$5:$O$5, 0))
* INDEX('Cost Data'!$N$1:$U$500, MATCH(1, ('Cost Data'!$B$1:$B$500 = $BJ59) * ('Cost Data'!$C$1:$C$500 = $BK59), 0), MATCH($C59, 'Cost Data'!$N$12:$U$12, 0)), 0)</f>
        <v>0</v>
      </c>
      <c r="BM59" s="4" cm="1">
        <f t="array" aca="1" ref="BM59" ca="1">IFERROR(INDEX('Build Scenarios'!$D$1:$O$510, MATCH(1, ('Build Scenarios'!$C$1:$C$510= $C59) * ('Build Scenarios'!$B$1:$B$510 = $BJ59), 0), MATCH(BM$12, 'Build Scenarios'!$D$5:$O$5, 0))
* INDEX('Cost Data'!$N$1:$U$500, MATCH(1, ('Cost Data'!$B$1:$B$500 = $BJ59) * ('Cost Data'!$C$1:$C$500 = $BK59), 0), MATCH($C59, 'Cost Data'!$N$12:$U$12, 0)), 0)</f>
        <v>0</v>
      </c>
      <c r="BN59" s="4" cm="1">
        <f t="array" aca="1" ref="BN59" ca="1">IFERROR(INDEX('Build Scenarios'!$D$1:$O$510, MATCH(1, ('Build Scenarios'!$C$1:$C$510= $C59) * ('Build Scenarios'!$B$1:$B$510 = $BJ59), 0), MATCH(BN$12, 'Build Scenarios'!$D$5:$O$5, 0))
* INDEX('Cost Data'!$N$1:$U$500, MATCH(1, ('Cost Data'!$B$1:$B$500 = $BJ59) * ('Cost Data'!$C$1:$C$500 = $BK59), 0), MATCH($C59, 'Cost Data'!$N$12:$U$12, 0)), 0)</f>
        <v>0</v>
      </c>
      <c r="BO59" s="4" cm="1">
        <f t="array" aca="1" ref="BO59" ca="1">IFERROR(INDEX('Build Scenarios'!$D$1:$O$510, MATCH(1, ('Build Scenarios'!$C$1:$C$510= $C59) * ('Build Scenarios'!$B$1:$B$510 = $BJ59), 0), MATCH(BO$12, 'Build Scenarios'!$D$5:$O$5, 0))
* INDEX('Cost Data'!$N$1:$U$500, MATCH(1, ('Cost Data'!$B$1:$B$500 = $BJ59) * ('Cost Data'!$C$1:$C$500 = $BK59), 0), MATCH($C59, 'Cost Data'!$N$12:$U$12, 0)), 0)</f>
        <v>0</v>
      </c>
      <c r="BP59" s="4" cm="1">
        <f t="array" aca="1" ref="BP59" ca="1">IFERROR(INDEX('Build Scenarios'!$D$1:$O$510, MATCH(1, ('Build Scenarios'!$C$1:$C$510= $C59) * ('Build Scenarios'!$B$1:$B$510 = $BJ59), 0), MATCH(BP$12, 'Build Scenarios'!$D$5:$O$5, 0))
* INDEX('Cost Data'!$N$1:$U$500, MATCH(1, ('Cost Data'!$B$1:$B$500 = $BJ59) * ('Cost Data'!$C$1:$C$500 = $BK59), 0), MATCH($C59, 'Cost Data'!$N$12:$U$12, 0)), 0)</f>
        <v>0</v>
      </c>
      <c r="BQ59" s="4" cm="1">
        <f t="array" aca="1" ref="BQ59" ca="1">IFERROR(INDEX('Build Scenarios'!$D$1:$O$510, MATCH(1, ('Build Scenarios'!$C$1:$C$510= $C59) * ('Build Scenarios'!$B$1:$B$510 = $BJ59), 0), MATCH(BQ$12, 'Build Scenarios'!$D$5:$O$5, 0))
* INDEX('Cost Data'!$N$1:$U$500, MATCH(1, ('Cost Data'!$B$1:$B$500 = $BJ59) * ('Cost Data'!$C$1:$C$500 = $BK59), 0), MATCH($C59, 'Cost Data'!$N$12:$U$12, 0)), 0)</f>
        <v>0</v>
      </c>
      <c r="BR59" s="4" cm="1">
        <f t="array" aca="1" ref="BR59" ca="1">IFERROR(INDEX('Build Scenarios'!$D$1:$O$510, MATCH(1, ('Build Scenarios'!$C$1:$C$510= $C59) * ('Build Scenarios'!$B$1:$B$510 = $BJ59), 0), MATCH(BR$12, 'Build Scenarios'!$D$5:$O$5, 0))
* INDEX('Cost Data'!$N$1:$U$500, MATCH(1, ('Cost Data'!$B$1:$B$500 = $BJ59) * ('Cost Data'!$C$1:$C$500 = $BK59), 0), MATCH($C59, 'Cost Data'!$N$12:$U$12, 0)), 0)</f>
        <v>0</v>
      </c>
      <c r="BS59" s="4" cm="1">
        <f t="array" aca="1" ref="BS59" ca="1">IFERROR(INDEX('Build Scenarios'!$D$1:$O$510, MATCH(1, ('Build Scenarios'!$C$1:$C$510= $C59) * ('Build Scenarios'!$B$1:$B$510 = $BJ59), 0), MATCH(BS$12, 'Build Scenarios'!$D$5:$O$5, 0))
* INDEX('Cost Data'!$N$1:$U$500, MATCH(1, ('Cost Data'!$B$1:$B$500 = $BJ59) * ('Cost Data'!$C$1:$C$500 = $BK59), 0), MATCH($C59, 'Cost Data'!$N$12:$U$12, 0)), 0)</f>
        <v>0</v>
      </c>
      <c r="BT59" s="4" cm="1">
        <f t="array" aca="1" ref="BT59" ca="1">IFERROR(INDEX('Build Scenarios'!$D$1:$O$510, MATCH(1, ('Build Scenarios'!$C$1:$C$510= $C59) * ('Build Scenarios'!$B$1:$B$510 = $BJ59), 0), MATCH(BT$12, 'Build Scenarios'!$D$5:$O$5, 0))
* INDEX('Cost Data'!$N$1:$U$500, MATCH(1, ('Cost Data'!$B$1:$B$500 = $BJ59) * ('Cost Data'!$C$1:$C$500 = $BK59), 0), MATCH($C59, 'Cost Data'!$N$12:$U$12, 0)), 0)</f>
        <v>0</v>
      </c>
      <c r="BU59" s="4" cm="1">
        <f t="array" aca="1" ref="BU59" ca="1">IFERROR(INDEX('Build Scenarios'!$D$1:$O$510, MATCH(1, ('Build Scenarios'!$C$1:$C$510= $C59) * ('Build Scenarios'!$B$1:$B$510 = $BJ59), 0), MATCH(BU$12, 'Build Scenarios'!$D$5:$O$5, 0))
* INDEX('Cost Data'!$N$1:$U$500, MATCH(1, ('Cost Data'!$B$1:$B$500 = $BJ59) * ('Cost Data'!$C$1:$C$500 = $BK59), 0), MATCH($C59, 'Cost Data'!$N$12:$U$12, 0)), 0)</f>
        <v>0</v>
      </c>
      <c r="BV59" s="4" cm="1">
        <f t="array" aca="1" ref="BV59" ca="1">IFERROR(INDEX('Build Scenarios'!$D$1:$O$510, MATCH(1, ('Build Scenarios'!$C$1:$C$510= $C59) * ('Build Scenarios'!$B$1:$B$510 = $BJ59), 0), MATCH(BV$12, 'Build Scenarios'!$D$5:$O$5, 0))
* INDEX('Cost Data'!$N$1:$U$500, MATCH(1, ('Cost Data'!$B$1:$B$500 = $BJ59) * ('Cost Data'!$C$1:$C$500 = $BK59), 0), MATCH($C59, 'Cost Data'!$N$12:$U$12, 0)), 0)</f>
        <v>0</v>
      </c>
      <c r="BW59" s="4" cm="1">
        <f t="array" aca="1" ref="BW59" ca="1">IFERROR(INDEX('Build Scenarios'!$D$1:$O$510, MATCH(1, ('Build Scenarios'!$C$1:$C$510= $C59) * ('Build Scenarios'!$B$1:$B$510 = $BJ59), 0), MATCH(BW$12, 'Build Scenarios'!$D$5:$O$5, 0))
* INDEX('Cost Data'!$N$1:$U$500, MATCH(1, ('Cost Data'!$B$1:$B$500 = $BJ59) * ('Cost Data'!$C$1:$C$500 = $BK59), 0), MATCH($C59, 'Cost Data'!$N$12:$U$12, 0)), 0)</f>
        <v>0</v>
      </c>
    </row>
    <row r="60" spans="2:75" x14ac:dyDescent="0.2">
      <c r="B60" s="11" t="str">
        <f t="shared" ca="1" si="30"/>
        <v>Tx - Mid + Humboldt Adjustment</v>
      </c>
      <c r="C60" s="8" t="s">
        <v>62</v>
      </c>
      <c r="D60" s="4">
        <f t="shared" ca="1" si="29"/>
        <v>0</v>
      </c>
      <c r="E60" s="4">
        <f t="shared" ca="1" si="29"/>
        <v>0</v>
      </c>
      <c r="F60" s="4">
        <f t="shared" ca="1" si="29"/>
        <v>0</v>
      </c>
      <c r="G60" s="4">
        <f t="shared" ca="1" si="29"/>
        <v>0</v>
      </c>
      <c r="H60" s="4">
        <f t="shared" ca="1" si="29"/>
        <v>11.530433540305474</v>
      </c>
      <c r="I60" s="4">
        <f t="shared" ca="1" si="29"/>
        <v>11.530433540305474</v>
      </c>
      <c r="J60" s="4">
        <f t="shared" ca="1" si="29"/>
        <v>11.530433540305474</v>
      </c>
      <c r="K60" s="4">
        <f t="shared" ca="1" si="29"/>
        <v>11.530433540305474</v>
      </c>
      <c r="L60" s="4">
        <f t="shared" ca="1" si="29"/>
        <v>384.18443354030546</v>
      </c>
      <c r="M60" s="4">
        <f t="shared" ca="1" si="29"/>
        <v>1496.5844335403056</v>
      </c>
      <c r="N60" s="4">
        <f t="shared" ca="1" si="29"/>
        <v>1496.5844335403056</v>
      </c>
      <c r="O60" s="4">
        <f t="shared" ca="1" si="29"/>
        <v>2809.9116835403056</v>
      </c>
      <c r="Q60" s="11" t="str">
        <f t="shared" si="31"/>
        <v>Morro Bay</v>
      </c>
      <c r="R60" s="11" t="str" cm="1">
        <f t="array" aca="1" ref="R60" ca="1">INDEX('Cost Scenario Settings'!$D$32:$L$101, MATCH(1, ('Cost Scenario Settings'!$C$32:$C$101 = $B60) * ('Cost Scenario Settings'!$B$32:$B$101 = Q60), 0), MATCH($C60, 'Cost Scenario Settings'!$D$31:$L$31, 0))</f>
        <v>Tx - PSP Morro</v>
      </c>
      <c r="S60" s="4" cm="1">
        <f t="array" aca="1" ref="S60" ca="1">IFERROR(INDEX('Build Scenarios'!$D$1:$O$510, MATCH(1, ('Build Scenarios'!$C$1:$C$510= $C60) * ('Build Scenarios'!$B$1:$B$510 = $Q60), 0), MATCH(S$12, 'Build Scenarios'!$D$5:$O$5, 0))
* INDEX('Cost Data'!$N$1:$U$500, MATCH(1, ('Cost Data'!$B$1:$B$500 = $Q60) * ('Cost Data'!$C$1:$C$500 = $R60), 0), MATCH($C60, 'Cost Data'!$N$12:$U$12, 0)), 0)</f>
        <v>0</v>
      </c>
      <c r="T60" s="4" cm="1">
        <f t="array" aca="1" ref="T60" ca="1">IFERROR(INDEX('Build Scenarios'!$D$1:$O$510, MATCH(1, ('Build Scenarios'!$C$1:$C$510= $C60) * ('Build Scenarios'!$B$1:$B$510 = $Q60), 0), MATCH(T$12, 'Build Scenarios'!$D$5:$O$5, 0))
* INDEX('Cost Data'!$N$1:$U$500, MATCH(1, ('Cost Data'!$B$1:$B$500 = $Q60) * ('Cost Data'!$C$1:$C$500 = $R60), 0), MATCH($C60, 'Cost Data'!$N$12:$U$12, 0)), 0)</f>
        <v>0</v>
      </c>
      <c r="U60" s="4" cm="1">
        <f t="array" aca="1" ref="U60" ca="1">IFERROR(INDEX('Build Scenarios'!$D$1:$O$510, MATCH(1, ('Build Scenarios'!$C$1:$C$510= $C60) * ('Build Scenarios'!$B$1:$B$510 = $Q60), 0), MATCH(U$12, 'Build Scenarios'!$D$5:$O$5, 0))
* INDEX('Cost Data'!$N$1:$U$500, MATCH(1, ('Cost Data'!$B$1:$B$500 = $Q60) * ('Cost Data'!$C$1:$C$500 = $R60), 0), MATCH($C60, 'Cost Data'!$N$12:$U$12, 0)), 0)</f>
        <v>0</v>
      </c>
      <c r="V60" s="4" cm="1">
        <f t="array" aca="1" ref="V60" ca="1">IFERROR(INDEX('Build Scenarios'!$D$1:$O$510, MATCH(1, ('Build Scenarios'!$C$1:$C$510= $C60) * ('Build Scenarios'!$B$1:$B$510 = $Q60), 0), MATCH(V$12, 'Build Scenarios'!$D$5:$O$5, 0))
* INDEX('Cost Data'!$N$1:$U$500, MATCH(1, ('Cost Data'!$B$1:$B$500 = $Q60) * ('Cost Data'!$C$1:$C$500 = $R60), 0), MATCH($C60, 'Cost Data'!$N$12:$U$12, 0)), 0)</f>
        <v>0</v>
      </c>
      <c r="W60" s="4" cm="1">
        <f t="array" aca="1" ref="W60" ca="1">IFERROR(INDEX('Build Scenarios'!$D$1:$O$510, MATCH(1, ('Build Scenarios'!$C$1:$C$510= $C60) * ('Build Scenarios'!$B$1:$B$510 = $Q60), 0), MATCH(W$12, 'Build Scenarios'!$D$5:$O$5, 0))
* INDEX('Cost Data'!$N$1:$U$500, MATCH(1, ('Cost Data'!$B$1:$B$500 = $Q60) * ('Cost Data'!$C$1:$C$500 = $R60), 0), MATCH($C60, 'Cost Data'!$N$12:$U$12, 0)), 0)</f>
        <v>11.530433540305474</v>
      </c>
      <c r="X60" s="4" cm="1">
        <f t="array" aca="1" ref="X60" ca="1">IFERROR(INDEX('Build Scenarios'!$D$1:$O$510, MATCH(1, ('Build Scenarios'!$C$1:$C$510= $C60) * ('Build Scenarios'!$B$1:$B$510 = $Q60), 0), MATCH(X$12, 'Build Scenarios'!$D$5:$O$5, 0))
* INDEX('Cost Data'!$N$1:$U$500, MATCH(1, ('Cost Data'!$B$1:$B$500 = $Q60) * ('Cost Data'!$C$1:$C$500 = $R60), 0), MATCH($C60, 'Cost Data'!$N$12:$U$12, 0)), 0)</f>
        <v>11.530433540305474</v>
      </c>
      <c r="Y60" s="4" cm="1">
        <f t="array" aca="1" ref="Y60" ca="1">IFERROR(INDEX('Build Scenarios'!$D$1:$O$510, MATCH(1, ('Build Scenarios'!$C$1:$C$510= $C60) * ('Build Scenarios'!$B$1:$B$510 = $Q60), 0), MATCH(Y$12, 'Build Scenarios'!$D$5:$O$5, 0))
* INDEX('Cost Data'!$N$1:$U$500, MATCH(1, ('Cost Data'!$B$1:$B$500 = $Q60) * ('Cost Data'!$C$1:$C$500 = $R60), 0), MATCH($C60, 'Cost Data'!$N$12:$U$12, 0)), 0)</f>
        <v>11.530433540305474</v>
      </c>
      <c r="Z60" s="4" cm="1">
        <f t="array" aca="1" ref="Z60" ca="1">IFERROR(INDEX('Build Scenarios'!$D$1:$O$510, MATCH(1, ('Build Scenarios'!$C$1:$C$510= $C60) * ('Build Scenarios'!$B$1:$B$510 = $Q60), 0), MATCH(Z$12, 'Build Scenarios'!$D$5:$O$5, 0))
* INDEX('Cost Data'!$N$1:$U$500, MATCH(1, ('Cost Data'!$B$1:$B$500 = $Q60) * ('Cost Data'!$C$1:$C$500 = $R60), 0), MATCH($C60, 'Cost Data'!$N$12:$U$12, 0)), 0)</f>
        <v>11.530433540305474</v>
      </c>
      <c r="AA60" s="4" cm="1">
        <f t="array" aca="1" ref="AA60" ca="1">IFERROR(INDEX('Build Scenarios'!$D$1:$O$510, MATCH(1, ('Build Scenarios'!$C$1:$C$510= $C60) * ('Build Scenarios'!$B$1:$B$510 = $Q60), 0), MATCH(AA$12, 'Build Scenarios'!$D$5:$O$5, 0))
* INDEX('Cost Data'!$N$1:$U$500, MATCH(1, ('Cost Data'!$B$1:$B$500 = $Q60) * ('Cost Data'!$C$1:$C$500 = $R60), 0), MATCH($C60, 'Cost Data'!$N$12:$U$12, 0)), 0)</f>
        <v>11.530433540305474</v>
      </c>
      <c r="AB60" s="4" cm="1">
        <f t="array" aca="1" ref="AB60" ca="1">IFERROR(INDEX('Build Scenarios'!$D$1:$O$510, MATCH(1, ('Build Scenarios'!$C$1:$C$510= $C60) * ('Build Scenarios'!$B$1:$B$510 = $Q60), 0), MATCH(AB$12, 'Build Scenarios'!$D$5:$O$5, 0))
* INDEX('Cost Data'!$N$1:$U$500, MATCH(1, ('Cost Data'!$B$1:$B$500 = $Q60) * ('Cost Data'!$C$1:$C$500 = $R60), 0), MATCH($C60, 'Cost Data'!$N$12:$U$12, 0)), 0)</f>
        <v>11.530433540305474</v>
      </c>
      <c r="AC60" s="4" cm="1">
        <f t="array" aca="1" ref="AC60" ca="1">IFERROR(INDEX('Build Scenarios'!$D$1:$O$510, MATCH(1, ('Build Scenarios'!$C$1:$C$510= $C60) * ('Build Scenarios'!$B$1:$B$510 = $Q60), 0), MATCH(AC$12, 'Build Scenarios'!$D$5:$O$5, 0))
* INDEX('Cost Data'!$N$1:$U$500, MATCH(1, ('Cost Data'!$B$1:$B$500 = $Q60) * ('Cost Data'!$C$1:$C$500 = $R60), 0), MATCH($C60, 'Cost Data'!$N$12:$U$12, 0)), 0)</f>
        <v>11.530433540305474</v>
      </c>
      <c r="AD60" s="4" cm="1">
        <f t="array" aca="1" ref="AD60" ca="1">IFERROR(INDEX('Build Scenarios'!$D$1:$O$510, MATCH(1, ('Build Scenarios'!$C$1:$C$510= $C60) * ('Build Scenarios'!$B$1:$B$510 = $Q60), 0), MATCH(AD$12, 'Build Scenarios'!$D$5:$O$5, 0))
* INDEX('Cost Data'!$N$1:$U$500, MATCH(1, ('Cost Data'!$B$1:$B$500 = $Q60) * ('Cost Data'!$C$1:$C$500 = $R60), 0), MATCH($C60, 'Cost Data'!$N$12:$U$12, 0)), 0)</f>
        <v>11.530433540305474</v>
      </c>
      <c r="AF60" s="11" t="str">
        <f t="shared" si="32"/>
        <v>Humboldt Bay</v>
      </c>
      <c r="AG60" s="11" t="str" cm="1">
        <f t="array" aca="1" ref="AG60" ca="1">INDEX('Cost Scenario Settings'!$D$32:$L$101, MATCH(1, ('Cost Scenario Settings'!$C$32:$C$101 = $B60) * ('Cost Scenario Settings'!$B$32:$B$101 = AF60), 0), MATCH($C60, 'Cost Scenario Settings'!$D$31:$L$31, 0))</f>
        <v>Tx - E3 Mid</v>
      </c>
      <c r="AH60" s="4" cm="1">
        <f t="array" aca="1" ref="AH60" ca="1">IFERROR(INDEX('Build Scenarios'!$D$1:$O$510, MATCH(1, ('Build Scenarios'!$C$1:$C$510= $C60) * ('Build Scenarios'!$B$1:$B$510 = $AF60), 0), MATCH(AH$12, 'Build Scenarios'!$D$5:$O$5, 0))
* INDEX('Cost Data'!$N$1:$U$500, MATCH(1, ('Cost Data'!$B$1:$B$500 = $AF60) * ('Cost Data'!$C$1:$C$500 = $AG60), 0), MATCH($C60, 'Cost Data'!$N$12:$U$12, 0)), 0)</f>
        <v>0</v>
      </c>
      <c r="AI60" s="4" cm="1">
        <f t="array" aca="1" ref="AI60" ca="1">IFERROR(INDEX('Build Scenarios'!$D$1:$O$510, MATCH(1, ('Build Scenarios'!$C$1:$C$510= $C60) * ('Build Scenarios'!$B$1:$B$510 = $AF60), 0), MATCH(AI$12, 'Build Scenarios'!$D$5:$O$5, 0))
* INDEX('Cost Data'!$N$1:$U$500, MATCH(1, ('Cost Data'!$B$1:$B$500 = $AF60) * ('Cost Data'!$C$1:$C$500 = $AG60), 0), MATCH($C60, 'Cost Data'!$N$12:$U$12, 0)), 0)</f>
        <v>0</v>
      </c>
      <c r="AJ60" s="4" cm="1">
        <f t="array" aca="1" ref="AJ60" ca="1">IFERROR(INDEX('Build Scenarios'!$D$1:$O$510, MATCH(1, ('Build Scenarios'!$C$1:$C$510= $C60) * ('Build Scenarios'!$B$1:$B$510 = $AF60), 0), MATCH(AJ$12, 'Build Scenarios'!$D$5:$O$5, 0))
* INDEX('Cost Data'!$N$1:$U$500, MATCH(1, ('Cost Data'!$B$1:$B$500 = $AF60) * ('Cost Data'!$C$1:$C$500 = $AG60), 0), MATCH($C60, 'Cost Data'!$N$12:$U$12, 0)), 0)</f>
        <v>0</v>
      </c>
      <c r="AK60" s="4" cm="1">
        <f t="array" aca="1" ref="AK60" ca="1">IFERROR(INDEX('Build Scenarios'!$D$1:$O$510, MATCH(1, ('Build Scenarios'!$C$1:$C$510= $C60) * ('Build Scenarios'!$B$1:$B$510 = $AF60), 0), MATCH(AK$12, 'Build Scenarios'!$D$5:$O$5, 0))
* INDEX('Cost Data'!$N$1:$U$500, MATCH(1, ('Cost Data'!$B$1:$B$500 = $AF60) * ('Cost Data'!$C$1:$C$500 = $AG60), 0), MATCH($C60, 'Cost Data'!$N$12:$U$12, 0)), 0)</f>
        <v>0</v>
      </c>
      <c r="AL60" s="4" cm="1">
        <f t="array" aca="1" ref="AL60" ca="1">IFERROR(INDEX('Build Scenarios'!$D$1:$O$510, MATCH(1, ('Build Scenarios'!$C$1:$C$510= $C60) * ('Build Scenarios'!$B$1:$B$510 = $AF60), 0), MATCH(AL$12, 'Build Scenarios'!$D$5:$O$5, 0))
* INDEX('Cost Data'!$N$1:$U$500, MATCH(1, ('Cost Data'!$B$1:$B$500 = $AF60) * ('Cost Data'!$C$1:$C$500 = $AG60), 0), MATCH($C60, 'Cost Data'!$N$12:$U$12, 0)), 0)</f>
        <v>0</v>
      </c>
      <c r="AM60" s="4" cm="1">
        <f t="array" aca="1" ref="AM60" ca="1">IFERROR(INDEX('Build Scenarios'!$D$1:$O$510, MATCH(1, ('Build Scenarios'!$C$1:$C$510= $C60) * ('Build Scenarios'!$B$1:$B$510 = $AF60), 0), MATCH(AM$12, 'Build Scenarios'!$D$5:$O$5, 0))
* INDEX('Cost Data'!$N$1:$U$500, MATCH(1, ('Cost Data'!$B$1:$B$500 = $AF60) * ('Cost Data'!$C$1:$C$500 = $AG60), 0), MATCH($C60, 'Cost Data'!$N$12:$U$12, 0)), 0)</f>
        <v>0</v>
      </c>
      <c r="AN60" s="4" cm="1">
        <f t="array" aca="1" ref="AN60" ca="1">IFERROR(INDEX('Build Scenarios'!$D$1:$O$510, MATCH(1, ('Build Scenarios'!$C$1:$C$510= $C60) * ('Build Scenarios'!$B$1:$B$510 = $AF60), 0), MATCH(AN$12, 'Build Scenarios'!$D$5:$O$5, 0))
* INDEX('Cost Data'!$N$1:$U$500, MATCH(1, ('Cost Data'!$B$1:$B$500 = $AF60) * ('Cost Data'!$C$1:$C$500 = $AG60), 0), MATCH($C60, 'Cost Data'!$N$12:$U$12, 0)), 0)</f>
        <v>0</v>
      </c>
      <c r="AO60" s="4" cm="1">
        <f t="array" aca="1" ref="AO60" ca="1">IFERROR(INDEX('Build Scenarios'!$D$1:$O$510, MATCH(1, ('Build Scenarios'!$C$1:$C$510= $C60) * ('Build Scenarios'!$B$1:$B$510 = $AF60), 0), MATCH(AO$12, 'Build Scenarios'!$D$5:$O$5, 0))
* INDEX('Cost Data'!$N$1:$U$500, MATCH(1, ('Cost Data'!$B$1:$B$500 = $AF60) * ('Cost Data'!$C$1:$C$500 = $AG60), 0), MATCH($C60, 'Cost Data'!$N$12:$U$12, 0)), 0)</f>
        <v>0</v>
      </c>
      <c r="AP60" s="4" cm="1">
        <f t="array" aca="1" ref="AP60" ca="1">IFERROR(INDEX('Build Scenarios'!$D$1:$O$510, MATCH(1, ('Build Scenarios'!$C$1:$C$510= $C60) * ('Build Scenarios'!$B$1:$B$510 = $AF60), 0), MATCH(AP$12, 'Build Scenarios'!$D$5:$O$5, 0))
* INDEX('Cost Data'!$N$1:$U$500, MATCH(1, ('Cost Data'!$B$1:$B$500 = $AF60) * ('Cost Data'!$C$1:$C$500 = $AG60), 0), MATCH($C60, 'Cost Data'!$N$12:$U$12, 0)), 0)</f>
        <v>372.654</v>
      </c>
      <c r="AQ60" s="4" cm="1">
        <f t="array" aca="1" ref="AQ60" ca="1">IFERROR(INDEX('Build Scenarios'!$D$1:$O$510, MATCH(1, ('Build Scenarios'!$C$1:$C$510= $C60) * ('Build Scenarios'!$B$1:$B$510 = $AF60), 0), MATCH(AQ$12, 'Build Scenarios'!$D$5:$O$5, 0))
* INDEX('Cost Data'!$N$1:$U$500, MATCH(1, ('Cost Data'!$B$1:$B$500 = $AF60) * ('Cost Data'!$C$1:$C$500 = $AG60), 0), MATCH($C60, 'Cost Data'!$N$12:$U$12, 0)), 0)</f>
        <v>372.654</v>
      </c>
      <c r="AR60" s="4" cm="1">
        <f t="array" aca="1" ref="AR60" ca="1">IFERROR(INDEX('Build Scenarios'!$D$1:$O$510, MATCH(1, ('Build Scenarios'!$C$1:$C$510= $C60) * ('Build Scenarios'!$B$1:$B$510 = $AF60), 0), MATCH(AR$12, 'Build Scenarios'!$D$5:$O$5, 0))
* INDEX('Cost Data'!$N$1:$U$500, MATCH(1, ('Cost Data'!$B$1:$B$500 = $AF60) * ('Cost Data'!$C$1:$C$500 = $AG60), 0), MATCH($C60, 'Cost Data'!$N$12:$U$12, 0)), 0)</f>
        <v>372.654</v>
      </c>
      <c r="AS60" s="4" cm="1">
        <f t="array" aca="1" ref="AS60" ca="1">IFERROR(INDEX('Build Scenarios'!$D$1:$O$510, MATCH(1, ('Build Scenarios'!$C$1:$C$510= $C60) * ('Build Scenarios'!$B$1:$B$510 = $AF60), 0), MATCH(AS$12, 'Build Scenarios'!$D$5:$O$5, 0))
* INDEX('Cost Data'!$N$1:$U$500, MATCH(1, ('Cost Data'!$B$1:$B$500 = $AF60) * ('Cost Data'!$C$1:$C$500 = $AG60), 0), MATCH($C60, 'Cost Data'!$N$12:$U$12, 0)), 0)</f>
        <v>372.654</v>
      </c>
      <c r="AU60" s="11" t="str">
        <f t="shared" si="33"/>
        <v>Del Norte</v>
      </c>
      <c r="AV60" s="11" t="str" cm="1">
        <f t="array" aca="1" ref="AV60" ca="1">INDEX('Cost Scenario Settings'!$D$32:$L$101, MATCH(1, ('Cost Scenario Settings'!$C$32:$C$101 = $B60) * ('Cost Scenario Settings'!$B$32:$B$101 = AU60), 0), MATCH($C60, 'Cost Scenario Settings'!$D$31:$L$31, 0))</f>
        <v>Tx - E3 Mid</v>
      </c>
      <c r="AW60" s="4" cm="1">
        <f t="array" aca="1" ref="AW60" ca="1">IFERROR(INDEX('Build Scenarios'!$D$1:$O$510, MATCH(1, ('Build Scenarios'!$C$1:$C$510= $C60) * ('Build Scenarios'!$B$1:$B$510 = $AU60), 0), MATCH(AW$12, 'Build Scenarios'!$D$5:$O$5, 0))
* INDEX('Cost Data'!$N$1:$U$500, MATCH(1, ('Cost Data'!$B$1:$B$500 = $AU60) * ('Cost Data'!$C$1:$C$500 = $AV60), 0), MATCH($C60, 'Cost Data'!$N$12:$U$12, 0)), 0)</f>
        <v>0</v>
      </c>
      <c r="AX60" s="4" cm="1">
        <f t="array" aca="1" ref="AX60" ca="1">IFERROR(INDEX('Build Scenarios'!$D$1:$O$510, MATCH(1, ('Build Scenarios'!$C$1:$C$510= $C60) * ('Build Scenarios'!$B$1:$B$510 = $AU60), 0), MATCH(AX$12, 'Build Scenarios'!$D$5:$O$5, 0))
* INDEX('Cost Data'!$N$1:$U$500, MATCH(1, ('Cost Data'!$B$1:$B$500 = $AU60) * ('Cost Data'!$C$1:$C$500 = $AV60), 0), MATCH($C60, 'Cost Data'!$N$12:$U$12, 0)), 0)</f>
        <v>0</v>
      </c>
      <c r="AY60" s="4" cm="1">
        <f t="array" aca="1" ref="AY60" ca="1">IFERROR(INDEX('Build Scenarios'!$D$1:$O$510, MATCH(1, ('Build Scenarios'!$C$1:$C$510= $C60) * ('Build Scenarios'!$B$1:$B$510 = $AU60), 0), MATCH(AY$12, 'Build Scenarios'!$D$5:$O$5, 0))
* INDEX('Cost Data'!$N$1:$U$500, MATCH(1, ('Cost Data'!$B$1:$B$500 = $AU60) * ('Cost Data'!$C$1:$C$500 = $AV60), 0), MATCH($C60, 'Cost Data'!$N$12:$U$12, 0)), 0)</f>
        <v>0</v>
      </c>
      <c r="AZ60" s="4" cm="1">
        <f t="array" aca="1" ref="AZ60" ca="1">IFERROR(INDEX('Build Scenarios'!$D$1:$O$510, MATCH(1, ('Build Scenarios'!$C$1:$C$510= $C60) * ('Build Scenarios'!$B$1:$B$510 = $AU60), 0), MATCH(AZ$12, 'Build Scenarios'!$D$5:$O$5, 0))
* INDEX('Cost Data'!$N$1:$U$500, MATCH(1, ('Cost Data'!$B$1:$B$500 = $AU60) * ('Cost Data'!$C$1:$C$500 = $AV60), 0), MATCH($C60, 'Cost Data'!$N$12:$U$12, 0)), 0)</f>
        <v>0</v>
      </c>
      <c r="BA60" s="4" cm="1">
        <f t="array" aca="1" ref="BA60" ca="1">IFERROR(INDEX('Build Scenarios'!$D$1:$O$510, MATCH(1, ('Build Scenarios'!$C$1:$C$510= $C60) * ('Build Scenarios'!$B$1:$B$510 = $AU60), 0), MATCH(BA$12, 'Build Scenarios'!$D$5:$O$5, 0))
* INDEX('Cost Data'!$N$1:$U$500, MATCH(1, ('Cost Data'!$B$1:$B$500 = $AU60) * ('Cost Data'!$C$1:$C$500 = $AV60), 0), MATCH($C60, 'Cost Data'!$N$12:$U$12, 0)), 0)</f>
        <v>0</v>
      </c>
      <c r="BB60" s="4" cm="1">
        <f t="array" aca="1" ref="BB60" ca="1">IFERROR(INDEX('Build Scenarios'!$D$1:$O$510, MATCH(1, ('Build Scenarios'!$C$1:$C$510= $C60) * ('Build Scenarios'!$B$1:$B$510 = $AU60), 0), MATCH(BB$12, 'Build Scenarios'!$D$5:$O$5, 0))
* INDEX('Cost Data'!$N$1:$U$500, MATCH(1, ('Cost Data'!$B$1:$B$500 = $AU60) * ('Cost Data'!$C$1:$C$500 = $AV60), 0), MATCH($C60, 'Cost Data'!$N$12:$U$12, 0)), 0)</f>
        <v>0</v>
      </c>
      <c r="BC60" s="4" cm="1">
        <f t="array" aca="1" ref="BC60" ca="1">IFERROR(INDEX('Build Scenarios'!$D$1:$O$510, MATCH(1, ('Build Scenarios'!$C$1:$C$510= $C60) * ('Build Scenarios'!$B$1:$B$510 = $AU60), 0), MATCH(BC$12, 'Build Scenarios'!$D$5:$O$5, 0))
* INDEX('Cost Data'!$N$1:$U$500, MATCH(1, ('Cost Data'!$B$1:$B$500 = $AU60) * ('Cost Data'!$C$1:$C$500 = $AV60), 0), MATCH($C60, 'Cost Data'!$N$12:$U$12, 0)), 0)</f>
        <v>0</v>
      </c>
      <c r="BD60" s="4" cm="1">
        <f t="array" aca="1" ref="BD60" ca="1">IFERROR(INDEX('Build Scenarios'!$D$1:$O$510, MATCH(1, ('Build Scenarios'!$C$1:$C$510= $C60) * ('Build Scenarios'!$B$1:$B$510 = $AU60), 0), MATCH(BD$12, 'Build Scenarios'!$D$5:$O$5, 0))
* INDEX('Cost Data'!$N$1:$U$500, MATCH(1, ('Cost Data'!$B$1:$B$500 = $AU60) * ('Cost Data'!$C$1:$C$500 = $AV60), 0), MATCH($C60, 'Cost Data'!$N$12:$U$12, 0)), 0)</f>
        <v>0</v>
      </c>
      <c r="BE60" s="4" cm="1">
        <f t="array" aca="1" ref="BE60" ca="1">IFERROR(INDEX('Build Scenarios'!$D$1:$O$510, MATCH(1, ('Build Scenarios'!$C$1:$C$510= $C60) * ('Build Scenarios'!$B$1:$B$510 = $AU60), 0), MATCH(BE$12, 'Build Scenarios'!$D$5:$O$5, 0))
* INDEX('Cost Data'!$N$1:$U$500, MATCH(1, ('Cost Data'!$B$1:$B$500 = $AU60) * ('Cost Data'!$C$1:$C$500 = $AV60), 0), MATCH($C60, 'Cost Data'!$N$12:$U$12, 0)), 0)</f>
        <v>0</v>
      </c>
      <c r="BF60" s="4" cm="1">
        <f t="array" aca="1" ref="BF60" ca="1">IFERROR(INDEX('Build Scenarios'!$D$1:$O$510, MATCH(1, ('Build Scenarios'!$C$1:$C$510= $C60) * ('Build Scenarios'!$B$1:$B$510 = $AU60), 0), MATCH(BF$12, 'Build Scenarios'!$D$5:$O$5, 0))
* INDEX('Cost Data'!$N$1:$U$500, MATCH(1, ('Cost Data'!$B$1:$B$500 = $AU60) * ('Cost Data'!$C$1:$C$500 = $AV60), 0), MATCH($C60, 'Cost Data'!$N$12:$U$12, 0)), 0)</f>
        <v>1112.4000000000001</v>
      </c>
      <c r="BG60" s="4" cm="1">
        <f t="array" aca="1" ref="BG60" ca="1">IFERROR(INDEX('Build Scenarios'!$D$1:$O$510, MATCH(1, ('Build Scenarios'!$C$1:$C$510= $C60) * ('Build Scenarios'!$B$1:$B$510 = $AU60), 0), MATCH(BG$12, 'Build Scenarios'!$D$5:$O$5, 0))
* INDEX('Cost Data'!$N$1:$U$500, MATCH(1, ('Cost Data'!$B$1:$B$500 = $AU60) * ('Cost Data'!$C$1:$C$500 = $AV60), 0), MATCH($C60, 'Cost Data'!$N$12:$U$12, 0)), 0)</f>
        <v>1112.4000000000001</v>
      </c>
      <c r="BH60" s="4" cm="1">
        <f t="array" aca="1" ref="BH60" ca="1">IFERROR(INDEX('Build Scenarios'!$D$1:$O$510, MATCH(1, ('Build Scenarios'!$C$1:$C$510= $C60) * ('Build Scenarios'!$B$1:$B$510 = $AU60), 0), MATCH(BH$12, 'Build Scenarios'!$D$5:$O$5, 0))
* INDEX('Cost Data'!$N$1:$U$500, MATCH(1, ('Cost Data'!$B$1:$B$500 = $AU60) * ('Cost Data'!$C$1:$C$500 = $AV60), 0), MATCH($C60, 'Cost Data'!$N$12:$U$12, 0)), 0)</f>
        <v>1390.5</v>
      </c>
      <c r="BJ60" s="11" t="str">
        <f t="shared" si="34"/>
        <v>Cape Mendocino</v>
      </c>
      <c r="BK60" s="11" t="str" cm="1">
        <f t="array" aca="1" ref="BK60" ca="1">INDEX('Cost Scenario Settings'!$D$32:$L$101, MATCH(1, ('Cost Scenario Settings'!$C$32:$C$101 = $B60) * ('Cost Scenario Settings'!$B$32:$B$101 = BJ60), 0), MATCH($C60, 'Cost Scenario Settings'!$D$31:$L$31, 0))</f>
        <v>Tx - E3 Mid</v>
      </c>
      <c r="BL60" s="4" cm="1">
        <f t="array" aca="1" ref="BL60" ca="1">IFERROR(INDEX('Build Scenarios'!$D$1:$O$510, MATCH(1, ('Build Scenarios'!$C$1:$C$510= $C60) * ('Build Scenarios'!$B$1:$B$510 = $BJ60), 0), MATCH(BL$12, 'Build Scenarios'!$D$5:$O$5, 0))
* INDEX('Cost Data'!$N$1:$U$500, MATCH(1, ('Cost Data'!$B$1:$B$500 = $BJ60) * ('Cost Data'!$C$1:$C$500 = $BK60), 0), MATCH($C60, 'Cost Data'!$N$12:$U$12, 0)), 0)</f>
        <v>0</v>
      </c>
      <c r="BM60" s="4" cm="1">
        <f t="array" aca="1" ref="BM60" ca="1">IFERROR(INDEX('Build Scenarios'!$D$1:$O$510, MATCH(1, ('Build Scenarios'!$C$1:$C$510= $C60) * ('Build Scenarios'!$B$1:$B$510 = $BJ60), 0), MATCH(BM$12, 'Build Scenarios'!$D$5:$O$5, 0))
* INDEX('Cost Data'!$N$1:$U$500, MATCH(1, ('Cost Data'!$B$1:$B$500 = $BJ60) * ('Cost Data'!$C$1:$C$500 = $BK60), 0), MATCH($C60, 'Cost Data'!$N$12:$U$12, 0)), 0)</f>
        <v>0</v>
      </c>
      <c r="BN60" s="4" cm="1">
        <f t="array" aca="1" ref="BN60" ca="1">IFERROR(INDEX('Build Scenarios'!$D$1:$O$510, MATCH(1, ('Build Scenarios'!$C$1:$C$510= $C60) * ('Build Scenarios'!$B$1:$B$510 = $BJ60), 0), MATCH(BN$12, 'Build Scenarios'!$D$5:$O$5, 0))
* INDEX('Cost Data'!$N$1:$U$500, MATCH(1, ('Cost Data'!$B$1:$B$500 = $BJ60) * ('Cost Data'!$C$1:$C$500 = $BK60), 0), MATCH($C60, 'Cost Data'!$N$12:$U$12, 0)), 0)</f>
        <v>0</v>
      </c>
      <c r="BO60" s="4" cm="1">
        <f t="array" aca="1" ref="BO60" ca="1">IFERROR(INDEX('Build Scenarios'!$D$1:$O$510, MATCH(1, ('Build Scenarios'!$C$1:$C$510= $C60) * ('Build Scenarios'!$B$1:$B$510 = $BJ60), 0), MATCH(BO$12, 'Build Scenarios'!$D$5:$O$5, 0))
* INDEX('Cost Data'!$N$1:$U$500, MATCH(1, ('Cost Data'!$B$1:$B$500 = $BJ60) * ('Cost Data'!$C$1:$C$500 = $BK60), 0), MATCH($C60, 'Cost Data'!$N$12:$U$12, 0)), 0)</f>
        <v>0</v>
      </c>
      <c r="BP60" s="4" cm="1">
        <f t="array" aca="1" ref="BP60" ca="1">IFERROR(INDEX('Build Scenarios'!$D$1:$O$510, MATCH(1, ('Build Scenarios'!$C$1:$C$510= $C60) * ('Build Scenarios'!$B$1:$B$510 = $BJ60), 0), MATCH(BP$12, 'Build Scenarios'!$D$5:$O$5, 0))
* INDEX('Cost Data'!$N$1:$U$500, MATCH(1, ('Cost Data'!$B$1:$B$500 = $BJ60) * ('Cost Data'!$C$1:$C$500 = $BK60), 0), MATCH($C60, 'Cost Data'!$N$12:$U$12, 0)), 0)</f>
        <v>0</v>
      </c>
      <c r="BQ60" s="4" cm="1">
        <f t="array" aca="1" ref="BQ60" ca="1">IFERROR(INDEX('Build Scenarios'!$D$1:$O$510, MATCH(1, ('Build Scenarios'!$C$1:$C$510= $C60) * ('Build Scenarios'!$B$1:$B$510 = $BJ60), 0), MATCH(BQ$12, 'Build Scenarios'!$D$5:$O$5, 0))
* INDEX('Cost Data'!$N$1:$U$500, MATCH(1, ('Cost Data'!$B$1:$B$500 = $BJ60) * ('Cost Data'!$C$1:$C$500 = $BK60), 0), MATCH($C60, 'Cost Data'!$N$12:$U$12, 0)), 0)</f>
        <v>0</v>
      </c>
      <c r="BR60" s="4" cm="1">
        <f t="array" aca="1" ref="BR60" ca="1">IFERROR(INDEX('Build Scenarios'!$D$1:$O$510, MATCH(1, ('Build Scenarios'!$C$1:$C$510= $C60) * ('Build Scenarios'!$B$1:$B$510 = $BJ60), 0), MATCH(BR$12, 'Build Scenarios'!$D$5:$O$5, 0))
* INDEX('Cost Data'!$N$1:$U$500, MATCH(1, ('Cost Data'!$B$1:$B$500 = $BJ60) * ('Cost Data'!$C$1:$C$500 = $BK60), 0), MATCH($C60, 'Cost Data'!$N$12:$U$12, 0)), 0)</f>
        <v>0</v>
      </c>
      <c r="BS60" s="4" cm="1">
        <f t="array" aca="1" ref="BS60" ca="1">IFERROR(INDEX('Build Scenarios'!$D$1:$O$510, MATCH(1, ('Build Scenarios'!$C$1:$C$510= $C60) * ('Build Scenarios'!$B$1:$B$510 = $BJ60), 0), MATCH(BS$12, 'Build Scenarios'!$D$5:$O$5, 0))
* INDEX('Cost Data'!$N$1:$U$500, MATCH(1, ('Cost Data'!$B$1:$B$500 = $BJ60) * ('Cost Data'!$C$1:$C$500 = $BK60), 0), MATCH($C60, 'Cost Data'!$N$12:$U$12, 0)), 0)</f>
        <v>0</v>
      </c>
      <c r="BT60" s="4" cm="1">
        <f t="array" aca="1" ref="BT60" ca="1">IFERROR(INDEX('Build Scenarios'!$D$1:$O$510, MATCH(1, ('Build Scenarios'!$C$1:$C$510= $C60) * ('Build Scenarios'!$B$1:$B$510 = $BJ60), 0), MATCH(BT$12, 'Build Scenarios'!$D$5:$O$5, 0))
* INDEX('Cost Data'!$N$1:$U$500, MATCH(1, ('Cost Data'!$B$1:$B$500 = $BJ60) * ('Cost Data'!$C$1:$C$500 = $BK60), 0), MATCH($C60, 'Cost Data'!$N$12:$U$12, 0)), 0)</f>
        <v>0</v>
      </c>
      <c r="BU60" s="4" cm="1">
        <f t="array" aca="1" ref="BU60" ca="1">IFERROR(INDEX('Build Scenarios'!$D$1:$O$510, MATCH(1, ('Build Scenarios'!$C$1:$C$510= $C60) * ('Build Scenarios'!$B$1:$B$510 = $BJ60), 0), MATCH(BU$12, 'Build Scenarios'!$D$5:$O$5, 0))
* INDEX('Cost Data'!$N$1:$U$500, MATCH(1, ('Cost Data'!$B$1:$B$500 = $BJ60) * ('Cost Data'!$C$1:$C$500 = $BK60), 0), MATCH($C60, 'Cost Data'!$N$12:$U$12, 0)), 0)</f>
        <v>0</v>
      </c>
      <c r="BV60" s="4" cm="1">
        <f t="array" aca="1" ref="BV60" ca="1">IFERROR(INDEX('Build Scenarios'!$D$1:$O$510, MATCH(1, ('Build Scenarios'!$C$1:$C$510= $C60) * ('Build Scenarios'!$B$1:$B$510 = $BJ60), 0), MATCH(BV$12, 'Build Scenarios'!$D$5:$O$5, 0))
* INDEX('Cost Data'!$N$1:$U$500, MATCH(1, ('Cost Data'!$B$1:$B$500 = $BJ60) * ('Cost Data'!$C$1:$C$500 = $BK60), 0), MATCH($C60, 'Cost Data'!$N$12:$U$12, 0)), 0)</f>
        <v>0</v>
      </c>
      <c r="BW60" s="4" cm="1">
        <f t="array" aca="1" ref="BW60" ca="1">IFERROR(INDEX('Build Scenarios'!$D$1:$O$510, MATCH(1, ('Build Scenarios'!$C$1:$C$510= $C60) * ('Build Scenarios'!$B$1:$B$510 = $BJ60), 0), MATCH(BW$12, 'Build Scenarios'!$D$5:$O$5, 0))
* INDEX('Cost Data'!$N$1:$U$500, MATCH(1, ('Cost Data'!$B$1:$B$500 = $BJ60) * ('Cost Data'!$C$1:$C$500 = $BK60), 0), MATCH($C60, 'Cost Data'!$N$12:$U$12, 0)), 0)</f>
        <v>1035.2272500000001</v>
      </c>
    </row>
    <row r="61" spans="2:75" x14ac:dyDescent="0.2">
      <c r="AF61" s="11"/>
      <c r="AU61" s="11"/>
      <c r="BJ61" s="11"/>
    </row>
    <row r="62" spans="2:75" x14ac:dyDescent="0.2">
      <c r="C62" s="11" t="s">
        <v>243</v>
      </c>
      <c r="D62" s="11">
        <f ca="1">IFERROR(OFFSET(INDEX(Tx_Cost_Scenarios, MATCH(D49, Tx_Cost_Scenarios, 0)), 1, 0), 0)</f>
        <v>0</v>
      </c>
      <c r="S62" s="11" t="s">
        <v>245</v>
      </c>
      <c r="T62" s="11" t="s">
        <v>238</v>
      </c>
      <c r="AF62" s="11"/>
      <c r="AH62" s="11" t="s">
        <v>245</v>
      </c>
      <c r="AI62" s="11" t="s">
        <v>239</v>
      </c>
      <c r="AU62" s="11"/>
      <c r="AW62" s="11" t="s">
        <v>245</v>
      </c>
      <c r="AX62" s="11" t="s">
        <v>240</v>
      </c>
      <c r="BJ62" s="11"/>
      <c r="BL62" s="11" t="s">
        <v>245</v>
      </c>
      <c r="BM62" s="11" t="s">
        <v>241</v>
      </c>
    </row>
    <row r="63" spans="2:75" ht="12.75" x14ac:dyDescent="0.2">
      <c r="B63" s="11"/>
      <c r="C63" s="2" t="s">
        <v>246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S63" s="2" t="s">
        <v>247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F63" s="11"/>
      <c r="AH63" s="2" t="s">
        <v>248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U63" s="11"/>
      <c r="AW63" s="2" t="s">
        <v>249</v>
      </c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J63" s="11"/>
      <c r="BL63" s="2" t="s">
        <v>250</v>
      </c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</row>
    <row r="64" spans="2:75" x14ac:dyDescent="0.2">
      <c r="B64" s="11"/>
      <c r="C64" s="1" t="s">
        <v>234</v>
      </c>
      <c r="D64" s="1">
        <v>2024</v>
      </c>
      <c r="E64" s="1">
        <v>2025</v>
      </c>
      <c r="F64" s="1">
        <v>2026</v>
      </c>
      <c r="G64" s="1">
        <v>2028</v>
      </c>
      <c r="H64" s="1">
        <v>2030</v>
      </c>
      <c r="I64" s="1">
        <v>2032</v>
      </c>
      <c r="J64" s="1">
        <v>2033</v>
      </c>
      <c r="K64" s="1">
        <v>2034</v>
      </c>
      <c r="L64" s="1">
        <v>2035</v>
      </c>
      <c r="M64" s="1">
        <v>2039</v>
      </c>
      <c r="N64" s="1">
        <v>2040</v>
      </c>
      <c r="O64" s="1">
        <v>2045</v>
      </c>
      <c r="S64" s="1">
        <v>2024</v>
      </c>
      <c r="T64" s="1">
        <v>2025</v>
      </c>
      <c r="U64" s="1">
        <v>2026</v>
      </c>
      <c r="V64" s="1">
        <v>2028</v>
      </c>
      <c r="W64" s="1">
        <v>2030</v>
      </c>
      <c r="X64" s="1">
        <v>2032</v>
      </c>
      <c r="Y64" s="1">
        <v>2033</v>
      </c>
      <c r="Z64" s="1">
        <v>2034</v>
      </c>
      <c r="AA64" s="1">
        <v>2035</v>
      </c>
      <c r="AB64" s="1">
        <v>2039</v>
      </c>
      <c r="AC64" s="1">
        <v>2040</v>
      </c>
      <c r="AD64" s="1">
        <v>2045</v>
      </c>
      <c r="AF64" s="11"/>
      <c r="AH64" s="1">
        <v>2024</v>
      </c>
      <c r="AI64" s="1">
        <v>2025</v>
      </c>
      <c r="AJ64" s="1">
        <v>2026</v>
      </c>
      <c r="AK64" s="1">
        <v>2028</v>
      </c>
      <c r="AL64" s="1">
        <v>2030</v>
      </c>
      <c r="AM64" s="1">
        <v>2032</v>
      </c>
      <c r="AN64" s="1">
        <v>2033</v>
      </c>
      <c r="AO64" s="1">
        <v>2034</v>
      </c>
      <c r="AP64" s="1">
        <v>2035</v>
      </c>
      <c r="AQ64" s="1">
        <v>2039</v>
      </c>
      <c r="AR64" s="1">
        <v>2040</v>
      </c>
      <c r="AS64" s="1">
        <v>2045</v>
      </c>
      <c r="AU64" s="11"/>
      <c r="AW64" s="1">
        <v>2024</v>
      </c>
      <c r="AX64" s="1">
        <v>2025</v>
      </c>
      <c r="AY64" s="1">
        <v>2026</v>
      </c>
      <c r="AZ64" s="1">
        <v>2028</v>
      </c>
      <c r="BA64" s="1">
        <v>2030</v>
      </c>
      <c r="BB64" s="1">
        <v>2032</v>
      </c>
      <c r="BC64" s="1">
        <v>2033</v>
      </c>
      <c r="BD64" s="1">
        <v>2034</v>
      </c>
      <c r="BE64" s="1">
        <v>2035</v>
      </c>
      <c r="BF64" s="1">
        <v>2039</v>
      </c>
      <c r="BG64" s="1">
        <v>2040</v>
      </c>
      <c r="BH64" s="1">
        <v>2045</v>
      </c>
      <c r="BJ64" s="11"/>
      <c r="BL64" s="1">
        <v>2024</v>
      </c>
      <c r="BM64" s="1">
        <v>2025</v>
      </c>
      <c r="BN64" s="1">
        <v>2026</v>
      </c>
      <c r="BO64" s="1">
        <v>2028</v>
      </c>
      <c r="BP64" s="1">
        <v>2030</v>
      </c>
      <c r="BQ64" s="1">
        <v>2032</v>
      </c>
      <c r="BR64" s="1">
        <v>2033</v>
      </c>
      <c r="BS64" s="1">
        <v>2034</v>
      </c>
      <c r="BT64" s="1">
        <v>2035</v>
      </c>
      <c r="BU64" s="1">
        <v>2039</v>
      </c>
      <c r="BV64" s="1">
        <v>2040</v>
      </c>
      <c r="BW64" s="1">
        <v>2045</v>
      </c>
    </row>
    <row r="65" spans="2:75" x14ac:dyDescent="0.2">
      <c r="B65" s="11">
        <f ca="1">D62</f>
        <v>0</v>
      </c>
      <c r="C65" s="3" t="s">
        <v>236</v>
      </c>
      <c r="D65" s="4">
        <f t="shared" ref="D65:O73" ca="1" si="35">S65+AH65+AW65+BL65</f>
        <v>0</v>
      </c>
      <c r="E65" s="4">
        <f t="shared" ca="1" si="35"/>
        <v>0</v>
      </c>
      <c r="F65" s="4">
        <f t="shared" ca="1" si="35"/>
        <v>0</v>
      </c>
      <c r="G65" s="4">
        <f t="shared" ca="1" si="35"/>
        <v>0</v>
      </c>
      <c r="H65" s="4">
        <f t="shared" ca="1" si="35"/>
        <v>0</v>
      </c>
      <c r="I65" s="4">
        <f t="shared" ca="1" si="35"/>
        <v>0</v>
      </c>
      <c r="J65" s="4">
        <f t="shared" ca="1" si="35"/>
        <v>0</v>
      </c>
      <c r="K65" s="4">
        <f t="shared" ca="1" si="35"/>
        <v>0</v>
      </c>
      <c r="L65" s="4">
        <f t="shared" ca="1" si="35"/>
        <v>0</v>
      </c>
      <c r="M65" s="4">
        <f t="shared" ca="1" si="35"/>
        <v>0</v>
      </c>
      <c r="N65" s="4">
        <f t="shared" ca="1" si="35"/>
        <v>0</v>
      </c>
      <c r="O65" s="4">
        <f t="shared" ca="1" si="35"/>
        <v>0</v>
      </c>
      <c r="Q65" s="11" t="str">
        <f>T62</f>
        <v>Morro Bay</v>
      </c>
      <c r="R65" s="11" cm="1">
        <f t="array" aca="1" ref="R65" ca="1">INDEX('Cost Scenario Settings'!$D$32:$L$101, MATCH(1, ('Cost Scenario Settings'!$C$32:$C$101 = $B65) * ('Cost Scenario Settings'!$B$32:$B$101 = Q65), 0), MATCH($C65, 'Cost Scenario Settings'!$D$31:$L$31, 0))</f>
        <v>0</v>
      </c>
      <c r="S65" s="4" cm="1">
        <f t="array" aca="1" ref="S65" ca="1">IFERROR(INDEX('Build Scenarios'!$D$1:$O$510, MATCH(1, ('Build Scenarios'!$C$1:$C$510= $C65) * ('Build Scenarios'!$B$1:$B$510 = $Q65), 0), MATCH(S$12, 'Build Scenarios'!$D$5:$O$5, 0))
* INDEX('Cost Data'!$N$1:$U$500, MATCH(1, ('Cost Data'!$B$1:$B$500 = $Q65) * ('Cost Data'!$C$1:$C$500 = $R65), 0), MATCH($C65, 'Cost Data'!$N$12:$U$12, 0)), 0)</f>
        <v>0</v>
      </c>
      <c r="T65" s="4" cm="1">
        <f t="array" aca="1" ref="T65" ca="1">IFERROR(INDEX('Build Scenarios'!$D$1:$O$510, MATCH(1, ('Build Scenarios'!$C$1:$C$510= $C65) * ('Build Scenarios'!$B$1:$B$510 = $Q65), 0), MATCH(T$12, 'Build Scenarios'!$D$5:$O$5, 0))
* INDEX('Cost Data'!$N$1:$U$500, MATCH(1, ('Cost Data'!$B$1:$B$500 = $Q65) * ('Cost Data'!$C$1:$C$500 = $R65), 0), MATCH($C65, 'Cost Data'!$N$12:$U$12, 0)), 0)</f>
        <v>0</v>
      </c>
      <c r="U65" s="4" cm="1">
        <f t="array" aca="1" ref="U65" ca="1">IFERROR(INDEX('Build Scenarios'!$D$1:$O$510, MATCH(1, ('Build Scenarios'!$C$1:$C$510= $C65) * ('Build Scenarios'!$B$1:$B$510 = $Q65), 0), MATCH(U$12, 'Build Scenarios'!$D$5:$O$5, 0))
* INDEX('Cost Data'!$N$1:$U$500, MATCH(1, ('Cost Data'!$B$1:$B$500 = $Q65) * ('Cost Data'!$C$1:$C$500 = $R65), 0), MATCH($C65, 'Cost Data'!$N$12:$U$12, 0)), 0)</f>
        <v>0</v>
      </c>
      <c r="V65" s="4" cm="1">
        <f t="array" aca="1" ref="V65" ca="1">IFERROR(INDEX('Build Scenarios'!$D$1:$O$510, MATCH(1, ('Build Scenarios'!$C$1:$C$510= $C65) * ('Build Scenarios'!$B$1:$B$510 = $Q65), 0), MATCH(V$12, 'Build Scenarios'!$D$5:$O$5, 0))
* INDEX('Cost Data'!$N$1:$U$500, MATCH(1, ('Cost Data'!$B$1:$B$500 = $Q65) * ('Cost Data'!$C$1:$C$500 = $R65), 0), MATCH($C65, 'Cost Data'!$N$12:$U$12, 0)), 0)</f>
        <v>0</v>
      </c>
      <c r="W65" s="4" cm="1">
        <f t="array" aca="1" ref="W65" ca="1">IFERROR(INDEX('Build Scenarios'!$D$1:$O$510, MATCH(1, ('Build Scenarios'!$C$1:$C$510= $C65) * ('Build Scenarios'!$B$1:$B$510 = $Q65), 0), MATCH(W$12, 'Build Scenarios'!$D$5:$O$5, 0))
* INDEX('Cost Data'!$N$1:$U$500, MATCH(1, ('Cost Data'!$B$1:$B$500 = $Q65) * ('Cost Data'!$C$1:$C$500 = $R65), 0), MATCH($C65, 'Cost Data'!$N$12:$U$12, 0)), 0)</f>
        <v>0</v>
      </c>
      <c r="X65" s="4" cm="1">
        <f t="array" aca="1" ref="X65" ca="1">IFERROR(INDEX('Build Scenarios'!$D$1:$O$510, MATCH(1, ('Build Scenarios'!$C$1:$C$510= $C65) * ('Build Scenarios'!$B$1:$B$510 = $Q65), 0), MATCH(X$12, 'Build Scenarios'!$D$5:$O$5, 0))
* INDEX('Cost Data'!$N$1:$U$500, MATCH(1, ('Cost Data'!$B$1:$B$500 = $Q65) * ('Cost Data'!$C$1:$C$500 = $R65), 0), MATCH($C65, 'Cost Data'!$N$12:$U$12, 0)), 0)</f>
        <v>0</v>
      </c>
      <c r="Y65" s="4" cm="1">
        <f t="array" aca="1" ref="Y65" ca="1">IFERROR(INDEX('Build Scenarios'!$D$1:$O$510, MATCH(1, ('Build Scenarios'!$C$1:$C$510= $C65) * ('Build Scenarios'!$B$1:$B$510 = $Q65), 0), MATCH(Y$12, 'Build Scenarios'!$D$5:$O$5, 0))
* INDEX('Cost Data'!$N$1:$U$500, MATCH(1, ('Cost Data'!$B$1:$B$500 = $Q65) * ('Cost Data'!$C$1:$C$500 = $R65), 0), MATCH($C65, 'Cost Data'!$N$12:$U$12, 0)), 0)</f>
        <v>0</v>
      </c>
      <c r="Z65" s="4" cm="1">
        <f t="array" aca="1" ref="Z65" ca="1">IFERROR(INDEX('Build Scenarios'!$D$1:$O$510, MATCH(1, ('Build Scenarios'!$C$1:$C$510= $C65) * ('Build Scenarios'!$B$1:$B$510 = $Q65), 0), MATCH(Z$12, 'Build Scenarios'!$D$5:$O$5, 0))
* INDEX('Cost Data'!$N$1:$U$500, MATCH(1, ('Cost Data'!$B$1:$B$500 = $Q65) * ('Cost Data'!$C$1:$C$500 = $R65), 0), MATCH($C65, 'Cost Data'!$N$12:$U$12, 0)), 0)</f>
        <v>0</v>
      </c>
      <c r="AA65" s="4" cm="1">
        <f t="array" aca="1" ref="AA65" ca="1">IFERROR(INDEX('Build Scenarios'!$D$1:$O$510, MATCH(1, ('Build Scenarios'!$C$1:$C$510= $C65) * ('Build Scenarios'!$B$1:$B$510 = $Q65), 0), MATCH(AA$12, 'Build Scenarios'!$D$5:$O$5, 0))
* INDEX('Cost Data'!$N$1:$U$500, MATCH(1, ('Cost Data'!$B$1:$B$500 = $Q65) * ('Cost Data'!$C$1:$C$500 = $R65), 0), MATCH($C65, 'Cost Data'!$N$12:$U$12, 0)), 0)</f>
        <v>0</v>
      </c>
      <c r="AB65" s="4" cm="1">
        <f t="array" aca="1" ref="AB65" ca="1">IFERROR(INDEX('Build Scenarios'!$D$1:$O$510, MATCH(1, ('Build Scenarios'!$C$1:$C$510= $C65) * ('Build Scenarios'!$B$1:$B$510 = $Q65), 0), MATCH(AB$12, 'Build Scenarios'!$D$5:$O$5, 0))
* INDEX('Cost Data'!$N$1:$U$500, MATCH(1, ('Cost Data'!$B$1:$B$500 = $Q65) * ('Cost Data'!$C$1:$C$500 = $R65), 0), MATCH($C65, 'Cost Data'!$N$12:$U$12, 0)), 0)</f>
        <v>0</v>
      </c>
      <c r="AC65" s="4" cm="1">
        <f t="array" aca="1" ref="AC65" ca="1">IFERROR(INDEX('Build Scenarios'!$D$1:$O$510, MATCH(1, ('Build Scenarios'!$C$1:$C$510= $C65) * ('Build Scenarios'!$B$1:$B$510 = $Q65), 0), MATCH(AC$12, 'Build Scenarios'!$D$5:$O$5, 0))
* INDEX('Cost Data'!$N$1:$U$500, MATCH(1, ('Cost Data'!$B$1:$B$500 = $Q65) * ('Cost Data'!$C$1:$C$500 = $R65), 0), MATCH($C65, 'Cost Data'!$N$12:$U$12, 0)), 0)</f>
        <v>0</v>
      </c>
      <c r="AD65" s="4" cm="1">
        <f t="array" aca="1" ref="AD65" ca="1">IFERROR(INDEX('Build Scenarios'!$D$1:$O$510, MATCH(1, ('Build Scenarios'!$C$1:$C$510= $C65) * ('Build Scenarios'!$B$1:$B$510 = $Q65), 0), MATCH(AD$12, 'Build Scenarios'!$D$5:$O$5, 0))
* INDEX('Cost Data'!$N$1:$U$500, MATCH(1, ('Cost Data'!$B$1:$B$500 = $Q65) * ('Cost Data'!$C$1:$C$500 = $R65), 0), MATCH($C65, 'Cost Data'!$N$12:$U$12, 0)), 0)</f>
        <v>0</v>
      </c>
      <c r="AF65" s="11" t="str">
        <f>AI62</f>
        <v>Humboldt Bay</v>
      </c>
      <c r="AG65" s="11" cm="1">
        <f t="array" aca="1" ref="AG65" ca="1">INDEX('Cost Scenario Settings'!$D$32:$L$101, MATCH(1, ('Cost Scenario Settings'!$C$32:$C$101 = $B65) * ('Cost Scenario Settings'!$B$32:$B$101 = AF65), 0), MATCH($C65, 'Cost Scenario Settings'!$D$31:$L$31, 0))</f>
        <v>0</v>
      </c>
      <c r="AH65" s="4" cm="1">
        <f t="array" aca="1" ref="AH65" ca="1">IFERROR(INDEX('Build Scenarios'!$D$1:$O$510, MATCH(1, ('Build Scenarios'!$C$1:$C$510= $C65) * ('Build Scenarios'!$B$1:$B$510 = $AF65), 0), MATCH(AH$12, 'Build Scenarios'!$D$5:$O$5, 0))
* INDEX('Cost Data'!$N$1:$U$500, MATCH(1, ('Cost Data'!$B$1:$B$500 = $AF65) * ('Cost Data'!$C$1:$C$500 = $AG65), 0), MATCH($C65, 'Cost Data'!$N$12:$U$12, 0)), 0)</f>
        <v>0</v>
      </c>
      <c r="AI65" s="4" cm="1">
        <f t="array" aca="1" ref="AI65" ca="1">IFERROR(INDEX('Build Scenarios'!$D$1:$O$510, MATCH(1, ('Build Scenarios'!$C$1:$C$510= $C65) * ('Build Scenarios'!$B$1:$B$510 = $AF65), 0), MATCH(AI$12, 'Build Scenarios'!$D$5:$O$5, 0))
* INDEX('Cost Data'!$N$1:$U$500, MATCH(1, ('Cost Data'!$B$1:$B$500 = $AF65) * ('Cost Data'!$C$1:$C$500 = $AG65), 0), MATCH($C65, 'Cost Data'!$N$12:$U$12, 0)), 0)</f>
        <v>0</v>
      </c>
      <c r="AJ65" s="4" cm="1">
        <f t="array" aca="1" ref="AJ65" ca="1">IFERROR(INDEX('Build Scenarios'!$D$1:$O$510, MATCH(1, ('Build Scenarios'!$C$1:$C$510= $C65) * ('Build Scenarios'!$B$1:$B$510 = $AF65), 0), MATCH(AJ$12, 'Build Scenarios'!$D$5:$O$5, 0))
* INDEX('Cost Data'!$N$1:$U$500, MATCH(1, ('Cost Data'!$B$1:$B$500 = $AF65) * ('Cost Data'!$C$1:$C$500 = $AG65), 0), MATCH($C65, 'Cost Data'!$N$12:$U$12, 0)), 0)</f>
        <v>0</v>
      </c>
      <c r="AK65" s="4" cm="1">
        <f t="array" aca="1" ref="AK65" ca="1">IFERROR(INDEX('Build Scenarios'!$D$1:$O$510, MATCH(1, ('Build Scenarios'!$C$1:$C$510= $C65) * ('Build Scenarios'!$B$1:$B$510 = $AF65), 0), MATCH(AK$12, 'Build Scenarios'!$D$5:$O$5, 0))
* INDEX('Cost Data'!$N$1:$U$500, MATCH(1, ('Cost Data'!$B$1:$B$500 = $AF65) * ('Cost Data'!$C$1:$C$500 = $AG65), 0), MATCH($C65, 'Cost Data'!$N$12:$U$12, 0)), 0)</f>
        <v>0</v>
      </c>
      <c r="AL65" s="4" cm="1">
        <f t="array" aca="1" ref="AL65" ca="1">IFERROR(INDEX('Build Scenarios'!$D$1:$O$510, MATCH(1, ('Build Scenarios'!$C$1:$C$510= $C65) * ('Build Scenarios'!$B$1:$B$510 = $AF65), 0), MATCH(AL$12, 'Build Scenarios'!$D$5:$O$5, 0))
* INDEX('Cost Data'!$N$1:$U$500, MATCH(1, ('Cost Data'!$B$1:$B$500 = $AF65) * ('Cost Data'!$C$1:$C$500 = $AG65), 0), MATCH($C65, 'Cost Data'!$N$12:$U$12, 0)), 0)</f>
        <v>0</v>
      </c>
      <c r="AM65" s="4" cm="1">
        <f t="array" aca="1" ref="AM65" ca="1">IFERROR(INDEX('Build Scenarios'!$D$1:$O$510, MATCH(1, ('Build Scenarios'!$C$1:$C$510= $C65) * ('Build Scenarios'!$B$1:$B$510 = $AF65), 0), MATCH(AM$12, 'Build Scenarios'!$D$5:$O$5, 0))
* INDEX('Cost Data'!$N$1:$U$500, MATCH(1, ('Cost Data'!$B$1:$B$500 = $AF65) * ('Cost Data'!$C$1:$C$500 = $AG65), 0), MATCH($C65, 'Cost Data'!$N$12:$U$12, 0)), 0)</f>
        <v>0</v>
      </c>
      <c r="AN65" s="4" cm="1">
        <f t="array" aca="1" ref="AN65" ca="1">IFERROR(INDEX('Build Scenarios'!$D$1:$O$510, MATCH(1, ('Build Scenarios'!$C$1:$C$510= $C65) * ('Build Scenarios'!$B$1:$B$510 = $AF65), 0), MATCH(AN$12, 'Build Scenarios'!$D$5:$O$5, 0))
* INDEX('Cost Data'!$N$1:$U$500, MATCH(1, ('Cost Data'!$B$1:$B$500 = $AF65) * ('Cost Data'!$C$1:$C$500 = $AG65), 0), MATCH($C65, 'Cost Data'!$N$12:$U$12, 0)), 0)</f>
        <v>0</v>
      </c>
      <c r="AO65" s="4" cm="1">
        <f t="array" aca="1" ref="AO65" ca="1">IFERROR(INDEX('Build Scenarios'!$D$1:$O$510, MATCH(1, ('Build Scenarios'!$C$1:$C$510= $C65) * ('Build Scenarios'!$B$1:$B$510 = $AF65), 0), MATCH(AO$12, 'Build Scenarios'!$D$5:$O$5, 0))
* INDEX('Cost Data'!$N$1:$U$500, MATCH(1, ('Cost Data'!$B$1:$B$500 = $AF65) * ('Cost Data'!$C$1:$C$500 = $AG65), 0), MATCH($C65, 'Cost Data'!$N$12:$U$12, 0)), 0)</f>
        <v>0</v>
      </c>
      <c r="AP65" s="4" cm="1">
        <f t="array" aca="1" ref="AP65" ca="1">IFERROR(INDEX('Build Scenarios'!$D$1:$O$510, MATCH(1, ('Build Scenarios'!$C$1:$C$510= $C65) * ('Build Scenarios'!$B$1:$B$510 = $AF65), 0), MATCH(AP$12, 'Build Scenarios'!$D$5:$O$5, 0))
* INDEX('Cost Data'!$N$1:$U$500, MATCH(1, ('Cost Data'!$B$1:$B$500 = $AF65) * ('Cost Data'!$C$1:$C$500 = $AG65), 0), MATCH($C65, 'Cost Data'!$N$12:$U$12, 0)), 0)</f>
        <v>0</v>
      </c>
      <c r="AQ65" s="4" cm="1">
        <f t="array" aca="1" ref="AQ65" ca="1">IFERROR(INDEX('Build Scenarios'!$D$1:$O$510, MATCH(1, ('Build Scenarios'!$C$1:$C$510= $C65) * ('Build Scenarios'!$B$1:$B$510 = $AF65), 0), MATCH(AQ$12, 'Build Scenarios'!$D$5:$O$5, 0))
* INDEX('Cost Data'!$N$1:$U$500, MATCH(1, ('Cost Data'!$B$1:$B$500 = $AF65) * ('Cost Data'!$C$1:$C$500 = $AG65), 0), MATCH($C65, 'Cost Data'!$N$12:$U$12, 0)), 0)</f>
        <v>0</v>
      </c>
      <c r="AR65" s="4" cm="1">
        <f t="array" aca="1" ref="AR65" ca="1">IFERROR(INDEX('Build Scenarios'!$D$1:$O$510, MATCH(1, ('Build Scenarios'!$C$1:$C$510= $C65) * ('Build Scenarios'!$B$1:$B$510 = $AF65), 0), MATCH(AR$12, 'Build Scenarios'!$D$5:$O$5, 0))
* INDEX('Cost Data'!$N$1:$U$500, MATCH(1, ('Cost Data'!$B$1:$B$500 = $AF65) * ('Cost Data'!$C$1:$C$500 = $AG65), 0), MATCH($C65, 'Cost Data'!$N$12:$U$12, 0)), 0)</f>
        <v>0</v>
      </c>
      <c r="AS65" s="4" cm="1">
        <f t="array" aca="1" ref="AS65" ca="1">IFERROR(INDEX('Build Scenarios'!$D$1:$O$510, MATCH(1, ('Build Scenarios'!$C$1:$C$510= $C65) * ('Build Scenarios'!$B$1:$B$510 = $AF65), 0), MATCH(AS$12, 'Build Scenarios'!$D$5:$O$5, 0))
* INDEX('Cost Data'!$N$1:$U$500, MATCH(1, ('Cost Data'!$B$1:$B$500 = $AF65) * ('Cost Data'!$C$1:$C$500 = $AG65), 0), MATCH($C65, 'Cost Data'!$N$12:$U$12, 0)), 0)</f>
        <v>0</v>
      </c>
      <c r="AU65" s="11" t="str">
        <f>AX62</f>
        <v>Del Norte</v>
      </c>
      <c r="AV65" s="11" cm="1">
        <f t="array" aca="1" ref="AV65" ca="1">INDEX('Cost Scenario Settings'!$D$32:$L$101, MATCH(1, ('Cost Scenario Settings'!$C$32:$C$101 = $B65) * ('Cost Scenario Settings'!$B$32:$B$101 = AU65), 0), MATCH($C65, 'Cost Scenario Settings'!$D$31:$L$31, 0))</f>
        <v>0</v>
      </c>
      <c r="AW65" s="4" cm="1">
        <f t="array" aca="1" ref="AW65" ca="1">IFERROR(INDEX('Build Scenarios'!$D$1:$O$510, MATCH(1, ('Build Scenarios'!$C$1:$C$510= $C65) * ('Build Scenarios'!$B$1:$B$510 = $AU65), 0), MATCH(AW$12, 'Build Scenarios'!$D$5:$O$5, 0))
* INDEX('Cost Data'!$N$1:$U$500, MATCH(1, ('Cost Data'!$B$1:$B$500 = $AU65) * ('Cost Data'!$C$1:$C$500 = $AV65), 0), MATCH($C65, 'Cost Data'!$N$12:$U$12, 0)), 0)</f>
        <v>0</v>
      </c>
      <c r="AX65" s="4" cm="1">
        <f t="array" aca="1" ref="AX65" ca="1">IFERROR(INDEX('Build Scenarios'!$D$1:$O$510, MATCH(1, ('Build Scenarios'!$C$1:$C$510= $C65) * ('Build Scenarios'!$B$1:$B$510 = $AU65), 0), MATCH(AX$12, 'Build Scenarios'!$D$5:$O$5, 0))
* INDEX('Cost Data'!$N$1:$U$500, MATCH(1, ('Cost Data'!$B$1:$B$500 = $AU65) * ('Cost Data'!$C$1:$C$500 = $AV65), 0), MATCH($C65, 'Cost Data'!$N$12:$U$12, 0)), 0)</f>
        <v>0</v>
      </c>
      <c r="AY65" s="4" cm="1">
        <f t="array" aca="1" ref="AY65" ca="1">IFERROR(INDEX('Build Scenarios'!$D$1:$O$510, MATCH(1, ('Build Scenarios'!$C$1:$C$510= $C65) * ('Build Scenarios'!$B$1:$B$510 = $AU65), 0), MATCH(AY$12, 'Build Scenarios'!$D$5:$O$5, 0))
* INDEX('Cost Data'!$N$1:$U$500, MATCH(1, ('Cost Data'!$B$1:$B$500 = $AU65) * ('Cost Data'!$C$1:$C$500 = $AV65), 0), MATCH($C65, 'Cost Data'!$N$12:$U$12, 0)), 0)</f>
        <v>0</v>
      </c>
      <c r="AZ65" s="4" cm="1">
        <f t="array" aca="1" ref="AZ65" ca="1">IFERROR(INDEX('Build Scenarios'!$D$1:$O$510, MATCH(1, ('Build Scenarios'!$C$1:$C$510= $C65) * ('Build Scenarios'!$B$1:$B$510 = $AU65), 0), MATCH(AZ$12, 'Build Scenarios'!$D$5:$O$5, 0))
* INDEX('Cost Data'!$N$1:$U$500, MATCH(1, ('Cost Data'!$B$1:$B$500 = $AU65) * ('Cost Data'!$C$1:$C$500 = $AV65), 0), MATCH($C65, 'Cost Data'!$N$12:$U$12, 0)), 0)</f>
        <v>0</v>
      </c>
      <c r="BA65" s="4" cm="1">
        <f t="array" aca="1" ref="BA65" ca="1">IFERROR(INDEX('Build Scenarios'!$D$1:$O$510, MATCH(1, ('Build Scenarios'!$C$1:$C$510= $C65) * ('Build Scenarios'!$B$1:$B$510 = $AU65), 0), MATCH(BA$12, 'Build Scenarios'!$D$5:$O$5, 0))
* INDEX('Cost Data'!$N$1:$U$500, MATCH(1, ('Cost Data'!$B$1:$B$500 = $AU65) * ('Cost Data'!$C$1:$C$500 = $AV65), 0), MATCH($C65, 'Cost Data'!$N$12:$U$12, 0)), 0)</f>
        <v>0</v>
      </c>
      <c r="BB65" s="4" cm="1">
        <f t="array" aca="1" ref="BB65" ca="1">IFERROR(INDEX('Build Scenarios'!$D$1:$O$510, MATCH(1, ('Build Scenarios'!$C$1:$C$510= $C65) * ('Build Scenarios'!$B$1:$B$510 = $AU65), 0), MATCH(BB$12, 'Build Scenarios'!$D$5:$O$5, 0))
* INDEX('Cost Data'!$N$1:$U$500, MATCH(1, ('Cost Data'!$B$1:$B$500 = $AU65) * ('Cost Data'!$C$1:$C$500 = $AV65), 0), MATCH($C65, 'Cost Data'!$N$12:$U$12, 0)), 0)</f>
        <v>0</v>
      </c>
      <c r="BC65" s="4" cm="1">
        <f t="array" aca="1" ref="BC65" ca="1">IFERROR(INDEX('Build Scenarios'!$D$1:$O$510, MATCH(1, ('Build Scenarios'!$C$1:$C$510= $C65) * ('Build Scenarios'!$B$1:$B$510 = $AU65), 0), MATCH(BC$12, 'Build Scenarios'!$D$5:$O$5, 0))
* INDEX('Cost Data'!$N$1:$U$500, MATCH(1, ('Cost Data'!$B$1:$B$500 = $AU65) * ('Cost Data'!$C$1:$C$500 = $AV65), 0), MATCH($C65, 'Cost Data'!$N$12:$U$12, 0)), 0)</f>
        <v>0</v>
      </c>
      <c r="BD65" s="4" cm="1">
        <f t="array" aca="1" ref="BD65" ca="1">IFERROR(INDEX('Build Scenarios'!$D$1:$O$510, MATCH(1, ('Build Scenarios'!$C$1:$C$510= $C65) * ('Build Scenarios'!$B$1:$B$510 = $AU65), 0), MATCH(BD$12, 'Build Scenarios'!$D$5:$O$5, 0))
* INDEX('Cost Data'!$N$1:$U$500, MATCH(1, ('Cost Data'!$B$1:$B$500 = $AU65) * ('Cost Data'!$C$1:$C$500 = $AV65), 0), MATCH($C65, 'Cost Data'!$N$12:$U$12, 0)), 0)</f>
        <v>0</v>
      </c>
      <c r="BE65" s="4" cm="1">
        <f t="array" aca="1" ref="BE65" ca="1">IFERROR(INDEX('Build Scenarios'!$D$1:$O$510, MATCH(1, ('Build Scenarios'!$C$1:$C$510= $C65) * ('Build Scenarios'!$B$1:$B$510 = $AU65), 0), MATCH(BE$12, 'Build Scenarios'!$D$5:$O$5, 0))
* INDEX('Cost Data'!$N$1:$U$500, MATCH(1, ('Cost Data'!$B$1:$B$500 = $AU65) * ('Cost Data'!$C$1:$C$500 = $AV65), 0), MATCH($C65, 'Cost Data'!$N$12:$U$12, 0)), 0)</f>
        <v>0</v>
      </c>
      <c r="BF65" s="4" cm="1">
        <f t="array" aca="1" ref="BF65" ca="1">IFERROR(INDEX('Build Scenarios'!$D$1:$O$510, MATCH(1, ('Build Scenarios'!$C$1:$C$510= $C65) * ('Build Scenarios'!$B$1:$B$510 = $AU65), 0), MATCH(BF$12, 'Build Scenarios'!$D$5:$O$5, 0))
* INDEX('Cost Data'!$N$1:$U$500, MATCH(1, ('Cost Data'!$B$1:$B$500 = $AU65) * ('Cost Data'!$C$1:$C$500 = $AV65), 0), MATCH($C65, 'Cost Data'!$N$12:$U$12, 0)), 0)</f>
        <v>0</v>
      </c>
      <c r="BG65" s="4" cm="1">
        <f t="array" aca="1" ref="BG65" ca="1">IFERROR(INDEX('Build Scenarios'!$D$1:$O$510, MATCH(1, ('Build Scenarios'!$C$1:$C$510= $C65) * ('Build Scenarios'!$B$1:$B$510 = $AU65), 0), MATCH(BG$12, 'Build Scenarios'!$D$5:$O$5, 0))
* INDEX('Cost Data'!$N$1:$U$500, MATCH(1, ('Cost Data'!$B$1:$B$500 = $AU65) * ('Cost Data'!$C$1:$C$500 = $AV65), 0), MATCH($C65, 'Cost Data'!$N$12:$U$12, 0)), 0)</f>
        <v>0</v>
      </c>
      <c r="BH65" s="4" cm="1">
        <f t="array" aca="1" ref="BH65" ca="1">IFERROR(INDEX('Build Scenarios'!$D$1:$O$510, MATCH(1, ('Build Scenarios'!$C$1:$C$510= $C65) * ('Build Scenarios'!$B$1:$B$510 = $AU65), 0), MATCH(BH$12, 'Build Scenarios'!$D$5:$O$5, 0))
* INDEX('Cost Data'!$N$1:$U$500, MATCH(1, ('Cost Data'!$B$1:$B$500 = $AU65) * ('Cost Data'!$C$1:$C$500 = $AV65), 0), MATCH($C65, 'Cost Data'!$N$12:$U$12, 0)), 0)</f>
        <v>0</v>
      </c>
      <c r="BJ65" s="11" t="str">
        <f>BM62</f>
        <v>Cape Mendocino</v>
      </c>
      <c r="BK65" s="11" cm="1">
        <f t="array" aca="1" ref="BK65" ca="1">INDEX('Cost Scenario Settings'!$D$32:$L$101, MATCH(1, ('Cost Scenario Settings'!$C$32:$C$101 = $B65) * ('Cost Scenario Settings'!$B$32:$B$101 = BJ65), 0), MATCH($C65, 'Cost Scenario Settings'!$D$31:$L$31, 0))</f>
        <v>0</v>
      </c>
      <c r="BL65" s="4" cm="1">
        <f t="array" aca="1" ref="BL65" ca="1">IFERROR(INDEX('Build Scenarios'!$D$1:$O$510, MATCH(1, ('Build Scenarios'!$C$1:$C$510= $C65) * ('Build Scenarios'!$B$1:$B$510 = $BJ65), 0), MATCH(BL$12, 'Build Scenarios'!$D$5:$O$5, 0))
* INDEX('Cost Data'!$N$1:$U$500, MATCH(1, ('Cost Data'!$B$1:$B$500 = $BJ65) * ('Cost Data'!$C$1:$C$500 = $BK65), 0), MATCH($C65, 'Cost Data'!$N$12:$U$12, 0)), 0)</f>
        <v>0</v>
      </c>
      <c r="BM65" s="4" cm="1">
        <f t="array" aca="1" ref="BM65" ca="1">IFERROR(INDEX('Build Scenarios'!$D$1:$O$510, MATCH(1, ('Build Scenarios'!$C$1:$C$510= $C65) * ('Build Scenarios'!$B$1:$B$510 = $BJ65), 0), MATCH(BM$12, 'Build Scenarios'!$D$5:$O$5, 0))
* INDEX('Cost Data'!$N$1:$U$500, MATCH(1, ('Cost Data'!$B$1:$B$500 = $BJ65) * ('Cost Data'!$C$1:$C$500 = $BK65), 0), MATCH($C65, 'Cost Data'!$N$12:$U$12, 0)), 0)</f>
        <v>0</v>
      </c>
      <c r="BN65" s="4" cm="1">
        <f t="array" aca="1" ref="BN65" ca="1">IFERROR(INDEX('Build Scenarios'!$D$1:$O$510, MATCH(1, ('Build Scenarios'!$C$1:$C$510= $C65) * ('Build Scenarios'!$B$1:$B$510 = $BJ65), 0), MATCH(BN$12, 'Build Scenarios'!$D$5:$O$5, 0))
* INDEX('Cost Data'!$N$1:$U$500, MATCH(1, ('Cost Data'!$B$1:$B$500 = $BJ65) * ('Cost Data'!$C$1:$C$500 = $BK65), 0), MATCH($C65, 'Cost Data'!$N$12:$U$12, 0)), 0)</f>
        <v>0</v>
      </c>
      <c r="BO65" s="4" cm="1">
        <f t="array" aca="1" ref="BO65" ca="1">IFERROR(INDEX('Build Scenarios'!$D$1:$O$510, MATCH(1, ('Build Scenarios'!$C$1:$C$510= $C65) * ('Build Scenarios'!$B$1:$B$510 = $BJ65), 0), MATCH(BO$12, 'Build Scenarios'!$D$5:$O$5, 0))
* INDEX('Cost Data'!$N$1:$U$500, MATCH(1, ('Cost Data'!$B$1:$B$500 = $BJ65) * ('Cost Data'!$C$1:$C$500 = $BK65), 0), MATCH($C65, 'Cost Data'!$N$12:$U$12, 0)), 0)</f>
        <v>0</v>
      </c>
      <c r="BP65" s="4" cm="1">
        <f t="array" aca="1" ref="BP65" ca="1">IFERROR(INDEX('Build Scenarios'!$D$1:$O$510, MATCH(1, ('Build Scenarios'!$C$1:$C$510= $C65) * ('Build Scenarios'!$B$1:$B$510 = $BJ65), 0), MATCH(BP$12, 'Build Scenarios'!$D$5:$O$5, 0))
* INDEX('Cost Data'!$N$1:$U$500, MATCH(1, ('Cost Data'!$B$1:$B$500 = $BJ65) * ('Cost Data'!$C$1:$C$500 = $BK65), 0), MATCH($C65, 'Cost Data'!$N$12:$U$12, 0)), 0)</f>
        <v>0</v>
      </c>
      <c r="BQ65" s="4" cm="1">
        <f t="array" aca="1" ref="BQ65" ca="1">IFERROR(INDEX('Build Scenarios'!$D$1:$O$510, MATCH(1, ('Build Scenarios'!$C$1:$C$510= $C65) * ('Build Scenarios'!$B$1:$B$510 = $BJ65), 0), MATCH(BQ$12, 'Build Scenarios'!$D$5:$O$5, 0))
* INDEX('Cost Data'!$N$1:$U$500, MATCH(1, ('Cost Data'!$B$1:$B$500 = $BJ65) * ('Cost Data'!$C$1:$C$500 = $BK65), 0), MATCH($C65, 'Cost Data'!$N$12:$U$12, 0)), 0)</f>
        <v>0</v>
      </c>
      <c r="BR65" s="4" cm="1">
        <f t="array" aca="1" ref="BR65" ca="1">IFERROR(INDEX('Build Scenarios'!$D$1:$O$510, MATCH(1, ('Build Scenarios'!$C$1:$C$510= $C65) * ('Build Scenarios'!$B$1:$B$510 = $BJ65), 0), MATCH(BR$12, 'Build Scenarios'!$D$5:$O$5, 0))
* INDEX('Cost Data'!$N$1:$U$500, MATCH(1, ('Cost Data'!$B$1:$B$500 = $BJ65) * ('Cost Data'!$C$1:$C$500 = $BK65), 0), MATCH($C65, 'Cost Data'!$N$12:$U$12, 0)), 0)</f>
        <v>0</v>
      </c>
      <c r="BS65" s="4" cm="1">
        <f t="array" aca="1" ref="BS65" ca="1">IFERROR(INDEX('Build Scenarios'!$D$1:$O$510, MATCH(1, ('Build Scenarios'!$C$1:$C$510= $C65) * ('Build Scenarios'!$B$1:$B$510 = $BJ65), 0), MATCH(BS$12, 'Build Scenarios'!$D$5:$O$5, 0))
* INDEX('Cost Data'!$N$1:$U$500, MATCH(1, ('Cost Data'!$B$1:$B$500 = $BJ65) * ('Cost Data'!$C$1:$C$500 = $BK65), 0), MATCH($C65, 'Cost Data'!$N$12:$U$12, 0)), 0)</f>
        <v>0</v>
      </c>
      <c r="BT65" s="4" cm="1">
        <f t="array" aca="1" ref="BT65" ca="1">IFERROR(INDEX('Build Scenarios'!$D$1:$O$510, MATCH(1, ('Build Scenarios'!$C$1:$C$510= $C65) * ('Build Scenarios'!$B$1:$B$510 = $BJ65), 0), MATCH(BT$12, 'Build Scenarios'!$D$5:$O$5, 0))
* INDEX('Cost Data'!$N$1:$U$500, MATCH(1, ('Cost Data'!$B$1:$B$500 = $BJ65) * ('Cost Data'!$C$1:$C$500 = $BK65), 0), MATCH($C65, 'Cost Data'!$N$12:$U$12, 0)), 0)</f>
        <v>0</v>
      </c>
      <c r="BU65" s="4" cm="1">
        <f t="array" aca="1" ref="BU65" ca="1">IFERROR(INDEX('Build Scenarios'!$D$1:$O$510, MATCH(1, ('Build Scenarios'!$C$1:$C$510= $C65) * ('Build Scenarios'!$B$1:$B$510 = $BJ65), 0), MATCH(BU$12, 'Build Scenarios'!$D$5:$O$5, 0))
* INDEX('Cost Data'!$N$1:$U$500, MATCH(1, ('Cost Data'!$B$1:$B$500 = $BJ65) * ('Cost Data'!$C$1:$C$500 = $BK65), 0), MATCH($C65, 'Cost Data'!$N$12:$U$12, 0)), 0)</f>
        <v>0</v>
      </c>
      <c r="BV65" s="4" cm="1">
        <f t="array" aca="1" ref="BV65" ca="1">IFERROR(INDEX('Build Scenarios'!$D$1:$O$510, MATCH(1, ('Build Scenarios'!$C$1:$C$510= $C65) * ('Build Scenarios'!$B$1:$B$510 = $BJ65), 0), MATCH(BV$12, 'Build Scenarios'!$D$5:$O$5, 0))
* INDEX('Cost Data'!$N$1:$U$500, MATCH(1, ('Cost Data'!$B$1:$B$500 = $BJ65) * ('Cost Data'!$C$1:$C$500 = $BK65), 0), MATCH($C65, 'Cost Data'!$N$12:$U$12, 0)), 0)</f>
        <v>0</v>
      </c>
      <c r="BW65" s="4" cm="1">
        <f t="array" aca="1" ref="BW65" ca="1">IFERROR(INDEX('Build Scenarios'!$D$1:$O$510, MATCH(1, ('Build Scenarios'!$C$1:$C$510= $C65) * ('Build Scenarios'!$B$1:$B$510 = $BJ65), 0), MATCH(BW$12, 'Build Scenarios'!$D$5:$O$5, 0))
* INDEX('Cost Data'!$N$1:$U$500, MATCH(1, ('Cost Data'!$B$1:$B$500 = $BJ65) * ('Cost Data'!$C$1:$C$500 = $BK65), 0), MATCH($C65, 'Cost Data'!$N$12:$U$12, 0)), 0)</f>
        <v>0</v>
      </c>
    </row>
    <row r="66" spans="2:75" x14ac:dyDescent="0.2">
      <c r="B66" s="11">
        <f ca="1">B65</f>
        <v>0</v>
      </c>
      <c r="C66" s="8" t="s">
        <v>55</v>
      </c>
      <c r="D66" s="4">
        <f t="shared" ca="1" si="35"/>
        <v>0</v>
      </c>
      <c r="E66" s="4">
        <f t="shared" ca="1" si="35"/>
        <v>0</v>
      </c>
      <c r="F66" s="4">
        <f t="shared" ca="1" si="35"/>
        <v>0</v>
      </c>
      <c r="G66" s="4">
        <f t="shared" ca="1" si="35"/>
        <v>0</v>
      </c>
      <c r="H66" s="4">
        <f t="shared" ca="1" si="35"/>
        <v>0</v>
      </c>
      <c r="I66" s="4">
        <f t="shared" ca="1" si="35"/>
        <v>0</v>
      </c>
      <c r="J66" s="4">
        <f t="shared" ca="1" si="35"/>
        <v>0</v>
      </c>
      <c r="K66" s="4">
        <f t="shared" ca="1" si="35"/>
        <v>0</v>
      </c>
      <c r="L66" s="4">
        <f t="shared" ca="1" si="35"/>
        <v>0</v>
      </c>
      <c r="M66" s="4">
        <f t="shared" ca="1" si="35"/>
        <v>0</v>
      </c>
      <c r="N66" s="4">
        <f t="shared" ca="1" si="35"/>
        <v>0</v>
      </c>
      <c r="O66" s="4">
        <f t="shared" ca="1" si="35"/>
        <v>0</v>
      </c>
      <c r="Q66" s="11" t="str">
        <f>Q65</f>
        <v>Morro Bay</v>
      </c>
      <c r="R66" s="11" cm="1">
        <f t="array" aca="1" ref="R66" ca="1">INDEX('Cost Scenario Settings'!$D$32:$L$101, MATCH(1, ('Cost Scenario Settings'!$C$32:$C$101 = $B66) * ('Cost Scenario Settings'!$B$32:$B$101 = Q66), 0), MATCH($C66, 'Cost Scenario Settings'!$D$31:$L$31, 0))</f>
        <v>0</v>
      </c>
      <c r="S66" s="4" cm="1">
        <f t="array" aca="1" ref="S66" ca="1">IFERROR(INDEX('Build Scenarios'!$D$1:$O$510, MATCH(1, ('Build Scenarios'!$C$1:$C$510= $C66) * ('Build Scenarios'!$B$1:$B$510 = $Q66), 0), MATCH(S$12, 'Build Scenarios'!$D$5:$O$5, 0))
* INDEX('Cost Data'!$N$1:$U$500, MATCH(1, ('Cost Data'!$B$1:$B$500 = $Q66) * ('Cost Data'!$C$1:$C$500 = $R66), 0), MATCH($C66, 'Cost Data'!$N$12:$U$12, 0)), 0)</f>
        <v>0</v>
      </c>
      <c r="T66" s="4" cm="1">
        <f t="array" aca="1" ref="T66" ca="1">IFERROR(INDEX('Build Scenarios'!$D$1:$O$510, MATCH(1, ('Build Scenarios'!$C$1:$C$510= $C66) * ('Build Scenarios'!$B$1:$B$510 = $Q66), 0), MATCH(T$12, 'Build Scenarios'!$D$5:$O$5, 0))
* INDEX('Cost Data'!$N$1:$U$500, MATCH(1, ('Cost Data'!$B$1:$B$500 = $Q66) * ('Cost Data'!$C$1:$C$500 = $R66), 0), MATCH($C66, 'Cost Data'!$N$12:$U$12, 0)), 0)</f>
        <v>0</v>
      </c>
      <c r="U66" s="4" cm="1">
        <f t="array" aca="1" ref="U66" ca="1">IFERROR(INDEX('Build Scenarios'!$D$1:$O$510, MATCH(1, ('Build Scenarios'!$C$1:$C$510= $C66) * ('Build Scenarios'!$B$1:$B$510 = $Q66), 0), MATCH(U$12, 'Build Scenarios'!$D$5:$O$5, 0))
* INDEX('Cost Data'!$N$1:$U$500, MATCH(1, ('Cost Data'!$B$1:$B$500 = $Q66) * ('Cost Data'!$C$1:$C$500 = $R66), 0), MATCH($C66, 'Cost Data'!$N$12:$U$12, 0)), 0)</f>
        <v>0</v>
      </c>
      <c r="V66" s="4" cm="1">
        <f t="array" aca="1" ref="V66" ca="1">IFERROR(INDEX('Build Scenarios'!$D$1:$O$510, MATCH(1, ('Build Scenarios'!$C$1:$C$510= $C66) * ('Build Scenarios'!$B$1:$B$510 = $Q66), 0), MATCH(V$12, 'Build Scenarios'!$D$5:$O$5, 0))
* INDEX('Cost Data'!$N$1:$U$500, MATCH(1, ('Cost Data'!$B$1:$B$500 = $Q66) * ('Cost Data'!$C$1:$C$500 = $R66), 0), MATCH($C66, 'Cost Data'!$N$12:$U$12, 0)), 0)</f>
        <v>0</v>
      </c>
      <c r="W66" s="4" cm="1">
        <f t="array" aca="1" ref="W66" ca="1">IFERROR(INDEX('Build Scenarios'!$D$1:$O$510, MATCH(1, ('Build Scenarios'!$C$1:$C$510= $C66) * ('Build Scenarios'!$B$1:$B$510 = $Q66), 0), MATCH(W$12, 'Build Scenarios'!$D$5:$O$5, 0))
* INDEX('Cost Data'!$N$1:$U$500, MATCH(1, ('Cost Data'!$B$1:$B$500 = $Q66) * ('Cost Data'!$C$1:$C$500 = $R66), 0), MATCH($C66, 'Cost Data'!$N$12:$U$12, 0)), 0)</f>
        <v>0</v>
      </c>
      <c r="X66" s="4" cm="1">
        <f t="array" aca="1" ref="X66" ca="1">IFERROR(INDEX('Build Scenarios'!$D$1:$O$510, MATCH(1, ('Build Scenarios'!$C$1:$C$510= $C66) * ('Build Scenarios'!$B$1:$B$510 = $Q66), 0), MATCH(X$12, 'Build Scenarios'!$D$5:$O$5, 0))
* INDEX('Cost Data'!$N$1:$U$500, MATCH(1, ('Cost Data'!$B$1:$B$500 = $Q66) * ('Cost Data'!$C$1:$C$500 = $R66), 0), MATCH($C66, 'Cost Data'!$N$12:$U$12, 0)), 0)</f>
        <v>0</v>
      </c>
      <c r="Y66" s="4" cm="1">
        <f t="array" aca="1" ref="Y66" ca="1">IFERROR(INDEX('Build Scenarios'!$D$1:$O$510, MATCH(1, ('Build Scenarios'!$C$1:$C$510= $C66) * ('Build Scenarios'!$B$1:$B$510 = $Q66), 0), MATCH(Y$12, 'Build Scenarios'!$D$5:$O$5, 0))
* INDEX('Cost Data'!$N$1:$U$500, MATCH(1, ('Cost Data'!$B$1:$B$500 = $Q66) * ('Cost Data'!$C$1:$C$500 = $R66), 0), MATCH($C66, 'Cost Data'!$N$12:$U$12, 0)), 0)</f>
        <v>0</v>
      </c>
      <c r="Z66" s="4" cm="1">
        <f t="array" aca="1" ref="Z66" ca="1">IFERROR(INDEX('Build Scenarios'!$D$1:$O$510, MATCH(1, ('Build Scenarios'!$C$1:$C$510= $C66) * ('Build Scenarios'!$B$1:$B$510 = $Q66), 0), MATCH(Z$12, 'Build Scenarios'!$D$5:$O$5, 0))
* INDEX('Cost Data'!$N$1:$U$500, MATCH(1, ('Cost Data'!$B$1:$B$500 = $Q66) * ('Cost Data'!$C$1:$C$500 = $R66), 0), MATCH($C66, 'Cost Data'!$N$12:$U$12, 0)), 0)</f>
        <v>0</v>
      </c>
      <c r="AA66" s="4" cm="1">
        <f t="array" aca="1" ref="AA66" ca="1">IFERROR(INDEX('Build Scenarios'!$D$1:$O$510, MATCH(1, ('Build Scenarios'!$C$1:$C$510= $C66) * ('Build Scenarios'!$B$1:$B$510 = $Q66), 0), MATCH(AA$12, 'Build Scenarios'!$D$5:$O$5, 0))
* INDEX('Cost Data'!$N$1:$U$500, MATCH(1, ('Cost Data'!$B$1:$B$500 = $Q66) * ('Cost Data'!$C$1:$C$500 = $R66), 0), MATCH($C66, 'Cost Data'!$N$12:$U$12, 0)), 0)</f>
        <v>0</v>
      </c>
      <c r="AB66" s="4" cm="1">
        <f t="array" aca="1" ref="AB66" ca="1">IFERROR(INDEX('Build Scenarios'!$D$1:$O$510, MATCH(1, ('Build Scenarios'!$C$1:$C$510= $C66) * ('Build Scenarios'!$B$1:$B$510 = $Q66), 0), MATCH(AB$12, 'Build Scenarios'!$D$5:$O$5, 0))
* INDEX('Cost Data'!$N$1:$U$500, MATCH(1, ('Cost Data'!$B$1:$B$500 = $Q66) * ('Cost Data'!$C$1:$C$500 = $R66), 0), MATCH($C66, 'Cost Data'!$N$12:$U$12, 0)), 0)</f>
        <v>0</v>
      </c>
      <c r="AC66" s="4" cm="1">
        <f t="array" aca="1" ref="AC66" ca="1">IFERROR(INDEX('Build Scenarios'!$D$1:$O$510, MATCH(1, ('Build Scenarios'!$C$1:$C$510= $C66) * ('Build Scenarios'!$B$1:$B$510 = $Q66), 0), MATCH(AC$12, 'Build Scenarios'!$D$5:$O$5, 0))
* INDEX('Cost Data'!$N$1:$U$500, MATCH(1, ('Cost Data'!$B$1:$B$500 = $Q66) * ('Cost Data'!$C$1:$C$500 = $R66), 0), MATCH($C66, 'Cost Data'!$N$12:$U$12, 0)), 0)</f>
        <v>0</v>
      </c>
      <c r="AD66" s="4" cm="1">
        <f t="array" aca="1" ref="AD66" ca="1">IFERROR(INDEX('Build Scenarios'!$D$1:$O$510, MATCH(1, ('Build Scenarios'!$C$1:$C$510= $C66) * ('Build Scenarios'!$B$1:$B$510 = $Q66), 0), MATCH(AD$12, 'Build Scenarios'!$D$5:$O$5, 0))
* INDEX('Cost Data'!$N$1:$U$500, MATCH(1, ('Cost Data'!$B$1:$B$500 = $Q66) * ('Cost Data'!$C$1:$C$500 = $R66), 0), MATCH($C66, 'Cost Data'!$N$12:$U$12, 0)), 0)</f>
        <v>0</v>
      </c>
      <c r="AF66" s="11" t="str">
        <f>AF65</f>
        <v>Humboldt Bay</v>
      </c>
      <c r="AG66" s="11" cm="1">
        <f t="array" aca="1" ref="AG66" ca="1">INDEX('Cost Scenario Settings'!$D$32:$L$101, MATCH(1, ('Cost Scenario Settings'!$C$32:$C$101 = $B66) * ('Cost Scenario Settings'!$B$32:$B$101 = AF66), 0), MATCH($C66, 'Cost Scenario Settings'!$D$31:$L$31, 0))</f>
        <v>0</v>
      </c>
      <c r="AH66" s="4" cm="1">
        <f t="array" aca="1" ref="AH66" ca="1">IFERROR(INDEX('Build Scenarios'!$D$1:$O$510, MATCH(1, ('Build Scenarios'!$C$1:$C$510= $C66) * ('Build Scenarios'!$B$1:$B$510 = $AF66), 0), MATCH(AH$12, 'Build Scenarios'!$D$5:$O$5, 0))
* INDEX('Cost Data'!$N$1:$U$500, MATCH(1, ('Cost Data'!$B$1:$B$500 = $AF66) * ('Cost Data'!$C$1:$C$500 = $AG66), 0), MATCH($C66, 'Cost Data'!$N$12:$U$12, 0)), 0)</f>
        <v>0</v>
      </c>
      <c r="AI66" s="4" cm="1">
        <f t="array" aca="1" ref="AI66" ca="1">IFERROR(INDEX('Build Scenarios'!$D$1:$O$510, MATCH(1, ('Build Scenarios'!$C$1:$C$510= $C66) * ('Build Scenarios'!$B$1:$B$510 = $AF66), 0), MATCH(AI$12, 'Build Scenarios'!$D$5:$O$5, 0))
* INDEX('Cost Data'!$N$1:$U$500, MATCH(1, ('Cost Data'!$B$1:$B$500 = $AF66) * ('Cost Data'!$C$1:$C$500 = $AG66), 0), MATCH($C66, 'Cost Data'!$N$12:$U$12, 0)), 0)</f>
        <v>0</v>
      </c>
      <c r="AJ66" s="4" cm="1">
        <f t="array" aca="1" ref="AJ66" ca="1">IFERROR(INDEX('Build Scenarios'!$D$1:$O$510, MATCH(1, ('Build Scenarios'!$C$1:$C$510= $C66) * ('Build Scenarios'!$B$1:$B$510 = $AF66), 0), MATCH(AJ$12, 'Build Scenarios'!$D$5:$O$5, 0))
* INDEX('Cost Data'!$N$1:$U$500, MATCH(1, ('Cost Data'!$B$1:$B$500 = $AF66) * ('Cost Data'!$C$1:$C$500 = $AG66), 0), MATCH($C66, 'Cost Data'!$N$12:$U$12, 0)), 0)</f>
        <v>0</v>
      </c>
      <c r="AK66" s="4" cm="1">
        <f t="array" aca="1" ref="AK66" ca="1">IFERROR(INDEX('Build Scenarios'!$D$1:$O$510, MATCH(1, ('Build Scenarios'!$C$1:$C$510= $C66) * ('Build Scenarios'!$B$1:$B$510 = $AF66), 0), MATCH(AK$12, 'Build Scenarios'!$D$5:$O$5, 0))
* INDEX('Cost Data'!$N$1:$U$500, MATCH(1, ('Cost Data'!$B$1:$B$500 = $AF66) * ('Cost Data'!$C$1:$C$500 = $AG66), 0), MATCH($C66, 'Cost Data'!$N$12:$U$12, 0)), 0)</f>
        <v>0</v>
      </c>
      <c r="AL66" s="4" cm="1">
        <f t="array" aca="1" ref="AL66" ca="1">IFERROR(INDEX('Build Scenarios'!$D$1:$O$510, MATCH(1, ('Build Scenarios'!$C$1:$C$510= $C66) * ('Build Scenarios'!$B$1:$B$510 = $AF66), 0), MATCH(AL$12, 'Build Scenarios'!$D$5:$O$5, 0))
* INDEX('Cost Data'!$N$1:$U$500, MATCH(1, ('Cost Data'!$B$1:$B$500 = $AF66) * ('Cost Data'!$C$1:$C$500 = $AG66), 0), MATCH($C66, 'Cost Data'!$N$12:$U$12, 0)), 0)</f>
        <v>0</v>
      </c>
      <c r="AM66" s="4" cm="1">
        <f t="array" aca="1" ref="AM66" ca="1">IFERROR(INDEX('Build Scenarios'!$D$1:$O$510, MATCH(1, ('Build Scenarios'!$C$1:$C$510= $C66) * ('Build Scenarios'!$B$1:$B$510 = $AF66), 0), MATCH(AM$12, 'Build Scenarios'!$D$5:$O$5, 0))
* INDEX('Cost Data'!$N$1:$U$500, MATCH(1, ('Cost Data'!$B$1:$B$500 = $AF66) * ('Cost Data'!$C$1:$C$500 = $AG66), 0), MATCH($C66, 'Cost Data'!$N$12:$U$12, 0)), 0)</f>
        <v>0</v>
      </c>
      <c r="AN66" s="4" cm="1">
        <f t="array" aca="1" ref="AN66" ca="1">IFERROR(INDEX('Build Scenarios'!$D$1:$O$510, MATCH(1, ('Build Scenarios'!$C$1:$C$510= $C66) * ('Build Scenarios'!$B$1:$B$510 = $AF66), 0), MATCH(AN$12, 'Build Scenarios'!$D$5:$O$5, 0))
* INDEX('Cost Data'!$N$1:$U$500, MATCH(1, ('Cost Data'!$B$1:$B$500 = $AF66) * ('Cost Data'!$C$1:$C$500 = $AG66), 0), MATCH($C66, 'Cost Data'!$N$12:$U$12, 0)), 0)</f>
        <v>0</v>
      </c>
      <c r="AO66" s="4" cm="1">
        <f t="array" aca="1" ref="AO66" ca="1">IFERROR(INDEX('Build Scenarios'!$D$1:$O$510, MATCH(1, ('Build Scenarios'!$C$1:$C$510= $C66) * ('Build Scenarios'!$B$1:$B$510 = $AF66), 0), MATCH(AO$12, 'Build Scenarios'!$D$5:$O$5, 0))
* INDEX('Cost Data'!$N$1:$U$500, MATCH(1, ('Cost Data'!$B$1:$B$500 = $AF66) * ('Cost Data'!$C$1:$C$500 = $AG66), 0), MATCH($C66, 'Cost Data'!$N$12:$U$12, 0)), 0)</f>
        <v>0</v>
      </c>
      <c r="AP66" s="4" cm="1">
        <f t="array" aca="1" ref="AP66" ca="1">IFERROR(INDEX('Build Scenarios'!$D$1:$O$510, MATCH(1, ('Build Scenarios'!$C$1:$C$510= $C66) * ('Build Scenarios'!$B$1:$B$510 = $AF66), 0), MATCH(AP$12, 'Build Scenarios'!$D$5:$O$5, 0))
* INDEX('Cost Data'!$N$1:$U$500, MATCH(1, ('Cost Data'!$B$1:$B$500 = $AF66) * ('Cost Data'!$C$1:$C$500 = $AG66), 0), MATCH($C66, 'Cost Data'!$N$12:$U$12, 0)), 0)</f>
        <v>0</v>
      </c>
      <c r="AQ66" s="4" cm="1">
        <f t="array" aca="1" ref="AQ66" ca="1">IFERROR(INDEX('Build Scenarios'!$D$1:$O$510, MATCH(1, ('Build Scenarios'!$C$1:$C$510= $C66) * ('Build Scenarios'!$B$1:$B$510 = $AF66), 0), MATCH(AQ$12, 'Build Scenarios'!$D$5:$O$5, 0))
* INDEX('Cost Data'!$N$1:$U$500, MATCH(1, ('Cost Data'!$B$1:$B$500 = $AF66) * ('Cost Data'!$C$1:$C$500 = $AG66), 0), MATCH($C66, 'Cost Data'!$N$12:$U$12, 0)), 0)</f>
        <v>0</v>
      </c>
      <c r="AR66" s="4" cm="1">
        <f t="array" aca="1" ref="AR66" ca="1">IFERROR(INDEX('Build Scenarios'!$D$1:$O$510, MATCH(1, ('Build Scenarios'!$C$1:$C$510= $C66) * ('Build Scenarios'!$B$1:$B$510 = $AF66), 0), MATCH(AR$12, 'Build Scenarios'!$D$5:$O$5, 0))
* INDEX('Cost Data'!$N$1:$U$500, MATCH(1, ('Cost Data'!$B$1:$B$500 = $AF66) * ('Cost Data'!$C$1:$C$500 = $AG66), 0), MATCH($C66, 'Cost Data'!$N$12:$U$12, 0)), 0)</f>
        <v>0</v>
      </c>
      <c r="AS66" s="4" cm="1">
        <f t="array" aca="1" ref="AS66" ca="1">IFERROR(INDEX('Build Scenarios'!$D$1:$O$510, MATCH(1, ('Build Scenarios'!$C$1:$C$510= $C66) * ('Build Scenarios'!$B$1:$B$510 = $AF66), 0), MATCH(AS$12, 'Build Scenarios'!$D$5:$O$5, 0))
* INDEX('Cost Data'!$N$1:$U$500, MATCH(1, ('Cost Data'!$B$1:$B$500 = $AF66) * ('Cost Data'!$C$1:$C$500 = $AG66), 0), MATCH($C66, 'Cost Data'!$N$12:$U$12, 0)), 0)</f>
        <v>0</v>
      </c>
      <c r="AU66" s="11" t="str">
        <f>AU65</f>
        <v>Del Norte</v>
      </c>
      <c r="AV66" s="11" cm="1">
        <f t="array" aca="1" ref="AV66" ca="1">INDEX('Cost Scenario Settings'!$D$32:$L$101, MATCH(1, ('Cost Scenario Settings'!$C$32:$C$101 = $B66) * ('Cost Scenario Settings'!$B$32:$B$101 = AU66), 0), MATCH($C66, 'Cost Scenario Settings'!$D$31:$L$31, 0))</f>
        <v>0</v>
      </c>
      <c r="AW66" s="4" cm="1">
        <f t="array" aca="1" ref="AW66" ca="1">IFERROR(INDEX('Build Scenarios'!$D$1:$O$510, MATCH(1, ('Build Scenarios'!$C$1:$C$510= $C66) * ('Build Scenarios'!$B$1:$B$510 = $AU66), 0), MATCH(AW$12, 'Build Scenarios'!$D$5:$O$5, 0))
* INDEX('Cost Data'!$N$1:$U$500, MATCH(1, ('Cost Data'!$B$1:$B$500 = $AU66) * ('Cost Data'!$C$1:$C$500 = $AV66), 0), MATCH($C66, 'Cost Data'!$N$12:$U$12, 0)), 0)</f>
        <v>0</v>
      </c>
      <c r="AX66" s="4" cm="1">
        <f t="array" aca="1" ref="AX66" ca="1">IFERROR(INDEX('Build Scenarios'!$D$1:$O$510, MATCH(1, ('Build Scenarios'!$C$1:$C$510= $C66) * ('Build Scenarios'!$B$1:$B$510 = $AU66), 0), MATCH(AX$12, 'Build Scenarios'!$D$5:$O$5, 0))
* INDEX('Cost Data'!$N$1:$U$500, MATCH(1, ('Cost Data'!$B$1:$B$500 = $AU66) * ('Cost Data'!$C$1:$C$500 = $AV66), 0), MATCH($C66, 'Cost Data'!$N$12:$U$12, 0)), 0)</f>
        <v>0</v>
      </c>
      <c r="AY66" s="4" cm="1">
        <f t="array" aca="1" ref="AY66" ca="1">IFERROR(INDEX('Build Scenarios'!$D$1:$O$510, MATCH(1, ('Build Scenarios'!$C$1:$C$510= $C66) * ('Build Scenarios'!$B$1:$B$510 = $AU66), 0), MATCH(AY$12, 'Build Scenarios'!$D$5:$O$5, 0))
* INDEX('Cost Data'!$N$1:$U$500, MATCH(1, ('Cost Data'!$B$1:$B$500 = $AU66) * ('Cost Data'!$C$1:$C$500 = $AV66), 0), MATCH($C66, 'Cost Data'!$N$12:$U$12, 0)), 0)</f>
        <v>0</v>
      </c>
      <c r="AZ66" s="4" cm="1">
        <f t="array" aca="1" ref="AZ66" ca="1">IFERROR(INDEX('Build Scenarios'!$D$1:$O$510, MATCH(1, ('Build Scenarios'!$C$1:$C$510= $C66) * ('Build Scenarios'!$B$1:$B$510 = $AU66), 0), MATCH(AZ$12, 'Build Scenarios'!$D$5:$O$5, 0))
* INDEX('Cost Data'!$N$1:$U$500, MATCH(1, ('Cost Data'!$B$1:$B$500 = $AU66) * ('Cost Data'!$C$1:$C$500 = $AV66), 0), MATCH($C66, 'Cost Data'!$N$12:$U$12, 0)), 0)</f>
        <v>0</v>
      </c>
      <c r="BA66" s="4" cm="1">
        <f t="array" aca="1" ref="BA66" ca="1">IFERROR(INDEX('Build Scenarios'!$D$1:$O$510, MATCH(1, ('Build Scenarios'!$C$1:$C$510= $C66) * ('Build Scenarios'!$B$1:$B$510 = $AU66), 0), MATCH(BA$12, 'Build Scenarios'!$D$5:$O$5, 0))
* INDEX('Cost Data'!$N$1:$U$500, MATCH(1, ('Cost Data'!$B$1:$B$500 = $AU66) * ('Cost Data'!$C$1:$C$500 = $AV66), 0), MATCH($C66, 'Cost Data'!$N$12:$U$12, 0)), 0)</f>
        <v>0</v>
      </c>
      <c r="BB66" s="4" cm="1">
        <f t="array" aca="1" ref="BB66" ca="1">IFERROR(INDEX('Build Scenarios'!$D$1:$O$510, MATCH(1, ('Build Scenarios'!$C$1:$C$510= $C66) * ('Build Scenarios'!$B$1:$B$510 = $AU66), 0), MATCH(BB$12, 'Build Scenarios'!$D$5:$O$5, 0))
* INDEX('Cost Data'!$N$1:$U$500, MATCH(1, ('Cost Data'!$B$1:$B$500 = $AU66) * ('Cost Data'!$C$1:$C$500 = $AV66), 0), MATCH($C66, 'Cost Data'!$N$12:$U$12, 0)), 0)</f>
        <v>0</v>
      </c>
      <c r="BC66" s="4" cm="1">
        <f t="array" aca="1" ref="BC66" ca="1">IFERROR(INDEX('Build Scenarios'!$D$1:$O$510, MATCH(1, ('Build Scenarios'!$C$1:$C$510= $C66) * ('Build Scenarios'!$B$1:$B$510 = $AU66), 0), MATCH(BC$12, 'Build Scenarios'!$D$5:$O$5, 0))
* INDEX('Cost Data'!$N$1:$U$500, MATCH(1, ('Cost Data'!$B$1:$B$500 = $AU66) * ('Cost Data'!$C$1:$C$500 = $AV66), 0), MATCH($C66, 'Cost Data'!$N$12:$U$12, 0)), 0)</f>
        <v>0</v>
      </c>
      <c r="BD66" s="4" cm="1">
        <f t="array" aca="1" ref="BD66" ca="1">IFERROR(INDEX('Build Scenarios'!$D$1:$O$510, MATCH(1, ('Build Scenarios'!$C$1:$C$510= $C66) * ('Build Scenarios'!$B$1:$B$510 = $AU66), 0), MATCH(BD$12, 'Build Scenarios'!$D$5:$O$5, 0))
* INDEX('Cost Data'!$N$1:$U$500, MATCH(1, ('Cost Data'!$B$1:$B$500 = $AU66) * ('Cost Data'!$C$1:$C$500 = $AV66), 0), MATCH($C66, 'Cost Data'!$N$12:$U$12, 0)), 0)</f>
        <v>0</v>
      </c>
      <c r="BE66" s="4" cm="1">
        <f t="array" aca="1" ref="BE66" ca="1">IFERROR(INDEX('Build Scenarios'!$D$1:$O$510, MATCH(1, ('Build Scenarios'!$C$1:$C$510= $C66) * ('Build Scenarios'!$B$1:$B$510 = $AU66), 0), MATCH(BE$12, 'Build Scenarios'!$D$5:$O$5, 0))
* INDEX('Cost Data'!$N$1:$U$500, MATCH(1, ('Cost Data'!$B$1:$B$500 = $AU66) * ('Cost Data'!$C$1:$C$500 = $AV66), 0), MATCH($C66, 'Cost Data'!$N$12:$U$12, 0)), 0)</f>
        <v>0</v>
      </c>
      <c r="BF66" s="4" cm="1">
        <f t="array" aca="1" ref="BF66" ca="1">IFERROR(INDEX('Build Scenarios'!$D$1:$O$510, MATCH(1, ('Build Scenarios'!$C$1:$C$510= $C66) * ('Build Scenarios'!$B$1:$B$510 = $AU66), 0), MATCH(BF$12, 'Build Scenarios'!$D$5:$O$5, 0))
* INDEX('Cost Data'!$N$1:$U$500, MATCH(1, ('Cost Data'!$B$1:$B$500 = $AU66) * ('Cost Data'!$C$1:$C$500 = $AV66), 0), MATCH($C66, 'Cost Data'!$N$12:$U$12, 0)), 0)</f>
        <v>0</v>
      </c>
      <c r="BG66" s="4" cm="1">
        <f t="array" aca="1" ref="BG66" ca="1">IFERROR(INDEX('Build Scenarios'!$D$1:$O$510, MATCH(1, ('Build Scenarios'!$C$1:$C$510= $C66) * ('Build Scenarios'!$B$1:$B$510 = $AU66), 0), MATCH(BG$12, 'Build Scenarios'!$D$5:$O$5, 0))
* INDEX('Cost Data'!$N$1:$U$500, MATCH(1, ('Cost Data'!$B$1:$B$500 = $AU66) * ('Cost Data'!$C$1:$C$500 = $AV66), 0), MATCH($C66, 'Cost Data'!$N$12:$U$12, 0)), 0)</f>
        <v>0</v>
      </c>
      <c r="BH66" s="4" cm="1">
        <f t="array" aca="1" ref="BH66" ca="1">IFERROR(INDEX('Build Scenarios'!$D$1:$O$510, MATCH(1, ('Build Scenarios'!$C$1:$C$510= $C66) * ('Build Scenarios'!$B$1:$B$510 = $AU66), 0), MATCH(BH$12, 'Build Scenarios'!$D$5:$O$5, 0))
* INDEX('Cost Data'!$N$1:$U$500, MATCH(1, ('Cost Data'!$B$1:$B$500 = $AU66) * ('Cost Data'!$C$1:$C$500 = $AV66), 0), MATCH($C66, 'Cost Data'!$N$12:$U$12, 0)), 0)</f>
        <v>0</v>
      </c>
      <c r="BJ66" s="11" t="str">
        <f>BJ65</f>
        <v>Cape Mendocino</v>
      </c>
      <c r="BK66" s="11" cm="1">
        <f t="array" aca="1" ref="BK66" ca="1">INDEX('Cost Scenario Settings'!$D$32:$L$101, MATCH(1, ('Cost Scenario Settings'!$C$32:$C$101 = $B66) * ('Cost Scenario Settings'!$B$32:$B$101 = BJ66), 0), MATCH($C66, 'Cost Scenario Settings'!$D$31:$L$31, 0))</f>
        <v>0</v>
      </c>
      <c r="BL66" s="4" cm="1">
        <f t="array" aca="1" ref="BL66" ca="1">IFERROR(INDEX('Build Scenarios'!$D$1:$O$510, MATCH(1, ('Build Scenarios'!$C$1:$C$510= $C66) * ('Build Scenarios'!$B$1:$B$510 = $BJ66), 0), MATCH(BL$12, 'Build Scenarios'!$D$5:$O$5, 0))
* INDEX('Cost Data'!$N$1:$U$500, MATCH(1, ('Cost Data'!$B$1:$B$500 = $BJ66) * ('Cost Data'!$C$1:$C$500 = $BK66), 0), MATCH($C66, 'Cost Data'!$N$12:$U$12, 0)), 0)</f>
        <v>0</v>
      </c>
      <c r="BM66" s="4" cm="1">
        <f t="array" aca="1" ref="BM66" ca="1">IFERROR(INDEX('Build Scenarios'!$D$1:$O$510, MATCH(1, ('Build Scenarios'!$C$1:$C$510= $C66) * ('Build Scenarios'!$B$1:$B$510 = $BJ66), 0), MATCH(BM$12, 'Build Scenarios'!$D$5:$O$5, 0))
* INDEX('Cost Data'!$N$1:$U$500, MATCH(1, ('Cost Data'!$B$1:$B$500 = $BJ66) * ('Cost Data'!$C$1:$C$500 = $BK66), 0), MATCH($C66, 'Cost Data'!$N$12:$U$12, 0)), 0)</f>
        <v>0</v>
      </c>
      <c r="BN66" s="4" cm="1">
        <f t="array" aca="1" ref="BN66" ca="1">IFERROR(INDEX('Build Scenarios'!$D$1:$O$510, MATCH(1, ('Build Scenarios'!$C$1:$C$510= $C66) * ('Build Scenarios'!$B$1:$B$510 = $BJ66), 0), MATCH(BN$12, 'Build Scenarios'!$D$5:$O$5, 0))
* INDEX('Cost Data'!$N$1:$U$500, MATCH(1, ('Cost Data'!$B$1:$B$500 = $BJ66) * ('Cost Data'!$C$1:$C$500 = $BK66), 0), MATCH($C66, 'Cost Data'!$N$12:$U$12, 0)), 0)</f>
        <v>0</v>
      </c>
      <c r="BO66" s="4" cm="1">
        <f t="array" aca="1" ref="BO66" ca="1">IFERROR(INDEX('Build Scenarios'!$D$1:$O$510, MATCH(1, ('Build Scenarios'!$C$1:$C$510= $C66) * ('Build Scenarios'!$B$1:$B$510 = $BJ66), 0), MATCH(BO$12, 'Build Scenarios'!$D$5:$O$5, 0))
* INDEX('Cost Data'!$N$1:$U$500, MATCH(1, ('Cost Data'!$B$1:$B$500 = $BJ66) * ('Cost Data'!$C$1:$C$500 = $BK66), 0), MATCH($C66, 'Cost Data'!$N$12:$U$12, 0)), 0)</f>
        <v>0</v>
      </c>
      <c r="BP66" s="4" cm="1">
        <f t="array" aca="1" ref="BP66" ca="1">IFERROR(INDEX('Build Scenarios'!$D$1:$O$510, MATCH(1, ('Build Scenarios'!$C$1:$C$510= $C66) * ('Build Scenarios'!$B$1:$B$510 = $BJ66), 0), MATCH(BP$12, 'Build Scenarios'!$D$5:$O$5, 0))
* INDEX('Cost Data'!$N$1:$U$500, MATCH(1, ('Cost Data'!$B$1:$B$500 = $BJ66) * ('Cost Data'!$C$1:$C$500 = $BK66), 0), MATCH($C66, 'Cost Data'!$N$12:$U$12, 0)), 0)</f>
        <v>0</v>
      </c>
      <c r="BQ66" s="4" cm="1">
        <f t="array" aca="1" ref="BQ66" ca="1">IFERROR(INDEX('Build Scenarios'!$D$1:$O$510, MATCH(1, ('Build Scenarios'!$C$1:$C$510= $C66) * ('Build Scenarios'!$B$1:$B$510 = $BJ66), 0), MATCH(BQ$12, 'Build Scenarios'!$D$5:$O$5, 0))
* INDEX('Cost Data'!$N$1:$U$500, MATCH(1, ('Cost Data'!$B$1:$B$500 = $BJ66) * ('Cost Data'!$C$1:$C$500 = $BK66), 0), MATCH($C66, 'Cost Data'!$N$12:$U$12, 0)), 0)</f>
        <v>0</v>
      </c>
      <c r="BR66" s="4" cm="1">
        <f t="array" aca="1" ref="BR66" ca="1">IFERROR(INDEX('Build Scenarios'!$D$1:$O$510, MATCH(1, ('Build Scenarios'!$C$1:$C$510= $C66) * ('Build Scenarios'!$B$1:$B$510 = $BJ66), 0), MATCH(BR$12, 'Build Scenarios'!$D$5:$O$5, 0))
* INDEX('Cost Data'!$N$1:$U$500, MATCH(1, ('Cost Data'!$B$1:$B$500 = $BJ66) * ('Cost Data'!$C$1:$C$500 = $BK66), 0), MATCH($C66, 'Cost Data'!$N$12:$U$12, 0)), 0)</f>
        <v>0</v>
      </c>
      <c r="BS66" s="4" cm="1">
        <f t="array" aca="1" ref="BS66" ca="1">IFERROR(INDEX('Build Scenarios'!$D$1:$O$510, MATCH(1, ('Build Scenarios'!$C$1:$C$510= $C66) * ('Build Scenarios'!$B$1:$B$510 = $BJ66), 0), MATCH(BS$12, 'Build Scenarios'!$D$5:$O$5, 0))
* INDEX('Cost Data'!$N$1:$U$500, MATCH(1, ('Cost Data'!$B$1:$B$500 = $BJ66) * ('Cost Data'!$C$1:$C$500 = $BK66), 0), MATCH($C66, 'Cost Data'!$N$12:$U$12, 0)), 0)</f>
        <v>0</v>
      </c>
      <c r="BT66" s="4" cm="1">
        <f t="array" aca="1" ref="BT66" ca="1">IFERROR(INDEX('Build Scenarios'!$D$1:$O$510, MATCH(1, ('Build Scenarios'!$C$1:$C$510= $C66) * ('Build Scenarios'!$B$1:$B$510 = $BJ66), 0), MATCH(BT$12, 'Build Scenarios'!$D$5:$O$5, 0))
* INDEX('Cost Data'!$N$1:$U$500, MATCH(1, ('Cost Data'!$B$1:$B$500 = $BJ66) * ('Cost Data'!$C$1:$C$500 = $BK66), 0), MATCH($C66, 'Cost Data'!$N$12:$U$12, 0)), 0)</f>
        <v>0</v>
      </c>
      <c r="BU66" s="4" cm="1">
        <f t="array" aca="1" ref="BU66" ca="1">IFERROR(INDEX('Build Scenarios'!$D$1:$O$510, MATCH(1, ('Build Scenarios'!$C$1:$C$510= $C66) * ('Build Scenarios'!$B$1:$B$510 = $BJ66), 0), MATCH(BU$12, 'Build Scenarios'!$D$5:$O$5, 0))
* INDEX('Cost Data'!$N$1:$U$500, MATCH(1, ('Cost Data'!$B$1:$B$500 = $BJ66) * ('Cost Data'!$C$1:$C$500 = $BK66), 0), MATCH($C66, 'Cost Data'!$N$12:$U$12, 0)), 0)</f>
        <v>0</v>
      </c>
      <c r="BV66" s="4" cm="1">
        <f t="array" aca="1" ref="BV66" ca="1">IFERROR(INDEX('Build Scenarios'!$D$1:$O$510, MATCH(1, ('Build Scenarios'!$C$1:$C$510= $C66) * ('Build Scenarios'!$B$1:$B$510 = $BJ66), 0), MATCH(BV$12, 'Build Scenarios'!$D$5:$O$5, 0))
* INDEX('Cost Data'!$N$1:$U$500, MATCH(1, ('Cost Data'!$B$1:$B$500 = $BJ66) * ('Cost Data'!$C$1:$C$500 = $BK66), 0), MATCH($C66, 'Cost Data'!$N$12:$U$12, 0)), 0)</f>
        <v>0</v>
      </c>
      <c r="BW66" s="4" cm="1">
        <f t="array" aca="1" ref="BW66" ca="1">IFERROR(INDEX('Build Scenarios'!$D$1:$O$510, MATCH(1, ('Build Scenarios'!$C$1:$C$510= $C66) * ('Build Scenarios'!$B$1:$B$510 = $BJ66), 0), MATCH(BW$12, 'Build Scenarios'!$D$5:$O$5, 0))
* INDEX('Cost Data'!$N$1:$U$500, MATCH(1, ('Cost Data'!$B$1:$B$500 = $BJ66) * ('Cost Data'!$C$1:$C$500 = $BK66), 0), MATCH($C66, 'Cost Data'!$N$12:$U$12, 0)), 0)</f>
        <v>0</v>
      </c>
    </row>
    <row r="67" spans="2:75" x14ac:dyDescent="0.2">
      <c r="B67" s="11">
        <f t="shared" ref="B67:B73" ca="1" si="36">B66</f>
        <v>0</v>
      </c>
      <c r="C67" s="8" t="s">
        <v>56</v>
      </c>
      <c r="D67" s="4">
        <f t="shared" ca="1" si="35"/>
        <v>0</v>
      </c>
      <c r="E67" s="4">
        <f t="shared" ca="1" si="35"/>
        <v>0</v>
      </c>
      <c r="F67" s="4">
        <f t="shared" ca="1" si="35"/>
        <v>0</v>
      </c>
      <c r="G67" s="4">
        <f t="shared" ca="1" si="35"/>
        <v>0</v>
      </c>
      <c r="H67" s="4">
        <f t="shared" ca="1" si="35"/>
        <v>0</v>
      </c>
      <c r="I67" s="4">
        <f t="shared" ca="1" si="35"/>
        <v>0</v>
      </c>
      <c r="J67" s="4">
        <f t="shared" ca="1" si="35"/>
        <v>0</v>
      </c>
      <c r="K67" s="4">
        <f t="shared" ca="1" si="35"/>
        <v>0</v>
      </c>
      <c r="L67" s="4">
        <f t="shared" ca="1" si="35"/>
        <v>0</v>
      </c>
      <c r="M67" s="4">
        <f t="shared" ca="1" si="35"/>
        <v>0</v>
      </c>
      <c r="N67" s="4">
        <f t="shared" ca="1" si="35"/>
        <v>0</v>
      </c>
      <c r="O67" s="4">
        <f t="shared" ca="1" si="35"/>
        <v>0</v>
      </c>
      <c r="Q67" s="11" t="str">
        <f t="shared" ref="Q67:Q73" si="37">Q66</f>
        <v>Morro Bay</v>
      </c>
      <c r="R67" s="11" cm="1">
        <f t="array" aca="1" ref="R67" ca="1">INDEX('Cost Scenario Settings'!$D$32:$L$101, MATCH(1, ('Cost Scenario Settings'!$C$32:$C$101 = $B67) * ('Cost Scenario Settings'!$B$32:$B$101 = Q67), 0), MATCH($C67, 'Cost Scenario Settings'!$D$31:$L$31, 0))</f>
        <v>0</v>
      </c>
      <c r="S67" s="4" cm="1">
        <f t="array" aca="1" ref="S67" ca="1">IFERROR(INDEX('Build Scenarios'!$D$1:$O$510, MATCH(1, ('Build Scenarios'!$C$1:$C$510= $C67) * ('Build Scenarios'!$B$1:$B$510 = $Q67), 0), MATCH(S$12, 'Build Scenarios'!$D$5:$O$5, 0))
* INDEX('Cost Data'!$N$1:$U$500, MATCH(1, ('Cost Data'!$B$1:$B$500 = $Q67) * ('Cost Data'!$C$1:$C$500 = $R67), 0), MATCH($C67, 'Cost Data'!$N$12:$U$12, 0)), 0)</f>
        <v>0</v>
      </c>
      <c r="T67" s="4" cm="1">
        <f t="array" aca="1" ref="T67" ca="1">IFERROR(INDEX('Build Scenarios'!$D$1:$O$510, MATCH(1, ('Build Scenarios'!$C$1:$C$510= $C67) * ('Build Scenarios'!$B$1:$B$510 = $Q67), 0), MATCH(T$12, 'Build Scenarios'!$D$5:$O$5, 0))
* INDEX('Cost Data'!$N$1:$U$500, MATCH(1, ('Cost Data'!$B$1:$B$500 = $Q67) * ('Cost Data'!$C$1:$C$500 = $R67), 0), MATCH($C67, 'Cost Data'!$N$12:$U$12, 0)), 0)</f>
        <v>0</v>
      </c>
      <c r="U67" s="4" cm="1">
        <f t="array" aca="1" ref="U67" ca="1">IFERROR(INDEX('Build Scenarios'!$D$1:$O$510, MATCH(1, ('Build Scenarios'!$C$1:$C$510= $C67) * ('Build Scenarios'!$B$1:$B$510 = $Q67), 0), MATCH(U$12, 'Build Scenarios'!$D$5:$O$5, 0))
* INDEX('Cost Data'!$N$1:$U$500, MATCH(1, ('Cost Data'!$B$1:$B$500 = $Q67) * ('Cost Data'!$C$1:$C$500 = $R67), 0), MATCH($C67, 'Cost Data'!$N$12:$U$12, 0)), 0)</f>
        <v>0</v>
      </c>
      <c r="V67" s="4" cm="1">
        <f t="array" aca="1" ref="V67" ca="1">IFERROR(INDEX('Build Scenarios'!$D$1:$O$510, MATCH(1, ('Build Scenarios'!$C$1:$C$510= $C67) * ('Build Scenarios'!$B$1:$B$510 = $Q67), 0), MATCH(V$12, 'Build Scenarios'!$D$5:$O$5, 0))
* INDEX('Cost Data'!$N$1:$U$500, MATCH(1, ('Cost Data'!$B$1:$B$500 = $Q67) * ('Cost Data'!$C$1:$C$500 = $R67), 0), MATCH($C67, 'Cost Data'!$N$12:$U$12, 0)), 0)</f>
        <v>0</v>
      </c>
      <c r="W67" s="4" cm="1">
        <f t="array" aca="1" ref="W67" ca="1">IFERROR(INDEX('Build Scenarios'!$D$1:$O$510, MATCH(1, ('Build Scenarios'!$C$1:$C$510= $C67) * ('Build Scenarios'!$B$1:$B$510 = $Q67), 0), MATCH(W$12, 'Build Scenarios'!$D$5:$O$5, 0))
* INDEX('Cost Data'!$N$1:$U$500, MATCH(1, ('Cost Data'!$B$1:$B$500 = $Q67) * ('Cost Data'!$C$1:$C$500 = $R67), 0), MATCH($C67, 'Cost Data'!$N$12:$U$12, 0)), 0)</f>
        <v>0</v>
      </c>
      <c r="X67" s="4" cm="1">
        <f t="array" aca="1" ref="X67" ca="1">IFERROR(INDEX('Build Scenarios'!$D$1:$O$510, MATCH(1, ('Build Scenarios'!$C$1:$C$510= $C67) * ('Build Scenarios'!$B$1:$B$510 = $Q67), 0), MATCH(X$12, 'Build Scenarios'!$D$5:$O$5, 0))
* INDEX('Cost Data'!$N$1:$U$500, MATCH(1, ('Cost Data'!$B$1:$B$500 = $Q67) * ('Cost Data'!$C$1:$C$500 = $R67), 0), MATCH($C67, 'Cost Data'!$N$12:$U$12, 0)), 0)</f>
        <v>0</v>
      </c>
      <c r="Y67" s="4" cm="1">
        <f t="array" aca="1" ref="Y67" ca="1">IFERROR(INDEX('Build Scenarios'!$D$1:$O$510, MATCH(1, ('Build Scenarios'!$C$1:$C$510= $C67) * ('Build Scenarios'!$B$1:$B$510 = $Q67), 0), MATCH(Y$12, 'Build Scenarios'!$D$5:$O$5, 0))
* INDEX('Cost Data'!$N$1:$U$500, MATCH(1, ('Cost Data'!$B$1:$B$500 = $Q67) * ('Cost Data'!$C$1:$C$500 = $R67), 0), MATCH($C67, 'Cost Data'!$N$12:$U$12, 0)), 0)</f>
        <v>0</v>
      </c>
      <c r="Z67" s="4" cm="1">
        <f t="array" aca="1" ref="Z67" ca="1">IFERROR(INDEX('Build Scenarios'!$D$1:$O$510, MATCH(1, ('Build Scenarios'!$C$1:$C$510= $C67) * ('Build Scenarios'!$B$1:$B$510 = $Q67), 0), MATCH(Z$12, 'Build Scenarios'!$D$5:$O$5, 0))
* INDEX('Cost Data'!$N$1:$U$500, MATCH(1, ('Cost Data'!$B$1:$B$500 = $Q67) * ('Cost Data'!$C$1:$C$500 = $R67), 0), MATCH($C67, 'Cost Data'!$N$12:$U$12, 0)), 0)</f>
        <v>0</v>
      </c>
      <c r="AA67" s="4" cm="1">
        <f t="array" aca="1" ref="AA67" ca="1">IFERROR(INDEX('Build Scenarios'!$D$1:$O$510, MATCH(1, ('Build Scenarios'!$C$1:$C$510= $C67) * ('Build Scenarios'!$B$1:$B$510 = $Q67), 0), MATCH(AA$12, 'Build Scenarios'!$D$5:$O$5, 0))
* INDEX('Cost Data'!$N$1:$U$500, MATCH(1, ('Cost Data'!$B$1:$B$500 = $Q67) * ('Cost Data'!$C$1:$C$500 = $R67), 0), MATCH($C67, 'Cost Data'!$N$12:$U$12, 0)), 0)</f>
        <v>0</v>
      </c>
      <c r="AB67" s="4" cm="1">
        <f t="array" aca="1" ref="AB67" ca="1">IFERROR(INDEX('Build Scenarios'!$D$1:$O$510, MATCH(1, ('Build Scenarios'!$C$1:$C$510= $C67) * ('Build Scenarios'!$B$1:$B$510 = $Q67), 0), MATCH(AB$12, 'Build Scenarios'!$D$5:$O$5, 0))
* INDEX('Cost Data'!$N$1:$U$500, MATCH(1, ('Cost Data'!$B$1:$B$500 = $Q67) * ('Cost Data'!$C$1:$C$500 = $R67), 0), MATCH($C67, 'Cost Data'!$N$12:$U$12, 0)), 0)</f>
        <v>0</v>
      </c>
      <c r="AC67" s="4" cm="1">
        <f t="array" aca="1" ref="AC67" ca="1">IFERROR(INDEX('Build Scenarios'!$D$1:$O$510, MATCH(1, ('Build Scenarios'!$C$1:$C$510= $C67) * ('Build Scenarios'!$B$1:$B$510 = $Q67), 0), MATCH(AC$12, 'Build Scenarios'!$D$5:$O$5, 0))
* INDEX('Cost Data'!$N$1:$U$500, MATCH(1, ('Cost Data'!$B$1:$B$500 = $Q67) * ('Cost Data'!$C$1:$C$500 = $R67), 0), MATCH($C67, 'Cost Data'!$N$12:$U$12, 0)), 0)</f>
        <v>0</v>
      </c>
      <c r="AD67" s="4" cm="1">
        <f t="array" aca="1" ref="AD67" ca="1">IFERROR(INDEX('Build Scenarios'!$D$1:$O$510, MATCH(1, ('Build Scenarios'!$C$1:$C$510= $C67) * ('Build Scenarios'!$B$1:$B$510 = $Q67), 0), MATCH(AD$12, 'Build Scenarios'!$D$5:$O$5, 0))
* INDEX('Cost Data'!$N$1:$U$500, MATCH(1, ('Cost Data'!$B$1:$B$500 = $Q67) * ('Cost Data'!$C$1:$C$500 = $R67), 0), MATCH($C67, 'Cost Data'!$N$12:$U$12, 0)), 0)</f>
        <v>0</v>
      </c>
      <c r="AF67" s="11" t="str">
        <f t="shared" ref="AF67:AF73" si="38">AF66</f>
        <v>Humboldt Bay</v>
      </c>
      <c r="AG67" s="11" cm="1">
        <f t="array" aca="1" ref="AG67" ca="1">INDEX('Cost Scenario Settings'!$D$32:$L$101, MATCH(1, ('Cost Scenario Settings'!$C$32:$C$101 = $B67) * ('Cost Scenario Settings'!$B$32:$B$101 = AF67), 0), MATCH($C67, 'Cost Scenario Settings'!$D$31:$L$31, 0))</f>
        <v>0</v>
      </c>
      <c r="AH67" s="4" cm="1">
        <f t="array" aca="1" ref="AH67" ca="1">IFERROR(INDEX('Build Scenarios'!$D$1:$O$510, MATCH(1, ('Build Scenarios'!$C$1:$C$510= $C67) * ('Build Scenarios'!$B$1:$B$510 = $AF67), 0), MATCH(AH$12, 'Build Scenarios'!$D$5:$O$5, 0))
* INDEX('Cost Data'!$N$1:$U$500, MATCH(1, ('Cost Data'!$B$1:$B$500 = $AF67) * ('Cost Data'!$C$1:$C$500 = $AG67), 0), MATCH($C67, 'Cost Data'!$N$12:$U$12, 0)), 0)</f>
        <v>0</v>
      </c>
      <c r="AI67" s="4" cm="1">
        <f t="array" aca="1" ref="AI67" ca="1">IFERROR(INDEX('Build Scenarios'!$D$1:$O$510, MATCH(1, ('Build Scenarios'!$C$1:$C$510= $C67) * ('Build Scenarios'!$B$1:$B$510 = $AF67), 0), MATCH(AI$12, 'Build Scenarios'!$D$5:$O$5, 0))
* INDEX('Cost Data'!$N$1:$U$500, MATCH(1, ('Cost Data'!$B$1:$B$500 = $AF67) * ('Cost Data'!$C$1:$C$500 = $AG67), 0), MATCH($C67, 'Cost Data'!$N$12:$U$12, 0)), 0)</f>
        <v>0</v>
      </c>
      <c r="AJ67" s="4" cm="1">
        <f t="array" aca="1" ref="AJ67" ca="1">IFERROR(INDEX('Build Scenarios'!$D$1:$O$510, MATCH(1, ('Build Scenarios'!$C$1:$C$510= $C67) * ('Build Scenarios'!$B$1:$B$510 = $AF67), 0), MATCH(AJ$12, 'Build Scenarios'!$D$5:$O$5, 0))
* INDEX('Cost Data'!$N$1:$U$500, MATCH(1, ('Cost Data'!$B$1:$B$500 = $AF67) * ('Cost Data'!$C$1:$C$500 = $AG67), 0), MATCH($C67, 'Cost Data'!$N$12:$U$12, 0)), 0)</f>
        <v>0</v>
      </c>
      <c r="AK67" s="4" cm="1">
        <f t="array" aca="1" ref="AK67" ca="1">IFERROR(INDEX('Build Scenarios'!$D$1:$O$510, MATCH(1, ('Build Scenarios'!$C$1:$C$510= $C67) * ('Build Scenarios'!$B$1:$B$510 = $AF67), 0), MATCH(AK$12, 'Build Scenarios'!$D$5:$O$5, 0))
* INDEX('Cost Data'!$N$1:$U$500, MATCH(1, ('Cost Data'!$B$1:$B$500 = $AF67) * ('Cost Data'!$C$1:$C$500 = $AG67), 0), MATCH($C67, 'Cost Data'!$N$12:$U$12, 0)), 0)</f>
        <v>0</v>
      </c>
      <c r="AL67" s="4" cm="1">
        <f t="array" aca="1" ref="AL67" ca="1">IFERROR(INDEX('Build Scenarios'!$D$1:$O$510, MATCH(1, ('Build Scenarios'!$C$1:$C$510= $C67) * ('Build Scenarios'!$B$1:$B$510 = $AF67), 0), MATCH(AL$12, 'Build Scenarios'!$D$5:$O$5, 0))
* INDEX('Cost Data'!$N$1:$U$500, MATCH(1, ('Cost Data'!$B$1:$B$500 = $AF67) * ('Cost Data'!$C$1:$C$500 = $AG67), 0), MATCH($C67, 'Cost Data'!$N$12:$U$12, 0)), 0)</f>
        <v>0</v>
      </c>
      <c r="AM67" s="4" cm="1">
        <f t="array" aca="1" ref="AM67" ca="1">IFERROR(INDEX('Build Scenarios'!$D$1:$O$510, MATCH(1, ('Build Scenarios'!$C$1:$C$510= $C67) * ('Build Scenarios'!$B$1:$B$510 = $AF67), 0), MATCH(AM$12, 'Build Scenarios'!$D$5:$O$5, 0))
* INDEX('Cost Data'!$N$1:$U$500, MATCH(1, ('Cost Data'!$B$1:$B$500 = $AF67) * ('Cost Data'!$C$1:$C$500 = $AG67), 0), MATCH($C67, 'Cost Data'!$N$12:$U$12, 0)), 0)</f>
        <v>0</v>
      </c>
      <c r="AN67" s="4" cm="1">
        <f t="array" aca="1" ref="AN67" ca="1">IFERROR(INDEX('Build Scenarios'!$D$1:$O$510, MATCH(1, ('Build Scenarios'!$C$1:$C$510= $C67) * ('Build Scenarios'!$B$1:$B$510 = $AF67), 0), MATCH(AN$12, 'Build Scenarios'!$D$5:$O$5, 0))
* INDEX('Cost Data'!$N$1:$U$500, MATCH(1, ('Cost Data'!$B$1:$B$500 = $AF67) * ('Cost Data'!$C$1:$C$500 = $AG67), 0), MATCH($C67, 'Cost Data'!$N$12:$U$12, 0)), 0)</f>
        <v>0</v>
      </c>
      <c r="AO67" s="4" cm="1">
        <f t="array" aca="1" ref="AO67" ca="1">IFERROR(INDEX('Build Scenarios'!$D$1:$O$510, MATCH(1, ('Build Scenarios'!$C$1:$C$510= $C67) * ('Build Scenarios'!$B$1:$B$510 = $AF67), 0), MATCH(AO$12, 'Build Scenarios'!$D$5:$O$5, 0))
* INDEX('Cost Data'!$N$1:$U$500, MATCH(1, ('Cost Data'!$B$1:$B$500 = $AF67) * ('Cost Data'!$C$1:$C$500 = $AG67), 0), MATCH($C67, 'Cost Data'!$N$12:$U$12, 0)), 0)</f>
        <v>0</v>
      </c>
      <c r="AP67" s="4" cm="1">
        <f t="array" aca="1" ref="AP67" ca="1">IFERROR(INDEX('Build Scenarios'!$D$1:$O$510, MATCH(1, ('Build Scenarios'!$C$1:$C$510= $C67) * ('Build Scenarios'!$B$1:$B$510 = $AF67), 0), MATCH(AP$12, 'Build Scenarios'!$D$5:$O$5, 0))
* INDEX('Cost Data'!$N$1:$U$500, MATCH(1, ('Cost Data'!$B$1:$B$500 = $AF67) * ('Cost Data'!$C$1:$C$500 = $AG67), 0), MATCH($C67, 'Cost Data'!$N$12:$U$12, 0)), 0)</f>
        <v>0</v>
      </c>
      <c r="AQ67" s="4" cm="1">
        <f t="array" aca="1" ref="AQ67" ca="1">IFERROR(INDEX('Build Scenarios'!$D$1:$O$510, MATCH(1, ('Build Scenarios'!$C$1:$C$510= $C67) * ('Build Scenarios'!$B$1:$B$510 = $AF67), 0), MATCH(AQ$12, 'Build Scenarios'!$D$5:$O$5, 0))
* INDEX('Cost Data'!$N$1:$U$500, MATCH(1, ('Cost Data'!$B$1:$B$500 = $AF67) * ('Cost Data'!$C$1:$C$500 = $AG67), 0), MATCH($C67, 'Cost Data'!$N$12:$U$12, 0)), 0)</f>
        <v>0</v>
      </c>
      <c r="AR67" s="4" cm="1">
        <f t="array" aca="1" ref="AR67" ca="1">IFERROR(INDEX('Build Scenarios'!$D$1:$O$510, MATCH(1, ('Build Scenarios'!$C$1:$C$510= $C67) * ('Build Scenarios'!$B$1:$B$510 = $AF67), 0), MATCH(AR$12, 'Build Scenarios'!$D$5:$O$5, 0))
* INDEX('Cost Data'!$N$1:$U$500, MATCH(1, ('Cost Data'!$B$1:$B$500 = $AF67) * ('Cost Data'!$C$1:$C$500 = $AG67), 0), MATCH($C67, 'Cost Data'!$N$12:$U$12, 0)), 0)</f>
        <v>0</v>
      </c>
      <c r="AS67" s="4" cm="1">
        <f t="array" aca="1" ref="AS67" ca="1">IFERROR(INDEX('Build Scenarios'!$D$1:$O$510, MATCH(1, ('Build Scenarios'!$C$1:$C$510= $C67) * ('Build Scenarios'!$B$1:$B$510 = $AF67), 0), MATCH(AS$12, 'Build Scenarios'!$D$5:$O$5, 0))
* INDEX('Cost Data'!$N$1:$U$500, MATCH(1, ('Cost Data'!$B$1:$B$500 = $AF67) * ('Cost Data'!$C$1:$C$500 = $AG67), 0), MATCH($C67, 'Cost Data'!$N$12:$U$12, 0)), 0)</f>
        <v>0</v>
      </c>
      <c r="AU67" s="11" t="str">
        <f t="shared" ref="AU67:AU73" si="39">AU66</f>
        <v>Del Norte</v>
      </c>
      <c r="AV67" s="11" cm="1">
        <f t="array" aca="1" ref="AV67" ca="1">INDEX('Cost Scenario Settings'!$D$32:$L$101, MATCH(1, ('Cost Scenario Settings'!$C$32:$C$101 = $B67) * ('Cost Scenario Settings'!$B$32:$B$101 = AU67), 0), MATCH($C67, 'Cost Scenario Settings'!$D$31:$L$31, 0))</f>
        <v>0</v>
      </c>
      <c r="AW67" s="4" cm="1">
        <f t="array" aca="1" ref="AW67" ca="1">IFERROR(INDEX('Build Scenarios'!$D$1:$O$510, MATCH(1, ('Build Scenarios'!$C$1:$C$510= $C67) * ('Build Scenarios'!$B$1:$B$510 = $AU67), 0), MATCH(AW$12, 'Build Scenarios'!$D$5:$O$5, 0))
* INDEX('Cost Data'!$N$1:$U$500, MATCH(1, ('Cost Data'!$B$1:$B$500 = $AU67) * ('Cost Data'!$C$1:$C$500 = $AV67), 0), MATCH($C67, 'Cost Data'!$N$12:$U$12, 0)), 0)</f>
        <v>0</v>
      </c>
      <c r="AX67" s="4" cm="1">
        <f t="array" aca="1" ref="AX67" ca="1">IFERROR(INDEX('Build Scenarios'!$D$1:$O$510, MATCH(1, ('Build Scenarios'!$C$1:$C$510= $C67) * ('Build Scenarios'!$B$1:$B$510 = $AU67), 0), MATCH(AX$12, 'Build Scenarios'!$D$5:$O$5, 0))
* INDEX('Cost Data'!$N$1:$U$500, MATCH(1, ('Cost Data'!$B$1:$B$500 = $AU67) * ('Cost Data'!$C$1:$C$500 = $AV67), 0), MATCH($C67, 'Cost Data'!$N$12:$U$12, 0)), 0)</f>
        <v>0</v>
      </c>
      <c r="AY67" s="4" cm="1">
        <f t="array" aca="1" ref="AY67" ca="1">IFERROR(INDEX('Build Scenarios'!$D$1:$O$510, MATCH(1, ('Build Scenarios'!$C$1:$C$510= $C67) * ('Build Scenarios'!$B$1:$B$510 = $AU67), 0), MATCH(AY$12, 'Build Scenarios'!$D$5:$O$5, 0))
* INDEX('Cost Data'!$N$1:$U$500, MATCH(1, ('Cost Data'!$B$1:$B$500 = $AU67) * ('Cost Data'!$C$1:$C$500 = $AV67), 0), MATCH($C67, 'Cost Data'!$N$12:$U$12, 0)), 0)</f>
        <v>0</v>
      </c>
      <c r="AZ67" s="4" cm="1">
        <f t="array" aca="1" ref="AZ67" ca="1">IFERROR(INDEX('Build Scenarios'!$D$1:$O$510, MATCH(1, ('Build Scenarios'!$C$1:$C$510= $C67) * ('Build Scenarios'!$B$1:$B$510 = $AU67), 0), MATCH(AZ$12, 'Build Scenarios'!$D$5:$O$5, 0))
* INDEX('Cost Data'!$N$1:$U$500, MATCH(1, ('Cost Data'!$B$1:$B$500 = $AU67) * ('Cost Data'!$C$1:$C$500 = $AV67), 0), MATCH($C67, 'Cost Data'!$N$12:$U$12, 0)), 0)</f>
        <v>0</v>
      </c>
      <c r="BA67" s="4" cm="1">
        <f t="array" aca="1" ref="BA67" ca="1">IFERROR(INDEX('Build Scenarios'!$D$1:$O$510, MATCH(1, ('Build Scenarios'!$C$1:$C$510= $C67) * ('Build Scenarios'!$B$1:$B$510 = $AU67), 0), MATCH(BA$12, 'Build Scenarios'!$D$5:$O$5, 0))
* INDEX('Cost Data'!$N$1:$U$500, MATCH(1, ('Cost Data'!$B$1:$B$500 = $AU67) * ('Cost Data'!$C$1:$C$500 = $AV67), 0), MATCH($C67, 'Cost Data'!$N$12:$U$12, 0)), 0)</f>
        <v>0</v>
      </c>
      <c r="BB67" s="4" cm="1">
        <f t="array" aca="1" ref="BB67" ca="1">IFERROR(INDEX('Build Scenarios'!$D$1:$O$510, MATCH(1, ('Build Scenarios'!$C$1:$C$510= $C67) * ('Build Scenarios'!$B$1:$B$510 = $AU67), 0), MATCH(BB$12, 'Build Scenarios'!$D$5:$O$5, 0))
* INDEX('Cost Data'!$N$1:$U$500, MATCH(1, ('Cost Data'!$B$1:$B$500 = $AU67) * ('Cost Data'!$C$1:$C$500 = $AV67), 0), MATCH($C67, 'Cost Data'!$N$12:$U$12, 0)), 0)</f>
        <v>0</v>
      </c>
      <c r="BC67" s="4" cm="1">
        <f t="array" aca="1" ref="BC67" ca="1">IFERROR(INDEX('Build Scenarios'!$D$1:$O$510, MATCH(1, ('Build Scenarios'!$C$1:$C$510= $C67) * ('Build Scenarios'!$B$1:$B$510 = $AU67), 0), MATCH(BC$12, 'Build Scenarios'!$D$5:$O$5, 0))
* INDEX('Cost Data'!$N$1:$U$500, MATCH(1, ('Cost Data'!$B$1:$B$500 = $AU67) * ('Cost Data'!$C$1:$C$500 = $AV67), 0), MATCH($C67, 'Cost Data'!$N$12:$U$12, 0)), 0)</f>
        <v>0</v>
      </c>
      <c r="BD67" s="4" cm="1">
        <f t="array" aca="1" ref="BD67" ca="1">IFERROR(INDEX('Build Scenarios'!$D$1:$O$510, MATCH(1, ('Build Scenarios'!$C$1:$C$510= $C67) * ('Build Scenarios'!$B$1:$B$510 = $AU67), 0), MATCH(BD$12, 'Build Scenarios'!$D$5:$O$5, 0))
* INDEX('Cost Data'!$N$1:$U$500, MATCH(1, ('Cost Data'!$B$1:$B$500 = $AU67) * ('Cost Data'!$C$1:$C$500 = $AV67), 0), MATCH($C67, 'Cost Data'!$N$12:$U$12, 0)), 0)</f>
        <v>0</v>
      </c>
      <c r="BE67" s="4" cm="1">
        <f t="array" aca="1" ref="BE67" ca="1">IFERROR(INDEX('Build Scenarios'!$D$1:$O$510, MATCH(1, ('Build Scenarios'!$C$1:$C$510= $C67) * ('Build Scenarios'!$B$1:$B$510 = $AU67), 0), MATCH(BE$12, 'Build Scenarios'!$D$5:$O$5, 0))
* INDEX('Cost Data'!$N$1:$U$500, MATCH(1, ('Cost Data'!$B$1:$B$500 = $AU67) * ('Cost Data'!$C$1:$C$500 = $AV67), 0), MATCH($C67, 'Cost Data'!$N$12:$U$12, 0)), 0)</f>
        <v>0</v>
      </c>
      <c r="BF67" s="4" cm="1">
        <f t="array" aca="1" ref="BF67" ca="1">IFERROR(INDEX('Build Scenarios'!$D$1:$O$510, MATCH(1, ('Build Scenarios'!$C$1:$C$510= $C67) * ('Build Scenarios'!$B$1:$B$510 = $AU67), 0), MATCH(BF$12, 'Build Scenarios'!$D$5:$O$5, 0))
* INDEX('Cost Data'!$N$1:$U$500, MATCH(1, ('Cost Data'!$B$1:$B$500 = $AU67) * ('Cost Data'!$C$1:$C$500 = $AV67), 0), MATCH($C67, 'Cost Data'!$N$12:$U$12, 0)), 0)</f>
        <v>0</v>
      </c>
      <c r="BG67" s="4" cm="1">
        <f t="array" aca="1" ref="BG67" ca="1">IFERROR(INDEX('Build Scenarios'!$D$1:$O$510, MATCH(1, ('Build Scenarios'!$C$1:$C$510= $C67) * ('Build Scenarios'!$B$1:$B$510 = $AU67), 0), MATCH(BG$12, 'Build Scenarios'!$D$5:$O$5, 0))
* INDEX('Cost Data'!$N$1:$U$500, MATCH(1, ('Cost Data'!$B$1:$B$500 = $AU67) * ('Cost Data'!$C$1:$C$500 = $AV67), 0), MATCH($C67, 'Cost Data'!$N$12:$U$12, 0)), 0)</f>
        <v>0</v>
      </c>
      <c r="BH67" s="4" cm="1">
        <f t="array" aca="1" ref="BH67" ca="1">IFERROR(INDEX('Build Scenarios'!$D$1:$O$510, MATCH(1, ('Build Scenarios'!$C$1:$C$510= $C67) * ('Build Scenarios'!$B$1:$B$510 = $AU67), 0), MATCH(BH$12, 'Build Scenarios'!$D$5:$O$5, 0))
* INDEX('Cost Data'!$N$1:$U$500, MATCH(1, ('Cost Data'!$B$1:$B$500 = $AU67) * ('Cost Data'!$C$1:$C$500 = $AV67), 0), MATCH($C67, 'Cost Data'!$N$12:$U$12, 0)), 0)</f>
        <v>0</v>
      </c>
      <c r="BJ67" s="11" t="str">
        <f t="shared" ref="BJ67:BJ73" si="40">BJ66</f>
        <v>Cape Mendocino</v>
      </c>
      <c r="BK67" s="11" cm="1">
        <f t="array" aca="1" ref="BK67" ca="1">INDEX('Cost Scenario Settings'!$D$32:$L$101, MATCH(1, ('Cost Scenario Settings'!$C$32:$C$101 = $B67) * ('Cost Scenario Settings'!$B$32:$B$101 = BJ67), 0), MATCH($C67, 'Cost Scenario Settings'!$D$31:$L$31, 0))</f>
        <v>0</v>
      </c>
      <c r="BL67" s="4" cm="1">
        <f t="array" aca="1" ref="BL67" ca="1">IFERROR(INDEX('Build Scenarios'!$D$1:$O$510, MATCH(1, ('Build Scenarios'!$C$1:$C$510= $C67) * ('Build Scenarios'!$B$1:$B$510 = $BJ67), 0), MATCH(BL$12, 'Build Scenarios'!$D$5:$O$5, 0))
* INDEX('Cost Data'!$N$1:$U$500, MATCH(1, ('Cost Data'!$B$1:$B$500 = $BJ67) * ('Cost Data'!$C$1:$C$500 = $BK67), 0), MATCH($C67, 'Cost Data'!$N$12:$U$12, 0)), 0)</f>
        <v>0</v>
      </c>
      <c r="BM67" s="4" cm="1">
        <f t="array" aca="1" ref="BM67" ca="1">IFERROR(INDEX('Build Scenarios'!$D$1:$O$510, MATCH(1, ('Build Scenarios'!$C$1:$C$510= $C67) * ('Build Scenarios'!$B$1:$B$510 = $BJ67), 0), MATCH(BM$12, 'Build Scenarios'!$D$5:$O$5, 0))
* INDEX('Cost Data'!$N$1:$U$500, MATCH(1, ('Cost Data'!$B$1:$B$500 = $BJ67) * ('Cost Data'!$C$1:$C$500 = $BK67), 0), MATCH($C67, 'Cost Data'!$N$12:$U$12, 0)), 0)</f>
        <v>0</v>
      </c>
      <c r="BN67" s="4" cm="1">
        <f t="array" aca="1" ref="BN67" ca="1">IFERROR(INDEX('Build Scenarios'!$D$1:$O$510, MATCH(1, ('Build Scenarios'!$C$1:$C$510= $C67) * ('Build Scenarios'!$B$1:$B$510 = $BJ67), 0), MATCH(BN$12, 'Build Scenarios'!$D$5:$O$5, 0))
* INDEX('Cost Data'!$N$1:$U$500, MATCH(1, ('Cost Data'!$B$1:$B$500 = $BJ67) * ('Cost Data'!$C$1:$C$500 = $BK67), 0), MATCH($C67, 'Cost Data'!$N$12:$U$12, 0)), 0)</f>
        <v>0</v>
      </c>
      <c r="BO67" s="4" cm="1">
        <f t="array" aca="1" ref="BO67" ca="1">IFERROR(INDEX('Build Scenarios'!$D$1:$O$510, MATCH(1, ('Build Scenarios'!$C$1:$C$510= $C67) * ('Build Scenarios'!$B$1:$B$510 = $BJ67), 0), MATCH(BO$12, 'Build Scenarios'!$D$5:$O$5, 0))
* INDEX('Cost Data'!$N$1:$U$500, MATCH(1, ('Cost Data'!$B$1:$B$500 = $BJ67) * ('Cost Data'!$C$1:$C$500 = $BK67), 0), MATCH($C67, 'Cost Data'!$N$12:$U$12, 0)), 0)</f>
        <v>0</v>
      </c>
      <c r="BP67" s="4" cm="1">
        <f t="array" aca="1" ref="BP67" ca="1">IFERROR(INDEX('Build Scenarios'!$D$1:$O$510, MATCH(1, ('Build Scenarios'!$C$1:$C$510= $C67) * ('Build Scenarios'!$B$1:$B$510 = $BJ67), 0), MATCH(BP$12, 'Build Scenarios'!$D$5:$O$5, 0))
* INDEX('Cost Data'!$N$1:$U$500, MATCH(1, ('Cost Data'!$B$1:$B$500 = $BJ67) * ('Cost Data'!$C$1:$C$500 = $BK67), 0), MATCH($C67, 'Cost Data'!$N$12:$U$12, 0)), 0)</f>
        <v>0</v>
      </c>
      <c r="BQ67" s="4" cm="1">
        <f t="array" aca="1" ref="BQ67" ca="1">IFERROR(INDEX('Build Scenarios'!$D$1:$O$510, MATCH(1, ('Build Scenarios'!$C$1:$C$510= $C67) * ('Build Scenarios'!$B$1:$B$510 = $BJ67), 0), MATCH(BQ$12, 'Build Scenarios'!$D$5:$O$5, 0))
* INDEX('Cost Data'!$N$1:$U$500, MATCH(1, ('Cost Data'!$B$1:$B$500 = $BJ67) * ('Cost Data'!$C$1:$C$500 = $BK67), 0), MATCH($C67, 'Cost Data'!$N$12:$U$12, 0)), 0)</f>
        <v>0</v>
      </c>
      <c r="BR67" s="4" cm="1">
        <f t="array" aca="1" ref="BR67" ca="1">IFERROR(INDEX('Build Scenarios'!$D$1:$O$510, MATCH(1, ('Build Scenarios'!$C$1:$C$510= $C67) * ('Build Scenarios'!$B$1:$B$510 = $BJ67), 0), MATCH(BR$12, 'Build Scenarios'!$D$5:$O$5, 0))
* INDEX('Cost Data'!$N$1:$U$500, MATCH(1, ('Cost Data'!$B$1:$B$500 = $BJ67) * ('Cost Data'!$C$1:$C$500 = $BK67), 0), MATCH($C67, 'Cost Data'!$N$12:$U$12, 0)), 0)</f>
        <v>0</v>
      </c>
      <c r="BS67" s="4" cm="1">
        <f t="array" aca="1" ref="BS67" ca="1">IFERROR(INDEX('Build Scenarios'!$D$1:$O$510, MATCH(1, ('Build Scenarios'!$C$1:$C$510= $C67) * ('Build Scenarios'!$B$1:$B$510 = $BJ67), 0), MATCH(BS$12, 'Build Scenarios'!$D$5:$O$5, 0))
* INDEX('Cost Data'!$N$1:$U$500, MATCH(1, ('Cost Data'!$B$1:$B$500 = $BJ67) * ('Cost Data'!$C$1:$C$500 = $BK67), 0), MATCH($C67, 'Cost Data'!$N$12:$U$12, 0)), 0)</f>
        <v>0</v>
      </c>
      <c r="BT67" s="4" cm="1">
        <f t="array" aca="1" ref="BT67" ca="1">IFERROR(INDEX('Build Scenarios'!$D$1:$O$510, MATCH(1, ('Build Scenarios'!$C$1:$C$510= $C67) * ('Build Scenarios'!$B$1:$B$510 = $BJ67), 0), MATCH(BT$12, 'Build Scenarios'!$D$5:$O$5, 0))
* INDEX('Cost Data'!$N$1:$U$500, MATCH(1, ('Cost Data'!$B$1:$B$500 = $BJ67) * ('Cost Data'!$C$1:$C$500 = $BK67), 0), MATCH($C67, 'Cost Data'!$N$12:$U$12, 0)), 0)</f>
        <v>0</v>
      </c>
      <c r="BU67" s="4" cm="1">
        <f t="array" aca="1" ref="BU67" ca="1">IFERROR(INDEX('Build Scenarios'!$D$1:$O$510, MATCH(1, ('Build Scenarios'!$C$1:$C$510= $C67) * ('Build Scenarios'!$B$1:$B$510 = $BJ67), 0), MATCH(BU$12, 'Build Scenarios'!$D$5:$O$5, 0))
* INDEX('Cost Data'!$N$1:$U$500, MATCH(1, ('Cost Data'!$B$1:$B$500 = $BJ67) * ('Cost Data'!$C$1:$C$500 = $BK67), 0), MATCH($C67, 'Cost Data'!$N$12:$U$12, 0)), 0)</f>
        <v>0</v>
      </c>
      <c r="BV67" s="4" cm="1">
        <f t="array" aca="1" ref="BV67" ca="1">IFERROR(INDEX('Build Scenarios'!$D$1:$O$510, MATCH(1, ('Build Scenarios'!$C$1:$C$510= $C67) * ('Build Scenarios'!$B$1:$B$510 = $BJ67), 0), MATCH(BV$12, 'Build Scenarios'!$D$5:$O$5, 0))
* INDEX('Cost Data'!$N$1:$U$500, MATCH(1, ('Cost Data'!$B$1:$B$500 = $BJ67) * ('Cost Data'!$C$1:$C$500 = $BK67), 0), MATCH($C67, 'Cost Data'!$N$12:$U$12, 0)), 0)</f>
        <v>0</v>
      </c>
      <c r="BW67" s="4" cm="1">
        <f t="array" aca="1" ref="BW67" ca="1">IFERROR(INDEX('Build Scenarios'!$D$1:$O$510, MATCH(1, ('Build Scenarios'!$C$1:$C$510= $C67) * ('Build Scenarios'!$B$1:$B$510 = $BJ67), 0), MATCH(BW$12, 'Build Scenarios'!$D$5:$O$5, 0))
* INDEX('Cost Data'!$N$1:$U$500, MATCH(1, ('Cost Data'!$B$1:$B$500 = $BJ67) * ('Cost Data'!$C$1:$C$500 = $BK67), 0), MATCH($C67, 'Cost Data'!$N$12:$U$12, 0)), 0)</f>
        <v>0</v>
      </c>
    </row>
    <row r="68" spans="2:75" x14ac:dyDescent="0.2">
      <c r="B68" s="11">
        <f t="shared" ca="1" si="36"/>
        <v>0</v>
      </c>
      <c r="C68" s="8" t="s">
        <v>57</v>
      </c>
      <c r="D68" s="4">
        <f t="shared" ca="1" si="35"/>
        <v>0</v>
      </c>
      <c r="E68" s="4">
        <f t="shared" ca="1" si="35"/>
        <v>0</v>
      </c>
      <c r="F68" s="4">
        <f t="shared" ca="1" si="35"/>
        <v>0</v>
      </c>
      <c r="G68" s="4">
        <f t="shared" ca="1" si="35"/>
        <v>0</v>
      </c>
      <c r="H68" s="4">
        <f t="shared" ca="1" si="35"/>
        <v>0</v>
      </c>
      <c r="I68" s="4">
        <f t="shared" ca="1" si="35"/>
        <v>0</v>
      </c>
      <c r="J68" s="4">
        <f t="shared" ca="1" si="35"/>
        <v>0</v>
      </c>
      <c r="K68" s="4">
        <f t="shared" ca="1" si="35"/>
        <v>0</v>
      </c>
      <c r="L68" s="4">
        <f t="shared" ca="1" si="35"/>
        <v>0</v>
      </c>
      <c r="M68" s="4">
        <f t="shared" ca="1" si="35"/>
        <v>0</v>
      </c>
      <c r="N68" s="4">
        <f t="shared" ca="1" si="35"/>
        <v>0</v>
      </c>
      <c r="O68" s="4">
        <f t="shared" ca="1" si="35"/>
        <v>0</v>
      </c>
      <c r="Q68" s="11" t="str">
        <f t="shared" si="37"/>
        <v>Morro Bay</v>
      </c>
      <c r="R68" s="11" cm="1">
        <f t="array" aca="1" ref="R68" ca="1">INDEX('Cost Scenario Settings'!$D$32:$L$101, MATCH(1, ('Cost Scenario Settings'!$C$32:$C$101 = $B68) * ('Cost Scenario Settings'!$B$32:$B$101 = Q68), 0), MATCH($C68, 'Cost Scenario Settings'!$D$31:$L$31, 0))</f>
        <v>0</v>
      </c>
      <c r="S68" s="4" cm="1">
        <f t="array" aca="1" ref="S68" ca="1">IFERROR(INDEX('Build Scenarios'!$D$1:$O$510, MATCH(1, ('Build Scenarios'!$C$1:$C$510= $C68) * ('Build Scenarios'!$B$1:$B$510 = $Q68), 0), MATCH(S$12, 'Build Scenarios'!$D$5:$O$5, 0))
* INDEX('Cost Data'!$N$1:$U$500, MATCH(1, ('Cost Data'!$B$1:$B$500 = $Q68) * ('Cost Data'!$C$1:$C$500 = $R68), 0), MATCH($C68, 'Cost Data'!$N$12:$U$12, 0)), 0)</f>
        <v>0</v>
      </c>
      <c r="T68" s="4" cm="1">
        <f t="array" aca="1" ref="T68" ca="1">IFERROR(INDEX('Build Scenarios'!$D$1:$O$510, MATCH(1, ('Build Scenarios'!$C$1:$C$510= $C68) * ('Build Scenarios'!$B$1:$B$510 = $Q68), 0), MATCH(T$12, 'Build Scenarios'!$D$5:$O$5, 0))
* INDEX('Cost Data'!$N$1:$U$500, MATCH(1, ('Cost Data'!$B$1:$B$500 = $Q68) * ('Cost Data'!$C$1:$C$500 = $R68), 0), MATCH($C68, 'Cost Data'!$N$12:$U$12, 0)), 0)</f>
        <v>0</v>
      </c>
      <c r="U68" s="4" cm="1">
        <f t="array" aca="1" ref="U68" ca="1">IFERROR(INDEX('Build Scenarios'!$D$1:$O$510, MATCH(1, ('Build Scenarios'!$C$1:$C$510= $C68) * ('Build Scenarios'!$B$1:$B$510 = $Q68), 0), MATCH(U$12, 'Build Scenarios'!$D$5:$O$5, 0))
* INDEX('Cost Data'!$N$1:$U$500, MATCH(1, ('Cost Data'!$B$1:$B$500 = $Q68) * ('Cost Data'!$C$1:$C$500 = $R68), 0), MATCH($C68, 'Cost Data'!$N$12:$U$12, 0)), 0)</f>
        <v>0</v>
      </c>
      <c r="V68" s="4" cm="1">
        <f t="array" aca="1" ref="V68" ca="1">IFERROR(INDEX('Build Scenarios'!$D$1:$O$510, MATCH(1, ('Build Scenarios'!$C$1:$C$510= $C68) * ('Build Scenarios'!$B$1:$B$510 = $Q68), 0), MATCH(V$12, 'Build Scenarios'!$D$5:$O$5, 0))
* INDEX('Cost Data'!$N$1:$U$500, MATCH(1, ('Cost Data'!$B$1:$B$500 = $Q68) * ('Cost Data'!$C$1:$C$500 = $R68), 0), MATCH($C68, 'Cost Data'!$N$12:$U$12, 0)), 0)</f>
        <v>0</v>
      </c>
      <c r="W68" s="4" cm="1">
        <f t="array" aca="1" ref="W68" ca="1">IFERROR(INDEX('Build Scenarios'!$D$1:$O$510, MATCH(1, ('Build Scenarios'!$C$1:$C$510= $C68) * ('Build Scenarios'!$B$1:$B$510 = $Q68), 0), MATCH(W$12, 'Build Scenarios'!$D$5:$O$5, 0))
* INDEX('Cost Data'!$N$1:$U$500, MATCH(1, ('Cost Data'!$B$1:$B$500 = $Q68) * ('Cost Data'!$C$1:$C$500 = $R68), 0), MATCH($C68, 'Cost Data'!$N$12:$U$12, 0)), 0)</f>
        <v>0</v>
      </c>
      <c r="X68" s="4" cm="1">
        <f t="array" aca="1" ref="X68" ca="1">IFERROR(INDEX('Build Scenarios'!$D$1:$O$510, MATCH(1, ('Build Scenarios'!$C$1:$C$510= $C68) * ('Build Scenarios'!$B$1:$B$510 = $Q68), 0), MATCH(X$12, 'Build Scenarios'!$D$5:$O$5, 0))
* INDEX('Cost Data'!$N$1:$U$500, MATCH(1, ('Cost Data'!$B$1:$B$500 = $Q68) * ('Cost Data'!$C$1:$C$500 = $R68), 0), MATCH($C68, 'Cost Data'!$N$12:$U$12, 0)), 0)</f>
        <v>0</v>
      </c>
      <c r="Y68" s="4" cm="1">
        <f t="array" aca="1" ref="Y68" ca="1">IFERROR(INDEX('Build Scenarios'!$D$1:$O$510, MATCH(1, ('Build Scenarios'!$C$1:$C$510= $C68) * ('Build Scenarios'!$B$1:$B$510 = $Q68), 0), MATCH(Y$12, 'Build Scenarios'!$D$5:$O$5, 0))
* INDEX('Cost Data'!$N$1:$U$500, MATCH(1, ('Cost Data'!$B$1:$B$500 = $Q68) * ('Cost Data'!$C$1:$C$500 = $R68), 0), MATCH($C68, 'Cost Data'!$N$12:$U$12, 0)), 0)</f>
        <v>0</v>
      </c>
      <c r="Z68" s="4" cm="1">
        <f t="array" aca="1" ref="Z68" ca="1">IFERROR(INDEX('Build Scenarios'!$D$1:$O$510, MATCH(1, ('Build Scenarios'!$C$1:$C$510= $C68) * ('Build Scenarios'!$B$1:$B$510 = $Q68), 0), MATCH(Z$12, 'Build Scenarios'!$D$5:$O$5, 0))
* INDEX('Cost Data'!$N$1:$U$500, MATCH(1, ('Cost Data'!$B$1:$B$500 = $Q68) * ('Cost Data'!$C$1:$C$500 = $R68), 0), MATCH($C68, 'Cost Data'!$N$12:$U$12, 0)), 0)</f>
        <v>0</v>
      </c>
      <c r="AA68" s="4" cm="1">
        <f t="array" aca="1" ref="AA68" ca="1">IFERROR(INDEX('Build Scenarios'!$D$1:$O$510, MATCH(1, ('Build Scenarios'!$C$1:$C$510= $C68) * ('Build Scenarios'!$B$1:$B$510 = $Q68), 0), MATCH(AA$12, 'Build Scenarios'!$D$5:$O$5, 0))
* INDEX('Cost Data'!$N$1:$U$500, MATCH(1, ('Cost Data'!$B$1:$B$500 = $Q68) * ('Cost Data'!$C$1:$C$500 = $R68), 0), MATCH($C68, 'Cost Data'!$N$12:$U$12, 0)), 0)</f>
        <v>0</v>
      </c>
      <c r="AB68" s="4" cm="1">
        <f t="array" aca="1" ref="AB68" ca="1">IFERROR(INDEX('Build Scenarios'!$D$1:$O$510, MATCH(1, ('Build Scenarios'!$C$1:$C$510= $C68) * ('Build Scenarios'!$B$1:$B$510 = $Q68), 0), MATCH(AB$12, 'Build Scenarios'!$D$5:$O$5, 0))
* INDEX('Cost Data'!$N$1:$U$500, MATCH(1, ('Cost Data'!$B$1:$B$500 = $Q68) * ('Cost Data'!$C$1:$C$500 = $R68), 0), MATCH($C68, 'Cost Data'!$N$12:$U$12, 0)), 0)</f>
        <v>0</v>
      </c>
      <c r="AC68" s="4" cm="1">
        <f t="array" aca="1" ref="AC68" ca="1">IFERROR(INDEX('Build Scenarios'!$D$1:$O$510, MATCH(1, ('Build Scenarios'!$C$1:$C$510= $C68) * ('Build Scenarios'!$B$1:$B$510 = $Q68), 0), MATCH(AC$12, 'Build Scenarios'!$D$5:$O$5, 0))
* INDEX('Cost Data'!$N$1:$U$500, MATCH(1, ('Cost Data'!$B$1:$B$500 = $Q68) * ('Cost Data'!$C$1:$C$500 = $R68), 0), MATCH($C68, 'Cost Data'!$N$12:$U$12, 0)), 0)</f>
        <v>0</v>
      </c>
      <c r="AD68" s="4" cm="1">
        <f t="array" aca="1" ref="AD68" ca="1">IFERROR(INDEX('Build Scenarios'!$D$1:$O$510, MATCH(1, ('Build Scenarios'!$C$1:$C$510= $C68) * ('Build Scenarios'!$B$1:$B$510 = $Q68), 0), MATCH(AD$12, 'Build Scenarios'!$D$5:$O$5, 0))
* INDEX('Cost Data'!$N$1:$U$500, MATCH(1, ('Cost Data'!$B$1:$B$500 = $Q68) * ('Cost Data'!$C$1:$C$500 = $R68), 0), MATCH($C68, 'Cost Data'!$N$12:$U$12, 0)), 0)</f>
        <v>0</v>
      </c>
      <c r="AF68" s="11" t="str">
        <f t="shared" si="38"/>
        <v>Humboldt Bay</v>
      </c>
      <c r="AG68" s="11" cm="1">
        <f t="array" aca="1" ref="AG68" ca="1">INDEX('Cost Scenario Settings'!$D$32:$L$101, MATCH(1, ('Cost Scenario Settings'!$C$32:$C$101 = $B68) * ('Cost Scenario Settings'!$B$32:$B$101 = AF68), 0), MATCH($C68, 'Cost Scenario Settings'!$D$31:$L$31, 0))</f>
        <v>0</v>
      </c>
      <c r="AH68" s="4" cm="1">
        <f t="array" aca="1" ref="AH68" ca="1">IFERROR(INDEX('Build Scenarios'!$D$1:$O$510, MATCH(1, ('Build Scenarios'!$C$1:$C$510= $C68) * ('Build Scenarios'!$B$1:$B$510 = $AF68), 0), MATCH(AH$12, 'Build Scenarios'!$D$5:$O$5, 0))
* INDEX('Cost Data'!$N$1:$U$500, MATCH(1, ('Cost Data'!$B$1:$B$500 = $AF68) * ('Cost Data'!$C$1:$C$500 = $AG68), 0), MATCH($C68, 'Cost Data'!$N$12:$U$12, 0)), 0)</f>
        <v>0</v>
      </c>
      <c r="AI68" s="4" cm="1">
        <f t="array" aca="1" ref="AI68" ca="1">IFERROR(INDEX('Build Scenarios'!$D$1:$O$510, MATCH(1, ('Build Scenarios'!$C$1:$C$510= $C68) * ('Build Scenarios'!$B$1:$B$510 = $AF68), 0), MATCH(AI$12, 'Build Scenarios'!$D$5:$O$5, 0))
* INDEX('Cost Data'!$N$1:$U$500, MATCH(1, ('Cost Data'!$B$1:$B$500 = $AF68) * ('Cost Data'!$C$1:$C$500 = $AG68), 0), MATCH($C68, 'Cost Data'!$N$12:$U$12, 0)), 0)</f>
        <v>0</v>
      </c>
      <c r="AJ68" s="4" cm="1">
        <f t="array" aca="1" ref="AJ68" ca="1">IFERROR(INDEX('Build Scenarios'!$D$1:$O$510, MATCH(1, ('Build Scenarios'!$C$1:$C$510= $C68) * ('Build Scenarios'!$B$1:$B$510 = $AF68), 0), MATCH(AJ$12, 'Build Scenarios'!$D$5:$O$5, 0))
* INDEX('Cost Data'!$N$1:$U$500, MATCH(1, ('Cost Data'!$B$1:$B$500 = $AF68) * ('Cost Data'!$C$1:$C$500 = $AG68), 0), MATCH($C68, 'Cost Data'!$N$12:$U$12, 0)), 0)</f>
        <v>0</v>
      </c>
      <c r="AK68" s="4" cm="1">
        <f t="array" aca="1" ref="AK68" ca="1">IFERROR(INDEX('Build Scenarios'!$D$1:$O$510, MATCH(1, ('Build Scenarios'!$C$1:$C$510= $C68) * ('Build Scenarios'!$B$1:$B$510 = $AF68), 0), MATCH(AK$12, 'Build Scenarios'!$D$5:$O$5, 0))
* INDEX('Cost Data'!$N$1:$U$500, MATCH(1, ('Cost Data'!$B$1:$B$500 = $AF68) * ('Cost Data'!$C$1:$C$500 = $AG68), 0), MATCH($C68, 'Cost Data'!$N$12:$U$12, 0)), 0)</f>
        <v>0</v>
      </c>
      <c r="AL68" s="4" cm="1">
        <f t="array" aca="1" ref="AL68" ca="1">IFERROR(INDEX('Build Scenarios'!$D$1:$O$510, MATCH(1, ('Build Scenarios'!$C$1:$C$510= $C68) * ('Build Scenarios'!$B$1:$B$510 = $AF68), 0), MATCH(AL$12, 'Build Scenarios'!$D$5:$O$5, 0))
* INDEX('Cost Data'!$N$1:$U$500, MATCH(1, ('Cost Data'!$B$1:$B$500 = $AF68) * ('Cost Data'!$C$1:$C$500 = $AG68), 0), MATCH($C68, 'Cost Data'!$N$12:$U$12, 0)), 0)</f>
        <v>0</v>
      </c>
      <c r="AM68" s="4" cm="1">
        <f t="array" aca="1" ref="AM68" ca="1">IFERROR(INDEX('Build Scenarios'!$D$1:$O$510, MATCH(1, ('Build Scenarios'!$C$1:$C$510= $C68) * ('Build Scenarios'!$B$1:$B$510 = $AF68), 0), MATCH(AM$12, 'Build Scenarios'!$D$5:$O$5, 0))
* INDEX('Cost Data'!$N$1:$U$500, MATCH(1, ('Cost Data'!$B$1:$B$500 = $AF68) * ('Cost Data'!$C$1:$C$500 = $AG68), 0), MATCH($C68, 'Cost Data'!$N$12:$U$12, 0)), 0)</f>
        <v>0</v>
      </c>
      <c r="AN68" s="4" cm="1">
        <f t="array" aca="1" ref="AN68" ca="1">IFERROR(INDEX('Build Scenarios'!$D$1:$O$510, MATCH(1, ('Build Scenarios'!$C$1:$C$510= $C68) * ('Build Scenarios'!$B$1:$B$510 = $AF68), 0), MATCH(AN$12, 'Build Scenarios'!$D$5:$O$5, 0))
* INDEX('Cost Data'!$N$1:$U$500, MATCH(1, ('Cost Data'!$B$1:$B$500 = $AF68) * ('Cost Data'!$C$1:$C$500 = $AG68), 0), MATCH($C68, 'Cost Data'!$N$12:$U$12, 0)), 0)</f>
        <v>0</v>
      </c>
      <c r="AO68" s="4" cm="1">
        <f t="array" aca="1" ref="AO68" ca="1">IFERROR(INDEX('Build Scenarios'!$D$1:$O$510, MATCH(1, ('Build Scenarios'!$C$1:$C$510= $C68) * ('Build Scenarios'!$B$1:$B$510 = $AF68), 0), MATCH(AO$12, 'Build Scenarios'!$D$5:$O$5, 0))
* INDEX('Cost Data'!$N$1:$U$500, MATCH(1, ('Cost Data'!$B$1:$B$500 = $AF68) * ('Cost Data'!$C$1:$C$500 = $AG68), 0), MATCH($C68, 'Cost Data'!$N$12:$U$12, 0)), 0)</f>
        <v>0</v>
      </c>
      <c r="AP68" s="4" cm="1">
        <f t="array" aca="1" ref="AP68" ca="1">IFERROR(INDEX('Build Scenarios'!$D$1:$O$510, MATCH(1, ('Build Scenarios'!$C$1:$C$510= $C68) * ('Build Scenarios'!$B$1:$B$510 = $AF68), 0), MATCH(AP$12, 'Build Scenarios'!$D$5:$O$5, 0))
* INDEX('Cost Data'!$N$1:$U$500, MATCH(1, ('Cost Data'!$B$1:$B$500 = $AF68) * ('Cost Data'!$C$1:$C$500 = $AG68), 0), MATCH($C68, 'Cost Data'!$N$12:$U$12, 0)), 0)</f>
        <v>0</v>
      </c>
      <c r="AQ68" s="4" cm="1">
        <f t="array" aca="1" ref="AQ68" ca="1">IFERROR(INDEX('Build Scenarios'!$D$1:$O$510, MATCH(1, ('Build Scenarios'!$C$1:$C$510= $C68) * ('Build Scenarios'!$B$1:$B$510 = $AF68), 0), MATCH(AQ$12, 'Build Scenarios'!$D$5:$O$5, 0))
* INDEX('Cost Data'!$N$1:$U$500, MATCH(1, ('Cost Data'!$B$1:$B$500 = $AF68) * ('Cost Data'!$C$1:$C$500 = $AG68), 0), MATCH($C68, 'Cost Data'!$N$12:$U$12, 0)), 0)</f>
        <v>0</v>
      </c>
      <c r="AR68" s="4" cm="1">
        <f t="array" aca="1" ref="AR68" ca="1">IFERROR(INDEX('Build Scenarios'!$D$1:$O$510, MATCH(1, ('Build Scenarios'!$C$1:$C$510= $C68) * ('Build Scenarios'!$B$1:$B$510 = $AF68), 0), MATCH(AR$12, 'Build Scenarios'!$D$5:$O$5, 0))
* INDEX('Cost Data'!$N$1:$U$500, MATCH(1, ('Cost Data'!$B$1:$B$500 = $AF68) * ('Cost Data'!$C$1:$C$500 = $AG68), 0), MATCH($C68, 'Cost Data'!$N$12:$U$12, 0)), 0)</f>
        <v>0</v>
      </c>
      <c r="AS68" s="4" cm="1">
        <f t="array" aca="1" ref="AS68" ca="1">IFERROR(INDEX('Build Scenarios'!$D$1:$O$510, MATCH(1, ('Build Scenarios'!$C$1:$C$510= $C68) * ('Build Scenarios'!$B$1:$B$510 = $AF68), 0), MATCH(AS$12, 'Build Scenarios'!$D$5:$O$5, 0))
* INDEX('Cost Data'!$N$1:$U$500, MATCH(1, ('Cost Data'!$B$1:$B$500 = $AF68) * ('Cost Data'!$C$1:$C$500 = $AG68), 0), MATCH($C68, 'Cost Data'!$N$12:$U$12, 0)), 0)</f>
        <v>0</v>
      </c>
      <c r="AU68" s="11" t="str">
        <f t="shared" si="39"/>
        <v>Del Norte</v>
      </c>
      <c r="AV68" s="11" cm="1">
        <f t="array" aca="1" ref="AV68" ca="1">INDEX('Cost Scenario Settings'!$D$32:$L$101, MATCH(1, ('Cost Scenario Settings'!$C$32:$C$101 = $B68) * ('Cost Scenario Settings'!$B$32:$B$101 = AU68), 0), MATCH($C68, 'Cost Scenario Settings'!$D$31:$L$31, 0))</f>
        <v>0</v>
      </c>
      <c r="AW68" s="4" cm="1">
        <f t="array" aca="1" ref="AW68" ca="1">IFERROR(INDEX('Build Scenarios'!$D$1:$O$510, MATCH(1, ('Build Scenarios'!$C$1:$C$510= $C68) * ('Build Scenarios'!$B$1:$B$510 = $AU68), 0), MATCH(AW$12, 'Build Scenarios'!$D$5:$O$5, 0))
* INDEX('Cost Data'!$N$1:$U$500, MATCH(1, ('Cost Data'!$B$1:$B$500 = $AU68) * ('Cost Data'!$C$1:$C$500 = $AV68), 0), MATCH($C68, 'Cost Data'!$N$12:$U$12, 0)), 0)</f>
        <v>0</v>
      </c>
      <c r="AX68" s="4" cm="1">
        <f t="array" aca="1" ref="AX68" ca="1">IFERROR(INDEX('Build Scenarios'!$D$1:$O$510, MATCH(1, ('Build Scenarios'!$C$1:$C$510= $C68) * ('Build Scenarios'!$B$1:$B$510 = $AU68), 0), MATCH(AX$12, 'Build Scenarios'!$D$5:$O$5, 0))
* INDEX('Cost Data'!$N$1:$U$500, MATCH(1, ('Cost Data'!$B$1:$B$500 = $AU68) * ('Cost Data'!$C$1:$C$500 = $AV68), 0), MATCH($C68, 'Cost Data'!$N$12:$U$12, 0)), 0)</f>
        <v>0</v>
      </c>
      <c r="AY68" s="4" cm="1">
        <f t="array" aca="1" ref="AY68" ca="1">IFERROR(INDEX('Build Scenarios'!$D$1:$O$510, MATCH(1, ('Build Scenarios'!$C$1:$C$510= $C68) * ('Build Scenarios'!$B$1:$B$510 = $AU68), 0), MATCH(AY$12, 'Build Scenarios'!$D$5:$O$5, 0))
* INDEX('Cost Data'!$N$1:$U$500, MATCH(1, ('Cost Data'!$B$1:$B$500 = $AU68) * ('Cost Data'!$C$1:$C$500 = $AV68), 0), MATCH($C68, 'Cost Data'!$N$12:$U$12, 0)), 0)</f>
        <v>0</v>
      </c>
      <c r="AZ68" s="4" cm="1">
        <f t="array" aca="1" ref="AZ68" ca="1">IFERROR(INDEX('Build Scenarios'!$D$1:$O$510, MATCH(1, ('Build Scenarios'!$C$1:$C$510= $C68) * ('Build Scenarios'!$B$1:$B$510 = $AU68), 0), MATCH(AZ$12, 'Build Scenarios'!$D$5:$O$5, 0))
* INDEX('Cost Data'!$N$1:$U$500, MATCH(1, ('Cost Data'!$B$1:$B$500 = $AU68) * ('Cost Data'!$C$1:$C$500 = $AV68), 0), MATCH($C68, 'Cost Data'!$N$12:$U$12, 0)), 0)</f>
        <v>0</v>
      </c>
      <c r="BA68" s="4" cm="1">
        <f t="array" aca="1" ref="BA68" ca="1">IFERROR(INDEX('Build Scenarios'!$D$1:$O$510, MATCH(1, ('Build Scenarios'!$C$1:$C$510= $C68) * ('Build Scenarios'!$B$1:$B$510 = $AU68), 0), MATCH(BA$12, 'Build Scenarios'!$D$5:$O$5, 0))
* INDEX('Cost Data'!$N$1:$U$500, MATCH(1, ('Cost Data'!$B$1:$B$500 = $AU68) * ('Cost Data'!$C$1:$C$500 = $AV68), 0), MATCH($C68, 'Cost Data'!$N$12:$U$12, 0)), 0)</f>
        <v>0</v>
      </c>
      <c r="BB68" s="4" cm="1">
        <f t="array" aca="1" ref="BB68" ca="1">IFERROR(INDEX('Build Scenarios'!$D$1:$O$510, MATCH(1, ('Build Scenarios'!$C$1:$C$510= $C68) * ('Build Scenarios'!$B$1:$B$510 = $AU68), 0), MATCH(BB$12, 'Build Scenarios'!$D$5:$O$5, 0))
* INDEX('Cost Data'!$N$1:$U$500, MATCH(1, ('Cost Data'!$B$1:$B$500 = $AU68) * ('Cost Data'!$C$1:$C$500 = $AV68), 0), MATCH($C68, 'Cost Data'!$N$12:$U$12, 0)), 0)</f>
        <v>0</v>
      </c>
      <c r="BC68" s="4" cm="1">
        <f t="array" aca="1" ref="BC68" ca="1">IFERROR(INDEX('Build Scenarios'!$D$1:$O$510, MATCH(1, ('Build Scenarios'!$C$1:$C$510= $C68) * ('Build Scenarios'!$B$1:$B$510 = $AU68), 0), MATCH(BC$12, 'Build Scenarios'!$D$5:$O$5, 0))
* INDEX('Cost Data'!$N$1:$U$500, MATCH(1, ('Cost Data'!$B$1:$B$500 = $AU68) * ('Cost Data'!$C$1:$C$500 = $AV68), 0), MATCH($C68, 'Cost Data'!$N$12:$U$12, 0)), 0)</f>
        <v>0</v>
      </c>
      <c r="BD68" s="4" cm="1">
        <f t="array" aca="1" ref="BD68" ca="1">IFERROR(INDEX('Build Scenarios'!$D$1:$O$510, MATCH(1, ('Build Scenarios'!$C$1:$C$510= $C68) * ('Build Scenarios'!$B$1:$B$510 = $AU68), 0), MATCH(BD$12, 'Build Scenarios'!$D$5:$O$5, 0))
* INDEX('Cost Data'!$N$1:$U$500, MATCH(1, ('Cost Data'!$B$1:$B$500 = $AU68) * ('Cost Data'!$C$1:$C$500 = $AV68), 0), MATCH($C68, 'Cost Data'!$N$12:$U$12, 0)), 0)</f>
        <v>0</v>
      </c>
      <c r="BE68" s="4" cm="1">
        <f t="array" aca="1" ref="BE68" ca="1">IFERROR(INDEX('Build Scenarios'!$D$1:$O$510, MATCH(1, ('Build Scenarios'!$C$1:$C$510= $C68) * ('Build Scenarios'!$B$1:$B$510 = $AU68), 0), MATCH(BE$12, 'Build Scenarios'!$D$5:$O$5, 0))
* INDEX('Cost Data'!$N$1:$U$500, MATCH(1, ('Cost Data'!$B$1:$B$500 = $AU68) * ('Cost Data'!$C$1:$C$500 = $AV68), 0), MATCH($C68, 'Cost Data'!$N$12:$U$12, 0)), 0)</f>
        <v>0</v>
      </c>
      <c r="BF68" s="4" cm="1">
        <f t="array" aca="1" ref="BF68" ca="1">IFERROR(INDEX('Build Scenarios'!$D$1:$O$510, MATCH(1, ('Build Scenarios'!$C$1:$C$510= $C68) * ('Build Scenarios'!$B$1:$B$510 = $AU68), 0), MATCH(BF$12, 'Build Scenarios'!$D$5:$O$5, 0))
* INDEX('Cost Data'!$N$1:$U$500, MATCH(1, ('Cost Data'!$B$1:$B$500 = $AU68) * ('Cost Data'!$C$1:$C$500 = $AV68), 0), MATCH($C68, 'Cost Data'!$N$12:$U$12, 0)), 0)</f>
        <v>0</v>
      </c>
      <c r="BG68" s="4" cm="1">
        <f t="array" aca="1" ref="BG68" ca="1">IFERROR(INDEX('Build Scenarios'!$D$1:$O$510, MATCH(1, ('Build Scenarios'!$C$1:$C$510= $C68) * ('Build Scenarios'!$B$1:$B$510 = $AU68), 0), MATCH(BG$12, 'Build Scenarios'!$D$5:$O$5, 0))
* INDEX('Cost Data'!$N$1:$U$500, MATCH(1, ('Cost Data'!$B$1:$B$500 = $AU68) * ('Cost Data'!$C$1:$C$500 = $AV68), 0), MATCH($C68, 'Cost Data'!$N$12:$U$12, 0)), 0)</f>
        <v>0</v>
      </c>
      <c r="BH68" s="4" cm="1">
        <f t="array" aca="1" ref="BH68" ca="1">IFERROR(INDEX('Build Scenarios'!$D$1:$O$510, MATCH(1, ('Build Scenarios'!$C$1:$C$510= $C68) * ('Build Scenarios'!$B$1:$B$510 = $AU68), 0), MATCH(BH$12, 'Build Scenarios'!$D$5:$O$5, 0))
* INDEX('Cost Data'!$N$1:$U$500, MATCH(1, ('Cost Data'!$B$1:$B$500 = $AU68) * ('Cost Data'!$C$1:$C$500 = $AV68), 0), MATCH($C68, 'Cost Data'!$N$12:$U$12, 0)), 0)</f>
        <v>0</v>
      </c>
      <c r="BJ68" s="11" t="str">
        <f t="shared" si="40"/>
        <v>Cape Mendocino</v>
      </c>
      <c r="BK68" s="11" cm="1">
        <f t="array" aca="1" ref="BK68" ca="1">INDEX('Cost Scenario Settings'!$D$32:$L$101, MATCH(1, ('Cost Scenario Settings'!$C$32:$C$101 = $B68) * ('Cost Scenario Settings'!$B$32:$B$101 = BJ68), 0), MATCH($C68, 'Cost Scenario Settings'!$D$31:$L$31, 0))</f>
        <v>0</v>
      </c>
      <c r="BL68" s="4" cm="1">
        <f t="array" aca="1" ref="BL68" ca="1">IFERROR(INDEX('Build Scenarios'!$D$1:$O$510, MATCH(1, ('Build Scenarios'!$C$1:$C$510= $C68) * ('Build Scenarios'!$B$1:$B$510 = $BJ68), 0), MATCH(BL$12, 'Build Scenarios'!$D$5:$O$5, 0))
* INDEX('Cost Data'!$N$1:$U$500, MATCH(1, ('Cost Data'!$B$1:$B$500 = $BJ68) * ('Cost Data'!$C$1:$C$500 = $BK68), 0), MATCH($C68, 'Cost Data'!$N$12:$U$12, 0)), 0)</f>
        <v>0</v>
      </c>
      <c r="BM68" s="4" cm="1">
        <f t="array" aca="1" ref="BM68" ca="1">IFERROR(INDEX('Build Scenarios'!$D$1:$O$510, MATCH(1, ('Build Scenarios'!$C$1:$C$510= $C68) * ('Build Scenarios'!$B$1:$B$510 = $BJ68), 0), MATCH(BM$12, 'Build Scenarios'!$D$5:$O$5, 0))
* INDEX('Cost Data'!$N$1:$U$500, MATCH(1, ('Cost Data'!$B$1:$B$500 = $BJ68) * ('Cost Data'!$C$1:$C$500 = $BK68), 0), MATCH($C68, 'Cost Data'!$N$12:$U$12, 0)), 0)</f>
        <v>0</v>
      </c>
      <c r="BN68" s="4" cm="1">
        <f t="array" aca="1" ref="BN68" ca="1">IFERROR(INDEX('Build Scenarios'!$D$1:$O$510, MATCH(1, ('Build Scenarios'!$C$1:$C$510= $C68) * ('Build Scenarios'!$B$1:$B$510 = $BJ68), 0), MATCH(BN$12, 'Build Scenarios'!$D$5:$O$5, 0))
* INDEX('Cost Data'!$N$1:$U$500, MATCH(1, ('Cost Data'!$B$1:$B$500 = $BJ68) * ('Cost Data'!$C$1:$C$500 = $BK68), 0), MATCH($C68, 'Cost Data'!$N$12:$U$12, 0)), 0)</f>
        <v>0</v>
      </c>
      <c r="BO68" s="4" cm="1">
        <f t="array" aca="1" ref="BO68" ca="1">IFERROR(INDEX('Build Scenarios'!$D$1:$O$510, MATCH(1, ('Build Scenarios'!$C$1:$C$510= $C68) * ('Build Scenarios'!$B$1:$B$510 = $BJ68), 0), MATCH(BO$12, 'Build Scenarios'!$D$5:$O$5, 0))
* INDEX('Cost Data'!$N$1:$U$500, MATCH(1, ('Cost Data'!$B$1:$B$500 = $BJ68) * ('Cost Data'!$C$1:$C$500 = $BK68), 0), MATCH($C68, 'Cost Data'!$N$12:$U$12, 0)), 0)</f>
        <v>0</v>
      </c>
      <c r="BP68" s="4" cm="1">
        <f t="array" aca="1" ref="BP68" ca="1">IFERROR(INDEX('Build Scenarios'!$D$1:$O$510, MATCH(1, ('Build Scenarios'!$C$1:$C$510= $C68) * ('Build Scenarios'!$B$1:$B$510 = $BJ68), 0), MATCH(BP$12, 'Build Scenarios'!$D$5:$O$5, 0))
* INDEX('Cost Data'!$N$1:$U$500, MATCH(1, ('Cost Data'!$B$1:$B$500 = $BJ68) * ('Cost Data'!$C$1:$C$500 = $BK68), 0), MATCH($C68, 'Cost Data'!$N$12:$U$12, 0)), 0)</f>
        <v>0</v>
      </c>
      <c r="BQ68" s="4" cm="1">
        <f t="array" aca="1" ref="BQ68" ca="1">IFERROR(INDEX('Build Scenarios'!$D$1:$O$510, MATCH(1, ('Build Scenarios'!$C$1:$C$510= $C68) * ('Build Scenarios'!$B$1:$B$510 = $BJ68), 0), MATCH(BQ$12, 'Build Scenarios'!$D$5:$O$5, 0))
* INDEX('Cost Data'!$N$1:$U$500, MATCH(1, ('Cost Data'!$B$1:$B$500 = $BJ68) * ('Cost Data'!$C$1:$C$500 = $BK68), 0), MATCH($C68, 'Cost Data'!$N$12:$U$12, 0)), 0)</f>
        <v>0</v>
      </c>
      <c r="BR68" s="4" cm="1">
        <f t="array" aca="1" ref="BR68" ca="1">IFERROR(INDEX('Build Scenarios'!$D$1:$O$510, MATCH(1, ('Build Scenarios'!$C$1:$C$510= $C68) * ('Build Scenarios'!$B$1:$B$510 = $BJ68), 0), MATCH(BR$12, 'Build Scenarios'!$D$5:$O$5, 0))
* INDEX('Cost Data'!$N$1:$U$500, MATCH(1, ('Cost Data'!$B$1:$B$500 = $BJ68) * ('Cost Data'!$C$1:$C$500 = $BK68), 0), MATCH($C68, 'Cost Data'!$N$12:$U$12, 0)), 0)</f>
        <v>0</v>
      </c>
      <c r="BS68" s="4" cm="1">
        <f t="array" aca="1" ref="BS68" ca="1">IFERROR(INDEX('Build Scenarios'!$D$1:$O$510, MATCH(1, ('Build Scenarios'!$C$1:$C$510= $C68) * ('Build Scenarios'!$B$1:$B$510 = $BJ68), 0), MATCH(BS$12, 'Build Scenarios'!$D$5:$O$5, 0))
* INDEX('Cost Data'!$N$1:$U$500, MATCH(1, ('Cost Data'!$B$1:$B$500 = $BJ68) * ('Cost Data'!$C$1:$C$500 = $BK68), 0), MATCH($C68, 'Cost Data'!$N$12:$U$12, 0)), 0)</f>
        <v>0</v>
      </c>
      <c r="BT68" s="4" cm="1">
        <f t="array" aca="1" ref="BT68" ca="1">IFERROR(INDEX('Build Scenarios'!$D$1:$O$510, MATCH(1, ('Build Scenarios'!$C$1:$C$510= $C68) * ('Build Scenarios'!$B$1:$B$510 = $BJ68), 0), MATCH(BT$12, 'Build Scenarios'!$D$5:$O$5, 0))
* INDEX('Cost Data'!$N$1:$U$500, MATCH(1, ('Cost Data'!$B$1:$B$500 = $BJ68) * ('Cost Data'!$C$1:$C$500 = $BK68), 0), MATCH($C68, 'Cost Data'!$N$12:$U$12, 0)), 0)</f>
        <v>0</v>
      </c>
      <c r="BU68" s="4" cm="1">
        <f t="array" aca="1" ref="BU68" ca="1">IFERROR(INDEX('Build Scenarios'!$D$1:$O$510, MATCH(1, ('Build Scenarios'!$C$1:$C$510= $C68) * ('Build Scenarios'!$B$1:$B$510 = $BJ68), 0), MATCH(BU$12, 'Build Scenarios'!$D$5:$O$5, 0))
* INDEX('Cost Data'!$N$1:$U$500, MATCH(1, ('Cost Data'!$B$1:$B$500 = $BJ68) * ('Cost Data'!$C$1:$C$500 = $BK68), 0), MATCH($C68, 'Cost Data'!$N$12:$U$12, 0)), 0)</f>
        <v>0</v>
      </c>
      <c r="BV68" s="4" cm="1">
        <f t="array" aca="1" ref="BV68" ca="1">IFERROR(INDEX('Build Scenarios'!$D$1:$O$510, MATCH(1, ('Build Scenarios'!$C$1:$C$510= $C68) * ('Build Scenarios'!$B$1:$B$510 = $BJ68), 0), MATCH(BV$12, 'Build Scenarios'!$D$5:$O$5, 0))
* INDEX('Cost Data'!$N$1:$U$500, MATCH(1, ('Cost Data'!$B$1:$B$500 = $BJ68) * ('Cost Data'!$C$1:$C$500 = $BK68), 0), MATCH($C68, 'Cost Data'!$N$12:$U$12, 0)), 0)</f>
        <v>0</v>
      </c>
      <c r="BW68" s="4" cm="1">
        <f t="array" aca="1" ref="BW68" ca="1">IFERROR(INDEX('Build Scenarios'!$D$1:$O$510, MATCH(1, ('Build Scenarios'!$C$1:$C$510= $C68) * ('Build Scenarios'!$B$1:$B$510 = $BJ68), 0), MATCH(BW$12, 'Build Scenarios'!$D$5:$O$5, 0))
* INDEX('Cost Data'!$N$1:$U$500, MATCH(1, ('Cost Data'!$B$1:$B$500 = $BJ68) * ('Cost Data'!$C$1:$C$500 = $BK68), 0), MATCH($C68, 'Cost Data'!$N$12:$U$12, 0)), 0)</f>
        <v>0</v>
      </c>
    </row>
    <row r="69" spans="2:75" x14ac:dyDescent="0.2">
      <c r="B69" s="11">
        <f t="shared" ca="1" si="36"/>
        <v>0</v>
      </c>
      <c r="C69" s="8" t="s">
        <v>58</v>
      </c>
      <c r="D69" s="4">
        <f t="shared" ca="1" si="35"/>
        <v>0</v>
      </c>
      <c r="E69" s="4">
        <f t="shared" ca="1" si="35"/>
        <v>0</v>
      </c>
      <c r="F69" s="4">
        <f t="shared" ca="1" si="35"/>
        <v>0</v>
      </c>
      <c r="G69" s="4">
        <f t="shared" ca="1" si="35"/>
        <v>0</v>
      </c>
      <c r="H69" s="4">
        <f t="shared" ca="1" si="35"/>
        <v>0</v>
      </c>
      <c r="I69" s="4">
        <f t="shared" ca="1" si="35"/>
        <v>0</v>
      </c>
      <c r="J69" s="4">
        <f t="shared" ca="1" si="35"/>
        <v>0</v>
      </c>
      <c r="K69" s="4">
        <f t="shared" ca="1" si="35"/>
        <v>0</v>
      </c>
      <c r="L69" s="4">
        <f t="shared" ca="1" si="35"/>
        <v>0</v>
      </c>
      <c r="M69" s="4">
        <f t="shared" ca="1" si="35"/>
        <v>0</v>
      </c>
      <c r="N69" s="4">
        <f t="shared" ca="1" si="35"/>
        <v>0</v>
      </c>
      <c r="O69" s="4">
        <f t="shared" ca="1" si="35"/>
        <v>0</v>
      </c>
      <c r="Q69" s="11" t="str">
        <f t="shared" si="37"/>
        <v>Morro Bay</v>
      </c>
      <c r="R69" s="11" cm="1">
        <f t="array" aca="1" ref="R69" ca="1">INDEX('Cost Scenario Settings'!$D$32:$L$101, MATCH(1, ('Cost Scenario Settings'!$C$32:$C$101 = $B69) * ('Cost Scenario Settings'!$B$32:$B$101 = Q69), 0), MATCH($C69, 'Cost Scenario Settings'!$D$31:$L$31, 0))</f>
        <v>0</v>
      </c>
      <c r="S69" s="4" cm="1">
        <f t="array" aca="1" ref="S69" ca="1">IFERROR(INDEX('Build Scenarios'!$D$1:$O$510, MATCH(1, ('Build Scenarios'!$C$1:$C$510= $C69) * ('Build Scenarios'!$B$1:$B$510 = $Q69), 0), MATCH(S$12, 'Build Scenarios'!$D$5:$O$5, 0))
* INDEX('Cost Data'!$N$1:$U$500, MATCH(1, ('Cost Data'!$B$1:$B$500 = $Q69) * ('Cost Data'!$C$1:$C$500 = $R69), 0), MATCH($C69, 'Cost Data'!$N$12:$U$12, 0)), 0)</f>
        <v>0</v>
      </c>
      <c r="T69" s="4" cm="1">
        <f t="array" aca="1" ref="T69" ca="1">IFERROR(INDEX('Build Scenarios'!$D$1:$O$510, MATCH(1, ('Build Scenarios'!$C$1:$C$510= $C69) * ('Build Scenarios'!$B$1:$B$510 = $Q69), 0), MATCH(T$12, 'Build Scenarios'!$D$5:$O$5, 0))
* INDEX('Cost Data'!$N$1:$U$500, MATCH(1, ('Cost Data'!$B$1:$B$500 = $Q69) * ('Cost Data'!$C$1:$C$500 = $R69), 0), MATCH($C69, 'Cost Data'!$N$12:$U$12, 0)), 0)</f>
        <v>0</v>
      </c>
      <c r="U69" s="4" cm="1">
        <f t="array" aca="1" ref="U69" ca="1">IFERROR(INDEX('Build Scenarios'!$D$1:$O$510, MATCH(1, ('Build Scenarios'!$C$1:$C$510= $C69) * ('Build Scenarios'!$B$1:$B$510 = $Q69), 0), MATCH(U$12, 'Build Scenarios'!$D$5:$O$5, 0))
* INDEX('Cost Data'!$N$1:$U$500, MATCH(1, ('Cost Data'!$B$1:$B$500 = $Q69) * ('Cost Data'!$C$1:$C$500 = $R69), 0), MATCH($C69, 'Cost Data'!$N$12:$U$12, 0)), 0)</f>
        <v>0</v>
      </c>
      <c r="V69" s="4" cm="1">
        <f t="array" aca="1" ref="V69" ca="1">IFERROR(INDEX('Build Scenarios'!$D$1:$O$510, MATCH(1, ('Build Scenarios'!$C$1:$C$510= $C69) * ('Build Scenarios'!$B$1:$B$510 = $Q69), 0), MATCH(V$12, 'Build Scenarios'!$D$5:$O$5, 0))
* INDEX('Cost Data'!$N$1:$U$500, MATCH(1, ('Cost Data'!$B$1:$B$500 = $Q69) * ('Cost Data'!$C$1:$C$500 = $R69), 0), MATCH($C69, 'Cost Data'!$N$12:$U$12, 0)), 0)</f>
        <v>0</v>
      </c>
      <c r="W69" s="4" cm="1">
        <f t="array" aca="1" ref="W69" ca="1">IFERROR(INDEX('Build Scenarios'!$D$1:$O$510, MATCH(1, ('Build Scenarios'!$C$1:$C$510= $C69) * ('Build Scenarios'!$B$1:$B$510 = $Q69), 0), MATCH(W$12, 'Build Scenarios'!$D$5:$O$5, 0))
* INDEX('Cost Data'!$N$1:$U$500, MATCH(1, ('Cost Data'!$B$1:$B$500 = $Q69) * ('Cost Data'!$C$1:$C$500 = $R69), 0), MATCH($C69, 'Cost Data'!$N$12:$U$12, 0)), 0)</f>
        <v>0</v>
      </c>
      <c r="X69" s="4" cm="1">
        <f t="array" aca="1" ref="X69" ca="1">IFERROR(INDEX('Build Scenarios'!$D$1:$O$510, MATCH(1, ('Build Scenarios'!$C$1:$C$510= $C69) * ('Build Scenarios'!$B$1:$B$510 = $Q69), 0), MATCH(X$12, 'Build Scenarios'!$D$5:$O$5, 0))
* INDEX('Cost Data'!$N$1:$U$500, MATCH(1, ('Cost Data'!$B$1:$B$500 = $Q69) * ('Cost Data'!$C$1:$C$500 = $R69), 0), MATCH($C69, 'Cost Data'!$N$12:$U$12, 0)), 0)</f>
        <v>0</v>
      </c>
      <c r="Y69" s="4" cm="1">
        <f t="array" aca="1" ref="Y69" ca="1">IFERROR(INDEX('Build Scenarios'!$D$1:$O$510, MATCH(1, ('Build Scenarios'!$C$1:$C$510= $C69) * ('Build Scenarios'!$B$1:$B$510 = $Q69), 0), MATCH(Y$12, 'Build Scenarios'!$D$5:$O$5, 0))
* INDEX('Cost Data'!$N$1:$U$500, MATCH(1, ('Cost Data'!$B$1:$B$500 = $Q69) * ('Cost Data'!$C$1:$C$500 = $R69), 0), MATCH($C69, 'Cost Data'!$N$12:$U$12, 0)), 0)</f>
        <v>0</v>
      </c>
      <c r="Z69" s="4" cm="1">
        <f t="array" aca="1" ref="Z69" ca="1">IFERROR(INDEX('Build Scenarios'!$D$1:$O$510, MATCH(1, ('Build Scenarios'!$C$1:$C$510= $C69) * ('Build Scenarios'!$B$1:$B$510 = $Q69), 0), MATCH(Z$12, 'Build Scenarios'!$D$5:$O$5, 0))
* INDEX('Cost Data'!$N$1:$U$500, MATCH(1, ('Cost Data'!$B$1:$B$500 = $Q69) * ('Cost Data'!$C$1:$C$500 = $R69), 0), MATCH($C69, 'Cost Data'!$N$12:$U$12, 0)), 0)</f>
        <v>0</v>
      </c>
      <c r="AA69" s="4" cm="1">
        <f t="array" aca="1" ref="AA69" ca="1">IFERROR(INDEX('Build Scenarios'!$D$1:$O$510, MATCH(1, ('Build Scenarios'!$C$1:$C$510= $C69) * ('Build Scenarios'!$B$1:$B$510 = $Q69), 0), MATCH(AA$12, 'Build Scenarios'!$D$5:$O$5, 0))
* INDEX('Cost Data'!$N$1:$U$500, MATCH(1, ('Cost Data'!$B$1:$B$500 = $Q69) * ('Cost Data'!$C$1:$C$500 = $R69), 0), MATCH($C69, 'Cost Data'!$N$12:$U$12, 0)), 0)</f>
        <v>0</v>
      </c>
      <c r="AB69" s="4" cm="1">
        <f t="array" aca="1" ref="AB69" ca="1">IFERROR(INDEX('Build Scenarios'!$D$1:$O$510, MATCH(1, ('Build Scenarios'!$C$1:$C$510= $C69) * ('Build Scenarios'!$B$1:$B$510 = $Q69), 0), MATCH(AB$12, 'Build Scenarios'!$D$5:$O$5, 0))
* INDEX('Cost Data'!$N$1:$U$500, MATCH(1, ('Cost Data'!$B$1:$B$500 = $Q69) * ('Cost Data'!$C$1:$C$500 = $R69), 0), MATCH($C69, 'Cost Data'!$N$12:$U$12, 0)), 0)</f>
        <v>0</v>
      </c>
      <c r="AC69" s="4" cm="1">
        <f t="array" aca="1" ref="AC69" ca="1">IFERROR(INDEX('Build Scenarios'!$D$1:$O$510, MATCH(1, ('Build Scenarios'!$C$1:$C$510= $C69) * ('Build Scenarios'!$B$1:$B$510 = $Q69), 0), MATCH(AC$12, 'Build Scenarios'!$D$5:$O$5, 0))
* INDEX('Cost Data'!$N$1:$U$500, MATCH(1, ('Cost Data'!$B$1:$B$500 = $Q69) * ('Cost Data'!$C$1:$C$500 = $R69), 0), MATCH($C69, 'Cost Data'!$N$12:$U$12, 0)), 0)</f>
        <v>0</v>
      </c>
      <c r="AD69" s="4" cm="1">
        <f t="array" aca="1" ref="AD69" ca="1">IFERROR(INDEX('Build Scenarios'!$D$1:$O$510, MATCH(1, ('Build Scenarios'!$C$1:$C$510= $C69) * ('Build Scenarios'!$B$1:$B$510 = $Q69), 0), MATCH(AD$12, 'Build Scenarios'!$D$5:$O$5, 0))
* INDEX('Cost Data'!$N$1:$U$500, MATCH(1, ('Cost Data'!$B$1:$B$500 = $Q69) * ('Cost Data'!$C$1:$C$500 = $R69), 0), MATCH($C69, 'Cost Data'!$N$12:$U$12, 0)), 0)</f>
        <v>0</v>
      </c>
      <c r="AF69" s="11" t="str">
        <f t="shared" si="38"/>
        <v>Humboldt Bay</v>
      </c>
      <c r="AG69" s="11" cm="1">
        <f t="array" aca="1" ref="AG69" ca="1">INDEX('Cost Scenario Settings'!$D$32:$L$101, MATCH(1, ('Cost Scenario Settings'!$C$32:$C$101 = $B69) * ('Cost Scenario Settings'!$B$32:$B$101 = AF69), 0), MATCH($C69, 'Cost Scenario Settings'!$D$31:$L$31, 0))</f>
        <v>0</v>
      </c>
      <c r="AH69" s="4" cm="1">
        <f t="array" aca="1" ref="AH69" ca="1">IFERROR(INDEX('Build Scenarios'!$D$1:$O$510, MATCH(1, ('Build Scenarios'!$C$1:$C$510= $C69) * ('Build Scenarios'!$B$1:$B$510 = $AF69), 0), MATCH(AH$12, 'Build Scenarios'!$D$5:$O$5, 0))
* INDEX('Cost Data'!$N$1:$U$500, MATCH(1, ('Cost Data'!$B$1:$B$500 = $AF69) * ('Cost Data'!$C$1:$C$500 = $AG69), 0), MATCH($C69, 'Cost Data'!$N$12:$U$12, 0)), 0)</f>
        <v>0</v>
      </c>
      <c r="AI69" s="4" cm="1">
        <f t="array" aca="1" ref="AI69" ca="1">IFERROR(INDEX('Build Scenarios'!$D$1:$O$510, MATCH(1, ('Build Scenarios'!$C$1:$C$510= $C69) * ('Build Scenarios'!$B$1:$B$510 = $AF69), 0), MATCH(AI$12, 'Build Scenarios'!$D$5:$O$5, 0))
* INDEX('Cost Data'!$N$1:$U$500, MATCH(1, ('Cost Data'!$B$1:$B$500 = $AF69) * ('Cost Data'!$C$1:$C$500 = $AG69), 0), MATCH($C69, 'Cost Data'!$N$12:$U$12, 0)), 0)</f>
        <v>0</v>
      </c>
      <c r="AJ69" s="4" cm="1">
        <f t="array" aca="1" ref="AJ69" ca="1">IFERROR(INDEX('Build Scenarios'!$D$1:$O$510, MATCH(1, ('Build Scenarios'!$C$1:$C$510= $C69) * ('Build Scenarios'!$B$1:$B$510 = $AF69), 0), MATCH(AJ$12, 'Build Scenarios'!$D$5:$O$5, 0))
* INDEX('Cost Data'!$N$1:$U$500, MATCH(1, ('Cost Data'!$B$1:$B$500 = $AF69) * ('Cost Data'!$C$1:$C$500 = $AG69), 0), MATCH($C69, 'Cost Data'!$N$12:$U$12, 0)), 0)</f>
        <v>0</v>
      </c>
      <c r="AK69" s="4" cm="1">
        <f t="array" aca="1" ref="AK69" ca="1">IFERROR(INDEX('Build Scenarios'!$D$1:$O$510, MATCH(1, ('Build Scenarios'!$C$1:$C$510= $C69) * ('Build Scenarios'!$B$1:$B$510 = $AF69), 0), MATCH(AK$12, 'Build Scenarios'!$D$5:$O$5, 0))
* INDEX('Cost Data'!$N$1:$U$500, MATCH(1, ('Cost Data'!$B$1:$B$500 = $AF69) * ('Cost Data'!$C$1:$C$500 = $AG69), 0), MATCH($C69, 'Cost Data'!$N$12:$U$12, 0)), 0)</f>
        <v>0</v>
      </c>
      <c r="AL69" s="4" cm="1">
        <f t="array" aca="1" ref="AL69" ca="1">IFERROR(INDEX('Build Scenarios'!$D$1:$O$510, MATCH(1, ('Build Scenarios'!$C$1:$C$510= $C69) * ('Build Scenarios'!$B$1:$B$510 = $AF69), 0), MATCH(AL$12, 'Build Scenarios'!$D$5:$O$5, 0))
* INDEX('Cost Data'!$N$1:$U$500, MATCH(1, ('Cost Data'!$B$1:$B$500 = $AF69) * ('Cost Data'!$C$1:$C$500 = $AG69), 0), MATCH($C69, 'Cost Data'!$N$12:$U$12, 0)), 0)</f>
        <v>0</v>
      </c>
      <c r="AM69" s="4" cm="1">
        <f t="array" aca="1" ref="AM69" ca="1">IFERROR(INDEX('Build Scenarios'!$D$1:$O$510, MATCH(1, ('Build Scenarios'!$C$1:$C$510= $C69) * ('Build Scenarios'!$B$1:$B$510 = $AF69), 0), MATCH(AM$12, 'Build Scenarios'!$D$5:$O$5, 0))
* INDEX('Cost Data'!$N$1:$U$500, MATCH(1, ('Cost Data'!$B$1:$B$500 = $AF69) * ('Cost Data'!$C$1:$C$500 = $AG69), 0), MATCH($C69, 'Cost Data'!$N$12:$U$12, 0)), 0)</f>
        <v>0</v>
      </c>
      <c r="AN69" s="4" cm="1">
        <f t="array" aca="1" ref="AN69" ca="1">IFERROR(INDEX('Build Scenarios'!$D$1:$O$510, MATCH(1, ('Build Scenarios'!$C$1:$C$510= $C69) * ('Build Scenarios'!$B$1:$B$510 = $AF69), 0), MATCH(AN$12, 'Build Scenarios'!$D$5:$O$5, 0))
* INDEX('Cost Data'!$N$1:$U$500, MATCH(1, ('Cost Data'!$B$1:$B$500 = $AF69) * ('Cost Data'!$C$1:$C$500 = $AG69), 0), MATCH($C69, 'Cost Data'!$N$12:$U$12, 0)), 0)</f>
        <v>0</v>
      </c>
      <c r="AO69" s="4" cm="1">
        <f t="array" aca="1" ref="AO69" ca="1">IFERROR(INDEX('Build Scenarios'!$D$1:$O$510, MATCH(1, ('Build Scenarios'!$C$1:$C$510= $C69) * ('Build Scenarios'!$B$1:$B$510 = $AF69), 0), MATCH(AO$12, 'Build Scenarios'!$D$5:$O$5, 0))
* INDEX('Cost Data'!$N$1:$U$500, MATCH(1, ('Cost Data'!$B$1:$B$500 = $AF69) * ('Cost Data'!$C$1:$C$500 = $AG69), 0), MATCH($C69, 'Cost Data'!$N$12:$U$12, 0)), 0)</f>
        <v>0</v>
      </c>
      <c r="AP69" s="4" cm="1">
        <f t="array" aca="1" ref="AP69" ca="1">IFERROR(INDEX('Build Scenarios'!$D$1:$O$510, MATCH(1, ('Build Scenarios'!$C$1:$C$510= $C69) * ('Build Scenarios'!$B$1:$B$510 = $AF69), 0), MATCH(AP$12, 'Build Scenarios'!$D$5:$O$5, 0))
* INDEX('Cost Data'!$N$1:$U$500, MATCH(1, ('Cost Data'!$B$1:$B$500 = $AF69) * ('Cost Data'!$C$1:$C$500 = $AG69), 0), MATCH($C69, 'Cost Data'!$N$12:$U$12, 0)), 0)</f>
        <v>0</v>
      </c>
      <c r="AQ69" s="4" cm="1">
        <f t="array" aca="1" ref="AQ69" ca="1">IFERROR(INDEX('Build Scenarios'!$D$1:$O$510, MATCH(1, ('Build Scenarios'!$C$1:$C$510= $C69) * ('Build Scenarios'!$B$1:$B$510 = $AF69), 0), MATCH(AQ$12, 'Build Scenarios'!$D$5:$O$5, 0))
* INDEX('Cost Data'!$N$1:$U$500, MATCH(1, ('Cost Data'!$B$1:$B$500 = $AF69) * ('Cost Data'!$C$1:$C$500 = $AG69), 0), MATCH($C69, 'Cost Data'!$N$12:$U$12, 0)), 0)</f>
        <v>0</v>
      </c>
      <c r="AR69" s="4" cm="1">
        <f t="array" aca="1" ref="AR69" ca="1">IFERROR(INDEX('Build Scenarios'!$D$1:$O$510, MATCH(1, ('Build Scenarios'!$C$1:$C$510= $C69) * ('Build Scenarios'!$B$1:$B$510 = $AF69), 0), MATCH(AR$12, 'Build Scenarios'!$D$5:$O$5, 0))
* INDEX('Cost Data'!$N$1:$U$500, MATCH(1, ('Cost Data'!$B$1:$B$500 = $AF69) * ('Cost Data'!$C$1:$C$500 = $AG69), 0), MATCH($C69, 'Cost Data'!$N$12:$U$12, 0)), 0)</f>
        <v>0</v>
      </c>
      <c r="AS69" s="4" cm="1">
        <f t="array" aca="1" ref="AS69" ca="1">IFERROR(INDEX('Build Scenarios'!$D$1:$O$510, MATCH(1, ('Build Scenarios'!$C$1:$C$510= $C69) * ('Build Scenarios'!$B$1:$B$510 = $AF69), 0), MATCH(AS$12, 'Build Scenarios'!$D$5:$O$5, 0))
* INDEX('Cost Data'!$N$1:$U$500, MATCH(1, ('Cost Data'!$B$1:$B$500 = $AF69) * ('Cost Data'!$C$1:$C$500 = $AG69), 0), MATCH($C69, 'Cost Data'!$N$12:$U$12, 0)), 0)</f>
        <v>0</v>
      </c>
      <c r="AU69" s="11" t="str">
        <f t="shared" si="39"/>
        <v>Del Norte</v>
      </c>
      <c r="AV69" s="11" cm="1">
        <f t="array" aca="1" ref="AV69" ca="1">INDEX('Cost Scenario Settings'!$D$32:$L$101, MATCH(1, ('Cost Scenario Settings'!$C$32:$C$101 = $B69) * ('Cost Scenario Settings'!$B$32:$B$101 = AU69), 0), MATCH($C69, 'Cost Scenario Settings'!$D$31:$L$31, 0))</f>
        <v>0</v>
      </c>
      <c r="AW69" s="4" cm="1">
        <f t="array" aca="1" ref="AW69" ca="1">IFERROR(INDEX('Build Scenarios'!$D$1:$O$510, MATCH(1, ('Build Scenarios'!$C$1:$C$510= $C69) * ('Build Scenarios'!$B$1:$B$510 = $AU69), 0), MATCH(AW$12, 'Build Scenarios'!$D$5:$O$5, 0))
* INDEX('Cost Data'!$N$1:$U$500, MATCH(1, ('Cost Data'!$B$1:$B$500 = $AU69) * ('Cost Data'!$C$1:$C$500 = $AV69), 0), MATCH($C69, 'Cost Data'!$N$12:$U$12, 0)), 0)</f>
        <v>0</v>
      </c>
      <c r="AX69" s="4" cm="1">
        <f t="array" aca="1" ref="AX69" ca="1">IFERROR(INDEX('Build Scenarios'!$D$1:$O$510, MATCH(1, ('Build Scenarios'!$C$1:$C$510= $C69) * ('Build Scenarios'!$B$1:$B$510 = $AU69), 0), MATCH(AX$12, 'Build Scenarios'!$D$5:$O$5, 0))
* INDEX('Cost Data'!$N$1:$U$500, MATCH(1, ('Cost Data'!$B$1:$B$500 = $AU69) * ('Cost Data'!$C$1:$C$500 = $AV69), 0), MATCH($C69, 'Cost Data'!$N$12:$U$12, 0)), 0)</f>
        <v>0</v>
      </c>
      <c r="AY69" s="4" cm="1">
        <f t="array" aca="1" ref="AY69" ca="1">IFERROR(INDEX('Build Scenarios'!$D$1:$O$510, MATCH(1, ('Build Scenarios'!$C$1:$C$510= $C69) * ('Build Scenarios'!$B$1:$B$510 = $AU69), 0), MATCH(AY$12, 'Build Scenarios'!$D$5:$O$5, 0))
* INDEX('Cost Data'!$N$1:$U$500, MATCH(1, ('Cost Data'!$B$1:$B$500 = $AU69) * ('Cost Data'!$C$1:$C$500 = $AV69), 0), MATCH($C69, 'Cost Data'!$N$12:$U$12, 0)), 0)</f>
        <v>0</v>
      </c>
      <c r="AZ69" s="4" cm="1">
        <f t="array" aca="1" ref="AZ69" ca="1">IFERROR(INDEX('Build Scenarios'!$D$1:$O$510, MATCH(1, ('Build Scenarios'!$C$1:$C$510= $C69) * ('Build Scenarios'!$B$1:$B$510 = $AU69), 0), MATCH(AZ$12, 'Build Scenarios'!$D$5:$O$5, 0))
* INDEX('Cost Data'!$N$1:$U$500, MATCH(1, ('Cost Data'!$B$1:$B$500 = $AU69) * ('Cost Data'!$C$1:$C$500 = $AV69), 0), MATCH($C69, 'Cost Data'!$N$12:$U$12, 0)), 0)</f>
        <v>0</v>
      </c>
      <c r="BA69" s="4" cm="1">
        <f t="array" aca="1" ref="BA69" ca="1">IFERROR(INDEX('Build Scenarios'!$D$1:$O$510, MATCH(1, ('Build Scenarios'!$C$1:$C$510= $C69) * ('Build Scenarios'!$B$1:$B$510 = $AU69), 0), MATCH(BA$12, 'Build Scenarios'!$D$5:$O$5, 0))
* INDEX('Cost Data'!$N$1:$U$500, MATCH(1, ('Cost Data'!$B$1:$B$500 = $AU69) * ('Cost Data'!$C$1:$C$500 = $AV69), 0), MATCH($C69, 'Cost Data'!$N$12:$U$12, 0)), 0)</f>
        <v>0</v>
      </c>
      <c r="BB69" s="4" cm="1">
        <f t="array" aca="1" ref="BB69" ca="1">IFERROR(INDEX('Build Scenarios'!$D$1:$O$510, MATCH(1, ('Build Scenarios'!$C$1:$C$510= $C69) * ('Build Scenarios'!$B$1:$B$510 = $AU69), 0), MATCH(BB$12, 'Build Scenarios'!$D$5:$O$5, 0))
* INDEX('Cost Data'!$N$1:$U$500, MATCH(1, ('Cost Data'!$B$1:$B$500 = $AU69) * ('Cost Data'!$C$1:$C$500 = $AV69), 0), MATCH($C69, 'Cost Data'!$N$12:$U$12, 0)), 0)</f>
        <v>0</v>
      </c>
      <c r="BC69" s="4" cm="1">
        <f t="array" aca="1" ref="BC69" ca="1">IFERROR(INDEX('Build Scenarios'!$D$1:$O$510, MATCH(1, ('Build Scenarios'!$C$1:$C$510= $C69) * ('Build Scenarios'!$B$1:$B$510 = $AU69), 0), MATCH(BC$12, 'Build Scenarios'!$D$5:$O$5, 0))
* INDEX('Cost Data'!$N$1:$U$500, MATCH(1, ('Cost Data'!$B$1:$B$500 = $AU69) * ('Cost Data'!$C$1:$C$500 = $AV69), 0), MATCH($C69, 'Cost Data'!$N$12:$U$12, 0)), 0)</f>
        <v>0</v>
      </c>
      <c r="BD69" s="4" cm="1">
        <f t="array" aca="1" ref="BD69" ca="1">IFERROR(INDEX('Build Scenarios'!$D$1:$O$510, MATCH(1, ('Build Scenarios'!$C$1:$C$510= $C69) * ('Build Scenarios'!$B$1:$B$510 = $AU69), 0), MATCH(BD$12, 'Build Scenarios'!$D$5:$O$5, 0))
* INDEX('Cost Data'!$N$1:$U$500, MATCH(1, ('Cost Data'!$B$1:$B$500 = $AU69) * ('Cost Data'!$C$1:$C$500 = $AV69), 0), MATCH($C69, 'Cost Data'!$N$12:$U$12, 0)), 0)</f>
        <v>0</v>
      </c>
      <c r="BE69" s="4" cm="1">
        <f t="array" aca="1" ref="BE69" ca="1">IFERROR(INDEX('Build Scenarios'!$D$1:$O$510, MATCH(1, ('Build Scenarios'!$C$1:$C$510= $C69) * ('Build Scenarios'!$B$1:$B$510 = $AU69), 0), MATCH(BE$12, 'Build Scenarios'!$D$5:$O$5, 0))
* INDEX('Cost Data'!$N$1:$U$500, MATCH(1, ('Cost Data'!$B$1:$B$500 = $AU69) * ('Cost Data'!$C$1:$C$500 = $AV69), 0), MATCH($C69, 'Cost Data'!$N$12:$U$12, 0)), 0)</f>
        <v>0</v>
      </c>
      <c r="BF69" s="4" cm="1">
        <f t="array" aca="1" ref="BF69" ca="1">IFERROR(INDEX('Build Scenarios'!$D$1:$O$510, MATCH(1, ('Build Scenarios'!$C$1:$C$510= $C69) * ('Build Scenarios'!$B$1:$B$510 = $AU69), 0), MATCH(BF$12, 'Build Scenarios'!$D$5:$O$5, 0))
* INDEX('Cost Data'!$N$1:$U$500, MATCH(1, ('Cost Data'!$B$1:$B$500 = $AU69) * ('Cost Data'!$C$1:$C$500 = $AV69), 0), MATCH($C69, 'Cost Data'!$N$12:$U$12, 0)), 0)</f>
        <v>0</v>
      </c>
      <c r="BG69" s="4" cm="1">
        <f t="array" aca="1" ref="BG69" ca="1">IFERROR(INDEX('Build Scenarios'!$D$1:$O$510, MATCH(1, ('Build Scenarios'!$C$1:$C$510= $C69) * ('Build Scenarios'!$B$1:$B$510 = $AU69), 0), MATCH(BG$12, 'Build Scenarios'!$D$5:$O$5, 0))
* INDEX('Cost Data'!$N$1:$U$500, MATCH(1, ('Cost Data'!$B$1:$B$500 = $AU69) * ('Cost Data'!$C$1:$C$500 = $AV69), 0), MATCH($C69, 'Cost Data'!$N$12:$U$12, 0)), 0)</f>
        <v>0</v>
      </c>
      <c r="BH69" s="4" cm="1">
        <f t="array" aca="1" ref="BH69" ca="1">IFERROR(INDEX('Build Scenarios'!$D$1:$O$510, MATCH(1, ('Build Scenarios'!$C$1:$C$510= $C69) * ('Build Scenarios'!$B$1:$B$510 = $AU69), 0), MATCH(BH$12, 'Build Scenarios'!$D$5:$O$5, 0))
* INDEX('Cost Data'!$N$1:$U$500, MATCH(1, ('Cost Data'!$B$1:$B$500 = $AU69) * ('Cost Data'!$C$1:$C$500 = $AV69), 0), MATCH($C69, 'Cost Data'!$N$12:$U$12, 0)), 0)</f>
        <v>0</v>
      </c>
      <c r="BJ69" s="11" t="str">
        <f t="shared" si="40"/>
        <v>Cape Mendocino</v>
      </c>
      <c r="BK69" s="11" cm="1">
        <f t="array" aca="1" ref="BK69" ca="1">INDEX('Cost Scenario Settings'!$D$32:$L$101, MATCH(1, ('Cost Scenario Settings'!$C$32:$C$101 = $B69) * ('Cost Scenario Settings'!$B$32:$B$101 = BJ69), 0), MATCH($C69, 'Cost Scenario Settings'!$D$31:$L$31, 0))</f>
        <v>0</v>
      </c>
      <c r="BL69" s="4" cm="1">
        <f t="array" aca="1" ref="BL69" ca="1">IFERROR(INDEX('Build Scenarios'!$D$1:$O$510, MATCH(1, ('Build Scenarios'!$C$1:$C$510= $C69) * ('Build Scenarios'!$B$1:$B$510 = $BJ69), 0), MATCH(BL$12, 'Build Scenarios'!$D$5:$O$5, 0))
* INDEX('Cost Data'!$N$1:$U$500, MATCH(1, ('Cost Data'!$B$1:$B$500 = $BJ69) * ('Cost Data'!$C$1:$C$500 = $BK69), 0), MATCH($C69, 'Cost Data'!$N$12:$U$12, 0)), 0)</f>
        <v>0</v>
      </c>
      <c r="BM69" s="4" cm="1">
        <f t="array" aca="1" ref="BM69" ca="1">IFERROR(INDEX('Build Scenarios'!$D$1:$O$510, MATCH(1, ('Build Scenarios'!$C$1:$C$510= $C69) * ('Build Scenarios'!$B$1:$B$510 = $BJ69), 0), MATCH(BM$12, 'Build Scenarios'!$D$5:$O$5, 0))
* INDEX('Cost Data'!$N$1:$U$500, MATCH(1, ('Cost Data'!$B$1:$B$500 = $BJ69) * ('Cost Data'!$C$1:$C$500 = $BK69), 0), MATCH($C69, 'Cost Data'!$N$12:$U$12, 0)), 0)</f>
        <v>0</v>
      </c>
      <c r="BN69" s="4" cm="1">
        <f t="array" aca="1" ref="BN69" ca="1">IFERROR(INDEX('Build Scenarios'!$D$1:$O$510, MATCH(1, ('Build Scenarios'!$C$1:$C$510= $C69) * ('Build Scenarios'!$B$1:$B$510 = $BJ69), 0), MATCH(BN$12, 'Build Scenarios'!$D$5:$O$5, 0))
* INDEX('Cost Data'!$N$1:$U$500, MATCH(1, ('Cost Data'!$B$1:$B$500 = $BJ69) * ('Cost Data'!$C$1:$C$500 = $BK69), 0), MATCH($C69, 'Cost Data'!$N$12:$U$12, 0)), 0)</f>
        <v>0</v>
      </c>
      <c r="BO69" s="4" cm="1">
        <f t="array" aca="1" ref="BO69" ca="1">IFERROR(INDEX('Build Scenarios'!$D$1:$O$510, MATCH(1, ('Build Scenarios'!$C$1:$C$510= $C69) * ('Build Scenarios'!$B$1:$B$510 = $BJ69), 0), MATCH(BO$12, 'Build Scenarios'!$D$5:$O$5, 0))
* INDEX('Cost Data'!$N$1:$U$500, MATCH(1, ('Cost Data'!$B$1:$B$500 = $BJ69) * ('Cost Data'!$C$1:$C$500 = $BK69), 0), MATCH($C69, 'Cost Data'!$N$12:$U$12, 0)), 0)</f>
        <v>0</v>
      </c>
      <c r="BP69" s="4" cm="1">
        <f t="array" aca="1" ref="BP69" ca="1">IFERROR(INDEX('Build Scenarios'!$D$1:$O$510, MATCH(1, ('Build Scenarios'!$C$1:$C$510= $C69) * ('Build Scenarios'!$B$1:$B$510 = $BJ69), 0), MATCH(BP$12, 'Build Scenarios'!$D$5:$O$5, 0))
* INDEX('Cost Data'!$N$1:$U$500, MATCH(1, ('Cost Data'!$B$1:$B$500 = $BJ69) * ('Cost Data'!$C$1:$C$500 = $BK69), 0), MATCH($C69, 'Cost Data'!$N$12:$U$12, 0)), 0)</f>
        <v>0</v>
      </c>
      <c r="BQ69" s="4" cm="1">
        <f t="array" aca="1" ref="BQ69" ca="1">IFERROR(INDEX('Build Scenarios'!$D$1:$O$510, MATCH(1, ('Build Scenarios'!$C$1:$C$510= $C69) * ('Build Scenarios'!$B$1:$B$510 = $BJ69), 0), MATCH(BQ$12, 'Build Scenarios'!$D$5:$O$5, 0))
* INDEX('Cost Data'!$N$1:$U$500, MATCH(1, ('Cost Data'!$B$1:$B$500 = $BJ69) * ('Cost Data'!$C$1:$C$500 = $BK69), 0), MATCH($C69, 'Cost Data'!$N$12:$U$12, 0)), 0)</f>
        <v>0</v>
      </c>
      <c r="BR69" s="4" cm="1">
        <f t="array" aca="1" ref="BR69" ca="1">IFERROR(INDEX('Build Scenarios'!$D$1:$O$510, MATCH(1, ('Build Scenarios'!$C$1:$C$510= $C69) * ('Build Scenarios'!$B$1:$B$510 = $BJ69), 0), MATCH(BR$12, 'Build Scenarios'!$D$5:$O$5, 0))
* INDEX('Cost Data'!$N$1:$U$500, MATCH(1, ('Cost Data'!$B$1:$B$500 = $BJ69) * ('Cost Data'!$C$1:$C$500 = $BK69), 0), MATCH($C69, 'Cost Data'!$N$12:$U$12, 0)), 0)</f>
        <v>0</v>
      </c>
      <c r="BS69" s="4" cm="1">
        <f t="array" aca="1" ref="BS69" ca="1">IFERROR(INDEX('Build Scenarios'!$D$1:$O$510, MATCH(1, ('Build Scenarios'!$C$1:$C$510= $C69) * ('Build Scenarios'!$B$1:$B$510 = $BJ69), 0), MATCH(BS$12, 'Build Scenarios'!$D$5:$O$5, 0))
* INDEX('Cost Data'!$N$1:$U$500, MATCH(1, ('Cost Data'!$B$1:$B$500 = $BJ69) * ('Cost Data'!$C$1:$C$500 = $BK69), 0), MATCH($C69, 'Cost Data'!$N$12:$U$12, 0)), 0)</f>
        <v>0</v>
      </c>
      <c r="BT69" s="4" cm="1">
        <f t="array" aca="1" ref="BT69" ca="1">IFERROR(INDEX('Build Scenarios'!$D$1:$O$510, MATCH(1, ('Build Scenarios'!$C$1:$C$510= $C69) * ('Build Scenarios'!$B$1:$B$510 = $BJ69), 0), MATCH(BT$12, 'Build Scenarios'!$D$5:$O$5, 0))
* INDEX('Cost Data'!$N$1:$U$500, MATCH(1, ('Cost Data'!$B$1:$B$500 = $BJ69) * ('Cost Data'!$C$1:$C$500 = $BK69), 0), MATCH($C69, 'Cost Data'!$N$12:$U$12, 0)), 0)</f>
        <v>0</v>
      </c>
      <c r="BU69" s="4" cm="1">
        <f t="array" aca="1" ref="BU69" ca="1">IFERROR(INDEX('Build Scenarios'!$D$1:$O$510, MATCH(1, ('Build Scenarios'!$C$1:$C$510= $C69) * ('Build Scenarios'!$B$1:$B$510 = $BJ69), 0), MATCH(BU$12, 'Build Scenarios'!$D$5:$O$5, 0))
* INDEX('Cost Data'!$N$1:$U$500, MATCH(1, ('Cost Data'!$B$1:$B$500 = $BJ69) * ('Cost Data'!$C$1:$C$500 = $BK69), 0), MATCH($C69, 'Cost Data'!$N$12:$U$12, 0)), 0)</f>
        <v>0</v>
      </c>
      <c r="BV69" s="4" cm="1">
        <f t="array" aca="1" ref="BV69" ca="1">IFERROR(INDEX('Build Scenarios'!$D$1:$O$510, MATCH(1, ('Build Scenarios'!$C$1:$C$510= $C69) * ('Build Scenarios'!$B$1:$B$510 = $BJ69), 0), MATCH(BV$12, 'Build Scenarios'!$D$5:$O$5, 0))
* INDEX('Cost Data'!$N$1:$U$500, MATCH(1, ('Cost Data'!$B$1:$B$500 = $BJ69) * ('Cost Data'!$C$1:$C$500 = $BK69), 0), MATCH($C69, 'Cost Data'!$N$12:$U$12, 0)), 0)</f>
        <v>0</v>
      </c>
      <c r="BW69" s="4" cm="1">
        <f t="array" aca="1" ref="BW69" ca="1">IFERROR(INDEX('Build Scenarios'!$D$1:$O$510, MATCH(1, ('Build Scenarios'!$C$1:$C$510= $C69) * ('Build Scenarios'!$B$1:$B$510 = $BJ69), 0), MATCH(BW$12, 'Build Scenarios'!$D$5:$O$5, 0))
* INDEX('Cost Data'!$N$1:$U$500, MATCH(1, ('Cost Data'!$B$1:$B$500 = $BJ69) * ('Cost Data'!$C$1:$C$500 = $BK69), 0), MATCH($C69, 'Cost Data'!$N$12:$U$12, 0)), 0)</f>
        <v>0</v>
      </c>
    </row>
    <row r="70" spans="2:75" x14ac:dyDescent="0.2">
      <c r="B70" s="11">
        <f t="shared" ca="1" si="36"/>
        <v>0</v>
      </c>
      <c r="C70" s="8" t="s">
        <v>59</v>
      </c>
      <c r="D70" s="4">
        <f t="shared" ca="1" si="35"/>
        <v>0</v>
      </c>
      <c r="E70" s="4">
        <f t="shared" ca="1" si="35"/>
        <v>0</v>
      </c>
      <c r="F70" s="4">
        <f t="shared" ca="1" si="35"/>
        <v>0</v>
      </c>
      <c r="G70" s="4">
        <f t="shared" ca="1" si="35"/>
        <v>0</v>
      </c>
      <c r="H70" s="4">
        <f t="shared" ca="1" si="35"/>
        <v>0</v>
      </c>
      <c r="I70" s="4">
        <f t="shared" ca="1" si="35"/>
        <v>0</v>
      </c>
      <c r="J70" s="4">
        <f t="shared" ca="1" si="35"/>
        <v>0</v>
      </c>
      <c r="K70" s="4">
        <f t="shared" ca="1" si="35"/>
        <v>0</v>
      </c>
      <c r="L70" s="4">
        <f t="shared" ca="1" si="35"/>
        <v>0</v>
      </c>
      <c r="M70" s="4">
        <f t="shared" ca="1" si="35"/>
        <v>0</v>
      </c>
      <c r="N70" s="4">
        <f t="shared" ca="1" si="35"/>
        <v>0</v>
      </c>
      <c r="O70" s="4">
        <f t="shared" ca="1" si="35"/>
        <v>0</v>
      </c>
      <c r="Q70" s="11" t="str">
        <f t="shared" si="37"/>
        <v>Morro Bay</v>
      </c>
      <c r="R70" s="11" cm="1">
        <f t="array" aca="1" ref="R70" ca="1">INDEX('Cost Scenario Settings'!$D$32:$L$101, MATCH(1, ('Cost Scenario Settings'!$C$32:$C$101 = $B70) * ('Cost Scenario Settings'!$B$32:$B$101 = Q70), 0), MATCH($C70, 'Cost Scenario Settings'!$D$31:$L$31, 0))</f>
        <v>0</v>
      </c>
      <c r="S70" s="4" cm="1">
        <f t="array" aca="1" ref="S70" ca="1">IFERROR(INDEX('Build Scenarios'!$D$1:$O$510, MATCH(1, ('Build Scenarios'!$C$1:$C$510= $C70) * ('Build Scenarios'!$B$1:$B$510 = $Q70), 0), MATCH(S$12, 'Build Scenarios'!$D$5:$O$5, 0))
* INDEX('Cost Data'!$N$1:$U$500, MATCH(1, ('Cost Data'!$B$1:$B$500 = $Q70) * ('Cost Data'!$C$1:$C$500 = $R70), 0), MATCH($C70, 'Cost Data'!$N$12:$U$12, 0)), 0)</f>
        <v>0</v>
      </c>
      <c r="T70" s="4" cm="1">
        <f t="array" aca="1" ref="T70" ca="1">IFERROR(INDEX('Build Scenarios'!$D$1:$O$510, MATCH(1, ('Build Scenarios'!$C$1:$C$510= $C70) * ('Build Scenarios'!$B$1:$B$510 = $Q70), 0), MATCH(T$12, 'Build Scenarios'!$D$5:$O$5, 0))
* INDEX('Cost Data'!$N$1:$U$500, MATCH(1, ('Cost Data'!$B$1:$B$500 = $Q70) * ('Cost Data'!$C$1:$C$500 = $R70), 0), MATCH($C70, 'Cost Data'!$N$12:$U$12, 0)), 0)</f>
        <v>0</v>
      </c>
      <c r="U70" s="4" cm="1">
        <f t="array" aca="1" ref="U70" ca="1">IFERROR(INDEX('Build Scenarios'!$D$1:$O$510, MATCH(1, ('Build Scenarios'!$C$1:$C$510= $C70) * ('Build Scenarios'!$B$1:$B$510 = $Q70), 0), MATCH(U$12, 'Build Scenarios'!$D$5:$O$5, 0))
* INDEX('Cost Data'!$N$1:$U$500, MATCH(1, ('Cost Data'!$B$1:$B$500 = $Q70) * ('Cost Data'!$C$1:$C$500 = $R70), 0), MATCH($C70, 'Cost Data'!$N$12:$U$12, 0)), 0)</f>
        <v>0</v>
      </c>
      <c r="V70" s="4" cm="1">
        <f t="array" aca="1" ref="V70" ca="1">IFERROR(INDEX('Build Scenarios'!$D$1:$O$510, MATCH(1, ('Build Scenarios'!$C$1:$C$510= $C70) * ('Build Scenarios'!$B$1:$B$510 = $Q70), 0), MATCH(V$12, 'Build Scenarios'!$D$5:$O$5, 0))
* INDEX('Cost Data'!$N$1:$U$500, MATCH(1, ('Cost Data'!$B$1:$B$500 = $Q70) * ('Cost Data'!$C$1:$C$500 = $R70), 0), MATCH($C70, 'Cost Data'!$N$12:$U$12, 0)), 0)</f>
        <v>0</v>
      </c>
      <c r="W70" s="4" cm="1">
        <f t="array" aca="1" ref="W70" ca="1">IFERROR(INDEX('Build Scenarios'!$D$1:$O$510, MATCH(1, ('Build Scenarios'!$C$1:$C$510= $C70) * ('Build Scenarios'!$B$1:$B$510 = $Q70), 0), MATCH(W$12, 'Build Scenarios'!$D$5:$O$5, 0))
* INDEX('Cost Data'!$N$1:$U$500, MATCH(1, ('Cost Data'!$B$1:$B$500 = $Q70) * ('Cost Data'!$C$1:$C$500 = $R70), 0), MATCH($C70, 'Cost Data'!$N$12:$U$12, 0)), 0)</f>
        <v>0</v>
      </c>
      <c r="X70" s="4" cm="1">
        <f t="array" aca="1" ref="X70" ca="1">IFERROR(INDEX('Build Scenarios'!$D$1:$O$510, MATCH(1, ('Build Scenarios'!$C$1:$C$510= $C70) * ('Build Scenarios'!$B$1:$B$510 = $Q70), 0), MATCH(X$12, 'Build Scenarios'!$D$5:$O$5, 0))
* INDEX('Cost Data'!$N$1:$U$500, MATCH(1, ('Cost Data'!$B$1:$B$500 = $Q70) * ('Cost Data'!$C$1:$C$500 = $R70), 0), MATCH($C70, 'Cost Data'!$N$12:$U$12, 0)), 0)</f>
        <v>0</v>
      </c>
      <c r="Y70" s="4" cm="1">
        <f t="array" aca="1" ref="Y70" ca="1">IFERROR(INDEX('Build Scenarios'!$D$1:$O$510, MATCH(1, ('Build Scenarios'!$C$1:$C$510= $C70) * ('Build Scenarios'!$B$1:$B$510 = $Q70), 0), MATCH(Y$12, 'Build Scenarios'!$D$5:$O$5, 0))
* INDEX('Cost Data'!$N$1:$U$500, MATCH(1, ('Cost Data'!$B$1:$B$500 = $Q70) * ('Cost Data'!$C$1:$C$500 = $R70), 0), MATCH($C70, 'Cost Data'!$N$12:$U$12, 0)), 0)</f>
        <v>0</v>
      </c>
      <c r="Z70" s="4" cm="1">
        <f t="array" aca="1" ref="Z70" ca="1">IFERROR(INDEX('Build Scenarios'!$D$1:$O$510, MATCH(1, ('Build Scenarios'!$C$1:$C$510= $C70) * ('Build Scenarios'!$B$1:$B$510 = $Q70), 0), MATCH(Z$12, 'Build Scenarios'!$D$5:$O$5, 0))
* INDEX('Cost Data'!$N$1:$U$500, MATCH(1, ('Cost Data'!$B$1:$B$500 = $Q70) * ('Cost Data'!$C$1:$C$500 = $R70), 0), MATCH($C70, 'Cost Data'!$N$12:$U$12, 0)), 0)</f>
        <v>0</v>
      </c>
      <c r="AA70" s="4" cm="1">
        <f t="array" aca="1" ref="AA70" ca="1">IFERROR(INDEX('Build Scenarios'!$D$1:$O$510, MATCH(1, ('Build Scenarios'!$C$1:$C$510= $C70) * ('Build Scenarios'!$B$1:$B$510 = $Q70), 0), MATCH(AA$12, 'Build Scenarios'!$D$5:$O$5, 0))
* INDEX('Cost Data'!$N$1:$U$500, MATCH(1, ('Cost Data'!$B$1:$B$500 = $Q70) * ('Cost Data'!$C$1:$C$500 = $R70), 0), MATCH($C70, 'Cost Data'!$N$12:$U$12, 0)), 0)</f>
        <v>0</v>
      </c>
      <c r="AB70" s="4" cm="1">
        <f t="array" aca="1" ref="AB70" ca="1">IFERROR(INDEX('Build Scenarios'!$D$1:$O$510, MATCH(1, ('Build Scenarios'!$C$1:$C$510= $C70) * ('Build Scenarios'!$B$1:$B$510 = $Q70), 0), MATCH(AB$12, 'Build Scenarios'!$D$5:$O$5, 0))
* INDEX('Cost Data'!$N$1:$U$500, MATCH(1, ('Cost Data'!$B$1:$B$500 = $Q70) * ('Cost Data'!$C$1:$C$500 = $R70), 0), MATCH($C70, 'Cost Data'!$N$12:$U$12, 0)), 0)</f>
        <v>0</v>
      </c>
      <c r="AC70" s="4" cm="1">
        <f t="array" aca="1" ref="AC70" ca="1">IFERROR(INDEX('Build Scenarios'!$D$1:$O$510, MATCH(1, ('Build Scenarios'!$C$1:$C$510= $C70) * ('Build Scenarios'!$B$1:$B$510 = $Q70), 0), MATCH(AC$12, 'Build Scenarios'!$D$5:$O$5, 0))
* INDEX('Cost Data'!$N$1:$U$500, MATCH(1, ('Cost Data'!$B$1:$B$500 = $Q70) * ('Cost Data'!$C$1:$C$500 = $R70), 0), MATCH($C70, 'Cost Data'!$N$12:$U$12, 0)), 0)</f>
        <v>0</v>
      </c>
      <c r="AD70" s="4" cm="1">
        <f t="array" aca="1" ref="AD70" ca="1">IFERROR(INDEX('Build Scenarios'!$D$1:$O$510, MATCH(1, ('Build Scenarios'!$C$1:$C$510= $C70) * ('Build Scenarios'!$B$1:$B$510 = $Q70), 0), MATCH(AD$12, 'Build Scenarios'!$D$5:$O$5, 0))
* INDEX('Cost Data'!$N$1:$U$500, MATCH(1, ('Cost Data'!$B$1:$B$500 = $Q70) * ('Cost Data'!$C$1:$C$500 = $R70), 0), MATCH($C70, 'Cost Data'!$N$12:$U$12, 0)), 0)</f>
        <v>0</v>
      </c>
      <c r="AF70" s="11" t="str">
        <f t="shared" si="38"/>
        <v>Humboldt Bay</v>
      </c>
      <c r="AG70" s="11" cm="1">
        <f t="array" aca="1" ref="AG70" ca="1">INDEX('Cost Scenario Settings'!$D$32:$L$101, MATCH(1, ('Cost Scenario Settings'!$C$32:$C$101 = $B70) * ('Cost Scenario Settings'!$B$32:$B$101 = AF70), 0), MATCH($C70, 'Cost Scenario Settings'!$D$31:$L$31, 0))</f>
        <v>0</v>
      </c>
      <c r="AH70" s="4" cm="1">
        <f t="array" aca="1" ref="AH70" ca="1">IFERROR(INDEX('Build Scenarios'!$D$1:$O$510, MATCH(1, ('Build Scenarios'!$C$1:$C$510= $C70) * ('Build Scenarios'!$B$1:$B$510 = $AF70), 0), MATCH(AH$12, 'Build Scenarios'!$D$5:$O$5, 0))
* INDEX('Cost Data'!$N$1:$U$500, MATCH(1, ('Cost Data'!$B$1:$B$500 = $AF70) * ('Cost Data'!$C$1:$C$500 = $AG70), 0), MATCH($C70, 'Cost Data'!$N$12:$U$12, 0)), 0)</f>
        <v>0</v>
      </c>
      <c r="AI70" s="4" cm="1">
        <f t="array" aca="1" ref="AI70" ca="1">IFERROR(INDEX('Build Scenarios'!$D$1:$O$510, MATCH(1, ('Build Scenarios'!$C$1:$C$510= $C70) * ('Build Scenarios'!$B$1:$B$510 = $AF70), 0), MATCH(AI$12, 'Build Scenarios'!$D$5:$O$5, 0))
* INDEX('Cost Data'!$N$1:$U$500, MATCH(1, ('Cost Data'!$B$1:$B$500 = $AF70) * ('Cost Data'!$C$1:$C$500 = $AG70), 0), MATCH($C70, 'Cost Data'!$N$12:$U$12, 0)), 0)</f>
        <v>0</v>
      </c>
      <c r="AJ70" s="4" cm="1">
        <f t="array" aca="1" ref="AJ70" ca="1">IFERROR(INDEX('Build Scenarios'!$D$1:$O$510, MATCH(1, ('Build Scenarios'!$C$1:$C$510= $C70) * ('Build Scenarios'!$B$1:$B$510 = $AF70), 0), MATCH(AJ$12, 'Build Scenarios'!$D$5:$O$5, 0))
* INDEX('Cost Data'!$N$1:$U$500, MATCH(1, ('Cost Data'!$B$1:$B$500 = $AF70) * ('Cost Data'!$C$1:$C$500 = $AG70), 0), MATCH($C70, 'Cost Data'!$N$12:$U$12, 0)), 0)</f>
        <v>0</v>
      </c>
      <c r="AK70" s="4" cm="1">
        <f t="array" aca="1" ref="AK70" ca="1">IFERROR(INDEX('Build Scenarios'!$D$1:$O$510, MATCH(1, ('Build Scenarios'!$C$1:$C$510= $C70) * ('Build Scenarios'!$B$1:$B$510 = $AF70), 0), MATCH(AK$12, 'Build Scenarios'!$D$5:$O$5, 0))
* INDEX('Cost Data'!$N$1:$U$500, MATCH(1, ('Cost Data'!$B$1:$B$500 = $AF70) * ('Cost Data'!$C$1:$C$500 = $AG70), 0), MATCH($C70, 'Cost Data'!$N$12:$U$12, 0)), 0)</f>
        <v>0</v>
      </c>
      <c r="AL70" s="4" cm="1">
        <f t="array" aca="1" ref="AL70" ca="1">IFERROR(INDEX('Build Scenarios'!$D$1:$O$510, MATCH(1, ('Build Scenarios'!$C$1:$C$510= $C70) * ('Build Scenarios'!$B$1:$B$510 = $AF70), 0), MATCH(AL$12, 'Build Scenarios'!$D$5:$O$5, 0))
* INDEX('Cost Data'!$N$1:$U$500, MATCH(1, ('Cost Data'!$B$1:$B$500 = $AF70) * ('Cost Data'!$C$1:$C$500 = $AG70), 0), MATCH($C70, 'Cost Data'!$N$12:$U$12, 0)), 0)</f>
        <v>0</v>
      </c>
      <c r="AM70" s="4" cm="1">
        <f t="array" aca="1" ref="AM70" ca="1">IFERROR(INDEX('Build Scenarios'!$D$1:$O$510, MATCH(1, ('Build Scenarios'!$C$1:$C$510= $C70) * ('Build Scenarios'!$B$1:$B$510 = $AF70), 0), MATCH(AM$12, 'Build Scenarios'!$D$5:$O$5, 0))
* INDEX('Cost Data'!$N$1:$U$500, MATCH(1, ('Cost Data'!$B$1:$B$500 = $AF70) * ('Cost Data'!$C$1:$C$500 = $AG70), 0), MATCH($C70, 'Cost Data'!$N$12:$U$12, 0)), 0)</f>
        <v>0</v>
      </c>
      <c r="AN70" s="4" cm="1">
        <f t="array" aca="1" ref="AN70" ca="1">IFERROR(INDEX('Build Scenarios'!$D$1:$O$510, MATCH(1, ('Build Scenarios'!$C$1:$C$510= $C70) * ('Build Scenarios'!$B$1:$B$510 = $AF70), 0), MATCH(AN$12, 'Build Scenarios'!$D$5:$O$5, 0))
* INDEX('Cost Data'!$N$1:$U$500, MATCH(1, ('Cost Data'!$B$1:$B$500 = $AF70) * ('Cost Data'!$C$1:$C$500 = $AG70), 0), MATCH($C70, 'Cost Data'!$N$12:$U$12, 0)), 0)</f>
        <v>0</v>
      </c>
      <c r="AO70" s="4" cm="1">
        <f t="array" aca="1" ref="AO70" ca="1">IFERROR(INDEX('Build Scenarios'!$D$1:$O$510, MATCH(1, ('Build Scenarios'!$C$1:$C$510= $C70) * ('Build Scenarios'!$B$1:$B$510 = $AF70), 0), MATCH(AO$12, 'Build Scenarios'!$D$5:$O$5, 0))
* INDEX('Cost Data'!$N$1:$U$500, MATCH(1, ('Cost Data'!$B$1:$B$500 = $AF70) * ('Cost Data'!$C$1:$C$500 = $AG70), 0), MATCH($C70, 'Cost Data'!$N$12:$U$12, 0)), 0)</f>
        <v>0</v>
      </c>
      <c r="AP70" s="4" cm="1">
        <f t="array" aca="1" ref="AP70" ca="1">IFERROR(INDEX('Build Scenarios'!$D$1:$O$510, MATCH(1, ('Build Scenarios'!$C$1:$C$510= $C70) * ('Build Scenarios'!$B$1:$B$510 = $AF70), 0), MATCH(AP$12, 'Build Scenarios'!$D$5:$O$5, 0))
* INDEX('Cost Data'!$N$1:$U$500, MATCH(1, ('Cost Data'!$B$1:$B$500 = $AF70) * ('Cost Data'!$C$1:$C$500 = $AG70), 0), MATCH($C70, 'Cost Data'!$N$12:$U$12, 0)), 0)</f>
        <v>0</v>
      </c>
      <c r="AQ70" s="4" cm="1">
        <f t="array" aca="1" ref="AQ70" ca="1">IFERROR(INDEX('Build Scenarios'!$D$1:$O$510, MATCH(1, ('Build Scenarios'!$C$1:$C$510= $C70) * ('Build Scenarios'!$B$1:$B$510 = $AF70), 0), MATCH(AQ$12, 'Build Scenarios'!$D$5:$O$5, 0))
* INDEX('Cost Data'!$N$1:$U$500, MATCH(1, ('Cost Data'!$B$1:$B$500 = $AF70) * ('Cost Data'!$C$1:$C$500 = $AG70), 0), MATCH($C70, 'Cost Data'!$N$12:$U$12, 0)), 0)</f>
        <v>0</v>
      </c>
      <c r="AR70" s="4" cm="1">
        <f t="array" aca="1" ref="AR70" ca="1">IFERROR(INDEX('Build Scenarios'!$D$1:$O$510, MATCH(1, ('Build Scenarios'!$C$1:$C$510= $C70) * ('Build Scenarios'!$B$1:$B$510 = $AF70), 0), MATCH(AR$12, 'Build Scenarios'!$D$5:$O$5, 0))
* INDEX('Cost Data'!$N$1:$U$500, MATCH(1, ('Cost Data'!$B$1:$B$500 = $AF70) * ('Cost Data'!$C$1:$C$500 = $AG70), 0), MATCH($C70, 'Cost Data'!$N$12:$U$12, 0)), 0)</f>
        <v>0</v>
      </c>
      <c r="AS70" s="4" cm="1">
        <f t="array" aca="1" ref="AS70" ca="1">IFERROR(INDEX('Build Scenarios'!$D$1:$O$510, MATCH(1, ('Build Scenarios'!$C$1:$C$510= $C70) * ('Build Scenarios'!$B$1:$B$510 = $AF70), 0), MATCH(AS$12, 'Build Scenarios'!$D$5:$O$5, 0))
* INDEX('Cost Data'!$N$1:$U$500, MATCH(1, ('Cost Data'!$B$1:$B$500 = $AF70) * ('Cost Data'!$C$1:$C$500 = $AG70), 0), MATCH($C70, 'Cost Data'!$N$12:$U$12, 0)), 0)</f>
        <v>0</v>
      </c>
      <c r="AU70" s="11" t="str">
        <f t="shared" si="39"/>
        <v>Del Norte</v>
      </c>
      <c r="AV70" s="11" cm="1">
        <f t="array" aca="1" ref="AV70" ca="1">INDEX('Cost Scenario Settings'!$D$32:$L$101, MATCH(1, ('Cost Scenario Settings'!$C$32:$C$101 = $B70) * ('Cost Scenario Settings'!$B$32:$B$101 = AU70), 0), MATCH($C70, 'Cost Scenario Settings'!$D$31:$L$31, 0))</f>
        <v>0</v>
      </c>
      <c r="AW70" s="4" cm="1">
        <f t="array" aca="1" ref="AW70" ca="1">IFERROR(INDEX('Build Scenarios'!$D$1:$O$510, MATCH(1, ('Build Scenarios'!$C$1:$C$510= $C70) * ('Build Scenarios'!$B$1:$B$510 = $AU70), 0), MATCH(AW$12, 'Build Scenarios'!$D$5:$O$5, 0))
* INDEX('Cost Data'!$N$1:$U$500, MATCH(1, ('Cost Data'!$B$1:$B$500 = $AU70) * ('Cost Data'!$C$1:$C$500 = $AV70), 0), MATCH($C70, 'Cost Data'!$N$12:$U$12, 0)), 0)</f>
        <v>0</v>
      </c>
      <c r="AX70" s="4" cm="1">
        <f t="array" aca="1" ref="AX70" ca="1">IFERROR(INDEX('Build Scenarios'!$D$1:$O$510, MATCH(1, ('Build Scenarios'!$C$1:$C$510= $C70) * ('Build Scenarios'!$B$1:$B$510 = $AU70), 0), MATCH(AX$12, 'Build Scenarios'!$D$5:$O$5, 0))
* INDEX('Cost Data'!$N$1:$U$500, MATCH(1, ('Cost Data'!$B$1:$B$500 = $AU70) * ('Cost Data'!$C$1:$C$500 = $AV70), 0), MATCH($C70, 'Cost Data'!$N$12:$U$12, 0)), 0)</f>
        <v>0</v>
      </c>
      <c r="AY70" s="4" cm="1">
        <f t="array" aca="1" ref="AY70" ca="1">IFERROR(INDEX('Build Scenarios'!$D$1:$O$510, MATCH(1, ('Build Scenarios'!$C$1:$C$510= $C70) * ('Build Scenarios'!$B$1:$B$510 = $AU70), 0), MATCH(AY$12, 'Build Scenarios'!$D$5:$O$5, 0))
* INDEX('Cost Data'!$N$1:$U$500, MATCH(1, ('Cost Data'!$B$1:$B$500 = $AU70) * ('Cost Data'!$C$1:$C$500 = $AV70), 0), MATCH($C70, 'Cost Data'!$N$12:$U$12, 0)), 0)</f>
        <v>0</v>
      </c>
      <c r="AZ70" s="4" cm="1">
        <f t="array" aca="1" ref="AZ70" ca="1">IFERROR(INDEX('Build Scenarios'!$D$1:$O$510, MATCH(1, ('Build Scenarios'!$C$1:$C$510= $C70) * ('Build Scenarios'!$B$1:$B$510 = $AU70), 0), MATCH(AZ$12, 'Build Scenarios'!$D$5:$O$5, 0))
* INDEX('Cost Data'!$N$1:$U$500, MATCH(1, ('Cost Data'!$B$1:$B$500 = $AU70) * ('Cost Data'!$C$1:$C$500 = $AV70), 0), MATCH($C70, 'Cost Data'!$N$12:$U$12, 0)), 0)</f>
        <v>0</v>
      </c>
      <c r="BA70" s="4" cm="1">
        <f t="array" aca="1" ref="BA70" ca="1">IFERROR(INDEX('Build Scenarios'!$D$1:$O$510, MATCH(1, ('Build Scenarios'!$C$1:$C$510= $C70) * ('Build Scenarios'!$B$1:$B$510 = $AU70), 0), MATCH(BA$12, 'Build Scenarios'!$D$5:$O$5, 0))
* INDEX('Cost Data'!$N$1:$U$500, MATCH(1, ('Cost Data'!$B$1:$B$500 = $AU70) * ('Cost Data'!$C$1:$C$500 = $AV70), 0), MATCH($C70, 'Cost Data'!$N$12:$U$12, 0)), 0)</f>
        <v>0</v>
      </c>
      <c r="BB70" s="4" cm="1">
        <f t="array" aca="1" ref="BB70" ca="1">IFERROR(INDEX('Build Scenarios'!$D$1:$O$510, MATCH(1, ('Build Scenarios'!$C$1:$C$510= $C70) * ('Build Scenarios'!$B$1:$B$510 = $AU70), 0), MATCH(BB$12, 'Build Scenarios'!$D$5:$O$5, 0))
* INDEX('Cost Data'!$N$1:$U$500, MATCH(1, ('Cost Data'!$B$1:$B$500 = $AU70) * ('Cost Data'!$C$1:$C$500 = $AV70), 0), MATCH($C70, 'Cost Data'!$N$12:$U$12, 0)), 0)</f>
        <v>0</v>
      </c>
      <c r="BC70" s="4" cm="1">
        <f t="array" aca="1" ref="BC70" ca="1">IFERROR(INDEX('Build Scenarios'!$D$1:$O$510, MATCH(1, ('Build Scenarios'!$C$1:$C$510= $C70) * ('Build Scenarios'!$B$1:$B$510 = $AU70), 0), MATCH(BC$12, 'Build Scenarios'!$D$5:$O$5, 0))
* INDEX('Cost Data'!$N$1:$U$500, MATCH(1, ('Cost Data'!$B$1:$B$500 = $AU70) * ('Cost Data'!$C$1:$C$500 = $AV70), 0), MATCH($C70, 'Cost Data'!$N$12:$U$12, 0)), 0)</f>
        <v>0</v>
      </c>
      <c r="BD70" s="4" cm="1">
        <f t="array" aca="1" ref="BD70" ca="1">IFERROR(INDEX('Build Scenarios'!$D$1:$O$510, MATCH(1, ('Build Scenarios'!$C$1:$C$510= $C70) * ('Build Scenarios'!$B$1:$B$510 = $AU70), 0), MATCH(BD$12, 'Build Scenarios'!$D$5:$O$5, 0))
* INDEX('Cost Data'!$N$1:$U$500, MATCH(1, ('Cost Data'!$B$1:$B$500 = $AU70) * ('Cost Data'!$C$1:$C$500 = $AV70), 0), MATCH($C70, 'Cost Data'!$N$12:$U$12, 0)), 0)</f>
        <v>0</v>
      </c>
      <c r="BE70" s="4" cm="1">
        <f t="array" aca="1" ref="BE70" ca="1">IFERROR(INDEX('Build Scenarios'!$D$1:$O$510, MATCH(1, ('Build Scenarios'!$C$1:$C$510= $C70) * ('Build Scenarios'!$B$1:$B$510 = $AU70), 0), MATCH(BE$12, 'Build Scenarios'!$D$5:$O$5, 0))
* INDEX('Cost Data'!$N$1:$U$500, MATCH(1, ('Cost Data'!$B$1:$B$500 = $AU70) * ('Cost Data'!$C$1:$C$500 = $AV70), 0), MATCH($C70, 'Cost Data'!$N$12:$U$12, 0)), 0)</f>
        <v>0</v>
      </c>
      <c r="BF70" s="4" cm="1">
        <f t="array" aca="1" ref="BF70" ca="1">IFERROR(INDEX('Build Scenarios'!$D$1:$O$510, MATCH(1, ('Build Scenarios'!$C$1:$C$510= $C70) * ('Build Scenarios'!$B$1:$B$510 = $AU70), 0), MATCH(BF$12, 'Build Scenarios'!$D$5:$O$5, 0))
* INDEX('Cost Data'!$N$1:$U$500, MATCH(1, ('Cost Data'!$B$1:$B$500 = $AU70) * ('Cost Data'!$C$1:$C$500 = $AV70), 0), MATCH($C70, 'Cost Data'!$N$12:$U$12, 0)), 0)</f>
        <v>0</v>
      </c>
      <c r="BG70" s="4" cm="1">
        <f t="array" aca="1" ref="BG70" ca="1">IFERROR(INDEX('Build Scenarios'!$D$1:$O$510, MATCH(1, ('Build Scenarios'!$C$1:$C$510= $C70) * ('Build Scenarios'!$B$1:$B$510 = $AU70), 0), MATCH(BG$12, 'Build Scenarios'!$D$5:$O$5, 0))
* INDEX('Cost Data'!$N$1:$U$500, MATCH(1, ('Cost Data'!$B$1:$B$500 = $AU70) * ('Cost Data'!$C$1:$C$500 = $AV70), 0), MATCH($C70, 'Cost Data'!$N$12:$U$12, 0)), 0)</f>
        <v>0</v>
      </c>
      <c r="BH70" s="4" cm="1">
        <f t="array" aca="1" ref="BH70" ca="1">IFERROR(INDEX('Build Scenarios'!$D$1:$O$510, MATCH(1, ('Build Scenarios'!$C$1:$C$510= $C70) * ('Build Scenarios'!$B$1:$B$510 = $AU70), 0), MATCH(BH$12, 'Build Scenarios'!$D$5:$O$5, 0))
* INDEX('Cost Data'!$N$1:$U$500, MATCH(1, ('Cost Data'!$B$1:$B$500 = $AU70) * ('Cost Data'!$C$1:$C$500 = $AV70), 0), MATCH($C70, 'Cost Data'!$N$12:$U$12, 0)), 0)</f>
        <v>0</v>
      </c>
      <c r="BJ70" s="11" t="str">
        <f t="shared" si="40"/>
        <v>Cape Mendocino</v>
      </c>
      <c r="BK70" s="11" cm="1">
        <f t="array" aca="1" ref="BK70" ca="1">INDEX('Cost Scenario Settings'!$D$32:$L$101, MATCH(1, ('Cost Scenario Settings'!$C$32:$C$101 = $B70) * ('Cost Scenario Settings'!$B$32:$B$101 = BJ70), 0), MATCH($C70, 'Cost Scenario Settings'!$D$31:$L$31, 0))</f>
        <v>0</v>
      </c>
      <c r="BL70" s="4" cm="1">
        <f t="array" aca="1" ref="BL70" ca="1">IFERROR(INDEX('Build Scenarios'!$D$1:$O$510, MATCH(1, ('Build Scenarios'!$C$1:$C$510= $C70) * ('Build Scenarios'!$B$1:$B$510 = $BJ70), 0), MATCH(BL$12, 'Build Scenarios'!$D$5:$O$5, 0))
* INDEX('Cost Data'!$N$1:$U$500, MATCH(1, ('Cost Data'!$B$1:$B$500 = $BJ70) * ('Cost Data'!$C$1:$C$500 = $BK70), 0), MATCH($C70, 'Cost Data'!$N$12:$U$12, 0)), 0)</f>
        <v>0</v>
      </c>
      <c r="BM70" s="4" cm="1">
        <f t="array" aca="1" ref="BM70" ca="1">IFERROR(INDEX('Build Scenarios'!$D$1:$O$510, MATCH(1, ('Build Scenarios'!$C$1:$C$510= $C70) * ('Build Scenarios'!$B$1:$B$510 = $BJ70), 0), MATCH(BM$12, 'Build Scenarios'!$D$5:$O$5, 0))
* INDEX('Cost Data'!$N$1:$U$500, MATCH(1, ('Cost Data'!$B$1:$B$500 = $BJ70) * ('Cost Data'!$C$1:$C$500 = $BK70), 0), MATCH($C70, 'Cost Data'!$N$12:$U$12, 0)), 0)</f>
        <v>0</v>
      </c>
      <c r="BN70" s="4" cm="1">
        <f t="array" aca="1" ref="BN70" ca="1">IFERROR(INDEX('Build Scenarios'!$D$1:$O$510, MATCH(1, ('Build Scenarios'!$C$1:$C$510= $C70) * ('Build Scenarios'!$B$1:$B$510 = $BJ70), 0), MATCH(BN$12, 'Build Scenarios'!$D$5:$O$5, 0))
* INDEX('Cost Data'!$N$1:$U$500, MATCH(1, ('Cost Data'!$B$1:$B$500 = $BJ70) * ('Cost Data'!$C$1:$C$500 = $BK70), 0), MATCH($C70, 'Cost Data'!$N$12:$U$12, 0)), 0)</f>
        <v>0</v>
      </c>
      <c r="BO70" s="4" cm="1">
        <f t="array" aca="1" ref="BO70" ca="1">IFERROR(INDEX('Build Scenarios'!$D$1:$O$510, MATCH(1, ('Build Scenarios'!$C$1:$C$510= $C70) * ('Build Scenarios'!$B$1:$B$510 = $BJ70), 0), MATCH(BO$12, 'Build Scenarios'!$D$5:$O$5, 0))
* INDEX('Cost Data'!$N$1:$U$500, MATCH(1, ('Cost Data'!$B$1:$B$500 = $BJ70) * ('Cost Data'!$C$1:$C$500 = $BK70), 0), MATCH($C70, 'Cost Data'!$N$12:$U$12, 0)), 0)</f>
        <v>0</v>
      </c>
      <c r="BP70" s="4" cm="1">
        <f t="array" aca="1" ref="BP70" ca="1">IFERROR(INDEX('Build Scenarios'!$D$1:$O$510, MATCH(1, ('Build Scenarios'!$C$1:$C$510= $C70) * ('Build Scenarios'!$B$1:$B$510 = $BJ70), 0), MATCH(BP$12, 'Build Scenarios'!$D$5:$O$5, 0))
* INDEX('Cost Data'!$N$1:$U$500, MATCH(1, ('Cost Data'!$B$1:$B$500 = $BJ70) * ('Cost Data'!$C$1:$C$500 = $BK70), 0), MATCH($C70, 'Cost Data'!$N$12:$U$12, 0)), 0)</f>
        <v>0</v>
      </c>
      <c r="BQ70" s="4" cm="1">
        <f t="array" aca="1" ref="BQ70" ca="1">IFERROR(INDEX('Build Scenarios'!$D$1:$O$510, MATCH(1, ('Build Scenarios'!$C$1:$C$510= $C70) * ('Build Scenarios'!$B$1:$B$510 = $BJ70), 0), MATCH(BQ$12, 'Build Scenarios'!$D$5:$O$5, 0))
* INDEX('Cost Data'!$N$1:$U$500, MATCH(1, ('Cost Data'!$B$1:$B$500 = $BJ70) * ('Cost Data'!$C$1:$C$500 = $BK70), 0), MATCH($C70, 'Cost Data'!$N$12:$U$12, 0)), 0)</f>
        <v>0</v>
      </c>
      <c r="BR70" s="4" cm="1">
        <f t="array" aca="1" ref="BR70" ca="1">IFERROR(INDEX('Build Scenarios'!$D$1:$O$510, MATCH(1, ('Build Scenarios'!$C$1:$C$510= $C70) * ('Build Scenarios'!$B$1:$B$510 = $BJ70), 0), MATCH(BR$12, 'Build Scenarios'!$D$5:$O$5, 0))
* INDEX('Cost Data'!$N$1:$U$500, MATCH(1, ('Cost Data'!$B$1:$B$500 = $BJ70) * ('Cost Data'!$C$1:$C$500 = $BK70), 0), MATCH($C70, 'Cost Data'!$N$12:$U$12, 0)), 0)</f>
        <v>0</v>
      </c>
      <c r="BS70" s="4" cm="1">
        <f t="array" aca="1" ref="BS70" ca="1">IFERROR(INDEX('Build Scenarios'!$D$1:$O$510, MATCH(1, ('Build Scenarios'!$C$1:$C$510= $C70) * ('Build Scenarios'!$B$1:$B$510 = $BJ70), 0), MATCH(BS$12, 'Build Scenarios'!$D$5:$O$5, 0))
* INDEX('Cost Data'!$N$1:$U$500, MATCH(1, ('Cost Data'!$B$1:$B$500 = $BJ70) * ('Cost Data'!$C$1:$C$500 = $BK70), 0), MATCH($C70, 'Cost Data'!$N$12:$U$12, 0)), 0)</f>
        <v>0</v>
      </c>
      <c r="BT70" s="4" cm="1">
        <f t="array" aca="1" ref="BT70" ca="1">IFERROR(INDEX('Build Scenarios'!$D$1:$O$510, MATCH(1, ('Build Scenarios'!$C$1:$C$510= $C70) * ('Build Scenarios'!$B$1:$B$510 = $BJ70), 0), MATCH(BT$12, 'Build Scenarios'!$D$5:$O$5, 0))
* INDEX('Cost Data'!$N$1:$U$500, MATCH(1, ('Cost Data'!$B$1:$B$500 = $BJ70) * ('Cost Data'!$C$1:$C$500 = $BK70), 0), MATCH($C70, 'Cost Data'!$N$12:$U$12, 0)), 0)</f>
        <v>0</v>
      </c>
      <c r="BU70" s="4" cm="1">
        <f t="array" aca="1" ref="BU70" ca="1">IFERROR(INDEX('Build Scenarios'!$D$1:$O$510, MATCH(1, ('Build Scenarios'!$C$1:$C$510= $C70) * ('Build Scenarios'!$B$1:$B$510 = $BJ70), 0), MATCH(BU$12, 'Build Scenarios'!$D$5:$O$5, 0))
* INDEX('Cost Data'!$N$1:$U$500, MATCH(1, ('Cost Data'!$B$1:$B$500 = $BJ70) * ('Cost Data'!$C$1:$C$500 = $BK70), 0), MATCH($C70, 'Cost Data'!$N$12:$U$12, 0)), 0)</f>
        <v>0</v>
      </c>
      <c r="BV70" s="4" cm="1">
        <f t="array" aca="1" ref="BV70" ca="1">IFERROR(INDEX('Build Scenarios'!$D$1:$O$510, MATCH(1, ('Build Scenarios'!$C$1:$C$510= $C70) * ('Build Scenarios'!$B$1:$B$510 = $BJ70), 0), MATCH(BV$12, 'Build Scenarios'!$D$5:$O$5, 0))
* INDEX('Cost Data'!$N$1:$U$500, MATCH(1, ('Cost Data'!$B$1:$B$500 = $BJ70) * ('Cost Data'!$C$1:$C$500 = $BK70), 0), MATCH($C70, 'Cost Data'!$N$12:$U$12, 0)), 0)</f>
        <v>0</v>
      </c>
      <c r="BW70" s="4" cm="1">
        <f t="array" aca="1" ref="BW70" ca="1">IFERROR(INDEX('Build Scenarios'!$D$1:$O$510, MATCH(1, ('Build Scenarios'!$C$1:$C$510= $C70) * ('Build Scenarios'!$B$1:$B$510 = $BJ70), 0), MATCH(BW$12, 'Build Scenarios'!$D$5:$O$5, 0))
* INDEX('Cost Data'!$N$1:$U$500, MATCH(1, ('Cost Data'!$B$1:$B$500 = $BJ70) * ('Cost Data'!$C$1:$C$500 = $BK70), 0), MATCH($C70, 'Cost Data'!$N$12:$U$12, 0)), 0)</f>
        <v>0</v>
      </c>
    </row>
    <row r="71" spans="2:75" x14ac:dyDescent="0.2">
      <c r="B71" s="11">
        <f t="shared" ca="1" si="36"/>
        <v>0</v>
      </c>
      <c r="C71" s="8" t="s">
        <v>60</v>
      </c>
      <c r="D71" s="4">
        <f t="shared" ca="1" si="35"/>
        <v>0</v>
      </c>
      <c r="E71" s="4">
        <f t="shared" ca="1" si="35"/>
        <v>0</v>
      </c>
      <c r="F71" s="4">
        <f t="shared" ca="1" si="35"/>
        <v>0</v>
      </c>
      <c r="G71" s="4">
        <f t="shared" ca="1" si="35"/>
        <v>0</v>
      </c>
      <c r="H71" s="4">
        <f t="shared" ca="1" si="35"/>
        <v>0</v>
      </c>
      <c r="I71" s="4">
        <f t="shared" ca="1" si="35"/>
        <v>0</v>
      </c>
      <c r="J71" s="4">
        <f t="shared" ca="1" si="35"/>
        <v>0</v>
      </c>
      <c r="K71" s="4">
        <f t="shared" ca="1" si="35"/>
        <v>0</v>
      </c>
      <c r="L71" s="4">
        <f t="shared" ca="1" si="35"/>
        <v>0</v>
      </c>
      <c r="M71" s="4">
        <f t="shared" ca="1" si="35"/>
        <v>0</v>
      </c>
      <c r="N71" s="4">
        <f t="shared" ca="1" si="35"/>
        <v>0</v>
      </c>
      <c r="O71" s="4">
        <f t="shared" ca="1" si="35"/>
        <v>0</v>
      </c>
      <c r="Q71" s="11" t="str">
        <f t="shared" si="37"/>
        <v>Morro Bay</v>
      </c>
      <c r="R71" s="11" cm="1">
        <f t="array" aca="1" ref="R71" ca="1">INDEX('Cost Scenario Settings'!$D$32:$L$101, MATCH(1, ('Cost Scenario Settings'!$C$32:$C$101 = $B71) * ('Cost Scenario Settings'!$B$32:$B$101 = Q71), 0), MATCH($C71, 'Cost Scenario Settings'!$D$31:$L$31, 0))</f>
        <v>0</v>
      </c>
      <c r="S71" s="4" cm="1">
        <f t="array" aca="1" ref="S71" ca="1">IFERROR(INDEX('Build Scenarios'!$D$1:$O$510, MATCH(1, ('Build Scenarios'!$C$1:$C$510= $C71) * ('Build Scenarios'!$B$1:$B$510 = $Q71), 0), MATCH(S$12, 'Build Scenarios'!$D$5:$O$5, 0))
* INDEX('Cost Data'!$N$1:$U$500, MATCH(1, ('Cost Data'!$B$1:$B$500 = $Q71) * ('Cost Data'!$C$1:$C$500 = $R71), 0), MATCH($C71, 'Cost Data'!$N$12:$U$12, 0)), 0)</f>
        <v>0</v>
      </c>
      <c r="T71" s="4" cm="1">
        <f t="array" aca="1" ref="T71" ca="1">IFERROR(INDEX('Build Scenarios'!$D$1:$O$510, MATCH(1, ('Build Scenarios'!$C$1:$C$510= $C71) * ('Build Scenarios'!$B$1:$B$510 = $Q71), 0), MATCH(T$12, 'Build Scenarios'!$D$5:$O$5, 0))
* INDEX('Cost Data'!$N$1:$U$500, MATCH(1, ('Cost Data'!$B$1:$B$500 = $Q71) * ('Cost Data'!$C$1:$C$500 = $R71), 0), MATCH($C71, 'Cost Data'!$N$12:$U$12, 0)), 0)</f>
        <v>0</v>
      </c>
      <c r="U71" s="4" cm="1">
        <f t="array" aca="1" ref="U71" ca="1">IFERROR(INDEX('Build Scenarios'!$D$1:$O$510, MATCH(1, ('Build Scenarios'!$C$1:$C$510= $C71) * ('Build Scenarios'!$B$1:$B$510 = $Q71), 0), MATCH(U$12, 'Build Scenarios'!$D$5:$O$5, 0))
* INDEX('Cost Data'!$N$1:$U$500, MATCH(1, ('Cost Data'!$B$1:$B$500 = $Q71) * ('Cost Data'!$C$1:$C$500 = $R71), 0), MATCH($C71, 'Cost Data'!$N$12:$U$12, 0)), 0)</f>
        <v>0</v>
      </c>
      <c r="V71" s="4" cm="1">
        <f t="array" aca="1" ref="V71" ca="1">IFERROR(INDEX('Build Scenarios'!$D$1:$O$510, MATCH(1, ('Build Scenarios'!$C$1:$C$510= $C71) * ('Build Scenarios'!$B$1:$B$510 = $Q71), 0), MATCH(V$12, 'Build Scenarios'!$D$5:$O$5, 0))
* INDEX('Cost Data'!$N$1:$U$500, MATCH(1, ('Cost Data'!$B$1:$B$500 = $Q71) * ('Cost Data'!$C$1:$C$500 = $R71), 0), MATCH($C71, 'Cost Data'!$N$12:$U$12, 0)), 0)</f>
        <v>0</v>
      </c>
      <c r="W71" s="4" cm="1">
        <f t="array" aca="1" ref="W71" ca="1">IFERROR(INDEX('Build Scenarios'!$D$1:$O$510, MATCH(1, ('Build Scenarios'!$C$1:$C$510= $C71) * ('Build Scenarios'!$B$1:$B$510 = $Q71), 0), MATCH(W$12, 'Build Scenarios'!$D$5:$O$5, 0))
* INDEX('Cost Data'!$N$1:$U$500, MATCH(1, ('Cost Data'!$B$1:$B$500 = $Q71) * ('Cost Data'!$C$1:$C$500 = $R71), 0), MATCH($C71, 'Cost Data'!$N$12:$U$12, 0)), 0)</f>
        <v>0</v>
      </c>
      <c r="X71" s="4" cm="1">
        <f t="array" aca="1" ref="X71" ca="1">IFERROR(INDEX('Build Scenarios'!$D$1:$O$510, MATCH(1, ('Build Scenarios'!$C$1:$C$510= $C71) * ('Build Scenarios'!$B$1:$B$510 = $Q71), 0), MATCH(X$12, 'Build Scenarios'!$D$5:$O$5, 0))
* INDEX('Cost Data'!$N$1:$U$500, MATCH(1, ('Cost Data'!$B$1:$B$500 = $Q71) * ('Cost Data'!$C$1:$C$500 = $R71), 0), MATCH($C71, 'Cost Data'!$N$12:$U$12, 0)), 0)</f>
        <v>0</v>
      </c>
      <c r="Y71" s="4" cm="1">
        <f t="array" aca="1" ref="Y71" ca="1">IFERROR(INDEX('Build Scenarios'!$D$1:$O$510, MATCH(1, ('Build Scenarios'!$C$1:$C$510= $C71) * ('Build Scenarios'!$B$1:$B$510 = $Q71), 0), MATCH(Y$12, 'Build Scenarios'!$D$5:$O$5, 0))
* INDEX('Cost Data'!$N$1:$U$500, MATCH(1, ('Cost Data'!$B$1:$B$500 = $Q71) * ('Cost Data'!$C$1:$C$500 = $R71), 0), MATCH($C71, 'Cost Data'!$N$12:$U$12, 0)), 0)</f>
        <v>0</v>
      </c>
      <c r="Z71" s="4" cm="1">
        <f t="array" aca="1" ref="Z71" ca="1">IFERROR(INDEX('Build Scenarios'!$D$1:$O$510, MATCH(1, ('Build Scenarios'!$C$1:$C$510= $C71) * ('Build Scenarios'!$B$1:$B$510 = $Q71), 0), MATCH(Z$12, 'Build Scenarios'!$D$5:$O$5, 0))
* INDEX('Cost Data'!$N$1:$U$500, MATCH(1, ('Cost Data'!$B$1:$B$500 = $Q71) * ('Cost Data'!$C$1:$C$500 = $R71), 0), MATCH($C71, 'Cost Data'!$N$12:$U$12, 0)), 0)</f>
        <v>0</v>
      </c>
      <c r="AA71" s="4" cm="1">
        <f t="array" aca="1" ref="AA71" ca="1">IFERROR(INDEX('Build Scenarios'!$D$1:$O$510, MATCH(1, ('Build Scenarios'!$C$1:$C$510= $C71) * ('Build Scenarios'!$B$1:$B$510 = $Q71), 0), MATCH(AA$12, 'Build Scenarios'!$D$5:$O$5, 0))
* INDEX('Cost Data'!$N$1:$U$500, MATCH(1, ('Cost Data'!$B$1:$B$500 = $Q71) * ('Cost Data'!$C$1:$C$500 = $R71), 0), MATCH($C71, 'Cost Data'!$N$12:$U$12, 0)), 0)</f>
        <v>0</v>
      </c>
      <c r="AB71" s="4" cm="1">
        <f t="array" aca="1" ref="AB71" ca="1">IFERROR(INDEX('Build Scenarios'!$D$1:$O$510, MATCH(1, ('Build Scenarios'!$C$1:$C$510= $C71) * ('Build Scenarios'!$B$1:$B$510 = $Q71), 0), MATCH(AB$12, 'Build Scenarios'!$D$5:$O$5, 0))
* INDEX('Cost Data'!$N$1:$U$500, MATCH(1, ('Cost Data'!$B$1:$B$500 = $Q71) * ('Cost Data'!$C$1:$C$500 = $R71), 0), MATCH($C71, 'Cost Data'!$N$12:$U$12, 0)), 0)</f>
        <v>0</v>
      </c>
      <c r="AC71" s="4" cm="1">
        <f t="array" aca="1" ref="AC71" ca="1">IFERROR(INDEX('Build Scenarios'!$D$1:$O$510, MATCH(1, ('Build Scenarios'!$C$1:$C$510= $C71) * ('Build Scenarios'!$B$1:$B$510 = $Q71), 0), MATCH(AC$12, 'Build Scenarios'!$D$5:$O$5, 0))
* INDEX('Cost Data'!$N$1:$U$500, MATCH(1, ('Cost Data'!$B$1:$B$500 = $Q71) * ('Cost Data'!$C$1:$C$500 = $R71), 0), MATCH($C71, 'Cost Data'!$N$12:$U$12, 0)), 0)</f>
        <v>0</v>
      </c>
      <c r="AD71" s="4" cm="1">
        <f t="array" aca="1" ref="AD71" ca="1">IFERROR(INDEX('Build Scenarios'!$D$1:$O$510, MATCH(1, ('Build Scenarios'!$C$1:$C$510= $C71) * ('Build Scenarios'!$B$1:$B$510 = $Q71), 0), MATCH(AD$12, 'Build Scenarios'!$D$5:$O$5, 0))
* INDEX('Cost Data'!$N$1:$U$500, MATCH(1, ('Cost Data'!$B$1:$B$500 = $Q71) * ('Cost Data'!$C$1:$C$500 = $R71), 0), MATCH($C71, 'Cost Data'!$N$12:$U$12, 0)), 0)</f>
        <v>0</v>
      </c>
      <c r="AF71" s="11" t="str">
        <f t="shared" si="38"/>
        <v>Humboldt Bay</v>
      </c>
      <c r="AG71" s="11" cm="1">
        <f t="array" aca="1" ref="AG71" ca="1">INDEX('Cost Scenario Settings'!$D$32:$L$101, MATCH(1, ('Cost Scenario Settings'!$C$32:$C$101 = $B71) * ('Cost Scenario Settings'!$B$32:$B$101 = AF71), 0), MATCH($C71, 'Cost Scenario Settings'!$D$31:$L$31, 0))</f>
        <v>0</v>
      </c>
      <c r="AH71" s="4" cm="1">
        <f t="array" aca="1" ref="AH71" ca="1">IFERROR(INDEX('Build Scenarios'!$D$1:$O$510, MATCH(1, ('Build Scenarios'!$C$1:$C$510= $C71) * ('Build Scenarios'!$B$1:$B$510 = $AF71), 0), MATCH(AH$12, 'Build Scenarios'!$D$5:$O$5, 0))
* INDEX('Cost Data'!$N$1:$U$500, MATCH(1, ('Cost Data'!$B$1:$B$500 = $AF71) * ('Cost Data'!$C$1:$C$500 = $AG71), 0), MATCH($C71, 'Cost Data'!$N$12:$U$12, 0)), 0)</f>
        <v>0</v>
      </c>
      <c r="AI71" s="4" cm="1">
        <f t="array" aca="1" ref="AI71" ca="1">IFERROR(INDEX('Build Scenarios'!$D$1:$O$510, MATCH(1, ('Build Scenarios'!$C$1:$C$510= $C71) * ('Build Scenarios'!$B$1:$B$510 = $AF71), 0), MATCH(AI$12, 'Build Scenarios'!$D$5:$O$5, 0))
* INDEX('Cost Data'!$N$1:$U$500, MATCH(1, ('Cost Data'!$B$1:$B$500 = $AF71) * ('Cost Data'!$C$1:$C$500 = $AG71), 0), MATCH($C71, 'Cost Data'!$N$12:$U$12, 0)), 0)</f>
        <v>0</v>
      </c>
      <c r="AJ71" s="4" cm="1">
        <f t="array" aca="1" ref="AJ71" ca="1">IFERROR(INDEX('Build Scenarios'!$D$1:$O$510, MATCH(1, ('Build Scenarios'!$C$1:$C$510= $C71) * ('Build Scenarios'!$B$1:$B$510 = $AF71), 0), MATCH(AJ$12, 'Build Scenarios'!$D$5:$O$5, 0))
* INDEX('Cost Data'!$N$1:$U$500, MATCH(1, ('Cost Data'!$B$1:$B$500 = $AF71) * ('Cost Data'!$C$1:$C$500 = $AG71), 0), MATCH($C71, 'Cost Data'!$N$12:$U$12, 0)), 0)</f>
        <v>0</v>
      </c>
      <c r="AK71" s="4" cm="1">
        <f t="array" aca="1" ref="AK71" ca="1">IFERROR(INDEX('Build Scenarios'!$D$1:$O$510, MATCH(1, ('Build Scenarios'!$C$1:$C$510= $C71) * ('Build Scenarios'!$B$1:$B$510 = $AF71), 0), MATCH(AK$12, 'Build Scenarios'!$D$5:$O$5, 0))
* INDEX('Cost Data'!$N$1:$U$500, MATCH(1, ('Cost Data'!$B$1:$B$500 = $AF71) * ('Cost Data'!$C$1:$C$500 = $AG71), 0), MATCH($C71, 'Cost Data'!$N$12:$U$12, 0)), 0)</f>
        <v>0</v>
      </c>
      <c r="AL71" s="4" cm="1">
        <f t="array" aca="1" ref="AL71" ca="1">IFERROR(INDEX('Build Scenarios'!$D$1:$O$510, MATCH(1, ('Build Scenarios'!$C$1:$C$510= $C71) * ('Build Scenarios'!$B$1:$B$510 = $AF71), 0), MATCH(AL$12, 'Build Scenarios'!$D$5:$O$5, 0))
* INDEX('Cost Data'!$N$1:$U$500, MATCH(1, ('Cost Data'!$B$1:$B$500 = $AF71) * ('Cost Data'!$C$1:$C$500 = $AG71), 0), MATCH($C71, 'Cost Data'!$N$12:$U$12, 0)), 0)</f>
        <v>0</v>
      </c>
      <c r="AM71" s="4" cm="1">
        <f t="array" aca="1" ref="AM71" ca="1">IFERROR(INDEX('Build Scenarios'!$D$1:$O$510, MATCH(1, ('Build Scenarios'!$C$1:$C$510= $C71) * ('Build Scenarios'!$B$1:$B$510 = $AF71), 0), MATCH(AM$12, 'Build Scenarios'!$D$5:$O$5, 0))
* INDEX('Cost Data'!$N$1:$U$500, MATCH(1, ('Cost Data'!$B$1:$B$500 = $AF71) * ('Cost Data'!$C$1:$C$500 = $AG71), 0), MATCH($C71, 'Cost Data'!$N$12:$U$12, 0)), 0)</f>
        <v>0</v>
      </c>
      <c r="AN71" s="4" cm="1">
        <f t="array" aca="1" ref="AN71" ca="1">IFERROR(INDEX('Build Scenarios'!$D$1:$O$510, MATCH(1, ('Build Scenarios'!$C$1:$C$510= $C71) * ('Build Scenarios'!$B$1:$B$510 = $AF71), 0), MATCH(AN$12, 'Build Scenarios'!$D$5:$O$5, 0))
* INDEX('Cost Data'!$N$1:$U$500, MATCH(1, ('Cost Data'!$B$1:$B$500 = $AF71) * ('Cost Data'!$C$1:$C$500 = $AG71), 0), MATCH($C71, 'Cost Data'!$N$12:$U$12, 0)), 0)</f>
        <v>0</v>
      </c>
      <c r="AO71" s="4" cm="1">
        <f t="array" aca="1" ref="AO71" ca="1">IFERROR(INDEX('Build Scenarios'!$D$1:$O$510, MATCH(1, ('Build Scenarios'!$C$1:$C$510= $C71) * ('Build Scenarios'!$B$1:$B$510 = $AF71), 0), MATCH(AO$12, 'Build Scenarios'!$D$5:$O$5, 0))
* INDEX('Cost Data'!$N$1:$U$500, MATCH(1, ('Cost Data'!$B$1:$B$500 = $AF71) * ('Cost Data'!$C$1:$C$500 = $AG71), 0), MATCH($C71, 'Cost Data'!$N$12:$U$12, 0)), 0)</f>
        <v>0</v>
      </c>
      <c r="AP71" s="4" cm="1">
        <f t="array" aca="1" ref="AP71" ca="1">IFERROR(INDEX('Build Scenarios'!$D$1:$O$510, MATCH(1, ('Build Scenarios'!$C$1:$C$510= $C71) * ('Build Scenarios'!$B$1:$B$510 = $AF71), 0), MATCH(AP$12, 'Build Scenarios'!$D$5:$O$5, 0))
* INDEX('Cost Data'!$N$1:$U$500, MATCH(1, ('Cost Data'!$B$1:$B$500 = $AF71) * ('Cost Data'!$C$1:$C$500 = $AG71), 0), MATCH($C71, 'Cost Data'!$N$12:$U$12, 0)), 0)</f>
        <v>0</v>
      </c>
      <c r="AQ71" s="4" cm="1">
        <f t="array" aca="1" ref="AQ71" ca="1">IFERROR(INDEX('Build Scenarios'!$D$1:$O$510, MATCH(1, ('Build Scenarios'!$C$1:$C$510= $C71) * ('Build Scenarios'!$B$1:$B$510 = $AF71), 0), MATCH(AQ$12, 'Build Scenarios'!$D$5:$O$5, 0))
* INDEX('Cost Data'!$N$1:$U$500, MATCH(1, ('Cost Data'!$B$1:$B$500 = $AF71) * ('Cost Data'!$C$1:$C$500 = $AG71), 0), MATCH($C71, 'Cost Data'!$N$12:$U$12, 0)), 0)</f>
        <v>0</v>
      </c>
      <c r="AR71" s="4" cm="1">
        <f t="array" aca="1" ref="AR71" ca="1">IFERROR(INDEX('Build Scenarios'!$D$1:$O$510, MATCH(1, ('Build Scenarios'!$C$1:$C$510= $C71) * ('Build Scenarios'!$B$1:$B$510 = $AF71), 0), MATCH(AR$12, 'Build Scenarios'!$D$5:$O$5, 0))
* INDEX('Cost Data'!$N$1:$U$500, MATCH(1, ('Cost Data'!$B$1:$B$500 = $AF71) * ('Cost Data'!$C$1:$C$500 = $AG71), 0), MATCH($C71, 'Cost Data'!$N$12:$U$12, 0)), 0)</f>
        <v>0</v>
      </c>
      <c r="AS71" s="4" cm="1">
        <f t="array" aca="1" ref="AS71" ca="1">IFERROR(INDEX('Build Scenarios'!$D$1:$O$510, MATCH(1, ('Build Scenarios'!$C$1:$C$510= $C71) * ('Build Scenarios'!$B$1:$B$510 = $AF71), 0), MATCH(AS$12, 'Build Scenarios'!$D$5:$O$5, 0))
* INDEX('Cost Data'!$N$1:$U$500, MATCH(1, ('Cost Data'!$B$1:$B$500 = $AF71) * ('Cost Data'!$C$1:$C$500 = $AG71), 0), MATCH($C71, 'Cost Data'!$N$12:$U$12, 0)), 0)</f>
        <v>0</v>
      </c>
      <c r="AU71" s="11" t="str">
        <f t="shared" si="39"/>
        <v>Del Norte</v>
      </c>
      <c r="AV71" s="11" cm="1">
        <f t="array" aca="1" ref="AV71" ca="1">INDEX('Cost Scenario Settings'!$D$32:$L$101, MATCH(1, ('Cost Scenario Settings'!$C$32:$C$101 = $B71) * ('Cost Scenario Settings'!$B$32:$B$101 = AU71), 0), MATCH($C71, 'Cost Scenario Settings'!$D$31:$L$31, 0))</f>
        <v>0</v>
      </c>
      <c r="AW71" s="4" cm="1">
        <f t="array" aca="1" ref="AW71" ca="1">IFERROR(INDEX('Build Scenarios'!$D$1:$O$510, MATCH(1, ('Build Scenarios'!$C$1:$C$510= $C71) * ('Build Scenarios'!$B$1:$B$510 = $AU71), 0), MATCH(AW$12, 'Build Scenarios'!$D$5:$O$5, 0))
* INDEX('Cost Data'!$N$1:$U$500, MATCH(1, ('Cost Data'!$B$1:$B$500 = $AU71) * ('Cost Data'!$C$1:$C$500 = $AV71), 0), MATCH($C71, 'Cost Data'!$N$12:$U$12, 0)), 0)</f>
        <v>0</v>
      </c>
      <c r="AX71" s="4" cm="1">
        <f t="array" aca="1" ref="AX71" ca="1">IFERROR(INDEX('Build Scenarios'!$D$1:$O$510, MATCH(1, ('Build Scenarios'!$C$1:$C$510= $C71) * ('Build Scenarios'!$B$1:$B$510 = $AU71), 0), MATCH(AX$12, 'Build Scenarios'!$D$5:$O$5, 0))
* INDEX('Cost Data'!$N$1:$U$500, MATCH(1, ('Cost Data'!$B$1:$B$500 = $AU71) * ('Cost Data'!$C$1:$C$500 = $AV71), 0), MATCH($C71, 'Cost Data'!$N$12:$U$12, 0)), 0)</f>
        <v>0</v>
      </c>
      <c r="AY71" s="4" cm="1">
        <f t="array" aca="1" ref="AY71" ca="1">IFERROR(INDEX('Build Scenarios'!$D$1:$O$510, MATCH(1, ('Build Scenarios'!$C$1:$C$510= $C71) * ('Build Scenarios'!$B$1:$B$510 = $AU71), 0), MATCH(AY$12, 'Build Scenarios'!$D$5:$O$5, 0))
* INDEX('Cost Data'!$N$1:$U$500, MATCH(1, ('Cost Data'!$B$1:$B$500 = $AU71) * ('Cost Data'!$C$1:$C$500 = $AV71), 0), MATCH($C71, 'Cost Data'!$N$12:$U$12, 0)), 0)</f>
        <v>0</v>
      </c>
      <c r="AZ71" s="4" cm="1">
        <f t="array" aca="1" ref="AZ71" ca="1">IFERROR(INDEX('Build Scenarios'!$D$1:$O$510, MATCH(1, ('Build Scenarios'!$C$1:$C$510= $C71) * ('Build Scenarios'!$B$1:$B$510 = $AU71), 0), MATCH(AZ$12, 'Build Scenarios'!$D$5:$O$5, 0))
* INDEX('Cost Data'!$N$1:$U$500, MATCH(1, ('Cost Data'!$B$1:$B$500 = $AU71) * ('Cost Data'!$C$1:$C$500 = $AV71), 0), MATCH($C71, 'Cost Data'!$N$12:$U$12, 0)), 0)</f>
        <v>0</v>
      </c>
      <c r="BA71" s="4" cm="1">
        <f t="array" aca="1" ref="BA71" ca="1">IFERROR(INDEX('Build Scenarios'!$D$1:$O$510, MATCH(1, ('Build Scenarios'!$C$1:$C$510= $C71) * ('Build Scenarios'!$B$1:$B$510 = $AU71), 0), MATCH(BA$12, 'Build Scenarios'!$D$5:$O$5, 0))
* INDEX('Cost Data'!$N$1:$U$500, MATCH(1, ('Cost Data'!$B$1:$B$500 = $AU71) * ('Cost Data'!$C$1:$C$500 = $AV71), 0), MATCH($C71, 'Cost Data'!$N$12:$U$12, 0)), 0)</f>
        <v>0</v>
      </c>
      <c r="BB71" s="4" cm="1">
        <f t="array" aca="1" ref="BB71" ca="1">IFERROR(INDEX('Build Scenarios'!$D$1:$O$510, MATCH(1, ('Build Scenarios'!$C$1:$C$510= $C71) * ('Build Scenarios'!$B$1:$B$510 = $AU71), 0), MATCH(BB$12, 'Build Scenarios'!$D$5:$O$5, 0))
* INDEX('Cost Data'!$N$1:$U$500, MATCH(1, ('Cost Data'!$B$1:$B$500 = $AU71) * ('Cost Data'!$C$1:$C$500 = $AV71), 0), MATCH($C71, 'Cost Data'!$N$12:$U$12, 0)), 0)</f>
        <v>0</v>
      </c>
      <c r="BC71" s="4" cm="1">
        <f t="array" aca="1" ref="BC71" ca="1">IFERROR(INDEX('Build Scenarios'!$D$1:$O$510, MATCH(1, ('Build Scenarios'!$C$1:$C$510= $C71) * ('Build Scenarios'!$B$1:$B$510 = $AU71), 0), MATCH(BC$12, 'Build Scenarios'!$D$5:$O$5, 0))
* INDEX('Cost Data'!$N$1:$U$500, MATCH(1, ('Cost Data'!$B$1:$B$500 = $AU71) * ('Cost Data'!$C$1:$C$500 = $AV71), 0), MATCH($C71, 'Cost Data'!$N$12:$U$12, 0)), 0)</f>
        <v>0</v>
      </c>
      <c r="BD71" s="4" cm="1">
        <f t="array" aca="1" ref="BD71" ca="1">IFERROR(INDEX('Build Scenarios'!$D$1:$O$510, MATCH(1, ('Build Scenarios'!$C$1:$C$510= $C71) * ('Build Scenarios'!$B$1:$B$510 = $AU71), 0), MATCH(BD$12, 'Build Scenarios'!$D$5:$O$5, 0))
* INDEX('Cost Data'!$N$1:$U$500, MATCH(1, ('Cost Data'!$B$1:$B$500 = $AU71) * ('Cost Data'!$C$1:$C$500 = $AV71), 0), MATCH($C71, 'Cost Data'!$N$12:$U$12, 0)), 0)</f>
        <v>0</v>
      </c>
      <c r="BE71" s="4" cm="1">
        <f t="array" aca="1" ref="BE71" ca="1">IFERROR(INDEX('Build Scenarios'!$D$1:$O$510, MATCH(1, ('Build Scenarios'!$C$1:$C$510= $C71) * ('Build Scenarios'!$B$1:$B$510 = $AU71), 0), MATCH(BE$12, 'Build Scenarios'!$D$5:$O$5, 0))
* INDEX('Cost Data'!$N$1:$U$500, MATCH(1, ('Cost Data'!$B$1:$B$500 = $AU71) * ('Cost Data'!$C$1:$C$500 = $AV71), 0), MATCH($C71, 'Cost Data'!$N$12:$U$12, 0)), 0)</f>
        <v>0</v>
      </c>
      <c r="BF71" s="4" cm="1">
        <f t="array" aca="1" ref="BF71" ca="1">IFERROR(INDEX('Build Scenarios'!$D$1:$O$510, MATCH(1, ('Build Scenarios'!$C$1:$C$510= $C71) * ('Build Scenarios'!$B$1:$B$510 = $AU71), 0), MATCH(BF$12, 'Build Scenarios'!$D$5:$O$5, 0))
* INDEX('Cost Data'!$N$1:$U$500, MATCH(1, ('Cost Data'!$B$1:$B$500 = $AU71) * ('Cost Data'!$C$1:$C$500 = $AV71), 0), MATCH($C71, 'Cost Data'!$N$12:$U$12, 0)), 0)</f>
        <v>0</v>
      </c>
      <c r="BG71" s="4" cm="1">
        <f t="array" aca="1" ref="BG71" ca="1">IFERROR(INDEX('Build Scenarios'!$D$1:$O$510, MATCH(1, ('Build Scenarios'!$C$1:$C$510= $C71) * ('Build Scenarios'!$B$1:$B$510 = $AU71), 0), MATCH(BG$12, 'Build Scenarios'!$D$5:$O$5, 0))
* INDEX('Cost Data'!$N$1:$U$500, MATCH(1, ('Cost Data'!$B$1:$B$500 = $AU71) * ('Cost Data'!$C$1:$C$500 = $AV71), 0), MATCH($C71, 'Cost Data'!$N$12:$U$12, 0)), 0)</f>
        <v>0</v>
      </c>
      <c r="BH71" s="4" cm="1">
        <f t="array" aca="1" ref="BH71" ca="1">IFERROR(INDEX('Build Scenarios'!$D$1:$O$510, MATCH(1, ('Build Scenarios'!$C$1:$C$510= $C71) * ('Build Scenarios'!$B$1:$B$510 = $AU71), 0), MATCH(BH$12, 'Build Scenarios'!$D$5:$O$5, 0))
* INDEX('Cost Data'!$N$1:$U$500, MATCH(1, ('Cost Data'!$B$1:$B$500 = $AU71) * ('Cost Data'!$C$1:$C$500 = $AV71), 0), MATCH($C71, 'Cost Data'!$N$12:$U$12, 0)), 0)</f>
        <v>0</v>
      </c>
      <c r="BJ71" s="11" t="str">
        <f t="shared" si="40"/>
        <v>Cape Mendocino</v>
      </c>
      <c r="BK71" s="11" cm="1">
        <f t="array" aca="1" ref="BK71" ca="1">INDEX('Cost Scenario Settings'!$D$32:$L$101, MATCH(1, ('Cost Scenario Settings'!$C$32:$C$101 = $B71) * ('Cost Scenario Settings'!$B$32:$B$101 = BJ71), 0), MATCH($C71, 'Cost Scenario Settings'!$D$31:$L$31, 0))</f>
        <v>0</v>
      </c>
      <c r="BL71" s="4" cm="1">
        <f t="array" aca="1" ref="BL71" ca="1">IFERROR(INDEX('Build Scenarios'!$D$1:$O$510, MATCH(1, ('Build Scenarios'!$C$1:$C$510= $C71) * ('Build Scenarios'!$B$1:$B$510 = $BJ71), 0), MATCH(BL$12, 'Build Scenarios'!$D$5:$O$5, 0))
* INDEX('Cost Data'!$N$1:$U$500, MATCH(1, ('Cost Data'!$B$1:$B$500 = $BJ71) * ('Cost Data'!$C$1:$C$500 = $BK71), 0), MATCH($C71, 'Cost Data'!$N$12:$U$12, 0)), 0)</f>
        <v>0</v>
      </c>
      <c r="BM71" s="4" cm="1">
        <f t="array" aca="1" ref="BM71" ca="1">IFERROR(INDEX('Build Scenarios'!$D$1:$O$510, MATCH(1, ('Build Scenarios'!$C$1:$C$510= $C71) * ('Build Scenarios'!$B$1:$B$510 = $BJ71), 0), MATCH(BM$12, 'Build Scenarios'!$D$5:$O$5, 0))
* INDEX('Cost Data'!$N$1:$U$500, MATCH(1, ('Cost Data'!$B$1:$B$500 = $BJ71) * ('Cost Data'!$C$1:$C$500 = $BK71), 0), MATCH($C71, 'Cost Data'!$N$12:$U$12, 0)), 0)</f>
        <v>0</v>
      </c>
      <c r="BN71" s="4" cm="1">
        <f t="array" aca="1" ref="BN71" ca="1">IFERROR(INDEX('Build Scenarios'!$D$1:$O$510, MATCH(1, ('Build Scenarios'!$C$1:$C$510= $C71) * ('Build Scenarios'!$B$1:$B$510 = $BJ71), 0), MATCH(BN$12, 'Build Scenarios'!$D$5:$O$5, 0))
* INDEX('Cost Data'!$N$1:$U$500, MATCH(1, ('Cost Data'!$B$1:$B$500 = $BJ71) * ('Cost Data'!$C$1:$C$500 = $BK71), 0), MATCH($C71, 'Cost Data'!$N$12:$U$12, 0)), 0)</f>
        <v>0</v>
      </c>
      <c r="BO71" s="4" cm="1">
        <f t="array" aca="1" ref="BO71" ca="1">IFERROR(INDEX('Build Scenarios'!$D$1:$O$510, MATCH(1, ('Build Scenarios'!$C$1:$C$510= $C71) * ('Build Scenarios'!$B$1:$B$510 = $BJ71), 0), MATCH(BO$12, 'Build Scenarios'!$D$5:$O$5, 0))
* INDEX('Cost Data'!$N$1:$U$500, MATCH(1, ('Cost Data'!$B$1:$B$500 = $BJ71) * ('Cost Data'!$C$1:$C$500 = $BK71), 0), MATCH($C71, 'Cost Data'!$N$12:$U$12, 0)), 0)</f>
        <v>0</v>
      </c>
      <c r="BP71" s="4" cm="1">
        <f t="array" aca="1" ref="BP71" ca="1">IFERROR(INDEX('Build Scenarios'!$D$1:$O$510, MATCH(1, ('Build Scenarios'!$C$1:$C$510= $C71) * ('Build Scenarios'!$B$1:$B$510 = $BJ71), 0), MATCH(BP$12, 'Build Scenarios'!$D$5:$O$5, 0))
* INDEX('Cost Data'!$N$1:$U$500, MATCH(1, ('Cost Data'!$B$1:$B$500 = $BJ71) * ('Cost Data'!$C$1:$C$500 = $BK71), 0), MATCH($C71, 'Cost Data'!$N$12:$U$12, 0)), 0)</f>
        <v>0</v>
      </c>
      <c r="BQ71" s="4" cm="1">
        <f t="array" aca="1" ref="BQ71" ca="1">IFERROR(INDEX('Build Scenarios'!$D$1:$O$510, MATCH(1, ('Build Scenarios'!$C$1:$C$510= $C71) * ('Build Scenarios'!$B$1:$B$510 = $BJ71), 0), MATCH(BQ$12, 'Build Scenarios'!$D$5:$O$5, 0))
* INDEX('Cost Data'!$N$1:$U$500, MATCH(1, ('Cost Data'!$B$1:$B$500 = $BJ71) * ('Cost Data'!$C$1:$C$500 = $BK71), 0), MATCH($C71, 'Cost Data'!$N$12:$U$12, 0)), 0)</f>
        <v>0</v>
      </c>
      <c r="BR71" s="4" cm="1">
        <f t="array" aca="1" ref="BR71" ca="1">IFERROR(INDEX('Build Scenarios'!$D$1:$O$510, MATCH(1, ('Build Scenarios'!$C$1:$C$510= $C71) * ('Build Scenarios'!$B$1:$B$510 = $BJ71), 0), MATCH(BR$12, 'Build Scenarios'!$D$5:$O$5, 0))
* INDEX('Cost Data'!$N$1:$U$500, MATCH(1, ('Cost Data'!$B$1:$B$500 = $BJ71) * ('Cost Data'!$C$1:$C$500 = $BK71), 0), MATCH($C71, 'Cost Data'!$N$12:$U$12, 0)), 0)</f>
        <v>0</v>
      </c>
      <c r="BS71" s="4" cm="1">
        <f t="array" aca="1" ref="BS71" ca="1">IFERROR(INDEX('Build Scenarios'!$D$1:$O$510, MATCH(1, ('Build Scenarios'!$C$1:$C$510= $C71) * ('Build Scenarios'!$B$1:$B$510 = $BJ71), 0), MATCH(BS$12, 'Build Scenarios'!$D$5:$O$5, 0))
* INDEX('Cost Data'!$N$1:$U$500, MATCH(1, ('Cost Data'!$B$1:$B$500 = $BJ71) * ('Cost Data'!$C$1:$C$500 = $BK71), 0), MATCH($C71, 'Cost Data'!$N$12:$U$12, 0)), 0)</f>
        <v>0</v>
      </c>
      <c r="BT71" s="4" cm="1">
        <f t="array" aca="1" ref="BT71" ca="1">IFERROR(INDEX('Build Scenarios'!$D$1:$O$510, MATCH(1, ('Build Scenarios'!$C$1:$C$510= $C71) * ('Build Scenarios'!$B$1:$B$510 = $BJ71), 0), MATCH(BT$12, 'Build Scenarios'!$D$5:$O$5, 0))
* INDEX('Cost Data'!$N$1:$U$500, MATCH(1, ('Cost Data'!$B$1:$B$500 = $BJ71) * ('Cost Data'!$C$1:$C$500 = $BK71), 0), MATCH($C71, 'Cost Data'!$N$12:$U$12, 0)), 0)</f>
        <v>0</v>
      </c>
      <c r="BU71" s="4" cm="1">
        <f t="array" aca="1" ref="BU71" ca="1">IFERROR(INDEX('Build Scenarios'!$D$1:$O$510, MATCH(1, ('Build Scenarios'!$C$1:$C$510= $C71) * ('Build Scenarios'!$B$1:$B$510 = $BJ71), 0), MATCH(BU$12, 'Build Scenarios'!$D$5:$O$5, 0))
* INDEX('Cost Data'!$N$1:$U$500, MATCH(1, ('Cost Data'!$B$1:$B$500 = $BJ71) * ('Cost Data'!$C$1:$C$500 = $BK71), 0), MATCH($C71, 'Cost Data'!$N$12:$U$12, 0)), 0)</f>
        <v>0</v>
      </c>
      <c r="BV71" s="4" cm="1">
        <f t="array" aca="1" ref="BV71" ca="1">IFERROR(INDEX('Build Scenarios'!$D$1:$O$510, MATCH(1, ('Build Scenarios'!$C$1:$C$510= $C71) * ('Build Scenarios'!$B$1:$B$510 = $BJ71), 0), MATCH(BV$12, 'Build Scenarios'!$D$5:$O$5, 0))
* INDEX('Cost Data'!$N$1:$U$500, MATCH(1, ('Cost Data'!$B$1:$B$500 = $BJ71) * ('Cost Data'!$C$1:$C$500 = $BK71), 0), MATCH($C71, 'Cost Data'!$N$12:$U$12, 0)), 0)</f>
        <v>0</v>
      </c>
      <c r="BW71" s="4" cm="1">
        <f t="array" aca="1" ref="BW71" ca="1">IFERROR(INDEX('Build Scenarios'!$D$1:$O$510, MATCH(1, ('Build Scenarios'!$C$1:$C$510= $C71) * ('Build Scenarios'!$B$1:$B$510 = $BJ71), 0), MATCH(BW$12, 'Build Scenarios'!$D$5:$O$5, 0))
* INDEX('Cost Data'!$N$1:$U$500, MATCH(1, ('Cost Data'!$B$1:$B$500 = $BJ71) * ('Cost Data'!$C$1:$C$500 = $BK71), 0), MATCH($C71, 'Cost Data'!$N$12:$U$12, 0)), 0)</f>
        <v>0</v>
      </c>
    </row>
    <row r="72" spans="2:75" x14ac:dyDescent="0.2">
      <c r="B72" s="11">
        <f t="shared" ca="1" si="36"/>
        <v>0</v>
      </c>
      <c r="C72" s="8" t="s">
        <v>61</v>
      </c>
      <c r="D72" s="4">
        <f t="shared" ca="1" si="35"/>
        <v>0</v>
      </c>
      <c r="E72" s="4">
        <f t="shared" ca="1" si="35"/>
        <v>0</v>
      </c>
      <c r="F72" s="4">
        <f t="shared" ca="1" si="35"/>
        <v>0</v>
      </c>
      <c r="G72" s="4">
        <f t="shared" ca="1" si="35"/>
        <v>0</v>
      </c>
      <c r="H72" s="4">
        <f t="shared" ca="1" si="35"/>
        <v>0</v>
      </c>
      <c r="I72" s="4">
        <f t="shared" ca="1" si="35"/>
        <v>0</v>
      </c>
      <c r="J72" s="4">
        <f t="shared" ca="1" si="35"/>
        <v>0</v>
      </c>
      <c r="K72" s="4">
        <f t="shared" ca="1" si="35"/>
        <v>0</v>
      </c>
      <c r="L72" s="4">
        <f t="shared" ca="1" si="35"/>
        <v>0</v>
      </c>
      <c r="M72" s="4">
        <f t="shared" ca="1" si="35"/>
        <v>0</v>
      </c>
      <c r="N72" s="4">
        <f t="shared" ca="1" si="35"/>
        <v>0</v>
      </c>
      <c r="O72" s="4">
        <f t="shared" ca="1" si="35"/>
        <v>0</v>
      </c>
      <c r="Q72" s="11" t="str">
        <f t="shared" si="37"/>
        <v>Morro Bay</v>
      </c>
      <c r="R72" s="11" cm="1">
        <f t="array" aca="1" ref="R72" ca="1">INDEX('Cost Scenario Settings'!$D$32:$L$101, MATCH(1, ('Cost Scenario Settings'!$C$32:$C$101 = $B72) * ('Cost Scenario Settings'!$B$32:$B$101 = Q72), 0), MATCH($C72, 'Cost Scenario Settings'!$D$31:$L$31, 0))</f>
        <v>0</v>
      </c>
      <c r="S72" s="4" cm="1">
        <f t="array" aca="1" ref="S72" ca="1">IFERROR(INDEX('Build Scenarios'!$D$1:$O$510, MATCH(1, ('Build Scenarios'!$C$1:$C$510= $C72) * ('Build Scenarios'!$B$1:$B$510 = $Q72), 0), MATCH(S$12, 'Build Scenarios'!$D$5:$O$5, 0))
* INDEX('Cost Data'!$N$1:$U$500, MATCH(1, ('Cost Data'!$B$1:$B$500 = $Q72) * ('Cost Data'!$C$1:$C$500 = $R72), 0), MATCH($C72, 'Cost Data'!$N$12:$U$12, 0)), 0)</f>
        <v>0</v>
      </c>
      <c r="T72" s="4" cm="1">
        <f t="array" aca="1" ref="T72" ca="1">IFERROR(INDEX('Build Scenarios'!$D$1:$O$510, MATCH(1, ('Build Scenarios'!$C$1:$C$510= $C72) * ('Build Scenarios'!$B$1:$B$510 = $Q72), 0), MATCH(T$12, 'Build Scenarios'!$D$5:$O$5, 0))
* INDEX('Cost Data'!$N$1:$U$500, MATCH(1, ('Cost Data'!$B$1:$B$500 = $Q72) * ('Cost Data'!$C$1:$C$500 = $R72), 0), MATCH($C72, 'Cost Data'!$N$12:$U$12, 0)), 0)</f>
        <v>0</v>
      </c>
      <c r="U72" s="4" cm="1">
        <f t="array" aca="1" ref="U72" ca="1">IFERROR(INDEX('Build Scenarios'!$D$1:$O$510, MATCH(1, ('Build Scenarios'!$C$1:$C$510= $C72) * ('Build Scenarios'!$B$1:$B$510 = $Q72), 0), MATCH(U$12, 'Build Scenarios'!$D$5:$O$5, 0))
* INDEX('Cost Data'!$N$1:$U$500, MATCH(1, ('Cost Data'!$B$1:$B$500 = $Q72) * ('Cost Data'!$C$1:$C$500 = $R72), 0), MATCH($C72, 'Cost Data'!$N$12:$U$12, 0)), 0)</f>
        <v>0</v>
      </c>
      <c r="V72" s="4" cm="1">
        <f t="array" aca="1" ref="V72" ca="1">IFERROR(INDEX('Build Scenarios'!$D$1:$O$510, MATCH(1, ('Build Scenarios'!$C$1:$C$510= $C72) * ('Build Scenarios'!$B$1:$B$510 = $Q72), 0), MATCH(V$12, 'Build Scenarios'!$D$5:$O$5, 0))
* INDEX('Cost Data'!$N$1:$U$500, MATCH(1, ('Cost Data'!$B$1:$B$500 = $Q72) * ('Cost Data'!$C$1:$C$500 = $R72), 0), MATCH($C72, 'Cost Data'!$N$12:$U$12, 0)), 0)</f>
        <v>0</v>
      </c>
      <c r="W72" s="4" cm="1">
        <f t="array" aca="1" ref="W72" ca="1">IFERROR(INDEX('Build Scenarios'!$D$1:$O$510, MATCH(1, ('Build Scenarios'!$C$1:$C$510= $C72) * ('Build Scenarios'!$B$1:$B$510 = $Q72), 0), MATCH(W$12, 'Build Scenarios'!$D$5:$O$5, 0))
* INDEX('Cost Data'!$N$1:$U$500, MATCH(1, ('Cost Data'!$B$1:$B$500 = $Q72) * ('Cost Data'!$C$1:$C$500 = $R72), 0), MATCH($C72, 'Cost Data'!$N$12:$U$12, 0)), 0)</f>
        <v>0</v>
      </c>
      <c r="X72" s="4" cm="1">
        <f t="array" aca="1" ref="X72" ca="1">IFERROR(INDEX('Build Scenarios'!$D$1:$O$510, MATCH(1, ('Build Scenarios'!$C$1:$C$510= $C72) * ('Build Scenarios'!$B$1:$B$510 = $Q72), 0), MATCH(X$12, 'Build Scenarios'!$D$5:$O$5, 0))
* INDEX('Cost Data'!$N$1:$U$500, MATCH(1, ('Cost Data'!$B$1:$B$500 = $Q72) * ('Cost Data'!$C$1:$C$500 = $R72), 0), MATCH($C72, 'Cost Data'!$N$12:$U$12, 0)), 0)</f>
        <v>0</v>
      </c>
      <c r="Y72" s="4" cm="1">
        <f t="array" aca="1" ref="Y72" ca="1">IFERROR(INDEX('Build Scenarios'!$D$1:$O$510, MATCH(1, ('Build Scenarios'!$C$1:$C$510= $C72) * ('Build Scenarios'!$B$1:$B$510 = $Q72), 0), MATCH(Y$12, 'Build Scenarios'!$D$5:$O$5, 0))
* INDEX('Cost Data'!$N$1:$U$500, MATCH(1, ('Cost Data'!$B$1:$B$500 = $Q72) * ('Cost Data'!$C$1:$C$500 = $R72), 0), MATCH($C72, 'Cost Data'!$N$12:$U$12, 0)), 0)</f>
        <v>0</v>
      </c>
      <c r="Z72" s="4" cm="1">
        <f t="array" aca="1" ref="Z72" ca="1">IFERROR(INDEX('Build Scenarios'!$D$1:$O$510, MATCH(1, ('Build Scenarios'!$C$1:$C$510= $C72) * ('Build Scenarios'!$B$1:$B$510 = $Q72), 0), MATCH(Z$12, 'Build Scenarios'!$D$5:$O$5, 0))
* INDEX('Cost Data'!$N$1:$U$500, MATCH(1, ('Cost Data'!$B$1:$B$500 = $Q72) * ('Cost Data'!$C$1:$C$500 = $R72), 0), MATCH($C72, 'Cost Data'!$N$12:$U$12, 0)), 0)</f>
        <v>0</v>
      </c>
      <c r="AA72" s="4" cm="1">
        <f t="array" aca="1" ref="AA72" ca="1">IFERROR(INDEX('Build Scenarios'!$D$1:$O$510, MATCH(1, ('Build Scenarios'!$C$1:$C$510= $C72) * ('Build Scenarios'!$B$1:$B$510 = $Q72), 0), MATCH(AA$12, 'Build Scenarios'!$D$5:$O$5, 0))
* INDEX('Cost Data'!$N$1:$U$500, MATCH(1, ('Cost Data'!$B$1:$B$500 = $Q72) * ('Cost Data'!$C$1:$C$500 = $R72), 0), MATCH($C72, 'Cost Data'!$N$12:$U$12, 0)), 0)</f>
        <v>0</v>
      </c>
      <c r="AB72" s="4" cm="1">
        <f t="array" aca="1" ref="AB72" ca="1">IFERROR(INDEX('Build Scenarios'!$D$1:$O$510, MATCH(1, ('Build Scenarios'!$C$1:$C$510= $C72) * ('Build Scenarios'!$B$1:$B$510 = $Q72), 0), MATCH(AB$12, 'Build Scenarios'!$D$5:$O$5, 0))
* INDEX('Cost Data'!$N$1:$U$500, MATCH(1, ('Cost Data'!$B$1:$B$500 = $Q72) * ('Cost Data'!$C$1:$C$500 = $R72), 0), MATCH($C72, 'Cost Data'!$N$12:$U$12, 0)), 0)</f>
        <v>0</v>
      </c>
      <c r="AC72" s="4" cm="1">
        <f t="array" aca="1" ref="AC72" ca="1">IFERROR(INDEX('Build Scenarios'!$D$1:$O$510, MATCH(1, ('Build Scenarios'!$C$1:$C$510= $C72) * ('Build Scenarios'!$B$1:$B$510 = $Q72), 0), MATCH(AC$12, 'Build Scenarios'!$D$5:$O$5, 0))
* INDEX('Cost Data'!$N$1:$U$500, MATCH(1, ('Cost Data'!$B$1:$B$500 = $Q72) * ('Cost Data'!$C$1:$C$500 = $R72), 0), MATCH($C72, 'Cost Data'!$N$12:$U$12, 0)), 0)</f>
        <v>0</v>
      </c>
      <c r="AD72" s="4" cm="1">
        <f t="array" aca="1" ref="AD72" ca="1">IFERROR(INDEX('Build Scenarios'!$D$1:$O$510, MATCH(1, ('Build Scenarios'!$C$1:$C$510= $C72) * ('Build Scenarios'!$B$1:$B$510 = $Q72), 0), MATCH(AD$12, 'Build Scenarios'!$D$5:$O$5, 0))
* INDEX('Cost Data'!$N$1:$U$500, MATCH(1, ('Cost Data'!$B$1:$B$500 = $Q72) * ('Cost Data'!$C$1:$C$500 = $R72), 0), MATCH($C72, 'Cost Data'!$N$12:$U$12, 0)), 0)</f>
        <v>0</v>
      </c>
      <c r="AF72" s="11" t="str">
        <f t="shared" si="38"/>
        <v>Humboldt Bay</v>
      </c>
      <c r="AG72" s="11" cm="1">
        <f t="array" aca="1" ref="AG72" ca="1">INDEX('Cost Scenario Settings'!$D$32:$L$101, MATCH(1, ('Cost Scenario Settings'!$C$32:$C$101 = $B72) * ('Cost Scenario Settings'!$B$32:$B$101 = AF72), 0), MATCH($C72, 'Cost Scenario Settings'!$D$31:$L$31, 0))</f>
        <v>0</v>
      </c>
      <c r="AH72" s="4" cm="1">
        <f t="array" aca="1" ref="AH72" ca="1">IFERROR(INDEX('Build Scenarios'!$D$1:$O$510, MATCH(1, ('Build Scenarios'!$C$1:$C$510= $C72) * ('Build Scenarios'!$B$1:$B$510 = $AF72), 0), MATCH(AH$12, 'Build Scenarios'!$D$5:$O$5, 0))
* INDEX('Cost Data'!$N$1:$U$500, MATCH(1, ('Cost Data'!$B$1:$B$500 = $AF72) * ('Cost Data'!$C$1:$C$500 = $AG72), 0), MATCH($C72, 'Cost Data'!$N$12:$U$12, 0)), 0)</f>
        <v>0</v>
      </c>
      <c r="AI72" s="4" cm="1">
        <f t="array" aca="1" ref="AI72" ca="1">IFERROR(INDEX('Build Scenarios'!$D$1:$O$510, MATCH(1, ('Build Scenarios'!$C$1:$C$510= $C72) * ('Build Scenarios'!$B$1:$B$510 = $AF72), 0), MATCH(AI$12, 'Build Scenarios'!$D$5:$O$5, 0))
* INDEX('Cost Data'!$N$1:$U$500, MATCH(1, ('Cost Data'!$B$1:$B$500 = $AF72) * ('Cost Data'!$C$1:$C$500 = $AG72), 0), MATCH($C72, 'Cost Data'!$N$12:$U$12, 0)), 0)</f>
        <v>0</v>
      </c>
      <c r="AJ72" s="4" cm="1">
        <f t="array" aca="1" ref="AJ72" ca="1">IFERROR(INDEX('Build Scenarios'!$D$1:$O$510, MATCH(1, ('Build Scenarios'!$C$1:$C$510= $C72) * ('Build Scenarios'!$B$1:$B$510 = $AF72), 0), MATCH(AJ$12, 'Build Scenarios'!$D$5:$O$5, 0))
* INDEX('Cost Data'!$N$1:$U$500, MATCH(1, ('Cost Data'!$B$1:$B$500 = $AF72) * ('Cost Data'!$C$1:$C$500 = $AG72), 0), MATCH($C72, 'Cost Data'!$N$12:$U$12, 0)), 0)</f>
        <v>0</v>
      </c>
      <c r="AK72" s="4" cm="1">
        <f t="array" aca="1" ref="AK72" ca="1">IFERROR(INDEX('Build Scenarios'!$D$1:$O$510, MATCH(1, ('Build Scenarios'!$C$1:$C$510= $C72) * ('Build Scenarios'!$B$1:$B$510 = $AF72), 0), MATCH(AK$12, 'Build Scenarios'!$D$5:$O$5, 0))
* INDEX('Cost Data'!$N$1:$U$500, MATCH(1, ('Cost Data'!$B$1:$B$500 = $AF72) * ('Cost Data'!$C$1:$C$500 = $AG72), 0), MATCH($C72, 'Cost Data'!$N$12:$U$12, 0)), 0)</f>
        <v>0</v>
      </c>
      <c r="AL72" s="4" cm="1">
        <f t="array" aca="1" ref="AL72" ca="1">IFERROR(INDEX('Build Scenarios'!$D$1:$O$510, MATCH(1, ('Build Scenarios'!$C$1:$C$510= $C72) * ('Build Scenarios'!$B$1:$B$510 = $AF72), 0), MATCH(AL$12, 'Build Scenarios'!$D$5:$O$5, 0))
* INDEX('Cost Data'!$N$1:$U$500, MATCH(1, ('Cost Data'!$B$1:$B$500 = $AF72) * ('Cost Data'!$C$1:$C$500 = $AG72), 0), MATCH($C72, 'Cost Data'!$N$12:$U$12, 0)), 0)</f>
        <v>0</v>
      </c>
      <c r="AM72" s="4" cm="1">
        <f t="array" aca="1" ref="AM72" ca="1">IFERROR(INDEX('Build Scenarios'!$D$1:$O$510, MATCH(1, ('Build Scenarios'!$C$1:$C$510= $C72) * ('Build Scenarios'!$B$1:$B$510 = $AF72), 0), MATCH(AM$12, 'Build Scenarios'!$D$5:$O$5, 0))
* INDEX('Cost Data'!$N$1:$U$500, MATCH(1, ('Cost Data'!$B$1:$B$500 = $AF72) * ('Cost Data'!$C$1:$C$500 = $AG72), 0), MATCH($C72, 'Cost Data'!$N$12:$U$12, 0)), 0)</f>
        <v>0</v>
      </c>
      <c r="AN72" s="4" cm="1">
        <f t="array" aca="1" ref="AN72" ca="1">IFERROR(INDEX('Build Scenarios'!$D$1:$O$510, MATCH(1, ('Build Scenarios'!$C$1:$C$510= $C72) * ('Build Scenarios'!$B$1:$B$510 = $AF72), 0), MATCH(AN$12, 'Build Scenarios'!$D$5:$O$5, 0))
* INDEX('Cost Data'!$N$1:$U$500, MATCH(1, ('Cost Data'!$B$1:$B$500 = $AF72) * ('Cost Data'!$C$1:$C$500 = $AG72), 0), MATCH($C72, 'Cost Data'!$N$12:$U$12, 0)), 0)</f>
        <v>0</v>
      </c>
      <c r="AO72" s="4" cm="1">
        <f t="array" aca="1" ref="AO72" ca="1">IFERROR(INDEX('Build Scenarios'!$D$1:$O$510, MATCH(1, ('Build Scenarios'!$C$1:$C$510= $C72) * ('Build Scenarios'!$B$1:$B$510 = $AF72), 0), MATCH(AO$12, 'Build Scenarios'!$D$5:$O$5, 0))
* INDEX('Cost Data'!$N$1:$U$500, MATCH(1, ('Cost Data'!$B$1:$B$500 = $AF72) * ('Cost Data'!$C$1:$C$500 = $AG72), 0), MATCH($C72, 'Cost Data'!$N$12:$U$12, 0)), 0)</f>
        <v>0</v>
      </c>
      <c r="AP72" s="4" cm="1">
        <f t="array" aca="1" ref="AP72" ca="1">IFERROR(INDEX('Build Scenarios'!$D$1:$O$510, MATCH(1, ('Build Scenarios'!$C$1:$C$510= $C72) * ('Build Scenarios'!$B$1:$B$510 = $AF72), 0), MATCH(AP$12, 'Build Scenarios'!$D$5:$O$5, 0))
* INDEX('Cost Data'!$N$1:$U$500, MATCH(1, ('Cost Data'!$B$1:$B$500 = $AF72) * ('Cost Data'!$C$1:$C$500 = $AG72), 0), MATCH($C72, 'Cost Data'!$N$12:$U$12, 0)), 0)</f>
        <v>0</v>
      </c>
      <c r="AQ72" s="4" cm="1">
        <f t="array" aca="1" ref="AQ72" ca="1">IFERROR(INDEX('Build Scenarios'!$D$1:$O$510, MATCH(1, ('Build Scenarios'!$C$1:$C$510= $C72) * ('Build Scenarios'!$B$1:$B$510 = $AF72), 0), MATCH(AQ$12, 'Build Scenarios'!$D$5:$O$5, 0))
* INDEX('Cost Data'!$N$1:$U$500, MATCH(1, ('Cost Data'!$B$1:$B$500 = $AF72) * ('Cost Data'!$C$1:$C$500 = $AG72), 0), MATCH($C72, 'Cost Data'!$N$12:$U$12, 0)), 0)</f>
        <v>0</v>
      </c>
      <c r="AR72" s="4" cm="1">
        <f t="array" aca="1" ref="AR72" ca="1">IFERROR(INDEX('Build Scenarios'!$D$1:$O$510, MATCH(1, ('Build Scenarios'!$C$1:$C$510= $C72) * ('Build Scenarios'!$B$1:$B$510 = $AF72), 0), MATCH(AR$12, 'Build Scenarios'!$D$5:$O$5, 0))
* INDEX('Cost Data'!$N$1:$U$500, MATCH(1, ('Cost Data'!$B$1:$B$500 = $AF72) * ('Cost Data'!$C$1:$C$500 = $AG72), 0), MATCH($C72, 'Cost Data'!$N$12:$U$12, 0)), 0)</f>
        <v>0</v>
      </c>
      <c r="AS72" s="4" cm="1">
        <f t="array" aca="1" ref="AS72" ca="1">IFERROR(INDEX('Build Scenarios'!$D$1:$O$510, MATCH(1, ('Build Scenarios'!$C$1:$C$510= $C72) * ('Build Scenarios'!$B$1:$B$510 = $AF72), 0), MATCH(AS$12, 'Build Scenarios'!$D$5:$O$5, 0))
* INDEX('Cost Data'!$N$1:$U$500, MATCH(1, ('Cost Data'!$B$1:$B$500 = $AF72) * ('Cost Data'!$C$1:$C$500 = $AG72), 0), MATCH($C72, 'Cost Data'!$N$12:$U$12, 0)), 0)</f>
        <v>0</v>
      </c>
      <c r="AU72" s="11" t="str">
        <f t="shared" si="39"/>
        <v>Del Norte</v>
      </c>
      <c r="AV72" s="11" cm="1">
        <f t="array" aca="1" ref="AV72" ca="1">INDEX('Cost Scenario Settings'!$D$32:$L$101, MATCH(1, ('Cost Scenario Settings'!$C$32:$C$101 = $B72) * ('Cost Scenario Settings'!$B$32:$B$101 = AU72), 0), MATCH($C72, 'Cost Scenario Settings'!$D$31:$L$31, 0))</f>
        <v>0</v>
      </c>
      <c r="AW72" s="4" cm="1">
        <f t="array" aca="1" ref="AW72" ca="1">IFERROR(INDEX('Build Scenarios'!$D$1:$O$510, MATCH(1, ('Build Scenarios'!$C$1:$C$510= $C72) * ('Build Scenarios'!$B$1:$B$510 = $AU72), 0), MATCH(AW$12, 'Build Scenarios'!$D$5:$O$5, 0))
* INDEX('Cost Data'!$N$1:$U$500, MATCH(1, ('Cost Data'!$B$1:$B$500 = $AU72) * ('Cost Data'!$C$1:$C$500 = $AV72), 0), MATCH($C72, 'Cost Data'!$N$12:$U$12, 0)), 0)</f>
        <v>0</v>
      </c>
      <c r="AX72" s="4" cm="1">
        <f t="array" aca="1" ref="AX72" ca="1">IFERROR(INDEX('Build Scenarios'!$D$1:$O$510, MATCH(1, ('Build Scenarios'!$C$1:$C$510= $C72) * ('Build Scenarios'!$B$1:$B$510 = $AU72), 0), MATCH(AX$12, 'Build Scenarios'!$D$5:$O$5, 0))
* INDEX('Cost Data'!$N$1:$U$500, MATCH(1, ('Cost Data'!$B$1:$B$500 = $AU72) * ('Cost Data'!$C$1:$C$500 = $AV72), 0), MATCH($C72, 'Cost Data'!$N$12:$U$12, 0)), 0)</f>
        <v>0</v>
      </c>
      <c r="AY72" s="4" cm="1">
        <f t="array" aca="1" ref="AY72" ca="1">IFERROR(INDEX('Build Scenarios'!$D$1:$O$510, MATCH(1, ('Build Scenarios'!$C$1:$C$510= $C72) * ('Build Scenarios'!$B$1:$B$510 = $AU72), 0), MATCH(AY$12, 'Build Scenarios'!$D$5:$O$5, 0))
* INDEX('Cost Data'!$N$1:$U$500, MATCH(1, ('Cost Data'!$B$1:$B$500 = $AU72) * ('Cost Data'!$C$1:$C$500 = $AV72), 0), MATCH($C72, 'Cost Data'!$N$12:$U$12, 0)), 0)</f>
        <v>0</v>
      </c>
      <c r="AZ72" s="4" cm="1">
        <f t="array" aca="1" ref="AZ72" ca="1">IFERROR(INDEX('Build Scenarios'!$D$1:$O$510, MATCH(1, ('Build Scenarios'!$C$1:$C$510= $C72) * ('Build Scenarios'!$B$1:$B$510 = $AU72), 0), MATCH(AZ$12, 'Build Scenarios'!$D$5:$O$5, 0))
* INDEX('Cost Data'!$N$1:$U$500, MATCH(1, ('Cost Data'!$B$1:$B$500 = $AU72) * ('Cost Data'!$C$1:$C$500 = $AV72), 0), MATCH($C72, 'Cost Data'!$N$12:$U$12, 0)), 0)</f>
        <v>0</v>
      </c>
      <c r="BA72" s="4" cm="1">
        <f t="array" aca="1" ref="BA72" ca="1">IFERROR(INDEX('Build Scenarios'!$D$1:$O$510, MATCH(1, ('Build Scenarios'!$C$1:$C$510= $C72) * ('Build Scenarios'!$B$1:$B$510 = $AU72), 0), MATCH(BA$12, 'Build Scenarios'!$D$5:$O$5, 0))
* INDEX('Cost Data'!$N$1:$U$500, MATCH(1, ('Cost Data'!$B$1:$B$500 = $AU72) * ('Cost Data'!$C$1:$C$500 = $AV72), 0), MATCH($C72, 'Cost Data'!$N$12:$U$12, 0)), 0)</f>
        <v>0</v>
      </c>
      <c r="BB72" s="4" cm="1">
        <f t="array" aca="1" ref="BB72" ca="1">IFERROR(INDEX('Build Scenarios'!$D$1:$O$510, MATCH(1, ('Build Scenarios'!$C$1:$C$510= $C72) * ('Build Scenarios'!$B$1:$B$510 = $AU72), 0), MATCH(BB$12, 'Build Scenarios'!$D$5:$O$5, 0))
* INDEX('Cost Data'!$N$1:$U$500, MATCH(1, ('Cost Data'!$B$1:$B$500 = $AU72) * ('Cost Data'!$C$1:$C$500 = $AV72), 0), MATCH($C72, 'Cost Data'!$N$12:$U$12, 0)), 0)</f>
        <v>0</v>
      </c>
      <c r="BC72" s="4" cm="1">
        <f t="array" aca="1" ref="BC72" ca="1">IFERROR(INDEX('Build Scenarios'!$D$1:$O$510, MATCH(1, ('Build Scenarios'!$C$1:$C$510= $C72) * ('Build Scenarios'!$B$1:$B$510 = $AU72), 0), MATCH(BC$12, 'Build Scenarios'!$D$5:$O$5, 0))
* INDEX('Cost Data'!$N$1:$U$500, MATCH(1, ('Cost Data'!$B$1:$B$500 = $AU72) * ('Cost Data'!$C$1:$C$500 = $AV72), 0), MATCH($C72, 'Cost Data'!$N$12:$U$12, 0)), 0)</f>
        <v>0</v>
      </c>
      <c r="BD72" s="4" cm="1">
        <f t="array" aca="1" ref="BD72" ca="1">IFERROR(INDEX('Build Scenarios'!$D$1:$O$510, MATCH(1, ('Build Scenarios'!$C$1:$C$510= $C72) * ('Build Scenarios'!$B$1:$B$510 = $AU72), 0), MATCH(BD$12, 'Build Scenarios'!$D$5:$O$5, 0))
* INDEX('Cost Data'!$N$1:$U$500, MATCH(1, ('Cost Data'!$B$1:$B$500 = $AU72) * ('Cost Data'!$C$1:$C$500 = $AV72), 0), MATCH($C72, 'Cost Data'!$N$12:$U$12, 0)), 0)</f>
        <v>0</v>
      </c>
      <c r="BE72" s="4" cm="1">
        <f t="array" aca="1" ref="BE72" ca="1">IFERROR(INDEX('Build Scenarios'!$D$1:$O$510, MATCH(1, ('Build Scenarios'!$C$1:$C$510= $C72) * ('Build Scenarios'!$B$1:$B$510 = $AU72), 0), MATCH(BE$12, 'Build Scenarios'!$D$5:$O$5, 0))
* INDEX('Cost Data'!$N$1:$U$500, MATCH(1, ('Cost Data'!$B$1:$B$500 = $AU72) * ('Cost Data'!$C$1:$C$500 = $AV72), 0), MATCH($C72, 'Cost Data'!$N$12:$U$12, 0)), 0)</f>
        <v>0</v>
      </c>
      <c r="BF72" s="4" cm="1">
        <f t="array" aca="1" ref="BF72" ca="1">IFERROR(INDEX('Build Scenarios'!$D$1:$O$510, MATCH(1, ('Build Scenarios'!$C$1:$C$510= $C72) * ('Build Scenarios'!$B$1:$B$510 = $AU72), 0), MATCH(BF$12, 'Build Scenarios'!$D$5:$O$5, 0))
* INDEX('Cost Data'!$N$1:$U$500, MATCH(1, ('Cost Data'!$B$1:$B$500 = $AU72) * ('Cost Data'!$C$1:$C$500 = $AV72), 0), MATCH($C72, 'Cost Data'!$N$12:$U$12, 0)), 0)</f>
        <v>0</v>
      </c>
      <c r="BG72" s="4" cm="1">
        <f t="array" aca="1" ref="BG72" ca="1">IFERROR(INDEX('Build Scenarios'!$D$1:$O$510, MATCH(1, ('Build Scenarios'!$C$1:$C$510= $C72) * ('Build Scenarios'!$B$1:$B$510 = $AU72), 0), MATCH(BG$12, 'Build Scenarios'!$D$5:$O$5, 0))
* INDEX('Cost Data'!$N$1:$U$500, MATCH(1, ('Cost Data'!$B$1:$B$500 = $AU72) * ('Cost Data'!$C$1:$C$500 = $AV72), 0), MATCH($C72, 'Cost Data'!$N$12:$U$12, 0)), 0)</f>
        <v>0</v>
      </c>
      <c r="BH72" s="4" cm="1">
        <f t="array" aca="1" ref="BH72" ca="1">IFERROR(INDEX('Build Scenarios'!$D$1:$O$510, MATCH(1, ('Build Scenarios'!$C$1:$C$510= $C72) * ('Build Scenarios'!$B$1:$B$510 = $AU72), 0), MATCH(BH$12, 'Build Scenarios'!$D$5:$O$5, 0))
* INDEX('Cost Data'!$N$1:$U$500, MATCH(1, ('Cost Data'!$B$1:$B$500 = $AU72) * ('Cost Data'!$C$1:$C$500 = $AV72), 0), MATCH($C72, 'Cost Data'!$N$12:$U$12, 0)), 0)</f>
        <v>0</v>
      </c>
      <c r="BJ72" s="11" t="str">
        <f t="shared" si="40"/>
        <v>Cape Mendocino</v>
      </c>
      <c r="BK72" s="11" cm="1">
        <f t="array" aca="1" ref="BK72" ca="1">INDEX('Cost Scenario Settings'!$D$32:$L$101, MATCH(1, ('Cost Scenario Settings'!$C$32:$C$101 = $B72) * ('Cost Scenario Settings'!$B$32:$B$101 = BJ72), 0), MATCH($C72, 'Cost Scenario Settings'!$D$31:$L$31, 0))</f>
        <v>0</v>
      </c>
      <c r="BL72" s="4" cm="1">
        <f t="array" aca="1" ref="BL72" ca="1">IFERROR(INDEX('Build Scenarios'!$D$1:$O$510, MATCH(1, ('Build Scenarios'!$C$1:$C$510= $C72) * ('Build Scenarios'!$B$1:$B$510 = $BJ72), 0), MATCH(BL$12, 'Build Scenarios'!$D$5:$O$5, 0))
* INDEX('Cost Data'!$N$1:$U$500, MATCH(1, ('Cost Data'!$B$1:$B$500 = $BJ72) * ('Cost Data'!$C$1:$C$500 = $BK72), 0), MATCH($C72, 'Cost Data'!$N$12:$U$12, 0)), 0)</f>
        <v>0</v>
      </c>
      <c r="BM72" s="4" cm="1">
        <f t="array" aca="1" ref="BM72" ca="1">IFERROR(INDEX('Build Scenarios'!$D$1:$O$510, MATCH(1, ('Build Scenarios'!$C$1:$C$510= $C72) * ('Build Scenarios'!$B$1:$B$510 = $BJ72), 0), MATCH(BM$12, 'Build Scenarios'!$D$5:$O$5, 0))
* INDEX('Cost Data'!$N$1:$U$500, MATCH(1, ('Cost Data'!$B$1:$B$500 = $BJ72) * ('Cost Data'!$C$1:$C$500 = $BK72), 0), MATCH($C72, 'Cost Data'!$N$12:$U$12, 0)), 0)</f>
        <v>0</v>
      </c>
      <c r="BN72" s="4" cm="1">
        <f t="array" aca="1" ref="BN72" ca="1">IFERROR(INDEX('Build Scenarios'!$D$1:$O$510, MATCH(1, ('Build Scenarios'!$C$1:$C$510= $C72) * ('Build Scenarios'!$B$1:$B$510 = $BJ72), 0), MATCH(BN$12, 'Build Scenarios'!$D$5:$O$5, 0))
* INDEX('Cost Data'!$N$1:$U$500, MATCH(1, ('Cost Data'!$B$1:$B$500 = $BJ72) * ('Cost Data'!$C$1:$C$500 = $BK72), 0), MATCH($C72, 'Cost Data'!$N$12:$U$12, 0)), 0)</f>
        <v>0</v>
      </c>
      <c r="BO72" s="4" cm="1">
        <f t="array" aca="1" ref="BO72" ca="1">IFERROR(INDEX('Build Scenarios'!$D$1:$O$510, MATCH(1, ('Build Scenarios'!$C$1:$C$510= $C72) * ('Build Scenarios'!$B$1:$B$510 = $BJ72), 0), MATCH(BO$12, 'Build Scenarios'!$D$5:$O$5, 0))
* INDEX('Cost Data'!$N$1:$U$500, MATCH(1, ('Cost Data'!$B$1:$B$500 = $BJ72) * ('Cost Data'!$C$1:$C$500 = $BK72), 0), MATCH($C72, 'Cost Data'!$N$12:$U$12, 0)), 0)</f>
        <v>0</v>
      </c>
      <c r="BP72" s="4" cm="1">
        <f t="array" aca="1" ref="BP72" ca="1">IFERROR(INDEX('Build Scenarios'!$D$1:$O$510, MATCH(1, ('Build Scenarios'!$C$1:$C$510= $C72) * ('Build Scenarios'!$B$1:$B$510 = $BJ72), 0), MATCH(BP$12, 'Build Scenarios'!$D$5:$O$5, 0))
* INDEX('Cost Data'!$N$1:$U$500, MATCH(1, ('Cost Data'!$B$1:$B$500 = $BJ72) * ('Cost Data'!$C$1:$C$500 = $BK72), 0), MATCH($C72, 'Cost Data'!$N$12:$U$12, 0)), 0)</f>
        <v>0</v>
      </c>
      <c r="BQ72" s="4" cm="1">
        <f t="array" aca="1" ref="BQ72" ca="1">IFERROR(INDEX('Build Scenarios'!$D$1:$O$510, MATCH(1, ('Build Scenarios'!$C$1:$C$510= $C72) * ('Build Scenarios'!$B$1:$B$510 = $BJ72), 0), MATCH(BQ$12, 'Build Scenarios'!$D$5:$O$5, 0))
* INDEX('Cost Data'!$N$1:$U$500, MATCH(1, ('Cost Data'!$B$1:$B$500 = $BJ72) * ('Cost Data'!$C$1:$C$500 = $BK72), 0), MATCH($C72, 'Cost Data'!$N$12:$U$12, 0)), 0)</f>
        <v>0</v>
      </c>
      <c r="BR72" s="4" cm="1">
        <f t="array" aca="1" ref="BR72" ca="1">IFERROR(INDEX('Build Scenarios'!$D$1:$O$510, MATCH(1, ('Build Scenarios'!$C$1:$C$510= $C72) * ('Build Scenarios'!$B$1:$B$510 = $BJ72), 0), MATCH(BR$12, 'Build Scenarios'!$D$5:$O$5, 0))
* INDEX('Cost Data'!$N$1:$U$500, MATCH(1, ('Cost Data'!$B$1:$B$500 = $BJ72) * ('Cost Data'!$C$1:$C$500 = $BK72), 0), MATCH($C72, 'Cost Data'!$N$12:$U$12, 0)), 0)</f>
        <v>0</v>
      </c>
      <c r="BS72" s="4" cm="1">
        <f t="array" aca="1" ref="BS72" ca="1">IFERROR(INDEX('Build Scenarios'!$D$1:$O$510, MATCH(1, ('Build Scenarios'!$C$1:$C$510= $C72) * ('Build Scenarios'!$B$1:$B$510 = $BJ72), 0), MATCH(BS$12, 'Build Scenarios'!$D$5:$O$5, 0))
* INDEX('Cost Data'!$N$1:$U$500, MATCH(1, ('Cost Data'!$B$1:$B$500 = $BJ72) * ('Cost Data'!$C$1:$C$500 = $BK72), 0), MATCH($C72, 'Cost Data'!$N$12:$U$12, 0)), 0)</f>
        <v>0</v>
      </c>
      <c r="BT72" s="4" cm="1">
        <f t="array" aca="1" ref="BT72" ca="1">IFERROR(INDEX('Build Scenarios'!$D$1:$O$510, MATCH(1, ('Build Scenarios'!$C$1:$C$510= $C72) * ('Build Scenarios'!$B$1:$B$510 = $BJ72), 0), MATCH(BT$12, 'Build Scenarios'!$D$5:$O$5, 0))
* INDEX('Cost Data'!$N$1:$U$500, MATCH(1, ('Cost Data'!$B$1:$B$500 = $BJ72) * ('Cost Data'!$C$1:$C$500 = $BK72), 0), MATCH($C72, 'Cost Data'!$N$12:$U$12, 0)), 0)</f>
        <v>0</v>
      </c>
      <c r="BU72" s="4" cm="1">
        <f t="array" aca="1" ref="BU72" ca="1">IFERROR(INDEX('Build Scenarios'!$D$1:$O$510, MATCH(1, ('Build Scenarios'!$C$1:$C$510= $C72) * ('Build Scenarios'!$B$1:$B$510 = $BJ72), 0), MATCH(BU$12, 'Build Scenarios'!$D$5:$O$5, 0))
* INDEX('Cost Data'!$N$1:$U$500, MATCH(1, ('Cost Data'!$B$1:$B$500 = $BJ72) * ('Cost Data'!$C$1:$C$500 = $BK72), 0), MATCH($C72, 'Cost Data'!$N$12:$U$12, 0)), 0)</f>
        <v>0</v>
      </c>
      <c r="BV72" s="4" cm="1">
        <f t="array" aca="1" ref="BV72" ca="1">IFERROR(INDEX('Build Scenarios'!$D$1:$O$510, MATCH(1, ('Build Scenarios'!$C$1:$C$510= $C72) * ('Build Scenarios'!$B$1:$B$510 = $BJ72), 0), MATCH(BV$12, 'Build Scenarios'!$D$5:$O$5, 0))
* INDEX('Cost Data'!$N$1:$U$500, MATCH(1, ('Cost Data'!$B$1:$B$500 = $BJ72) * ('Cost Data'!$C$1:$C$500 = $BK72), 0), MATCH($C72, 'Cost Data'!$N$12:$U$12, 0)), 0)</f>
        <v>0</v>
      </c>
      <c r="BW72" s="4" cm="1">
        <f t="array" aca="1" ref="BW72" ca="1">IFERROR(INDEX('Build Scenarios'!$D$1:$O$510, MATCH(1, ('Build Scenarios'!$C$1:$C$510= $C72) * ('Build Scenarios'!$B$1:$B$510 = $BJ72), 0), MATCH(BW$12, 'Build Scenarios'!$D$5:$O$5, 0))
* INDEX('Cost Data'!$N$1:$U$500, MATCH(1, ('Cost Data'!$B$1:$B$500 = $BJ72) * ('Cost Data'!$C$1:$C$500 = $BK72), 0), MATCH($C72, 'Cost Data'!$N$12:$U$12, 0)), 0)</f>
        <v>0</v>
      </c>
    </row>
    <row r="73" spans="2:75" x14ac:dyDescent="0.2">
      <c r="B73" s="11">
        <f t="shared" ca="1" si="36"/>
        <v>0</v>
      </c>
      <c r="C73" s="8" t="s">
        <v>62</v>
      </c>
      <c r="D73" s="4">
        <f t="shared" ca="1" si="35"/>
        <v>0</v>
      </c>
      <c r="E73" s="4">
        <f t="shared" ca="1" si="35"/>
        <v>0</v>
      </c>
      <c r="F73" s="4">
        <f t="shared" ca="1" si="35"/>
        <v>0</v>
      </c>
      <c r="G73" s="4">
        <f t="shared" ca="1" si="35"/>
        <v>0</v>
      </c>
      <c r="H73" s="4">
        <f t="shared" ca="1" si="35"/>
        <v>0</v>
      </c>
      <c r="I73" s="4">
        <f t="shared" ca="1" si="35"/>
        <v>0</v>
      </c>
      <c r="J73" s="4">
        <f t="shared" ca="1" si="35"/>
        <v>0</v>
      </c>
      <c r="K73" s="4">
        <f t="shared" ca="1" si="35"/>
        <v>0</v>
      </c>
      <c r="L73" s="4">
        <f t="shared" ca="1" si="35"/>
        <v>0</v>
      </c>
      <c r="M73" s="4">
        <f t="shared" ca="1" si="35"/>
        <v>0</v>
      </c>
      <c r="N73" s="4">
        <f t="shared" ca="1" si="35"/>
        <v>0</v>
      </c>
      <c r="O73" s="4">
        <f t="shared" ca="1" si="35"/>
        <v>0</v>
      </c>
      <c r="Q73" s="11" t="str">
        <f t="shared" si="37"/>
        <v>Morro Bay</v>
      </c>
      <c r="R73" s="11" cm="1">
        <f t="array" aca="1" ref="R73" ca="1">INDEX('Cost Scenario Settings'!$D$32:$L$101, MATCH(1, ('Cost Scenario Settings'!$C$32:$C$101 = $B73) * ('Cost Scenario Settings'!$B$32:$B$101 = Q73), 0), MATCH($C73, 'Cost Scenario Settings'!$D$31:$L$31, 0))</f>
        <v>0</v>
      </c>
      <c r="S73" s="4" cm="1">
        <f t="array" aca="1" ref="S73" ca="1">IFERROR(INDEX('Build Scenarios'!$D$1:$O$510, MATCH(1, ('Build Scenarios'!$C$1:$C$510= $C73) * ('Build Scenarios'!$B$1:$B$510 = $Q73), 0), MATCH(S$12, 'Build Scenarios'!$D$5:$O$5, 0))
* INDEX('Cost Data'!$N$1:$U$500, MATCH(1, ('Cost Data'!$B$1:$B$500 = $Q73) * ('Cost Data'!$C$1:$C$500 = $R73), 0), MATCH($C73, 'Cost Data'!$N$12:$U$12, 0)), 0)</f>
        <v>0</v>
      </c>
      <c r="T73" s="4" cm="1">
        <f t="array" aca="1" ref="T73" ca="1">IFERROR(INDEX('Build Scenarios'!$D$1:$O$510, MATCH(1, ('Build Scenarios'!$C$1:$C$510= $C73) * ('Build Scenarios'!$B$1:$B$510 = $Q73), 0), MATCH(T$12, 'Build Scenarios'!$D$5:$O$5, 0))
* INDEX('Cost Data'!$N$1:$U$500, MATCH(1, ('Cost Data'!$B$1:$B$500 = $Q73) * ('Cost Data'!$C$1:$C$500 = $R73), 0), MATCH($C73, 'Cost Data'!$N$12:$U$12, 0)), 0)</f>
        <v>0</v>
      </c>
      <c r="U73" s="4" cm="1">
        <f t="array" aca="1" ref="U73" ca="1">IFERROR(INDEX('Build Scenarios'!$D$1:$O$510, MATCH(1, ('Build Scenarios'!$C$1:$C$510= $C73) * ('Build Scenarios'!$B$1:$B$510 = $Q73), 0), MATCH(U$12, 'Build Scenarios'!$D$5:$O$5, 0))
* INDEX('Cost Data'!$N$1:$U$500, MATCH(1, ('Cost Data'!$B$1:$B$500 = $Q73) * ('Cost Data'!$C$1:$C$500 = $R73), 0), MATCH($C73, 'Cost Data'!$N$12:$U$12, 0)), 0)</f>
        <v>0</v>
      </c>
      <c r="V73" s="4" cm="1">
        <f t="array" aca="1" ref="V73" ca="1">IFERROR(INDEX('Build Scenarios'!$D$1:$O$510, MATCH(1, ('Build Scenarios'!$C$1:$C$510= $C73) * ('Build Scenarios'!$B$1:$B$510 = $Q73), 0), MATCH(V$12, 'Build Scenarios'!$D$5:$O$5, 0))
* INDEX('Cost Data'!$N$1:$U$500, MATCH(1, ('Cost Data'!$B$1:$B$500 = $Q73) * ('Cost Data'!$C$1:$C$500 = $R73), 0), MATCH($C73, 'Cost Data'!$N$12:$U$12, 0)), 0)</f>
        <v>0</v>
      </c>
      <c r="W73" s="4" cm="1">
        <f t="array" aca="1" ref="W73" ca="1">IFERROR(INDEX('Build Scenarios'!$D$1:$O$510, MATCH(1, ('Build Scenarios'!$C$1:$C$510= $C73) * ('Build Scenarios'!$B$1:$B$510 = $Q73), 0), MATCH(W$12, 'Build Scenarios'!$D$5:$O$5, 0))
* INDEX('Cost Data'!$N$1:$U$500, MATCH(1, ('Cost Data'!$B$1:$B$500 = $Q73) * ('Cost Data'!$C$1:$C$500 = $R73), 0), MATCH($C73, 'Cost Data'!$N$12:$U$12, 0)), 0)</f>
        <v>0</v>
      </c>
      <c r="X73" s="4" cm="1">
        <f t="array" aca="1" ref="X73" ca="1">IFERROR(INDEX('Build Scenarios'!$D$1:$O$510, MATCH(1, ('Build Scenarios'!$C$1:$C$510= $C73) * ('Build Scenarios'!$B$1:$B$510 = $Q73), 0), MATCH(X$12, 'Build Scenarios'!$D$5:$O$5, 0))
* INDEX('Cost Data'!$N$1:$U$500, MATCH(1, ('Cost Data'!$B$1:$B$500 = $Q73) * ('Cost Data'!$C$1:$C$500 = $R73), 0), MATCH($C73, 'Cost Data'!$N$12:$U$12, 0)), 0)</f>
        <v>0</v>
      </c>
      <c r="Y73" s="4" cm="1">
        <f t="array" aca="1" ref="Y73" ca="1">IFERROR(INDEX('Build Scenarios'!$D$1:$O$510, MATCH(1, ('Build Scenarios'!$C$1:$C$510= $C73) * ('Build Scenarios'!$B$1:$B$510 = $Q73), 0), MATCH(Y$12, 'Build Scenarios'!$D$5:$O$5, 0))
* INDEX('Cost Data'!$N$1:$U$500, MATCH(1, ('Cost Data'!$B$1:$B$500 = $Q73) * ('Cost Data'!$C$1:$C$500 = $R73), 0), MATCH($C73, 'Cost Data'!$N$12:$U$12, 0)), 0)</f>
        <v>0</v>
      </c>
      <c r="Z73" s="4" cm="1">
        <f t="array" aca="1" ref="Z73" ca="1">IFERROR(INDEX('Build Scenarios'!$D$1:$O$510, MATCH(1, ('Build Scenarios'!$C$1:$C$510= $C73) * ('Build Scenarios'!$B$1:$B$510 = $Q73), 0), MATCH(Z$12, 'Build Scenarios'!$D$5:$O$5, 0))
* INDEX('Cost Data'!$N$1:$U$500, MATCH(1, ('Cost Data'!$B$1:$B$500 = $Q73) * ('Cost Data'!$C$1:$C$500 = $R73), 0), MATCH($C73, 'Cost Data'!$N$12:$U$12, 0)), 0)</f>
        <v>0</v>
      </c>
      <c r="AA73" s="4" cm="1">
        <f t="array" aca="1" ref="AA73" ca="1">IFERROR(INDEX('Build Scenarios'!$D$1:$O$510, MATCH(1, ('Build Scenarios'!$C$1:$C$510= $C73) * ('Build Scenarios'!$B$1:$B$510 = $Q73), 0), MATCH(AA$12, 'Build Scenarios'!$D$5:$O$5, 0))
* INDEX('Cost Data'!$N$1:$U$500, MATCH(1, ('Cost Data'!$B$1:$B$500 = $Q73) * ('Cost Data'!$C$1:$C$500 = $R73), 0), MATCH($C73, 'Cost Data'!$N$12:$U$12, 0)), 0)</f>
        <v>0</v>
      </c>
      <c r="AB73" s="4" cm="1">
        <f t="array" aca="1" ref="AB73" ca="1">IFERROR(INDEX('Build Scenarios'!$D$1:$O$510, MATCH(1, ('Build Scenarios'!$C$1:$C$510= $C73) * ('Build Scenarios'!$B$1:$B$510 = $Q73), 0), MATCH(AB$12, 'Build Scenarios'!$D$5:$O$5, 0))
* INDEX('Cost Data'!$N$1:$U$500, MATCH(1, ('Cost Data'!$B$1:$B$500 = $Q73) * ('Cost Data'!$C$1:$C$500 = $R73), 0), MATCH($C73, 'Cost Data'!$N$12:$U$12, 0)), 0)</f>
        <v>0</v>
      </c>
      <c r="AC73" s="4" cm="1">
        <f t="array" aca="1" ref="AC73" ca="1">IFERROR(INDEX('Build Scenarios'!$D$1:$O$510, MATCH(1, ('Build Scenarios'!$C$1:$C$510= $C73) * ('Build Scenarios'!$B$1:$B$510 = $Q73), 0), MATCH(AC$12, 'Build Scenarios'!$D$5:$O$5, 0))
* INDEX('Cost Data'!$N$1:$U$500, MATCH(1, ('Cost Data'!$B$1:$B$500 = $Q73) * ('Cost Data'!$C$1:$C$500 = $R73), 0), MATCH($C73, 'Cost Data'!$N$12:$U$12, 0)), 0)</f>
        <v>0</v>
      </c>
      <c r="AD73" s="4" cm="1">
        <f t="array" aca="1" ref="AD73" ca="1">IFERROR(INDEX('Build Scenarios'!$D$1:$O$510, MATCH(1, ('Build Scenarios'!$C$1:$C$510= $C73) * ('Build Scenarios'!$B$1:$B$510 = $Q73), 0), MATCH(AD$12, 'Build Scenarios'!$D$5:$O$5, 0))
* INDEX('Cost Data'!$N$1:$U$500, MATCH(1, ('Cost Data'!$B$1:$B$500 = $Q73) * ('Cost Data'!$C$1:$C$500 = $R73), 0), MATCH($C73, 'Cost Data'!$N$12:$U$12, 0)), 0)</f>
        <v>0</v>
      </c>
      <c r="AF73" s="11" t="str">
        <f t="shared" si="38"/>
        <v>Humboldt Bay</v>
      </c>
      <c r="AG73" s="11" cm="1">
        <f t="array" aca="1" ref="AG73" ca="1">INDEX('Cost Scenario Settings'!$D$32:$L$101, MATCH(1, ('Cost Scenario Settings'!$C$32:$C$101 = $B73) * ('Cost Scenario Settings'!$B$32:$B$101 = AF73), 0), MATCH($C73, 'Cost Scenario Settings'!$D$31:$L$31, 0))</f>
        <v>0</v>
      </c>
      <c r="AH73" s="4" cm="1">
        <f t="array" aca="1" ref="AH73" ca="1">IFERROR(INDEX('Build Scenarios'!$D$1:$O$510, MATCH(1, ('Build Scenarios'!$C$1:$C$510= $C73) * ('Build Scenarios'!$B$1:$B$510 = $AF73), 0), MATCH(AH$12, 'Build Scenarios'!$D$5:$O$5, 0))
* INDEX('Cost Data'!$N$1:$U$500, MATCH(1, ('Cost Data'!$B$1:$B$500 = $AF73) * ('Cost Data'!$C$1:$C$500 = $AG73), 0), MATCH($C73, 'Cost Data'!$N$12:$U$12, 0)), 0)</f>
        <v>0</v>
      </c>
      <c r="AI73" s="4" cm="1">
        <f t="array" aca="1" ref="AI73" ca="1">IFERROR(INDEX('Build Scenarios'!$D$1:$O$510, MATCH(1, ('Build Scenarios'!$C$1:$C$510= $C73) * ('Build Scenarios'!$B$1:$B$510 = $AF73), 0), MATCH(AI$12, 'Build Scenarios'!$D$5:$O$5, 0))
* INDEX('Cost Data'!$N$1:$U$500, MATCH(1, ('Cost Data'!$B$1:$B$500 = $AF73) * ('Cost Data'!$C$1:$C$500 = $AG73), 0), MATCH($C73, 'Cost Data'!$N$12:$U$12, 0)), 0)</f>
        <v>0</v>
      </c>
      <c r="AJ73" s="4" cm="1">
        <f t="array" aca="1" ref="AJ73" ca="1">IFERROR(INDEX('Build Scenarios'!$D$1:$O$510, MATCH(1, ('Build Scenarios'!$C$1:$C$510= $C73) * ('Build Scenarios'!$B$1:$B$510 = $AF73), 0), MATCH(AJ$12, 'Build Scenarios'!$D$5:$O$5, 0))
* INDEX('Cost Data'!$N$1:$U$500, MATCH(1, ('Cost Data'!$B$1:$B$500 = $AF73) * ('Cost Data'!$C$1:$C$500 = $AG73), 0), MATCH($C73, 'Cost Data'!$N$12:$U$12, 0)), 0)</f>
        <v>0</v>
      </c>
      <c r="AK73" s="4" cm="1">
        <f t="array" aca="1" ref="AK73" ca="1">IFERROR(INDEX('Build Scenarios'!$D$1:$O$510, MATCH(1, ('Build Scenarios'!$C$1:$C$510= $C73) * ('Build Scenarios'!$B$1:$B$510 = $AF73), 0), MATCH(AK$12, 'Build Scenarios'!$D$5:$O$5, 0))
* INDEX('Cost Data'!$N$1:$U$500, MATCH(1, ('Cost Data'!$B$1:$B$500 = $AF73) * ('Cost Data'!$C$1:$C$500 = $AG73), 0), MATCH($C73, 'Cost Data'!$N$12:$U$12, 0)), 0)</f>
        <v>0</v>
      </c>
      <c r="AL73" s="4" cm="1">
        <f t="array" aca="1" ref="AL73" ca="1">IFERROR(INDEX('Build Scenarios'!$D$1:$O$510, MATCH(1, ('Build Scenarios'!$C$1:$C$510= $C73) * ('Build Scenarios'!$B$1:$B$510 = $AF73), 0), MATCH(AL$12, 'Build Scenarios'!$D$5:$O$5, 0))
* INDEX('Cost Data'!$N$1:$U$500, MATCH(1, ('Cost Data'!$B$1:$B$500 = $AF73) * ('Cost Data'!$C$1:$C$500 = $AG73), 0), MATCH($C73, 'Cost Data'!$N$12:$U$12, 0)), 0)</f>
        <v>0</v>
      </c>
      <c r="AM73" s="4" cm="1">
        <f t="array" aca="1" ref="AM73" ca="1">IFERROR(INDEX('Build Scenarios'!$D$1:$O$510, MATCH(1, ('Build Scenarios'!$C$1:$C$510= $C73) * ('Build Scenarios'!$B$1:$B$510 = $AF73), 0), MATCH(AM$12, 'Build Scenarios'!$D$5:$O$5, 0))
* INDEX('Cost Data'!$N$1:$U$500, MATCH(1, ('Cost Data'!$B$1:$B$500 = $AF73) * ('Cost Data'!$C$1:$C$500 = $AG73), 0), MATCH($C73, 'Cost Data'!$N$12:$U$12, 0)), 0)</f>
        <v>0</v>
      </c>
      <c r="AN73" s="4" cm="1">
        <f t="array" aca="1" ref="AN73" ca="1">IFERROR(INDEX('Build Scenarios'!$D$1:$O$510, MATCH(1, ('Build Scenarios'!$C$1:$C$510= $C73) * ('Build Scenarios'!$B$1:$B$510 = $AF73), 0), MATCH(AN$12, 'Build Scenarios'!$D$5:$O$5, 0))
* INDEX('Cost Data'!$N$1:$U$500, MATCH(1, ('Cost Data'!$B$1:$B$500 = $AF73) * ('Cost Data'!$C$1:$C$500 = $AG73), 0), MATCH($C73, 'Cost Data'!$N$12:$U$12, 0)), 0)</f>
        <v>0</v>
      </c>
      <c r="AO73" s="4" cm="1">
        <f t="array" aca="1" ref="AO73" ca="1">IFERROR(INDEX('Build Scenarios'!$D$1:$O$510, MATCH(1, ('Build Scenarios'!$C$1:$C$510= $C73) * ('Build Scenarios'!$B$1:$B$510 = $AF73), 0), MATCH(AO$12, 'Build Scenarios'!$D$5:$O$5, 0))
* INDEX('Cost Data'!$N$1:$U$500, MATCH(1, ('Cost Data'!$B$1:$B$500 = $AF73) * ('Cost Data'!$C$1:$C$500 = $AG73), 0), MATCH($C73, 'Cost Data'!$N$12:$U$12, 0)), 0)</f>
        <v>0</v>
      </c>
      <c r="AP73" s="4" cm="1">
        <f t="array" aca="1" ref="AP73" ca="1">IFERROR(INDEX('Build Scenarios'!$D$1:$O$510, MATCH(1, ('Build Scenarios'!$C$1:$C$510= $C73) * ('Build Scenarios'!$B$1:$B$510 = $AF73), 0), MATCH(AP$12, 'Build Scenarios'!$D$5:$O$5, 0))
* INDEX('Cost Data'!$N$1:$U$500, MATCH(1, ('Cost Data'!$B$1:$B$500 = $AF73) * ('Cost Data'!$C$1:$C$500 = $AG73), 0), MATCH($C73, 'Cost Data'!$N$12:$U$12, 0)), 0)</f>
        <v>0</v>
      </c>
      <c r="AQ73" s="4" cm="1">
        <f t="array" aca="1" ref="AQ73" ca="1">IFERROR(INDEX('Build Scenarios'!$D$1:$O$510, MATCH(1, ('Build Scenarios'!$C$1:$C$510= $C73) * ('Build Scenarios'!$B$1:$B$510 = $AF73), 0), MATCH(AQ$12, 'Build Scenarios'!$D$5:$O$5, 0))
* INDEX('Cost Data'!$N$1:$U$500, MATCH(1, ('Cost Data'!$B$1:$B$500 = $AF73) * ('Cost Data'!$C$1:$C$500 = $AG73), 0), MATCH($C73, 'Cost Data'!$N$12:$U$12, 0)), 0)</f>
        <v>0</v>
      </c>
      <c r="AR73" s="4" cm="1">
        <f t="array" aca="1" ref="AR73" ca="1">IFERROR(INDEX('Build Scenarios'!$D$1:$O$510, MATCH(1, ('Build Scenarios'!$C$1:$C$510= $C73) * ('Build Scenarios'!$B$1:$B$510 = $AF73), 0), MATCH(AR$12, 'Build Scenarios'!$D$5:$O$5, 0))
* INDEX('Cost Data'!$N$1:$U$500, MATCH(1, ('Cost Data'!$B$1:$B$500 = $AF73) * ('Cost Data'!$C$1:$C$500 = $AG73), 0), MATCH($C73, 'Cost Data'!$N$12:$U$12, 0)), 0)</f>
        <v>0</v>
      </c>
      <c r="AS73" s="4" cm="1">
        <f t="array" aca="1" ref="AS73" ca="1">IFERROR(INDEX('Build Scenarios'!$D$1:$O$510, MATCH(1, ('Build Scenarios'!$C$1:$C$510= $C73) * ('Build Scenarios'!$B$1:$B$510 = $AF73), 0), MATCH(AS$12, 'Build Scenarios'!$D$5:$O$5, 0))
* INDEX('Cost Data'!$N$1:$U$500, MATCH(1, ('Cost Data'!$B$1:$B$500 = $AF73) * ('Cost Data'!$C$1:$C$500 = $AG73), 0), MATCH($C73, 'Cost Data'!$N$12:$U$12, 0)), 0)</f>
        <v>0</v>
      </c>
      <c r="AU73" s="11" t="str">
        <f t="shared" si="39"/>
        <v>Del Norte</v>
      </c>
      <c r="AV73" s="11" cm="1">
        <f t="array" aca="1" ref="AV73" ca="1">INDEX('Cost Scenario Settings'!$D$32:$L$101, MATCH(1, ('Cost Scenario Settings'!$C$32:$C$101 = $B73) * ('Cost Scenario Settings'!$B$32:$B$101 = AU73), 0), MATCH($C73, 'Cost Scenario Settings'!$D$31:$L$31, 0))</f>
        <v>0</v>
      </c>
      <c r="AW73" s="4" cm="1">
        <f t="array" aca="1" ref="AW73" ca="1">IFERROR(INDEX('Build Scenarios'!$D$1:$O$510, MATCH(1, ('Build Scenarios'!$C$1:$C$510= $C73) * ('Build Scenarios'!$B$1:$B$510 = $AU73), 0), MATCH(AW$12, 'Build Scenarios'!$D$5:$O$5, 0))
* INDEX('Cost Data'!$N$1:$U$500, MATCH(1, ('Cost Data'!$B$1:$B$500 = $AU73) * ('Cost Data'!$C$1:$C$500 = $AV73), 0), MATCH($C73, 'Cost Data'!$N$12:$U$12, 0)), 0)</f>
        <v>0</v>
      </c>
      <c r="AX73" s="4" cm="1">
        <f t="array" aca="1" ref="AX73" ca="1">IFERROR(INDEX('Build Scenarios'!$D$1:$O$510, MATCH(1, ('Build Scenarios'!$C$1:$C$510= $C73) * ('Build Scenarios'!$B$1:$B$510 = $AU73), 0), MATCH(AX$12, 'Build Scenarios'!$D$5:$O$5, 0))
* INDEX('Cost Data'!$N$1:$U$500, MATCH(1, ('Cost Data'!$B$1:$B$500 = $AU73) * ('Cost Data'!$C$1:$C$500 = $AV73), 0), MATCH($C73, 'Cost Data'!$N$12:$U$12, 0)), 0)</f>
        <v>0</v>
      </c>
      <c r="AY73" s="4" cm="1">
        <f t="array" aca="1" ref="AY73" ca="1">IFERROR(INDEX('Build Scenarios'!$D$1:$O$510, MATCH(1, ('Build Scenarios'!$C$1:$C$510= $C73) * ('Build Scenarios'!$B$1:$B$510 = $AU73), 0), MATCH(AY$12, 'Build Scenarios'!$D$5:$O$5, 0))
* INDEX('Cost Data'!$N$1:$U$500, MATCH(1, ('Cost Data'!$B$1:$B$500 = $AU73) * ('Cost Data'!$C$1:$C$500 = $AV73), 0), MATCH($C73, 'Cost Data'!$N$12:$U$12, 0)), 0)</f>
        <v>0</v>
      </c>
      <c r="AZ73" s="4" cm="1">
        <f t="array" aca="1" ref="AZ73" ca="1">IFERROR(INDEX('Build Scenarios'!$D$1:$O$510, MATCH(1, ('Build Scenarios'!$C$1:$C$510= $C73) * ('Build Scenarios'!$B$1:$B$510 = $AU73), 0), MATCH(AZ$12, 'Build Scenarios'!$D$5:$O$5, 0))
* INDEX('Cost Data'!$N$1:$U$500, MATCH(1, ('Cost Data'!$B$1:$B$500 = $AU73) * ('Cost Data'!$C$1:$C$500 = $AV73), 0), MATCH($C73, 'Cost Data'!$N$12:$U$12, 0)), 0)</f>
        <v>0</v>
      </c>
      <c r="BA73" s="4" cm="1">
        <f t="array" aca="1" ref="BA73" ca="1">IFERROR(INDEX('Build Scenarios'!$D$1:$O$510, MATCH(1, ('Build Scenarios'!$C$1:$C$510= $C73) * ('Build Scenarios'!$B$1:$B$510 = $AU73), 0), MATCH(BA$12, 'Build Scenarios'!$D$5:$O$5, 0))
* INDEX('Cost Data'!$N$1:$U$500, MATCH(1, ('Cost Data'!$B$1:$B$500 = $AU73) * ('Cost Data'!$C$1:$C$500 = $AV73), 0), MATCH($C73, 'Cost Data'!$N$12:$U$12, 0)), 0)</f>
        <v>0</v>
      </c>
      <c r="BB73" s="4" cm="1">
        <f t="array" aca="1" ref="BB73" ca="1">IFERROR(INDEX('Build Scenarios'!$D$1:$O$510, MATCH(1, ('Build Scenarios'!$C$1:$C$510= $C73) * ('Build Scenarios'!$B$1:$B$510 = $AU73), 0), MATCH(BB$12, 'Build Scenarios'!$D$5:$O$5, 0))
* INDEX('Cost Data'!$N$1:$U$500, MATCH(1, ('Cost Data'!$B$1:$B$500 = $AU73) * ('Cost Data'!$C$1:$C$500 = $AV73), 0), MATCH($C73, 'Cost Data'!$N$12:$U$12, 0)), 0)</f>
        <v>0</v>
      </c>
      <c r="BC73" s="4" cm="1">
        <f t="array" aca="1" ref="BC73" ca="1">IFERROR(INDEX('Build Scenarios'!$D$1:$O$510, MATCH(1, ('Build Scenarios'!$C$1:$C$510= $C73) * ('Build Scenarios'!$B$1:$B$510 = $AU73), 0), MATCH(BC$12, 'Build Scenarios'!$D$5:$O$5, 0))
* INDEX('Cost Data'!$N$1:$U$500, MATCH(1, ('Cost Data'!$B$1:$B$500 = $AU73) * ('Cost Data'!$C$1:$C$500 = $AV73), 0), MATCH($C73, 'Cost Data'!$N$12:$U$12, 0)), 0)</f>
        <v>0</v>
      </c>
      <c r="BD73" s="4" cm="1">
        <f t="array" aca="1" ref="BD73" ca="1">IFERROR(INDEX('Build Scenarios'!$D$1:$O$510, MATCH(1, ('Build Scenarios'!$C$1:$C$510= $C73) * ('Build Scenarios'!$B$1:$B$510 = $AU73), 0), MATCH(BD$12, 'Build Scenarios'!$D$5:$O$5, 0))
* INDEX('Cost Data'!$N$1:$U$500, MATCH(1, ('Cost Data'!$B$1:$B$500 = $AU73) * ('Cost Data'!$C$1:$C$500 = $AV73), 0), MATCH($C73, 'Cost Data'!$N$12:$U$12, 0)), 0)</f>
        <v>0</v>
      </c>
      <c r="BE73" s="4" cm="1">
        <f t="array" aca="1" ref="BE73" ca="1">IFERROR(INDEX('Build Scenarios'!$D$1:$O$510, MATCH(1, ('Build Scenarios'!$C$1:$C$510= $C73) * ('Build Scenarios'!$B$1:$B$510 = $AU73), 0), MATCH(BE$12, 'Build Scenarios'!$D$5:$O$5, 0))
* INDEX('Cost Data'!$N$1:$U$500, MATCH(1, ('Cost Data'!$B$1:$B$500 = $AU73) * ('Cost Data'!$C$1:$C$500 = $AV73), 0), MATCH($C73, 'Cost Data'!$N$12:$U$12, 0)), 0)</f>
        <v>0</v>
      </c>
      <c r="BF73" s="4" cm="1">
        <f t="array" aca="1" ref="BF73" ca="1">IFERROR(INDEX('Build Scenarios'!$D$1:$O$510, MATCH(1, ('Build Scenarios'!$C$1:$C$510= $C73) * ('Build Scenarios'!$B$1:$B$510 = $AU73), 0), MATCH(BF$12, 'Build Scenarios'!$D$5:$O$5, 0))
* INDEX('Cost Data'!$N$1:$U$500, MATCH(1, ('Cost Data'!$B$1:$B$500 = $AU73) * ('Cost Data'!$C$1:$C$500 = $AV73), 0), MATCH($C73, 'Cost Data'!$N$12:$U$12, 0)), 0)</f>
        <v>0</v>
      </c>
      <c r="BG73" s="4" cm="1">
        <f t="array" aca="1" ref="BG73" ca="1">IFERROR(INDEX('Build Scenarios'!$D$1:$O$510, MATCH(1, ('Build Scenarios'!$C$1:$C$510= $C73) * ('Build Scenarios'!$B$1:$B$510 = $AU73), 0), MATCH(BG$12, 'Build Scenarios'!$D$5:$O$5, 0))
* INDEX('Cost Data'!$N$1:$U$500, MATCH(1, ('Cost Data'!$B$1:$B$500 = $AU73) * ('Cost Data'!$C$1:$C$500 = $AV73), 0), MATCH($C73, 'Cost Data'!$N$12:$U$12, 0)), 0)</f>
        <v>0</v>
      </c>
      <c r="BH73" s="4" cm="1">
        <f t="array" aca="1" ref="BH73" ca="1">IFERROR(INDEX('Build Scenarios'!$D$1:$O$510, MATCH(1, ('Build Scenarios'!$C$1:$C$510= $C73) * ('Build Scenarios'!$B$1:$B$510 = $AU73), 0), MATCH(BH$12, 'Build Scenarios'!$D$5:$O$5, 0))
* INDEX('Cost Data'!$N$1:$U$500, MATCH(1, ('Cost Data'!$B$1:$B$500 = $AU73) * ('Cost Data'!$C$1:$C$500 = $AV73), 0), MATCH($C73, 'Cost Data'!$N$12:$U$12, 0)), 0)</f>
        <v>0</v>
      </c>
      <c r="BJ73" s="11" t="str">
        <f t="shared" si="40"/>
        <v>Cape Mendocino</v>
      </c>
      <c r="BK73" s="11" cm="1">
        <f t="array" aca="1" ref="BK73" ca="1">INDEX('Cost Scenario Settings'!$D$32:$L$101, MATCH(1, ('Cost Scenario Settings'!$C$32:$C$101 = $B73) * ('Cost Scenario Settings'!$B$32:$B$101 = BJ73), 0), MATCH($C73, 'Cost Scenario Settings'!$D$31:$L$31, 0))</f>
        <v>0</v>
      </c>
      <c r="BL73" s="4" cm="1">
        <f t="array" aca="1" ref="BL73" ca="1">IFERROR(INDEX('Build Scenarios'!$D$1:$O$510, MATCH(1, ('Build Scenarios'!$C$1:$C$510= $C73) * ('Build Scenarios'!$B$1:$B$510 = $BJ73), 0), MATCH(BL$12, 'Build Scenarios'!$D$5:$O$5, 0))
* INDEX('Cost Data'!$N$1:$U$500, MATCH(1, ('Cost Data'!$B$1:$B$500 = $BJ73) * ('Cost Data'!$C$1:$C$500 = $BK73), 0), MATCH($C73, 'Cost Data'!$N$12:$U$12, 0)), 0)</f>
        <v>0</v>
      </c>
      <c r="BM73" s="4" cm="1">
        <f t="array" aca="1" ref="BM73" ca="1">IFERROR(INDEX('Build Scenarios'!$D$1:$O$510, MATCH(1, ('Build Scenarios'!$C$1:$C$510= $C73) * ('Build Scenarios'!$B$1:$B$510 = $BJ73), 0), MATCH(BM$12, 'Build Scenarios'!$D$5:$O$5, 0))
* INDEX('Cost Data'!$N$1:$U$500, MATCH(1, ('Cost Data'!$B$1:$B$500 = $BJ73) * ('Cost Data'!$C$1:$C$500 = $BK73), 0), MATCH($C73, 'Cost Data'!$N$12:$U$12, 0)), 0)</f>
        <v>0</v>
      </c>
      <c r="BN73" s="4" cm="1">
        <f t="array" aca="1" ref="BN73" ca="1">IFERROR(INDEX('Build Scenarios'!$D$1:$O$510, MATCH(1, ('Build Scenarios'!$C$1:$C$510= $C73) * ('Build Scenarios'!$B$1:$B$510 = $BJ73), 0), MATCH(BN$12, 'Build Scenarios'!$D$5:$O$5, 0))
* INDEX('Cost Data'!$N$1:$U$500, MATCH(1, ('Cost Data'!$B$1:$B$500 = $BJ73) * ('Cost Data'!$C$1:$C$500 = $BK73), 0), MATCH($C73, 'Cost Data'!$N$12:$U$12, 0)), 0)</f>
        <v>0</v>
      </c>
      <c r="BO73" s="4" cm="1">
        <f t="array" aca="1" ref="BO73" ca="1">IFERROR(INDEX('Build Scenarios'!$D$1:$O$510, MATCH(1, ('Build Scenarios'!$C$1:$C$510= $C73) * ('Build Scenarios'!$B$1:$B$510 = $BJ73), 0), MATCH(BO$12, 'Build Scenarios'!$D$5:$O$5, 0))
* INDEX('Cost Data'!$N$1:$U$500, MATCH(1, ('Cost Data'!$B$1:$B$500 = $BJ73) * ('Cost Data'!$C$1:$C$500 = $BK73), 0), MATCH($C73, 'Cost Data'!$N$12:$U$12, 0)), 0)</f>
        <v>0</v>
      </c>
      <c r="BP73" s="4" cm="1">
        <f t="array" aca="1" ref="BP73" ca="1">IFERROR(INDEX('Build Scenarios'!$D$1:$O$510, MATCH(1, ('Build Scenarios'!$C$1:$C$510= $C73) * ('Build Scenarios'!$B$1:$B$510 = $BJ73), 0), MATCH(BP$12, 'Build Scenarios'!$D$5:$O$5, 0))
* INDEX('Cost Data'!$N$1:$U$500, MATCH(1, ('Cost Data'!$B$1:$B$500 = $BJ73) * ('Cost Data'!$C$1:$C$500 = $BK73), 0), MATCH($C73, 'Cost Data'!$N$12:$U$12, 0)), 0)</f>
        <v>0</v>
      </c>
      <c r="BQ73" s="4" cm="1">
        <f t="array" aca="1" ref="BQ73" ca="1">IFERROR(INDEX('Build Scenarios'!$D$1:$O$510, MATCH(1, ('Build Scenarios'!$C$1:$C$510= $C73) * ('Build Scenarios'!$B$1:$B$510 = $BJ73), 0), MATCH(BQ$12, 'Build Scenarios'!$D$5:$O$5, 0))
* INDEX('Cost Data'!$N$1:$U$500, MATCH(1, ('Cost Data'!$B$1:$B$500 = $BJ73) * ('Cost Data'!$C$1:$C$500 = $BK73), 0), MATCH($C73, 'Cost Data'!$N$12:$U$12, 0)), 0)</f>
        <v>0</v>
      </c>
      <c r="BR73" s="4" cm="1">
        <f t="array" aca="1" ref="BR73" ca="1">IFERROR(INDEX('Build Scenarios'!$D$1:$O$510, MATCH(1, ('Build Scenarios'!$C$1:$C$510= $C73) * ('Build Scenarios'!$B$1:$B$510 = $BJ73), 0), MATCH(BR$12, 'Build Scenarios'!$D$5:$O$5, 0))
* INDEX('Cost Data'!$N$1:$U$500, MATCH(1, ('Cost Data'!$B$1:$B$500 = $BJ73) * ('Cost Data'!$C$1:$C$500 = $BK73), 0), MATCH($C73, 'Cost Data'!$N$12:$U$12, 0)), 0)</f>
        <v>0</v>
      </c>
      <c r="BS73" s="4" cm="1">
        <f t="array" aca="1" ref="BS73" ca="1">IFERROR(INDEX('Build Scenarios'!$D$1:$O$510, MATCH(1, ('Build Scenarios'!$C$1:$C$510= $C73) * ('Build Scenarios'!$B$1:$B$510 = $BJ73), 0), MATCH(BS$12, 'Build Scenarios'!$D$5:$O$5, 0))
* INDEX('Cost Data'!$N$1:$U$500, MATCH(1, ('Cost Data'!$B$1:$B$500 = $BJ73) * ('Cost Data'!$C$1:$C$500 = $BK73), 0), MATCH($C73, 'Cost Data'!$N$12:$U$12, 0)), 0)</f>
        <v>0</v>
      </c>
      <c r="BT73" s="4" cm="1">
        <f t="array" aca="1" ref="BT73" ca="1">IFERROR(INDEX('Build Scenarios'!$D$1:$O$510, MATCH(1, ('Build Scenarios'!$C$1:$C$510= $C73) * ('Build Scenarios'!$B$1:$B$510 = $BJ73), 0), MATCH(BT$12, 'Build Scenarios'!$D$5:$O$5, 0))
* INDEX('Cost Data'!$N$1:$U$500, MATCH(1, ('Cost Data'!$B$1:$B$500 = $BJ73) * ('Cost Data'!$C$1:$C$500 = $BK73), 0), MATCH($C73, 'Cost Data'!$N$12:$U$12, 0)), 0)</f>
        <v>0</v>
      </c>
      <c r="BU73" s="4" cm="1">
        <f t="array" aca="1" ref="BU73" ca="1">IFERROR(INDEX('Build Scenarios'!$D$1:$O$510, MATCH(1, ('Build Scenarios'!$C$1:$C$510= $C73) * ('Build Scenarios'!$B$1:$B$510 = $BJ73), 0), MATCH(BU$12, 'Build Scenarios'!$D$5:$O$5, 0))
* INDEX('Cost Data'!$N$1:$U$500, MATCH(1, ('Cost Data'!$B$1:$B$500 = $BJ73) * ('Cost Data'!$C$1:$C$500 = $BK73), 0), MATCH($C73, 'Cost Data'!$N$12:$U$12, 0)), 0)</f>
        <v>0</v>
      </c>
      <c r="BV73" s="4" cm="1">
        <f t="array" aca="1" ref="BV73" ca="1">IFERROR(INDEX('Build Scenarios'!$D$1:$O$510, MATCH(1, ('Build Scenarios'!$C$1:$C$510= $C73) * ('Build Scenarios'!$B$1:$B$510 = $BJ73), 0), MATCH(BV$12, 'Build Scenarios'!$D$5:$O$5, 0))
* INDEX('Cost Data'!$N$1:$U$500, MATCH(1, ('Cost Data'!$B$1:$B$500 = $BJ73) * ('Cost Data'!$C$1:$C$500 = $BK73), 0), MATCH($C73, 'Cost Data'!$N$12:$U$12, 0)), 0)</f>
        <v>0</v>
      </c>
      <c r="BW73" s="4" cm="1">
        <f t="array" aca="1" ref="BW73" ca="1">IFERROR(INDEX('Build Scenarios'!$D$1:$O$510, MATCH(1, ('Build Scenarios'!$C$1:$C$510= $C73) * ('Build Scenarios'!$B$1:$B$510 = $BJ73), 0), MATCH(BW$12, 'Build Scenarios'!$D$5:$O$5, 0))
* INDEX('Cost Data'!$N$1:$U$500, MATCH(1, ('Cost Data'!$B$1:$B$500 = $BJ73) * ('Cost Data'!$C$1:$C$500 = $BK73), 0), MATCH($C73, 'Cost Data'!$N$12:$U$12, 0)), 0)</f>
        <v>0</v>
      </c>
    </row>
    <row r="74" spans="2:75" x14ac:dyDescent="0.2">
      <c r="AF74" s="11"/>
      <c r="AU74" s="11"/>
      <c r="BJ74" s="11"/>
    </row>
    <row r="75" spans="2:75" x14ac:dyDescent="0.2">
      <c r="C75" s="11" t="s">
        <v>243</v>
      </c>
      <c r="D75" s="11">
        <f ca="1">IFERROR(OFFSET(INDEX(Tx_Cost_Scenarios, MATCH(D62, Tx_Cost_Scenarios, 0)), 1, 0), 0)</f>
        <v>0</v>
      </c>
      <c r="S75" s="11" t="s">
        <v>245</v>
      </c>
      <c r="T75" s="11" t="s">
        <v>238</v>
      </c>
      <c r="AF75" s="11"/>
      <c r="AH75" s="11" t="s">
        <v>245</v>
      </c>
      <c r="AI75" s="11" t="s">
        <v>239</v>
      </c>
      <c r="AU75" s="11"/>
      <c r="AW75" s="11" t="s">
        <v>245</v>
      </c>
      <c r="AX75" s="11" t="s">
        <v>240</v>
      </c>
      <c r="BJ75" s="11"/>
      <c r="BL75" s="11" t="s">
        <v>245</v>
      </c>
      <c r="BM75" s="11" t="s">
        <v>241</v>
      </c>
    </row>
    <row r="76" spans="2:75" ht="12.75" x14ac:dyDescent="0.2">
      <c r="B76" s="11"/>
      <c r="C76" s="2" t="s">
        <v>246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S76" s="2" t="s">
        <v>247</v>
      </c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F76" s="11"/>
      <c r="AH76" s="2" t="s">
        <v>248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U76" s="11"/>
      <c r="AW76" s="2" t="s">
        <v>249</v>
      </c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J76" s="11"/>
      <c r="BL76" s="2" t="s">
        <v>250</v>
      </c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</row>
    <row r="77" spans="2:75" x14ac:dyDescent="0.2">
      <c r="B77" s="11"/>
      <c r="C77" s="1" t="s">
        <v>234</v>
      </c>
      <c r="D77" s="1">
        <v>2024</v>
      </c>
      <c r="E77" s="1">
        <v>2025</v>
      </c>
      <c r="F77" s="1">
        <v>2026</v>
      </c>
      <c r="G77" s="1">
        <v>2028</v>
      </c>
      <c r="H77" s="1">
        <v>2030</v>
      </c>
      <c r="I77" s="1">
        <v>2032</v>
      </c>
      <c r="J77" s="1">
        <v>2033</v>
      </c>
      <c r="K77" s="1">
        <v>2034</v>
      </c>
      <c r="L77" s="1">
        <v>2035</v>
      </c>
      <c r="M77" s="1">
        <v>2039</v>
      </c>
      <c r="N77" s="1">
        <v>2040</v>
      </c>
      <c r="O77" s="1">
        <v>2045</v>
      </c>
      <c r="S77" s="1">
        <v>2024</v>
      </c>
      <c r="T77" s="1">
        <v>2025</v>
      </c>
      <c r="U77" s="1">
        <v>2026</v>
      </c>
      <c r="V77" s="1">
        <v>2028</v>
      </c>
      <c r="W77" s="1">
        <v>2030</v>
      </c>
      <c r="X77" s="1">
        <v>2032</v>
      </c>
      <c r="Y77" s="1">
        <v>2033</v>
      </c>
      <c r="Z77" s="1">
        <v>2034</v>
      </c>
      <c r="AA77" s="1">
        <v>2035</v>
      </c>
      <c r="AB77" s="1">
        <v>2039</v>
      </c>
      <c r="AC77" s="1">
        <v>2040</v>
      </c>
      <c r="AD77" s="1">
        <v>2045</v>
      </c>
      <c r="AF77" s="11"/>
      <c r="AH77" s="1">
        <v>2024</v>
      </c>
      <c r="AI77" s="1">
        <v>2025</v>
      </c>
      <c r="AJ77" s="1">
        <v>2026</v>
      </c>
      <c r="AK77" s="1">
        <v>2028</v>
      </c>
      <c r="AL77" s="1">
        <v>2030</v>
      </c>
      <c r="AM77" s="1">
        <v>2032</v>
      </c>
      <c r="AN77" s="1">
        <v>2033</v>
      </c>
      <c r="AO77" s="1">
        <v>2034</v>
      </c>
      <c r="AP77" s="1">
        <v>2035</v>
      </c>
      <c r="AQ77" s="1">
        <v>2039</v>
      </c>
      <c r="AR77" s="1">
        <v>2040</v>
      </c>
      <c r="AS77" s="1">
        <v>2045</v>
      </c>
      <c r="AU77" s="11"/>
      <c r="AW77" s="1">
        <v>2024</v>
      </c>
      <c r="AX77" s="1">
        <v>2025</v>
      </c>
      <c r="AY77" s="1">
        <v>2026</v>
      </c>
      <c r="AZ77" s="1">
        <v>2028</v>
      </c>
      <c r="BA77" s="1">
        <v>2030</v>
      </c>
      <c r="BB77" s="1">
        <v>2032</v>
      </c>
      <c r="BC77" s="1">
        <v>2033</v>
      </c>
      <c r="BD77" s="1">
        <v>2034</v>
      </c>
      <c r="BE77" s="1">
        <v>2035</v>
      </c>
      <c r="BF77" s="1">
        <v>2039</v>
      </c>
      <c r="BG77" s="1">
        <v>2040</v>
      </c>
      <c r="BH77" s="1">
        <v>2045</v>
      </c>
      <c r="BJ77" s="11"/>
      <c r="BL77" s="1">
        <v>2024</v>
      </c>
      <c r="BM77" s="1">
        <v>2025</v>
      </c>
      <c r="BN77" s="1">
        <v>2026</v>
      </c>
      <c r="BO77" s="1">
        <v>2028</v>
      </c>
      <c r="BP77" s="1">
        <v>2030</v>
      </c>
      <c r="BQ77" s="1">
        <v>2032</v>
      </c>
      <c r="BR77" s="1">
        <v>2033</v>
      </c>
      <c r="BS77" s="1">
        <v>2034</v>
      </c>
      <c r="BT77" s="1">
        <v>2035</v>
      </c>
      <c r="BU77" s="1">
        <v>2039</v>
      </c>
      <c r="BV77" s="1">
        <v>2040</v>
      </c>
      <c r="BW77" s="1">
        <v>2045</v>
      </c>
    </row>
    <row r="78" spans="2:75" x14ac:dyDescent="0.2">
      <c r="B78" s="11">
        <f ca="1">D75</f>
        <v>0</v>
      </c>
      <c r="C78" s="3" t="s">
        <v>236</v>
      </c>
      <c r="D78" s="4">
        <f t="shared" ref="D78:O86" ca="1" si="41">S78+AH78+AW78+BL78</f>
        <v>0</v>
      </c>
      <c r="E78" s="4">
        <f t="shared" ca="1" si="41"/>
        <v>0</v>
      </c>
      <c r="F78" s="4">
        <f t="shared" ca="1" si="41"/>
        <v>0</v>
      </c>
      <c r="G78" s="4">
        <f t="shared" ca="1" si="41"/>
        <v>0</v>
      </c>
      <c r="H78" s="4">
        <f t="shared" ca="1" si="41"/>
        <v>0</v>
      </c>
      <c r="I78" s="4">
        <f t="shared" ca="1" si="41"/>
        <v>0</v>
      </c>
      <c r="J78" s="4">
        <f t="shared" ca="1" si="41"/>
        <v>0</v>
      </c>
      <c r="K78" s="4">
        <f t="shared" ca="1" si="41"/>
        <v>0</v>
      </c>
      <c r="L78" s="4">
        <f t="shared" ca="1" si="41"/>
        <v>0</v>
      </c>
      <c r="M78" s="4">
        <f t="shared" ca="1" si="41"/>
        <v>0</v>
      </c>
      <c r="N78" s="4">
        <f t="shared" ca="1" si="41"/>
        <v>0</v>
      </c>
      <c r="O78" s="4">
        <f t="shared" ca="1" si="41"/>
        <v>0</v>
      </c>
      <c r="Q78" s="11" t="str">
        <f>T75</f>
        <v>Morro Bay</v>
      </c>
      <c r="R78" s="11" cm="1">
        <f t="array" aca="1" ref="R78" ca="1">INDEX('Cost Scenario Settings'!$D$32:$L$101, MATCH(1, ('Cost Scenario Settings'!$C$32:$C$101 = $B78) * ('Cost Scenario Settings'!$B$32:$B$101 = Q78), 0), MATCH($C78, 'Cost Scenario Settings'!$D$31:$L$31, 0))</f>
        <v>0</v>
      </c>
      <c r="S78" s="4" cm="1">
        <f t="array" aca="1" ref="S78" ca="1">IFERROR(INDEX('Build Scenarios'!$D$1:$O$510, MATCH(1, ('Build Scenarios'!$C$1:$C$510= $C78) * ('Build Scenarios'!$B$1:$B$510 = $Q78), 0), MATCH(S$12, 'Build Scenarios'!$D$5:$O$5, 0))
* INDEX('Cost Data'!$N$1:$U$500, MATCH(1, ('Cost Data'!$B$1:$B$500 = $Q78) * ('Cost Data'!$C$1:$C$500 = $R78), 0), MATCH($C78, 'Cost Data'!$N$12:$U$12, 0)), 0)</f>
        <v>0</v>
      </c>
      <c r="T78" s="4" cm="1">
        <f t="array" aca="1" ref="T78" ca="1">IFERROR(INDEX('Build Scenarios'!$D$1:$O$510, MATCH(1, ('Build Scenarios'!$C$1:$C$510= $C78) * ('Build Scenarios'!$B$1:$B$510 = $Q78), 0), MATCH(T$12, 'Build Scenarios'!$D$5:$O$5, 0))
* INDEX('Cost Data'!$N$1:$U$500, MATCH(1, ('Cost Data'!$B$1:$B$500 = $Q78) * ('Cost Data'!$C$1:$C$500 = $R78), 0), MATCH($C78, 'Cost Data'!$N$12:$U$12, 0)), 0)</f>
        <v>0</v>
      </c>
      <c r="U78" s="4" cm="1">
        <f t="array" aca="1" ref="U78" ca="1">IFERROR(INDEX('Build Scenarios'!$D$1:$O$510, MATCH(1, ('Build Scenarios'!$C$1:$C$510= $C78) * ('Build Scenarios'!$B$1:$B$510 = $Q78), 0), MATCH(U$12, 'Build Scenarios'!$D$5:$O$5, 0))
* INDEX('Cost Data'!$N$1:$U$500, MATCH(1, ('Cost Data'!$B$1:$B$500 = $Q78) * ('Cost Data'!$C$1:$C$500 = $R78), 0), MATCH($C78, 'Cost Data'!$N$12:$U$12, 0)), 0)</f>
        <v>0</v>
      </c>
      <c r="V78" s="4" cm="1">
        <f t="array" aca="1" ref="V78" ca="1">IFERROR(INDEX('Build Scenarios'!$D$1:$O$510, MATCH(1, ('Build Scenarios'!$C$1:$C$510= $C78) * ('Build Scenarios'!$B$1:$B$510 = $Q78), 0), MATCH(V$12, 'Build Scenarios'!$D$5:$O$5, 0))
* INDEX('Cost Data'!$N$1:$U$500, MATCH(1, ('Cost Data'!$B$1:$B$500 = $Q78) * ('Cost Data'!$C$1:$C$500 = $R78), 0), MATCH($C78, 'Cost Data'!$N$12:$U$12, 0)), 0)</f>
        <v>0</v>
      </c>
      <c r="W78" s="4" cm="1">
        <f t="array" aca="1" ref="W78" ca="1">IFERROR(INDEX('Build Scenarios'!$D$1:$O$510, MATCH(1, ('Build Scenarios'!$C$1:$C$510= $C78) * ('Build Scenarios'!$B$1:$B$510 = $Q78), 0), MATCH(W$12, 'Build Scenarios'!$D$5:$O$5, 0))
* INDEX('Cost Data'!$N$1:$U$500, MATCH(1, ('Cost Data'!$B$1:$B$500 = $Q78) * ('Cost Data'!$C$1:$C$500 = $R78), 0), MATCH($C78, 'Cost Data'!$N$12:$U$12, 0)), 0)</f>
        <v>0</v>
      </c>
      <c r="X78" s="4" cm="1">
        <f t="array" aca="1" ref="X78" ca="1">IFERROR(INDEX('Build Scenarios'!$D$1:$O$510, MATCH(1, ('Build Scenarios'!$C$1:$C$510= $C78) * ('Build Scenarios'!$B$1:$B$510 = $Q78), 0), MATCH(X$12, 'Build Scenarios'!$D$5:$O$5, 0))
* INDEX('Cost Data'!$N$1:$U$500, MATCH(1, ('Cost Data'!$B$1:$B$500 = $Q78) * ('Cost Data'!$C$1:$C$500 = $R78), 0), MATCH($C78, 'Cost Data'!$N$12:$U$12, 0)), 0)</f>
        <v>0</v>
      </c>
      <c r="Y78" s="4" cm="1">
        <f t="array" aca="1" ref="Y78" ca="1">IFERROR(INDEX('Build Scenarios'!$D$1:$O$510, MATCH(1, ('Build Scenarios'!$C$1:$C$510= $C78) * ('Build Scenarios'!$B$1:$B$510 = $Q78), 0), MATCH(Y$12, 'Build Scenarios'!$D$5:$O$5, 0))
* INDEX('Cost Data'!$N$1:$U$500, MATCH(1, ('Cost Data'!$B$1:$B$500 = $Q78) * ('Cost Data'!$C$1:$C$500 = $R78), 0), MATCH($C78, 'Cost Data'!$N$12:$U$12, 0)), 0)</f>
        <v>0</v>
      </c>
      <c r="Z78" s="4" cm="1">
        <f t="array" aca="1" ref="Z78" ca="1">IFERROR(INDEX('Build Scenarios'!$D$1:$O$510, MATCH(1, ('Build Scenarios'!$C$1:$C$510= $C78) * ('Build Scenarios'!$B$1:$B$510 = $Q78), 0), MATCH(Z$12, 'Build Scenarios'!$D$5:$O$5, 0))
* INDEX('Cost Data'!$N$1:$U$500, MATCH(1, ('Cost Data'!$B$1:$B$500 = $Q78) * ('Cost Data'!$C$1:$C$500 = $R78), 0), MATCH($C78, 'Cost Data'!$N$12:$U$12, 0)), 0)</f>
        <v>0</v>
      </c>
      <c r="AA78" s="4" cm="1">
        <f t="array" aca="1" ref="AA78" ca="1">IFERROR(INDEX('Build Scenarios'!$D$1:$O$510, MATCH(1, ('Build Scenarios'!$C$1:$C$510= $C78) * ('Build Scenarios'!$B$1:$B$510 = $Q78), 0), MATCH(AA$12, 'Build Scenarios'!$D$5:$O$5, 0))
* INDEX('Cost Data'!$N$1:$U$500, MATCH(1, ('Cost Data'!$B$1:$B$500 = $Q78) * ('Cost Data'!$C$1:$C$500 = $R78), 0), MATCH($C78, 'Cost Data'!$N$12:$U$12, 0)), 0)</f>
        <v>0</v>
      </c>
      <c r="AB78" s="4" cm="1">
        <f t="array" aca="1" ref="AB78" ca="1">IFERROR(INDEX('Build Scenarios'!$D$1:$O$510, MATCH(1, ('Build Scenarios'!$C$1:$C$510= $C78) * ('Build Scenarios'!$B$1:$B$510 = $Q78), 0), MATCH(AB$12, 'Build Scenarios'!$D$5:$O$5, 0))
* INDEX('Cost Data'!$N$1:$U$500, MATCH(1, ('Cost Data'!$B$1:$B$500 = $Q78) * ('Cost Data'!$C$1:$C$500 = $R78), 0), MATCH($C78, 'Cost Data'!$N$12:$U$12, 0)), 0)</f>
        <v>0</v>
      </c>
      <c r="AC78" s="4" cm="1">
        <f t="array" aca="1" ref="AC78" ca="1">IFERROR(INDEX('Build Scenarios'!$D$1:$O$510, MATCH(1, ('Build Scenarios'!$C$1:$C$510= $C78) * ('Build Scenarios'!$B$1:$B$510 = $Q78), 0), MATCH(AC$12, 'Build Scenarios'!$D$5:$O$5, 0))
* INDEX('Cost Data'!$N$1:$U$500, MATCH(1, ('Cost Data'!$B$1:$B$500 = $Q78) * ('Cost Data'!$C$1:$C$500 = $R78), 0), MATCH($C78, 'Cost Data'!$N$12:$U$12, 0)), 0)</f>
        <v>0</v>
      </c>
      <c r="AD78" s="4" cm="1">
        <f t="array" aca="1" ref="AD78" ca="1">IFERROR(INDEX('Build Scenarios'!$D$1:$O$510, MATCH(1, ('Build Scenarios'!$C$1:$C$510= $C78) * ('Build Scenarios'!$B$1:$B$510 = $Q78), 0), MATCH(AD$12, 'Build Scenarios'!$D$5:$O$5, 0))
* INDEX('Cost Data'!$N$1:$U$500, MATCH(1, ('Cost Data'!$B$1:$B$500 = $Q78) * ('Cost Data'!$C$1:$C$500 = $R78), 0), MATCH($C78, 'Cost Data'!$N$12:$U$12, 0)), 0)</f>
        <v>0</v>
      </c>
      <c r="AF78" s="11" t="str">
        <f>AI75</f>
        <v>Humboldt Bay</v>
      </c>
      <c r="AG78" s="11" cm="1">
        <f t="array" aca="1" ref="AG78" ca="1">INDEX('Cost Scenario Settings'!$D$32:$L$101, MATCH(1, ('Cost Scenario Settings'!$C$32:$C$101 = $B78) * ('Cost Scenario Settings'!$B$32:$B$101 = AF78), 0), MATCH($C78, 'Cost Scenario Settings'!$D$31:$L$31, 0))</f>
        <v>0</v>
      </c>
      <c r="AH78" s="4" cm="1">
        <f t="array" aca="1" ref="AH78" ca="1">IFERROR(INDEX('Build Scenarios'!$D$1:$O$510, MATCH(1, ('Build Scenarios'!$C$1:$C$510= $C78) * ('Build Scenarios'!$B$1:$B$510 = $AF78), 0), MATCH(AH$12, 'Build Scenarios'!$D$5:$O$5, 0))
* INDEX('Cost Data'!$N$1:$U$500, MATCH(1, ('Cost Data'!$B$1:$B$500 = $AF78) * ('Cost Data'!$C$1:$C$500 = $AG78), 0), MATCH($C78, 'Cost Data'!$N$12:$U$12, 0)), 0)</f>
        <v>0</v>
      </c>
      <c r="AI78" s="4" cm="1">
        <f t="array" aca="1" ref="AI78" ca="1">IFERROR(INDEX('Build Scenarios'!$D$1:$O$510, MATCH(1, ('Build Scenarios'!$C$1:$C$510= $C78) * ('Build Scenarios'!$B$1:$B$510 = $AF78), 0), MATCH(AI$12, 'Build Scenarios'!$D$5:$O$5, 0))
* INDEX('Cost Data'!$N$1:$U$500, MATCH(1, ('Cost Data'!$B$1:$B$500 = $AF78) * ('Cost Data'!$C$1:$C$500 = $AG78), 0), MATCH($C78, 'Cost Data'!$N$12:$U$12, 0)), 0)</f>
        <v>0</v>
      </c>
      <c r="AJ78" s="4" cm="1">
        <f t="array" aca="1" ref="AJ78" ca="1">IFERROR(INDEX('Build Scenarios'!$D$1:$O$510, MATCH(1, ('Build Scenarios'!$C$1:$C$510= $C78) * ('Build Scenarios'!$B$1:$B$510 = $AF78), 0), MATCH(AJ$12, 'Build Scenarios'!$D$5:$O$5, 0))
* INDEX('Cost Data'!$N$1:$U$500, MATCH(1, ('Cost Data'!$B$1:$B$500 = $AF78) * ('Cost Data'!$C$1:$C$500 = $AG78), 0), MATCH($C78, 'Cost Data'!$N$12:$U$12, 0)), 0)</f>
        <v>0</v>
      </c>
      <c r="AK78" s="4" cm="1">
        <f t="array" aca="1" ref="AK78" ca="1">IFERROR(INDEX('Build Scenarios'!$D$1:$O$510, MATCH(1, ('Build Scenarios'!$C$1:$C$510= $C78) * ('Build Scenarios'!$B$1:$B$510 = $AF78), 0), MATCH(AK$12, 'Build Scenarios'!$D$5:$O$5, 0))
* INDEX('Cost Data'!$N$1:$U$500, MATCH(1, ('Cost Data'!$B$1:$B$500 = $AF78) * ('Cost Data'!$C$1:$C$500 = $AG78), 0), MATCH($C78, 'Cost Data'!$N$12:$U$12, 0)), 0)</f>
        <v>0</v>
      </c>
      <c r="AL78" s="4" cm="1">
        <f t="array" aca="1" ref="AL78" ca="1">IFERROR(INDEX('Build Scenarios'!$D$1:$O$510, MATCH(1, ('Build Scenarios'!$C$1:$C$510= $C78) * ('Build Scenarios'!$B$1:$B$510 = $AF78), 0), MATCH(AL$12, 'Build Scenarios'!$D$5:$O$5, 0))
* INDEX('Cost Data'!$N$1:$U$500, MATCH(1, ('Cost Data'!$B$1:$B$500 = $AF78) * ('Cost Data'!$C$1:$C$500 = $AG78), 0), MATCH($C78, 'Cost Data'!$N$12:$U$12, 0)), 0)</f>
        <v>0</v>
      </c>
      <c r="AM78" s="4" cm="1">
        <f t="array" aca="1" ref="AM78" ca="1">IFERROR(INDEX('Build Scenarios'!$D$1:$O$510, MATCH(1, ('Build Scenarios'!$C$1:$C$510= $C78) * ('Build Scenarios'!$B$1:$B$510 = $AF78), 0), MATCH(AM$12, 'Build Scenarios'!$D$5:$O$5, 0))
* INDEX('Cost Data'!$N$1:$U$500, MATCH(1, ('Cost Data'!$B$1:$B$500 = $AF78) * ('Cost Data'!$C$1:$C$500 = $AG78), 0), MATCH($C78, 'Cost Data'!$N$12:$U$12, 0)), 0)</f>
        <v>0</v>
      </c>
      <c r="AN78" s="4" cm="1">
        <f t="array" aca="1" ref="AN78" ca="1">IFERROR(INDEX('Build Scenarios'!$D$1:$O$510, MATCH(1, ('Build Scenarios'!$C$1:$C$510= $C78) * ('Build Scenarios'!$B$1:$B$510 = $AF78), 0), MATCH(AN$12, 'Build Scenarios'!$D$5:$O$5, 0))
* INDEX('Cost Data'!$N$1:$U$500, MATCH(1, ('Cost Data'!$B$1:$B$500 = $AF78) * ('Cost Data'!$C$1:$C$500 = $AG78), 0), MATCH($C78, 'Cost Data'!$N$12:$U$12, 0)), 0)</f>
        <v>0</v>
      </c>
      <c r="AO78" s="4" cm="1">
        <f t="array" aca="1" ref="AO78" ca="1">IFERROR(INDEX('Build Scenarios'!$D$1:$O$510, MATCH(1, ('Build Scenarios'!$C$1:$C$510= $C78) * ('Build Scenarios'!$B$1:$B$510 = $AF78), 0), MATCH(AO$12, 'Build Scenarios'!$D$5:$O$5, 0))
* INDEX('Cost Data'!$N$1:$U$500, MATCH(1, ('Cost Data'!$B$1:$B$500 = $AF78) * ('Cost Data'!$C$1:$C$500 = $AG78), 0), MATCH($C78, 'Cost Data'!$N$12:$U$12, 0)), 0)</f>
        <v>0</v>
      </c>
      <c r="AP78" s="4" cm="1">
        <f t="array" aca="1" ref="AP78" ca="1">IFERROR(INDEX('Build Scenarios'!$D$1:$O$510, MATCH(1, ('Build Scenarios'!$C$1:$C$510= $C78) * ('Build Scenarios'!$B$1:$B$510 = $AF78), 0), MATCH(AP$12, 'Build Scenarios'!$D$5:$O$5, 0))
* INDEX('Cost Data'!$N$1:$U$500, MATCH(1, ('Cost Data'!$B$1:$B$500 = $AF78) * ('Cost Data'!$C$1:$C$500 = $AG78), 0), MATCH($C78, 'Cost Data'!$N$12:$U$12, 0)), 0)</f>
        <v>0</v>
      </c>
      <c r="AQ78" s="4" cm="1">
        <f t="array" aca="1" ref="AQ78" ca="1">IFERROR(INDEX('Build Scenarios'!$D$1:$O$510, MATCH(1, ('Build Scenarios'!$C$1:$C$510= $C78) * ('Build Scenarios'!$B$1:$B$510 = $AF78), 0), MATCH(AQ$12, 'Build Scenarios'!$D$5:$O$5, 0))
* INDEX('Cost Data'!$N$1:$U$500, MATCH(1, ('Cost Data'!$B$1:$B$500 = $AF78) * ('Cost Data'!$C$1:$C$500 = $AG78), 0), MATCH($C78, 'Cost Data'!$N$12:$U$12, 0)), 0)</f>
        <v>0</v>
      </c>
      <c r="AR78" s="4" cm="1">
        <f t="array" aca="1" ref="AR78" ca="1">IFERROR(INDEX('Build Scenarios'!$D$1:$O$510, MATCH(1, ('Build Scenarios'!$C$1:$C$510= $C78) * ('Build Scenarios'!$B$1:$B$510 = $AF78), 0), MATCH(AR$12, 'Build Scenarios'!$D$5:$O$5, 0))
* INDEX('Cost Data'!$N$1:$U$500, MATCH(1, ('Cost Data'!$B$1:$B$500 = $AF78) * ('Cost Data'!$C$1:$C$500 = $AG78), 0), MATCH($C78, 'Cost Data'!$N$12:$U$12, 0)), 0)</f>
        <v>0</v>
      </c>
      <c r="AS78" s="4" cm="1">
        <f t="array" aca="1" ref="AS78" ca="1">IFERROR(INDEX('Build Scenarios'!$D$1:$O$510, MATCH(1, ('Build Scenarios'!$C$1:$C$510= $C78) * ('Build Scenarios'!$B$1:$B$510 = $AF78), 0), MATCH(AS$12, 'Build Scenarios'!$D$5:$O$5, 0))
* INDEX('Cost Data'!$N$1:$U$500, MATCH(1, ('Cost Data'!$B$1:$B$500 = $AF78) * ('Cost Data'!$C$1:$C$500 = $AG78), 0), MATCH($C78, 'Cost Data'!$N$12:$U$12, 0)), 0)</f>
        <v>0</v>
      </c>
      <c r="AU78" s="11" t="str">
        <f>AX75</f>
        <v>Del Norte</v>
      </c>
      <c r="AV78" s="11" cm="1">
        <f t="array" aca="1" ref="AV78" ca="1">INDEX('Cost Scenario Settings'!$D$32:$L$101, MATCH(1, ('Cost Scenario Settings'!$C$32:$C$101 = $B78) * ('Cost Scenario Settings'!$B$32:$B$101 = AU78), 0), MATCH($C78, 'Cost Scenario Settings'!$D$31:$L$31, 0))</f>
        <v>0</v>
      </c>
      <c r="AW78" s="4" cm="1">
        <f t="array" aca="1" ref="AW78" ca="1">IFERROR(INDEX('Build Scenarios'!$D$1:$O$510, MATCH(1, ('Build Scenarios'!$C$1:$C$510= $C78) * ('Build Scenarios'!$B$1:$B$510 = $AU78), 0), MATCH(AW$12, 'Build Scenarios'!$D$5:$O$5, 0))
* INDEX('Cost Data'!$N$1:$U$500, MATCH(1, ('Cost Data'!$B$1:$B$500 = $AU78) * ('Cost Data'!$C$1:$C$500 = $AV78), 0), MATCH($C78, 'Cost Data'!$N$12:$U$12, 0)), 0)</f>
        <v>0</v>
      </c>
      <c r="AX78" s="4" cm="1">
        <f t="array" aca="1" ref="AX78" ca="1">IFERROR(INDEX('Build Scenarios'!$D$1:$O$510, MATCH(1, ('Build Scenarios'!$C$1:$C$510= $C78) * ('Build Scenarios'!$B$1:$B$510 = $AU78), 0), MATCH(AX$12, 'Build Scenarios'!$D$5:$O$5, 0))
* INDEX('Cost Data'!$N$1:$U$500, MATCH(1, ('Cost Data'!$B$1:$B$500 = $AU78) * ('Cost Data'!$C$1:$C$500 = $AV78), 0), MATCH($C78, 'Cost Data'!$N$12:$U$12, 0)), 0)</f>
        <v>0</v>
      </c>
      <c r="AY78" s="4" cm="1">
        <f t="array" aca="1" ref="AY78" ca="1">IFERROR(INDEX('Build Scenarios'!$D$1:$O$510, MATCH(1, ('Build Scenarios'!$C$1:$C$510= $C78) * ('Build Scenarios'!$B$1:$B$510 = $AU78), 0), MATCH(AY$12, 'Build Scenarios'!$D$5:$O$5, 0))
* INDEX('Cost Data'!$N$1:$U$500, MATCH(1, ('Cost Data'!$B$1:$B$500 = $AU78) * ('Cost Data'!$C$1:$C$500 = $AV78), 0), MATCH($C78, 'Cost Data'!$N$12:$U$12, 0)), 0)</f>
        <v>0</v>
      </c>
      <c r="AZ78" s="4" cm="1">
        <f t="array" aca="1" ref="AZ78" ca="1">IFERROR(INDEX('Build Scenarios'!$D$1:$O$510, MATCH(1, ('Build Scenarios'!$C$1:$C$510= $C78) * ('Build Scenarios'!$B$1:$B$510 = $AU78), 0), MATCH(AZ$12, 'Build Scenarios'!$D$5:$O$5, 0))
* INDEX('Cost Data'!$N$1:$U$500, MATCH(1, ('Cost Data'!$B$1:$B$500 = $AU78) * ('Cost Data'!$C$1:$C$500 = $AV78), 0), MATCH($C78, 'Cost Data'!$N$12:$U$12, 0)), 0)</f>
        <v>0</v>
      </c>
      <c r="BA78" s="4" cm="1">
        <f t="array" aca="1" ref="BA78" ca="1">IFERROR(INDEX('Build Scenarios'!$D$1:$O$510, MATCH(1, ('Build Scenarios'!$C$1:$C$510= $C78) * ('Build Scenarios'!$B$1:$B$510 = $AU78), 0), MATCH(BA$12, 'Build Scenarios'!$D$5:$O$5, 0))
* INDEX('Cost Data'!$N$1:$U$500, MATCH(1, ('Cost Data'!$B$1:$B$500 = $AU78) * ('Cost Data'!$C$1:$C$500 = $AV78), 0), MATCH($C78, 'Cost Data'!$N$12:$U$12, 0)), 0)</f>
        <v>0</v>
      </c>
      <c r="BB78" s="4" cm="1">
        <f t="array" aca="1" ref="BB78" ca="1">IFERROR(INDEX('Build Scenarios'!$D$1:$O$510, MATCH(1, ('Build Scenarios'!$C$1:$C$510= $C78) * ('Build Scenarios'!$B$1:$B$510 = $AU78), 0), MATCH(BB$12, 'Build Scenarios'!$D$5:$O$5, 0))
* INDEX('Cost Data'!$N$1:$U$500, MATCH(1, ('Cost Data'!$B$1:$B$500 = $AU78) * ('Cost Data'!$C$1:$C$500 = $AV78), 0), MATCH($C78, 'Cost Data'!$N$12:$U$12, 0)), 0)</f>
        <v>0</v>
      </c>
      <c r="BC78" s="4" cm="1">
        <f t="array" aca="1" ref="BC78" ca="1">IFERROR(INDEX('Build Scenarios'!$D$1:$O$510, MATCH(1, ('Build Scenarios'!$C$1:$C$510= $C78) * ('Build Scenarios'!$B$1:$B$510 = $AU78), 0), MATCH(BC$12, 'Build Scenarios'!$D$5:$O$5, 0))
* INDEX('Cost Data'!$N$1:$U$500, MATCH(1, ('Cost Data'!$B$1:$B$500 = $AU78) * ('Cost Data'!$C$1:$C$500 = $AV78), 0), MATCH($C78, 'Cost Data'!$N$12:$U$12, 0)), 0)</f>
        <v>0</v>
      </c>
      <c r="BD78" s="4" cm="1">
        <f t="array" aca="1" ref="BD78" ca="1">IFERROR(INDEX('Build Scenarios'!$D$1:$O$510, MATCH(1, ('Build Scenarios'!$C$1:$C$510= $C78) * ('Build Scenarios'!$B$1:$B$510 = $AU78), 0), MATCH(BD$12, 'Build Scenarios'!$D$5:$O$5, 0))
* INDEX('Cost Data'!$N$1:$U$500, MATCH(1, ('Cost Data'!$B$1:$B$500 = $AU78) * ('Cost Data'!$C$1:$C$500 = $AV78), 0), MATCH($C78, 'Cost Data'!$N$12:$U$12, 0)), 0)</f>
        <v>0</v>
      </c>
      <c r="BE78" s="4" cm="1">
        <f t="array" aca="1" ref="BE78" ca="1">IFERROR(INDEX('Build Scenarios'!$D$1:$O$510, MATCH(1, ('Build Scenarios'!$C$1:$C$510= $C78) * ('Build Scenarios'!$B$1:$B$510 = $AU78), 0), MATCH(BE$12, 'Build Scenarios'!$D$5:$O$5, 0))
* INDEX('Cost Data'!$N$1:$U$500, MATCH(1, ('Cost Data'!$B$1:$B$500 = $AU78) * ('Cost Data'!$C$1:$C$500 = $AV78), 0), MATCH($C78, 'Cost Data'!$N$12:$U$12, 0)), 0)</f>
        <v>0</v>
      </c>
      <c r="BF78" s="4" cm="1">
        <f t="array" aca="1" ref="BF78" ca="1">IFERROR(INDEX('Build Scenarios'!$D$1:$O$510, MATCH(1, ('Build Scenarios'!$C$1:$C$510= $C78) * ('Build Scenarios'!$B$1:$B$510 = $AU78), 0), MATCH(BF$12, 'Build Scenarios'!$D$5:$O$5, 0))
* INDEX('Cost Data'!$N$1:$U$500, MATCH(1, ('Cost Data'!$B$1:$B$500 = $AU78) * ('Cost Data'!$C$1:$C$500 = $AV78), 0), MATCH($C78, 'Cost Data'!$N$12:$U$12, 0)), 0)</f>
        <v>0</v>
      </c>
      <c r="BG78" s="4" cm="1">
        <f t="array" aca="1" ref="BG78" ca="1">IFERROR(INDEX('Build Scenarios'!$D$1:$O$510, MATCH(1, ('Build Scenarios'!$C$1:$C$510= $C78) * ('Build Scenarios'!$B$1:$B$510 = $AU78), 0), MATCH(BG$12, 'Build Scenarios'!$D$5:$O$5, 0))
* INDEX('Cost Data'!$N$1:$U$500, MATCH(1, ('Cost Data'!$B$1:$B$500 = $AU78) * ('Cost Data'!$C$1:$C$500 = $AV78), 0), MATCH($C78, 'Cost Data'!$N$12:$U$12, 0)), 0)</f>
        <v>0</v>
      </c>
      <c r="BH78" s="4" cm="1">
        <f t="array" aca="1" ref="BH78" ca="1">IFERROR(INDEX('Build Scenarios'!$D$1:$O$510, MATCH(1, ('Build Scenarios'!$C$1:$C$510= $C78) * ('Build Scenarios'!$B$1:$B$510 = $AU78), 0), MATCH(BH$12, 'Build Scenarios'!$D$5:$O$5, 0))
* INDEX('Cost Data'!$N$1:$U$500, MATCH(1, ('Cost Data'!$B$1:$B$500 = $AU78) * ('Cost Data'!$C$1:$C$500 = $AV78), 0), MATCH($C78, 'Cost Data'!$N$12:$U$12, 0)), 0)</f>
        <v>0</v>
      </c>
      <c r="BJ78" s="11" t="str">
        <f>BM75</f>
        <v>Cape Mendocino</v>
      </c>
      <c r="BK78" s="11" cm="1">
        <f t="array" aca="1" ref="BK78" ca="1">INDEX('Cost Scenario Settings'!$D$32:$L$101, MATCH(1, ('Cost Scenario Settings'!$C$32:$C$101 = $B78) * ('Cost Scenario Settings'!$B$32:$B$101 = BJ78), 0), MATCH($C78, 'Cost Scenario Settings'!$D$31:$L$31, 0))</f>
        <v>0</v>
      </c>
      <c r="BL78" s="4" cm="1">
        <f t="array" aca="1" ref="BL78" ca="1">IFERROR(INDEX('Build Scenarios'!$D$1:$O$510, MATCH(1, ('Build Scenarios'!$C$1:$C$510= $C78) * ('Build Scenarios'!$B$1:$B$510 = $BJ78), 0), MATCH(BL$12, 'Build Scenarios'!$D$5:$O$5, 0))
* INDEX('Cost Data'!$N$1:$U$500, MATCH(1, ('Cost Data'!$B$1:$B$500 = $BJ78) * ('Cost Data'!$C$1:$C$500 = $BK78), 0), MATCH($C78, 'Cost Data'!$N$12:$U$12, 0)), 0)</f>
        <v>0</v>
      </c>
      <c r="BM78" s="4" cm="1">
        <f t="array" aca="1" ref="BM78" ca="1">IFERROR(INDEX('Build Scenarios'!$D$1:$O$510, MATCH(1, ('Build Scenarios'!$C$1:$C$510= $C78) * ('Build Scenarios'!$B$1:$B$510 = $BJ78), 0), MATCH(BM$12, 'Build Scenarios'!$D$5:$O$5, 0))
* INDEX('Cost Data'!$N$1:$U$500, MATCH(1, ('Cost Data'!$B$1:$B$500 = $BJ78) * ('Cost Data'!$C$1:$C$500 = $BK78), 0), MATCH($C78, 'Cost Data'!$N$12:$U$12, 0)), 0)</f>
        <v>0</v>
      </c>
      <c r="BN78" s="4" cm="1">
        <f t="array" aca="1" ref="BN78" ca="1">IFERROR(INDEX('Build Scenarios'!$D$1:$O$510, MATCH(1, ('Build Scenarios'!$C$1:$C$510= $C78) * ('Build Scenarios'!$B$1:$B$510 = $BJ78), 0), MATCH(BN$12, 'Build Scenarios'!$D$5:$O$5, 0))
* INDEX('Cost Data'!$N$1:$U$500, MATCH(1, ('Cost Data'!$B$1:$B$500 = $BJ78) * ('Cost Data'!$C$1:$C$500 = $BK78), 0), MATCH($C78, 'Cost Data'!$N$12:$U$12, 0)), 0)</f>
        <v>0</v>
      </c>
      <c r="BO78" s="4" cm="1">
        <f t="array" aca="1" ref="BO78" ca="1">IFERROR(INDEX('Build Scenarios'!$D$1:$O$510, MATCH(1, ('Build Scenarios'!$C$1:$C$510= $C78) * ('Build Scenarios'!$B$1:$B$510 = $BJ78), 0), MATCH(BO$12, 'Build Scenarios'!$D$5:$O$5, 0))
* INDEX('Cost Data'!$N$1:$U$500, MATCH(1, ('Cost Data'!$B$1:$B$500 = $BJ78) * ('Cost Data'!$C$1:$C$500 = $BK78), 0), MATCH($C78, 'Cost Data'!$N$12:$U$12, 0)), 0)</f>
        <v>0</v>
      </c>
      <c r="BP78" s="4" cm="1">
        <f t="array" aca="1" ref="BP78" ca="1">IFERROR(INDEX('Build Scenarios'!$D$1:$O$510, MATCH(1, ('Build Scenarios'!$C$1:$C$510= $C78) * ('Build Scenarios'!$B$1:$B$510 = $BJ78), 0), MATCH(BP$12, 'Build Scenarios'!$D$5:$O$5, 0))
* INDEX('Cost Data'!$N$1:$U$500, MATCH(1, ('Cost Data'!$B$1:$B$500 = $BJ78) * ('Cost Data'!$C$1:$C$500 = $BK78), 0), MATCH($C78, 'Cost Data'!$N$12:$U$12, 0)), 0)</f>
        <v>0</v>
      </c>
      <c r="BQ78" s="4" cm="1">
        <f t="array" aca="1" ref="BQ78" ca="1">IFERROR(INDEX('Build Scenarios'!$D$1:$O$510, MATCH(1, ('Build Scenarios'!$C$1:$C$510= $C78) * ('Build Scenarios'!$B$1:$B$510 = $BJ78), 0), MATCH(BQ$12, 'Build Scenarios'!$D$5:$O$5, 0))
* INDEX('Cost Data'!$N$1:$U$500, MATCH(1, ('Cost Data'!$B$1:$B$500 = $BJ78) * ('Cost Data'!$C$1:$C$500 = $BK78), 0), MATCH($C78, 'Cost Data'!$N$12:$U$12, 0)), 0)</f>
        <v>0</v>
      </c>
      <c r="BR78" s="4" cm="1">
        <f t="array" aca="1" ref="BR78" ca="1">IFERROR(INDEX('Build Scenarios'!$D$1:$O$510, MATCH(1, ('Build Scenarios'!$C$1:$C$510= $C78) * ('Build Scenarios'!$B$1:$B$510 = $BJ78), 0), MATCH(BR$12, 'Build Scenarios'!$D$5:$O$5, 0))
* INDEX('Cost Data'!$N$1:$U$500, MATCH(1, ('Cost Data'!$B$1:$B$500 = $BJ78) * ('Cost Data'!$C$1:$C$500 = $BK78), 0), MATCH($C78, 'Cost Data'!$N$12:$U$12, 0)), 0)</f>
        <v>0</v>
      </c>
      <c r="BS78" s="4" cm="1">
        <f t="array" aca="1" ref="BS78" ca="1">IFERROR(INDEX('Build Scenarios'!$D$1:$O$510, MATCH(1, ('Build Scenarios'!$C$1:$C$510= $C78) * ('Build Scenarios'!$B$1:$B$510 = $BJ78), 0), MATCH(BS$12, 'Build Scenarios'!$D$5:$O$5, 0))
* INDEX('Cost Data'!$N$1:$U$500, MATCH(1, ('Cost Data'!$B$1:$B$500 = $BJ78) * ('Cost Data'!$C$1:$C$500 = $BK78), 0), MATCH($C78, 'Cost Data'!$N$12:$U$12, 0)), 0)</f>
        <v>0</v>
      </c>
      <c r="BT78" s="4" cm="1">
        <f t="array" aca="1" ref="BT78" ca="1">IFERROR(INDEX('Build Scenarios'!$D$1:$O$510, MATCH(1, ('Build Scenarios'!$C$1:$C$510= $C78) * ('Build Scenarios'!$B$1:$B$510 = $BJ78), 0), MATCH(BT$12, 'Build Scenarios'!$D$5:$O$5, 0))
* INDEX('Cost Data'!$N$1:$U$500, MATCH(1, ('Cost Data'!$B$1:$B$500 = $BJ78) * ('Cost Data'!$C$1:$C$500 = $BK78), 0), MATCH($C78, 'Cost Data'!$N$12:$U$12, 0)), 0)</f>
        <v>0</v>
      </c>
      <c r="BU78" s="4" cm="1">
        <f t="array" aca="1" ref="BU78" ca="1">IFERROR(INDEX('Build Scenarios'!$D$1:$O$510, MATCH(1, ('Build Scenarios'!$C$1:$C$510= $C78) * ('Build Scenarios'!$B$1:$B$510 = $BJ78), 0), MATCH(BU$12, 'Build Scenarios'!$D$5:$O$5, 0))
* INDEX('Cost Data'!$N$1:$U$500, MATCH(1, ('Cost Data'!$B$1:$B$500 = $BJ78) * ('Cost Data'!$C$1:$C$500 = $BK78), 0), MATCH($C78, 'Cost Data'!$N$12:$U$12, 0)), 0)</f>
        <v>0</v>
      </c>
      <c r="BV78" s="4" cm="1">
        <f t="array" aca="1" ref="BV78" ca="1">IFERROR(INDEX('Build Scenarios'!$D$1:$O$510, MATCH(1, ('Build Scenarios'!$C$1:$C$510= $C78) * ('Build Scenarios'!$B$1:$B$510 = $BJ78), 0), MATCH(BV$12, 'Build Scenarios'!$D$5:$O$5, 0))
* INDEX('Cost Data'!$N$1:$U$500, MATCH(1, ('Cost Data'!$B$1:$B$500 = $BJ78) * ('Cost Data'!$C$1:$C$500 = $BK78), 0), MATCH($C78, 'Cost Data'!$N$12:$U$12, 0)), 0)</f>
        <v>0</v>
      </c>
      <c r="BW78" s="4" cm="1">
        <f t="array" aca="1" ref="BW78" ca="1">IFERROR(INDEX('Build Scenarios'!$D$1:$O$510, MATCH(1, ('Build Scenarios'!$C$1:$C$510= $C78) * ('Build Scenarios'!$B$1:$B$510 = $BJ78), 0), MATCH(BW$12, 'Build Scenarios'!$D$5:$O$5, 0))
* INDEX('Cost Data'!$N$1:$U$500, MATCH(1, ('Cost Data'!$B$1:$B$500 = $BJ78) * ('Cost Data'!$C$1:$C$500 = $BK78), 0), MATCH($C78, 'Cost Data'!$N$12:$U$12, 0)), 0)</f>
        <v>0</v>
      </c>
    </row>
    <row r="79" spans="2:75" x14ac:dyDescent="0.2">
      <c r="B79" s="11">
        <f ca="1">B78</f>
        <v>0</v>
      </c>
      <c r="C79" s="8" t="s">
        <v>55</v>
      </c>
      <c r="D79" s="4">
        <f t="shared" ca="1" si="41"/>
        <v>0</v>
      </c>
      <c r="E79" s="4">
        <f t="shared" ca="1" si="41"/>
        <v>0</v>
      </c>
      <c r="F79" s="4">
        <f t="shared" ca="1" si="41"/>
        <v>0</v>
      </c>
      <c r="G79" s="4">
        <f t="shared" ca="1" si="41"/>
        <v>0</v>
      </c>
      <c r="H79" s="4">
        <f t="shared" ca="1" si="41"/>
        <v>0</v>
      </c>
      <c r="I79" s="4">
        <f t="shared" ca="1" si="41"/>
        <v>0</v>
      </c>
      <c r="J79" s="4">
        <f t="shared" ca="1" si="41"/>
        <v>0</v>
      </c>
      <c r="K79" s="4">
        <f t="shared" ca="1" si="41"/>
        <v>0</v>
      </c>
      <c r="L79" s="4">
        <f t="shared" ca="1" si="41"/>
        <v>0</v>
      </c>
      <c r="M79" s="4">
        <f t="shared" ca="1" si="41"/>
        <v>0</v>
      </c>
      <c r="N79" s="4">
        <f t="shared" ca="1" si="41"/>
        <v>0</v>
      </c>
      <c r="O79" s="4">
        <f t="shared" ca="1" si="41"/>
        <v>0</v>
      </c>
      <c r="Q79" s="11" t="str">
        <f>Q78</f>
        <v>Morro Bay</v>
      </c>
      <c r="R79" s="11" cm="1">
        <f t="array" aca="1" ref="R79" ca="1">INDEX('Cost Scenario Settings'!$D$32:$L$101, MATCH(1, ('Cost Scenario Settings'!$C$32:$C$101 = $B79) * ('Cost Scenario Settings'!$B$32:$B$101 = Q79), 0), MATCH($C79, 'Cost Scenario Settings'!$D$31:$L$31, 0))</f>
        <v>0</v>
      </c>
      <c r="S79" s="4" cm="1">
        <f t="array" aca="1" ref="S79" ca="1">IFERROR(INDEX('Build Scenarios'!$D$1:$O$510, MATCH(1, ('Build Scenarios'!$C$1:$C$510= $C79) * ('Build Scenarios'!$B$1:$B$510 = $Q79), 0), MATCH(S$12, 'Build Scenarios'!$D$5:$O$5, 0))
* INDEX('Cost Data'!$N$1:$U$500, MATCH(1, ('Cost Data'!$B$1:$B$500 = $Q79) * ('Cost Data'!$C$1:$C$500 = $R79), 0), MATCH($C79, 'Cost Data'!$N$12:$U$12, 0)), 0)</f>
        <v>0</v>
      </c>
      <c r="T79" s="4" cm="1">
        <f t="array" aca="1" ref="T79" ca="1">IFERROR(INDEX('Build Scenarios'!$D$1:$O$510, MATCH(1, ('Build Scenarios'!$C$1:$C$510= $C79) * ('Build Scenarios'!$B$1:$B$510 = $Q79), 0), MATCH(T$12, 'Build Scenarios'!$D$5:$O$5, 0))
* INDEX('Cost Data'!$N$1:$U$500, MATCH(1, ('Cost Data'!$B$1:$B$500 = $Q79) * ('Cost Data'!$C$1:$C$500 = $R79), 0), MATCH($C79, 'Cost Data'!$N$12:$U$12, 0)), 0)</f>
        <v>0</v>
      </c>
      <c r="U79" s="4" cm="1">
        <f t="array" aca="1" ref="U79" ca="1">IFERROR(INDEX('Build Scenarios'!$D$1:$O$510, MATCH(1, ('Build Scenarios'!$C$1:$C$510= $C79) * ('Build Scenarios'!$B$1:$B$510 = $Q79), 0), MATCH(U$12, 'Build Scenarios'!$D$5:$O$5, 0))
* INDEX('Cost Data'!$N$1:$U$500, MATCH(1, ('Cost Data'!$B$1:$B$500 = $Q79) * ('Cost Data'!$C$1:$C$500 = $R79), 0), MATCH($C79, 'Cost Data'!$N$12:$U$12, 0)), 0)</f>
        <v>0</v>
      </c>
      <c r="V79" s="4" cm="1">
        <f t="array" aca="1" ref="V79" ca="1">IFERROR(INDEX('Build Scenarios'!$D$1:$O$510, MATCH(1, ('Build Scenarios'!$C$1:$C$510= $C79) * ('Build Scenarios'!$B$1:$B$510 = $Q79), 0), MATCH(V$12, 'Build Scenarios'!$D$5:$O$5, 0))
* INDEX('Cost Data'!$N$1:$U$500, MATCH(1, ('Cost Data'!$B$1:$B$500 = $Q79) * ('Cost Data'!$C$1:$C$500 = $R79), 0), MATCH($C79, 'Cost Data'!$N$12:$U$12, 0)), 0)</f>
        <v>0</v>
      </c>
      <c r="W79" s="4" cm="1">
        <f t="array" aca="1" ref="W79" ca="1">IFERROR(INDEX('Build Scenarios'!$D$1:$O$510, MATCH(1, ('Build Scenarios'!$C$1:$C$510= $C79) * ('Build Scenarios'!$B$1:$B$510 = $Q79), 0), MATCH(W$12, 'Build Scenarios'!$D$5:$O$5, 0))
* INDEX('Cost Data'!$N$1:$U$500, MATCH(1, ('Cost Data'!$B$1:$B$500 = $Q79) * ('Cost Data'!$C$1:$C$500 = $R79), 0), MATCH($C79, 'Cost Data'!$N$12:$U$12, 0)), 0)</f>
        <v>0</v>
      </c>
      <c r="X79" s="4" cm="1">
        <f t="array" aca="1" ref="X79" ca="1">IFERROR(INDEX('Build Scenarios'!$D$1:$O$510, MATCH(1, ('Build Scenarios'!$C$1:$C$510= $C79) * ('Build Scenarios'!$B$1:$B$510 = $Q79), 0), MATCH(X$12, 'Build Scenarios'!$D$5:$O$5, 0))
* INDEX('Cost Data'!$N$1:$U$500, MATCH(1, ('Cost Data'!$B$1:$B$500 = $Q79) * ('Cost Data'!$C$1:$C$500 = $R79), 0), MATCH($C79, 'Cost Data'!$N$12:$U$12, 0)), 0)</f>
        <v>0</v>
      </c>
      <c r="Y79" s="4" cm="1">
        <f t="array" aca="1" ref="Y79" ca="1">IFERROR(INDEX('Build Scenarios'!$D$1:$O$510, MATCH(1, ('Build Scenarios'!$C$1:$C$510= $C79) * ('Build Scenarios'!$B$1:$B$510 = $Q79), 0), MATCH(Y$12, 'Build Scenarios'!$D$5:$O$5, 0))
* INDEX('Cost Data'!$N$1:$U$500, MATCH(1, ('Cost Data'!$B$1:$B$500 = $Q79) * ('Cost Data'!$C$1:$C$500 = $R79), 0), MATCH($C79, 'Cost Data'!$N$12:$U$12, 0)), 0)</f>
        <v>0</v>
      </c>
      <c r="Z79" s="4" cm="1">
        <f t="array" aca="1" ref="Z79" ca="1">IFERROR(INDEX('Build Scenarios'!$D$1:$O$510, MATCH(1, ('Build Scenarios'!$C$1:$C$510= $C79) * ('Build Scenarios'!$B$1:$B$510 = $Q79), 0), MATCH(Z$12, 'Build Scenarios'!$D$5:$O$5, 0))
* INDEX('Cost Data'!$N$1:$U$500, MATCH(1, ('Cost Data'!$B$1:$B$500 = $Q79) * ('Cost Data'!$C$1:$C$500 = $R79), 0), MATCH($C79, 'Cost Data'!$N$12:$U$12, 0)), 0)</f>
        <v>0</v>
      </c>
      <c r="AA79" s="4" cm="1">
        <f t="array" aca="1" ref="AA79" ca="1">IFERROR(INDEX('Build Scenarios'!$D$1:$O$510, MATCH(1, ('Build Scenarios'!$C$1:$C$510= $C79) * ('Build Scenarios'!$B$1:$B$510 = $Q79), 0), MATCH(AA$12, 'Build Scenarios'!$D$5:$O$5, 0))
* INDEX('Cost Data'!$N$1:$U$500, MATCH(1, ('Cost Data'!$B$1:$B$500 = $Q79) * ('Cost Data'!$C$1:$C$500 = $R79), 0), MATCH($C79, 'Cost Data'!$N$12:$U$12, 0)), 0)</f>
        <v>0</v>
      </c>
      <c r="AB79" s="4" cm="1">
        <f t="array" aca="1" ref="AB79" ca="1">IFERROR(INDEX('Build Scenarios'!$D$1:$O$510, MATCH(1, ('Build Scenarios'!$C$1:$C$510= $C79) * ('Build Scenarios'!$B$1:$B$510 = $Q79), 0), MATCH(AB$12, 'Build Scenarios'!$D$5:$O$5, 0))
* INDEX('Cost Data'!$N$1:$U$500, MATCH(1, ('Cost Data'!$B$1:$B$500 = $Q79) * ('Cost Data'!$C$1:$C$500 = $R79), 0), MATCH($C79, 'Cost Data'!$N$12:$U$12, 0)), 0)</f>
        <v>0</v>
      </c>
      <c r="AC79" s="4" cm="1">
        <f t="array" aca="1" ref="AC79" ca="1">IFERROR(INDEX('Build Scenarios'!$D$1:$O$510, MATCH(1, ('Build Scenarios'!$C$1:$C$510= $C79) * ('Build Scenarios'!$B$1:$B$510 = $Q79), 0), MATCH(AC$12, 'Build Scenarios'!$D$5:$O$5, 0))
* INDEX('Cost Data'!$N$1:$U$500, MATCH(1, ('Cost Data'!$B$1:$B$500 = $Q79) * ('Cost Data'!$C$1:$C$500 = $R79), 0), MATCH($C79, 'Cost Data'!$N$12:$U$12, 0)), 0)</f>
        <v>0</v>
      </c>
      <c r="AD79" s="4" cm="1">
        <f t="array" aca="1" ref="AD79" ca="1">IFERROR(INDEX('Build Scenarios'!$D$1:$O$510, MATCH(1, ('Build Scenarios'!$C$1:$C$510= $C79) * ('Build Scenarios'!$B$1:$B$510 = $Q79), 0), MATCH(AD$12, 'Build Scenarios'!$D$5:$O$5, 0))
* INDEX('Cost Data'!$N$1:$U$500, MATCH(1, ('Cost Data'!$B$1:$B$500 = $Q79) * ('Cost Data'!$C$1:$C$500 = $R79), 0), MATCH($C79, 'Cost Data'!$N$12:$U$12, 0)), 0)</f>
        <v>0</v>
      </c>
      <c r="AF79" s="11" t="str">
        <f>AF78</f>
        <v>Humboldt Bay</v>
      </c>
      <c r="AG79" s="11" cm="1">
        <f t="array" aca="1" ref="AG79" ca="1">INDEX('Cost Scenario Settings'!$D$32:$L$101, MATCH(1, ('Cost Scenario Settings'!$C$32:$C$101 = $B79) * ('Cost Scenario Settings'!$B$32:$B$101 = AF79), 0), MATCH($C79, 'Cost Scenario Settings'!$D$31:$L$31, 0))</f>
        <v>0</v>
      </c>
      <c r="AH79" s="4" cm="1">
        <f t="array" aca="1" ref="AH79" ca="1">IFERROR(INDEX('Build Scenarios'!$D$1:$O$510, MATCH(1, ('Build Scenarios'!$C$1:$C$510= $C79) * ('Build Scenarios'!$B$1:$B$510 = $AF79), 0), MATCH(AH$12, 'Build Scenarios'!$D$5:$O$5, 0))
* INDEX('Cost Data'!$N$1:$U$500, MATCH(1, ('Cost Data'!$B$1:$B$500 = $AF79) * ('Cost Data'!$C$1:$C$500 = $AG79), 0), MATCH($C79, 'Cost Data'!$N$12:$U$12, 0)), 0)</f>
        <v>0</v>
      </c>
      <c r="AI79" s="4" cm="1">
        <f t="array" aca="1" ref="AI79" ca="1">IFERROR(INDEX('Build Scenarios'!$D$1:$O$510, MATCH(1, ('Build Scenarios'!$C$1:$C$510= $C79) * ('Build Scenarios'!$B$1:$B$510 = $AF79), 0), MATCH(AI$12, 'Build Scenarios'!$D$5:$O$5, 0))
* INDEX('Cost Data'!$N$1:$U$500, MATCH(1, ('Cost Data'!$B$1:$B$500 = $AF79) * ('Cost Data'!$C$1:$C$500 = $AG79), 0), MATCH($C79, 'Cost Data'!$N$12:$U$12, 0)), 0)</f>
        <v>0</v>
      </c>
      <c r="AJ79" s="4" cm="1">
        <f t="array" aca="1" ref="AJ79" ca="1">IFERROR(INDEX('Build Scenarios'!$D$1:$O$510, MATCH(1, ('Build Scenarios'!$C$1:$C$510= $C79) * ('Build Scenarios'!$B$1:$B$510 = $AF79), 0), MATCH(AJ$12, 'Build Scenarios'!$D$5:$O$5, 0))
* INDEX('Cost Data'!$N$1:$U$500, MATCH(1, ('Cost Data'!$B$1:$B$500 = $AF79) * ('Cost Data'!$C$1:$C$500 = $AG79), 0), MATCH($C79, 'Cost Data'!$N$12:$U$12, 0)), 0)</f>
        <v>0</v>
      </c>
      <c r="AK79" s="4" cm="1">
        <f t="array" aca="1" ref="AK79" ca="1">IFERROR(INDEX('Build Scenarios'!$D$1:$O$510, MATCH(1, ('Build Scenarios'!$C$1:$C$510= $C79) * ('Build Scenarios'!$B$1:$B$510 = $AF79), 0), MATCH(AK$12, 'Build Scenarios'!$D$5:$O$5, 0))
* INDEX('Cost Data'!$N$1:$U$500, MATCH(1, ('Cost Data'!$B$1:$B$500 = $AF79) * ('Cost Data'!$C$1:$C$500 = $AG79), 0), MATCH($C79, 'Cost Data'!$N$12:$U$12, 0)), 0)</f>
        <v>0</v>
      </c>
      <c r="AL79" s="4" cm="1">
        <f t="array" aca="1" ref="AL79" ca="1">IFERROR(INDEX('Build Scenarios'!$D$1:$O$510, MATCH(1, ('Build Scenarios'!$C$1:$C$510= $C79) * ('Build Scenarios'!$B$1:$B$510 = $AF79), 0), MATCH(AL$12, 'Build Scenarios'!$D$5:$O$5, 0))
* INDEX('Cost Data'!$N$1:$U$500, MATCH(1, ('Cost Data'!$B$1:$B$500 = $AF79) * ('Cost Data'!$C$1:$C$500 = $AG79), 0), MATCH($C79, 'Cost Data'!$N$12:$U$12, 0)), 0)</f>
        <v>0</v>
      </c>
      <c r="AM79" s="4" cm="1">
        <f t="array" aca="1" ref="AM79" ca="1">IFERROR(INDEX('Build Scenarios'!$D$1:$O$510, MATCH(1, ('Build Scenarios'!$C$1:$C$510= $C79) * ('Build Scenarios'!$B$1:$B$510 = $AF79), 0), MATCH(AM$12, 'Build Scenarios'!$D$5:$O$5, 0))
* INDEX('Cost Data'!$N$1:$U$500, MATCH(1, ('Cost Data'!$B$1:$B$500 = $AF79) * ('Cost Data'!$C$1:$C$500 = $AG79), 0), MATCH($C79, 'Cost Data'!$N$12:$U$12, 0)), 0)</f>
        <v>0</v>
      </c>
      <c r="AN79" s="4" cm="1">
        <f t="array" aca="1" ref="AN79" ca="1">IFERROR(INDEX('Build Scenarios'!$D$1:$O$510, MATCH(1, ('Build Scenarios'!$C$1:$C$510= $C79) * ('Build Scenarios'!$B$1:$B$510 = $AF79), 0), MATCH(AN$12, 'Build Scenarios'!$D$5:$O$5, 0))
* INDEX('Cost Data'!$N$1:$U$500, MATCH(1, ('Cost Data'!$B$1:$B$500 = $AF79) * ('Cost Data'!$C$1:$C$500 = $AG79), 0), MATCH($C79, 'Cost Data'!$N$12:$U$12, 0)), 0)</f>
        <v>0</v>
      </c>
      <c r="AO79" s="4" cm="1">
        <f t="array" aca="1" ref="AO79" ca="1">IFERROR(INDEX('Build Scenarios'!$D$1:$O$510, MATCH(1, ('Build Scenarios'!$C$1:$C$510= $C79) * ('Build Scenarios'!$B$1:$B$510 = $AF79), 0), MATCH(AO$12, 'Build Scenarios'!$D$5:$O$5, 0))
* INDEX('Cost Data'!$N$1:$U$500, MATCH(1, ('Cost Data'!$B$1:$B$500 = $AF79) * ('Cost Data'!$C$1:$C$500 = $AG79), 0), MATCH($C79, 'Cost Data'!$N$12:$U$12, 0)), 0)</f>
        <v>0</v>
      </c>
      <c r="AP79" s="4" cm="1">
        <f t="array" aca="1" ref="AP79" ca="1">IFERROR(INDEX('Build Scenarios'!$D$1:$O$510, MATCH(1, ('Build Scenarios'!$C$1:$C$510= $C79) * ('Build Scenarios'!$B$1:$B$510 = $AF79), 0), MATCH(AP$12, 'Build Scenarios'!$D$5:$O$5, 0))
* INDEX('Cost Data'!$N$1:$U$500, MATCH(1, ('Cost Data'!$B$1:$B$500 = $AF79) * ('Cost Data'!$C$1:$C$500 = $AG79), 0), MATCH($C79, 'Cost Data'!$N$12:$U$12, 0)), 0)</f>
        <v>0</v>
      </c>
      <c r="AQ79" s="4" cm="1">
        <f t="array" aca="1" ref="AQ79" ca="1">IFERROR(INDEX('Build Scenarios'!$D$1:$O$510, MATCH(1, ('Build Scenarios'!$C$1:$C$510= $C79) * ('Build Scenarios'!$B$1:$B$510 = $AF79), 0), MATCH(AQ$12, 'Build Scenarios'!$D$5:$O$5, 0))
* INDEX('Cost Data'!$N$1:$U$500, MATCH(1, ('Cost Data'!$B$1:$B$500 = $AF79) * ('Cost Data'!$C$1:$C$500 = $AG79), 0), MATCH($C79, 'Cost Data'!$N$12:$U$12, 0)), 0)</f>
        <v>0</v>
      </c>
      <c r="AR79" s="4" cm="1">
        <f t="array" aca="1" ref="AR79" ca="1">IFERROR(INDEX('Build Scenarios'!$D$1:$O$510, MATCH(1, ('Build Scenarios'!$C$1:$C$510= $C79) * ('Build Scenarios'!$B$1:$B$510 = $AF79), 0), MATCH(AR$12, 'Build Scenarios'!$D$5:$O$5, 0))
* INDEX('Cost Data'!$N$1:$U$500, MATCH(1, ('Cost Data'!$B$1:$B$500 = $AF79) * ('Cost Data'!$C$1:$C$500 = $AG79), 0), MATCH($C79, 'Cost Data'!$N$12:$U$12, 0)), 0)</f>
        <v>0</v>
      </c>
      <c r="AS79" s="4" cm="1">
        <f t="array" aca="1" ref="AS79" ca="1">IFERROR(INDEX('Build Scenarios'!$D$1:$O$510, MATCH(1, ('Build Scenarios'!$C$1:$C$510= $C79) * ('Build Scenarios'!$B$1:$B$510 = $AF79), 0), MATCH(AS$12, 'Build Scenarios'!$D$5:$O$5, 0))
* INDEX('Cost Data'!$N$1:$U$500, MATCH(1, ('Cost Data'!$B$1:$B$500 = $AF79) * ('Cost Data'!$C$1:$C$500 = $AG79), 0), MATCH($C79, 'Cost Data'!$N$12:$U$12, 0)), 0)</f>
        <v>0</v>
      </c>
      <c r="AU79" s="11" t="str">
        <f>AU78</f>
        <v>Del Norte</v>
      </c>
      <c r="AV79" s="11" cm="1">
        <f t="array" aca="1" ref="AV79" ca="1">INDEX('Cost Scenario Settings'!$D$32:$L$101, MATCH(1, ('Cost Scenario Settings'!$C$32:$C$101 = $B79) * ('Cost Scenario Settings'!$B$32:$B$101 = AU79), 0), MATCH($C79, 'Cost Scenario Settings'!$D$31:$L$31, 0))</f>
        <v>0</v>
      </c>
      <c r="AW79" s="4" cm="1">
        <f t="array" aca="1" ref="AW79" ca="1">IFERROR(INDEX('Build Scenarios'!$D$1:$O$510, MATCH(1, ('Build Scenarios'!$C$1:$C$510= $C79) * ('Build Scenarios'!$B$1:$B$510 = $AU79), 0), MATCH(AW$12, 'Build Scenarios'!$D$5:$O$5, 0))
* INDEX('Cost Data'!$N$1:$U$500, MATCH(1, ('Cost Data'!$B$1:$B$500 = $AU79) * ('Cost Data'!$C$1:$C$500 = $AV79), 0), MATCH($C79, 'Cost Data'!$N$12:$U$12, 0)), 0)</f>
        <v>0</v>
      </c>
      <c r="AX79" s="4" cm="1">
        <f t="array" aca="1" ref="AX79" ca="1">IFERROR(INDEX('Build Scenarios'!$D$1:$O$510, MATCH(1, ('Build Scenarios'!$C$1:$C$510= $C79) * ('Build Scenarios'!$B$1:$B$510 = $AU79), 0), MATCH(AX$12, 'Build Scenarios'!$D$5:$O$5, 0))
* INDEX('Cost Data'!$N$1:$U$500, MATCH(1, ('Cost Data'!$B$1:$B$500 = $AU79) * ('Cost Data'!$C$1:$C$500 = $AV79), 0), MATCH($C79, 'Cost Data'!$N$12:$U$12, 0)), 0)</f>
        <v>0</v>
      </c>
      <c r="AY79" s="4" cm="1">
        <f t="array" aca="1" ref="AY79" ca="1">IFERROR(INDEX('Build Scenarios'!$D$1:$O$510, MATCH(1, ('Build Scenarios'!$C$1:$C$510= $C79) * ('Build Scenarios'!$B$1:$B$510 = $AU79), 0), MATCH(AY$12, 'Build Scenarios'!$D$5:$O$5, 0))
* INDEX('Cost Data'!$N$1:$U$500, MATCH(1, ('Cost Data'!$B$1:$B$500 = $AU79) * ('Cost Data'!$C$1:$C$500 = $AV79), 0), MATCH($C79, 'Cost Data'!$N$12:$U$12, 0)), 0)</f>
        <v>0</v>
      </c>
      <c r="AZ79" s="4" cm="1">
        <f t="array" aca="1" ref="AZ79" ca="1">IFERROR(INDEX('Build Scenarios'!$D$1:$O$510, MATCH(1, ('Build Scenarios'!$C$1:$C$510= $C79) * ('Build Scenarios'!$B$1:$B$510 = $AU79), 0), MATCH(AZ$12, 'Build Scenarios'!$D$5:$O$5, 0))
* INDEX('Cost Data'!$N$1:$U$500, MATCH(1, ('Cost Data'!$B$1:$B$500 = $AU79) * ('Cost Data'!$C$1:$C$500 = $AV79), 0), MATCH($C79, 'Cost Data'!$N$12:$U$12, 0)), 0)</f>
        <v>0</v>
      </c>
      <c r="BA79" s="4" cm="1">
        <f t="array" aca="1" ref="BA79" ca="1">IFERROR(INDEX('Build Scenarios'!$D$1:$O$510, MATCH(1, ('Build Scenarios'!$C$1:$C$510= $C79) * ('Build Scenarios'!$B$1:$B$510 = $AU79), 0), MATCH(BA$12, 'Build Scenarios'!$D$5:$O$5, 0))
* INDEX('Cost Data'!$N$1:$U$500, MATCH(1, ('Cost Data'!$B$1:$B$500 = $AU79) * ('Cost Data'!$C$1:$C$500 = $AV79), 0), MATCH($C79, 'Cost Data'!$N$12:$U$12, 0)), 0)</f>
        <v>0</v>
      </c>
      <c r="BB79" s="4" cm="1">
        <f t="array" aca="1" ref="BB79" ca="1">IFERROR(INDEX('Build Scenarios'!$D$1:$O$510, MATCH(1, ('Build Scenarios'!$C$1:$C$510= $C79) * ('Build Scenarios'!$B$1:$B$510 = $AU79), 0), MATCH(BB$12, 'Build Scenarios'!$D$5:$O$5, 0))
* INDEX('Cost Data'!$N$1:$U$500, MATCH(1, ('Cost Data'!$B$1:$B$500 = $AU79) * ('Cost Data'!$C$1:$C$500 = $AV79), 0), MATCH($C79, 'Cost Data'!$N$12:$U$12, 0)), 0)</f>
        <v>0</v>
      </c>
      <c r="BC79" s="4" cm="1">
        <f t="array" aca="1" ref="BC79" ca="1">IFERROR(INDEX('Build Scenarios'!$D$1:$O$510, MATCH(1, ('Build Scenarios'!$C$1:$C$510= $C79) * ('Build Scenarios'!$B$1:$B$510 = $AU79), 0), MATCH(BC$12, 'Build Scenarios'!$D$5:$O$5, 0))
* INDEX('Cost Data'!$N$1:$U$500, MATCH(1, ('Cost Data'!$B$1:$B$500 = $AU79) * ('Cost Data'!$C$1:$C$500 = $AV79), 0), MATCH($C79, 'Cost Data'!$N$12:$U$12, 0)), 0)</f>
        <v>0</v>
      </c>
      <c r="BD79" s="4" cm="1">
        <f t="array" aca="1" ref="BD79" ca="1">IFERROR(INDEX('Build Scenarios'!$D$1:$O$510, MATCH(1, ('Build Scenarios'!$C$1:$C$510= $C79) * ('Build Scenarios'!$B$1:$B$510 = $AU79), 0), MATCH(BD$12, 'Build Scenarios'!$D$5:$O$5, 0))
* INDEX('Cost Data'!$N$1:$U$500, MATCH(1, ('Cost Data'!$B$1:$B$500 = $AU79) * ('Cost Data'!$C$1:$C$500 = $AV79), 0), MATCH($C79, 'Cost Data'!$N$12:$U$12, 0)), 0)</f>
        <v>0</v>
      </c>
      <c r="BE79" s="4" cm="1">
        <f t="array" aca="1" ref="BE79" ca="1">IFERROR(INDEX('Build Scenarios'!$D$1:$O$510, MATCH(1, ('Build Scenarios'!$C$1:$C$510= $C79) * ('Build Scenarios'!$B$1:$B$510 = $AU79), 0), MATCH(BE$12, 'Build Scenarios'!$D$5:$O$5, 0))
* INDEX('Cost Data'!$N$1:$U$500, MATCH(1, ('Cost Data'!$B$1:$B$500 = $AU79) * ('Cost Data'!$C$1:$C$500 = $AV79), 0), MATCH($C79, 'Cost Data'!$N$12:$U$12, 0)), 0)</f>
        <v>0</v>
      </c>
      <c r="BF79" s="4" cm="1">
        <f t="array" aca="1" ref="BF79" ca="1">IFERROR(INDEX('Build Scenarios'!$D$1:$O$510, MATCH(1, ('Build Scenarios'!$C$1:$C$510= $C79) * ('Build Scenarios'!$B$1:$B$510 = $AU79), 0), MATCH(BF$12, 'Build Scenarios'!$D$5:$O$5, 0))
* INDEX('Cost Data'!$N$1:$U$500, MATCH(1, ('Cost Data'!$B$1:$B$500 = $AU79) * ('Cost Data'!$C$1:$C$500 = $AV79), 0), MATCH($C79, 'Cost Data'!$N$12:$U$12, 0)), 0)</f>
        <v>0</v>
      </c>
      <c r="BG79" s="4" cm="1">
        <f t="array" aca="1" ref="BG79" ca="1">IFERROR(INDEX('Build Scenarios'!$D$1:$O$510, MATCH(1, ('Build Scenarios'!$C$1:$C$510= $C79) * ('Build Scenarios'!$B$1:$B$510 = $AU79), 0), MATCH(BG$12, 'Build Scenarios'!$D$5:$O$5, 0))
* INDEX('Cost Data'!$N$1:$U$500, MATCH(1, ('Cost Data'!$B$1:$B$500 = $AU79) * ('Cost Data'!$C$1:$C$500 = $AV79), 0), MATCH($C79, 'Cost Data'!$N$12:$U$12, 0)), 0)</f>
        <v>0</v>
      </c>
      <c r="BH79" s="4" cm="1">
        <f t="array" aca="1" ref="BH79" ca="1">IFERROR(INDEX('Build Scenarios'!$D$1:$O$510, MATCH(1, ('Build Scenarios'!$C$1:$C$510= $C79) * ('Build Scenarios'!$B$1:$B$510 = $AU79), 0), MATCH(BH$12, 'Build Scenarios'!$D$5:$O$5, 0))
* INDEX('Cost Data'!$N$1:$U$500, MATCH(1, ('Cost Data'!$B$1:$B$500 = $AU79) * ('Cost Data'!$C$1:$C$500 = $AV79), 0), MATCH($C79, 'Cost Data'!$N$12:$U$12, 0)), 0)</f>
        <v>0</v>
      </c>
      <c r="BJ79" s="11" t="str">
        <f>BJ78</f>
        <v>Cape Mendocino</v>
      </c>
      <c r="BK79" s="11" cm="1">
        <f t="array" aca="1" ref="BK79" ca="1">INDEX('Cost Scenario Settings'!$D$32:$L$101, MATCH(1, ('Cost Scenario Settings'!$C$32:$C$101 = $B79) * ('Cost Scenario Settings'!$B$32:$B$101 = BJ79), 0), MATCH($C79, 'Cost Scenario Settings'!$D$31:$L$31, 0))</f>
        <v>0</v>
      </c>
      <c r="BL79" s="4" cm="1">
        <f t="array" aca="1" ref="BL79" ca="1">IFERROR(INDEX('Build Scenarios'!$D$1:$O$510, MATCH(1, ('Build Scenarios'!$C$1:$C$510= $C79) * ('Build Scenarios'!$B$1:$B$510 = $BJ79), 0), MATCH(BL$12, 'Build Scenarios'!$D$5:$O$5, 0))
* INDEX('Cost Data'!$N$1:$U$500, MATCH(1, ('Cost Data'!$B$1:$B$500 = $BJ79) * ('Cost Data'!$C$1:$C$500 = $BK79), 0), MATCH($C79, 'Cost Data'!$N$12:$U$12, 0)), 0)</f>
        <v>0</v>
      </c>
      <c r="BM79" s="4" cm="1">
        <f t="array" aca="1" ref="BM79" ca="1">IFERROR(INDEX('Build Scenarios'!$D$1:$O$510, MATCH(1, ('Build Scenarios'!$C$1:$C$510= $C79) * ('Build Scenarios'!$B$1:$B$510 = $BJ79), 0), MATCH(BM$12, 'Build Scenarios'!$D$5:$O$5, 0))
* INDEX('Cost Data'!$N$1:$U$500, MATCH(1, ('Cost Data'!$B$1:$B$500 = $BJ79) * ('Cost Data'!$C$1:$C$500 = $BK79), 0), MATCH($C79, 'Cost Data'!$N$12:$U$12, 0)), 0)</f>
        <v>0</v>
      </c>
      <c r="BN79" s="4" cm="1">
        <f t="array" aca="1" ref="BN79" ca="1">IFERROR(INDEX('Build Scenarios'!$D$1:$O$510, MATCH(1, ('Build Scenarios'!$C$1:$C$510= $C79) * ('Build Scenarios'!$B$1:$B$510 = $BJ79), 0), MATCH(BN$12, 'Build Scenarios'!$D$5:$O$5, 0))
* INDEX('Cost Data'!$N$1:$U$500, MATCH(1, ('Cost Data'!$B$1:$B$500 = $BJ79) * ('Cost Data'!$C$1:$C$500 = $BK79), 0), MATCH($C79, 'Cost Data'!$N$12:$U$12, 0)), 0)</f>
        <v>0</v>
      </c>
      <c r="BO79" s="4" cm="1">
        <f t="array" aca="1" ref="BO79" ca="1">IFERROR(INDEX('Build Scenarios'!$D$1:$O$510, MATCH(1, ('Build Scenarios'!$C$1:$C$510= $C79) * ('Build Scenarios'!$B$1:$B$510 = $BJ79), 0), MATCH(BO$12, 'Build Scenarios'!$D$5:$O$5, 0))
* INDEX('Cost Data'!$N$1:$U$500, MATCH(1, ('Cost Data'!$B$1:$B$500 = $BJ79) * ('Cost Data'!$C$1:$C$500 = $BK79), 0), MATCH($C79, 'Cost Data'!$N$12:$U$12, 0)), 0)</f>
        <v>0</v>
      </c>
      <c r="BP79" s="4" cm="1">
        <f t="array" aca="1" ref="BP79" ca="1">IFERROR(INDEX('Build Scenarios'!$D$1:$O$510, MATCH(1, ('Build Scenarios'!$C$1:$C$510= $C79) * ('Build Scenarios'!$B$1:$B$510 = $BJ79), 0), MATCH(BP$12, 'Build Scenarios'!$D$5:$O$5, 0))
* INDEX('Cost Data'!$N$1:$U$500, MATCH(1, ('Cost Data'!$B$1:$B$500 = $BJ79) * ('Cost Data'!$C$1:$C$500 = $BK79), 0), MATCH($C79, 'Cost Data'!$N$12:$U$12, 0)), 0)</f>
        <v>0</v>
      </c>
      <c r="BQ79" s="4" cm="1">
        <f t="array" aca="1" ref="BQ79" ca="1">IFERROR(INDEX('Build Scenarios'!$D$1:$O$510, MATCH(1, ('Build Scenarios'!$C$1:$C$510= $C79) * ('Build Scenarios'!$B$1:$B$510 = $BJ79), 0), MATCH(BQ$12, 'Build Scenarios'!$D$5:$O$5, 0))
* INDEX('Cost Data'!$N$1:$U$500, MATCH(1, ('Cost Data'!$B$1:$B$500 = $BJ79) * ('Cost Data'!$C$1:$C$500 = $BK79), 0), MATCH($C79, 'Cost Data'!$N$12:$U$12, 0)), 0)</f>
        <v>0</v>
      </c>
      <c r="BR79" s="4" cm="1">
        <f t="array" aca="1" ref="BR79" ca="1">IFERROR(INDEX('Build Scenarios'!$D$1:$O$510, MATCH(1, ('Build Scenarios'!$C$1:$C$510= $C79) * ('Build Scenarios'!$B$1:$B$510 = $BJ79), 0), MATCH(BR$12, 'Build Scenarios'!$D$5:$O$5, 0))
* INDEX('Cost Data'!$N$1:$U$500, MATCH(1, ('Cost Data'!$B$1:$B$500 = $BJ79) * ('Cost Data'!$C$1:$C$500 = $BK79), 0), MATCH($C79, 'Cost Data'!$N$12:$U$12, 0)), 0)</f>
        <v>0</v>
      </c>
      <c r="BS79" s="4" cm="1">
        <f t="array" aca="1" ref="BS79" ca="1">IFERROR(INDEX('Build Scenarios'!$D$1:$O$510, MATCH(1, ('Build Scenarios'!$C$1:$C$510= $C79) * ('Build Scenarios'!$B$1:$B$510 = $BJ79), 0), MATCH(BS$12, 'Build Scenarios'!$D$5:$O$5, 0))
* INDEX('Cost Data'!$N$1:$U$500, MATCH(1, ('Cost Data'!$B$1:$B$500 = $BJ79) * ('Cost Data'!$C$1:$C$500 = $BK79), 0), MATCH($C79, 'Cost Data'!$N$12:$U$12, 0)), 0)</f>
        <v>0</v>
      </c>
      <c r="BT79" s="4" cm="1">
        <f t="array" aca="1" ref="BT79" ca="1">IFERROR(INDEX('Build Scenarios'!$D$1:$O$510, MATCH(1, ('Build Scenarios'!$C$1:$C$510= $C79) * ('Build Scenarios'!$B$1:$B$510 = $BJ79), 0), MATCH(BT$12, 'Build Scenarios'!$D$5:$O$5, 0))
* INDEX('Cost Data'!$N$1:$U$500, MATCH(1, ('Cost Data'!$B$1:$B$500 = $BJ79) * ('Cost Data'!$C$1:$C$500 = $BK79), 0), MATCH($C79, 'Cost Data'!$N$12:$U$12, 0)), 0)</f>
        <v>0</v>
      </c>
      <c r="BU79" s="4" cm="1">
        <f t="array" aca="1" ref="BU79" ca="1">IFERROR(INDEX('Build Scenarios'!$D$1:$O$510, MATCH(1, ('Build Scenarios'!$C$1:$C$510= $C79) * ('Build Scenarios'!$B$1:$B$510 = $BJ79), 0), MATCH(BU$12, 'Build Scenarios'!$D$5:$O$5, 0))
* INDEX('Cost Data'!$N$1:$U$500, MATCH(1, ('Cost Data'!$B$1:$B$500 = $BJ79) * ('Cost Data'!$C$1:$C$500 = $BK79), 0), MATCH($C79, 'Cost Data'!$N$12:$U$12, 0)), 0)</f>
        <v>0</v>
      </c>
      <c r="BV79" s="4" cm="1">
        <f t="array" aca="1" ref="BV79" ca="1">IFERROR(INDEX('Build Scenarios'!$D$1:$O$510, MATCH(1, ('Build Scenarios'!$C$1:$C$510= $C79) * ('Build Scenarios'!$B$1:$B$510 = $BJ79), 0), MATCH(BV$12, 'Build Scenarios'!$D$5:$O$5, 0))
* INDEX('Cost Data'!$N$1:$U$500, MATCH(1, ('Cost Data'!$B$1:$B$500 = $BJ79) * ('Cost Data'!$C$1:$C$500 = $BK79), 0), MATCH($C79, 'Cost Data'!$N$12:$U$12, 0)), 0)</f>
        <v>0</v>
      </c>
      <c r="BW79" s="4" cm="1">
        <f t="array" aca="1" ref="BW79" ca="1">IFERROR(INDEX('Build Scenarios'!$D$1:$O$510, MATCH(1, ('Build Scenarios'!$C$1:$C$510= $C79) * ('Build Scenarios'!$B$1:$B$510 = $BJ79), 0), MATCH(BW$12, 'Build Scenarios'!$D$5:$O$5, 0))
* INDEX('Cost Data'!$N$1:$U$500, MATCH(1, ('Cost Data'!$B$1:$B$500 = $BJ79) * ('Cost Data'!$C$1:$C$500 = $BK79), 0), MATCH($C79, 'Cost Data'!$N$12:$U$12, 0)), 0)</f>
        <v>0</v>
      </c>
    </row>
    <row r="80" spans="2:75" x14ac:dyDescent="0.2">
      <c r="B80" s="11">
        <f t="shared" ref="B80:B86" ca="1" si="42">B79</f>
        <v>0</v>
      </c>
      <c r="C80" s="8" t="s">
        <v>56</v>
      </c>
      <c r="D80" s="4">
        <f t="shared" ca="1" si="41"/>
        <v>0</v>
      </c>
      <c r="E80" s="4">
        <f t="shared" ca="1" si="41"/>
        <v>0</v>
      </c>
      <c r="F80" s="4">
        <f t="shared" ca="1" si="41"/>
        <v>0</v>
      </c>
      <c r="G80" s="4">
        <f t="shared" ca="1" si="41"/>
        <v>0</v>
      </c>
      <c r="H80" s="4">
        <f t="shared" ca="1" si="41"/>
        <v>0</v>
      </c>
      <c r="I80" s="4">
        <f t="shared" ca="1" si="41"/>
        <v>0</v>
      </c>
      <c r="J80" s="4">
        <f t="shared" ca="1" si="41"/>
        <v>0</v>
      </c>
      <c r="K80" s="4">
        <f t="shared" ca="1" si="41"/>
        <v>0</v>
      </c>
      <c r="L80" s="4">
        <f t="shared" ca="1" si="41"/>
        <v>0</v>
      </c>
      <c r="M80" s="4">
        <f t="shared" ca="1" si="41"/>
        <v>0</v>
      </c>
      <c r="N80" s="4">
        <f t="shared" ca="1" si="41"/>
        <v>0</v>
      </c>
      <c r="O80" s="4">
        <f t="shared" ca="1" si="41"/>
        <v>0</v>
      </c>
      <c r="Q80" s="11" t="str">
        <f t="shared" ref="Q80:Q86" si="43">Q79</f>
        <v>Morro Bay</v>
      </c>
      <c r="R80" s="11" cm="1">
        <f t="array" aca="1" ref="R80" ca="1">INDEX('Cost Scenario Settings'!$D$32:$L$101, MATCH(1, ('Cost Scenario Settings'!$C$32:$C$101 = $B80) * ('Cost Scenario Settings'!$B$32:$B$101 = Q80), 0), MATCH($C80, 'Cost Scenario Settings'!$D$31:$L$31, 0))</f>
        <v>0</v>
      </c>
      <c r="S80" s="4" cm="1">
        <f t="array" aca="1" ref="S80" ca="1">IFERROR(INDEX('Build Scenarios'!$D$1:$O$510, MATCH(1, ('Build Scenarios'!$C$1:$C$510= $C80) * ('Build Scenarios'!$B$1:$B$510 = $Q80), 0), MATCH(S$12, 'Build Scenarios'!$D$5:$O$5, 0))
* INDEX('Cost Data'!$N$1:$U$500, MATCH(1, ('Cost Data'!$B$1:$B$500 = $Q80) * ('Cost Data'!$C$1:$C$500 = $R80), 0), MATCH($C80, 'Cost Data'!$N$12:$U$12, 0)), 0)</f>
        <v>0</v>
      </c>
      <c r="T80" s="4" cm="1">
        <f t="array" aca="1" ref="T80" ca="1">IFERROR(INDEX('Build Scenarios'!$D$1:$O$510, MATCH(1, ('Build Scenarios'!$C$1:$C$510= $C80) * ('Build Scenarios'!$B$1:$B$510 = $Q80), 0), MATCH(T$12, 'Build Scenarios'!$D$5:$O$5, 0))
* INDEX('Cost Data'!$N$1:$U$500, MATCH(1, ('Cost Data'!$B$1:$B$500 = $Q80) * ('Cost Data'!$C$1:$C$500 = $R80), 0), MATCH($C80, 'Cost Data'!$N$12:$U$12, 0)), 0)</f>
        <v>0</v>
      </c>
      <c r="U80" s="4" cm="1">
        <f t="array" aca="1" ref="U80" ca="1">IFERROR(INDEX('Build Scenarios'!$D$1:$O$510, MATCH(1, ('Build Scenarios'!$C$1:$C$510= $C80) * ('Build Scenarios'!$B$1:$B$510 = $Q80), 0), MATCH(U$12, 'Build Scenarios'!$D$5:$O$5, 0))
* INDEX('Cost Data'!$N$1:$U$500, MATCH(1, ('Cost Data'!$B$1:$B$500 = $Q80) * ('Cost Data'!$C$1:$C$500 = $R80), 0), MATCH($C80, 'Cost Data'!$N$12:$U$12, 0)), 0)</f>
        <v>0</v>
      </c>
      <c r="V80" s="4" cm="1">
        <f t="array" aca="1" ref="V80" ca="1">IFERROR(INDEX('Build Scenarios'!$D$1:$O$510, MATCH(1, ('Build Scenarios'!$C$1:$C$510= $C80) * ('Build Scenarios'!$B$1:$B$510 = $Q80), 0), MATCH(V$12, 'Build Scenarios'!$D$5:$O$5, 0))
* INDEX('Cost Data'!$N$1:$U$500, MATCH(1, ('Cost Data'!$B$1:$B$500 = $Q80) * ('Cost Data'!$C$1:$C$500 = $R80), 0), MATCH($C80, 'Cost Data'!$N$12:$U$12, 0)), 0)</f>
        <v>0</v>
      </c>
      <c r="W80" s="4" cm="1">
        <f t="array" aca="1" ref="W80" ca="1">IFERROR(INDEX('Build Scenarios'!$D$1:$O$510, MATCH(1, ('Build Scenarios'!$C$1:$C$510= $C80) * ('Build Scenarios'!$B$1:$B$510 = $Q80), 0), MATCH(W$12, 'Build Scenarios'!$D$5:$O$5, 0))
* INDEX('Cost Data'!$N$1:$U$500, MATCH(1, ('Cost Data'!$B$1:$B$500 = $Q80) * ('Cost Data'!$C$1:$C$500 = $R80), 0), MATCH($C80, 'Cost Data'!$N$12:$U$12, 0)), 0)</f>
        <v>0</v>
      </c>
      <c r="X80" s="4" cm="1">
        <f t="array" aca="1" ref="X80" ca="1">IFERROR(INDEX('Build Scenarios'!$D$1:$O$510, MATCH(1, ('Build Scenarios'!$C$1:$C$510= $C80) * ('Build Scenarios'!$B$1:$B$510 = $Q80), 0), MATCH(X$12, 'Build Scenarios'!$D$5:$O$5, 0))
* INDEX('Cost Data'!$N$1:$U$500, MATCH(1, ('Cost Data'!$B$1:$B$500 = $Q80) * ('Cost Data'!$C$1:$C$500 = $R80), 0), MATCH($C80, 'Cost Data'!$N$12:$U$12, 0)), 0)</f>
        <v>0</v>
      </c>
      <c r="Y80" s="4" cm="1">
        <f t="array" aca="1" ref="Y80" ca="1">IFERROR(INDEX('Build Scenarios'!$D$1:$O$510, MATCH(1, ('Build Scenarios'!$C$1:$C$510= $C80) * ('Build Scenarios'!$B$1:$B$510 = $Q80), 0), MATCH(Y$12, 'Build Scenarios'!$D$5:$O$5, 0))
* INDEX('Cost Data'!$N$1:$U$500, MATCH(1, ('Cost Data'!$B$1:$B$500 = $Q80) * ('Cost Data'!$C$1:$C$500 = $R80), 0), MATCH($C80, 'Cost Data'!$N$12:$U$12, 0)), 0)</f>
        <v>0</v>
      </c>
      <c r="Z80" s="4" cm="1">
        <f t="array" aca="1" ref="Z80" ca="1">IFERROR(INDEX('Build Scenarios'!$D$1:$O$510, MATCH(1, ('Build Scenarios'!$C$1:$C$510= $C80) * ('Build Scenarios'!$B$1:$B$510 = $Q80), 0), MATCH(Z$12, 'Build Scenarios'!$D$5:$O$5, 0))
* INDEX('Cost Data'!$N$1:$U$500, MATCH(1, ('Cost Data'!$B$1:$B$500 = $Q80) * ('Cost Data'!$C$1:$C$500 = $R80), 0), MATCH($C80, 'Cost Data'!$N$12:$U$12, 0)), 0)</f>
        <v>0</v>
      </c>
      <c r="AA80" s="4" cm="1">
        <f t="array" aca="1" ref="AA80" ca="1">IFERROR(INDEX('Build Scenarios'!$D$1:$O$510, MATCH(1, ('Build Scenarios'!$C$1:$C$510= $C80) * ('Build Scenarios'!$B$1:$B$510 = $Q80), 0), MATCH(AA$12, 'Build Scenarios'!$D$5:$O$5, 0))
* INDEX('Cost Data'!$N$1:$U$500, MATCH(1, ('Cost Data'!$B$1:$B$500 = $Q80) * ('Cost Data'!$C$1:$C$500 = $R80), 0), MATCH($C80, 'Cost Data'!$N$12:$U$12, 0)), 0)</f>
        <v>0</v>
      </c>
      <c r="AB80" s="4" cm="1">
        <f t="array" aca="1" ref="AB80" ca="1">IFERROR(INDEX('Build Scenarios'!$D$1:$O$510, MATCH(1, ('Build Scenarios'!$C$1:$C$510= $C80) * ('Build Scenarios'!$B$1:$B$510 = $Q80), 0), MATCH(AB$12, 'Build Scenarios'!$D$5:$O$5, 0))
* INDEX('Cost Data'!$N$1:$U$500, MATCH(1, ('Cost Data'!$B$1:$B$500 = $Q80) * ('Cost Data'!$C$1:$C$500 = $R80), 0), MATCH($C80, 'Cost Data'!$N$12:$U$12, 0)), 0)</f>
        <v>0</v>
      </c>
      <c r="AC80" s="4" cm="1">
        <f t="array" aca="1" ref="AC80" ca="1">IFERROR(INDEX('Build Scenarios'!$D$1:$O$510, MATCH(1, ('Build Scenarios'!$C$1:$C$510= $C80) * ('Build Scenarios'!$B$1:$B$510 = $Q80), 0), MATCH(AC$12, 'Build Scenarios'!$D$5:$O$5, 0))
* INDEX('Cost Data'!$N$1:$U$500, MATCH(1, ('Cost Data'!$B$1:$B$500 = $Q80) * ('Cost Data'!$C$1:$C$500 = $R80), 0), MATCH($C80, 'Cost Data'!$N$12:$U$12, 0)), 0)</f>
        <v>0</v>
      </c>
      <c r="AD80" s="4" cm="1">
        <f t="array" aca="1" ref="AD80" ca="1">IFERROR(INDEX('Build Scenarios'!$D$1:$O$510, MATCH(1, ('Build Scenarios'!$C$1:$C$510= $C80) * ('Build Scenarios'!$B$1:$B$510 = $Q80), 0), MATCH(AD$12, 'Build Scenarios'!$D$5:$O$5, 0))
* INDEX('Cost Data'!$N$1:$U$500, MATCH(1, ('Cost Data'!$B$1:$B$500 = $Q80) * ('Cost Data'!$C$1:$C$500 = $R80), 0), MATCH($C80, 'Cost Data'!$N$12:$U$12, 0)), 0)</f>
        <v>0</v>
      </c>
      <c r="AF80" s="11" t="str">
        <f t="shared" ref="AF80:AF86" si="44">AF79</f>
        <v>Humboldt Bay</v>
      </c>
      <c r="AG80" s="11" cm="1">
        <f t="array" aca="1" ref="AG80" ca="1">INDEX('Cost Scenario Settings'!$D$32:$L$101, MATCH(1, ('Cost Scenario Settings'!$C$32:$C$101 = $B80) * ('Cost Scenario Settings'!$B$32:$B$101 = AF80), 0), MATCH($C80, 'Cost Scenario Settings'!$D$31:$L$31, 0))</f>
        <v>0</v>
      </c>
      <c r="AH80" s="4" cm="1">
        <f t="array" aca="1" ref="AH80" ca="1">IFERROR(INDEX('Build Scenarios'!$D$1:$O$510, MATCH(1, ('Build Scenarios'!$C$1:$C$510= $C80) * ('Build Scenarios'!$B$1:$B$510 = $AF80), 0), MATCH(AH$12, 'Build Scenarios'!$D$5:$O$5, 0))
* INDEX('Cost Data'!$N$1:$U$500, MATCH(1, ('Cost Data'!$B$1:$B$500 = $AF80) * ('Cost Data'!$C$1:$C$500 = $AG80), 0), MATCH($C80, 'Cost Data'!$N$12:$U$12, 0)), 0)</f>
        <v>0</v>
      </c>
      <c r="AI80" s="4" cm="1">
        <f t="array" aca="1" ref="AI80" ca="1">IFERROR(INDEX('Build Scenarios'!$D$1:$O$510, MATCH(1, ('Build Scenarios'!$C$1:$C$510= $C80) * ('Build Scenarios'!$B$1:$B$510 = $AF80), 0), MATCH(AI$12, 'Build Scenarios'!$D$5:$O$5, 0))
* INDEX('Cost Data'!$N$1:$U$500, MATCH(1, ('Cost Data'!$B$1:$B$500 = $AF80) * ('Cost Data'!$C$1:$C$500 = $AG80), 0), MATCH($C80, 'Cost Data'!$N$12:$U$12, 0)), 0)</f>
        <v>0</v>
      </c>
      <c r="AJ80" s="4" cm="1">
        <f t="array" aca="1" ref="AJ80" ca="1">IFERROR(INDEX('Build Scenarios'!$D$1:$O$510, MATCH(1, ('Build Scenarios'!$C$1:$C$510= $C80) * ('Build Scenarios'!$B$1:$B$510 = $AF80), 0), MATCH(AJ$12, 'Build Scenarios'!$D$5:$O$5, 0))
* INDEX('Cost Data'!$N$1:$U$500, MATCH(1, ('Cost Data'!$B$1:$B$500 = $AF80) * ('Cost Data'!$C$1:$C$500 = $AG80), 0), MATCH($C80, 'Cost Data'!$N$12:$U$12, 0)), 0)</f>
        <v>0</v>
      </c>
      <c r="AK80" s="4" cm="1">
        <f t="array" aca="1" ref="AK80" ca="1">IFERROR(INDEX('Build Scenarios'!$D$1:$O$510, MATCH(1, ('Build Scenarios'!$C$1:$C$510= $C80) * ('Build Scenarios'!$B$1:$B$510 = $AF80), 0), MATCH(AK$12, 'Build Scenarios'!$D$5:$O$5, 0))
* INDEX('Cost Data'!$N$1:$U$500, MATCH(1, ('Cost Data'!$B$1:$B$500 = $AF80) * ('Cost Data'!$C$1:$C$500 = $AG80), 0), MATCH($C80, 'Cost Data'!$N$12:$U$12, 0)), 0)</f>
        <v>0</v>
      </c>
      <c r="AL80" s="4" cm="1">
        <f t="array" aca="1" ref="AL80" ca="1">IFERROR(INDEX('Build Scenarios'!$D$1:$O$510, MATCH(1, ('Build Scenarios'!$C$1:$C$510= $C80) * ('Build Scenarios'!$B$1:$B$510 = $AF80), 0), MATCH(AL$12, 'Build Scenarios'!$D$5:$O$5, 0))
* INDEX('Cost Data'!$N$1:$U$500, MATCH(1, ('Cost Data'!$B$1:$B$500 = $AF80) * ('Cost Data'!$C$1:$C$500 = $AG80), 0), MATCH($C80, 'Cost Data'!$N$12:$U$12, 0)), 0)</f>
        <v>0</v>
      </c>
      <c r="AM80" s="4" cm="1">
        <f t="array" aca="1" ref="AM80" ca="1">IFERROR(INDEX('Build Scenarios'!$D$1:$O$510, MATCH(1, ('Build Scenarios'!$C$1:$C$510= $C80) * ('Build Scenarios'!$B$1:$B$510 = $AF80), 0), MATCH(AM$12, 'Build Scenarios'!$D$5:$O$5, 0))
* INDEX('Cost Data'!$N$1:$U$500, MATCH(1, ('Cost Data'!$B$1:$B$500 = $AF80) * ('Cost Data'!$C$1:$C$500 = $AG80), 0), MATCH($C80, 'Cost Data'!$N$12:$U$12, 0)), 0)</f>
        <v>0</v>
      </c>
      <c r="AN80" s="4" cm="1">
        <f t="array" aca="1" ref="AN80" ca="1">IFERROR(INDEX('Build Scenarios'!$D$1:$O$510, MATCH(1, ('Build Scenarios'!$C$1:$C$510= $C80) * ('Build Scenarios'!$B$1:$B$510 = $AF80), 0), MATCH(AN$12, 'Build Scenarios'!$D$5:$O$5, 0))
* INDEX('Cost Data'!$N$1:$U$500, MATCH(1, ('Cost Data'!$B$1:$B$500 = $AF80) * ('Cost Data'!$C$1:$C$500 = $AG80), 0), MATCH($C80, 'Cost Data'!$N$12:$U$12, 0)), 0)</f>
        <v>0</v>
      </c>
      <c r="AO80" s="4" cm="1">
        <f t="array" aca="1" ref="AO80" ca="1">IFERROR(INDEX('Build Scenarios'!$D$1:$O$510, MATCH(1, ('Build Scenarios'!$C$1:$C$510= $C80) * ('Build Scenarios'!$B$1:$B$510 = $AF80), 0), MATCH(AO$12, 'Build Scenarios'!$D$5:$O$5, 0))
* INDEX('Cost Data'!$N$1:$U$500, MATCH(1, ('Cost Data'!$B$1:$B$500 = $AF80) * ('Cost Data'!$C$1:$C$500 = $AG80), 0), MATCH($C80, 'Cost Data'!$N$12:$U$12, 0)), 0)</f>
        <v>0</v>
      </c>
      <c r="AP80" s="4" cm="1">
        <f t="array" aca="1" ref="AP80" ca="1">IFERROR(INDEX('Build Scenarios'!$D$1:$O$510, MATCH(1, ('Build Scenarios'!$C$1:$C$510= $C80) * ('Build Scenarios'!$B$1:$B$510 = $AF80), 0), MATCH(AP$12, 'Build Scenarios'!$D$5:$O$5, 0))
* INDEX('Cost Data'!$N$1:$U$500, MATCH(1, ('Cost Data'!$B$1:$B$500 = $AF80) * ('Cost Data'!$C$1:$C$500 = $AG80), 0), MATCH($C80, 'Cost Data'!$N$12:$U$12, 0)), 0)</f>
        <v>0</v>
      </c>
      <c r="AQ80" s="4" cm="1">
        <f t="array" aca="1" ref="AQ80" ca="1">IFERROR(INDEX('Build Scenarios'!$D$1:$O$510, MATCH(1, ('Build Scenarios'!$C$1:$C$510= $C80) * ('Build Scenarios'!$B$1:$B$510 = $AF80), 0), MATCH(AQ$12, 'Build Scenarios'!$D$5:$O$5, 0))
* INDEX('Cost Data'!$N$1:$U$500, MATCH(1, ('Cost Data'!$B$1:$B$500 = $AF80) * ('Cost Data'!$C$1:$C$500 = $AG80), 0), MATCH($C80, 'Cost Data'!$N$12:$U$12, 0)), 0)</f>
        <v>0</v>
      </c>
      <c r="AR80" s="4" cm="1">
        <f t="array" aca="1" ref="AR80" ca="1">IFERROR(INDEX('Build Scenarios'!$D$1:$O$510, MATCH(1, ('Build Scenarios'!$C$1:$C$510= $C80) * ('Build Scenarios'!$B$1:$B$510 = $AF80), 0), MATCH(AR$12, 'Build Scenarios'!$D$5:$O$5, 0))
* INDEX('Cost Data'!$N$1:$U$500, MATCH(1, ('Cost Data'!$B$1:$B$500 = $AF80) * ('Cost Data'!$C$1:$C$500 = $AG80), 0), MATCH($C80, 'Cost Data'!$N$12:$U$12, 0)), 0)</f>
        <v>0</v>
      </c>
      <c r="AS80" s="4" cm="1">
        <f t="array" aca="1" ref="AS80" ca="1">IFERROR(INDEX('Build Scenarios'!$D$1:$O$510, MATCH(1, ('Build Scenarios'!$C$1:$C$510= $C80) * ('Build Scenarios'!$B$1:$B$510 = $AF80), 0), MATCH(AS$12, 'Build Scenarios'!$D$5:$O$5, 0))
* INDEX('Cost Data'!$N$1:$U$500, MATCH(1, ('Cost Data'!$B$1:$B$500 = $AF80) * ('Cost Data'!$C$1:$C$500 = $AG80), 0), MATCH($C80, 'Cost Data'!$N$12:$U$12, 0)), 0)</f>
        <v>0</v>
      </c>
      <c r="AU80" s="11" t="str">
        <f t="shared" ref="AU80:AU86" si="45">AU79</f>
        <v>Del Norte</v>
      </c>
      <c r="AV80" s="11" cm="1">
        <f t="array" aca="1" ref="AV80" ca="1">INDEX('Cost Scenario Settings'!$D$32:$L$101, MATCH(1, ('Cost Scenario Settings'!$C$32:$C$101 = $B80) * ('Cost Scenario Settings'!$B$32:$B$101 = AU80), 0), MATCH($C80, 'Cost Scenario Settings'!$D$31:$L$31, 0))</f>
        <v>0</v>
      </c>
      <c r="AW80" s="4" cm="1">
        <f t="array" aca="1" ref="AW80" ca="1">IFERROR(INDEX('Build Scenarios'!$D$1:$O$510, MATCH(1, ('Build Scenarios'!$C$1:$C$510= $C80) * ('Build Scenarios'!$B$1:$B$510 = $AU80), 0), MATCH(AW$12, 'Build Scenarios'!$D$5:$O$5, 0))
* INDEX('Cost Data'!$N$1:$U$500, MATCH(1, ('Cost Data'!$B$1:$B$500 = $AU80) * ('Cost Data'!$C$1:$C$500 = $AV80), 0), MATCH($C80, 'Cost Data'!$N$12:$U$12, 0)), 0)</f>
        <v>0</v>
      </c>
      <c r="AX80" s="4" cm="1">
        <f t="array" aca="1" ref="AX80" ca="1">IFERROR(INDEX('Build Scenarios'!$D$1:$O$510, MATCH(1, ('Build Scenarios'!$C$1:$C$510= $C80) * ('Build Scenarios'!$B$1:$B$510 = $AU80), 0), MATCH(AX$12, 'Build Scenarios'!$D$5:$O$5, 0))
* INDEX('Cost Data'!$N$1:$U$500, MATCH(1, ('Cost Data'!$B$1:$B$500 = $AU80) * ('Cost Data'!$C$1:$C$500 = $AV80), 0), MATCH($C80, 'Cost Data'!$N$12:$U$12, 0)), 0)</f>
        <v>0</v>
      </c>
      <c r="AY80" s="4" cm="1">
        <f t="array" aca="1" ref="AY80" ca="1">IFERROR(INDEX('Build Scenarios'!$D$1:$O$510, MATCH(1, ('Build Scenarios'!$C$1:$C$510= $C80) * ('Build Scenarios'!$B$1:$B$510 = $AU80), 0), MATCH(AY$12, 'Build Scenarios'!$D$5:$O$5, 0))
* INDEX('Cost Data'!$N$1:$U$500, MATCH(1, ('Cost Data'!$B$1:$B$500 = $AU80) * ('Cost Data'!$C$1:$C$500 = $AV80), 0), MATCH($C80, 'Cost Data'!$N$12:$U$12, 0)), 0)</f>
        <v>0</v>
      </c>
      <c r="AZ80" s="4" cm="1">
        <f t="array" aca="1" ref="AZ80" ca="1">IFERROR(INDEX('Build Scenarios'!$D$1:$O$510, MATCH(1, ('Build Scenarios'!$C$1:$C$510= $C80) * ('Build Scenarios'!$B$1:$B$510 = $AU80), 0), MATCH(AZ$12, 'Build Scenarios'!$D$5:$O$5, 0))
* INDEX('Cost Data'!$N$1:$U$500, MATCH(1, ('Cost Data'!$B$1:$B$500 = $AU80) * ('Cost Data'!$C$1:$C$500 = $AV80), 0), MATCH($C80, 'Cost Data'!$N$12:$U$12, 0)), 0)</f>
        <v>0</v>
      </c>
      <c r="BA80" s="4" cm="1">
        <f t="array" aca="1" ref="BA80" ca="1">IFERROR(INDEX('Build Scenarios'!$D$1:$O$510, MATCH(1, ('Build Scenarios'!$C$1:$C$510= $C80) * ('Build Scenarios'!$B$1:$B$510 = $AU80), 0), MATCH(BA$12, 'Build Scenarios'!$D$5:$O$5, 0))
* INDEX('Cost Data'!$N$1:$U$500, MATCH(1, ('Cost Data'!$B$1:$B$500 = $AU80) * ('Cost Data'!$C$1:$C$500 = $AV80), 0), MATCH($C80, 'Cost Data'!$N$12:$U$12, 0)), 0)</f>
        <v>0</v>
      </c>
      <c r="BB80" s="4" cm="1">
        <f t="array" aca="1" ref="BB80" ca="1">IFERROR(INDEX('Build Scenarios'!$D$1:$O$510, MATCH(1, ('Build Scenarios'!$C$1:$C$510= $C80) * ('Build Scenarios'!$B$1:$B$510 = $AU80), 0), MATCH(BB$12, 'Build Scenarios'!$D$5:$O$5, 0))
* INDEX('Cost Data'!$N$1:$U$500, MATCH(1, ('Cost Data'!$B$1:$B$500 = $AU80) * ('Cost Data'!$C$1:$C$500 = $AV80), 0), MATCH($C80, 'Cost Data'!$N$12:$U$12, 0)), 0)</f>
        <v>0</v>
      </c>
      <c r="BC80" s="4" cm="1">
        <f t="array" aca="1" ref="BC80" ca="1">IFERROR(INDEX('Build Scenarios'!$D$1:$O$510, MATCH(1, ('Build Scenarios'!$C$1:$C$510= $C80) * ('Build Scenarios'!$B$1:$B$510 = $AU80), 0), MATCH(BC$12, 'Build Scenarios'!$D$5:$O$5, 0))
* INDEX('Cost Data'!$N$1:$U$500, MATCH(1, ('Cost Data'!$B$1:$B$500 = $AU80) * ('Cost Data'!$C$1:$C$500 = $AV80), 0), MATCH($C80, 'Cost Data'!$N$12:$U$12, 0)), 0)</f>
        <v>0</v>
      </c>
      <c r="BD80" s="4" cm="1">
        <f t="array" aca="1" ref="BD80" ca="1">IFERROR(INDEX('Build Scenarios'!$D$1:$O$510, MATCH(1, ('Build Scenarios'!$C$1:$C$510= $C80) * ('Build Scenarios'!$B$1:$B$510 = $AU80), 0), MATCH(BD$12, 'Build Scenarios'!$D$5:$O$5, 0))
* INDEX('Cost Data'!$N$1:$U$500, MATCH(1, ('Cost Data'!$B$1:$B$500 = $AU80) * ('Cost Data'!$C$1:$C$500 = $AV80), 0), MATCH($C80, 'Cost Data'!$N$12:$U$12, 0)), 0)</f>
        <v>0</v>
      </c>
      <c r="BE80" s="4" cm="1">
        <f t="array" aca="1" ref="BE80" ca="1">IFERROR(INDEX('Build Scenarios'!$D$1:$O$510, MATCH(1, ('Build Scenarios'!$C$1:$C$510= $C80) * ('Build Scenarios'!$B$1:$B$510 = $AU80), 0), MATCH(BE$12, 'Build Scenarios'!$D$5:$O$5, 0))
* INDEX('Cost Data'!$N$1:$U$500, MATCH(1, ('Cost Data'!$B$1:$B$500 = $AU80) * ('Cost Data'!$C$1:$C$500 = $AV80), 0), MATCH($C80, 'Cost Data'!$N$12:$U$12, 0)), 0)</f>
        <v>0</v>
      </c>
      <c r="BF80" s="4" cm="1">
        <f t="array" aca="1" ref="BF80" ca="1">IFERROR(INDEX('Build Scenarios'!$D$1:$O$510, MATCH(1, ('Build Scenarios'!$C$1:$C$510= $C80) * ('Build Scenarios'!$B$1:$B$510 = $AU80), 0), MATCH(BF$12, 'Build Scenarios'!$D$5:$O$5, 0))
* INDEX('Cost Data'!$N$1:$U$500, MATCH(1, ('Cost Data'!$B$1:$B$500 = $AU80) * ('Cost Data'!$C$1:$C$500 = $AV80), 0), MATCH($C80, 'Cost Data'!$N$12:$U$12, 0)), 0)</f>
        <v>0</v>
      </c>
      <c r="BG80" s="4" cm="1">
        <f t="array" aca="1" ref="BG80" ca="1">IFERROR(INDEX('Build Scenarios'!$D$1:$O$510, MATCH(1, ('Build Scenarios'!$C$1:$C$510= $C80) * ('Build Scenarios'!$B$1:$B$510 = $AU80), 0), MATCH(BG$12, 'Build Scenarios'!$D$5:$O$5, 0))
* INDEX('Cost Data'!$N$1:$U$500, MATCH(1, ('Cost Data'!$B$1:$B$500 = $AU80) * ('Cost Data'!$C$1:$C$500 = $AV80), 0), MATCH($C80, 'Cost Data'!$N$12:$U$12, 0)), 0)</f>
        <v>0</v>
      </c>
      <c r="BH80" s="4" cm="1">
        <f t="array" aca="1" ref="BH80" ca="1">IFERROR(INDEX('Build Scenarios'!$D$1:$O$510, MATCH(1, ('Build Scenarios'!$C$1:$C$510= $C80) * ('Build Scenarios'!$B$1:$B$510 = $AU80), 0), MATCH(BH$12, 'Build Scenarios'!$D$5:$O$5, 0))
* INDEX('Cost Data'!$N$1:$U$500, MATCH(1, ('Cost Data'!$B$1:$B$500 = $AU80) * ('Cost Data'!$C$1:$C$500 = $AV80), 0), MATCH($C80, 'Cost Data'!$N$12:$U$12, 0)), 0)</f>
        <v>0</v>
      </c>
      <c r="BJ80" s="11" t="str">
        <f t="shared" ref="BJ80:BJ86" si="46">BJ79</f>
        <v>Cape Mendocino</v>
      </c>
      <c r="BK80" s="11" cm="1">
        <f t="array" aca="1" ref="BK80" ca="1">INDEX('Cost Scenario Settings'!$D$32:$L$101, MATCH(1, ('Cost Scenario Settings'!$C$32:$C$101 = $B80) * ('Cost Scenario Settings'!$B$32:$B$101 = BJ80), 0), MATCH($C80, 'Cost Scenario Settings'!$D$31:$L$31, 0))</f>
        <v>0</v>
      </c>
      <c r="BL80" s="4" cm="1">
        <f t="array" aca="1" ref="BL80" ca="1">IFERROR(INDEX('Build Scenarios'!$D$1:$O$510, MATCH(1, ('Build Scenarios'!$C$1:$C$510= $C80) * ('Build Scenarios'!$B$1:$B$510 = $BJ80), 0), MATCH(BL$12, 'Build Scenarios'!$D$5:$O$5, 0))
* INDEX('Cost Data'!$N$1:$U$500, MATCH(1, ('Cost Data'!$B$1:$B$500 = $BJ80) * ('Cost Data'!$C$1:$C$500 = $BK80), 0), MATCH($C80, 'Cost Data'!$N$12:$U$12, 0)), 0)</f>
        <v>0</v>
      </c>
      <c r="BM80" s="4" cm="1">
        <f t="array" aca="1" ref="BM80" ca="1">IFERROR(INDEX('Build Scenarios'!$D$1:$O$510, MATCH(1, ('Build Scenarios'!$C$1:$C$510= $C80) * ('Build Scenarios'!$B$1:$B$510 = $BJ80), 0), MATCH(BM$12, 'Build Scenarios'!$D$5:$O$5, 0))
* INDEX('Cost Data'!$N$1:$U$500, MATCH(1, ('Cost Data'!$B$1:$B$500 = $BJ80) * ('Cost Data'!$C$1:$C$500 = $BK80), 0), MATCH($C80, 'Cost Data'!$N$12:$U$12, 0)), 0)</f>
        <v>0</v>
      </c>
      <c r="BN80" s="4" cm="1">
        <f t="array" aca="1" ref="BN80" ca="1">IFERROR(INDEX('Build Scenarios'!$D$1:$O$510, MATCH(1, ('Build Scenarios'!$C$1:$C$510= $C80) * ('Build Scenarios'!$B$1:$B$510 = $BJ80), 0), MATCH(BN$12, 'Build Scenarios'!$D$5:$O$5, 0))
* INDEX('Cost Data'!$N$1:$U$500, MATCH(1, ('Cost Data'!$B$1:$B$500 = $BJ80) * ('Cost Data'!$C$1:$C$500 = $BK80), 0), MATCH($C80, 'Cost Data'!$N$12:$U$12, 0)), 0)</f>
        <v>0</v>
      </c>
      <c r="BO80" s="4" cm="1">
        <f t="array" aca="1" ref="BO80" ca="1">IFERROR(INDEX('Build Scenarios'!$D$1:$O$510, MATCH(1, ('Build Scenarios'!$C$1:$C$510= $C80) * ('Build Scenarios'!$B$1:$B$510 = $BJ80), 0), MATCH(BO$12, 'Build Scenarios'!$D$5:$O$5, 0))
* INDEX('Cost Data'!$N$1:$U$500, MATCH(1, ('Cost Data'!$B$1:$B$500 = $BJ80) * ('Cost Data'!$C$1:$C$500 = $BK80), 0), MATCH($C80, 'Cost Data'!$N$12:$U$12, 0)), 0)</f>
        <v>0</v>
      </c>
      <c r="BP80" s="4" cm="1">
        <f t="array" aca="1" ref="BP80" ca="1">IFERROR(INDEX('Build Scenarios'!$D$1:$O$510, MATCH(1, ('Build Scenarios'!$C$1:$C$510= $C80) * ('Build Scenarios'!$B$1:$B$510 = $BJ80), 0), MATCH(BP$12, 'Build Scenarios'!$D$5:$O$5, 0))
* INDEX('Cost Data'!$N$1:$U$500, MATCH(1, ('Cost Data'!$B$1:$B$500 = $BJ80) * ('Cost Data'!$C$1:$C$500 = $BK80), 0), MATCH($C80, 'Cost Data'!$N$12:$U$12, 0)), 0)</f>
        <v>0</v>
      </c>
      <c r="BQ80" s="4" cm="1">
        <f t="array" aca="1" ref="BQ80" ca="1">IFERROR(INDEX('Build Scenarios'!$D$1:$O$510, MATCH(1, ('Build Scenarios'!$C$1:$C$510= $C80) * ('Build Scenarios'!$B$1:$B$510 = $BJ80), 0), MATCH(BQ$12, 'Build Scenarios'!$D$5:$O$5, 0))
* INDEX('Cost Data'!$N$1:$U$500, MATCH(1, ('Cost Data'!$B$1:$B$500 = $BJ80) * ('Cost Data'!$C$1:$C$500 = $BK80), 0), MATCH($C80, 'Cost Data'!$N$12:$U$12, 0)), 0)</f>
        <v>0</v>
      </c>
      <c r="BR80" s="4" cm="1">
        <f t="array" aca="1" ref="BR80" ca="1">IFERROR(INDEX('Build Scenarios'!$D$1:$O$510, MATCH(1, ('Build Scenarios'!$C$1:$C$510= $C80) * ('Build Scenarios'!$B$1:$B$510 = $BJ80), 0), MATCH(BR$12, 'Build Scenarios'!$D$5:$O$5, 0))
* INDEX('Cost Data'!$N$1:$U$500, MATCH(1, ('Cost Data'!$B$1:$B$500 = $BJ80) * ('Cost Data'!$C$1:$C$500 = $BK80), 0), MATCH($C80, 'Cost Data'!$N$12:$U$12, 0)), 0)</f>
        <v>0</v>
      </c>
      <c r="BS80" s="4" cm="1">
        <f t="array" aca="1" ref="BS80" ca="1">IFERROR(INDEX('Build Scenarios'!$D$1:$O$510, MATCH(1, ('Build Scenarios'!$C$1:$C$510= $C80) * ('Build Scenarios'!$B$1:$B$510 = $BJ80), 0), MATCH(BS$12, 'Build Scenarios'!$D$5:$O$5, 0))
* INDEX('Cost Data'!$N$1:$U$500, MATCH(1, ('Cost Data'!$B$1:$B$500 = $BJ80) * ('Cost Data'!$C$1:$C$500 = $BK80), 0), MATCH($C80, 'Cost Data'!$N$12:$U$12, 0)), 0)</f>
        <v>0</v>
      </c>
      <c r="BT80" s="4" cm="1">
        <f t="array" aca="1" ref="BT80" ca="1">IFERROR(INDEX('Build Scenarios'!$D$1:$O$510, MATCH(1, ('Build Scenarios'!$C$1:$C$510= $C80) * ('Build Scenarios'!$B$1:$B$510 = $BJ80), 0), MATCH(BT$12, 'Build Scenarios'!$D$5:$O$5, 0))
* INDEX('Cost Data'!$N$1:$U$500, MATCH(1, ('Cost Data'!$B$1:$B$500 = $BJ80) * ('Cost Data'!$C$1:$C$500 = $BK80), 0), MATCH($C80, 'Cost Data'!$N$12:$U$12, 0)), 0)</f>
        <v>0</v>
      </c>
      <c r="BU80" s="4" cm="1">
        <f t="array" aca="1" ref="BU80" ca="1">IFERROR(INDEX('Build Scenarios'!$D$1:$O$510, MATCH(1, ('Build Scenarios'!$C$1:$C$510= $C80) * ('Build Scenarios'!$B$1:$B$510 = $BJ80), 0), MATCH(BU$12, 'Build Scenarios'!$D$5:$O$5, 0))
* INDEX('Cost Data'!$N$1:$U$500, MATCH(1, ('Cost Data'!$B$1:$B$500 = $BJ80) * ('Cost Data'!$C$1:$C$500 = $BK80), 0), MATCH($C80, 'Cost Data'!$N$12:$U$12, 0)), 0)</f>
        <v>0</v>
      </c>
      <c r="BV80" s="4" cm="1">
        <f t="array" aca="1" ref="BV80" ca="1">IFERROR(INDEX('Build Scenarios'!$D$1:$O$510, MATCH(1, ('Build Scenarios'!$C$1:$C$510= $C80) * ('Build Scenarios'!$B$1:$B$510 = $BJ80), 0), MATCH(BV$12, 'Build Scenarios'!$D$5:$O$5, 0))
* INDEX('Cost Data'!$N$1:$U$500, MATCH(1, ('Cost Data'!$B$1:$B$500 = $BJ80) * ('Cost Data'!$C$1:$C$500 = $BK80), 0), MATCH($C80, 'Cost Data'!$N$12:$U$12, 0)), 0)</f>
        <v>0</v>
      </c>
      <c r="BW80" s="4" cm="1">
        <f t="array" aca="1" ref="BW80" ca="1">IFERROR(INDEX('Build Scenarios'!$D$1:$O$510, MATCH(1, ('Build Scenarios'!$C$1:$C$510= $C80) * ('Build Scenarios'!$B$1:$B$510 = $BJ80), 0), MATCH(BW$12, 'Build Scenarios'!$D$5:$O$5, 0))
* INDEX('Cost Data'!$N$1:$U$500, MATCH(1, ('Cost Data'!$B$1:$B$500 = $BJ80) * ('Cost Data'!$C$1:$C$500 = $BK80), 0), MATCH($C80, 'Cost Data'!$N$12:$U$12, 0)), 0)</f>
        <v>0</v>
      </c>
    </row>
    <row r="81" spans="2:75" x14ac:dyDescent="0.2">
      <c r="B81" s="11">
        <f t="shared" ca="1" si="42"/>
        <v>0</v>
      </c>
      <c r="C81" s="8" t="s">
        <v>57</v>
      </c>
      <c r="D81" s="4">
        <f t="shared" ca="1" si="41"/>
        <v>0</v>
      </c>
      <c r="E81" s="4">
        <f t="shared" ca="1" si="41"/>
        <v>0</v>
      </c>
      <c r="F81" s="4">
        <f t="shared" ca="1" si="41"/>
        <v>0</v>
      </c>
      <c r="G81" s="4">
        <f t="shared" ca="1" si="41"/>
        <v>0</v>
      </c>
      <c r="H81" s="4">
        <f t="shared" ca="1" si="41"/>
        <v>0</v>
      </c>
      <c r="I81" s="4">
        <f t="shared" ca="1" si="41"/>
        <v>0</v>
      </c>
      <c r="J81" s="4">
        <f t="shared" ca="1" si="41"/>
        <v>0</v>
      </c>
      <c r="K81" s="4">
        <f t="shared" ca="1" si="41"/>
        <v>0</v>
      </c>
      <c r="L81" s="4">
        <f t="shared" ca="1" si="41"/>
        <v>0</v>
      </c>
      <c r="M81" s="4">
        <f t="shared" ca="1" si="41"/>
        <v>0</v>
      </c>
      <c r="N81" s="4">
        <f t="shared" ca="1" si="41"/>
        <v>0</v>
      </c>
      <c r="O81" s="4">
        <f t="shared" ca="1" si="41"/>
        <v>0</v>
      </c>
      <c r="Q81" s="11" t="str">
        <f t="shared" si="43"/>
        <v>Morro Bay</v>
      </c>
      <c r="R81" s="11" cm="1">
        <f t="array" aca="1" ref="R81" ca="1">INDEX('Cost Scenario Settings'!$D$32:$L$101, MATCH(1, ('Cost Scenario Settings'!$C$32:$C$101 = $B81) * ('Cost Scenario Settings'!$B$32:$B$101 = Q81), 0), MATCH($C81, 'Cost Scenario Settings'!$D$31:$L$31, 0))</f>
        <v>0</v>
      </c>
      <c r="S81" s="4" cm="1">
        <f t="array" aca="1" ref="S81" ca="1">IFERROR(INDEX('Build Scenarios'!$D$1:$O$510, MATCH(1, ('Build Scenarios'!$C$1:$C$510= $C81) * ('Build Scenarios'!$B$1:$B$510 = $Q81), 0), MATCH(S$12, 'Build Scenarios'!$D$5:$O$5, 0))
* INDEX('Cost Data'!$N$1:$U$500, MATCH(1, ('Cost Data'!$B$1:$B$500 = $Q81) * ('Cost Data'!$C$1:$C$500 = $R81), 0), MATCH($C81, 'Cost Data'!$N$12:$U$12, 0)), 0)</f>
        <v>0</v>
      </c>
      <c r="T81" s="4" cm="1">
        <f t="array" aca="1" ref="T81" ca="1">IFERROR(INDEX('Build Scenarios'!$D$1:$O$510, MATCH(1, ('Build Scenarios'!$C$1:$C$510= $C81) * ('Build Scenarios'!$B$1:$B$510 = $Q81), 0), MATCH(T$12, 'Build Scenarios'!$D$5:$O$5, 0))
* INDEX('Cost Data'!$N$1:$U$500, MATCH(1, ('Cost Data'!$B$1:$B$500 = $Q81) * ('Cost Data'!$C$1:$C$500 = $R81), 0), MATCH($C81, 'Cost Data'!$N$12:$U$12, 0)), 0)</f>
        <v>0</v>
      </c>
      <c r="U81" s="4" cm="1">
        <f t="array" aca="1" ref="U81" ca="1">IFERROR(INDEX('Build Scenarios'!$D$1:$O$510, MATCH(1, ('Build Scenarios'!$C$1:$C$510= $C81) * ('Build Scenarios'!$B$1:$B$510 = $Q81), 0), MATCH(U$12, 'Build Scenarios'!$D$5:$O$5, 0))
* INDEX('Cost Data'!$N$1:$U$500, MATCH(1, ('Cost Data'!$B$1:$B$500 = $Q81) * ('Cost Data'!$C$1:$C$500 = $R81), 0), MATCH($C81, 'Cost Data'!$N$12:$U$12, 0)), 0)</f>
        <v>0</v>
      </c>
      <c r="V81" s="4" cm="1">
        <f t="array" aca="1" ref="V81" ca="1">IFERROR(INDEX('Build Scenarios'!$D$1:$O$510, MATCH(1, ('Build Scenarios'!$C$1:$C$510= $C81) * ('Build Scenarios'!$B$1:$B$510 = $Q81), 0), MATCH(V$12, 'Build Scenarios'!$D$5:$O$5, 0))
* INDEX('Cost Data'!$N$1:$U$500, MATCH(1, ('Cost Data'!$B$1:$B$500 = $Q81) * ('Cost Data'!$C$1:$C$500 = $R81), 0), MATCH($C81, 'Cost Data'!$N$12:$U$12, 0)), 0)</f>
        <v>0</v>
      </c>
      <c r="W81" s="4" cm="1">
        <f t="array" aca="1" ref="W81" ca="1">IFERROR(INDEX('Build Scenarios'!$D$1:$O$510, MATCH(1, ('Build Scenarios'!$C$1:$C$510= $C81) * ('Build Scenarios'!$B$1:$B$510 = $Q81), 0), MATCH(W$12, 'Build Scenarios'!$D$5:$O$5, 0))
* INDEX('Cost Data'!$N$1:$U$500, MATCH(1, ('Cost Data'!$B$1:$B$500 = $Q81) * ('Cost Data'!$C$1:$C$500 = $R81), 0), MATCH($C81, 'Cost Data'!$N$12:$U$12, 0)), 0)</f>
        <v>0</v>
      </c>
      <c r="X81" s="4" cm="1">
        <f t="array" aca="1" ref="X81" ca="1">IFERROR(INDEX('Build Scenarios'!$D$1:$O$510, MATCH(1, ('Build Scenarios'!$C$1:$C$510= $C81) * ('Build Scenarios'!$B$1:$B$510 = $Q81), 0), MATCH(X$12, 'Build Scenarios'!$D$5:$O$5, 0))
* INDEX('Cost Data'!$N$1:$U$500, MATCH(1, ('Cost Data'!$B$1:$B$500 = $Q81) * ('Cost Data'!$C$1:$C$500 = $R81), 0), MATCH($C81, 'Cost Data'!$N$12:$U$12, 0)), 0)</f>
        <v>0</v>
      </c>
      <c r="Y81" s="4" cm="1">
        <f t="array" aca="1" ref="Y81" ca="1">IFERROR(INDEX('Build Scenarios'!$D$1:$O$510, MATCH(1, ('Build Scenarios'!$C$1:$C$510= $C81) * ('Build Scenarios'!$B$1:$B$510 = $Q81), 0), MATCH(Y$12, 'Build Scenarios'!$D$5:$O$5, 0))
* INDEX('Cost Data'!$N$1:$U$500, MATCH(1, ('Cost Data'!$B$1:$B$500 = $Q81) * ('Cost Data'!$C$1:$C$500 = $R81), 0), MATCH($C81, 'Cost Data'!$N$12:$U$12, 0)), 0)</f>
        <v>0</v>
      </c>
      <c r="Z81" s="4" cm="1">
        <f t="array" aca="1" ref="Z81" ca="1">IFERROR(INDEX('Build Scenarios'!$D$1:$O$510, MATCH(1, ('Build Scenarios'!$C$1:$C$510= $C81) * ('Build Scenarios'!$B$1:$B$510 = $Q81), 0), MATCH(Z$12, 'Build Scenarios'!$D$5:$O$5, 0))
* INDEX('Cost Data'!$N$1:$U$500, MATCH(1, ('Cost Data'!$B$1:$B$500 = $Q81) * ('Cost Data'!$C$1:$C$500 = $R81), 0), MATCH($C81, 'Cost Data'!$N$12:$U$12, 0)), 0)</f>
        <v>0</v>
      </c>
      <c r="AA81" s="4" cm="1">
        <f t="array" aca="1" ref="AA81" ca="1">IFERROR(INDEX('Build Scenarios'!$D$1:$O$510, MATCH(1, ('Build Scenarios'!$C$1:$C$510= $C81) * ('Build Scenarios'!$B$1:$B$510 = $Q81), 0), MATCH(AA$12, 'Build Scenarios'!$D$5:$O$5, 0))
* INDEX('Cost Data'!$N$1:$U$500, MATCH(1, ('Cost Data'!$B$1:$B$500 = $Q81) * ('Cost Data'!$C$1:$C$500 = $R81), 0), MATCH($C81, 'Cost Data'!$N$12:$U$12, 0)), 0)</f>
        <v>0</v>
      </c>
      <c r="AB81" s="4" cm="1">
        <f t="array" aca="1" ref="AB81" ca="1">IFERROR(INDEX('Build Scenarios'!$D$1:$O$510, MATCH(1, ('Build Scenarios'!$C$1:$C$510= $C81) * ('Build Scenarios'!$B$1:$B$510 = $Q81), 0), MATCH(AB$12, 'Build Scenarios'!$D$5:$O$5, 0))
* INDEX('Cost Data'!$N$1:$U$500, MATCH(1, ('Cost Data'!$B$1:$B$500 = $Q81) * ('Cost Data'!$C$1:$C$500 = $R81), 0), MATCH($C81, 'Cost Data'!$N$12:$U$12, 0)), 0)</f>
        <v>0</v>
      </c>
      <c r="AC81" s="4" cm="1">
        <f t="array" aca="1" ref="AC81" ca="1">IFERROR(INDEX('Build Scenarios'!$D$1:$O$510, MATCH(1, ('Build Scenarios'!$C$1:$C$510= $C81) * ('Build Scenarios'!$B$1:$B$510 = $Q81), 0), MATCH(AC$12, 'Build Scenarios'!$D$5:$O$5, 0))
* INDEX('Cost Data'!$N$1:$U$500, MATCH(1, ('Cost Data'!$B$1:$B$500 = $Q81) * ('Cost Data'!$C$1:$C$500 = $R81), 0), MATCH($C81, 'Cost Data'!$N$12:$U$12, 0)), 0)</f>
        <v>0</v>
      </c>
      <c r="AD81" s="4" cm="1">
        <f t="array" aca="1" ref="AD81" ca="1">IFERROR(INDEX('Build Scenarios'!$D$1:$O$510, MATCH(1, ('Build Scenarios'!$C$1:$C$510= $C81) * ('Build Scenarios'!$B$1:$B$510 = $Q81), 0), MATCH(AD$12, 'Build Scenarios'!$D$5:$O$5, 0))
* INDEX('Cost Data'!$N$1:$U$500, MATCH(1, ('Cost Data'!$B$1:$B$500 = $Q81) * ('Cost Data'!$C$1:$C$500 = $R81), 0), MATCH($C81, 'Cost Data'!$N$12:$U$12, 0)), 0)</f>
        <v>0</v>
      </c>
      <c r="AF81" s="11" t="str">
        <f t="shared" si="44"/>
        <v>Humboldt Bay</v>
      </c>
      <c r="AG81" s="11" cm="1">
        <f t="array" aca="1" ref="AG81" ca="1">INDEX('Cost Scenario Settings'!$D$32:$L$101, MATCH(1, ('Cost Scenario Settings'!$C$32:$C$101 = $B81) * ('Cost Scenario Settings'!$B$32:$B$101 = AF81), 0), MATCH($C81, 'Cost Scenario Settings'!$D$31:$L$31, 0))</f>
        <v>0</v>
      </c>
      <c r="AH81" s="4" cm="1">
        <f t="array" aca="1" ref="AH81" ca="1">IFERROR(INDEX('Build Scenarios'!$D$1:$O$510, MATCH(1, ('Build Scenarios'!$C$1:$C$510= $C81) * ('Build Scenarios'!$B$1:$B$510 = $AF81), 0), MATCH(AH$12, 'Build Scenarios'!$D$5:$O$5, 0))
* INDEX('Cost Data'!$N$1:$U$500, MATCH(1, ('Cost Data'!$B$1:$B$500 = $AF81) * ('Cost Data'!$C$1:$C$500 = $AG81), 0), MATCH($C81, 'Cost Data'!$N$12:$U$12, 0)), 0)</f>
        <v>0</v>
      </c>
      <c r="AI81" s="4" cm="1">
        <f t="array" aca="1" ref="AI81" ca="1">IFERROR(INDEX('Build Scenarios'!$D$1:$O$510, MATCH(1, ('Build Scenarios'!$C$1:$C$510= $C81) * ('Build Scenarios'!$B$1:$B$510 = $AF81), 0), MATCH(AI$12, 'Build Scenarios'!$D$5:$O$5, 0))
* INDEX('Cost Data'!$N$1:$U$500, MATCH(1, ('Cost Data'!$B$1:$B$500 = $AF81) * ('Cost Data'!$C$1:$C$500 = $AG81), 0), MATCH($C81, 'Cost Data'!$N$12:$U$12, 0)), 0)</f>
        <v>0</v>
      </c>
      <c r="AJ81" s="4" cm="1">
        <f t="array" aca="1" ref="AJ81" ca="1">IFERROR(INDEX('Build Scenarios'!$D$1:$O$510, MATCH(1, ('Build Scenarios'!$C$1:$C$510= $C81) * ('Build Scenarios'!$B$1:$B$510 = $AF81), 0), MATCH(AJ$12, 'Build Scenarios'!$D$5:$O$5, 0))
* INDEX('Cost Data'!$N$1:$U$500, MATCH(1, ('Cost Data'!$B$1:$B$500 = $AF81) * ('Cost Data'!$C$1:$C$500 = $AG81), 0), MATCH($C81, 'Cost Data'!$N$12:$U$12, 0)), 0)</f>
        <v>0</v>
      </c>
      <c r="AK81" s="4" cm="1">
        <f t="array" aca="1" ref="AK81" ca="1">IFERROR(INDEX('Build Scenarios'!$D$1:$O$510, MATCH(1, ('Build Scenarios'!$C$1:$C$510= $C81) * ('Build Scenarios'!$B$1:$B$510 = $AF81), 0), MATCH(AK$12, 'Build Scenarios'!$D$5:$O$5, 0))
* INDEX('Cost Data'!$N$1:$U$500, MATCH(1, ('Cost Data'!$B$1:$B$500 = $AF81) * ('Cost Data'!$C$1:$C$500 = $AG81), 0), MATCH($C81, 'Cost Data'!$N$12:$U$12, 0)), 0)</f>
        <v>0</v>
      </c>
      <c r="AL81" s="4" cm="1">
        <f t="array" aca="1" ref="AL81" ca="1">IFERROR(INDEX('Build Scenarios'!$D$1:$O$510, MATCH(1, ('Build Scenarios'!$C$1:$C$510= $C81) * ('Build Scenarios'!$B$1:$B$510 = $AF81), 0), MATCH(AL$12, 'Build Scenarios'!$D$5:$O$5, 0))
* INDEX('Cost Data'!$N$1:$U$500, MATCH(1, ('Cost Data'!$B$1:$B$500 = $AF81) * ('Cost Data'!$C$1:$C$500 = $AG81), 0), MATCH($C81, 'Cost Data'!$N$12:$U$12, 0)), 0)</f>
        <v>0</v>
      </c>
      <c r="AM81" s="4" cm="1">
        <f t="array" aca="1" ref="AM81" ca="1">IFERROR(INDEX('Build Scenarios'!$D$1:$O$510, MATCH(1, ('Build Scenarios'!$C$1:$C$510= $C81) * ('Build Scenarios'!$B$1:$B$510 = $AF81), 0), MATCH(AM$12, 'Build Scenarios'!$D$5:$O$5, 0))
* INDEX('Cost Data'!$N$1:$U$500, MATCH(1, ('Cost Data'!$B$1:$B$500 = $AF81) * ('Cost Data'!$C$1:$C$500 = $AG81), 0), MATCH($C81, 'Cost Data'!$N$12:$U$12, 0)), 0)</f>
        <v>0</v>
      </c>
      <c r="AN81" s="4" cm="1">
        <f t="array" aca="1" ref="AN81" ca="1">IFERROR(INDEX('Build Scenarios'!$D$1:$O$510, MATCH(1, ('Build Scenarios'!$C$1:$C$510= $C81) * ('Build Scenarios'!$B$1:$B$510 = $AF81), 0), MATCH(AN$12, 'Build Scenarios'!$D$5:$O$5, 0))
* INDEX('Cost Data'!$N$1:$U$500, MATCH(1, ('Cost Data'!$B$1:$B$500 = $AF81) * ('Cost Data'!$C$1:$C$500 = $AG81), 0), MATCH($C81, 'Cost Data'!$N$12:$U$12, 0)), 0)</f>
        <v>0</v>
      </c>
      <c r="AO81" s="4" cm="1">
        <f t="array" aca="1" ref="AO81" ca="1">IFERROR(INDEX('Build Scenarios'!$D$1:$O$510, MATCH(1, ('Build Scenarios'!$C$1:$C$510= $C81) * ('Build Scenarios'!$B$1:$B$510 = $AF81), 0), MATCH(AO$12, 'Build Scenarios'!$D$5:$O$5, 0))
* INDEX('Cost Data'!$N$1:$U$500, MATCH(1, ('Cost Data'!$B$1:$B$500 = $AF81) * ('Cost Data'!$C$1:$C$500 = $AG81), 0), MATCH($C81, 'Cost Data'!$N$12:$U$12, 0)), 0)</f>
        <v>0</v>
      </c>
      <c r="AP81" s="4" cm="1">
        <f t="array" aca="1" ref="AP81" ca="1">IFERROR(INDEX('Build Scenarios'!$D$1:$O$510, MATCH(1, ('Build Scenarios'!$C$1:$C$510= $C81) * ('Build Scenarios'!$B$1:$B$510 = $AF81), 0), MATCH(AP$12, 'Build Scenarios'!$D$5:$O$5, 0))
* INDEX('Cost Data'!$N$1:$U$500, MATCH(1, ('Cost Data'!$B$1:$B$500 = $AF81) * ('Cost Data'!$C$1:$C$500 = $AG81), 0), MATCH($C81, 'Cost Data'!$N$12:$U$12, 0)), 0)</f>
        <v>0</v>
      </c>
      <c r="AQ81" s="4" cm="1">
        <f t="array" aca="1" ref="AQ81" ca="1">IFERROR(INDEX('Build Scenarios'!$D$1:$O$510, MATCH(1, ('Build Scenarios'!$C$1:$C$510= $C81) * ('Build Scenarios'!$B$1:$B$510 = $AF81), 0), MATCH(AQ$12, 'Build Scenarios'!$D$5:$O$5, 0))
* INDEX('Cost Data'!$N$1:$U$500, MATCH(1, ('Cost Data'!$B$1:$B$500 = $AF81) * ('Cost Data'!$C$1:$C$500 = $AG81), 0), MATCH($C81, 'Cost Data'!$N$12:$U$12, 0)), 0)</f>
        <v>0</v>
      </c>
      <c r="AR81" s="4" cm="1">
        <f t="array" aca="1" ref="AR81" ca="1">IFERROR(INDEX('Build Scenarios'!$D$1:$O$510, MATCH(1, ('Build Scenarios'!$C$1:$C$510= $C81) * ('Build Scenarios'!$B$1:$B$510 = $AF81), 0), MATCH(AR$12, 'Build Scenarios'!$D$5:$O$5, 0))
* INDEX('Cost Data'!$N$1:$U$500, MATCH(1, ('Cost Data'!$B$1:$B$500 = $AF81) * ('Cost Data'!$C$1:$C$500 = $AG81), 0), MATCH($C81, 'Cost Data'!$N$12:$U$12, 0)), 0)</f>
        <v>0</v>
      </c>
      <c r="AS81" s="4" cm="1">
        <f t="array" aca="1" ref="AS81" ca="1">IFERROR(INDEX('Build Scenarios'!$D$1:$O$510, MATCH(1, ('Build Scenarios'!$C$1:$C$510= $C81) * ('Build Scenarios'!$B$1:$B$510 = $AF81), 0), MATCH(AS$12, 'Build Scenarios'!$D$5:$O$5, 0))
* INDEX('Cost Data'!$N$1:$U$500, MATCH(1, ('Cost Data'!$B$1:$B$500 = $AF81) * ('Cost Data'!$C$1:$C$500 = $AG81), 0), MATCH($C81, 'Cost Data'!$N$12:$U$12, 0)), 0)</f>
        <v>0</v>
      </c>
      <c r="AU81" s="11" t="str">
        <f t="shared" si="45"/>
        <v>Del Norte</v>
      </c>
      <c r="AV81" s="11" cm="1">
        <f t="array" aca="1" ref="AV81" ca="1">INDEX('Cost Scenario Settings'!$D$32:$L$101, MATCH(1, ('Cost Scenario Settings'!$C$32:$C$101 = $B81) * ('Cost Scenario Settings'!$B$32:$B$101 = AU81), 0), MATCH($C81, 'Cost Scenario Settings'!$D$31:$L$31, 0))</f>
        <v>0</v>
      </c>
      <c r="AW81" s="4" cm="1">
        <f t="array" aca="1" ref="AW81" ca="1">IFERROR(INDEX('Build Scenarios'!$D$1:$O$510, MATCH(1, ('Build Scenarios'!$C$1:$C$510= $C81) * ('Build Scenarios'!$B$1:$B$510 = $AU81), 0), MATCH(AW$12, 'Build Scenarios'!$D$5:$O$5, 0))
* INDEX('Cost Data'!$N$1:$U$500, MATCH(1, ('Cost Data'!$B$1:$B$500 = $AU81) * ('Cost Data'!$C$1:$C$500 = $AV81), 0), MATCH($C81, 'Cost Data'!$N$12:$U$12, 0)), 0)</f>
        <v>0</v>
      </c>
      <c r="AX81" s="4" cm="1">
        <f t="array" aca="1" ref="AX81" ca="1">IFERROR(INDEX('Build Scenarios'!$D$1:$O$510, MATCH(1, ('Build Scenarios'!$C$1:$C$510= $C81) * ('Build Scenarios'!$B$1:$B$510 = $AU81), 0), MATCH(AX$12, 'Build Scenarios'!$D$5:$O$5, 0))
* INDEX('Cost Data'!$N$1:$U$500, MATCH(1, ('Cost Data'!$B$1:$B$500 = $AU81) * ('Cost Data'!$C$1:$C$500 = $AV81), 0), MATCH($C81, 'Cost Data'!$N$12:$U$12, 0)), 0)</f>
        <v>0</v>
      </c>
      <c r="AY81" s="4" cm="1">
        <f t="array" aca="1" ref="AY81" ca="1">IFERROR(INDEX('Build Scenarios'!$D$1:$O$510, MATCH(1, ('Build Scenarios'!$C$1:$C$510= $C81) * ('Build Scenarios'!$B$1:$B$510 = $AU81), 0), MATCH(AY$12, 'Build Scenarios'!$D$5:$O$5, 0))
* INDEX('Cost Data'!$N$1:$U$500, MATCH(1, ('Cost Data'!$B$1:$B$500 = $AU81) * ('Cost Data'!$C$1:$C$500 = $AV81), 0), MATCH($C81, 'Cost Data'!$N$12:$U$12, 0)), 0)</f>
        <v>0</v>
      </c>
      <c r="AZ81" s="4" cm="1">
        <f t="array" aca="1" ref="AZ81" ca="1">IFERROR(INDEX('Build Scenarios'!$D$1:$O$510, MATCH(1, ('Build Scenarios'!$C$1:$C$510= $C81) * ('Build Scenarios'!$B$1:$B$510 = $AU81), 0), MATCH(AZ$12, 'Build Scenarios'!$D$5:$O$5, 0))
* INDEX('Cost Data'!$N$1:$U$500, MATCH(1, ('Cost Data'!$B$1:$B$500 = $AU81) * ('Cost Data'!$C$1:$C$500 = $AV81), 0), MATCH($C81, 'Cost Data'!$N$12:$U$12, 0)), 0)</f>
        <v>0</v>
      </c>
      <c r="BA81" s="4" cm="1">
        <f t="array" aca="1" ref="BA81" ca="1">IFERROR(INDEX('Build Scenarios'!$D$1:$O$510, MATCH(1, ('Build Scenarios'!$C$1:$C$510= $C81) * ('Build Scenarios'!$B$1:$B$510 = $AU81), 0), MATCH(BA$12, 'Build Scenarios'!$D$5:$O$5, 0))
* INDEX('Cost Data'!$N$1:$U$500, MATCH(1, ('Cost Data'!$B$1:$B$500 = $AU81) * ('Cost Data'!$C$1:$C$500 = $AV81), 0), MATCH($C81, 'Cost Data'!$N$12:$U$12, 0)), 0)</f>
        <v>0</v>
      </c>
      <c r="BB81" s="4" cm="1">
        <f t="array" aca="1" ref="BB81" ca="1">IFERROR(INDEX('Build Scenarios'!$D$1:$O$510, MATCH(1, ('Build Scenarios'!$C$1:$C$510= $C81) * ('Build Scenarios'!$B$1:$B$510 = $AU81), 0), MATCH(BB$12, 'Build Scenarios'!$D$5:$O$5, 0))
* INDEX('Cost Data'!$N$1:$U$500, MATCH(1, ('Cost Data'!$B$1:$B$500 = $AU81) * ('Cost Data'!$C$1:$C$500 = $AV81), 0), MATCH($C81, 'Cost Data'!$N$12:$U$12, 0)), 0)</f>
        <v>0</v>
      </c>
      <c r="BC81" s="4" cm="1">
        <f t="array" aca="1" ref="BC81" ca="1">IFERROR(INDEX('Build Scenarios'!$D$1:$O$510, MATCH(1, ('Build Scenarios'!$C$1:$C$510= $C81) * ('Build Scenarios'!$B$1:$B$510 = $AU81), 0), MATCH(BC$12, 'Build Scenarios'!$D$5:$O$5, 0))
* INDEX('Cost Data'!$N$1:$U$500, MATCH(1, ('Cost Data'!$B$1:$B$500 = $AU81) * ('Cost Data'!$C$1:$C$500 = $AV81), 0), MATCH($C81, 'Cost Data'!$N$12:$U$12, 0)), 0)</f>
        <v>0</v>
      </c>
      <c r="BD81" s="4" cm="1">
        <f t="array" aca="1" ref="BD81" ca="1">IFERROR(INDEX('Build Scenarios'!$D$1:$O$510, MATCH(1, ('Build Scenarios'!$C$1:$C$510= $C81) * ('Build Scenarios'!$B$1:$B$510 = $AU81), 0), MATCH(BD$12, 'Build Scenarios'!$D$5:$O$5, 0))
* INDEX('Cost Data'!$N$1:$U$500, MATCH(1, ('Cost Data'!$B$1:$B$500 = $AU81) * ('Cost Data'!$C$1:$C$500 = $AV81), 0), MATCH($C81, 'Cost Data'!$N$12:$U$12, 0)), 0)</f>
        <v>0</v>
      </c>
      <c r="BE81" s="4" cm="1">
        <f t="array" aca="1" ref="BE81" ca="1">IFERROR(INDEX('Build Scenarios'!$D$1:$O$510, MATCH(1, ('Build Scenarios'!$C$1:$C$510= $C81) * ('Build Scenarios'!$B$1:$B$510 = $AU81), 0), MATCH(BE$12, 'Build Scenarios'!$D$5:$O$5, 0))
* INDEX('Cost Data'!$N$1:$U$500, MATCH(1, ('Cost Data'!$B$1:$B$500 = $AU81) * ('Cost Data'!$C$1:$C$500 = $AV81), 0), MATCH($C81, 'Cost Data'!$N$12:$U$12, 0)), 0)</f>
        <v>0</v>
      </c>
      <c r="BF81" s="4" cm="1">
        <f t="array" aca="1" ref="BF81" ca="1">IFERROR(INDEX('Build Scenarios'!$D$1:$O$510, MATCH(1, ('Build Scenarios'!$C$1:$C$510= $C81) * ('Build Scenarios'!$B$1:$B$510 = $AU81), 0), MATCH(BF$12, 'Build Scenarios'!$D$5:$O$5, 0))
* INDEX('Cost Data'!$N$1:$U$500, MATCH(1, ('Cost Data'!$B$1:$B$500 = $AU81) * ('Cost Data'!$C$1:$C$500 = $AV81), 0), MATCH($C81, 'Cost Data'!$N$12:$U$12, 0)), 0)</f>
        <v>0</v>
      </c>
      <c r="BG81" s="4" cm="1">
        <f t="array" aca="1" ref="BG81" ca="1">IFERROR(INDEX('Build Scenarios'!$D$1:$O$510, MATCH(1, ('Build Scenarios'!$C$1:$C$510= $C81) * ('Build Scenarios'!$B$1:$B$510 = $AU81), 0), MATCH(BG$12, 'Build Scenarios'!$D$5:$O$5, 0))
* INDEX('Cost Data'!$N$1:$U$500, MATCH(1, ('Cost Data'!$B$1:$B$500 = $AU81) * ('Cost Data'!$C$1:$C$500 = $AV81), 0), MATCH($C81, 'Cost Data'!$N$12:$U$12, 0)), 0)</f>
        <v>0</v>
      </c>
      <c r="BH81" s="4" cm="1">
        <f t="array" aca="1" ref="BH81" ca="1">IFERROR(INDEX('Build Scenarios'!$D$1:$O$510, MATCH(1, ('Build Scenarios'!$C$1:$C$510= $C81) * ('Build Scenarios'!$B$1:$B$510 = $AU81), 0), MATCH(BH$12, 'Build Scenarios'!$D$5:$O$5, 0))
* INDEX('Cost Data'!$N$1:$U$500, MATCH(1, ('Cost Data'!$B$1:$B$500 = $AU81) * ('Cost Data'!$C$1:$C$500 = $AV81), 0), MATCH($C81, 'Cost Data'!$N$12:$U$12, 0)), 0)</f>
        <v>0</v>
      </c>
      <c r="BJ81" s="11" t="str">
        <f t="shared" si="46"/>
        <v>Cape Mendocino</v>
      </c>
      <c r="BK81" s="11" cm="1">
        <f t="array" aca="1" ref="BK81" ca="1">INDEX('Cost Scenario Settings'!$D$32:$L$101, MATCH(1, ('Cost Scenario Settings'!$C$32:$C$101 = $B81) * ('Cost Scenario Settings'!$B$32:$B$101 = BJ81), 0), MATCH($C81, 'Cost Scenario Settings'!$D$31:$L$31, 0))</f>
        <v>0</v>
      </c>
      <c r="BL81" s="4" cm="1">
        <f t="array" aca="1" ref="BL81" ca="1">IFERROR(INDEX('Build Scenarios'!$D$1:$O$510, MATCH(1, ('Build Scenarios'!$C$1:$C$510= $C81) * ('Build Scenarios'!$B$1:$B$510 = $BJ81), 0), MATCH(BL$12, 'Build Scenarios'!$D$5:$O$5, 0))
* INDEX('Cost Data'!$N$1:$U$500, MATCH(1, ('Cost Data'!$B$1:$B$500 = $BJ81) * ('Cost Data'!$C$1:$C$500 = $BK81), 0), MATCH($C81, 'Cost Data'!$N$12:$U$12, 0)), 0)</f>
        <v>0</v>
      </c>
      <c r="BM81" s="4" cm="1">
        <f t="array" aca="1" ref="BM81" ca="1">IFERROR(INDEX('Build Scenarios'!$D$1:$O$510, MATCH(1, ('Build Scenarios'!$C$1:$C$510= $C81) * ('Build Scenarios'!$B$1:$B$510 = $BJ81), 0), MATCH(BM$12, 'Build Scenarios'!$D$5:$O$5, 0))
* INDEX('Cost Data'!$N$1:$U$500, MATCH(1, ('Cost Data'!$B$1:$B$500 = $BJ81) * ('Cost Data'!$C$1:$C$500 = $BK81), 0), MATCH($C81, 'Cost Data'!$N$12:$U$12, 0)), 0)</f>
        <v>0</v>
      </c>
      <c r="BN81" s="4" cm="1">
        <f t="array" aca="1" ref="BN81" ca="1">IFERROR(INDEX('Build Scenarios'!$D$1:$O$510, MATCH(1, ('Build Scenarios'!$C$1:$C$510= $C81) * ('Build Scenarios'!$B$1:$B$510 = $BJ81), 0), MATCH(BN$12, 'Build Scenarios'!$D$5:$O$5, 0))
* INDEX('Cost Data'!$N$1:$U$500, MATCH(1, ('Cost Data'!$B$1:$B$500 = $BJ81) * ('Cost Data'!$C$1:$C$500 = $BK81), 0), MATCH($C81, 'Cost Data'!$N$12:$U$12, 0)), 0)</f>
        <v>0</v>
      </c>
      <c r="BO81" s="4" cm="1">
        <f t="array" aca="1" ref="BO81" ca="1">IFERROR(INDEX('Build Scenarios'!$D$1:$O$510, MATCH(1, ('Build Scenarios'!$C$1:$C$510= $C81) * ('Build Scenarios'!$B$1:$B$510 = $BJ81), 0), MATCH(BO$12, 'Build Scenarios'!$D$5:$O$5, 0))
* INDEX('Cost Data'!$N$1:$U$500, MATCH(1, ('Cost Data'!$B$1:$B$500 = $BJ81) * ('Cost Data'!$C$1:$C$500 = $BK81), 0), MATCH($C81, 'Cost Data'!$N$12:$U$12, 0)), 0)</f>
        <v>0</v>
      </c>
      <c r="BP81" s="4" cm="1">
        <f t="array" aca="1" ref="BP81" ca="1">IFERROR(INDEX('Build Scenarios'!$D$1:$O$510, MATCH(1, ('Build Scenarios'!$C$1:$C$510= $C81) * ('Build Scenarios'!$B$1:$B$510 = $BJ81), 0), MATCH(BP$12, 'Build Scenarios'!$D$5:$O$5, 0))
* INDEX('Cost Data'!$N$1:$U$500, MATCH(1, ('Cost Data'!$B$1:$B$500 = $BJ81) * ('Cost Data'!$C$1:$C$500 = $BK81), 0), MATCH($C81, 'Cost Data'!$N$12:$U$12, 0)), 0)</f>
        <v>0</v>
      </c>
      <c r="BQ81" s="4" cm="1">
        <f t="array" aca="1" ref="BQ81" ca="1">IFERROR(INDEX('Build Scenarios'!$D$1:$O$510, MATCH(1, ('Build Scenarios'!$C$1:$C$510= $C81) * ('Build Scenarios'!$B$1:$B$510 = $BJ81), 0), MATCH(BQ$12, 'Build Scenarios'!$D$5:$O$5, 0))
* INDEX('Cost Data'!$N$1:$U$500, MATCH(1, ('Cost Data'!$B$1:$B$500 = $BJ81) * ('Cost Data'!$C$1:$C$500 = $BK81), 0), MATCH($C81, 'Cost Data'!$N$12:$U$12, 0)), 0)</f>
        <v>0</v>
      </c>
      <c r="BR81" s="4" cm="1">
        <f t="array" aca="1" ref="BR81" ca="1">IFERROR(INDEX('Build Scenarios'!$D$1:$O$510, MATCH(1, ('Build Scenarios'!$C$1:$C$510= $C81) * ('Build Scenarios'!$B$1:$B$510 = $BJ81), 0), MATCH(BR$12, 'Build Scenarios'!$D$5:$O$5, 0))
* INDEX('Cost Data'!$N$1:$U$500, MATCH(1, ('Cost Data'!$B$1:$B$500 = $BJ81) * ('Cost Data'!$C$1:$C$500 = $BK81), 0), MATCH($C81, 'Cost Data'!$N$12:$U$12, 0)), 0)</f>
        <v>0</v>
      </c>
      <c r="BS81" s="4" cm="1">
        <f t="array" aca="1" ref="BS81" ca="1">IFERROR(INDEX('Build Scenarios'!$D$1:$O$510, MATCH(1, ('Build Scenarios'!$C$1:$C$510= $C81) * ('Build Scenarios'!$B$1:$B$510 = $BJ81), 0), MATCH(BS$12, 'Build Scenarios'!$D$5:$O$5, 0))
* INDEX('Cost Data'!$N$1:$U$500, MATCH(1, ('Cost Data'!$B$1:$B$500 = $BJ81) * ('Cost Data'!$C$1:$C$500 = $BK81), 0), MATCH($C81, 'Cost Data'!$N$12:$U$12, 0)), 0)</f>
        <v>0</v>
      </c>
      <c r="BT81" s="4" cm="1">
        <f t="array" aca="1" ref="BT81" ca="1">IFERROR(INDEX('Build Scenarios'!$D$1:$O$510, MATCH(1, ('Build Scenarios'!$C$1:$C$510= $C81) * ('Build Scenarios'!$B$1:$B$510 = $BJ81), 0), MATCH(BT$12, 'Build Scenarios'!$D$5:$O$5, 0))
* INDEX('Cost Data'!$N$1:$U$500, MATCH(1, ('Cost Data'!$B$1:$B$500 = $BJ81) * ('Cost Data'!$C$1:$C$500 = $BK81), 0), MATCH($C81, 'Cost Data'!$N$12:$U$12, 0)), 0)</f>
        <v>0</v>
      </c>
      <c r="BU81" s="4" cm="1">
        <f t="array" aca="1" ref="BU81" ca="1">IFERROR(INDEX('Build Scenarios'!$D$1:$O$510, MATCH(1, ('Build Scenarios'!$C$1:$C$510= $C81) * ('Build Scenarios'!$B$1:$B$510 = $BJ81), 0), MATCH(BU$12, 'Build Scenarios'!$D$5:$O$5, 0))
* INDEX('Cost Data'!$N$1:$U$500, MATCH(1, ('Cost Data'!$B$1:$B$500 = $BJ81) * ('Cost Data'!$C$1:$C$500 = $BK81), 0), MATCH($C81, 'Cost Data'!$N$12:$U$12, 0)), 0)</f>
        <v>0</v>
      </c>
      <c r="BV81" s="4" cm="1">
        <f t="array" aca="1" ref="BV81" ca="1">IFERROR(INDEX('Build Scenarios'!$D$1:$O$510, MATCH(1, ('Build Scenarios'!$C$1:$C$510= $C81) * ('Build Scenarios'!$B$1:$B$510 = $BJ81), 0), MATCH(BV$12, 'Build Scenarios'!$D$5:$O$5, 0))
* INDEX('Cost Data'!$N$1:$U$500, MATCH(1, ('Cost Data'!$B$1:$B$500 = $BJ81) * ('Cost Data'!$C$1:$C$500 = $BK81), 0), MATCH($C81, 'Cost Data'!$N$12:$U$12, 0)), 0)</f>
        <v>0</v>
      </c>
      <c r="BW81" s="4" cm="1">
        <f t="array" aca="1" ref="BW81" ca="1">IFERROR(INDEX('Build Scenarios'!$D$1:$O$510, MATCH(1, ('Build Scenarios'!$C$1:$C$510= $C81) * ('Build Scenarios'!$B$1:$B$510 = $BJ81), 0), MATCH(BW$12, 'Build Scenarios'!$D$5:$O$5, 0))
* INDEX('Cost Data'!$N$1:$U$500, MATCH(1, ('Cost Data'!$B$1:$B$500 = $BJ81) * ('Cost Data'!$C$1:$C$500 = $BK81), 0), MATCH($C81, 'Cost Data'!$N$12:$U$12, 0)), 0)</f>
        <v>0</v>
      </c>
    </row>
    <row r="82" spans="2:75" x14ac:dyDescent="0.2">
      <c r="B82" s="11">
        <f t="shared" ca="1" si="42"/>
        <v>0</v>
      </c>
      <c r="C82" s="8" t="s">
        <v>58</v>
      </c>
      <c r="D82" s="4">
        <f t="shared" ca="1" si="41"/>
        <v>0</v>
      </c>
      <c r="E82" s="4">
        <f t="shared" ca="1" si="41"/>
        <v>0</v>
      </c>
      <c r="F82" s="4">
        <f t="shared" ca="1" si="41"/>
        <v>0</v>
      </c>
      <c r="G82" s="4">
        <f t="shared" ca="1" si="41"/>
        <v>0</v>
      </c>
      <c r="H82" s="4">
        <f t="shared" ca="1" si="41"/>
        <v>0</v>
      </c>
      <c r="I82" s="4">
        <f t="shared" ca="1" si="41"/>
        <v>0</v>
      </c>
      <c r="J82" s="4">
        <f t="shared" ca="1" si="41"/>
        <v>0</v>
      </c>
      <c r="K82" s="4">
        <f t="shared" ca="1" si="41"/>
        <v>0</v>
      </c>
      <c r="L82" s="4">
        <f t="shared" ca="1" si="41"/>
        <v>0</v>
      </c>
      <c r="M82" s="4">
        <f t="shared" ca="1" si="41"/>
        <v>0</v>
      </c>
      <c r="N82" s="4">
        <f t="shared" ca="1" si="41"/>
        <v>0</v>
      </c>
      <c r="O82" s="4">
        <f t="shared" ca="1" si="41"/>
        <v>0</v>
      </c>
      <c r="Q82" s="11" t="str">
        <f t="shared" si="43"/>
        <v>Morro Bay</v>
      </c>
      <c r="R82" s="11" cm="1">
        <f t="array" aca="1" ref="R82" ca="1">INDEX('Cost Scenario Settings'!$D$32:$L$101, MATCH(1, ('Cost Scenario Settings'!$C$32:$C$101 = $B82) * ('Cost Scenario Settings'!$B$32:$B$101 = Q82), 0), MATCH($C82, 'Cost Scenario Settings'!$D$31:$L$31, 0))</f>
        <v>0</v>
      </c>
      <c r="S82" s="4" cm="1">
        <f t="array" aca="1" ref="S82" ca="1">IFERROR(INDEX('Build Scenarios'!$D$1:$O$510, MATCH(1, ('Build Scenarios'!$C$1:$C$510= $C82) * ('Build Scenarios'!$B$1:$B$510 = $Q82), 0), MATCH(S$12, 'Build Scenarios'!$D$5:$O$5, 0))
* INDEX('Cost Data'!$N$1:$U$500, MATCH(1, ('Cost Data'!$B$1:$B$500 = $Q82) * ('Cost Data'!$C$1:$C$500 = $R82), 0), MATCH($C82, 'Cost Data'!$N$12:$U$12, 0)), 0)</f>
        <v>0</v>
      </c>
      <c r="T82" s="4" cm="1">
        <f t="array" aca="1" ref="T82" ca="1">IFERROR(INDEX('Build Scenarios'!$D$1:$O$510, MATCH(1, ('Build Scenarios'!$C$1:$C$510= $C82) * ('Build Scenarios'!$B$1:$B$510 = $Q82), 0), MATCH(T$12, 'Build Scenarios'!$D$5:$O$5, 0))
* INDEX('Cost Data'!$N$1:$U$500, MATCH(1, ('Cost Data'!$B$1:$B$500 = $Q82) * ('Cost Data'!$C$1:$C$500 = $R82), 0), MATCH($C82, 'Cost Data'!$N$12:$U$12, 0)), 0)</f>
        <v>0</v>
      </c>
      <c r="U82" s="4" cm="1">
        <f t="array" aca="1" ref="U82" ca="1">IFERROR(INDEX('Build Scenarios'!$D$1:$O$510, MATCH(1, ('Build Scenarios'!$C$1:$C$510= $C82) * ('Build Scenarios'!$B$1:$B$510 = $Q82), 0), MATCH(U$12, 'Build Scenarios'!$D$5:$O$5, 0))
* INDEX('Cost Data'!$N$1:$U$500, MATCH(1, ('Cost Data'!$B$1:$B$500 = $Q82) * ('Cost Data'!$C$1:$C$500 = $R82), 0), MATCH($C82, 'Cost Data'!$N$12:$U$12, 0)), 0)</f>
        <v>0</v>
      </c>
      <c r="V82" s="4" cm="1">
        <f t="array" aca="1" ref="V82" ca="1">IFERROR(INDEX('Build Scenarios'!$D$1:$O$510, MATCH(1, ('Build Scenarios'!$C$1:$C$510= $C82) * ('Build Scenarios'!$B$1:$B$510 = $Q82), 0), MATCH(V$12, 'Build Scenarios'!$D$5:$O$5, 0))
* INDEX('Cost Data'!$N$1:$U$500, MATCH(1, ('Cost Data'!$B$1:$B$500 = $Q82) * ('Cost Data'!$C$1:$C$500 = $R82), 0), MATCH($C82, 'Cost Data'!$N$12:$U$12, 0)), 0)</f>
        <v>0</v>
      </c>
      <c r="W82" s="4" cm="1">
        <f t="array" aca="1" ref="W82" ca="1">IFERROR(INDEX('Build Scenarios'!$D$1:$O$510, MATCH(1, ('Build Scenarios'!$C$1:$C$510= $C82) * ('Build Scenarios'!$B$1:$B$510 = $Q82), 0), MATCH(W$12, 'Build Scenarios'!$D$5:$O$5, 0))
* INDEX('Cost Data'!$N$1:$U$500, MATCH(1, ('Cost Data'!$B$1:$B$500 = $Q82) * ('Cost Data'!$C$1:$C$500 = $R82), 0), MATCH($C82, 'Cost Data'!$N$12:$U$12, 0)), 0)</f>
        <v>0</v>
      </c>
      <c r="X82" s="4" cm="1">
        <f t="array" aca="1" ref="X82" ca="1">IFERROR(INDEX('Build Scenarios'!$D$1:$O$510, MATCH(1, ('Build Scenarios'!$C$1:$C$510= $C82) * ('Build Scenarios'!$B$1:$B$510 = $Q82), 0), MATCH(X$12, 'Build Scenarios'!$D$5:$O$5, 0))
* INDEX('Cost Data'!$N$1:$U$500, MATCH(1, ('Cost Data'!$B$1:$B$500 = $Q82) * ('Cost Data'!$C$1:$C$500 = $R82), 0), MATCH($C82, 'Cost Data'!$N$12:$U$12, 0)), 0)</f>
        <v>0</v>
      </c>
      <c r="Y82" s="4" cm="1">
        <f t="array" aca="1" ref="Y82" ca="1">IFERROR(INDEX('Build Scenarios'!$D$1:$O$510, MATCH(1, ('Build Scenarios'!$C$1:$C$510= $C82) * ('Build Scenarios'!$B$1:$B$510 = $Q82), 0), MATCH(Y$12, 'Build Scenarios'!$D$5:$O$5, 0))
* INDEX('Cost Data'!$N$1:$U$500, MATCH(1, ('Cost Data'!$B$1:$B$500 = $Q82) * ('Cost Data'!$C$1:$C$500 = $R82), 0), MATCH($C82, 'Cost Data'!$N$12:$U$12, 0)), 0)</f>
        <v>0</v>
      </c>
      <c r="Z82" s="4" cm="1">
        <f t="array" aca="1" ref="Z82" ca="1">IFERROR(INDEX('Build Scenarios'!$D$1:$O$510, MATCH(1, ('Build Scenarios'!$C$1:$C$510= $C82) * ('Build Scenarios'!$B$1:$B$510 = $Q82), 0), MATCH(Z$12, 'Build Scenarios'!$D$5:$O$5, 0))
* INDEX('Cost Data'!$N$1:$U$500, MATCH(1, ('Cost Data'!$B$1:$B$500 = $Q82) * ('Cost Data'!$C$1:$C$500 = $R82), 0), MATCH($C82, 'Cost Data'!$N$12:$U$12, 0)), 0)</f>
        <v>0</v>
      </c>
      <c r="AA82" s="4" cm="1">
        <f t="array" aca="1" ref="AA82" ca="1">IFERROR(INDEX('Build Scenarios'!$D$1:$O$510, MATCH(1, ('Build Scenarios'!$C$1:$C$510= $C82) * ('Build Scenarios'!$B$1:$B$510 = $Q82), 0), MATCH(AA$12, 'Build Scenarios'!$D$5:$O$5, 0))
* INDEX('Cost Data'!$N$1:$U$500, MATCH(1, ('Cost Data'!$B$1:$B$500 = $Q82) * ('Cost Data'!$C$1:$C$500 = $R82), 0), MATCH($C82, 'Cost Data'!$N$12:$U$12, 0)), 0)</f>
        <v>0</v>
      </c>
      <c r="AB82" s="4" cm="1">
        <f t="array" aca="1" ref="AB82" ca="1">IFERROR(INDEX('Build Scenarios'!$D$1:$O$510, MATCH(1, ('Build Scenarios'!$C$1:$C$510= $C82) * ('Build Scenarios'!$B$1:$B$510 = $Q82), 0), MATCH(AB$12, 'Build Scenarios'!$D$5:$O$5, 0))
* INDEX('Cost Data'!$N$1:$U$500, MATCH(1, ('Cost Data'!$B$1:$B$500 = $Q82) * ('Cost Data'!$C$1:$C$500 = $R82), 0), MATCH($C82, 'Cost Data'!$N$12:$U$12, 0)), 0)</f>
        <v>0</v>
      </c>
      <c r="AC82" s="4" cm="1">
        <f t="array" aca="1" ref="AC82" ca="1">IFERROR(INDEX('Build Scenarios'!$D$1:$O$510, MATCH(1, ('Build Scenarios'!$C$1:$C$510= $C82) * ('Build Scenarios'!$B$1:$B$510 = $Q82), 0), MATCH(AC$12, 'Build Scenarios'!$D$5:$O$5, 0))
* INDEX('Cost Data'!$N$1:$U$500, MATCH(1, ('Cost Data'!$B$1:$B$500 = $Q82) * ('Cost Data'!$C$1:$C$500 = $R82), 0), MATCH($C82, 'Cost Data'!$N$12:$U$12, 0)), 0)</f>
        <v>0</v>
      </c>
      <c r="AD82" s="4" cm="1">
        <f t="array" aca="1" ref="AD82" ca="1">IFERROR(INDEX('Build Scenarios'!$D$1:$O$510, MATCH(1, ('Build Scenarios'!$C$1:$C$510= $C82) * ('Build Scenarios'!$B$1:$B$510 = $Q82), 0), MATCH(AD$12, 'Build Scenarios'!$D$5:$O$5, 0))
* INDEX('Cost Data'!$N$1:$U$500, MATCH(1, ('Cost Data'!$B$1:$B$500 = $Q82) * ('Cost Data'!$C$1:$C$500 = $R82), 0), MATCH($C82, 'Cost Data'!$N$12:$U$12, 0)), 0)</f>
        <v>0</v>
      </c>
      <c r="AF82" s="11" t="str">
        <f t="shared" si="44"/>
        <v>Humboldt Bay</v>
      </c>
      <c r="AG82" s="11" cm="1">
        <f t="array" aca="1" ref="AG82" ca="1">INDEX('Cost Scenario Settings'!$D$32:$L$101, MATCH(1, ('Cost Scenario Settings'!$C$32:$C$101 = $B82) * ('Cost Scenario Settings'!$B$32:$B$101 = AF82), 0), MATCH($C82, 'Cost Scenario Settings'!$D$31:$L$31, 0))</f>
        <v>0</v>
      </c>
      <c r="AH82" s="4" cm="1">
        <f t="array" aca="1" ref="AH82" ca="1">IFERROR(INDEX('Build Scenarios'!$D$1:$O$510, MATCH(1, ('Build Scenarios'!$C$1:$C$510= $C82) * ('Build Scenarios'!$B$1:$B$510 = $AF82), 0), MATCH(AH$12, 'Build Scenarios'!$D$5:$O$5, 0))
* INDEX('Cost Data'!$N$1:$U$500, MATCH(1, ('Cost Data'!$B$1:$B$500 = $AF82) * ('Cost Data'!$C$1:$C$500 = $AG82), 0), MATCH($C82, 'Cost Data'!$N$12:$U$12, 0)), 0)</f>
        <v>0</v>
      </c>
      <c r="AI82" s="4" cm="1">
        <f t="array" aca="1" ref="AI82" ca="1">IFERROR(INDEX('Build Scenarios'!$D$1:$O$510, MATCH(1, ('Build Scenarios'!$C$1:$C$510= $C82) * ('Build Scenarios'!$B$1:$B$510 = $AF82), 0), MATCH(AI$12, 'Build Scenarios'!$D$5:$O$5, 0))
* INDEX('Cost Data'!$N$1:$U$500, MATCH(1, ('Cost Data'!$B$1:$B$500 = $AF82) * ('Cost Data'!$C$1:$C$500 = $AG82), 0), MATCH($C82, 'Cost Data'!$N$12:$U$12, 0)), 0)</f>
        <v>0</v>
      </c>
      <c r="AJ82" s="4" cm="1">
        <f t="array" aca="1" ref="AJ82" ca="1">IFERROR(INDEX('Build Scenarios'!$D$1:$O$510, MATCH(1, ('Build Scenarios'!$C$1:$C$510= $C82) * ('Build Scenarios'!$B$1:$B$510 = $AF82), 0), MATCH(AJ$12, 'Build Scenarios'!$D$5:$O$5, 0))
* INDEX('Cost Data'!$N$1:$U$500, MATCH(1, ('Cost Data'!$B$1:$B$500 = $AF82) * ('Cost Data'!$C$1:$C$500 = $AG82), 0), MATCH($C82, 'Cost Data'!$N$12:$U$12, 0)), 0)</f>
        <v>0</v>
      </c>
      <c r="AK82" s="4" cm="1">
        <f t="array" aca="1" ref="AK82" ca="1">IFERROR(INDEX('Build Scenarios'!$D$1:$O$510, MATCH(1, ('Build Scenarios'!$C$1:$C$510= $C82) * ('Build Scenarios'!$B$1:$B$510 = $AF82), 0), MATCH(AK$12, 'Build Scenarios'!$D$5:$O$5, 0))
* INDEX('Cost Data'!$N$1:$U$500, MATCH(1, ('Cost Data'!$B$1:$B$500 = $AF82) * ('Cost Data'!$C$1:$C$500 = $AG82), 0), MATCH($C82, 'Cost Data'!$N$12:$U$12, 0)), 0)</f>
        <v>0</v>
      </c>
      <c r="AL82" s="4" cm="1">
        <f t="array" aca="1" ref="AL82" ca="1">IFERROR(INDEX('Build Scenarios'!$D$1:$O$510, MATCH(1, ('Build Scenarios'!$C$1:$C$510= $C82) * ('Build Scenarios'!$B$1:$B$510 = $AF82), 0), MATCH(AL$12, 'Build Scenarios'!$D$5:$O$5, 0))
* INDEX('Cost Data'!$N$1:$U$500, MATCH(1, ('Cost Data'!$B$1:$B$500 = $AF82) * ('Cost Data'!$C$1:$C$500 = $AG82), 0), MATCH($C82, 'Cost Data'!$N$12:$U$12, 0)), 0)</f>
        <v>0</v>
      </c>
      <c r="AM82" s="4" cm="1">
        <f t="array" aca="1" ref="AM82" ca="1">IFERROR(INDEX('Build Scenarios'!$D$1:$O$510, MATCH(1, ('Build Scenarios'!$C$1:$C$510= $C82) * ('Build Scenarios'!$B$1:$B$510 = $AF82), 0), MATCH(AM$12, 'Build Scenarios'!$D$5:$O$5, 0))
* INDEX('Cost Data'!$N$1:$U$500, MATCH(1, ('Cost Data'!$B$1:$B$500 = $AF82) * ('Cost Data'!$C$1:$C$500 = $AG82), 0), MATCH($C82, 'Cost Data'!$N$12:$U$12, 0)), 0)</f>
        <v>0</v>
      </c>
      <c r="AN82" s="4" cm="1">
        <f t="array" aca="1" ref="AN82" ca="1">IFERROR(INDEX('Build Scenarios'!$D$1:$O$510, MATCH(1, ('Build Scenarios'!$C$1:$C$510= $C82) * ('Build Scenarios'!$B$1:$B$510 = $AF82), 0), MATCH(AN$12, 'Build Scenarios'!$D$5:$O$5, 0))
* INDEX('Cost Data'!$N$1:$U$500, MATCH(1, ('Cost Data'!$B$1:$B$500 = $AF82) * ('Cost Data'!$C$1:$C$500 = $AG82), 0), MATCH($C82, 'Cost Data'!$N$12:$U$12, 0)), 0)</f>
        <v>0</v>
      </c>
      <c r="AO82" s="4" cm="1">
        <f t="array" aca="1" ref="AO82" ca="1">IFERROR(INDEX('Build Scenarios'!$D$1:$O$510, MATCH(1, ('Build Scenarios'!$C$1:$C$510= $C82) * ('Build Scenarios'!$B$1:$B$510 = $AF82), 0), MATCH(AO$12, 'Build Scenarios'!$D$5:$O$5, 0))
* INDEX('Cost Data'!$N$1:$U$500, MATCH(1, ('Cost Data'!$B$1:$B$500 = $AF82) * ('Cost Data'!$C$1:$C$500 = $AG82), 0), MATCH($C82, 'Cost Data'!$N$12:$U$12, 0)), 0)</f>
        <v>0</v>
      </c>
      <c r="AP82" s="4" cm="1">
        <f t="array" aca="1" ref="AP82" ca="1">IFERROR(INDEX('Build Scenarios'!$D$1:$O$510, MATCH(1, ('Build Scenarios'!$C$1:$C$510= $C82) * ('Build Scenarios'!$B$1:$B$510 = $AF82), 0), MATCH(AP$12, 'Build Scenarios'!$D$5:$O$5, 0))
* INDEX('Cost Data'!$N$1:$U$500, MATCH(1, ('Cost Data'!$B$1:$B$500 = $AF82) * ('Cost Data'!$C$1:$C$500 = $AG82), 0), MATCH($C82, 'Cost Data'!$N$12:$U$12, 0)), 0)</f>
        <v>0</v>
      </c>
      <c r="AQ82" s="4" cm="1">
        <f t="array" aca="1" ref="AQ82" ca="1">IFERROR(INDEX('Build Scenarios'!$D$1:$O$510, MATCH(1, ('Build Scenarios'!$C$1:$C$510= $C82) * ('Build Scenarios'!$B$1:$B$510 = $AF82), 0), MATCH(AQ$12, 'Build Scenarios'!$D$5:$O$5, 0))
* INDEX('Cost Data'!$N$1:$U$500, MATCH(1, ('Cost Data'!$B$1:$B$500 = $AF82) * ('Cost Data'!$C$1:$C$500 = $AG82), 0), MATCH($C82, 'Cost Data'!$N$12:$U$12, 0)), 0)</f>
        <v>0</v>
      </c>
      <c r="AR82" s="4" cm="1">
        <f t="array" aca="1" ref="AR82" ca="1">IFERROR(INDEX('Build Scenarios'!$D$1:$O$510, MATCH(1, ('Build Scenarios'!$C$1:$C$510= $C82) * ('Build Scenarios'!$B$1:$B$510 = $AF82), 0), MATCH(AR$12, 'Build Scenarios'!$D$5:$O$5, 0))
* INDEX('Cost Data'!$N$1:$U$500, MATCH(1, ('Cost Data'!$B$1:$B$500 = $AF82) * ('Cost Data'!$C$1:$C$500 = $AG82), 0), MATCH($C82, 'Cost Data'!$N$12:$U$12, 0)), 0)</f>
        <v>0</v>
      </c>
      <c r="AS82" s="4" cm="1">
        <f t="array" aca="1" ref="AS82" ca="1">IFERROR(INDEX('Build Scenarios'!$D$1:$O$510, MATCH(1, ('Build Scenarios'!$C$1:$C$510= $C82) * ('Build Scenarios'!$B$1:$B$510 = $AF82), 0), MATCH(AS$12, 'Build Scenarios'!$D$5:$O$5, 0))
* INDEX('Cost Data'!$N$1:$U$500, MATCH(1, ('Cost Data'!$B$1:$B$500 = $AF82) * ('Cost Data'!$C$1:$C$500 = $AG82), 0), MATCH($C82, 'Cost Data'!$N$12:$U$12, 0)), 0)</f>
        <v>0</v>
      </c>
      <c r="AU82" s="11" t="str">
        <f t="shared" si="45"/>
        <v>Del Norte</v>
      </c>
      <c r="AV82" s="11" cm="1">
        <f t="array" aca="1" ref="AV82" ca="1">INDEX('Cost Scenario Settings'!$D$32:$L$101, MATCH(1, ('Cost Scenario Settings'!$C$32:$C$101 = $B82) * ('Cost Scenario Settings'!$B$32:$B$101 = AU82), 0), MATCH($C82, 'Cost Scenario Settings'!$D$31:$L$31, 0))</f>
        <v>0</v>
      </c>
      <c r="AW82" s="4" cm="1">
        <f t="array" aca="1" ref="AW82" ca="1">IFERROR(INDEX('Build Scenarios'!$D$1:$O$510, MATCH(1, ('Build Scenarios'!$C$1:$C$510= $C82) * ('Build Scenarios'!$B$1:$B$510 = $AU82), 0), MATCH(AW$12, 'Build Scenarios'!$D$5:$O$5, 0))
* INDEX('Cost Data'!$N$1:$U$500, MATCH(1, ('Cost Data'!$B$1:$B$500 = $AU82) * ('Cost Data'!$C$1:$C$500 = $AV82), 0), MATCH($C82, 'Cost Data'!$N$12:$U$12, 0)), 0)</f>
        <v>0</v>
      </c>
      <c r="AX82" s="4" cm="1">
        <f t="array" aca="1" ref="AX82" ca="1">IFERROR(INDEX('Build Scenarios'!$D$1:$O$510, MATCH(1, ('Build Scenarios'!$C$1:$C$510= $C82) * ('Build Scenarios'!$B$1:$B$510 = $AU82), 0), MATCH(AX$12, 'Build Scenarios'!$D$5:$O$5, 0))
* INDEX('Cost Data'!$N$1:$U$500, MATCH(1, ('Cost Data'!$B$1:$B$500 = $AU82) * ('Cost Data'!$C$1:$C$500 = $AV82), 0), MATCH($C82, 'Cost Data'!$N$12:$U$12, 0)), 0)</f>
        <v>0</v>
      </c>
      <c r="AY82" s="4" cm="1">
        <f t="array" aca="1" ref="AY82" ca="1">IFERROR(INDEX('Build Scenarios'!$D$1:$O$510, MATCH(1, ('Build Scenarios'!$C$1:$C$510= $C82) * ('Build Scenarios'!$B$1:$B$510 = $AU82), 0), MATCH(AY$12, 'Build Scenarios'!$D$5:$O$5, 0))
* INDEX('Cost Data'!$N$1:$U$500, MATCH(1, ('Cost Data'!$B$1:$B$500 = $AU82) * ('Cost Data'!$C$1:$C$500 = $AV82), 0), MATCH($C82, 'Cost Data'!$N$12:$U$12, 0)), 0)</f>
        <v>0</v>
      </c>
      <c r="AZ82" s="4" cm="1">
        <f t="array" aca="1" ref="AZ82" ca="1">IFERROR(INDEX('Build Scenarios'!$D$1:$O$510, MATCH(1, ('Build Scenarios'!$C$1:$C$510= $C82) * ('Build Scenarios'!$B$1:$B$510 = $AU82), 0), MATCH(AZ$12, 'Build Scenarios'!$D$5:$O$5, 0))
* INDEX('Cost Data'!$N$1:$U$500, MATCH(1, ('Cost Data'!$B$1:$B$500 = $AU82) * ('Cost Data'!$C$1:$C$500 = $AV82), 0), MATCH($C82, 'Cost Data'!$N$12:$U$12, 0)), 0)</f>
        <v>0</v>
      </c>
      <c r="BA82" s="4" cm="1">
        <f t="array" aca="1" ref="BA82" ca="1">IFERROR(INDEX('Build Scenarios'!$D$1:$O$510, MATCH(1, ('Build Scenarios'!$C$1:$C$510= $C82) * ('Build Scenarios'!$B$1:$B$510 = $AU82), 0), MATCH(BA$12, 'Build Scenarios'!$D$5:$O$5, 0))
* INDEX('Cost Data'!$N$1:$U$500, MATCH(1, ('Cost Data'!$B$1:$B$500 = $AU82) * ('Cost Data'!$C$1:$C$500 = $AV82), 0), MATCH($C82, 'Cost Data'!$N$12:$U$12, 0)), 0)</f>
        <v>0</v>
      </c>
      <c r="BB82" s="4" cm="1">
        <f t="array" aca="1" ref="BB82" ca="1">IFERROR(INDEX('Build Scenarios'!$D$1:$O$510, MATCH(1, ('Build Scenarios'!$C$1:$C$510= $C82) * ('Build Scenarios'!$B$1:$B$510 = $AU82), 0), MATCH(BB$12, 'Build Scenarios'!$D$5:$O$5, 0))
* INDEX('Cost Data'!$N$1:$U$500, MATCH(1, ('Cost Data'!$B$1:$B$500 = $AU82) * ('Cost Data'!$C$1:$C$500 = $AV82), 0), MATCH($C82, 'Cost Data'!$N$12:$U$12, 0)), 0)</f>
        <v>0</v>
      </c>
      <c r="BC82" s="4" cm="1">
        <f t="array" aca="1" ref="BC82" ca="1">IFERROR(INDEX('Build Scenarios'!$D$1:$O$510, MATCH(1, ('Build Scenarios'!$C$1:$C$510= $C82) * ('Build Scenarios'!$B$1:$B$510 = $AU82), 0), MATCH(BC$12, 'Build Scenarios'!$D$5:$O$5, 0))
* INDEX('Cost Data'!$N$1:$U$500, MATCH(1, ('Cost Data'!$B$1:$B$500 = $AU82) * ('Cost Data'!$C$1:$C$500 = $AV82), 0), MATCH($C82, 'Cost Data'!$N$12:$U$12, 0)), 0)</f>
        <v>0</v>
      </c>
      <c r="BD82" s="4" cm="1">
        <f t="array" aca="1" ref="BD82" ca="1">IFERROR(INDEX('Build Scenarios'!$D$1:$O$510, MATCH(1, ('Build Scenarios'!$C$1:$C$510= $C82) * ('Build Scenarios'!$B$1:$B$510 = $AU82), 0), MATCH(BD$12, 'Build Scenarios'!$D$5:$O$5, 0))
* INDEX('Cost Data'!$N$1:$U$500, MATCH(1, ('Cost Data'!$B$1:$B$500 = $AU82) * ('Cost Data'!$C$1:$C$500 = $AV82), 0), MATCH($C82, 'Cost Data'!$N$12:$U$12, 0)), 0)</f>
        <v>0</v>
      </c>
      <c r="BE82" s="4" cm="1">
        <f t="array" aca="1" ref="BE82" ca="1">IFERROR(INDEX('Build Scenarios'!$D$1:$O$510, MATCH(1, ('Build Scenarios'!$C$1:$C$510= $C82) * ('Build Scenarios'!$B$1:$B$510 = $AU82), 0), MATCH(BE$12, 'Build Scenarios'!$D$5:$O$5, 0))
* INDEX('Cost Data'!$N$1:$U$500, MATCH(1, ('Cost Data'!$B$1:$B$500 = $AU82) * ('Cost Data'!$C$1:$C$500 = $AV82), 0), MATCH($C82, 'Cost Data'!$N$12:$U$12, 0)), 0)</f>
        <v>0</v>
      </c>
      <c r="BF82" s="4" cm="1">
        <f t="array" aca="1" ref="BF82" ca="1">IFERROR(INDEX('Build Scenarios'!$D$1:$O$510, MATCH(1, ('Build Scenarios'!$C$1:$C$510= $C82) * ('Build Scenarios'!$B$1:$B$510 = $AU82), 0), MATCH(BF$12, 'Build Scenarios'!$D$5:$O$5, 0))
* INDEX('Cost Data'!$N$1:$U$500, MATCH(1, ('Cost Data'!$B$1:$B$500 = $AU82) * ('Cost Data'!$C$1:$C$500 = $AV82), 0), MATCH($C82, 'Cost Data'!$N$12:$U$12, 0)), 0)</f>
        <v>0</v>
      </c>
      <c r="BG82" s="4" cm="1">
        <f t="array" aca="1" ref="BG82" ca="1">IFERROR(INDEX('Build Scenarios'!$D$1:$O$510, MATCH(1, ('Build Scenarios'!$C$1:$C$510= $C82) * ('Build Scenarios'!$B$1:$B$510 = $AU82), 0), MATCH(BG$12, 'Build Scenarios'!$D$5:$O$5, 0))
* INDEX('Cost Data'!$N$1:$U$500, MATCH(1, ('Cost Data'!$B$1:$B$500 = $AU82) * ('Cost Data'!$C$1:$C$500 = $AV82), 0), MATCH($C82, 'Cost Data'!$N$12:$U$12, 0)), 0)</f>
        <v>0</v>
      </c>
      <c r="BH82" s="4" cm="1">
        <f t="array" aca="1" ref="BH82" ca="1">IFERROR(INDEX('Build Scenarios'!$D$1:$O$510, MATCH(1, ('Build Scenarios'!$C$1:$C$510= $C82) * ('Build Scenarios'!$B$1:$B$510 = $AU82), 0), MATCH(BH$12, 'Build Scenarios'!$D$5:$O$5, 0))
* INDEX('Cost Data'!$N$1:$U$500, MATCH(1, ('Cost Data'!$B$1:$B$500 = $AU82) * ('Cost Data'!$C$1:$C$500 = $AV82), 0), MATCH($C82, 'Cost Data'!$N$12:$U$12, 0)), 0)</f>
        <v>0</v>
      </c>
      <c r="BJ82" s="11" t="str">
        <f t="shared" si="46"/>
        <v>Cape Mendocino</v>
      </c>
      <c r="BK82" s="11" cm="1">
        <f t="array" aca="1" ref="BK82" ca="1">INDEX('Cost Scenario Settings'!$D$32:$L$101, MATCH(1, ('Cost Scenario Settings'!$C$32:$C$101 = $B82) * ('Cost Scenario Settings'!$B$32:$B$101 = BJ82), 0), MATCH($C82, 'Cost Scenario Settings'!$D$31:$L$31, 0))</f>
        <v>0</v>
      </c>
      <c r="BL82" s="4" cm="1">
        <f t="array" aca="1" ref="BL82" ca="1">IFERROR(INDEX('Build Scenarios'!$D$1:$O$510, MATCH(1, ('Build Scenarios'!$C$1:$C$510= $C82) * ('Build Scenarios'!$B$1:$B$510 = $BJ82), 0), MATCH(BL$12, 'Build Scenarios'!$D$5:$O$5, 0))
* INDEX('Cost Data'!$N$1:$U$500, MATCH(1, ('Cost Data'!$B$1:$B$500 = $BJ82) * ('Cost Data'!$C$1:$C$500 = $BK82), 0), MATCH($C82, 'Cost Data'!$N$12:$U$12, 0)), 0)</f>
        <v>0</v>
      </c>
      <c r="BM82" s="4" cm="1">
        <f t="array" aca="1" ref="BM82" ca="1">IFERROR(INDEX('Build Scenarios'!$D$1:$O$510, MATCH(1, ('Build Scenarios'!$C$1:$C$510= $C82) * ('Build Scenarios'!$B$1:$B$510 = $BJ82), 0), MATCH(BM$12, 'Build Scenarios'!$D$5:$O$5, 0))
* INDEX('Cost Data'!$N$1:$U$500, MATCH(1, ('Cost Data'!$B$1:$B$500 = $BJ82) * ('Cost Data'!$C$1:$C$500 = $BK82), 0), MATCH($C82, 'Cost Data'!$N$12:$U$12, 0)), 0)</f>
        <v>0</v>
      </c>
      <c r="BN82" s="4" cm="1">
        <f t="array" aca="1" ref="BN82" ca="1">IFERROR(INDEX('Build Scenarios'!$D$1:$O$510, MATCH(1, ('Build Scenarios'!$C$1:$C$510= $C82) * ('Build Scenarios'!$B$1:$B$510 = $BJ82), 0), MATCH(BN$12, 'Build Scenarios'!$D$5:$O$5, 0))
* INDEX('Cost Data'!$N$1:$U$500, MATCH(1, ('Cost Data'!$B$1:$B$500 = $BJ82) * ('Cost Data'!$C$1:$C$500 = $BK82), 0), MATCH($C82, 'Cost Data'!$N$12:$U$12, 0)), 0)</f>
        <v>0</v>
      </c>
      <c r="BO82" s="4" cm="1">
        <f t="array" aca="1" ref="BO82" ca="1">IFERROR(INDEX('Build Scenarios'!$D$1:$O$510, MATCH(1, ('Build Scenarios'!$C$1:$C$510= $C82) * ('Build Scenarios'!$B$1:$B$510 = $BJ82), 0), MATCH(BO$12, 'Build Scenarios'!$D$5:$O$5, 0))
* INDEX('Cost Data'!$N$1:$U$500, MATCH(1, ('Cost Data'!$B$1:$B$500 = $BJ82) * ('Cost Data'!$C$1:$C$500 = $BK82), 0), MATCH($C82, 'Cost Data'!$N$12:$U$12, 0)), 0)</f>
        <v>0</v>
      </c>
      <c r="BP82" s="4" cm="1">
        <f t="array" aca="1" ref="BP82" ca="1">IFERROR(INDEX('Build Scenarios'!$D$1:$O$510, MATCH(1, ('Build Scenarios'!$C$1:$C$510= $C82) * ('Build Scenarios'!$B$1:$B$510 = $BJ82), 0), MATCH(BP$12, 'Build Scenarios'!$D$5:$O$5, 0))
* INDEX('Cost Data'!$N$1:$U$500, MATCH(1, ('Cost Data'!$B$1:$B$500 = $BJ82) * ('Cost Data'!$C$1:$C$500 = $BK82), 0), MATCH($C82, 'Cost Data'!$N$12:$U$12, 0)), 0)</f>
        <v>0</v>
      </c>
      <c r="BQ82" s="4" cm="1">
        <f t="array" aca="1" ref="BQ82" ca="1">IFERROR(INDEX('Build Scenarios'!$D$1:$O$510, MATCH(1, ('Build Scenarios'!$C$1:$C$510= $C82) * ('Build Scenarios'!$B$1:$B$510 = $BJ82), 0), MATCH(BQ$12, 'Build Scenarios'!$D$5:$O$5, 0))
* INDEX('Cost Data'!$N$1:$U$500, MATCH(1, ('Cost Data'!$B$1:$B$500 = $BJ82) * ('Cost Data'!$C$1:$C$500 = $BK82), 0), MATCH($C82, 'Cost Data'!$N$12:$U$12, 0)), 0)</f>
        <v>0</v>
      </c>
      <c r="BR82" s="4" cm="1">
        <f t="array" aca="1" ref="BR82" ca="1">IFERROR(INDEX('Build Scenarios'!$D$1:$O$510, MATCH(1, ('Build Scenarios'!$C$1:$C$510= $C82) * ('Build Scenarios'!$B$1:$B$510 = $BJ82), 0), MATCH(BR$12, 'Build Scenarios'!$D$5:$O$5, 0))
* INDEX('Cost Data'!$N$1:$U$500, MATCH(1, ('Cost Data'!$B$1:$B$500 = $BJ82) * ('Cost Data'!$C$1:$C$500 = $BK82), 0), MATCH($C82, 'Cost Data'!$N$12:$U$12, 0)), 0)</f>
        <v>0</v>
      </c>
      <c r="BS82" s="4" cm="1">
        <f t="array" aca="1" ref="BS82" ca="1">IFERROR(INDEX('Build Scenarios'!$D$1:$O$510, MATCH(1, ('Build Scenarios'!$C$1:$C$510= $C82) * ('Build Scenarios'!$B$1:$B$510 = $BJ82), 0), MATCH(BS$12, 'Build Scenarios'!$D$5:$O$5, 0))
* INDEX('Cost Data'!$N$1:$U$500, MATCH(1, ('Cost Data'!$B$1:$B$500 = $BJ82) * ('Cost Data'!$C$1:$C$500 = $BK82), 0), MATCH($C82, 'Cost Data'!$N$12:$U$12, 0)), 0)</f>
        <v>0</v>
      </c>
      <c r="BT82" s="4" cm="1">
        <f t="array" aca="1" ref="BT82" ca="1">IFERROR(INDEX('Build Scenarios'!$D$1:$O$510, MATCH(1, ('Build Scenarios'!$C$1:$C$510= $C82) * ('Build Scenarios'!$B$1:$B$510 = $BJ82), 0), MATCH(BT$12, 'Build Scenarios'!$D$5:$O$5, 0))
* INDEX('Cost Data'!$N$1:$U$500, MATCH(1, ('Cost Data'!$B$1:$B$500 = $BJ82) * ('Cost Data'!$C$1:$C$500 = $BK82), 0), MATCH($C82, 'Cost Data'!$N$12:$U$12, 0)), 0)</f>
        <v>0</v>
      </c>
      <c r="BU82" s="4" cm="1">
        <f t="array" aca="1" ref="BU82" ca="1">IFERROR(INDEX('Build Scenarios'!$D$1:$O$510, MATCH(1, ('Build Scenarios'!$C$1:$C$510= $C82) * ('Build Scenarios'!$B$1:$B$510 = $BJ82), 0), MATCH(BU$12, 'Build Scenarios'!$D$5:$O$5, 0))
* INDEX('Cost Data'!$N$1:$U$500, MATCH(1, ('Cost Data'!$B$1:$B$500 = $BJ82) * ('Cost Data'!$C$1:$C$500 = $BK82), 0), MATCH($C82, 'Cost Data'!$N$12:$U$12, 0)), 0)</f>
        <v>0</v>
      </c>
      <c r="BV82" s="4" cm="1">
        <f t="array" aca="1" ref="BV82" ca="1">IFERROR(INDEX('Build Scenarios'!$D$1:$O$510, MATCH(1, ('Build Scenarios'!$C$1:$C$510= $C82) * ('Build Scenarios'!$B$1:$B$510 = $BJ82), 0), MATCH(BV$12, 'Build Scenarios'!$D$5:$O$5, 0))
* INDEX('Cost Data'!$N$1:$U$500, MATCH(1, ('Cost Data'!$B$1:$B$500 = $BJ82) * ('Cost Data'!$C$1:$C$500 = $BK82), 0), MATCH($C82, 'Cost Data'!$N$12:$U$12, 0)), 0)</f>
        <v>0</v>
      </c>
      <c r="BW82" s="4" cm="1">
        <f t="array" aca="1" ref="BW82" ca="1">IFERROR(INDEX('Build Scenarios'!$D$1:$O$510, MATCH(1, ('Build Scenarios'!$C$1:$C$510= $C82) * ('Build Scenarios'!$B$1:$B$510 = $BJ82), 0), MATCH(BW$12, 'Build Scenarios'!$D$5:$O$5, 0))
* INDEX('Cost Data'!$N$1:$U$500, MATCH(1, ('Cost Data'!$B$1:$B$500 = $BJ82) * ('Cost Data'!$C$1:$C$500 = $BK82), 0), MATCH($C82, 'Cost Data'!$N$12:$U$12, 0)), 0)</f>
        <v>0</v>
      </c>
    </row>
    <row r="83" spans="2:75" x14ac:dyDescent="0.2">
      <c r="B83" s="11">
        <f t="shared" ca="1" si="42"/>
        <v>0</v>
      </c>
      <c r="C83" s="8" t="s">
        <v>59</v>
      </c>
      <c r="D83" s="4">
        <f t="shared" ca="1" si="41"/>
        <v>0</v>
      </c>
      <c r="E83" s="4">
        <f t="shared" ca="1" si="41"/>
        <v>0</v>
      </c>
      <c r="F83" s="4">
        <f t="shared" ca="1" si="41"/>
        <v>0</v>
      </c>
      <c r="G83" s="4">
        <f t="shared" ca="1" si="41"/>
        <v>0</v>
      </c>
      <c r="H83" s="4">
        <f t="shared" ca="1" si="41"/>
        <v>0</v>
      </c>
      <c r="I83" s="4">
        <f t="shared" ca="1" si="41"/>
        <v>0</v>
      </c>
      <c r="J83" s="4">
        <f t="shared" ca="1" si="41"/>
        <v>0</v>
      </c>
      <c r="K83" s="4">
        <f t="shared" ca="1" si="41"/>
        <v>0</v>
      </c>
      <c r="L83" s="4">
        <f t="shared" ca="1" si="41"/>
        <v>0</v>
      </c>
      <c r="M83" s="4">
        <f t="shared" ca="1" si="41"/>
        <v>0</v>
      </c>
      <c r="N83" s="4">
        <f t="shared" ca="1" si="41"/>
        <v>0</v>
      </c>
      <c r="O83" s="4">
        <f t="shared" ca="1" si="41"/>
        <v>0</v>
      </c>
      <c r="Q83" s="11" t="str">
        <f t="shared" si="43"/>
        <v>Morro Bay</v>
      </c>
      <c r="R83" s="11" cm="1">
        <f t="array" aca="1" ref="R83" ca="1">INDEX('Cost Scenario Settings'!$D$32:$L$101, MATCH(1, ('Cost Scenario Settings'!$C$32:$C$101 = $B83) * ('Cost Scenario Settings'!$B$32:$B$101 = Q83), 0), MATCH($C83, 'Cost Scenario Settings'!$D$31:$L$31, 0))</f>
        <v>0</v>
      </c>
      <c r="S83" s="4" cm="1">
        <f t="array" aca="1" ref="S83" ca="1">IFERROR(INDEX('Build Scenarios'!$D$1:$O$510, MATCH(1, ('Build Scenarios'!$C$1:$C$510= $C83) * ('Build Scenarios'!$B$1:$B$510 = $Q83), 0), MATCH(S$12, 'Build Scenarios'!$D$5:$O$5, 0))
* INDEX('Cost Data'!$N$1:$U$500, MATCH(1, ('Cost Data'!$B$1:$B$500 = $Q83) * ('Cost Data'!$C$1:$C$500 = $R83), 0), MATCH($C83, 'Cost Data'!$N$12:$U$12, 0)), 0)</f>
        <v>0</v>
      </c>
      <c r="T83" s="4" cm="1">
        <f t="array" aca="1" ref="T83" ca="1">IFERROR(INDEX('Build Scenarios'!$D$1:$O$510, MATCH(1, ('Build Scenarios'!$C$1:$C$510= $C83) * ('Build Scenarios'!$B$1:$B$510 = $Q83), 0), MATCH(T$12, 'Build Scenarios'!$D$5:$O$5, 0))
* INDEX('Cost Data'!$N$1:$U$500, MATCH(1, ('Cost Data'!$B$1:$B$500 = $Q83) * ('Cost Data'!$C$1:$C$500 = $R83), 0), MATCH($C83, 'Cost Data'!$N$12:$U$12, 0)), 0)</f>
        <v>0</v>
      </c>
      <c r="U83" s="4" cm="1">
        <f t="array" aca="1" ref="U83" ca="1">IFERROR(INDEX('Build Scenarios'!$D$1:$O$510, MATCH(1, ('Build Scenarios'!$C$1:$C$510= $C83) * ('Build Scenarios'!$B$1:$B$510 = $Q83), 0), MATCH(U$12, 'Build Scenarios'!$D$5:$O$5, 0))
* INDEX('Cost Data'!$N$1:$U$500, MATCH(1, ('Cost Data'!$B$1:$B$500 = $Q83) * ('Cost Data'!$C$1:$C$500 = $R83), 0), MATCH($C83, 'Cost Data'!$N$12:$U$12, 0)), 0)</f>
        <v>0</v>
      </c>
      <c r="V83" s="4" cm="1">
        <f t="array" aca="1" ref="V83" ca="1">IFERROR(INDEX('Build Scenarios'!$D$1:$O$510, MATCH(1, ('Build Scenarios'!$C$1:$C$510= $C83) * ('Build Scenarios'!$B$1:$B$510 = $Q83), 0), MATCH(V$12, 'Build Scenarios'!$D$5:$O$5, 0))
* INDEX('Cost Data'!$N$1:$U$500, MATCH(1, ('Cost Data'!$B$1:$B$500 = $Q83) * ('Cost Data'!$C$1:$C$500 = $R83), 0), MATCH($C83, 'Cost Data'!$N$12:$U$12, 0)), 0)</f>
        <v>0</v>
      </c>
      <c r="W83" s="4" cm="1">
        <f t="array" aca="1" ref="W83" ca="1">IFERROR(INDEX('Build Scenarios'!$D$1:$O$510, MATCH(1, ('Build Scenarios'!$C$1:$C$510= $C83) * ('Build Scenarios'!$B$1:$B$510 = $Q83), 0), MATCH(W$12, 'Build Scenarios'!$D$5:$O$5, 0))
* INDEX('Cost Data'!$N$1:$U$500, MATCH(1, ('Cost Data'!$B$1:$B$500 = $Q83) * ('Cost Data'!$C$1:$C$500 = $R83), 0), MATCH($C83, 'Cost Data'!$N$12:$U$12, 0)), 0)</f>
        <v>0</v>
      </c>
      <c r="X83" s="4" cm="1">
        <f t="array" aca="1" ref="X83" ca="1">IFERROR(INDEX('Build Scenarios'!$D$1:$O$510, MATCH(1, ('Build Scenarios'!$C$1:$C$510= $C83) * ('Build Scenarios'!$B$1:$B$510 = $Q83), 0), MATCH(X$12, 'Build Scenarios'!$D$5:$O$5, 0))
* INDEX('Cost Data'!$N$1:$U$500, MATCH(1, ('Cost Data'!$B$1:$B$500 = $Q83) * ('Cost Data'!$C$1:$C$500 = $R83), 0), MATCH($C83, 'Cost Data'!$N$12:$U$12, 0)), 0)</f>
        <v>0</v>
      </c>
      <c r="Y83" s="4" cm="1">
        <f t="array" aca="1" ref="Y83" ca="1">IFERROR(INDEX('Build Scenarios'!$D$1:$O$510, MATCH(1, ('Build Scenarios'!$C$1:$C$510= $C83) * ('Build Scenarios'!$B$1:$B$510 = $Q83), 0), MATCH(Y$12, 'Build Scenarios'!$D$5:$O$5, 0))
* INDEX('Cost Data'!$N$1:$U$500, MATCH(1, ('Cost Data'!$B$1:$B$500 = $Q83) * ('Cost Data'!$C$1:$C$500 = $R83), 0), MATCH($C83, 'Cost Data'!$N$12:$U$12, 0)), 0)</f>
        <v>0</v>
      </c>
      <c r="Z83" s="4" cm="1">
        <f t="array" aca="1" ref="Z83" ca="1">IFERROR(INDEX('Build Scenarios'!$D$1:$O$510, MATCH(1, ('Build Scenarios'!$C$1:$C$510= $C83) * ('Build Scenarios'!$B$1:$B$510 = $Q83), 0), MATCH(Z$12, 'Build Scenarios'!$D$5:$O$5, 0))
* INDEX('Cost Data'!$N$1:$U$500, MATCH(1, ('Cost Data'!$B$1:$B$500 = $Q83) * ('Cost Data'!$C$1:$C$500 = $R83), 0), MATCH($C83, 'Cost Data'!$N$12:$U$12, 0)), 0)</f>
        <v>0</v>
      </c>
      <c r="AA83" s="4" cm="1">
        <f t="array" aca="1" ref="AA83" ca="1">IFERROR(INDEX('Build Scenarios'!$D$1:$O$510, MATCH(1, ('Build Scenarios'!$C$1:$C$510= $C83) * ('Build Scenarios'!$B$1:$B$510 = $Q83), 0), MATCH(AA$12, 'Build Scenarios'!$D$5:$O$5, 0))
* INDEX('Cost Data'!$N$1:$U$500, MATCH(1, ('Cost Data'!$B$1:$B$500 = $Q83) * ('Cost Data'!$C$1:$C$500 = $R83), 0), MATCH($C83, 'Cost Data'!$N$12:$U$12, 0)), 0)</f>
        <v>0</v>
      </c>
      <c r="AB83" s="4" cm="1">
        <f t="array" aca="1" ref="AB83" ca="1">IFERROR(INDEX('Build Scenarios'!$D$1:$O$510, MATCH(1, ('Build Scenarios'!$C$1:$C$510= $C83) * ('Build Scenarios'!$B$1:$B$510 = $Q83), 0), MATCH(AB$12, 'Build Scenarios'!$D$5:$O$5, 0))
* INDEX('Cost Data'!$N$1:$U$500, MATCH(1, ('Cost Data'!$B$1:$B$500 = $Q83) * ('Cost Data'!$C$1:$C$500 = $R83), 0), MATCH($C83, 'Cost Data'!$N$12:$U$12, 0)), 0)</f>
        <v>0</v>
      </c>
      <c r="AC83" s="4" cm="1">
        <f t="array" aca="1" ref="AC83" ca="1">IFERROR(INDEX('Build Scenarios'!$D$1:$O$510, MATCH(1, ('Build Scenarios'!$C$1:$C$510= $C83) * ('Build Scenarios'!$B$1:$B$510 = $Q83), 0), MATCH(AC$12, 'Build Scenarios'!$D$5:$O$5, 0))
* INDEX('Cost Data'!$N$1:$U$500, MATCH(1, ('Cost Data'!$B$1:$B$500 = $Q83) * ('Cost Data'!$C$1:$C$500 = $R83), 0), MATCH($C83, 'Cost Data'!$N$12:$U$12, 0)), 0)</f>
        <v>0</v>
      </c>
      <c r="AD83" s="4" cm="1">
        <f t="array" aca="1" ref="AD83" ca="1">IFERROR(INDEX('Build Scenarios'!$D$1:$O$510, MATCH(1, ('Build Scenarios'!$C$1:$C$510= $C83) * ('Build Scenarios'!$B$1:$B$510 = $Q83), 0), MATCH(AD$12, 'Build Scenarios'!$D$5:$O$5, 0))
* INDEX('Cost Data'!$N$1:$U$500, MATCH(1, ('Cost Data'!$B$1:$B$500 = $Q83) * ('Cost Data'!$C$1:$C$500 = $R83), 0), MATCH($C83, 'Cost Data'!$N$12:$U$12, 0)), 0)</f>
        <v>0</v>
      </c>
      <c r="AF83" s="11" t="str">
        <f t="shared" si="44"/>
        <v>Humboldt Bay</v>
      </c>
      <c r="AG83" s="11" cm="1">
        <f t="array" aca="1" ref="AG83" ca="1">INDEX('Cost Scenario Settings'!$D$32:$L$101, MATCH(1, ('Cost Scenario Settings'!$C$32:$C$101 = $B83) * ('Cost Scenario Settings'!$B$32:$B$101 = AF83), 0), MATCH($C83, 'Cost Scenario Settings'!$D$31:$L$31, 0))</f>
        <v>0</v>
      </c>
      <c r="AH83" s="4" cm="1">
        <f t="array" aca="1" ref="AH83" ca="1">IFERROR(INDEX('Build Scenarios'!$D$1:$O$510, MATCH(1, ('Build Scenarios'!$C$1:$C$510= $C83) * ('Build Scenarios'!$B$1:$B$510 = $AF83), 0), MATCH(AH$12, 'Build Scenarios'!$D$5:$O$5, 0))
* INDEX('Cost Data'!$N$1:$U$500, MATCH(1, ('Cost Data'!$B$1:$B$500 = $AF83) * ('Cost Data'!$C$1:$C$500 = $AG83), 0), MATCH($C83, 'Cost Data'!$N$12:$U$12, 0)), 0)</f>
        <v>0</v>
      </c>
      <c r="AI83" s="4" cm="1">
        <f t="array" aca="1" ref="AI83" ca="1">IFERROR(INDEX('Build Scenarios'!$D$1:$O$510, MATCH(1, ('Build Scenarios'!$C$1:$C$510= $C83) * ('Build Scenarios'!$B$1:$B$510 = $AF83), 0), MATCH(AI$12, 'Build Scenarios'!$D$5:$O$5, 0))
* INDEX('Cost Data'!$N$1:$U$500, MATCH(1, ('Cost Data'!$B$1:$B$500 = $AF83) * ('Cost Data'!$C$1:$C$500 = $AG83), 0), MATCH($C83, 'Cost Data'!$N$12:$U$12, 0)), 0)</f>
        <v>0</v>
      </c>
      <c r="AJ83" s="4" cm="1">
        <f t="array" aca="1" ref="AJ83" ca="1">IFERROR(INDEX('Build Scenarios'!$D$1:$O$510, MATCH(1, ('Build Scenarios'!$C$1:$C$510= $C83) * ('Build Scenarios'!$B$1:$B$510 = $AF83), 0), MATCH(AJ$12, 'Build Scenarios'!$D$5:$O$5, 0))
* INDEX('Cost Data'!$N$1:$U$500, MATCH(1, ('Cost Data'!$B$1:$B$500 = $AF83) * ('Cost Data'!$C$1:$C$500 = $AG83), 0), MATCH($C83, 'Cost Data'!$N$12:$U$12, 0)), 0)</f>
        <v>0</v>
      </c>
      <c r="AK83" s="4" cm="1">
        <f t="array" aca="1" ref="AK83" ca="1">IFERROR(INDEX('Build Scenarios'!$D$1:$O$510, MATCH(1, ('Build Scenarios'!$C$1:$C$510= $C83) * ('Build Scenarios'!$B$1:$B$510 = $AF83), 0), MATCH(AK$12, 'Build Scenarios'!$D$5:$O$5, 0))
* INDEX('Cost Data'!$N$1:$U$500, MATCH(1, ('Cost Data'!$B$1:$B$500 = $AF83) * ('Cost Data'!$C$1:$C$500 = $AG83), 0), MATCH($C83, 'Cost Data'!$N$12:$U$12, 0)), 0)</f>
        <v>0</v>
      </c>
      <c r="AL83" s="4" cm="1">
        <f t="array" aca="1" ref="AL83" ca="1">IFERROR(INDEX('Build Scenarios'!$D$1:$O$510, MATCH(1, ('Build Scenarios'!$C$1:$C$510= $C83) * ('Build Scenarios'!$B$1:$B$510 = $AF83), 0), MATCH(AL$12, 'Build Scenarios'!$D$5:$O$5, 0))
* INDEX('Cost Data'!$N$1:$U$500, MATCH(1, ('Cost Data'!$B$1:$B$500 = $AF83) * ('Cost Data'!$C$1:$C$500 = $AG83), 0), MATCH($C83, 'Cost Data'!$N$12:$U$12, 0)), 0)</f>
        <v>0</v>
      </c>
      <c r="AM83" s="4" cm="1">
        <f t="array" aca="1" ref="AM83" ca="1">IFERROR(INDEX('Build Scenarios'!$D$1:$O$510, MATCH(1, ('Build Scenarios'!$C$1:$C$510= $C83) * ('Build Scenarios'!$B$1:$B$510 = $AF83), 0), MATCH(AM$12, 'Build Scenarios'!$D$5:$O$5, 0))
* INDEX('Cost Data'!$N$1:$U$500, MATCH(1, ('Cost Data'!$B$1:$B$500 = $AF83) * ('Cost Data'!$C$1:$C$500 = $AG83), 0), MATCH($C83, 'Cost Data'!$N$12:$U$12, 0)), 0)</f>
        <v>0</v>
      </c>
      <c r="AN83" s="4" cm="1">
        <f t="array" aca="1" ref="AN83" ca="1">IFERROR(INDEX('Build Scenarios'!$D$1:$O$510, MATCH(1, ('Build Scenarios'!$C$1:$C$510= $C83) * ('Build Scenarios'!$B$1:$B$510 = $AF83), 0), MATCH(AN$12, 'Build Scenarios'!$D$5:$O$5, 0))
* INDEX('Cost Data'!$N$1:$U$500, MATCH(1, ('Cost Data'!$B$1:$B$500 = $AF83) * ('Cost Data'!$C$1:$C$500 = $AG83), 0), MATCH($C83, 'Cost Data'!$N$12:$U$12, 0)), 0)</f>
        <v>0</v>
      </c>
      <c r="AO83" s="4" cm="1">
        <f t="array" aca="1" ref="AO83" ca="1">IFERROR(INDEX('Build Scenarios'!$D$1:$O$510, MATCH(1, ('Build Scenarios'!$C$1:$C$510= $C83) * ('Build Scenarios'!$B$1:$B$510 = $AF83), 0), MATCH(AO$12, 'Build Scenarios'!$D$5:$O$5, 0))
* INDEX('Cost Data'!$N$1:$U$500, MATCH(1, ('Cost Data'!$B$1:$B$500 = $AF83) * ('Cost Data'!$C$1:$C$500 = $AG83), 0), MATCH($C83, 'Cost Data'!$N$12:$U$12, 0)), 0)</f>
        <v>0</v>
      </c>
      <c r="AP83" s="4" cm="1">
        <f t="array" aca="1" ref="AP83" ca="1">IFERROR(INDEX('Build Scenarios'!$D$1:$O$510, MATCH(1, ('Build Scenarios'!$C$1:$C$510= $C83) * ('Build Scenarios'!$B$1:$B$510 = $AF83), 0), MATCH(AP$12, 'Build Scenarios'!$D$5:$O$5, 0))
* INDEX('Cost Data'!$N$1:$U$500, MATCH(1, ('Cost Data'!$B$1:$B$500 = $AF83) * ('Cost Data'!$C$1:$C$500 = $AG83), 0), MATCH($C83, 'Cost Data'!$N$12:$U$12, 0)), 0)</f>
        <v>0</v>
      </c>
      <c r="AQ83" s="4" cm="1">
        <f t="array" aca="1" ref="AQ83" ca="1">IFERROR(INDEX('Build Scenarios'!$D$1:$O$510, MATCH(1, ('Build Scenarios'!$C$1:$C$510= $C83) * ('Build Scenarios'!$B$1:$B$510 = $AF83), 0), MATCH(AQ$12, 'Build Scenarios'!$D$5:$O$5, 0))
* INDEX('Cost Data'!$N$1:$U$500, MATCH(1, ('Cost Data'!$B$1:$B$500 = $AF83) * ('Cost Data'!$C$1:$C$500 = $AG83), 0), MATCH($C83, 'Cost Data'!$N$12:$U$12, 0)), 0)</f>
        <v>0</v>
      </c>
      <c r="AR83" s="4" cm="1">
        <f t="array" aca="1" ref="AR83" ca="1">IFERROR(INDEX('Build Scenarios'!$D$1:$O$510, MATCH(1, ('Build Scenarios'!$C$1:$C$510= $C83) * ('Build Scenarios'!$B$1:$B$510 = $AF83), 0), MATCH(AR$12, 'Build Scenarios'!$D$5:$O$5, 0))
* INDEX('Cost Data'!$N$1:$U$500, MATCH(1, ('Cost Data'!$B$1:$B$500 = $AF83) * ('Cost Data'!$C$1:$C$500 = $AG83), 0), MATCH($C83, 'Cost Data'!$N$12:$U$12, 0)), 0)</f>
        <v>0</v>
      </c>
      <c r="AS83" s="4" cm="1">
        <f t="array" aca="1" ref="AS83" ca="1">IFERROR(INDEX('Build Scenarios'!$D$1:$O$510, MATCH(1, ('Build Scenarios'!$C$1:$C$510= $C83) * ('Build Scenarios'!$B$1:$B$510 = $AF83), 0), MATCH(AS$12, 'Build Scenarios'!$D$5:$O$5, 0))
* INDEX('Cost Data'!$N$1:$U$500, MATCH(1, ('Cost Data'!$B$1:$B$500 = $AF83) * ('Cost Data'!$C$1:$C$500 = $AG83), 0), MATCH($C83, 'Cost Data'!$N$12:$U$12, 0)), 0)</f>
        <v>0</v>
      </c>
      <c r="AU83" s="11" t="str">
        <f t="shared" si="45"/>
        <v>Del Norte</v>
      </c>
      <c r="AV83" s="11" cm="1">
        <f t="array" aca="1" ref="AV83" ca="1">INDEX('Cost Scenario Settings'!$D$32:$L$101, MATCH(1, ('Cost Scenario Settings'!$C$32:$C$101 = $B83) * ('Cost Scenario Settings'!$B$32:$B$101 = AU83), 0), MATCH($C83, 'Cost Scenario Settings'!$D$31:$L$31, 0))</f>
        <v>0</v>
      </c>
      <c r="AW83" s="4" cm="1">
        <f t="array" aca="1" ref="AW83" ca="1">IFERROR(INDEX('Build Scenarios'!$D$1:$O$510, MATCH(1, ('Build Scenarios'!$C$1:$C$510= $C83) * ('Build Scenarios'!$B$1:$B$510 = $AU83), 0), MATCH(AW$12, 'Build Scenarios'!$D$5:$O$5, 0))
* INDEX('Cost Data'!$N$1:$U$500, MATCH(1, ('Cost Data'!$B$1:$B$500 = $AU83) * ('Cost Data'!$C$1:$C$500 = $AV83), 0), MATCH($C83, 'Cost Data'!$N$12:$U$12, 0)), 0)</f>
        <v>0</v>
      </c>
      <c r="AX83" s="4" cm="1">
        <f t="array" aca="1" ref="AX83" ca="1">IFERROR(INDEX('Build Scenarios'!$D$1:$O$510, MATCH(1, ('Build Scenarios'!$C$1:$C$510= $C83) * ('Build Scenarios'!$B$1:$B$510 = $AU83), 0), MATCH(AX$12, 'Build Scenarios'!$D$5:$O$5, 0))
* INDEX('Cost Data'!$N$1:$U$500, MATCH(1, ('Cost Data'!$B$1:$B$500 = $AU83) * ('Cost Data'!$C$1:$C$500 = $AV83), 0), MATCH($C83, 'Cost Data'!$N$12:$U$12, 0)), 0)</f>
        <v>0</v>
      </c>
      <c r="AY83" s="4" cm="1">
        <f t="array" aca="1" ref="AY83" ca="1">IFERROR(INDEX('Build Scenarios'!$D$1:$O$510, MATCH(1, ('Build Scenarios'!$C$1:$C$510= $C83) * ('Build Scenarios'!$B$1:$B$510 = $AU83), 0), MATCH(AY$12, 'Build Scenarios'!$D$5:$O$5, 0))
* INDEX('Cost Data'!$N$1:$U$500, MATCH(1, ('Cost Data'!$B$1:$B$500 = $AU83) * ('Cost Data'!$C$1:$C$500 = $AV83), 0), MATCH($C83, 'Cost Data'!$N$12:$U$12, 0)), 0)</f>
        <v>0</v>
      </c>
      <c r="AZ83" s="4" cm="1">
        <f t="array" aca="1" ref="AZ83" ca="1">IFERROR(INDEX('Build Scenarios'!$D$1:$O$510, MATCH(1, ('Build Scenarios'!$C$1:$C$510= $C83) * ('Build Scenarios'!$B$1:$B$510 = $AU83), 0), MATCH(AZ$12, 'Build Scenarios'!$D$5:$O$5, 0))
* INDEX('Cost Data'!$N$1:$U$500, MATCH(1, ('Cost Data'!$B$1:$B$500 = $AU83) * ('Cost Data'!$C$1:$C$500 = $AV83), 0), MATCH($C83, 'Cost Data'!$N$12:$U$12, 0)), 0)</f>
        <v>0</v>
      </c>
      <c r="BA83" s="4" cm="1">
        <f t="array" aca="1" ref="BA83" ca="1">IFERROR(INDEX('Build Scenarios'!$D$1:$O$510, MATCH(1, ('Build Scenarios'!$C$1:$C$510= $C83) * ('Build Scenarios'!$B$1:$B$510 = $AU83), 0), MATCH(BA$12, 'Build Scenarios'!$D$5:$O$5, 0))
* INDEX('Cost Data'!$N$1:$U$500, MATCH(1, ('Cost Data'!$B$1:$B$500 = $AU83) * ('Cost Data'!$C$1:$C$500 = $AV83), 0), MATCH($C83, 'Cost Data'!$N$12:$U$12, 0)), 0)</f>
        <v>0</v>
      </c>
      <c r="BB83" s="4" cm="1">
        <f t="array" aca="1" ref="BB83" ca="1">IFERROR(INDEX('Build Scenarios'!$D$1:$O$510, MATCH(1, ('Build Scenarios'!$C$1:$C$510= $C83) * ('Build Scenarios'!$B$1:$B$510 = $AU83), 0), MATCH(BB$12, 'Build Scenarios'!$D$5:$O$5, 0))
* INDEX('Cost Data'!$N$1:$U$500, MATCH(1, ('Cost Data'!$B$1:$B$500 = $AU83) * ('Cost Data'!$C$1:$C$500 = $AV83), 0), MATCH($C83, 'Cost Data'!$N$12:$U$12, 0)), 0)</f>
        <v>0</v>
      </c>
      <c r="BC83" s="4" cm="1">
        <f t="array" aca="1" ref="BC83" ca="1">IFERROR(INDEX('Build Scenarios'!$D$1:$O$510, MATCH(1, ('Build Scenarios'!$C$1:$C$510= $C83) * ('Build Scenarios'!$B$1:$B$510 = $AU83), 0), MATCH(BC$12, 'Build Scenarios'!$D$5:$O$5, 0))
* INDEX('Cost Data'!$N$1:$U$500, MATCH(1, ('Cost Data'!$B$1:$B$500 = $AU83) * ('Cost Data'!$C$1:$C$500 = $AV83), 0), MATCH($C83, 'Cost Data'!$N$12:$U$12, 0)), 0)</f>
        <v>0</v>
      </c>
      <c r="BD83" s="4" cm="1">
        <f t="array" aca="1" ref="BD83" ca="1">IFERROR(INDEX('Build Scenarios'!$D$1:$O$510, MATCH(1, ('Build Scenarios'!$C$1:$C$510= $C83) * ('Build Scenarios'!$B$1:$B$510 = $AU83), 0), MATCH(BD$12, 'Build Scenarios'!$D$5:$O$5, 0))
* INDEX('Cost Data'!$N$1:$U$500, MATCH(1, ('Cost Data'!$B$1:$B$500 = $AU83) * ('Cost Data'!$C$1:$C$500 = $AV83), 0), MATCH($C83, 'Cost Data'!$N$12:$U$12, 0)), 0)</f>
        <v>0</v>
      </c>
      <c r="BE83" s="4" cm="1">
        <f t="array" aca="1" ref="BE83" ca="1">IFERROR(INDEX('Build Scenarios'!$D$1:$O$510, MATCH(1, ('Build Scenarios'!$C$1:$C$510= $C83) * ('Build Scenarios'!$B$1:$B$510 = $AU83), 0), MATCH(BE$12, 'Build Scenarios'!$D$5:$O$5, 0))
* INDEX('Cost Data'!$N$1:$U$500, MATCH(1, ('Cost Data'!$B$1:$B$500 = $AU83) * ('Cost Data'!$C$1:$C$500 = $AV83), 0), MATCH($C83, 'Cost Data'!$N$12:$U$12, 0)), 0)</f>
        <v>0</v>
      </c>
      <c r="BF83" s="4" cm="1">
        <f t="array" aca="1" ref="BF83" ca="1">IFERROR(INDEX('Build Scenarios'!$D$1:$O$510, MATCH(1, ('Build Scenarios'!$C$1:$C$510= $C83) * ('Build Scenarios'!$B$1:$B$510 = $AU83), 0), MATCH(BF$12, 'Build Scenarios'!$D$5:$O$5, 0))
* INDEX('Cost Data'!$N$1:$U$500, MATCH(1, ('Cost Data'!$B$1:$B$500 = $AU83) * ('Cost Data'!$C$1:$C$500 = $AV83), 0), MATCH($C83, 'Cost Data'!$N$12:$U$12, 0)), 0)</f>
        <v>0</v>
      </c>
      <c r="BG83" s="4" cm="1">
        <f t="array" aca="1" ref="BG83" ca="1">IFERROR(INDEX('Build Scenarios'!$D$1:$O$510, MATCH(1, ('Build Scenarios'!$C$1:$C$510= $C83) * ('Build Scenarios'!$B$1:$B$510 = $AU83), 0), MATCH(BG$12, 'Build Scenarios'!$D$5:$O$5, 0))
* INDEX('Cost Data'!$N$1:$U$500, MATCH(1, ('Cost Data'!$B$1:$B$500 = $AU83) * ('Cost Data'!$C$1:$C$500 = $AV83), 0), MATCH($C83, 'Cost Data'!$N$12:$U$12, 0)), 0)</f>
        <v>0</v>
      </c>
      <c r="BH83" s="4" cm="1">
        <f t="array" aca="1" ref="BH83" ca="1">IFERROR(INDEX('Build Scenarios'!$D$1:$O$510, MATCH(1, ('Build Scenarios'!$C$1:$C$510= $C83) * ('Build Scenarios'!$B$1:$B$510 = $AU83), 0), MATCH(BH$12, 'Build Scenarios'!$D$5:$O$5, 0))
* INDEX('Cost Data'!$N$1:$U$500, MATCH(1, ('Cost Data'!$B$1:$B$500 = $AU83) * ('Cost Data'!$C$1:$C$500 = $AV83), 0), MATCH($C83, 'Cost Data'!$N$12:$U$12, 0)), 0)</f>
        <v>0</v>
      </c>
      <c r="BJ83" s="11" t="str">
        <f t="shared" si="46"/>
        <v>Cape Mendocino</v>
      </c>
      <c r="BK83" s="11" cm="1">
        <f t="array" aca="1" ref="BK83" ca="1">INDEX('Cost Scenario Settings'!$D$32:$L$101, MATCH(1, ('Cost Scenario Settings'!$C$32:$C$101 = $B83) * ('Cost Scenario Settings'!$B$32:$B$101 = BJ83), 0), MATCH($C83, 'Cost Scenario Settings'!$D$31:$L$31, 0))</f>
        <v>0</v>
      </c>
      <c r="BL83" s="4" cm="1">
        <f t="array" aca="1" ref="BL83" ca="1">IFERROR(INDEX('Build Scenarios'!$D$1:$O$510, MATCH(1, ('Build Scenarios'!$C$1:$C$510= $C83) * ('Build Scenarios'!$B$1:$B$510 = $BJ83), 0), MATCH(BL$12, 'Build Scenarios'!$D$5:$O$5, 0))
* INDEX('Cost Data'!$N$1:$U$500, MATCH(1, ('Cost Data'!$B$1:$B$500 = $BJ83) * ('Cost Data'!$C$1:$C$500 = $BK83), 0), MATCH($C83, 'Cost Data'!$N$12:$U$12, 0)), 0)</f>
        <v>0</v>
      </c>
      <c r="BM83" s="4" cm="1">
        <f t="array" aca="1" ref="BM83" ca="1">IFERROR(INDEX('Build Scenarios'!$D$1:$O$510, MATCH(1, ('Build Scenarios'!$C$1:$C$510= $C83) * ('Build Scenarios'!$B$1:$B$510 = $BJ83), 0), MATCH(BM$12, 'Build Scenarios'!$D$5:$O$5, 0))
* INDEX('Cost Data'!$N$1:$U$500, MATCH(1, ('Cost Data'!$B$1:$B$500 = $BJ83) * ('Cost Data'!$C$1:$C$500 = $BK83), 0), MATCH($C83, 'Cost Data'!$N$12:$U$12, 0)), 0)</f>
        <v>0</v>
      </c>
      <c r="BN83" s="4" cm="1">
        <f t="array" aca="1" ref="BN83" ca="1">IFERROR(INDEX('Build Scenarios'!$D$1:$O$510, MATCH(1, ('Build Scenarios'!$C$1:$C$510= $C83) * ('Build Scenarios'!$B$1:$B$510 = $BJ83), 0), MATCH(BN$12, 'Build Scenarios'!$D$5:$O$5, 0))
* INDEX('Cost Data'!$N$1:$U$500, MATCH(1, ('Cost Data'!$B$1:$B$500 = $BJ83) * ('Cost Data'!$C$1:$C$500 = $BK83), 0), MATCH($C83, 'Cost Data'!$N$12:$U$12, 0)), 0)</f>
        <v>0</v>
      </c>
      <c r="BO83" s="4" cm="1">
        <f t="array" aca="1" ref="BO83" ca="1">IFERROR(INDEX('Build Scenarios'!$D$1:$O$510, MATCH(1, ('Build Scenarios'!$C$1:$C$510= $C83) * ('Build Scenarios'!$B$1:$B$510 = $BJ83), 0), MATCH(BO$12, 'Build Scenarios'!$D$5:$O$5, 0))
* INDEX('Cost Data'!$N$1:$U$500, MATCH(1, ('Cost Data'!$B$1:$B$500 = $BJ83) * ('Cost Data'!$C$1:$C$500 = $BK83), 0), MATCH($C83, 'Cost Data'!$N$12:$U$12, 0)), 0)</f>
        <v>0</v>
      </c>
      <c r="BP83" s="4" cm="1">
        <f t="array" aca="1" ref="BP83" ca="1">IFERROR(INDEX('Build Scenarios'!$D$1:$O$510, MATCH(1, ('Build Scenarios'!$C$1:$C$510= $C83) * ('Build Scenarios'!$B$1:$B$510 = $BJ83), 0), MATCH(BP$12, 'Build Scenarios'!$D$5:$O$5, 0))
* INDEX('Cost Data'!$N$1:$U$500, MATCH(1, ('Cost Data'!$B$1:$B$500 = $BJ83) * ('Cost Data'!$C$1:$C$500 = $BK83), 0), MATCH($C83, 'Cost Data'!$N$12:$U$12, 0)), 0)</f>
        <v>0</v>
      </c>
      <c r="BQ83" s="4" cm="1">
        <f t="array" aca="1" ref="BQ83" ca="1">IFERROR(INDEX('Build Scenarios'!$D$1:$O$510, MATCH(1, ('Build Scenarios'!$C$1:$C$510= $C83) * ('Build Scenarios'!$B$1:$B$510 = $BJ83), 0), MATCH(BQ$12, 'Build Scenarios'!$D$5:$O$5, 0))
* INDEX('Cost Data'!$N$1:$U$500, MATCH(1, ('Cost Data'!$B$1:$B$500 = $BJ83) * ('Cost Data'!$C$1:$C$500 = $BK83), 0), MATCH($C83, 'Cost Data'!$N$12:$U$12, 0)), 0)</f>
        <v>0</v>
      </c>
      <c r="BR83" s="4" cm="1">
        <f t="array" aca="1" ref="BR83" ca="1">IFERROR(INDEX('Build Scenarios'!$D$1:$O$510, MATCH(1, ('Build Scenarios'!$C$1:$C$510= $C83) * ('Build Scenarios'!$B$1:$B$510 = $BJ83), 0), MATCH(BR$12, 'Build Scenarios'!$D$5:$O$5, 0))
* INDEX('Cost Data'!$N$1:$U$500, MATCH(1, ('Cost Data'!$B$1:$B$500 = $BJ83) * ('Cost Data'!$C$1:$C$500 = $BK83), 0), MATCH($C83, 'Cost Data'!$N$12:$U$12, 0)), 0)</f>
        <v>0</v>
      </c>
      <c r="BS83" s="4" cm="1">
        <f t="array" aca="1" ref="BS83" ca="1">IFERROR(INDEX('Build Scenarios'!$D$1:$O$510, MATCH(1, ('Build Scenarios'!$C$1:$C$510= $C83) * ('Build Scenarios'!$B$1:$B$510 = $BJ83), 0), MATCH(BS$12, 'Build Scenarios'!$D$5:$O$5, 0))
* INDEX('Cost Data'!$N$1:$U$500, MATCH(1, ('Cost Data'!$B$1:$B$500 = $BJ83) * ('Cost Data'!$C$1:$C$500 = $BK83), 0), MATCH($C83, 'Cost Data'!$N$12:$U$12, 0)), 0)</f>
        <v>0</v>
      </c>
      <c r="BT83" s="4" cm="1">
        <f t="array" aca="1" ref="BT83" ca="1">IFERROR(INDEX('Build Scenarios'!$D$1:$O$510, MATCH(1, ('Build Scenarios'!$C$1:$C$510= $C83) * ('Build Scenarios'!$B$1:$B$510 = $BJ83), 0), MATCH(BT$12, 'Build Scenarios'!$D$5:$O$5, 0))
* INDEX('Cost Data'!$N$1:$U$500, MATCH(1, ('Cost Data'!$B$1:$B$500 = $BJ83) * ('Cost Data'!$C$1:$C$500 = $BK83), 0), MATCH($C83, 'Cost Data'!$N$12:$U$12, 0)), 0)</f>
        <v>0</v>
      </c>
      <c r="BU83" s="4" cm="1">
        <f t="array" aca="1" ref="BU83" ca="1">IFERROR(INDEX('Build Scenarios'!$D$1:$O$510, MATCH(1, ('Build Scenarios'!$C$1:$C$510= $C83) * ('Build Scenarios'!$B$1:$B$510 = $BJ83), 0), MATCH(BU$12, 'Build Scenarios'!$D$5:$O$5, 0))
* INDEX('Cost Data'!$N$1:$U$500, MATCH(1, ('Cost Data'!$B$1:$B$500 = $BJ83) * ('Cost Data'!$C$1:$C$500 = $BK83), 0), MATCH($C83, 'Cost Data'!$N$12:$U$12, 0)), 0)</f>
        <v>0</v>
      </c>
      <c r="BV83" s="4" cm="1">
        <f t="array" aca="1" ref="BV83" ca="1">IFERROR(INDEX('Build Scenarios'!$D$1:$O$510, MATCH(1, ('Build Scenarios'!$C$1:$C$510= $C83) * ('Build Scenarios'!$B$1:$B$510 = $BJ83), 0), MATCH(BV$12, 'Build Scenarios'!$D$5:$O$5, 0))
* INDEX('Cost Data'!$N$1:$U$500, MATCH(1, ('Cost Data'!$B$1:$B$500 = $BJ83) * ('Cost Data'!$C$1:$C$500 = $BK83), 0), MATCH($C83, 'Cost Data'!$N$12:$U$12, 0)), 0)</f>
        <v>0</v>
      </c>
      <c r="BW83" s="4" cm="1">
        <f t="array" aca="1" ref="BW83" ca="1">IFERROR(INDEX('Build Scenarios'!$D$1:$O$510, MATCH(1, ('Build Scenarios'!$C$1:$C$510= $C83) * ('Build Scenarios'!$B$1:$B$510 = $BJ83), 0), MATCH(BW$12, 'Build Scenarios'!$D$5:$O$5, 0))
* INDEX('Cost Data'!$N$1:$U$500, MATCH(1, ('Cost Data'!$B$1:$B$500 = $BJ83) * ('Cost Data'!$C$1:$C$500 = $BK83), 0), MATCH($C83, 'Cost Data'!$N$12:$U$12, 0)), 0)</f>
        <v>0</v>
      </c>
    </row>
    <row r="84" spans="2:75" x14ac:dyDescent="0.2">
      <c r="B84" s="11">
        <f t="shared" ca="1" si="42"/>
        <v>0</v>
      </c>
      <c r="C84" s="8" t="s">
        <v>60</v>
      </c>
      <c r="D84" s="4">
        <f t="shared" ca="1" si="41"/>
        <v>0</v>
      </c>
      <c r="E84" s="4">
        <f t="shared" ca="1" si="41"/>
        <v>0</v>
      </c>
      <c r="F84" s="4">
        <f t="shared" ca="1" si="41"/>
        <v>0</v>
      </c>
      <c r="G84" s="4">
        <f t="shared" ca="1" si="41"/>
        <v>0</v>
      </c>
      <c r="H84" s="4">
        <f t="shared" ca="1" si="41"/>
        <v>0</v>
      </c>
      <c r="I84" s="4">
        <f t="shared" ca="1" si="41"/>
        <v>0</v>
      </c>
      <c r="J84" s="4">
        <f t="shared" ca="1" si="41"/>
        <v>0</v>
      </c>
      <c r="K84" s="4">
        <f t="shared" ca="1" si="41"/>
        <v>0</v>
      </c>
      <c r="L84" s="4">
        <f t="shared" ca="1" si="41"/>
        <v>0</v>
      </c>
      <c r="M84" s="4">
        <f t="shared" ca="1" si="41"/>
        <v>0</v>
      </c>
      <c r="N84" s="4">
        <f t="shared" ca="1" si="41"/>
        <v>0</v>
      </c>
      <c r="O84" s="4">
        <f t="shared" ca="1" si="41"/>
        <v>0</v>
      </c>
      <c r="Q84" s="11" t="str">
        <f t="shared" si="43"/>
        <v>Morro Bay</v>
      </c>
      <c r="R84" s="11" cm="1">
        <f t="array" aca="1" ref="R84" ca="1">INDEX('Cost Scenario Settings'!$D$32:$L$101, MATCH(1, ('Cost Scenario Settings'!$C$32:$C$101 = $B84) * ('Cost Scenario Settings'!$B$32:$B$101 = Q84), 0), MATCH($C84, 'Cost Scenario Settings'!$D$31:$L$31, 0))</f>
        <v>0</v>
      </c>
      <c r="S84" s="4" cm="1">
        <f t="array" aca="1" ref="S84" ca="1">IFERROR(INDEX('Build Scenarios'!$D$1:$O$510, MATCH(1, ('Build Scenarios'!$C$1:$C$510= $C84) * ('Build Scenarios'!$B$1:$B$510 = $Q84), 0), MATCH(S$12, 'Build Scenarios'!$D$5:$O$5, 0))
* INDEX('Cost Data'!$N$1:$U$500, MATCH(1, ('Cost Data'!$B$1:$B$500 = $Q84) * ('Cost Data'!$C$1:$C$500 = $R84), 0), MATCH($C84, 'Cost Data'!$N$12:$U$12, 0)), 0)</f>
        <v>0</v>
      </c>
      <c r="T84" s="4" cm="1">
        <f t="array" aca="1" ref="T84" ca="1">IFERROR(INDEX('Build Scenarios'!$D$1:$O$510, MATCH(1, ('Build Scenarios'!$C$1:$C$510= $C84) * ('Build Scenarios'!$B$1:$B$510 = $Q84), 0), MATCH(T$12, 'Build Scenarios'!$D$5:$O$5, 0))
* INDEX('Cost Data'!$N$1:$U$500, MATCH(1, ('Cost Data'!$B$1:$B$500 = $Q84) * ('Cost Data'!$C$1:$C$500 = $R84), 0), MATCH($C84, 'Cost Data'!$N$12:$U$12, 0)), 0)</f>
        <v>0</v>
      </c>
      <c r="U84" s="4" cm="1">
        <f t="array" aca="1" ref="U84" ca="1">IFERROR(INDEX('Build Scenarios'!$D$1:$O$510, MATCH(1, ('Build Scenarios'!$C$1:$C$510= $C84) * ('Build Scenarios'!$B$1:$B$510 = $Q84), 0), MATCH(U$12, 'Build Scenarios'!$D$5:$O$5, 0))
* INDEX('Cost Data'!$N$1:$U$500, MATCH(1, ('Cost Data'!$B$1:$B$500 = $Q84) * ('Cost Data'!$C$1:$C$500 = $R84), 0), MATCH($C84, 'Cost Data'!$N$12:$U$12, 0)), 0)</f>
        <v>0</v>
      </c>
      <c r="V84" s="4" cm="1">
        <f t="array" aca="1" ref="V84" ca="1">IFERROR(INDEX('Build Scenarios'!$D$1:$O$510, MATCH(1, ('Build Scenarios'!$C$1:$C$510= $C84) * ('Build Scenarios'!$B$1:$B$510 = $Q84), 0), MATCH(V$12, 'Build Scenarios'!$D$5:$O$5, 0))
* INDEX('Cost Data'!$N$1:$U$500, MATCH(1, ('Cost Data'!$B$1:$B$500 = $Q84) * ('Cost Data'!$C$1:$C$500 = $R84), 0), MATCH($C84, 'Cost Data'!$N$12:$U$12, 0)), 0)</f>
        <v>0</v>
      </c>
      <c r="W84" s="4" cm="1">
        <f t="array" aca="1" ref="W84" ca="1">IFERROR(INDEX('Build Scenarios'!$D$1:$O$510, MATCH(1, ('Build Scenarios'!$C$1:$C$510= $C84) * ('Build Scenarios'!$B$1:$B$510 = $Q84), 0), MATCH(W$12, 'Build Scenarios'!$D$5:$O$5, 0))
* INDEX('Cost Data'!$N$1:$U$500, MATCH(1, ('Cost Data'!$B$1:$B$500 = $Q84) * ('Cost Data'!$C$1:$C$500 = $R84), 0), MATCH($C84, 'Cost Data'!$N$12:$U$12, 0)), 0)</f>
        <v>0</v>
      </c>
      <c r="X84" s="4" cm="1">
        <f t="array" aca="1" ref="X84" ca="1">IFERROR(INDEX('Build Scenarios'!$D$1:$O$510, MATCH(1, ('Build Scenarios'!$C$1:$C$510= $C84) * ('Build Scenarios'!$B$1:$B$510 = $Q84), 0), MATCH(X$12, 'Build Scenarios'!$D$5:$O$5, 0))
* INDEX('Cost Data'!$N$1:$U$500, MATCH(1, ('Cost Data'!$B$1:$B$500 = $Q84) * ('Cost Data'!$C$1:$C$500 = $R84), 0), MATCH($C84, 'Cost Data'!$N$12:$U$12, 0)), 0)</f>
        <v>0</v>
      </c>
      <c r="Y84" s="4" cm="1">
        <f t="array" aca="1" ref="Y84" ca="1">IFERROR(INDEX('Build Scenarios'!$D$1:$O$510, MATCH(1, ('Build Scenarios'!$C$1:$C$510= $C84) * ('Build Scenarios'!$B$1:$B$510 = $Q84), 0), MATCH(Y$12, 'Build Scenarios'!$D$5:$O$5, 0))
* INDEX('Cost Data'!$N$1:$U$500, MATCH(1, ('Cost Data'!$B$1:$B$500 = $Q84) * ('Cost Data'!$C$1:$C$500 = $R84), 0), MATCH($C84, 'Cost Data'!$N$12:$U$12, 0)), 0)</f>
        <v>0</v>
      </c>
      <c r="Z84" s="4" cm="1">
        <f t="array" aca="1" ref="Z84" ca="1">IFERROR(INDEX('Build Scenarios'!$D$1:$O$510, MATCH(1, ('Build Scenarios'!$C$1:$C$510= $C84) * ('Build Scenarios'!$B$1:$B$510 = $Q84), 0), MATCH(Z$12, 'Build Scenarios'!$D$5:$O$5, 0))
* INDEX('Cost Data'!$N$1:$U$500, MATCH(1, ('Cost Data'!$B$1:$B$500 = $Q84) * ('Cost Data'!$C$1:$C$500 = $R84), 0), MATCH($C84, 'Cost Data'!$N$12:$U$12, 0)), 0)</f>
        <v>0</v>
      </c>
      <c r="AA84" s="4" cm="1">
        <f t="array" aca="1" ref="AA84" ca="1">IFERROR(INDEX('Build Scenarios'!$D$1:$O$510, MATCH(1, ('Build Scenarios'!$C$1:$C$510= $C84) * ('Build Scenarios'!$B$1:$B$510 = $Q84), 0), MATCH(AA$12, 'Build Scenarios'!$D$5:$O$5, 0))
* INDEX('Cost Data'!$N$1:$U$500, MATCH(1, ('Cost Data'!$B$1:$B$500 = $Q84) * ('Cost Data'!$C$1:$C$500 = $R84), 0), MATCH($C84, 'Cost Data'!$N$12:$U$12, 0)), 0)</f>
        <v>0</v>
      </c>
      <c r="AB84" s="4" cm="1">
        <f t="array" aca="1" ref="AB84" ca="1">IFERROR(INDEX('Build Scenarios'!$D$1:$O$510, MATCH(1, ('Build Scenarios'!$C$1:$C$510= $C84) * ('Build Scenarios'!$B$1:$B$510 = $Q84), 0), MATCH(AB$12, 'Build Scenarios'!$D$5:$O$5, 0))
* INDEX('Cost Data'!$N$1:$U$500, MATCH(1, ('Cost Data'!$B$1:$B$500 = $Q84) * ('Cost Data'!$C$1:$C$500 = $R84), 0), MATCH($C84, 'Cost Data'!$N$12:$U$12, 0)), 0)</f>
        <v>0</v>
      </c>
      <c r="AC84" s="4" cm="1">
        <f t="array" aca="1" ref="AC84" ca="1">IFERROR(INDEX('Build Scenarios'!$D$1:$O$510, MATCH(1, ('Build Scenarios'!$C$1:$C$510= $C84) * ('Build Scenarios'!$B$1:$B$510 = $Q84), 0), MATCH(AC$12, 'Build Scenarios'!$D$5:$O$5, 0))
* INDEX('Cost Data'!$N$1:$U$500, MATCH(1, ('Cost Data'!$B$1:$B$500 = $Q84) * ('Cost Data'!$C$1:$C$500 = $R84), 0), MATCH($C84, 'Cost Data'!$N$12:$U$12, 0)), 0)</f>
        <v>0</v>
      </c>
      <c r="AD84" s="4" cm="1">
        <f t="array" aca="1" ref="AD84" ca="1">IFERROR(INDEX('Build Scenarios'!$D$1:$O$510, MATCH(1, ('Build Scenarios'!$C$1:$C$510= $C84) * ('Build Scenarios'!$B$1:$B$510 = $Q84), 0), MATCH(AD$12, 'Build Scenarios'!$D$5:$O$5, 0))
* INDEX('Cost Data'!$N$1:$U$500, MATCH(1, ('Cost Data'!$B$1:$B$500 = $Q84) * ('Cost Data'!$C$1:$C$500 = $R84), 0), MATCH($C84, 'Cost Data'!$N$12:$U$12, 0)), 0)</f>
        <v>0</v>
      </c>
      <c r="AF84" s="11" t="str">
        <f t="shared" si="44"/>
        <v>Humboldt Bay</v>
      </c>
      <c r="AG84" s="11" cm="1">
        <f t="array" aca="1" ref="AG84" ca="1">INDEX('Cost Scenario Settings'!$D$32:$L$101, MATCH(1, ('Cost Scenario Settings'!$C$32:$C$101 = $B84) * ('Cost Scenario Settings'!$B$32:$B$101 = AF84), 0), MATCH($C84, 'Cost Scenario Settings'!$D$31:$L$31, 0))</f>
        <v>0</v>
      </c>
      <c r="AH84" s="4" cm="1">
        <f t="array" aca="1" ref="AH84" ca="1">IFERROR(INDEX('Build Scenarios'!$D$1:$O$510, MATCH(1, ('Build Scenarios'!$C$1:$C$510= $C84) * ('Build Scenarios'!$B$1:$B$510 = $AF84), 0), MATCH(AH$12, 'Build Scenarios'!$D$5:$O$5, 0))
* INDEX('Cost Data'!$N$1:$U$500, MATCH(1, ('Cost Data'!$B$1:$B$500 = $AF84) * ('Cost Data'!$C$1:$C$500 = $AG84), 0), MATCH($C84, 'Cost Data'!$N$12:$U$12, 0)), 0)</f>
        <v>0</v>
      </c>
      <c r="AI84" s="4" cm="1">
        <f t="array" aca="1" ref="AI84" ca="1">IFERROR(INDEX('Build Scenarios'!$D$1:$O$510, MATCH(1, ('Build Scenarios'!$C$1:$C$510= $C84) * ('Build Scenarios'!$B$1:$B$510 = $AF84), 0), MATCH(AI$12, 'Build Scenarios'!$D$5:$O$5, 0))
* INDEX('Cost Data'!$N$1:$U$500, MATCH(1, ('Cost Data'!$B$1:$B$500 = $AF84) * ('Cost Data'!$C$1:$C$500 = $AG84), 0), MATCH($C84, 'Cost Data'!$N$12:$U$12, 0)), 0)</f>
        <v>0</v>
      </c>
      <c r="AJ84" s="4" cm="1">
        <f t="array" aca="1" ref="AJ84" ca="1">IFERROR(INDEX('Build Scenarios'!$D$1:$O$510, MATCH(1, ('Build Scenarios'!$C$1:$C$510= $C84) * ('Build Scenarios'!$B$1:$B$510 = $AF84), 0), MATCH(AJ$12, 'Build Scenarios'!$D$5:$O$5, 0))
* INDEX('Cost Data'!$N$1:$U$500, MATCH(1, ('Cost Data'!$B$1:$B$500 = $AF84) * ('Cost Data'!$C$1:$C$500 = $AG84), 0), MATCH($C84, 'Cost Data'!$N$12:$U$12, 0)), 0)</f>
        <v>0</v>
      </c>
      <c r="AK84" s="4" cm="1">
        <f t="array" aca="1" ref="AK84" ca="1">IFERROR(INDEX('Build Scenarios'!$D$1:$O$510, MATCH(1, ('Build Scenarios'!$C$1:$C$510= $C84) * ('Build Scenarios'!$B$1:$B$510 = $AF84), 0), MATCH(AK$12, 'Build Scenarios'!$D$5:$O$5, 0))
* INDEX('Cost Data'!$N$1:$U$500, MATCH(1, ('Cost Data'!$B$1:$B$500 = $AF84) * ('Cost Data'!$C$1:$C$500 = $AG84), 0), MATCH($C84, 'Cost Data'!$N$12:$U$12, 0)), 0)</f>
        <v>0</v>
      </c>
      <c r="AL84" s="4" cm="1">
        <f t="array" aca="1" ref="AL84" ca="1">IFERROR(INDEX('Build Scenarios'!$D$1:$O$510, MATCH(1, ('Build Scenarios'!$C$1:$C$510= $C84) * ('Build Scenarios'!$B$1:$B$510 = $AF84), 0), MATCH(AL$12, 'Build Scenarios'!$D$5:$O$5, 0))
* INDEX('Cost Data'!$N$1:$U$500, MATCH(1, ('Cost Data'!$B$1:$B$500 = $AF84) * ('Cost Data'!$C$1:$C$500 = $AG84), 0), MATCH($C84, 'Cost Data'!$N$12:$U$12, 0)), 0)</f>
        <v>0</v>
      </c>
      <c r="AM84" s="4" cm="1">
        <f t="array" aca="1" ref="AM84" ca="1">IFERROR(INDEX('Build Scenarios'!$D$1:$O$510, MATCH(1, ('Build Scenarios'!$C$1:$C$510= $C84) * ('Build Scenarios'!$B$1:$B$510 = $AF84), 0), MATCH(AM$12, 'Build Scenarios'!$D$5:$O$5, 0))
* INDEX('Cost Data'!$N$1:$U$500, MATCH(1, ('Cost Data'!$B$1:$B$500 = $AF84) * ('Cost Data'!$C$1:$C$500 = $AG84), 0), MATCH($C84, 'Cost Data'!$N$12:$U$12, 0)), 0)</f>
        <v>0</v>
      </c>
      <c r="AN84" s="4" cm="1">
        <f t="array" aca="1" ref="AN84" ca="1">IFERROR(INDEX('Build Scenarios'!$D$1:$O$510, MATCH(1, ('Build Scenarios'!$C$1:$C$510= $C84) * ('Build Scenarios'!$B$1:$B$510 = $AF84), 0), MATCH(AN$12, 'Build Scenarios'!$D$5:$O$5, 0))
* INDEX('Cost Data'!$N$1:$U$500, MATCH(1, ('Cost Data'!$B$1:$B$500 = $AF84) * ('Cost Data'!$C$1:$C$500 = $AG84), 0), MATCH($C84, 'Cost Data'!$N$12:$U$12, 0)), 0)</f>
        <v>0</v>
      </c>
      <c r="AO84" s="4" cm="1">
        <f t="array" aca="1" ref="AO84" ca="1">IFERROR(INDEX('Build Scenarios'!$D$1:$O$510, MATCH(1, ('Build Scenarios'!$C$1:$C$510= $C84) * ('Build Scenarios'!$B$1:$B$510 = $AF84), 0), MATCH(AO$12, 'Build Scenarios'!$D$5:$O$5, 0))
* INDEX('Cost Data'!$N$1:$U$500, MATCH(1, ('Cost Data'!$B$1:$B$500 = $AF84) * ('Cost Data'!$C$1:$C$500 = $AG84), 0), MATCH($C84, 'Cost Data'!$N$12:$U$12, 0)), 0)</f>
        <v>0</v>
      </c>
      <c r="AP84" s="4" cm="1">
        <f t="array" aca="1" ref="AP84" ca="1">IFERROR(INDEX('Build Scenarios'!$D$1:$O$510, MATCH(1, ('Build Scenarios'!$C$1:$C$510= $C84) * ('Build Scenarios'!$B$1:$B$510 = $AF84), 0), MATCH(AP$12, 'Build Scenarios'!$D$5:$O$5, 0))
* INDEX('Cost Data'!$N$1:$U$500, MATCH(1, ('Cost Data'!$B$1:$B$500 = $AF84) * ('Cost Data'!$C$1:$C$500 = $AG84), 0), MATCH($C84, 'Cost Data'!$N$12:$U$12, 0)), 0)</f>
        <v>0</v>
      </c>
      <c r="AQ84" s="4" cm="1">
        <f t="array" aca="1" ref="AQ84" ca="1">IFERROR(INDEX('Build Scenarios'!$D$1:$O$510, MATCH(1, ('Build Scenarios'!$C$1:$C$510= $C84) * ('Build Scenarios'!$B$1:$B$510 = $AF84), 0), MATCH(AQ$12, 'Build Scenarios'!$D$5:$O$5, 0))
* INDEX('Cost Data'!$N$1:$U$500, MATCH(1, ('Cost Data'!$B$1:$B$500 = $AF84) * ('Cost Data'!$C$1:$C$500 = $AG84), 0), MATCH($C84, 'Cost Data'!$N$12:$U$12, 0)), 0)</f>
        <v>0</v>
      </c>
      <c r="AR84" s="4" cm="1">
        <f t="array" aca="1" ref="AR84" ca="1">IFERROR(INDEX('Build Scenarios'!$D$1:$O$510, MATCH(1, ('Build Scenarios'!$C$1:$C$510= $C84) * ('Build Scenarios'!$B$1:$B$510 = $AF84), 0), MATCH(AR$12, 'Build Scenarios'!$D$5:$O$5, 0))
* INDEX('Cost Data'!$N$1:$U$500, MATCH(1, ('Cost Data'!$B$1:$B$500 = $AF84) * ('Cost Data'!$C$1:$C$500 = $AG84), 0), MATCH($C84, 'Cost Data'!$N$12:$U$12, 0)), 0)</f>
        <v>0</v>
      </c>
      <c r="AS84" s="4" cm="1">
        <f t="array" aca="1" ref="AS84" ca="1">IFERROR(INDEX('Build Scenarios'!$D$1:$O$510, MATCH(1, ('Build Scenarios'!$C$1:$C$510= $C84) * ('Build Scenarios'!$B$1:$B$510 = $AF84), 0), MATCH(AS$12, 'Build Scenarios'!$D$5:$O$5, 0))
* INDEX('Cost Data'!$N$1:$U$500, MATCH(1, ('Cost Data'!$B$1:$B$500 = $AF84) * ('Cost Data'!$C$1:$C$500 = $AG84), 0), MATCH($C84, 'Cost Data'!$N$12:$U$12, 0)), 0)</f>
        <v>0</v>
      </c>
      <c r="AU84" s="11" t="str">
        <f t="shared" si="45"/>
        <v>Del Norte</v>
      </c>
      <c r="AV84" s="11" cm="1">
        <f t="array" aca="1" ref="AV84" ca="1">INDEX('Cost Scenario Settings'!$D$32:$L$101, MATCH(1, ('Cost Scenario Settings'!$C$32:$C$101 = $B84) * ('Cost Scenario Settings'!$B$32:$B$101 = AU84), 0), MATCH($C84, 'Cost Scenario Settings'!$D$31:$L$31, 0))</f>
        <v>0</v>
      </c>
      <c r="AW84" s="4" cm="1">
        <f t="array" aca="1" ref="AW84" ca="1">IFERROR(INDEX('Build Scenarios'!$D$1:$O$510, MATCH(1, ('Build Scenarios'!$C$1:$C$510= $C84) * ('Build Scenarios'!$B$1:$B$510 = $AU84), 0), MATCH(AW$12, 'Build Scenarios'!$D$5:$O$5, 0))
* INDEX('Cost Data'!$N$1:$U$500, MATCH(1, ('Cost Data'!$B$1:$B$500 = $AU84) * ('Cost Data'!$C$1:$C$500 = $AV84), 0), MATCH($C84, 'Cost Data'!$N$12:$U$12, 0)), 0)</f>
        <v>0</v>
      </c>
      <c r="AX84" s="4" cm="1">
        <f t="array" aca="1" ref="AX84" ca="1">IFERROR(INDEX('Build Scenarios'!$D$1:$O$510, MATCH(1, ('Build Scenarios'!$C$1:$C$510= $C84) * ('Build Scenarios'!$B$1:$B$510 = $AU84), 0), MATCH(AX$12, 'Build Scenarios'!$D$5:$O$5, 0))
* INDEX('Cost Data'!$N$1:$U$500, MATCH(1, ('Cost Data'!$B$1:$B$500 = $AU84) * ('Cost Data'!$C$1:$C$500 = $AV84), 0), MATCH($C84, 'Cost Data'!$N$12:$U$12, 0)), 0)</f>
        <v>0</v>
      </c>
      <c r="AY84" s="4" cm="1">
        <f t="array" aca="1" ref="AY84" ca="1">IFERROR(INDEX('Build Scenarios'!$D$1:$O$510, MATCH(1, ('Build Scenarios'!$C$1:$C$510= $C84) * ('Build Scenarios'!$B$1:$B$510 = $AU84), 0), MATCH(AY$12, 'Build Scenarios'!$D$5:$O$5, 0))
* INDEX('Cost Data'!$N$1:$U$500, MATCH(1, ('Cost Data'!$B$1:$B$500 = $AU84) * ('Cost Data'!$C$1:$C$500 = $AV84), 0), MATCH($C84, 'Cost Data'!$N$12:$U$12, 0)), 0)</f>
        <v>0</v>
      </c>
      <c r="AZ84" s="4" cm="1">
        <f t="array" aca="1" ref="AZ84" ca="1">IFERROR(INDEX('Build Scenarios'!$D$1:$O$510, MATCH(1, ('Build Scenarios'!$C$1:$C$510= $C84) * ('Build Scenarios'!$B$1:$B$510 = $AU84), 0), MATCH(AZ$12, 'Build Scenarios'!$D$5:$O$5, 0))
* INDEX('Cost Data'!$N$1:$U$500, MATCH(1, ('Cost Data'!$B$1:$B$500 = $AU84) * ('Cost Data'!$C$1:$C$500 = $AV84), 0), MATCH($C84, 'Cost Data'!$N$12:$U$12, 0)), 0)</f>
        <v>0</v>
      </c>
      <c r="BA84" s="4" cm="1">
        <f t="array" aca="1" ref="BA84" ca="1">IFERROR(INDEX('Build Scenarios'!$D$1:$O$510, MATCH(1, ('Build Scenarios'!$C$1:$C$510= $C84) * ('Build Scenarios'!$B$1:$B$510 = $AU84), 0), MATCH(BA$12, 'Build Scenarios'!$D$5:$O$5, 0))
* INDEX('Cost Data'!$N$1:$U$500, MATCH(1, ('Cost Data'!$B$1:$B$500 = $AU84) * ('Cost Data'!$C$1:$C$500 = $AV84), 0), MATCH($C84, 'Cost Data'!$N$12:$U$12, 0)), 0)</f>
        <v>0</v>
      </c>
      <c r="BB84" s="4" cm="1">
        <f t="array" aca="1" ref="BB84" ca="1">IFERROR(INDEX('Build Scenarios'!$D$1:$O$510, MATCH(1, ('Build Scenarios'!$C$1:$C$510= $C84) * ('Build Scenarios'!$B$1:$B$510 = $AU84), 0), MATCH(BB$12, 'Build Scenarios'!$D$5:$O$5, 0))
* INDEX('Cost Data'!$N$1:$U$500, MATCH(1, ('Cost Data'!$B$1:$B$500 = $AU84) * ('Cost Data'!$C$1:$C$500 = $AV84), 0), MATCH($C84, 'Cost Data'!$N$12:$U$12, 0)), 0)</f>
        <v>0</v>
      </c>
      <c r="BC84" s="4" cm="1">
        <f t="array" aca="1" ref="BC84" ca="1">IFERROR(INDEX('Build Scenarios'!$D$1:$O$510, MATCH(1, ('Build Scenarios'!$C$1:$C$510= $C84) * ('Build Scenarios'!$B$1:$B$510 = $AU84), 0), MATCH(BC$12, 'Build Scenarios'!$D$5:$O$5, 0))
* INDEX('Cost Data'!$N$1:$U$500, MATCH(1, ('Cost Data'!$B$1:$B$500 = $AU84) * ('Cost Data'!$C$1:$C$500 = $AV84), 0), MATCH($C84, 'Cost Data'!$N$12:$U$12, 0)), 0)</f>
        <v>0</v>
      </c>
      <c r="BD84" s="4" cm="1">
        <f t="array" aca="1" ref="BD84" ca="1">IFERROR(INDEX('Build Scenarios'!$D$1:$O$510, MATCH(1, ('Build Scenarios'!$C$1:$C$510= $C84) * ('Build Scenarios'!$B$1:$B$510 = $AU84), 0), MATCH(BD$12, 'Build Scenarios'!$D$5:$O$5, 0))
* INDEX('Cost Data'!$N$1:$U$500, MATCH(1, ('Cost Data'!$B$1:$B$500 = $AU84) * ('Cost Data'!$C$1:$C$500 = $AV84), 0), MATCH($C84, 'Cost Data'!$N$12:$U$12, 0)), 0)</f>
        <v>0</v>
      </c>
      <c r="BE84" s="4" cm="1">
        <f t="array" aca="1" ref="BE84" ca="1">IFERROR(INDEX('Build Scenarios'!$D$1:$O$510, MATCH(1, ('Build Scenarios'!$C$1:$C$510= $C84) * ('Build Scenarios'!$B$1:$B$510 = $AU84), 0), MATCH(BE$12, 'Build Scenarios'!$D$5:$O$5, 0))
* INDEX('Cost Data'!$N$1:$U$500, MATCH(1, ('Cost Data'!$B$1:$B$500 = $AU84) * ('Cost Data'!$C$1:$C$500 = $AV84), 0), MATCH($C84, 'Cost Data'!$N$12:$U$12, 0)), 0)</f>
        <v>0</v>
      </c>
      <c r="BF84" s="4" cm="1">
        <f t="array" aca="1" ref="BF84" ca="1">IFERROR(INDEX('Build Scenarios'!$D$1:$O$510, MATCH(1, ('Build Scenarios'!$C$1:$C$510= $C84) * ('Build Scenarios'!$B$1:$B$510 = $AU84), 0), MATCH(BF$12, 'Build Scenarios'!$D$5:$O$5, 0))
* INDEX('Cost Data'!$N$1:$U$500, MATCH(1, ('Cost Data'!$B$1:$B$500 = $AU84) * ('Cost Data'!$C$1:$C$500 = $AV84), 0), MATCH($C84, 'Cost Data'!$N$12:$U$12, 0)), 0)</f>
        <v>0</v>
      </c>
      <c r="BG84" s="4" cm="1">
        <f t="array" aca="1" ref="BG84" ca="1">IFERROR(INDEX('Build Scenarios'!$D$1:$O$510, MATCH(1, ('Build Scenarios'!$C$1:$C$510= $C84) * ('Build Scenarios'!$B$1:$B$510 = $AU84), 0), MATCH(BG$12, 'Build Scenarios'!$D$5:$O$5, 0))
* INDEX('Cost Data'!$N$1:$U$500, MATCH(1, ('Cost Data'!$B$1:$B$500 = $AU84) * ('Cost Data'!$C$1:$C$500 = $AV84), 0), MATCH($C84, 'Cost Data'!$N$12:$U$12, 0)), 0)</f>
        <v>0</v>
      </c>
      <c r="BH84" s="4" cm="1">
        <f t="array" aca="1" ref="BH84" ca="1">IFERROR(INDEX('Build Scenarios'!$D$1:$O$510, MATCH(1, ('Build Scenarios'!$C$1:$C$510= $C84) * ('Build Scenarios'!$B$1:$B$510 = $AU84), 0), MATCH(BH$12, 'Build Scenarios'!$D$5:$O$5, 0))
* INDEX('Cost Data'!$N$1:$U$500, MATCH(1, ('Cost Data'!$B$1:$B$500 = $AU84) * ('Cost Data'!$C$1:$C$500 = $AV84), 0), MATCH($C84, 'Cost Data'!$N$12:$U$12, 0)), 0)</f>
        <v>0</v>
      </c>
      <c r="BJ84" s="11" t="str">
        <f t="shared" si="46"/>
        <v>Cape Mendocino</v>
      </c>
      <c r="BK84" s="11" cm="1">
        <f t="array" aca="1" ref="BK84" ca="1">INDEX('Cost Scenario Settings'!$D$32:$L$101, MATCH(1, ('Cost Scenario Settings'!$C$32:$C$101 = $B84) * ('Cost Scenario Settings'!$B$32:$B$101 = BJ84), 0), MATCH($C84, 'Cost Scenario Settings'!$D$31:$L$31, 0))</f>
        <v>0</v>
      </c>
      <c r="BL84" s="4" cm="1">
        <f t="array" aca="1" ref="BL84" ca="1">IFERROR(INDEX('Build Scenarios'!$D$1:$O$510, MATCH(1, ('Build Scenarios'!$C$1:$C$510= $C84) * ('Build Scenarios'!$B$1:$B$510 = $BJ84), 0), MATCH(BL$12, 'Build Scenarios'!$D$5:$O$5, 0))
* INDEX('Cost Data'!$N$1:$U$500, MATCH(1, ('Cost Data'!$B$1:$B$500 = $BJ84) * ('Cost Data'!$C$1:$C$500 = $BK84), 0), MATCH($C84, 'Cost Data'!$N$12:$U$12, 0)), 0)</f>
        <v>0</v>
      </c>
      <c r="BM84" s="4" cm="1">
        <f t="array" aca="1" ref="BM84" ca="1">IFERROR(INDEX('Build Scenarios'!$D$1:$O$510, MATCH(1, ('Build Scenarios'!$C$1:$C$510= $C84) * ('Build Scenarios'!$B$1:$B$510 = $BJ84), 0), MATCH(BM$12, 'Build Scenarios'!$D$5:$O$5, 0))
* INDEX('Cost Data'!$N$1:$U$500, MATCH(1, ('Cost Data'!$B$1:$B$500 = $BJ84) * ('Cost Data'!$C$1:$C$500 = $BK84), 0), MATCH($C84, 'Cost Data'!$N$12:$U$12, 0)), 0)</f>
        <v>0</v>
      </c>
      <c r="BN84" s="4" cm="1">
        <f t="array" aca="1" ref="BN84" ca="1">IFERROR(INDEX('Build Scenarios'!$D$1:$O$510, MATCH(1, ('Build Scenarios'!$C$1:$C$510= $C84) * ('Build Scenarios'!$B$1:$B$510 = $BJ84), 0), MATCH(BN$12, 'Build Scenarios'!$D$5:$O$5, 0))
* INDEX('Cost Data'!$N$1:$U$500, MATCH(1, ('Cost Data'!$B$1:$B$500 = $BJ84) * ('Cost Data'!$C$1:$C$500 = $BK84), 0), MATCH($C84, 'Cost Data'!$N$12:$U$12, 0)), 0)</f>
        <v>0</v>
      </c>
      <c r="BO84" s="4" cm="1">
        <f t="array" aca="1" ref="BO84" ca="1">IFERROR(INDEX('Build Scenarios'!$D$1:$O$510, MATCH(1, ('Build Scenarios'!$C$1:$C$510= $C84) * ('Build Scenarios'!$B$1:$B$510 = $BJ84), 0), MATCH(BO$12, 'Build Scenarios'!$D$5:$O$5, 0))
* INDEX('Cost Data'!$N$1:$U$500, MATCH(1, ('Cost Data'!$B$1:$B$500 = $BJ84) * ('Cost Data'!$C$1:$C$500 = $BK84), 0), MATCH($C84, 'Cost Data'!$N$12:$U$12, 0)), 0)</f>
        <v>0</v>
      </c>
      <c r="BP84" s="4" cm="1">
        <f t="array" aca="1" ref="BP84" ca="1">IFERROR(INDEX('Build Scenarios'!$D$1:$O$510, MATCH(1, ('Build Scenarios'!$C$1:$C$510= $C84) * ('Build Scenarios'!$B$1:$B$510 = $BJ84), 0), MATCH(BP$12, 'Build Scenarios'!$D$5:$O$5, 0))
* INDEX('Cost Data'!$N$1:$U$500, MATCH(1, ('Cost Data'!$B$1:$B$500 = $BJ84) * ('Cost Data'!$C$1:$C$500 = $BK84), 0), MATCH($C84, 'Cost Data'!$N$12:$U$12, 0)), 0)</f>
        <v>0</v>
      </c>
      <c r="BQ84" s="4" cm="1">
        <f t="array" aca="1" ref="BQ84" ca="1">IFERROR(INDEX('Build Scenarios'!$D$1:$O$510, MATCH(1, ('Build Scenarios'!$C$1:$C$510= $C84) * ('Build Scenarios'!$B$1:$B$510 = $BJ84), 0), MATCH(BQ$12, 'Build Scenarios'!$D$5:$O$5, 0))
* INDEX('Cost Data'!$N$1:$U$500, MATCH(1, ('Cost Data'!$B$1:$B$500 = $BJ84) * ('Cost Data'!$C$1:$C$500 = $BK84), 0), MATCH($C84, 'Cost Data'!$N$12:$U$12, 0)), 0)</f>
        <v>0</v>
      </c>
      <c r="BR84" s="4" cm="1">
        <f t="array" aca="1" ref="BR84" ca="1">IFERROR(INDEX('Build Scenarios'!$D$1:$O$510, MATCH(1, ('Build Scenarios'!$C$1:$C$510= $C84) * ('Build Scenarios'!$B$1:$B$510 = $BJ84), 0), MATCH(BR$12, 'Build Scenarios'!$D$5:$O$5, 0))
* INDEX('Cost Data'!$N$1:$U$500, MATCH(1, ('Cost Data'!$B$1:$B$500 = $BJ84) * ('Cost Data'!$C$1:$C$500 = $BK84), 0), MATCH($C84, 'Cost Data'!$N$12:$U$12, 0)), 0)</f>
        <v>0</v>
      </c>
      <c r="BS84" s="4" cm="1">
        <f t="array" aca="1" ref="BS84" ca="1">IFERROR(INDEX('Build Scenarios'!$D$1:$O$510, MATCH(1, ('Build Scenarios'!$C$1:$C$510= $C84) * ('Build Scenarios'!$B$1:$B$510 = $BJ84), 0), MATCH(BS$12, 'Build Scenarios'!$D$5:$O$5, 0))
* INDEX('Cost Data'!$N$1:$U$500, MATCH(1, ('Cost Data'!$B$1:$B$500 = $BJ84) * ('Cost Data'!$C$1:$C$500 = $BK84), 0), MATCH($C84, 'Cost Data'!$N$12:$U$12, 0)), 0)</f>
        <v>0</v>
      </c>
      <c r="BT84" s="4" cm="1">
        <f t="array" aca="1" ref="BT84" ca="1">IFERROR(INDEX('Build Scenarios'!$D$1:$O$510, MATCH(1, ('Build Scenarios'!$C$1:$C$510= $C84) * ('Build Scenarios'!$B$1:$B$510 = $BJ84), 0), MATCH(BT$12, 'Build Scenarios'!$D$5:$O$5, 0))
* INDEX('Cost Data'!$N$1:$U$500, MATCH(1, ('Cost Data'!$B$1:$B$500 = $BJ84) * ('Cost Data'!$C$1:$C$500 = $BK84), 0), MATCH($C84, 'Cost Data'!$N$12:$U$12, 0)), 0)</f>
        <v>0</v>
      </c>
      <c r="BU84" s="4" cm="1">
        <f t="array" aca="1" ref="BU84" ca="1">IFERROR(INDEX('Build Scenarios'!$D$1:$O$510, MATCH(1, ('Build Scenarios'!$C$1:$C$510= $C84) * ('Build Scenarios'!$B$1:$B$510 = $BJ84), 0), MATCH(BU$12, 'Build Scenarios'!$D$5:$O$5, 0))
* INDEX('Cost Data'!$N$1:$U$500, MATCH(1, ('Cost Data'!$B$1:$B$500 = $BJ84) * ('Cost Data'!$C$1:$C$500 = $BK84), 0), MATCH($C84, 'Cost Data'!$N$12:$U$12, 0)), 0)</f>
        <v>0</v>
      </c>
      <c r="BV84" s="4" cm="1">
        <f t="array" aca="1" ref="BV84" ca="1">IFERROR(INDEX('Build Scenarios'!$D$1:$O$510, MATCH(1, ('Build Scenarios'!$C$1:$C$510= $C84) * ('Build Scenarios'!$B$1:$B$510 = $BJ84), 0), MATCH(BV$12, 'Build Scenarios'!$D$5:$O$5, 0))
* INDEX('Cost Data'!$N$1:$U$500, MATCH(1, ('Cost Data'!$B$1:$B$500 = $BJ84) * ('Cost Data'!$C$1:$C$500 = $BK84), 0), MATCH($C84, 'Cost Data'!$N$12:$U$12, 0)), 0)</f>
        <v>0</v>
      </c>
      <c r="BW84" s="4" cm="1">
        <f t="array" aca="1" ref="BW84" ca="1">IFERROR(INDEX('Build Scenarios'!$D$1:$O$510, MATCH(1, ('Build Scenarios'!$C$1:$C$510= $C84) * ('Build Scenarios'!$B$1:$B$510 = $BJ84), 0), MATCH(BW$12, 'Build Scenarios'!$D$5:$O$5, 0))
* INDEX('Cost Data'!$N$1:$U$500, MATCH(1, ('Cost Data'!$B$1:$B$500 = $BJ84) * ('Cost Data'!$C$1:$C$500 = $BK84), 0), MATCH($C84, 'Cost Data'!$N$12:$U$12, 0)), 0)</f>
        <v>0</v>
      </c>
    </row>
    <row r="85" spans="2:75" x14ac:dyDescent="0.2">
      <c r="B85" s="11">
        <f t="shared" ca="1" si="42"/>
        <v>0</v>
      </c>
      <c r="C85" s="8" t="s">
        <v>61</v>
      </c>
      <c r="D85" s="4">
        <f t="shared" ca="1" si="41"/>
        <v>0</v>
      </c>
      <c r="E85" s="4">
        <f t="shared" ca="1" si="41"/>
        <v>0</v>
      </c>
      <c r="F85" s="4">
        <f t="shared" ca="1" si="41"/>
        <v>0</v>
      </c>
      <c r="G85" s="4">
        <f t="shared" ca="1" si="41"/>
        <v>0</v>
      </c>
      <c r="H85" s="4">
        <f t="shared" ca="1" si="41"/>
        <v>0</v>
      </c>
      <c r="I85" s="4">
        <f t="shared" ca="1" si="41"/>
        <v>0</v>
      </c>
      <c r="J85" s="4">
        <f t="shared" ca="1" si="41"/>
        <v>0</v>
      </c>
      <c r="K85" s="4">
        <f t="shared" ca="1" si="41"/>
        <v>0</v>
      </c>
      <c r="L85" s="4">
        <f t="shared" ca="1" si="41"/>
        <v>0</v>
      </c>
      <c r="M85" s="4">
        <f t="shared" ca="1" si="41"/>
        <v>0</v>
      </c>
      <c r="N85" s="4">
        <f t="shared" ca="1" si="41"/>
        <v>0</v>
      </c>
      <c r="O85" s="4">
        <f t="shared" ca="1" si="41"/>
        <v>0</v>
      </c>
      <c r="Q85" s="11" t="str">
        <f t="shared" si="43"/>
        <v>Morro Bay</v>
      </c>
      <c r="R85" s="11" cm="1">
        <f t="array" aca="1" ref="R85" ca="1">INDEX('Cost Scenario Settings'!$D$32:$L$101, MATCH(1, ('Cost Scenario Settings'!$C$32:$C$101 = $B85) * ('Cost Scenario Settings'!$B$32:$B$101 = Q85), 0), MATCH($C85, 'Cost Scenario Settings'!$D$31:$L$31, 0))</f>
        <v>0</v>
      </c>
      <c r="S85" s="4" cm="1">
        <f t="array" aca="1" ref="S85" ca="1">IFERROR(INDEX('Build Scenarios'!$D$1:$O$510, MATCH(1, ('Build Scenarios'!$C$1:$C$510= $C85) * ('Build Scenarios'!$B$1:$B$510 = $Q85), 0), MATCH(S$12, 'Build Scenarios'!$D$5:$O$5, 0))
* INDEX('Cost Data'!$N$1:$U$500, MATCH(1, ('Cost Data'!$B$1:$B$500 = $Q85) * ('Cost Data'!$C$1:$C$500 = $R85), 0), MATCH($C85, 'Cost Data'!$N$12:$U$12, 0)), 0)</f>
        <v>0</v>
      </c>
      <c r="T85" s="4" cm="1">
        <f t="array" aca="1" ref="T85" ca="1">IFERROR(INDEX('Build Scenarios'!$D$1:$O$510, MATCH(1, ('Build Scenarios'!$C$1:$C$510= $C85) * ('Build Scenarios'!$B$1:$B$510 = $Q85), 0), MATCH(T$12, 'Build Scenarios'!$D$5:$O$5, 0))
* INDEX('Cost Data'!$N$1:$U$500, MATCH(1, ('Cost Data'!$B$1:$B$500 = $Q85) * ('Cost Data'!$C$1:$C$500 = $R85), 0), MATCH($C85, 'Cost Data'!$N$12:$U$12, 0)), 0)</f>
        <v>0</v>
      </c>
      <c r="U85" s="4" cm="1">
        <f t="array" aca="1" ref="U85" ca="1">IFERROR(INDEX('Build Scenarios'!$D$1:$O$510, MATCH(1, ('Build Scenarios'!$C$1:$C$510= $C85) * ('Build Scenarios'!$B$1:$B$510 = $Q85), 0), MATCH(U$12, 'Build Scenarios'!$D$5:$O$5, 0))
* INDEX('Cost Data'!$N$1:$U$500, MATCH(1, ('Cost Data'!$B$1:$B$500 = $Q85) * ('Cost Data'!$C$1:$C$500 = $R85), 0), MATCH($C85, 'Cost Data'!$N$12:$U$12, 0)), 0)</f>
        <v>0</v>
      </c>
      <c r="V85" s="4" cm="1">
        <f t="array" aca="1" ref="V85" ca="1">IFERROR(INDEX('Build Scenarios'!$D$1:$O$510, MATCH(1, ('Build Scenarios'!$C$1:$C$510= $C85) * ('Build Scenarios'!$B$1:$B$510 = $Q85), 0), MATCH(V$12, 'Build Scenarios'!$D$5:$O$5, 0))
* INDEX('Cost Data'!$N$1:$U$500, MATCH(1, ('Cost Data'!$B$1:$B$500 = $Q85) * ('Cost Data'!$C$1:$C$500 = $R85), 0), MATCH($C85, 'Cost Data'!$N$12:$U$12, 0)), 0)</f>
        <v>0</v>
      </c>
      <c r="W85" s="4" cm="1">
        <f t="array" aca="1" ref="W85" ca="1">IFERROR(INDEX('Build Scenarios'!$D$1:$O$510, MATCH(1, ('Build Scenarios'!$C$1:$C$510= $C85) * ('Build Scenarios'!$B$1:$B$510 = $Q85), 0), MATCH(W$12, 'Build Scenarios'!$D$5:$O$5, 0))
* INDEX('Cost Data'!$N$1:$U$500, MATCH(1, ('Cost Data'!$B$1:$B$500 = $Q85) * ('Cost Data'!$C$1:$C$500 = $R85), 0), MATCH($C85, 'Cost Data'!$N$12:$U$12, 0)), 0)</f>
        <v>0</v>
      </c>
      <c r="X85" s="4" cm="1">
        <f t="array" aca="1" ref="X85" ca="1">IFERROR(INDEX('Build Scenarios'!$D$1:$O$510, MATCH(1, ('Build Scenarios'!$C$1:$C$510= $C85) * ('Build Scenarios'!$B$1:$B$510 = $Q85), 0), MATCH(X$12, 'Build Scenarios'!$D$5:$O$5, 0))
* INDEX('Cost Data'!$N$1:$U$500, MATCH(1, ('Cost Data'!$B$1:$B$500 = $Q85) * ('Cost Data'!$C$1:$C$500 = $R85), 0), MATCH($C85, 'Cost Data'!$N$12:$U$12, 0)), 0)</f>
        <v>0</v>
      </c>
      <c r="Y85" s="4" cm="1">
        <f t="array" aca="1" ref="Y85" ca="1">IFERROR(INDEX('Build Scenarios'!$D$1:$O$510, MATCH(1, ('Build Scenarios'!$C$1:$C$510= $C85) * ('Build Scenarios'!$B$1:$B$510 = $Q85), 0), MATCH(Y$12, 'Build Scenarios'!$D$5:$O$5, 0))
* INDEX('Cost Data'!$N$1:$U$500, MATCH(1, ('Cost Data'!$B$1:$B$500 = $Q85) * ('Cost Data'!$C$1:$C$500 = $R85), 0), MATCH($C85, 'Cost Data'!$N$12:$U$12, 0)), 0)</f>
        <v>0</v>
      </c>
      <c r="Z85" s="4" cm="1">
        <f t="array" aca="1" ref="Z85" ca="1">IFERROR(INDEX('Build Scenarios'!$D$1:$O$510, MATCH(1, ('Build Scenarios'!$C$1:$C$510= $C85) * ('Build Scenarios'!$B$1:$B$510 = $Q85), 0), MATCH(Z$12, 'Build Scenarios'!$D$5:$O$5, 0))
* INDEX('Cost Data'!$N$1:$U$500, MATCH(1, ('Cost Data'!$B$1:$B$500 = $Q85) * ('Cost Data'!$C$1:$C$500 = $R85), 0), MATCH($C85, 'Cost Data'!$N$12:$U$12, 0)), 0)</f>
        <v>0</v>
      </c>
      <c r="AA85" s="4" cm="1">
        <f t="array" aca="1" ref="AA85" ca="1">IFERROR(INDEX('Build Scenarios'!$D$1:$O$510, MATCH(1, ('Build Scenarios'!$C$1:$C$510= $C85) * ('Build Scenarios'!$B$1:$B$510 = $Q85), 0), MATCH(AA$12, 'Build Scenarios'!$D$5:$O$5, 0))
* INDEX('Cost Data'!$N$1:$U$500, MATCH(1, ('Cost Data'!$B$1:$B$500 = $Q85) * ('Cost Data'!$C$1:$C$500 = $R85), 0), MATCH($C85, 'Cost Data'!$N$12:$U$12, 0)), 0)</f>
        <v>0</v>
      </c>
      <c r="AB85" s="4" cm="1">
        <f t="array" aca="1" ref="AB85" ca="1">IFERROR(INDEX('Build Scenarios'!$D$1:$O$510, MATCH(1, ('Build Scenarios'!$C$1:$C$510= $C85) * ('Build Scenarios'!$B$1:$B$510 = $Q85), 0), MATCH(AB$12, 'Build Scenarios'!$D$5:$O$5, 0))
* INDEX('Cost Data'!$N$1:$U$500, MATCH(1, ('Cost Data'!$B$1:$B$500 = $Q85) * ('Cost Data'!$C$1:$C$500 = $R85), 0), MATCH($C85, 'Cost Data'!$N$12:$U$12, 0)), 0)</f>
        <v>0</v>
      </c>
      <c r="AC85" s="4" cm="1">
        <f t="array" aca="1" ref="AC85" ca="1">IFERROR(INDEX('Build Scenarios'!$D$1:$O$510, MATCH(1, ('Build Scenarios'!$C$1:$C$510= $C85) * ('Build Scenarios'!$B$1:$B$510 = $Q85), 0), MATCH(AC$12, 'Build Scenarios'!$D$5:$O$5, 0))
* INDEX('Cost Data'!$N$1:$U$500, MATCH(1, ('Cost Data'!$B$1:$B$500 = $Q85) * ('Cost Data'!$C$1:$C$500 = $R85), 0), MATCH($C85, 'Cost Data'!$N$12:$U$12, 0)), 0)</f>
        <v>0</v>
      </c>
      <c r="AD85" s="4" cm="1">
        <f t="array" aca="1" ref="AD85" ca="1">IFERROR(INDEX('Build Scenarios'!$D$1:$O$510, MATCH(1, ('Build Scenarios'!$C$1:$C$510= $C85) * ('Build Scenarios'!$B$1:$B$510 = $Q85), 0), MATCH(AD$12, 'Build Scenarios'!$D$5:$O$5, 0))
* INDEX('Cost Data'!$N$1:$U$500, MATCH(1, ('Cost Data'!$B$1:$B$500 = $Q85) * ('Cost Data'!$C$1:$C$500 = $R85), 0), MATCH($C85, 'Cost Data'!$N$12:$U$12, 0)), 0)</f>
        <v>0</v>
      </c>
      <c r="AF85" s="11" t="str">
        <f t="shared" si="44"/>
        <v>Humboldt Bay</v>
      </c>
      <c r="AG85" s="11" cm="1">
        <f t="array" aca="1" ref="AG85" ca="1">INDEX('Cost Scenario Settings'!$D$32:$L$101, MATCH(1, ('Cost Scenario Settings'!$C$32:$C$101 = $B85) * ('Cost Scenario Settings'!$B$32:$B$101 = AF85), 0), MATCH($C85, 'Cost Scenario Settings'!$D$31:$L$31, 0))</f>
        <v>0</v>
      </c>
      <c r="AH85" s="4" cm="1">
        <f t="array" aca="1" ref="AH85" ca="1">IFERROR(INDEX('Build Scenarios'!$D$1:$O$510, MATCH(1, ('Build Scenarios'!$C$1:$C$510= $C85) * ('Build Scenarios'!$B$1:$B$510 = $AF85), 0), MATCH(AH$12, 'Build Scenarios'!$D$5:$O$5, 0))
* INDEX('Cost Data'!$N$1:$U$500, MATCH(1, ('Cost Data'!$B$1:$B$500 = $AF85) * ('Cost Data'!$C$1:$C$500 = $AG85), 0), MATCH($C85, 'Cost Data'!$N$12:$U$12, 0)), 0)</f>
        <v>0</v>
      </c>
      <c r="AI85" s="4" cm="1">
        <f t="array" aca="1" ref="AI85" ca="1">IFERROR(INDEX('Build Scenarios'!$D$1:$O$510, MATCH(1, ('Build Scenarios'!$C$1:$C$510= $C85) * ('Build Scenarios'!$B$1:$B$510 = $AF85), 0), MATCH(AI$12, 'Build Scenarios'!$D$5:$O$5, 0))
* INDEX('Cost Data'!$N$1:$U$500, MATCH(1, ('Cost Data'!$B$1:$B$500 = $AF85) * ('Cost Data'!$C$1:$C$500 = $AG85), 0), MATCH($C85, 'Cost Data'!$N$12:$U$12, 0)), 0)</f>
        <v>0</v>
      </c>
      <c r="AJ85" s="4" cm="1">
        <f t="array" aca="1" ref="AJ85" ca="1">IFERROR(INDEX('Build Scenarios'!$D$1:$O$510, MATCH(1, ('Build Scenarios'!$C$1:$C$510= $C85) * ('Build Scenarios'!$B$1:$B$510 = $AF85), 0), MATCH(AJ$12, 'Build Scenarios'!$D$5:$O$5, 0))
* INDEX('Cost Data'!$N$1:$U$500, MATCH(1, ('Cost Data'!$B$1:$B$500 = $AF85) * ('Cost Data'!$C$1:$C$500 = $AG85), 0), MATCH($C85, 'Cost Data'!$N$12:$U$12, 0)), 0)</f>
        <v>0</v>
      </c>
      <c r="AK85" s="4" cm="1">
        <f t="array" aca="1" ref="AK85" ca="1">IFERROR(INDEX('Build Scenarios'!$D$1:$O$510, MATCH(1, ('Build Scenarios'!$C$1:$C$510= $C85) * ('Build Scenarios'!$B$1:$B$510 = $AF85), 0), MATCH(AK$12, 'Build Scenarios'!$D$5:$O$5, 0))
* INDEX('Cost Data'!$N$1:$U$500, MATCH(1, ('Cost Data'!$B$1:$B$500 = $AF85) * ('Cost Data'!$C$1:$C$500 = $AG85), 0), MATCH($C85, 'Cost Data'!$N$12:$U$12, 0)), 0)</f>
        <v>0</v>
      </c>
      <c r="AL85" s="4" cm="1">
        <f t="array" aca="1" ref="AL85" ca="1">IFERROR(INDEX('Build Scenarios'!$D$1:$O$510, MATCH(1, ('Build Scenarios'!$C$1:$C$510= $C85) * ('Build Scenarios'!$B$1:$B$510 = $AF85), 0), MATCH(AL$12, 'Build Scenarios'!$D$5:$O$5, 0))
* INDEX('Cost Data'!$N$1:$U$500, MATCH(1, ('Cost Data'!$B$1:$B$500 = $AF85) * ('Cost Data'!$C$1:$C$500 = $AG85), 0), MATCH($C85, 'Cost Data'!$N$12:$U$12, 0)), 0)</f>
        <v>0</v>
      </c>
      <c r="AM85" s="4" cm="1">
        <f t="array" aca="1" ref="AM85" ca="1">IFERROR(INDEX('Build Scenarios'!$D$1:$O$510, MATCH(1, ('Build Scenarios'!$C$1:$C$510= $C85) * ('Build Scenarios'!$B$1:$B$510 = $AF85), 0), MATCH(AM$12, 'Build Scenarios'!$D$5:$O$5, 0))
* INDEX('Cost Data'!$N$1:$U$500, MATCH(1, ('Cost Data'!$B$1:$B$500 = $AF85) * ('Cost Data'!$C$1:$C$500 = $AG85), 0), MATCH($C85, 'Cost Data'!$N$12:$U$12, 0)), 0)</f>
        <v>0</v>
      </c>
      <c r="AN85" s="4" cm="1">
        <f t="array" aca="1" ref="AN85" ca="1">IFERROR(INDEX('Build Scenarios'!$D$1:$O$510, MATCH(1, ('Build Scenarios'!$C$1:$C$510= $C85) * ('Build Scenarios'!$B$1:$B$510 = $AF85), 0), MATCH(AN$12, 'Build Scenarios'!$D$5:$O$5, 0))
* INDEX('Cost Data'!$N$1:$U$500, MATCH(1, ('Cost Data'!$B$1:$B$500 = $AF85) * ('Cost Data'!$C$1:$C$500 = $AG85), 0), MATCH($C85, 'Cost Data'!$N$12:$U$12, 0)), 0)</f>
        <v>0</v>
      </c>
      <c r="AO85" s="4" cm="1">
        <f t="array" aca="1" ref="AO85" ca="1">IFERROR(INDEX('Build Scenarios'!$D$1:$O$510, MATCH(1, ('Build Scenarios'!$C$1:$C$510= $C85) * ('Build Scenarios'!$B$1:$B$510 = $AF85), 0), MATCH(AO$12, 'Build Scenarios'!$D$5:$O$5, 0))
* INDEX('Cost Data'!$N$1:$U$500, MATCH(1, ('Cost Data'!$B$1:$B$500 = $AF85) * ('Cost Data'!$C$1:$C$500 = $AG85), 0), MATCH($C85, 'Cost Data'!$N$12:$U$12, 0)), 0)</f>
        <v>0</v>
      </c>
      <c r="AP85" s="4" cm="1">
        <f t="array" aca="1" ref="AP85" ca="1">IFERROR(INDEX('Build Scenarios'!$D$1:$O$510, MATCH(1, ('Build Scenarios'!$C$1:$C$510= $C85) * ('Build Scenarios'!$B$1:$B$510 = $AF85), 0), MATCH(AP$12, 'Build Scenarios'!$D$5:$O$5, 0))
* INDEX('Cost Data'!$N$1:$U$500, MATCH(1, ('Cost Data'!$B$1:$B$500 = $AF85) * ('Cost Data'!$C$1:$C$500 = $AG85), 0), MATCH($C85, 'Cost Data'!$N$12:$U$12, 0)), 0)</f>
        <v>0</v>
      </c>
      <c r="AQ85" s="4" cm="1">
        <f t="array" aca="1" ref="AQ85" ca="1">IFERROR(INDEX('Build Scenarios'!$D$1:$O$510, MATCH(1, ('Build Scenarios'!$C$1:$C$510= $C85) * ('Build Scenarios'!$B$1:$B$510 = $AF85), 0), MATCH(AQ$12, 'Build Scenarios'!$D$5:$O$5, 0))
* INDEX('Cost Data'!$N$1:$U$500, MATCH(1, ('Cost Data'!$B$1:$B$500 = $AF85) * ('Cost Data'!$C$1:$C$500 = $AG85), 0), MATCH($C85, 'Cost Data'!$N$12:$U$12, 0)), 0)</f>
        <v>0</v>
      </c>
      <c r="AR85" s="4" cm="1">
        <f t="array" aca="1" ref="AR85" ca="1">IFERROR(INDEX('Build Scenarios'!$D$1:$O$510, MATCH(1, ('Build Scenarios'!$C$1:$C$510= $C85) * ('Build Scenarios'!$B$1:$B$510 = $AF85), 0), MATCH(AR$12, 'Build Scenarios'!$D$5:$O$5, 0))
* INDEX('Cost Data'!$N$1:$U$500, MATCH(1, ('Cost Data'!$B$1:$B$500 = $AF85) * ('Cost Data'!$C$1:$C$500 = $AG85), 0), MATCH($C85, 'Cost Data'!$N$12:$U$12, 0)), 0)</f>
        <v>0</v>
      </c>
      <c r="AS85" s="4" cm="1">
        <f t="array" aca="1" ref="AS85" ca="1">IFERROR(INDEX('Build Scenarios'!$D$1:$O$510, MATCH(1, ('Build Scenarios'!$C$1:$C$510= $C85) * ('Build Scenarios'!$B$1:$B$510 = $AF85), 0), MATCH(AS$12, 'Build Scenarios'!$D$5:$O$5, 0))
* INDEX('Cost Data'!$N$1:$U$500, MATCH(1, ('Cost Data'!$B$1:$B$500 = $AF85) * ('Cost Data'!$C$1:$C$500 = $AG85), 0), MATCH($C85, 'Cost Data'!$N$12:$U$12, 0)), 0)</f>
        <v>0</v>
      </c>
      <c r="AU85" s="11" t="str">
        <f t="shared" si="45"/>
        <v>Del Norte</v>
      </c>
      <c r="AV85" s="11" cm="1">
        <f t="array" aca="1" ref="AV85" ca="1">INDEX('Cost Scenario Settings'!$D$32:$L$101, MATCH(1, ('Cost Scenario Settings'!$C$32:$C$101 = $B85) * ('Cost Scenario Settings'!$B$32:$B$101 = AU85), 0), MATCH($C85, 'Cost Scenario Settings'!$D$31:$L$31, 0))</f>
        <v>0</v>
      </c>
      <c r="AW85" s="4" cm="1">
        <f t="array" aca="1" ref="AW85" ca="1">IFERROR(INDEX('Build Scenarios'!$D$1:$O$510, MATCH(1, ('Build Scenarios'!$C$1:$C$510= $C85) * ('Build Scenarios'!$B$1:$B$510 = $AU85), 0), MATCH(AW$12, 'Build Scenarios'!$D$5:$O$5, 0))
* INDEX('Cost Data'!$N$1:$U$500, MATCH(1, ('Cost Data'!$B$1:$B$500 = $AU85) * ('Cost Data'!$C$1:$C$500 = $AV85), 0), MATCH($C85, 'Cost Data'!$N$12:$U$12, 0)), 0)</f>
        <v>0</v>
      </c>
      <c r="AX85" s="4" cm="1">
        <f t="array" aca="1" ref="AX85" ca="1">IFERROR(INDEX('Build Scenarios'!$D$1:$O$510, MATCH(1, ('Build Scenarios'!$C$1:$C$510= $C85) * ('Build Scenarios'!$B$1:$B$510 = $AU85), 0), MATCH(AX$12, 'Build Scenarios'!$D$5:$O$5, 0))
* INDEX('Cost Data'!$N$1:$U$500, MATCH(1, ('Cost Data'!$B$1:$B$500 = $AU85) * ('Cost Data'!$C$1:$C$500 = $AV85), 0), MATCH($C85, 'Cost Data'!$N$12:$U$12, 0)), 0)</f>
        <v>0</v>
      </c>
      <c r="AY85" s="4" cm="1">
        <f t="array" aca="1" ref="AY85" ca="1">IFERROR(INDEX('Build Scenarios'!$D$1:$O$510, MATCH(1, ('Build Scenarios'!$C$1:$C$510= $C85) * ('Build Scenarios'!$B$1:$B$510 = $AU85), 0), MATCH(AY$12, 'Build Scenarios'!$D$5:$O$5, 0))
* INDEX('Cost Data'!$N$1:$U$500, MATCH(1, ('Cost Data'!$B$1:$B$500 = $AU85) * ('Cost Data'!$C$1:$C$500 = $AV85), 0), MATCH($C85, 'Cost Data'!$N$12:$U$12, 0)), 0)</f>
        <v>0</v>
      </c>
      <c r="AZ85" s="4" cm="1">
        <f t="array" aca="1" ref="AZ85" ca="1">IFERROR(INDEX('Build Scenarios'!$D$1:$O$510, MATCH(1, ('Build Scenarios'!$C$1:$C$510= $C85) * ('Build Scenarios'!$B$1:$B$510 = $AU85), 0), MATCH(AZ$12, 'Build Scenarios'!$D$5:$O$5, 0))
* INDEX('Cost Data'!$N$1:$U$500, MATCH(1, ('Cost Data'!$B$1:$B$500 = $AU85) * ('Cost Data'!$C$1:$C$500 = $AV85), 0), MATCH($C85, 'Cost Data'!$N$12:$U$12, 0)), 0)</f>
        <v>0</v>
      </c>
      <c r="BA85" s="4" cm="1">
        <f t="array" aca="1" ref="BA85" ca="1">IFERROR(INDEX('Build Scenarios'!$D$1:$O$510, MATCH(1, ('Build Scenarios'!$C$1:$C$510= $C85) * ('Build Scenarios'!$B$1:$B$510 = $AU85), 0), MATCH(BA$12, 'Build Scenarios'!$D$5:$O$5, 0))
* INDEX('Cost Data'!$N$1:$U$500, MATCH(1, ('Cost Data'!$B$1:$B$500 = $AU85) * ('Cost Data'!$C$1:$C$500 = $AV85), 0), MATCH($C85, 'Cost Data'!$N$12:$U$12, 0)), 0)</f>
        <v>0</v>
      </c>
      <c r="BB85" s="4" cm="1">
        <f t="array" aca="1" ref="BB85" ca="1">IFERROR(INDEX('Build Scenarios'!$D$1:$O$510, MATCH(1, ('Build Scenarios'!$C$1:$C$510= $C85) * ('Build Scenarios'!$B$1:$B$510 = $AU85), 0), MATCH(BB$12, 'Build Scenarios'!$D$5:$O$5, 0))
* INDEX('Cost Data'!$N$1:$U$500, MATCH(1, ('Cost Data'!$B$1:$B$500 = $AU85) * ('Cost Data'!$C$1:$C$500 = $AV85), 0), MATCH($C85, 'Cost Data'!$N$12:$U$12, 0)), 0)</f>
        <v>0</v>
      </c>
      <c r="BC85" s="4" cm="1">
        <f t="array" aca="1" ref="BC85" ca="1">IFERROR(INDEX('Build Scenarios'!$D$1:$O$510, MATCH(1, ('Build Scenarios'!$C$1:$C$510= $C85) * ('Build Scenarios'!$B$1:$B$510 = $AU85), 0), MATCH(BC$12, 'Build Scenarios'!$D$5:$O$5, 0))
* INDEX('Cost Data'!$N$1:$U$500, MATCH(1, ('Cost Data'!$B$1:$B$500 = $AU85) * ('Cost Data'!$C$1:$C$500 = $AV85), 0), MATCH($C85, 'Cost Data'!$N$12:$U$12, 0)), 0)</f>
        <v>0</v>
      </c>
      <c r="BD85" s="4" cm="1">
        <f t="array" aca="1" ref="BD85" ca="1">IFERROR(INDEX('Build Scenarios'!$D$1:$O$510, MATCH(1, ('Build Scenarios'!$C$1:$C$510= $C85) * ('Build Scenarios'!$B$1:$B$510 = $AU85), 0), MATCH(BD$12, 'Build Scenarios'!$D$5:$O$5, 0))
* INDEX('Cost Data'!$N$1:$U$500, MATCH(1, ('Cost Data'!$B$1:$B$500 = $AU85) * ('Cost Data'!$C$1:$C$500 = $AV85), 0), MATCH($C85, 'Cost Data'!$N$12:$U$12, 0)), 0)</f>
        <v>0</v>
      </c>
      <c r="BE85" s="4" cm="1">
        <f t="array" aca="1" ref="BE85" ca="1">IFERROR(INDEX('Build Scenarios'!$D$1:$O$510, MATCH(1, ('Build Scenarios'!$C$1:$C$510= $C85) * ('Build Scenarios'!$B$1:$B$510 = $AU85), 0), MATCH(BE$12, 'Build Scenarios'!$D$5:$O$5, 0))
* INDEX('Cost Data'!$N$1:$U$500, MATCH(1, ('Cost Data'!$B$1:$B$500 = $AU85) * ('Cost Data'!$C$1:$C$500 = $AV85), 0), MATCH($C85, 'Cost Data'!$N$12:$U$12, 0)), 0)</f>
        <v>0</v>
      </c>
      <c r="BF85" s="4" cm="1">
        <f t="array" aca="1" ref="BF85" ca="1">IFERROR(INDEX('Build Scenarios'!$D$1:$O$510, MATCH(1, ('Build Scenarios'!$C$1:$C$510= $C85) * ('Build Scenarios'!$B$1:$B$510 = $AU85), 0), MATCH(BF$12, 'Build Scenarios'!$D$5:$O$5, 0))
* INDEX('Cost Data'!$N$1:$U$500, MATCH(1, ('Cost Data'!$B$1:$B$500 = $AU85) * ('Cost Data'!$C$1:$C$500 = $AV85), 0), MATCH($C85, 'Cost Data'!$N$12:$U$12, 0)), 0)</f>
        <v>0</v>
      </c>
      <c r="BG85" s="4" cm="1">
        <f t="array" aca="1" ref="BG85" ca="1">IFERROR(INDEX('Build Scenarios'!$D$1:$O$510, MATCH(1, ('Build Scenarios'!$C$1:$C$510= $C85) * ('Build Scenarios'!$B$1:$B$510 = $AU85), 0), MATCH(BG$12, 'Build Scenarios'!$D$5:$O$5, 0))
* INDEX('Cost Data'!$N$1:$U$500, MATCH(1, ('Cost Data'!$B$1:$B$500 = $AU85) * ('Cost Data'!$C$1:$C$500 = $AV85), 0), MATCH($C85, 'Cost Data'!$N$12:$U$12, 0)), 0)</f>
        <v>0</v>
      </c>
      <c r="BH85" s="4" cm="1">
        <f t="array" aca="1" ref="BH85" ca="1">IFERROR(INDEX('Build Scenarios'!$D$1:$O$510, MATCH(1, ('Build Scenarios'!$C$1:$C$510= $C85) * ('Build Scenarios'!$B$1:$B$510 = $AU85), 0), MATCH(BH$12, 'Build Scenarios'!$D$5:$O$5, 0))
* INDEX('Cost Data'!$N$1:$U$500, MATCH(1, ('Cost Data'!$B$1:$B$500 = $AU85) * ('Cost Data'!$C$1:$C$500 = $AV85), 0), MATCH($C85, 'Cost Data'!$N$12:$U$12, 0)), 0)</f>
        <v>0</v>
      </c>
      <c r="BJ85" s="11" t="str">
        <f t="shared" si="46"/>
        <v>Cape Mendocino</v>
      </c>
      <c r="BK85" s="11" cm="1">
        <f t="array" aca="1" ref="BK85" ca="1">INDEX('Cost Scenario Settings'!$D$32:$L$101, MATCH(1, ('Cost Scenario Settings'!$C$32:$C$101 = $B85) * ('Cost Scenario Settings'!$B$32:$B$101 = BJ85), 0), MATCH($C85, 'Cost Scenario Settings'!$D$31:$L$31, 0))</f>
        <v>0</v>
      </c>
      <c r="BL85" s="4" cm="1">
        <f t="array" aca="1" ref="BL85" ca="1">IFERROR(INDEX('Build Scenarios'!$D$1:$O$510, MATCH(1, ('Build Scenarios'!$C$1:$C$510= $C85) * ('Build Scenarios'!$B$1:$B$510 = $BJ85), 0), MATCH(BL$12, 'Build Scenarios'!$D$5:$O$5, 0))
* INDEX('Cost Data'!$N$1:$U$500, MATCH(1, ('Cost Data'!$B$1:$B$500 = $BJ85) * ('Cost Data'!$C$1:$C$500 = $BK85), 0), MATCH($C85, 'Cost Data'!$N$12:$U$12, 0)), 0)</f>
        <v>0</v>
      </c>
      <c r="BM85" s="4" cm="1">
        <f t="array" aca="1" ref="BM85" ca="1">IFERROR(INDEX('Build Scenarios'!$D$1:$O$510, MATCH(1, ('Build Scenarios'!$C$1:$C$510= $C85) * ('Build Scenarios'!$B$1:$B$510 = $BJ85), 0), MATCH(BM$12, 'Build Scenarios'!$D$5:$O$5, 0))
* INDEX('Cost Data'!$N$1:$U$500, MATCH(1, ('Cost Data'!$B$1:$B$500 = $BJ85) * ('Cost Data'!$C$1:$C$500 = $BK85), 0), MATCH($C85, 'Cost Data'!$N$12:$U$12, 0)), 0)</f>
        <v>0</v>
      </c>
      <c r="BN85" s="4" cm="1">
        <f t="array" aca="1" ref="BN85" ca="1">IFERROR(INDEX('Build Scenarios'!$D$1:$O$510, MATCH(1, ('Build Scenarios'!$C$1:$C$510= $C85) * ('Build Scenarios'!$B$1:$B$510 = $BJ85), 0), MATCH(BN$12, 'Build Scenarios'!$D$5:$O$5, 0))
* INDEX('Cost Data'!$N$1:$U$500, MATCH(1, ('Cost Data'!$B$1:$B$500 = $BJ85) * ('Cost Data'!$C$1:$C$500 = $BK85), 0), MATCH($C85, 'Cost Data'!$N$12:$U$12, 0)), 0)</f>
        <v>0</v>
      </c>
      <c r="BO85" s="4" cm="1">
        <f t="array" aca="1" ref="BO85" ca="1">IFERROR(INDEX('Build Scenarios'!$D$1:$O$510, MATCH(1, ('Build Scenarios'!$C$1:$C$510= $C85) * ('Build Scenarios'!$B$1:$B$510 = $BJ85), 0), MATCH(BO$12, 'Build Scenarios'!$D$5:$O$5, 0))
* INDEX('Cost Data'!$N$1:$U$500, MATCH(1, ('Cost Data'!$B$1:$B$500 = $BJ85) * ('Cost Data'!$C$1:$C$500 = $BK85), 0), MATCH($C85, 'Cost Data'!$N$12:$U$12, 0)), 0)</f>
        <v>0</v>
      </c>
      <c r="BP85" s="4" cm="1">
        <f t="array" aca="1" ref="BP85" ca="1">IFERROR(INDEX('Build Scenarios'!$D$1:$O$510, MATCH(1, ('Build Scenarios'!$C$1:$C$510= $C85) * ('Build Scenarios'!$B$1:$B$510 = $BJ85), 0), MATCH(BP$12, 'Build Scenarios'!$D$5:$O$5, 0))
* INDEX('Cost Data'!$N$1:$U$500, MATCH(1, ('Cost Data'!$B$1:$B$500 = $BJ85) * ('Cost Data'!$C$1:$C$500 = $BK85), 0), MATCH($C85, 'Cost Data'!$N$12:$U$12, 0)), 0)</f>
        <v>0</v>
      </c>
      <c r="BQ85" s="4" cm="1">
        <f t="array" aca="1" ref="BQ85" ca="1">IFERROR(INDEX('Build Scenarios'!$D$1:$O$510, MATCH(1, ('Build Scenarios'!$C$1:$C$510= $C85) * ('Build Scenarios'!$B$1:$B$510 = $BJ85), 0), MATCH(BQ$12, 'Build Scenarios'!$D$5:$O$5, 0))
* INDEX('Cost Data'!$N$1:$U$500, MATCH(1, ('Cost Data'!$B$1:$B$500 = $BJ85) * ('Cost Data'!$C$1:$C$500 = $BK85), 0), MATCH($C85, 'Cost Data'!$N$12:$U$12, 0)), 0)</f>
        <v>0</v>
      </c>
      <c r="BR85" s="4" cm="1">
        <f t="array" aca="1" ref="BR85" ca="1">IFERROR(INDEX('Build Scenarios'!$D$1:$O$510, MATCH(1, ('Build Scenarios'!$C$1:$C$510= $C85) * ('Build Scenarios'!$B$1:$B$510 = $BJ85), 0), MATCH(BR$12, 'Build Scenarios'!$D$5:$O$5, 0))
* INDEX('Cost Data'!$N$1:$U$500, MATCH(1, ('Cost Data'!$B$1:$B$500 = $BJ85) * ('Cost Data'!$C$1:$C$500 = $BK85), 0), MATCH($C85, 'Cost Data'!$N$12:$U$12, 0)), 0)</f>
        <v>0</v>
      </c>
      <c r="BS85" s="4" cm="1">
        <f t="array" aca="1" ref="BS85" ca="1">IFERROR(INDEX('Build Scenarios'!$D$1:$O$510, MATCH(1, ('Build Scenarios'!$C$1:$C$510= $C85) * ('Build Scenarios'!$B$1:$B$510 = $BJ85), 0), MATCH(BS$12, 'Build Scenarios'!$D$5:$O$5, 0))
* INDEX('Cost Data'!$N$1:$U$500, MATCH(1, ('Cost Data'!$B$1:$B$500 = $BJ85) * ('Cost Data'!$C$1:$C$500 = $BK85), 0), MATCH($C85, 'Cost Data'!$N$12:$U$12, 0)), 0)</f>
        <v>0</v>
      </c>
      <c r="BT85" s="4" cm="1">
        <f t="array" aca="1" ref="BT85" ca="1">IFERROR(INDEX('Build Scenarios'!$D$1:$O$510, MATCH(1, ('Build Scenarios'!$C$1:$C$510= $C85) * ('Build Scenarios'!$B$1:$B$510 = $BJ85), 0), MATCH(BT$12, 'Build Scenarios'!$D$5:$O$5, 0))
* INDEX('Cost Data'!$N$1:$U$500, MATCH(1, ('Cost Data'!$B$1:$B$500 = $BJ85) * ('Cost Data'!$C$1:$C$500 = $BK85), 0), MATCH($C85, 'Cost Data'!$N$12:$U$12, 0)), 0)</f>
        <v>0</v>
      </c>
      <c r="BU85" s="4" cm="1">
        <f t="array" aca="1" ref="BU85" ca="1">IFERROR(INDEX('Build Scenarios'!$D$1:$O$510, MATCH(1, ('Build Scenarios'!$C$1:$C$510= $C85) * ('Build Scenarios'!$B$1:$B$510 = $BJ85), 0), MATCH(BU$12, 'Build Scenarios'!$D$5:$O$5, 0))
* INDEX('Cost Data'!$N$1:$U$500, MATCH(1, ('Cost Data'!$B$1:$B$500 = $BJ85) * ('Cost Data'!$C$1:$C$500 = $BK85), 0), MATCH($C85, 'Cost Data'!$N$12:$U$12, 0)), 0)</f>
        <v>0</v>
      </c>
      <c r="BV85" s="4" cm="1">
        <f t="array" aca="1" ref="BV85" ca="1">IFERROR(INDEX('Build Scenarios'!$D$1:$O$510, MATCH(1, ('Build Scenarios'!$C$1:$C$510= $C85) * ('Build Scenarios'!$B$1:$B$510 = $BJ85), 0), MATCH(BV$12, 'Build Scenarios'!$D$5:$O$5, 0))
* INDEX('Cost Data'!$N$1:$U$500, MATCH(1, ('Cost Data'!$B$1:$B$500 = $BJ85) * ('Cost Data'!$C$1:$C$500 = $BK85), 0), MATCH($C85, 'Cost Data'!$N$12:$U$12, 0)), 0)</f>
        <v>0</v>
      </c>
      <c r="BW85" s="4" cm="1">
        <f t="array" aca="1" ref="BW85" ca="1">IFERROR(INDEX('Build Scenarios'!$D$1:$O$510, MATCH(1, ('Build Scenarios'!$C$1:$C$510= $C85) * ('Build Scenarios'!$B$1:$B$510 = $BJ85), 0), MATCH(BW$12, 'Build Scenarios'!$D$5:$O$5, 0))
* INDEX('Cost Data'!$N$1:$U$500, MATCH(1, ('Cost Data'!$B$1:$B$500 = $BJ85) * ('Cost Data'!$C$1:$C$500 = $BK85), 0), MATCH($C85, 'Cost Data'!$N$12:$U$12, 0)), 0)</f>
        <v>0</v>
      </c>
    </row>
    <row r="86" spans="2:75" x14ac:dyDescent="0.2">
      <c r="B86" s="11">
        <f t="shared" ca="1" si="42"/>
        <v>0</v>
      </c>
      <c r="C86" s="8" t="s">
        <v>62</v>
      </c>
      <c r="D86" s="4">
        <f t="shared" ca="1" si="41"/>
        <v>0</v>
      </c>
      <c r="E86" s="4">
        <f t="shared" ca="1" si="41"/>
        <v>0</v>
      </c>
      <c r="F86" s="4">
        <f t="shared" ca="1" si="41"/>
        <v>0</v>
      </c>
      <c r="G86" s="4">
        <f t="shared" ca="1" si="41"/>
        <v>0</v>
      </c>
      <c r="H86" s="4">
        <f t="shared" ca="1" si="41"/>
        <v>0</v>
      </c>
      <c r="I86" s="4">
        <f t="shared" ca="1" si="41"/>
        <v>0</v>
      </c>
      <c r="J86" s="4">
        <f t="shared" ca="1" si="41"/>
        <v>0</v>
      </c>
      <c r="K86" s="4">
        <f t="shared" ca="1" si="41"/>
        <v>0</v>
      </c>
      <c r="L86" s="4">
        <f t="shared" ca="1" si="41"/>
        <v>0</v>
      </c>
      <c r="M86" s="4">
        <f t="shared" ca="1" si="41"/>
        <v>0</v>
      </c>
      <c r="N86" s="4">
        <f t="shared" ca="1" si="41"/>
        <v>0</v>
      </c>
      <c r="O86" s="4">
        <f t="shared" ca="1" si="41"/>
        <v>0</v>
      </c>
      <c r="Q86" s="11" t="str">
        <f t="shared" si="43"/>
        <v>Morro Bay</v>
      </c>
      <c r="R86" s="11" cm="1">
        <f t="array" aca="1" ref="R86" ca="1">INDEX('Cost Scenario Settings'!$D$32:$L$101, MATCH(1, ('Cost Scenario Settings'!$C$32:$C$101 = $B86) * ('Cost Scenario Settings'!$B$32:$B$101 = Q86), 0), MATCH($C86, 'Cost Scenario Settings'!$D$31:$L$31, 0))</f>
        <v>0</v>
      </c>
      <c r="S86" s="4" cm="1">
        <f t="array" aca="1" ref="S86" ca="1">IFERROR(INDEX('Build Scenarios'!$D$1:$O$510, MATCH(1, ('Build Scenarios'!$C$1:$C$510= $C86) * ('Build Scenarios'!$B$1:$B$510 = $Q86), 0), MATCH(S$12, 'Build Scenarios'!$D$5:$O$5, 0))
* INDEX('Cost Data'!$N$1:$U$500, MATCH(1, ('Cost Data'!$B$1:$B$500 = $Q86) * ('Cost Data'!$C$1:$C$500 = $R86), 0), MATCH($C86, 'Cost Data'!$N$12:$U$12, 0)), 0)</f>
        <v>0</v>
      </c>
      <c r="T86" s="4" cm="1">
        <f t="array" aca="1" ref="T86" ca="1">IFERROR(INDEX('Build Scenarios'!$D$1:$O$510, MATCH(1, ('Build Scenarios'!$C$1:$C$510= $C86) * ('Build Scenarios'!$B$1:$B$510 = $Q86), 0), MATCH(T$12, 'Build Scenarios'!$D$5:$O$5, 0))
* INDEX('Cost Data'!$N$1:$U$500, MATCH(1, ('Cost Data'!$B$1:$B$500 = $Q86) * ('Cost Data'!$C$1:$C$500 = $R86), 0), MATCH($C86, 'Cost Data'!$N$12:$U$12, 0)), 0)</f>
        <v>0</v>
      </c>
      <c r="U86" s="4" cm="1">
        <f t="array" aca="1" ref="U86" ca="1">IFERROR(INDEX('Build Scenarios'!$D$1:$O$510, MATCH(1, ('Build Scenarios'!$C$1:$C$510= $C86) * ('Build Scenarios'!$B$1:$B$510 = $Q86), 0), MATCH(U$12, 'Build Scenarios'!$D$5:$O$5, 0))
* INDEX('Cost Data'!$N$1:$U$500, MATCH(1, ('Cost Data'!$B$1:$B$500 = $Q86) * ('Cost Data'!$C$1:$C$500 = $R86), 0), MATCH($C86, 'Cost Data'!$N$12:$U$12, 0)), 0)</f>
        <v>0</v>
      </c>
      <c r="V86" s="4" cm="1">
        <f t="array" aca="1" ref="V86" ca="1">IFERROR(INDEX('Build Scenarios'!$D$1:$O$510, MATCH(1, ('Build Scenarios'!$C$1:$C$510= $C86) * ('Build Scenarios'!$B$1:$B$510 = $Q86), 0), MATCH(V$12, 'Build Scenarios'!$D$5:$O$5, 0))
* INDEX('Cost Data'!$N$1:$U$500, MATCH(1, ('Cost Data'!$B$1:$B$500 = $Q86) * ('Cost Data'!$C$1:$C$500 = $R86), 0), MATCH($C86, 'Cost Data'!$N$12:$U$12, 0)), 0)</f>
        <v>0</v>
      </c>
      <c r="W86" s="4" cm="1">
        <f t="array" aca="1" ref="W86" ca="1">IFERROR(INDEX('Build Scenarios'!$D$1:$O$510, MATCH(1, ('Build Scenarios'!$C$1:$C$510= $C86) * ('Build Scenarios'!$B$1:$B$510 = $Q86), 0), MATCH(W$12, 'Build Scenarios'!$D$5:$O$5, 0))
* INDEX('Cost Data'!$N$1:$U$500, MATCH(1, ('Cost Data'!$B$1:$B$500 = $Q86) * ('Cost Data'!$C$1:$C$500 = $R86), 0), MATCH($C86, 'Cost Data'!$N$12:$U$12, 0)), 0)</f>
        <v>0</v>
      </c>
      <c r="X86" s="4" cm="1">
        <f t="array" aca="1" ref="X86" ca="1">IFERROR(INDEX('Build Scenarios'!$D$1:$O$510, MATCH(1, ('Build Scenarios'!$C$1:$C$510= $C86) * ('Build Scenarios'!$B$1:$B$510 = $Q86), 0), MATCH(X$12, 'Build Scenarios'!$D$5:$O$5, 0))
* INDEX('Cost Data'!$N$1:$U$500, MATCH(1, ('Cost Data'!$B$1:$B$500 = $Q86) * ('Cost Data'!$C$1:$C$500 = $R86), 0), MATCH($C86, 'Cost Data'!$N$12:$U$12, 0)), 0)</f>
        <v>0</v>
      </c>
      <c r="Y86" s="4" cm="1">
        <f t="array" aca="1" ref="Y86" ca="1">IFERROR(INDEX('Build Scenarios'!$D$1:$O$510, MATCH(1, ('Build Scenarios'!$C$1:$C$510= $C86) * ('Build Scenarios'!$B$1:$B$510 = $Q86), 0), MATCH(Y$12, 'Build Scenarios'!$D$5:$O$5, 0))
* INDEX('Cost Data'!$N$1:$U$500, MATCH(1, ('Cost Data'!$B$1:$B$500 = $Q86) * ('Cost Data'!$C$1:$C$500 = $R86), 0), MATCH($C86, 'Cost Data'!$N$12:$U$12, 0)), 0)</f>
        <v>0</v>
      </c>
      <c r="Z86" s="4" cm="1">
        <f t="array" aca="1" ref="Z86" ca="1">IFERROR(INDEX('Build Scenarios'!$D$1:$O$510, MATCH(1, ('Build Scenarios'!$C$1:$C$510= $C86) * ('Build Scenarios'!$B$1:$B$510 = $Q86), 0), MATCH(Z$12, 'Build Scenarios'!$D$5:$O$5, 0))
* INDEX('Cost Data'!$N$1:$U$500, MATCH(1, ('Cost Data'!$B$1:$B$500 = $Q86) * ('Cost Data'!$C$1:$C$500 = $R86), 0), MATCH($C86, 'Cost Data'!$N$12:$U$12, 0)), 0)</f>
        <v>0</v>
      </c>
      <c r="AA86" s="4" cm="1">
        <f t="array" aca="1" ref="AA86" ca="1">IFERROR(INDEX('Build Scenarios'!$D$1:$O$510, MATCH(1, ('Build Scenarios'!$C$1:$C$510= $C86) * ('Build Scenarios'!$B$1:$B$510 = $Q86), 0), MATCH(AA$12, 'Build Scenarios'!$D$5:$O$5, 0))
* INDEX('Cost Data'!$N$1:$U$500, MATCH(1, ('Cost Data'!$B$1:$B$500 = $Q86) * ('Cost Data'!$C$1:$C$500 = $R86), 0), MATCH($C86, 'Cost Data'!$N$12:$U$12, 0)), 0)</f>
        <v>0</v>
      </c>
      <c r="AB86" s="4" cm="1">
        <f t="array" aca="1" ref="AB86" ca="1">IFERROR(INDEX('Build Scenarios'!$D$1:$O$510, MATCH(1, ('Build Scenarios'!$C$1:$C$510= $C86) * ('Build Scenarios'!$B$1:$B$510 = $Q86), 0), MATCH(AB$12, 'Build Scenarios'!$D$5:$O$5, 0))
* INDEX('Cost Data'!$N$1:$U$500, MATCH(1, ('Cost Data'!$B$1:$B$500 = $Q86) * ('Cost Data'!$C$1:$C$500 = $R86), 0), MATCH($C86, 'Cost Data'!$N$12:$U$12, 0)), 0)</f>
        <v>0</v>
      </c>
      <c r="AC86" s="4" cm="1">
        <f t="array" aca="1" ref="AC86" ca="1">IFERROR(INDEX('Build Scenarios'!$D$1:$O$510, MATCH(1, ('Build Scenarios'!$C$1:$C$510= $C86) * ('Build Scenarios'!$B$1:$B$510 = $Q86), 0), MATCH(AC$12, 'Build Scenarios'!$D$5:$O$5, 0))
* INDEX('Cost Data'!$N$1:$U$500, MATCH(1, ('Cost Data'!$B$1:$B$500 = $Q86) * ('Cost Data'!$C$1:$C$500 = $R86), 0), MATCH($C86, 'Cost Data'!$N$12:$U$12, 0)), 0)</f>
        <v>0</v>
      </c>
      <c r="AD86" s="4" cm="1">
        <f t="array" aca="1" ref="AD86" ca="1">IFERROR(INDEX('Build Scenarios'!$D$1:$O$510, MATCH(1, ('Build Scenarios'!$C$1:$C$510= $C86) * ('Build Scenarios'!$B$1:$B$510 = $Q86), 0), MATCH(AD$12, 'Build Scenarios'!$D$5:$O$5, 0))
* INDEX('Cost Data'!$N$1:$U$500, MATCH(1, ('Cost Data'!$B$1:$B$500 = $Q86) * ('Cost Data'!$C$1:$C$500 = $R86), 0), MATCH($C86, 'Cost Data'!$N$12:$U$12, 0)), 0)</f>
        <v>0</v>
      </c>
      <c r="AF86" s="11" t="str">
        <f t="shared" si="44"/>
        <v>Humboldt Bay</v>
      </c>
      <c r="AG86" s="11" cm="1">
        <f t="array" aca="1" ref="AG86" ca="1">INDEX('Cost Scenario Settings'!$D$32:$L$101, MATCH(1, ('Cost Scenario Settings'!$C$32:$C$101 = $B86) * ('Cost Scenario Settings'!$B$32:$B$101 = AF86), 0), MATCH($C86, 'Cost Scenario Settings'!$D$31:$L$31, 0))</f>
        <v>0</v>
      </c>
      <c r="AH86" s="4" cm="1">
        <f t="array" aca="1" ref="AH86" ca="1">IFERROR(INDEX('Build Scenarios'!$D$1:$O$510, MATCH(1, ('Build Scenarios'!$C$1:$C$510= $C86) * ('Build Scenarios'!$B$1:$B$510 = $AF86), 0), MATCH(AH$12, 'Build Scenarios'!$D$5:$O$5, 0))
* INDEX('Cost Data'!$N$1:$U$500, MATCH(1, ('Cost Data'!$B$1:$B$500 = $AF86) * ('Cost Data'!$C$1:$C$500 = $AG86), 0), MATCH($C86, 'Cost Data'!$N$12:$U$12, 0)), 0)</f>
        <v>0</v>
      </c>
      <c r="AI86" s="4" cm="1">
        <f t="array" aca="1" ref="AI86" ca="1">IFERROR(INDEX('Build Scenarios'!$D$1:$O$510, MATCH(1, ('Build Scenarios'!$C$1:$C$510= $C86) * ('Build Scenarios'!$B$1:$B$510 = $AF86), 0), MATCH(AI$12, 'Build Scenarios'!$D$5:$O$5, 0))
* INDEX('Cost Data'!$N$1:$U$500, MATCH(1, ('Cost Data'!$B$1:$B$500 = $AF86) * ('Cost Data'!$C$1:$C$500 = $AG86), 0), MATCH($C86, 'Cost Data'!$N$12:$U$12, 0)), 0)</f>
        <v>0</v>
      </c>
      <c r="AJ86" s="4" cm="1">
        <f t="array" aca="1" ref="AJ86" ca="1">IFERROR(INDEX('Build Scenarios'!$D$1:$O$510, MATCH(1, ('Build Scenarios'!$C$1:$C$510= $C86) * ('Build Scenarios'!$B$1:$B$510 = $AF86), 0), MATCH(AJ$12, 'Build Scenarios'!$D$5:$O$5, 0))
* INDEX('Cost Data'!$N$1:$U$500, MATCH(1, ('Cost Data'!$B$1:$B$500 = $AF86) * ('Cost Data'!$C$1:$C$500 = $AG86), 0), MATCH($C86, 'Cost Data'!$N$12:$U$12, 0)), 0)</f>
        <v>0</v>
      </c>
      <c r="AK86" s="4" cm="1">
        <f t="array" aca="1" ref="AK86" ca="1">IFERROR(INDEX('Build Scenarios'!$D$1:$O$510, MATCH(1, ('Build Scenarios'!$C$1:$C$510= $C86) * ('Build Scenarios'!$B$1:$B$510 = $AF86), 0), MATCH(AK$12, 'Build Scenarios'!$D$5:$O$5, 0))
* INDEX('Cost Data'!$N$1:$U$500, MATCH(1, ('Cost Data'!$B$1:$B$500 = $AF86) * ('Cost Data'!$C$1:$C$500 = $AG86), 0), MATCH($C86, 'Cost Data'!$N$12:$U$12, 0)), 0)</f>
        <v>0</v>
      </c>
      <c r="AL86" s="4" cm="1">
        <f t="array" aca="1" ref="AL86" ca="1">IFERROR(INDEX('Build Scenarios'!$D$1:$O$510, MATCH(1, ('Build Scenarios'!$C$1:$C$510= $C86) * ('Build Scenarios'!$B$1:$B$510 = $AF86), 0), MATCH(AL$12, 'Build Scenarios'!$D$5:$O$5, 0))
* INDEX('Cost Data'!$N$1:$U$500, MATCH(1, ('Cost Data'!$B$1:$B$500 = $AF86) * ('Cost Data'!$C$1:$C$500 = $AG86), 0), MATCH($C86, 'Cost Data'!$N$12:$U$12, 0)), 0)</f>
        <v>0</v>
      </c>
      <c r="AM86" s="4" cm="1">
        <f t="array" aca="1" ref="AM86" ca="1">IFERROR(INDEX('Build Scenarios'!$D$1:$O$510, MATCH(1, ('Build Scenarios'!$C$1:$C$510= $C86) * ('Build Scenarios'!$B$1:$B$510 = $AF86), 0), MATCH(AM$12, 'Build Scenarios'!$D$5:$O$5, 0))
* INDEX('Cost Data'!$N$1:$U$500, MATCH(1, ('Cost Data'!$B$1:$B$500 = $AF86) * ('Cost Data'!$C$1:$C$500 = $AG86), 0), MATCH($C86, 'Cost Data'!$N$12:$U$12, 0)), 0)</f>
        <v>0</v>
      </c>
      <c r="AN86" s="4" cm="1">
        <f t="array" aca="1" ref="AN86" ca="1">IFERROR(INDEX('Build Scenarios'!$D$1:$O$510, MATCH(1, ('Build Scenarios'!$C$1:$C$510= $C86) * ('Build Scenarios'!$B$1:$B$510 = $AF86), 0), MATCH(AN$12, 'Build Scenarios'!$D$5:$O$5, 0))
* INDEX('Cost Data'!$N$1:$U$500, MATCH(1, ('Cost Data'!$B$1:$B$500 = $AF86) * ('Cost Data'!$C$1:$C$500 = $AG86), 0), MATCH($C86, 'Cost Data'!$N$12:$U$12, 0)), 0)</f>
        <v>0</v>
      </c>
      <c r="AO86" s="4" cm="1">
        <f t="array" aca="1" ref="AO86" ca="1">IFERROR(INDEX('Build Scenarios'!$D$1:$O$510, MATCH(1, ('Build Scenarios'!$C$1:$C$510= $C86) * ('Build Scenarios'!$B$1:$B$510 = $AF86), 0), MATCH(AO$12, 'Build Scenarios'!$D$5:$O$5, 0))
* INDEX('Cost Data'!$N$1:$U$500, MATCH(1, ('Cost Data'!$B$1:$B$500 = $AF86) * ('Cost Data'!$C$1:$C$500 = $AG86), 0), MATCH($C86, 'Cost Data'!$N$12:$U$12, 0)), 0)</f>
        <v>0</v>
      </c>
      <c r="AP86" s="4" cm="1">
        <f t="array" aca="1" ref="AP86" ca="1">IFERROR(INDEX('Build Scenarios'!$D$1:$O$510, MATCH(1, ('Build Scenarios'!$C$1:$C$510= $C86) * ('Build Scenarios'!$B$1:$B$510 = $AF86), 0), MATCH(AP$12, 'Build Scenarios'!$D$5:$O$5, 0))
* INDEX('Cost Data'!$N$1:$U$500, MATCH(1, ('Cost Data'!$B$1:$B$500 = $AF86) * ('Cost Data'!$C$1:$C$500 = $AG86), 0), MATCH($C86, 'Cost Data'!$N$12:$U$12, 0)), 0)</f>
        <v>0</v>
      </c>
      <c r="AQ86" s="4" cm="1">
        <f t="array" aca="1" ref="AQ86" ca="1">IFERROR(INDEX('Build Scenarios'!$D$1:$O$510, MATCH(1, ('Build Scenarios'!$C$1:$C$510= $C86) * ('Build Scenarios'!$B$1:$B$510 = $AF86), 0), MATCH(AQ$12, 'Build Scenarios'!$D$5:$O$5, 0))
* INDEX('Cost Data'!$N$1:$U$500, MATCH(1, ('Cost Data'!$B$1:$B$500 = $AF86) * ('Cost Data'!$C$1:$C$500 = $AG86), 0), MATCH($C86, 'Cost Data'!$N$12:$U$12, 0)), 0)</f>
        <v>0</v>
      </c>
      <c r="AR86" s="4" cm="1">
        <f t="array" aca="1" ref="AR86" ca="1">IFERROR(INDEX('Build Scenarios'!$D$1:$O$510, MATCH(1, ('Build Scenarios'!$C$1:$C$510= $C86) * ('Build Scenarios'!$B$1:$B$510 = $AF86), 0), MATCH(AR$12, 'Build Scenarios'!$D$5:$O$5, 0))
* INDEX('Cost Data'!$N$1:$U$500, MATCH(1, ('Cost Data'!$B$1:$B$500 = $AF86) * ('Cost Data'!$C$1:$C$500 = $AG86), 0), MATCH($C86, 'Cost Data'!$N$12:$U$12, 0)), 0)</f>
        <v>0</v>
      </c>
      <c r="AS86" s="4" cm="1">
        <f t="array" aca="1" ref="AS86" ca="1">IFERROR(INDEX('Build Scenarios'!$D$1:$O$510, MATCH(1, ('Build Scenarios'!$C$1:$C$510= $C86) * ('Build Scenarios'!$B$1:$B$510 = $AF86), 0), MATCH(AS$12, 'Build Scenarios'!$D$5:$O$5, 0))
* INDEX('Cost Data'!$N$1:$U$500, MATCH(1, ('Cost Data'!$B$1:$B$500 = $AF86) * ('Cost Data'!$C$1:$C$500 = $AG86), 0), MATCH($C86, 'Cost Data'!$N$12:$U$12, 0)), 0)</f>
        <v>0</v>
      </c>
      <c r="AU86" s="11" t="str">
        <f t="shared" si="45"/>
        <v>Del Norte</v>
      </c>
      <c r="AV86" s="11" cm="1">
        <f t="array" aca="1" ref="AV86" ca="1">INDEX('Cost Scenario Settings'!$D$32:$L$101, MATCH(1, ('Cost Scenario Settings'!$C$32:$C$101 = $B86) * ('Cost Scenario Settings'!$B$32:$B$101 = AU86), 0), MATCH($C86, 'Cost Scenario Settings'!$D$31:$L$31, 0))</f>
        <v>0</v>
      </c>
      <c r="AW86" s="4" cm="1">
        <f t="array" aca="1" ref="AW86" ca="1">IFERROR(INDEX('Build Scenarios'!$D$1:$O$510, MATCH(1, ('Build Scenarios'!$C$1:$C$510= $C86) * ('Build Scenarios'!$B$1:$B$510 = $AU86), 0), MATCH(AW$12, 'Build Scenarios'!$D$5:$O$5, 0))
* INDEX('Cost Data'!$N$1:$U$500, MATCH(1, ('Cost Data'!$B$1:$B$500 = $AU86) * ('Cost Data'!$C$1:$C$500 = $AV86), 0), MATCH($C86, 'Cost Data'!$N$12:$U$12, 0)), 0)</f>
        <v>0</v>
      </c>
      <c r="AX86" s="4" cm="1">
        <f t="array" aca="1" ref="AX86" ca="1">IFERROR(INDEX('Build Scenarios'!$D$1:$O$510, MATCH(1, ('Build Scenarios'!$C$1:$C$510= $C86) * ('Build Scenarios'!$B$1:$B$510 = $AU86), 0), MATCH(AX$12, 'Build Scenarios'!$D$5:$O$5, 0))
* INDEX('Cost Data'!$N$1:$U$500, MATCH(1, ('Cost Data'!$B$1:$B$500 = $AU86) * ('Cost Data'!$C$1:$C$500 = $AV86), 0), MATCH($C86, 'Cost Data'!$N$12:$U$12, 0)), 0)</f>
        <v>0</v>
      </c>
      <c r="AY86" s="4" cm="1">
        <f t="array" aca="1" ref="AY86" ca="1">IFERROR(INDEX('Build Scenarios'!$D$1:$O$510, MATCH(1, ('Build Scenarios'!$C$1:$C$510= $C86) * ('Build Scenarios'!$B$1:$B$510 = $AU86), 0), MATCH(AY$12, 'Build Scenarios'!$D$5:$O$5, 0))
* INDEX('Cost Data'!$N$1:$U$500, MATCH(1, ('Cost Data'!$B$1:$B$500 = $AU86) * ('Cost Data'!$C$1:$C$500 = $AV86), 0), MATCH($C86, 'Cost Data'!$N$12:$U$12, 0)), 0)</f>
        <v>0</v>
      </c>
      <c r="AZ86" s="4" cm="1">
        <f t="array" aca="1" ref="AZ86" ca="1">IFERROR(INDEX('Build Scenarios'!$D$1:$O$510, MATCH(1, ('Build Scenarios'!$C$1:$C$510= $C86) * ('Build Scenarios'!$B$1:$B$510 = $AU86), 0), MATCH(AZ$12, 'Build Scenarios'!$D$5:$O$5, 0))
* INDEX('Cost Data'!$N$1:$U$500, MATCH(1, ('Cost Data'!$B$1:$B$500 = $AU86) * ('Cost Data'!$C$1:$C$500 = $AV86), 0), MATCH($C86, 'Cost Data'!$N$12:$U$12, 0)), 0)</f>
        <v>0</v>
      </c>
      <c r="BA86" s="4" cm="1">
        <f t="array" aca="1" ref="BA86" ca="1">IFERROR(INDEX('Build Scenarios'!$D$1:$O$510, MATCH(1, ('Build Scenarios'!$C$1:$C$510= $C86) * ('Build Scenarios'!$B$1:$B$510 = $AU86), 0), MATCH(BA$12, 'Build Scenarios'!$D$5:$O$5, 0))
* INDEX('Cost Data'!$N$1:$U$500, MATCH(1, ('Cost Data'!$B$1:$B$500 = $AU86) * ('Cost Data'!$C$1:$C$500 = $AV86), 0), MATCH($C86, 'Cost Data'!$N$12:$U$12, 0)), 0)</f>
        <v>0</v>
      </c>
      <c r="BB86" s="4" cm="1">
        <f t="array" aca="1" ref="BB86" ca="1">IFERROR(INDEX('Build Scenarios'!$D$1:$O$510, MATCH(1, ('Build Scenarios'!$C$1:$C$510= $C86) * ('Build Scenarios'!$B$1:$B$510 = $AU86), 0), MATCH(BB$12, 'Build Scenarios'!$D$5:$O$5, 0))
* INDEX('Cost Data'!$N$1:$U$500, MATCH(1, ('Cost Data'!$B$1:$B$500 = $AU86) * ('Cost Data'!$C$1:$C$500 = $AV86), 0), MATCH($C86, 'Cost Data'!$N$12:$U$12, 0)), 0)</f>
        <v>0</v>
      </c>
      <c r="BC86" s="4" cm="1">
        <f t="array" aca="1" ref="BC86" ca="1">IFERROR(INDEX('Build Scenarios'!$D$1:$O$510, MATCH(1, ('Build Scenarios'!$C$1:$C$510= $C86) * ('Build Scenarios'!$B$1:$B$510 = $AU86), 0), MATCH(BC$12, 'Build Scenarios'!$D$5:$O$5, 0))
* INDEX('Cost Data'!$N$1:$U$500, MATCH(1, ('Cost Data'!$B$1:$B$500 = $AU86) * ('Cost Data'!$C$1:$C$500 = $AV86), 0), MATCH($C86, 'Cost Data'!$N$12:$U$12, 0)), 0)</f>
        <v>0</v>
      </c>
      <c r="BD86" s="4" cm="1">
        <f t="array" aca="1" ref="BD86" ca="1">IFERROR(INDEX('Build Scenarios'!$D$1:$O$510, MATCH(1, ('Build Scenarios'!$C$1:$C$510= $C86) * ('Build Scenarios'!$B$1:$B$510 = $AU86), 0), MATCH(BD$12, 'Build Scenarios'!$D$5:$O$5, 0))
* INDEX('Cost Data'!$N$1:$U$500, MATCH(1, ('Cost Data'!$B$1:$B$500 = $AU86) * ('Cost Data'!$C$1:$C$500 = $AV86), 0), MATCH($C86, 'Cost Data'!$N$12:$U$12, 0)), 0)</f>
        <v>0</v>
      </c>
      <c r="BE86" s="4" cm="1">
        <f t="array" aca="1" ref="BE86" ca="1">IFERROR(INDEX('Build Scenarios'!$D$1:$O$510, MATCH(1, ('Build Scenarios'!$C$1:$C$510= $C86) * ('Build Scenarios'!$B$1:$B$510 = $AU86), 0), MATCH(BE$12, 'Build Scenarios'!$D$5:$O$5, 0))
* INDEX('Cost Data'!$N$1:$U$500, MATCH(1, ('Cost Data'!$B$1:$B$500 = $AU86) * ('Cost Data'!$C$1:$C$500 = $AV86), 0), MATCH($C86, 'Cost Data'!$N$12:$U$12, 0)), 0)</f>
        <v>0</v>
      </c>
      <c r="BF86" s="4" cm="1">
        <f t="array" aca="1" ref="BF86" ca="1">IFERROR(INDEX('Build Scenarios'!$D$1:$O$510, MATCH(1, ('Build Scenarios'!$C$1:$C$510= $C86) * ('Build Scenarios'!$B$1:$B$510 = $AU86), 0), MATCH(BF$12, 'Build Scenarios'!$D$5:$O$5, 0))
* INDEX('Cost Data'!$N$1:$U$500, MATCH(1, ('Cost Data'!$B$1:$B$500 = $AU86) * ('Cost Data'!$C$1:$C$500 = $AV86), 0), MATCH($C86, 'Cost Data'!$N$12:$U$12, 0)), 0)</f>
        <v>0</v>
      </c>
      <c r="BG86" s="4" cm="1">
        <f t="array" aca="1" ref="BG86" ca="1">IFERROR(INDEX('Build Scenarios'!$D$1:$O$510, MATCH(1, ('Build Scenarios'!$C$1:$C$510= $C86) * ('Build Scenarios'!$B$1:$B$510 = $AU86), 0), MATCH(BG$12, 'Build Scenarios'!$D$5:$O$5, 0))
* INDEX('Cost Data'!$N$1:$U$500, MATCH(1, ('Cost Data'!$B$1:$B$500 = $AU86) * ('Cost Data'!$C$1:$C$500 = $AV86), 0), MATCH($C86, 'Cost Data'!$N$12:$U$12, 0)), 0)</f>
        <v>0</v>
      </c>
      <c r="BH86" s="4" cm="1">
        <f t="array" aca="1" ref="BH86" ca="1">IFERROR(INDEX('Build Scenarios'!$D$1:$O$510, MATCH(1, ('Build Scenarios'!$C$1:$C$510= $C86) * ('Build Scenarios'!$B$1:$B$510 = $AU86), 0), MATCH(BH$12, 'Build Scenarios'!$D$5:$O$5, 0))
* INDEX('Cost Data'!$N$1:$U$500, MATCH(1, ('Cost Data'!$B$1:$B$500 = $AU86) * ('Cost Data'!$C$1:$C$500 = $AV86), 0), MATCH($C86, 'Cost Data'!$N$12:$U$12, 0)), 0)</f>
        <v>0</v>
      </c>
      <c r="BJ86" s="11" t="str">
        <f t="shared" si="46"/>
        <v>Cape Mendocino</v>
      </c>
      <c r="BK86" s="11" cm="1">
        <f t="array" aca="1" ref="BK86" ca="1">INDEX('Cost Scenario Settings'!$D$32:$L$101, MATCH(1, ('Cost Scenario Settings'!$C$32:$C$101 = $B86) * ('Cost Scenario Settings'!$B$32:$B$101 = BJ86), 0), MATCH($C86, 'Cost Scenario Settings'!$D$31:$L$31, 0))</f>
        <v>0</v>
      </c>
      <c r="BL86" s="4" cm="1">
        <f t="array" aca="1" ref="BL86" ca="1">IFERROR(INDEX('Build Scenarios'!$D$1:$O$510, MATCH(1, ('Build Scenarios'!$C$1:$C$510= $C86) * ('Build Scenarios'!$B$1:$B$510 = $BJ86), 0), MATCH(BL$12, 'Build Scenarios'!$D$5:$O$5, 0))
* INDEX('Cost Data'!$N$1:$U$500, MATCH(1, ('Cost Data'!$B$1:$B$500 = $BJ86) * ('Cost Data'!$C$1:$C$500 = $BK86), 0), MATCH($C86, 'Cost Data'!$N$12:$U$12, 0)), 0)</f>
        <v>0</v>
      </c>
      <c r="BM86" s="4" cm="1">
        <f t="array" aca="1" ref="BM86" ca="1">IFERROR(INDEX('Build Scenarios'!$D$1:$O$510, MATCH(1, ('Build Scenarios'!$C$1:$C$510= $C86) * ('Build Scenarios'!$B$1:$B$510 = $BJ86), 0), MATCH(BM$12, 'Build Scenarios'!$D$5:$O$5, 0))
* INDEX('Cost Data'!$N$1:$U$500, MATCH(1, ('Cost Data'!$B$1:$B$500 = $BJ86) * ('Cost Data'!$C$1:$C$500 = $BK86), 0), MATCH($C86, 'Cost Data'!$N$12:$U$12, 0)), 0)</f>
        <v>0</v>
      </c>
      <c r="BN86" s="4" cm="1">
        <f t="array" aca="1" ref="BN86" ca="1">IFERROR(INDEX('Build Scenarios'!$D$1:$O$510, MATCH(1, ('Build Scenarios'!$C$1:$C$510= $C86) * ('Build Scenarios'!$B$1:$B$510 = $BJ86), 0), MATCH(BN$12, 'Build Scenarios'!$D$5:$O$5, 0))
* INDEX('Cost Data'!$N$1:$U$500, MATCH(1, ('Cost Data'!$B$1:$B$500 = $BJ86) * ('Cost Data'!$C$1:$C$500 = $BK86), 0), MATCH($C86, 'Cost Data'!$N$12:$U$12, 0)), 0)</f>
        <v>0</v>
      </c>
      <c r="BO86" s="4" cm="1">
        <f t="array" aca="1" ref="BO86" ca="1">IFERROR(INDEX('Build Scenarios'!$D$1:$O$510, MATCH(1, ('Build Scenarios'!$C$1:$C$510= $C86) * ('Build Scenarios'!$B$1:$B$510 = $BJ86), 0), MATCH(BO$12, 'Build Scenarios'!$D$5:$O$5, 0))
* INDEX('Cost Data'!$N$1:$U$500, MATCH(1, ('Cost Data'!$B$1:$B$500 = $BJ86) * ('Cost Data'!$C$1:$C$500 = $BK86), 0), MATCH($C86, 'Cost Data'!$N$12:$U$12, 0)), 0)</f>
        <v>0</v>
      </c>
      <c r="BP86" s="4" cm="1">
        <f t="array" aca="1" ref="BP86" ca="1">IFERROR(INDEX('Build Scenarios'!$D$1:$O$510, MATCH(1, ('Build Scenarios'!$C$1:$C$510= $C86) * ('Build Scenarios'!$B$1:$B$510 = $BJ86), 0), MATCH(BP$12, 'Build Scenarios'!$D$5:$O$5, 0))
* INDEX('Cost Data'!$N$1:$U$500, MATCH(1, ('Cost Data'!$B$1:$B$500 = $BJ86) * ('Cost Data'!$C$1:$C$500 = $BK86), 0), MATCH($C86, 'Cost Data'!$N$12:$U$12, 0)), 0)</f>
        <v>0</v>
      </c>
      <c r="BQ86" s="4" cm="1">
        <f t="array" aca="1" ref="BQ86" ca="1">IFERROR(INDEX('Build Scenarios'!$D$1:$O$510, MATCH(1, ('Build Scenarios'!$C$1:$C$510= $C86) * ('Build Scenarios'!$B$1:$B$510 = $BJ86), 0), MATCH(BQ$12, 'Build Scenarios'!$D$5:$O$5, 0))
* INDEX('Cost Data'!$N$1:$U$500, MATCH(1, ('Cost Data'!$B$1:$B$500 = $BJ86) * ('Cost Data'!$C$1:$C$500 = $BK86), 0), MATCH($C86, 'Cost Data'!$N$12:$U$12, 0)), 0)</f>
        <v>0</v>
      </c>
      <c r="BR86" s="4" cm="1">
        <f t="array" aca="1" ref="BR86" ca="1">IFERROR(INDEX('Build Scenarios'!$D$1:$O$510, MATCH(1, ('Build Scenarios'!$C$1:$C$510= $C86) * ('Build Scenarios'!$B$1:$B$510 = $BJ86), 0), MATCH(BR$12, 'Build Scenarios'!$D$5:$O$5, 0))
* INDEX('Cost Data'!$N$1:$U$500, MATCH(1, ('Cost Data'!$B$1:$B$500 = $BJ86) * ('Cost Data'!$C$1:$C$500 = $BK86), 0), MATCH($C86, 'Cost Data'!$N$12:$U$12, 0)), 0)</f>
        <v>0</v>
      </c>
      <c r="BS86" s="4" cm="1">
        <f t="array" aca="1" ref="BS86" ca="1">IFERROR(INDEX('Build Scenarios'!$D$1:$O$510, MATCH(1, ('Build Scenarios'!$C$1:$C$510= $C86) * ('Build Scenarios'!$B$1:$B$510 = $BJ86), 0), MATCH(BS$12, 'Build Scenarios'!$D$5:$O$5, 0))
* INDEX('Cost Data'!$N$1:$U$500, MATCH(1, ('Cost Data'!$B$1:$B$500 = $BJ86) * ('Cost Data'!$C$1:$C$500 = $BK86), 0), MATCH($C86, 'Cost Data'!$N$12:$U$12, 0)), 0)</f>
        <v>0</v>
      </c>
      <c r="BT86" s="4" cm="1">
        <f t="array" aca="1" ref="BT86" ca="1">IFERROR(INDEX('Build Scenarios'!$D$1:$O$510, MATCH(1, ('Build Scenarios'!$C$1:$C$510= $C86) * ('Build Scenarios'!$B$1:$B$510 = $BJ86), 0), MATCH(BT$12, 'Build Scenarios'!$D$5:$O$5, 0))
* INDEX('Cost Data'!$N$1:$U$500, MATCH(1, ('Cost Data'!$B$1:$B$500 = $BJ86) * ('Cost Data'!$C$1:$C$500 = $BK86), 0), MATCH($C86, 'Cost Data'!$N$12:$U$12, 0)), 0)</f>
        <v>0</v>
      </c>
      <c r="BU86" s="4" cm="1">
        <f t="array" aca="1" ref="BU86" ca="1">IFERROR(INDEX('Build Scenarios'!$D$1:$O$510, MATCH(1, ('Build Scenarios'!$C$1:$C$510= $C86) * ('Build Scenarios'!$B$1:$B$510 = $BJ86), 0), MATCH(BU$12, 'Build Scenarios'!$D$5:$O$5, 0))
* INDEX('Cost Data'!$N$1:$U$500, MATCH(1, ('Cost Data'!$B$1:$B$500 = $BJ86) * ('Cost Data'!$C$1:$C$500 = $BK86), 0), MATCH($C86, 'Cost Data'!$N$12:$U$12, 0)), 0)</f>
        <v>0</v>
      </c>
      <c r="BV86" s="4" cm="1">
        <f t="array" aca="1" ref="BV86" ca="1">IFERROR(INDEX('Build Scenarios'!$D$1:$O$510, MATCH(1, ('Build Scenarios'!$C$1:$C$510= $C86) * ('Build Scenarios'!$B$1:$B$510 = $BJ86), 0), MATCH(BV$12, 'Build Scenarios'!$D$5:$O$5, 0))
* INDEX('Cost Data'!$N$1:$U$500, MATCH(1, ('Cost Data'!$B$1:$B$500 = $BJ86) * ('Cost Data'!$C$1:$C$500 = $BK86), 0), MATCH($C86, 'Cost Data'!$N$12:$U$12, 0)), 0)</f>
        <v>0</v>
      </c>
      <c r="BW86" s="4" cm="1">
        <f t="array" aca="1" ref="BW86" ca="1">IFERROR(INDEX('Build Scenarios'!$D$1:$O$510, MATCH(1, ('Build Scenarios'!$C$1:$C$510= $C86) * ('Build Scenarios'!$B$1:$B$510 = $BJ86), 0), MATCH(BW$12, 'Build Scenarios'!$D$5:$O$5, 0))
* INDEX('Cost Data'!$N$1:$U$500, MATCH(1, ('Cost Data'!$B$1:$B$500 = $BJ86) * ('Cost Data'!$C$1:$C$500 = $BK86), 0), MATCH($C86, 'Cost Data'!$N$12:$U$12, 0)), 0)</f>
        <v>0</v>
      </c>
    </row>
    <row r="87" spans="2:75" x14ac:dyDescent="0.2">
      <c r="AF87" s="11"/>
      <c r="AU87" s="11"/>
      <c r="BJ87" s="11"/>
    </row>
    <row r="88" spans="2:75" x14ac:dyDescent="0.2">
      <c r="C88" s="11" t="s">
        <v>243</v>
      </c>
      <c r="D88" s="11">
        <f ca="1">IFERROR(OFFSET(INDEX(Tx_Cost_Scenarios, MATCH(D75, Tx_Cost_Scenarios, 0)), 1, 0), 0)</f>
        <v>0</v>
      </c>
      <c r="S88" s="11" t="s">
        <v>245</v>
      </c>
      <c r="T88" s="11" t="s">
        <v>238</v>
      </c>
      <c r="AF88" s="11"/>
      <c r="AH88" s="11" t="s">
        <v>245</v>
      </c>
      <c r="AI88" s="11" t="s">
        <v>239</v>
      </c>
      <c r="AU88" s="11"/>
      <c r="AW88" s="11" t="s">
        <v>245</v>
      </c>
      <c r="AX88" s="11" t="s">
        <v>240</v>
      </c>
      <c r="BJ88" s="11"/>
      <c r="BL88" s="11" t="s">
        <v>245</v>
      </c>
      <c r="BM88" s="11" t="s">
        <v>241</v>
      </c>
    </row>
    <row r="89" spans="2:75" ht="12.75" x14ac:dyDescent="0.2">
      <c r="B89" s="11"/>
      <c r="C89" s="2" t="s">
        <v>246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S89" s="2" t="s">
        <v>247</v>
      </c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F89" s="11"/>
      <c r="AH89" s="2" t="s">
        <v>248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U89" s="11"/>
      <c r="AW89" s="2" t="s">
        <v>249</v>
      </c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J89" s="11"/>
      <c r="BL89" s="2" t="s">
        <v>250</v>
      </c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</row>
    <row r="90" spans="2:75" x14ac:dyDescent="0.2">
      <c r="B90" s="11"/>
      <c r="C90" s="1" t="s">
        <v>234</v>
      </c>
      <c r="D90" s="1">
        <v>2024</v>
      </c>
      <c r="E90" s="1">
        <v>2025</v>
      </c>
      <c r="F90" s="1">
        <v>2026</v>
      </c>
      <c r="G90" s="1">
        <v>2028</v>
      </c>
      <c r="H90" s="1">
        <v>2030</v>
      </c>
      <c r="I90" s="1">
        <v>2032</v>
      </c>
      <c r="J90" s="1">
        <v>2033</v>
      </c>
      <c r="K90" s="1">
        <v>2034</v>
      </c>
      <c r="L90" s="1">
        <v>2035</v>
      </c>
      <c r="M90" s="1">
        <v>2039</v>
      </c>
      <c r="N90" s="1">
        <v>2040</v>
      </c>
      <c r="O90" s="1">
        <v>2045</v>
      </c>
      <c r="S90" s="1">
        <v>2024</v>
      </c>
      <c r="T90" s="1">
        <v>2025</v>
      </c>
      <c r="U90" s="1">
        <v>2026</v>
      </c>
      <c r="V90" s="1">
        <v>2028</v>
      </c>
      <c r="W90" s="1">
        <v>2030</v>
      </c>
      <c r="X90" s="1">
        <v>2032</v>
      </c>
      <c r="Y90" s="1">
        <v>2033</v>
      </c>
      <c r="Z90" s="1">
        <v>2034</v>
      </c>
      <c r="AA90" s="1">
        <v>2035</v>
      </c>
      <c r="AB90" s="1">
        <v>2039</v>
      </c>
      <c r="AC90" s="1">
        <v>2040</v>
      </c>
      <c r="AD90" s="1">
        <v>2045</v>
      </c>
      <c r="AF90" s="11"/>
      <c r="AH90" s="1">
        <v>2024</v>
      </c>
      <c r="AI90" s="1">
        <v>2025</v>
      </c>
      <c r="AJ90" s="1">
        <v>2026</v>
      </c>
      <c r="AK90" s="1">
        <v>2028</v>
      </c>
      <c r="AL90" s="1">
        <v>2030</v>
      </c>
      <c r="AM90" s="1">
        <v>2032</v>
      </c>
      <c r="AN90" s="1">
        <v>2033</v>
      </c>
      <c r="AO90" s="1">
        <v>2034</v>
      </c>
      <c r="AP90" s="1">
        <v>2035</v>
      </c>
      <c r="AQ90" s="1">
        <v>2039</v>
      </c>
      <c r="AR90" s="1">
        <v>2040</v>
      </c>
      <c r="AS90" s="1">
        <v>2045</v>
      </c>
      <c r="AU90" s="11"/>
      <c r="AW90" s="1">
        <v>2024</v>
      </c>
      <c r="AX90" s="1">
        <v>2025</v>
      </c>
      <c r="AY90" s="1">
        <v>2026</v>
      </c>
      <c r="AZ90" s="1">
        <v>2028</v>
      </c>
      <c r="BA90" s="1">
        <v>2030</v>
      </c>
      <c r="BB90" s="1">
        <v>2032</v>
      </c>
      <c r="BC90" s="1">
        <v>2033</v>
      </c>
      <c r="BD90" s="1">
        <v>2034</v>
      </c>
      <c r="BE90" s="1">
        <v>2035</v>
      </c>
      <c r="BF90" s="1">
        <v>2039</v>
      </c>
      <c r="BG90" s="1">
        <v>2040</v>
      </c>
      <c r="BH90" s="1">
        <v>2045</v>
      </c>
      <c r="BJ90" s="11"/>
      <c r="BL90" s="1">
        <v>2024</v>
      </c>
      <c r="BM90" s="1">
        <v>2025</v>
      </c>
      <c r="BN90" s="1">
        <v>2026</v>
      </c>
      <c r="BO90" s="1">
        <v>2028</v>
      </c>
      <c r="BP90" s="1">
        <v>2030</v>
      </c>
      <c r="BQ90" s="1">
        <v>2032</v>
      </c>
      <c r="BR90" s="1">
        <v>2033</v>
      </c>
      <c r="BS90" s="1">
        <v>2034</v>
      </c>
      <c r="BT90" s="1">
        <v>2035</v>
      </c>
      <c r="BU90" s="1">
        <v>2039</v>
      </c>
      <c r="BV90" s="1">
        <v>2040</v>
      </c>
      <c r="BW90" s="1">
        <v>2045</v>
      </c>
    </row>
    <row r="91" spans="2:75" x14ac:dyDescent="0.2">
      <c r="B91" s="11">
        <f ca="1">D88</f>
        <v>0</v>
      </c>
      <c r="C91" s="3" t="s">
        <v>236</v>
      </c>
      <c r="D91" s="4">
        <f t="shared" ref="D91:O99" ca="1" si="47">S91+AH91+AW91+BL91</f>
        <v>0</v>
      </c>
      <c r="E91" s="4">
        <f t="shared" ca="1" si="47"/>
        <v>0</v>
      </c>
      <c r="F91" s="4">
        <f t="shared" ca="1" si="47"/>
        <v>0</v>
      </c>
      <c r="G91" s="4">
        <f t="shared" ca="1" si="47"/>
        <v>0</v>
      </c>
      <c r="H91" s="4">
        <f t="shared" ca="1" si="47"/>
        <v>0</v>
      </c>
      <c r="I91" s="4">
        <f t="shared" ca="1" si="47"/>
        <v>0</v>
      </c>
      <c r="J91" s="4">
        <f t="shared" ca="1" si="47"/>
        <v>0</v>
      </c>
      <c r="K91" s="4">
        <f t="shared" ca="1" si="47"/>
        <v>0</v>
      </c>
      <c r="L91" s="4">
        <f t="shared" ca="1" si="47"/>
        <v>0</v>
      </c>
      <c r="M91" s="4">
        <f t="shared" ca="1" si="47"/>
        <v>0</v>
      </c>
      <c r="N91" s="4">
        <f t="shared" ca="1" si="47"/>
        <v>0</v>
      </c>
      <c r="O91" s="4">
        <f t="shared" ca="1" si="47"/>
        <v>0</v>
      </c>
      <c r="Q91" s="11" t="str">
        <f>T88</f>
        <v>Morro Bay</v>
      </c>
      <c r="R91" s="11" cm="1">
        <f t="array" aca="1" ref="R91" ca="1">INDEX('Cost Scenario Settings'!$D$32:$L$101, MATCH(1, ('Cost Scenario Settings'!$C$32:$C$101 = $B91) * ('Cost Scenario Settings'!$B$32:$B$101 = Q91), 0), MATCH($C91, 'Cost Scenario Settings'!$D$31:$L$31, 0))</f>
        <v>0</v>
      </c>
      <c r="S91" s="4" cm="1">
        <f t="array" aca="1" ref="S91" ca="1">IFERROR(INDEX('Build Scenarios'!$D$1:$O$510, MATCH(1, ('Build Scenarios'!$C$1:$C$510= $C91) * ('Build Scenarios'!$B$1:$B$510 = $Q91), 0), MATCH(S$12, 'Build Scenarios'!$D$5:$O$5, 0))
* INDEX('Cost Data'!$N$1:$U$500, MATCH(1, ('Cost Data'!$B$1:$B$500 = $Q91) * ('Cost Data'!$C$1:$C$500 = $R91), 0), MATCH($C91, 'Cost Data'!$N$12:$U$12, 0)), 0)</f>
        <v>0</v>
      </c>
      <c r="T91" s="4" cm="1">
        <f t="array" aca="1" ref="T91" ca="1">IFERROR(INDEX('Build Scenarios'!$D$1:$O$510, MATCH(1, ('Build Scenarios'!$C$1:$C$510= $C91) * ('Build Scenarios'!$B$1:$B$510 = $Q91), 0), MATCH(T$12, 'Build Scenarios'!$D$5:$O$5, 0))
* INDEX('Cost Data'!$N$1:$U$500, MATCH(1, ('Cost Data'!$B$1:$B$500 = $Q91) * ('Cost Data'!$C$1:$C$500 = $R91), 0), MATCH($C91, 'Cost Data'!$N$12:$U$12, 0)), 0)</f>
        <v>0</v>
      </c>
      <c r="U91" s="4" cm="1">
        <f t="array" aca="1" ref="U91" ca="1">IFERROR(INDEX('Build Scenarios'!$D$1:$O$510, MATCH(1, ('Build Scenarios'!$C$1:$C$510= $C91) * ('Build Scenarios'!$B$1:$B$510 = $Q91), 0), MATCH(U$12, 'Build Scenarios'!$D$5:$O$5, 0))
* INDEX('Cost Data'!$N$1:$U$500, MATCH(1, ('Cost Data'!$B$1:$B$500 = $Q91) * ('Cost Data'!$C$1:$C$500 = $R91), 0), MATCH($C91, 'Cost Data'!$N$12:$U$12, 0)), 0)</f>
        <v>0</v>
      </c>
      <c r="V91" s="4" cm="1">
        <f t="array" aca="1" ref="V91" ca="1">IFERROR(INDEX('Build Scenarios'!$D$1:$O$510, MATCH(1, ('Build Scenarios'!$C$1:$C$510= $C91) * ('Build Scenarios'!$B$1:$B$510 = $Q91), 0), MATCH(V$12, 'Build Scenarios'!$D$5:$O$5, 0))
* INDEX('Cost Data'!$N$1:$U$500, MATCH(1, ('Cost Data'!$B$1:$B$500 = $Q91) * ('Cost Data'!$C$1:$C$500 = $R91), 0), MATCH($C91, 'Cost Data'!$N$12:$U$12, 0)), 0)</f>
        <v>0</v>
      </c>
      <c r="W91" s="4" cm="1">
        <f t="array" aca="1" ref="W91" ca="1">IFERROR(INDEX('Build Scenarios'!$D$1:$O$510, MATCH(1, ('Build Scenarios'!$C$1:$C$510= $C91) * ('Build Scenarios'!$B$1:$B$510 = $Q91), 0), MATCH(W$12, 'Build Scenarios'!$D$5:$O$5, 0))
* INDEX('Cost Data'!$N$1:$U$500, MATCH(1, ('Cost Data'!$B$1:$B$500 = $Q91) * ('Cost Data'!$C$1:$C$500 = $R91), 0), MATCH($C91, 'Cost Data'!$N$12:$U$12, 0)), 0)</f>
        <v>0</v>
      </c>
      <c r="X91" s="4" cm="1">
        <f t="array" aca="1" ref="X91" ca="1">IFERROR(INDEX('Build Scenarios'!$D$1:$O$510, MATCH(1, ('Build Scenarios'!$C$1:$C$510= $C91) * ('Build Scenarios'!$B$1:$B$510 = $Q91), 0), MATCH(X$12, 'Build Scenarios'!$D$5:$O$5, 0))
* INDEX('Cost Data'!$N$1:$U$500, MATCH(1, ('Cost Data'!$B$1:$B$500 = $Q91) * ('Cost Data'!$C$1:$C$500 = $R91), 0), MATCH($C91, 'Cost Data'!$N$12:$U$12, 0)), 0)</f>
        <v>0</v>
      </c>
      <c r="Y91" s="4" cm="1">
        <f t="array" aca="1" ref="Y91" ca="1">IFERROR(INDEX('Build Scenarios'!$D$1:$O$510, MATCH(1, ('Build Scenarios'!$C$1:$C$510= $C91) * ('Build Scenarios'!$B$1:$B$510 = $Q91), 0), MATCH(Y$12, 'Build Scenarios'!$D$5:$O$5, 0))
* INDEX('Cost Data'!$N$1:$U$500, MATCH(1, ('Cost Data'!$B$1:$B$500 = $Q91) * ('Cost Data'!$C$1:$C$500 = $R91), 0), MATCH($C91, 'Cost Data'!$N$12:$U$12, 0)), 0)</f>
        <v>0</v>
      </c>
      <c r="Z91" s="4" cm="1">
        <f t="array" aca="1" ref="Z91" ca="1">IFERROR(INDEX('Build Scenarios'!$D$1:$O$510, MATCH(1, ('Build Scenarios'!$C$1:$C$510= $C91) * ('Build Scenarios'!$B$1:$B$510 = $Q91), 0), MATCH(Z$12, 'Build Scenarios'!$D$5:$O$5, 0))
* INDEX('Cost Data'!$N$1:$U$500, MATCH(1, ('Cost Data'!$B$1:$B$500 = $Q91) * ('Cost Data'!$C$1:$C$500 = $R91), 0), MATCH($C91, 'Cost Data'!$N$12:$U$12, 0)), 0)</f>
        <v>0</v>
      </c>
      <c r="AA91" s="4" cm="1">
        <f t="array" aca="1" ref="AA91" ca="1">IFERROR(INDEX('Build Scenarios'!$D$1:$O$510, MATCH(1, ('Build Scenarios'!$C$1:$C$510= $C91) * ('Build Scenarios'!$B$1:$B$510 = $Q91), 0), MATCH(AA$12, 'Build Scenarios'!$D$5:$O$5, 0))
* INDEX('Cost Data'!$N$1:$U$500, MATCH(1, ('Cost Data'!$B$1:$B$500 = $Q91) * ('Cost Data'!$C$1:$C$500 = $R91), 0), MATCH($C91, 'Cost Data'!$N$12:$U$12, 0)), 0)</f>
        <v>0</v>
      </c>
      <c r="AB91" s="4" cm="1">
        <f t="array" aca="1" ref="AB91" ca="1">IFERROR(INDEX('Build Scenarios'!$D$1:$O$510, MATCH(1, ('Build Scenarios'!$C$1:$C$510= $C91) * ('Build Scenarios'!$B$1:$B$510 = $Q91), 0), MATCH(AB$12, 'Build Scenarios'!$D$5:$O$5, 0))
* INDEX('Cost Data'!$N$1:$U$500, MATCH(1, ('Cost Data'!$B$1:$B$500 = $Q91) * ('Cost Data'!$C$1:$C$500 = $R91), 0), MATCH($C91, 'Cost Data'!$N$12:$U$12, 0)), 0)</f>
        <v>0</v>
      </c>
      <c r="AC91" s="4" cm="1">
        <f t="array" aca="1" ref="AC91" ca="1">IFERROR(INDEX('Build Scenarios'!$D$1:$O$510, MATCH(1, ('Build Scenarios'!$C$1:$C$510= $C91) * ('Build Scenarios'!$B$1:$B$510 = $Q91), 0), MATCH(AC$12, 'Build Scenarios'!$D$5:$O$5, 0))
* INDEX('Cost Data'!$N$1:$U$500, MATCH(1, ('Cost Data'!$B$1:$B$500 = $Q91) * ('Cost Data'!$C$1:$C$500 = $R91), 0), MATCH($C91, 'Cost Data'!$N$12:$U$12, 0)), 0)</f>
        <v>0</v>
      </c>
      <c r="AD91" s="4" cm="1">
        <f t="array" aca="1" ref="AD91" ca="1">IFERROR(INDEX('Build Scenarios'!$D$1:$O$510, MATCH(1, ('Build Scenarios'!$C$1:$C$510= $C91) * ('Build Scenarios'!$B$1:$B$510 = $Q91), 0), MATCH(AD$12, 'Build Scenarios'!$D$5:$O$5, 0))
* INDEX('Cost Data'!$N$1:$U$500, MATCH(1, ('Cost Data'!$B$1:$B$500 = $Q91) * ('Cost Data'!$C$1:$C$500 = $R91), 0), MATCH($C91, 'Cost Data'!$N$12:$U$12, 0)), 0)</f>
        <v>0</v>
      </c>
      <c r="AF91" s="11" t="str">
        <f>AI88</f>
        <v>Humboldt Bay</v>
      </c>
      <c r="AG91" s="11" cm="1">
        <f t="array" aca="1" ref="AG91" ca="1">INDEX('Cost Scenario Settings'!$D$32:$L$101, MATCH(1, ('Cost Scenario Settings'!$C$32:$C$101 = $B91) * ('Cost Scenario Settings'!$B$32:$B$101 = AF91), 0), MATCH($C91, 'Cost Scenario Settings'!$D$31:$L$31, 0))</f>
        <v>0</v>
      </c>
      <c r="AH91" s="4" cm="1">
        <f t="array" aca="1" ref="AH91" ca="1">IFERROR(INDEX('Build Scenarios'!$D$1:$O$510, MATCH(1, ('Build Scenarios'!$C$1:$C$510= $C91) * ('Build Scenarios'!$B$1:$B$510 = $AF91), 0), MATCH(AH$12, 'Build Scenarios'!$D$5:$O$5, 0))
* INDEX('Cost Data'!$N$1:$U$500, MATCH(1, ('Cost Data'!$B$1:$B$500 = $AF91) * ('Cost Data'!$C$1:$C$500 = $AG91), 0), MATCH($C91, 'Cost Data'!$N$12:$U$12, 0)), 0)</f>
        <v>0</v>
      </c>
      <c r="AI91" s="4" cm="1">
        <f t="array" aca="1" ref="AI91" ca="1">IFERROR(INDEX('Build Scenarios'!$D$1:$O$510, MATCH(1, ('Build Scenarios'!$C$1:$C$510= $C91) * ('Build Scenarios'!$B$1:$B$510 = $AF91), 0), MATCH(AI$12, 'Build Scenarios'!$D$5:$O$5, 0))
* INDEX('Cost Data'!$N$1:$U$500, MATCH(1, ('Cost Data'!$B$1:$B$500 = $AF91) * ('Cost Data'!$C$1:$C$500 = $AG91), 0), MATCH($C91, 'Cost Data'!$N$12:$U$12, 0)), 0)</f>
        <v>0</v>
      </c>
      <c r="AJ91" s="4" cm="1">
        <f t="array" aca="1" ref="AJ91" ca="1">IFERROR(INDEX('Build Scenarios'!$D$1:$O$510, MATCH(1, ('Build Scenarios'!$C$1:$C$510= $C91) * ('Build Scenarios'!$B$1:$B$510 = $AF91), 0), MATCH(AJ$12, 'Build Scenarios'!$D$5:$O$5, 0))
* INDEX('Cost Data'!$N$1:$U$500, MATCH(1, ('Cost Data'!$B$1:$B$500 = $AF91) * ('Cost Data'!$C$1:$C$500 = $AG91), 0), MATCH($C91, 'Cost Data'!$N$12:$U$12, 0)), 0)</f>
        <v>0</v>
      </c>
      <c r="AK91" s="4" cm="1">
        <f t="array" aca="1" ref="AK91" ca="1">IFERROR(INDEX('Build Scenarios'!$D$1:$O$510, MATCH(1, ('Build Scenarios'!$C$1:$C$510= $C91) * ('Build Scenarios'!$B$1:$B$510 = $AF91), 0), MATCH(AK$12, 'Build Scenarios'!$D$5:$O$5, 0))
* INDEX('Cost Data'!$N$1:$U$500, MATCH(1, ('Cost Data'!$B$1:$B$500 = $AF91) * ('Cost Data'!$C$1:$C$500 = $AG91), 0), MATCH($C91, 'Cost Data'!$N$12:$U$12, 0)), 0)</f>
        <v>0</v>
      </c>
      <c r="AL91" s="4" cm="1">
        <f t="array" aca="1" ref="AL91" ca="1">IFERROR(INDEX('Build Scenarios'!$D$1:$O$510, MATCH(1, ('Build Scenarios'!$C$1:$C$510= $C91) * ('Build Scenarios'!$B$1:$B$510 = $AF91), 0), MATCH(AL$12, 'Build Scenarios'!$D$5:$O$5, 0))
* INDEX('Cost Data'!$N$1:$U$500, MATCH(1, ('Cost Data'!$B$1:$B$500 = $AF91) * ('Cost Data'!$C$1:$C$500 = $AG91), 0), MATCH($C91, 'Cost Data'!$N$12:$U$12, 0)), 0)</f>
        <v>0</v>
      </c>
      <c r="AM91" s="4" cm="1">
        <f t="array" aca="1" ref="AM91" ca="1">IFERROR(INDEX('Build Scenarios'!$D$1:$O$510, MATCH(1, ('Build Scenarios'!$C$1:$C$510= $C91) * ('Build Scenarios'!$B$1:$B$510 = $AF91), 0), MATCH(AM$12, 'Build Scenarios'!$D$5:$O$5, 0))
* INDEX('Cost Data'!$N$1:$U$500, MATCH(1, ('Cost Data'!$B$1:$B$500 = $AF91) * ('Cost Data'!$C$1:$C$500 = $AG91), 0), MATCH($C91, 'Cost Data'!$N$12:$U$12, 0)), 0)</f>
        <v>0</v>
      </c>
      <c r="AN91" s="4" cm="1">
        <f t="array" aca="1" ref="AN91" ca="1">IFERROR(INDEX('Build Scenarios'!$D$1:$O$510, MATCH(1, ('Build Scenarios'!$C$1:$C$510= $C91) * ('Build Scenarios'!$B$1:$B$510 = $AF91), 0), MATCH(AN$12, 'Build Scenarios'!$D$5:$O$5, 0))
* INDEX('Cost Data'!$N$1:$U$500, MATCH(1, ('Cost Data'!$B$1:$B$500 = $AF91) * ('Cost Data'!$C$1:$C$500 = $AG91), 0), MATCH($C91, 'Cost Data'!$N$12:$U$12, 0)), 0)</f>
        <v>0</v>
      </c>
      <c r="AO91" s="4" cm="1">
        <f t="array" aca="1" ref="AO91" ca="1">IFERROR(INDEX('Build Scenarios'!$D$1:$O$510, MATCH(1, ('Build Scenarios'!$C$1:$C$510= $C91) * ('Build Scenarios'!$B$1:$B$510 = $AF91), 0), MATCH(AO$12, 'Build Scenarios'!$D$5:$O$5, 0))
* INDEX('Cost Data'!$N$1:$U$500, MATCH(1, ('Cost Data'!$B$1:$B$500 = $AF91) * ('Cost Data'!$C$1:$C$500 = $AG91), 0), MATCH($C91, 'Cost Data'!$N$12:$U$12, 0)), 0)</f>
        <v>0</v>
      </c>
      <c r="AP91" s="4" cm="1">
        <f t="array" aca="1" ref="AP91" ca="1">IFERROR(INDEX('Build Scenarios'!$D$1:$O$510, MATCH(1, ('Build Scenarios'!$C$1:$C$510= $C91) * ('Build Scenarios'!$B$1:$B$510 = $AF91), 0), MATCH(AP$12, 'Build Scenarios'!$D$5:$O$5, 0))
* INDEX('Cost Data'!$N$1:$U$500, MATCH(1, ('Cost Data'!$B$1:$B$500 = $AF91) * ('Cost Data'!$C$1:$C$500 = $AG91), 0), MATCH($C91, 'Cost Data'!$N$12:$U$12, 0)), 0)</f>
        <v>0</v>
      </c>
      <c r="AQ91" s="4" cm="1">
        <f t="array" aca="1" ref="AQ91" ca="1">IFERROR(INDEX('Build Scenarios'!$D$1:$O$510, MATCH(1, ('Build Scenarios'!$C$1:$C$510= $C91) * ('Build Scenarios'!$B$1:$B$510 = $AF91), 0), MATCH(AQ$12, 'Build Scenarios'!$D$5:$O$5, 0))
* INDEX('Cost Data'!$N$1:$U$500, MATCH(1, ('Cost Data'!$B$1:$B$500 = $AF91) * ('Cost Data'!$C$1:$C$500 = $AG91), 0), MATCH($C91, 'Cost Data'!$N$12:$U$12, 0)), 0)</f>
        <v>0</v>
      </c>
      <c r="AR91" s="4" cm="1">
        <f t="array" aca="1" ref="AR91" ca="1">IFERROR(INDEX('Build Scenarios'!$D$1:$O$510, MATCH(1, ('Build Scenarios'!$C$1:$C$510= $C91) * ('Build Scenarios'!$B$1:$B$510 = $AF91), 0), MATCH(AR$12, 'Build Scenarios'!$D$5:$O$5, 0))
* INDEX('Cost Data'!$N$1:$U$500, MATCH(1, ('Cost Data'!$B$1:$B$500 = $AF91) * ('Cost Data'!$C$1:$C$500 = $AG91), 0), MATCH($C91, 'Cost Data'!$N$12:$U$12, 0)), 0)</f>
        <v>0</v>
      </c>
      <c r="AS91" s="4" cm="1">
        <f t="array" aca="1" ref="AS91" ca="1">IFERROR(INDEX('Build Scenarios'!$D$1:$O$510, MATCH(1, ('Build Scenarios'!$C$1:$C$510= $C91) * ('Build Scenarios'!$B$1:$B$510 = $AF91), 0), MATCH(AS$12, 'Build Scenarios'!$D$5:$O$5, 0))
* INDEX('Cost Data'!$N$1:$U$500, MATCH(1, ('Cost Data'!$B$1:$B$500 = $AF91) * ('Cost Data'!$C$1:$C$500 = $AG91), 0), MATCH($C91, 'Cost Data'!$N$12:$U$12, 0)), 0)</f>
        <v>0</v>
      </c>
      <c r="AU91" s="11" t="str">
        <f>AX88</f>
        <v>Del Norte</v>
      </c>
      <c r="AV91" s="11" cm="1">
        <f t="array" aca="1" ref="AV91" ca="1">INDEX('Cost Scenario Settings'!$D$32:$L$101, MATCH(1, ('Cost Scenario Settings'!$C$32:$C$101 = $B91) * ('Cost Scenario Settings'!$B$32:$B$101 = AU91), 0), MATCH($C91, 'Cost Scenario Settings'!$D$31:$L$31, 0))</f>
        <v>0</v>
      </c>
      <c r="AW91" s="4" cm="1">
        <f t="array" aca="1" ref="AW91" ca="1">IFERROR(INDEX('Build Scenarios'!$D$1:$O$510, MATCH(1, ('Build Scenarios'!$C$1:$C$510= $C91) * ('Build Scenarios'!$B$1:$B$510 = $AU91), 0), MATCH(AW$12, 'Build Scenarios'!$D$5:$O$5, 0))
* INDEX('Cost Data'!$N$1:$U$500, MATCH(1, ('Cost Data'!$B$1:$B$500 = $AU91) * ('Cost Data'!$C$1:$C$500 = $AV91), 0), MATCH($C91, 'Cost Data'!$N$12:$U$12, 0)), 0)</f>
        <v>0</v>
      </c>
      <c r="AX91" s="4" cm="1">
        <f t="array" aca="1" ref="AX91" ca="1">IFERROR(INDEX('Build Scenarios'!$D$1:$O$510, MATCH(1, ('Build Scenarios'!$C$1:$C$510= $C91) * ('Build Scenarios'!$B$1:$B$510 = $AU91), 0), MATCH(AX$12, 'Build Scenarios'!$D$5:$O$5, 0))
* INDEX('Cost Data'!$N$1:$U$500, MATCH(1, ('Cost Data'!$B$1:$B$500 = $AU91) * ('Cost Data'!$C$1:$C$500 = $AV91), 0), MATCH($C91, 'Cost Data'!$N$12:$U$12, 0)), 0)</f>
        <v>0</v>
      </c>
      <c r="AY91" s="4" cm="1">
        <f t="array" aca="1" ref="AY91" ca="1">IFERROR(INDEX('Build Scenarios'!$D$1:$O$510, MATCH(1, ('Build Scenarios'!$C$1:$C$510= $C91) * ('Build Scenarios'!$B$1:$B$510 = $AU91), 0), MATCH(AY$12, 'Build Scenarios'!$D$5:$O$5, 0))
* INDEX('Cost Data'!$N$1:$U$500, MATCH(1, ('Cost Data'!$B$1:$B$500 = $AU91) * ('Cost Data'!$C$1:$C$500 = $AV91), 0), MATCH($C91, 'Cost Data'!$N$12:$U$12, 0)), 0)</f>
        <v>0</v>
      </c>
      <c r="AZ91" s="4" cm="1">
        <f t="array" aca="1" ref="AZ91" ca="1">IFERROR(INDEX('Build Scenarios'!$D$1:$O$510, MATCH(1, ('Build Scenarios'!$C$1:$C$510= $C91) * ('Build Scenarios'!$B$1:$B$510 = $AU91), 0), MATCH(AZ$12, 'Build Scenarios'!$D$5:$O$5, 0))
* INDEX('Cost Data'!$N$1:$U$500, MATCH(1, ('Cost Data'!$B$1:$B$500 = $AU91) * ('Cost Data'!$C$1:$C$500 = $AV91), 0), MATCH($C91, 'Cost Data'!$N$12:$U$12, 0)), 0)</f>
        <v>0</v>
      </c>
      <c r="BA91" s="4" cm="1">
        <f t="array" aca="1" ref="BA91" ca="1">IFERROR(INDEX('Build Scenarios'!$D$1:$O$510, MATCH(1, ('Build Scenarios'!$C$1:$C$510= $C91) * ('Build Scenarios'!$B$1:$B$510 = $AU91), 0), MATCH(BA$12, 'Build Scenarios'!$D$5:$O$5, 0))
* INDEX('Cost Data'!$N$1:$U$500, MATCH(1, ('Cost Data'!$B$1:$B$500 = $AU91) * ('Cost Data'!$C$1:$C$500 = $AV91), 0), MATCH($C91, 'Cost Data'!$N$12:$U$12, 0)), 0)</f>
        <v>0</v>
      </c>
      <c r="BB91" s="4" cm="1">
        <f t="array" aca="1" ref="BB91" ca="1">IFERROR(INDEX('Build Scenarios'!$D$1:$O$510, MATCH(1, ('Build Scenarios'!$C$1:$C$510= $C91) * ('Build Scenarios'!$B$1:$B$510 = $AU91), 0), MATCH(BB$12, 'Build Scenarios'!$D$5:$O$5, 0))
* INDEX('Cost Data'!$N$1:$U$500, MATCH(1, ('Cost Data'!$B$1:$B$500 = $AU91) * ('Cost Data'!$C$1:$C$500 = $AV91), 0), MATCH($C91, 'Cost Data'!$N$12:$U$12, 0)), 0)</f>
        <v>0</v>
      </c>
      <c r="BC91" s="4" cm="1">
        <f t="array" aca="1" ref="BC91" ca="1">IFERROR(INDEX('Build Scenarios'!$D$1:$O$510, MATCH(1, ('Build Scenarios'!$C$1:$C$510= $C91) * ('Build Scenarios'!$B$1:$B$510 = $AU91), 0), MATCH(BC$12, 'Build Scenarios'!$D$5:$O$5, 0))
* INDEX('Cost Data'!$N$1:$U$500, MATCH(1, ('Cost Data'!$B$1:$B$500 = $AU91) * ('Cost Data'!$C$1:$C$500 = $AV91), 0), MATCH($C91, 'Cost Data'!$N$12:$U$12, 0)), 0)</f>
        <v>0</v>
      </c>
      <c r="BD91" s="4" cm="1">
        <f t="array" aca="1" ref="BD91" ca="1">IFERROR(INDEX('Build Scenarios'!$D$1:$O$510, MATCH(1, ('Build Scenarios'!$C$1:$C$510= $C91) * ('Build Scenarios'!$B$1:$B$510 = $AU91), 0), MATCH(BD$12, 'Build Scenarios'!$D$5:$O$5, 0))
* INDEX('Cost Data'!$N$1:$U$500, MATCH(1, ('Cost Data'!$B$1:$B$500 = $AU91) * ('Cost Data'!$C$1:$C$500 = $AV91), 0), MATCH($C91, 'Cost Data'!$N$12:$U$12, 0)), 0)</f>
        <v>0</v>
      </c>
      <c r="BE91" s="4" cm="1">
        <f t="array" aca="1" ref="BE91" ca="1">IFERROR(INDEX('Build Scenarios'!$D$1:$O$510, MATCH(1, ('Build Scenarios'!$C$1:$C$510= $C91) * ('Build Scenarios'!$B$1:$B$510 = $AU91), 0), MATCH(BE$12, 'Build Scenarios'!$D$5:$O$5, 0))
* INDEX('Cost Data'!$N$1:$U$500, MATCH(1, ('Cost Data'!$B$1:$B$500 = $AU91) * ('Cost Data'!$C$1:$C$500 = $AV91), 0), MATCH($C91, 'Cost Data'!$N$12:$U$12, 0)), 0)</f>
        <v>0</v>
      </c>
      <c r="BF91" s="4" cm="1">
        <f t="array" aca="1" ref="BF91" ca="1">IFERROR(INDEX('Build Scenarios'!$D$1:$O$510, MATCH(1, ('Build Scenarios'!$C$1:$C$510= $C91) * ('Build Scenarios'!$B$1:$B$510 = $AU91), 0), MATCH(BF$12, 'Build Scenarios'!$D$5:$O$5, 0))
* INDEX('Cost Data'!$N$1:$U$500, MATCH(1, ('Cost Data'!$B$1:$B$500 = $AU91) * ('Cost Data'!$C$1:$C$500 = $AV91), 0), MATCH($C91, 'Cost Data'!$N$12:$U$12, 0)), 0)</f>
        <v>0</v>
      </c>
      <c r="BG91" s="4" cm="1">
        <f t="array" aca="1" ref="BG91" ca="1">IFERROR(INDEX('Build Scenarios'!$D$1:$O$510, MATCH(1, ('Build Scenarios'!$C$1:$C$510= $C91) * ('Build Scenarios'!$B$1:$B$510 = $AU91), 0), MATCH(BG$12, 'Build Scenarios'!$D$5:$O$5, 0))
* INDEX('Cost Data'!$N$1:$U$500, MATCH(1, ('Cost Data'!$B$1:$B$500 = $AU91) * ('Cost Data'!$C$1:$C$500 = $AV91), 0), MATCH($C91, 'Cost Data'!$N$12:$U$12, 0)), 0)</f>
        <v>0</v>
      </c>
      <c r="BH91" s="4" cm="1">
        <f t="array" aca="1" ref="BH91" ca="1">IFERROR(INDEX('Build Scenarios'!$D$1:$O$510, MATCH(1, ('Build Scenarios'!$C$1:$C$510= $C91) * ('Build Scenarios'!$B$1:$B$510 = $AU91), 0), MATCH(BH$12, 'Build Scenarios'!$D$5:$O$5, 0))
* INDEX('Cost Data'!$N$1:$U$500, MATCH(1, ('Cost Data'!$B$1:$B$500 = $AU91) * ('Cost Data'!$C$1:$C$500 = $AV91), 0), MATCH($C91, 'Cost Data'!$N$12:$U$12, 0)), 0)</f>
        <v>0</v>
      </c>
      <c r="BJ91" s="11" t="str">
        <f>BM88</f>
        <v>Cape Mendocino</v>
      </c>
      <c r="BK91" s="11" cm="1">
        <f t="array" aca="1" ref="BK91" ca="1">INDEX('Cost Scenario Settings'!$D$32:$L$101, MATCH(1, ('Cost Scenario Settings'!$C$32:$C$101 = $B91) * ('Cost Scenario Settings'!$B$32:$B$101 = BJ91), 0), MATCH($C91, 'Cost Scenario Settings'!$D$31:$L$31, 0))</f>
        <v>0</v>
      </c>
      <c r="BL91" s="4" cm="1">
        <f t="array" aca="1" ref="BL91" ca="1">IFERROR(INDEX('Build Scenarios'!$D$1:$O$510, MATCH(1, ('Build Scenarios'!$C$1:$C$510= $C91) * ('Build Scenarios'!$B$1:$B$510 = $BJ91), 0), MATCH(BL$12, 'Build Scenarios'!$D$5:$O$5, 0))
* INDEX('Cost Data'!$N$1:$U$500, MATCH(1, ('Cost Data'!$B$1:$B$500 = $BJ91) * ('Cost Data'!$C$1:$C$500 = $BK91), 0), MATCH($C91, 'Cost Data'!$N$12:$U$12, 0)), 0)</f>
        <v>0</v>
      </c>
      <c r="BM91" s="4" cm="1">
        <f t="array" aca="1" ref="BM91" ca="1">IFERROR(INDEX('Build Scenarios'!$D$1:$O$510, MATCH(1, ('Build Scenarios'!$C$1:$C$510= $C91) * ('Build Scenarios'!$B$1:$B$510 = $BJ91), 0), MATCH(BM$12, 'Build Scenarios'!$D$5:$O$5, 0))
* INDEX('Cost Data'!$N$1:$U$500, MATCH(1, ('Cost Data'!$B$1:$B$500 = $BJ91) * ('Cost Data'!$C$1:$C$500 = $BK91), 0), MATCH($C91, 'Cost Data'!$N$12:$U$12, 0)), 0)</f>
        <v>0</v>
      </c>
      <c r="BN91" s="4" cm="1">
        <f t="array" aca="1" ref="BN91" ca="1">IFERROR(INDEX('Build Scenarios'!$D$1:$O$510, MATCH(1, ('Build Scenarios'!$C$1:$C$510= $C91) * ('Build Scenarios'!$B$1:$B$510 = $BJ91), 0), MATCH(BN$12, 'Build Scenarios'!$D$5:$O$5, 0))
* INDEX('Cost Data'!$N$1:$U$500, MATCH(1, ('Cost Data'!$B$1:$B$500 = $BJ91) * ('Cost Data'!$C$1:$C$500 = $BK91), 0), MATCH($C91, 'Cost Data'!$N$12:$U$12, 0)), 0)</f>
        <v>0</v>
      </c>
      <c r="BO91" s="4" cm="1">
        <f t="array" aca="1" ref="BO91" ca="1">IFERROR(INDEX('Build Scenarios'!$D$1:$O$510, MATCH(1, ('Build Scenarios'!$C$1:$C$510= $C91) * ('Build Scenarios'!$B$1:$B$510 = $BJ91), 0), MATCH(BO$12, 'Build Scenarios'!$D$5:$O$5, 0))
* INDEX('Cost Data'!$N$1:$U$500, MATCH(1, ('Cost Data'!$B$1:$B$500 = $BJ91) * ('Cost Data'!$C$1:$C$500 = $BK91), 0), MATCH($C91, 'Cost Data'!$N$12:$U$12, 0)), 0)</f>
        <v>0</v>
      </c>
      <c r="BP91" s="4" cm="1">
        <f t="array" aca="1" ref="BP91" ca="1">IFERROR(INDEX('Build Scenarios'!$D$1:$O$510, MATCH(1, ('Build Scenarios'!$C$1:$C$510= $C91) * ('Build Scenarios'!$B$1:$B$510 = $BJ91), 0), MATCH(BP$12, 'Build Scenarios'!$D$5:$O$5, 0))
* INDEX('Cost Data'!$N$1:$U$500, MATCH(1, ('Cost Data'!$B$1:$B$500 = $BJ91) * ('Cost Data'!$C$1:$C$500 = $BK91), 0), MATCH($C91, 'Cost Data'!$N$12:$U$12, 0)), 0)</f>
        <v>0</v>
      </c>
      <c r="BQ91" s="4" cm="1">
        <f t="array" aca="1" ref="BQ91" ca="1">IFERROR(INDEX('Build Scenarios'!$D$1:$O$510, MATCH(1, ('Build Scenarios'!$C$1:$C$510= $C91) * ('Build Scenarios'!$B$1:$B$510 = $BJ91), 0), MATCH(BQ$12, 'Build Scenarios'!$D$5:$O$5, 0))
* INDEX('Cost Data'!$N$1:$U$500, MATCH(1, ('Cost Data'!$B$1:$B$500 = $BJ91) * ('Cost Data'!$C$1:$C$500 = $BK91), 0), MATCH($C91, 'Cost Data'!$N$12:$U$12, 0)), 0)</f>
        <v>0</v>
      </c>
      <c r="BR91" s="4" cm="1">
        <f t="array" aca="1" ref="BR91" ca="1">IFERROR(INDEX('Build Scenarios'!$D$1:$O$510, MATCH(1, ('Build Scenarios'!$C$1:$C$510= $C91) * ('Build Scenarios'!$B$1:$B$510 = $BJ91), 0), MATCH(BR$12, 'Build Scenarios'!$D$5:$O$5, 0))
* INDEX('Cost Data'!$N$1:$U$500, MATCH(1, ('Cost Data'!$B$1:$B$500 = $BJ91) * ('Cost Data'!$C$1:$C$500 = $BK91), 0), MATCH($C91, 'Cost Data'!$N$12:$U$12, 0)), 0)</f>
        <v>0</v>
      </c>
      <c r="BS91" s="4" cm="1">
        <f t="array" aca="1" ref="BS91" ca="1">IFERROR(INDEX('Build Scenarios'!$D$1:$O$510, MATCH(1, ('Build Scenarios'!$C$1:$C$510= $C91) * ('Build Scenarios'!$B$1:$B$510 = $BJ91), 0), MATCH(BS$12, 'Build Scenarios'!$D$5:$O$5, 0))
* INDEX('Cost Data'!$N$1:$U$500, MATCH(1, ('Cost Data'!$B$1:$B$500 = $BJ91) * ('Cost Data'!$C$1:$C$500 = $BK91), 0), MATCH($C91, 'Cost Data'!$N$12:$U$12, 0)), 0)</f>
        <v>0</v>
      </c>
      <c r="BT91" s="4" cm="1">
        <f t="array" aca="1" ref="BT91" ca="1">IFERROR(INDEX('Build Scenarios'!$D$1:$O$510, MATCH(1, ('Build Scenarios'!$C$1:$C$510= $C91) * ('Build Scenarios'!$B$1:$B$510 = $BJ91), 0), MATCH(BT$12, 'Build Scenarios'!$D$5:$O$5, 0))
* INDEX('Cost Data'!$N$1:$U$500, MATCH(1, ('Cost Data'!$B$1:$B$500 = $BJ91) * ('Cost Data'!$C$1:$C$500 = $BK91), 0), MATCH($C91, 'Cost Data'!$N$12:$U$12, 0)), 0)</f>
        <v>0</v>
      </c>
      <c r="BU91" s="4" cm="1">
        <f t="array" aca="1" ref="BU91" ca="1">IFERROR(INDEX('Build Scenarios'!$D$1:$O$510, MATCH(1, ('Build Scenarios'!$C$1:$C$510= $C91) * ('Build Scenarios'!$B$1:$B$510 = $BJ91), 0), MATCH(BU$12, 'Build Scenarios'!$D$5:$O$5, 0))
* INDEX('Cost Data'!$N$1:$U$500, MATCH(1, ('Cost Data'!$B$1:$B$500 = $BJ91) * ('Cost Data'!$C$1:$C$500 = $BK91), 0), MATCH($C91, 'Cost Data'!$N$12:$U$12, 0)), 0)</f>
        <v>0</v>
      </c>
      <c r="BV91" s="4" cm="1">
        <f t="array" aca="1" ref="BV91" ca="1">IFERROR(INDEX('Build Scenarios'!$D$1:$O$510, MATCH(1, ('Build Scenarios'!$C$1:$C$510= $C91) * ('Build Scenarios'!$B$1:$B$510 = $BJ91), 0), MATCH(BV$12, 'Build Scenarios'!$D$5:$O$5, 0))
* INDEX('Cost Data'!$N$1:$U$500, MATCH(1, ('Cost Data'!$B$1:$B$500 = $BJ91) * ('Cost Data'!$C$1:$C$500 = $BK91), 0), MATCH($C91, 'Cost Data'!$N$12:$U$12, 0)), 0)</f>
        <v>0</v>
      </c>
      <c r="BW91" s="4" cm="1">
        <f t="array" aca="1" ref="BW91" ca="1">IFERROR(INDEX('Build Scenarios'!$D$1:$O$510, MATCH(1, ('Build Scenarios'!$C$1:$C$510= $C91) * ('Build Scenarios'!$B$1:$B$510 = $BJ91), 0), MATCH(BW$12, 'Build Scenarios'!$D$5:$O$5, 0))
* INDEX('Cost Data'!$N$1:$U$500, MATCH(1, ('Cost Data'!$B$1:$B$500 = $BJ91) * ('Cost Data'!$C$1:$C$500 = $BK91), 0), MATCH($C91, 'Cost Data'!$N$12:$U$12, 0)), 0)</f>
        <v>0</v>
      </c>
    </row>
    <row r="92" spans="2:75" x14ac:dyDescent="0.2">
      <c r="B92" s="11">
        <f ca="1">B91</f>
        <v>0</v>
      </c>
      <c r="C92" s="8" t="s">
        <v>55</v>
      </c>
      <c r="D92" s="4">
        <f t="shared" ca="1" si="47"/>
        <v>0</v>
      </c>
      <c r="E92" s="4">
        <f t="shared" ca="1" si="47"/>
        <v>0</v>
      </c>
      <c r="F92" s="4">
        <f t="shared" ca="1" si="47"/>
        <v>0</v>
      </c>
      <c r="G92" s="4">
        <f t="shared" ca="1" si="47"/>
        <v>0</v>
      </c>
      <c r="H92" s="4">
        <f t="shared" ca="1" si="47"/>
        <v>0</v>
      </c>
      <c r="I92" s="4">
        <f t="shared" ca="1" si="47"/>
        <v>0</v>
      </c>
      <c r="J92" s="4">
        <f t="shared" ca="1" si="47"/>
        <v>0</v>
      </c>
      <c r="K92" s="4">
        <f t="shared" ca="1" si="47"/>
        <v>0</v>
      </c>
      <c r="L92" s="4">
        <f t="shared" ca="1" si="47"/>
        <v>0</v>
      </c>
      <c r="M92" s="4">
        <f t="shared" ca="1" si="47"/>
        <v>0</v>
      </c>
      <c r="N92" s="4">
        <f t="shared" ca="1" si="47"/>
        <v>0</v>
      </c>
      <c r="O92" s="4">
        <f t="shared" ca="1" si="47"/>
        <v>0</v>
      </c>
      <c r="Q92" s="11" t="str">
        <f>Q91</f>
        <v>Morro Bay</v>
      </c>
      <c r="R92" s="11" cm="1">
        <f t="array" aca="1" ref="R92" ca="1">INDEX('Cost Scenario Settings'!$D$32:$L$101, MATCH(1, ('Cost Scenario Settings'!$C$32:$C$101 = $B92) * ('Cost Scenario Settings'!$B$32:$B$101 = Q92), 0), MATCH($C92, 'Cost Scenario Settings'!$D$31:$L$31, 0))</f>
        <v>0</v>
      </c>
      <c r="S92" s="4" cm="1">
        <f t="array" aca="1" ref="S92" ca="1">IFERROR(INDEX('Build Scenarios'!$D$1:$O$510, MATCH(1, ('Build Scenarios'!$C$1:$C$510= $C92) * ('Build Scenarios'!$B$1:$B$510 = $Q92), 0), MATCH(S$12, 'Build Scenarios'!$D$5:$O$5, 0))
* INDEX('Cost Data'!$N$1:$U$500, MATCH(1, ('Cost Data'!$B$1:$B$500 = $Q92) * ('Cost Data'!$C$1:$C$500 = $R92), 0), MATCH($C92, 'Cost Data'!$N$12:$U$12, 0)), 0)</f>
        <v>0</v>
      </c>
      <c r="T92" s="4" cm="1">
        <f t="array" aca="1" ref="T92" ca="1">IFERROR(INDEX('Build Scenarios'!$D$1:$O$510, MATCH(1, ('Build Scenarios'!$C$1:$C$510= $C92) * ('Build Scenarios'!$B$1:$B$510 = $Q92), 0), MATCH(T$12, 'Build Scenarios'!$D$5:$O$5, 0))
* INDEX('Cost Data'!$N$1:$U$500, MATCH(1, ('Cost Data'!$B$1:$B$500 = $Q92) * ('Cost Data'!$C$1:$C$500 = $R92), 0), MATCH($C92, 'Cost Data'!$N$12:$U$12, 0)), 0)</f>
        <v>0</v>
      </c>
      <c r="U92" s="4" cm="1">
        <f t="array" aca="1" ref="U92" ca="1">IFERROR(INDEX('Build Scenarios'!$D$1:$O$510, MATCH(1, ('Build Scenarios'!$C$1:$C$510= $C92) * ('Build Scenarios'!$B$1:$B$510 = $Q92), 0), MATCH(U$12, 'Build Scenarios'!$D$5:$O$5, 0))
* INDEX('Cost Data'!$N$1:$U$500, MATCH(1, ('Cost Data'!$B$1:$B$500 = $Q92) * ('Cost Data'!$C$1:$C$500 = $R92), 0), MATCH($C92, 'Cost Data'!$N$12:$U$12, 0)), 0)</f>
        <v>0</v>
      </c>
      <c r="V92" s="4" cm="1">
        <f t="array" aca="1" ref="V92" ca="1">IFERROR(INDEX('Build Scenarios'!$D$1:$O$510, MATCH(1, ('Build Scenarios'!$C$1:$C$510= $C92) * ('Build Scenarios'!$B$1:$B$510 = $Q92), 0), MATCH(V$12, 'Build Scenarios'!$D$5:$O$5, 0))
* INDEX('Cost Data'!$N$1:$U$500, MATCH(1, ('Cost Data'!$B$1:$B$500 = $Q92) * ('Cost Data'!$C$1:$C$500 = $R92), 0), MATCH($C92, 'Cost Data'!$N$12:$U$12, 0)), 0)</f>
        <v>0</v>
      </c>
      <c r="W92" s="4" cm="1">
        <f t="array" aca="1" ref="W92" ca="1">IFERROR(INDEX('Build Scenarios'!$D$1:$O$510, MATCH(1, ('Build Scenarios'!$C$1:$C$510= $C92) * ('Build Scenarios'!$B$1:$B$510 = $Q92), 0), MATCH(W$12, 'Build Scenarios'!$D$5:$O$5, 0))
* INDEX('Cost Data'!$N$1:$U$500, MATCH(1, ('Cost Data'!$B$1:$B$500 = $Q92) * ('Cost Data'!$C$1:$C$500 = $R92), 0), MATCH($C92, 'Cost Data'!$N$12:$U$12, 0)), 0)</f>
        <v>0</v>
      </c>
      <c r="X92" s="4" cm="1">
        <f t="array" aca="1" ref="X92" ca="1">IFERROR(INDEX('Build Scenarios'!$D$1:$O$510, MATCH(1, ('Build Scenarios'!$C$1:$C$510= $C92) * ('Build Scenarios'!$B$1:$B$510 = $Q92), 0), MATCH(X$12, 'Build Scenarios'!$D$5:$O$5, 0))
* INDEX('Cost Data'!$N$1:$U$500, MATCH(1, ('Cost Data'!$B$1:$B$500 = $Q92) * ('Cost Data'!$C$1:$C$500 = $R92), 0), MATCH($C92, 'Cost Data'!$N$12:$U$12, 0)), 0)</f>
        <v>0</v>
      </c>
      <c r="Y92" s="4" cm="1">
        <f t="array" aca="1" ref="Y92" ca="1">IFERROR(INDEX('Build Scenarios'!$D$1:$O$510, MATCH(1, ('Build Scenarios'!$C$1:$C$510= $C92) * ('Build Scenarios'!$B$1:$B$510 = $Q92), 0), MATCH(Y$12, 'Build Scenarios'!$D$5:$O$5, 0))
* INDEX('Cost Data'!$N$1:$U$500, MATCH(1, ('Cost Data'!$B$1:$B$500 = $Q92) * ('Cost Data'!$C$1:$C$500 = $R92), 0), MATCH($C92, 'Cost Data'!$N$12:$U$12, 0)), 0)</f>
        <v>0</v>
      </c>
      <c r="Z92" s="4" cm="1">
        <f t="array" aca="1" ref="Z92" ca="1">IFERROR(INDEX('Build Scenarios'!$D$1:$O$510, MATCH(1, ('Build Scenarios'!$C$1:$C$510= $C92) * ('Build Scenarios'!$B$1:$B$510 = $Q92), 0), MATCH(Z$12, 'Build Scenarios'!$D$5:$O$5, 0))
* INDEX('Cost Data'!$N$1:$U$500, MATCH(1, ('Cost Data'!$B$1:$B$500 = $Q92) * ('Cost Data'!$C$1:$C$500 = $R92), 0), MATCH($C92, 'Cost Data'!$N$12:$U$12, 0)), 0)</f>
        <v>0</v>
      </c>
      <c r="AA92" s="4" cm="1">
        <f t="array" aca="1" ref="AA92" ca="1">IFERROR(INDEX('Build Scenarios'!$D$1:$O$510, MATCH(1, ('Build Scenarios'!$C$1:$C$510= $C92) * ('Build Scenarios'!$B$1:$B$510 = $Q92), 0), MATCH(AA$12, 'Build Scenarios'!$D$5:$O$5, 0))
* INDEX('Cost Data'!$N$1:$U$500, MATCH(1, ('Cost Data'!$B$1:$B$500 = $Q92) * ('Cost Data'!$C$1:$C$500 = $R92), 0), MATCH($C92, 'Cost Data'!$N$12:$U$12, 0)), 0)</f>
        <v>0</v>
      </c>
      <c r="AB92" s="4" cm="1">
        <f t="array" aca="1" ref="AB92" ca="1">IFERROR(INDEX('Build Scenarios'!$D$1:$O$510, MATCH(1, ('Build Scenarios'!$C$1:$C$510= $C92) * ('Build Scenarios'!$B$1:$B$510 = $Q92), 0), MATCH(AB$12, 'Build Scenarios'!$D$5:$O$5, 0))
* INDEX('Cost Data'!$N$1:$U$500, MATCH(1, ('Cost Data'!$B$1:$B$500 = $Q92) * ('Cost Data'!$C$1:$C$500 = $R92), 0), MATCH($C92, 'Cost Data'!$N$12:$U$12, 0)), 0)</f>
        <v>0</v>
      </c>
      <c r="AC92" s="4" cm="1">
        <f t="array" aca="1" ref="AC92" ca="1">IFERROR(INDEX('Build Scenarios'!$D$1:$O$510, MATCH(1, ('Build Scenarios'!$C$1:$C$510= $C92) * ('Build Scenarios'!$B$1:$B$510 = $Q92), 0), MATCH(AC$12, 'Build Scenarios'!$D$5:$O$5, 0))
* INDEX('Cost Data'!$N$1:$U$500, MATCH(1, ('Cost Data'!$B$1:$B$500 = $Q92) * ('Cost Data'!$C$1:$C$500 = $R92), 0), MATCH($C92, 'Cost Data'!$N$12:$U$12, 0)), 0)</f>
        <v>0</v>
      </c>
      <c r="AD92" s="4" cm="1">
        <f t="array" aca="1" ref="AD92" ca="1">IFERROR(INDEX('Build Scenarios'!$D$1:$O$510, MATCH(1, ('Build Scenarios'!$C$1:$C$510= $C92) * ('Build Scenarios'!$B$1:$B$510 = $Q92), 0), MATCH(AD$12, 'Build Scenarios'!$D$5:$O$5, 0))
* INDEX('Cost Data'!$N$1:$U$500, MATCH(1, ('Cost Data'!$B$1:$B$500 = $Q92) * ('Cost Data'!$C$1:$C$500 = $R92), 0), MATCH($C92, 'Cost Data'!$N$12:$U$12, 0)), 0)</f>
        <v>0</v>
      </c>
      <c r="AF92" s="11" t="str">
        <f>AF91</f>
        <v>Humboldt Bay</v>
      </c>
      <c r="AG92" s="11" cm="1">
        <f t="array" aca="1" ref="AG92" ca="1">INDEX('Cost Scenario Settings'!$D$32:$L$101, MATCH(1, ('Cost Scenario Settings'!$C$32:$C$101 = $B92) * ('Cost Scenario Settings'!$B$32:$B$101 = AF92), 0), MATCH($C92, 'Cost Scenario Settings'!$D$31:$L$31, 0))</f>
        <v>0</v>
      </c>
      <c r="AH92" s="4" cm="1">
        <f t="array" aca="1" ref="AH92" ca="1">IFERROR(INDEX('Build Scenarios'!$D$1:$O$510, MATCH(1, ('Build Scenarios'!$C$1:$C$510= $C92) * ('Build Scenarios'!$B$1:$B$510 = $AF92), 0), MATCH(AH$12, 'Build Scenarios'!$D$5:$O$5, 0))
* INDEX('Cost Data'!$N$1:$U$500, MATCH(1, ('Cost Data'!$B$1:$B$500 = $AF92) * ('Cost Data'!$C$1:$C$500 = $AG92), 0), MATCH($C92, 'Cost Data'!$N$12:$U$12, 0)), 0)</f>
        <v>0</v>
      </c>
      <c r="AI92" s="4" cm="1">
        <f t="array" aca="1" ref="AI92" ca="1">IFERROR(INDEX('Build Scenarios'!$D$1:$O$510, MATCH(1, ('Build Scenarios'!$C$1:$C$510= $C92) * ('Build Scenarios'!$B$1:$B$510 = $AF92), 0), MATCH(AI$12, 'Build Scenarios'!$D$5:$O$5, 0))
* INDEX('Cost Data'!$N$1:$U$500, MATCH(1, ('Cost Data'!$B$1:$B$500 = $AF92) * ('Cost Data'!$C$1:$C$500 = $AG92), 0), MATCH($C92, 'Cost Data'!$N$12:$U$12, 0)), 0)</f>
        <v>0</v>
      </c>
      <c r="AJ92" s="4" cm="1">
        <f t="array" aca="1" ref="AJ92" ca="1">IFERROR(INDEX('Build Scenarios'!$D$1:$O$510, MATCH(1, ('Build Scenarios'!$C$1:$C$510= $C92) * ('Build Scenarios'!$B$1:$B$510 = $AF92), 0), MATCH(AJ$12, 'Build Scenarios'!$D$5:$O$5, 0))
* INDEX('Cost Data'!$N$1:$U$500, MATCH(1, ('Cost Data'!$B$1:$B$500 = $AF92) * ('Cost Data'!$C$1:$C$500 = $AG92), 0), MATCH($C92, 'Cost Data'!$N$12:$U$12, 0)), 0)</f>
        <v>0</v>
      </c>
      <c r="AK92" s="4" cm="1">
        <f t="array" aca="1" ref="AK92" ca="1">IFERROR(INDEX('Build Scenarios'!$D$1:$O$510, MATCH(1, ('Build Scenarios'!$C$1:$C$510= $C92) * ('Build Scenarios'!$B$1:$B$510 = $AF92), 0), MATCH(AK$12, 'Build Scenarios'!$D$5:$O$5, 0))
* INDEX('Cost Data'!$N$1:$U$500, MATCH(1, ('Cost Data'!$B$1:$B$500 = $AF92) * ('Cost Data'!$C$1:$C$500 = $AG92), 0), MATCH($C92, 'Cost Data'!$N$12:$U$12, 0)), 0)</f>
        <v>0</v>
      </c>
      <c r="AL92" s="4" cm="1">
        <f t="array" aca="1" ref="AL92" ca="1">IFERROR(INDEX('Build Scenarios'!$D$1:$O$510, MATCH(1, ('Build Scenarios'!$C$1:$C$510= $C92) * ('Build Scenarios'!$B$1:$B$510 = $AF92), 0), MATCH(AL$12, 'Build Scenarios'!$D$5:$O$5, 0))
* INDEX('Cost Data'!$N$1:$U$500, MATCH(1, ('Cost Data'!$B$1:$B$500 = $AF92) * ('Cost Data'!$C$1:$C$500 = $AG92), 0), MATCH($C92, 'Cost Data'!$N$12:$U$12, 0)), 0)</f>
        <v>0</v>
      </c>
      <c r="AM92" s="4" cm="1">
        <f t="array" aca="1" ref="AM92" ca="1">IFERROR(INDEX('Build Scenarios'!$D$1:$O$510, MATCH(1, ('Build Scenarios'!$C$1:$C$510= $C92) * ('Build Scenarios'!$B$1:$B$510 = $AF92), 0), MATCH(AM$12, 'Build Scenarios'!$D$5:$O$5, 0))
* INDEX('Cost Data'!$N$1:$U$500, MATCH(1, ('Cost Data'!$B$1:$B$500 = $AF92) * ('Cost Data'!$C$1:$C$500 = $AG92), 0), MATCH($C92, 'Cost Data'!$N$12:$U$12, 0)), 0)</f>
        <v>0</v>
      </c>
      <c r="AN92" s="4" cm="1">
        <f t="array" aca="1" ref="AN92" ca="1">IFERROR(INDEX('Build Scenarios'!$D$1:$O$510, MATCH(1, ('Build Scenarios'!$C$1:$C$510= $C92) * ('Build Scenarios'!$B$1:$B$510 = $AF92), 0), MATCH(AN$12, 'Build Scenarios'!$D$5:$O$5, 0))
* INDEX('Cost Data'!$N$1:$U$500, MATCH(1, ('Cost Data'!$B$1:$B$500 = $AF92) * ('Cost Data'!$C$1:$C$500 = $AG92), 0), MATCH($C92, 'Cost Data'!$N$12:$U$12, 0)), 0)</f>
        <v>0</v>
      </c>
      <c r="AO92" s="4" cm="1">
        <f t="array" aca="1" ref="AO92" ca="1">IFERROR(INDEX('Build Scenarios'!$D$1:$O$510, MATCH(1, ('Build Scenarios'!$C$1:$C$510= $C92) * ('Build Scenarios'!$B$1:$B$510 = $AF92), 0), MATCH(AO$12, 'Build Scenarios'!$D$5:$O$5, 0))
* INDEX('Cost Data'!$N$1:$U$500, MATCH(1, ('Cost Data'!$B$1:$B$500 = $AF92) * ('Cost Data'!$C$1:$C$500 = $AG92), 0), MATCH($C92, 'Cost Data'!$N$12:$U$12, 0)), 0)</f>
        <v>0</v>
      </c>
      <c r="AP92" s="4" cm="1">
        <f t="array" aca="1" ref="AP92" ca="1">IFERROR(INDEX('Build Scenarios'!$D$1:$O$510, MATCH(1, ('Build Scenarios'!$C$1:$C$510= $C92) * ('Build Scenarios'!$B$1:$B$510 = $AF92), 0), MATCH(AP$12, 'Build Scenarios'!$D$5:$O$5, 0))
* INDEX('Cost Data'!$N$1:$U$500, MATCH(1, ('Cost Data'!$B$1:$B$500 = $AF92) * ('Cost Data'!$C$1:$C$500 = $AG92), 0), MATCH($C92, 'Cost Data'!$N$12:$U$12, 0)), 0)</f>
        <v>0</v>
      </c>
      <c r="AQ92" s="4" cm="1">
        <f t="array" aca="1" ref="AQ92" ca="1">IFERROR(INDEX('Build Scenarios'!$D$1:$O$510, MATCH(1, ('Build Scenarios'!$C$1:$C$510= $C92) * ('Build Scenarios'!$B$1:$B$510 = $AF92), 0), MATCH(AQ$12, 'Build Scenarios'!$D$5:$O$5, 0))
* INDEX('Cost Data'!$N$1:$U$500, MATCH(1, ('Cost Data'!$B$1:$B$500 = $AF92) * ('Cost Data'!$C$1:$C$500 = $AG92), 0), MATCH($C92, 'Cost Data'!$N$12:$U$12, 0)), 0)</f>
        <v>0</v>
      </c>
      <c r="AR92" s="4" cm="1">
        <f t="array" aca="1" ref="AR92" ca="1">IFERROR(INDEX('Build Scenarios'!$D$1:$O$510, MATCH(1, ('Build Scenarios'!$C$1:$C$510= $C92) * ('Build Scenarios'!$B$1:$B$510 = $AF92), 0), MATCH(AR$12, 'Build Scenarios'!$D$5:$O$5, 0))
* INDEX('Cost Data'!$N$1:$U$500, MATCH(1, ('Cost Data'!$B$1:$B$500 = $AF92) * ('Cost Data'!$C$1:$C$500 = $AG92), 0), MATCH($C92, 'Cost Data'!$N$12:$U$12, 0)), 0)</f>
        <v>0</v>
      </c>
      <c r="AS92" s="4" cm="1">
        <f t="array" aca="1" ref="AS92" ca="1">IFERROR(INDEX('Build Scenarios'!$D$1:$O$510, MATCH(1, ('Build Scenarios'!$C$1:$C$510= $C92) * ('Build Scenarios'!$B$1:$B$510 = $AF92), 0), MATCH(AS$12, 'Build Scenarios'!$D$5:$O$5, 0))
* INDEX('Cost Data'!$N$1:$U$500, MATCH(1, ('Cost Data'!$B$1:$B$500 = $AF92) * ('Cost Data'!$C$1:$C$500 = $AG92), 0), MATCH($C92, 'Cost Data'!$N$12:$U$12, 0)), 0)</f>
        <v>0</v>
      </c>
      <c r="AU92" s="11" t="str">
        <f>AU91</f>
        <v>Del Norte</v>
      </c>
      <c r="AV92" s="11" cm="1">
        <f t="array" aca="1" ref="AV92" ca="1">INDEX('Cost Scenario Settings'!$D$32:$L$101, MATCH(1, ('Cost Scenario Settings'!$C$32:$C$101 = $B92) * ('Cost Scenario Settings'!$B$32:$B$101 = AU92), 0), MATCH($C92, 'Cost Scenario Settings'!$D$31:$L$31, 0))</f>
        <v>0</v>
      </c>
      <c r="AW92" s="4" cm="1">
        <f t="array" aca="1" ref="AW92" ca="1">IFERROR(INDEX('Build Scenarios'!$D$1:$O$510, MATCH(1, ('Build Scenarios'!$C$1:$C$510= $C92) * ('Build Scenarios'!$B$1:$B$510 = $AU92), 0), MATCH(AW$12, 'Build Scenarios'!$D$5:$O$5, 0))
* INDEX('Cost Data'!$N$1:$U$500, MATCH(1, ('Cost Data'!$B$1:$B$500 = $AU92) * ('Cost Data'!$C$1:$C$500 = $AV92), 0), MATCH($C92, 'Cost Data'!$N$12:$U$12, 0)), 0)</f>
        <v>0</v>
      </c>
      <c r="AX92" s="4" cm="1">
        <f t="array" aca="1" ref="AX92" ca="1">IFERROR(INDEX('Build Scenarios'!$D$1:$O$510, MATCH(1, ('Build Scenarios'!$C$1:$C$510= $C92) * ('Build Scenarios'!$B$1:$B$510 = $AU92), 0), MATCH(AX$12, 'Build Scenarios'!$D$5:$O$5, 0))
* INDEX('Cost Data'!$N$1:$U$500, MATCH(1, ('Cost Data'!$B$1:$B$500 = $AU92) * ('Cost Data'!$C$1:$C$500 = $AV92), 0), MATCH($C92, 'Cost Data'!$N$12:$U$12, 0)), 0)</f>
        <v>0</v>
      </c>
      <c r="AY92" s="4" cm="1">
        <f t="array" aca="1" ref="AY92" ca="1">IFERROR(INDEX('Build Scenarios'!$D$1:$O$510, MATCH(1, ('Build Scenarios'!$C$1:$C$510= $C92) * ('Build Scenarios'!$B$1:$B$510 = $AU92), 0), MATCH(AY$12, 'Build Scenarios'!$D$5:$O$5, 0))
* INDEX('Cost Data'!$N$1:$U$500, MATCH(1, ('Cost Data'!$B$1:$B$500 = $AU92) * ('Cost Data'!$C$1:$C$500 = $AV92), 0), MATCH($C92, 'Cost Data'!$N$12:$U$12, 0)), 0)</f>
        <v>0</v>
      </c>
      <c r="AZ92" s="4" cm="1">
        <f t="array" aca="1" ref="AZ92" ca="1">IFERROR(INDEX('Build Scenarios'!$D$1:$O$510, MATCH(1, ('Build Scenarios'!$C$1:$C$510= $C92) * ('Build Scenarios'!$B$1:$B$510 = $AU92), 0), MATCH(AZ$12, 'Build Scenarios'!$D$5:$O$5, 0))
* INDEX('Cost Data'!$N$1:$U$500, MATCH(1, ('Cost Data'!$B$1:$B$500 = $AU92) * ('Cost Data'!$C$1:$C$500 = $AV92), 0), MATCH($C92, 'Cost Data'!$N$12:$U$12, 0)), 0)</f>
        <v>0</v>
      </c>
      <c r="BA92" s="4" cm="1">
        <f t="array" aca="1" ref="BA92" ca="1">IFERROR(INDEX('Build Scenarios'!$D$1:$O$510, MATCH(1, ('Build Scenarios'!$C$1:$C$510= $C92) * ('Build Scenarios'!$B$1:$B$510 = $AU92), 0), MATCH(BA$12, 'Build Scenarios'!$D$5:$O$5, 0))
* INDEX('Cost Data'!$N$1:$U$500, MATCH(1, ('Cost Data'!$B$1:$B$500 = $AU92) * ('Cost Data'!$C$1:$C$500 = $AV92), 0), MATCH($C92, 'Cost Data'!$N$12:$U$12, 0)), 0)</f>
        <v>0</v>
      </c>
      <c r="BB92" s="4" cm="1">
        <f t="array" aca="1" ref="BB92" ca="1">IFERROR(INDEX('Build Scenarios'!$D$1:$O$510, MATCH(1, ('Build Scenarios'!$C$1:$C$510= $C92) * ('Build Scenarios'!$B$1:$B$510 = $AU92), 0), MATCH(BB$12, 'Build Scenarios'!$D$5:$O$5, 0))
* INDEX('Cost Data'!$N$1:$U$500, MATCH(1, ('Cost Data'!$B$1:$B$500 = $AU92) * ('Cost Data'!$C$1:$C$500 = $AV92), 0), MATCH($C92, 'Cost Data'!$N$12:$U$12, 0)), 0)</f>
        <v>0</v>
      </c>
      <c r="BC92" s="4" cm="1">
        <f t="array" aca="1" ref="BC92" ca="1">IFERROR(INDEX('Build Scenarios'!$D$1:$O$510, MATCH(1, ('Build Scenarios'!$C$1:$C$510= $C92) * ('Build Scenarios'!$B$1:$B$510 = $AU92), 0), MATCH(BC$12, 'Build Scenarios'!$D$5:$O$5, 0))
* INDEX('Cost Data'!$N$1:$U$500, MATCH(1, ('Cost Data'!$B$1:$B$500 = $AU92) * ('Cost Data'!$C$1:$C$500 = $AV92), 0), MATCH($C92, 'Cost Data'!$N$12:$U$12, 0)), 0)</f>
        <v>0</v>
      </c>
      <c r="BD92" s="4" cm="1">
        <f t="array" aca="1" ref="BD92" ca="1">IFERROR(INDEX('Build Scenarios'!$D$1:$O$510, MATCH(1, ('Build Scenarios'!$C$1:$C$510= $C92) * ('Build Scenarios'!$B$1:$B$510 = $AU92), 0), MATCH(BD$12, 'Build Scenarios'!$D$5:$O$5, 0))
* INDEX('Cost Data'!$N$1:$U$500, MATCH(1, ('Cost Data'!$B$1:$B$500 = $AU92) * ('Cost Data'!$C$1:$C$500 = $AV92), 0), MATCH($C92, 'Cost Data'!$N$12:$U$12, 0)), 0)</f>
        <v>0</v>
      </c>
      <c r="BE92" s="4" cm="1">
        <f t="array" aca="1" ref="BE92" ca="1">IFERROR(INDEX('Build Scenarios'!$D$1:$O$510, MATCH(1, ('Build Scenarios'!$C$1:$C$510= $C92) * ('Build Scenarios'!$B$1:$B$510 = $AU92), 0), MATCH(BE$12, 'Build Scenarios'!$D$5:$O$5, 0))
* INDEX('Cost Data'!$N$1:$U$500, MATCH(1, ('Cost Data'!$B$1:$B$500 = $AU92) * ('Cost Data'!$C$1:$C$500 = $AV92), 0), MATCH($C92, 'Cost Data'!$N$12:$U$12, 0)), 0)</f>
        <v>0</v>
      </c>
      <c r="BF92" s="4" cm="1">
        <f t="array" aca="1" ref="BF92" ca="1">IFERROR(INDEX('Build Scenarios'!$D$1:$O$510, MATCH(1, ('Build Scenarios'!$C$1:$C$510= $C92) * ('Build Scenarios'!$B$1:$B$510 = $AU92), 0), MATCH(BF$12, 'Build Scenarios'!$D$5:$O$5, 0))
* INDEX('Cost Data'!$N$1:$U$500, MATCH(1, ('Cost Data'!$B$1:$B$500 = $AU92) * ('Cost Data'!$C$1:$C$500 = $AV92), 0), MATCH($C92, 'Cost Data'!$N$12:$U$12, 0)), 0)</f>
        <v>0</v>
      </c>
      <c r="BG92" s="4" cm="1">
        <f t="array" aca="1" ref="BG92" ca="1">IFERROR(INDEX('Build Scenarios'!$D$1:$O$510, MATCH(1, ('Build Scenarios'!$C$1:$C$510= $C92) * ('Build Scenarios'!$B$1:$B$510 = $AU92), 0), MATCH(BG$12, 'Build Scenarios'!$D$5:$O$5, 0))
* INDEX('Cost Data'!$N$1:$U$500, MATCH(1, ('Cost Data'!$B$1:$B$500 = $AU92) * ('Cost Data'!$C$1:$C$500 = $AV92), 0), MATCH($C92, 'Cost Data'!$N$12:$U$12, 0)), 0)</f>
        <v>0</v>
      </c>
      <c r="BH92" s="4" cm="1">
        <f t="array" aca="1" ref="BH92" ca="1">IFERROR(INDEX('Build Scenarios'!$D$1:$O$510, MATCH(1, ('Build Scenarios'!$C$1:$C$510= $C92) * ('Build Scenarios'!$B$1:$B$510 = $AU92), 0), MATCH(BH$12, 'Build Scenarios'!$D$5:$O$5, 0))
* INDEX('Cost Data'!$N$1:$U$500, MATCH(1, ('Cost Data'!$B$1:$B$500 = $AU92) * ('Cost Data'!$C$1:$C$500 = $AV92), 0), MATCH($C92, 'Cost Data'!$N$12:$U$12, 0)), 0)</f>
        <v>0</v>
      </c>
      <c r="BJ92" s="11" t="str">
        <f>BJ91</f>
        <v>Cape Mendocino</v>
      </c>
      <c r="BK92" s="11" cm="1">
        <f t="array" aca="1" ref="BK92" ca="1">INDEX('Cost Scenario Settings'!$D$32:$L$101, MATCH(1, ('Cost Scenario Settings'!$C$32:$C$101 = $B92) * ('Cost Scenario Settings'!$B$32:$B$101 = BJ92), 0), MATCH($C92, 'Cost Scenario Settings'!$D$31:$L$31, 0))</f>
        <v>0</v>
      </c>
      <c r="BL92" s="4" cm="1">
        <f t="array" aca="1" ref="BL92" ca="1">IFERROR(INDEX('Build Scenarios'!$D$1:$O$510, MATCH(1, ('Build Scenarios'!$C$1:$C$510= $C92) * ('Build Scenarios'!$B$1:$B$510 = $BJ92), 0), MATCH(BL$12, 'Build Scenarios'!$D$5:$O$5, 0))
* INDEX('Cost Data'!$N$1:$U$500, MATCH(1, ('Cost Data'!$B$1:$B$500 = $BJ92) * ('Cost Data'!$C$1:$C$500 = $BK92), 0), MATCH($C92, 'Cost Data'!$N$12:$U$12, 0)), 0)</f>
        <v>0</v>
      </c>
      <c r="BM92" s="4" cm="1">
        <f t="array" aca="1" ref="BM92" ca="1">IFERROR(INDEX('Build Scenarios'!$D$1:$O$510, MATCH(1, ('Build Scenarios'!$C$1:$C$510= $C92) * ('Build Scenarios'!$B$1:$B$510 = $BJ92), 0), MATCH(BM$12, 'Build Scenarios'!$D$5:$O$5, 0))
* INDEX('Cost Data'!$N$1:$U$500, MATCH(1, ('Cost Data'!$B$1:$B$500 = $BJ92) * ('Cost Data'!$C$1:$C$500 = $BK92), 0), MATCH($C92, 'Cost Data'!$N$12:$U$12, 0)), 0)</f>
        <v>0</v>
      </c>
      <c r="BN92" s="4" cm="1">
        <f t="array" aca="1" ref="BN92" ca="1">IFERROR(INDEX('Build Scenarios'!$D$1:$O$510, MATCH(1, ('Build Scenarios'!$C$1:$C$510= $C92) * ('Build Scenarios'!$B$1:$B$510 = $BJ92), 0), MATCH(BN$12, 'Build Scenarios'!$D$5:$O$5, 0))
* INDEX('Cost Data'!$N$1:$U$500, MATCH(1, ('Cost Data'!$B$1:$B$500 = $BJ92) * ('Cost Data'!$C$1:$C$500 = $BK92), 0), MATCH($C92, 'Cost Data'!$N$12:$U$12, 0)), 0)</f>
        <v>0</v>
      </c>
      <c r="BO92" s="4" cm="1">
        <f t="array" aca="1" ref="BO92" ca="1">IFERROR(INDEX('Build Scenarios'!$D$1:$O$510, MATCH(1, ('Build Scenarios'!$C$1:$C$510= $C92) * ('Build Scenarios'!$B$1:$B$510 = $BJ92), 0), MATCH(BO$12, 'Build Scenarios'!$D$5:$O$5, 0))
* INDEX('Cost Data'!$N$1:$U$500, MATCH(1, ('Cost Data'!$B$1:$B$500 = $BJ92) * ('Cost Data'!$C$1:$C$500 = $BK92), 0), MATCH($C92, 'Cost Data'!$N$12:$U$12, 0)), 0)</f>
        <v>0</v>
      </c>
      <c r="BP92" s="4" cm="1">
        <f t="array" aca="1" ref="BP92" ca="1">IFERROR(INDEX('Build Scenarios'!$D$1:$O$510, MATCH(1, ('Build Scenarios'!$C$1:$C$510= $C92) * ('Build Scenarios'!$B$1:$B$510 = $BJ92), 0), MATCH(BP$12, 'Build Scenarios'!$D$5:$O$5, 0))
* INDEX('Cost Data'!$N$1:$U$500, MATCH(1, ('Cost Data'!$B$1:$B$500 = $BJ92) * ('Cost Data'!$C$1:$C$500 = $BK92), 0), MATCH($C92, 'Cost Data'!$N$12:$U$12, 0)), 0)</f>
        <v>0</v>
      </c>
      <c r="BQ92" s="4" cm="1">
        <f t="array" aca="1" ref="BQ92" ca="1">IFERROR(INDEX('Build Scenarios'!$D$1:$O$510, MATCH(1, ('Build Scenarios'!$C$1:$C$510= $C92) * ('Build Scenarios'!$B$1:$B$510 = $BJ92), 0), MATCH(BQ$12, 'Build Scenarios'!$D$5:$O$5, 0))
* INDEX('Cost Data'!$N$1:$U$500, MATCH(1, ('Cost Data'!$B$1:$B$500 = $BJ92) * ('Cost Data'!$C$1:$C$500 = $BK92), 0), MATCH($C92, 'Cost Data'!$N$12:$U$12, 0)), 0)</f>
        <v>0</v>
      </c>
      <c r="BR92" s="4" cm="1">
        <f t="array" aca="1" ref="BR92" ca="1">IFERROR(INDEX('Build Scenarios'!$D$1:$O$510, MATCH(1, ('Build Scenarios'!$C$1:$C$510= $C92) * ('Build Scenarios'!$B$1:$B$510 = $BJ92), 0), MATCH(BR$12, 'Build Scenarios'!$D$5:$O$5, 0))
* INDEX('Cost Data'!$N$1:$U$500, MATCH(1, ('Cost Data'!$B$1:$B$500 = $BJ92) * ('Cost Data'!$C$1:$C$500 = $BK92), 0), MATCH($C92, 'Cost Data'!$N$12:$U$12, 0)), 0)</f>
        <v>0</v>
      </c>
      <c r="BS92" s="4" cm="1">
        <f t="array" aca="1" ref="BS92" ca="1">IFERROR(INDEX('Build Scenarios'!$D$1:$O$510, MATCH(1, ('Build Scenarios'!$C$1:$C$510= $C92) * ('Build Scenarios'!$B$1:$B$510 = $BJ92), 0), MATCH(BS$12, 'Build Scenarios'!$D$5:$O$5, 0))
* INDEX('Cost Data'!$N$1:$U$500, MATCH(1, ('Cost Data'!$B$1:$B$500 = $BJ92) * ('Cost Data'!$C$1:$C$500 = $BK92), 0), MATCH($C92, 'Cost Data'!$N$12:$U$12, 0)), 0)</f>
        <v>0</v>
      </c>
      <c r="BT92" s="4" cm="1">
        <f t="array" aca="1" ref="BT92" ca="1">IFERROR(INDEX('Build Scenarios'!$D$1:$O$510, MATCH(1, ('Build Scenarios'!$C$1:$C$510= $C92) * ('Build Scenarios'!$B$1:$B$510 = $BJ92), 0), MATCH(BT$12, 'Build Scenarios'!$D$5:$O$5, 0))
* INDEX('Cost Data'!$N$1:$U$500, MATCH(1, ('Cost Data'!$B$1:$B$500 = $BJ92) * ('Cost Data'!$C$1:$C$500 = $BK92), 0), MATCH($C92, 'Cost Data'!$N$12:$U$12, 0)), 0)</f>
        <v>0</v>
      </c>
      <c r="BU92" s="4" cm="1">
        <f t="array" aca="1" ref="BU92" ca="1">IFERROR(INDEX('Build Scenarios'!$D$1:$O$510, MATCH(1, ('Build Scenarios'!$C$1:$C$510= $C92) * ('Build Scenarios'!$B$1:$B$510 = $BJ92), 0), MATCH(BU$12, 'Build Scenarios'!$D$5:$O$5, 0))
* INDEX('Cost Data'!$N$1:$U$500, MATCH(1, ('Cost Data'!$B$1:$B$500 = $BJ92) * ('Cost Data'!$C$1:$C$500 = $BK92), 0), MATCH($C92, 'Cost Data'!$N$12:$U$12, 0)), 0)</f>
        <v>0</v>
      </c>
      <c r="BV92" s="4" cm="1">
        <f t="array" aca="1" ref="BV92" ca="1">IFERROR(INDEX('Build Scenarios'!$D$1:$O$510, MATCH(1, ('Build Scenarios'!$C$1:$C$510= $C92) * ('Build Scenarios'!$B$1:$B$510 = $BJ92), 0), MATCH(BV$12, 'Build Scenarios'!$D$5:$O$5, 0))
* INDEX('Cost Data'!$N$1:$U$500, MATCH(1, ('Cost Data'!$B$1:$B$500 = $BJ92) * ('Cost Data'!$C$1:$C$500 = $BK92), 0), MATCH($C92, 'Cost Data'!$N$12:$U$12, 0)), 0)</f>
        <v>0</v>
      </c>
      <c r="BW92" s="4" cm="1">
        <f t="array" aca="1" ref="BW92" ca="1">IFERROR(INDEX('Build Scenarios'!$D$1:$O$510, MATCH(1, ('Build Scenarios'!$C$1:$C$510= $C92) * ('Build Scenarios'!$B$1:$B$510 = $BJ92), 0), MATCH(BW$12, 'Build Scenarios'!$D$5:$O$5, 0))
* INDEX('Cost Data'!$N$1:$U$500, MATCH(1, ('Cost Data'!$B$1:$B$500 = $BJ92) * ('Cost Data'!$C$1:$C$500 = $BK92), 0), MATCH($C92, 'Cost Data'!$N$12:$U$12, 0)), 0)</f>
        <v>0</v>
      </c>
    </row>
    <row r="93" spans="2:75" x14ac:dyDescent="0.2">
      <c r="B93" s="11">
        <f t="shared" ref="B93:B99" ca="1" si="48">B92</f>
        <v>0</v>
      </c>
      <c r="C93" s="8" t="s">
        <v>56</v>
      </c>
      <c r="D93" s="4">
        <f t="shared" ca="1" si="47"/>
        <v>0</v>
      </c>
      <c r="E93" s="4">
        <f t="shared" ca="1" si="47"/>
        <v>0</v>
      </c>
      <c r="F93" s="4">
        <f t="shared" ca="1" si="47"/>
        <v>0</v>
      </c>
      <c r="G93" s="4">
        <f t="shared" ca="1" si="47"/>
        <v>0</v>
      </c>
      <c r="H93" s="4">
        <f t="shared" ca="1" si="47"/>
        <v>0</v>
      </c>
      <c r="I93" s="4">
        <f t="shared" ca="1" si="47"/>
        <v>0</v>
      </c>
      <c r="J93" s="4">
        <f t="shared" ca="1" si="47"/>
        <v>0</v>
      </c>
      <c r="K93" s="4">
        <f t="shared" ca="1" si="47"/>
        <v>0</v>
      </c>
      <c r="L93" s="4">
        <f t="shared" ca="1" si="47"/>
        <v>0</v>
      </c>
      <c r="M93" s="4">
        <f t="shared" ca="1" si="47"/>
        <v>0</v>
      </c>
      <c r="N93" s="4">
        <f t="shared" ca="1" si="47"/>
        <v>0</v>
      </c>
      <c r="O93" s="4">
        <f t="shared" ca="1" si="47"/>
        <v>0</v>
      </c>
      <c r="Q93" s="11" t="str">
        <f t="shared" ref="Q93:Q99" si="49">Q92</f>
        <v>Morro Bay</v>
      </c>
      <c r="R93" s="11" cm="1">
        <f t="array" aca="1" ref="R93" ca="1">INDEX('Cost Scenario Settings'!$D$32:$L$101, MATCH(1, ('Cost Scenario Settings'!$C$32:$C$101 = $B93) * ('Cost Scenario Settings'!$B$32:$B$101 = Q93), 0), MATCH($C93, 'Cost Scenario Settings'!$D$31:$L$31, 0))</f>
        <v>0</v>
      </c>
      <c r="S93" s="4" cm="1">
        <f t="array" aca="1" ref="S93" ca="1">IFERROR(INDEX('Build Scenarios'!$D$1:$O$510, MATCH(1, ('Build Scenarios'!$C$1:$C$510= $C93) * ('Build Scenarios'!$B$1:$B$510 = $Q93), 0), MATCH(S$12, 'Build Scenarios'!$D$5:$O$5, 0))
* INDEX('Cost Data'!$N$1:$U$500, MATCH(1, ('Cost Data'!$B$1:$B$500 = $Q93) * ('Cost Data'!$C$1:$C$500 = $R93), 0), MATCH($C93, 'Cost Data'!$N$12:$U$12, 0)), 0)</f>
        <v>0</v>
      </c>
      <c r="T93" s="4" cm="1">
        <f t="array" aca="1" ref="T93" ca="1">IFERROR(INDEX('Build Scenarios'!$D$1:$O$510, MATCH(1, ('Build Scenarios'!$C$1:$C$510= $C93) * ('Build Scenarios'!$B$1:$B$510 = $Q93), 0), MATCH(T$12, 'Build Scenarios'!$D$5:$O$5, 0))
* INDEX('Cost Data'!$N$1:$U$500, MATCH(1, ('Cost Data'!$B$1:$B$500 = $Q93) * ('Cost Data'!$C$1:$C$500 = $R93), 0), MATCH($C93, 'Cost Data'!$N$12:$U$12, 0)), 0)</f>
        <v>0</v>
      </c>
      <c r="U93" s="4" cm="1">
        <f t="array" aca="1" ref="U93" ca="1">IFERROR(INDEX('Build Scenarios'!$D$1:$O$510, MATCH(1, ('Build Scenarios'!$C$1:$C$510= $C93) * ('Build Scenarios'!$B$1:$B$510 = $Q93), 0), MATCH(U$12, 'Build Scenarios'!$D$5:$O$5, 0))
* INDEX('Cost Data'!$N$1:$U$500, MATCH(1, ('Cost Data'!$B$1:$B$500 = $Q93) * ('Cost Data'!$C$1:$C$500 = $R93), 0), MATCH($C93, 'Cost Data'!$N$12:$U$12, 0)), 0)</f>
        <v>0</v>
      </c>
      <c r="V93" s="4" cm="1">
        <f t="array" aca="1" ref="V93" ca="1">IFERROR(INDEX('Build Scenarios'!$D$1:$O$510, MATCH(1, ('Build Scenarios'!$C$1:$C$510= $C93) * ('Build Scenarios'!$B$1:$B$510 = $Q93), 0), MATCH(V$12, 'Build Scenarios'!$D$5:$O$5, 0))
* INDEX('Cost Data'!$N$1:$U$500, MATCH(1, ('Cost Data'!$B$1:$B$500 = $Q93) * ('Cost Data'!$C$1:$C$500 = $R93), 0), MATCH($C93, 'Cost Data'!$N$12:$U$12, 0)), 0)</f>
        <v>0</v>
      </c>
      <c r="W93" s="4" cm="1">
        <f t="array" aca="1" ref="W93" ca="1">IFERROR(INDEX('Build Scenarios'!$D$1:$O$510, MATCH(1, ('Build Scenarios'!$C$1:$C$510= $C93) * ('Build Scenarios'!$B$1:$B$510 = $Q93), 0), MATCH(W$12, 'Build Scenarios'!$D$5:$O$5, 0))
* INDEX('Cost Data'!$N$1:$U$500, MATCH(1, ('Cost Data'!$B$1:$B$500 = $Q93) * ('Cost Data'!$C$1:$C$500 = $R93), 0), MATCH($C93, 'Cost Data'!$N$12:$U$12, 0)), 0)</f>
        <v>0</v>
      </c>
      <c r="X93" s="4" cm="1">
        <f t="array" aca="1" ref="X93" ca="1">IFERROR(INDEX('Build Scenarios'!$D$1:$O$510, MATCH(1, ('Build Scenarios'!$C$1:$C$510= $C93) * ('Build Scenarios'!$B$1:$B$510 = $Q93), 0), MATCH(X$12, 'Build Scenarios'!$D$5:$O$5, 0))
* INDEX('Cost Data'!$N$1:$U$500, MATCH(1, ('Cost Data'!$B$1:$B$500 = $Q93) * ('Cost Data'!$C$1:$C$500 = $R93), 0), MATCH($C93, 'Cost Data'!$N$12:$U$12, 0)), 0)</f>
        <v>0</v>
      </c>
      <c r="Y93" s="4" cm="1">
        <f t="array" aca="1" ref="Y93" ca="1">IFERROR(INDEX('Build Scenarios'!$D$1:$O$510, MATCH(1, ('Build Scenarios'!$C$1:$C$510= $C93) * ('Build Scenarios'!$B$1:$B$510 = $Q93), 0), MATCH(Y$12, 'Build Scenarios'!$D$5:$O$5, 0))
* INDEX('Cost Data'!$N$1:$U$500, MATCH(1, ('Cost Data'!$B$1:$B$500 = $Q93) * ('Cost Data'!$C$1:$C$500 = $R93), 0), MATCH($C93, 'Cost Data'!$N$12:$U$12, 0)), 0)</f>
        <v>0</v>
      </c>
      <c r="Z93" s="4" cm="1">
        <f t="array" aca="1" ref="Z93" ca="1">IFERROR(INDEX('Build Scenarios'!$D$1:$O$510, MATCH(1, ('Build Scenarios'!$C$1:$C$510= $C93) * ('Build Scenarios'!$B$1:$B$510 = $Q93), 0), MATCH(Z$12, 'Build Scenarios'!$D$5:$O$5, 0))
* INDEX('Cost Data'!$N$1:$U$500, MATCH(1, ('Cost Data'!$B$1:$B$500 = $Q93) * ('Cost Data'!$C$1:$C$500 = $R93), 0), MATCH($C93, 'Cost Data'!$N$12:$U$12, 0)), 0)</f>
        <v>0</v>
      </c>
      <c r="AA93" s="4" cm="1">
        <f t="array" aca="1" ref="AA93" ca="1">IFERROR(INDEX('Build Scenarios'!$D$1:$O$510, MATCH(1, ('Build Scenarios'!$C$1:$C$510= $C93) * ('Build Scenarios'!$B$1:$B$510 = $Q93), 0), MATCH(AA$12, 'Build Scenarios'!$D$5:$O$5, 0))
* INDEX('Cost Data'!$N$1:$U$500, MATCH(1, ('Cost Data'!$B$1:$B$500 = $Q93) * ('Cost Data'!$C$1:$C$500 = $R93), 0), MATCH($C93, 'Cost Data'!$N$12:$U$12, 0)), 0)</f>
        <v>0</v>
      </c>
      <c r="AB93" s="4" cm="1">
        <f t="array" aca="1" ref="AB93" ca="1">IFERROR(INDEX('Build Scenarios'!$D$1:$O$510, MATCH(1, ('Build Scenarios'!$C$1:$C$510= $C93) * ('Build Scenarios'!$B$1:$B$510 = $Q93), 0), MATCH(AB$12, 'Build Scenarios'!$D$5:$O$5, 0))
* INDEX('Cost Data'!$N$1:$U$500, MATCH(1, ('Cost Data'!$B$1:$B$500 = $Q93) * ('Cost Data'!$C$1:$C$500 = $R93), 0), MATCH($C93, 'Cost Data'!$N$12:$U$12, 0)), 0)</f>
        <v>0</v>
      </c>
      <c r="AC93" s="4" cm="1">
        <f t="array" aca="1" ref="AC93" ca="1">IFERROR(INDEX('Build Scenarios'!$D$1:$O$510, MATCH(1, ('Build Scenarios'!$C$1:$C$510= $C93) * ('Build Scenarios'!$B$1:$B$510 = $Q93), 0), MATCH(AC$12, 'Build Scenarios'!$D$5:$O$5, 0))
* INDEX('Cost Data'!$N$1:$U$500, MATCH(1, ('Cost Data'!$B$1:$B$500 = $Q93) * ('Cost Data'!$C$1:$C$500 = $R93), 0), MATCH($C93, 'Cost Data'!$N$12:$U$12, 0)), 0)</f>
        <v>0</v>
      </c>
      <c r="AD93" s="4" cm="1">
        <f t="array" aca="1" ref="AD93" ca="1">IFERROR(INDEX('Build Scenarios'!$D$1:$O$510, MATCH(1, ('Build Scenarios'!$C$1:$C$510= $C93) * ('Build Scenarios'!$B$1:$B$510 = $Q93), 0), MATCH(AD$12, 'Build Scenarios'!$D$5:$O$5, 0))
* INDEX('Cost Data'!$N$1:$U$500, MATCH(1, ('Cost Data'!$B$1:$B$500 = $Q93) * ('Cost Data'!$C$1:$C$500 = $R93), 0), MATCH($C93, 'Cost Data'!$N$12:$U$12, 0)), 0)</f>
        <v>0</v>
      </c>
      <c r="AF93" s="11" t="str">
        <f t="shared" ref="AF93:AF99" si="50">AF92</f>
        <v>Humboldt Bay</v>
      </c>
      <c r="AG93" s="11" cm="1">
        <f t="array" aca="1" ref="AG93" ca="1">INDEX('Cost Scenario Settings'!$D$32:$L$101, MATCH(1, ('Cost Scenario Settings'!$C$32:$C$101 = $B93) * ('Cost Scenario Settings'!$B$32:$B$101 = AF93), 0), MATCH($C93, 'Cost Scenario Settings'!$D$31:$L$31, 0))</f>
        <v>0</v>
      </c>
      <c r="AH93" s="4" cm="1">
        <f t="array" aca="1" ref="AH93" ca="1">IFERROR(INDEX('Build Scenarios'!$D$1:$O$510, MATCH(1, ('Build Scenarios'!$C$1:$C$510= $C93) * ('Build Scenarios'!$B$1:$B$510 = $AF93), 0), MATCH(AH$12, 'Build Scenarios'!$D$5:$O$5, 0))
* INDEX('Cost Data'!$N$1:$U$500, MATCH(1, ('Cost Data'!$B$1:$B$500 = $AF93) * ('Cost Data'!$C$1:$C$500 = $AG93), 0), MATCH($C93, 'Cost Data'!$N$12:$U$12, 0)), 0)</f>
        <v>0</v>
      </c>
      <c r="AI93" s="4" cm="1">
        <f t="array" aca="1" ref="AI93" ca="1">IFERROR(INDEX('Build Scenarios'!$D$1:$O$510, MATCH(1, ('Build Scenarios'!$C$1:$C$510= $C93) * ('Build Scenarios'!$B$1:$B$510 = $AF93), 0), MATCH(AI$12, 'Build Scenarios'!$D$5:$O$5, 0))
* INDEX('Cost Data'!$N$1:$U$500, MATCH(1, ('Cost Data'!$B$1:$B$500 = $AF93) * ('Cost Data'!$C$1:$C$500 = $AG93), 0), MATCH($C93, 'Cost Data'!$N$12:$U$12, 0)), 0)</f>
        <v>0</v>
      </c>
      <c r="AJ93" s="4" cm="1">
        <f t="array" aca="1" ref="AJ93" ca="1">IFERROR(INDEX('Build Scenarios'!$D$1:$O$510, MATCH(1, ('Build Scenarios'!$C$1:$C$510= $C93) * ('Build Scenarios'!$B$1:$B$510 = $AF93), 0), MATCH(AJ$12, 'Build Scenarios'!$D$5:$O$5, 0))
* INDEX('Cost Data'!$N$1:$U$500, MATCH(1, ('Cost Data'!$B$1:$B$500 = $AF93) * ('Cost Data'!$C$1:$C$500 = $AG93), 0), MATCH($C93, 'Cost Data'!$N$12:$U$12, 0)), 0)</f>
        <v>0</v>
      </c>
      <c r="AK93" s="4" cm="1">
        <f t="array" aca="1" ref="AK93" ca="1">IFERROR(INDEX('Build Scenarios'!$D$1:$O$510, MATCH(1, ('Build Scenarios'!$C$1:$C$510= $C93) * ('Build Scenarios'!$B$1:$B$510 = $AF93), 0), MATCH(AK$12, 'Build Scenarios'!$D$5:$O$5, 0))
* INDEX('Cost Data'!$N$1:$U$500, MATCH(1, ('Cost Data'!$B$1:$B$500 = $AF93) * ('Cost Data'!$C$1:$C$500 = $AG93), 0), MATCH($C93, 'Cost Data'!$N$12:$U$12, 0)), 0)</f>
        <v>0</v>
      </c>
      <c r="AL93" s="4" cm="1">
        <f t="array" aca="1" ref="AL93" ca="1">IFERROR(INDEX('Build Scenarios'!$D$1:$O$510, MATCH(1, ('Build Scenarios'!$C$1:$C$510= $C93) * ('Build Scenarios'!$B$1:$B$510 = $AF93), 0), MATCH(AL$12, 'Build Scenarios'!$D$5:$O$5, 0))
* INDEX('Cost Data'!$N$1:$U$500, MATCH(1, ('Cost Data'!$B$1:$B$500 = $AF93) * ('Cost Data'!$C$1:$C$500 = $AG93), 0), MATCH($C93, 'Cost Data'!$N$12:$U$12, 0)), 0)</f>
        <v>0</v>
      </c>
      <c r="AM93" s="4" cm="1">
        <f t="array" aca="1" ref="AM93" ca="1">IFERROR(INDEX('Build Scenarios'!$D$1:$O$510, MATCH(1, ('Build Scenarios'!$C$1:$C$510= $C93) * ('Build Scenarios'!$B$1:$B$510 = $AF93), 0), MATCH(AM$12, 'Build Scenarios'!$D$5:$O$5, 0))
* INDEX('Cost Data'!$N$1:$U$500, MATCH(1, ('Cost Data'!$B$1:$B$500 = $AF93) * ('Cost Data'!$C$1:$C$500 = $AG93), 0), MATCH($C93, 'Cost Data'!$N$12:$U$12, 0)), 0)</f>
        <v>0</v>
      </c>
      <c r="AN93" s="4" cm="1">
        <f t="array" aca="1" ref="AN93" ca="1">IFERROR(INDEX('Build Scenarios'!$D$1:$O$510, MATCH(1, ('Build Scenarios'!$C$1:$C$510= $C93) * ('Build Scenarios'!$B$1:$B$510 = $AF93), 0), MATCH(AN$12, 'Build Scenarios'!$D$5:$O$5, 0))
* INDEX('Cost Data'!$N$1:$U$500, MATCH(1, ('Cost Data'!$B$1:$B$500 = $AF93) * ('Cost Data'!$C$1:$C$500 = $AG93), 0), MATCH($C93, 'Cost Data'!$N$12:$U$12, 0)), 0)</f>
        <v>0</v>
      </c>
      <c r="AO93" s="4" cm="1">
        <f t="array" aca="1" ref="AO93" ca="1">IFERROR(INDEX('Build Scenarios'!$D$1:$O$510, MATCH(1, ('Build Scenarios'!$C$1:$C$510= $C93) * ('Build Scenarios'!$B$1:$B$510 = $AF93), 0), MATCH(AO$12, 'Build Scenarios'!$D$5:$O$5, 0))
* INDEX('Cost Data'!$N$1:$U$500, MATCH(1, ('Cost Data'!$B$1:$B$500 = $AF93) * ('Cost Data'!$C$1:$C$500 = $AG93), 0), MATCH($C93, 'Cost Data'!$N$12:$U$12, 0)), 0)</f>
        <v>0</v>
      </c>
      <c r="AP93" s="4" cm="1">
        <f t="array" aca="1" ref="AP93" ca="1">IFERROR(INDEX('Build Scenarios'!$D$1:$O$510, MATCH(1, ('Build Scenarios'!$C$1:$C$510= $C93) * ('Build Scenarios'!$B$1:$B$510 = $AF93), 0), MATCH(AP$12, 'Build Scenarios'!$D$5:$O$5, 0))
* INDEX('Cost Data'!$N$1:$U$500, MATCH(1, ('Cost Data'!$B$1:$B$500 = $AF93) * ('Cost Data'!$C$1:$C$500 = $AG93), 0), MATCH($C93, 'Cost Data'!$N$12:$U$12, 0)), 0)</f>
        <v>0</v>
      </c>
      <c r="AQ93" s="4" cm="1">
        <f t="array" aca="1" ref="AQ93" ca="1">IFERROR(INDEX('Build Scenarios'!$D$1:$O$510, MATCH(1, ('Build Scenarios'!$C$1:$C$510= $C93) * ('Build Scenarios'!$B$1:$B$510 = $AF93), 0), MATCH(AQ$12, 'Build Scenarios'!$D$5:$O$5, 0))
* INDEX('Cost Data'!$N$1:$U$500, MATCH(1, ('Cost Data'!$B$1:$B$500 = $AF93) * ('Cost Data'!$C$1:$C$500 = $AG93), 0), MATCH($C93, 'Cost Data'!$N$12:$U$12, 0)), 0)</f>
        <v>0</v>
      </c>
      <c r="AR93" s="4" cm="1">
        <f t="array" aca="1" ref="AR93" ca="1">IFERROR(INDEX('Build Scenarios'!$D$1:$O$510, MATCH(1, ('Build Scenarios'!$C$1:$C$510= $C93) * ('Build Scenarios'!$B$1:$B$510 = $AF93), 0), MATCH(AR$12, 'Build Scenarios'!$D$5:$O$5, 0))
* INDEX('Cost Data'!$N$1:$U$500, MATCH(1, ('Cost Data'!$B$1:$B$500 = $AF93) * ('Cost Data'!$C$1:$C$500 = $AG93), 0), MATCH($C93, 'Cost Data'!$N$12:$U$12, 0)), 0)</f>
        <v>0</v>
      </c>
      <c r="AS93" s="4" cm="1">
        <f t="array" aca="1" ref="AS93" ca="1">IFERROR(INDEX('Build Scenarios'!$D$1:$O$510, MATCH(1, ('Build Scenarios'!$C$1:$C$510= $C93) * ('Build Scenarios'!$B$1:$B$510 = $AF93), 0), MATCH(AS$12, 'Build Scenarios'!$D$5:$O$5, 0))
* INDEX('Cost Data'!$N$1:$U$500, MATCH(1, ('Cost Data'!$B$1:$B$500 = $AF93) * ('Cost Data'!$C$1:$C$500 = $AG93), 0), MATCH($C93, 'Cost Data'!$N$12:$U$12, 0)), 0)</f>
        <v>0</v>
      </c>
      <c r="AU93" s="11" t="str">
        <f t="shared" ref="AU93:AU99" si="51">AU92</f>
        <v>Del Norte</v>
      </c>
      <c r="AV93" s="11" cm="1">
        <f t="array" aca="1" ref="AV93" ca="1">INDEX('Cost Scenario Settings'!$D$32:$L$101, MATCH(1, ('Cost Scenario Settings'!$C$32:$C$101 = $B93) * ('Cost Scenario Settings'!$B$32:$B$101 = AU93), 0), MATCH($C93, 'Cost Scenario Settings'!$D$31:$L$31, 0))</f>
        <v>0</v>
      </c>
      <c r="AW93" s="4" cm="1">
        <f t="array" aca="1" ref="AW93" ca="1">IFERROR(INDEX('Build Scenarios'!$D$1:$O$510, MATCH(1, ('Build Scenarios'!$C$1:$C$510= $C93) * ('Build Scenarios'!$B$1:$B$510 = $AU93), 0), MATCH(AW$12, 'Build Scenarios'!$D$5:$O$5, 0))
* INDEX('Cost Data'!$N$1:$U$500, MATCH(1, ('Cost Data'!$B$1:$B$500 = $AU93) * ('Cost Data'!$C$1:$C$500 = $AV93), 0), MATCH($C93, 'Cost Data'!$N$12:$U$12, 0)), 0)</f>
        <v>0</v>
      </c>
      <c r="AX93" s="4" cm="1">
        <f t="array" aca="1" ref="AX93" ca="1">IFERROR(INDEX('Build Scenarios'!$D$1:$O$510, MATCH(1, ('Build Scenarios'!$C$1:$C$510= $C93) * ('Build Scenarios'!$B$1:$B$510 = $AU93), 0), MATCH(AX$12, 'Build Scenarios'!$D$5:$O$5, 0))
* INDEX('Cost Data'!$N$1:$U$500, MATCH(1, ('Cost Data'!$B$1:$B$500 = $AU93) * ('Cost Data'!$C$1:$C$500 = $AV93), 0), MATCH($C93, 'Cost Data'!$N$12:$U$12, 0)), 0)</f>
        <v>0</v>
      </c>
      <c r="AY93" s="4" cm="1">
        <f t="array" aca="1" ref="AY93" ca="1">IFERROR(INDEX('Build Scenarios'!$D$1:$O$510, MATCH(1, ('Build Scenarios'!$C$1:$C$510= $C93) * ('Build Scenarios'!$B$1:$B$510 = $AU93), 0), MATCH(AY$12, 'Build Scenarios'!$D$5:$O$5, 0))
* INDEX('Cost Data'!$N$1:$U$500, MATCH(1, ('Cost Data'!$B$1:$B$500 = $AU93) * ('Cost Data'!$C$1:$C$500 = $AV93), 0), MATCH($C93, 'Cost Data'!$N$12:$U$12, 0)), 0)</f>
        <v>0</v>
      </c>
      <c r="AZ93" s="4" cm="1">
        <f t="array" aca="1" ref="AZ93" ca="1">IFERROR(INDEX('Build Scenarios'!$D$1:$O$510, MATCH(1, ('Build Scenarios'!$C$1:$C$510= $C93) * ('Build Scenarios'!$B$1:$B$510 = $AU93), 0), MATCH(AZ$12, 'Build Scenarios'!$D$5:$O$5, 0))
* INDEX('Cost Data'!$N$1:$U$500, MATCH(1, ('Cost Data'!$B$1:$B$500 = $AU93) * ('Cost Data'!$C$1:$C$500 = $AV93), 0), MATCH($C93, 'Cost Data'!$N$12:$U$12, 0)), 0)</f>
        <v>0</v>
      </c>
      <c r="BA93" s="4" cm="1">
        <f t="array" aca="1" ref="BA93" ca="1">IFERROR(INDEX('Build Scenarios'!$D$1:$O$510, MATCH(1, ('Build Scenarios'!$C$1:$C$510= $C93) * ('Build Scenarios'!$B$1:$B$510 = $AU93), 0), MATCH(BA$12, 'Build Scenarios'!$D$5:$O$5, 0))
* INDEX('Cost Data'!$N$1:$U$500, MATCH(1, ('Cost Data'!$B$1:$B$500 = $AU93) * ('Cost Data'!$C$1:$C$500 = $AV93), 0), MATCH($C93, 'Cost Data'!$N$12:$U$12, 0)), 0)</f>
        <v>0</v>
      </c>
      <c r="BB93" s="4" cm="1">
        <f t="array" aca="1" ref="BB93" ca="1">IFERROR(INDEX('Build Scenarios'!$D$1:$O$510, MATCH(1, ('Build Scenarios'!$C$1:$C$510= $C93) * ('Build Scenarios'!$B$1:$B$510 = $AU93), 0), MATCH(BB$12, 'Build Scenarios'!$D$5:$O$5, 0))
* INDEX('Cost Data'!$N$1:$U$500, MATCH(1, ('Cost Data'!$B$1:$B$500 = $AU93) * ('Cost Data'!$C$1:$C$500 = $AV93), 0), MATCH($C93, 'Cost Data'!$N$12:$U$12, 0)), 0)</f>
        <v>0</v>
      </c>
      <c r="BC93" s="4" cm="1">
        <f t="array" aca="1" ref="BC93" ca="1">IFERROR(INDEX('Build Scenarios'!$D$1:$O$510, MATCH(1, ('Build Scenarios'!$C$1:$C$510= $C93) * ('Build Scenarios'!$B$1:$B$510 = $AU93), 0), MATCH(BC$12, 'Build Scenarios'!$D$5:$O$5, 0))
* INDEX('Cost Data'!$N$1:$U$500, MATCH(1, ('Cost Data'!$B$1:$B$500 = $AU93) * ('Cost Data'!$C$1:$C$500 = $AV93), 0), MATCH($C93, 'Cost Data'!$N$12:$U$12, 0)), 0)</f>
        <v>0</v>
      </c>
      <c r="BD93" s="4" cm="1">
        <f t="array" aca="1" ref="BD93" ca="1">IFERROR(INDEX('Build Scenarios'!$D$1:$O$510, MATCH(1, ('Build Scenarios'!$C$1:$C$510= $C93) * ('Build Scenarios'!$B$1:$B$510 = $AU93), 0), MATCH(BD$12, 'Build Scenarios'!$D$5:$O$5, 0))
* INDEX('Cost Data'!$N$1:$U$500, MATCH(1, ('Cost Data'!$B$1:$B$500 = $AU93) * ('Cost Data'!$C$1:$C$500 = $AV93), 0), MATCH($C93, 'Cost Data'!$N$12:$U$12, 0)), 0)</f>
        <v>0</v>
      </c>
      <c r="BE93" s="4" cm="1">
        <f t="array" aca="1" ref="BE93" ca="1">IFERROR(INDEX('Build Scenarios'!$D$1:$O$510, MATCH(1, ('Build Scenarios'!$C$1:$C$510= $C93) * ('Build Scenarios'!$B$1:$B$510 = $AU93), 0), MATCH(BE$12, 'Build Scenarios'!$D$5:$O$5, 0))
* INDEX('Cost Data'!$N$1:$U$500, MATCH(1, ('Cost Data'!$B$1:$B$500 = $AU93) * ('Cost Data'!$C$1:$C$500 = $AV93), 0), MATCH($C93, 'Cost Data'!$N$12:$U$12, 0)), 0)</f>
        <v>0</v>
      </c>
      <c r="BF93" s="4" cm="1">
        <f t="array" aca="1" ref="BF93" ca="1">IFERROR(INDEX('Build Scenarios'!$D$1:$O$510, MATCH(1, ('Build Scenarios'!$C$1:$C$510= $C93) * ('Build Scenarios'!$B$1:$B$510 = $AU93), 0), MATCH(BF$12, 'Build Scenarios'!$D$5:$O$5, 0))
* INDEX('Cost Data'!$N$1:$U$500, MATCH(1, ('Cost Data'!$B$1:$B$500 = $AU93) * ('Cost Data'!$C$1:$C$500 = $AV93), 0), MATCH($C93, 'Cost Data'!$N$12:$U$12, 0)), 0)</f>
        <v>0</v>
      </c>
      <c r="BG93" s="4" cm="1">
        <f t="array" aca="1" ref="BG93" ca="1">IFERROR(INDEX('Build Scenarios'!$D$1:$O$510, MATCH(1, ('Build Scenarios'!$C$1:$C$510= $C93) * ('Build Scenarios'!$B$1:$B$510 = $AU93), 0), MATCH(BG$12, 'Build Scenarios'!$D$5:$O$5, 0))
* INDEX('Cost Data'!$N$1:$U$500, MATCH(1, ('Cost Data'!$B$1:$B$500 = $AU93) * ('Cost Data'!$C$1:$C$500 = $AV93), 0), MATCH($C93, 'Cost Data'!$N$12:$U$12, 0)), 0)</f>
        <v>0</v>
      </c>
      <c r="BH93" s="4" cm="1">
        <f t="array" aca="1" ref="BH93" ca="1">IFERROR(INDEX('Build Scenarios'!$D$1:$O$510, MATCH(1, ('Build Scenarios'!$C$1:$C$510= $C93) * ('Build Scenarios'!$B$1:$B$510 = $AU93), 0), MATCH(BH$12, 'Build Scenarios'!$D$5:$O$5, 0))
* INDEX('Cost Data'!$N$1:$U$500, MATCH(1, ('Cost Data'!$B$1:$B$500 = $AU93) * ('Cost Data'!$C$1:$C$500 = $AV93), 0), MATCH($C93, 'Cost Data'!$N$12:$U$12, 0)), 0)</f>
        <v>0</v>
      </c>
      <c r="BJ93" s="11" t="str">
        <f t="shared" ref="BJ93:BJ99" si="52">BJ92</f>
        <v>Cape Mendocino</v>
      </c>
      <c r="BK93" s="11" cm="1">
        <f t="array" aca="1" ref="BK93" ca="1">INDEX('Cost Scenario Settings'!$D$32:$L$101, MATCH(1, ('Cost Scenario Settings'!$C$32:$C$101 = $B93) * ('Cost Scenario Settings'!$B$32:$B$101 = BJ93), 0), MATCH($C93, 'Cost Scenario Settings'!$D$31:$L$31, 0))</f>
        <v>0</v>
      </c>
      <c r="BL93" s="4" cm="1">
        <f t="array" aca="1" ref="BL93" ca="1">IFERROR(INDEX('Build Scenarios'!$D$1:$O$510, MATCH(1, ('Build Scenarios'!$C$1:$C$510= $C93) * ('Build Scenarios'!$B$1:$B$510 = $BJ93), 0), MATCH(BL$12, 'Build Scenarios'!$D$5:$O$5, 0))
* INDEX('Cost Data'!$N$1:$U$500, MATCH(1, ('Cost Data'!$B$1:$B$500 = $BJ93) * ('Cost Data'!$C$1:$C$500 = $BK93), 0), MATCH($C93, 'Cost Data'!$N$12:$U$12, 0)), 0)</f>
        <v>0</v>
      </c>
      <c r="BM93" s="4" cm="1">
        <f t="array" aca="1" ref="BM93" ca="1">IFERROR(INDEX('Build Scenarios'!$D$1:$O$510, MATCH(1, ('Build Scenarios'!$C$1:$C$510= $C93) * ('Build Scenarios'!$B$1:$B$510 = $BJ93), 0), MATCH(BM$12, 'Build Scenarios'!$D$5:$O$5, 0))
* INDEX('Cost Data'!$N$1:$U$500, MATCH(1, ('Cost Data'!$B$1:$B$500 = $BJ93) * ('Cost Data'!$C$1:$C$500 = $BK93), 0), MATCH($C93, 'Cost Data'!$N$12:$U$12, 0)), 0)</f>
        <v>0</v>
      </c>
      <c r="BN93" s="4" cm="1">
        <f t="array" aca="1" ref="BN93" ca="1">IFERROR(INDEX('Build Scenarios'!$D$1:$O$510, MATCH(1, ('Build Scenarios'!$C$1:$C$510= $C93) * ('Build Scenarios'!$B$1:$B$510 = $BJ93), 0), MATCH(BN$12, 'Build Scenarios'!$D$5:$O$5, 0))
* INDEX('Cost Data'!$N$1:$U$500, MATCH(1, ('Cost Data'!$B$1:$B$500 = $BJ93) * ('Cost Data'!$C$1:$C$500 = $BK93), 0), MATCH($C93, 'Cost Data'!$N$12:$U$12, 0)), 0)</f>
        <v>0</v>
      </c>
      <c r="BO93" s="4" cm="1">
        <f t="array" aca="1" ref="BO93" ca="1">IFERROR(INDEX('Build Scenarios'!$D$1:$O$510, MATCH(1, ('Build Scenarios'!$C$1:$C$510= $C93) * ('Build Scenarios'!$B$1:$B$510 = $BJ93), 0), MATCH(BO$12, 'Build Scenarios'!$D$5:$O$5, 0))
* INDEX('Cost Data'!$N$1:$U$500, MATCH(1, ('Cost Data'!$B$1:$B$500 = $BJ93) * ('Cost Data'!$C$1:$C$500 = $BK93), 0), MATCH($C93, 'Cost Data'!$N$12:$U$12, 0)), 0)</f>
        <v>0</v>
      </c>
      <c r="BP93" s="4" cm="1">
        <f t="array" aca="1" ref="BP93" ca="1">IFERROR(INDEX('Build Scenarios'!$D$1:$O$510, MATCH(1, ('Build Scenarios'!$C$1:$C$510= $C93) * ('Build Scenarios'!$B$1:$B$510 = $BJ93), 0), MATCH(BP$12, 'Build Scenarios'!$D$5:$O$5, 0))
* INDEX('Cost Data'!$N$1:$U$500, MATCH(1, ('Cost Data'!$B$1:$B$500 = $BJ93) * ('Cost Data'!$C$1:$C$500 = $BK93), 0), MATCH($C93, 'Cost Data'!$N$12:$U$12, 0)), 0)</f>
        <v>0</v>
      </c>
      <c r="BQ93" s="4" cm="1">
        <f t="array" aca="1" ref="BQ93" ca="1">IFERROR(INDEX('Build Scenarios'!$D$1:$O$510, MATCH(1, ('Build Scenarios'!$C$1:$C$510= $C93) * ('Build Scenarios'!$B$1:$B$510 = $BJ93), 0), MATCH(BQ$12, 'Build Scenarios'!$D$5:$O$5, 0))
* INDEX('Cost Data'!$N$1:$U$500, MATCH(1, ('Cost Data'!$B$1:$B$500 = $BJ93) * ('Cost Data'!$C$1:$C$500 = $BK93), 0), MATCH($C93, 'Cost Data'!$N$12:$U$12, 0)), 0)</f>
        <v>0</v>
      </c>
      <c r="BR93" s="4" cm="1">
        <f t="array" aca="1" ref="BR93" ca="1">IFERROR(INDEX('Build Scenarios'!$D$1:$O$510, MATCH(1, ('Build Scenarios'!$C$1:$C$510= $C93) * ('Build Scenarios'!$B$1:$B$510 = $BJ93), 0), MATCH(BR$12, 'Build Scenarios'!$D$5:$O$5, 0))
* INDEX('Cost Data'!$N$1:$U$500, MATCH(1, ('Cost Data'!$B$1:$B$500 = $BJ93) * ('Cost Data'!$C$1:$C$500 = $BK93), 0), MATCH($C93, 'Cost Data'!$N$12:$U$12, 0)), 0)</f>
        <v>0</v>
      </c>
      <c r="BS93" s="4" cm="1">
        <f t="array" aca="1" ref="BS93" ca="1">IFERROR(INDEX('Build Scenarios'!$D$1:$O$510, MATCH(1, ('Build Scenarios'!$C$1:$C$510= $C93) * ('Build Scenarios'!$B$1:$B$510 = $BJ93), 0), MATCH(BS$12, 'Build Scenarios'!$D$5:$O$5, 0))
* INDEX('Cost Data'!$N$1:$U$500, MATCH(1, ('Cost Data'!$B$1:$B$500 = $BJ93) * ('Cost Data'!$C$1:$C$500 = $BK93), 0), MATCH($C93, 'Cost Data'!$N$12:$U$12, 0)), 0)</f>
        <v>0</v>
      </c>
      <c r="BT93" s="4" cm="1">
        <f t="array" aca="1" ref="BT93" ca="1">IFERROR(INDEX('Build Scenarios'!$D$1:$O$510, MATCH(1, ('Build Scenarios'!$C$1:$C$510= $C93) * ('Build Scenarios'!$B$1:$B$510 = $BJ93), 0), MATCH(BT$12, 'Build Scenarios'!$D$5:$O$5, 0))
* INDEX('Cost Data'!$N$1:$U$500, MATCH(1, ('Cost Data'!$B$1:$B$500 = $BJ93) * ('Cost Data'!$C$1:$C$500 = $BK93), 0), MATCH($C93, 'Cost Data'!$N$12:$U$12, 0)), 0)</f>
        <v>0</v>
      </c>
      <c r="BU93" s="4" cm="1">
        <f t="array" aca="1" ref="BU93" ca="1">IFERROR(INDEX('Build Scenarios'!$D$1:$O$510, MATCH(1, ('Build Scenarios'!$C$1:$C$510= $C93) * ('Build Scenarios'!$B$1:$B$510 = $BJ93), 0), MATCH(BU$12, 'Build Scenarios'!$D$5:$O$5, 0))
* INDEX('Cost Data'!$N$1:$U$500, MATCH(1, ('Cost Data'!$B$1:$B$500 = $BJ93) * ('Cost Data'!$C$1:$C$500 = $BK93), 0), MATCH($C93, 'Cost Data'!$N$12:$U$12, 0)), 0)</f>
        <v>0</v>
      </c>
      <c r="BV93" s="4" cm="1">
        <f t="array" aca="1" ref="BV93" ca="1">IFERROR(INDEX('Build Scenarios'!$D$1:$O$510, MATCH(1, ('Build Scenarios'!$C$1:$C$510= $C93) * ('Build Scenarios'!$B$1:$B$510 = $BJ93), 0), MATCH(BV$12, 'Build Scenarios'!$D$5:$O$5, 0))
* INDEX('Cost Data'!$N$1:$U$500, MATCH(1, ('Cost Data'!$B$1:$B$500 = $BJ93) * ('Cost Data'!$C$1:$C$500 = $BK93), 0), MATCH($C93, 'Cost Data'!$N$12:$U$12, 0)), 0)</f>
        <v>0</v>
      </c>
      <c r="BW93" s="4" cm="1">
        <f t="array" aca="1" ref="BW93" ca="1">IFERROR(INDEX('Build Scenarios'!$D$1:$O$510, MATCH(1, ('Build Scenarios'!$C$1:$C$510= $C93) * ('Build Scenarios'!$B$1:$B$510 = $BJ93), 0), MATCH(BW$12, 'Build Scenarios'!$D$5:$O$5, 0))
* INDEX('Cost Data'!$N$1:$U$500, MATCH(1, ('Cost Data'!$B$1:$B$500 = $BJ93) * ('Cost Data'!$C$1:$C$500 = $BK93), 0), MATCH($C93, 'Cost Data'!$N$12:$U$12, 0)), 0)</f>
        <v>0</v>
      </c>
    </row>
    <row r="94" spans="2:75" x14ac:dyDescent="0.2">
      <c r="B94" s="11">
        <f t="shared" ca="1" si="48"/>
        <v>0</v>
      </c>
      <c r="C94" s="8" t="s">
        <v>57</v>
      </c>
      <c r="D94" s="4">
        <f t="shared" ca="1" si="47"/>
        <v>0</v>
      </c>
      <c r="E94" s="4">
        <f t="shared" ca="1" si="47"/>
        <v>0</v>
      </c>
      <c r="F94" s="4">
        <f t="shared" ca="1" si="47"/>
        <v>0</v>
      </c>
      <c r="G94" s="4">
        <f t="shared" ca="1" si="47"/>
        <v>0</v>
      </c>
      <c r="H94" s="4">
        <f t="shared" ca="1" si="47"/>
        <v>0</v>
      </c>
      <c r="I94" s="4">
        <f t="shared" ca="1" si="47"/>
        <v>0</v>
      </c>
      <c r="J94" s="4">
        <f t="shared" ca="1" si="47"/>
        <v>0</v>
      </c>
      <c r="K94" s="4">
        <f t="shared" ca="1" si="47"/>
        <v>0</v>
      </c>
      <c r="L94" s="4">
        <f t="shared" ca="1" si="47"/>
        <v>0</v>
      </c>
      <c r="M94" s="4">
        <f t="shared" ca="1" si="47"/>
        <v>0</v>
      </c>
      <c r="N94" s="4">
        <f t="shared" ca="1" si="47"/>
        <v>0</v>
      </c>
      <c r="O94" s="4">
        <f t="shared" ca="1" si="47"/>
        <v>0</v>
      </c>
      <c r="Q94" s="11" t="str">
        <f t="shared" si="49"/>
        <v>Morro Bay</v>
      </c>
      <c r="R94" s="11" cm="1">
        <f t="array" aca="1" ref="R94" ca="1">INDEX('Cost Scenario Settings'!$D$32:$L$101, MATCH(1, ('Cost Scenario Settings'!$C$32:$C$101 = $B94) * ('Cost Scenario Settings'!$B$32:$B$101 = Q94), 0), MATCH($C94, 'Cost Scenario Settings'!$D$31:$L$31, 0))</f>
        <v>0</v>
      </c>
      <c r="S94" s="4" cm="1">
        <f t="array" aca="1" ref="S94" ca="1">IFERROR(INDEX('Build Scenarios'!$D$1:$O$510, MATCH(1, ('Build Scenarios'!$C$1:$C$510= $C94) * ('Build Scenarios'!$B$1:$B$510 = $Q94), 0), MATCH(S$12, 'Build Scenarios'!$D$5:$O$5, 0))
* INDEX('Cost Data'!$N$1:$U$500, MATCH(1, ('Cost Data'!$B$1:$B$500 = $Q94) * ('Cost Data'!$C$1:$C$500 = $R94), 0), MATCH($C94, 'Cost Data'!$N$12:$U$12, 0)), 0)</f>
        <v>0</v>
      </c>
      <c r="T94" s="4" cm="1">
        <f t="array" aca="1" ref="T94" ca="1">IFERROR(INDEX('Build Scenarios'!$D$1:$O$510, MATCH(1, ('Build Scenarios'!$C$1:$C$510= $C94) * ('Build Scenarios'!$B$1:$B$510 = $Q94), 0), MATCH(T$12, 'Build Scenarios'!$D$5:$O$5, 0))
* INDEX('Cost Data'!$N$1:$U$500, MATCH(1, ('Cost Data'!$B$1:$B$500 = $Q94) * ('Cost Data'!$C$1:$C$500 = $R94), 0), MATCH($C94, 'Cost Data'!$N$12:$U$12, 0)), 0)</f>
        <v>0</v>
      </c>
      <c r="U94" s="4" cm="1">
        <f t="array" aca="1" ref="U94" ca="1">IFERROR(INDEX('Build Scenarios'!$D$1:$O$510, MATCH(1, ('Build Scenarios'!$C$1:$C$510= $C94) * ('Build Scenarios'!$B$1:$B$510 = $Q94), 0), MATCH(U$12, 'Build Scenarios'!$D$5:$O$5, 0))
* INDEX('Cost Data'!$N$1:$U$500, MATCH(1, ('Cost Data'!$B$1:$B$500 = $Q94) * ('Cost Data'!$C$1:$C$500 = $R94), 0), MATCH($C94, 'Cost Data'!$N$12:$U$12, 0)), 0)</f>
        <v>0</v>
      </c>
      <c r="V94" s="4" cm="1">
        <f t="array" aca="1" ref="V94" ca="1">IFERROR(INDEX('Build Scenarios'!$D$1:$O$510, MATCH(1, ('Build Scenarios'!$C$1:$C$510= $C94) * ('Build Scenarios'!$B$1:$B$510 = $Q94), 0), MATCH(V$12, 'Build Scenarios'!$D$5:$O$5, 0))
* INDEX('Cost Data'!$N$1:$U$500, MATCH(1, ('Cost Data'!$B$1:$B$500 = $Q94) * ('Cost Data'!$C$1:$C$500 = $R94), 0), MATCH($C94, 'Cost Data'!$N$12:$U$12, 0)), 0)</f>
        <v>0</v>
      </c>
      <c r="W94" s="4" cm="1">
        <f t="array" aca="1" ref="W94" ca="1">IFERROR(INDEX('Build Scenarios'!$D$1:$O$510, MATCH(1, ('Build Scenarios'!$C$1:$C$510= $C94) * ('Build Scenarios'!$B$1:$B$510 = $Q94), 0), MATCH(W$12, 'Build Scenarios'!$D$5:$O$5, 0))
* INDEX('Cost Data'!$N$1:$U$500, MATCH(1, ('Cost Data'!$B$1:$B$500 = $Q94) * ('Cost Data'!$C$1:$C$500 = $R94), 0), MATCH($C94, 'Cost Data'!$N$12:$U$12, 0)), 0)</f>
        <v>0</v>
      </c>
      <c r="X94" s="4" cm="1">
        <f t="array" aca="1" ref="X94" ca="1">IFERROR(INDEX('Build Scenarios'!$D$1:$O$510, MATCH(1, ('Build Scenarios'!$C$1:$C$510= $C94) * ('Build Scenarios'!$B$1:$B$510 = $Q94), 0), MATCH(X$12, 'Build Scenarios'!$D$5:$O$5, 0))
* INDEX('Cost Data'!$N$1:$U$500, MATCH(1, ('Cost Data'!$B$1:$B$500 = $Q94) * ('Cost Data'!$C$1:$C$500 = $R94), 0), MATCH($C94, 'Cost Data'!$N$12:$U$12, 0)), 0)</f>
        <v>0</v>
      </c>
      <c r="Y94" s="4" cm="1">
        <f t="array" aca="1" ref="Y94" ca="1">IFERROR(INDEX('Build Scenarios'!$D$1:$O$510, MATCH(1, ('Build Scenarios'!$C$1:$C$510= $C94) * ('Build Scenarios'!$B$1:$B$510 = $Q94), 0), MATCH(Y$12, 'Build Scenarios'!$D$5:$O$5, 0))
* INDEX('Cost Data'!$N$1:$U$500, MATCH(1, ('Cost Data'!$B$1:$B$500 = $Q94) * ('Cost Data'!$C$1:$C$500 = $R94), 0), MATCH($C94, 'Cost Data'!$N$12:$U$12, 0)), 0)</f>
        <v>0</v>
      </c>
      <c r="Z94" s="4" cm="1">
        <f t="array" aca="1" ref="Z94" ca="1">IFERROR(INDEX('Build Scenarios'!$D$1:$O$510, MATCH(1, ('Build Scenarios'!$C$1:$C$510= $C94) * ('Build Scenarios'!$B$1:$B$510 = $Q94), 0), MATCH(Z$12, 'Build Scenarios'!$D$5:$O$5, 0))
* INDEX('Cost Data'!$N$1:$U$500, MATCH(1, ('Cost Data'!$B$1:$B$500 = $Q94) * ('Cost Data'!$C$1:$C$500 = $R94), 0), MATCH($C94, 'Cost Data'!$N$12:$U$12, 0)), 0)</f>
        <v>0</v>
      </c>
      <c r="AA94" s="4" cm="1">
        <f t="array" aca="1" ref="AA94" ca="1">IFERROR(INDEX('Build Scenarios'!$D$1:$O$510, MATCH(1, ('Build Scenarios'!$C$1:$C$510= $C94) * ('Build Scenarios'!$B$1:$B$510 = $Q94), 0), MATCH(AA$12, 'Build Scenarios'!$D$5:$O$5, 0))
* INDEX('Cost Data'!$N$1:$U$500, MATCH(1, ('Cost Data'!$B$1:$B$500 = $Q94) * ('Cost Data'!$C$1:$C$500 = $R94), 0), MATCH($C94, 'Cost Data'!$N$12:$U$12, 0)), 0)</f>
        <v>0</v>
      </c>
      <c r="AB94" s="4" cm="1">
        <f t="array" aca="1" ref="AB94" ca="1">IFERROR(INDEX('Build Scenarios'!$D$1:$O$510, MATCH(1, ('Build Scenarios'!$C$1:$C$510= $C94) * ('Build Scenarios'!$B$1:$B$510 = $Q94), 0), MATCH(AB$12, 'Build Scenarios'!$D$5:$O$5, 0))
* INDEX('Cost Data'!$N$1:$U$500, MATCH(1, ('Cost Data'!$B$1:$B$500 = $Q94) * ('Cost Data'!$C$1:$C$500 = $R94), 0), MATCH($C94, 'Cost Data'!$N$12:$U$12, 0)), 0)</f>
        <v>0</v>
      </c>
      <c r="AC94" s="4" cm="1">
        <f t="array" aca="1" ref="AC94" ca="1">IFERROR(INDEX('Build Scenarios'!$D$1:$O$510, MATCH(1, ('Build Scenarios'!$C$1:$C$510= $C94) * ('Build Scenarios'!$B$1:$B$510 = $Q94), 0), MATCH(AC$12, 'Build Scenarios'!$D$5:$O$5, 0))
* INDEX('Cost Data'!$N$1:$U$500, MATCH(1, ('Cost Data'!$B$1:$B$500 = $Q94) * ('Cost Data'!$C$1:$C$500 = $R94), 0), MATCH($C94, 'Cost Data'!$N$12:$U$12, 0)), 0)</f>
        <v>0</v>
      </c>
      <c r="AD94" s="4" cm="1">
        <f t="array" aca="1" ref="AD94" ca="1">IFERROR(INDEX('Build Scenarios'!$D$1:$O$510, MATCH(1, ('Build Scenarios'!$C$1:$C$510= $C94) * ('Build Scenarios'!$B$1:$B$510 = $Q94), 0), MATCH(AD$12, 'Build Scenarios'!$D$5:$O$5, 0))
* INDEX('Cost Data'!$N$1:$U$500, MATCH(1, ('Cost Data'!$B$1:$B$500 = $Q94) * ('Cost Data'!$C$1:$C$500 = $R94), 0), MATCH($C94, 'Cost Data'!$N$12:$U$12, 0)), 0)</f>
        <v>0</v>
      </c>
      <c r="AF94" s="11" t="str">
        <f t="shared" si="50"/>
        <v>Humboldt Bay</v>
      </c>
      <c r="AG94" s="11" cm="1">
        <f t="array" aca="1" ref="AG94" ca="1">INDEX('Cost Scenario Settings'!$D$32:$L$101, MATCH(1, ('Cost Scenario Settings'!$C$32:$C$101 = $B94) * ('Cost Scenario Settings'!$B$32:$B$101 = AF94), 0), MATCH($C94, 'Cost Scenario Settings'!$D$31:$L$31, 0))</f>
        <v>0</v>
      </c>
      <c r="AH94" s="4" cm="1">
        <f t="array" aca="1" ref="AH94" ca="1">IFERROR(INDEX('Build Scenarios'!$D$1:$O$510, MATCH(1, ('Build Scenarios'!$C$1:$C$510= $C94) * ('Build Scenarios'!$B$1:$B$510 = $AF94), 0), MATCH(AH$12, 'Build Scenarios'!$D$5:$O$5, 0))
* INDEX('Cost Data'!$N$1:$U$500, MATCH(1, ('Cost Data'!$B$1:$B$500 = $AF94) * ('Cost Data'!$C$1:$C$500 = $AG94), 0), MATCH($C94, 'Cost Data'!$N$12:$U$12, 0)), 0)</f>
        <v>0</v>
      </c>
      <c r="AI94" s="4" cm="1">
        <f t="array" aca="1" ref="AI94" ca="1">IFERROR(INDEX('Build Scenarios'!$D$1:$O$510, MATCH(1, ('Build Scenarios'!$C$1:$C$510= $C94) * ('Build Scenarios'!$B$1:$B$510 = $AF94), 0), MATCH(AI$12, 'Build Scenarios'!$D$5:$O$5, 0))
* INDEX('Cost Data'!$N$1:$U$500, MATCH(1, ('Cost Data'!$B$1:$B$500 = $AF94) * ('Cost Data'!$C$1:$C$500 = $AG94), 0), MATCH($C94, 'Cost Data'!$N$12:$U$12, 0)), 0)</f>
        <v>0</v>
      </c>
      <c r="AJ94" s="4" cm="1">
        <f t="array" aca="1" ref="AJ94" ca="1">IFERROR(INDEX('Build Scenarios'!$D$1:$O$510, MATCH(1, ('Build Scenarios'!$C$1:$C$510= $C94) * ('Build Scenarios'!$B$1:$B$510 = $AF94), 0), MATCH(AJ$12, 'Build Scenarios'!$D$5:$O$5, 0))
* INDEX('Cost Data'!$N$1:$U$500, MATCH(1, ('Cost Data'!$B$1:$B$500 = $AF94) * ('Cost Data'!$C$1:$C$500 = $AG94), 0), MATCH($C94, 'Cost Data'!$N$12:$U$12, 0)), 0)</f>
        <v>0</v>
      </c>
      <c r="AK94" s="4" cm="1">
        <f t="array" aca="1" ref="AK94" ca="1">IFERROR(INDEX('Build Scenarios'!$D$1:$O$510, MATCH(1, ('Build Scenarios'!$C$1:$C$510= $C94) * ('Build Scenarios'!$B$1:$B$510 = $AF94), 0), MATCH(AK$12, 'Build Scenarios'!$D$5:$O$5, 0))
* INDEX('Cost Data'!$N$1:$U$500, MATCH(1, ('Cost Data'!$B$1:$B$500 = $AF94) * ('Cost Data'!$C$1:$C$500 = $AG94), 0), MATCH($C94, 'Cost Data'!$N$12:$U$12, 0)), 0)</f>
        <v>0</v>
      </c>
      <c r="AL94" s="4" cm="1">
        <f t="array" aca="1" ref="AL94" ca="1">IFERROR(INDEX('Build Scenarios'!$D$1:$O$510, MATCH(1, ('Build Scenarios'!$C$1:$C$510= $C94) * ('Build Scenarios'!$B$1:$B$510 = $AF94), 0), MATCH(AL$12, 'Build Scenarios'!$D$5:$O$5, 0))
* INDEX('Cost Data'!$N$1:$U$500, MATCH(1, ('Cost Data'!$B$1:$B$500 = $AF94) * ('Cost Data'!$C$1:$C$500 = $AG94), 0), MATCH($C94, 'Cost Data'!$N$12:$U$12, 0)), 0)</f>
        <v>0</v>
      </c>
      <c r="AM94" s="4" cm="1">
        <f t="array" aca="1" ref="AM94" ca="1">IFERROR(INDEX('Build Scenarios'!$D$1:$O$510, MATCH(1, ('Build Scenarios'!$C$1:$C$510= $C94) * ('Build Scenarios'!$B$1:$B$510 = $AF94), 0), MATCH(AM$12, 'Build Scenarios'!$D$5:$O$5, 0))
* INDEX('Cost Data'!$N$1:$U$500, MATCH(1, ('Cost Data'!$B$1:$B$500 = $AF94) * ('Cost Data'!$C$1:$C$500 = $AG94), 0), MATCH($C94, 'Cost Data'!$N$12:$U$12, 0)), 0)</f>
        <v>0</v>
      </c>
      <c r="AN94" s="4" cm="1">
        <f t="array" aca="1" ref="AN94" ca="1">IFERROR(INDEX('Build Scenarios'!$D$1:$O$510, MATCH(1, ('Build Scenarios'!$C$1:$C$510= $C94) * ('Build Scenarios'!$B$1:$B$510 = $AF94), 0), MATCH(AN$12, 'Build Scenarios'!$D$5:$O$5, 0))
* INDEX('Cost Data'!$N$1:$U$500, MATCH(1, ('Cost Data'!$B$1:$B$500 = $AF94) * ('Cost Data'!$C$1:$C$500 = $AG94), 0), MATCH($C94, 'Cost Data'!$N$12:$U$12, 0)), 0)</f>
        <v>0</v>
      </c>
      <c r="AO94" s="4" cm="1">
        <f t="array" aca="1" ref="AO94" ca="1">IFERROR(INDEX('Build Scenarios'!$D$1:$O$510, MATCH(1, ('Build Scenarios'!$C$1:$C$510= $C94) * ('Build Scenarios'!$B$1:$B$510 = $AF94), 0), MATCH(AO$12, 'Build Scenarios'!$D$5:$O$5, 0))
* INDEX('Cost Data'!$N$1:$U$500, MATCH(1, ('Cost Data'!$B$1:$B$500 = $AF94) * ('Cost Data'!$C$1:$C$500 = $AG94), 0), MATCH($C94, 'Cost Data'!$N$12:$U$12, 0)), 0)</f>
        <v>0</v>
      </c>
      <c r="AP94" s="4" cm="1">
        <f t="array" aca="1" ref="AP94" ca="1">IFERROR(INDEX('Build Scenarios'!$D$1:$O$510, MATCH(1, ('Build Scenarios'!$C$1:$C$510= $C94) * ('Build Scenarios'!$B$1:$B$510 = $AF94), 0), MATCH(AP$12, 'Build Scenarios'!$D$5:$O$5, 0))
* INDEX('Cost Data'!$N$1:$U$500, MATCH(1, ('Cost Data'!$B$1:$B$500 = $AF94) * ('Cost Data'!$C$1:$C$500 = $AG94), 0), MATCH($C94, 'Cost Data'!$N$12:$U$12, 0)), 0)</f>
        <v>0</v>
      </c>
      <c r="AQ94" s="4" cm="1">
        <f t="array" aca="1" ref="AQ94" ca="1">IFERROR(INDEX('Build Scenarios'!$D$1:$O$510, MATCH(1, ('Build Scenarios'!$C$1:$C$510= $C94) * ('Build Scenarios'!$B$1:$B$510 = $AF94), 0), MATCH(AQ$12, 'Build Scenarios'!$D$5:$O$5, 0))
* INDEX('Cost Data'!$N$1:$U$500, MATCH(1, ('Cost Data'!$B$1:$B$500 = $AF94) * ('Cost Data'!$C$1:$C$500 = $AG94), 0), MATCH($C94, 'Cost Data'!$N$12:$U$12, 0)), 0)</f>
        <v>0</v>
      </c>
      <c r="AR94" s="4" cm="1">
        <f t="array" aca="1" ref="AR94" ca="1">IFERROR(INDEX('Build Scenarios'!$D$1:$O$510, MATCH(1, ('Build Scenarios'!$C$1:$C$510= $C94) * ('Build Scenarios'!$B$1:$B$510 = $AF94), 0), MATCH(AR$12, 'Build Scenarios'!$D$5:$O$5, 0))
* INDEX('Cost Data'!$N$1:$U$500, MATCH(1, ('Cost Data'!$B$1:$B$500 = $AF94) * ('Cost Data'!$C$1:$C$500 = $AG94), 0), MATCH($C94, 'Cost Data'!$N$12:$U$12, 0)), 0)</f>
        <v>0</v>
      </c>
      <c r="AS94" s="4" cm="1">
        <f t="array" aca="1" ref="AS94" ca="1">IFERROR(INDEX('Build Scenarios'!$D$1:$O$510, MATCH(1, ('Build Scenarios'!$C$1:$C$510= $C94) * ('Build Scenarios'!$B$1:$B$510 = $AF94), 0), MATCH(AS$12, 'Build Scenarios'!$D$5:$O$5, 0))
* INDEX('Cost Data'!$N$1:$U$500, MATCH(1, ('Cost Data'!$B$1:$B$500 = $AF94) * ('Cost Data'!$C$1:$C$500 = $AG94), 0), MATCH($C94, 'Cost Data'!$N$12:$U$12, 0)), 0)</f>
        <v>0</v>
      </c>
      <c r="AU94" s="11" t="str">
        <f t="shared" si="51"/>
        <v>Del Norte</v>
      </c>
      <c r="AV94" s="11" cm="1">
        <f t="array" aca="1" ref="AV94" ca="1">INDEX('Cost Scenario Settings'!$D$32:$L$101, MATCH(1, ('Cost Scenario Settings'!$C$32:$C$101 = $B94) * ('Cost Scenario Settings'!$B$32:$B$101 = AU94), 0), MATCH($C94, 'Cost Scenario Settings'!$D$31:$L$31, 0))</f>
        <v>0</v>
      </c>
      <c r="AW94" s="4" cm="1">
        <f t="array" aca="1" ref="AW94" ca="1">IFERROR(INDEX('Build Scenarios'!$D$1:$O$510, MATCH(1, ('Build Scenarios'!$C$1:$C$510= $C94) * ('Build Scenarios'!$B$1:$B$510 = $AU94), 0), MATCH(AW$12, 'Build Scenarios'!$D$5:$O$5, 0))
* INDEX('Cost Data'!$N$1:$U$500, MATCH(1, ('Cost Data'!$B$1:$B$500 = $AU94) * ('Cost Data'!$C$1:$C$500 = $AV94), 0), MATCH($C94, 'Cost Data'!$N$12:$U$12, 0)), 0)</f>
        <v>0</v>
      </c>
      <c r="AX94" s="4" cm="1">
        <f t="array" aca="1" ref="AX94" ca="1">IFERROR(INDEX('Build Scenarios'!$D$1:$O$510, MATCH(1, ('Build Scenarios'!$C$1:$C$510= $C94) * ('Build Scenarios'!$B$1:$B$510 = $AU94), 0), MATCH(AX$12, 'Build Scenarios'!$D$5:$O$5, 0))
* INDEX('Cost Data'!$N$1:$U$500, MATCH(1, ('Cost Data'!$B$1:$B$500 = $AU94) * ('Cost Data'!$C$1:$C$500 = $AV94), 0), MATCH($C94, 'Cost Data'!$N$12:$U$12, 0)), 0)</f>
        <v>0</v>
      </c>
      <c r="AY94" s="4" cm="1">
        <f t="array" aca="1" ref="AY94" ca="1">IFERROR(INDEX('Build Scenarios'!$D$1:$O$510, MATCH(1, ('Build Scenarios'!$C$1:$C$510= $C94) * ('Build Scenarios'!$B$1:$B$510 = $AU94), 0), MATCH(AY$12, 'Build Scenarios'!$D$5:$O$5, 0))
* INDEX('Cost Data'!$N$1:$U$500, MATCH(1, ('Cost Data'!$B$1:$B$500 = $AU94) * ('Cost Data'!$C$1:$C$500 = $AV94), 0), MATCH($C94, 'Cost Data'!$N$12:$U$12, 0)), 0)</f>
        <v>0</v>
      </c>
      <c r="AZ94" s="4" cm="1">
        <f t="array" aca="1" ref="AZ94" ca="1">IFERROR(INDEX('Build Scenarios'!$D$1:$O$510, MATCH(1, ('Build Scenarios'!$C$1:$C$510= $C94) * ('Build Scenarios'!$B$1:$B$510 = $AU94), 0), MATCH(AZ$12, 'Build Scenarios'!$D$5:$O$5, 0))
* INDEX('Cost Data'!$N$1:$U$500, MATCH(1, ('Cost Data'!$B$1:$B$500 = $AU94) * ('Cost Data'!$C$1:$C$500 = $AV94), 0), MATCH($C94, 'Cost Data'!$N$12:$U$12, 0)), 0)</f>
        <v>0</v>
      </c>
      <c r="BA94" s="4" cm="1">
        <f t="array" aca="1" ref="BA94" ca="1">IFERROR(INDEX('Build Scenarios'!$D$1:$O$510, MATCH(1, ('Build Scenarios'!$C$1:$C$510= $C94) * ('Build Scenarios'!$B$1:$B$510 = $AU94), 0), MATCH(BA$12, 'Build Scenarios'!$D$5:$O$5, 0))
* INDEX('Cost Data'!$N$1:$U$500, MATCH(1, ('Cost Data'!$B$1:$B$500 = $AU94) * ('Cost Data'!$C$1:$C$500 = $AV94), 0), MATCH($C94, 'Cost Data'!$N$12:$U$12, 0)), 0)</f>
        <v>0</v>
      </c>
      <c r="BB94" s="4" cm="1">
        <f t="array" aca="1" ref="BB94" ca="1">IFERROR(INDEX('Build Scenarios'!$D$1:$O$510, MATCH(1, ('Build Scenarios'!$C$1:$C$510= $C94) * ('Build Scenarios'!$B$1:$B$510 = $AU94), 0), MATCH(BB$12, 'Build Scenarios'!$D$5:$O$5, 0))
* INDEX('Cost Data'!$N$1:$U$500, MATCH(1, ('Cost Data'!$B$1:$B$500 = $AU94) * ('Cost Data'!$C$1:$C$500 = $AV94), 0), MATCH($C94, 'Cost Data'!$N$12:$U$12, 0)), 0)</f>
        <v>0</v>
      </c>
      <c r="BC94" s="4" cm="1">
        <f t="array" aca="1" ref="BC94" ca="1">IFERROR(INDEX('Build Scenarios'!$D$1:$O$510, MATCH(1, ('Build Scenarios'!$C$1:$C$510= $C94) * ('Build Scenarios'!$B$1:$B$510 = $AU94), 0), MATCH(BC$12, 'Build Scenarios'!$D$5:$O$5, 0))
* INDEX('Cost Data'!$N$1:$U$500, MATCH(1, ('Cost Data'!$B$1:$B$500 = $AU94) * ('Cost Data'!$C$1:$C$500 = $AV94), 0), MATCH($C94, 'Cost Data'!$N$12:$U$12, 0)), 0)</f>
        <v>0</v>
      </c>
      <c r="BD94" s="4" cm="1">
        <f t="array" aca="1" ref="BD94" ca="1">IFERROR(INDEX('Build Scenarios'!$D$1:$O$510, MATCH(1, ('Build Scenarios'!$C$1:$C$510= $C94) * ('Build Scenarios'!$B$1:$B$510 = $AU94), 0), MATCH(BD$12, 'Build Scenarios'!$D$5:$O$5, 0))
* INDEX('Cost Data'!$N$1:$U$500, MATCH(1, ('Cost Data'!$B$1:$B$500 = $AU94) * ('Cost Data'!$C$1:$C$500 = $AV94), 0), MATCH($C94, 'Cost Data'!$N$12:$U$12, 0)), 0)</f>
        <v>0</v>
      </c>
      <c r="BE94" s="4" cm="1">
        <f t="array" aca="1" ref="BE94" ca="1">IFERROR(INDEX('Build Scenarios'!$D$1:$O$510, MATCH(1, ('Build Scenarios'!$C$1:$C$510= $C94) * ('Build Scenarios'!$B$1:$B$510 = $AU94), 0), MATCH(BE$12, 'Build Scenarios'!$D$5:$O$5, 0))
* INDEX('Cost Data'!$N$1:$U$500, MATCH(1, ('Cost Data'!$B$1:$B$500 = $AU94) * ('Cost Data'!$C$1:$C$500 = $AV94), 0), MATCH($C94, 'Cost Data'!$N$12:$U$12, 0)), 0)</f>
        <v>0</v>
      </c>
      <c r="BF94" s="4" cm="1">
        <f t="array" aca="1" ref="BF94" ca="1">IFERROR(INDEX('Build Scenarios'!$D$1:$O$510, MATCH(1, ('Build Scenarios'!$C$1:$C$510= $C94) * ('Build Scenarios'!$B$1:$B$510 = $AU94), 0), MATCH(BF$12, 'Build Scenarios'!$D$5:$O$5, 0))
* INDEX('Cost Data'!$N$1:$U$500, MATCH(1, ('Cost Data'!$B$1:$B$500 = $AU94) * ('Cost Data'!$C$1:$C$500 = $AV94), 0), MATCH($C94, 'Cost Data'!$N$12:$U$12, 0)), 0)</f>
        <v>0</v>
      </c>
      <c r="BG94" s="4" cm="1">
        <f t="array" aca="1" ref="BG94" ca="1">IFERROR(INDEX('Build Scenarios'!$D$1:$O$510, MATCH(1, ('Build Scenarios'!$C$1:$C$510= $C94) * ('Build Scenarios'!$B$1:$B$510 = $AU94), 0), MATCH(BG$12, 'Build Scenarios'!$D$5:$O$5, 0))
* INDEX('Cost Data'!$N$1:$U$500, MATCH(1, ('Cost Data'!$B$1:$B$500 = $AU94) * ('Cost Data'!$C$1:$C$500 = $AV94), 0), MATCH($C94, 'Cost Data'!$N$12:$U$12, 0)), 0)</f>
        <v>0</v>
      </c>
      <c r="BH94" s="4" cm="1">
        <f t="array" aca="1" ref="BH94" ca="1">IFERROR(INDEX('Build Scenarios'!$D$1:$O$510, MATCH(1, ('Build Scenarios'!$C$1:$C$510= $C94) * ('Build Scenarios'!$B$1:$B$510 = $AU94), 0), MATCH(BH$12, 'Build Scenarios'!$D$5:$O$5, 0))
* INDEX('Cost Data'!$N$1:$U$500, MATCH(1, ('Cost Data'!$B$1:$B$500 = $AU94) * ('Cost Data'!$C$1:$C$500 = $AV94), 0), MATCH($C94, 'Cost Data'!$N$12:$U$12, 0)), 0)</f>
        <v>0</v>
      </c>
      <c r="BJ94" s="11" t="str">
        <f t="shared" si="52"/>
        <v>Cape Mendocino</v>
      </c>
      <c r="BK94" s="11" cm="1">
        <f t="array" aca="1" ref="BK94" ca="1">INDEX('Cost Scenario Settings'!$D$32:$L$101, MATCH(1, ('Cost Scenario Settings'!$C$32:$C$101 = $B94) * ('Cost Scenario Settings'!$B$32:$B$101 = BJ94), 0), MATCH($C94, 'Cost Scenario Settings'!$D$31:$L$31, 0))</f>
        <v>0</v>
      </c>
      <c r="BL94" s="4" cm="1">
        <f t="array" aca="1" ref="BL94" ca="1">IFERROR(INDEX('Build Scenarios'!$D$1:$O$510, MATCH(1, ('Build Scenarios'!$C$1:$C$510= $C94) * ('Build Scenarios'!$B$1:$B$510 = $BJ94), 0), MATCH(BL$12, 'Build Scenarios'!$D$5:$O$5, 0))
* INDEX('Cost Data'!$N$1:$U$500, MATCH(1, ('Cost Data'!$B$1:$B$500 = $BJ94) * ('Cost Data'!$C$1:$C$500 = $BK94), 0), MATCH($C94, 'Cost Data'!$N$12:$U$12, 0)), 0)</f>
        <v>0</v>
      </c>
      <c r="BM94" s="4" cm="1">
        <f t="array" aca="1" ref="BM94" ca="1">IFERROR(INDEX('Build Scenarios'!$D$1:$O$510, MATCH(1, ('Build Scenarios'!$C$1:$C$510= $C94) * ('Build Scenarios'!$B$1:$B$510 = $BJ94), 0), MATCH(BM$12, 'Build Scenarios'!$D$5:$O$5, 0))
* INDEX('Cost Data'!$N$1:$U$500, MATCH(1, ('Cost Data'!$B$1:$B$500 = $BJ94) * ('Cost Data'!$C$1:$C$500 = $BK94), 0), MATCH($C94, 'Cost Data'!$N$12:$U$12, 0)), 0)</f>
        <v>0</v>
      </c>
      <c r="BN94" s="4" cm="1">
        <f t="array" aca="1" ref="BN94" ca="1">IFERROR(INDEX('Build Scenarios'!$D$1:$O$510, MATCH(1, ('Build Scenarios'!$C$1:$C$510= $C94) * ('Build Scenarios'!$B$1:$B$510 = $BJ94), 0), MATCH(BN$12, 'Build Scenarios'!$D$5:$O$5, 0))
* INDEX('Cost Data'!$N$1:$U$500, MATCH(1, ('Cost Data'!$B$1:$B$500 = $BJ94) * ('Cost Data'!$C$1:$C$500 = $BK94), 0), MATCH($C94, 'Cost Data'!$N$12:$U$12, 0)), 0)</f>
        <v>0</v>
      </c>
      <c r="BO94" s="4" cm="1">
        <f t="array" aca="1" ref="BO94" ca="1">IFERROR(INDEX('Build Scenarios'!$D$1:$O$510, MATCH(1, ('Build Scenarios'!$C$1:$C$510= $C94) * ('Build Scenarios'!$B$1:$B$510 = $BJ94), 0), MATCH(BO$12, 'Build Scenarios'!$D$5:$O$5, 0))
* INDEX('Cost Data'!$N$1:$U$500, MATCH(1, ('Cost Data'!$B$1:$B$500 = $BJ94) * ('Cost Data'!$C$1:$C$500 = $BK94), 0), MATCH($C94, 'Cost Data'!$N$12:$U$12, 0)), 0)</f>
        <v>0</v>
      </c>
      <c r="BP94" s="4" cm="1">
        <f t="array" aca="1" ref="BP94" ca="1">IFERROR(INDEX('Build Scenarios'!$D$1:$O$510, MATCH(1, ('Build Scenarios'!$C$1:$C$510= $C94) * ('Build Scenarios'!$B$1:$B$510 = $BJ94), 0), MATCH(BP$12, 'Build Scenarios'!$D$5:$O$5, 0))
* INDEX('Cost Data'!$N$1:$U$500, MATCH(1, ('Cost Data'!$B$1:$B$500 = $BJ94) * ('Cost Data'!$C$1:$C$500 = $BK94), 0), MATCH($C94, 'Cost Data'!$N$12:$U$12, 0)), 0)</f>
        <v>0</v>
      </c>
      <c r="BQ94" s="4" cm="1">
        <f t="array" aca="1" ref="BQ94" ca="1">IFERROR(INDEX('Build Scenarios'!$D$1:$O$510, MATCH(1, ('Build Scenarios'!$C$1:$C$510= $C94) * ('Build Scenarios'!$B$1:$B$510 = $BJ94), 0), MATCH(BQ$12, 'Build Scenarios'!$D$5:$O$5, 0))
* INDEX('Cost Data'!$N$1:$U$500, MATCH(1, ('Cost Data'!$B$1:$B$500 = $BJ94) * ('Cost Data'!$C$1:$C$500 = $BK94), 0), MATCH($C94, 'Cost Data'!$N$12:$U$12, 0)), 0)</f>
        <v>0</v>
      </c>
      <c r="BR94" s="4" cm="1">
        <f t="array" aca="1" ref="BR94" ca="1">IFERROR(INDEX('Build Scenarios'!$D$1:$O$510, MATCH(1, ('Build Scenarios'!$C$1:$C$510= $C94) * ('Build Scenarios'!$B$1:$B$510 = $BJ94), 0), MATCH(BR$12, 'Build Scenarios'!$D$5:$O$5, 0))
* INDEX('Cost Data'!$N$1:$U$500, MATCH(1, ('Cost Data'!$B$1:$B$500 = $BJ94) * ('Cost Data'!$C$1:$C$500 = $BK94), 0), MATCH($C94, 'Cost Data'!$N$12:$U$12, 0)), 0)</f>
        <v>0</v>
      </c>
      <c r="BS94" s="4" cm="1">
        <f t="array" aca="1" ref="BS94" ca="1">IFERROR(INDEX('Build Scenarios'!$D$1:$O$510, MATCH(1, ('Build Scenarios'!$C$1:$C$510= $C94) * ('Build Scenarios'!$B$1:$B$510 = $BJ94), 0), MATCH(BS$12, 'Build Scenarios'!$D$5:$O$5, 0))
* INDEX('Cost Data'!$N$1:$U$500, MATCH(1, ('Cost Data'!$B$1:$B$500 = $BJ94) * ('Cost Data'!$C$1:$C$500 = $BK94), 0), MATCH($C94, 'Cost Data'!$N$12:$U$12, 0)), 0)</f>
        <v>0</v>
      </c>
      <c r="BT94" s="4" cm="1">
        <f t="array" aca="1" ref="BT94" ca="1">IFERROR(INDEX('Build Scenarios'!$D$1:$O$510, MATCH(1, ('Build Scenarios'!$C$1:$C$510= $C94) * ('Build Scenarios'!$B$1:$B$510 = $BJ94), 0), MATCH(BT$12, 'Build Scenarios'!$D$5:$O$5, 0))
* INDEX('Cost Data'!$N$1:$U$500, MATCH(1, ('Cost Data'!$B$1:$B$500 = $BJ94) * ('Cost Data'!$C$1:$C$500 = $BK94), 0), MATCH($C94, 'Cost Data'!$N$12:$U$12, 0)), 0)</f>
        <v>0</v>
      </c>
      <c r="BU94" s="4" cm="1">
        <f t="array" aca="1" ref="BU94" ca="1">IFERROR(INDEX('Build Scenarios'!$D$1:$O$510, MATCH(1, ('Build Scenarios'!$C$1:$C$510= $C94) * ('Build Scenarios'!$B$1:$B$510 = $BJ94), 0), MATCH(BU$12, 'Build Scenarios'!$D$5:$O$5, 0))
* INDEX('Cost Data'!$N$1:$U$500, MATCH(1, ('Cost Data'!$B$1:$B$500 = $BJ94) * ('Cost Data'!$C$1:$C$500 = $BK94), 0), MATCH($C94, 'Cost Data'!$N$12:$U$12, 0)), 0)</f>
        <v>0</v>
      </c>
      <c r="BV94" s="4" cm="1">
        <f t="array" aca="1" ref="BV94" ca="1">IFERROR(INDEX('Build Scenarios'!$D$1:$O$510, MATCH(1, ('Build Scenarios'!$C$1:$C$510= $C94) * ('Build Scenarios'!$B$1:$B$510 = $BJ94), 0), MATCH(BV$12, 'Build Scenarios'!$D$5:$O$5, 0))
* INDEX('Cost Data'!$N$1:$U$500, MATCH(1, ('Cost Data'!$B$1:$B$500 = $BJ94) * ('Cost Data'!$C$1:$C$500 = $BK94), 0), MATCH($C94, 'Cost Data'!$N$12:$U$12, 0)), 0)</f>
        <v>0</v>
      </c>
      <c r="BW94" s="4" cm="1">
        <f t="array" aca="1" ref="BW94" ca="1">IFERROR(INDEX('Build Scenarios'!$D$1:$O$510, MATCH(1, ('Build Scenarios'!$C$1:$C$510= $C94) * ('Build Scenarios'!$B$1:$B$510 = $BJ94), 0), MATCH(BW$12, 'Build Scenarios'!$D$5:$O$5, 0))
* INDEX('Cost Data'!$N$1:$U$500, MATCH(1, ('Cost Data'!$B$1:$B$500 = $BJ94) * ('Cost Data'!$C$1:$C$500 = $BK94), 0), MATCH($C94, 'Cost Data'!$N$12:$U$12, 0)), 0)</f>
        <v>0</v>
      </c>
    </row>
    <row r="95" spans="2:75" x14ac:dyDescent="0.2">
      <c r="B95" s="11">
        <f t="shared" ca="1" si="48"/>
        <v>0</v>
      </c>
      <c r="C95" s="8" t="s">
        <v>58</v>
      </c>
      <c r="D95" s="4">
        <f t="shared" ca="1" si="47"/>
        <v>0</v>
      </c>
      <c r="E95" s="4">
        <f t="shared" ca="1" si="47"/>
        <v>0</v>
      </c>
      <c r="F95" s="4">
        <f t="shared" ca="1" si="47"/>
        <v>0</v>
      </c>
      <c r="G95" s="4">
        <f t="shared" ca="1" si="47"/>
        <v>0</v>
      </c>
      <c r="H95" s="4">
        <f t="shared" ca="1" si="47"/>
        <v>0</v>
      </c>
      <c r="I95" s="4">
        <f t="shared" ca="1" si="47"/>
        <v>0</v>
      </c>
      <c r="J95" s="4">
        <f t="shared" ca="1" si="47"/>
        <v>0</v>
      </c>
      <c r="K95" s="4">
        <f t="shared" ca="1" si="47"/>
        <v>0</v>
      </c>
      <c r="L95" s="4">
        <f t="shared" ca="1" si="47"/>
        <v>0</v>
      </c>
      <c r="M95" s="4">
        <f t="shared" ca="1" si="47"/>
        <v>0</v>
      </c>
      <c r="N95" s="4">
        <f t="shared" ca="1" si="47"/>
        <v>0</v>
      </c>
      <c r="O95" s="4">
        <f t="shared" ca="1" si="47"/>
        <v>0</v>
      </c>
      <c r="Q95" s="11" t="str">
        <f t="shared" si="49"/>
        <v>Morro Bay</v>
      </c>
      <c r="R95" s="11" cm="1">
        <f t="array" aca="1" ref="R95" ca="1">INDEX('Cost Scenario Settings'!$D$32:$L$101, MATCH(1, ('Cost Scenario Settings'!$C$32:$C$101 = $B95) * ('Cost Scenario Settings'!$B$32:$B$101 = Q95), 0), MATCH($C95, 'Cost Scenario Settings'!$D$31:$L$31, 0))</f>
        <v>0</v>
      </c>
      <c r="S95" s="4" cm="1">
        <f t="array" aca="1" ref="S95" ca="1">IFERROR(INDEX('Build Scenarios'!$D$1:$O$510, MATCH(1, ('Build Scenarios'!$C$1:$C$510= $C95) * ('Build Scenarios'!$B$1:$B$510 = $Q95), 0), MATCH(S$12, 'Build Scenarios'!$D$5:$O$5, 0))
* INDEX('Cost Data'!$N$1:$U$500, MATCH(1, ('Cost Data'!$B$1:$B$500 = $Q95) * ('Cost Data'!$C$1:$C$500 = $R95), 0), MATCH($C95, 'Cost Data'!$N$12:$U$12, 0)), 0)</f>
        <v>0</v>
      </c>
      <c r="T95" s="4" cm="1">
        <f t="array" aca="1" ref="T95" ca="1">IFERROR(INDEX('Build Scenarios'!$D$1:$O$510, MATCH(1, ('Build Scenarios'!$C$1:$C$510= $C95) * ('Build Scenarios'!$B$1:$B$510 = $Q95), 0), MATCH(T$12, 'Build Scenarios'!$D$5:$O$5, 0))
* INDEX('Cost Data'!$N$1:$U$500, MATCH(1, ('Cost Data'!$B$1:$B$500 = $Q95) * ('Cost Data'!$C$1:$C$500 = $R95), 0), MATCH($C95, 'Cost Data'!$N$12:$U$12, 0)), 0)</f>
        <v>0</v>
      </c>
      <c r="U95" s="4" cm="1">
        <f t="array" aca="1" ref="U95" ca="1">IFERROR(INDEX('Build Scenarios'!$D$1:$O$510, MATCH(1, ('Build Scenarios'!$C$1:$C$510= $C95) * ('Build Scenarios'!$B$1:$B$510 = $Q95), 0), MATCH(U$12, 'Build Scenarios'!$D$5:$O$5, 0))
* INDEX('Cost Data'!$N$1:$U$500, MATCH(1, ('Cost Data'!$B$1:$B$500 = $Q95) * ('Cost Data'!$C$1:$C$500 = $R95), 0), MATCH($C95, 'Cost Data'!$N$12:$U$12, 0)), 0)</f>
        <v>0</v>
      </c>
      <c r="V95" s="4" cm="1">
        <f t="array" aca="1" ref="V95" ca="1">IFERROR(INDEX('Build Scenarios'!$D$1:$O$510, MATCH(1, ('Build Scenarios'!$C$1:$C$510= $C95) * ('Build Scenarios'!$B$1:$B$510 = $Q95), 0), MATCH(V$12, 'Build Scenarios'!$D$5:$O$5, 0))
* INDEX('Cost Data'!$N$1:$U$500, MATCH(1, ('Cost Data'!$B$1:$B$500 = $Q95) * ('Cost Data'!$C$1:$C$500 = $R95), 0), MATCH($C95, 'Cost Data'!$N$12:$U$12, 0)), 0)</f>
        <v>0</v>
      </c>
      <c r="W95" s="4" cm="1">
        <f t="array" aca="1" ref="W95" ca="1">IFERROR(INDEX('Build Scenarios'!$D$1:$O$510, MATCH(1, ('Build Scenarios'!$C$1:$C$510= $C95) * ('Build Scenarios'!$B$1:$B$510 = $Q95), 0), MATCH(W$12, 'Build Scenarios'!$D$5:$O$5, 0))
* INDEX('Cost Data'!$N$1:$U$500, MATCH(1, ('Cost Data'!$B$1:$B$500 = $Q95) * ('Cost Data'!$C$1:$C$500 = $R95), 0), MATCH($C95, 'Cost Data'!$N$12:$U$12, 0)), 0)</f>
        <v>0</v>
      </c>
      <c r="X95" s="4" cm="1">
        <f t="array" aca="1" ref="X95" ca="1">IFERROR(INDEX('Build Scenarios'!$D$1:$O$510, MATCH(1, ('Build Scenarios'!$C$1:$C$510= $C95) * ('Build Scenarios'!$B$1:$B$510 = $Q95), 0), MATCH(X$12, 'Build Scenarios'!$D$5:$O$5, 0))
* INDEX('Cost Data'!$N$1:$U$500, MATCH(1, ('Cost Data'!$B$1:$B$500 = $Q95) * ('Cost Data'!$C$1:$C$500 = $R95), 0), MATCH($C95, 'Cost Data'!$N$12:$U$12, 0)), 0)</f>
        <v>0</v>
      </c>
      <c r="Y95" s="4" cm="1">
        <f t="array" aca="1" ref="Y95" ca="1">IFERROR(INDEX('Build Scenarios'!$D$1:$O$510, MATCH(1, ('Build Scenarios'!$C$1:$C$510= $C95) * ('Build Scenarios'!$B$1:$B$510 = $Q95), 0), MATCH(Y$12, 'Build Scenarios'!$D$5:$O$5, 0))
* INDEX('Cost Data'!$N$1:$U$500, MATCH(1, ('Cost Data'!$B$1:$B$500 = $Q95) * ('Cost Data'!$C$1:$C$500 = $R95), 0), MATCH($C95, 'Cost Data'!$N$12:$U$12, 0)), 0)</f>
        <v>0</v>
      </c>
      <c r="Z95" s="4" cm="1">
        <f t="array" aca="1" ref="Z95" ca="1">IFERROR(INDEX('Build Scenarios'!$D$1:$O$510, MATCH(1, ('Build Scenarios'!$C$1:$C$510= $C95) * ('Build Scenarios'!$B$1:$B$510 = $Q95), 0), MATCH(Z$12, 'Build Scenarios'!$D$5:$O$5, 0))
* INDEX('Cost Data'!$N$1:$U$500, MATCH(1, ('Cost Data'!$B$1:$B$500 = $Q95) * ('Cost Data'!$C$1:$C$500 = $R95), 0), MATCH($C95, 'Cost Data'!$N$12:$U$12, 0)), 0)</f>
        <v>0</v>
      </c>
      <c r="AA95" s="4" cm="1">
        <f t="array" aca="1" ref="AA95" ca="1">IFERROR(INDEX('Build Scenarios'!$D$1:$O$510, MATCH(1, ('Build Scenarios'!$C$1:$C$510= $C95) * ('Build Scenarios'!$B$1:$B$510 = $Q95), 0), MATCH(AA$12, 'Build Scenarios'!$D$5:$O$5, 0))
* INDEX('Cost Data'!$N$1:$U$500, MATCH(1, ('Cost Data'!$B$1:$B$500 = $Q95) * ('Cost Data'!$C$1:$C$500 = $R95), 0), MATCH($C95, 'Cost Data'!$N$12:$U$12, 0)), 0)</f>
        <v>0</v>
      </c>
      <c r="AB95" s="4" cm="1">
        <f t="array" aca="1" ref="AB95" ca="1">IFERROR(INDEX('Build Scenarios'!$D$1:$O$510, MATCH(1, ('Build Scenarios'!$C$1:$C$510= $C95) * ('Build Scenarios'!$B$1:$B$510 = $Q95), 0), MATCH(AB$12, 'Build Scenarios'!$D$5:$O$5, 0))
* INDEX('Cost Data'!$N$1:$U$500, MATCH(1, ('Cost Data'!$B$1:$B$500 = $Q95) * ('Cost Data'!$C$1:$C$500 = $R95), 0), MATCH($C95, 'Cost Data'!$N$12:$U$12, 0)), 0)</f>
        <v>0</v>
      </c>
      <c r="AC95" s="4" cm="1">
        <f t="array" aca="1" ref="AC95" ca="1">IFERROR(INDEX('Build Scenarios'!$D$1:$O$510, MATCH(1, ('Build Scenarios'!$C$1:$C$510= $C95) * ('Build Scenarios'!$B$1:$B$510 = $Q95), 0), MATCH(AC$12, 'Build Scenarios'!$D$5:$O$5, 0))
* INDEX('Cost Data'!$N$1:$U$500, MATCH(1, ('Cost Data'!$B$1:$B$500 = $Q95) * ('Cost Data'!$C$1:$C$500 = $R95), 0), MATCH($C95, 'Cost Data'!$N$12:$U$12, 0)), 0)</f>
        <v>0</v>
      </c>
      <c r="AD95" s="4" cm="1">
        <f t="array" aca="1" ref="AD95" ca="1">IFERROR(INDEX('Build Scenarios'!$D$1:$O$510, MATCH(1, ('Build Scenarios'!$C$1:$C$510= $C95) * ('Build Scenarios'!$B$1:$B$510 = $Q95), 0), MATCH(AD$12, 'Build Scenarios'!$D$5:$O$5, 0))
* INDEX('Cost Data'!$N$1:$U$500, MATCH(1, ('Cost Data'!$B$1:$B$500 = $Q95) * ('Cost Data'!$C$1:$C$500 = $R95), 0), MATCH($C95, 'Cost Data'!$N$12:$U$12, 0)), 0)</f>
        <v>0</v>
      </c>
      <c r="AF95" s="11" t="str">
        <f t="shared" si="50"/>
        <v>Humboldt Bay</v>
      </c>
      <c r="AG95" s="11" cm="1">
        <f t="array" aca="1" ref="AG95" ca="1">INDEX('Cost Scenario Settings'!$D$32:$L$101, MATCH(1, ('Cost Scenario Settings'!$C$32:$C$101 = $B95) * ('Cost Scenario Settings'!$B$32:$B$101 = AF95), 0), MATCH($C95, 'Cost Scenario Settings'!$D$31:$L$31, 0))</f>
        <v>0</v>
      </c>
      <c r="AH95" s="4" cm="1">
        <f t="array" aca="1" ref="AH95" ca="1">IFERROR(INDEX('Build Scenarios'!$D$1:$O$510, MATCH(1, ('Build Scenarios'!$C$1:$C$510= $C95) * ('Build Scenarios'!$B$1:$B$510 = $AF95), 0), MATCH(AH$12, 'Build Scenarios'!$D$5:$O$5, 0))
* INDEX('Cost Data'!$N$1:$U$500, MATCH(1, ('Cost Data'!$B$1:$B$500 = $AF95) * ('Cost Data'!$C$1:$C$500 = $AG95), 0), MATCH($C95, 'Cost Data'!$N$12:$U$12, 0)), 0)</f>
        <v>0</v>
      </c>
      <c r="AI95" s="4" cm="1">
        <f t="array" aca="1" ref="AI95" ca="1">IFERROR(INDEX('Build Scenarios'!$D$1:$O$510, MATCH(1, ('Build Scenarios'!$C$1:$C$510= $C95) * ('Build Scenarios'!$B$1:$B$510 = $AF95), 0), MATCH(AI$12, 'Build Scenarios'!$D$5:$O$5, 0))
* INDEX('Cost Data'!$N$1:$U$500, MATCH(1, ('Cost Data'!$B$1:$B$500 = $AF95) * ('Cost Data'!$C$1:$C$500 = $AG95), 0), MATCH($C95, 'Cost Data'!$N$12:$U$12, 0)), 0)</f>
        <v>0</v>
      </c>
      <c r="AJ95" s="4" cm="1">
        <f t="array" aca="1" ref="AJ95" ca="1">IFERROR(INDEX('Build Scenarios'!$D$1:$O$510, MATCH(1, ('Build Scenarios'!$C$1:$C$510= $C95) * ('Build Scenarios'!$B$1:$B$510 = $AF95), 0), MATCH(AJ$12, 'Build Scenarios'!$D$5:$O$5, 0))
* INDEX('Cost Data'!$N$1:$U$500, MATCH(1, ('Cost Data'!$B$1:$B$500 = $AF95) * ('Cost Data'!$C$1:$C$500 = $AG95), 0), MATCH($C95, 'Cost Data'!$N$12:$U$12, 0)), 0)</f>
        <v>0</v>
      </c>
      <c r="AK95" s="4" cm="1">
        <f t="array" aca="1" ref="AK95" ca="1">IFERROR(INDEX('Build Scenarios'!$D$1:$O$510, MATCH(1, ('Build Scenarios'!$C$1:$C$510= $C95) * ('Build Scenarios'!$B$1:$B$510 = $AF95), 0), MATCH(AK$12, 'Build Scenarios'!$D$5:$O$5, 0))
* INDEX('Cost Data'!$N$1:$U$500, MATCH(1, ('Cost Data'!$B$1:$B$500 = $AF95) * ('Cost Data'!$C$1:$C$500 = $AG95), 0), MATCH($C95, 'Cost Data'!$N$12:$U$12, 0)), 0)</f>
        <v>0</v>
      </c>
      <c r="AL95" s="4" cm="1">
        <f t="array" aca="1" ref="AL95" ca="1">IFERROR(INDEX('Build Scenarios'!$D$1:$O$510, MATCH(1, ('Build Scenarios'!$C$1:$C$510= $C95) * ('Build Scenarios'!$B$1:$B$510 = $AF95), 0), MATCH(AL$12, 'Build Scenarios'!$D$5:$O$5, 0))
* INDEX('Cost Data'!$N$1:$U$500, MATCH(1, ('Cost Data'!$B$1:$B$500 = $AF95) * ('Cost Data'!$C$1:$C$500 = $AG95), 0), MATCH($C95, 'Cost Data'!$N$12:$U$12, 0)), 0)</f>
        <v>0</v>
      </c>
      <c r="AM95" s="4" cm="1">
        <f t="array" aca="1" ref="AM95" ca="1">IFERROR(INDEX('Build Scenarios'!$D$1:$O$510, MATCH(1, ('Build Scenarios'!$C$1:$C$510= $C95) * ('Build Scenarios'!$B$1:$B$510 = $AF95), 0), MATCH(AM$12, 'Build Scenarios'!$D$5:$O$5, 0))
* INDEX('Cost Data'!$N$1:$U$500, MATCH(1, ('Cost Data'!$B$1:$B$500 = $AF95) * ('Cost Data'!$C$1:$C$500 = $AG95), 0), MATCH($C95, 'Cost Data'!$N$12:$U$12, 0)), 0)</f>
        <v>0</v>
      </c>
      <c r="AN95" s="4" cm="1">
        <f t="array" aca="1" ref="AN95" ca="1">IFERROR(INDEX('Build Scenarios'!$D$1:$O$510, MATCH(1, ('Build Scenarios'!$C$1:$C$510= $C95) * ('Build Scenarios'!$B$1:$B$510 = $AF95), 0), MATCH(AN$12, 'Build Scenarios'!$D$5:$O$5, 0))
* INDEX('Cost Data'!$N$1:$U$500, MATCH(1, ('Cost Data'!$B$1:$B$500 = $AF95) * ('Cost Data'!$C$1:$C$500 = $AG95), 0), MATCH($C95, 'Cost Data'!$N$12:$U$12, 0)), 0)</f>
        <v>0</v>
      </c>
      <c r="AO95" s="4" cm="1">
        <f t="array" aca="1" ref="AO95" ca="1">IFERROR(INDEX('Build Scenarios'!$D$1:$O$510, MATCH(1, ('Build Scenarios'!$C$1:$C$510= $C95) * ('Build Scenarios'!$B$1:$B$510 = $AF95), 0), MATCH(AO$12, 'Build Scenarios'!$D$5:$O$5, 0))
* INDEX('Cost Data'!$N$1:$U$500, MATCH(1, ('Cost Data'!$B$1:$B$500 = $AF95) * ('Cost Data'!$C$1:$C$500 = $AG95), 0), MATCH($C95, 'Cost Data'!$N$12:$U$12, 0)), 0)</f>
        <v>0</v>
      </c>
      <c r="AP95" s="4" cm="1">
        <f t="array" aca="1" ref="AP95" ca="1">IFERROR(INDEX('Build Scenarios'!$D$1:$O$510, MATCH(1, ('Build Scenarios'!$C$1:$C$510= $C95) * ('Build Scenarios'!$B$1:$B$510 = $AF95), 0), MATCH(AP$12, 'Build Scenarios'!$D$5:$O$5, 0))
* INDEX('Cost Data'!$N$1:$U$500, MATCH(1, ('Cost Data'!$B$1:$B$500 = $AF95) * ('Cost Data'!$C$1:$C$500 = $AG95), 0), MATCH($C95, 'Cost Data'!$N$12:$U$12, 0)), 0)</f>
        <v>0</v>
      </c>
      <c r="AQ95" s="4" cm="1">
        <f t="array" aca="1" ref="AQ95" ca="1">IFERROR(INDEX('Build Scenarios'!$D$1:$O$510, MATCH(1, ('Build Scenarios'!$C$1:$C$510= $C95) * ('Build Scenarios'!$B$1:$B$510 = $AF95), 0), MATCH(AQ$12, 'Build Scenarios'!$D$5:$O$5, 0))
* INDEX('Cost Data'!$N$1:$U$500, MATCH(1, ('Cost Data'!$B$1:$B$500 = $AF95) * ('Cost Data'!$C$1:$C$500 = $AG95), 0), MATCH($C95, 'Cost Data'!$N$12:$U$12, 0)), 0)</f>
        <v>0</v>
      </c>
      <c r="AR95" s="4" cm="1">
        <f t="array" aca="1" ref="AR95" ca="1">IFERROR(INDEX('Build Scenarios'!$D$1:$O$510, MATCH(1, ('Build Scenarios'!$C$1:$C$510= $C95) * ('Build Scenarios'!$B$1:$B$510 = $AF95), 0), MATCH(AR$12, 'Build Scenarios'!$D$5:$O$5, 0))
* INDEX('Cost Data'!$N$1:$U$500, MATCH(1, ('Cost Data'!$B$1:$B$500 = $AF95) * ('Cost Data'!$C$1:$C$500 = $AG95), 0), MATCH($C95, 'Cost Data'!$N$12:$U$12, 0)), 0)</f>
        <v>0</v>
      </c>
      <c r="AS95" s="4" cm="1">
        <f t="array" aca="1" ref="AS95" ca="1">IFERROR(INDEX('Build Scenarios'!$D$1:$O$510, MATCH(1, ('Build Scenarios'!$C$1:$C$510= $C95) * ('Build Scenarios'!$B$1:$B$510 = $AF95), 0), MATCH(AS$12, 'Build Scenarios'!$D$5:$O$5, 0))
* INDEX('Cost Data'!$N$1:$U$500, MATCH(1, ('Cost Data'!$B$1:$B$500 = $AF95) * ('Cost Data'!$C$1:$C$500 = $AG95), 0), MATCH($C95, 'Cost Data'!$N$12:$U$12, 0)), 0)</f>
        <v>0</v>
      </c>
      <c r="AU95" s="11" t="str">
        <f t="shared" si="51"/>
        <v>Del Norte</v>
      </c>
      <c r="AV95" s="11" cm="1">
        <f t="array" aca="1" ref="AV95" ca="1">INDEX('Cost Scenario Settings'!$D$32:$L$101, MATCH(1, ('Cost Scenario Settings'!$C$32:$C$101 = $B95) * ('Cost Scenario Settings'!$B$32:$B$101 = AU95), 0), MATCH($C95, 'Cost Scenario Settings'!$D$31:$L$31, 0))</f>
        <v>0</v>
      </c>
      <c r="AW95" s="4" cm="1">
        <f t="array" aca="1" ref="AW95" ca="1">IFERROR(INDEX('Build Scenarios'!$D$1:$O$510, MATCH(1, ('Build Scenarios'!$C$1:$C$510= $C95) * ('Build Scenarios'!$B$1:$B$510 = $AU95), 0), MATCH(AW$12, 'Build Scenarios'!$D$5:$O$5, 0))
* INDEX('Cost Data'!$N$1:$U$500, MATCH(1, ('Cost Data'!$B$1:$B$500 = $AU95) * ('Cost Data'!$C$1:$C$500 = $AV95), 0), MATCH($C95, 'Cost Data'!$N$12:$U$12, 0)), 0)</f>
        <v>0</v>
      </c>
      <c r="AX95" s="4" cm="1">
        <f t="array" aca="1" ref="AX95" ca="1">IFERROR(INDEX('Build Scenarios'!$D$1:$O$510, MATCH(1, ('Build Scenarios'!$C$1:$C$510= $C95) * ('Build Scenarios'!$B$1:$B$510 = $AU95), 0), MATCH(AX$12, 'Build Scenarios'!$D$5:$O$5, 0))
* INDEX('Cost Data'!$N$1:$U$500, MATCH(1, ('Cost Data'!$B$1:$B$500 = $AU95) * ('Cost Data'!$C$1:$C$500 = $AV95), 0), MATCH($C95, 'Cost Data'!$N$12:$U$12, 0)), 0)</f>
        <v>0</v>
      </c>
      <c r="AY95" s="4" cm="1">
        <f t="array" aca="1" ref="AY95" ca="1">IFERROR(INDEX('Build Scenarios'!$D$1:$O$510, MATCH(1, ('Build Scenarios'!$C$1:$C$510= $C95) * ('Build Scenarios'!$B$1:$B$510 = $AU95), 0), MATCH(AY$12, 'Build Scenarios'!$D$5:$O$5, 0))
* INDEX('Cost Data'!$N$1:$U$500, MATCH(1, ('Cost Data'!$B$1:$B$500 = $AU95) * ('Cost Data'!$C$1:$C$500 = $AV95), 0), MATCH($C95, 'Cost Data'!$N$12:$U$12, 0)), 0)</f>
        <v>0</v>
      </c>
      <c r="AZ95" s="4" cm="1">
        <f t="array" aca="1" ref="AZ95" ca="1">IFERROR(INDEX('Build Scenarios'!$D$1:$O$510, MATCH(1, ('Build Scenarios'!$C$1:$C$510= $C95) * ('Build Scenarios'!$B$1:$B$510 = $AU95), 0), MATCH(AZ$12, 'Build Scenarios'!$D$5:$O$5, 0))
* INDEX('Cost Data'!$N$1:$U$500, MATCH(1, ('Cost Data'!$B$1:$B$500 = $AU95) * ('Cost Data'!$C$1:$C$500 = $AV95), 0), MATCH($C95, 'Cost Data'!$N$12:$U$12, 0)), 0)</f>
        <v>0</v>
      </c>
      <c r="BA95" s="4" cm="1">
        <f t="array" aca="1" ref="BA95" ca="1">IFERROR(INDEX('Build Scenarios'!$D$1:$O$510, MATCH(1, ('Build Scenarios'!$C$1:$C$510= $C95) * ('Build Scenarios'!$B$1:$B$510 = $AU95), 0), MATCH(BA$12, 'Build Scenarios'!$D$5:$O$5, 0))
* INDEX('Cost Data'!$N$1:$U$500, MATCH(1, ('Cost Data'!$B$1:$B$500 = $AU95) * ('Cost Data'!$C$1:$C$500 = $AV95), 0), MATCH($C95, 'Cost Data'!$N$12:$U$12, 0)), 0)</f>
        <v>0</v>
      </c>
      <c r="BB95" s="4" cm="1">
        <f t="array" aca="1" ref="BB95" ca="1">IFERROR(INDEX('Build Scenarios'!$D$1:$O$510, MATCH(1, ('Build Scenarios'!$C$1:$C$510= $C95) * ('Build Scenarios'!$B$1:$B$510 = $AU95), 0), MATCH(BB$12, 'Build Scenarios'!$D$5:$O$5, 0))
* INDEX('Cost Data'!$N$1:$U$500, MATCH(1, ('Cost Data'!$B$1:$B$500 = $AU95) * ('Cost Data'!$C$1:$C$500 = $AV95), 0), MATCH($C95, 'Cost Data'!$N$12:$U$12, 0)), 0)</f>
        <v>0</v>
      </c>
      <c r="BC95" s="4" cm="1">
        <f t="array" aca="1" ref="BC95" ca="1">IFERROR(INDEX('Build Scenarios'!$D$1:$O$510, MATCH(1, ('Build Scenarios'!$C$1:$C$510= $C95) * ('Build Scenarios'!$B$1:$B$510 = $AU95), 0), MATCH(BC$12, 'Build Scenarios'!$D$5:$O$5, 0))
* INDEX('Cost Data'!$N$1:$U$500, MATCH(1, ('Cost Data'!$B$1:$B$500 = $AU95) * ('Cost Data'!$C$1:$C$500 = $AV95), 0), MATCH($C95, 'Cost Data'!$N$12:$U$12, 0)), 0)</f>
        <v>0</v>
      </c>
      <c r="BD95" s="4" cm="1">
        <f t="array" aca="1" ref="BD95" ca="1">IFERROR(INDEX('Build Scenarios'!$D$1:$O$510, MATCH(1, ('Build Scenarios'!$C$1:$C$510= $C95) * ('Build Scenarios'!$B$1:$B$510 = $AU95), 0), MATCH(BD$12, 'Build Scenarios'!$D$5:$O$5, 0))
* INDEX('Cost Data'!$N$1:$U$500, MATCH(1, ('Cost Data'!$B$1:$B$500 = $AU95) * ('Cost Data'!$C$1:$C$500 = $AV95), 0), MATCH($C95, 'Cost Data'!$N$12:$U$12, 0)), 0)</f>
        <v>0</v>
      </c>
      <c r="BE95" s="4" cm="1">
        <f t="array" aca="1" ref="BE95" ca="1">IFERROR(INDEX('Build Scenarios'!$D$1:$O$510, MATCH(1, ('Build Scenarios'!$C$1:$C$510= $C95) * ('Build Scenarios'!$B$1:$B$510 = $AU95), 0), MATCH(BE$12, 'Build Scenarios'!$D$5:$O$5, 0))
* INDEX('Cost Data'!$N$1:$U$500, MATCH(1, ('Cost Data'!$B$1:$B$500 = $AU95) * ('Cost Data'!$C$1:$C$500 = $AV95), 0), MATCH($C95, 'Cost Data'!$N$12:$U$12, 0)), 0)</f>
        <v>0</v>
      </c>
      <c r="BF95" s="4" cm="1">
        <f t="array" aca="1" ref="BF95" ca="1">IFERROR(INDEX('Build Scenarios'!$D$1:$O$510, MATCH(1, ('Build Scenarios'!$C$1:$C$510= $C95) * ('Build Scenarios'!$B$1:$B$510 = $AU95), 0), MATCH(BF$12, 'Build Scenarios'!$D$5:$O$5, 0))
* INDEX('Cost Data'!$N$1:$U$500, MATCH(1, ('Cost Data'!$B$1:$B$500 = $AU95) * ('Cost Data'!$C$1:$C$500 = $AV95), 0), MATCH($C95, 'Cost Data'!$N$12:$U$12, 0)), 0)</f>
        <v>0</v>
      </c>
      <c r="BG95" s="4" cm="1">
        <f t="array" aca="1" ref="BG95" ca="1">IFERROR(INDEX('Build Scenarios'!$D$1:$O$510, MATCH(1, ('Build Scenarios'!$C$1:$C$510= $C95) * ('Build Scenarios'!$B$1:$B$510 = $AU95), 0), MATCH(BG$12, 'Build Scenarios'!$D$5:$O$5, 0))
* INDEX('Cost Data'!$N$1:$U$500, MATCH(1, ('Cost Data'!$B$1:$B$500 = $AU95) * ('Cost Data'!$C$1:$C$500 = $AV95), 0), MATCH($C95, 'Cost Data'!$N$12:$U$12, 0)), 0)</f>
        <v>0</v>
      </c>
      <c r="BH95" s="4" cm="1">
        <f t="array" aca="1" ref="BH95" ca="1">IFERROR(INDEX('Build Scenarios'!$D$1:$O$510, MATCH(1, ('Build Scenarios'!$C$1:$C$510= $C95) * ('Build Scenarios'!$B$1:$B$510 = $AU95), 0), MATCH(BH$12, 'Build Scenarios'!$D$5:$O$5, 0))
* INDEX('Cost Data'!$N$1:$U$500, MATCH(1, ('Cost Data'!$B$1:$B$500 = $AU95) * ('Cost Data'!$C$1:$C$500 = $AV95), 0), MATCH($C95, 'Cost Data'!$N$12:$U$12, 0)), 0)</f>
        <v>0</v>
      </c>
      <c r="BJ95" s="11" t="str">
        <f t="shared" si="52"/>
        <v>Cape Mendocino</v>
      </c>
      <c r="BK95" s="11" cm="1">
        <f t="array" aca="1" ref="BK95" ca="1">INDEX('Cost Scenario Settings'!$D$32:$L$101, MATCH(1, ('Cost Scenario Settings'!$C$32:$C$101 = $B95) * ('Cost Scenario Settings'!$B$32:$B$101 = BJ95), 0), MATCH($C95, 'Cost Scenario Settings'!$D$31:$L$31, 0))</f>
        <v>0</v>
      </c>
      <c r="BL95" s="4" cm="1">
        <f t="array" aca="1" ref="BL95" ca="1">IFERROR(INDEX('Build Scenarios'!$D$1:$O$510, MATCH(1, ('Build Scenarios'!$C$1:$C$510= $C95) * ('Build Scenarios'!$B$1:$B$510 = $BJ95), 0), MATCH(BL$12, 'Build Scenarios'!$D$5:$O$5, 0))
* INDEX('Cost Data'!$N$1:$U$500, MATCH(1, ('Cost Data'!$B$1:$B$500 = $BJ95) * ('Cost Data'!$C$1:$C$500 = $BK95), 0), MATCH($C95, 'Cost Data'!$N$12:$U$12, 0)), 0)</f>
        <v>0</v>
      </c>
      <c r="BM95" s="4" cm="1">
        <f t="array" aca="1" ref="BM95" ca="1">IFERROR(INDEX('Build Scenarios'!$D$1:$O$510, MATCH(1, ('Build Scenarios'!$C$1:$C$510= $C95) * ('Build Scenarios'!$B$1:$B$510 = $BJ95), 0), MATCH(BM$12, 'Build Scenarios'!$D$5:$O$5, 0))
* INDEX('Cost Data'!$N$1:$U$500, MATCH(1, ('Cost Data'!$B$1:$B$500 = $BJ95) * ('Cost Data'!$C$1:$C$500 = $BK95), 0), MATCH($C95, 'Cost Data'!$N$12:$U$12, 0)), 0)</f>
        <v>0</v>
      </c>
      <c r="BN95" s="4" cm="1">
        <f t="array" aca="1" ref="BN95" ca="1">IFERROR(INDEX('Build Scenarios'!$D$1:$O$510, MATCH(1, ('Build Scenarios'!$C$1:$C$510= $C95) * ('Build Scenarios'!$B$1:$B$510 = $BJ95), 0), MATCH(BN$12, 'Build Scenarios'!$D$5:$O$5, 0))
* INDEX('Cost Data'!$N$1:$U$500, MATCH(1, ('Cost Data'!$B$1:$B$500 = $BJ95) * ('Cost Data'!$C$1:$C$500 = $BK95), 0), MATCH($C95, 'Cost Data'!$N$12:$U$12, 0)), 0)</f>
        <v>0</v>
      </c>
      <c r="BO95" s="4" cm="1">
        <f t="array" aca="1" ref="BO95" ca="1">IFERROR(INDEX('Build Scenarios'!$D$1:$O$510, MATCH(1, ('Build Scenarios'!$C$1:$C$510= $C95) * ('Build Scenarios'!$B$1:$B$510 = $BJ95), 0), MATCH(BO$12, 'Build Scenarios'!$D$5:$O$5, 0))
* INDEX('Cost Data'!$N$1:$U$500, MATCH(1, ('Cost Data'!$B$1:$B$500 = $BJ95) * ('Cost Data'!$C$1:$C$500 = $BK95), 0), MATCH($C95, 'Cost Data'!$N$12:$U$12, 0)), 0)</f>
        <v>0</v>
      </c>
      <c r="BP95" s="4" cm="1">
        <f t="array" aca="1" ref="BP95" ca="1">IFERROR(INDEX('Build Scenarios'!$D$1:$O$510, MATCH(1, ('Build Scenarios'!$C$1:$C$510= $C95) * ('Build Scenarios'!$B$1:$B$510 = $BJ95), 0), MATCH(BP$12, 'Build Scenarios'!$D$5:$O$5, 0))
* INDEX('Cost Data'!$N$1:$U$500, MATCH(1, ('Cost Data'!$B$1:$B$500 = $BJ95) * ('Cost Data'!$C$1:$C$500 = $BK95), 0), MATCH($C95, 'Cost Data'!$N$12:$U$12, 0)), 0)</f>
        <v>0</v>
      </c>
      <c r="BQ95" s="4" cm="1">
        <f t="array" aca="1" ref="BQ95" ca="1">IFERROR(INDEX('Build Scenarios'!$D$1:$O$510, MATCH(1, ('Build Scenarios'!$C$1:$C$510= $C95) * ('Build Scenarios'!$B$1:$B$510 = $BJ95), 0), MATCH(BQ$12, 'Build Scenarios'!$D$5:$O$5, 0))
* INDEX('Cost Data'!$N$1:$U$500, MATCH(1, ('Cost Data'!$B$1:$B$500 = $BJ95) * ('Cost Data'!$C$1:$C$500 = $BK95), 0), MATCH($C95, 'Cost Data'!$N$12:$U$12, 0)), 0)</f>
        <v>0</v>
      </c>
      <c r="BR95" s="4" cm="1">
        <f t="array" aca="1" ref="BR95" ca="1">IFERROR(INDEX('Build Scenarios'!$D$1:$O$510, MATCH(1, ('Build Scenarios'!$C$1:$C$510= $C95) * ('Build Scenarios'!$B$1:$B$510 = $BJ95), 0), MATCH(BR$12, 'Build Scenarios'!$D$5:$O$5, 0))
* INDEX('Cost Data'!$N$1:$U$500, MATCH(1, ('Cost Data'!$B$1:$B$500 = $BJ95) * ('Cost Data'!$C$1:$C$500 = $BK95), 0), MATCH($C95, 'Cost Data'!$N$12:$U$12, 0)), 0)</f>
        <v>0</v>
      </c>
      <c r="BS95" s="4" cm="1">
        <f t="array" aca="1" ref="BS95" ca="1">IFERROR(INDEX('Build Scenarios'!$D$1:$O$510, MATCH(1, ('Build Scenarios'!$C$1:$C$510= $C95) * ('Build Scenarios'!$B$1:$B$510 = $BJ95), 0), MATCH(BS$12, 'Build Scenarios'!$D$5:$O$5, 0))
* INDEX('Cost Data'!$N$1:$U$500, MATCH(1, ('Cost Data'!$B$1:$B$500 = $BJ95) * ('Cost Data'!$C$1:$C$500 = $BK95), 0), MATCH($C95, 'Cost Data'!$N$12:$U$12, 0)), 0)</f>
        <v>0</v>
      </c>
      <c r="BT95" s="4" cm="1">
        <f t="array" aca="1" ref="BT95" ca="1">IFERROR(INDEX('Build Scenarios'!$D$1:$O$510, MATCH(1, ('Build Scenarios'!$C$1:$C$510= $C95) * ('Build Scenarios'!$B$1:$B$510 = $BJ95), 0), MATCH(BT$12, 'Build Scenarios'!$D$5:$O$5, 0))
* INDEX('Cost Data'!$N$1:$U$500, MATCH(1, ('Cost Data'!$B$1:$B$500 = $BJ95) * ('Cost Data'!$C$1:$C$500 = $BK95), 0), MATCH($C95, 'Cost Data'!$N$12:$U$12, 0)), 0)</f>
        <v>0</v>
      </c>
      <c r="BU95" s="4" cm="1">
        <f t="array" aca="1" ref="BU95" ca="1">IFERROR(INDEX('Build Scenarios'!$D$1:$O$510, MATCH(1, ('Build Scenarios'!$C$1:$C$510= $C95) * ('Build Scenarios'!$B$1:$B$510 = $BJ95), 0), MATCH(BU$12, 'Build Scenarios'!$D$5:$O$5, 0))
* INDEX('Cost Data'!$N$1:$U$500, MATCH(1, ('Cost Data'!$B$1:$B$500 = $BJ95) * ('Cost Data'!$C$1:$C$500 = $BK95), 0), MATCH($C95, 'Cost Data'!$N$12:$U$12, 0)), 0)</f>
        <v>0</v>
      </c>
      <c r="BV95" s="4" cm="1">
        <f t="array" aca="1" ref="BV95" ca="1">IFERROR(INDEX('Build Scenarios'!$D$1:$O$510, MATCH(1, ('Build Scenarios'!$C$1:$C$510= $C95) * ('Build Scenarios'!$B$1:$B$510 = $BJ95), 0), MATCH(BV$12, 'Build Scenarios'!$D$5:$O$5, 0))
* INDEX('Cost Data'!$N$1:$U$500, MATCH(1, ('Cost Data'!$B$1:$B$500 = $BJ95) * ('Cost Data'!$C$1:$C$500 = $BK95), 0), MATCH($C95, 'Cost Data'!$N$12:$U$12, 0)), 0)</f>
        <v>0</v>
      </c>
      <c r="BW95" s="4" cm="1">
        <f t="array" aca="1" ref="BW95" ca="1">IFERROR(INDEX('Build Scenarios'!$D$1:$O$510, MATCH(1, ('Build Scenarios'!$C$1:$C$510= $C95) * ('Build Scenarios'!$B$1:$B$510 = $BJ95), 0), MATCH(BW$12, 'Build Scenarios'!$D$5:$O$5, 0))
* INDEX('Cost Data'!$N$1:$U$500, MATCH(1, ('Cost Data'!$B$1:$B$500 = $BJ95) * ('Cost Data'!$C$1:$C$500 = $BK95), 0), MATCH($C95, 'Cost Data'!$N$12:$U$12, 0)), 0)</f>
        <v>0</v>
      </c>
    </row>
    <row r="96" spans="2:75" x14ac:dyDescent="0.2">
      <c r="B96" s="11">
        <f t="shared" ca="1" si="48"/>
        <v>0</v>
      </c>
      <c r="C96" s="8" t="s">
        <v>59</v>
      </c>
      <c r="D96" s="4">
        <f t="shared" ca="1" si="47"/>
        <v>0</v>
      </c>
      <c r="E96" s="4">
        <f t="shared" ca="1" si="47"/>
        <v>0</v>
      </c>
      <c r="F96" s="4">
        <f t="shared" ca="1" si="47"/>
        <v>0</v>
      </c>
      <c r="G96" s="4">
        <f t="shared" ca="1" si="47"/>
        <v>0</v>
      </c>
      <c r="H96" s="4">
        <f t="shared" ca="1" si="47"/>
        <v>0</v>
      </c>
      <c r="I96" s="4">
        <f t="shared" ca="1" si="47"/>
        <v>0</v>
      </c>
      <c r="J96" s="4">
        <f t="shared" ca="1" si="47"/>
        <v>0</v>
      </c>
      <c r="K96" s="4">
        <f t="shared" ca="1" si="47"/>
        <v>0</v>
      </c>
      <c r="L96" s="4">
        <f t="shared" ca="1" si="47"/>
        <v>0</v>
      </c>
      <c r="M96" s="4">
        <f t="shared" ca="1" si="47"/>
        <v>0</v>
      </c>
      <c r="N96" s="4">
        <f t="shared" ca="1" si="47"/>
        <v>0</v>
      </c>
      <c r="O96" s="4">
        <f t="shared" ca="1" si="47"/>
        <v>0</v>
      </c>
      <c r="Q96" s="11" t="str">
        <f t="shared" si="49"/>
        <v>Morro Bay</v>
      </c>
      <c r="R96" s="11" cm="1">
        <f t="array" aca="1" ref="R96" ca="1">INDEX('Cost Scenario Settings'!$D$32:$L$101, MATCH(1, ('Cost Scenario Settings'!$C$32:$C$101 = $B96) * ('Cost Scenario Settings'!$B$32:$B$101 = Q96), 0), MATCH($C96, 'Cost Scenario Settings'!$D$31:$L$31, 0))</f>
        <v>0</v>
      </c>
      <c r="S96" s="4" cm="1">
        <f t="array" aca="1" ref="S96" ca="1">IFERROR(INDEX('Build Scenarios'!$D$1:$O$510, MATCH(1, ('Build Scenarios'!$C$1:$C$510= $C96) * ('Build Scenarios'!$B$1:$B$510 = $Q96), 0), MATCH(S$12, 'Build Scenarios'!$D$5:$O$5, 0))
* INDEX('Cost Data'!$N$1:$U$500, MATCH(1, ('Cost Data'!$B$1:$B$500 = $Q96) * ('Cost Data'!$C$1:$C$500 = $R96), 0), MATCH($C96, 'Cost Data'!$N$12:$U$12, 0)), 0)</f>
        <v>0</v>
      </c>
      <c r="T96" s="4" cm="1">
        <f t="array" aca="1" ref="T96" ca="1">IFERROR(INDEX('Build Scenarios'!$D$1:$O$510, MATCH(1, ('Build Scenarios'!$C$1:$C$510= $C96) * ('Build Scenarios'!$B$1:$B$510 = $Q96), 0), MATCH(T$12, 'Build Scenarios'!$D$5:$O$5, 0))
* INDEX('Cost Data'!$N$1:$U$500, MATCH(1, ('Cost Data'!$B$1:$B$500 = $Q96) * ('Cost Data'!$C$1:$C$500 = $R96), 0), MATCH($C96, 'Cost Data'!$N$12:$U$12, 0)), 0)</f>
        <v>0</v>
      </c>
      <c r="U96" s="4" cm="1">
        <f t="array" aca="1" ref="U96" ca="1">IFERROR(INDEX('Build Scenarios'!$D$1:$O$510, MATCH(1, ('Build Scenarios'!$C$1:$C$510= $C96) * ('Build Scenarios'!$B$1:$B$510 = $Q96), 0), MATCH(U$12, 'Build Scenarios'!$D$5:$O$5, 0))
* INDEX('Cost Data'!$N$1:$U$500, MATCH(1, ('Cost Data'!$B$1:$B$500 = $Q96) * ('Cost Data'!$C$1:$C$500 = $R96), 0), MATCH($C96, 'Cost Data'!$N$12:$U$12, 0)), 0)</f>
        <v>0</v>
      </c>
      <c r="V96" s="4" cm="1">
        <f t="array" aca="1" ref="V96" ca="1">IFERROR(INDEX('Build Scenarios'!$D$1:$O$510, MATCH(1, ('Build Scenarios'!$C$1:$C$510= $C96) * ('Build Scenarios'!$B$1:$B$510 = $Q96), 0), MATCH(V$12, 'Build Scenarios'!$D$5:$O$5, 0))
* INDEX('Cost Data'!$N$1:$U$500, MATCH(1, ('Cost Data'!$B$1:$B$500 = $Q96) * ('Cost Data'!$C$1:$C$500 = $R96), 0), MATCH($C96, 'Cost Data'!$N$12:$U$12, 0)), 0)</f>
        <v>0</v>
      </c>
      <c r="W96" s="4" cm="1">
        <f t="array" aca="1" ref="W96" ca="1">IFERROR(INDEX('Build Scenarios'!$D$1:$O$510, MATCH(1, ('Build Scenarios'!$C$1:$C$510= $C96) * ('Build Scenarios'!$B$1:$B$510 = $Q96), 0), MATCH(W$12, 'Build Scenarios'!$D$5:$O$5, 0))
* INDEX('Cost Data'!$N$1:$U$500, MATCH(1, ('Cost Data'!$B$1:$B$500 = $Q96) * ('Cost Data'!$C$1:$C$500 = $R96), 0), MATCH($C96, 'Cost Data'!$N$12:$U$12, 0)), 0)</f>
        <v>0</v>
      </c>
      <c r="X96" s="4" cm="1">
        <f t="array" aca="1" ref="X96" ca="1">IFERROR(INDEX('Build Scenarios'!$D$1:$O$510, MATCH(1, ('Build Scenarios'!$C$1:$C$510= $C96) * ('Build Scenarios'!$B$1:$B$510 = $Q96), 0), MATCH(X$12, 'Build Scenarios'!$D$5:$O$5, 0))
* INDEX('Cost Data'!$N$1:$U$500, MATCH(1, ('Cost Data'!$B$1:$B$500 = $Q96) * ('Cost Data'!$C$1:$C$500 = $R96), 0), MATCH($C96, 'Cost Data'!$N$12:$U$12, 0)), 0)</f>
        <v>0</v>
      </c>
      <c r="Y96" s="4" cm="1">
        <f t="array" aca="1" ref="Y96" ca="1">IFERROR(INDEX('Build Scenarios'!$D$1:$O$510, MATCH(1, ('Build Scenarios'!$C$1:$C$510= $C96) * ('Build Scenarios'!$B$1:$B$510 = $Q96), 0), MATCH(Y$12, 'Build Scenarios'!$D$5:$O$5, 0))
* INDEX('Cost Data'!$N$1:$U$500, MATCH(1, ('Cost Data'!$B$1:$B$500 = $Q96) * ('Cost Data'!$C$1:$C$500 = $R96), 0), MATCH($C96, 'Cost Data'!$N$12:$U$12, 0)), 0)</f>
        <v>0</v>
      </c>
      <c r="Z96" s="4" cm="1">
        <f t="array" aca="1" ref="Z96" ca="1">IFERROR(INDEX('Build Scenarios'!$D$1:$O$510, MATCH(1, ('Build Scenarios'!$C$1:$C$510= $C96) * ('Build Scenarios'!$B$1:$B$510 = $Q96), 0), MATCH(Z$12, 'Build Scenarios'!$D$5:$O$5, 0))
* INDEX('Cost Data'!$N$1:$U$500, MATCH(1, ('Cost Data'!$B$1:$B$500 = $Q96) * ('Cost Data'!$C$1:$C$500 = $R96), 0), MATCH($C96, 'Cost Data'!$N$12:$U$12, 0)), 0)</f>
        <v>0</v>
      </c>
      <c r="AA96" s="4" cm="1">
        <f t="array" aca="1" ref="AA96" ca="1">IFERROR(INDEX('Build Scenarios'!$D$1:$O$510, MATCH(1, ('Build Scenarios'!$C$1:$C$510= $C96) * ('Build Scenarios'!$B$1:$B$510 = $Q96), 0), MATCH(AA$12, 'Build Scenarios'!$D$5:$O$5, 0))
* INDEX('Cost Data'!$N$1:$U$500, MATCH(1, ('Cost Data'!$B$1:$B$500 = $Q96) * ('Cost Data'!$C$1:$C$500 = $R96), 0), MATCH($C96, 'Cost Data'!$N$12:$U$12, 0)), 0)</f>
        <v>0</v>
      </c>
      <c r="AB96" s="4" cm="1">
        <f t="array" aca="1" ref="AB96" ca="1">IFERROR(INDEX('Build Scenarios'!$D$1:$O$510, MATCH(1, ('Build Scenarios'!$C$1:$C$510= $C96) * ('Build Scenarios'!$B$1:$B$510 = $Q96), 0), MATCH(AB$12, 'Build Scenarios'!$D$5:$O$5, 0))
* INDEX('Cost Data'!$N$1:$U$500, MATCH(1, ('Cost Data'!$B$1:$B$500 = $Q96) * ('Cost Data'!$C$1:$C$500 = $R96), 0), MATCH($C96, 'Cost Data'!$N$12:$U$12, 0)), 0)</f>
        <v>0</v>
      </c>
      <c r="AC96" s="4" cm="1">
        <f t="array" aca="1" ref="AC96" ca="1">IFERROR(INDEX('Build Scenarios'!$D$1:$O$510, MATCH(1, ('Build Scenarios'!$C$1:$C$510= $C96) * ('Build Scenarios'!$B$1:$B$510 = $Q96), 0), MATCH(AC$12, 'Build Scenarios'!$D$5:$O$5, 0))
* INDEX('Cost Data'!$N$1:$U$500, MATCH(1, ('Cost Data'!$B$1:$B$500 = $Q96) * ('Cost Data'!$C$1:$C$500 = $R96), 0), MATCH($C96, 'Cost Data'!$N$12:$U$12, 0)), 0)</f>
        <v>0</v>
      </c>
      <c r="AD96" s="4" cm="1">
        <f t="array" aca="1" ref="AD96" ca="1">IFERROR(INDEX('Build Scenarios'!$D$1:$O$510, MATCH(1, ('Build Scenarios'!$C$1:$C$510= $C96) * ('Build Scenarios'!$B$1:$B$510 = $Q96), 0), MATCH(AD$12, 'Build Scenarios'!$D$5:$O$5, 0))
* INDEX('Cost Data'!$N$1:$U$500, MATCH(1, ('Cost Data'!$B$1:$B$500 = $Q96) * ('Cost Data'!$C$1:$C$500 = $R96), 0), MATCH($C96, 'Cost Data'!$N$12:$U$12, 0)), 0)</f>
        <v>0</v>
      </c>
      <c r="AF96" s="11" t="str">
        <f t="shared" si="50"/>
        <v>Humboldt Bay</v>
      </c>
      <c r="AG96" s="11" cm="1">
        <f t="array" aca="1" ref="AG96" ca="1">INDEX('Cost Scenario Settings'!$D$32:$L$101, MATCH(1, ('Cost Scenario Settings'!$C$32:$C$101 = $B96) * ('Cost Scenario Settings'!$B$32:$B$101 = AF96), 0), MATCH($C96, 'Cost Scenario Settings'!$D$31:$L$31, 0))</f>
        <v>0</v>
      </c>
      <c r="AH96" s="4" cm="1">
        <f t="array" aca="1" ref="AH96" ca="1">IFERROR(INDEX('Build Scenarios'!$D$1:$O$510, MATCH(1, ('Build Scenarios'!$C$1:$C$510= $C96) * ('Build Scenarios'!$B$1:$B$510 = $AF96), 0), MATCH(AH$12, 'Build Scenarios'!$D$5:$O$5, 0))
* INDEX('Cost Data'!$N$1:$U$500, MATCH(1, ('Cost Data'!$B$1:$B$500 = $AF96) * ('Cost Data'!$C$1:$C$500 = $AG96), 0), MATCH($C96, 'Cost Data'!$N$12:$U$12, 0)), 0)</f>
        <v>0</v>
      </c>
      <c r="AI96" s="4" cm="1">
        <f t="array" aca="1" ref="AI96" ca="1">IFERROR(INDEX('Build Scenarios'!$D$1:$O$510, MATCH(1, ('Build Scenarios'!$C$1:$C$510= $C96) * ('Build Scenarios'!$B$1:$B$510 = $AF96), 0), MATCH(AI$12, 'Build Scenarios'!$D$5:$O$5, 0))
* INDEX('Cost Data'!$N$1:$U$500, MATCH(1, ('Cost Data'!$B$1:$B$500 = $AF96) * ('Cost Data'!$C$1:$C$500 = $AG96), 0), MATCH($C96, 'Cost Data'!$N$12:$U$12, 0)), 0)</f>
        <v>0</v>
      </c>
      <c r="AJ96" s="4" cm="1">
        <f t="array" aca="1" ref="AJ96" ca="1">IFERROR(INDEX('Build Scenarios'!$D$1:$O$510, MATCH(1, ('Build Scenarios'!$C$1:$C$510= $C96) * ('Build Scenarios'!$B$1:$B$510 = $AF96), 0), MATCH(AJ$12, 'Build Scenarios'!$D$5:$O$5, 0))
* INDEX('Cost Data'!$N$1:$U$500, MATCH(1, ('Cost Data'!$B$1:$B$500 = $AF96) * ('Cost Data'!$C$1:$C$500 = $AG96), 0), MATCH($C96, 'Cost Data'!$N$12:$U$12, 0)), 0)</f>
        <v>0</v>
      </c>
      <c r="AK96" s="4" cm="1">
        <f t="array" aca="1" ref="AK96" ca="1">IFERROR(INDEX('Build Scenarios'!$D$1:$O$510, MATCH(1, ('Build Scenarios'!$C$1:$C$510= $C96) * ('Build Scenarios'!$B$1:$B$510 = $AF96), 0), MATCH(AK$12, 'Build Scenarios'!$D$5:$O$5, 0))
* INDEX('Cost Data'!$N$1:$U$500, MATCH(1, ('Cost Data'!$B$1:$B$500 = $AF96) * ('Cost Data'!$C$1:$C$500 = $AG96), 0), MATCH($C96, 'Cost Data'!$N$12:$U$12, 0)), 0)</f>
        <v>0</v>
      </c>
      <c r="AL96" s="4" cm="1">
        <f t="array" aca="1" ref="AL96" ca="1">IFERROR(INDEX('Build Scenarios'!$D$1:$O$510, MATCH(1, ('Build Scenarios'!$C$1:$C$510= $C96) * ('Build Scenarios'!$B$1:$B$510 = $AF96), 0), MATCH(AL$12, 'Build Scenarios'!$D$5:$O$5, 0))
* INDEX('Cost Data'!$N$1:$U$500, MATCH(1, ('Cost Data'!$B$1:$B$500 = $AF96) * ('Cost Data'!$C$1:$C$500 = $AG96), 0), MATCH($C96, 'Cost Data'!$N$12:$U$12, 0)), 0)</f>
        <v>0</v>
      </c>
      <c r="AM96" s="4" cm="1">
        <f t="array" aca="1" ref="AM96" ca="1">IFERROR(INDEX('Build Scenarios'!$D$1:$O$510, MATCH(1, ('Build Scenarios'!$C$1:$C$510= $C96) * ('Build Scenarios'!$B$1:$B$510 = $AF96), 0), MATCH(AM$12, 'Build Scenarios'!$D$5:$O$5, 0))
* INDEX('Cost Data'!$N$1:$U$500, MATCH(1, ('Cost Data'!$B$1:$B$500 = $AF96) * ('Cost Data'!$C$1:$C$500 = $AG96), 0), MATCH($C96, 'Cost Data'!$N$12:$U$12, 0)), 0)</f>
        <v>0</v>
      </c>
      <c r="AN96" s="4" cm="1">
        <f t="array" aca="1" ref="AN96" ca="1">IFERROR(INDEX('Build Scenarios'!$D$1:$O$510, MATCH(1, ('Build Scenarios'!$C$1:$C$510= $C96) * ('Build Scenarios'!$B$1:$B$510 = $AF96), 0), MATCH(AN$12, 'Build Scenarios'!$D$5:$O$5, 0))
* INDEX('Cost Data'!$N$1:$U$500, MATCH(1, ('Cost Data'!$B$1:$B$500 = $AF96) * ('Cost Data'!$C$1:$C$500 = $AG96), 0), MATCH($C96, 'Cost Data'!$N$12:$U$12, 0)), 0)</f>
        <v>0</v>
      </c>
      <c r="AO96" s="4" cm="1">
        <f t="array" aca="1" ref="AO96" ca="1">IFERROR(INDEX('Build Scenarios'!$D$1:$O$510, MATCH(1, ('Build Scenarios'!$C$1:$C$510= $C96) * ('Build Scenarios'!$B$1:$B$510 = $AF96), 0), MATCH(AO$12, 'Build Scenarios'!$D$5:$O$5, 0))
* INDEX('Cost Data'!$N$1:$U$500, MATCH(1, ('Cost Data'!$B$1:$B$500 = $AF96) * ('Cost Data'!$C$1:$C$500 = $AG96), 0), MATCH($C96, 'Cost Data'!$N$12:$U$12, 0)), 0)</f>
        <v>0</v>
      </c>
      <c r="AP96" s="4" cm="1">
        <f t="array" aca="1" ref="AP96" ca="1">IFERROR(INDEX('Build Scenarios'!$D$1:$O$510, MATCH(1, ('Build Scenarios'!$C$1:$C$510= $C96) * ('Build Scenarios'!$B$1:$B$510 = $AF96), 0), MATCH(AP$12, 'Build Scenarios'!$D$5:$O$5, 0))
* INDEX('Cost Data'!$N$1:$U$500, MATCH(1, ('Cost Data'!$B$1:$B$500 = $AF96) * ('Cost Data'!$C$1:$C$500 = $AG96), 0), MATCH($C96, 'Cost Data'!$N$12:$U$12, 0)), 0)</f>
        <v>0</v>
      </c>
      <c r="AQ96" s="4" cm="1">
        <f t="array" aca="1" ref="AQ96" ca="1">IFERROR(INDEX('Build Scenarios'!$D$1:$O$510, MATCH(1, ('Build Scenarios'!$C$1:$C$510= $C96) * ('Build Scenarios'!$B$1:$B$510 = $AF96), 0), MATCH(AQ$12, 'Build Scenarios'!$D$5:$O$5, 0))
* INDEX('Cost Data'!$N$1:$U$500, MATCH(1, ('Cost Data'!$B$1:$B$500 = $AF96) * ('Cost Data'!$C$1:$C$500 = $AG96), 0), MATCH($C96, 'Cost Data'!$N$12:$U$12, 0)), 0)</f>
        <v>0</v>
      </c>
      <c r="AR96" s="4" cm="1">
        <f t="array" aca="1" ref="AR96" ca="1">IFERROR(INDEX('Build Scenarios'!$D$1:$O$510, MATCH(1, ('Build Scenarios'!$C$1:$C$510= $C96) * ('Build Scenarios'!$B$1:$B$510 = $AF96), 0), MATCH(AR$12, 'Build Scenarios'!$D$5:$O$5, 0))
* INDEX('Cost Data'!$N$1:$U$500, MATCH(1, ('Cost Data'!$B$1:$B$500 = $AF96) * ('Cost Data'!$C$1:$C$500 = $AG96), 0), MATCH($C96, 'Cost Data'!$N$12:$U$12, 0)), 0)</f>
        <v>0</v>
      </c>
      <c r="AS96" s="4" cm="1">
        <f t="array" aca="1" ref="AS96" ca="1">IFERROR(INDEX('Build Scenarios'!$D$1:$O$510, MATCH(1, ('Build Scenarios'!$C$1:$C$510= $C96) * ('Build Scenarios'!$B$1:$B$510 = $AF96), 0), MATCH(AS$12, 'Build Scenarios'!$D$5:$O$5, 0))
* INDEX('Cost Data'!$N$1:$U$500, MATCH(1, ('Cost Data'!$B$1:$B$500 = $AF96) * ('Cost Data'!$C$1:$C$500 = $AG96), 0), MATCH($C96, 'Cost Data'!$N$12:$U$12, 0)), 0)</f>
        <v>0</v>
      </c>
      <c r="AU96" s="11" t="str">
        <f t="shared" si="51"/>
        <v>Del Norte</v>
      </c>
      <c r="AV96" s="11" cm="1">
        <f t="array" aca="1" ref="AV96" ca="1">INDEX('Cost Scenario Settings'!$D$32:$L$101, MATCH(1, ('Cost Scenario Settings'!$C$32:$C$101 = $B96) * ('Cost Scenario Settings'!$B$32:$B$101 = AU96), 0), MATCH($C96, 'Cost Scenario Settings'!$D$31:$L$31, 0))</f>
        <v>0</v>
      </c>
      <c r="AW96" s="4" cm="1">
        <f t="array" aca="1" ref="AW96" ca="1">IFERROR(INDEX('Build Scenarios'!$D$1:$O$510, MATCH(1, ('Build Scenarios'!$C$1:$C$510= $C96) * ('Build Scenarios'!$B$1:$B$510 = $AU96), 0), MATCH(AW$12, 'Build Scenarios'!$D$5:$O$5, 0))
* INDEX('Cost Data'!$N$1:$U$500, MATCH(1, ('Cost Data'!$B$1:$B$500 = $AU96) * ('Cost Data'!$C$1:$C$500 = $AV96), 0), MATCH($C96, 'Cost Data'!$N$12:$U$12, 0)), 0)</f>
        <v>0</v>
      </c>
      <c r="AX96" s="4" cm="1">
        <f t="array" aca="1" ref="AX96" ca="1">IFERROR(INDEX('Build Scenarios'!$D$1:$O$510, MATCH(1, ('Build Scenarios'!$C$1:$C$510= $C96) * ('Build Scenarios'!$B$1:$B$510 = $AU96), 0), MATCH(AX$12, 'Build Scenarios'!$D$5:$O$5, 0))
* INDEX('Cost Data'!$N$1:$U$500, MATCH(1, ('Cost Data'!$B$1:$B$500 = $AU96) * ('Cost Data'!$C$1:$C$500 = $AV96), 0), MATCH($C96, 'Cost Data'!$N$12:$U$12, 0)), 0)</f>
        <v>0</v>
      </c>
      <c r="AY96" s="4" cm="1">
        <f t="array" aca="1" ref="AY96" ca="1">IFERROR(INDEX('Build Scenarios'!$D$1:$O$510, MATCH(1, ('Build Scenarios'!$C$1:$C$510= $C96) * ('Build Scenarios'!$B$1:$B$510 = $AU96), 0), MATCH(AY$12, 'Build Scenarios'!$D$5:$O$5, 0))
* INDEX('Cost Data'!$N$1:$U$500, MATCH(1, ('Cost Data'!$B$1:$B$500 = $AU96) * ('Cost Data'!$C$1:$C$500 = $AV96), 0), MATCH($C96, 'Cost Data'!$N$12:$U$12, 0)), 0)</f>
        <v>0</v>
      </c>
      <c r="AZ96" s="4" cm="1">
        <f t="array" aca="1" ref="AZ96" ca="1">IFERROR(INDEX('Build Scenarios'!$D$1:$O$510, MATCH(1, ('Build Scenarios'!$C$1:$C$510= $C96) * ('Build Scenarios'!$B$1:$B$510 = $AU96), 0), MATCH(AZ$12, 'Build Scenarios'!$D$5:$O$5, 0))
* INDEX('Cost Data'!$N$1:$U$500, MATCH(1, ('Cost Data'!$B$1:$B$500 = $AU96) * ('Cost Data'!$C$1:$C$500 = $AV96), 0), MATCH($C96, 'Cost Data'!$N$12:$U$12, 0)), 0)</f>
        <v>0</v>
      </c>
      <c r="BA96" s="4" cm="1">
        <f t="array" aca="1" ref="BA96" ca="1">IFERROR(INDEX('Build Scenarios'!$D$1:$O$510, MATCH(1, ('Build Scenarios'!$C$1:$C$510= $C96) * ('Build Scenarios'!$B$1:$B$510 = $AU96), 0), MATCH(BA$12, 'Build Scenarios'!$D$5:$O$5, 0))
* INDEX('Cost Data'!$N$1:$U$500, MATCH(1, ('Cost Data'!$B$1:$B$500 = $AU96) * ('Cost Data'!$C$1:$C$500 = $AV96), 0), MATCH($C96, 'Cost Data'!$N$12:$U$12, 0)), 0)</f>
        <v>0</v>
      </c>
      <c r="BB96" s="4" cm="1">
        <f t="array" aca="1" ref="BB96" ca="1">IFERROR(INDEX('Build Scenarios'!$D$1:$O$510, MATCH(1, ('Build Scenarios'!$C$1:$C$510= $C96) * ('Build Scenarios'!$B$1:$B$510 = $AU96), 0), MATCH(BB$12, 'Build Scenarios'!$D$5:$O$5, 0))
* INDEX('Cost Data'!$N$1:$U$500, MATCH(1, ('Cost Data'!$B$1:$B$500 = $AU96) * ('Cost Data'!$C$1:$C$500 = $AV96), 0), MATCH($C96, 'Cost Data'!$N$12:$U$12, 0)), 0)</f>
        <v>0</v>
      </c>
      <c r="BC96" s="4" cm="1">
        <f t="array" aca="1" ref="BC96" ca="1">IFERROR(INDEX('Build Scenarios'!$D$1:$O$510, MATCH(1, ('Build Scenarios'!$C$1:$C$510= $C96) * ('Build Scenarios'!$B$1:$B$510 = $AU96), 0), MATCH(BC$12, 'Build Scenarios'!$D$5:$O$5, 0))
* INDEX('Cost Data'!$N$1:$U$500, MATCH(1, ('Cost Data'!$B$1:$B$500 = $AU96) * ('Cost Data'!$C$1:$C$500 = $AV96), 0), MATCH($C96, 'Cost Data'!$N$12:$U$12, 0)), 0)</f>
        <v>0</v>
      </c>
      <c r="BD96" s="4" cm="1">
        <f t="array" aca="1" ref="BD96" ca="1">IFERROR(INDEX('Build Scenarios'!$D$1:$O$510, MATCH(1, ('Build Scenarios'!$C$1:$C$510= $C96) * ('Build Scenarios'!$B$1:$B$510 = $AU96), 0), MATCH(BD$12, 'Build Scenarios'!$D$5:$O$5, 0))
* INDEX('Cost Data'!$N$1:$U$500, MATCH(1, ('Cost Data'!$B$1:$B$500 = $AU96) * ('Cost Data'!$C$1:$C$500 = $AV96), 0), MATCH($C96, 'Cost Data'!$N$12:$U$12, 0)), 0)</f>
        <v>0</v>
      </c>
      <c r="BE96" s="4" cm="1">
        <f t="array" aca="1" ref="BE96" ca="1">IFERROR(INDEX('Build Scenarios'!$D$1:$O$510, MATCH(1, ('Build Scenarios'!$C$1:$C$510= $C96) * ('Build Scenarios'!$B$1:$B$510 = $AU96), 0), MATCH(BE$12, 'Build Scenarios'!$D$5:$O$5, 0))
* INDEX('Cost Data'!$N$1:$U$500, MATCH(1, ('Cost Data'!$B$1:$B$500 = $AU96) * ('Cost Data'!$C$1:$C$500 = $AV96), 0), MATCH($C96, 'Cost Data'!$N$12:$U$12, 0)), 0)</f>
        <v>0</v>
      </c>
      <c r="BF96" s="4" cm="1">
        <f t="array" aca="1" ref="BF96" ca="1">IFERROR(INDEX('Build Scenarios'!$D$1:$O$510, MATCH(1, ('Build Scenarios'!$C$1:$C$510= $C96) * ('Build Scenarios'!$B$1:$B$510 = $AU96), 0), MATCH(BF$12, 'Build Scenarios'!$D$5:$O$5, 0))
* INDEX('Cost Data'!$N$1:$U$500, MATCH(1, ('Cost Data'!$B$1:$B$500 = $AU96) * ('Cost Data'!$C$1:$C$500 = $AV96), 0), MATCH($C96, 'Cost Data'!$N$12:$U$12, 0)), 0)</f>
        <v>0</v>
      </c>
      <c r="BG96" s="4" cm="1">
        <f t="array" aca="1" ref="BG96" ca="1">IFERROR(INDEX('Build Scenarios'!$D$1:$O$510, MATCH(1, ('Build Scenarios'!$C$1:$C$510= $C96) * ('Build Scenarios'!$B$1:$B$510 = $AU96), 0), MATCH(BG$12, 'Build Scenarios'!$D$5:$O$5, 0))
* INDEX('Cost Data'!$N$1:$U$500, MATCH(1, ('Cost Data'!$B$1:$B$500 = $AU96) * ('Cost Data'!$C$1:$C$500 = $AV96), 0), MATCH($C96, 'Cost Data'!$N$12:$U$12, 0)), 0)</f>
        <v>0</v>
      </c>
      <c r="BH96" s="4" cm="1">
        <f t="array" aca="1" ref="BH96" ca="1">IFERROR(INDEX('Build Scenarios'!$D$1:$O$510, MATCH(1, ('Build Scenarios'!$C$1:$C$510= $C96) * ('Build Scenarios'!$B$1:$B$510 = $AU96), 0), MATCH(BH$12, 'Build Scenarios'!$D$5:$O$5, 0))
* INDEX('Cost Data'!$N$1:$U$500, MATCH(1, ('Cost Data'!$B$1:$B$500 = $AU96) * ('Cost Data'!$C$1:$C$500 = $AV96), 0), MATCH($C96, 'Cost Data'!$N$12:$U$12, 0)), 0)</f>
        <v>0</v>
      </c>
      <c r="BJ96" s="11" t="str">
        <f t="shared" si="52"/>
        <v>Cape Mendocino</v>
      </c>
      <c r="BK96" s="11" cm="1">
        <f t="array" aca="1" ref="BK96" ca="1">INDEX('Cost Scenario Settings'!$D$32:$L$101, MATCH(1, ('Cost Scenario Settings'!$C$32:$C$101 = $B96) * ('Cost Scenario Settings'!$B$32:$B$101 = BJ96), 0), MATCH($C96, 'Cost Scenario Settings'!$D$31:$L$31, 0))</f>
        <v>0</v>
      </c>
      <c r="BL96" s="4" cm="1">
        <f t="array" aca="1" ref="BL96" ca="1">IFERROR(INDEX('Build Scenarios'!$D$1:$O$510, MATCH(1, ('Build Scenarios'!$C$1:$C$510= $C96) * ('Build Scenarios'!$B$1:$B$510 = $BJ96), 0), MATCH(BL$12, 'Build Scenarios'!$D$5:$O$5, 0))
* INDEX('Cost Data'!$N$1:$U$500, MATCH(1, ('Cost Data'!$B$1:$B$500 = $BJ96) * ('Cost Data'!$C$1:$C$500 = $BK96), 0), MATCH($C96, 'Cost Data'!$N$12:$U$12, 0)), 0)</f>
        <v>0</v>
      </c>
      <c r="BM96" s="4" cm="1">
        <f t="array" aca="1" ref="BM96" ca="1">IFERROR(INDEX('Build Scenarios'!$D$1:$O$510, MATCH(1, ('Build Scenarios'!$C$1:$C$510= $C96) * ('Build Scenarios'!$B$1:$B$510 = $BJ96), 0), MATCH(BM$12, 'Build Scenarios'!$D$5:$O$5, 0))
* INDEX('Cost Data'!$N$1:$U$500, MATCH(1, ('Cost Data'!$B$1:$B$500 = $BJ96) * ('Cost Data'!$C$1:$C$500 = $BK96), 0), MATCH($C96, 'Cost Data'!$N$12:$U$12, 0)), 0)</f>
        <v>0</v>
      </c>
      <c r="BN96" s="4" cm="1">
        <f t="array" aca="1" ref="BN96" ca="1">IFERROR(INDEX('Build Scenarios'!$D$1:$O$510, MATCH(1, ('Build Scenarios'!$C$1:$C$510= $C96) * ('Build Scenarios'!$B$1:$B$510 = $BJ96), 0), MATCH(BN$12, 'Build Scenarios'!$D$5:$O$5, 0))
* INDEX('Cost Data'!$N$1:$U$500, MATCH(1, ('Cost Data'!$B$1:$B$500 = $BJ96) * ('Cost Data'!$C$1:$C$500 = $BK96), 0), MATCH($C96, 'Cost Data'!$N$12:$U$12, 0)), 0)</f>
        <v>0</v>
      </c>
      <c r="BO96" s="4" cm="1">
        <f t="array" aca="1" ref="BO96" ca="1">IFERROR(INDEX('Build Scenarios'!$D$1:$O$510, MATCH(1, ('Build Scenarios'!$C$1:$C$510= $C96) * ('Build Scenarios'!$B$1:$B$510 = $BJ96), 0), MATCH(BO$12, 'Build Scenarios'!$D$5:$O$5, 0))
* INDEX('Cost Data'!$N$1:$U$500, MATCH(1, ('Cost Data'!$B$1:$B$500 = $BJ96) * ('Cost Data'!$C$1:$C$500 = $BK96), 0), MATCH($C96, 'Cost Data'!$N$12:$U$12, 0)), 0)</f>
        <v>0</v>
      </c>
      <c r="BP96" s="4" cm="1">
        <f t="array" aca="1" ref="BP96" ca="1">IFERROR(INDEX('Build Scenarios'!$D$1:$O$510, MATCH(1, ('Build Scenarios'!$C$1:$C$510= $C96) * ('Build Scenarios'!$B$1:$B$510 = $BJ96), 0), MATCH(BP$12, 'Build Scenarios'!$D$5:$O$5, 0))
* INDEX('Cost Data'!$N$1:$U$500, MATCH(1, ('Cost Data'!$B$1:$B$500 = $BJ96) * ('Cost Data'!$C$1:$C$500 = $BK96), 0), MATCH($C96, 'Cost Data'!$N$12:$U$12, 0)), 0)</f>
        <v>0</v>
      </c>
      <c r="BQ96" s="4" cm="1">
        <f t="array" aca="1" ref="BQ96" ca="1">IFERROR(INDEX('Build Scenarios'!$D$1:$O$510, MATCH(1, ('Build Scenarios'!$C$1:$C$510= $C96) * ('Build Scenarios'!$B$1:$B$510 = $BJ96), 0), MATCH(BQ$12, 'Build Scenarios'!$D$5:$O$5, 0))
* INDEX('Cost Data'!$N$1:$U$500, MATCH(1, ('Cost Data'!$B$1:$B$500 = $BJ96) * ('Cost Data'!$C$1:$C$500 = $BK96), 0), MATCH($C96, 'Cost Data'!$N$12:$U$12, 0)), 0)</f>
        <v>0</v>
      </c>
      <c r="BR96" s="4" cm="1">
        <f t="array" aca="1" ref="BR96" ca="1">IFERROR(INDEX('Build Scenarios'!$D$1:$O$510, MATCH(1, ('Build Scenarios'!$C$1:$C$510= $C96) * ('Build Scenarios'!$B$1:$B$510 = $BJ96), 0), MATCH(BR$12, 'Build Scenarios'!$D$5:$O$5, 0))
* INDEX('Cost Data'!$N$1:$U$500, MATCH(1, ('Cost Data'!$B$1:$B$500 = $BJ96) * ('Cost Data'!$C$1:$C$500 = $BK96), 0), MATCH($C96, 'Cost Data'!$N$12:$U$12, 0)), 0)</f>
        <v>0</v>
      </c>
      <c r="BS96" s="4" cm="1">
        <f t="array" aca="1" ref="BS96" ca="1">IFERROR(INDEX('Build Scenarios'!$D$1:$O$510, MATCH(1, ('Build Scenarios'!$C$1:$C$510= $C96) * ('Build Scenarios'!$B$1:$B$510 = $BJ96), 0), MATCH(BS$12, 'Build Scenarios'!$D$5:$O$5, 0))
* INDEX('Cost Data'!$N$1:$U$500, MATCH(1, ('Cost Data'!$B$1:$B$500 = $BJ96) * ('Cost Data'!$C$1:$C$500 = $BK96), 0), MATCH($C96, 'Cost Data'!$N$12:$U$12, 0)), 0)</f>
        <v>0</v>
      </c>
      <c r="BT96" s="4" cm="1">
        <f t="array" aca="1" ref="BT96" ca="1">IFERROR(INDEX('Build Scenarios'!$D$1:$O$510, MATCH(1, ('Build Scenarios'!$C$1:$C$510= $C96) * ('Build Scenarios'!$B$1:$B$510 = $BJ96), 0), MATCH(BT$12, 'Build Scenarios'!$D$5:$O$5, 0))
* INDEX('Cost Data'!$N$1:$U$500, MATCH(1, ('Cost Data'!$B$1:$B$500 = $BJ96) * ('Cost Data'!$C$1:$C$500 = $BK96), 0), MATCH($C96, 'Cost Data'!$N$12:$U$12, 0)), 0)</f>
        <v>0</v>
      </c>
      <c r="BU96" s="4" cm="1">
        <f t="array" aca="1" ref="BU96" ca="1">IFERROR(INDEX('Build Scenarios'!$D$1:$O$510, MATCH(1, ('Build Scenarios'!$C$1:$C$510= $C96) * ('Build Scenarios'!$B$1:$B$510 = $BJ96), 0), MATCH(BU$12, 'Build Scenarios'!$D$5:$O$5, 0))
* INDEX('Cost Data'!$N$1:$U$500, MATCH(1, ('Cost Data'!$B$1:$B$500 = $BJ96) * ('Cost Data'!$C$1:$C$500 = $BK96), 0), MATCH($C96, 'Cost Data'!$N$12:$U$12, 0)), 0)</f>
        <v>0</v>
      </c>
      <c r="BV96" s="4" cm="1">
        <f t="array" aca="1" ref="BV96" ca="1">IFERROR(INDEX('Build Scenarios'!$D$1:$O$510, MATCH(1, ('Build Scenarios'!$C$1:$C$510= $C96) * ('Build Scenarios'!$B$1:$B$510 = $BJ96), 0), MATCH(BV$12, 'Build Scenarios'!$D$5:$O$5, 0))
* INDEX('Cost Data'!$N$1:$U$500, MATCH(1, ('Cost Data'!$B$1:$B$500 = $BJ96) * ('Cost Data'!$C$1:$C$500 = $BK96), 0), MATCH($C96, 'Cost Data'!$N$12:$U$12, 0)), 0)</f>
        <v>0</v>
      </c>
      <c r="BW96" s="4" cm="1">
        <f t="array" aca="1" ref="BW96" ca="1">IFERROR(INDEX('Build Scenarios'!$D$1:$O$510, MATCH(1, ('Build Scenarios'!$C$1:$C$510= $C96) * ('Build Scenarios'!$B$1:$B$510 = $BJ96), 0), MATCH(BW$12, 'Build Scenarios'!$D$5:$O$5, 0))
* INDEX('Cost Data'!$N$1:$U$500, MATCH(1, ('Cost Data'!$B$1:$B$500 = $BJ96) * ('Cost Data'!$C$1:$C$500 = $BK96), 0), MATCH($C96, 'Cost Data'!$N$12:$U$12, 0)), 0)</f>
        <v>0</v>
      </c>
    </row>
    <row r="97" spans="2:75" x14ac:dyDescent="0.2">
      <c r="B97" s="11">
        <f t="shared" ca="1" si="48"/>
        <v>0</v>
      </c>
      <c r="C97" s="8" t="s">
        <v>60</v>
      </c>
      <c r="D97" s="4">
        <f t="shared" ca="1" si="47"/>
        <v>0</v>
      </c>
      <c r="E97" s="4">
        <f t="shared" ca="1" si="47"/>
        <v>0</v>
      </c>
      <c r="F97" s="4">
        <f t="shared" ca="1" si="47"/>
        <v>0</v>
      </c>
      <c r="G97" s="4">
        <f t="shared" ca="1" si="47"/>
        <v>0</v>
      </c>
      <c r="H97" s="4">
        <f t="shared" ca="1" si="47"/>
        <v>0</v>
      </c>
      <c r="I97" s="4">
        <f t="shared" ca="1" si="47"/>
        <v>0</v>
      </c>
      <c r="J97" s="4">
        <f t="shared" ca="1" si="47"/>
        <v>0</v>
      </c>
      <c r="K97" s="4">
        <f t="shared" ca="1" si="47"/>
        <v>0</v>
      </c>
      <c r="L97" s="4">
        <f t="shared" ca="1" si="47"/>
        <v>0</v>
      </c>
      <c r="M97" s="4">
        <f t="shared" ca="1" si="47"/>
        <v>0</v>
      </c>
      <c r="N97" s="4">
        <f t="shared" ca="1" si="47"/>
        <v>0</v>
      </c>
      <c r="O97" s="4">
        <f t="shared" ca="1" si="47"/>
        <v>0</v>
      </c>
      <c r="Q97" s="11" t="str">
        <f t="shared" si="49"/>
        <v>Morro Bay</v>
      </c>
      <c r="R97" s="11" cm="1">
        <f t="array" aca="1" ref="R97" ca="1">INDEX('Cost Scenario Settings'!$D$32:$L$101, MATCH(1, ('Cost Scenario Settings'!$C$32:$C$101 = $B97) * ('Cost Scenario Settings'!$B$32:$B$101 = Q97), 0), MATCH($C97, 'Cost Scenario Settings'!$D$31:$L$31, 0))</f>
        <v>0</v>
      </c>
      <c r="S97" s="4" cm="1">
        <f t="array" aca="1" ref="S97" ca="1">IFERROR(INDEX('Build Scenarios'!$D$1:$O$510, MATCH(1, ('Build Scenarios'!$C$1:$C$510= $C97) * ('Build Scenarios'!$B$1:$B$510 = $Q97), 0), MATCH(S$12, 'Build Scenarios'!$D$5:$O$5, 0))
* INDEX('Cost Data'!$N$1:$U$500, MATCH(1, ('Cost Data'!$B$1:$B$500 = $Q97) * ('Cost Data'!$C$1:$C$500 = $R97), 0), MATCH($C97, 'Cost Data'!$N$12:$U$12, 0)), 0)</f>
        <v>0</v>
      </c>
      <c r="T97" s="4" cm="1">
        <f t="array" aca="1" ref="T97" ca="1">IFERROR(INDEX('Build Scenarios'!$D$1:$O$510, MATCH(1, ('Build Scenarios'!$C$1:$C$510= $C97) * ('Build Scenarios'!$B$1:$B$510 = $Q97), 0), MATCH(T$12, 'Build Scenarios'!$D$5:$O$5, 0))
* INDEX('Cost Data'!$N$1:$U$500, MATCH(1, ('Cost Data'!$B$1:$B$500 = $Q97) * ('Cost Data'!$C$1:$C$500 = $R97), 0), MATCH($C97, 'Cost Data'!$N$12:$U$12, 0)), 0)</f>
        <v>0</v>
      </c>
      <c r="U97" s="4" cm="1">
        <f t="array" aca="1" ref="U97" ca="1">IFERROR(INDEX('Build Scenarios'!$D$1:$O$510, MATCH(1, ('Build Scenarios'!$C$1:$C$510= $C97) * ('Build Scenarios'!$B$1:$B$510 = $Q97), 0), MATCH(U$12, 'Build Scenarios'!$D$5:$O$5, 0))
* INDEX('Cost Data'!$N$1:$U$500, MATCH(1, ('Cost Data'!$B$1:$B$500 = $Q97) * ('Cost Data'!$C$1:$C$500 = $R97), 0), MATCH($C97, 'Cost Data'!$N$12:$U$12, 0)), 0)</f>
        <v>0</v>
      </c>
      <c r="V97" s="4" cm="1">
        <f t="array" aca="1" ref="V97" ca="1">IFERROR(INDEX('Build Scenarios'!$D$1:$O$510, MATCH(1, ('Build Scenarios'!$C$1:$C$510= $C97) * ('Build Scenarios'!$B$1:$B$510 = $Q97), 0), MATCH(V$12, 'Build Scenarios'!$D$5:$O$5, 0))
* INDEX('Cost Data'!$N$1:$U$500, MATCH(1, ('Cost Data'!$B$1:$B$500 = $Q97) * ('Cost Data'!$C$1:$C$500 = $R97), 0), MATCH($C97, 'Cost Data'!$N$12:$U$12, 0)), 0)</f>
        <v>0</v>
      </c>
      <c r="W97" s="4" cm="1">
        <f t="array" aca="1" ref="W97" ca="1">IFERROR(INDEX('Build Scenarios'!$D$1:$O$510, MATCH(1, ('Build Scenarios'!$C$1:$C$510= $C97) * ('Build Scenarios'!$B$1:$B$510 = $Q97), 0), MATCH(W$12, 'Build Scenarios'!$D$5:$O$5, 0))
* INDEX('Cost Data'!$N$1:$U$500, MATCH(1, ('Cost Data'!$B$1:$B$500 = $Q97) * ('Cost Data'!$C$1:$C$500 = $R97), 0), MATCH($C97, 'Cost Data'!$N$12:$U$12, 0)), 0)</f>
        <v>0</v>
      </c>
      <c r="X97" s="4" cm="1">
        <f t="array" aca="1" ref="X97" ca="1">IFERROR(INDEX('Build Scenarios'!$D$1:$O$510, MATCH(1, ('Build Scenarios'!$C$1:$C$510= $C97) * ('Build Scenarios'!$B$1:$B$510 = $Q97), 0), MATCH(X$12, 'Build Scenarios'!$D$5:$O$5, 0))
* INDEX('Cost Data'!$N$1:$U$500, MATCH(1, ('Cost Data'!$B$1:$B$500 = $Q97) * ('Cost Data'!$C$1:$C$500 = $R97), 0), MATCH($C97, 'Cost Data'!$N$12:$U$12, 0)), 0)</f>
        <v>0</v>
      </c>
      <c r="Y97" s="4" cm="1">
        <f t="array" aca="1" ref="Y97" ca="1">IFERROR(INDEX('Build Scenarios'!$D$1:$O$510, MATCH(1, ('Build Scenarios'!$C$1:$C$510= $C97) * ('Build Scenarios'!$B$1:$B$510 = $Q97), 0), MATCH(Y$12, 'Build Scenarios'!$D$5:$O$5, 0))
* INDEX('Cost Data'!$N$1:$U$500, MATCH(1, ('Cost Data'!$B$1:$B$500 = $Q97) * ('Cost Data'!$C$1:$C$500 = $R97), 0), MATCH($C97, 'Cost Data'!$N$12:$U$12, 0)), 0)</f>
        <v>0</v>
      </c>
      <c r="Z97" s="4" cm="1">
        <f t="array" aca="1" ref="Z97" ca="1">IFERROR(INDEX('Build Scenarios'!$D$1:$O$510, MATCH(1, ('Build Scenarios'!$C$1:$C$510= $C97) * ('Build Scenarios'!$B$1:$B$510 = $Q97), 0), MATCH(Z$12, 'Build Scenarios'!$D$5:$O$5, 0))
* INDEX('Cost Data'!$N$1:$U$500, MATCH(1, ('Cost Data'!$B$1:$B$500 = $Q97) * ('Cost Data'!$C$1:$C$500 = $R97), 0), MATCH($C97, 'Cost Data'!$N$12:$U$12, 0)), 0)</f>
        <v>0</v>
      </c>
      <c r="AA97" s="4" cm="1">
        <f t="array" aca="1" ref="AA97" ca="1">IFERROR(INDEX('Build Scenarios'!$D$1:$O$510, MATCH(1, ('Build Scenarios'!$C$1:$C$510= $C97) * ('Build Scenarios'!$B$1:$B$510 = $Q97), 0), MATCH(AA$12, 'Build Scenarios'!$D$5:$O$5, 0))
* INDEX('Cost Data'!$N$1:$U$500, MATCH(1, ('Cost Data'!$B$1:$B$500 = $Q97) * ('Cost Data'!$C$1:$C$500 = $R97), 0), MATCH($C97, 'Cost Data'!$N$12:$U$12, 0)), 0)</f>
        <v>0</v>
      </c>
      <c r="AB97" s="4" cm="1">
        <f t="array" aca="1" ref="AB97" ca="1">IFERROR(INDEX('Build Scenarios'!$D$1:$O$510, MATCH(1, ('Build Scenarios'!$C$1:$C$510= $C97) * ('Build Scenarios'!$B$1:$B$510 = $Q97), 0), MATCH(AB$12, 'Build Scenarios'!$D$5:$O$5, 0))
* INDEX('Cost Data'!$N$1:$U$500, MATCH(1, ('Cost Data'!$B$1:$B$500 = $Q97) * ('Cost Data'!$C$1:$C$500 = $R97), 0), MATCH($C97, 'Cost Data'!$N$12:$U$12, 0)), 0)</f>
        <v>0</v>
      </c>
      <c r="AC97" s="4" cm="1">
        <f t="array" aca="1" ref="AC97" ca="1">IFERROR(INDEX('Build Scenarios'!$D$1:$O$510, MATCH(1, ('Build Scenarios'!$C$1:$C$510= $C97) * ('Build Scenarios'!$B$1:$B$510 = $Q97), 0), MATCH(AC$12, 'Build Scenarios'!$D$5:$O$5, 0))
* INDEX('Cost Data'!$N$1:$U$500, MATCH(1, ('Cost Data'!$B$1:$B$500 = $Q97) * ('Cost Data'!$C$1:$C$500 = $R97), 0), MATCH($C97, 'Cost Data'!$N$12:$U$12, 0)), 0)</f>
        <v>0</v>
      </c>
      <c r="AD97" s="4" cm="1">
        <f t="array" aca="1" ref="AD97" ca="1">IFERROR(INDEX('Build Scenarios'!$D$1:$O$510, MATCH(1, ('Build Scenarios'!$C$1:$C$510= $C97) * ('Build Scenarios'!$B$1:$B$510 = $Q97), 0), MATCH(AD$12, 'Build Scenarios'!$D$5:$O$5, 0))
* INDEX('Cost Data'!$N$1:$U$500, MATCH(1, ('Cost Data'!$B$1:$B$500 = $Q97) * ('Cost Data'!$C$1:$C$500 = $R97), 0), MATCH($C97, 'Cost Data'!$N$12:$U$12, 0)), 0)</f>
        <v>0</v>
      </c>
      <c r="AF97" s="11" t="str">
        <f t="shared" si="50"/>
        <v>Humboldt Bay</v>
      </c>
      <c r="AG97" s="11" cm="1">
        <f t="array" aca="1" ref="AG97" ca="1">INDEX('Cost Scenario Settings'!$D$32:$L$101, MATCH(1, ('Cost Scenario Settings'!$C$32:$C$101 = $B97) * ('Cost Scenario Settings'!$B$32:$B$101 = AF97), 0), MATCH($C97, 'Cost Scenario Settings'!$D$31:$L$31, 0))</f>
        <v>0</v>
      </c>
      <c r="AH97" s="4" cm="1">
        <f t="array" aca="1" ref="AH97" ca="1">IFERROR(INDEX('Build Scenarios'!$D$1:$O$510, MATCH(1, ('Build Scenarios'!$C$1:$C$510= $C97) * ('Build Scenarios'!$B$1:$B$510 = $AF97), 0), MATCH(AH$12, 'Build Scenarios'!$D$5:$O$5, 0))
* INDEX('Cost Data'!$N$1:$U$500, MATCH(1, ('Cost Data'!$B$1:$B$500 = $AF97) * ('Cost Data'!$C$1:$C$500 = $AG97), 0), MATCH($C97, 'Cost Data'!$N$12:$U$12, 0)), 0)</f>
        <v>0</v>
      </c>
      <c r="AI97" s="4" cm="1">
        <f t="array" aca="1" ref="AI97" ca="1">IFERROR(INDEX('Build Scenarios'!$D$1:$O$510, MATCH(1, ('Build Scenarios'!$C$1:$C$510= $C97) * ('Build Scenarios'!$B$1:$B$510 = $AF97), 0), MATCH(AI$12, 'Build Scenarios'!$D$5:$O$5, 0))
* INDEX('Cost Data'!$N$1:$U$500, MATCH(1, ('Cost Data'!$B$1:$B$500 = $AF97) * ('Cost Data'!$C$1:$C$500 = $AG97), 0), MATCH($C97, 'Cost Data'!$N$12:$U$12, 0)), 0)</f>
        <v>0</v>
      </c>
      <c r="AJ97" s="4" cm="1">
        <f t="array" aca="1" ref="AJ97" ca="1">IFERROR(INDEX('Build Scenarios'!$D$1:$O$510, MATCH(1, ('Build Scenarios'!$C$1:$C$510= $C97) * ('Build Scenarios'!$B$1:$B$510 = $AF97), 0), MATCH(AJ$12, 'Build Scenarios'!$D$5:$O$5, 0))
* INDEX('Cost Data'!$N$1:$U$500, MATCH(1, ('Cost Data'!$B$1:$B$500 = $AF97) * ('Cost Data'!$C$1:$C$500 = $AG97), 0), MATCH($C97, 'Cost Data'!$N$12:$U$12, 0)), 0)</f>
        <v>0</v>
      </c>
      <c r="AK97" s="4" cm="1">
        <f t="array" aca="1" ref="AK97" ca="1">IFERROR(INDEX('Build Scenarios'!$D$1:$O$510, MATCH(1, ('Build Scenarios'!$C$1:$C$510= $C97) * ('Build Scenarios'!$B$1:$B$510 = $AF97), 0), MATCH(AK$12, 'Build Scenarios'!$D$5:$O$5, 0))
* INDEX('Cost Data'!$N$1:$U$500, MATCH(1, ('Cost Data'!$B$1:$B$500 = $AF97) * ('Cost Data'!$C$1:$C$500 = $AG97), 0), MATCH($C97, 'Cost Data'!$N$12:$U$12, 0)), 0)</f>
        <v>0</v>
      </c>
      <c r="AL97" s="4" cm="1">
        <f t="array" aca="1" ref="AL97" ca="1">IFERROR(INDEX('Build Scenarios'!$D$1:$O$510, MATCH(1, ('Build Scenarios'!$C$1:$C$510= $C97) * ('Build Scenarios'!$B$1:$B$510 = $AF97), 0), MATCH(AL$12, 'Build Scenarios'!$D$5:$O$5, 0))
* INDEX('Cost Data'!$N$1:$U$500, MATCH(1, ('Cost Data'!$B$1:$B$500 = $AF97) * ('Cost Data'!$C$1:$C$500 = $AG97), 0), MATCH($C97, 'Cost Data'!$N$12:$U$12, 0)), 0)</f>
        <v>0</v>
      </c>
      <c r="AM97" s="4" cm="1">
        <f t="array" aca="1" ref="AM97" ca="1">IFERROR(INDEX('Build Scenarios'!$D$1:$O$510, MATCH(1, ('Build Scenarios'!$C$1:$C$510= $C97) * ('Build Scenarios'!$B$1:$B$510 = $AF97), 0), MATCH(AM$12, 'Build Scenarios'!$D$5:$O$5, 0))
* INDEX('Cost Data'!$N$1:$U$500, MATCH(1, ('Cost Data'!$B$1:$B$500 = $AF97) * ('Cost Data'!$C$1:$C$500 = $AG97), 0), MATCH($C97, 'Cost Data'!$N$12:$U$12, 0)), 0)</f>
        <v>0</v>
      </c>
      <c r="AN97" s="4" cm="1">
        <f t="array" aca="1" ref="AN97" ca="1">IFERROR(INDEX('Build Scenarios'!$D$1:$O$510, MATCH(1, ('Build Scenarios'!$C$1:$C$510= $C97) * ('Build Scenarios'!$B$1:$B$510 = $AF97), 0), MATCH(AN$12, 'Build Scenarios'!$D$5:$O$5, 0))
* INDEX('Cost Data'!$N$1:$U$500, MATCH(1, ('Cost Data'!$B$1:$B$500 = $AF97) * ('Cost Data'!$C$1:$C$500 = $AG97), 0), MATCH($C97, 'Cost Data'!$N$12:$U$12, 0)), 0)</f>
        <v>0</v>
      </c>
      <c r="AO97" s="4" cm="1">
        <f t="array" aca="1" ref="AO97" ca="1">IFERROR(INDEX('Build Scenarios'!$D$1:$O$510, MATCH(1, ('Build Scenarios'!$C$1:$C$510= $C97) * ('Build Scenarios'!$B$1:$B$510 = $AF97), 0), MATCH(AO$12, 'Build Scenarios'!$D$5:$O$5, 0))
* INDEX('Cost Data'!$N$1:$U$500, MATCH(1, ('Cost Data'!$B$1:$B$500 = $AF97) * ('Cost Data'!$C$1:$C$500 = $AG97), 0), MATCH($C97, 'Cost Data'!$N$12:$U$12, 0)), 0)</f>
        <v>0</v>
      </c>
      <c r="AP97" s="4" cm="1">
        <f t="array" aca="1" ref="AP97" ca="1">IFERROR(INDEX('Build Scenarios'!$D$1:$O$510, MATCH(1, ('Build Scenarios'!$C$1:$C$510= $C97) * ('Build Scenarios'!$B$1:$B$510 = $AF97), 0), MATCH(AP$12, 'Build Scenarios'!$D$5:$O$5, 0))
* INDEX('Cost Data'!$N$1:$U$500, MATCH(1, ('Cost Data'!$B$1:$B$500 = $AF97) * ('Cost Data'!$C$1:$C$500 = $AG97), 0), MATCH($C97, 'Cost Data'!$N$12:$U$12, 0)), 0)</f>
        <v>0</v>
      </c>
      <c r="AQ97" s="4" cm="1">
        <f t="array" aca="1" ref="AQ97" ca="1">IFERROR(INDEX('Build Scenarios'!$D$1:$O$510, MATCH(1, ('Build Scenarios'!$C$1:$C$510= $C97) * ('Build Scenarios'!$B$1:$B$510 = $AF97), 0), MATCH(AQ$12, 'Build Scenarios'!$D$5:$O$5, 0))
* INDEX('Cost Data'!$N$1:$U$500, MATCH(1, ('Cost Data'!$B$1:$B$500 = $AF97) * ('Cost Data'!$C$1:$C$500 = $AG97), 0), MATCH($C97, 'Cost Data'!$N$12:$U$12, 0)), 0)</f>
        <v>0</v>
      </c>
      <c r="AR97" s="4" cm="1">
        <f t="array" aca="1" ref="AR97" ca="1">IFERROR(INDEX('Build Scenarios'!$D$1:$O$510, MATCH(1, ('Build Scenarios'!$C$1:$C$510= $C97) * ('Build Scenarios'!$B$1:$B$510 = $AF97), 0), MATCH(AR$12, 'Build Scenarios'!$D$5:$O$5, 0))
* INDEX('Cost Data'!$N$1:$U$500, MATCH(1, ('Cost Data'!$B$1:$B$500 = $AF97) * ('Cost Data'!$C$1:$C$500 = $AG97), 0), MATCH($C97, 'Cost Data'!$N$12:$U$12, 0)), 0)</f>
        <v>0</v>
      </c>
      <c r="AS97" s="4" cm="1">
        <f t="array" aca="1" ref="AS97" ca="1">IFERROR(INDEX('Build Scenarios'!$D$1:$O$510, MATCH(1, ('Build Scenarios'!$C$1:$C$510= $C97) * ('Build Scenarios'!$B$1:$B$510 = $AF97), 0), MATCH(AS$12, 'Build Scenarios'!$D$5:$O$5, 0))
* INDEX('Cost Data'!$N$1:$U$500, MATCH(1, ('Cost Data'!$B$1:$B$500 = $AF97) * ('Cost Data'!$C$1:$C$500 = $AG97), 0), MATCH($C97, 'Cost Data'!$N$12:$U$12, 0)), 0)</f>
        <v>0</v>
      </c>
      <c r="AU97" s="11" t="str">
        <f t="shared" si="51"/>
        <v>Del Norte</v>
      </c>
      <c r="AV97" s="11" cm="1">
        <f t="array" aca="1" ref="AV97" ca="1">INDEX('Cost Scenario Settings'!$D$32:$L$101, MATCH(1, ('Cost Scenario Settings'!$C$32:$C$101 = $B97) * ('Cost Scenario Settings'!$B$32:$B$101 = AU97), 0), MATCH($C97, 'Cost Scenario Settings'!$D$31:$L$31, 0))</f>
        <v>0</v>
      </c>
      <c r="AW97" s="4" cm="1">
        <f t="array" aca="1" ref="AW97" ca="1">IFERROR(INDEX('Build Scenarios'!$D$1:$O$510, MATCH(1, ('Build Scenarios'!$C$1:$C$510= $C97) * ('Build Scenarios'!$B$1:$B$510 = $AU97), 0), MATCH(AW$12, 'Build Scenarios'!$D$5:$O$5, 0))
* INDEX('Cost Data'!$N$1:$U$500, MATCH(1, ('Cost Data'!$B$1:$B$500 = $AU97) * ('Cost Data'!$C$1:$C$500 = $AV97), 0), MATCH($C97, 'Cost Data'!$N$12:$U$12, 0)), 0)</f>
        <v>0</v>
      </c>
      <c r="AX97" s="4" cm="1">
        <f t="array" aca="1" ref="AX97" ca="1">IFERROR(INDEX('Build Scenarios'!$D$1:$O$510, MATCH(1, ('Build Scenarios'!$C$1:$C$510= $C97) * ('Build Scenarios'!$B$1:$B$510 = $AU97), 0), MATCH(AX$12, 'Build Scenarios'!$D$5:$O$5, 0))
* INDEX('Cost Data'!$N$1:$U$500, MATCH(1, ('Cost Data'!$B$1:$B$500 = $AU97) * ('Cost Data'!$C$1:$C$500 = $AV97), 0), MATCH($C97, 'Cost Data'!$N$12:$U$12, 0)), 0)</f>
        <v>0</v>
      </c>
      <c r="AY97" s="4" cm="1">
        <f t="array" aca="1" ref="AY97" ca="1">IFERROR(INDEX('Build Scenarios'!$D$1:$O$510, MATCH(1, ('Build Scenarios'!$C$1:$C$510= $C97) * ('Build Scenarios'!$B$1:$B$510 = $AU97), 0), MATCH(AY$12, 'Build Scenarios'!$D$5:$O$5, 0))
* INDEX('Cost Data'!$N$1:$U$500, MATCH(1, ('Cost Data'!$B$1:$B$500 = $AU97) * ('Cost Data'!$C$1:$C$500 = $AV97), 0), MATCH($C97, 'Cost Data'!$N$12:$U$12, 0)), 0)</f>
        <v>0</v>
      </c>
      <c r="AZ97" s="4" cm="1">
        <f t="array" aca="1" ref="AZ97" ca="1">IFERROR(INDEX('Build Scenarios'!$D$1:$O$510, MATCH(1, ('Build Scenarios'!$C$1:$C$510= $C97) * ('Build Scenarios'!$B$1:$B$510 = $AU97), 0), MATCH(AZ$12, 'Build Scenarios'!$D$5:$O$5, 0))
* INDEX('Cost Data'!$N$1:$U$500, MATCH(1, ('Cost Data'!$B$1:$B$500 = $AU97) * ('Cost Data'!$C$1:$C$500 = $AV97), 0), MATCH($C97, 'Cost Data'!$N$12:$U$12, 0)), 0)</f>
        <v>0</v>
      </c>
      <c r="BA97" s="4" cm="1">
        <f t="array" aca="1" ref="BA97" ca="1">IFERROR(INDEX('Build Scenarios'!$D$1:$O$510, MATCH(1, ('Build Scenarios'!$C$1:$C$510= $C97) * ('Build Scenarios'!$B$1:$B$510 = $AU97), 0), MATCH(BA$12, 'Build Scenarios'!$D$5:$O$5, 0))
* INDEX('Cost Data'!$N$1:$U$500, MATCH(1, ('Cost Data'!$B$1:$B$500 = $AU97) * ('Cost Data'!$C$1:$C$500 = $AV97), 0), MATCH($C97, 'Cost Data'!$N$12:$U$12, 0)), 0)</f>
        <v>0</v>
      </c>
      <c r="BB97" s="4" cm="1">
        <f t="array" aca="1" ref="BB97" ca="1">IFERROR(INDEX('Build Scenarios'!$D$1:$O$510, MATCH(1, ('Build Scenarios'!$C$1:$C$510= $C97) * ('Build Scenarios'!$B$1:$B$510 = $AU97), 0), MATCH(BB$12, 'Build Scenarios'!$D$5:$O$5, 0))
* INDEX('Cost Data'!$N$1:$U$500, MATCH(1, ('Cost Data'!$B$1:$B$500 = $AU97) * ('Cost Data'!$C$1:$C$500 = $AV97), 0), MATCH($C97, 'Cost Data'!$N$12:$U$12, 0)), 0)</f>
        <v>0</v>
      </c>
      <c r="BC97" s="4" cm="1">
        <f t="array" aca="1" ref="BC97" ca="1">IFERROR(INDEX('Build Scenarios'!$D$1:$O$510, MATCH(1, ('Build Scenarios'!$C$1:$C$510= $C97) * ('Build Scenarios'!$B$1:$B$510 = $AU97), 0), MATCH(BC$12, 'Build Scenarios'!$D$5:$O$5, 0))
* INDEX('Cost Data'!$N$1:$U$500, MATCH(1, ('Cost Data'!$B$1:$B$500 = $AU97) * ('Cost Data'!$C$1:$C$500 = $AV97), 0), MATCH($C97, 'Cost Data'!$N$12:$U$12, 0)), 0)</f>
        <v>0</v>
      </c>
      <c r="BD97" s="4" cm="1">
        <f t="array" aca="1" ref="BD97" ca="1">IFERROR(INDEX('Build Scenarios'!$D$1:$O$510, MATCH(1, ('Build Scenarios'!$C$1:$C$510= $C97) * ('Build Scenarios'!$B$1:$B$510 = $AU97), 0), MATCH(BD$12, 'Build Scenarios'!$D$5:$O$5, 0))
* INDEX('Cost Data'!$N$1:$U$500, MATCH(1, ('Cost Data'!$B$1:$B$500 = $AU97) * ('Cost Data'!$C$1:$C$500 = $AV97), 0), MATCH($C97, 'Cost Data'!$N$12:$U$12, 0)), 0)</f>
        <v>0</v>
      </c>
      <c r="BE97" s="4" cm="1">
        <f t="array" aca="1" ref="BE97" ca="1">IFERROR(INDEX('Build Scenarios'!$D$1:$O$510, MATCH(1, ('Build Scenarios'!$C$1:$C$510= $C97) * ('Build Scenarios'!$B$1:$B$510 = $AU97), 0), MATCH(BE$12, 'Build Scenarios'!$D$5:$O$5, 0))
* INDEX('Cost Data'!$N$1:$U$500, MATCH(1, ('Cost Data'!$B$1:$B$500 = $AU97) * ('Cost Data'!$C$1:$C$500 = $AV97), 0), MATCH($C97, 'Cost Data'!$N$12:$U$12, 0)), 0)</f>
        <v>0</v>
      </c>
      <c r="BF97" s="4" cm="1">
        <f t="array" aca="1" ref="BF97" ca="1">IFERROR(INDEX('Build Scenarios'!$D$1:$O$510, MATCH(1, ('Build Scenarios'!$C$1:$C$510= $C97) * ('Build Scenarios'!$B$1:$B$510 = $AU97), 0), MATCH(BF$12, 'Build Scenarios'!$D$5:$O$5, 0))
* INDEX('Cost Data'!$N$1:$U$500, MATCH(1, ('Cost Data'!$B$1:$B$500 = $AU97) * ('Cost Data'!$C$1:$C$500 = $AV97), 0), MATCH($C97, 'Cost Data'!$N$12:$U$12, 0)), 0)</f>
        <v>0</v>
      </c>
      <c r="BG97" s="4" cm="1">
        <f t="array" aca="1" ref="BG97" ca="1">IFERROR(INDEX('Build Scenarios'!$D$1:$O$510, MATCH(1, ('Build Scenarios'!$C$1:$C$510= $C97) * ('Build Scenarios'!$B$1:$B$510 = $AU97), 0), MATCH(BG$12, 'Build Scenarios'!$D$5:$O$5, 0))
* INDEX('Cost Data'!$N$1:$U$500, MATCH(1, ('Cost Data'!$B$1:$B$500 = $AU97) * ('Cost Data'!$C$1:$C$500 = $AV97), 0), MATCH($C97, 'Cost Data'!$N$12:$U$12, 0)), 0)</f>
        <v>0</v>
      </c>
      <c r="BH97" s="4" cm="1">
        <f t="array" aca="1" ref="BH97" ca="1">IFERROR(INDEX('Build Scenarios'!$D$1:$O$510, MATCH(1, ('Build Scenarios'!$C$1:$C$510= $C97) * ('Build Scenarios'!$B$1:$B$510 = $AU97), 0), MATCH(BH$12, 'Build Scenarios'!$D$5:$O$5, 0))
* INDEX('Cost Data'!$N$1:$U$500, MATCH(1, ('Cost Data'!$B$1:$B$500 = $AU97) * ('Cost Data'!$C$1:$C$500 = $AV97), 0), MATCH($C97, 'Cost Data'!$N$12:$U$12, 0)), 0)</f>
        <v>0</v>
      </c>
      <c r="BJ97" s="11" t="str">
        <f t="shared" si="52"/>
        <v>Cape Mendocino</v>
      </c>
      <c r="BK97" s="11" cm="1">
        <f t="array" aca="1" ref="BK97" ca="1">INDEX('Cost Scenario Settings'!$D$32:$L$101, MATCH(1, ('Cost Scenario Settings'!$C$32:$C$101 = $B97) * ('Cost Scenario Settings'!$B$32:$B$101 = BJ97), 0), MATCH($C97, 'Cost Scenario Settings'!$D$31:$L$31, 0))</f>
        <v>0</v>
      </c>
      <c r="BL97" s="4" cm="1">
        <f t="array" aca="1" ref="BL97" ca="1">IFERROR(INDEX('Build Scenarios'!$D$1:$O$510, MATCH(1, ('Build Scenarios'!$C$1:$C$510= $C97) * ('Build Scenarios'!$B$1:$B$510 = $BJ97), 0), MATCH(BL$12, 'Build Scenarios'!$D$5:$O$5, 0))
* INDEX('Cost Data'!$N$1:$U$500, MATCH(1, ('Cost Data'!$B$1:$B$500 = $BJ97) * ('Cost Data'!$C$1:$C$500 = $BK97), 0), MATCH($C97, 'Cost Data'!$N$12:$U$12, 0)), 0)</f>
        <v>0</v>
      </c>
      <c r="BM97" s="4" cm="1">
        <f t="array" aca="1" ref="BM97" ca="1">IFERROR(INDEX('Build Scenarios'!$D$1:$O$510, MATCH(1, ('Build Scenarios'!$C$1:$C$510= $C97) * ('Build Scenarios'!$B$1:$B$510 = $BJ97), 0), MATCH(BM$12, 'Build Scenarios'!$D$5:$O$5, 0))
* INDEX('Cost Data'!$N$1:$U$500, MATCH(1, ('Cost Data'!$B$1:$B$500 = $BJ97) * ('Cost Data'!$C$1:$C$500 = $BK97), 0), MATCH($C97, 'Cost Data'!$N$12:$U$12, 0)), 0)</f>
        <v>0</v>
      </c>
      <c r="BN97" s="4" cm="1">
        <f t="array" aca="1" ref="BN97" ca="1">IFERROR(INDEX('Build Scenarios'!$D$1:$O$510, MATCH(1, ('Build Scenarios'!$C$1:$C$510= $C97) * ('Build Scenarios'!$B$1:$B$510 = $BJ97), 0), MATCH(BN$12, 'Build Scenarios'!$D$5:$O$5, 0))
* INDEX('Cost Data'!$N$1:$U$500, MATCH(1, ('Cost Data'!$B$1:$B$500 = $BJ97) * ('Cost Data'!$C$1:$C$500 = $BK97), 0), MATCH($C97, 'Cost Data'!$N$12:$U$12, 0)), 0)</f>
        <v>0</v>
      </c>
      <c r="BO97" s="4" cm="1">
        <f t="array" aca="1" ref="BO97" ca="1">IFERROR(INDEX('Build Scenarios'!$D$1:$O$510, MATCH(1, ('Build Scenarios'!$C$1:$C$510= $C97) * ('Build Scenarios'!$B$1:$B$510 = $BJ97), 0), MATCH(BO$12, 'Build Scenarios'!$D$5:$O$5, 0))
* INDEX('Cost Data'!$N$1:$U$500, MATCH(1, ('Cost Data'!$B$1:$B$500 = $BJ97) * ('Cost Data'!$C$1:$C$500 = $BK97), 0), MATCH($C97, 'Cost Data'!$N$12:$U$12, 0)), 0)</f>
        <v>0</v>
      </c>
      <c r="BP97" s="4" cm="1">
        <f t="array" aca="1" ref="BP97" ca="1">IFERROR(INDEX('Build Scenarios'!$D$1:$O$510, MATCH(1, ('Build Scenarios'!$C$1:$C$510= $C97) * ('Build Scenarios'!$B$1:$B$510 = $BJ97), 0), MATCH(BP$12, 'Build Scenarios'!$D$5:$O$5, 0))
* INDEX('Cost Data'!$N$1:$U$500, MATCH(1, ('Cost Data'!$B$1:$B$500 = $BJ97) * ('Cost Data'!$C$1:$C$500 = $BK97), 0), MATCH($C97, 'Cost Data'!$N$12:$U$12, 0)), 0)</f>
        <v>0</v>
      </c>
      <c r="BQ97" s="4" cm="1">
        <f t="array" aca="1" ref="BQ97" ca="1">IFERROR(INDEX('Build Scenarios'!$D$1:$O$510, MATCH(1, ('Build Scenarios'!$C$1:$C$510= $C97) * ('Build Scenarios'!$B$1:$B$510 = $BJ97), 0), MATCH(BQ$12, 'Build Scenarios'!$D$5:$O$5, 0))
* INDEX('Cost Data'!$N$1:$U$500, MATCH(1, ('Cost Data'!$B$1:$B$500 = $BJ97) * ('Cost Data'!$C$1:$C$500 = $BK97), 0), MATCH($C97, 'Cost Data'!$N$12:$U$12, 0)), 0)</f>
        <v>0</v>
      </c>
      <c r="BR97" s="4" cm="1">
        <f t="array" aca="1" ref="BR97" ca="1">IFERROR(INDEX('Build Scenarios'!$D$1:$O$510, MATCH(1, ('Build Scenarios'!$C$1:$C$510= $C97) * ('Build Scenarios'!$B$1:$B$510 = $BJ97), 0), MATCH(BR$12, 'Build Scenarios'!$D$5:$O$5, 0))
* INDEX('Cost Data'!$N$1:$U$500, MATCH(1, ('Cost Data'!$B$1:$B$500 = $BJ97) * ('Cost Data'!$C$1:$C$500 = $BK97), 0), MATCH($C97, 'Cost Data'!$N$12:$U$12, 0)), 0)</f>
        <v>0</v>
      </c>
      <c r="BS97" s="4" cm="1">
        <f t="array" aca="1" ref="BS97" ca="1">IFERROR(INDEX('Build Scenarios'!$D$1:$O$510, MATCH(1, ('Build Scenarios'!$C$1:$C$510= $C97) * ('Build Scenarios'!$B$1:$B$510 = $BJ97), 0), MATCH(BS$12, 'Build Scenarios'!$D$5:$O$5, 0))
* INDEX('Cost Data'!$N$1:$U$500, MATCH(1, ('Cost Data'!$B$1:$B$500 = $BJ97) * ('Cost Data'!$C$1:$C$500 = $BK97), 0), MATCH($C97, 'Cost Data'!$N$12:$U$12, 0)), 0)</f>
        <v>0</v>
      </c>
      <c r="BT97" s="4" cm="1">
        <f t="array" aca="1" ref="BT97" ca="1">IFERROR(INDEX('Build Scenarios'!$D$1:$O$510, MATCH(1, ('Build Scenarios'!$C$1:$C$510= $C97) * ('Build Scenarios'!$B$1:$B$510 = $BJ97), 0), MATCH(BT$12, 'Build Scenarios'!$D$5:$O$5, 0))
* INDEX('Cost Data'!$N$1:$U$500, MATCH(1, ('Cost Data'!$B$1:$B$500 = $BJ97) * ('Cost Data'!$C$1:$C$500 = $BK97), 0), MATCH($C97, 'Cost Data'!$N$12:$U$12, 0)), 0)</f>
        <v>0</v>
      </c>
      <c r="BU97" s="4" cm="1">
        <f t="array" aca="1" ref="BU97" ca="1">IFERROR(INDEX('Build Scenarios'!$D$1:$O$510, MATCH(1, ('Build Scenarios'!$C$1:$C$510= $C97) * ('Build Scenarios'!$B$1:$B$510 = $BJ97), 0), MATCH(BU$12, 'Build Scenarios'!$D$5:$O$5, 0))
* INDEX('Cost Data'!$N$1:$U$500, MATCH(1, ('Cost Data'!$B$1:$B$500 = $BJ97) * ('Cost Data'!$C$1:$C$500 = $BK97), 0), MATCH($C97, 'Cost Data'!$N$12:$U$12, 0)), 0)</f>
        <v>0</v>
      </c>
      <c r="BV97" s="4" cm="1">
        <f t="array" aca="1" ref="BV97" ca="1">IFERROR(INDEX('Build Scenarios'!$D$1:$O$510, MATCH(1, ('Build Scenarios'!$C$1:$C$510= $C97) * ('Build Scenarios'!$B$1:$B$510 = $BJ97), 0), MATCH(BV$12, 'Build Scenarios'!$D$5:$O$5, 0))
* INDEX('Cost Data'!$N$1:$U$500, MATCH(1, ('Cost Data'!$B$1:$B$500 = $BJ97) * ('Cost Data'!$C$1:$C$500 = $BK97), 0), MATCH($C97, 'Cost Data'!$N$12:$U$12, 0)), 0)</f>
        <v>0</v>
      </c>
      <c r="BW97" s="4" cm="1">
        <f t="array" aca="1" ref="BW97" ca="1">IFERROR(INDEX('Build Scenarios'!$D$1:$O$510, MATCH(1, ('Build Scenarios'!$C$1:$C$510= $C97) * ('Build Scenarios'!$B$1:$B$510 = $BJ97), 0), MATCH(BW$12, 'Build Scenarios'!$D$5:$O$5, 0))
* INDEX('Cost Data'!$N$1:$U$500, MATCH(1, ('Cost Data'!$B$1:$B$500 = $BJ97) * ('Cost Data'!$C$1:$C$500 = $BK97), 0), MATCH($C97, 'Cost Data'!$N$12:$U$12, 0)), 0)</f>
        <v>0</v>
      </c>
    </row>
    <row r="98" spans="2:75" x14ac:dyDescent="0.2">
      <c r="B98" s="11">
        <f t="shared" ca="1" si="48"/>
        <v>0</v>
      </c>
      <c r="C98" s="8" t="s">
        <v>61</v>
      </c>
      <c r="D98" s="4">
        <f t="shared" ca="1" si="47"/>
        <v>0</v>
      </c>
      <c r="E98" s="4">
        <f t="shared" ca="1" si="47"/>
        <v>0</v>
      </c>
      <c r="F98" s="4">
        <f t="shared" ca="1" si="47"/>
        <v>0</v>
      </c>
      <c r="G98" s="4">
        <f t="shared" ca="1" si="47"/>
        <v>0</v>
      </c>
      <c r="H98" s="4">
        <f t="shared" ca="1" si="47"/>
        <v>0</v>
      </c>
      <c r="I98" s="4">
        <f t="shared" ca="1" si="47"/>
        <v>0</v>
      </c>
      <c r="J98" s="4">
        <f t="shared" ca="1" si="47"/>
        <v>0</v>
      </c>
      <c r="K98" s="4">
        <f t="shared" ca="1" si="47"/>
        <v>0</v>
      </c>
      <c r="L98" s="4">
        <f t="shared" ca="1" si="47"/>
        <v>0</v>
      </c>
      <c r="M98" s="4">
        <f t="shared" ca="1" si="47"/>
        <v>0</v>
      </c>
      <c r="N98" s="4">
        <f t="shared" ca="1" si="47"/>
        <v>0</v>
      </c>
      <c r="O98" s="4">
        <f t="shared" ca="1" si="47"/>
        <v>0</v>
      </c>
      <c r="Q98" s="11" t="str">
        <f t="shared" si="49"/>
        <v>Morro Bay</v>
      </c>
      <c r="R98" s="11" cm="1">
        <f t="array" aca="1" ref="R98" ca="1">INDEX('Cost Scenario Settings'!$D$32:$L$101, MATCH(1, ('Cost Scenario Settings'!$C$32:$C$101 = $B98) * ('Cost Scenario Settings'!$B$32:$B$101 = Q98), 0), MATCH($C98, 'Cost Scenario Settings'!$D$31:$L$31, 0))</f>
        <v>0</v>
      </c>
      <c r="S98" s="4" cm="1">
        <f t="array" aca="1" ref="S98" ca="1">IFERROR(INDEX('Build Scenarios'!$D$1:$O$510, MATCH(1, ('Build Scenarios'!$C$1:$C$510= $C98) * ('Build Scenarios'!$B$1:$B$510 = $Q98), 0), MATCH(S$12, 'Build Scenarios'!$D$5:$O$5, 0))
* INDEX('Cost Data'!$N$1:$U$500, MATCH(1, ('Cost Data'!$B$1:$B$500 = $Q98) * ('Cost Data'!$C$1:$C$500 = $R98), 0), MATCH($C98, 'Cost Data'!$N$12:$U$12, 0)), 0)</f>
        <v>0</v>
      </c>
      <c r="T98" s="4" cm="1">
        <f t="array" aca="1" ref="T98" ca="1">IFERROR(INDEX('Build Scenarios'!$D$1:$O$510, MATCH(1, ('Build Scenarios'!$C$1:$C$510= $C98) * ('Build Scenarios'!$B$1:$B$510 = $Q98), 0), MATCH(T$12, 'Build Scenarios'!$D$5:$O$5, 0))
* INDEX('Cost Data'!$N$1:$U$500, MATCH(1, ('Cost Data'!$B$1:$B$500 = $Q98) * ('Cost Data'!$C$1:$C$500 = $R98), 0), MATCH($C98, 'Cost Data'!$N$12:$U$12, 0)), 0)</f>
        <v>0</v>
      </c>
      <c r="U98" s="4" cm="1">
        <f t="array" aca="1" ref="U98" ca="1">IFERROR(INDEX('Build Scenarios'!$D$1:$O$510, MATCH(1, ('Build Scenarios'!$C$1:$C$510= $C98) * ('Build Scenarios'!$B$1:$B$510 = $Q98), 0), MATCH(U$12, 'Build Scenarios'!$D$5:$O$5, 0))
* INDEX('Cost Data'!$N$1:$U$500, MATCH(1, ('Cost Data'!$B$1:$B$500 = $Q98) * ('Cost Data'!$C$1:$C$500 = $R98), 0), MATCH($C98, 'Cost Data'!$N$12:$U$12, 0)), 0)</f>
        <v>0</v>
      </c>
      <c r="V98" s="4" cm="1">
        <f t="array" aca="1" ref="V98" ca="1">IFERROR(INDEX('Build Scenarios'!$D$1:$O$510, MATCH(1, ('Build Scenarios'!$C$1:$C$510= $C98) * ('Build Scenarios'!$B$1:$B$510 = $Q98), 0), MATCH(V$12, 'Build Scenarios'!$D$5:$O$5, 0))
* INDEX('Cost Data'!$N$1:$U$500, MATCH(1, ('Cost Data'!$B$1:$B$500 = $Q98) * ('Cost Data'!$C$1:$C$500 = $R98), 0), MATCH($C98, 'Cost Data'!$N$12:$U$12, 0)), 0)</f>
        <v>0</v>
      </c>
      <c r="W98" s="4" cm="1">
        <f t="array" aca="1" ref="W98" ca="1">IFERROR(INDEX('Build Scenarios'!$D$1:$O$510, MATCH(1, ('Build Scenarios'!$C$1:$C$510= $C98) * ('Build Scenarios'!$B$1:$B$510 = $Q98), 0), MATCH(W$12, 'Build Scenarios'!$D$5:$O$5, 0))
* INDEX('Cost Data'!$N$1:$U$500, MATCH(1, ('Cost Data'!$B$1:$B$500 = $Q98) * ('Cost Data'!$C$1:$C$500 = $R98), 0), MATCH($C98, 'Cost Data'!$N$12:$U$12, 0)), 0)</f>
        <v>0</v>
      </c>
      <c r="X98" s="4" cm="1">
        <f t="array" aca="1" ref="X98" ca="1">IFERROR(INDEX('Build Scenarios'!$D$1:$O$510, MATCH(1, ('Build Scenarios'!$C$1:$C$510= $C98) * ('Build Scenarios'!$B$1:$B$510 = $Q98), 0), MATCH(X$12, 'Build Scenarios'!$D$5:$O$5, 0))
* INDEX('Cost Data'!$N$1:$U$500, MATCH(1, ('Cost Data'!$B$1:$B$500 = $Q98) * ('Cost Data'!$C$1:$C$500 = $R98), 0), MATCH($C98, 'Cost Data'!$N$12:$U$12, 0)), 0)</f>
        <v>0</v>
      </c>
      <c r="Y98" s="4" cm="1">
        <f t="array" aca="1" ref="Y98" ca="1">IFERROR(INDEX('Build Scenarios'!$D$1:$O$510, MATCH(1, ('Build Scenarios'!$C$1:$C$510= $C98) * ('Build Scenarios'!$B$1:$B$510 = $Q98), 0), MATCH(Y$12, 'Build Scenarios'!$D$5:$O$5, 0))
* INDEX('Cost Data'!$N$1:$U$500, MATCH(1, ('Cost Data'!$B$1:$B$500 = $Q98) * ('Cost Data'!$C$1:$C$500 = $R98), 0), MATCH($C98, 'Cost Data'!$N$12:$U$12, 0)), 0)</f>
        <v>0</v>
      </c>
      <c r="Z98" s="4" cm="1">
        <f t="array" aca="1" ref="Z98" ca="1">IFERROR(INDEX('Build Scenarios'!$D$1:$O$510, MATCH(1, ('Build Scenarios'!$C$1:$C$510= $C98) * ('Build Scenarios'!$B$1:$B$510 = $Q98), 0), MATCH(Z$12, 'Build Scenarios'!$D$5:$O$5, 0))
* INDEX('Cost Data'!$N$1:$U$500, MATCH(1, ('Cost Data'!$B$1:$B$500 = $Q98) * ('Cost Data'!$C$1:$C$500 = $R98), 0), MATCH($C98, 'Cost Data'!$N$12:$U$12, 0)), 0)</f>
        <v>0</v>
      </c>
      <c r="AA98" s="4" cm="1">
        <f t="array" aca="1" ref="AA98" ca="1">IFERROR(INDEX('Build Scenarios'!$D$1:$O$510, MATCH(1, ('Build Scenarios'!$C$1:$C$510= $C98) * ('Build Scenarios'!$B$1:$B$510 = $Q98), 0), MATCH(AA$12, 'Build Scenarios'!$D$5:$O$5, 0))
* INDEX('Cost Data'!$N$1:$U$500, MATCH(1, ('Cost Data'!$B$1:$B$500 = $Q98) * ('Cost Data'!$C$1:$C$500 = $R98), 0), MATCH($C98, 'Cost Data'!$N$12:$U$12, 0)), 0)</f>
        <v>0</v>
      </c>
      <c r="AB98" s="4" cm="1">
        <f t="array" aca="1" ref="AB98" ca="1">IFERROR(INDEX('Build Scenarios'!$D$1:$O$510, MATCH(1, ('Build Scenarios'!$C$1:$C$510= $C98) * ('Build Scenarios'!$B$1:$B$510 = $Q98), 0), MATCH(AB$12, 'Build Scenarios'!$D$5:$O$5, 0))
* INDEX('Cost Data'!$N$1:$U$500, MATCH(1, ('Cost Data'!$B$1:$B$500 = $Q98) * ('Cost Data'!$C$1:$C$500 = $R98), 0), MATCH($C98, 'Cost Data'!$N$12:$U$12, 0)), 0)</f>
        <v>0</v>
      </c>
      <c r="AC98" s="4" cm="1">
        <f t="array" aca="1" ref="AC98" ca="1">IFERROR(INDEX('Build Scenarios'!$D$1:$O$510, MATCH(1, ('Build Scenarios'!$C$1:$C$510= $C98) * ('Build Scenarios'!$B$1:$B$510 = $Q98), 0), MATCH(AC$12, 'Build Scenarios'!$D$5:$O$5, 0))
* INDEX('Cost Data'!$N$1:$U$500, MATCH(1, ('Cost Data'!$B$1:$B$500 = $Q98) * ('Cost Data'!$C$1:$C$500 = $R98), 0), MATCH($C98, 'Cost Data'!$N$12:$U$12, 0)), 0)</f>
        <v>0</v>
      </c>
      <c r="AD98" s="4" cm="1">
        <f t="array" aca="1" ref="AD98" ca="1">IFERROR(INDEX('Build Scenarios'!$D$1:$O$510, MATCH(1, ('Build Scenarios'!$C$1:$C$510= $C98) * ('Build Scenarios'!$B$1:$B$510 = $Q98), 0), MATCH(AD$12, 'Build Scenarios'!$D$5:$O$5, 0))
* INDEX('Cost Data'!$N$1:$U$500, MATCH(1, ('Cost Data'!$B$1:$B$500 = $Q98) * ('Cost Data'!$C$1:$C$500 = $R98), 0), MATCH($C98, 'Cost Data'!$N$12:$U$12, 0)), 0)</f>
        <v>0</v>
      </c>
      <c r="AF98" s="11" t="str">
        <f t="shared" si="50"/>
        <v>Humboldt Bay</v>
      </c>
      <c r="AG98" s="11" cm="1">
        <f t="array" aca="1" ref="AG98" ca="1">INDEX('Cost Scenario Settings'!$D$32:$L$101, MATCH(1, ('Cost Scenario Settings'!$C$32:$C$101 = $B98) * ('Cost Scenario Settings'!$B$32:$B$101 = AF98), 0), MATCH($C98, 'Cost Scenario Settings'!$D$31:$L$31, 0))</f>
        <v>0</v>
      </c>
      <c r="AH98" s="4" cm="1">
        <f t="array" aca="1" ref="AH98" ca="1">IFERROR(INDEX('Build Scenarios'!$D$1:$O$510, MATCH(1, ('Build Scenarios'!$C$1:$C$510= $C98) * ('Build Scenarios'!$B$1:$B$510 = $AF98), 0), MATCH(AH$12, 'Build Scenarios'!$D$5:$O$5, 0))
* INDEX('Cost Data'!$N$1:$U$500, MATCH(1, ('Cost Data'!$B$1:$B$500 = $AF98) * ('Cost Data'!$C$1:$C$500 = $AG98), 0), MATCH($C98, 'Cost Data'!$N$12:$U$12, 0)), 0)</f>
        <v>0</v>
      </c>
      <c r="AI98" s="4" cm="1">
        <f t="array" aca="1" ref="AI98" ca="1">IFERROR(INDEX('Build Scenarios'!$D$1:$O$510, MATCH(1, ('Build Scenarios'!$C$1:$C$510= $C98) * ('Build Scenarios'!$B$1:$B$510 = $AF98), 0), MATCH(AI$12, 'Build Scenarios'!$D$5:$O$5, 0))
* INDEX('Cost Data'!$N$1:$U$500, MATCH(1, ('Cost Data'!$B$1:$B$500 = $AF98) * ('Cost Data'!$C$1:$C$500 = $AG98), 0), MATCH($C98, 'Cost Data'!$N$12:$U$12, 0)), 0)</f>
        <v>0</v>
      </c>
      <c r="AJ98" s="4" cm="1">
        <f t="array" aca="1" ref="AJ98" ca="1">IFERROR(INDEX('Build Scenarios'!$D$1:$O$510, MATCH(1, ('Build Scenarios'!$C$1:$C$510= $C98) * ('Build Scenarios'!$B$1:$B$510 = $AF98), 0), MATCH(AJ$12, 'Build Scenarios'!$D$5:$O$5, 0))
* INDEX('Cost Data'!$N$1:$U$500, MATCH(1, ('Cost Data'!$B$1:$B$500 = $AF98) * ('Cost Data'!$C$1:$C$500 = $AG98), 0), MATCH($C98, 'Cost Data'!$N$12:$U$12, 0)), 0)</f>
        <v>0</v>
      </c>
      <c r="AK98" s="4" cm="1">
        <f t="array" aca="1" ref="AK98" ca="1">IFERROR(INDEX('Build Scenarios'!$D$1:$O$510, MATCH(1, ('Build Scenarios'!$C$1:$C$510= $C98) * ('Build Scenarios'!$B$1:$B$510 = $AF98), 0), MATCH(AK$12, 'Build Scenarios'!$D$5:$O$5, 0))
* INDEX('Cost Data'!$N$1:$U$500, MATCH(1, ('Cost Data'!$B$1:$B$500 = $AF98) * ('Cost Data'!$C$1:$C$500 = $AG98), 0), MATCH($C98, 'Cost Data'!$N$12:$U$12, 0)), 0)</f>
        <v>0</v>
      </c>
      <c r="AL98" s="4" cm="1">
        <f t="array" aca="1" ref="AL98" ca="1">IFERROR(INDEX('Build Scenarios'!$D$1:$O$510, MATCH(1, ('Build Scenarios'!$C$1:$C$510= $C98) * ('Build Scenarios'!$B$1:$B$510 = $AF98), 0), MATCH(AL$12, 'Build Scenarios'!$D$5:$O$5, 0))
* INDEX('Cost Data'!$N$1:$U$500, MATCH(1, ('Cost Data'!$B$1:$B$500 = $AF98) * ('Cost Data'!$C$1:$C$500 = $AG98), 0), MATCH($C98, 'Cost Data'!$N$12:$U$12, 0)), 0)</f>
        <v>0</v>
      </c>
      <c r="AM98" s="4" cm="1">
        <f t="array" aca="1" ref="AM98" ca="1">IFERROR(INDEX('Build Scenarios'!$D$1:$O$510, MATCH(1, ('Build Scenarios'!$C$1:$C$510= $C98) * ('Build Scenarios'!$B$1:$B$510 = $AF98), 0), MATCH(AM$12, 'Build Scenarios'!$D$5:$O$5, 0))
* INDEX('Cost Data'!$N$1:$U$500, MATCH(1, ('Cost Data'!$B$1:$B$500 = $AF98) * ('Cost Data'!$C$1:$C$500 = $AG98), 0), MATCH($C98, 'Cost Data'!$N$12:$U$12, 0)), 0)</f>
        <v>0</v>
      </c>
      <c r="AN98" s="4" cm="1">
        <f t="array" aca="1" ref="AN98" ca="1">IFERROR(INDEX('Build Scenarios'!$D$1:$O$510, MATCH(1, ('Build Scenarios'!$C$1:$C$510= $C98) * ('Build Scenarios'!$B$1:$B$510 = $AF98), 0), MATCH(AN$12, 'Build Scenarios'!$D$5:$O$5, 0))
* INDEX('Cost Data'!$N$1:$U$500, MATCH(1, ('Cost Data'!$B$1:$B$500 = $AF98) * ('Cost Data'!$C$1:$C$500 = $AG98), 0), MATCH($C98, 'Cost Data'!$N$12:$U$12, 0)), 0)</f>
        <v>0</v>
      </c>
      <c r="AO98" s="4" cm="1">
        <f t="array" aca="1" ref="AO98" ca="1">IFERROR(INDEX('Build Scenarios'!$D$1:$O$510, MATCH(1, ('Build Scenarios'!$C$1:$C$510= $C98) * ('Build Scenarios'!$B$1:$B$510 = $AF98), 0), MATCH(AO$12, 'Build Scenarios'!$D$5:$O$5, 0))
* INDEX('Cost Data'!$N$1:$U$500, MATCH(1, ('Cost Data'!$B$1:$B$500 = $AF98) * ('Cost Data'!$C$1:$C$500 = $AG98), 0), MATCH($C98, 'Cost Data'!$N$12:$U$12, 0)), 0)</f>
        <v>0</v>
      </c>
      <c r="AP98" s="4" cm="1">
        <f t="array" aca="1" ref="AP98" ca="1">IFERROR(INDEX('Build Scenarios'!$D$1:$O$510, MATCH(1, ('Build Scenarios'!$C$1:$C$510= $C98) * ('Build Scenarios'!$B$1:$B$510 = $AF98), 0), MATCH(AP$12, 'Build Scenarios'!$D$5:$O$5, 0))
* INDEX('Cost Data'!$N$1:$U$500, MATCH(1, ('Cost Data'!$B$1:$B$500 = $AF98) * ('Cost Data'!$C$1:$C$500 = $AG98), 0), MATCH($C98, 'Cost Data'!$N$12:$U$12, 0)), 0)</f>
        <v>0</v>
      </c>
      <c r="AQ98" s="4" cm="1">
        <f t="array" aca="1" ref="AQ98" ca="1">IFERROR(INDEX('Build Scenarios'!$D$1:$O$510, MATCH(1, ('Build Scenarios'!$C$1:$C$510= $C98) * ('Build Scenarios'!$B$1:$B$510 = $AF98), 0), MATCH(AQ$12, 'Build Scenarios'!$D$5:$O$5, 0))
* INDEX('Cost Data'!$N$1:$U$500, MATCH(1, ('Cost Data'!$B$1:$B$500 = $AF98) * ('Cost Data'!$C$1:$C$500 = $AG98), 0), MATCH($C98, 'Cost Data'!$N$12:$U$12, 0)), 0)</f>
        <v>0</v>
      </c>
      <c r="AR98" s="4" cm="1">
        <f t="array" aca="1" ref="AR98" ca="1">IFERROR(INDEX('Build Scenarios'!$D$1:$O$510, MATCH(1, ('Build Scenarios'!$C$1:$C$510= $C98) * ('Build Scenarios'!$B$1:$B$510 = $AF98), 0), MATCH(AR$12, 'Build Scenarios'!$D$5:$O$5, 0))
* INDEX('Cost Data'!$N$1:$U$500, MATCH(1, ('Cost Data'!$B$1:$B$500 = $AF98) * ('Cost Data'!$C$1:$C$500 = $AG98), 0), MATCH($C98, 'Cost Data'!$N$12:$U$12, 0)), 0)</f>
        <v>0</v>
      </c>
      <c r="AS98" s="4" cm="1">
        <f t="array" aca="1" ref="AS98" ca="1">IFERROR(INDEX('Build Scenarios'!$D$1:$O$510, MATCH(1, ('Build Scenarios'!$C$1:$C$510= $C98) * ('Build Scenarios'!$B$1:$B$510 = $AF98), 0), MATCH(AS$12, 'Build Scenarios'!$D$5:$O$5, 0))
* INDEX('Cost Data'!$N$1:$U$500, MATCH(1, ('Cost Data'!$B$1:$B$500 = $AF98) * ('Cost Data'!$C$1:$C$500 = $AG98), 0), MATCH($C98, 'Cost Data'!$N$12:$U$12, 0)), 0)</f>
        <v>0</v>
      </c>
      <c r="AU98" s="11" t="str">
        <f t="shared" si="51"/>
        <v>Del Norte</v>
      </c>
      <c r="AV98" s="11" cm="1">
        <f t="array" aca="1" ref="AV98" ca="1">INDEX('Cost Scenario Settings'!$D$32:$L$101, MATCH(1, ('Cost Scenario Settings'!$C$32:$C$101 = $B98) * ('Cost Scenario Settings'!$B$32:$B$101 = AU98), 0), MATCH($C98, 'Cost Scenario Settings'!$D$31:$L$31, 0))</f>
        <v>0</v>
      </c>
      <c r="AW98" s="4" cm="1">
        <f t="array" aca="1" ref="AW98" ca="1">IFERROR(INDEX('Build Scenarios'!$D$1:$O$510, MATCH(1, ('Build Scenarios'!$C$1:$C$510= $C98) * ('Build Scenarios'!$B$1:$B$510 = $AU98), 0), MATCH(AW$12, 'Build Scenarios'!$D$5:$O$5, 0))
* INDEX('Cost Data'!$N$1:$U$500, MATCH(1, ('Cost Data'!$B$1:$B$500 = $AU98) * ('Cost Data'!$C$1:$C$500 = $AV98), 0), MATCH($C98, 'Cost Data'!$N$12:$U$12, 0)), 0)</f>
        <v>0</v>
      </c>
      <c r="AX98" s="4" cm="1">
        <f t="array" aca="1" ref="AX98" ca="1">IFERROR(INDEX('Build Scenarios'!$D$1:$O$510, MATCH(1, ('Build Scenarios'!$C$1:$C$510= $C98) * ('Build Scenarios'!$B$1:$B$510 = $AU98), 0), MATCH(AX$12, 'Build Scenarios'!$D$5:$O$5, 0))
* INDEX('Cost Data'!$N$1:$U$500, MATCH(1, ('Cost Data'!$B$1:$B$500 = $AU98) * ('Cost Data'!$C$1:$C$500 = $AV98), 0), MATCH($C98, 'Cost Data'!$N$12:$U$12, 0)), 0)</f>
        <v>0</v>
      </c>
      <c r="AY98" s="4" cm="1">
        <f t="array" aca="1" ref="AY98" ca="1">IFERROR(INDEX('Build Scenarios'!$D$1:$O$510, MATCH(1, ('Build Scenarios'!$C$1:$C$510= $C98) * ('Build Scenarios'!$B$1:$B$510 = $AU98), 0), MATCH(AY$12, 'Build Scenarios'!$D$5:$O$5, 0))
* INDEX('Cost Data'!$N$1:$U$500, MATCH(1, ('Cost Data'!$B$1:$B$500 = $AU98) * ('Cost Data'!$C$1:$C$500 = $AV98), 0), MATCH($C98, 'Cost Data'!$N$12:$U$12, 0)), 0)</f>
        <v>0</v>
      </c>
      <c r="AZ98" s="4" cm="1">
        <f t="array" aca="1" ref="AZ98" ca="1">IFERROR(INDEX('Build Scenarios'!$D$1:$O$510, MATCH(1, ('Build Scenarios'!$C$1:$C$510= $C98) * ('Build Scenarios'!$B$1:$B$510 = $AU98), 0), MATCH(AZ$12, 'Build Scenarios'!$D$5:$O$5, 0))
* INDEX('Cost Data'!$N$1:$U$500, MATCH(1, ('Cost Data'!$B$1:$B$500 = $AU98) * ('Cost Data'!$C$1:$C$500 = $AV98), 0), MATCH($C98, 'Cost Data'!$N$12:$U$12, 0)), 0)</f>
        <v>0</v>
      </c>
      <c r="BA98" s="4" cm="1">
        <f t="array" aca="1" ref="BA98" ca="1">IFERROR(INDEX('Build Scenarios'!$D$1:$O$510, MATCH(1, ('Build Scenarios'!$C$1:$C$510= $C98) * ('Build Scenarios'!$B$1:$B$510 = $AU98), 0), MATCH(BA$12, 'Build Scenarios'!$D$5:$O$5, 0))
* INDEX('Cost Data'!$N$1:$U$500, MATCH(1, ('Cost Data'!$B$1:$B$500 = $AU98) * ('Cost Data'!$C$1:$C$500 = $AV98), 0), MATCH($C98, 'Cost Data'!$N$12:$U$12, 0)), 0)</f>
        <v>0</v>
      </c>
      <c r="BB98" s="4" cm="1">
        <f t="array" aca="1" ref="BB98" ca="1">IFERROR(INDEX('Build Scenarios'!$D$1:$O$510, MATCH(1, ('Build Scenarios'!$C$1:$C$510= $C98) * ('Build Scenarios'!$B$1:$B$510 = $AU98), 0), MATCH(BB$12, 'Build Scenarios'!$D$5:$O$5, 0))
* INDEX('Cost Data'!$N$1:$U$500, MATCH(1, ('Cost Data'!$B$1:$B$500 = $AU98) * ('Cost Data'!$C$1:$C$500 = $AV98), 0), MATCH($C98, 'Cost Data'!$N$12:$U$12, 0)), 0)</f>
        <v>0</v>
      </c>
      <c r="BC98" s="4" cm="1">
        <f t="array" aca="1" ref="BC98" ca="1">IFERROR(INDEX('Build Scenarios'!$D$1:$O$510, MATCH(1, ('Build Scenarios'!$C$1:$C$510= $C98) * ('Build Scenarios'!$B$1:$B$510 = $AU98), 0), MATCH(BC$12, 'Build Scenarios'!$D$5:$O$5, 0))
* INDEX('Cost Data'!$N$1:$U$500, MATCH(1, ('Cost Data'!$B$1:$B$500 = $AU98) * ('Cost Data'!$C$1:$C$500 = $AV98), 0), MATCH($C98, 'Cost Data'!$N$12:$U$12, 0)), 0)</f>
        <v>0</v>
      </c>
      <c r="BD98" s="4" cm="1">
        <f t="array" aca="1" ref="BD98" ca="1">IFERROR(INDEX('Build Scenarios'!$D$1:$O$510, MATCH(1, ('Build Scenarios'!$C$1:$C$510= $C98) * ('Build Scenarios'!$B$1:$B$510 = $AU98), 0), MATCH(BD$12, 'Build Scenarios'!$D$5:$O$5, 0))
* INDEX('Cost Data'!$N$1:$U$500, MATCH(1, ('Cost Data'!$B$1:$B$500 = $AU98) * ('Cost Data'!$C$1:$C$500 = $AV98), 0), MATCH($C98, 'Cost Data'!$N$12:$U$12, 0)), 0)</f>
        <v>0</v>
      </c>
      <c r="BE98" s="4" cm="1">
        <f t="array" aca="1" ref="BE98" ca="1">IFERROR(INDEX('Build Scenarios'!$D$1:$O$510, MATCH(1, ('Build Scenarios'!$C$1:$C$510= $C98) * ('Build Scenarios'!$B$1:$B$510 = $AU98), 0), MATCH(BE$12, 'Build Scenarios'!$D$5:$O$5, 0))
* INDEX('Cost Data'!$N$1:$U$500, MATCH(1, ('Cost Data'!$B$1:$B$500 = $AU98) * ('Cost Data'!$C$1:$C$500 = $AV98), 0), MATCH($C98, 'Cost Data'!$N$12:$U$12, 0)), 0)</f>
        <v>0</v>
      </c>
      <c r="BF98" s="4" cm="1">
        <f t="array" aca="1" ref="BF98" ca="1">IFERROR(INDEX('Build Scenarios'!$D$1:$O$510, MATCH(1, ('Build Scenarios'!$C$1:$C$510= $C98) * ('Build Scenarios'!$B$1:$B$510 = $AU98), 0), MATCH(BF$12, 'Build Scenarios'!$D$5:$O$5, 0))
* INDEX('Cost Data'!$N$1:$U$500, MATCH(1, ('Cost Data'!$B$1:$B$500 = $AU98) * ('Cost Data'!$C$1:$C$500 = $AV98), 0), MATCH($C98, 'Cost Data'!$N$12:$U$12, 0)), 0)</f>
        <v>0</v>
      </c>
      <c r="BG98" s="4" cm="1">
        <f t="array" aca="1" ref="BG98" ca="1">IFERROR(INDEX('Build Scenarios'!$D$1:$O$510, MATCH(1, ('Build Scenarios'!$C$1:$C$510= $C98) * ('Build Scenarios'!$B$1:$B$510 = $AU98), 0), MATCH(BG$12, 'Build Scenarios'!$D$5:$O$5, 0))
* INDEX('Cost Data'!$N$1:$U$500, MATCH(1, ('Cost Data'!$B$1:$B$500 = $AU98) * ('Cost Data'!$C$1:$C$500 = $AV98), 0), MATCH($C98, 'Cost Data'!$N$12:$U$12, 0)), 0)</f>
        <v>0</v>
      </c>
      <c r="BH98" s="4" cm="1">
        <f t="array" aca="1" ref="BH98" ca="1">IFERROR(INDEX('Build Scenarios'!$D$1:$O$510, MATCH(1, ('Build Scenarios'!$C$1:$C$510= $C98) * ('Build Scenarios'!$B$1:$B$510 = $AU98), 0), MATCH(BH$12, 'Build Scenarios'!$D$5:$O$5, 0))
* INDEX('Cost Data'!$N$1:$U$500, MATCH(1, ('Cost Data'!$B$1:$B$500 = $AU98) * ('Cost Data'!$C$1:$C$500 = $AV98), 0), MATCH($C98, 'Cost Data'!$N$12:$U$12, 0)), 0)</f>
        <v>0</v>
      </c>
      <c r="BJ98" s="11" t="str">
        <f t="shared" si="52"/>
        <v>Cape Mendocino</v>
      </c>
      <c r="BK98" s="11" cm="1">
        <f t="array" aca="1" ref="BK98" ca="1">INDEX('Cost Scenario Settings'!$D$32:$L$101, MATCH(1, ('Cost Scenario Settings'!$C$32:$C$101 = $B98) * ('Cost Scenario Settings'!$B$32:$B$101 = BJ98), 0), MATCH($C98, 'Cost Scenario Settings'!$D$31:$L$31, 0))</f>
        <v>0</v>
      </c>
      <c r="BL98" s="4" cm="1">
        <f t="array" aca="1" ref="BL98" ca="1">IFERROR(INDEX('Build Scenarios'!$D$1:$O$510, MATCH(1, ('Build Scenarios'!$C$1:$C$510= $C98) * ('Build Scenarios'!$B$1:$B$510 = $BJ98), 0), MATCH(BL$12, 'Build Scenarios'!$D$5:$O$5, 0))
* INDEX('Cost Data'!$N$1:$U$500, MATCH(1, ('Cost Data'!$B$1:$B$500 = $BJ98) * ('Cost Data'!$C$1:$C$500 = $BK98), 0), MATCH($C98, 'Cost Data'!$N$12:$U$12, 0)), 0)</f>
        <v>0</v>
      </c>
      <c r="BM98" s="4" cm="1">
        <f t="array" aca="1" ref="BM98" ca="1">IFERROR(INDEX('Build Scenarios'!$D$1:$O$510, MATCH(1, ('Build Scenarios'!$C$1:$C$510= $C98) * ('Build Scenarios'!$B$1:$B$510 = $BJ98), 0), MATCH(BM$12, 'Build Scenarios'!$D$5:$O$5, 0))
* INDEX('Cost Data'!$N$1:$U$500, MATCH(1, ('Cost Data'!$B$1:$B$500 = $BJ98) * ('Cost Data'!$C$1:$C$500 = $BK98), 0), MATCH($C98, 'Cost Data'!$N$12:$U$12, 0)), 0)</f>
        <v>0</v>
      </c>
      <c r="BN98" s="4" cm="1">
        <f t="array" aca="1" ref="BN98" ca="1">IFERROR(INDEX('Build Scenarios'!$D$1:$O$510, MATCH(1, ('Build Scenarios'!$C$1:$C$510= $C98) * ('Build Scenarios'!$B$1:$B$510 = $BJ98), 0), MATCH(BN$12, 'Build Scenarios'!$D$5:$O$5, 0))
* INDEX('Cost Data'!$N$1:$U$500, MATCH(1, ('Cost Data'!$B$1:$B$500 = $BJ98) * ('Cost Data'!$C$1:$C$500 = $BK98), 0), MATCH($C98, 'Cost Data'!$N$12:$U$12, 0)), 0)</f>
        <v>0</v>
      </c>
      <c r="BO98" s="4" cm="1">
        <f t="array" aca="1" ref="BO98" ca="1">IFERROR(INDEX('Build Scenarios'!$D$1:$O$510, MATCH(1, ('Build Scenarios'!$C$1:$C$510= $C98) * ('Build Scenarios'!$B$1:$B$510 = $BJ98), 0), MATCH(BO$12, 'Build Scenarios'!$D$5:$O$5, 0))
* INDEX('Cost Data'!$N$1:$U$500, MATCH(1, ('Cost Data'!$B$1:$B$500 = $BJ98) * ('Cost Data'!$C$1:$C$500 = $BK98), 0), MATCH($C98, 'Cost Data'!$N$12:$U$12, 0)), 0)</f>
        <v>0</v>
      </c>
      <c r="BP98" s="4" cm="1">
        <f t="array" aca="1" ref="BP98" ca="1">IFERROR(INDEX('Build Scenarios'!$D$1:$O$510, MATCH(1, ('Build Scenarios'!$C$1:$C$510= $C98) * ('Build Scenarios'!$B$1:$B$510 = $BJ98), 0), MATCH(BP$12, 'Build Scenarios'!$D$5:$O$5, 0))
* INDEX('Cost Data'!$N$1:$U$500, MATCH(1, ('Cost Data'!$B$1:$B$500 = $BJ98) * ('Cost Data'!$C$1:$C$500 = $BK98), 0), MATCH($C98, 'Cost Data'!$N$12:$U$12, 0)), 0)</f>
        <v>0</v>
      </c>
      <c r="BQ98" s="4" cm="1">
        <f t="array" aca="1" ref="BQ98" ca="1">IFERROR(INDEX('Build Scenarios'!$D$1:$O$510, MATCH(1, ('Build Scenarios'!$C$1:$C$510= $C98) * ('Build Scenarios'!$B$1:$B$510 = $BJ98), 0), MATCH(BQ$12, 'Build Scenarios'!$D$5:$O$5, 0))
* INDEX('Cost Data'!$N$1:$U$500, MATCH(1, ('Cost Data'!$B$1:$B$500 = $BJ98) * ('Cost Data'!$C$1:$C$500 = $BK98), 0), MATCH($C98, 'Cost Data'!$N$12:$U$12, 0)), 0)</f>
        <v>0</v>
      </c>
      <c r="BR98" s="4" cm="1">
        <f t="array" aca="1" ref="BR98" ca="1">IFERROR(INDEX('Build Scenarios'!$D$1:$O$510, MATCH(1, ('Build Scenarios'!$C$1:$C$510= $C98) * ('Build Scenarios'!$B$1:$B$510 = $BJ98), 0), MATCH(BR$12, 'Build Scenarios'!$D$5:$O$5, 0))
* INDEX('Cost Data'!$N$1:$U$500, MATCH(1, ('Cost Data'!$B$1:$B$500 = $BJ98) * ('Cost Data'!$C$1:$C$500 = $BK98), 0), MATCH($C98, 'Cost Data'!$N$12:$U$12, 0)), 0)</f>
        <v>0</v>
      </c>
      <c r="BS98" s="4" cm="1">
        <f t="array" aca="1" ref="BS98" ca="1">IFERROR(INDEX('Build Scenarios'!$D$1:$O$510, MATCH(1, ('Build Scenarios'!$C$1:$C$510= $C98) * ('Build Scenarios'!$B$1:$B$510 = $BJ98), 0), MATCH(BS$12, 'Build Scenarios'!$D$5:$O$5, 0))
* INDEX('Cost Data'!$N$1:$U$500, MATCH(1, ('Cost Data'!$B$1:$B$500 = $BJ98) * ('Cost Data'!$C$1:$C$500 = $BK98), 0), MATCH($C98, 'Cost Data'!$N$12:$U$12, 0)), 0)</f>
        <v>0</v>
      </c>
      <c r="BT98" s="4" cm="1">
        <f t="array" aca="1" ref="BT98" ca="1">IFERROR(INDEX('Build Scenarios'!$D$1:$O$510, MATCH(1, ('Build Scenarios'!$C$1:$C$510= $C98) * ('Build Scenarios'!$B$1:$B$510 = $BJ98), 0), MATCH(BT$12, 'Build Scenarios'!$D$5:$O$5, 0))
* INDEX('Cost Data'!$N$1:$U$500, MATCH(1, ('Cost Data'!$B$1:$B$500 = $BJ98) * ('Cost Data'!$C$1:$C$500 = $BK98), 0), MATCH($C98, 'Cost Data'!$N$12:$U$12, 0)), 0)</f>
        <v>0</v>
      </c>
      <c r="BU98" s="4" cm="1">
        <f t="array" aca="1" ref="BU98" ca="1">IFERROR(INDEX('Build Scenarios'!$D$1:$O$510, MATCH(1, ('Build Scenarios'!$C$1:$C$510= $C98) * ('Build Scenarios'!$B$1:$B$510 = $BJ98), 0), MATCH(BU$12, 'Build Scenarios'!$D$5:$O$5, 0))
* INDEX('Cost Data'!$N$1:$U$500, MATCH(1, ('Cost Data'!$B$1:$B$500 = $BJ98) * ('Cost Data'!$C$1:$C$500 = $BK98), 0), MATCH($C98, 'Cost Data'!$N$12:$U$12, 0)), 0)</f>
        <v>0</v>
      </c>
      <c r="BV98" s="4" cm="1">
        <f t="array" aca="1" ref="BV98" ca="1">IFERROR(INDEX('Build Scenarios'!$D$1:$O$510, MATCH(1, ('Build Scenarios'!$C$1:$C$510= $C98) * ('Build Scenarios'!$B$1:$B$510 = $BJ98), 0), MATCH(BV$12, 'Build Scenarios'!$D$5:$O$5, 0))
* INDEX('Cost Data'!$N$1:$U$500, MATCH(1, ('Cost Data'!$B$1:$B$500 = $BJ98) * ('Cost Data'!$C$1:$C$500 = $BK98), 0), MATCH($C98, 'Cost Data'!$N$12:$U$12, 0)), 0)</f>
        <v>0</v>
      </c>
      <c r="BW98" s="4" cm="1">
        <f t="array" aca="1" ref="BW98" ca="1">IFERROR(INDEX('Build Scenarios'!$D$1:$O$510, MATCH(1, ('Build Scenarios'!$C$1:$C$510= $C98) * ('Build Scenarios'!$B$1:$B$510 = $BJ98), 0), MATCH(BW$12, 'Build Scenarios'!$D$5:$O$5, 0))
* INDEX('Cost Data'!$N$1:$U$500, MATCH(1, ('Cost Data'!$B$1:$B$500 = $BJ98) * ('Cost Data'!$C$1:$C$500 = $BK98), 0), MATCH($C98, 'Cost Data'!$N$12:$U$12, 0)), 0)</f>
        <v>0</v>
      </c>
    </row>
    <row r="99" spans="2:75" x14ac:dyDescent="0.2">
      <c r="B99" s="11">
        <f t="shared" ca="1" si="48"/>
        <v>0</v>
      </c>
      <c r="C99" s="8" t="s">
        <v>62</v>
      </c>
      <c r="D99" s="4">
        <f t="shared" ca="1" si="47"/>
        <v>0</v>
      </c>
      <c r="E99" s="4">
        <f t="shared" ca="1" si="47"/>
        <v>0</v>
      </c>
      <c r="F99" s="4">
        <f t="shared" ca="1" si="47"/>
        <v>0</v>
      </c>
      <c r="G99" s="4">
        <f t="shared" ca="1" si="47"/>
        <v>0</v>
      </c>
      <c r="H99" s="4">
        <f t="shared" ca="1" si="47"/>
        <v>0</v>
      </c>
      <c r="I99" s="4">
        <f t="shared" ca="1" si="47"/>
        <v>0</v>
      </c>
      <c r="J99" s="4">
        <f t="shared" ca="1" si="47"/>
        <v>0</v>
      </c>
      <c r="K99" s="4">
        <f t="shared" ca="1" si="47"/>
        <v>0</v>
      </c>
      <c r="L99" s="4">
        <f t="shared" ca="1" si="47"/>
        <v>0</v>
      </c>
      <c r="M99" s="4">
        <f t="shared" ca="1" si="47"/>
        <v>0</v>
      </c>
      <c r="N99" s="4">
        <f t="shared" ca="1" si="47"/>
        <v>0</v>
      </c>
      <c r="O99" s="4">
        <f t="shared" ca="1" si="47"/>
        <v>0</v>
      </c>
      <c r="Q99" s="11" t="str">
        <f t="shared" si="49"/>
        <v>Morro Bay</v>
      </c>
      <c r="R99" s="11" cm="1">
        <f t="array" aca="1" ref="R99" ca="1">INDEX('Cost Scenario Settings'!$D$32:$L$101, MATCH(1, ('Cost Scenario Settings'!$C$32:$C$101 = $B99) * ('Cost Scenario Settings'!$B$32:$B$101 = Q99), 0), MATCH($C99, 'Cost Scenario Settings'!$D$31:$L$31, 0))</f>
        <v>0</v>
      </c>
      <c r="S99" s="4" cm="1">
        <f t="array" aca="1" ref="S99" ca="1">IFERROR(INDEX('Build Scenarios'!$D$1:$O$510, MATCH(1, ('Build Scenarios'!$C$1:$C$510= $C99) * ('Build Scenarios'!$B$1:$B$510 = $Q99), 0), MATCH(S$12, 'Build Scenarios'!$D$5:$O$5, 0))
* INDEX('Cost Data'!$N$1:$U$500, MATCH(1, ('Cost Data'!$B$1:$B$500 = $Q99) * ('Cost Data'!$C$1:$C$500 = $R99), 0), MATCH($C99, 'Cost Data'!$N$12:$U$12, 0)), 0)</f>
        <v>0</v>
      </c>
      <c r="T99" s="4" cm="1">
        <f t="array" aca="1" ref="T99" ca="1">IFERROR(INDEX('Build Scenarios'!$D$1:$O$510, MATCH(1, ('Build Scenarios'!$C$1:$C$510= $C99) * ('Build Scenarios'!$B$1:$B$510 = $Q99), 0), MATCH(T$12, 'Build Scenarios'!$D$5:$O$5, 0))
* INDEX('Cost Data'!$N$1:$U$500, MATCH(1, ('Cost Data'!$B$1:$B$500 = $Q99) * ('Cost Data'!$C$1:$C$500 = $R99), 0), MATCH($C99, 'Cost Data'!$N$12:$U$12, 0)), 0)</f>
        <v>0</v>
      </c>
      <c r="U99" s="4" cm="1">
        <f t="array" aca="1" ref="U99" ca="1">IFERROR(INDEX('Build Scenarios'!$D$1:$O$510, MATCH(1, ('Build Scenarios'!$C$1:$C$510= $C99) * ('Build Scenarios'!$B$1:$B$510 = $Q99), 0), MATCH(U$12, 'Build Scenarios'!$D$5:$O$5, 0))
* INDEX('Cost Data'!$N$1:$U$500, MATCH(1, ('Cost Data'!$B$1:$B$500 = $Q99) * ('Cost Data'!$C$1:$C$500 = $R99), 0), MATCH($C99, 'Cost Data'!$N$12:$U$12, 0)), 0)</f>
        <v>0</v>
      </c>
      <c r="V99" s="4" cm="1">
        <f t="array" aca="1" ref="V99" ca="1">IFERROR(INDEX('Build Scenarios'!$D$1:$O$510, MATCH(1, ('Build Scenarios'!$C$1:$C$510= $C99) * ('Build Scenarios'!$B$1:$B$510 = $Q99), 0), MATCH(V$12, 'Build Scenarios'!$D$5:$O$5, 0))
* INDEX('Cost Data'!$N$1:$U$500, MATCH(1, ('Cost Data'!$B$1:$B$500 = $Q99) * ('Cost Data'!$C$1:$C$500 = $R99), 0), MATCH($C99, 'Cost Data'!$N$12:$U$12, 0)), 0)</f>
        <v>0</v>
      </c>
      <c r="W99" s="4" cm="1">
        <f t="array" aca="1" ref="W99" ca="1">IFERROR(INDEX('Build Scenarios'!$D$1:$O$510, MATCH(1, ('Build Scenarios'!$C$1:$C$510= $C99) * ('Build Scenarios'!$B$1:$B$510 = $Q99), 0), MATCH(W$12, 'Build Scenarios'!$D$5:$O$5, 0))
* INDEX('Cost Data'!$N$1:$U$500, MATCH(1, ('Cost Data'!$B$1:$B$500 = $Q99) * ('Cost Data'!$C$1:$C$500 = $R99), 0), MATCH($C99, 'Cost Data'!$N$12:$U$12, 0)), 0)</f>
        <v>0</v>
      </c>
      <c r="X99" s="4" cm="1">
        <f t="array" aca="1" ref="X99" ca="1">IFERROR(INDEX('Build Scenarios'!$D$1:$O$510, MATCH(1, ('Build Scenarios'!$C$1:$C$510= $C99) * ('Build Scenarios'!$B$1:$B$510 = $Q99), 0), MATCH(X$12, 'Build Scenarios'!$D$5:$O$5, 0))
* INDEX('Cost Data'!$N$1:$U$500, MATCH(1, ('Cost Data'!$B$1:$B$500 = $Q99) * ('Cost Data'!$C$1:$C$500 = $R99), 0), MATCH($C99, 'Cost Data'!$N$12:$U$12, 0)), 0)</f>
        <v>0</v>
      </c>
      <c r="Y99" s="4" cm="1">
        <f t="array" aca="1" ref="Y99" ca="1">IFERROR(INDEX('Build Scenarios'!$D$1:$O$510, MATCH(1, ('Build Scenarios'!$C$1:$C$510= $C99) * ('Build Scenarios'!$B$1:$B$510 = $Q99), 0), MATCH(Y$12, 'Build Scenarios'!$D$5:$O$5, 0))
* INDEX('Cost Data'!$N$1:$U$500, MATCH(1, ('Cost Data'!$B$1:$B$500 = $Q99) * ('Cost Data'!$C$1:$C$500 = $R99), 0), MATCH($C99, 'Cost Data'!$N$12:$U$12, 0)), 0)</f>
        <v>0</v>
      </c>
      <c r="Z99" s="4" cm="1">
        <f t="array" aca="1" ref="Z99" ca="1">IFERROR(INDEX('Build Scenarios'!$D$1:$O$510, MATCH(1, ('Build Scenarios'!$C$1:$C$510= $C99) * ('Build Scenarios'!$B$1:$B$510 = $Q99), 0), MATCH(Z$12, 'Build Scenarios'!$D$5:$O$5, 0))
* INDEX('Cost Data'!$N$1:$U$500, MATCH(1, ('Cost Data'!$B$1:$B$500 = $Q99) * ('Cost Data'!$C$1:$C$500 = $R99), 0), MATCH($C99, 'Cost Data'!$N$12:$U$12, 0)), 0)</f>
        <v>0</v>
      </c>
      <c r="AA99" s="4" cm="1">
        <f t="array" aca="1" ref="AA99" ca="1">IFERROR(INDEX('Build Scenarios'!$D$1:$O$510, MATCH(1, ('Build Scenarios'!$C$1:$C$510= $C99) * ('Build Scenarios'!$B$1:$B$510 = $Q99), 0), MATCH(AA$12, 'Build Scenarios'!$D$5:$O$5, 0))
* INDEX('Cost Data'!$N$1:$U$500, MATCH(1, ('Cost Data'!$B$1:$B$500 = $Q99) * ('Cost Data'!$C$1:$C$500 = $R99), 0), MATCH($C99, 'Cost Data'!$N$12:$U$12, 0)), 0)</f>
        <v>0</v>
      </c>
      <c r="AB99" s="4" cm="1">
        <f t="array" aca="1" ref="AB99" ca="1">IFERROR(INDEX('Build Scenarios'!$D$1:$O$510, MATCH(1, ('Build Scenarios'!$C$1:$C$510= $C99) * ('Build Scenarios'!$B$1:$B$510 = $Q99), 0), MATCH(AB$12, 'Build Scenarios'!$D$5:$O$5, 0))
* INDEX('Cost Data'!$N$1:$U$500, MATCH(1, ('Cost Data'!$B$1:$B$500 = $Q99) * ('Cost Data'!$C$1:$C$500 = $R99), 0), MATCH($C99, 'Cost Data'!$N$12:$U$12, 0)), 0)</f>
        <v>0</v>
      </c>
      <c r="AC99" s="4" cm="1">
        <f t="array" aca="1" ref="AC99" ca="1">IFERROR(INDEX('Build Scenarios'!$D$1:$O$510, MATCH(1, ('Build Scenarios'!$C$1:$C$510= $C99) * ('Build Scenarios'!$B$1:$B$510 = $Q99), 0), MATCH(AC$12, 'Build Scenarios'!$D$5:$O$5, 0))
* INDEX('Cost Data'!$N$1:$U$500, MATCH(1, ('Cost Data'!$B$1:$B$500 = $Q99) * ('Cost Data'!$C$1:$C$500 = $R99), 0), MATCH($C99, 'Cost Data'!$N$12:$U$12, 0)), 0)</f>
        <v>0</v>
      </c>
      <c r="AD99" s="4" cm="1">
        <f t="array" aca="1" ref="AD99" ca="1">IFERROR(INDEX('Build Scenarios'!$D$1:$O$510, MATCH(1, ('Build Scenarios'!$C$1:$C$510= $C99) * ('Build Scenarios'!$B$1:$B$510 = $Q99), 0), MATCH(AD$12, 'Build Scenarios'!$D$5:$O$5, 0))
* INDEX('Cost Data'!$N$1:$U$500, MATCH(1, ('Cost Data'!$B$1:$B$500 = $Q99) * ('Cost Data'!$C$1:$C$500 = $R99), 0), MATCH($C99, 'Cost Data'!$N$12:$U$12, 0)), 0)</f>
        <v>0</v>
      </c>
      <c r="AF99" s="11" t="str">
        <f t="shared" si="50"/>
        <v>Humboldt Bay</v>
      </c>
      <c r="AG99" s="11" cm="1">
        <f t="array" aca="1" ref="AG99" ca="1">INDEX('Cost Scenario Settings'!$D$32:$L$101, MATCH(1, ('Cost Scenario Settings'!$C$32:$C$101 = $B99) * ('Cost Scenario Settings'!$B$32:$B$101 = AF99), 0), MATCH($C99, 'Cost Scenario Settings'!$D$31:$L$31, 0))</f>
        <v>0</v>
      </c>
      <c r="AH99" s="4" cm="1">
        <f t="array" aca="1" ref="AH99" ca="1">IFERROR(INDEX('Build Scenarios'!$D$1:$O$510, MATCH(1, ('Build Scenarios'!$C$1:$C$510= $C99) * ('Build Scenarios'!$B$1:$B$510 = $AF99), 0), MATCH(AH$12, 'Build Scenarios'!$D$5:$O$5, 0))
* INDEX('Cost Data'!$N$1:$U$500, MATCH(1, ('Cost Data'!$B$1:$B$500 = $AF99) * ('Cost Data'!$C$1:$C$500 = $AG99), 0), MATCH($C99, 'Cost Data'!$N$12:$U$12, 0)), 0)</f>
        <v>0</v>
      </c>
      <c r="AI99" s="4" cm="1">
        <f t="array" aca="1" ref="AI99" ca="1">IFERROR(INDEX('Build Scenarios'!$D$1:$O$510, MATCH(1, ('Build Scenarios'!$C$1:$C$510= $C99) * ('Build Scenarios'!$B$1:$B$510 = $AF99), 0), MATCH(AI$12, 'Build Scenarios'!$D$5:$O$5, 0))
* INDEX('Cost Data'!$N$1:$U$500, MATCH(1, ('Cost Data'!$B$1:$B$500 = $AF99) * ('Cost Data'!$C$1:$C$500 = $AG99), 0), MATCH($C99, 'Cost Data'!$N$12:$U$12, 0)), 0)</f>
        <v>0</v>
      </c>
      <c r="AJ99" s="4" cm="1">
        <f t="array" aca="1" ref="AJ99" ca="1">IFERROR(INDEX('Build Scenarios'!$D$1:$O$510, MATCH(1, ('Build Scenarios'!$C$1:$C$510= $C99) * ('Build Scenarios'!$B$1:$B$510 = $AF99), 0), MATCH(AJ$12, 'Build Scenarios'!$D$5:$O$5, 0))
* INDEX('Cost Data'!$N$1:$U$500, MATCH(1, ('Cost Data'!$B$1:$B$500 = $AF99) * ('Cost Data'!$C$1:$C$500 = $AG99), 0), MATCH($C99, 'Cost Data'!$N$12:$U$12, 0)), 0)</f>
        <v>0</v>
      </c>
      <c r="AK99" s="4" cm="1">
        <f t="array" aca="1" ref="AK99" ca="1">IFERROR(INDEX('Build Scenarios'!$D$1:$O$510, MATCH(1, ('Build Scenarios'!$C$1:$C$510= $C99) * ('Build Scenarios'!$B$1:$B$510 = $AF99), 0), MATCH(AK$12, 'Build Scenarios'!$D$5:$O$5, 0))
* INDEX('Cost Data'!$N$1:$U$500, MATCH(1, ('Cost Data'!$B$1:$B$500 = $AF99) * ('Cost Data'!$C$1:$C$500 = $AG99), 0), MATCH($C99, 'Cost Data'!$N$12:$U$12, 0)), 0)</f>
        <v>0</v>
      </c>
      <c r="AL99" s="4" cm="1">
        <f t="array" aca="1" ref="AL99" ca="1">IFERROR(INDEX('Build Scenarios'!$D$1:$O$510, MATCH(1, ('Build Scenarios'!$C$1:$C$510= $C99) * ('Build Scenarios'!$B$1:$B$510 = $AF99), 0), MATCH(AL$12, 'Build Scenarios'!$D$5:$O$5, 0))
* INDEX('Cost Data'!$N$1:$U$500, MATCH(1, ('Cost Data'!$B$1:$B$500 = $AF99) * ('Cost Data'!$C$1:$C$500 = $AG99), 0), MATCH($C99, 'Cost Data'!$N$12:$U$12, 0)), 0)</f>
        <v>0</v>
      </c>
      <c r="AM99" s="4" cm="1">
        <f t="array" aca="1" ref="AM99" ca="1">IFERROR(INDEX('Build Scenarios'!$D$1:$O$510, MATCH(1, ('Build Scenarios'!$C$1:$C$510= $C99) * ('Build Scenarios'!$B$1:$B$510 = $AF99), 0), MATCH(AM$12, 'Build Scenarios'!$D$5:$O$5, 0))
* INDEX('Cost Data'!$N$1:$U$500, MATCH(1, ('Cost Data'!$B$1:$B$500 = $AF99) * ('Cost Data'!$C$1:$C$500 = $AG99), 0), MATCH($C99, 'Cost Data'!$N$12:$U$12, 0)), 0)</f>
        <v>0</v>
      </c>
      <c r="AN99" s="4" cm="1">
        <f t="array" aca="1" ref="AN99" ca="1">IFERROR(INDEX('Build Scenarios'!$D$1:$O$510, MATCH(1, ('Build Scenarios'!$C$1:$C$510= $C99) * ('Build Scenarios'!$B$1:$B$510 = $AF99), 0), MATCH(AN$12, 'Build Scenarios'!$D$5:$O$5, 0))
* INDEX('Cost Data'!$N$1:$U$500, MATCH(1, ('Cost Data'!$B$1:$B$500 = $AF99) * ('Cost Data'!$C$1:$C$500 = $AG99), 0), MATCH($C99, 'Cost Data'!$N$12:$U$12, 0)), 0)</f>
        <v>0</v>
      </c>
      <c r="AO99" s="4" cm="1">
        <f t="array" aca="1" ref="AO99" ca="1">IFERROR(INDEX('Build Scenarios'!$D$1:$O$510, MATCH(1, ('Build Scenarios'!$C$1:$C$510= $C99) * ('Build Scenarios'!$B$1:$B$510 = $AF99), 0), MATCH(AO$12, 'Build Scenarios'!$D$5:$O$5, 0))
* INDEX('Cost Data'!$N$1:$U$500, MATCH(1, ('Cost Data'!$B$1:$B$500 = $AF99) * ('Cost Data'!$C$1:$C$500 = $AG99), 0), MATCH($C99, 'Cost Data'!$N$12:$U$12, 0)), 0)</f>
        <v>0</v>
      </c>
      <c r="AP99" s="4" cm="1">
        <f t="array" aca="1" ref="AP99" ca="1">IFERROR(INDEX('Build Scenarios'!$D$1:$O$510, MATCH(1, ('Build Scenarios'!$C$1:$C$510= $C99) * ('Build Scenarios'!$B$1:$B$510 = $AF99), 0), MATCH(AP$12, 'Build Scenarios'!$D$5:$O$5, 0))
* INDEX('Cost Data'!$N$1:$U$500, MATCH(1, ('Cost Data'!$B$1:$B$500 = $AF99) * ('Cost Data'!$C$1:$C$500 = $AG99), 0), MATCH($C99, 'Cost Data'!$N$12:$U$12, 0)), 0)</f>
        <v>0</v>
      </c>
      <c r="AQ99" s="4" cm="1">
        <f t="array" aca="1" ref="AQ99" ca="1">IFERROR(INDEX('Build Scenarios'!$D$1:$O$510, MATCH(1, ('Build Scenarios'!$C$1:$C$510= $C99) * ('Build Scenarios'!$B$1:$B$510 = $AF99), 0), MATCH(AQ$12, 'Build Scenarios'!$D$5:$O$5, 0))
* INDEX('Cost Data'!$N$1:$U$500, MATCH(1, ('Cost Data'!$B$1:$B$500 = $AF99) * ('Cost Data'!$C$1:$C$500 = $AG99), 0), MATCH($C99, 'Cost Data'!$N$12:$U$12, 0)), 0)</f>
        <v>0</v>
      </c>
      <c r="AR99" s="4" cm="1">
        <f t="array" aca="1" ref="AR99" ca="1">IFERROR(INDEX('Build Scenarios'!$D$1:$O$510, MATCH(1, ('Build Scenarios'!$C$1:$C$510= $C99) * ('Build Scenarios'!$B$1:$B$510 = $AF99), 0), MATCH(AR$12, 'Build Scenarios'!$D$5:$O$5, 0))
* INDEX('Cost Data'!$N$1:$U$500, MATCH(1, ('Cost Data'!$B$1:$B$500 = $AF99) * ('Cost Data'!$C$1:$C$500 = $AG99), 0), MATCH($C99, 'Cost Data'!$N$12:$U$12, 0)), 0)</f>
        <v>0</v>
      </c>
      <c r="AS99" s="4" cm="1">
        <f t="array" aca="1" ref="AS99" ca="1">IFERROR(INDEX('Build Scenarios'!$D$1:$O$510, MATCH(1, ('Build Scenarios'!$C$1:$C$510= $C99) * ('Build Scenarios'!$B$1:$B$510 = $AF99), 0), MATCH(AS$12, 'Build Scenarios'!$D$5:$O$5, 0))
* INDEX('Cost Data'!$N$1:$U$500, MATCH(1, ('Cost Data'!$B$1:$B$500 = $AF99) * ('Cost Data'!$C$1:$C$500 = $AG99), 0), MATCH($C99, 'Cost Data'!$N$12:$U$12, 0)), 0)</f>
        <v>0</v>
      </c>
      <c r="AU99" s="11" t="str">
        <f t="shared" si="51"/>
        <v>Del Norte</v>
      </c>
      <c r="AV99" s="11" cm="1">
        <f t="array" aca="1" ref="AV99" ca="1">INDEX('Cost Scenario Settings'!$D$32:$L$101, MATCH(1, ('Cost Scenario Settings'!$C$32:$C$101 = $B99) * ('Cost Scenario Settings'!$B$32:$B$101 = AU99), 0), MATCH($C99, 'Cost Scenario Settings'!$D$31:$L$31, 0))</f>
        <v>0</v>
      </c>
      <c r="AW99" s="4" cm="1">
        <f t="array" aca="1" ref="AW99" ca="1">IFERROR(INDEX('Build Scenarios'!$D$1:$O$510, MATCH(1, ('Build Scenarios'!$C$1:$C$510= $C99) * ('Build Scenarios'!$B$1:$B$510 = $AU99), 0), MATCH(AW$12, 'Build Scenarios'!$D$5:$O$5, 0))
* INDEX('Cost Data'!$N$1:$U$500, MATCH(1, ('Cost Data'!$B$1:$B$500 = $AU99) * ('Cost Data'!$C$1:$C$500 = $AV99), 0), MATCH($C99, 'Cost Data'!$N$12:$U$12, 0)), 0)</f>
        <v>0</v>
      </c>
      <c r="AX99" s="4" cm="1">
        <f t="array" aca="1" ref="AX99" ca="1">IFERROR(INDEX('Build Scenarios'!$D$1:$O$510, MATCH(1, ('Build Scenarios'!$C$1:$C$510= $C99) * ('Build Scenarios'!$B$1:$B$510 = $AU99), 0), MATCH(AX$12, 'Build Scenarios'!$D$5:$O$5, 0))
* INDEX('Cost Data'!$N$1:$U$500, MATCH(1, ('Cost Data'!$B$1:$B$500 = $AU99) * ('Cost Data'!$C$1:$C$500 = $AV99), 0), MATCH($C99, 'Cost Data'!$N$12:$U$12, 0)), 0)</f>
        <v>0</v>
      </c>
      <c r="AY99" s="4" cm="1">
        <f t="array" aca="1" ref="AY99" ca="1">IFERROR(INDEX('Build Scenarios'!$D$1:$O$510, MATCH(1, ('Build Scenarios'!$C$1:$C$510= $C99) * ('Build Scenarios'!$B$1:$B$510 = $AU99), 0), MATCH(AY$12, 'Build Scenarios'!$D$5:$O$5, 0))
* INDEX('Cost Data'!$N$1:$U$500, MATCH(1, ('Cost Data'!$B$1:$B$500 = $AU99) * ('Cost Data'!$C$1:$C$500 = $AV99), 0), MATCH($C99, 'Cost Data'!$N$12:$U$12, 0)), 0)</f>
        <v>0</v>
      </c>
      <c r="AZ99" s="4" cm="1">
        <f t="array" aca="1" ref="AZ99" ca="1">IFERROR(INDEX('Build Scenarios'!$D$1:$O$510, MATCH(1, ('Build Scenarios'!$C$1:$C$510= $C99) * ('Build Scenarios'!$B$1:$B$510 = $AU99), 0), MATCH(AZ$12, 'Build Scenarios'!$D$5:$O$5, 0))
* INDEX('Cost Data'!$N$1:$U$500, MATCH(1, ('Cost Data'!$B$1:$B$500 = $AU99) * ('Cost Data'!$C$1:$C$500 = $AV99), 0), MATCH($C99, 'Cost Data'!$N$12:$U$12, 0)), 0)</f>
        <v>0</v>
      </c>
      <c r="BA99" s="4" cm="1">
        <f t="array" aca="1" ref="BA99" ca="1">IFERROR(INDEX('Build Scenarios'!$D$1:$O$510, MATCH(1, ('Build Scenarios'!$C$1:$C$510= $C99) * ('Build Scenarios'!$B$1:$B$510 = $AU99), 0), MATCH(BA$12, 'Build Scenarios'!$D$5:$O$5, 0))
* INDEX('Cost Data'!$N$1:$U$500, MATCH(1, ('Cost Data'!$B$1:$B$500 = $AU99) * ('Cost Data'!$C$1:$C$500 = $AV99), 0), MATCH($C99, 'Cost Data'!$N$12:$U$12, 0)), 0)</f>
        <v>0</v>
      </c>
      <c r="BB99" s="4" cm="1">
        <f t="array" aca="1" ref="BB99" ca="1">IFERROR(INDEX('Build Scenarios'!$D$1:$O$510, MATCH(1, ('Build Scenarios'!$C$1:$C$510= $C99) * ('Build Scenarios'!$B$1:$B$510 = $AU99), 0), MATCH(BB$12, 'Build Scenarios'!$D$5:$O$5, 0))
* INDEX('Cost Data'!$N$1:$U$500, MATCH(1, ('Cost Data'!$B$1:$B$500 = $AU99) * ('Cost Data'!$C$1:$C$500 = $AV99), 0), MATCH($C99, 'Cost Data'!$N$12:$U$12, 0)), 0)</f>
        <v>0</v>
      </c>
      <c r="BC99" s="4" cm="1">
        <f t="array" aca="1" ref="BC99" ca="1">IFERROR(INDEX('Build Scenarios'!$D$1:$O$510, MATCH(1, ('Build Scenarios'!$C$1:$C$510= $C99) * ('Build Scenarios'!$B$1:$B$510 = $AU99), 0), MATCH(BC$12, 'Build Scenarios'!$D$5:$O$5, 0))
* INDEX('Cost Data'!$N$1:$U$500, MATCH(1, ('Cost Data'!$B$1:$B$500 = $AU99) * ('Cost Data'!$C$1:$C$500 = $AV99), 0), MATCH($C99, 'Cost Data'!$N$12:$U$12, 0)), 0)</f>
        <v>0</v>
      </c>
      <c r="BD99" s="4" cm="1">
        <f t="array" aca="1" ref="BD99" ca="1">IFERROR(INDEX('Build Scenarios'!$D$1:$O$510, MATCH(1, ('Build Scenarios'!$C$1:$C$510= $C99) * ('Build Scenarios'!$B$1:$B$510 = $AU99), 0), MATCH(BD$12, 'Build Scenarios'!$D$5:$O$5, 0))
* INDEX('Cost Data'!$N$1:$U$500, MATCH(1, ('Cost Data'!$B$1:$B$500 = $AU99) * ('Cost Data'!$C$1:$C$500 = $AV99), 0), MATCH($C99, 'Cost Data'!$N$12:$U$12, 0)), 0)</f>
        <v>0</v>
      </c>
      <c r="BE99" s="4" cm="1">
        <f t="array" aca="1" ref="BE99" ca="1">IFERROR(INDEX('Build Scenarios'!$D$1:$O$510, MATCH(1, ('Build Scenarios'!$C$1:$C$510= $C99) * ('Build Scenarios'!$B$1:$B$510 = $AU99), 0), MATCH(BE$12, 'Build Scenarios'!$D$5:$O$5, 0))
* INDEX('Cost Data'!$N$1:$U$500, MATCH(1, ('Cost Data'!$B$1:$B$500 = $AU99) * ('Cost Data'!$C$1:$C$500 = $AV99), 0), MATCH($C99, 'Cost Data'!$N$12:$U$12, 0)), 0)</f>
        <v>0</v>
      </c>
      <c r="BF99" s="4" cm="1">
        <f t="array" aca="1" ref="BF99" ca="1">IFERROR(INDEX('Build Scenarios'!$D$1:$O$510, MATCH(1, ('Build Scenarios'!$C$1:$C$510= $C99) * ('Build Scenarios'!$B$1:$B$510 = $AU99), 0), MATCH(BF$12, 'Build Scenarios'!$D$5:$O$5, 0))
* INDEX('Cost Data'!$N$1:$U$500, MATCH(1, ('Cost Data'!$B$1:$B$500 = $AU99) * ('Cost Data'!$C$1:$C$500 = $AV99), 0), MATCH($C99, 'Cost Data'!$N$12:$U$12, 0)), 0)</f>
        <v>0</v>
      </c>
      <c r="BG99" s="4" cm="1">
        <f t="array" aca="1" ref="BG99" ca="1">IFERROR(INDEX('Build Scenarios'!$D$1:$O$510, MATCH(1, ('Build Scenarios'!$C$1:$C$510= $C99) * ('Build Scenarios'!$B$1:$B$510 = $AU99), 0), MATCH(BG$12, 'Build Scenarios'!$D$5:$O$5, 0))
* INDEX('Cost Data'!$N$1:$U$500, MATCH(1, ('Cost Data'!$B$1:$B$500 = $AU99) * ('Cost Data'!$C$1:$C$500 = $AV99), 0), MATCH($C99, 'Cost Data'!$N$12:$U$12, 0)), 0)</f>
        <v>0</v>
      </c>
      <c r="BH99" s="4" cm="1">
        <f t="array" aca="1" ref="BH99" ca="1">IFERROR(INDEX('Build Scenarios'!$D$1:$O$510, MATCH(1, ('Build Scenarios'!$C$1:$C$510= $C99) * ('Build Scenarios'!$B$1:$B$510 = $AU99), 0), MATCH(BH$12, 'Build Scenarios'!$D$5:$O$5, 0))
* INDEX('Cost Data'!$N$1:$U$500, MATCH(1, ('Cost Data'!$B$1:$B$500 = $AU99) * ('Cost Data'!$C$1:$C$500 = $AV99), 0), MATCH($C99, 'Cost Data'!$N$12:$U$12, 0)), 0)</f>
        <v>0</v>
      </c>
      <c r="BJ99" s="11" t="str">
        <f t="shared" si="52"/>
        <v>Cape Mendocino</v>
      </c>
      <c r="BK99" s="11" cm="1">
        <f t="array" aca="1" ref="BK99" ca="1">INDEX('Cost Scenario Settings'!$D$32:$L$101, MATCH(1, ('Cost Scenario Settings'!$C$32:$C$101 = $B99) * ('Cost Scenario Settings'!$B$32:$B$101 = BJ99), 0), MATCH($C99, 'Cost Scenario Settings'!$D$31:$L$31, 0))</f>
        <v>0</v>
      </c>
      <c r="BL99" s="4" cm="1">
        <f t="array" aca="1" ref="BL99" ca="1">IFERROR(INDEX('Build Scenarios'!$D$1:$O$510, MATCH(1, ('Build Scenarios'!$C$1:$C$510= $C99) * ('Build Scenarios'!$B$1:$B$510 = $BJ99), 0), MATCH(BL$12, 'Build Scenarios'!$D$5:$O$5, 0))
* INDEX('Cost Data'!$N$1:$U$500, MATCH(1, ('Cost Data'!$B$1:$B$500 = $BJ99) * ('Cost Data'!$C$1:$C$500 = $BK99), 0), MATCH($C99, 'Cost Data'!$N$12:$U$12, 0)), 0)</f>
        <v>0</v>
      </c>
      <c r="BM99" s="4" cm="1">
        <f t="array" aca="1" ref="BM99" ca="1">IFERROR(INDEX('Build Scenarios'!$D$1:$O$510, MATCH(1, ('Build Scenarios'!$C$1:$C$510= $C99) * ('Build Scenarios'!$B$1:$B$510 = $BJ99), 0), MATCH(BM$12, 'Build Scenarios'!$D$5:$O$5, 0))
* INDEX('Cost Data'!$N$1:$U$500, MATCH(1, ('Cost Data'!$B$1:$B$500 = $BJ99) * ('Cost Data'!$C$1:$C$500 = $BK99), 0), MATCH($C99, 'Cost Data'!$N$12:$U$12, 0)), 0)</f>
        <v>0</v>
      </c>
      <c r="BN99" s="4" cm="1">
        <f t="array" aca="1" ref="BN99" ca="1">IFERROR(INDEX('Build Scenarios'!$D$1:$O$510, MATCH(1, ('Build Scenarios'!$C$1:$C$510= $C99) * ('Build Scenarios'!$B$1:$B$510 = $BJ99), 0), MATCH(BN$12, 'Build Scenarios'!$D$5:$O$5, 0))
* INDEX('Cost Data'!$N$1:$U$500, MATCH(1, ('Cost Data'!$B$1:$B$500 = $BJ99) * ('Cost Data'!$C$1:$C$500 = $BK99), 0), MATCH($C99, 'Cost Data'!$N$12:$U$12, 0)), 0)</f>
        <v>0</v>
      </c>
      <c r="BO99" s="4" cm="1">
        <f t="array" aca="1" ref="BO99" ca="1">IFERROR(INDEX('Build Scenarios'!$D$1:$O$510, MATCH(1, ('Build Scenarios'!$C$1:$C$510= $C99) * ('Build Scenarios'!$B$1:$B$510 = $BJ99), 0), MATCH(BO$12, 'Build Scenarios'!$D$5:$O$5, 0))
* INDEX('Cost Data'!$N$1:$U$500, MATCH(1, ('Cost Data'!$B$1:$B$500 = $BJ99) * ('Cost Data'!$C$1:$C$500 = $BK99), 0), MATCH($C99, 'Cost Data'!$N$12:$U$12, 0)), 0)</f>
        <v>0</v>
      </c>
      <c r="BP99" s="4" cm="1">
        <f t="array" aca="1" ref="BP99" ca="1">IFERROR(INDEX('Build Scenarios'!$D$1:$O$510, MATCH(1, ('Build Scenarios'!$C$1:$C$510= $C99) * ('Build Scenarios'!$B$1:$B$510 = $BJ99), 0), MATCH(BP$12, 'Build Scenarios'!$D$5:$O$5, 0))
* INDEX('Cost Data'!$N$1:$U$500, MATCH(1, ('Cost Data'!$B$1:$B$500 = $BJ99) * ('Cost Data'!$C$1:$C$500 = $BK99), 0), MATCH($C99, 'Cost Data'!$N$12:$U$12, 0)), 0)</f>
        <v>0</v>
      </c>
      <c r="BQ99" s="4" cm="1">
        <f t="array" aca="1" ref="BQ99" ca="1">IFERROR(INDEX('Build Scenarios'!$D$1:$O$510, MATCH(1, ('Build Scenarios'!$C$1:$C$510= $C99) * ('Build Scenarios'!$B$1:$B$510 = $BJ99), 0), MATCH(BQ$12, 'Build Scenarios'!$D$5:$O$5, 0))
* INDEX('Cost Data'!$N$1:$U$500, MATCH(1, ('Cost Data'!$B$1:$B$500 = $BJ99) * ('Cost Data'!$C$1:$C$500 = $BK99), 0), MATCH($C99, 'Cost Data'!$N$12:$U$12, 0)), 0)</f>
        <v>0</v>
      </c>
      <c r="BR99" s="4" cm="1">
        <f t="array" aca="1" ref="BR99" ca="1">IFERROR(INDEX('Build Scenarios'!$D$1:$O$510, MATCH(1, ('Build Scenarios'!$C$1:$C$510= $C99) * ('Build Scenarios'!$B$1:$B$510 = $BJ99), 0), MATCH(BR$12, 'Build Scenarios'!$D$5:$O$5, 0))
* INDEX('Cost Data'!$N$1:$U$500, MATCH(1, ('Cost Data'!$B$1:$B$500 = $BJ99) * ('Cost Data'!$C$1:$C$500 = $BK99), 0), MATCH($C99, 'Cost Data'!$N$12:$U$12, 0)), 0)</f>
        <v>0</v>
      </c>
      <c r="BS99" s="4" cm="1">
        <f t="array" aca="1" ref="BS99" ca="1">IFERROR(INDEX('Build Scenarios'!$D$1:$O$510, MATCH(1, ('Build Scenarios'!$C$1:$C$510= $C99) * ('Build Scenarios'!$B$1:$B$510 = $BJ99), 0), MATCH(BS$12, 'Build Scenarios'!$D$5:$O$5, 0))
* INDEX('Cost Data'!$N$1:$U$500, MATCH(1, ('Cost Data'!$B$1:$B$500 = $BJ99) * ('Cost Data'!$C$1:$C$500 = $BK99), 0), MATCH($C99, 'Cost Data'!$N$12:$U$12, 0)), 0)</f>
        <v>0</v>
      </c>
      <c r="BT99" s="4" cm="1">
        <f t="array" aca="1" ref="BT99" ca="1">IFERROR(INDEX('Build Scenarios'!$D$1:$O$510, MATCH(1, ('Build Scenarios'!$C$1:$C$510= $C99) * ('Build Scenarios'!$B$1:$B$510 = $BJ99), 0), MATCH(BT$12, 'Build Scenarios'!$D$5:$O$5, 0))
* INDEX('Cost Data'!$N$1:$U$500, MATCH(1, ('Cost Data'!$B$1:$B$500 = $BJ99) * ('Cost Data'!$C$1:$C$500 = $BK99), 0), MATCH($C99, 'Cost Data'!$N$12:$U$12, 0)), 0)</f>
        <v>0</v>
      </c>
      <c r="BU99" s="4" cm="1">
        <f t="array" aca="1" ref="BU99" ca="1">IFERROR(INDEX('Build Scenarios'!$D$1:$O$510, MATCH(1, ('Build Scenarios'!$C$1:$C$510= $C99) * ('Build Scenarios'!$B$1:$B$510 = $BJ99), 0), MATCH(BU$12, 'Build Scenarios'!$D$5:$O$5, 0))
* INDEX('Cost Data'!$N$1:$U$500, MATCH(1, ('Cost Data'!$B$1:$B$500 = $BJ99) * ('Cost Data'!$C$1:$C$500 = $BK99), 0), MATCH($C99, 'Cost Data'!$N$12:$U$12, 0)), 0)</f>
        <v>0</v>
      </c>
      <c r="BV99" s="4" cm="1">
        <f t="array" aca="1" ref="BV99" ca="1">IFERROR(INDEX('Build Scenarios'!$D$1:$O$510, MATCH(1, ('Build Scenarios'!$C$1:$C$510= $C99) * ('Build Scenarios'!$B$1:$B$510 = $BJ99), 0), MATCH(BV$12, 'Build Scenarios'!$D$5:$O$5, 0))
* INDEX('Cost Data'!$N$1:$U$500, MATCH(1, ('Cost Data'!$B$1:$B$500 = $BJ99) * ('Cost Data'!$C$1:$C$500 = $BK99), 0), MATCH($C99, 'Cost Data'!$N$12:$U$12, 0)), 0)</f>
        <v>0</v>
      </c>
      <c r="BW99" s="4" cm="1">
        <f t="array" aca="1" ref="BW99" ca="1">IFERROR(INDEX('Build Scenarios'!$D$1:$O$510, MATCH(1, ('Build Scenarios'!$C$1:$C$510= $C99) * ('Build Scenarios'!$B$1:$B$510 = $BJ99), 0), MATCH(BW$12, 'Build Scenarios'!$D$5:$O$5, 0))
* INDEX('Cost Data'!$N$1:$U$500, MATCH(1, ('Cost Data'!$B$1:$B$500 = $BJ99) * ('Cost Data'!$C$1:$C$500 = $BK99), 0), MATCH($C99, 'Cost Data'!$N$12:$U$12, 0)), 0)</f>
        <v>0</v>
      </c>
    </row>
    <row r="100" spans="2:75" x14ac:dyDescent="0.2">
      <c r="AF100" s="11"/>
      <c r="AU100" s="11"/>
      <c r="BJ100" s="11"/>
    </row>
    <row r="101" spans="2:75" x14ac:dyDescent="0.2">
      <c r="C101" s="11" t="s">
        <v>243</v>
      </c>
      <c r="D101" s="11">
        <f ca="1">IFERROR(OFFSET(INDEX(Tx_Cost_Scenarios, MATCH(D88, Tx_Cost_Scenarios, 0)), 1, 0), 0)</f>
        <v>0</v>
      </c>
      <c r="S101" s="11" t="s">
        <v>245</v>
      </c>
      <c r="T101" s="11" t="s">
        <v>238</v>
      </c>
      <c r="AF101" s="11"/>
      <c r="AH101" s="11" t="s">
        <v>245</v>
      </c>
      <c r="AI101" s="11" t="s">
        <v>239</v>
      </c>
      <c r="AU101" s="11"/>
      <c r="AW101" s="11" t="s">
        <v>245</v>
      </c>
      <c r="AX101" s="11" t="s">
        <v>240</v>
      </c>
      <c r="BJ101" s="11"/>
      <c r="BL101" s="11" t="s">
        <v>245</v>
      </c>
      <c r="BM101" s="11" t="s">
        <v>241</v>
      </c>
    </row>
    <row r="102" spans="2:75" ht="12.75" x14ac:dyDescent="0.2">
      <c r="B102" s="11"/>
      <c r="C102" s="2" t="s">
        <v>246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S102" s="2" t="s">
        <v>247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F102" s="11"/>
      <c r="AH102" s="2" t="s">
        <v>248</v>
      </c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U102" s="11"/>
      <c r="AW102" s="2" t="s">
        <v>249</v>
      </c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J102" s="11"/>
      <c r="BL102" s="2" t="s">
        <v>250</v>
      </c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</row>
    <row r="103" spans="2:75" x14ac:dyDescent="0.2">
      <c r="B103" s="11"/>
      <c r="C103" s="1" t="s">
        <v>234</v>
      </c>
      <c r="D103" s="1">
        <v>2024</v>
      </c>
      <c r="E103" s="1">
        <v>2025</v>
      </c>
      <c r="F103" s="1">
        <v>2026</v>
      </c>
      <c r="G103" s="1">
        <v>2028</v>
      </c>
      <c r="H103" s="1">
        <v>2030</v>
      </c>
      <c r="I103" s="1">
        <v>2032</v>
      </c>
      <c r="J103" s="1">
        <v>2033</v>
      </c>
      <c r="K103" s="1">
        <v>2034</v>
      </c>
      <c r="L103" s="1">
        <v>2035</v>
      </c>
      <c r="M103" s="1">
        <v>2039</v>
      </c>
      <c r="N103" s="1">
        <v>2040</v>
      </c>
      <c r="O103" s="1">
        <v>2045</v>
      </c>
      <c r="S103" s="1">
        <v>2024</v>
      </c>
      <c r="T103" s="1">
        <v>2025</v>
      </c>
      <c r="U103" s="1">
        <v>2026</v>
      </c>
      <c r="V103" s="1">
        <v>2028</v>
      </c>
      <c r="W103" s="1">
        <v>2030</v>
      </c>
      <c r="X103" s="1">
        <v>2032</v>
      </c>
      <c r="Y103" s="1">
        <v>2033</v>
      </c>
      <c r="Z103" s="1">
        <v>2034</v>
      </c>
      <c r="AA103" s="1">
        <v>2035</v>
      </c>
      <c r="AB103" s="1">
        <v>2039</v>
      </c>
      <c r="AC103" s="1">
        <v>2040</v>
      </c>
      <c r="AD103" s="1">
        <v>2045</v>
      </c>
      <c r="AF103" s="11"/>
      <c r="AH103" s="1">
        <v>2024</v>
      </c>
      <c r="AI103" s="1">
        <v>2025</v>
      </c>
      <c r="AJ103" s="1">
        <v>2026</v>
      </c>
      <c r="AK103" s="1">
        <v>2028</v>
      </c>
      <c r="AL103" s="1">
        <v>2030</v>
      </c>
      <c r="AM103" s="1">
        <v>2032</v>
      </c>
      <c r="AN103" s="1">
        <v>2033</v>
      </c>
      <c r="AO103" s="1">
        <v>2034</v>
      </c>
      <c r="AP103" s="1">
        <v>2035</v>
      </c>
      <c r="AQ103" s="1">
        <v>2039</v>
      </c>
      <c r="AR103" s="1">
        <v>2040</v>
      </c>
      <c r="AS103" s="1">
        <v>2045</v>
      </c>
      <c r="AU103" s="11"/>
      <c r="AW103" s="1">
        <v>2024</v>
      </c>
      <c r="AX103" s="1">
        <v>2025</v>
      </c>
      <c r="AY103" s="1">
        <v>2026</v>
      </c>
      <c r="AZ103" s="1">
        <v>2028</v>
      </c>
      <c r="BA103" s="1">
        <v>2030</v>
      </c>
      <c r="BB103" s="1">
        <v>2032</v>
      </c>
      <c r="BC103" s="1">
        <v>2033</v>
      </c>
      <c r="BD103" s="1">
        <v>2034</v>
      </c>
      <c r="BE103" s="1">
        <v>2035</v>
      </c>
      <c r="BF103" s="1">
        <v>2039</v>
      </c>
      <c r="BG103" s="1">
        <v>2040</v>
      </c>
      <c r="BH103" s="1">
        <v>2045</v>
      </c>
      <c r="BJ103" s="11"/>
      <c r="BL103" s="1">
        <v>2024</v>
      </c>
      <c r="BM103" s="1">
        <v>2025</v>
      </c>
      <c r="BN103" s="1">
        <v>2026</v>
      </c>
      <c r="BO103" s="1">
        <v>2028</v>
      </c>
      <c r="BP103" s="1">
        <v>2030</v>
      </c>
      <c r="BQ103" s="1">
        <v>2032</v>
      </c>
      <c r="BR103" s="1">
        <v>2033</v>
      </c>
      <c r="BS103" s="1">
        <v>2034</v>
      </c>
      <c r="BT103" s="1">
        <v>2035</v>
      </c>
      <c r="BU103" s="1">
        <v>2039</v>
      </c>
      <c r="BV103" s="1">
        <v>2040</v>
      </c>
      <c r="BW103" s="1">
        <v>2045</v>
      </c>
    </row>
    <row r="104" spans="2:75" x14ac:dyDescent="0.2">
      <c r="B104" s="11">
        <f ca="1">D101</f>
        <v>0</v>
      </c>
      <c r="C104" s="3" t="s">
        <v>236</v>
      </c>
      <c r="D104" s="4">
        <f t="shared" ref="D104:O112" ca="1" si="53">S104+AH104+AW104+BL104</f>
        <v>0</v>
      </c>
      <c r="E104" s="4">
        <f t="shared" ca="1" si="53"/>
        <v>0</v>
      </c>
      <c r="F104" s="4">
        <f t="shared" ca="1" si="53"/>
        <v>0</v>
      </c>
      <c r="G104" s="4">
        <f t="shared" ca="1" si="53"/>
        <v>0</v>
      </c>
      <c r="H104" s="4">
        <f t="shared" ca="1" si="53"/>
        <v>0</v>
      </c>
      <c r="I104" s="4">
        <f t="shared" ca="1" si="53"/>
        <v>0</v>
      </c>
      <c r="J104" s="4">
        <f t="shared" ca="1" si="53"/>
        <v>0</v>
      </c>
      <c r="K104" s="4">
        <f t="shared" ca="1" si="53"/>
        <v>0</v>
      </c>
      <c r="L104" s="4">
        <f t="shared" ca="1" si="53"/>
        <v>0</v>
      </c>
      <c r="M104" s="4">
        <f t="shared" ca="1" si="53"/>
        <v>0</v>
      </c>
      <c r="N104" s="4">
        <f t="shared" ca="1" si="53"/>
        <v>0</v>
      </c>
      <c r="O104" s="4">
        <f t="shared" ca="1" si="53"/>
        <v>0</v>
      </c>
      <c r="Q104" s="11" t="str">
        <f>T101</f>
        <v>Morro Bay</v>
      </c>
      <c r="R104" s="11" cm="1">
        <f t="array" aca="1" ref="R104" ca="1">INDEX('Cost Scenario Settings'!$D$32:$L$101, MATCH(1, ('Cost Scenario Settings'!$C$32:$C$101 = $B104) * ('Cost Scenario Settings'!$B$32:$B$101 = Q104), 0), MATCH($C104, 'Cost Scenario Settings'!$D$31:$L$31, 0))</f>
        <v>0</v>
      </c>
      <c r="S104" s="4" cm="1">
        <f t="array" aca="1" ref="S104" ca="1">IFERROR(INDEX('Build Scenarios'!$D$1:$O$510, MATCH(1, ('Build Scenarios'!$C$1:$C$510= $C104) * ('Build Scenarios'!$B$1:$B$510 = $Q104), 0), MATCH(S$12, 'Build Scenarios'!$D$5:$O$5, 0))
* INDEX('Cost Data'!$N$1:$U$500, MATCH(1, ('Cost Data'!$B$1:$B$500 = $Q104) * ('Cost Data'!$C$1:$C$500 = $R104), 0), MATCH($C104, 'Cost Data'!$N$12:$U$12, 0)), 0)</f>
        <v>0</v>
      </c>
      <c r="T104" s="4" cm="1">
        <f t="array" aca="1" ref="T104" ca="1">IFERROR(INDEX('Build Scenarios'!$D$1:$O$510, MATCH(1, ('Build Scenarios'!$C$1:$C$510= $C104) * ('Build Scenarios'!$B$1:$B$510 = $Q104), 0), MATCH(T$12, 'Build Scenarios'!$D$5:$O$5, 0))
* INDEX('Cost Data'!$N$1:$U$500, MATCH(1, ('Cost Data'!$B$1:$B$500 = $Q104) * ('Cost Data'!$C$1:$C$500 = $R104), 0), MATCH($C104, 'Cost Data'!$N$12:$U$12, 0)), 0)</f>
        <v>0</v>
      </c>
      <c r="U104" s="4" cm="1">
        <f t="array" aca="1" ref="U104" ca="1">IFERROR(INDEX('Build Scenarios'!$D$1:$O$510, MATCH(1, ('Build Scenarios'!$C$1:$C$510= $C104) * ('Build Scenarios'!$B$1:$B$510 = $Q104), 0), MATCH(U$12, 'Build Scenarios'!$D$5:$O$5, 0))
* INDEX('Cost Data'!$N$1:$U$500, MATCH(1, ('Cost Data'!$B$1:$B$500 = $Q104) * ('Cost Data'!$C$1:$C$500 = $R104), 0), MATCH($C104, 'Cost Data'!$N$12:$U$12, 0)), 0)</f>
        <v>0</v>
      </c>
      <c r="V104" s="4" cm="1">
        <f t="array" aca="1" ref="V104" ca="1">IFERROR(INDEX('Build Scenarios'!$D$1:$O$510, MATCH(1, ('Build Scenarios'!$C$1:$C$510= $C104) * ('Build Scenarios'!$B$1:$B$510 = $Q104), 0), MATCH(V$12, 'Build Scenarios'!$D$5:$O$5, 0))
* INDEX('Cost Data'!$N$1:$U$500, MATCH(1, ('Cost Data'!$B$1:$B$500 = $Q104) * ('Cost Data'!$C$1:$C$500 = $R104), 0), MATCH($C104, 'Cost Data'!$N$12:$U$12, 0)), 0)</f>
        <v>0</v>
      </c>
      <c r="W104" s="4" cm="1">
        <f t="array" aca="1" ref="W104" ca="1">IFERROR(INDEX('Build Scenarios'!$D$1:$O$510, MATCH(1, ('Build Scenarios'!$C$1:$C$510= $C104) * ('Build Scenarios'!$B$1:$B$510 = $Q104), 0), MATCH(W$12, 'Build Scenarios'!$D$5:$O$5, 0))
* INDEX('Cost Data'!$N$1:$U$500, MATCH(1, ('Cost Data'!$B$1:$B$500 = $Q104) * ('Cost Data'!$C$1:$C$500 = $R104), 0), MATCH($C104, 'Cost Data'!$N$12:$U$12, 0)), 0)</f>
        <v>0</v>
      </c>
      <c r="X104" s="4" cm="1">
        <f t="array" aca="1" ref="X104" ca="1">IFERROR(INDEX('Build Scenarios'!$D$1:$O$510, MATCH(1, ('Build Scenarios'!$C$1:$C$510= $C104) * ('Build Scenarios'!$B$1:$B$510 = $Q104), 0), MATCH(X$12, 'Build Scenarios'!$D$5:$O$5, 0))
* INDEX('Cost Data'!$N$1:$U$500, MATCH(1, ('Cost Data'!$B$1:$B$500 = $Q104) * ('Cost Data'!$C$1:$C$500 = $R104), 0), MATCH($C104, 'Cost Data'!$N$12:$U$12, 0)), 0)</f>
        <v>0</v>
      </c>
      <c r="Y104" s="4" cm="1">
        <f t="array" aca="1" ref="Y104" ca="1">IFERROR(INDEX('Build Scenarios'!$D$1:$O$510, MATCH(1, ('Build Scenarios'!$C$1:$C$510= $C104) * ('Build Scenarios'!$B$1:$B$510 = $Q104), 0), MATCH(Y$12, 'Build Scenarios'!$D$5:$O$5, 0))
* INDEX('Cost Data'!$N$1:$U$500, MATCH(1, ('Cost Data'!$B$1:$B$500 = $Q104) * ('Cost Data'!$C$1:$C$500 = $R104), 0), MATCH($C104, 'Cost Data'!$N$12:$U$12, 0)), 0)</f>
        <v>0</v>
      </c>
      <c r="Z104" s="4" cm="1">
        <f t="array" aca="1" ref="Z104" ca="1">IFERROR(INDEX('Build Scenarios'!$D$1:$O$510, MATCH(1, ('Build Scenarios'!$C$1:$C$510= $C104) * ('Build Scenarios'!$B$1:$B$510 = $Q104), 0), MATCH(Z$12, 'Build Scenarios'!$D$5:$O$5, 0))
* INDEX('Cost Data'!$N$1:$U$500, MATCH(1, ('Cost Data'!$B$1:$B$500 = $Q104) * ('Cost Data'!$C$1:$C$500 = $R104), 0), MATCH($C104, 'Cost Data'!$N$12:$U$12, 0)), 0)</f>
        <v>0</v>
      </c>
      <c r="AA104" s="4" cm="1">
        <f t="array" aca="1" ref="AA104" ca="1">IFERROR(INDEX('Build Scenarios'!$D$1:$O$510, MATCH(1, ('Build Scenarios'!$C$1:$C$510= $C104) * ('Build Scenarios'!$B$1:$B$510 = $Q104), 0), MATCH(AA$12, 'Build Scenarios'!$D$5:$O$5, 0))
* INDEX('Cost Data'!$N$1:$U$500, MATCH(1, ('Cost Data'!$B$1:$B$500 = $Q104) * ('Cost Data'!$C$1:$C$500 = $R104), 0), MATCH($C104, 'Cost Data'!$N$12:$U$12, 0)), 0)</f>
        <v>0</v>
      </c>
      <c r="AB104" s="4" cm="1">
        <f t="array" aca="1" ref="AB104" ca="1">IFERROR(INDEX('Build Scenarios'!$D$1:$O$510, MATCH(1, ('Build Scenarios'!$C$1:$C$510= $C104) * ('Build Scenarios'!$B$1:$B$510 = $Q104), 0), MATCH(AB$12, 'Build Scenarios'!$D$5:$O$5, 0))
* INDEX('Cost Data'!$N$1:$U$500, MATCH(1, ('Cost Data'!$B$1:$B$500 = $Q104) * ('Cost Data'!$C$1:$C$500 = $R104), 0), MATCH($C104, 'Cost Data'!$N$12:$U$12, 0)), 0)</f>
        <v>0</v>
      </c>
      <c r="AC104" s="4" cm="1">
        <f t="array" aca="1" ref="AC104" ca="1">IFERROR(INDEX('Build Scenarios'!$D$1:$O$510, MATCH(1, ('Build Scenarios'!$C$1:$C$510= $C104) * ('Build Scenarios'!$B$1:$B$510 = $Q104), 0), MATCH(AC$12, 'Build Scenarios'!$D$5:$O$5, 0))
* INDEX('Cost Data'!$N$1:$U$500, MATCH(1, ('Cost Data'!$B$1:$B$500 = $Q104) * ('Cost Data'!$C$1:$C$500 = $R104), 0), MATCH($C104, 'Cost Data'!$N$12:$U$12, 0)), 0)</f>
        <v>0</v>
      </c>
      <c r="AD104" s="4" cm="1">
        <f t="array" aca="1" ref="AD104" ca="1">IFERROR(INDEX('Build Scenarios'!$D$1:$O$510, MATCH(1, ('Build Scenarios'!$C$1:$C$510= $C104) * ('Build Scenarios'!$B$1:$B$510 = $Q104), 0), MATCH(AD$12, 'Build Scenarios'!$D$5:$O$5, 0))
* INDEX('Cost Data'!$N$1:$U$500, MATCH(1, ('Cost Data'!$B$1:$B$500 = $Q104) * ('Cost Data'!$C$1:$C$500 = $R104), 0), MATCH($C104, 'Cost Data'!$N$12:$U$12, 0)), 0)</f>
        <v>0</v>
      </c>
      <c r="AF104" s="11" t="str">
        <f>AI101</f>
        <v>Humboldt Bay</v>
      </c>
      <c r="AG104" s="11" cm="1">
        <f t="array" aca="1" ref="AG104" ca="1">INDEX('Cost Scenario Settings'!$D$32:$L$101, MATCH(1, ('Cost Scenario Settings'!$C$32:$C$101 = $B104) * ('Cost Scenario Settings'!$B$32:$B$101 = AF104), 0), MATCH($C104, 'Cost Scenario Settings'!$D$31:$L$31, 0))</f>
        <v>0</v>
      </c>
      <c r="AH104" s="4" cm="1">
        <f t="array" aca="1" ref="AH104" ca="1">IFERROR(INDEX('Build Scenarios'!$D$1:$O$510, MATCH(1, ('Build Scenarios'!$C$1:$C$510= $C104) * ('Build Scenarios'!$B$1:$B$510 = $AF104), 0), MATCH(AH$12, 'Build Scenarios'!$D$5:$O$5, 0))
* INDEX('Cost Data'!$N$1:$U$500, MATCH(1, ('Cost Data'!$B$1:$B$500 = $AF104) * ('Cost Data'!$C$1:$C$500 = $AG104), 0), MATCH($C104, 'Cost Data'!$N$12:$U$12, 0)), 0)</f>
        <v>0</v>
      </c>
      <c r="AI104" s="4" cm="1">
        <f t="array" aca="1" ref="AI104" ca="1">IFERROR(INDEX('Build Scenarios'!$D$1:$O$510, MATCH(1, ('Build Scenarios'!$C$1:$C$510= $C104) * ('Build Scenarios'!$B$1:$B$510 = $AF104), 0), MATCH(AI$12, 'Build Scenarios'!$D$5:$O$5, 0))
* INDEX('Cost Data'!$N$1:$U$500, MATCH(1, ('Cost Data'!$B$1:$B$500 = $AF104) * ('Cost Data'!$C$1:$C$500 = $AG104), 0), MATCH($C104, 'Cost Data'!$N$12:$U$12, 0)), 0)</f>
        <v>0</v>
      </c>
      <c r="AJ104" s="4" cm="1">
        <f t="array" aca="1" ref="AJ104" ca="1">IFERROR(INDEX('Build Scenarios'!$D$1:$O$510, MATCH(1, ('Build Scenarios'!$C$1:$C$510= $C104) * ('Build Scenarios'!$B$1:$B$510 = $AF104), 0), MATCH(AJ$12, 'Build Scenarios'!$D$5:$O$5, 0))
* INDEX('Cost Data'!$N$1:$U$500, MATCH(1, ('Cost Data'!$B$1:$B$500 = $AF104) * ('Cost Data'!$C$1:$C$500 = $AG104), 0), MATCH($C104, 'Cost Data'!$N$12:$U$12, 0)), 0)</f>
        <v>0</v>
      </c>
      <c r="AK104" s="4" cm="1">
        <f t="array" aca="1" ref="AK104" ca="1">IFERROR(INDEX('Build Scenarios'!$D$1:$O$510, MATCH(1, ('Build Scenarios'!$C$1:$C$510= $C104) * ('Build Scenarios'!$B$1:$B$510 = $AF104), 0), MATCH(AK$12, 'Build Scenarios'!$D$5:$O$5, 0))
* INDEX('Cost Data'!$N$1:$U$500, MATCH(1, ('Cost Data'!$B$1:$B$500 = $AF104) * ('Cost Data'!$C$1:$C$500 = $AG104), 0), MATCH($C104, 'Cost Data'!$N$12:$U$12, 0)), 0)</f>
        <v>0</v>
      </c>
      <c r="AL104" s="4" cm="1">
        <f t="array" aca="1" ref="AL104" ca="1">IFERROR(INDEX('Build Scenarios'!$D$1:$O$510, MATCH(1, ('Build Scenarios'!$C$1:$C$510= $C104) * ('Build Scenarios'!$B$1:$B$510 = $AF104), 0), MATCH(AL$12, 'Build Scenarios'!$D$5:$O$5, 0))
* INDEX('Cost Data'!$N$1:$U$500, MATCH(1, ('Cost Data'!$B$1:$B$500 = $AF104) * ('Cost Data'!$C$1:$C$500 = $AG104), 0), MATCH($C104, 'Cost Data'!$N$12:$U$12, 0)), 0)</f>
        <v>0</v>
      </c>
      <c r="AM104" s="4" cm="1">
        <f t="array" aca="1" ref="AM104" ca="1">IFERROR(INDEX('Build Scenarios'!$D$1:$O$510, MATCH(1, ('Build Scenarios'!$C$1:$C$510= $C104) * ('Build Scenarios'!$B$1:$B$510 = $AF104), 0), MATCH(AM$12, 'Build Scenarios'!$D$5:$O$5, 0))
* INDEX('Cost Data'!$N$1:$U$500, MATCH(1, ('Cost Data'!$B$1:$B$500 = $AF104) * ('Cost Data'!$C$1:$C$500 = $AG104), 0), MATCH($C104, 'Cost Data'!$N$12:$U$12, 0)), 0)</f>
        <v>0</v>
      </c>
      <c r="AN104" s="4" cm="1">
        <f t="array" aca="1" ref="AN104" ca="1">IFERROR(INDEX('Build Scenarios'!$D$1:$O$510, MATCH(1, ('Build Scenarios'!$C$1:$C$510= $C104) * ('Build Scenarios'!$B$1:$B$510 = $AF104), 0), MATCH(AN$12, 'Build Scenarios'!$D$5:$O$5, 0))
* INDEX('Cost Data'!$N$1:$U$500, MATCH(1, ('Cost Data'!$B$1:$B$500 = $AF104) * ('Cost Data'!$C$1:$C$500 = $AG104), 0), MATCH($C104, 'Cost Data'!$N$12:$U$12, 0)), 0)</f>
        <v>0</v>
      </c>
      <c r="AO104" s="4" cm="1">
        <f t="array" aca="1" ref="AO104" ca="1">IFERROR(INDEX('Build Scenarios'!$D$1:$O$510, MATCH(1, ('Build Scenarios'!$C$1:$C$510= $C104) * ('Build Scenarios'!$B$1:$B$510 = $AF104), 0), MATCH(AO$12, 'Build Scenarios'!$D$5:$O$5, 0))
* INDEX('Cost Data'!$N$1:$U$500, MATCH(1, ('Cost Data'!$B$1:$B$500 = $AF104) * ('Cost Data'!$C$1:$C$500 = $AG104), 0), MATCH($C104, 'Cost Data'!$N$12:$U$12, 0)), 0)</f>
        <v>0</v>
      </c>
      <c r="AP104" s="4" cm="1">
        <f t="array" aca="1" ref="AP104" ca="1">IFERROR(INDEX('Build Scenarios'!$D$1:$O$510, MATCH(1, ('Build Scenarios'!$C$1:$C$510= $C104) * ('Build Scenarios'!$B$1:$B$510 = $AF104), 0), MATCH(AP$12, 'Build Scenarios'!$D$5:$O$5, 0))
* INDEX('Cost Data'!$N$1:$U$500, MATCH(1, ('Cost Data'!$B$1:$B$500 = $AF104) * ('Cost Data'!$C$1:$C$500 = $AG104), 0), MATCH($C104, 'Cost Data'!$N$12:$U$12, 0)), 0)</f>
        <v>0</v>
      </c>
      <c r="AQ104" s="4" cm="1">
        <f t="array" aca="1" ref="AQ104" ca="1">IFERROR(INDEX('Build Scenarios'!$D$1:$O$510, MATCH(1, ('Build Scenarios'!$C$1:$C$510= $C104) * ('Build Scenarios'!$B$1:$B$510 = $AF104), 0), MATCH(AQ$12, 'Build Scenarios'!$D$5:$O$5, 0))
* INDEX('Cost Data'!$N$1:$U$500, MATCH(1, ('Cost Data'!$B$1:$B$500 = $AF104) * ('Cost Data'!$C$1:$C$500 = $AG104), 0), MATCH($C104, 'Cost Data'!$N$12:$U$12, 0)), 0)</f>
        <v>0</v>
      </c>
      <c r="AR104" s="4" cm="1">
        <f t="array" aca="1" ref="AR104" ca="1">IFERROR(INDEX('Build Scenarios'!$D$1:$O$510, MATCH(1, ('Build Scenarios'!$C$1:$C$510= $C104) * ('Build Scenarios'!$B$1:$B$510 = $AF104), 0), MATCH(AR$12, 'Build Scenarios'!$D$5:$O$5, 0))
* INDEX('Cost Data'!$N$1:$U$500, MATCH(1, ('Cost Data'!$B$1:$B$500 = $AF104) * ('Cost Data'!$C$1:$C$500 = $AG104), 0), MATCH($C104, 'Cost Data'!$N$12:$U$12, 0)), 0)</f>
        <v>0</v>
      </c>
      <c r="AS104" s="4" cm="1">
        <f t="array" aca="1" ref="AS104" ca="1">IFERROR(INDEX('Build Scenarios'!$D$1:$O$510, MATCH(1, ('Build Scenarios'!$C$1:$C$510= $C104) * ('Build Scenarios'!$B$1:$B$510 = $AF104), 0), MATCH(AS$12, 'Build Scenarios'!$D$5:$O$5, 0))
* INDEX('Cost Data'!$N$1:$U$500, MATCH(1, ('Cost Data'!$B$1:$B$500 = $AF104) * ('Cost Data'!$C$1:$C$500 = $AG104), 0), MATCH($C104, 'Cost Data'!$N$12:$U$12, 0)), 0)</f>
        <v>0</v>
      </c>
      <c r="AU104" s="11" t="str">
        <f>AX101</f>
        <v>Del Norte</v>
      </c>
      <c r="AV104" s="11" cm="1">
        <f t="array" aca="1" ref="AV104" ca="1">INDEX('Cost Scenario Settings'!$D$32:$L$101, MATCH(1, ('Cost Scenario Settings'!$C$32:$C$101 = $B104) * ('Cost Scenario Settings'!$B$32:$B$101 = AU104), 0), MATCH($C104, 'Cost Scenario Settings'!$D$31:$L$31, 0))</f>
        <v>0</v>
      </c>
      <c r="AW104" s="4" cm="1">
        <f t="array" aca="1" ref="AW104" ca="1">IFERROR(INDEX('Build Scenarios'!$D$1:$O$510, MATCH(1, ('Build Scenarios'!$C$1:$C$510= $C104) * ('Build Scenarios'!$B$1:$B$510 = $AU104), 0), MATCH(AW$12, 'Build Scenarios'!$D$5:$O$5, 0))
* INDEX('Cost Data'!$N$1:$U$500, MATCH(1, ('Cost Data'!$B$1:$B$500 = $AU104) * ('Cost Data'!$C$1:$C$500 = $AV104), 0), MATCH($C104, 'Cost Data'!$N$12:$U$12, 0)), 0)</f>
        <v>0</v>
      </c>
      <c r="AX104" s="4" cm="1">
        <f t="array" aca="1" ref="AX104" ca="1">IFERROR(INDEX('Build Scenarios'!$D$1:$O$510, MATCH(1, ('Build Scenarios'!$C$1:$C$510= $C104) * ('Build Scenarios'!$B$1:$B$510 = $AU104), 0), MATCH(AX$12, 'Build Scenarios'!$D$5:$O$5, 0))
* INDEX('Cost Data'!$N$1:$U$500, MATCH(1, ('Cost Data'!$B$1:$B$500 = $AU104) * ('Cost Data'!$C$1:$C$500 = $AV104), 0), MATCH($C104, 'Cost Data'!$N$12:$U$12, 0)), 0)</f>
        <v>0</v>
      </c>
      <c r="AY104" s="4" cm="1">
        <f t="array" aca="1" ref="AY104" ca="1">IFERROR(INDEX('Build Scenarios'!$D$1:$O$510, MATCH(1, ('Build Scenarios'!$C$1:$C$510= $C104) * ('Build Scenarios'!$B$1:$B$510 = $AU104), 0), MATCH(AY$12, 'Build Scenarios'!$D$5:$O$5, 0))
* INDEX('Cost Data'!$N$1:$U$500, MATCH(1, ('Cost Data'!$B$1:$B$500 = $AU104) * ('Cost Data'!$C$1:$C$500 = $AV104), 0), MATCH($C104, 'Cost Data'!$N$12:$U$12, 0)), 0)</f>
        <v>0</v>
      </c>
      <c r="AZ104" s="4" cm="1">
        <f t="array" aca="1" ref="AZ104" ca="1">IFERROR(INDEX('Build Scenarios'!$D$1:$O$510, MATCH(1, ('Build Scenarios'!$C$1:$C$510= $C104) * ('Build Scenarios'!$B$1:$B$510 = $AU104), 0), MATCH(AZ$12, 'Build Scenarios'!$D$5:$O$5, 0))
* INDEX('Cost Data'!$N$1:$U$500, MATCH(1, ('Cost Data'!$B$1:$B$500 = $AU104) * ('Cost Data'!$C$1:$C$500 = $AV104), 0), MATCH($C104, 'Cost Data'!$N$12:$U$12, 0)), 0)</f>
        <v>0</v>
      </c>
      <c r="BA104" s="4" cm="1">
        <f t="array" aca="1" ref="BA104" ca="1">IFERROR(INDEX('Build Scenarios'!$D$1:$O$510, MATCH(1, ('Build Scenarios'!$C$1:$C$510= $C104) * ('Build Scenarios'!$B$1:$B$510 = $AU104), 0), MATCH(BA$12, 'Build Scenarios'!$D$5:$O$5, 0))
* INDEX('Cost Data'!$N$1:$U$500, MATCH(1, ('Cost Data'!$B$1:$B$500 = $AU104) * ('Cost Data'!$C$1:$C$500 = $AV104), 0), MATCH($C104, 'Cost Data'!$N$12:$U$12, 0)), 0)</f>
        <v>0</v>
      </c>
      <c r="BB104" s="4" cm="1">
        <f t="array" aca="1" ref="BB104" ca="1">IFERROR(INDEX('Build Scenarios'!$D$1:$O$510, MATCH(1, ('Build Scenarios'!$C$1:$C$510= $C104) * ('Build Scenarios'!$B$1:$B$510 = $AU104), 0), MATCH(BB$12, 'Build Scenarios'!$D$5:$O$5, 0))
* INDEX('Cost Data'!$N$1:$U$500, MATCH(1, ('Cost Data'!$B$1:$B$500 = $AU104) * ('Cost Data'!$C$1:$C$500 = $AV104), 0), MATCH($C104, 'Cost Data'!$N$12:$U$12, 0)), 0)</f>
        <v>0</v>
      </c>
      <c r="BC104" s="4" cm="1">
        <f t="array" aca="1" ref="BC104" ca="1">IFERROR(INDEX('Build Scenarios'!$D$1:$O$510, MATCH(1, ('Build Scenarios'!$C$1:$C$510= $C104) * ('Build Scenarios'!$B$1:$B$510 = $AU104), 0), MATCH(BC$12, 'Build Scenarios'!$D$5:$O$5, 0))
* INDEX('Cost Data'!$N$1:$U$500, MATCH(1, ('Cost Data'!$B$1:$B$500 = $AU104) * ('Cost Data'!$C$1:$C$500 = $AV104), 0), MATCH($C104, 'Cost Data'!$N$12:$U$12, 0)), 0)</f>
        <v>0</v>
      </c>
      <c r="BD104" s="4" cm="1">
        <f t="array" aca="1" ref="BD104" ca="1">IFERROR(INDEX('Build Scenarios'!$D$1:$O$510, MATCH(1, ('Build Scenarios'!$C$1:$C$510= $C104) * ('Build Scenarios'!$B$1:$B$510 = $AU104), 0), MATCH(BD$12, 'Build Scenarios'!$D$5:$O$5, 0))
* INDEX('Cost Data'!$N$1:$U$500, MATCH(1, ('Cost Data'!$B$1:$B$500 = $AU104) * ('Cost Data'!$C$1:$C$500 = $AV104), 0), MATCH($C104, 'Cost Data'!$N$12:$U$12, 0)), 0)</f>
        <v>0</v>
      </c>
      <c r="BE104" s="4" cm="1">
        <f t="array" aca="1" ref="BE104" ca="1">IFERROR(INDEX('Build Scenarios'!$D$1:$O$510, MATCH(1, ('Build Scenarios'!$C$1:$C$510= $C104) * ('Build Scenarios'!$B$1:$B$510 = $AU104), 0), MATCH(BE$12, 'Build Scenarios'!$D$5:$O$5, 0))
* INDEX('Cost Data'!$N$1:$U$500, MATCH(1, ('Cost Data'!$B$1:$B$500 = $AU104) * ('Cost Data'!$C$1:$C$500 = $AV104), 0), MATCH($C104, 'Cost Data'!$N$12:$U$12, 0)), 0)</f>
        <v>0</v>
      </c>
      <c r="BF104" s="4" cm="1">
        <f t="array" aca="1" ref="BF104" ca="1">IFERROR(INDEX('Build Scenarios'!$D$1:$O$510, MATCH(1, ('Build Scenarios'!$C$1:$C$510= $C104) * ('Build Scenarios'!$B$1:$B$510 = $AU104), 0), MATCH(BF$12, 'Build Scenarios'!$D$5:$O$5, 0))
* INDEX('Cost Data'!$N$1:$U$500, MATCH(1, ('Cost Data'!$B$1:$B$500 = $AU104) * ('Cost Data'!$C$1:$C$500 = $AV104), 0), MATCH($C104, 'Cost Data'!$N$12:$U$12, 0)), 0)</f>
        <v>0</v>
      </c>
      <c r="BG104" s="4" cm="1">
        <f t="array" aca="1" ref="BG104" ca="1">IFERROR(INDEX('Build Scenarios'!$D$1:$O$510, MATCH(1, ('Build Scenarios'!$C$1:$C$510= $C104) * ('Build Scenarios'!$B$1:$B$510 = $AU104), 0), MATCH(BG$12, 'Build Scenarios'!$D$5:$O$5, 0))
* INDEX('Cost Data'!$N$1:$U$500, MATCH(1, ('Cost Data'!$B$1:$B$500 = $AU104) * ('Cost Data'!$C$1:$C$500 = $AV104), 0), MATCH($C104, 'Cost Data'!$N$12:$U$12, 0)), 0)</f>
        <v>0</v>
      </c>
      <c r="BH104" s="4" cm="1">
        <f t="array" aca="1" ref="BH104" ca="1">IFERROR(INDEX('Build Scenarios'!$D$1:$O$510, MATCH(1, ('Build Scenarios'!$C$1:$C$510= $C104) * ('Build Scenarios'!$B$1:$B$510 = $AU104), 0), MATCH(BH$12, 'Build Scenarios'!$D$5:$O$5, 0))
* INDEX('Cost Data'!$N$1:$U$500, MATCH(1, ('Cost Data'!$B$1:$B$500 = $AU104) * ('Cost Data'!$C$1:$C$500 = $AV104), 0), MATCH($C104, 'Cost Data'!$N$12:$U$12, 0)), 0)</f>
        <v>0</v>
      </c>
      <c r="BJ104" s="11" t="str">
        <f>BM101</f>
        <v>Cape Mendocino</v>
      </c>
      <c r="BK104" s="11" cm="1">
        <f t="array" aca="1" ref="BK104" ca="1">INDEX('Cost Scenario Settings'!$D$32:$L$101, MATCH(1, ('Cost Scenario Settings'!$C$32:$C$101 = $B104) * ('Cost Scenario Settings'!$B$32:$B$101 = BJ104), 0), MATCH($C104, 'Cost Scenario Settings'!$D$31:$L$31, 0))</f>
        <v>0</v>
      </c>
      <c r="BL104" s="4" cm="1">
        <f t="array" aca="1" ref="BL104" ca="1">IFERROR(INDEX('Build Scenarios'!$D$1:$O$510, MATCH(1, ('Build Scenarios'!$C$1:$C$510= $C104) * ('Build Scenarios'!$B$1:$B$510 = $BJ104), 0), MATCH(BL$12, 'Build Scenarios'!$D$5:$O$5, 0))
* INDEX('Cost Data'!$N$1:$U$500, MATCH(1, ('Cost Data'!$B$1:$B$500 = $BJ104) * ('Cost Data'!$C$1:$C$500 = $BK104), 0), MATCH($C104, 'Cost Data'!$N$12:$U$12, 0)), 0)</f>
        <v>0</v>
      </c>
      <c r="BM104" s="4" cm="1">
        <f t="array" aca="1" ref="BM104" ca="1">IFERROR(INDEX('Build Scenarios'!$D$1:$O$510, MATCH(1, ('Build Scenarios'!$C$1:$C$510= $C104) * ('Build Scenarios'!$B$1:$B$510 = $BJ104), 0), MATCH(BM$12, 'Build Scenarios'!$D$5:$O$5, 0))
* INDEX('Cost Data'!$N$1:$U$500, MATCH(1, ('Cost Data'!$B$1:$B$500 = $BJ104) * ('Cost Data'!$C$1:$C$500 = $BK104), 0), MATCH($C104, 'Cost Data'!$N$12:$U$12, 0)), 0)</f>
        <v>0</v>
      </c>
      <c r="BN104" s="4" cm="1">
        <f t="array" aca="1" ref="BN104" ca="1">IFERROR(INDEX('Build Scenarios'!$D$1:$O$510, MATCH(1, ('Build Scenarios'!$C$1:$C$510= $C104) * ('Build Scenarios'!$B$1:$B$510 = $BJ104), 0), MATCH(BN$12, 'Build Scenarios'!$D$5:$O$5, 0))
* INDEX('Cost Data'!$N$1:$U$500, MATCH(1, ('Cost Data'!$B$1:$B$500 = $BJ104) * ('Cost Data'!$C$1:$C$500 = $BK104), 0), MATCH($C104, 'Cost Data'!$N$12:$U$12, 0)), 0)</f>
        <v>0</v>
      </c>
      <c r="BO104" s="4" cm="1">
        <f t="array" aca="1" ref="BO104" ca="1">IFERROR(INDEX('Build Scenarios'!$D$1:$O$510, MATCH(1, ('Build Scenarios'!$C$1:$C$510= $C104) * ('Build Scenarios'!$B$1:$B$510 = $BJ104), 0), MATCH(BO$12, 'Build Scenarios'!$D$5:$O$5, 0))
* INDEX('Cost Data'!$N$1:$U$500, MATCH(1, ('Cost Data'!$B$1:$B$500 = $BJ104) * ('Cost Data'!$C$1:$C$500 = $BK104), 0), MATCH($C104, 'Cost Data'!$N$12:$U$12, 0)), 0)</f>
        <v>0</v>
      </c>
      <c r="BP104" s="4" cm="1">
        <f t="array" aca="1" ref="BP104" ca="1">IFERROR(INDEX('Build Scenarios'!$D$1:$O$510, MATCH(1, ('Build Scenarios'!$C$1:$C$510= $C104) * ('Build Scenarios'!$B$1:$B$510 = $BJ104), 0), MATCH(BP$12, 'Build Scenarios'!$D$5:$O$5, 0))
* INDEX('Cost Data'!$N$1:$U$500, MATCH(1, ('Cost Data'!$B$1:$B$500 = $BJ104) * ('Cost Data'!$C$1:$C$500 = $BK104), 0), MATCH($C104, 'Cost Data'!$N$12:$U$12, 0)), 0)</f>
        <v>0</v>
      </c>
      <c r="BQ104" s="4" cm="1">
        <f t="array" aca="1" ref="BQ104" ca="1">IFERROR(INDEX('Build Scenarios'!$D$1:$O$510, MATCH(1, ('Build Scenarios'!$C$1:$C$510= $C104) * ('Build Scenarios'!$B$1:$B$510 = $BJ104), 0), MATCH(BQ$12, 'Build Scenarios'!$D$5:$O$5, 0))
* INDEX('Cost Data'!$N$1:$U$500, MATCH(1, ('Cost Data'!$B$1:$B$500 = $BJ104) * ('Cost Data'!$C$1:$C$500 = $BK104), 0), MATCH($C104, 'Cost Data'!$N$12:$U$12, 0)), 0)</f>
        <v>0</v>
      </c>
      <c r="BR104" s="4" cm="1">
        <f t="array" aca="1" ref="BR104" ca="1">IFERROR(INDEX('Build Scenarios'!$D$1:$O$510, MATCH(1, ('Build Scenarios'!$C$1:$C$510= $C104) * ('Build Scenarios'!$B$1:$B$510 = $BJ104), 0), MATCH(BR$12, 'Build Scenarios'!$D$5:$O$5, 0))
* INDEX('Cost Data'!$N$1:$U$500, MATCH(1, ('Cost Data'!$B$1:$B$500 = $BJ104) * ('Cost Data'!$C$1:$C$500 = $BK104), 0), MATCH($C104, 'Cost Data'!$N$12:$U$12, 0)), 0)</f>
        <v>0</v>
      </c>
      <c r="BS104" s="4" cm="1">
        <f t="array" aca="1" ref="BS104" ca="1">IFERROR(INDEX('Build Scenarios'!$D$1:$O$510, MATCH(1, ('Build Scenarios'!$C$1:$C$510= $C104) * ('Build Scenarios'!$B$1:$B$510 = $BJ104), 0), MATCH(BS$12, 'Build Scenarios'!$D$5:$O$5, 0))
* INDEX('Cost Data'!$N$1:$U$500, MATCH(1, ('Cost Data'!$B$1:$B$500 = $BJ104) * ('Cost Data'!$C$1:$C$500 = $BK104), 0), MATCH($C104, 'Cost Data'!$N$12:$U$12, 0)), 0)</f>
        <v>0</v>
      </c>
      <c r="BT104" s="4" cm="1">
        <f t="array" aca="1" ref="BT104" ca="1">IFERROR(INDEX('Build Scenarios'!$D$1:$O$510, MATCH(1, ('Build Scenarios'!$C$1:$C$510= $C104) * ('Build Scenarios'!$B$1:$B$510 = $BJ104), 0), MATCH(BT$12, 'Build Scenarios'!$D$5:$O$5, 0))
* INDEX('Cost Data'!$N$1:$U$500, MATCH(1, ('Cost Data'!$B$1:$B$500 = $BJ104) * ('Cost Data'!$C$1:$C$500 = $BK104), 0), MATCH($C104, 'Cost Data'!$N$12:$U$12, 0)), 0)</f>
        <v>0</v>
      </c>
      <c r="BU104" s="4" cm="1">
        <f t="array" aca="1" ref="BU104" ca="1">IFERROR(INDEX('Build Scenarios'!$D$1:$O$510, MATCH(1, ('Build Scenarios'!$C$1:$C$510= $C104) * ('Build Scenarios'!$B$1:$B$510 = $BJ104), 0), MATCH(BU$12, 'Build Scenarios'!$D$5:$O$5, 0))
* INDEX('Cost Data'!$N$1:$U$500, MATCH(1, ('Cost Data'!$B$1:$B$500 = $BJ104) * ('Cost Data'!$C$1:$C$500 = $BK104), 0), MATCH($C104, 'Cost Data'!$N$12:$U$12, 0)), 0)</f>
        <v>0</v>
      </c>
      <c r="BV104" s="4" cm="1">
        <f t="array" aca="1" ref="BV104" ca="1">IFERROR(INDEX('Build Scenarios'!$D$1:$O$510, MATCH(1, ('Build Scenarios'!$C$1:$C$510= $C104) * ('Build Scenarios'!$B$1:$B$510 = $BJ104), 0), MATCH(BV$12, 'Build Scenarios'!$D$5:$O$5, 0))
* INDEX('Cost Data'!$N$1:$U$500, MATCH(1, ('Cost Data'!$B$1:$B$500 = $BJ104) * ('Cost Data'!$C$1:$C$500 = $BK104), 0), MATCH($C104, 'Cost Data'!$N$12:$U$12, 0)), 0)</f>
        <v>0</v>
      </c>
      <c r="BW104" s="4" cm="1">
        <f t="array" aca="1" ref="BW104" ca="1">IFERROR(INDEX('Build Scenarios'!$D$1:$O$510, MATCH(1, ('Build Scenarios'!$C$1:$C$510= $C104) * ('Build Scenarios'!$B$1:$B$510 = $BJ104), 0), MATCH(BW$12, 'Build Scenarios'!$D$5:$O$5, 0))
* INDEX('Cost Data'!$N$1:$U$500, MATCH(1, ('Cost Data'!$B$1:$B$500 = $BJ104) * ('Cost Data'!$C$1:$C$500 = $BK104), 0), MATCH($C104, 'Cost Data'!$N$12:$U$12, 0)), 0)</f>
        <v>0</v>
      </c>
    </row>
    <row r="105" spans="2:75" x14ac:dyDescent="0.2">
      <c r="B105" s="11">
        <f ca="1">B104</f>
        <v>0</v>
      </c>
      <c r="C105" s="8" t="s">
        <v>55</v>
      </c>
      <c r="D105" s="4">
        <f t="shared" ca="1" si="53"/>
        <v>0</v>
      </c>
      <c r="E105" s="4">
        <f t="shared" ca="1" si="53"/>
        <v>0</v>
      </c>
      <c r="F105" s="4">
        <f t="shared" ca="1" si="53"/>
        <v>0</v>
      </c>
      <c r="G105" s="4">
        <f t="shared" ca="1" si="53"/>
        <v>0</v>
      </c>
      <c r="H105" s="4">
        <f t="shared" ca="1" si="53"/>
        <v>0</v>
      </c>
      <c r="I105" s="4">
        <f t="shared" ca="1" si="53"/>
        <v>0</v>
      </c>
      <c r="J105" s="4">
        <f t="shared" ca="1" si="53"/>
        <v>0</v>
      </c>
      <c r="K105" s="4">
        <f t="shared" ca="1" si="53"/>
        <v>0</v>
      </c>
      <c r="L105" s="4">
        <f t="shared" ca="1" si="53"/>
        <v>0</v>
      </c>
      <c r="M105" s="4">
        <f t="shared" ca="1" si="53"/>
        <v>0</v>
      </c>
      <c r="N105" s="4">
        <f t="shared" ca="1" si="53"/>
        <v>0</v>
      </c>
      <c r="O105" s="4">
        <f t="shared" ca="1" si="53"/>
        <v>0</v>
      </c>
      <c r="Q105" s="11" t="str">
        <f>Q104</f>
        <v>Morro Bay</v>
      </c>
      <c r="R105" s="11" cm="1">
        <f t="array" aca="1" ref="R105" ca="1">INDEX('Cost Scenario Settings'!$D$32:$L$101, MATCH(1, ('Cost Scenario Settings'!$C$32:$C$101 = $B105) * ('Cost Scenario Settings'!$B$32:$B$101 = Q105), 0), MATCH($C105, 'Cost Scenario Settings'!$D$31:$L$31, 0))</f>
        <v>0</v>
      </c>
      <c r="S105" s="4" cm="1">
        <f t="array" aca="1" ref="S105" ca="1">IFERROR(INDEX('Build Scenarios'!$D$1:$O$510, MATCH(1, ('Build Scenarios'!$C$1:$C$510= $C105) * ('Build Scenarios'!$B$1:$B$510 = $Q105), 0), MATCH(S$12, 'Build Scenarios'!$D$5:$O$5, 0))
* INDEX('Cost Data'!$N$1:$U$500, MATCH(1, ('Cost Data'!$B$1:$B$500 = $Q105) * ('Cost Data'!$C$1:$C$500 = $R105), 0), MATCH($C105, 'Cost Data'!$N$12:$U$12, 0)), 0)</f>
        <v>0</v>
      </c>
      <c r="T105" s="4" cm="1">
        <f t="array" aca="1" ref="T105" ca="1">IFERROR(INDEX('Build Scenarios'!$D$1:$O$510, MATCH(1, ('Build Scenarios'!$C$1:$C$510= $C105) * ('Build Scenarios'!$B$1:$B$510 = $Q105), 0), MATCH(T$12, 'Build Scenarios'!$D$5:$O$5, 0))
* INDEX('Cost Data'!$N$1:$U$500, MATCH(1, ('Cost Data'!$B$1:$B$500 = $Q105) * ('Cost Data'!$C$1:$C$500 = $R105), 0), MATCH($C105, 'Cost Data'!$N$12:$U$12, 0)), 0)</f>
        <v>0</v>
      </c>
      <c r="U105" s="4" cm="1">
        <f t="array" aca="1" ref="U105" ca="1">IFERROR(INDEX('Build Scenarios'!$D$1:$O$510, MATCH(1, ('Build Scenarios'!$C$1:$C$510= $C105) * ('Build Scenarios'!$B$1:$B$510 = $Q105), 0), MATCH(U$12, 'Build Scenarios'!$D$5:$O$5, 0))
* INDEX('Cost Data'!$N$1:$U$500, MATCH(1, ('Cost Data'!$B$1:$B$500 = $Q105) * ('Cost Data'!$C$1:$C$500 = $R105), 0), MATCH($C105, 'Cost Data'!$N$12:$U$12, 0)), 0)</f>
        <v>0</v>
      </c>
      <c r="V105" s="4" cm="1">
        <f t="array" aca="1" ref="V105" ca="1">IFERROR(INDEX('Build Scenarios'!$D$1:$O$510, MATCH(1, ('Build Scenarios'!$C$1:$C$510= $C105) * ('Build Scenarios'!$B$1:$B$510 = $Q105), 0), MATCH(V$12, 'Build Scenarios'!$D$5:$O$5, 0))
* INDEX('Cost Data'!$N$1:$U$500, MATCH(1, ('Cost Data'!$B$1:$B$500 = $Q105) * ('Cost Data'!$C$1:$C$500 = $R105), 0), MATCH($C105, 'Cost Data'!$N$12:$U$12, 0)), 0)</f>
        <v>0</v>
      </c>
      <c r="W105" s="4" cm="1">
        <f t="array" aca="1" ref="W105" ca="1">IFERROR(INDEX('Build Scenarios'!$D$1:$O$510, MATCH(1, ('Build Scenarios'!$C$1:$C$510= $C105) * ('Build Scenarios'!$B$1:$B$510 = $Q105), 0), MATCH(W$12, 'Build Scenarios'!$D$5:$O$5, 0))
* INDEX('Cost Data'!$N$1:$U$500, MATCH(1, ('Cost Data'!$B$1:$B$500 = $Q105) * ('Cost Data'!$C$1:$C$500 = $R105), 0), MATCH($C105, 'Cost Data'!$N$12:$U$12, 0)), 0)</f>
        <v>0</v>
      </c>
      <c r="X105" s="4" cm="1">
        <f t="array" aca="1" ref="X105" ca="1">IFERROR(INDEX('Build Scenarios'!$D$1:$O$510, MATCH(1, ('Build Scenarios'!$C$1:$C$510= $C105) * ('Build Scenarios'!$B$1:$B$510 = $Q105), 0), MATCH(X$12, 'Build Scenarios'!$D$5:$O$5, 0))
* INDEX('Cost Data'!$N$1:$U$500, MATCH(1, ('Cost Data'!$B$1:$B$500 = $Q105) * ('Cost Data'!$C$1:$C$500 = $R105), 0), MATCH($C105, 'Cost Data'!$N$12:$U$12, 0)), 0)</f>
        <v>0</v>
      </c>
      <c r="Y105" s="4" cm="1">
        <f t="array" aca="1" ref="Y105" ca="1">IFERROR(INDEX('Build Scenarios'!$D$1:$O$510, MATCH(1, ('Build Scenarios'!$C$1:$C$510= $C105) * ('Build Scenarios'!$B$1:$B$510 = $Q105), 0), MATCH(Y$12, 'Build Scenarios'!$D$5:$O$5, 0))
* INDEX('Cost Data'!$N$1:$U$500, MATCH(1, ('Cost Data'!$B$1:$B$500 = $Q105) * ('Cost Data'!$C$1:$C$500 = $R105), 0), MATCH($C105, 'Cost Data'!$N$12:$U$12, 0)), 0)</f>
        <v>0</v>
      </c>
      <c r="Z105" s="4" cm="1">
        <f t="array" aca="1" ref="Z105" ca="1">IFERROR(INDEX('Build Scenarios'!$D$1:$O$510, MATCH(1, ('Build Scenarios'!$C$1:$C$510= $C105) * ('Build Scenarios'!$B$1:$B$510 = $Q105), 0), MATCH(Z$12, 'Build Scenarios'!$D$5:$O$5, 0))
* INDEX('Cost Data'!$N$1:$U$500, MATCH(1, ('Cost Data'!$B$1:$B$500 = $Q105) * ('Cost Data'!$C$1:$C$500 = $R105), 0), MATCH($C105, 'Cost Data'!$N$12:$U$12, 0)), 0)</f>
        <v>0</v>
      </c>
      <c r="AA105" s="4" cm="1">
        <f t="array" aca="1" ref="AA105" ca="1">IFERROR(INDEX('Build Scenarios'!$D$1:$O$510, MATCH(1, ('Build Scenarios'!$C$1:$C$510= $C105) * ('Build Scenarios'!$B$1:$B$510 = $Q105), 0), MATCH(AA$12, 'Build Scenarios'!$D$5:$O$5, 0))
* INDEX('Cost Data'!$N$1:$U$500, MATCH(1, ('Cost Data'!$B$1:$B$500 = $Q105) * ('Cost Data'!$C$1:$C$500 = $R105), 0), MATCH($C105, 'Cost Data'!$N$12:$U$12, 0)), 0)</f>
        <v>0</v>
      </c>
      <c r="AB105" s="4" cm="1">
        <f t="array" aca="1" ref="AB105" ca="1">IFERROR(INDEX('Build Scenarios'!$D$1:$O$510, MATCH(1, ('Build Scenarios'!$C$1:$C$510= $C105) * ('Build Scenarios'!$B$1:$B$510 = $Q105), 0), MATCH(AB$12, 'Build Scenarios'!$D$5:$O$5, 0))
* INDEX('Cost Data'!$N$1:$U$500, MATCH(1, ('Cost Data'!$B$1:$B$500 = $Q105) * ('Cost Data'!$C$1:$C$500 = $R105), 0), MATCH($C105, 'Cost Data'!$N$12:$U$12, 0)), 0)</f>
        <v>0</v>
      </c>
      <c r="AC105" s="4" cm="1">
        <f t="array" aca="1" ref="AC105" ca="1">IFERROR(INDEX('Build Scenarios'!$D$1:$O$510, MATCH(1, ('Build Scenarios'!$C$1:$C$510= $C105) * ('Build Scenarios'!$B$1:$B$510 = $Q105), 0), MATCH(AC$12, 'Build Scenarios'!$D$5:$O$5, 0))
* INDEX('Cost Data'!$N$1:$U$500, MATCH(1, ('Cost Data'!$B$1:$B$500 = $Q105) * ('Cost Data'!$C$1:$C$500 = $R105), 0), MATCH($C105, 'Cost Data'!$N$12:$U$12, 0)), 0)</f>
        <v>0</v>
      </c>
      <c r="AD105" s="4" cm="1">
        <f t="array" aca="1" ref="AD105" ca="1">IFERROR(INDEX('Build Scenarios'!$D$1:$O$510, MATCH(1, ('Build Scenarios'!$C$1:$C$510= $C105) * ('Build Scenarios'!$B$1:$B$510 = $Q105), 0), MATCH(AD$12, 'Build Scenarios'!$D$5:$O$5, 0))
* INDEX('Cost Data'!$N$1:$U$500, MATCH(1, ('Cost Data'!$B$1:$B$500 = $Q105) * ('Cost Data'!$C$1:$C$500 = $R105), 0), MATCH($C105, 'Cost Data'!$N$12:$U$12, 0)), 0)</f>
        <v>0</v>
      </c>
      <c r="AF105" s="11" t="str">
        <f>AF104</f>
        <v>Humboldt Bay</v>
      </c>
      <c r="AG105" s="11" cm="1">
        <f t="array" aca="1" ref="AG105" ca="1">INDEX('Cost Scenario Settings'!$D$32:$L$101, MATCH(1, ('Cost Scenario Settings'!$C$32:$C$101 = $B105) * ('Cost Scenario Settings'!$B$32:$B$101 = AF105), 0), MATCH($C105, 'Cost Scenario Settings'!$D$31:$L$31, 0))</f>
        <v>0</v>
      </c>
      <c r="AH105" s="4" cm="1">
        <f t="array" aca="1" ref="AH105" ca="1">IFERROR(INDEX('Build Scenarios'!$D$1:$O$510, MATCH(1, ('Build Scenarios'!$C$1:$C$510= $C105) * ('Build Scenarios'!$B$1:$B$510 = $AF105), 0), MATCH(AH$12, 'Build Scenarios'!$D$5:$O$5, 0))
* INDEX('Cost Data'!$N$1:$U$500, MATCH(1, ('Cost Data'!$B$1:$B$500 = $AF105) * ('Cost Data'!$C$1:$C$500 = $AG105), 0), MATCH($C105, 'Cost Data'!$N$12:$U$12, 0)), 0)</f>
        <v>0</v>
      </c>
      <c r="AI105" s="4" cm="1">
        <f t="array" aca="1" ref="AI105" ca="1">IFERROR(INDEX('Build Scenarios'!$D$1:$O$510, MATCH(1, ('Build Scenarios'!$C$1:$C$510= $C105) * ('Build Scenarios'!$B$1:$B$510 = $AF105), 0), MATCH(AI$12, 'Build Scenarios'!$D$5:$O$5, 0))
* INDEX('Cost Data'!$N$1:$U$500, MATCH(1, ('Cost Data'!$B$1:$B$500 = $AF105) * ('Cost Data'!$C$1:$C$500 = $AG105), 0), MATCH($C105, 'Cost Data'!$N$12:$U$12, 0)), 0)</f>
        <v>0</v>
      </c>
      <c r="AJ105" s="4" cm="1">
        <f t="array" aca="1" ref="AJ105" ca="1">IFERROR(INDEX('Build Scenarios'!$D$1:$O$510, MATCH(1, ('Build Scenarios'!$C$1:$C$510= $C105) * ('Build Scenarios'!$B$1:$B$510 = $AF105), 0), MATCH(AJ$12, 'Build Scenarios'!$D$5:$O$5, 0))
* INDEX('Cost Data'!$N$1:$U$500, MATCH(1, ('Cost Data'!$B$1:$B$500 = $AF105) * ('Cost Data'!$C$1:$C$500 = $AG105), 0), MATCH($C105, 'Cost Data'!$N$12:$U$12, 0)), 0)</f>
        <v>0</v>
      </c>
      <c r="AK105" s="4" cm="1">
        <f t="array" aca="1" ref="AK105" ca="1">IFERROR(INDEX('Build Scenarios'!$D$1:$O$510, MATCH(1, ('Build Scenarios'!$C$1:$C$510= $C105) * ('Build Scenarios'!$B$1:$B$510 = $AF105), 0), MATCH(AK$12, 'Build Scenarios'!$D$5:$O$5, 0))
* INDEX('Cost Data'!$N$1:$U$500, MATCH(1, ('Cost Data'!$B$1:$B$500 = $AF105) * ('Cost Data'!$C$1:$C$500 = $AG105), 0), MATCH($C105, 'Cost Data'!$N$12:$U$12, 0)), 0)</f>
        <v>0</v>
      </c>
      <c r="AL105" s="4" cm="1">
        <f t="array" aca="1" ref="AL105" ca="1">IFERROR(INDEX('Build Scenarios'!$D$1:$O$510, MATCH(1, ('Build Scenarios'!$C$1:$C$510= $C105) * ('Build Scenarios'!$B$1:$B$510 = $AF105), 0), MATCH(AL$12, 'Build Scenarios'!$D$5:$O$5, 0))
* INDEX('Cost Data'!$N$1:$U$500, MATCH(1, ('Cost Data'!$B$1:$B$500 = $AF105) * ('Cost Data'!$C$1:$C$500 = $AG105), 0), MATCH($C105, 'Cost Data'!$N$12:$U$12, 0)), 0)</f>
        <v>0</v>
      </c>
      <c r="AM105" s="4" cm="1">
        <f t="array" aca="1" ref="AM105" ca="1">IFERROR(INDEX('Build Scenarios'!$D$1:$O$510, MATCH(1, ('Build Scenarios'!$C$1:$C$510= $C105) * ('Build Scenarios'!$B$1:$B$510 = $AF105), 0), MATCH(AM$12, 'Build Scenarios'!$D$5:$O$5, 0))
* INDEX('Cost Data'!$N$1:$U$500, MATCH(1, ('Cost Data'!$B$1:$B$500 = $AF105) * ('Cost Data'!$C$1:$C$500 = $AG105), 0), MATCH($C105, 'Cost Data'!$N$12:$U$12, 0)), 0)</f>
        <v>0</v>
      </c>
      <c r="AN105" s="4" cm="1">
        <f t="array" aca="1" ref="AN105" ca="1">IFERROR(INDEX('Build Scenarios'!$D$1:$O$510, MATCH(1, ('Build Scenarios'!$C$1:$C$510= $C105) * ('Build Scenarios'!$B$1:$B$510 = $AF105), 0), MATCH(AN$12, 'Build Scenarios'!$D$5:$O$5, 0))
* INDEX('Cost Data'!$N$1:$U$500, MATCH(1, ('Cost Data'!$B$1:$B$500 = $AF105) * ('Cost Data'!$C$1:$C$500 = $AG105), 0), MATCH($C105, 'Cost Data'!$N$12:$U$12, 0)), 0)</f>
        <v>0</v>
      </c>
      <c r="AO105" s="4" cm="1">
        <f t="array" aca="1" ref="AO105" ca="1">IFERROR(INDEX('Build Scenarios'!$D$1:$O$510, MATCH(1, ('Build Scenarios'!$C$1:$C$510= $C105) * ('Build Scenarios'!$B$1:$B$510 = $AF105), 0), MATCH(AO$12, 'Build Scenarios'!$D$5:$O$5, 0))
* INDEX('Cost Data'!$N$1:$U$500, MATCH(1, ('Cost Data'!$B$1:$B$500 = $AF105) * ('Cost Data'!$C$1:$C$500 = $AG105), 0), MATCH($C105, 'Cost Data'!$N$12:$U$12, 0)), 0)</f>
        <v>0</v>
      </c>
      <c r="AP105" s="4" cm="1">
        <f t="array" aca="1" ref="AP105" ca="1">IFERROR(INDEX('Build Scenarios'!$D$1:$O$510, MATCH(1, ('Build Scenarios'!$C$1:$C$510= $C105) * ('Build Scenarios'!$B$1:$B$510 = $AF105), 0), MATCH(AP$12, 'Build Scenarios'!$D$5:$O$5, 0))
* INDEX('Cost Data'!$N$1:$U$500, MATCH(1, ('Cost Data'!$B$1:$B$500 = $AF105) * ('Cost Data'!$C$1:$C$500 = $AG105), 0), MATCH($C105, 'Cost Data'!$N$12:$U$12, 0)), 0)</f>
        <v>0</v>
      </c>
      <c r="AQ105" s="4" cm="1">
        <f t="array" aca="1" ref="AQ105" ca="1">IFERROR(INDEX('Build Scenarios'!$D$1:$O$510, MATCH(1, ('Build Scenarios'!$C$1:$C$510= $C105) * ('Build Scenarios'!$B$1:$B$510 = $AF105), 0), MATCH(AQ$12, 'Build Scenarios'!$D$5:$O$5, 0))
* INDEX('Cost Data'!$N$1:$U$500, MATCH(1, ('Cost Data'!$B$1:$B$500 = $AF105) * ('Cost Data'!$C$1:$C$500 = $AG105), 0), MATCH($C105, 'Cost Data'!$N$12:$U$12, 0)), 0)</f>
        <v>0</v>
      </c>
      <c r="AR105" s="4" cm="1">
        <f t="array" aca="1" ref="AR105" ca="1">IFERROR(INDEX('Build Scenarios'!$D$1:$O$510, MATCH(1, ('Build Scenarios'!$C$1:$C$510= $C105) * ('Build Scenarios'!$B$1:$B$510 = $AF105), 0), MATCH(AR$12, 'Build Scenarios'!$D$5:$O$5, 0))
* INDEX('Cost Data'!$N$1:$U$500, MATCH(1, ('Cost Data'!$B$1:$B$500 = $AF105) * ('Cost Data'!$C$1:$C$500 = $AG105), 0), MATCH($C105, 'Cost Data'!$N$12:$U$12, 0)), 0)</f>
        <v>0</v>
      </c>
      <c r="AS105" s="4" cm="1">
        <f t="array" aca="1" ref="AS105" ca="1">IFERROR(INDEX('Build Scenarios'!$D$1:$O$510, MATCH(1, ('Build Scenarios'!$C$1:$C$510= $C105) * ('Build Scenarios'!$B$1:$B$510 = $AF105), 0), MATCH(AS$12, 'Build Scenarios'!$D$5:$O$5, 0))
* INDEX('Cost Data'!$N$1:$U$500, MATCH(1, ('Cost Data'!$B$1:$B$500 = $AF105) * ('Cost Data'!$C$1:$C$500 = $AG105), 0), MATCH($C105, 'Cost Data'!$N$12:$U$12, 0)), 0)</f>
        <v>0</v>
      </c>
      <c r="AU105" s="11" t="str">
        <f>AU104</f>
        <v>Del Norte</v>
      </c>
      <c r="AV105" s="11" cm="1">
        <f t="array" aca="1" ref="AV105" ca="1">INDEX('Cost Scenario Settings'!$D$32:$L$101, MATCH(1, ('Cost Scenario Settings'!$C$32:$C$101 = $B105) * ('Cost Scenario Settings'!$B$32:$B$101 = AU105), 0), MATCH($C105, 'Cost Scenario Settings'!$D$31:$L$31, 0))</f>
        <v>0</v>
      </c>
      <c r="AW105" s="4" cm="1">
        <f t="array" aca="1" ref="AW105" ca="1">IFERROR(INDEX('Build Scenarios'!$D$1:$O$510, MATCH(1, ('Build Scenarios'!$C$1:$C$510= $C105) * ('Build Scenarios'!$B$1:$B$510 = $AU105), 0), MATCH(AW$12, 'Build Scenarios'!$D$5:$O$5, 0))
* INDEX('Cost Data'!$N$1:$U$500, MATCH(1, ('Cost Data'!$B$1:$B$500 = $AU105) * ('Cost Data'!$C$1:$C$500 = $AV105), 0), MATCH($C105, 'Cost Data'!$N$12:$U$12, 0)), 0)</f>
        <v>0</v>
      </c>
      <c r="AX105" s="4" cm="1">
        <f t="array" aca="1" ref="AX105" ca="1">IFERROR(INDEX('Build Scenarios'!$D$1:$O$510, MATCH(1, ('Build Scenarios'!$C$1:$C$510= $C105) * ('Build Scenarios'!$B$1:$B$510 = $AU105), 0), MATCH(AX$12, 'Build Scenarios'!$D$5:$O$5, 0))
* INDEX('Cost Data'!$N$1:$U$500, MATCH(1, ('Cost Data'!$B$1:$B$500 = $AU105) * ('Cost Data'!$C$1:$C$500 = $AV105), 0), MATCH($C105, 'Cost Data'!$N$12:$U$12, 0)), 0)</f>
        <v>0</v>
      </c>
      <c r="AY105" s="4" cm="1">
        <f t="array" aca="1" ref="AY105" ca="1">IFERROR(INDEX('Build Scenarios'!$D$1:$O$510, MATCH(1, ('Build Scenarios'!$C$1:$C$510= $C105) * ('Build Scenarios'!$B$1:$B$510 = $AU105), 0), MATCH(AY$12, 'Build Scenarios'!$D$5:$O$5, 0))
* INDEX('Cost Data'!$N$1:$U$500, MATCH(1, ('Cost Data'!$B$1:$B$500 = $AU105) * ('Cost Data'!$C$1:$C$500 = $AV105), 0), MATCH($C105, 'Cost Data'!$N$12:$U$12, 0)), 0)</f>
        <v>0</v>
      </c>
      <c r="AZ105" s="4" cm="1">
        <f t="array" aca="1" ref="AZ105" ca="1">IFERROR(INDEX('Build Scenarios'!$D$1:$O$510, MATCH(1, ('Build Scenarios'!$C$1:$C$510= $C105) * ('Build Scenarios'!$B$1:$B$510 = $AU105), 0), MATCH(AZ$12, 'Build Scenarios'!$D$5:$O$5, 0))
* INDEX('Cost Data'!$N$1:$U$500, MATCH(1, ('Cost Data'!$B$1:$B$500 = $AU105) * ('Cost Data'!$C$1:$C$500 = $AV105), 0), MATCH($C105, 'Cost Data'!$N$12:$U$12, 0)), 0)</f>
        <v>0</v>
      </c>
      <c r="BA105" s="4" cm="1">
        <f t="array" aca="1" ref="BA105" ca="1">IFERROR(INDEX('Build Scenarios'!$D$1:$O$510, MATCH(1, ('Build Scenarios'!$C$1:$C$510= $C105) * ('Build Scenarios'!$B$1:$B$510 = $AU105), 0), MATCH(BA$12, 'Build Scenarios'!$D$5:$O$5, 0))
* INDEX('Cost Data'!$N$1:$U$500, MATCH(1, ('Cost Data'!$B$1:$B$500 = $AU105) * ('Cost Data'!$C$1:$C$500 = $AV105), 0), MATCH($C105, 'Cost Data'!$N$12:$U$12, 0)), 0)</f>
        <v>0</v>
      </c>
      <c r="BB105" s="4" cm="1">
        <f t="array" aca="1" ref="BB105" ca="1">IFERROR(INDEX('Build Scenarios'!$D$1:$O$510, MATCH(1, ('Build Scenarios'!$C$1:$C$510= $C105) * ('Build Scenarios'!$B$1:$B$510 = $AU105), 0), MATCH(BB$12, 'Build Scenarios'!$D$5:$O$5, 0))
* INDEX('Cost Data'!$N$1:$U$500, MATCH(1, ('Cost Data'!$B$1:$B$500 = $AU105) * ('Cost Data'!$C$1:$C$500 = $AV105), 0), MATCH($C105, 'Cost Data'!$N$12:$U$12, 0)), 0)</f>
        <v>0</v>
      </c>
      <c r="BC105" s="4" cm="1">
        <f t="array" aca="1" ref="BC105" ca="1">IFERROR(INDEX('Build Scenarios'!$D$1:$O$510, MATCH(1, ('Build Scenarios'!$C$1:$C$510= $C105) * ('Build Scenarios'!$B$1:$B$510 = $AU105), 0), MATCH(BC$12, 'Build Scenarios'!$D$5:$O$5, 0))
* INDEX('Cost Data'!$N$1:$U$500, MATCH(1, ('Cost Data'!$B$1:$B$500 = $AU105) * ('Cost Data'!$C$1:$C$500 = $AV105), 0), MATCH($C105, 'Cost Data'!$N$12:$U$12, 0)), 0)</f>
        <v>0</v>
      </c>
      <c r="BD105" s="4" cm="1">
        <f t="array" aca="1" ref="BD105" ca="1">IFERROR(INDEX('Build Scenarios'!$D$1:$O$510, MATCH(1, ('Build Scenarios'!$C$1:$C$510= $C105) * ('Build Scenarios'!$B$1:$B$510 = $AU105), 0), MATCH(BD$12, 'Build Scenarios'!$D$5:$O$5, 0))
* INDEX('Cost Data'!$N$1:$U$500, MATCH(1, ('Cost Data'!$B$1:$B$500 = $AU105) * ('Cost Data'!$C$1:$C$500 = $AV105), 0), MATCH($C105, 'Cost Data'!$N$12:$U$12, 0)), 0)</f>
        <v>0</v>
      </c>
      <c r="BE105" s="4" cm="1">
        <f t="array" aca="1" ref="BE105" ca="1">IFERROR(INDEX('Build Scenarios'!$D$1:$O$510, MATCH(1, ('Build Scenarios'!$C$1:$C$510= $C105) * ('Build Scenarios'!$B$1:$B$510 = $AU105), 0), MATCH(BE$12, 'Build Scenarios'!$D$5:$O$5, 0))
* INDEX('Cost Data'!$N$1:$U$500, MATCH(1, ('Cost Data'!$B$1:$B$500 = $AU105) * ('Cost Data'!$C$1:$C$500 = $AV105), 0), MATCH($C105, 'Cost Data'!$N$12:$U$12, 0)), 0)</f>
        <v>0</v>
      </c>
      <c r="BF105" s="4" cm="1">
        <f t="array" aca="1" ref="BF105" ca="1">IFERROR(INDEX('Build Scenarios'!$D$1:$O$510, MATCH(1, ('Build Scenarios'!$C$1:$C$510= $C105) * ('Build Scenarios'!$B$1:$B$510 = $AU105), 0), MATCH(BF$12, 'Build Scenarios'!$D$5:$O$5, 0))
* INDEX('Cost Data'!$N$1:$U$500, MATCH(1, ('Cost Data'!$B$1:$B$500 = $AU105) * ('Cost Data'!$C$1:$C$500 = $AV105), 0), MATCH($C105, 'Cost Data'!$N$12:$U$12, 0)), 0)</f>
        <v>0</v>
      </c>
      <c r="BG105" s="4" cm="1">
        <f t="array" aca="1" ref="BG105" ca="1">IFERROR(INDEX('Build Scenarios'!$D$1:$O$510, MATCH(1, ('Build Scenarios'!$C$1:$C$510= $C105) * ('Build Scenarios'!$B$1:$B$510 = $AU105), 0), MATCH(BG$12, 'Build Scenarios'!$D$5:$O$5, 0))
* INDEX('Cost Data'!$N$1:$U$500, MATCH(1, ('Cost Data'!$B$1:$B$500 = $AU105) * ('Cost Data'!$C$1:$C$500 = $AV105), 0), MATCH($C105, 'Cost Data'!$N$12:$U$12, 0)), 0)</f>
        <v>0</v>
      </c>
      <c r="BH105" s="4" cm="1">
        <f t="array" aca="1" ref="BH105" ca="1">IFERROR(INDEX('Build Scenarios'!$D$1:$O$510, MATCH(1, ('Build Scenarios'!$C$1:$C$510= $C105) * ('Build Scenarios'!$B$1:$B$510 = $AU105), 0), MATCH(BH$12, 'Build Scenarios'!$D$5:$O$5, 0))
* INDEX('Cost Data'!$N$1:$U$500, MATCH(1, ('Cost Data'!$B$1:$B$500 = $AU105) * ('Cost Data'!$C$1:$C$500 = $AV105), 0), MATCH($C105, 'Cost Data'!$N$12:$U$12, 0)), 0)</f>
        <v>0</v>
      </c>
      <c r="BJ105" s="11" t="str">
        <f>BJ104</f>
        <v>Cape Mendocino</v>
      </c>
      <c r="BK105" s="11" cm="1">
        <f t="array" aca="1" ref="BK105" ca="1">INDEX('Cost Scenario Settings'!$D$32:$L$101, MATCH(1, ('Cost Scenario Settings'!$C$32:$C$101 = $B105) * ('Cost Scenario Settings'!$B$32:$B$101 = BJ105), 0), MATCH($C105, 'Cost Scenario Settings'!$D$31:$L$31, 0))</f>
        <v>0</v>
      </c>
      <c r="BL105" s="4" cm="1">
        <f t="array" aca="1" ref="BL105" ca="1">IFERROR(INDEX('Build Scenarios'!$D$1:$O$510, MATCH(1, ('Build Scenarios'!$C$1:$C$510= $C105) * ('Build Scenarios'!$B$1:$B$510 = $BJ105), 0), MATCH(BL$12, 'Build Scenarios'!$D$5:$O$5, 0))
* INDEX('Cost Data'!$N$1:$U$500, MATCH(1, ('Cost Data'!$B$1:$B$500 = $BJ105) * ('Cost Data'!$C$1:$C$500 = $BK105), 0), MATCH($C105, 'Cost Data'!$N$12:$U$12, 0)), 0)</f>
        <v>0</v>
      </c>
      <c r="BM105" s="4" cm="1">
        <f t="array" aca="1" ref="BM105" ca="1">IFERROR(INDEX('Build Scenarios'!$D$1:$O$510, MATCH(1, ('Build Scenarios'!$C$1:$C$510= $C105) * ('Build Scenarios'!$B$1:$B$510 = $BJ105), 0), MATCH(BM$12, 'Build Scenarios'!$D$5:$O$5, 0))
* INDEX('Cost Data'!$N$1:$U$500, MATCH(1, ('Cost Data'!$B$1:$B$500 = $BJ105) * ('Cost Data'!$C$1:$C$500 = $BK105), 0), MATCH($C105, 'Cost Data'!$N$12:$U$12, 0)), 0)</f>
        <v>0</v>
      </c>
      <c r="BN105" s="4" cm="1">
        <f t="array" aca="1" ref="BN105" ca="1">IFERROR(INDEX('Build Scenarios'!$D$1:$O$510, MATCH(1, ('Build Scenarios'!$C$1:$C$510= $C105) * ('Build Scenarios'!$B$1:$B$510 = $BJ105), 0), MATCH(BN$12, 'Build Scenarios'!$D$5:$O$5, 0))
* INDEX('Cost Data'!$N$1:$U$500, MATCH(1, ('Cost Data'!$B$1:$B$500 = $BJ105) * ('Cost Data'!$C$1:$C$500 = $BK105), 0), MATCH($C105, 'Cost Data'!$N$12:$U$12, 0)), 0)</f>
        <v>0</v>
      </c>
      <c r="BO105" s="4" cm="1">
        <f t="array" aca="1" ref="BO105" ca="1">IFERROR(INDEX('Build Scenarios'!$D$1:$O$510, MATCH(1, ('Build Scenarios'!$C$1:$C$510= $C105) * ('Build Scenarios'!$B$1:$B$510 = $BJ105), 0), MATCH(BO$12, 'Build Scenarios'!$D$5:$O$5, 0))
* INDEX('Cost Data'!$N$1:$U$500, MATCH(1, ('Cost Data'!$B$1:$B$500 = $BJ105) * ('Cost Data'!$C$1:$C$500 = $BK105), 0), MATCH($C105, 'Cost Data'!$N$12:$U$12, 0)), 0)</f>
        <v>0</v>
      </c>
      <c r="BP105" s="4" cm="1">
        <f t="array" aca="1" ref="BP105" ca="1">IFERROR(INDEX('Build Scenarios'!$D$1:$O$510, MATCH(1, ('Build Scenarios'!$C$1:$C$510= $C105) * ('Build Scenarios'!$B$1:$B$510 = $BJ105), 0), MATCH(BP$12, 'Build Scenarios'!$D$5:$O$5, 0))
* INDEX('Cost Data'!$N$1:$U$500, MATCH(1, ('Cost Data'!$B$1:$B$500 = $BJ105) * ('Cost Data'!$C$1:$C$500 = $BK105), 0), MATCH($C105, 'Cost Data'!$N$12:$U$12, 0)), 0)</f>
        <v>0</v>
      </c>
      <c r="BQ105" s="4" cm="1">
        <f t="array" aca="1" ref="BQ105" ca="1">IFERROR(INDEX('Build Scenarios'!$D$1:$O$510, MATCH(1, ('Build Scenarios'!$C$1:$C$510= $C105) * ('Build Scenarios'!$B$1:$B$510 = $BJ105), 0), MATCH(BQ$12, 'Build Scenarios'!$D$5:$O$5, 0))
* INDEX('Cost Data'!$N$1:$U$500, MATCH(1, ('Cost Data'!$B$1:$B$500 = $BJ105) * ('Cost Data'!$C$1:$C$500 = $BK105), 0), MATCH($C105, 'Cost Data'!$N$12:$U$12, 0)), 0)</f>
        <v>0</v>
      </c>
      <c r="BR105" s="4" cm="1">
        <f t="array" aca="1" ref="BR105" ca="1">IFERROR(INDEX('Build Scenarios'!$D$1:$O$510, MATCH(1, ('Build Scenarios'!$C$1:$C$510= $C105) * ('Build Scenarios'!$B$1:$B$510 = $BJ105), 0), MATCH(BR$12, 'Build Scenarios'!$D$5:$O$5, 0))
* INDEX('Cost Data'!$N$1:$U$500, MATCH(1, ('Cost Data'!$B$1:$B$500 = $BJ105) * ('Cost Data'!$C$1:$C$500 = $BK105), 0), MATCH($C105, 'Cost Data'!$N$12:$U$12, 0)), 0)</f>
        <v>0</v>
      </c>
      <c r="BS105" s="4" cm="1">
        <f t="array" aca="1" ref="BS105" ca="1">IFERROR(INDEX('Build Scenarios'!$D$1:$O$510, MATCH(1, ('Build Scenarios'!$C$1:$C$510= $C105) * ('Build Scenarios'!$B$1:$B$510 = $BJ105), 0), MATCH(BS$12, 'Build Scenarios'!$D$5:$O$5, 0))
* INDEX('Cost Data'!$N$1:$U$500, MATCH(1, ('Cost Data'!$B$1:$B$500 = $BJ105) * ('Cost Data'!$C$1:$C$500 = $BK105), 0), MATCH($C105, 'Cost Data'!$N$12:$U$12, 0)), 0)</f>
        <v>0</v>
      </c>
      <c r="BT105" s="4" cm="1">
        <f t="array" aca="1" ref="BT105" ca="1">IFERROR(INDEX('Build Scenarios'!$D$1:$O$510, MATCH(1, ('Build Scenarios'!$C$1:$C$510= $C105) * ('Build Scenarios'!$B$1:$B$510 = $BJ105), 0), MATCH(BT$12, 'Build Scenarios'!$D$5:$O$5, 0))
* INDEX('Cost Data'!$N$1:$U$500, MATCH(1, ('Cost Data'!$B$1:$B$500 = $BJ105) * ('Cost Data'!$C$1:$C$500 = $BK105), 0), MATCH($C105, 'Cost Data'!$N$12:$U$12, 0)), 0)</f>
        <v>0</v>
      </c>
      <c r="BU105" s="4" cm="1">
        <f t="array" aca="1" ref="BU105" ca="1">IFERROR(INDEX('Build Scenarios'!$D$1:$O$510, MATCH(1, ('Build Scenarios'!$C$1:$C$510= $C105) * ('Build Scenarios'!$B$1:$B$510 = $BJ105), 0), MATCH(BU$12, 'Build Scenarios'!$D$5:$O$5, 0))
* INDEX('Cost Data'!$N$1:$U$500, MATCH(1, ('Cost Data'!$B$1:$B$500 = $BJ105) * ('Cost Data'!$C$1:$C$500 = $BK105), 0), MATCH($C105, 'Cost Data'!$N$12:$U$12, 0)), 0)</f>
        <v>0</v>
      </c>
      <c r="BV105" s="4" cm="1">
        <f t="array" aca="1" ref="BV105" ca="1">IFERROR(INDEX('Build Scenarios'!$D$1:$O$510, MATCH(1, ('Build Scenarios'!$C$1:$C$510= $C105) * ('Build Scenarios'!$B$1:$B$510 = $BJ105), 0), MATCH(BV$12, 'Build Scenarios'!$D$5:$O$5, 0))
* INDEX('Cost Data'!$N$1:$U$500, MATCH(1, ('Cost Data'!$B$1:$B$500 = $BJ105) * ('Cost Data'!$C$1:$C$500 = $BK105), 0), MATCH($C105, 'Cost Data'!$N$12:$U$12, 0)), 0)</f>
        <v>0</v>
      </c>
      <c r="BW105" s="4" cm="1">
        <f t="array" aca="1" ref="BW105" ca="1">IFERROR(INDEX('Build Scenarios'!$D$1:$O$510, MATCH(1, ('Build Scenarios'!$C$1:$C$510= $C105) * ('Build Scenarios'!$B$1:$B$510 = $BJ105), 0), MATCH(BW$12, 'Build Scenarios'!$D$5:$O$5, 0))
* INDEX('Cost Data'!$N$1:$U$500, MATCH(1, ('Cost Data'!$B$1:$B$500 = $BJ105) * ('Cost Data'!$C$1:$C$500 = $BK105), 0), MATCH($C105, 'Cost Data'!$N$12:$U$12, 0)), 0)</f>
        <v>0</v>
      </c>
    </row>
    <row r="106" spans="2:75" x14ac:dyDescent="0.2">
      <c r="B106" s="11">
        <f t="shared" ref="B106:B112" ca="1" si="54">B105</f>
        <v>0</v>
      </c>
      <c r="C106" s="8" t="s">
        <v>56</v>
      </c>
      <c r="D106" s="4">
        <f t="shared" ca="1" si="53"/>
        <v>0</v>
      </c>
      <c r="E106" s="4">
        <f t="shared" ca="1" si="53"/>
        <v>0</v>
      </c>
      <c r="F106" s="4">
        <f t="shared" ca="1" si="53"/>
        <v>0</v>
      </c>
      <c r="G106" s="4">
        <f t="shared" ca="1" si="53"/>
        <v>0</v>
      </c>
      <c r="H106" s="4">
        <f t="shared" ca="1" si="53"/>
        <v>0</v>
      </c>
      <c r="I106" s="4">
        <f t="shared" ca="1" si="53"/>
        <v>0</v>
      </c>
      <c r="J106" s="4">
        <f t="shared" ca="1" si="53"/>
        <v>0</v>
      </c>
      <c r="K106" s="4">
        <f t="shared" ca="1" si="53"/>
        <v>0</v>
      </c>
      <c r="L106" s="4">
        <f t="shared" ca="1" si="53"/>
        <v>0</v>
      </c>
      <c r="M106" s="4">
        <f t="shared" ca="1" si="53"/>
        <v>0</v>
      </c>
      <c r="N106" s="4">
        <f t="shared" ca="1" si="53"/>
        <v>0</v>
      </c>
      <c r="O106" s="4">
        <f t="shared" ca="1" si="53"/>
        <v>0</v>
      </c>
      <c r="Q106" s="11" t="str">
        <f t="shared" ref="Q106:Q112" si="55">Q105</f>
        <v>Morro Bay</v>
      </c>
      <c r="R106" s="11" cm="1">
        <f t="array" aca="1" ref="R106" ca="1">INDEX('Cost Scenario Settings'!$D$32:$L$101, MATCH(1, ('Cost Scenario Settings'!$C$32:$C$101 = $B106) * ('Cost Scenario Settings'!$B$32:$B$101 = Q106), 0), MATCH($C106, 'Cost Scenario Settings'!$D$31:$L$31, 0))</f>
        <v>0</v>
      </c>
      <c r="S106" s="4" cm="1">
        <f t="array" aca="1" ref="S106" ca="1">IFERROR(INDEX('Build Scenarios'!$D$1:$O$510, MATCH(1, ('Build Scenarios'!$C$1:$C$510= $C106) * ('Build Scenarios'!$B$1:$B$510 = $Q106), 0), MATCH(S$12, 'Build Scenarios'!$D$5:$O$5, 0))
* INDEX('Cost Data'!$N$1:$U$500, MATCH(1, ('Cost Data'!$B$1:$B$500 = $Q106) * ('Cost Data'!$C$1:$C$500 = $R106), 0), MATCH($C106, 'Cost Data'!$N$12:$U$12, 0)), 0)</f>
        <v>0</v>
      </c>
      <c r="T106" s="4" cm="1">
        <f t="array" aca="1" ref="T106" ca="1">IFERROR(INDEX('Build Scenarios'!$D$1:$O$510, MATCH(1, ('Build Scenarios'!$C$1:$C$510= $C106) * ('Build Scenarios'!$B$1:$B$510 = $Q106), 0), MATCH(T$12, 'Build Scenarios'!$D$5:$O$5, 0))
* INDEX('Cost Data'!$N$1:$U$500, MATCH(1, ('Cost Data'!$B$1:$B$500 = $Q106) * ('Cost Data'!$C$1:$C$500 = $R106), 0), MATCH($C106, 'Cost Data'!$N$12:$U$12, 0)), 0)</f>
        <v>0</v>
      </c>
      <c r="U106" s="4" cm="1">
        <f t="array" aca="1" ref="U106" ca="1">IFERROR(INDEX('Build Scenarios'!$D$1:$O$510, MATCH(1, ('Build Scenarios'!$C$1:$C$510= $C106) * ('Build Scenarios'!$B$1:$B$510 = $Q106), 0), MATCH(U$12, 'Build Scenarios'!$D$5:$O$5, 0))
* INDEX('Cost Data'!$N$1:$U$500, MATCH(1, ('Cost Data'!$B$1:$B$500 = $Q106) * ('Cost Data'!$C$1:$C$500 = $R106), 0), MATCH($C106, 'Cost Data'!$N$12:$U$12, 0)), 0)</f>
        <v>0</v>
      </c>
      <c r="V106" s="4" cm="1">
        <f t="array" aca="1" ref="V106" ca="1">IFERROR(INDEX('Build Scenarios'!$D$1:$O$510, MATCH(1, ('Build Scenarios'!$C$1:$C$510= $C106) * ('Build Scenarios'!$B$1:$B$510 = $Q106), 0), MATCH(V$12, 'Build Scenarios'!$D$5:$O$5, 0))
* INDEX('Cost Data'!$N$1:$U$500, MATCH(1, ('Cost Data'!$B$1:$B$500 = $Q106) * ('Cost Data'!$C$1:$C$500 = $R106), 0), MATCH($C106, 'Cost Data'!$N$12:$U$12, 0)), 0)</f>
        <v>0</v>
      </c>
      <c r="W106" s="4" cm="1">
        <f t="array" aca="1" ref="W106" ca="1">IFERROR(INDEX('Build Scenarios'!$D$1:$O$510, MATCH(1, ('Build Scenarios'!$C$1:$C$510= $C106) * ('Build Scenarios'!$B$1:$B$510 = $Q106), 0), MATCH(W$12, 'Build Scenarios'!$D$5:$O$5, 0))
* INDEX('Cost Data'!$N$1:$U$500, MATCH(1, ('Cost Data'!$B$1:$B$500 = $Q106) * ('Cost Data'!$C$1:$C$500 = $R106), 0), MATCH($C106, 'Cost Data'!$N$12:$U$12, 0)), 0)</f>
        <v>0</v>
      </c>
      <c r="X106" s="4" cm="1">
        <f t="array" aca="1" ref="X106" ca="1">IFERROR(INDEX('Build Scenarios'!$D$1:$O$510, MATCH(1, ('Build Scenarios'!$C$1:$C$510= $C106) * ('Build Scenarios'!$B$1:$B$510 = $Q106), 0), MATCH(X$12, 'Build Scenarios'!$D$5:$O$5, 0))
* INDEX('Cost Data'!$N$1:$U$500, MATCH(1, ('Cost Data'!$B$1:$B$500 = $Q106) * ('Cost Data'!$C$1:$C$500 = $R106), 0), MATCH($C106, 'Cost Data'!$N$12:$U$12, 0)), 0)</f>
        <v>0</v>
      </c>
      <c r="Y106" s="4" cm="1">
        <f t="array" aca="1" ref="Y106" ca="1">IFERROR(INDEX('Build Scenarios'!$D$1:$O$510, MATCH(1, ('Build Scenarios'!$C$1:$C$510= $C106) * ('Build Scenarios'!$B$1:$B$510 = $Q106), 0), MATCH(Y$12, 'Build Scenarios'!$D$5:$O$5, 0))
* INDEX('Cost Data'!$N$1:$U$500, MATCH(1, ('Cost Data'!$B$1:$B$500 = $Q106) * ('Cost Data'!$C$1:$C$500 = $R106), 0), MATCH($C106, 'Cost Data'!$N$12:$U$12, 0)), 0)</f>
        <v>0</v>
      </c>
      <c r="Z106" s="4" cm="1">
        <f t="array" aca="1" ref="Z106" ca="1">IFERROR(INDEX('Build Scenarios'!$D$1:$O$510, MATCH(1, ('Build Scenarios'!$C$1:$C$510= $C106) * ('Build Scenarios'!$B$1:$B$510 = $Q106), 0), MATCH(Z$12, 'Build Scenarios'!$D$5:$O$5, 0))
* INDEX('Cost Data'!$N$1:$U$500, MATCH(1, ('Cost Data'!$B$1:$B$500 = $Q106) * ('Cost Data'!$C$1:$C$500 = $R106), 0), MATCH($C106, 'Cost Data'!$N$12:$U$12, 0)), 0)</f>
        <v>0</v>
      </c>
      <c r="AA106" s="4" cm="1">
        <f t="array" aca="1" ref="AA106" ca="1">IFERROR(INDEX('Build Scenarios'!$D$1:$O$510, MATCH(1, ('Build Scenarios'!$C$1:$C$510= $C106) * ('Build Scenarios'!$B$1:$B$510 = $Q106), 0), MATCH(AA$12, 'Build Scenarios'!$D$5:$O$5, 0))
* INDEX('Cost Data'!$N$1:$U$500, MATCH(1, ('Cost Data'!$B$1:$B$500 = $Q106) * ('Cost Data'!$C$1:$C$500 = $R106), 0), MATCH($C106, 'Cost Data'!$N$12:$U$12, 0)), 0)</f>
        <v>0</v>
      </c>
      <c r="AB106" s="4" cm="1">
        <f t="array" aca="1" ref="AB106" ca="1">IFERROR(INDEX('Build Scenarios'!$D$1:$O$510, MATCH(1, ('Build Scenarios'!$C$1:$C$510= $C106) * ('Build Scenarios'!$B$1:$B$510 = $Q106), 0), MATCH(AB$12, 'Build Scenarios'!$D$5:$O$5, 0))
* INDEX('Cost Data'!$N$1:$U$500, MATCH(1, ('Cost Data'!$B$1:$B$500 = $Q106) * ('Cost Data'!$C$1:$C$500 = $R106), 0), MATCH($C106, 'Cost Data'!$N$12:$U$12, 0)), 0)</f>
        <v>0</v>
      </c>
      <c r="AC106" s="4" cm="1">
        <f t="array" aca="1" ref="AC106" ca="1">IFERROR(INDEX('Build Scenarios'!$D$1:$O$510, MATCH(1, ('Build Scenarios'!$C$1:$C$510= $C106) * ('Build Scenarios'!$B$1:$B$510 = $Q106), 0), MATCH(AC$12, 'Build Scenarios'!$D$5:$O$5, 0))
* INDEX('Cost Data'!$N$1:$U$500, MATCH(1, ('Cost Data'!$B$1:$B$500 = $Q106) * ('Cost Data'!$C$1:$C$500 = $R106), 0), MATCH($C106, 'Cost Data'!$N$12:$U$12, 0)), 0)</f>
        <v>0</v>
      </c>
      <c r="AD106" s="4" cm="1">
        <f t="array" aca="1" ref="AD106" ca="1">IFERROR(INDEX('Build Scenarios'!$D$1:$O$510, MATCH(1, ('Build Scenarios'!$C$1:$C$510= $C106) * ('Build Scenarios'!$B$1:$B$510 = $Q106), 0), MATCH(AD$12, 'Build Scenarios'!$D$5:$O$5, 0))
* INDEX('Cost Data'!$N$1:$U$500, MATCH(1, ('Cost Data'!$B$1:$B$500 = $Q106) * ('Cost Data'!$C$1:$C$500 = $R106), 0), MATCH($C106, 'Cost Data'!$N$12:$U$12, 0)), 0)</f>
        <v>0</v>
      </c>
      <c r="AF106" s="11" t="str">
        <f t="shared" ref="AF106:AF112" si="56">AF105</f>
        <v>Humboldt Bay</v>
      </c>
      <c r="AG106" s="11" cm="1">
        <f t="array" aca="1" ref="AG106" ca="1">INDEX('Cost Scenario Settings'!$D$32:$L$101, MATCH(1, ('Cost Scenario Settings'!$C$32:$C$101 = $B106) * ('Cost Scenario Settings'!$B$32:$B$101 = AF106), 0), MATCH($C106, 'Cost Scenario Settings'!$D$31:$L$31, 0))</f>
        <v>0</v>
      </c>
      <c r="AH106" s="4" cm="1">
        <f t="array" aca="1" ref="AH106" ca="1">IFERROR(INDEX('Build Scenarios'!$D$1:$O$510, MATCH(1, ('Build Scenarios'!$C$1:$C$510= $C106) * ('Build Scenarios'!$B$1:$B$510 = $AF106), 0), MATCH(AH$12, 'Build Scenarios'!$D$5:$O$5, 0))
* INDEX('Cost Data'!$N$1:$U$500, MATCH(1, ('Cost Data'!$B$1:$B$500 = $AF106) * ('Cost Data'!$C$1:$C$500 = $AG106), 0), MATCH($C106, 'Cost Data'!$N$12:$U$12, 0)), 0)</f>
        <v>0</v>
      </c>
      <c r="AI106" s="4" cm="1">
        <f t="array" aca="1" ref="AI106" ca="1">IFERROR(INDEX('Build Scenarios'!$D$1:$O$510, MATCH(1, ('Build Scenarios'!$C$1:$C$510= $C106) * ('Build Scenarios'!$B$1:$B$510 = $AF106), 0), MATCH(AI$12, 'Build Scenarios'!$D$5:$O$5, 0))
* INDEX('Cost Data'!$N$1:$U$500, MATCH(1, ('Cost Data'!$B$1:$B$500 = $AF106) * ('Cost Data'!$C$1:$C$500 = $AG106), 0), MATCH($C106, 'Cost Data'!$N$12:$U$12, 0)), 0)</f>
        <v>0</v>
      </c>
      <c r="AJ106" s="4" cm="1">
        <f t="array" aca="1" ref="AJ106" ca="1">IFERROR(INDEX('Build Scenarios'!$D$1:$O$510, MATCH(1, ('Build Scenarios'!$C$1:$C$510= $C106) * ('Build Scenarios'!$B$1:$B$510 = $AF106), 0), MATCH(AJ$12, 'Build Scenarios'!$D$5:$O$5, 0))
* INDEX('Cost Data'!$N$1:$U$500, MATCH(1, ('Cost Data'!$B$1:$B$500 = $AF106) * ('Cost Data'!$C$1:$C$500 = $AG106), 0), MATCH($C106, 'Cost Data'!$N$12:$U$12, 0)), 0)</f>
        <v>0</v>
      </c>
      <c r="AK106" s="4" cm="1">
        <f t="array" aca="1" ref="AK106" ca="1">IFERROR(INDEX('Build Scenarios'!$D$1:$O$510, MATCH(1, ('Build Scenarios'!$C$1:$C$510= $C106) * ('Build Scenarios'!$B$1:$B$510 = $AF106), 0), MATCH(AK$12, 'Build Scenarios'!$D$5:$O$5, 0))
* INDEX('Cost Data'!$N$1:$U$500, MATCH(1, ('Cost Data'!$B$1:$B$500 = $AF106) * ('Cost Data'!$C$1:$C$500 = $AG106), 0), MATCH($C106, 'Cost Data'!$N$12:$U$12, 0)), 0)</f>
        <v>0</v>
      </c>
      <c r="AL106" s="4" cm="1">
        <f t="array" aca="1" ref="AL106" ca="1">IFERROR(INDEX('Build Scenarios'!$D$1:$O$510, MATCH(1, ('Build Scenarios'!$C$1:$C$510= $C106) * ('Build Scenarios'!$B$1:$B$510 = $AF106), 0), MATCH(AL$12, 'Build Scenarios'!$D$5:$O$5, 0))
* INDEX('Cost Data'!$N$1:$U$500, MATCH(1, ('Cost Data'!$B$1:$B$500 = $AF106) * ('Cost Data'!$C$1:$C$500 = $AG106), 0), MATCH($C106, 'Cost Data'!$N$12:$U$12, 0)), 0)</f>
        <v>0</v>
      </c>
      <c r="AM106" s="4" cm="1">
        <f t="array" aca="1" ref="AM106" ca="1">IFERROR(INDEX('Build Scenarios'!$D$1:$O$510, MATCH(1, ('Build Scenarios'!$C$1:$C$510= $C106) * ('Build Scenarios'!$B$1:$B$510 = $AF106), 0), MATCH(AM$12, 'Build Scenarios'!$D$5:$O$5, 0))
* INDEX('Cost Data'!$N$1:$U$500, MATCH(1, ('Cost Data'!$B$1:$B$500 = $AF106) * ('Cost Data'!$C$1:$C$500 = $AG106), 0), MATCH($C106, 'Cost Data'!$N$12:$U$12, 0)), 0)</f>
        <v>0</v>
      </c>
      <c r="AN106" s="4" cm="1">
        <f t="array" aca="1" ref="AN106" ca="1">IFERROR(INDEX('Build Scenarios'!$D$1:$O$510, MATCH(1, ('Build Scenarios'!$C$1:$C$510= $C106) * ('Build Scenarios'!$B$1:$B$510 = $AF106), 0), MATCH(AN$12, 'Build Scenarios'!$D$5:$O$5, 0))
* INDEX('Cost Data'!$N$1:$U$500, MATCH(1, ('Cost Data'!$B$1:$B$500 = $AF106) * ('Cost Data'!$C$1:$C$500 = $AG106), 0), MATCH($C106, 'Cost Data'!$N$12:$U$12, 0)), 0)</f>
        <v>0</v>
      </c>
      <c r="AO106" s="4" cm="1">
        <f t="array" aca="1" ref="AO106" ca="1">IFERROR(INDEX('Build Scenarios'!$D$1:$O$510, MATCH(1, ('Build Scenarios'!$C$1:$C$510= $C106) * ('Build Scenarios'!$B$1:$B$510 = $AF106), 0), MATCH(AO$12, 'Build Scenarios'!$D$5:$O$5, 0))
* INDEX('Cost Data'!$N$1:$U$500, MATCH(1, ('Cost Data'!$B$1:$B$500 = $AF106) * ('Cost Data'!$C$1:$C$500 = $AG106), 0), MATCH($C106, 'Cost Data'!$N$12:$U$12, 0)), 0)</f>
        <v>0</v>
      </c>
      <c r="AP106" s="4" cm="1">
        <f t="array" aca="1" ref="AP106" ca="1">IFERROR(INDEX('Build Scenarios'!$D$1:$O$510, MATCH(1, ('Build Scenarios'!$C$1:$C$510= $C106) * ('Build Scenarios'!$B$1:$B$510 = $AF106), 0), MATCH(AP$12, 'Build Scenarios'!$D$5:$O$5, 0))
* INDEX('Cost Data'!$N$1:$U$500, MATCH(1, ('Cost Data'!$B$1:$B$500 = $AF106) * ('Cost Data'!$C$1:$C$500 = $AG106), 0), MATCH($C106, 'Cost Data'!$N$12:$U$12, 0)), 0)</f>
        <v>0</v>
      </c>
      <c r="AQ106" s="4" cm="1">
        <f t="array" aca="1" ref="AQ106" ca="1">IFERROR(INDEX('Build Scenarios'!$D$1:$O$510, MATCH(1, ('Build Scenarios'!$C$1:$C$510= $C106) * ('Build Scenarios'!$B$1:$B$510 = $AF106), 0), MATCH(AQ$12, 'Build Scenarios'!$D$5:$O$5, 0))
* INDEX('Cost Data'!$N$1:$U$500, MATCH(1, ('Cost Data'!$B$1:$B$500 = $AF106) * ('Cost Data'!$C$1:$C$500 = $AG106), 0), MATCH($C106, 'Cost Data'!$N$12:$U$12, 0)), 0)</f>
        <v>0</v>
      </c>
      <c r="AR106" s="4" cm="1">
        <f t="array" aca="1" ref="AR106" ca="1">IFERROR(INDEX('Build Scenarios'!$D$1:$O$510, MATCH(1, ('Build Scenarios'!$C$1:$C$510= $C106) * ('Build Scenarios'!$B$1:$B$510 = $AF106), 0), MATCH(AR$12, 'Build Scenarios'!$D$5:$O$5, 0))
* INDEX('Cost Data'!$N$1:$U$500, MATCH(1, ('Cost Data'!$B$1:$B$500 = $AF106) * ('Cost Data'!$C$1:$C$500 = $AG106), 0), MATCH($C106, 'Cost Data'!$N$12:$U$12, 0)), 0)</f>
        <v>0</v>
      </c>
      <c r="AS106" s="4" cm="1">
        <f t="array" aca="1" ref="AS106" ca="1">IFERROR(INDEX('Build Scenarios'!$D$1:$O$510, MATCH(1, ('Build Scenarios'!$C$1:$C$510= $C106) * ('Build Scenarios'!$B$1:$B$510 = $AF106), 0), MATCH(AS$12, 'Build Scenarios'!$D$5:$O$5, 0))
* INDEX('Cost Data'!$N$1:$U$500, MATCH(1, ('Cost Data'!$B$1:$B$500 = $AF106) * ('Cost Data'!$C$1:$C$500 = $AG106), 0), MATCH($C106, 'Cost Data'!$N$12:$U$12, 0)), 0)</f>
        <v>0</v>
      </c>
      <c r="AU106" s="11" t="str">
        <f t="shared" ref="AU106:AU112" si="57">AU105</f>
        <v>Del Norte</v>
      </c>
      <c r="AV106" s="11" cm="1">
        <f t="array" aca="1" ref="AV106" ca="1">INDEX('Cost Scenario Settings'!$D$32:$L$101, MATCH(1, ('Cost Scenario Settings'!$C$32:$C$101 = $B106) * ('Cost Scenario Settings'!$B$32:$B$101 = AU106), 0), MATCH($C106, 'Cost Scenario Settings'!$D$31:$L$31, 0))</f>
        <v>0</v>
      </c>
      <c r="AW106" s="4" cm="1">
        <f t="array" aca="1" ref="AW106" ca="1">IFERROR(INDEX('Build Scenarios'!$D$1:$O$510, MATCH(1, ('Build Scenarios'!$C$1:$C$510= $C106) * ('Build Scenarios'!$B$1:$B$510 = $AU106), 0), MATCH(AW$12, 'Build Scenarios'!$D$5:$O$5, 0))
* INDEX('Cost Data'!$N$1:$U$500, MATCH(1, ('Cost Data'!$B$1:$B$500 = $AU106) * ('Cost Data'!$C$1:$C$500 = $AV106), 0), MATCH($C106, 'Cost Data'!$N$12:$U$12, 0)), 0)</f>
        <v>0</v>
      </c>
      <c r="AX106" s="4" cm="1">
        <f t="array" aca="1" ref="AX106" ca="1">IFERROR(INDEX('Build Scenarios'!$D$1:$O$510, MATCH(1, ('Build Scenarios'!$C$1:$C$510= $C106) * ('Build Scenarios'!$B$1:$B$510 = $AU106), 0), MATCH(AX$12, 'Build Scenarios'!$D$5:$O$5, 0))
* INDEX('Cost Data'!$N$1:$U$500, MATCH(1, ('Cost Data'!$B$1:$B$500 = $AU106) * ('Cost Data'!$C$1:$C$500 = $AV106), 0), MATCH($C106, 'Cost Data'!$N$12:$U$12, 0)), 0)</f>
        <v>0</v>
      </c>
      <c r="AY106" s="4" cm="1">
        <f t="array" aca="1" ref="AY106" ca="1">IFERROR(INDEX('Build Scenarios'!$D$1:$O$510, MATCH(1, ('Build Scenarios'!$C$1:$C$510= $C106) * ('Build Scenarios'!$B$1:$B$510 = $AU106), 0), MATCH(AY$12, 'Build Scenarios'!$D$5:$O$5, 0))
* INDEX('Cost Data'!$N$1:$U$500, MATCH(1, ('Cost Data'!$B$1:$B$500 = $AU106) * ('Cost Data'!$C$1:$C$500 = $AV106), 0), MATCH($C106, 'Cost Data'!$N$12:$U$12, 0)), 0)</f>
        <v>0</v>
      </c>
      <c r="AZ106" s="4" cm="1">
        <f t="array" aca="1" ref="AZ106" ca="1">IFERROR(INDEX('Build Scenarios'!$D$1:$O$510, MATCH(1, ('Build Scenarios'!$C$1:$C$510= $C106) * ('Build Scenarios'!$B$1:$B$510 = $AU106), 0), MATCH(AZ$12, 'Build Scenarios'!$D$5:$O$5, 0))
* INDEX('Cost Data'!$N$1:$U$500, MATCH(1, ('Cost Data'!$B$1:$B$500 = $AU106) * ('Cost Data'!$C$1:$C$500 = $AV106), 0), MATCH($C106, 'Cost Data'!$N$12:$U$12, 0)), 0)</f>
        <v>0</v>
      </c>
      <c r="BA106" s="4" cm="1">
        <f t="array" aca="1" ref="BA106" ca="1">IFERROR(INDEX('Build Scenarios'!$D$1:$O$510, MATCH(1, ('Build Scenarios'!$C$1:$C$510= $C106) * ('Build Scenarios'!$B$1:$B$510 = $AU106), 0), MATCH(BA$12, 'Build Scenarios'!$D$5:$O$5, 0))
* INDEX('Cost Data'!$N$1:$U$500, MATCH(1, ('Cost Data'!$B$1:$B$500 = $AU106) * ('Cost Data'!$C$1:$C$500 = $AV106), 0), MATCH($C106, 'Cost Data'!$N$12:$U$12, 0)), 0)</f>
        <v>0</v>
      </c>
      <c r="BB106" s="4" cm="1">
        <f t="array" aca="1" ref="BB106" ca="1">IFERROR(INDEX('Build Scenarios'!$D$1:$O$510, MATCH(1, ('Build Scenarios'!$C$1:$C$510= $C106) * ('Build Scenarios'!$B$1:$B$510 = $AU106), 0), MATCH(BB$12, 'Build Scenarios'!$D$5:$O$5, 0))
* INDEX('Cost Data'!$N$1:$U$500, MATCH(1, ('Cost Data'!$B$1:$B$500 = $AU106) * ('Cost Data'!$C$1:$C$500 = $AV106), 0), MATCH($C106, 'Cost Data'!$N$12:$U$12, 0)), 0)</f>
        <v>0</v>
      </c>
      <c r="BC106" s="4" cm="1">
        <f t="array" aca="1" ref="BC106" ca="1">IFERROR(INDEX('Build Scenarios'!$D$1:$O$510, MATCH(1, ('Build Scenarios'!$C$1:$C$510= $C106) * ('Build Scenarios'!$B$1:$B$510 = $AU106), 0), MATCH(BC$12, 'Build Scenarios'!$D$5:$O$5, 0))
* INDEX('Cost Data'!$N$1:$U$500, MATCH(1, ('Cost Data'!$B$1:$B$500 = $AU106) * ('Cost Data'!$C$1:$C$500 = $AV106), 0), MATCH($C106, 'Cost Data'!$N$12:$U$12, 0)), 0)</f>
        <v>0</v>
      </c>
      <c r="BD106" s="4" cm="1">
        <f t="array" aca="1" ref="BD106" ca="1">IFERROR(INDEX('Build Scenarios'!$D$1:$O$510, MATCH(1, ('Build Scenarios'!$C$1:$C$510= $C106) * ('Build Scenarios'!$B$1:$B$510 = $AU106), 0), MATCH(BD$12, 'Build Scenarios'!$D$5:$O$5, 0))
* INDEX('Cost Data'!$N$1:$U$500, MATCH(1, ('Cost Data'!$B$1:$B$500 = $AU106) * ('Cost Data'!$C$1:$C$500 = $AV106), 0), MATCH($C106, 'Cost Data'!$N$12:$U$12, 0)), 0)</f>
        <v>0</v>
      </c>
      <c r="BE106" s="4" cm="1">
        <f t="array" aca="1" ref="BE106" ca="1">IFERROR(INDEX('Build Scenarios'!$D$1:$O$510, MATCH(1, ('Build Scenarios'!$C$1:$C$510= $C106) * ('Build Scenarios'!$B$1:$B$510 = $AU106), 0), MATCH(BE$12, 'Build Scenarios'!$D$5:$O$5, 0))
* INDEX('Cost Data'!$N$1:$U$500, MATCH(1, ('Cost Data'!$B$1:$B$500 = $AU106) * ('Cost Data'!$C$1:$C$500 = $AV106), 0), MATCH($C106, 'Cost Data'!$N$12:$U$12, 0)), 0)</f>
        <v>0</v>
      </c>
      <c r="BF106" s="4" cm="1">
        <f t="array" aca="1" ref="BF106" ca="1">IFERROR(INDEX('Build Scenarios'!$D$1:$O$510, MATCH(1, ('Build Scenarios'!$C$1:$C$510= $C106) * ('Build Scenarios'!$B$1:$B$510 = $AU106), 0), MATCH(BF$12, 'Build Scenarios'!$D$5:$O$5, 0))
* INDEX('Cost Data'!$N$1:$U$500, MATCH(1, ('Cost Data'!$B$1:$B$500 = $AU106) * ('Cost Data'!$C$1:$C$500 = $AV106), 0), MATCH($C106, 'Cost Data'!$N$12:$U$12, 0)), 0)</f>
        <v>0</v>
      </c>
      <c r="BG106" s="4" cm="1">
        <f t="array" aca="1" ref="BG106" ca="1">IFERROR(INDEX('Build Scenarios'!$D$1:$O$510, MATCH(1, ('Build Scenarios'!$C$1:$C$510= $C106) * ('Build Scenarios'!$B$1:$B$510 = $AU106), 0), MATCH(BG$12, 'Build Scenarios'!$D$5:$O$5, 0))
* INDEX('Cost Data'!$N$1:$U$500, MATCH(1, ('Cost Data'!$B$1:$B$500 = $AU106) * ('Cost Data'!$C$1:$C$500 = $AV106), 0), MATCH($C106, 'Cost Data'!$N$12:$U$12, 0)), 0)</f>
        <v>0</v>
      </c>
      <c r="BH106" s="4" cm="1">
        <f t="array" aca="1" ref="BH106" ca="1">IFERROR(INDEX('Build Scenarios'!$D$1:$O$510, MATCH(1, ('Build Scenarios'!$C$1:$C$510= $C106) * ('Build Scenarios'!$B$1:$B$510 = $AU106), 0), MATCH(BH$12, 'Build Scenarios'!$D$5:$O$5, 0))
* INDEX('Cost Data'!$N$1:$U$500, MATCH(1, ('Cost Data'!$B$1:$B$500 = $AU106) * ('Cost Data'!$C$1:$C$500 = $AV106), 0), MATCH($C106, 'Cost Data'!$N$12:$U$12, 0)), 0)</f>
        <v>0</v>
      </c>
      <c r="BJ106" s="11" t="str">
        <f t="shared" ref="BJ106:BJ112" si="58">BJ105</f>
        <v>Cape Mendocino</v>
      </c>
      <c r="BK106" s="11" cm="1">
        <f t="array" aca="1" ref="BK106" ca="1">INDEX('Cost Scenario Settings'!$D$32:$L$101, MATCH(1, ('Cost Scenario Settings'!$C$32:$C$101 = $B106) * ('Cost Scenario Settings'!$B$32:$B$101 = BJ106), 0), MATCH($C106, 'Cost Scenario Settings'!$D$31:$L$31, 0))</f>
        <v>0</v>
      </c>
      <c r="BL106" s="4" cm="1">
        <f t="array" aca="1" ref="BL106" ca="1">IFERROR(INDEX('Build Scenarios'!$D$1:$O$510, MATCH(1, ('Build Scenarios'!$C$1:$C$510= $C106) * ('Build Scenarios'!$B$1:$B$510 = $BJ106), 0), MATCH(BL$12, 'Build Scenarios'!$D$5:$O$5, 0))
* INDEX('Cost Data'!$N$1:$U$500, MATCH(1, ('Cost Data'!$B$1:$B$500 = $BJ106) * ('Cost Data'!$C$1:$C$500 = $BK106), 0), MATCH($C106, 'Cost Data'!$N$12:$U$12, 0)), 0)</f>
        <v>0</v>
      </c>
      <c r="BM106" s="4" cm="1">
        <f t="array" aca="1" ref="BM106" ca="1">IFERROR(INDEX('Build Scenarios'!$D$1:$O$510, MATCH(1, ('Build Scenarios'!$C$1:$C$510= $C106) * ('Build Scenarios'!$B$1:$B$510 = $BJ106), 0), MATCH(BM$12, 'Build Scenarios'!$D$5:$O$5, 0))
* INDEX('Cost Data'!$N$1:$U$500, MATCH(1, ('Cost Data'!$B$1:$B$500 = $BJ106) * ('Cost Data'!$C$1:$C$500 = $BK106), 0), MATCH($C106, 'Cost Data'!$N$12:$U$12, 0)), 0)</f>
        <v>0</v>
      </c>
      <c r="BN106" s="4" cm="1">
        <f t="array" aca="1" ref="BN106" ca="1">IFERROR(INDEX('Build Scenarios'!$D$1:$O$510, MATCH(1, ('Build Scenarios'!$C$1:$C$510= $C106) * ('Build Scenarios'!$B$1:$B$510 = $BJ106), 0), MATCH(BN$12, 'Build Scenarios'!$D$5:$O$5, 0))
* INDEX('Cost Data'!$N$1:$U$500, MATCH(1, ('Cost Data'!$B$1:$B$500 = $BJ106) * ('Cost Data'!$C$1:$C$500 = $BK106), 0), MATCH($C106, 'Cost Data'!$N$12:$U$12, 0)), 0)</f>
        <v>0</v>
      </c>
      <c r="BO106" s="4" cm="1">
        <f t="array" aca="1" ref="BO106" ca="1">IFERROR(INDEX('Build Scenarios'!$D$1:$O$510, MATCH(1, ('Build Scenarios'!$C$1:$C$510= $C106) * ('Build Scenarios'!$B$1:$B$510 = $BJ106), 0), MATCH(BO$12, 'Build Scenarios'!$D$5:$O$5, 0))
* INDEX('Cost Data'!$N$1:$U$500, MATCH(1, ('Cost Data'!$B$1:$B$500 = $BJ106) * ('Cost Data'!$C$1:$C$500 = $BK106), 0), MATCH($C106, 'Cost Data'!$N$12:$U$12, 0)), 0)</f>
        <v>0</v>
      </c>
      <c r="BP106" s="4" cm="1">
        <f t="array" aca="1" ref="BP106" ca="1">IFERROR(INDEX('Build Scenarios'!$D$1:$O$510, MATCH(1, ('Build Scenarios'!$C$1:$C$510= $C106) * ('Build Scenarios'!$B$1:$B$510 = $BJ106), 0), MATCH(BP$12, 'Build Scenarios'!$D$5:$O$5, 0))
* INDEX('Cost Data'!$N$1:$U$500, MATCH(1, ('Cost Data'!$B$1:$B$500 = $BJ106) * ('Cost Data'!$C$1:$C$500 = $BK106), 0), MATCH($C106, 'Cost Data'!$N$12:$U$12, 0)), 0)</f>
        <v>0</v>
      </c>
      <c r="BQ106" s="4" cm="1">
        <f t="array" aca="1" ref="BQ106" ca="1">IFERROR(INDEX('Build Scenarios'!$D$1:$O$510, MATCH(1, ('Build Scenarios'!$C$1:$C$510= $C106) * ('Build Scenarios'!$B$1:$B$510 = $BJ106), 0), MATCH(BQ$12, 'Build Scenarios'!$D$5:$O$5, 0))
* INDEX('Cost Data'!$N$1:$U$500, MATCH(1, ('Cost Data'!$B$1:$B$500 = $BJ106) * ('Cost Data'!$C$1:$C$500 = $BK106), 0), MATCH($C106, 'Cost Data'!$N$12:$U$12, 0)), 0)</f>
        <v>0</v>
      </c>
      <c r="BR106" s="4" cm="1">
        <f t="array" aca="1" ref="BR106" ca="1">IFERROR(INDEX('Build Scenarios'!$D$1:$O$510, MATCH(1, ('Build Scenarios'!$C$1:$C$510= $C106) * ('Build Scenarios'!$B$1:$B$510 = $BJ106), 0), MATCH(BR$12, 'Build Scenarios'!$D$5:$O$5, 0))
* INDEX('Cost Data'!$N$1:$U$500, MATCH(1, ('Cost Data'!$B$1:$B$500 = $BJ106) * ('Cost Data'!$C$1:$C$500 = $BK106), 0), MATCH($C106, 'Cost Data'!$N$12:$U$12, 0)), 0)</f>
        <v>0</v>
      </c>
      <c r="BS106" s="4" cm="1">
        <f t="array" aca="1" ref="BS106" ca="1">IFERROR(INDEX('Build Scenarios'!$D$1:$O$510, MATCH(1, ('Build Scenarios'!$C$1:$C$510= $C106) * ('Build Scenarios'!$B$1:$B$510 = $BJ106), 0), MATCH(BS$12, 'Build Scenarios'!$D$5:$O$5, 0))
* INDEX('Cost Data'!$N$1:$U$500, MATCH(1, ('Cost Data'!$B$1:$B$500 = $BJ106) * ('Cost Data'!$C$1:$C$500 = $BK106), 0), MATCH($C106, 'Cost Data'!$N$12:$U$12, 0)), 0)</f>
        <v>0</v>
      </c>
      <c r="BT106" s="4" cm="1">
        <f t="array" aca="1" ref="BT106" ca="1">IFERROR(INDEX('Build Scenarios'!$D$1:$O$510, MATCH(1, ('Build Scenarios'!$C$1:$C$510= $C106) * ('Build Scenarios'!$B$1:$B$510 = $BJ106), 0), MATCH(BT$12, 'Build Scenarios'!$D$5:$O$5, 0))
* INDEX('Cost Data'!$N$1:$U$500, MATCH(1, ('Cost Data'!$B$1:$B$500 = $BJ106) * ('Cost Data'!$C$1:$C$500 = $BK106), 0), MATCH($C106, 'Cost Data'!$N$12:$U$12, 0)), 0)</f>
        <v>0</v>
      </c>
      <c r="BU106" s="4" cm="1">
        <f t="array" aca="1" ref="BU106" ca="1">IFERROR(INDEX('Build Scenarios'!$D$1:$O$510, MATCH(1, ('Build Scenarios'!$C$1:$C$510= $C106) * ('Build Scenarios'!$B$1:$B$510 = $BJ106), 0), MATCH(BU$12, 'Build Scenarios'!$D$5:$O$5, 0))
* INDEX('Cost Data'!$N$1:$U$500, MATCH(1, ('Cost Data'!$B$1:$B$500 = $BJ106) * ('Cost Data'!$C$1:$C$500 = $BK106), 0), MATCH($C106, 'Cost Data'!$N$12:$U$12, 0)), 0)</f>
        <v>0</v>
      </c>
      <c r="BV106" s="4" cm="1">
        <f t="array" aca="1" ref="BV106" ca="1">IFERROR(INDEX('Build Scenarios'!$D$1:$O$510, MATCH(1, ('Build Scenarios'!$C$1:$C$510= $C106) * ('Build Scenarios'!$B$1:$B$510 = $BJ106), 0), MATCH(BV$12, 'Build Scenarios'!$D$5:$O$5, 0))
* INDEX('Cost Data'!$N$1:$U$500, MATCH(1, ('Cost Data'!$B$1:$B$500 = $BJ106) * ('Cost Data'!$C$1:$C$500 = $BK106), 0), MATCH($C106, 'Cost Data'!$N$12:$U$12, 0)), 0)</f>
        <v>0</v>
      </c>
      <c r="BW106" s="4" cm="1">
        <f t="array" aca="1" ref="BW106" ca="1">IFERROR(INDEX('Build Scenarios'!$D$1:$O$510, MATCH(1, ('Build Scenarios'!$C$1:$C$510= $C106) * ('Build Scenarios'!$B$1:$B$510 = $BJ106), 0), MATCH(BW$12, 'Build Scenarios'!$D$5:$O$5, 0))
* INDEX('Cost Data'!$N$1:$U$500, MATCH(1, ('Cost Data'!$B$1:$B$500 = $BJ106) * ('Cost Data'!$C$1:$C$500 = $BK106), 0), MATCH($C106, 'Cost Data'!$N$12:$U$12, 0)), 0)</f>
        <v>0</v>
      </c>
    </row>
    <row r="107" spans="2:75" x14ac:dyDescent="0.2">
      <c r="B107" s="11">
        <f t="shared" ca="1" si="54"/>
        <v>0</v>
      </c>
      <c r="C107" s="8" t="s">
        <v>57</v>
      </c>
      <c r="D107" s="4">
        <f t="shared" ca="1" si="53"/>
        <v>0</v>
      </c>
      <c r="E107" s="4">
        <f t="shared" ca="1" si="53"/>
        <v>0</v>
      </c>
      <c r="F107" s="4">
        <f t="shared" ca="1" si="53"/>
        <v>0</v>
      </c>
      <c r="G107" s="4">
        <f t="shared" ca="1" si="53"/>
        <v>0</v>
      </c>
      <c r="H107" s="4">
        <f t="shared" ca="1" si="53"/>
        <v>0</v>
      </c>
      <c r="I107" s="4">
        <f t="shared" ca="1" si="53"/>
        <v>0</v>
      </c>
      <c r="J107" s="4">
        <f t="shared" ca="1" si="53"/>
        <v>0</v>
      </c>
      <c r="K107" s="4">
        <f t="shared" ca="1" si="53"/>
        <v>0</v>
      </c>
      <c r="L107" s="4">
        <f t="shared" ca="1" si="53"/>
        <v>0</v>
      </c>
      <c r="M107" s="4">
        <f t="shared" ca="1" si="53"/>
        <v>0</v>
      </c>
      <c r="N107" s="4">
        <f t="shared" ca="1" si="53"/>
        <v>0</v>
      </c>
      <c r="O107" s="4">
        <f t="shared" ca="1" si="53"/>
        <v>0</v>
      </c>
      <c r="Q107" s="11" t="str">
        <f t="shared" si="55"/>
        <v>Morro Bay</v>
      </c>
      <c r="R107" s="11" cm="1">
        <f t="array" aca="1" ref="R107" ca="1">INDEX('Cost Scenario Settings'!$D$32:$L$101, MATCH(1, ('Cost Scenario Settings'!$C$32:$C$101 = $B107) * ('Cost Scenario Settings'!$B$32:$B$101 = Q107), 0), MATCH($C107, 'Cost Scenario Settings'!$D$31:$L$31, 0))</f>
        <v>0</v>
      </c>
      <c r="S107" s="4" cm="1">
        <f t="array" aca="1" ref="S107" ca="1">IFERROR(INDEX('Build Scenarios'!$D$1:$O$510, MATCH(1, ('Build Scenarios'!$C$1:$C$510= $C107) * ('Build Scenarios'!$B$1:$B$510 = $Q107), 0), MATCH(S$12, 'Build Scenarios'!$D$5:$O$5, 0))
* INDEX('Cost Data'!$N$1:$U$500, MATCH(1, ('Cost Data'!$B$1:$B$500 = $Q107) * ('Cost Data'!$C$1:$C$500 = $R107), 0), MATCH($C107, 'Cost Data'!$N$12:$U$12, 0)), 0)</f>
        <v>0</v>
      </c>
      <c r="T107" s="4" cm="1">
        <f t="array" aca="1" ref="T107" ca="1">IFERROR(INDEX('Build Scenarios'!$D$1:$O$510, MATCH(1, ('Build Scenarios'!$C$1:$C$510= $C107) * ('Build Scenarios'!$B$1:$B$510 = $Q107), 0), MATCH(T$12, 'Build Scenarios'!$D$5:$O$5, 0))
* INDEX('Cost Data'!$N$1:$U$500, MATCH(1, ('Cost Data'!$B$1:$B$500 = $Q107) * ('Cost Data'!$C$1:$C$500 = $R107), 0), MATCH($C107, 'Cost Data'!$N$12:$U$12, 0)), 0)</f>
        <v>0</v>
      </c>
      <c r="U107" s="4" cm="1">
        <f t="array" aca="1" ref="U107" ca="1">IFERROR(INDEX('Build Scenarios'!$D$1:$O$510, MATCH(1, ('Build Scenarios'!$C$1:$C$510= $C107) * ('Build Scenarios'!$B$1:$B$510 = $Q107), 0), MATCH(U$12, 'Build Scenarios'!$D$5:$O$5, 0))
* INDEX('Cost Data'!$N$1:$U$500, MATCH(1, ('Cost Data'!$B$1:$B$500 = $Q107) * ('Cost Data'!$C$1:$C$500 = $R107), 0), MATCH($C107, 'Cost Data'!$N$12:$U$12, 0)), 0)</f>
        <v>0</v>
      </c>
      <c r="V107" s="4" cm="1">
        <f t="array" aca="1" ref="V107" ca="1">IFERROR(INDEX('Build Scenarios'!$D$1:$O$510, MATCH(1, ('Build Scenarios'!$C$1:$C$510= $C107) * ('Build Scenarios'!$B$1:$B$510 = $Q107), 0), MATCH(V$12, 'Build Scenarios'!$D$5:$O$5, 0))
* INDEX('Cost Data'!$N$1:$U$500, MATCH(1, ('Cost Data'!$B$1:$B$500 = $Q107) * ('Cost Data'!$C$1:$C$500 = $R107), 0), MATCH($C107, 'Cost Data'!$N$12:$U$12, 0)), 0)</f>
        <v>0</v>
      </c>
      <c r="W107" s="4" cm="1">
        <f t="array" aca="1" ref="W107" ca="1">IFERROR(INDEX('Build Scenarios'!$D$1:$O$510, MATCH(1, ('Build Scenarios'!$C$1:$C$510= $C107) * ('Build Scenarios'!$B$1:$B$510 = $Q107), 0), MATCH(W$12, 'Build Scenarios'!$D$5:$O$5, 0))
* INDEX('Cost Data'!$N$1:$U$500, MATCH(1, ('Cost Data'!$B$1:$B$500 = $Q107) * ('Cost Data'!$C$1:$C$500 = $R107), 0), MATCH($C107, 'Cost Data'!$N$12:$U$12, 0)), 0)</f>
        <v>0</v>
      </c>
      <c r="X107" s="4" cm="1">
        <f t="array" aca="1" ref="X107" ca="1">IFERROR(INDEX('Build Scenarios'!$D$1:$O$510, MATCH(1, ('Build Scenarios'!$C$1:$C$510= $C107) * ('Build Scenarios'!$B$1:$B$510 = $Q107), 0), MATCH(X$12, 'Build Scenarios'!$D$5:$O$5, 0))
* INDEX('Cost Data'!$N$1:$U$500, MATCH(1, ('Cost Data'!$B$1:$B$500 = $Q107) * ('Cost Data'!$C$1:$C$500 = $R107), 0), MATCH($C107, 'Cost Data'!$N$12:$U$12, 0)), 0)</f>
        <v>0</v>
      </c>
      <c r="Y107" s="4" cm="1">
        <f t="array" aca="1" ref="Y107" ca="1">IFERROR(INDEX('Build Scenarios'!$D$1:$O$510, MATCH(1, ('Build Scenarios'!$C$1:$C$510= $C107) * ('Build Scenarios'!$B$1:$B$510 = $Q107), 0), MATCH(Y$12, 'Build Scenarios'!$D$5:$O$5, 0))
* INDEX('Cost Data'!$N$1:$U$500, MATCH(1, ('Cost Data'!$B$1:$B$500 = $Q107) * ('Cost Data'!$C$1:$C$500 = $R107), 0), MATCH($C107, 'Cost Data'!$N$12:$U$12, 0)), 0)</f>
        <v>0</v>
      </c>
      <c r="Z107" s="4" cm="1">
        <f t="array" aca="1" ref="Z107" ca="1">IFERROR(INDEX('Build Scenarios'!$D$1:$O$510, MATCH(1, ('Build Scenarios'!$C$1:$C$510= $C107) * ('Build Scenarios'!$B$1:$B$510 = $Q107), 0), MATCH(Z$12, 'Build Scenarios'!$D$5:$O$5, 0))
* INDEX('Cost Data'!$N$1:$U$500, MATCH(1, ('Cost Data'!$B$1:$B$500 = $Q107) * ('Cost Data'!$C$1:$C$500 = $R107), 0), MATCH($C107, 'Cost Data'!$N$12:$U$12, 0)), 0)</f>
        <v>0</v>
      </c>
      <c r="AA107" s="4" cm="1">
        <f t="array" aca="1" ref="AA107" ca="1">IFERROR(INDEX('Build Scenarios'!$D$1:$O$510, MATCH(1, ('Build Scenarios'!$C$1:$C$510= $C107) * ('Build Scenarios'!$B$1:$B$510 = $Q107), 0), MATCH(AA$12, 'Build Scenarios'!$D$5:$O$5, 0))
* INDEX('Cost Data'!$N$1:$U$500, MATCH(1, ('Cost Data'!$B$1:$B$500 = $Q107) * ('Cost Data'!$C$1:$C$500 = $R107), 0), MATCH($C107, 'Cost Data'!$N$12:$U$12, 0)), 0)</f>
        <v>0</v>
      </c>
      <c r="AB107" s="4" cm="1">
        <f t="array" aca="1" ref="AB107" ca="1">IFERROR(INDEX('Build Scenarios'!$D$1:$O$510, MATCH(1, ('Build Scenarios'!$C$1:$C$510= $C107) * ('Build Scenarios'!$B$1:$B$510 = $Q107), 0), MATCH(AB$12, 'Build Scenarios'!$D$5:$O$5, 0))
* INDEX('Cost Data'!$N$1:$U$500, MATCH(1, ('Cost Data'!$B$1:$B$500 = $Q107) * ('Cost Data'!$C$1:$C$500 = $R107), 0), MATCH($C107, 'Cost Data'!$N$12:$U$12, 0)), 0)</f>
        <v>0</v>
      </c>
      <c r="AC107" s="4" cm="1">
        <f t="array" aca="1" ref="AC107" ca="1">IFERROR(INDEX('Build Scenarios'!$D$1:$O$510, MATCH(1, ('Build Scenarios'!$C$1:$C$510= $C107) * ('Build Scenarios'!$B$1:$B$510 = $Q107), 0), MATCH(AC$12, 'Build Scenarios'!$D$5:$O$5, 0))
* INDEX('Cost Data'!$N$1:$U$500, MATCH(1, ('Cost Data'!$B$1:$B$500 = $Q107) * ('Cost Data'!$C$1:$C$500 = $R107), 0), MATCH($C107, 'Cost Data'!$N$12:$U$12, 0)), 0)</f>
        <v>0</v>
      </c>
      <c r="AD107" s="4" cm="1">
        <f t="array" aca="1" ref="AD107" ca="1">IFERROR(INDEX('Build Scenarios'!$D$1:$O$510, MATCH(1, ('Build Scenarios'!$C$1:$C$510= $C107) * ('Build Scenarios'!$B$1:$B$510 = $Q107), 0), MATCH(AD$12, 'Build Scenarios'!$D$5:$O$5, 0))
* INDEX('Cost Data'!$N$1:$U$500, MATCH(1, ('Cost Data'!$B$1:$B$500 = $Q107) * ('Cost Data'!$C$1:$C$500 = $R107), 0), MATCH($C107, 'Cost Data'!$N$12:$U$12, 0)), 0)</f>
        <v>0</v>
      </c>
      <c r="AF107" s="11" t="str">
        <f t="shared" si="56"/>
        <v>Humboldt Bay</v>
      </c>
      <c r="AG107" s="11" cm="1">
        <f t="array" aca="1" ref="AG107" ca="1">INDEX('Cost Scenario Settings'!$D$32:$L$101, MATCH(1, ('Cost Scenario Settings'!$C$32:$C$101 = $B107) * ('Cost Scenario Settings'!$B$32:$B$101 = AF107), 0), MATCH($C107, 'Cost Scenario Settings'!$D$31:$L$31, 0))</f>
        <v>0</v>
      </c>
      <c r="AH107" s="4" cm="1">
        <f t="array" aca="1" ref="AH107" ca="1">IFERROR(INDEX('Build Scenarios'!$D$1:$O$510, MATCH(1, ('Build Scenarios'!$C$1:$C$510= $C107) * ('Build Scenarios'!$B$1:$B$510 = $AF107), 0), MATCH(AH$12, 'Build Scenarios'!$D$5:$O$5, 0))
* INDEX('Cost Data'!$N$1:$U$500, MATCH(1, ('Cost Data'!$B$1:$B$500 = $AF107) * ('Cost Data'!$C$1:$C$500 = $AG107), 0), MATCH($C107, 'Cost Data'!$N$12:$U$12, 0)), 0)</f>
        <v>0</v>
      </c>
      <c r="AI107" s="4" cm="1">
        <f t="array" aca="1" ref="AI107" ca="1">IFERROR(INDEX('Build Scenarios'!$D$1:$O$510, MATCH(1, ('Build Scenarios'!$C$1:$C$510= $C107) * ('Build Scenarios'!$B$1:$B$510 = $AF107), 0), MATCH(AI$12, 'Build Scenarios'!$D$5:$O$5, 0))
* INDEX('Cost Data'!$N$1:$U$500, MATCH(1, ('Cost Data'!$B$1:$B$500 = $AF107) * ('Cost Data'!$C$1:$C$500 = $AG107), 0), MATCH($C107, 'Cost Data'!$N$12:$U$12, 0)), 0)</f>
        <v>0</v>
      </c>
      <c r="AJ107" s="4" cm="1">
        <f t="array" aca="1" ref="AJ107" ca="1">IFERROR(INDEX('Build Scenarios'!$D$1:$O$510, MATCH(1, ('Build Scenarios'!$C$1:$C$510= $C107) * ('Build Scenarios'!$B$1:$B$510 = $AF107), 0), MATCH(AJ$12, 'Build Scenarios'!$D$5:$O$5, 0))
* INDEX('Cost Data'!$N$1:$U$500, MATCH(1, ('Cost Data'!$B$1:$B$500 = $AF107) * ('Cost Data'!$C$1:$C$500 = $AG107), 0), MATCH($C107, 'Cost Data'!$N$12:$U$12, 0)), 0)</f>
        <v>0</v>
      </c>
      <c r="AK107" s="4" cm="1">
        <f t="array" aca="1" ref="AK107" ca="1">IFERROR(INDEX('Build Scenarios'!$D$1:$O$510, MATCH(1, ('Build Scenarios'!$C$1:$C$510= $C107) * ('Build Scenarios'!$B$1:$B$510 = $AF107), 0), MATCH(AK$12, 'Build Scenarios'!$D$5:$O$5, 0))
* INDEX('Cost Data'!$N$1:$U$500, MATCH(1, ('Cost Data'!$B$1:$B$500 = $AF107) * ('Cost Data'!$C$1:$C$500 = $AG107), 0), MATCH($C107, 'Cost Data'!$N$12:$U$12, 0)), 0)</f>
        <v>0</v>
      </c>
      <c r="AL107" s="4" cm="1">
        <f t="array" aca="1" ref="AL107" ca="1">IFERROR(INDEX('Build Scenarios'!$D$1:$O$510, MATCH(1, ('Build Scenarios'!$C$1:$C$510= $C107) * ('Build Scenarios'!$B$1:$B$510 = $AF107), 0), MATCH(AL$12, 'Build Scenarios'!$D$5:$O$5, 0))
* INDEX('Cost Data'!$N$1:$U$500, MATCH(1, ('Cost Data'!$B$1:$B$500 = $AF107) * ('Cost Data'!$C$1:$C$500 = $AG107), 0), MATCH($C107, 'Cost Data'!$N$12:$U$12, 0)), 0)</f>
        <v>0</v>
      </c>
      <c r="AM107" s="4" cm="1">
        <f t="array" aca="1" ref="AM107" ca="1">IFERROR(INDEX('Build Scenarios'!$D$1:$O$510, MATCH(1, ('Build Scenarios'!$C$1:$C$510= $C107) * ('Build Scenarios'!$B$1:$B$510 = $AF107), 0), MATCH(AM$12, 'Build Scenarios'!$D$5:$O$5, 0))
* INDEX('Cost Data'!$N$1:$U$500, MATCH(1, ('Cost Data'!$B$1:$B$500 = $AF107) * ('Cost Data'!$C$1:$C$500 = $AG107), 0), MATCH($C107, 'Cost Data'!$N$12:$U$12, 0)), 0)</f>
        <v>0</v>
      </c>
      <c r="AN107" s="4" cm="1">
        <f t="array" aca="1" ref="AN107" ca="1">IFERROR(INDEX('Build Scenarios'!$D$1:$O$510, MATCH(1, ('Build Scenarios'!$C$1:$C$510= $C107) * ('Build Scenarios'!$B$1:$B$510 = $AF107), 0), MATCH(AN$12, 'Build Scenarios'!$D$5:$O$5, 0))
* INDEX('Cost Data'!$N$1:$U$500, MATCH(1, ('Cost Data'!$B$1:$B$500 = $AF107) * ('Cost Data'!$C$1:$C$500 = $AG107), 0), MATCH($C107, 'Cost Data'!$N$12:$U$12, 0)), 0)</f>
        <v>0</v>
      </c>
      <c r="AO107" s="4" cm="1">
        <f t="array" aca="1" ref="AO107" ca="1">IFERROR(INDEX('Build Scenarios'!$D$1:$O$510, MATCH(1, ('Build Scenarios'!$C$1:$C$510= $C107) * ('Build Scenarios'!$B$1:$B$510 = $AF107), 0), MATCH(AO$12, 'Build Scenarios'!$D$5:$O$5, 0))
* INDEX('Cost Data'!$N$1:$U$500, MATCH(1, ('Cost Data'!$B$1:$B$500 = $AF107) * ('Cost Data'!$C$1:$C$500 = $AG107), 0), MATCH($C107, 'Cost Data'!$N$12:$U$12, 0)), 0)</f>
        <v>0</v>
      </c>
      <c r="AP107" s="4" cm="1">
        <f t="array" aca="1" ref="AP107" ca="1">IFERROR(INDEX('Build Scenarios'!$D$1:$O$510, MATCH(1, ('Build Scenarios'!$C$1:$C$510= $C107) * ('Build Scenarios'!$B$1:$B$510 = $AF107), 0), MATCH(AP$12, 'Build Scenarios'!$D$5:$O$5, 0))
* INDEX('Cost Data'!$N$1:$U$500, MATCH(1, ('Cost Data'!$B$1:$B$500 = $AF107) * ('Cost Data'!$C$1:$C$500 = $AG107), 0), MATCH($C107, 'Cost Data'!$N$12:$U$12, 0)), 0)</f>
        <v>0</v>
      </c>
      <c r="AQ107" s="4" cm="1">
        <f t="array" aca="1" ref="AQ107" ca="1">IFERROR(INDEX('Build Scenarios'!$D$1:$O$510, MATCH(1, ('Build Scenarios'!$C$1:$C$510= $C107) * ('Build Scenarios'!$B$1:$B$510 = $AF107), 0), MATCH(AQ$12, 'Build Scenarios'!$D$5:$O$5, 0))
* INDEX('Cost Data'!$N$1:$U$500, MATCH(1, ('Cost Data'!$B$1:$B$500 = $AF107) * ('Cost Data'!$C$1:$C$500 = $AG107), 0), MATCH($C107, 'Cost Data'!$N$12:$U$12, 0)), 0)</f>
        <v>0</v>
      </c>
      <c r="AR107" s="4" cm="1">
        <f t="array" aca="1" ref="AR107" ca="1">IFERROR(INDEX('Build Scenarios'!$D$1:$O$510, MATCH(1, ('Build Scenarios'!$C$1:$C$510= $C107) * ('Build Scenarios'!$B$1:$B$510 = $AF107), 0), MATCH(AR$12, 'Build Scenarios'!$D$5:$O$5, 0))
* INDEX('Cost Data'!$N$1:$U$500, MATCH(1, ('Cost Data'!$B$1:$B$500 = $AF107) * ('Cost Data'!$C$1:$C$500 = $AG107), 0), MATCH($C107, 'Cost Data'!$N$12:$U$12, 0)), 0)</f>
        <v>0</v>
      </c>
      <c r="AS107" s="4" cm="1">
        <f t="array" aca="1" ref="AS107" ca="1">IFERROR(INDEX('Build Scenarios'!$D$1:$O$510, MATCH(1, ('Build Scenarios'!$C$1:$C$510= $C107) * ('Build Scenarios'!$B$1:$B$510 = $AF107), 0), MATCH(AS$12, 'Build Scenarios'!$D$5:$O$5, 0))
* INDEX('Cost Data'!$N$1:$U$500, MATCH(1, ('Cost Data'!$B$1:$B$500 = $AF107) * ('Cost Data'!$C$1:$C$500 = $AG107), 0), MATCH($C107, 'Cost Data'!$N$12:$U$12, 0)), 0)</f>
        <v>0</v>
      </c>
      <c r="AU107" s="11" t="str">
        <f t="shared" si="57"/>
        <v>Del Norte</v>
      </c>
      <c r="AV107" s="11" cm="1">
        <f t="array" aca="1" ref="AV107" ca="1">INDEX('Cost Scenario Settings'!$D$32:$L$101, MATCH(1, ('Cost Scenario Settings'!$C$32:$C$101 = $B107) * ('Cost Scenario Settings'!$B$32:$B$101 = AU107), 0), MATCH($C107, 'Cost Scenario Settings'!$D$31:$L$31, 0))</f>
        <v>0</v>
      </c>
      <c r="AW107" s="4" cm="1">
        <f t="array" aca="1" ref="AW107" ca="1">IFERROR(INDEX('Build Scenarios'!$D$1:$O$510, MATCH(1, ('Build Scenarios'!$C$1:$C$510= $C107) * ('Build Scenarios'!$B$1:$B$510 = $AU107), 0), MATCH(AW$12, 'Build Scenarios'!$D$5:$O$5, 0))
* INDEX('Cost Data'!$N$1:$U$500, MATCH(1, ('Cost Data'!$B$1:$B$500 = $AU107) * ('Cost Data'!$C$1:$C$500 = $AV107), 0), MATCH($C107, 'Cost Data'!$N$12:$U$12, 0)), 0)</f>
        <v>0</v>
      </c>
      <c r="AX107" s="4" cm="1">
        <f t="array" aca="1" ref="AX107" ca="1">IFERROR(INDEX('Build Scenarios'!$D$1:$O$510, MATCH(1, ('Build Scenarios'!$C$1:$C$510= $C107) * ('Build Scenarios'!$B$1:$B$510 = $AU107), 0), MATCH(AX$12, 'Build Scenarios'!$D$5:$O$5, 0))
* INDEX('Cost Data'!$N$1:$U$500, MATCH(1, ('Cost Data'!$B$1:$B$500 = $AU107) * ('Cost Data'!$C$1:$C$500 = $AV107), 0), MATCH($C107, 'Cost Data'!$N$12:$U$12, 0)), 0)</f>
        <v>0</v>
      </c>
      <c r="AY107" s="4" cm="1">
        <f t="array" aca="1" ref="AY107" ca="1">IFERROR(INDEX('Build Scenarios'!$D$1:$O$510, MATCH(1, ('Build Scenarios'!$C$1:$C$510= $C107) * ('Build Scenarios'!$B$1:$B$510 = $AU107), 0), MATCH(AY$12, 'Build Scenarios'!$D$5:$O$5, 0))
* INDEX('Cost Data'!$N$1:$U$500, MATCH(1, ('Cost Data'!$B$1:$B$500 = $AU107) * ('Cost Data'!$C$1:$C$500 = $AV107), 0), MATCH($C107, 'Cost Data'!$N$12:$U$12, 0)), 0)</f>
        <v>0</v>
      </c>
      <c r="AZ107" s="4" cm="1">
        <f t="array" aca="1" ref="AZ107" ca="1">IFERROR(INDEX('Build Scenarios'!$D$1:$O$510, MATCH(1, ('Build Scenarios'!$C$1:$C$510= $C107) * ('Build Scenarios'!$B$1:$B$510 = $AU107), 0), MATCH(AZ$12, 'Build Scenarios'!$D$5:$O$5, 0))
* INDEX('Cost Data'!$N$1:$U$500, MATCH(1, ('Cost Data'!$B$1:$B$500 = $AU107) * ('Cost Data'!$C$1:$C$500 = $AV107), 0), MATCH($C107, 'Cost Data'!$N$12:$U$12, 0)), 0)</f>
        <v>0</v>
      </c>
      <c r="BA107" s="4" cm="1">
        <f t="array" aca="1" ref="BA107" ca="1">IFERROR(INDEX('Build Scenarios'!$D$1:$O$510, MATCH(1, ('Build Scenarios'!$C$1:$C$510= $C107) * ('Build Scenarios'!$B$1:$B$510 = $AU107), 0), MATCH(BA$12, 'Build Scenarios'!$D$5:$O$5, 0))
* INDEX('Cost Data'!$N$1:$U$500, MATCH(1, ('Cost Data'!$B$1:$B$500 = $AU107) * ('Cost Data'!$C$1:$C$500 = $AV107), 0), MATCH($C107, 'Cost Data'!$N$12:$U$12, 0)), 0)</f>
        <v>0</v>
      </c>
      <c r="BB107" s="4" cm="1">
        <f t="array" aca="1" ref="BB107" ca="1">IFERROR(INDEX('Build Scenarios'!$D$1:$O$510, MATCH(1, ('Build Scenarios'!$C$1:$C$510= $C107) * ('Build Scenarios'!$B$1:$B$510 = $AU107), 0), MATCH(BB$12, 'Build Scenarios'!$D$5:$O$5, 0))
* INDEX('Cost Data'!$N$1:$U$500, MATCH(1, ('Cost Data'!$B$1:$B$500 = $AU107) * ('Cost Data'!$C$1:$C$500 = $AV107), 0), MATCH($C107, 'Cost Data'!$N$12:$U$12, 0)), 0)</f>
        <v>0</v>
      </c>
      <c r="BC107" s="4" cm="1">
        <f t="array" aca="1" ref="BC107" ca="1">IFERROR(INDEX('Build Scenarios'!$D$1:$O$510, MATCH(1, ('Build Scenarios'!$C$1:$C$510= $C107) * ('Build Scenarios'!$B$1:$B$510 = $AU107), 0), MATCH(BC$12, 'Build Scenarios'!$D$5:$O$5, 0))
* INDEX('Cost Data'!$N$1:$U$500, MATCH(1, ('Cost Data'!$B$1:$B$500 = $AU107) * ('Cost Data'!$C$1:$C$500 = $AV107), 0), MATCH($C107, 'Cost Data'!$N$12:$U$12, 0)), 0)</f>
        <v>0</v>
      </c>
      <c r="BD107" s="4" cm="1">
        <f t="array" aca="1" ref="BD107" ca="1">IFERROR(INDEX('Build Scenarios'!$D$1:$O$510, MATCH(1, ('Build Scenarios'!$C$1:$C$510= $C107) * ('Build Scenarios'!$B$1:$B$510 = $AU107), 0), MATCH(BD$12, 'Build Scenarios'!$D$5:$O$5, 0))
* INDEX('Cost Data'!$N$1:$U$500, MATCH(1, ('Cost Data'!$B$1:$B$500 = $AU107) * ('Cost Data'!$C$1:$C$500 = $AV107), 0), MATCH($C107, 'Cost Data'!$N$12:$U$12, 0)), 0)</f>
        <v>0</v>
      </c>
      <c r="BE107" s="4" cm="1">
        <f t="array" aca="1" ref="BE107" ca="1">IFERROR(INDEX('Build Scenarios'!$D$1:$O$510, MATCH(1, ('Build Scenarios'!$C$1:$C$510= $C107) * ('Build Scenarios'!$B$1:$B$510 = $AU107), 0), MATCH(BE$12, 'Build Scenarios'!$D$5:$O$5, 0))
* INDEX('Cost Data'!$N$1:$U$500, MATCH(1, ('Cost Data'!$B$1:$B$500 = $AU107) * ('Cost Data'!$C$1:$C$500 = $AV107), 0), MATCH($C107, 'Cost Data'!$N$12:$U$12, 0)), 0)</f>
        <v>0</v>
      </c>
      <c r="BF107" s="4" cm="1">
        <f t="array" aca="1" ref="BF107" ca="1">IFERROR(INDEX('Build Scenarios'!$D$1:$O$510, MATCH(1, ('Build Scenarios'!$C$1:$C$510= $C107) * ('Build Scenarios'!$B$1:$B$510 = $AU107), 0), MATCH(BF$12, 'Build Scenarios'!$D$5:$O$5, 0))
* INDEX('Cost Data'!$N$1:$U$500, MATCH(1, ('Cost Data'!$B$1:$B$500 = $AU107) * ('Cost Data'!$C$1:$C$500 = $AV107), 0), MATCH($C107, 'Cost Data'!$N$12:$U$12, 0)), 0)</f>
        <v>0</v>
      </c>
      <c r="BG107" s="4" cm="1">
        <f t="array" aca="1" ref="BG107" ca="1">IFERROR(INDEX('Build Scenarios'!$D$1:$O$510, MATCH(1, ('Build Scenarios'!$C$1:$C$510= $C107) * ('Build Scenarios'!$B$1:$B$510 = $AU107), 0), MATCH(BG$12, 'Build Scenarios'!$D$5:$O$5, 0))
* INDEX('Cost Data'!$N$1:$U$500, MATCH(1, ('Cost Data'!$B$1:$B$500 = $AU107) * ('Cost Data'!$C$1:$C$500 = $AV107), 0), MATCH($C107, 'Cost Data'!$N$12:$U$12, 0)), 0)</f>
        <v>0</v>
      </c>
      <c r="BH107" s="4" cm="1">
        <f t="array" aca="1" ref="BH107" ca="1">IFERROR(INDEX('Build Scenarios'!$D$1:$O$510, MATCH(1, ('Build Scenarios'!$C$1:$C$510= $C107) * ('Build Scenarios'!$B$1:$B$510 = $AU107), 0), MATCH(BH$12, 'Build Scenarios'!$D$5:$O$5, 0))
* INDEX('Cost Data'!$N$1:$U$500, MATCH(1, ('Cost Data'!$B$1:$B$500 = $AU107) * ('Cost Data'!$C$1:$C$500 = $AV107), 0), MATCH($C107, 'Cost Data'!$N$12:$U$12, 0)), 0)</f>
        <v>0</v>
      </c>
      <c r="BJ107" s="11" t="str">
        <f t="shared" si="58"/>
        <v>Cape Mendocino</v>
      </c>
      <c r="BK107" s="11" cm="1">
        <f t="array" aca="1" ref="BK107" ca="1">INDEX('Cost Scenario Settings'!$D$32:$L$101, MATCH(1, ('Cost Scenario Settings'!$C$32:$C$101 = $B107) * ('Cost Scenario Settings'!$B$32:$B$101 = BJ107), 0), MATCH($C107, 'Cost Scenario Settings'!$D$31:$L$31, 0))</f>
        <v>0</v>
      </c>
      <c r="BL107" s="4" cm="1">
        <f t="array" aca="1" ref="BL107" ca="1">IFERROR(INDEX('Build Scenarios'!$D$1:$O$510, MATCH(1, ('Build Scenarios'!$C$1:$C$510= $C107) * ('Build Scenarios'!$B$1:$B$510 = $BJ107), 0), MATCH(BL$12, 'Build Scenarios'!$D$5:$O$5, 0))
* INDEX('Cost Data'!$N$1:$U$500, MATCH(1, ('Cost Data'!$B$1:$B$500 = $BJ107) * ('Cost Data'!$C$1:$C$500 = $BK107), 0), MATCH($C107, 'Cost Data'!$N$12:$U$12, 0)), 0)</f>
        <v>0</v>
      </c>
      <c r="BM107" s="4" cm="1">
        <f t="array" aca="1" ref="BM107" ca="1">IFERROR(INDEX('Build Scenarios'!$D$1:$O$510, MATCH(1, ('Build Scenarios'!$C$1:$C$510= $C107) * ('Build Scenarios'!$B$1:$B$510 = $BJ107), 0), MATCH(BM$12, 'Build Scenarios'!$D$5:$O$5, 0))
* INDEX('Cost Data'!$N$1:$U$500, MATCH(1, ('Cost Data'!$B$1:$B$500 = $BJ107) * ('Cost Data'!$C$1:$C$500 = $BK107), 0), MATCH($C107, 'Cost Data'!$N$12:$U$12, 0)), 0)</f>
        <v>0</v>
      </c>
      <c r="BN107" s="4" cm="1">
        <f t="array" aca="1" ref="BN107" ca="1">IFERROR(INDEX('Build Scenarios'!$D$1:$O$510, MATCH(1, ('Build Scenarios'!$C$1:$C$510= $C107) * ('Build Scenarios'!$B$1:$B$510 = $BJ107), 0), MATCH(BN$12, 'Build Scenarios'!$D$5:$O$5, 0))
* INDEX('Cost Data'!$N$1:$U$500, MATCH(1, ('Cost Data'!$B$1:$B$500 = $BJ107) * ('Cost Data'!$C$1:$C$500 = $BK107), 0), MATCH($C107, 'Cost Data'!$N$12:$U$12, 0)), 0)</f>
        <v>0</v>
      </c>
      <c r="BO107" s="4" cm="1">
        <f t="array" aca="1" ref="BO107" ca="1">IFERROR(INDEX('Build Scenarios'!$D$1:$O$510, MATCH(1, ('Build Scenarios'!$C$1:$C$510= $C107) * ('Build Scenarios'!$B$1:$B$510 = $BJ107), 0), MATCH(BO$12, 'Build Scenarios'!$D$5:$O$5, 0))
* INDEX('Cost Data'!$N$1:$U$500, MATCH(1, ('Cost Data'!$B$1:$B$500 = $BJ107) * ('Cost Data'!$C$1:$C$500 = $BK107), 0), MATCH($C107, 'Cost Data'!$N$12:$U$12, 0)), 0)</f>
        <v>0</v>
      </c>
      <c r="BP107" s="4" cm="1">
        <f t="array" aca="1" ref="BP107" ca="1">IFERROR(INDEX('Build Scenarios'!$D$1:$O$510, MATCH(1, ('Build Scenarios'!$C$1:$C$510= $C107) * ('Build Scenarios'!$B$1:$B$510 = $BJ107), 0), MATCH(BP$12, 'Build Scenarios'!$D$5:$O$5, 0))
* INDEX('Cost Data'!$N$1:$U$500, MATCH(1, ('Cost Data'!$B$1:$B$500 = $BJ107) * ('Cost Data'!$C$1:$C$500 = $BK107), 0), MATCH($C107, 'Cost Data'!$N$12:$U$12, 0)), 0)</f>
        <v>0</v>
      </c>
      <c r="BQ107" s="4" cm="1">
        <f t="array" aca="1" ref="BQ107" ca="1">IFERROR(INDEX('Build Scenarios'!$D$1:$O$510, MATCH(1, ('Build Scenarios'!$C$1:$C$510= $C107) * ('Build Scenarios'!$B$1:$B$510 = $BJ107), 0), MATCH(BQ$12, 'Build Scenarios'!$D$5:$O$5, 0))
* INDEX('Cost Data'!$N$1:$U$500, MATCH(1, ('Cost Data'!$B$1:$B$500 = $BJ107) * ('Cost Data'!$C$1:$C$500 = $BK107), 0), MATCH($C107, 'Cost Data'!$N$12:$U$12, 0)), 0)</f>
        <v>0</v>
      </c>
      <c r="BR107" s="4" cm="1">
        <f t="array" aca="1" ref="BR107" ca="1">IFERROR(INDEX('Build Scenarios'!$D$1:$O$510, MATCH(1, ('Build Scenarios'!$C$1:$C$510= $C107) * ('Build Scenarios'!$B$1:$B$510 = $BJ107), 0), MATCH(BR$12, 'Build Scenarios'!$D$5:$O$5, 0))
* INDEX('Cost Data'!$N$1:$U$500, MATCH(1, ('Cost Data'!$B$1:$B$500 = $BJ107) * ('Cost Data'!$C$1:$C$500 = $BK107), 0), MATCH($C107, 'Cost Data'!$N$12:$U$12, 0)), 0)</f>
        <v>0</v>
      </c>
      <c r="BS107" s="4" cm="1">
        <f t="array" aca="1" ref="BS107" ca="1">IFERROR(INDEX('Build Scenarios'!$D$1:$O$510, MATCH(1, ('Build Scenarios'!$C$1:$C$510= $C107) * ('Build Scenarios'!$B$1:$B$510 = $BJ107), 0), MATCH(BS$12, 'Build Scenarios'!$D$5:$O$5, 0))
* INDEX('Cost Data'!$N$1:$U$500, MATCH(1, ('Cost Data'!$B$1:$B$500 = $BJ107) * ('Cost Data'!$C$1:$C$500 = $BK107), 0), MATCH($C107, 'Cost Data'!$N$12:$U$12, 0)), 0)</f>
        <v>0</v>
      </c>
      <c r="BT107" s="4" cm="1">
        <f t="array" aca="1" ref="BT107" ca="1">IFERROR(INDEX('Build Scenarios'!$D$1:$O$510, MATCH(1, ('Build Scenarios'!$C$1:$C$510= $C107) * ('Build Scenarios'!$B$1:$B$510 = $BJ107), 0), MATCH(BT$12, 'Build Scenarios'!$D$5:$O$5, 0))
* INDEX('Cost Data'!$N$1:$U$500, MATCH(1, ('Cost Data'!$B$1:$B$500 = $BJ107) * ('Cost Data'!$C$1:$C$500 = $BK107), 0), MATCH($C107, 'Cost Data'!$N$12:$U$12, 0)), 0)</f>
        <v>0</v>
      </c>
      <c r="BU107" s="4" cm="1">
        <f t="array" aca="1" ref="BU107" ca="1">IFERROR(INDEX('Build Scenarios'!$D$1:$O$510, MATCH(1, ('Build Scenarios'!$C$1:$C$510= $C107) * ('Build Scenarios'!$B$1:$B$510 = $BJ107), 0), MATCH(BU$12, 'Build Scenarios'!$D$5:$O$5, 0))
* INDEX('Cost Data'!$N$1:$U$500, MATCH(1, ('Cost Data'!$B$1:$B$500 = $BJ107) * ('Cost Data'!$C$1:$C$500 = $BK107), 0), MATCH($C107, 'Cost Data'!$N$12:$U$12, 0)), 0)</f>
        <v>0</v>
      </c>
      <c r="BV107" s="4" cm="1">
        <f t="array" aca="1" ref="BV107" ca="1">IFERROR(INDEX('Build Scenarios'!$D$1:$O$510, MATCH(1, ('Build Scenarios'!$C$1:$C$510= $C107) * ('Build Scenarios'!$B$1:$B$510 = $BJ107), 0), MATCH(BV$12, 'Build Scenarios'!$D$5:$O$5, 0))
* INDEX('Cost Data'!$N$1:$U$500, MATCH(1, ('Cost Data'!$B$1:$B$500 = $BJ107) * ('Cost Data'!$C$1:$C$500 = $BK107), 0), MATCH($C107, 'Cost Data'!$N$12:$U$12, 0)), 0)</f>
        <v>0</v>
      </c>
      <c r="BW107" s="4" cm="1">
        <f t="array" aca="1" ref="BW107" ca="1">IFERROR(INDEX('Build Scenarios'!$D$1:$O$510, MATCH(1, ('Build Scenarios'!$C$1:$C$510= $C107) * ('Build Scenarios'!$B$1:$B$510 = $BJ107), 0), MATCH(BW$12, 'Build Scenarios'!$D$5:$O$5, 0))
* INDEX('Cost Data'!$N$1:$U$500, MATCH(1, ('Cost Data'!$B$1:$B$500 = $BJ107) * ('Cost Data'!$C$1:$C$500 = $BK107), 0), MATCH($C107, 'Cost Data'!$N$12:$U$12, 0)), 0)</f>
        <v>0</v>
      </c>
    </row>
    <row r="108" spans="2:75" x14ac:dyDescent="0.2">
      <c r="B108" s="11">
        <f t="shared" ca="1" si="54"/>
        <v>0</v>
      </c>
      <c r="C108" s="8" t="s">
        <v>58</v>
      </c>
      <c r="D108" s="4">
        <f t="shared" ca="1" si="53"/>
        <v>0</v>
      </c>
      <c r="E108" s="4">
        <f t="shared" ca="1" si="53"/>
        <v>0</v>
      </c>
      <c r="F108" s="4">
        <f t="shared" ca="1" si="53"/>
        <v>0</v>
      </c>
      <c r="G108" s="4">
        <f t="shared" ca="1" si="53"/>
        <v>0</v>
      </c>
      <c r="H108" s="4">
        <f t="shared" ca="1" si="53"/>
        <v>0</v>
      </c>
      <c r="I108" s="4">
        <f t="shared" ca="1" si="53"/>
        <v>0</v>
      </c>
      <c r="J108" s="4">
        <f t="shared" ca="1" si="53"/>
        <v>0</v>
      </c>
      <c r="K108" s="4">
        <f t="shared" ca="1" si="53"/>
        <v>0</v>
      </c>
      <c r="L108" s="4">
        <f t="shared" ca="1" si="53"/>
        <v>0</v>
      </c>
      <c r="M108" s="4">
        <f t="shared" ca="1" si="53"/>
        <v>0</v>
      </c>
      <c r="N108" s="4">
        <f t="shared" ca="1" si="53"/>
        <v>0</v>
      </c>
      <c r="O108" s="4">
        <f t="shared" ca="1" si="53"/>
        <v>0</v>
      </c>
      <c r="Q108" s="11" t="str">
        <f t="shared" si="55"/>
        <v>Morro Bay</v>
      </c>
      <c r="R108" s="11" cm="1">
        <f t="array" aca="1" ref="R108" ca="1">INDEX('Cost Scenario Settings'!$D$32:$L$101, MATCH(1, ('Cost Scenario Settings'!$C$32:$C$101 = $B108) * ('Cost Scenario Settings'!$B$32:$B$101 = Q108), 0), MATCH($C108, 'Cost Scenario Settings'!$D$31:$L$31, 0))</f>
        <v>0</v>
      </c>
      <c r="S108" s="4" cm="1">
        <f t="array" aca="1" ref="S108" ca="1">IFERROR(INDEX('Build Scenarios'!$D$1:$O$510, MATCH(1, ('Build Scenarios'!$C$1:$C$510= $C108) * ('Build Scenarios'!$B$1:$B$510 = $Q108), 0), MATCH(S$12, 'Build Scenarios'!$D$5:$O$5, 0))
* INDEX('Cost Data'!$N$1:$U$500, MATCH(1, ('Cost Data'!$B$1:$B$500 = $Q108) * ('Cost Data'!$C$1:$C$500 = $R108), 0), MATCH($C108, 'Cost Data'!$N$12:$U$12, 0)), 0)</f>
        <v>0</v>
      </c>
      <c r="T108" s="4" cm="1">
        <f t="array" aca="1" ref="T108" ca="1">IFERROR(INDEX('Build Scenarios'!$D$1:$O$510, MATCH(1, ('Build Scenarios'!$C$1:$C$510= $C108) * ('Build Scenarios'!$B$1:$B$510 = $Q108), 0), MATCH(T$12, 'Build Scenarios'!$D$5:$O$5, 0))
* INDEX('Cost Data'!$N$1:$U$500, MATCH(1, ('Cost Data'!$B$1:$B$500 = $Q108) * ('Cost Data'!$C$1:$C$500 = $R108), 0), MATCH($C108, 'Cost Data'!$N$12:$U$12, 0)), 0)</f>
        <v>0</v>
      </c>
      <c r="U108" s="4" cm="1">
        <f t="array" aca="1" ref="U108" ca="1">IFERROR(INDEX('Build Scenarios'!$D$1:$O$510, MATCH(1, ('Build Scenarios'!$C$1:$C$510= $C108) * ('Build Scenarios'!$B$1:$B$510 = $Q108), 0), MATCH(U$12, 'Build Scenarios'!$D$5:$O$5, 0))
* INDEX('Cost Data'!$N$1:$U$500, MATCH(1, ('Cost Data'!$B$1:$B$500 = $Q108) * ('Cost Data'!$C$1:$C$500 = $R108), 0), MATCH($C108, 'Cost Data'!$N$12:$U$12, 0)), 0)</f>
        <v>0</v>
      </c>
      <c r="V108" s="4" cm="1">
        <f t="array" aca="1" ref="V108" ca="1">IFERROR(INDEX('Build Scenarios'!$D$1:$O$510, MATCH(1, ('Build Scenarios'!$C$1:$C$510= $C108) * ('Build Scenarios'!$B$1:$B$510 = $Q108), 0), MATCH(V$12, 'Build Scenarios'!$D$5:$O$5, 0))
* INDEX('Cost Data'!$N$1:$U$500, MATCH(1, ('Cost Data'!$B$1:$B$500 = $Q108) * ('Cost Data'!$C$1:$C$500 = $R108), 0), MATCH($C108, 'Cost Data'!$N$12:$U$12, 0)), 0)</f>
        <v>0</v>
      </c>
      <c r="W108" s="4" cm="1">
        <f t="array" aca="1" ref="W108" ca="1">IFERROR(INDEX('Build Scenarios'!$D$1:$O$510, MATCH(1, ('Build Scenarios'!$C$1:$C$510= $C108) * ('Build Scenarios'!$B$1:$B$510 = $Q108), 0), MATCH(W$12, 'Build Scenarios'!$D$5:$O$5, 0))
* INDEX('Cost Data'!$N$1:$U$500, MATCH(1, ('Cost Data'!$B$1:$B$500 = $Q108) * ('Cost Data'!$C$1:$C$500 = $R108), 0), MATCH($C108, 'Cost Data'!$N$12:$U$12, 0)), 0)</f>
        <v>0</v>
      </c>
      <c r="X108" s="4" cm="1">
        <f t="array" aca="1" ref="X108" ca="1">IFERROR(INDEX('Build Scenarios'!$D$1:$O$510, MATCH(1, ('Build Scenarios'!$C$1:$C$510= $C108) * ('Build Scenarios'!$B$1:$B$510 = $Q108), 0), MATCH(X$12, 'Build Scenarios'!$D$5:$O$5, 0))
* INDEX('Cost Data'!$N$1:$U$500, MATCH(1, ('Cost Data'!$B$1:$B$500 = $Q108) * ('Cost Data'!$C$1:$C$500 = $R108), 0), MATCH($C108, 'Cost Data'!$N$12:$U$12, 0)), 0)</f>
        <v>0</v>
      </c>
      <c r="Y108" s="4" cm="1">
        <f t="array" aca="1" ref="Y108" ca="1">IFERROR(INDEX('Build Scenarios'!$D$1:$O$510, MATCH(1, ('Build Scenarios'!$C$1:$C$510= $C108) * ('Build Scenarios'!$B$1:$B$510 = $Q108), 0), MATCH(Y$12, 'Build Scenarios'!$D$5:$O$5, 0))
* INDEX('Cost Data'!$N$1:$U$500, MATCH(1, ('Cost Data'!$B$1:$B$500 = $Q108) * ('Cost Data'!$C$1:$C$500 = $R108), 0), MATCH($C108, 'Cost Data'!$N$12:$U$12, 0)), 0)</f>
        <v>0</v>
      </c>
      <c r="Z108" s="4" cm="1">
        <f t="array" aca="1" ref="Z108" ca="1">IFERROR(INDEX('Build Scenarios'!$D$1:$O$510, MATCH(1, ('Build Scenarios'!$C$1:$C$510= $C108) * ('Build Scenarios'!$B$1:$B$510 = $Q108), 0), MATCH(Z$12, 'Build Scenarios'!$D$5:$O$5, 0))
* INDEX('Cost Data'!$N$1:$U$500, MATCH(1, ('Cost Data'!$B$1:$B$500 = $Q108) * ('Cost Data'!$C$1:$C$500 = $R108), 0), MATCH($C108, 'Cost Data'!$N$12:$U$12, 0)), 0)</f>
        <v>0</v>
      </c>
      <c r="AA108" s="4" cm="1">
        <f t="array" aca="1" ref="AA108" ca="1">IFERROR(INDEX('Build Scenarios'!$D$1:$O$510, MATCH(1, ('Build Scenarios'!$C$1:$C$510= $C108) * ('Build Scenarios'!$B$1:$B$510 = $Q108), 0), MATCH(AA$12, 'Build Scenarios'!$D$5:$O$5, 0))
* INDEX('Cost Data'!$N$1:$U$500, MATCH(1, ('Cost Data'!$B$1:$B$500 = $Q108) * ('Cost Data'!$C$1:$C$500 = $R108), 0), MATCH($C108, 'Cost Data'!$N$12:$U$12, 0)), 0)</f>
        <v>0</v>
      </c>
      <c r="AB108" s="4" cm="1">
        <f t="array" aca="1" ref="AB108" ca="1">IFERROR(INDEX('Build Scenarios'!$D$1:$O$510, MATCH(1, ('Build Scenarios'!$C$1:$C$510= $C108) * ('Build Scenarios'!$B$1:$B$510 = $Q108), 0), MATCH(AB$12, 'Build Scenarios'!$D$5:$O$5, 0))
* INDEX('Cost Data'!$N$1:$U$500, MATCH(1, ('Cost Data'!$B$1:$B$500 = $Q108) * ('Cost Data'!$C$1:$C$500 = $R108), 0), MATCH($C108, 'Cost Data'!$N$12:$U$12, 0)), 0)</f>
        <v>0</v>
      </c>
      <c r="AC108" s="4" cm="1">
        <f t="array" aca="1" ref="AC108" ca="1">IFERROR(INDEX('Build Scenarios'!$D$1:$O$510, MATCH(1, ('Build Scenarios'!$C$1:$C$510= $C108) * ('Build Scenarios'!$B$1:$B$510 = $Q108), 0), MATCH(AC$12, 'Build Scenarios'!$D$5:$O$5, 0))
* INDEX('Cost Data'!$N$1:$U$500, MATCH(1, ('Cost Data'!$B$1:$B$500 = $Q108) * ('Cost Data'!$C$1:$C$500 = $R108), 0), MATCH($C108, 'Cost Data'!$N$12:$U$12, 0)), 0)</f>
        <v>0</v>
      </c>
      <c r="AD108" s="4" cm="1">
        <f t="array" aca="1" ref="AD108" ca="1">IFERROR(INDEX('Build Scenarios'!$D$1:$O$510, MATCH(1, ('Build Scenarios'!$C$1:$C$510= $C108) * ('Build Scenarios'!$B$1:$B$510 = $Q108), 0), MATCH(AD$12, 'Build Scenarios'!$D$5:$O$5, 0))
* INDEX('Cost Data'!$N$1:$U$500, MATCH(1, ('Cost Data'!$B$1:$B$500 = $Q108) * ('Cost Data'!$C$1:$C$500 = $R108), 0), MATCH($C108, 'Cost Data'!$N$12:$U$12, 0)), 0)</f>
        <v>0</v>
      </c>
      <c r="AF108" s="11" t="str">
        <f t="shared" si="56"/>
        <v>Humboldt Bay</v>
      </c>
      <c r="AG108" s="11" cm="1">
        <f t="array" aca="1" ref="AG108" ca="1">INDEX('Cost Scenario Settings'!$D$32:$L$101, MATCH(1, ('Cost Scenario Settings'!$C$32:$C$101 = $B108) * ('Cost Scenario Settings'!$B$32:$B$101 = AF108), 0), MATCH($C108, 'Cost Scenario Settings'!$D$31:$L$31, 0))</f>
        <v>0</v>
      </c>
      <c r="AH108" s="4" cm="1">
        <f t="array" aca="1" ref="AH108" ca="1">IFERROR(INDEX('Build Scenarios'!$D$1:$O$510, MATCH(1, ('Build Scenarios'!$C$1:$C$510= $C108) * ('Build Scenarios'!$B$1:$B$510 = $AF108), 0), MATCH(AH$12, 'Build Scenarios'!$D$5:$O$5, 0))
* INDEX('Cost Data'!$N$1:$U$500, MATCH(1, ('Cost Data'!$B$1:$B$500 = $AF108) * ('Cost Data'!$C$1:$C$500 = $AG108), 0), MATCH($C108, 'Cost Data'!$N$12:$U$12, 0)), 0)</f>
        <v>0</v>
      </c>
      <c r="AI108" s="4" cm="1">
        <f t="array" aca="1" ref="AI108" ca="1">IFERROR(INDEX('Build Scenarios'!$D$1:$O$510, MATCH(1, ('Build Scenarios'!$C$1:$C$510= $C108) * ('Build Scenarios'!$B$1:$B$510 = $AF108), 0), MATCH(AI$12, 'Build Scenarios'!$D$5:$O$5, 0))
* INDEX('Cost Data'!$N$1:$U$500, MATCH(1, ('Cost Data'!$B$1:$B$500 = $AF108) * ('Cost Data'!$C$1:$C$500 = $AG108), 0), MATCH($C108, 'Cost Data'!$N$12:$U$12, 0)), 0)</f>
        <v>0</v>
      </c>
      <c r="AJ108" s="4" cm="1">
        <f t="array" aca="1" ref="AJ108" ca="1">IFERROR(INDEX('Build Scenarios'!$D$1:$O$510, MATCH(1, ('Build Scenarios'!$C$1:$C$510= $C108) * ('Build Scenarios'!$B$1:$B$510 = $AF108), 0), MATCH(AJ$12, 'Build Scenarios'!$D$5:$O$5, 0))
* INDEX('Cost Data'!$N$1:$U$500, MATCH(1, ('Cost Data'!$B$1:$B$500 = $AF108) * ('Cost Data'!$C$1:$C$500 = $AG108), 0), MATCH($C108, 'Cost Data'!$N$12:$U$12, 0)), 0)</f>
        <v>0</v>
      </c>
      <c r="AK108" s="4" cm="1">
        <f t="array" aca="1" ref="AK108" ca="1">IFERROR(INDEX('Build Scenarios'!$D$1:$O$510, MATCH(1, ('Build Scenarios'!$C$1:$C$510= $C108) * ('Build Scenarios'!$B$1:$B$510 = $AF108), 0), MATCH(AK$12, 'Build Scenarios'!$D$5:$O$5, 0))
* INDEX('Cost Data'!$N$1:$U$500, MATCH(1, ('Cost Data'!$B$1:$B$500 = $AF108) * ('Cost Data'!$C$1:$C$500 = $AG108), 0), MATCH($C108, 'Cost Data'!$N$12:$U$12, 0)), 0)</f>
        <v>0</v>
      </c>
      <c r="AL108" s="4" cm="1">
        <f t="array" aca="1" ref="AL108" ca="1">IFERROR(INDEX('Build Scenarios'!$D$1:$O$510, MATCH(1, ('Build Scenarios'!$C$1:$C$510= $C108) * ('Build Scenarios'!$B$1:$B$510 = $AF108), 0), MATCH(AL$12, 'Build Scenarios'!$D$5:$O$5, 0))
* INDEX('Cost Data'!$N$1:$U$500, MATCH(1, ('Cost Data'!$B$1:$B$500 = $AF108) * ('Cost Data'!$C$1:$C$500 = $AG108), 0), MATCH($C108, 'Cost Data'!$N$12:$U$12, 0)), 0)</f>
        <v>0</v>
      </c>
      <c r="AM108" s="4" cm="1">
        <f t="array" aca="1" ref="AM108" ca="1">IFERROR(INDEX('Build Scenarios'!$D$1:$O$510, MATCH(1, ('Build Scenarios'!$C$1:$C$510= $C108) * ('Build Scenarios'!$B$1:$B$510 = $AF108), 0), MATCH(AM$12, 'Build Scenarios'!$D$5:$O$5, 0))
* INDEX('Cost Data'!$N$1:$U$500, MATCH(1, ('Cost Data'!$B$1:$B$500 = $AF108) * ('Cost Data'!$C$1:$C$500 = $AG108), 0), MATCH($C108, 'Cost Data'!$N$12:$U$12, 0)), 0)</f>
        <v>0</v>
      </c>
      <c r="AN108" s="4" cm="1">
        <f t="array" aca="1" ref="AN108" ca="1">IFERROR(INDEX('Build Scenarios'!$D$1:$O$510, MATCH(1, ('Build Scenarios'!$C$1:$C$510= $C108) * ('Build Scenarios'!$B$1:$B$510 = $AF108), 0), MATCH(AN$12, 'Build Scenarios'!$D$5:$O$5, 0))
* INDEX('Cost Data'!$N$1:$U$500, MATCH(1, ('Cost Data'!$B$1:$B$500 = $AF108) * ('Cost Data'!$C$1:$C$500 = $AG108), 0), MATCH($C108, 'Cost Data'!$N$12:$U$12, 0)), 0)</f>
        <v>0</v>
      </c>
      <c r="AO108" s="4" cm="1">
        <f t="array" aca="1" ref="AO108" ca="1">IFERROR(INDEX('Build Scenarios'!$D$1:$O$510, MATCH(1, ('Build Scenarios'!$C$1:$C$510= $C108) * ('Build Scenarios'!$B$1:$B$510 = $AF108), 0), MATCH(AO$12, 'Build Scenarios'!$D$5:$O$5, 0))
* INDEX('Cost Data'!$N$1:$U$500, MATCH(1, ('Cost Data'!$B$1:$B$500 = $AF108) * ('Cost Data'!$C$1:$C$500 = $AG108), 0), MATCH($C108, 'Cost Data'!$N$12:$U$12, 0)), 0)</f>
        <v>0</v>
      </c>
      <c r="AP108" s="4" cm="1">
        <f t="array" aca="1" ref="AP108" ca="1">IFERROR(INDEX('Build Scenarios'!$D$1:$O$510, MATCH(1, ('Build Scenarios'!$C$1:$C$510= $C108) * ('Build Scenarios'!$B$1:$B$510 = $AF108), 0), MATCH(AP$12, 'Build Scenarios'!$D$5:$O$5, 0))
* INDEX('Cost Data'!$N$1:$U$500, MATCH(1, ('Cost Data'!$B$1:$B$500 = $AF108) * ('Cost Data'!$C$1:$C$500 = $AG108), 0), MATCH($C108, 'Cost Data'!$N$12:$U$12, 0)), 0)</f>
        <v>0</v>
      </c>
      <c r="AQ108" s="4" cm="1">
        <f t="array" aca="1" ref="AQ108" ca="1">IFERROR(INDEX('Build Scenarios'!$D$1:$O$510, MATCH(1, ('Build Scenarios'!$C$1:$C$510= $C108) * ('Build Scenarios'!$B$1:$B$510 = $AF108), 0), MATCH(AQ$12, 'Build Scenarios'!$D$5:$O$5, 0))
* INDEX('Cost Data'!$N$1:$U$500, MATCH(1, ('Cost Data'!$B$1:$B$500 = $AF108) * ('Cost Data'!$C$1:$C$500 = $AG108), 0), MATCH($C108, 'Cost Data'!$N$12:$U$12, 0)), 0)</f>
        <v>0</v>
      </c>
      <c r="AR108" s="4" cm="1">
        <f t="array" aca="1" ref="AR108" ca="1">IFERROR(INDEX('Build Scenarios'!$D$1:$O$510, MATCH(1, ('Build Scenarios'!$C$1:$C$510= $C108) * ('Build Scenarios'!$B$1:$B$510 = $AF108), 0), MATCH(AR$12, 'Build Scenarios'!$D$5:$O$5, 0))
* INDEX('Cost Data'!$N$1:$U$500, MATCH(1, ('Cost Data'!$B$1:$B$500 = $AF108) * ('Cost Data'!$C$1:$C$500 = $AG108), 0), MATCH($C108, 'Cost Data'!$N$12:$U$12, 0)), 0)</f>
        <v>0</v>
      </c>
      <c r="AS108" s="4" cm="1">
        <f t="array" aca="1" ref="AS108" ca="1">IFERROR(INDEX('Build Scenarios'!$D$1:$O$510, MATCH(1, ('Build Scenarios'!$C$1:$C$510= $C108) * ('Build Scenarios'!$B$1:$B$510 = $AF108), 0), MATCH(AS$12, 'Build Scenarios'!$D$5:$O$5, 0))
* INDEX('Cost Data'!$N$1:$U$500, MATCH(1, ('Cost Data'!$B$1:$B$500 = $AF108) * ('Cost Data'!$C$1:$C$500 = $AG108), 0), MATCH($C108, 'Cost Data'!$N$12:$U$12, 0)), 0)</f>
        <v>0</v>
      </c>
      <c r="AU108" s="11" t="str">
        <f t="shared" si="57"/>
        <v>Del Norte</v>
      </c>
      <c r="AV108" s="11" cm="1">
        <f t="array" aca="1" ref="AV108" ca="1">INDEX('Cost Scenario Settings'!$D$32:$L$101, MATCH(1, ('Cost Scenario Settings'!$C$32:$C$101 = $B108) * ('Cost Scenario Settings'!$B$32:$B$101 = AU108), 0), MATCH($C108, 'Cost Scenario Settings'!$D$31:$L$31, 0))</f>
        <v>0</v>
      </c>
      <c r="AW108" s="4" cm="1">
        <f t="array" aca="1" ref="AW108" ca="1">IFERROR(INDEX('Build Scenarios'!$D$1:$O$510, MATCH(1, ('Build Scenarios'!$C$1:$C$510= $C108) * ('Build Scenarios'!$B$1:$B$510 = $AU108), 0), MATCH(AW$12, 'Build Scenarios'!$D$5:$O$5, 0))
* INDEX('Cost Data'!$N$1:$U$500, MATCH(1, ('Cost Data'!$B$1:$B$500 = $AU108) * ('Cost Data'!$C$1:$C$500 = $AV108), 0), MATCH($C108, 'Cost Data'!$N$12:$U$12, 0)), 0)</f>
        <v>0</v>
      </c>
      <c r="AX108" s="4" cm="1">
        <f t="array" aca="1" ref="AX108" ca="1">IFERROR(INDEX('Build Scenarios'!$D$1:$O$510, MATCH(1, ('Build Scenarios'!$C$1:$C$510= $C108) * ('Build Scenarios'!$B$1:$B$510 = $AU108), 0), MATCH(AX$12, 'Build Scenarios'!$D$5:$O$5, 0))
* INDEX('Cost Data'!$N$1:$U$500, MATCH(1, ('Cost Data'!$B$1:$B$500 = $AU108) * ('Cost Data'!$C$1:$C$500 = $AV108), 0), MATCH($C108, 'Cost Data'!$N$12:$U$12, 0)), 0)</f>
        <v>0</v>
      </c>
      <c r="AY108" s="4" cm="1">
        <f t="array" aca="1" ref="AY108" ca="1">IFERROR(INDEX('Build Scenarios'!$D$1:$O$510, MATCH(1, ('Build Scenarios'!$C$1:$C$510= $C108) * ('Build Scenarios'!$B$1:$B$510 = $AU108), 0), MATCH(AY$12, 'Build Scenarios'!$D$5:$O$5, 0))
* INDEX('Cost Data'!$N$1:$U$500, MATCH(1, ('Cost Data'!$B$1:$B$500 = $AU108) * ('Cost Data'!$C$1:$C$500 = $AV108), 0), MATCH($C108, 'Cost Data'!$N$12:$U$12, 0)), 0)</f>
        <v>0</v>
      </c>
      <c r="AZ108" s="4" cm="1">
        <f t="array" aca="1" ref="AZ108" ca="1">IFERROR(INDEX('Build Scenarios'!$D$1:$O$510, MATCH(1, ('Build Scenarios'!$C$1:$C$510= $C108) * ('Build Scenarios'!$B$1:$B$510 = $AU108), 0), MATCH(AZ$12, 'Build Scenarios'!$D$5:$O$5, 0))
* INDEX('Cost Data'!$N$1:$U$500, MATCH(1, ('Cost Data'!$B$1:$B$500 = $AU108) * ('Cost Data'!$C$1:$C$500 = $AV108), 0), MATCH($C108, 'Cost Data'!$N$12:$U$12, 0)), 0)</f>
        <v>0</v>
      </c>
      <c r="BA108" s="4" cm="1">
        <f t="array" aca="1" ref="BA108" ca="1">IFERROR(INDEX('Build Scenarios'!$D$1:$O$510, MATCH(1, ('Build Scenarios'!$C$1:$C$510= $C108) * ('Build Scenarios'!$B$1:$B$510 = $AU108), 0), MATCH(BA$12, 'Build Scenarios'!$D$5:$O$5, 0))
* INDEX('Cost Data'!$N$1:$U$500, MATCH(1, ('Cost Data'!$B$1:$B$500 = $AU108) * ('Cost Data'!$C$1:$C$500 = $AV108), 0), MATCH($C108, 'Cost Data'!$N$12:$U$12, 0)), 0)</f>
        <v>0</v>
      </c>
      <c r="BB108" s="4" cm="1">
        <f t="array" aca="1" ref="BB108" ca="1">IFERROR(INDEX('Build Scenarios'!$D$1:$O$510, MATCH(1, ('Build Scenarios'!$C$1:$C$510= $C108) * ('Build Scenarios'!$B$1:$B$510 = $AU108), 0), MATCH(BB$12, 'Build Scenarios'!$D$5:$O$5, 0))
* INDEX('Cost Data'!$N$1:$U$500, MATCH(1, ('Cost Data'!$B$1:$B$500 = $AU108) * ('Cost Data'!$C$1:$C$500 = $AV108), 0), MATCH($C108, 'Cost Data'!$N$12:$U$12, 0)), 0)</f>
        <v>0</v>
      </c>
      <c r="BC108" s="4" cm="1">
        <f t="array" aca="1" ref="BC108" ca="1">IFERROR(INDEX('Build Scenarios'!$D$1:$O$510, MATCH(1, ('Build Scenarios'!$C$1:$C$510= $C108) * ('Build Scenarios'!$B$1:$B$510 = $AU108), 0), MATCH(BC$12, 'Build Scenarios'!$D$5:$O$5, 0))
* INDEX('Cost Data'!$N$1:$U$500, MATCH(1, ('Cost Data'!$B$1:$B$500 = $AU108) * ('Cost Data'!$C$1:$C$500 = $AV108), 0), MATCH($C108, 'Cost Data'!$N$12:$U$12, 0)), 0)</f>
        <v>0</v>
      </c>
      <c r="BD108" s="4" cm="1">
        <f t="array" aca="1" ref="BD108" ca="1">IFERROR(INDEX('Build Scenarios'!$D$1:$O$510, MATCH(1, ('Build Scenarios'!$C$1:$C$510= $C108) * ('Build Scenarios'!$B$1:$B$510 = $AU108), 0), MATCH(BD$12, 'Build Scenarios'!$D$5:$O$5, 0))
* INDEX('Cost Data'!$N$1:$U$500, MATCH(1, ('Cost Data'!$B$1:$B$500 = $AU108) * ('Cost Data'!$C$1:$C$500 = $AV108), 0), MATCH($C108, 'Cost Data'!$N$12:$U$12, 0)), 0)</f>
        <v>0</v>
      </c>
      <c r="BE108" s="4" cm="1">
        <f t="array" aca="1" ref="BE108" ca="1">IFERROR(INDEX('Build Scenarios'!$D$1:$O$510, MATCH(1, ('Build Scenarios'!$C$1:$C$510= $C108) * ('Build Scenarios'!$B$1:$B$510 = $AU108), 0), MATCH(BE$12, 'Build Scenarios'!$D$5:$O$5, 0))
* INDEX('Cost Data'!$N$1:$U$500, MATCH(1, ('Cost Data'!$B$1:$B$500 = $AU108) * ('Cost Data'!$C$1:$C$500 = $AV108), 0), MATCH($C108, 'Cost Data'!$N$12:$U$12, 0)), 0)</f>
        <v>0</v>
      </c>
      <c r="BF108" s="4" cm="1">
        <f t="array" aca="1" ref="BF108" ca="1">IFERROR(INDEX('Build Scenarios'!$D$1:$O$510, MATCH(1, ('Build Scenarios'!$C$1:$C$510= $C108) * ('Build Scenarios'!$B$1:$B$510 = $AU108), 0), MATCH(BF$12, 'Build Scenarios'!$D$5:$O$5, 0))
* INDEX('Cost Data'!$N$1:$U$500, MATCH(1, ('Cost Data'!$B$1:$B$500 = $AU108) * ('Cost Data'!$C$1:$C$500 = $AV108), 0), MATCH($C108, 'Cost Data'!$N$12:$U$12, 0)), 0)</f>
        <v>0</v>
      </c>
      <c r="BG108" s="4" cm="1">
        <f t="array" aca="1" ref="BG108" ca="1">IFERROR(INDEX('Build Scenarios'!$D$1:$O$510, MATCH(1, ('Build Scenarios'!$C$1:$C$510= $C108) * ('Build Scenarios'!$B$1:$B$510 = $AU108), 0), MATCH(BG$12, 'Build Scenarios'!$D$5:$O$5, 0))
* INDEX('Cost Data'!$N$1:$U$500, MATCH(1, ('Cost Data'!$B$1:$B$500 = $AU108) * ('Cost Data'!$C$1:$C$500 = $AV108), 0), MATCH($C108, 'Cost Data'!$N$12:$U$12, 0)), 0)</f>
        <v>0</v>
      </c>
      <c r="BH108" s="4" cm="1">
        <f t="array" aca="1" ref="BH108" ca="1">IFERROR(INDEX('Build Scenarios'!$D$1:$O$510, MATCH(1, ('Build Scenarios'!$C$1:$C$510= $C108) * ('Build Scenarios'!$B$1:$B$510 = $AU108), 0), MATCH(BH$12, 'Build Scenarios'!$D$5:$O$5, 0))
* INDEX('Cost Data'!$N$1:$U$500, MATCH(1, ('Cost Data'!$B$1:$B$500 = $AU108) * ('Cost Data'!$C$1:$C$500 = $AV108), 0), MATCH($C108, 'Cost Data'!$N$12:$U$12, 0)), 0)</f>
        <v>0</v>
      </c>
      <c r="BJ108" s="11" t="str">
        <f t="shared" si="58"/>
        <v>Cape Mendocino</v>
      </c>
      <c r="BK108" s="11" cm="1">
        <f t="array" aca="1" ref="BK108" ca="1">INDEX('Cost Scenario Settings'!$D$32:$L$101, MATCH(1, ('Cost Scenario Settings'!$C$32:$C$101 = $B108) * ('Cost Scenario Settings'!$B$32:$B$101 = BJ108), 0), MATCH($C108, 'Cost Scenario Settings'!$D$31:$L$31, 0))</f>
        <v>0</v>
      </c>
      <c r="BL108" s="4" cm="1">
        <f t="array" aca="1" ref="BL108" ca="1">IFERROR(INDEX('Build Scenarios'!$D$1:$O$510, MATCH(1, ('Build Scenarios'!$C$1:$C$510= $C108) * ('Build Scenarios'!$B$1:$B$510 = $BJ108), 0), MATCH(BL$12, 'Build Scenarios'!$D$5:$O$5, 0))
* INDEX('Cost Data'!$N$1:$U$500, MATCH(1, ('Cost Data'!$B$1:$B$500 = $BJ108) * ('Cost Data'!$C$1:$C$500 = $BK108), 0), MATCH($C108, 'Cost Data'!$N$12:$U$12, 0)), 0)</f>
        <v>0</v>
      </c>
      <c r="BM108" s="4" cm="1">
        <f t="array" aca="1" ref="BM108" ca="1">IFERROR(INDEX('Build Scenarios'!$D$1:$O$510, MATCH(1, ('Build Scenarios'!$C$1:$C$510= $C108) * ('Build Scenarios'!$B$1:$B$510 = $BJ108), 0), MATCH(BM$12, 'Build Scenarios'!$D$5:$O$5, 0))
* INDEX('Cost Data'!$N$1:$U$500, MATCH(1, ('Cost Data'!$B$1:$B$500 = $BJ108) * ('Cost Data'!$C$1:$C$500 = $BK108), 0), MATCH($C108, 'Cost Data'!$N$12:$U$12, 0)), 0)</f>
        <v>0</v>
      </c>
      <c r="BN108" s="4" cm="1">
        <f t="array" aca="1" ref="BN108" ca="1">IFERROR(INDEX('Build Scenarios'!$D$1:$O$510, MATCH(1, ('Build Scenarios'!$C$1:$C$510= $C108) * ('Build Scenarios'!$B$1:$B$510 = $BJ108), 0), MATCH(BN$12, 'Build Scenarios'!$D$5:$O$5, 0))
* INDEX('Cost Data'!$N$1:$U$500, MATCH(1, ('Cost Data'!$B$1:$B$500 = $BJ108) * ('Cost Data'!$C$1:$C$500 = $BK108), 0), MATCH($C108, 'Cost Data'!$N$12:$U$12, 0)), 0)</f>
        <v>0</v>
      </c>
      <c r="BO108" s="4" cm="1">
        <f t="array" aca="1" ref="BO108" ca="1">IFERROR(INDEX('Build Scenarios'!$D$1:$O$510, MATCH(1, ('Build Scenarios'!$C$1:$C$510= $C108) * ('Build Scenarios'!$B$1:$B$510 = $BJ108), 0), MATCH(BO$12, 'Build Scenarios'!$D$5:$O$5, 0))
* INDEX('Cost Data'!$N$1:$U$500, MATCH(1, ('Cost Data'!$B$1:$B$500 = $BJ108) * ('Cost Data'!$C$1:$C$500 = $BK108), 0), MATCH($C108, 'Cost Data'!$N$12:$U$12, 0)), 0)</f>
        <v>0</v>
      </c>
      <c r="BP108" s="4" cm="1">
        <f t="array" aca="1" ref="BP108" ca="1">IFERROR(INDEX('Build Scenarios'!$D$1:$O$510, MATCH(1, ('Build Scenarios'!$C$1:$C$510= $C108) * ('Build Scenarios'!$B$1:$B$510 = $BJ108), 0), MATCH(BP$12, 'Build Scenarios'!$D$5:$O$5, 0))
* INDEX('Cost Data'!$N$1:$U$500, MATCH(1, ('Cost Data'!$B$1:$B$500 = $BJ108) * ('Cost Data'!$C$1:$C$500 = $BK108), 0), MATCH($C108, 'Cost Data'!$N$12:$U$12, 0)), 0)</f>
        <v>0</v>
      </c>
      <c r="BQ108" s="4" cm="1">
        <f t="array" aca="1" ref="BQ108" ca="1">IFERROR(INDEX('Build Scenarios'!$D$1:$O$510, MATCH(1, ('Build Scenarios'!$C$1:$C$510= $C108) * ('Build Scenarios'!$B$1:$B$510 = $BJ108), 0), MATCH(BQ$12, 'Build Scenarios'!$D$5:$O$5, 0))
* INDEX('Cost Data'!$N$1:$U$500, MATCH(1, ('Cost Data'!$B$1:$B$500 = $BJ108) * ('Cost Data'!$C$1:$C$500 = $BK108), 0), MATCH($C108, 'Cost Data'!$N$12:$U$12, 0)), 0)</f>
        <v>0</v>
      </c>
      <c r="BR108" s="4" cm="1">
        <f t="array" aca="1" ref="BR108" ca="1">IFERROR(INDEX('Build Scenarios'!$D$1:$O$510, MATCH(1, ('Build Scenarios'!$C$1:$C$510= $C108) * ('Build Scenarios'!$B$1:$B$510 = $BJ108), 0), MATCH(BR$12, 'Build Scenarios'!$D$5:$O$5, 0))
* INDEX('Cost Data'!$N$1:$U$500, MATCH(1, ('Cost Data'!$B$1:$B$500 = $BJ108) * ('Cost Data'!$C$1:$C$500 = $BK108), 0), MATCH($C108, 'Cost Data'!$N$12:$U$12, 0)), 0)</f>
        <v>0</v>
      </c>
      <c r="BS108" s="4" cm="1">
        <f t="array" aca="1" ref="BS108" ca="1">IFERROR(INDEX('Build Scenarios'!$D$1:$O$510, MATCH(1, ('Build Scenarios'!$C$1:$C$510= $C108) * ('Build Scenarios'!$B$1:$B$510 = $BJ108), 0), MATCH(BS$12, 'Build Scenarios'!$D$5:$O$5, 0))
* INDEX('Cost Data'!$N$1:$U$500, MATCH(1, ('Cost Data'!$B$1:$B$500 = $BJ108) * ('Cost Data'!$C$1:$C$500 = $BK108), 0), MATCH($C108, 'Cost Data'!$N$12:$U$12, 0)), 0)</f>
        <v>0</v>
      </c>
      <c r="BT108" s="4" cm="1">
        <f t="array" aca="1" ref="BT108" ca="1">IFERROR(INDEX('Build Scenarios'!$D$1:$O$510, MATCH(1, ('Build Scenarios'!$C$1:$C$510= $C108) * ('Build Scenarios'!$B$1:$B$510 = $BJ108), 0), MATCH(BT$12, 'Build Scenarios'!$D$5:$O$5, 0))
* INDEX('Cost Data'!$N$1:$U$500, MATCH(1, ('Cost Data'!$B$1:$B$500 = $BJ108) * ('Cost Data'!$C$1:$C$500 = $BK108), 0), MATCH($C108, 'Cost Data'!$N$12:$U$12, 0)), 0)</f>
        <v>0</v>
      </c>
      <c r="BU108" s="4" cm="1">
        <f t="array" aca="1" ref="BU108" ca="1">IFERROR(INDEX('Build Scenarios'!$D$1:$O$510, MATCH(1, ('Build Scenarios'!$C$1:$C$510= $C108) * ('Build Scenarios'!$B$1:$B$510 = $BJ108), 0), MATCH(BU$12, 'Build Scenarios'!$D$5:$O$5, 0))
* INDEX('Cost Data'!$N$1:$U$500, MATCH(1, ('Cost Data'!$B$1:$B$500 = $BJ108) * ('Cost Data'!$C$1:$C$500 = $BK108), 0), MATCH($C108, 'Cost Data'!$N$12:$U$12, 0)), 0)</f>
        <v>0</v>
      </c>
      <c r="BV108" s="4" cm="1">
        <f t="array" aca="1" ref="BV108" ca="1">IFERROR(INDEX('Build Scenarios'!$D$1:$O$510, MATCH(1, ('Build Scenarios'!$C$1:$C$510= $C108) * ('Build Scenarios'!$B$1:$B$510 = $BJ108), 0), MATCH(BV$12, 'Build Scenarios'!$D$5:$O$5, 0))
* INDEX('Cost Data'!$N$1:$U$500, MATCH(1, ('Cost Data'!$B$1:$B$500 = $BJ108) * ('Cost Data'!$C$1:$C$500 = $BK108), 0), MATCH($C108, 'Cost Data'!$N$12:$U$12, 0)), 0)</f>
        <v>0</v>
      </c>
      <c r="BW108" s="4" cm="1">
        <f t="array" aca="1" ref="BW108" ca="1">IFERROR(INDEX('Build Scenarios'!$D$1:$O$510, MATCH(1, ('Build Scenarios'!$C$1:$C$510= $C108) * ('Build Scenarios'!$B$1:$B$510 = $BJ108), 0), MATCH(BW$12, 'Build Scenarios'!$D$5:$O$5, 0))
* INDEX('Cost Data'!$N$1:$U$500, MATCH(1, ('Cost Data'!$B$1:$B$500 = $BJ108) * ('Cost Data'!$C$1:$C$500 = $BK108), 0), MATCH($C108, 'Cost Data'!$N$12:$U$12, 0)), 0)</f>
        <v>0</v>
      </c>
    </row>
    <row r="109" spans="2:75" x14ac:dyDescent="0.2">
      <c r="B109" s="11">
        <f t="shared" ca="1" si="54"/>
        <v>0</v>
      </c>
      <c r="C109" s="8" t="s">
        <v>59</v>
      </c>
      <c r="D109" s="4">
        <f t="shared" ca="1" si="53"/>
        <v>0</v>
      </c>
      <c r="E109" s="4">
        <f t="shared" ca="1" si="53"/>
        <v>0</v>
      </c>
      <c r="F109" s="4">
        <f t="shared" ca="1" si="53"/>
        <v>0</v>
      </c>
      <c r="G109" s="4">
        <f t="shared" ca="1" si="53"/>
        <v>0</v>
      </c>
      <c r="H109" s="4">
        <f t="shared" ca="1" si="53"/>
        <v>0</v>
      </c>
      <c r="I109" s="4">
        <f t="shared" ca="1" si="53"/>
        <v>0</v>
      </c>
      <c r="J109" s="4">
        <f t="shared" ca="1" si="53"/>
        <v>0</v>
      </c>
      <c r="K109" s="4">
        <f t="shared" ca="1" si="53"/>
        <v>0</v>
      </c>
      <c r="L109" s="4">
        <f t="shared" ca="1" si="53"/>
        <v>0</v>
      </c>
      <c r="M109" s="4">
        <f t="shared" ca="1" si="53"/>
        <v>0</v>
      </c>
      <c r="N109" s="4">
        <f t="shared" ca="1" si="53"/>
        <v>0</v>
      </c>
      <c r="O109" s="4">
        <f t="shared" ca="1" si="53"/>
        <v>0</v>
      </c>
      <c r="Q109" s="11" t="str">
        <f t="shared" si="55"/>
        <v>Morro Bay</v>
      </c>
      <c r="R109" s="11" cm="1">
        <f t="array" aca="1" ref="R109" ca="1">INDEX('Cost Scenario Settings'!$D$32:$L$101, MATCH(1, ('Cost Scenario Settings'!$C$32:$C$101 = $B109) * ('Cost Scenario Settings'!$B$32:$B$101 = Q109), 0), MATCH($C109, 'Cost Scenario Settings'!$D$31:$L$31, 0))</f>
        <v>0</v>
      </c>
      <c r="S109" s="4" cm="1">
        <f t="array" aca="1" ref="S109" ca="1">IFERROR(INDEX('Build Scenarios'!$D$1:$O$510, MATCH(1, ('Build Scenarios'!$C$1:$C$510= $C109) * ('Build Scenarios'!$B$1:$B$510 = $Q109), 0), MATCH(S$12, 'Build Scenarios'!$D$5:$O$5, 0))
* INDEX('Cost Data'!$N$1:$U$500, MATCH(1, ('Cost Data'!$B$1:$B$500 = $Q109) * ('Cost Data'!$C$1:$C$500 = $R109), 0), MATCH($C109, 'Cost Data'!$N$12:$U$12, 0)), 0)</f>
        <v>0</v>
      </c>
      <c r="T109" s="4" cm="1">
        <f t="array" aca="1" ref="T109" ca="1">IFERROR(INDEX('Build Scenarios'!$D$1:$O$510, MATCH(1, ('Build Scenarios'!$C$1:$C$510= $C109) * ('Build Scenarios'!$B$1:$B$510 = $Q109), 0), MATCH(T$12, 'Build Scenarios'!$D$5:$O$5, 0))
* INDEX('Cost Data'!$N$1:$U$500, MATCH(1, ('Cost Data'!$B$1:$B$500 = $Q109) * ('Cost Data'!$C$1:$C$500 = $R109), 0), MATCH($C109, 'Cost Data'!$N$12:$U$12, 0)), 0)</f>
        <v>0</v>
      </c>
      <c r="U109" s="4" cm="1">
        <f t="array" aca="1" ref="U109" ca="1">IFERROR(INDEX('Build Scenarios'!$D$1:$O$510, MATCH(1, ('Build Scenarios'!$C$1:$C$510= $C109) * ('Build Scenarios'!$B$1:$B$510 = $Q109), 0), MATCH(U$12, 'Build Scenarios'!$D$5:$O$5, 0))
* INDEX('Cost Data'!$N$1:$U$500, MATCH(1, ('Cost Data'!$B$1:$B$500 = $Q109) * ('Cost Data'!$C$1:$C$500 = $R109), 0), MATCH($C109, 'Cost Data'!$N$12:$U$12, 0)), 0)</f>
        <v>0</v>
      </c>
      <c r="V109" s="4" cm="1">
        <f t="array" aca="1" ref="V109" ca="1">IFERROR(INDEX('Build Scenarios'!$D$1:$O$510, MATCH(1, ('Build Scenarios'!$C$1:$C$510= $C109) * ('Build Scenarios'!$B$1:$B$510 = $Q109), 0), MATCH(V$12, 'Build Scenarios'!$D$5:$O$5, 0))
* INDEX('Cost Data'!$N$1:$U$500, MATCH(1, ('Cost Data'!$B$1:$B$500 = $Q109) * ('Cost Data'!$C$1:$C$500 = $R109), 0), MATCH($C109, 'Cost Data'!$N$12:$U$12, 0)), 0)</f>
        <v>0</v>
      </c>
      <c r="W109" s="4" cm="1">
        <f t="array" aca="1" ref="W109" ca="1">IFERROR(INDEX('Build Scenarios'!$D$1:$O$510, MATCH(1, ('Build Scenarios'!$C$1:$C$510= $C109) * ('Build Scenarios'!$B$1:$B$510 = $Q109), 0), MATCH(W$12, 'Build Scenarios'!$D$5:$O$5, 0))
* INDEX('Cost Data'!$N$1:$U$500, MATCH(1, ('Cost Data'!$B$1:$B$500 = $Q109) * ('Cost Data'!$C$1:$C$500 = $R109), 0), MATCH($C109, 'Cost Data'!$N$12:$U$12, 0)), 0)</f>
        <v>0</v>
      </c>
      <c r="X109" s="4" cm="1">
        <f t="array" aca="1" ref="X109" ca="1">IFERROR(INDEX('Build Scenarios'!$D$1:$O$510, MATCH(1, ('Build Scenarios'!$C$1:$C$510= $C109) * ('Build Scenarios'!$B$1:$B$510 = $Q109), 0), MATCH(X$12, 'Build Scenarios'!$D$5:$O$5, 0))
* INDEX('Cost Data'!$N$1:$U$500, MATCH(1, ('Cost Data'!$B$1:$B$500 = $Q109) * ('Cost Data'!$C$1:$C$500 = $R109), 0), MATCH($C109, 'Cost Data'!$N$12:$U$12, 0)), 0)</f>
        <v>0</v>
      </c>
      <c r="Y109" s="4" cm="1">
        <f t="array" aca="1" ref="Y109" ca="1">IFERROR(INDEX('Build Scenarios'!$D$1:$O$510, MATCH(1, ('Build Scenarios'!$C$1:$C$510= $C109) * ('Build Scenarios'!$B$1:$B$510 = $Q109), 0), MATCH(Y$12, 'Build Scenarios'!$D$5:$O$5, 0))
* INDEX('Cost Data'!$N$1:$U$500, MATCH(1, ('Cost Data'!$B$1:$B$500 = $Q109) * ('Cost Data'!$C$1:$C$500 = $R109), 0), MATCH($C109, 'Cost Data'!$N$12:$U$12, 0)), 0)</f>
        <v>0</v>
      </c>
      <c r="Z109" s="4" cm="1">
        <f t="array" aca="1" ref="Z109" ca="1">IFERROR(INDEX('Build Scenarios'!$D$1:$O$510, MATCH(1, ('Build Scenarios'!$C$1:$C$510= $C109) * ('Build Scenarios'!$B$1:$B$510 = $Q109), 0), MATCH(Z$12, 'Build Scenarios'!$D$5:$O$5, 0))
* INDEX('Cost Data'!$N$1:$U$500, MATCH(1, ('Cost Data'!$B$1:$B$500 = $Q109) * ('Cost Data'!$C$1:$C$500 = $R109), 0), MATCH($C109, 'Cost Data'!$N$12:$U$12, 0)), 0)</f>
        <v>0</v>
      </c>
      <c r="AA109" s="4" cm="1">
        <f t="array" aca="1" ref="AA109" ca="1">IFERROR(INDEX('Build Scenarios'!$D$1:$O$510, MATCH(1, ('Build Scenarios'!$C$1:$C$510= $C109) * ('Build Scenarios'!$B$1:$B$510 = $Q109), 0), MATCH(AA$12, 'Build Scenarios'!$D$5:$O$5, 0))
* INDEX('Cost Data'!$N$1:$U$500, MATCH(1, ('Cost Data'!$B$1:$B$500 = $Q109) * ('Cost Data'!$C$1:$C$500 = $R109), 0), MATCH($C109, 'Cost Data'!$N$12:$U$12, 0)), 0)</f>
        <v>0</v>
      </c>
      <c r="AB109" s="4" cm="1">
        <f t="array" aca="1" ref="AB109" ca="1">IFERROR(INDEX('Build Scenarios'!$D$1:$O$510, MATCH(1, ('Build Scenarios'!$C$1:$C$510= $C109) * ('Build Scenarios'!$B$1:$B$510 = $Q109), 0), MATCH(AB$12, 'Build Scenarios'!$D$5:$O$5, 0))
* INDEX('Cost Data'!$N$1:$U$500, MATCH(1, ('Cost Data'!$B$1:$B$500 = $Q109) * ('Cost Data'!$C$1:$C$500 = $R109), 0), MATCH($C109, 'Cost Data'!$N$12:$U$12, 0)), 0)</f>
        <v>0</v>
      </c>
      <c r="AC109" s="4" cm="1">
        <f t="array" aca="1" ref="AC109" ca="1">IFERROR(INDEX('Build Scenarios'!$D$1:$O$510, MATCH(1, ('Build Scenarios'!$C$1:$C$510= $C109) * ('Build Scenarios'!$B$1:$B$510 = $Q109), 0), MATCH(AC$12, 'Build Scenarios'!$D$5:$O$5, 0))
* INDEX('Cost Data'!$N$1:$U$500, MATCH(1, ('Cost Data'!$B$1:$B$500 = $Q109) * ('Cost Data'!$C$1:$C$500 = $R109), 0), MATCH($C109, 'Cost Data'!$N$12:$U$12, 0)), 0)</f>
        <v>0</v>
      </c>
      <c r="AD109" s="4" cm="1">
        <f t="array" aca="1" ref="AD109" ca="1">IFERROR(INDEX('Build Scenarios'!$D$1:$O$510, MATCH(1, ('Build Scenarios'!$C$1:$C$510= $C109) * ('Build Scenarios'!$B$1:$B$510 = $Q109), 0), MATCH(AD$12, 'Build Scenarios'!$D$5:$O$5, 0))
* INDEX('Cost Data'!$N$1:$U$500, MATCH(1, ('Cost Data'!$B$1:$B$500 = $Q109) * ('Cost Data'!$C$1:$C$500 = $R109), 0), MATCH($C109, 'Cost Data'!$N$12:$U$12, 0)), 0)</f>
        <v>0</v>
      </c>
      <c r="AF109" s="11" t="str">
        <f t="shared" si="56"/>
        <v>Humboldt Bay</v>
      </c>
      <c r="AG109" s="11" cm="1">
        <f t="array" aca="1" ref="AG109" ca="1">INDEX('Cost Scenario Settings'!$D$32:$L$101, MATCH(1, ('Cost Scenario Settings'!$C$32:$C$101 = $B109) * ('Cost Scenario Settings'!$B$32:$B$101 = AF109), 0), MATCH($C109, 'Cost Scenario Settings'!$D$31:$L$31, 0))</f>
        <v>0</v>
      </c>
      <c r="AH109" s="4" cm="1">
        <f t="array" aca="1" ref="AH109" ca="1">IFERROR(INDEX('Build Scenarios'!$D$1:$O$510, MATCH(1, ('Build Scenarios'!$C$1:$C$510= $C109) * ('Build Scenarios'!$B$1:$B$510 = $AF109), 0), MATCH(AH$12, 'Build Scenarios'!$D$5:$O$5, 0))
* INDEX('Cost Data'!$N$1:$U$500, MATCH(1, ('Cost Data'!$B$1:$B$500 = $AF109) * ('Cost Data'!$C$1:$C$500 = $AG109), 0), MATCH($C109, 'Cost Data'!$N$12:$U$12, 0)), 0)</f>
        <v>0</v>
      </c>
      <c r="AI109" s="4" cm="1">
        <f t="array" aca="1" ref="AI109" ca="1">IFERROR(INDEX('Build Scenarios'!$D$1:$O$510, MATCH(1, ('Build Scenarios'!$C$1:$C$510= $C109) * ('Build Scenarios'!$B$1:$B$510 = $AF109), 0), MATCH(AI$12, 'Build Scenarios'!$D$5:$O$5, 0))
* INDEX('Cost Data'!$N$1:$U$500, MATCH(1, ('Cost Data'!$B$1:$B$500 = $AF109) * ('Cost Data'!$C$1:$C$500 = $AG109), 0), MATCH($C109, 'Cost Data'!$N$12:$U$12, 0)), 0)</f>
        <v>0</v>
      </c>
      <c r="AJ109" s="4" cm="1">
        <f t="array" aca="1" ref="AJ109" ca="1">IFERROR(INDEX('Build Scenarios'!$D$1:$O$510, MATCH(1, ('Build Scenarios'!$C$1:$C$510= $C109) * ('Build Scenarios'!$B$1:$B$510 = $AF109), 0), MATCH(AJ$12, 'Build Scenarios'!$D$5:$O$5, 0))
* INDEX('Cost Data'!$N$1:$U$500, MATCH(1, ('Cost Data'!$B$1:$B$500 = $AF109) * ('Cost Data'!$C$1:$C$500 = $AG109), 0), MATCH($C109, 'Cost Data'!$N$12:$U$12, 0)), 0)</f>
        <v>0</v>
      </c>
      <c r="AK109" s="4" cm="1">
        <f t="array" aca="1" ref="AK109" ca="1">IFERROR(INDEX('Build Scenarios'!$D$1:$O$510, MATCH(1, ('Build Scenarios'!$C$1:$C$510= $C109) * ('Build Scenarios'!$B$1:$B$510 = $AF109), 0), MATCH(AK$12, 'Build Scenarios'!$D$5:$O$5, 0))
* INDEX('Cost Data'!$N$1:$U$500, MATCH(1, ('Cost Data'!$B$1:$B$500 = $AF109) * ('Cost Data'!$C$1:$C$500 = $AG109), 0), MATCH($C109, 'Cost Data'!$N$12:$U$12, 0)), 0)</f>
        <v>0</v>
      </c>
      <c r="AL109" s="4" cm="1">
        <f t="array" aca="1" ref="AL109" ca="1">IFERROR(INDEX('Build Scenarios'!$D$1:$O$510, MATCH(1, ('Build Scenarios'!$C$1:$C$510= $C109) * ('Build Scenarios'!$B$1:$B$510 = $AF109), 0), MATCH(AL$12, 'Build Scenarios'!$D$5:$O$5, 0))
* INDEX('Cost Data'!$N$1:$U$500, MATCH(1, ('Cost Data'!$B$1:$B$500 = $AF109) * ('Cost Data'!$C$1:$C$500 = $AG109), 0), MATCH($C109, 'Cost Data'!$N$12:$U$12, 0)), 0)</f>
        <v>0</v>
      </c>
      <c r="AM109" s="4" cm="1">
        <f t="array" aca="1" ref="AM109" ca="1">IFERROR(INDEX('Build Scenarios'!$D$1:$O$510, MATCH(1, ('Build Scenarios'!$C$1:$C$510= $C109) * ('Build Scenarios'!$B$1:$B$510 = $AF109), 0), MATCH(AM$12, 'Build Scenarios'!$D$5:$O$5, 0))
* INDEX('Cost Data'!$N$1:$U$500, MATCH(1, ('Cost Data'!$B$1:$B$500 = $AF109) * ('Cost Data'!$C$1:$C$500 = $AG109), 0), MATCH($C109, 'Cost Data'!$N$12:$U$12, 0)), 0)</f>
        <v>0</v>
      </c>
      <c r="AN109" s="4" cm="1">
        <f t="array" aca="1" ref="AN109" ca="1">IFERROR(INDEX('Build Scenarios'!$D$1:$O$510, MATCH(1, ('Build Scenarios'!$C$1:$C$510= $C109) * ('Build Scenarios'!$B$1:$B$510 = $AF109), 0), MATCH(AN$12, 'Build Scenarios'!$D$5:$O$5, 0))
* INDEX('Cost Data'!$N$1:$U$500, MATCH(1, ('Cost Data'!$B$1:$B$500 = $AF109) * ('Cost Data'!$C$1:$C$500 = $AG109), 0), MATCH($C109, 'Cost Data'!$N$12:$U$12, 0)), 0)</f>
        <v>0</v>
      </c>
      <c r="AO109" s="4" cm="1">
        <f t="array" aca="1" ref="AO109" ca="1">IFERROR(INDEX('Build Scenarios'!$D$1:$O$510, MATCH(1, ('Build Scenarios'!$C$1:$C$510= $C109) * ('Build Scenarios'!$B$1:$B$510 = $AF109), 0), MATCH(AO$12, 'Build Scenarios'!$D$5:$O$5, 0))
* INDEX('Cost Data'!$N$1:$U$500, MATCH(1, ('Cost Data'!$B$1:$B$500 = $AF109) * ('Cost Data'!$C$1:$C$500 = $AG109), 0), MATCH($C109, 'Cost Data'!$N$12:$U$12, 0)), 0)</f>
        <v>0</v>
      </c>
      <c r="AP109" s="4" cm="1">
        <f t="array" aca="1" ref="AP109" ca="1">IFERROR(INDEX('Build Scenarios'!$D$1:$O$510, MATCH(1, ('Build Scenarios'!$C$1:$C$510= $C109) * ('Build Scenarios'!$B$1:$B$510 = $AF109), 0), MATCH(AP$12, 'Build Scenarios'!$D$5:$O$5, 0))
* INDEX('Cost Data'!$N$1:$U$500, MATCH(1, ('Cost Data'!$B$1:$B$500 = $AF109) * ('Cost Data'!$C$1:$C$500 = $AG109), 0), MATCH($C109, 'Cost Data'!$N$12:$U$12, 0)), 0)</f>
        <v>0</v>
      </c>
      <c r="AQ109" s="4" cm="1">
        <f t="array" aca="1" ref="AQ109" ca="1">IFERROR(INDEX('Build Scenarios'!$D$1:$O$510, MATCH(1, ('Build Scenarios'!$C$1:$C$510= $C109) * ('Build Scenarios'!$B$1:$B$510 = $AF109), 0), MATCH(AQ$12, 'Build Scenarios'!$D$5:$O$5, 0))
* INDEX('Cost Data'!$N$1:$U$500, MATCH(1, ('Cost Data'!$B$1:$B$500 = $AF109) * ('Cost Data'!$C$1:$C$500 = $AG109), 0), MATCH($C109, 'Cost Data'!$N$12:$U$12, 0)), 0)</f>
        <v>0</v>
      </c>
      <c r="AR109" s="4" cm="1">
        <f t="array" aca="1" ref="AR109" ca="1">IFERROR(INDEX('Build Scenarios'!$D$1:$O$510, MATCH(1, ('Build Scenarios'!$C$1:$C$510= $C109) * ('Build Scenarios'!$B$1:$B$510 = $AF109), 0), MATCH(AR$12, 'Build Scenarios'!$D$5:$O$5, 0))
* INDEX('Cost Data'!$N$1:$U$500, MATCH(1, ('Cost Data'!$B$1:$B$500 = $AF109) * ('Cost Data'!$C$1:$C$500 = $AG109), 0), MATCH($C109, 'Cost Data'!$N$12:$U$12, 0)), 0)</f>
        <v>0</v>
      </c>
      <c r="AS109" s="4" cm="1">
        <f t="array" aca="1" ref="AS109" ca="1">IFERROR(INDEX('Build Scenarios'!$D$1:$O$510, MATCH(1, ('Build Scenarios'!$C$1:$C$510= $C109) * ('Build Scenarios'!$B$1:$B$510 = $AF109), 0), MATCH(AS$12, 'Build Scenarios'!$D$5:$O$5, 0))
* INDEX('Cost Data'!$N$1:$U$500, MATCH(1, ('Cost Data'!$B$1:$B$500 = $AF109) * ('Cost Data'!$C$1:$C$500 = $AG109), 0), MATCH($C109, 'Cost Data'!$N$12:$U$12, 0)), 0)</f>
        <v>0</v>
      </c>
      <c r="AU109" s="11" t="str">
        <f t="shared" si="57"/>
        <v>Del Norte</v>
      </c>
      <c r="AV109" s="11" cm="1">
        <f t="array" aca="1" ref="AV109" ca="1">INDEX('Cost Scenario Settings'!$D$32:$L$101, MATCH(1, ('Cost Scenario Settings'!$C$32:$C$101 = $B109) * ('Cost Scenario Settings'!$B$32:$B$101 = AU109), 0), MATCH($C109, 'Cost Scenario Settings'!$D$31:$L$31, 0))</f>
        <v>0</v>
      </c>
      <c r="AW109" s="4" cm="1">
        <f t="array" aca="1" ref="AW109" ca="1">IFERROR(INDEX('Build Scenarios'!$D$1:$O$510, MATCH(1, ('Build Scenarios'!$C$1:$C$510= $C109) * ('Build Scenarios'!$B$1:$B$510 = $AU109), 0), MATCH(AW$12, 'Build Scenarios'!$D$5:$O$5, 0))
* INDEX('Cost Data'!$N$1:$U$500, MATCH(1, ('Cost Data'!$B$1:$B$500 = $AU109) * ('Cost Data'!$C$1:$C$500 = $AV109), 0), MATCH($C109, 'Cost Data'!$N$12:$U$12, 0)), 0)</f>
        <v>0</v>
      </c>
      <c r="AX109" s="4" cm="1">
        <f t="array" aca="1" ref="AX109" ca="1">IFERROR(INDEX('Build Scenarios'!$D$1:$O$510, MATCH(1, ('Build Scenarios'!$C$1:$C$510= $C109) * ('Build Scenarios'!$B$1:$B$510 = $AU109), 0), MATCH(AX$12, 'Build Scenarios'!$D$5:$O$5, 0))
* INDEX('Cost Data'!$N$1:$U$500, MATCH(1, ('Cost Data'!$B$1:$B$500 = $AU109) * ('Cost Data'!$C$1:$C$500 = $AV109), 0), MATCH($C109, 'Cost Data'!$N$12:$U$12, 0)), 0)</f>
        <v>0</v>
      </c>
      <c r="AY109" s="4" cm="1">
        <f t="array" aca="1" ref="AY109" ca="1">IFERROR(INDEX('Build Scenarios'!$D$1:$O$510, MATCH(1, ('Build Scenarios'!$C$1:$C$510= $C109) * ('Build Scenarios'!$B$1:$B$510 = $AU109), 0), MATCH(AY$12, 'Build Scenarios'!$D$5:$O$5, 0))
* INDEX('Cost Data'!$N$1:$U$500, MATCH(1, ('Cost Data'!$B$1:$B$500 = $AU109) * ('Cost Data'!$C$1:$C$500 = $AV109), 0), MATCH($C109, 'Cost Data'!$N$12:$U$12, 0)), 0)</f>
        <v>0</v>
      </c>
      <c r="AZ109" s="4" cm="1">
        <f t="array" aca="1" ref="AZ109" ca="1">IFERROR(INDEX('Build Scenarios'!$D$1:$O$510, MATCH(1, ('Build Scenarios'!$C$1:$C$510= $C109) * ('Build Scenarios'!$B$1:$B$510 = $AU109), 0), MATCH(AZ$12, 'Build Scenarios'!$D$5:$O$5, 0))
* INDEX('Cost Data'!$N$1:$U$500, MATCH(1, ('Cost Data'!$B$1:$B$500 = $AU109) * ('Cost Data'!$C$1:$C$500 = $AV109), 0), MATCH($C109, 'Cost Data'!$N$12:$U$12, 0)), 0)</f>
        <v>0</v>
      </c>
      <c r="BA109" s="4" cm="1">
        <f t="array" aca="1" ref="BA109" ca="1">IFERROR(INDEX('Build Scenarios'!$D$1:$O$510, MATCH(1, ('Build Scenarios'!$C$1:$C$510= $C109) * ('Build Scenarios'!$B$1:$B$510 = $AU109), 0), MATCH(BA$12, 'Build Scenarios'!$D$5:$O$5, 0))
* INDEX('Cost Data'!$N$1:$U$500, MATCH(1, ('Cost Data'!$B$1:$B$500 = $AU109) * ('Cost Data'!$C$1:$C$500 = $AV109), 0), MATCH($C109, 'Cost Data'!$N$12:$U$12, 0)), 0)</f>
        <v>0</v>
      </c>
      <c r="BB109" s="4" cm="1">
        <f t="array" aca="1" ref="BB109" ca="1">IFERROR(INDEX('Build Scenarios'!$D$1:$O$510, MATCH(1, ('Build Scenarios'!$C$1:$C$510= $C109) * ('Build Scenarios'!$B$1:$B$510 = $AU109), 0), MATCH(BB$12, 'Build Scenarios'!$D$5:$O$5, 0))
* INDEX('Cost Data'!$N$1:$U$500, MATCH(1, ('Cost Data'!$B$1:$B$500 = $AU109) * ('Cost Data'!$C$1:$C$500 = $AV109), 0), MATCH($C109, 'Cost Data'!$N$12:$U$12, 0)), 0)</f>
        <v>0</v>
      </c>
      <c r="BC109" s="4" cm="1">
        <f t="array" aca="1" ref="BC109" ca="1">IFERROR(INDEX('Build Scenarios'!$D$1:$O$510, MATCH(1, ('Build Scenarios'!$C$1:$C$510= $C109) * ('Build Scenarios'!$B$1:$B$510 = $AU109), 0), MATCH(BC$12, 'Build Scenarios'!$D$5:$O$5, 0))
* INDEX('Cost Data'!$N$1:$U$500, MATCH(1, ('Cost Data'!$B$1:$B$500 = $AU109) * ('Cost Data'!$C$1:$C$500 = $AV109), 0), MATCH($C109, 'Cost Data'!$N$12:$U$12, 0)), 0)</f>
        <v>0</v>
      </c>
      <c r="BD109" s="4" cm="1">
        <f t="array" aca="1" ref="BD109" ca="1">IFERROR(INDEX('Build Scenarios'!$D$1:$O$510, MATCH(1, ('Build Scenarios'!$C$1:$C$510= $C109) * ('Build Scenarios'!$B$1:$B$510 = $AU109), 0), MATCH(BD$12, 'Build Scenarios'!$D$5:$O$5, 0))
* INDEX('Cost Data'!$N$1:$U$500, MATCH(1, ('Cost Data'!$B$1:$B$500 = $AU109) * ('Cost Data'!$C$1:$C$500 = $AV109), 0), MATCH($C109, 'Cost Data'!$N$12:$U$12, 0)), 0)</f>
        <v>0</v>
      </c>
      <c r="BE109" s="4" cm="1">
        <f t="array" aca="1" ref="BE109" ca="1">IFERROR(INDEX('Build Scenarios'!$D$1:$O$510, MATCH(1, ('Build Scenarios'!$C$1:$C$510= $C109) * ('Build Scenarios'!$B$1:$B$510 = $AU109), 0), MATCH(BE$12, 'Build Scenarios'!$D$5:$O$5, 0))
* INDEX('Cost Data'!$N$1:$U$500, MATCH(1, ('Cost Data'!$B$1:$B$500 = $AU109) * ('Cost Data'!$C$1:$C$500 = $AV109), 0), MATCH($C109, 'Cost Data'!$N$12:$U$12, 0)), 0)</f>
        <v>0</v>
      </c>
      <c r="BF109" s="4" cm="1">
        <f t="array" aca="1" ref="BF109" ca="1">IFERROR(INDEX('Build Scenarios'!$D$1:$O$510, MATCH(1, ('Build Scenarios'!$C$1:$C$510= $C109) * ('Build Scenarios'!$B$1:$B$510 = $AU109), 0), MATCH(BF$12, 'Build Scenarios'!$D$5:$O$5, 0))
* INDEX('Cost Data'!$N$1:$U$500, MATCH(1, ('Cost Data'!$B$1:$B$500 = $AU109) * ('Cost Data'!$C$1:$C$500 = $AV109), 0), MATCH($C109, 'Cost Data'!$N$12:$U$12, 0)), 0)</f>
        <v>0</v>
      </c>
      <c r="BG109" s="4" cm="1">
        <f t="array" aca="1" ref="BG109" ca="1">IFERROR(INDEX('Build Scenarios'!$D$1:$O$510, MATCH(1, ('Build Scenarios'!$C$1:$C$510= $C109) * ('Build Scenarios'!$B$1:$B$510 = $AU109), 0), MATCH(BG$12, 'Build Scenarios'!$D$5:$O$5, 0))
* INDEX('Cost Data'!$N$1:$U$500, MATCH(1, ('Cost Data'!$B$1:$B$500 = $AU109) * ('Cost Data'!$C$1:$C$500 = $AV109), 0), MATCH($C109, 'Cost Data'!$N$12:$U$12, 0)), 0)</f>
        <v>0</v>
      </c>
      <c r="BH109" s="4" cm="1">
        <f t="array" aca="1" ref="BH109" ca="1">IFERROR(INDEX('Build Scenarios'!$D$1:$O$510, MATCH(1, ('Build Scenarios'!$C$1:$C$510= $C109) * ('Build Scenarios'!$B$1:$B$510 = $AU109), 0), MATCH(BH$12, 'Build Scenarios'!$D$5:$O$5, 0))
* INDEX('Cost Data'!$N$1:$U$500, MATCH(1, ('Cost Data'!$B$1:$B$500 = $AU109) * ('Cost Data'!$C$1:$C$500 = $AV109), 0), MATCH($C109, 'Cost Data'!$N$12:$U$12, 0)), 0)</f>
        <v>0</v>
      </c>
      <c r="BJ109" s="11" t="str">
        <f t="shared" si="58"/>
        <v>Cape Mendocino</v>
      </c>
      <c r="BK109" s="11" cm="1">
        <f t="array" aca="1" ref="BK109" ca="1">INDEX('Cost Scenario Settings'!$D$32:$L$101, MATCH(1, ('Cost Scenario Settings'!$C$32:$C$101 = $B109) * ('Cost Scenario Settings'!$B$32:$B$101 = BJ109), 0), MATCH($C109, 'Cost Scenario Settings'!$D$31:$L$31, 0))</f>
        <v>0</v>
      </c>
      <c r="BL109" s="4" cm="1">
        <f t="array" aca="1" ref="BL109" ca="1">IFERROR(INDEX('Build Scenarios'!$D$1:$O$510, MATCH(1, ('Build Scenarios'!$C$1:$C$510= $C109) * ('Build Scenarios'!$B$1:$B$510 = $BJ109), 0), MATCH(BL$12, 'Build Scenarios'!$D$5:$O$5, 0))
* INDEX('Cost Data'!$N$1:$U$500, MATCH(1, ('Cost Data'!$B$1:$B$500 = $BJ109) * ('Cost Data'!$C$1:$C$500 = $BK109), 0), MATCH($C109, 'Cost Data'!$N$12:$U$12, 0)), 0)</f>
        <v>0</v>
      </c>
      <c r="BM109" s="4" cm="1">
        <f t="array" aca="1" ref="BM109" ca="1">IFERROR(INDEX('Build Scenarios'!$D$1:$O$510, MATCH(1, ('Build Scenarios'!$C$1:$C$510= $C109) * ('Build Scenarios'!$B$1:$B$510 = $BJ109), 0), MATCH(BM$12, 'Build Scenarios'!$D$5:$O$5, 0))
* INDEX('Cost Data'!$N$1:$U$500, MATCH(1, ('Cost Data'!$B$1:$B$500 = $BJ109) * ('Cost Data'!$C$1:$C$500 = $BK109), 0), MATCH($C109, 'Cost Data'!$N$12:$U$12, 0)), 0)</f>
        <v>0</v>
      </c>
      <c r="BN109" s="4" cm="1">
        <f t="array" aca="1" ref="BN109" ca="1">IFERROR(INDEX('Build Scenarios'!$D$1:$O$510, MATCH(1, ('Build Scenarios'!$C$1:$C$510= $C109) * ('Build Scenarios'!$B$1:$B$510 = $BJ109), 0), MATCH(BN$12, 'Build Scenarios'!$D$5:$O$5, 0))
* INDEX('Cost Data'!$N$1:$U$500, MATCH(1, ('Cost Data'!$B$1:$B$500 = $BJ109) * ('Cost Data'!$C$1:$C$500 = $BK109), 0), MATCH($C109, 'Cost Data'!$N$12:$U$12, 0)), 0)</f>
        <v>0</v>
      </c>
      <c r="BO109" s="4" cm="1">
        <f t="array" aca="1" ref="BO109" ca="1">IFERROR(INDEX('Build Scenarios'!$D$1:$O$510, MATCH(1, ('Build Scenarios'!$C$1:$C$510= $C109) * ('Build Scenarios'!$B$1:$B$510 = $BJ109), 0), MATCH(BO$12, 'Build Scenarios'!$D$5:$O$5, 0))
* INDEX('Cost Data'!$N$1:$U$500, MATCH(1, ('Cost Data'!$B$1:$B$500 = $BJ109) * ('Cost Data'!$C$1:$C$500 = $BK109), 0), MATCH($C109, 'Cost Data'!$N$12:$U$12, 0)), 0)</f>
        <v>0</v>
      </c>
      <c r="BP109" s="4" cm="1">
        <f t="array" aca="1" ref="BP109" ca="1">IFERROR(INDEX('Build Scenarios'!$D$1:$O$510, MATCH(1, ('Build Scenarios'!$C$1:$C$510= $C109) * ('Build Scenarios'!$B$1:$B$510 = $BJ109), 0), MATCH(BP$12, 'Build Scenarios'!$D$5:$O$5, 0))
* INDEX('Cost Data'!$N$1:$U$500, MATCH(1, ('Cost Data'!$B$1:$B$500 = $BJ109) * ('Cost Data'!$C$1:$C$500 = $BK109), 0), MATCH($C109, 'Cost Data'!$N$12:$U$12, 0)), 0)</f>
        <v>0</v>
      </c>
      <c r="BQ109" s="4" cm="1">
        <f t="array" aca="1" ref="BQ109" ca="1">IFERROR(INDEX('Build Scenarios'!$D$1:$O$510, MATCH(1, ('Build Scenarios'!$C$1:$C$510= $C109) * ('Build Scenarios'!$B$1:$B$510 = $BJ109), 0), MATCH(BQ$12, 'Build Scenarios'!$D$5:$O$5, 0))
* INDEX('Cost Data'!$N$1:$U$500, MATCH(1, ('Cost Data'!$B$1:$B$500 = $BJ109) * ('Cost Data'!$C$1:$C$500 = $BK109), 0), MATCH($C109, 'Cost Data'!$N$12:$U$12, 0)), 0)</f>
        <v>0</v>
      </c>
      <c r="BR109" s="4" cm="1">
        <f t="array" aca="1" ref="BR109" ca="1">IFERROR(INDEX('Build Scenarios'!$D$1:$O$510, MATCH(1, ('Build Scenarios'!$C$1:$C$510= $C109) * ('Build Scenarios'!$B$1:$B$510 = $BJ109), 0), MATCH(BR$12, 'Build Scenarios'!$D$5:$O$5, 0))
* INDEX('Cost Data'!$N$1:$U$500, MATCH(1, ('Cost Data'!$B$1:$B$500 = $BJ109) * ('Cost Data'!$C$1:$C$500 = $BK109), 0), MATCH($C109, 'Cost Data'!$N$12:$U$12, 0)), 0)</f>
        <v>0</v>
      </c>
      <c r="BS109" s="4" cm="1">
        <f t="array" aca="1" ref="BS109" ca="1">IFERROR(INDEX('Build Scenarios'!$D$1:$O$510, MATCH(1, ('Build Scenarios'!$C$1:$C$510= $C109) * ('Build Scenarios'!$B$1:$B$510 = $BJ109), 0), MATCH(BS$12, 'Build Scenarios'!$D$5:$O$5, 0))
* INDEX('Cost Data'!$N$1:$U$500, MATCH(1, ('Cost Data'!$B$1:$B$500 = $BJ109) * ('Cost Data'!$C$1:$C$500 = $BK109), 0), MATCH($C109, 'Cost Data'!$N$12:$U$12, 0)), 0)</f>
        <v>0</v>
      </c>
      <c r="BT109" s="4" cm="1">
        <f t="array" aca="1" ref="BT109" ca="1">IFERROR(INDEX('Build Scenarios'!$D$1:$O$510, MATCH(1, ('Build Scenarios'!$C$1:$C$510= $C109) * ('Build Scenarios'!$B$1:$B$510 = $BJ109), 0), MATCH(BT$12, 'Build Scenarios'!$D$5:$O$5, 0))
* INDEX('Cost Data'!$N$1:$U$500, MATCH(1, ('Cost Data'!$B$1:$B$500 = $BJ109) * ('Cost Data'!$C$1:$C$500 = $BK109), 0), MATCH($C109, 'Cost Data'!$N$12:$U$12, 0)), 0)</f>
        <v>0</v>
      </c>
      <c r="BU109" s="4" cm="1">
        <f t="array" aca="1" ref="BU109" ca="1">IFERROR(INDEX('Build Scenarios'!$D$1:$O$510, MATCH(1, ('Build Scenarios'!$C$1:$C$510= $C109) * ('Build Scenarios'!$B$1:$B$510 = $BJ109), 0), MATCH(BU$12, 'Build Scenarios'!$D$5:$O$5, 0))
* INDEX('Cost Data'!$N$1:$U$500, MATCH(1, ('Cost Data'!$B$1:$B$500 = $BJ109) * ('Cost Data'!$C$1:$C$500 = $BK109), 0), MATCH($C109, 'Cost Data'!$N$12:$U$12, 0)), 0)</f>
        <v>0</v>
      </c>
      <c r="BV109" s="4" cm="1">
        <f t="array" aca="1" ref="BV109" ca="1">IFERROR(INDEX('Build Scenarios'!$D$1:$O$510, MATCH(1, ('Build Scenarios'!$C$1:$C$510= $C109) * ('Build Scenarios'!$B$1:$B$510 = $BJ109), 0), MATCH(BV$12, 'Build Scenarios'!$D$5:$O$5, 0))
* INDEX('Cost Data'!$N$1:$U$500, MATCH(1, ('Cost Data'!$B$1:$B$500 = $BJ109) * ('Cost Data'!$C$1:$C$500 = $BK109), 0), MATCH($C109, 'Cost Data'!$N$12:$U$12, 0)), 0)</f>
        <v>0</v>
      </c>
      <c r="BW109" s="4" cm="1">
        <f t="array" aca="1" ref="BW109" ca="1">IFERROR(INDEX('Build Scenarios'!$D$1:$O$510, MATCH(1, ('Build Scenarios'!$C$1:$C$510= $C109) * ('Build Scenarios'!$B$1:$B$510 = $BJ109), 0), MATCH(BW$12, 'Build Scenarios'!$D$5:$O$5, 0))
* INDEX('Cost Data'!$N$1:$U$500, MATCH(1, ('Cost Data'!$B$1:$B$500 = $BJ109) * ('Cost Data'!$C$1:$C$500 = $BK109), 0), MATCH($C109, 'Cost Data'!$N$12:$U$12, 0)), 0)</f>
        <v>0</v>
      </c>
    </row>
    <row r="110" spans="2:75" x14ac:dyDescent="0.2">
      <c r="B110" s="11">
        <f t="shared" ca="1" si="54"/>
        <v>0</v>
      </c>
      <c r="C110" s="8" t="s">
        <v>60</v>
      </c>
      <c r="D110" s="4">
        <f t="shared" ca="1" si="53"/>
        <v>0</v>
      </c>
      <c r="E110" s="4">
        <f t="shared" ca="1" si="53"/>
        <v>0</v>
      </c>
      <c r="F110" s="4">
        <f t="shared" ca="1" si="53"/>
        <v>0</v>
      </c>
      <c r="G110" s="4">
        <f t="shared" ca="1" si="53"/>
        <v>0</v>
      </c>
      <c r="H110" s="4">
        <f t="shared" ca="1" si="53"/>
        <v>0</v>
      </c>
      <c r="I110" s="4">
        <f t="shared" ca="1" si="53"/>
        <v>0</v>
      </c>
      <c r="J110" s="4">
        <f t="shared" ca="1" si="53"/>
        <v>0</v>
      </c>
      <c r="K110" s="4">
        <f t="shared" ca="1" si="53"/>
        <v>0</v>
      </c>
      <c r="L110" s="4">
        <f t="shared" ca="1" si="53"/>
        <v>0</v>
      </c>
      <c r="M110" s="4">
        <f t="shared" ca="1" si="53"/>
        <v>0</v>
      </c>
      <c r="N110" s="4">
        <f t="shared" ca="1" si="53"/>
        <v>0</v>
      </c>
      <c r="O110" s="4">
        <f t="shared" ca="1" si="53"/>
        <v>0</v>
      </c>
      <c r="Q110" s="11" t="str">
        <f t="shared" si="55"/>
        <v>Morro Bay</v>
      </c>
      <c r="R110" s="11" cm="1">
        <f t="array" aca="1" ref="R110" ca="1">INDEX('Cost Scenario Settings'!$D$32:$L$101, MATCH(1, ('Cost Scenario Settings'!$C$32:$C$101 = $B110) * ('Cost Scenario Settings'!$B$32:$B$101 = Q110), 0), MATCH($C110, 'Cost Scenario Settings'!$D$31:$L$31, 0))</f>
        <v>0</v>
      </c>
      <c r="S110" s="4" cm="1">
        <f t="array" aca="1" ref="S110" ca="1">IFERROR(INDEX('Build Scenarios'!$D$1:$O$510, MATCH(1, ('Build Scenarios'!$C$1:$C$510= $C110) * ('Build Scenarios'!$B$1:$B$510 = $Q110), 0), MATCH(S$12, 'Build Scenarios'!$D$5:$O$5, 0))
* INDEX('Cost Data'!$N$1:$U$500, MATCH(1, ('Cost Data'!$B$1:$B$500 = $Q110) * ('Cost Data'!$C$1:$C$500 = $R110), 0), MATCH($C110, 'Cost Data'!$N$12:$U$12, 0)), 0)</f>
        <v>0</v>
      </c>
      <c r="T110" s="4" cm="1">
        <f t="array" aca="1" ref="T110" ca="1">IFERROR(INDEX('Build Scenarios'!$D$1:$O$510, MATCH(1, ('Build Scenarios'!$C$1:$C$510= $C110) * ('Build Scenarios'!$B$1:$B$510 = $Q110), 0), MATCH(T$12, 'Build Scenarios'!$D$5:$O$5, 0))
* INDEX('Cost Data'!$N$1:$U$500, MATCH(1, ('Cost Data'!$B$1:$B$500 = $Q110) * ('Cost Data'!$C$1:$C$500 = $R110), 0), MATCH($C110, 'Cost Data'!$N$12:$U$12, 0)), 0)</f>
        <v>0</v>
      </c>
      <c r="U110" s="4" cm="1">
        <f t="array" aca="1" ref="U110" ca="1">IFERROR(INDEX('Build Scenarios'!$D$1:$O$510, MATCH(1, ('Build Scenarios'!$C$1:$C$510= $C110) * ('Build Scenarios'!$B$1:$B$510 = $Q110), 0), MATCH(U$12, 'Build Scenarios'!$D$5:$O$5, 0))
* INDEX('Cost Data'!$N$1:$U$500, MATCH(1, ('Cost Data'!$B$1:$B$500 = $Q110) * ('Cost Data'!$C$1:$C$500 = $R110), 0), MATCH($C110, 'Cost Data'!$N$12:$U$12, 0)), 0)</f>
        <v>0</v>
      </c>
      <c r="V110" s="4" cm="1">
        <f t="array" aca="1" ref="V110" ca="1">IFERROR(INDEX('Build Scenarios'!$D$1:$O$510, MATCH(1, ('Build Scenarios'!$C$1:$C$510= $C110) * ('Build Scenarios'!$B$1:$B$510 = $Q110), 0), MATCH(V$12, 'Build Scenarios'!$D$5:$O$5, 0))
* INDEX('Cost Data'!$N$1:$U$500, MATCH(1, ('Cost Data'!$B$1:$B$500 = $Q110) * ('Cost Data'!$C$1:$C$500 = $R110), 0), MATCH($C110, 'Cost Data'!$N$12:$U$12, 0)), 0)</f>
        <v>0</v>
      </c>
      <c r="W110" s="4" cm="1">
        <f t="array" aca="1" ref="W110" ca="1">IFERROR(INDEX('Build Scenarios'!$D$1:$O$510, MATCH(1, ('Build Scenarios'!$C$1:$C$510= $C110) * ('Build Scenarios'!$B$1:$B$510 = $Q110), 0), MATCH(W$12, 'Build Scenarios'!$D$5:$O$5, 0))
* INDEX('Cost Data'!$N$1:$U$500, MATCH(1, ('Cost Data'!$B$1:$B$500 = $Q110) * ('Cost Data'!$C$1:$C$500 = $R110), 0), MATCH($C110, 'Cost Data'!$N$12:$U$12, 0)), 0)</f>
        <v>0</v>
      </c>
      <c r="X110" s="4" cm="1">
        <f t="array" aca="1" ref="X110" ca="1">IFERROR(INDEX('Build Scenarios'!$D$1:$O$510, MATCH(1, ('Build Scenarios'!$C$1:$C$510= $C110) * ('Build Scenarios'!$B$1:$B$510 = $Q110), 0), MATCH(X$12, 'Build Scenarios'!$D$5:$O$5, 0))
* INDEX('Cost Data'!$N$1:$U$500, MATCH(1, ('Cost Data'!$B$1:$B$500 = $Q110) * ('Cost Data'!$C$1:$C$500 = $R110), 0), MATCH($C110, 'Cost Data'!$N$12:$U$12, 0)), 0)</f>
        <v>0</v>
      </c>
      <c r="Y110" s="4" cm="1">
        <f t="array" aca="1" ref="Y110" ca="1">IFERROR(INDEX('Build Scenarios'!$D$1:$O$510, MATCH(1, ('Build Scenarios'!$C$1:$C$510= $C110) * ('Build Scenarios'!$B$1:$B$510 = $Q110), 0), MATCH(Y$12, 'Build Scenarios'!$D$5:$O$5, 0))
* INDEX('Cost Data'!$N$1:$U$500, MATCH(1, ('Cost Data'!$B$1:$B$500 = $Q110) * ('Cost Data'!$C$1:$C$500 = $R110), 0), MATCH($C110, 'Cost Data'!$N$12:$U$12, 0)), 0)</f>
        <v>0</v>
      </c>
      <c r="Z110" s="4" cm="1">
        <f t="array" aca="1" ref="Z110" ca="1">IFERROR(INDEX('Build Scenarios'!$D$1:$O$510, MATCH(1, ('Build Scenarios'!$C$1:$C$510= $C110) * ('Build Scenarios'!$B$1:$B$510 = $Q110), 0), MATCH(Z$12, 'Build Scenarios'!$D$5:$O$5, 0))
* INDEX('Cost Data'!$N$1:$U$500, MATCH(1, ('Cost Data'!$B$1:$B$500 = $Q110) * ('Cost Data'!$C$1:$C$500 = $R110), 0), MATCH($C110, 'Cost Data'!$N$12:$U$12, 0)), 0)</f>
        <v>0</v>
      </c>
      <c r="AA110" s="4" cm="1">
        <f t="array" aca="1" ref="AA110" ca="1">IFERROR(INDEX('Build Scenarios'!$D$1:$O$510, MATCH(1, ('Build Scenarios'!$C$1:$C$510= $C110) * ('Build Scenarios'!$B$1:$B$510 = $Q110), 0), MATCH(AA$12, 'Build Scenarios'!$D$5:$O$5, 0))
* INDEX('Cost Data'!$N$1:$U$500, MATCH(1, ('Cost Data'!$B$1:$B$500 = $Q110) * ('Cost Data'!$C$1:$C$500 = $R110), 0), MATCH($C110, 'Cost Data'!$N$12:$U$12, 0)), 0)</f>
        <v>0</v>
      </c>
      <c r="AB110" s="4" cm="1">
        <f t="array" aca="1" ref="AB110" ca="1">IFERROR(INDEX('Build Scenarios'!$D$1:$O$510, MATCH(1, ('Build Scenarios'!$C$1:$C$510= $C110) * ('Build Scenarios'!$B$1:$B$510 = $Q110), 0), MATCH(AB$12, 'Build Scenarios'!$D$5:$O$5, 0))
* INDEX('Cost Data'!$N$1:$U$500, MATCH(1, ('Cost Data'!$B$1:$B$500 = $Q110) * ('Cost Data'!$C$1:$C$500 = $R110), 0), MATCH($C110, 'Cost Data'!$N$12:$U$12, 0)), 0)</f>
        <v>0</v>
      </c>
      <c r="AC110" s="4" cm="1">
        <f t="array" aca="1" ref="AC110" ca="1">IFERROR(INDEX('Build Scenarios'!$D$1:$O$510, MATCH(1, ('Build Scenarios'!$C$1:$C$510= $C110) * ('Build Scenarios'!$B$1:$B$510 = $Q110), 0), MATCH(AC$12, 'Build Scenarios'!$D$5:$O$5, 0))
* INDEX('Cost Data'!$N$1:$U$500, MATCH(1, ('Cost Data'!$B$1:$B$500 = $Q110) * ('Cost Data'!$C$1:$C$500 = $R110), 0), MATCH($C110, 'Cost Data'!$N$12:$U$12, 0)), 0)</f>
        <v>0</v>
      </c>
      <c r="AD110" s="4" cm="1">
        <f t="array" aca="1" ref="AD110" ca="1">IFERROR(INDEX('Build Scenarios'!$D$1:$O$510, MATCH(1, ('Build Scenarios'!$C$1:$C$510= $C110) * ('Build Scenarios'!$B$1:$B$510 = $Q110), 0), MATCH(AD$12, 'Build Scenarios'!$D$5:$O$5, 0))
* INDEX('Cost Data'!$N$1:$U$500, MATCH(1, ('Cost Data'!$B$1:$B$500 = $Q110) * ('Cost Data'!$C$1:$C$500 = $R110), 0), MATCH($C110, 'Cost Data'!$N$12:$U$12, 0)), 0)</f>
        <v>0</v>
      </c>
      <c r="AF110" s="11" t="str">
        <f t="shared" si="56"/>
        <v>Humboldt Bay</v>
      </c>
      <c r="AG110" s="11" cm="1">
        <f t="array" aca="1" ref="AG110" ca="1">INDEX('Cost Scenario Settings'!$D$32:$L$101, MATCH(1, ('Cost Scenario Settings'!$C$32:$C$101 = $B110) * ('Cost Scenario Settings'!$B$32:$B$101 = AF110), 0), MATCH($C110, 'Cost Scenario Settings'!$D$31:$L$31, 0))</f>
        <v>0</v>
      </c>
      <c r="AH110" s="4" cm="1">
        <f t="array" aca="1" ref="AH110" ca="1">IFERROR(INDEX('Build Scenarios'!$D$1:$O$510, MATCH(1, ('Build Scenarios'!$C$1:$C$510= $C110) * ('Build Scenarios'!$B$1:$B$510 = $AF110), 0), MATCH(AH$12, 'Build Scenarios'!$D$5:$O$5, 0))
* INDEX('Cost Data'!$N$1:$U$500, MATCH(1, ('Cost Data'!$B$1:$B$500 = $AF110) * ('Cost Data'!$C$1:$C$500 = $AG110), 0), MATCH($C110, 'Cost Data'!$N$12:$U$12, 0)), 0)</f>
        <v>0</v>
      </c>
      <c r="AI110" s="4" cm="1">
        <f t="array" aca="1" ref="AI110" ca="1">IFERROR(INDEX('Build Scenarios'!$D$1:$O$510, MATCH(1, ('Build Scenarios'!$C$1:$C$510= $C110) * ('Build Scenarios'!$B$1:$B$510 = $AF110), 0), MATCH(AI$12, 'Build Scenarios'!$D$5:$O$5, 0))
* INDEX('Cost Data'!$N$1:$U$500, MATCH(1, ('Cost Data'!$B$1:$B$500 = $AF110) * ('Cost Data'!$C$1:$C$500 = $AG110), 0), MATCH($C110, 'Cost Data'!$N$12:$U$12, 0)), 0)</f>
        <v>0</v>
      </c>
      <c r="AJ110" s="4" cm="1">
        <f t="array" aca="1" ref="AJ110" ca="1">IFERROR(INDEX('Build Scenarios'!$D$1:$O$510, MATCH(1, ('Build Scenarios'!$C$1:$C$510= $C110) * ('Build Scenarios'!$B$1:$B$510 = $AF110), 0), MATCH(AJ$12, 'Build Scenarios'!$D$5:$O$5, 0))
* INDEX('Cost Data'!$N$1:$U$500, MATCH(1, ('Cost Data'!$B$1:$B$500 = $AF110) * ('Cost Data'!$C$1:$C$500 = $AG110), 0), MATCH($C110, 'Cost Data'!$N$12:$U$12, 0)), 0)</f>
        <v>0</v>
      </c>
      <c r="AK110" s="4" cm="1">
        <f t="array" aca="1" ref="AK110" ca="1">IFERROR(INDEX('Build Scenarios'!$D$1:$O$510, MATCH(1, ('Build Scenarios'!$C$1:$C$510= $C110) * ('Build Scenarios'!$B$1:$B$510 = $AF110), 0), MATCH(AK$12, 'Build Scenarios'!$D$5:$O$5, 0))
* INDEX('Cost Data'!$N$1:$U$500, MATCH(1, ('Cost Data'!$B$1:$B$500 = $AF110) * ('Cost Data'!$C$1:$C$500 = $AG110), 0), MATCH($C110, 'Cost Data'!$N$12:$U$12, 0)), 0)</f>
        <v>0</v>
      </c>
      <c r="AL110" s="4" cm="1">
        <f t="array" aca="1" ref="AL110" ca="1">IFERROR(INDEX('Build Scenarios'!$D$1:$O$510, MATCH(1, ('Build Scenarios'!$C$1:$C$510= $C110) * ('Build Scenarios'!$B$1:$B$510 = $AF110), 0), MATCH(AL$12, 'Build Scenarios'!$D$5:$O$5, 0))
* INDEX('Cost Data'!$N$1:$U$500, MATCH(1, ('Cost Data'!$B$1:$B$500 = $AF110) * ('Cost Data'!$C$1:$C$500 = $AG110), 0), MATCH($C110, 'Cost Data'!$N$12:$U$12, 0)), 0)</f>
        <v>0</v>
      </c>
      <c r="AM110" s="4" cm="1">
        <f t="array" aca="1" ref="AM110" ca="1">IFERROR(INDEX('Build Scenarios'!$D$1:$O$510, MATCH(1, ('Build Scenarios'!$C$1:$C$510= $C110) * ('Build Scenarios'!$B$1:$B$510 = $AF110), 0), MATCH(AM$12, 'Build Scenarios'!$D$5:$O$5, 0))
* INDEX('Cost Data'!$N$1:$U$500, MATCH(1, ('Cost Data'!$B$1:$B$500 = $AF110) * ('Cost Data'!$C$1:$C$500 = $AG110), 0), MATCH($C110, 'Cost Data'!$N$12:$U$12, 0)), 0)</f>
        <v>0</v>
      </c>
      <c r="AN110" s="4" cm="1">
        <f t="array" aca="1" ref="AN110" ca="1">IFERROR(INDEX('Build Scenarios'!$D$1:$O$510, MATCH(1, ('Build Scenarios'!$C$1:$C$510= $C110) * ('Build Scenarios'!$B$1:$B$510 = $AF110), 0), MATCH(AN$12, 'Build Scenarios'!$D$5:$O$5, 0))
* INDEX('Cost Data'!$N$1:$U$500, MATCH(1, ('Cost Data'!$B$1:$B$500 = $AF110) * ('Cost Data'!$C$1:$C$500 = $AG110), 0), MATCH($C110, 'Cost Data'!$N$12:$U$12, 0)), 0)</f>
        <v>0</v>
      </c>
      <c r="AO110" s="4" cm="1">
        <f t="array" aca="1" ref="AO110" ca="1">IFERROR(INDEX('Build Scenarios'!$D$1:$O$510, MATCH(1, ('Build Scenarios'!$C$1:$C$510= $C110) * ('Build Scenarios'!$B$1:$B$510 = $AF110), 0), MATCH(AO$12, 'Build Scenarios'!$D$5:$O$5, 0))
* INDEX('Cost Data'!$N$1:$U$500, MATCH(1, ('Cost Data'!$B$1:$B$500 = $AF110) * ('Cost Data'!$C$1:$C$500 = $AG110), 0), MATCH($C110, 'Cost Data'!$N$12:$U$12, 0)), 0)</f>
        <v>0</v>
      </c>
      <c r="AP110" s="4" cm="1">
        <f t="array" aca="1" ref="AP110" ca="1">IFERROR(INDEX('Build Scenarios'!$D$1:$O$510, MATCH(1, ('Build Scenarios'!$C$1:$C$510= $C110) * ('Build Scenarios'!$B$1:$B$510 = $AF110), 0), MATCH(AP$12, 'Build Scenarios'!$D$5:$O$5, 0))
* INDEX('Cost Data'!$N$1:$U$500, MATCH(1, ('Cost Data'!$B$1:$B$500 = $AF110) * ('Cost Data'!$C$1:$C$500 = $AG110), 0), MATCH($C110, 'Cost Data'!$N$12:$U$12, 0)), 0)</f>
        <v>0</v>
      </c>
      <c r="AQ110" s="4" cm="1">
        <f t="array" aca="1" ref="AQ110" ca="1">IFERROR(INDEX('Build Scenarios'!$D$1:$O$510, MATCH(1, ('Build Scenarios'!$C$1:$C$510= $C110) * ('Build Scenarios'!$B$1:$B$510 = $AF110), 0), MATCH(AQ$12, 'Build Scenarios'!$D$5:$O$5, 0))
* INDEX('Cost Data'!$N$1:$U$500, MATCH(1, ('Cost Data'!$B$1:$B$500 = $AF110) * ('Cost Data'!$C$1:$C$500 = $AG110), 0), MATCH($C110, 'Cost Data'!$N$12:$U$12, 0)), 0)</f>
        <v>0</v>
      </c>
      <c r="AR110" s="4" cm="1">
        <f t="array" aca="1" ref="AR110" ca="1">IFERROR(INDEX('Build Scenarios'!$D$1:$O$510, MATCH(1, ('Build Scenarios'!$C$1:$C$510= $C110) * ('Build Scenarios'!$B$1:$B$510 = $AF110), 0), MATCH(AR$12, 'Build Scenarios'!$D$5:$O$5, 0))
* INDEX('Cost Data'!$N$1:$U$500, MATCH(1, ('Cost Data'!$B$1:$B$500 = $AF110) * ('Cost Data'!$C$1:$C$500 = $AG110), 0), MATCH($C110, 'Cost Data'!$N$12:$U$12, 0)), 0)</f>
        <v>0</v>
      </c>
      <c r="AS110" s="4" cm="1">
        <f t="array" aca="1" ref="AS110" ca="1">IFERROR(INDEX('Build Scenarios'!$D$1:$O$510, MATCH(1, ('Build Scenarios'!$C$1:$C$510= $C110) * ('Build Scenarios'!$B$1:$B$510 = $AF110), 0), MATCH(AS$12, 'Build Scenarios'!$D$5:$O$5, 0))
* INDEX('Cost Data'!$N$1:$U$500, MATCH(1, ('Cost Data'!$B$1:$B$500 = $AF110) * ('Cost Data'!$C$1:$C$500 = $AG110), 0), MATCH($C110, 'Cost Data'!$N$12:$U$12, 0)), 0)</f>
        <v>0</v>
      </c>
      <c r="AU110" s="11" t="str">
        <f t="shared" si="57"/>
        <v>Del Norte</v>
      </c>
      <c r="AV110" s="11" cm="1">
        <f t="array" aca="1" ref="AV110" ca="1">INDEX('Cost Scenario Settings'!$D$32:$L$101, MATCH(1, ('Cost Scenario Settings'!$C$32:$C$101 = $B110) * ('Cost Scenario Settings'!$B$32:$B$101 = AU110), 0), MATCH($C110, 'Cost Scenario Settings'!$D$31:$L$31, 0))</f>
        <v>0</v>
      </c>
      <c r="AW110" s="4" cm="1">
        <f t="array" aca="1" ref="AW110" ca="1">IFERROR(INDEX('Build Scenarios'!$D$1:$O$510, MATCH(1, ('Build Scenarios'!$C$1:$C$510= $C110) * ('Build Scenarios'!$B$1:$B$510 = $AU110), 0), MATCH(AW$12, 'Build Scenarios'!$D$5:$O$5, 0))
* INDEX('Cost Data'!$N$1:$U$500, MATCH(1, ('Cost Data'!$B$1:$B$500 = $AU110) * ('Cost Data'!$C$1:$C$500 = $AV110), 0), MATCH($C110, 'Cost Data'!$N$12:$U$12, 0)), 0)</f>
        <v>0</v>
      </c>
      <c r="AX110" s="4" cm="1">
        <f t="array" aca="1" ref="AX110" ca="1">IFERROR(INDEX('Build Scenarios'!$D$1:$O$510, MATCH(1, ('Build Scenarios'!$C$1:$C$510= $C110) * ('Build Scenarios'!$B$1:$B$510 = $AU110), 0), MATCH(AX$12, 'Build Scenarios'!$D$5:$O$5, 0))
* INDEX('Cost Data'!$N$1:$U$500, MATCH(1, ('Cost Data'!$B$1:$B$500 = $AU110) * ('Cost Data'!$C$1:$C$500 = $AV110), 0), MATCH($C110, 'Cost Data'!$N$12:$U$12, 0)), 0)</f>
        <v>0</v>
      </c>
      <c r="AY110" s="4" cm="1">
        <f t="array" aca="1" ref="AY110" ca="1">IFERROR(INDEX('Build Scenarios'!$D$1:$O$510, MATCH(1, ('Build Scenarios'!$C$1:$C$510= $C110) * ('Build Scenarios'!$B$1:$B$510 = $AU110), 0), MATCH(AY$12, 'Build Scenarios'!$D$5:$O$5, 0))
* INDEX('Cost Data'!$N$1:$U$500, MATCH(1, ('Cost Data'!$B$1:$B$500 = $AU110) * ('Cost Data'!$C$1:$C$500 = $AV110), 0), MATCH($C110, 'Cost Data'!$N$12:$U$12, 0)), 0)</f>
        <v>0</v>
      </c>
      <c r="AZ110" s="4" cm="1">
        <f t="array" aca="1" ref="AZ110" ca="1">IFERROR(INDEX('Build Scenarios'!$D$1:$O$510, MATCH(1, ('Build Scenarios'!$C$1:$C$510= $C110) * ('Build Scenarios'!$B$1:$B$510 = $AU110), 0), MATCH(AZ$12, 'Build Scenarios'!$D$5:$O$5, 0))
* INDEX('Cost Data'!$N$1:$U$500, MATCH(1, ('Cost Data'!$B$1:$B$500 = $AU110) * ('Cost Data'!$C$1:$C$500 = $AV110), 0), MATCH($C110, 'Cost Data'!$N$12:$U$12, 0)), 0)</f>
        <v>0</v>
      </c>
      <c r="BA110" s="4" cm="1">
        <f t="array" aca="1" ref="BA110" ca="1">IFERROR(INDEX('Build Scenarios'!$D$1:$O$510, MATCH(1, ('Build Scenarios'!$C$1:$C$510= $C110) * ('Build Scenarios'!$B$1:$B$510 = $AU110), 0), MATCH(BA$12, 'Build Scenarios'!$D$5:$O$5, 0))
* INDEX('Cost Data'!$N$1:$U$500, MATCH(1, ('Cost Data'!$B$1:$B$500 = $AU110) * ('Cost Data'!$C$1:$C$500 = $AV110), 0), MATCH($C110, 'Cost Data'!$N$12:$U$12, 0)), 0)</f>
        <v>0</v>
      </c>
      <c r="BB110" s="4" cm="1">
        <f t="array" aca="1" ref="BB110" ca="1">IFERROR(INDEX('Build Scenarios'!$D$1:$O$510, MATCH(1, ('Build Scenarios'!$C$1:$C$510= $C110) * ('Build Scenarios'!$B$1:$B$510 = $AU110), 0), MATCH(BB$12, 'Build Scenarios'!$D$5:$O$5, 0))
* INDEX('Cost Data'!$N$1:$U$500, MATCH(1, ('Cost Data'!$B$1:$B$500 = $AU110) * ('Cost Data'!$C$1:$C$500 = $AV110), 0), MATCH($C110, 'Cost Data'!$N$12:$U$12, 0)), 0)</f>
        <v>0</v>
      </c>
      <c r="BC110" s="4" cm="1">
        <f t="array" aca="1" ref="BC110" ca="1">IFERROR(INDEX('Build Scenarios'!$D$1:$O$510, MATCH(1, ('Build Scenarios'!$C$1:$C$510= $C110) * ('Build Scenarios'!$B$1:$B$510 = $AU110), 0), MATCH(BC$12, 'Build Scenarios'!$D$5:$O$5, 0))
* INDEX('Cost Data'!$N$1:$U$500, MATCH(1, ('Cost Data'!$B$1:$B$500 = $AU110) * ('Cost Data'!$C$1:$C$500 = $AV110), 0), MATCH($C110, 'Cost Data'!$N$12:$U$12, 0)), 0)</f>
        <v>0</v>
      </c>
      <c r="BD110" s="4" cm="1">
        <f t="array" aca="1" ref="BD110" ca="1">IFERROR(INDEX('Build Scenarios'!$D$1:$O$510, MATCH(1, ('Build Scenarios'!$C$1:$C$510= $C110) * ('Build Scenarios'!$B$1:$B$510 = $AU110), 0), MATCH(BD$12, 'Build Scenarios'!$D$5:$O$5, 0))
* INDEX('Cost Data'!$N$1:$U$500, MATCH(1, ('Cost Data'!$B$1:$B$500 = $AU110) * ('Cost Data'!$C$1:$C$500 = $AV110), 0), MATCH($C110, 'Cost Data'!$N$12:$U$12, 0)), 0)</f>
        <v>0</v>
      </c>
      <c r="BE110" s="4" cm="1">
        <f t="array" aca="1" ref="BE110" ca="1">IFERROR(INDEX('Build Scenarios'!$D$1:$O$510, MATCH(1, ('Build Scenarios'!$C$1:$C$510= $C110) * ('Build Scenarios'!$B$1:$B$510 = $AU110), 0), MATCH(BE$12, 'Build Scenarios'!$D$5:$O$5, 0))
* INDEX('Cost Data'!$N$1:$U$500, MATCH(1, ('Cost Data'!$B$1:$B$500 = $AU110) * ('Cost Data'!$C$1:$C$500 = $AV110), 0), MATCH($C110, 'Cost Data'!$N$12:$U$12, 0)), 0)</f>
        <v>0</v>
      </c>
      <c r="BF110" s="4" cm="1">
        <f t="array" aca="1" ref="BF110" ca="1">IFERROR(INDEX('Build Scenarios'!$D$1:$O$510, MATCH(1, ('Build Scenarios'!$C$1:$C$510= $C110) * ('Build Scenarios'!$B$1:$B$510 = $AU110), 0), MATCH(BF$12, 'Build Scenarios'!$D$5:$O$5, 0))
* INDEX('Cost Data'!$N$1:$U$500, MATCH(1, ('Cost Data'!$B$1:$B$500 = $AU110) * ('Cost Data'!$C$1:$C$500 = $AV110), 0), MATCH($C110, 'Cost Data'!$N$12:$U$12, 0)), 0)</f>
        <v>0</v>
      </c>
      <c r="BG110" s="4" cm="1">
        <f t="array" aca="1" ref="BG110" ca="1">IFERROR(INDEX('Build Scenarios'!$D$1:$O$510, MATCH(1, ('Build Scenarios'!$C$1:$C$510= $C110) * ('Build Scenarios'!$B$1:$B$510 = $AU110), 0), MATCH(BG$12, 'Build Scenarios'!$D$5:$O$5, 0))
* INDEX('Cost Data'!$N$1:$U$500, MATCH(1, ('Cost Data'!$B$1:$B$500 = $AU110) * ('Cost Data'!$C$1:$C$500 = $AV110), 0), MATCH($C110, 'Cost Data'!$N$12:$U$12, 0)), 0)</f>
        <v>0</v>
      </c>
      <c r="BH110" s="4" cm="1">
        <f t="array" aca="1" ref="BH110" ca="1">IFERROR(INDEX('Build Scenarios'!$D$1:$O$510, MATCH(1, ('Build Scenarios'!$C$1:$C$510= $C110) * ('Build Scenarios'!$B$1:$B$510 = $AU110), 0), MATCH(BH$12, 'Build Scenarios'!$D$5:$O$5, 0))
* INDEX('Cost Data'!$N$1:$U$500, MATCH(1, ('Cost Data'!$B$1:$B$500 = $AU110) * ('Cost Data'!$C$1:$C$500 = $AV110), 0), MATCH($C110, 'Cost Data'!$N$12:$U$12, 0)), 0)</f>
        <v>0</v>
      </c>
      <c r="BJ110" s="11" t="str">
        <f t="shared" si="58"/>
        <v>Cape Mendocino</v>
      </c>
      <c r="BK110" s="11" cm="1">
        <f t="array" aca="1" ref="BK110" ca="1">INDEX('Cost Scenario Settings'!$D$32:$L$101, MATCH(1, ('Cost Scenario Settings'!$C$32:$C$101 = $B110) * ('Cost Scenario Settings'!$B$32:$B$101 = BJ110), 0), MATCH($C110, 'Cost Scenario Settings'!$D$31:$L$31, 0))</f>
        <v>0</v>
      </c>
      <c r="BL110" s="4" cm="1">
        <f t="array" aca="1" ref="BL110" ca="1">IFERROR(INDEX('Build Scenarios'!$D$1:$O$510, MATCH(1, ('Build Scenarios'!$C$1:$C$510= $C110) * ('Build Scenarios'!$B$1:$B$510 = $BJ110), 0), MATCH(BL$12, 'Build Scenarios'!$D$5:$O$5, 0))
* INDEX('Cost Data'!$N$1:$U$500, MATCH(1, ('Cost Data'!$B$1:$B$500 = $BJ110) * ('Cost Data'!$C$1:$C$500 = $BK110), 0), MATCH($C110, 'Cost Data'!$N$12:$U$12, 0)), 0)</f>
        <v>0</v>
      </c>
      <c r="BM110" s="4" cm="1">
        <f t="array" aca="1" ref="BM110" ca="1">IFERROR(INDEX('Build Scenarios'!$D$1:$O$510, MATCH(1, ('Build Scenarios'!$C$1:$C$510= $C110) * ('Build Scenarios'!$B$1:$B$510 = $BJ110), 0), MATCH(BM$12, 'Build Scenarios'!$D$5:$O$5, 0))
* INDEX('Cost Data'!$N$1:$U$500, MATCH(1, ('Cost Data'!$B$1:$B$500 = $BJ110) * ('Cost Data'!$C$1:$C$500 = $BK110), 0), MATCH($C110, 'Cost Data'!$N$12:$U$12, 0)), 0)</f>
        <v>0</v>
      </c>
      <c r="BN110" s="4" cm="1">
        <f t="array" aca="1" ref="BN110" ca="1">IFERROR(INDEX('Build Scenarios'!$D$1:$O$510, MATCH(1, ('Build Scenarios'!$C$1:$C$510= $C110) * ('Build Scenarios'!$B$1:$B$510 = $BJ110), 0), MATCH(BN$12, 'Build Scenarios'!$D$5:$O$5, 0))
* INDEX('Cost Data'!$N$1:$U$500, MATCH(1, ('Cost Data'!$B$1:$B$500 = $BJ110) * ('Cost Data'!$C$1:$C$500 = $BK110), 0), MATCH($C110, 'Cost Data'!$N$12:$U$12, 0)), 0)</f>
        <v>0</v>
      </c>
      <c r="BO110" s="4" cm="1">
        <f t="array" aca="1" ref="BO110" ca="1">IFERROR(INDEX('Build Scenarios'!$D$1:$O$510, MATCH(1, ('Build Scenarios'!$C$1:$C$510= $C110) * ('Build Scenarios'!$B$1:$B$510 = $BJ110), 0), MATCH(BO$12, 'Build Scenarios'!$D$5:$O$5, 0))
* INDEX('Cost Data'!$N$1:$U$500, MATCH(1, ('Cost Data'!$B$1:$B$500 = $BJ110) * ('Cost Data'!$C$1:$C$500 = $BK110), 0), MATCH($C110, 'Cost Data'!$N$12:$U$12, 0)), 0)</f>
        <v>0</v>
      </c>
      <c r="BP110" s="4" cm="1">
        <f t="array" aca="1" ref="BP110" ca="1">IFERROR(INDEX('Build Scenarios'!$D$1:$O$510, MATCH(1, ('Build Scenarios'!$C$1:$C$510= $C110) * ('Build Scenarios'!$B$1:$B$510 = $BJ110), 0), MATCH(BP$12, 'Build Scenarios'!$D$5:$O$5, 0))
* INDEX('Cost Data'!$N$1:$U$500, MATCH(1, ('Cost Data'!$B$1:$B$500 = $BJ110) * ('Cost Data'!$C$1:$C$500 = $BK110), 0), MATCH($C110, 'Cost Data'!$N$12:$U$12, 0)), 0)</f>
        <v>0</v>
      </c>
      <c r="BQ110" s="4" cm="1">
        <f t="array" aca="1" ref="BQ110" ca="1">IFERROR(INDEX('Build Scenarios'!$D$1:$O$510, MATCH(1, ('Build Scenarios'!$C$1:$C$510= $C110) * ('Build Scenarios'!$B$1:$B$510 = $BJ110), 0), MATCH(BQ$12, 'Build Scenarios'!$D$5:$O$5, 0))
* INDEX('Cost Data'!$N$1:$U$500, MATCH(1, ('Cost Data'!$B$1:$B$500 = $BJ110) * ('Cost Data'!$C$1:$C$500 = $BK110), 0), MATCH($C110, 'Cost Data'!$N$12:$U$12, 0)), 0)</f>
        <v>0</v>
      </c>
      <c r="BR110" s="4" cm="1">
        <f t="array" aca="1" ref="BR110" ca="1">IFERROR(INDEX('Build Scenarios'!$D$1:$O$510, MATCH(1, ('Build Scenarios'!$C$1:$C$510= $C110) * ('Build Scenarios'!$B$1:$B$510 = $BJ110), 0), MATCH(BR$12, 'Build Scenarios'!$D$5:$O$5, 0))
* INDEX('Cost Data'!$N$1:$U$500, MATCH(1, ('Cost Data'!$B$1:$B$500 = $BJ110) * ('Cost Data'!$C$1:$C$500 = $BK110), 0), MATCH($C110, 'Cost Data'!$N$12:$U$12, 0)), 0)</f>
        <v>0</v>
      </c>
      <c r="BS110" s="4" cm="1">
        <f t="array" aca="1" ref="BS110" ca="1">IFERROR(INDEX('Build Scenarios'!$D$1:$O$510, MATCH(1, ('Build Scenarios'!$C$1:$C$510= $C110) * ('Build Scenarios'!$B$1:$B$510 = $BJ110), 0), MATCH(BS$12, 'Build Scenarios'!$D$5:$O$5, 0))
* INDEX('Cost Data'!$N$1:$U$500, MATCH(1, ('Cost Data'!$B$1:$B$500 = $BJ110) * ('Cost Data'!$C$1:$C$500 = $BK110), 0), MATCH($C110, 'Cost Data'!$N$12:$U$12, 0)), 0)</f>
        <v>0</v>
      </c>
      <c r="BT110" s="4" cm="1">
        <f t="array" aca="1" ref="BT110" ca="1">IFERROR(INDEX('Build Scenarios'!$D$1:$O$510, MATCH(1, ('Build Scenarios'!$C$1:$C$510= $C110) * ('Build Scenarios'!$B$1:$B$510 = $BJ110), 0), MATCH(BT$12, 'Build Scenarios'!$D$5:$O$5, 0))
* INDEX('Cost Data'!$N$1:$U$500, MATCH(1, ('Cost Data'!$B$1:$B$500 = $BJ110) * ('Cost Data'!$C$1:$C$500 = $BK110), 0), MATCH($C110, 'Cost Data'!$N$12:$U$12, 0)), 0)</f>
        <v>0</v>
      </c>
      <c r="BU110" s="4" cm="1">
        <f t="array" aca="1" ref="BU110" ca="1">IFERROR(INDEX('Build Scenarios'!$D$1:$O$510, MATCH(1, ('Build Scenarios'!$C$1:$C$510= $C110) * ('Build Scenarios'!$B$1:$B$510 = $BJ110), 0), MATCH(BU$12, 'Build Scenarios'!$D$5:$O$5, 0))
* INDEX('Cost Data'!$N$1:$U$500, MATCH(1, ('Cost Data'!$B$1:$B$500 = $BJ110) * ('Cost Data'!$C$1:$C$500 = $BK110), 0), MATCH($C110, 'Cost Data'!$N$12:$U$12, 0)), 0)</f>
        <v>0</v>
      </c>
      <c r="BV110" s="4" cm="1">
        <f t="array" aca="1" ref="BV110" ca="1">IFERROR(INDEX('Build Scenarios'!$D$1:$O$510, MATCH(1, ('Build Scenarios'!$C$1:$C$510= $C110) * ('Build Scenarios'!$B$1:$B$510 = $BJ110), 0), MATCH(BV$12, 'Build Scenarios'!$D$5:$O$5, 0))
* INDEX('Cost Data'!$N$1:$U$500, MATCH(1, ('Cost Data'!$B$1:$B$500 = $BJ110) * ('Cost Data'!$C$1:$C$500 = $BK110), 0), MATCH($C110, 'Cost Data'!$N$12:$U$12, 0)), 0)</f>
        <v>0</v>
      </c>
      <c r="BW110" s="4" cm="1">
        <f t="array" aca="1" ref="BW110" ca="1">IFERROR(INDEX('Build Scenarios'!$D$1:$O$510, MATCH(1, ('Build Scenarios'!$C$1:$C$510= $C110) * ('Build Scenarios'!$B$1:$B$510 = $BJ110), 0), MATCH(BW$12, 'Build Scenarios'!$D$5:$O$5, 0))
* INDEX('Cost Data'!$N$1:$U$500, MATCH(1, ('Cost Data'!$B$1:$B$500 = $BJ110) * ('Cost Data'!$C$1:$C$500 = $BK110), 0), MATCH($C110, 'Cost Data'!$N$12:$U$12, 0)), 0)</f>
        <v>0</v>
      </c>
    </row>
    <row r="111" spans="2:75" x14ac:dyDescent="0.2">
      <c r="B111" s="11">
        <f t="shared" ca="1" si="54"/>
        <v>0</v>
      </c>
      <c r="C111" s="8" t="s">
        <v>61</v>
      </c>
      <c r="D111" s="4">
        <f t="shared" ca="1" si="53"/>
        <v>0</v>
      </c>
      <c r="E111" s="4">
        <f t="shared" ca="1" si="53"/>
        <v>0</v>
      </c>
      <c r="F111" s="4">
        <f t="shared" ca="1" si="53"/>
        <v>0</v>
      </c>
      <c r="G111" s="4">
        <f t="shared" ca="1" si="53"/>
        <v>0</v>
      </c>
      <c r="H111" s="4">
        <f t="shared" ca="1" si="53"/>
        <v>0</v>
      </c>
      <c r="I111" s="4">
        <f t="shared" ca="1" si="53"/>
        <v>0</v>
      </c>
      <c r="J111" s="4">
        <f t="shared" ca="1" si="53"/>
        <v>0</v>
      </c>
      <c r="K111" s="4">
        <f t="shared" ca="1" si="53"/>
        <v>0</v>
      </c>
      <c r="L111" s="4">
        <f t="shared" ca="1" si="53"/>
        <v>0</v>
      </c>
      <c r="M111" s="4">
        <f t="shared" ca="1" si="53"/>
        <v>0</v>
      </c>
      <c r="N111" s="4">
        <f t="shared" ca="1" si="53"/>
        <v>0</v>
      </c>
      <c r="O111" s="4">
        <f t="shared" ca="1" si="53"/>
        <v>0</v>
      </c>
      <c r="Q111" s="11" t="str">
        <f t="shared" si="55"/>
        <v>Morro Bay</v>
      </c>
      <c r="R111" s="11" cm="1">
        <f t="array" aca="1" ref="R111" ca="1">INDEX('Cost Scenario Settings'!$D$32:$L$101, MATCH(1, ('Cost Scenario Settings'!$C$32:$C$101 = $B111) * ('Cost Scenario Settings'!$B$32:$B$101 = Q111), 0), MATCH($C111, 'Cost Scenario Settings'!$D$31:$L$31, 0))</f>
        <v>0</v>
      </c>
      <c r="S111" s="4" cm="1">
        <f t="array" aca="1" ref="S111" ca="1">IFERROR(INDEX('Build Scenarios'!$D$1:$O$510, MATCH(1, ('Build Scenarios'!$C$1:$C$510= $C111) * ('Build Scenarios'!$B$1:$B$510 = $Q111), 0), MATCH(S$12, 'Build Scenarios'!$D$5:$O$5, 0))
* INDEX('Cost Data'!$N$1:$U$500, MATCH(1, ('Cost Data'!$B$1:$B$500 = $Q111) * ('Cost Data'!$C$1:$C$500 = $R111), 0), MATCH($C111, 'Cost Data'!$N$12:$U$12, 0)), 0)</f>
        <v>0</v>
      </c>
      <c r="T111" s="4" cm="1">
        <f t="array" aca="1" ref="T111" ca="1">IFERROR(INDEX('Build Scenarios'!$D$1:$O$510, MATCH(1, ('Build Scenarios'!$C$1:$C$510= $C111) * ('Build Scenarios'!$B$1:$B$510 = $Q111), 0), MATCH(T$12, 'Build Scenarios'!$D$5:$O$5, 0))
* INDEX('Cost Data'!$N$1:$U$500, MATCH(1, ('Cost Data'!$B$1:$B$500 = $Q111) * ('Cost Data'!$C$1:$C$500 = $R111), 0), MATCH($C111, 'Cost Data'!$N$12:$U$12, 0)), 0)</f>
        <v>0</v>
      </c>
      <c r="U111" s="4" cm="1">
        <f t="array" aca="1" ref="U111" ca="1">IFERROR(INDEX('Build Scenarios'!$D$1:$O$510, MATCH(1, ('Build Scenarios'!$C$1:$C$510= $C111) * ('Build Scenarios'!$B$1:$B$510 = $Q111), 0), MATCH(U$12, 'Build Scenarios'!$D$5:$O$5, 0))
* INDEX('Cost Data'!$N$1:$U$500, MATCH(1, ('Cost Data'!$B$1:$B$500 = $Q111) * ('Cost Data'!$C$1:$C$500 = $R111), 0), MATCH($C111, 'Cost Data'!$N$12:$U$12, 0)), 0)</f>
        <v>0</v>
      </c>
      <c r="V111" s="4" cm="1">
        <f t="array" aca="1" ref="V111" ca="1">IFERROR(INDEX('Build Scenarios'!$D$1:$O$510, MATCH(1, ('Build Scenarios'!$C$1:$C$510= $C111) * ('Build Scenarios'!$B$1:$B$510 = $Q111), 0), MATCH(V$12, 'Build Scenarios'!$D$5:$O$5, 0))
* INDEX('Cost Data'!$N$1:$U$500, MATCH(1, ('Cost Data'!$B$1:$B$500 = $Q111) * ('Cost Data'!$C$1:$C$500 = $R111), 0), MATCH($C111, 'Cost Data'!$N$12:$U$12, 0)), 0)</f>
        <v>0</v>
      </c>
      <c r="W111" s="4" cm="1">
        <f t="array" aca="1" ref="W111" ca="1">IFERROR(INDEX('Build Scenarios'!$D$1:$O$510, MATCH(1, ('Build Scenarios'!$C$1:$C$510= $C111) * ('Build Scenarios'!$B$1:$B$510 = $Q111), 0), MATCH(W$12, 'Build Scenarios'!$D$5:$O$5, 0))
* INDEX('Cost Data'!$N$1:$U$500, MATCH(1, ('Cost Data'!$B$1:$B$500 = $Q111) * ('Cost Data'!$C$1:$C$500 = $R111), 0), MATCH($C111, 'Cost Data'!$N$12:$U$12, 0)), 0)</f>
        <v>0</v>
      </c>
      <c r="X111" s="4" cm="1">
        <f t="array" aca="1" ref="X111" ca="1">IFERROR(INDEX('Build Scenarios'!$D$1:$O$510, MATCH(1, ('Build Scenarios'!$C$1:$C$510= $C111) * ('Build Scenarios'!$B$1:$B$510 = $Q111), 0), MATCH(X$12, 'Build Scenarios'!$D$5:$O$5, 0))
* INDEX('Cost Data'!$N$1:$U$500, MATCH(1, ('Cost Data'!$B$1:$B$500 = $Q111) * ('Cost Data'!$C$1:$C$500 = $R111), 0), MATCH($C111, 'Cost Data'!$N$12:$U$12, 0)), 0)</f>
        <v>0</v>
      </c>
      <c r="Y111" s="4" cm="1">
        <f t="array" aca="1" ref="Y111" ca="1">IFERROR(INDEX('Build Scenarios'!$D$1:$O$510, MATCH(1, ('Build Scenarios'!$C$1:$C$510= $C111) * ('Build Scenarios'!$B$1:$B$510 = $Q111), 0), MATCH(Y$12, 'Build Scenarios'!$D$5:$O$5, 0))
* INDEX('Cost Data'!$N$1:$U$500, MATCH(1, ('Cost Data'!$B$1:$B$500 = $Q111) * ('Cost Data'!$C$1:$C$500 = $R111), 0), MATCH($C111, 'Cost Data'!$N$12:$U$12, 0)), 0)</f>
        <v>0</v>
      </c>
      <c r="Z111" s="4" cm="1">
        <f t="array" aca="1" ref="Z111" ca="1">IFERROR(INDEX('Build Scenarios'!$D$1:$O$510, MATCH(1, ('Build Scenarios'!$C$1:$C$510= $C111) * ('Build Scenarios'!$B$1:$B$510 = $Q111), 0), MATCH(Z$12, 'Build Scenarios'!$D$5:$O$5, 0))
* INDEX('Cost Data'!$N$1:$U$500, MATCH(1, ('Cost Data'!$B$1:$B$500 = $Q111) * ('Cost Data'!$C$1:$C$500 = $R111), 0), MATCH($C111, 'Cost Data'!$N$12:$U$12, 0)), 0)</f>
        <v>0</v>
      </c>
      <c r="AA111" s="4" cm="1">
        <f t="array" aca="1" ref="AA111" ca="1">IFERROR(INDEX('Build Scenarios'!$D$1:$O$510, MATCH(1, ('Build Scenarios'!$C$1:$C$510= $C111) * ('Build Scenarios'!$B$1:$B$510 = $Q111), 0), MATCH(AA$12, 'Build Scenarios'!$D$5:$O$5, 0))
* INDEX('Cost Data'!$N$1:$U$500, MATCH(1, ('Cost Data'!$B$1:$B$500 = $Q111) * ('Cost Data'!$C$1:$C$500 = $R111), 0), MATCH($C111, 'Cost Data'!$N$12:$U$12, 0)), 0)</f>
        <v>0</v>
      </c>
      <c r="AB111" s="4" cm="1">
        <f t="array" aca="1" ref="AB111" ca="1">IFERROR(INDEX('Build Scenarios'!$D$1:$O$510, MATCH(1, ('Build Scenarios'!$C$1:$C$510= $C111) * ('Build Scenarios'!$B$1:$B$510 = $Q111), 0), MATCH(AB$12, 'Build Scenarios'!$D$5:$O$5, 0))
* INDEX('Cost Data'!$N$1:$U$500, MATCH(1, ('Cost Data'!$B$1:$B$500 = $Q111) * ('Cost Data'!$C$1:$C$500 = $R111), 0), MATCH($C111, 'Cost Data'!$N$12:$U$12, 0)), 0)</f>
        <v>0</v>
      </c>
      <c r="AC111" s="4" cm="1">
        <f t="array" aca="1" ref="AC111" ca="1">IFERROR(INDEX('Build Scenarios'!$D$1:$O$510, MATCH(1, ('Build Scenarios'!$C$1:$C$510= $C111) * ('Build Scenarios'!$B$1:$B$510 = $Q111), 0), MATCH(AC$12, 'Build Scenarios'!$D$5:$O$5, 0))
* INDEX('Cost Data'!$N$1:$U$500, MATCH(1, ('Cost Data'!$B$1:$B$500 = $Q111) * ('Cost Data'!$C$1:$C$500 = $R111), 0), MATCH($C111, 'Cost Data'!$N$12:$U$12, 0)), 0)</f>
        <v>0</v>
      </c>
      <c r="AD111" s="4" cm="1">
        <f t="array" aca="1" ref="AD111" ca="1">IFERROR(INDEX('Build Scenarios'!$D$1:$O$510, MATCH(1, ('Build Scenarios'!$C$1:$C$510= $C111) * ('Build Scenarios'!$B$1:$B$510 = $Q111), 0), MATCH(AD$12, 'Build Scenarios'!$D$5:$O$5, 0))
* INDEX('Cost Data'!$N$1:$U$500, MATCH(1, ('Cost Data'!$B$1:$B$500 = $Q111) * ('Cost Data'!$C$1:$C$500 = $R111), 0), MATCH($C111, 'Cost Data'!$N$12:$U$12, 0)), 0)</f>
        <v>0</v>
      </c>
      <c r="AF111" s="11" t="str">
        <f t="shared" si="56"/>
        <v>Humboldt Bay</v>
      </c>
      <c r="AG111" s="11" cm="1">
        <f t="array" aca="1" ref="AG111" ca="1">INDEX('Cost Scenario Settings'!$D$32:$L$101, MATCH(1, ('Cost Scenario Settings'!$C$32:$C$101 = $B111) * ('Cost Scenario Settings'!$B$32:$B$101 = AF111), 0), MATCH($C111, 'Cost Scenario Settings'!$D$31:$L$31, 0))</f>
        <v>0</v>
      </c>
      <c r="AH111" s="4" cm="1">
        <f t="array" aca="1" ref="AH111" ca="1">IFERROR(INDEX('Build Scenarios'!$D$1:$O$510, MATCH(1, ('Build Scenarios'!$C$1:$C$510= $C111) * ('Build Scenarios'!$B$1:$B$510 = $AF111), 0), MATCH(AH$12, 'Build Scenarios'!$D$5:$O$5, 0))
* INDEX('Cost Data'!$N$1:$U$500, MATCH(1, ('Cost Data'!$B$1:$B$500 = $AF111) * ('Cost Data'!$C$1:$C$500 = $AG111), 0), MATCH($C111, 'Cost Data'!$N$12:$U$12, 0)), 0)</f>
        <v>0</v>
      </c>
      <c r="AI111" s="4" cm="1">
        <f t="array" aca="1" ref="AI111" ca="1">IFERROR(INDEX('Build Scenarios'!$D$1:$O$510, MATCH(1, ('Build Scenarios'!$C$1:$C$510= $C111) * ('Build Scenarios'!$B$1:$B$510 = $AF111), 0), MATCH(AI$12, 'Build Scenarios'!$D$5:$O$5, 0))
* INDEX('Cost Data'!$N$1:$U$500, MATCH(1, ('Cost Data'!$B$1:$B$500 = $AF111) * ('Cost Data'!$C$1:$C$500 = $AG111), 0), MATCH($C111, 'Cost Data'!$N$12:$U$12, 0)), 0)</f>
        <v>0</v>
      </c>
      <c r="AJ111" s="4" cm="1">
        <f t="array" aca="1" ref="AJ111" ca="1">IFERROR(INDEX('Build Scenarios'!$D$1:$O$510, MATCH(1, ('Build Scenarios'!$C$1:$C$510= $C111) * ('Build Scenarios'!$B$1:$B$510 = $AF111), 0), MATCH(AJ$12, 'Build Scenarios'!$D$5:$O$5, 0))
* INDEX('Cost Data'!$N$1:$U$500, MATCH(1, ('Cost Data'!$B$1:$B$500 = $AF111) * ('Cost Data'!$C$1:$C$500 = $AG111), 0), MATCH($C111, 'Cost Data'!$N$12:$U$12, 0)), 0)</f>
        <v>0</v>
      </c>
      <c r="AK111" s="4" cm="1">
        <f t="array" aca="1" ref="AK111" ca="1">IFERROR(INDEX('Build Scenarios'!$D$1:$O$510, MATCH(1, ('Build Scenarios'!$C$1:$C$510= $C111) * ('Build Scenarios'!$B$1:$B$510 = $AF111), 0), MATCH(AK$12, 'Build Scenarios'!$D$5:$O$5, 0))
* INDEX('Cost Data'!$N$1:$U$500, MATCH(1, ('Cost Data'!$B$1:$B$500 = $AF111) * ('Cost Data'!$C$1:$C$500 = $AG111), 0), MATCH($C111, 'Cost Data'!$N$12:$U$12, 0)), 0)</f>
        <v>0</v>
      </c>
      <c r="AL111" s="4" cm="1">
        <f t="array" aca="1" ref="AL111" ca="1">IFERROR(INDEX('Build Scenarios'!$D$1:$O$510, MATCH(1, ('Build Scenarios'!$C$1:$C$510= $C111) * ('Build Scenarios'!$B$1:$B$510 = $AF111), 0), MATCH(AL$12, 'Build Scenarios'!$D$5:$O$5, 0))
* INDEX('Cost Data'!$N$1:$U$500, MATCH(1, ('Cost Data'!$B$1:$B$500 = $AF111) * ('Cost Data'!$C$1:$C$500 = $AG111), 0), MATCH($C111, 'Cost Data'!$N$12:$U$12, 0)), 0)</f>
        <v>0</v>
      </c>
      <c r="AM111" s="4" cm="1">
        <f t="array" aca="1" ref="AM111" ca="1">IFERROR(INDEX('Build Scenarios'!$D$1:$O$510, MATCH(1, ('Build Scenarios'!$C$1:$C$510= $C111) * ('Build Scenarios'!$B$1:$B$510 = $AF111), 0), MATCH(AM$12, 'Build Scenarios'!$D$5:$O$5, 0))
* INDEX('Cost Data'!$N$1:$U$500, MATCH(1, ('Cost Data'!$B$1:$B$500 = $AF111) * ('Cost Data'!$C$1:$C$500 = $AG111), 0), MATCH($C111, 'Cost Data'!$N$12:$U$12, 0)), 0)</f>
        <v>0</v>
      </c>
      <c r="AN111" s="4" cm="1">
        <f t="array" aca="1" ref="AN111" ca="1">IFERROR(INDEX('Build Scenarios'!$D$1:$O$510, MATCH(1, ('Build Scenarios'!$C$1:$C$510= $C111) * ('Build Scenarios'!$B$1:$B$510 = $AF111), 0), MATCH(AN$12, 'Build Scenarios'!$D$5:$O$5, 0))
* INDEX('Cost Data'!$N$1:$U$500, MATCH(1, ('Cost Data'!$B$1:$B$500 = $AF111) * ('Cost Data'!$C$1:$C$500 = $AG111), 0), MATCH($C111, 'Cost Data'!$N$12:$U$12, 0)), 0)</f>
        <v>0</v>
      </c>
      <c r="AO111" s="4" cm="1">
        <f t="array" aca="1" ref="AO111" ca="1">IFERROR(INDEX('Build Scenarios'!$D$1:$O$510, MATCH(1, ('Build Scenarios'!$C$1:$C$510= $C111) * ('Build Scenarios'!$B$1:$B$510 = $AF111), 0), MATCH(AO$12, 'Build Scenarios'!$D$5:$O$5, 0))
* INDEX('Cost Data'!$N$1:$U$500, MATCH(1, ('Cost Data'!$B$1:$B$500 = $AF111) * ('Cost Data'!$C$1:$C$500 = $AG111), 0), MATCH($C111, 'Cost Data'!$N$12:$U$12, 0)), 0)</f>
        <v>0</v>
      </c>
      <c r="AP111" s="4" cm="1">
        <f t="array" aca="1" ref="AP111" ca="1">IFERROR(INDEX('Build Scenarios'!$D$1:$O$510, MATCH(1, ('Build Scenarios'!$C$1:$C$510= $C111) * ('Build Scenarios'!$B$1:$B$510 = $AF111), 0), MATCH(AP$12, 'Build Scenarios'!$D$5:$O$5, 0))
* INDEX('Cost Data'!$N$1:$U$500, MATCH(1, ('Cost Data'!$B$1:$B$500 = $AF111) * ('Cost Data'!$C$1:$C$500 = $AG111), 0), MATCH($C111, 'Cost Data'!$N$12:$U$12, 0)), 0)</f>
        <v>0</v>
      </c>
      <c r="AQ111" s="4" cm="1">
        <f t="array" aca="1" ref="AQ111" ca="1">IFERROR(INDEX('Build Scenarios'!$D$1:$O$510, MATCH(1, ('Build Scenarios'!$C$1:$C$510= $C111) * ('Build Scenarios'!$B$1:$B$510 = $AF111), 0), MATCH(AQ$12, 'Build Scenarios'!$D$5:$O$5, 0))
* INDEX('Cost Data'!$N$1:$U$500, MATCH(1, ('Cost Data'!$B$1:$B$500 = $AF111) * ('Cost Data'!$C$1:$C$500 = $AG111), 0), MATCH($C111, 'Cost Data'!$N$12:$U$12, 0)), 0)</f>
        <v>0</v>
      </c>
      <c r="AR111" s="4" cm="1">
        <f t="array" aca="1" ref="AR111" ca="1">IFERROR(INDEX('Build Scenarios'!$D$1:$O$510, MATCH(1, ('Build Scenarios'!$C$1:$C$510= $C111) * ('Build Scenarios'!$B$1:$B$510 = $AF111), 0), MATCH(AR$12, 'Build Scenarios'!$D$5:$O$5, 0))
* INDEX('Cost Data'!$N$1:$U$500, MATCH(1, ('Cost Data'!$B$1:$B$500 = $AF111) * ('Cost Data'!$C$1:$C$500 = $AG111), 0), MATCH($C111, 'Cost Data'!$N$12:$U$12, 0)), 0)</f>
        <v>0</v>
      </c>
      <c r="AS111" s="4" cm="1">
        <f t="array" aca="1" ref="AS111" ca="1">IFERROR(INDEX('Build Scenarios'!$D$1:$O$510, MATCH(1, ('Build Scenarios'!$C$1:$C$510= $C111) * ('Build Scenarios'!$B$1:$B$510 = $AF111), 0), MATCH(AS$12, 'Build Scenarios'!$D$5:$O$5, 0))
* INDEX('Cost Data'!$N$1:$U$500, MATCH(1, ('Cost Data'!$B$1:$B$500 = $AF111) * ('Cost Data'!$C$1:$C$500 = $AG111), 0), MATCH($C111, 'Cost Data'!$N$12:$U$12, 0)), 0)</f>
        <v>0</v>
      </c>
      <c r="AU111" s="11" t="str">
        <f t="shared" si="57"/>
        <v>Del Norte</v>
      </c>
      <c r="AV111" s="11" cm="1">
        <f t="array" aca="1" ref="AV111" ca="1">INDEX('Cost Scenario Settings'!$D$32:$L$101, MATCH(1, ('Cost Scenario Settings'!$C$32:$C$101 = $B111) * ('Cost Scenario Settings'!$B$32:$B$101 = AU111), 0), MATCH($C111, 'Cost Scenario Settings'!$D$31:$L$31, 0))</f>
        <v>0</v>
      </c>
      <c r="AW111" s="4" cm="1">
        <f t="array" aca="1" ref="AW111" ca="1">IFERROR(INDEX('Build Scenarios'!$D$1:$O$510, MATCH(1, ('Build Scenarios'!$C$1:$C$510= $C111) * ('Build Scenarios'!$B$1:$B$510 = $AU111), 0), MATCH(AW$12, 'Build Scenarios'!$D$5:$O$5, 0))
* INDEX('Cost Data'!$N$1:$U$500, MATCH(1, ('Cost Data'!$B$1:$B$500 = $AU111) * ('Cost Data'!$C$1:$C$500 = $AV111), 0), MATCH($C111, 'Cost Data'!$N$12:$U$12, 0)), 0)</f>
        <v>0</v>
      </c>
      <c r="AX111" s="4" cm="1">
        <f t="array" aca="1" ref="AX111" ca="1">IFERROR(INDEX('Build Scenarios'!$D$1:$O$510, MATCH(1, ('Build Scenarios'!$C$1:$C$510= $C111) * ('Build Scenarios'!$B$1:$B$510 = $AU111), 0), MATCH(AX$12, 'Build Scenarios'!$D$5:$O$5, 0))
* INDEX('Cost Data'!$N$1:$U$500, MATCH(1, ('Cost Data'!$B$1:$B$500 = $AU111) * ('Cost Data'!$C$1:$C$500 = $AV111), 0), MATCH($C111, 'Cost Data'!$N$12:$U$12, 0)), 0)</f>
        <v>0</v>
      </c>
      <c r="AY111" s="4" cm="1">
        <f t="array" aca="1" ref="AY111" ca="1">IFERROR(INDEX('Build Scenarios'!$D$1:$O$510, MATCH(1, ('Build Scenarios'!$C$1:$C$510= $C111) * ('Build Scenarios'!$B$1:$B$510 = $AU111), 0), MATCH(AY$12, 'Build Scenarios'!$D$5:$O$5, 0))
* INDEX('Cost Data'!$N$1:$U$500, MATCH(1, ('Cost Data'!$B$1:$B$500 = $AU111) * ('Cost Data'!$C$1:$C$500 = $AV111), 0), MATCH($C111, 'Cost Data'!$N$12:$U$12, 0)), 0)</f>
        <v>0</v>
      </c>
      <c r="AZ111" s="4" cm="1">
        <f t="array" aca="1" ref="AZ111" ca="1">IFERROR(INDEX('Build Scenarios'!$D$1:$O$510, MATCH(1, ('Build Scenarios'!$C$1:$C$510= $C111) * ('Build Scenarios'!$B$1:$B$510 = $AU111), 0), MATCH(AZ$12, 'Build Scenarios'!$D$5:$O$5, 0))
* INDEX('Cost Data'!$N$1:$U$500, MATCH(1, ('Cost Data'!$B$1:$B$500 = $AU111) * ('Cost Data'!$C$1:$C$500 = $AV111), 0), MATCH($C111, 'Cost Data'!$N$12:$U$12, 0)), 0)</f>
        <v>0</v>
      </c>
      <c r="BA111" s="4" cm="1">
        <f t="array" aca="1" ref="BA111" ca="1">IFERROR(INDEX('Build Scenarios'!$D$1:$O$510, MATCH(1, ('Build Scenarios'!$C$1:$C$510= $C111) * ('Build Scenarios'!$B$1:$B$510 = $AU111), 0), MATCH(BA$12, 'Build Scenarios'!$D$5:$O$5, 0))
* INDEX('Cost Data'!$N$1:$U$500, MATCH(1, ('Cost Data'!$B$1:$B$500 = $AU111) * ('Cost Data'!$C$1:$C$500 = $AV111), 0), MATCH($C111, 'Cost Data'!$N$12:$U$12, 0)), 0)</f>
        <v>0</v>
      </c>
      <c r="BB111" s="4" cm="1">
        <f t="array" aca="1" ref="BB111" ca="1">IFERROR(INDEX('Build Scenarios'!$D$1:$O$510, MATCH(1, ('Build Scenarios'!$C$1:$C$510= $C111) * ('Build Scenarios'!$B$1:$B$510 = $AU111), 0), MATCH(BB$12, 'Build Scenarios'!$D$5:$O$5, 0))
* INDEX('Cost Data'!$N$1:$U$500, MATCH(1, ('Cost Data'!$B$1:$B$500 = $AU111) * ('Cost Data'!$C$1:$C$500 = $AV111), 0), MATCH($C111, 'Cost Data'!$N$12:$U$12, 0)), 0)</f>
        <v>0</v>
      </c>
      <c r="BC111" s="4" cm="1">
        <f t="array" aca="1" ref="BC111" ca="1">IFERROR(INDEX('Build Scenarios'!$D$1:$O$510, MATCH(1, ('Build Scenarios'!$C$1:$C$510= $C111) * ('Build Scenarios'!$B$1:$B$510 = $AU111), 0), MATCH(BC$12, 'Build Scenarios'!$D$5:$O$5, 0))
* INDEX('Cost Data'!$N$1:$U$500, MATCH(1, ('Cost Data'!$B$1:$B$500 = $AU111) * ('Cost Data'!$C$1:$C$500 = $AV111), 0), MATCH($C111, 'Cost Data'!$N$12:$U$12, 0)), 0)</f>
        <v>0</v>
      </c>
      <c r="BD111" s="4" cm="1">
        <f t="array" aca="1" ref="BD111" ca="1">IFERROR(INDEX('Build Scenarios'!$D$1:$O$510, MATCH(1, ('Build Scenarios'!$C$1:$C$510= $C111) * ('Build Scenarios'!$B$1:$B$510 = $AU111), 0), MATCH(BD$12, 'Build Scenarios'!$D$5:$O$5, 0))
* INDEX('Cost Data'!$N$1:$U$500, MATCH(1, ('Cost Data'!$B$1:$B$500 = $AU111) * ('Cost Data'!$C$1:$C$500 = $AV111), 0), MATCH($C111, 'Cost Data'!$N$12:$U$12, 0)), 0)</f>
        <v>0</v>
      </c>
      <c r="BE111" s="4" cm="1">
        <f t="array" aca="1" ref="BE111" ca="1">IFERROR(INDEX('Build Scenarios'!$D$1:$O$510, MATCH(1, ('Build Scenarios'!$C$1:$C$510= $C111) * ('Build Scenarios'!$B$1:$B$510 = $AU111), 0), MATCH(BE$12, 'Build Scenarios'!$D$5:$O$5, 0))
* INDEX('Cost Data'!$N$1:$U$500, MATCH(1, ('Cost Data'!$B$1:$B$500 = $AU111) * ('Cost Data'!$C$1:$C$500 = $AV111), 0), MATCH($C111, 'Cost Data'!$N$12:$U$12, 0)), 0)</f>
        <v>0</v>
      </c>
      <c r="BF111" s="4" cm="1">
        <f t="array" aca="1" ref="BF111" ca="1">IFERROR(INDEX('Build Scenarios'!$D$1:$O$510, MATCH(1, ('Build Scenarios'!$C$1:$C$510= $C111) * ('Build Scenarios'!$B$1:$B$510 = $AU111), 0), MATCH(BF$12, 'Build Scenarios'!$D$5:$O$5, 0))
* INDEX('Cost Data'!$N$1:$U$500, MATCH(1, ('Cost Data'!$B$1:$B$500 = $AU111) * ('Cost Data'!$C$1:$C$500 = $AV111), 0), MATCH($C111, 'Cost Data'!$N$12:$U$12, 0)), 0)</f>
        <v>0</v>
      </c>
      <c r="BG111" s="4" cm="1">
        <f t="array" aca="1" ref="BG111" ca="1">IFERROR(INDEX('Build Scenarios'!$D$1:$O$510, MATCH(1, ('Build Scenarios'!$C$1:$C$510= $C111) * ('Build Scenarios'!$B$1:$B$510 = $AU111), 0), MATCH(BG$12, 'Build Scenarios'!$D$5:$O$5, 0))
* INDEX('Cost Data'!$N$1:$U$500, MATCH(1, ('Cost Data'!$B$1:$B$500 = $AU111) * ('Cost Data'!$C$1:$C$500 = $AV111), 0), MATCH($C111, 'Cost Data'!$N$12:$U$12, 0)), 0)</f>
        <v>0</v>
      </c>
      <c r="BH111" s="4" cm="1">
        <f t="array" aca="1" ref="BH111" ca="1">IFERROR(INDEX('Build Scenarios'!$D$1:$O$510, MATCH(1, ('Build Scenarios'!$C$1:$C$510= $C111) * ('Build Scenarios'!$B$1:$B$510 = $AU111), 0), MATCH(BH$12, 'Build Scenarios'!$D$5:$O$5, 0))
* INDEX('Cost Data'!$N$1:$U$500, MATCH(1, ('Cost Data'!$B$1:$B$500 = $AU111) * ('Cost Data'!$C$1:$C$500 = $AV111), 0), MATCH($C111, 'Cost Data'!$N$12:$U$12, 0)), 0)</f>
        <v>0</v>
      </c>
      <c r="BJ111" s="11" t="str">
        <f t="shared" si="58"/>
        <v>Cape Mendocino</v>
      </c>
      <c r="BK111" s="11" cm="1">
        <f t="array" aca="1" ref="BK111" ca="1">INDEX('Cost Scenario Settings'!$D$32:$L$101, MATCH(1, ('Cost Scenario Settings'!$C$32:$C$101 = $B111) * ('Cost Scenario Settings'!$B$32:$B$101 = BJ111), 0), MATCH($C111, 'Cost Scenario Settings'!$D$31:$L$31, 0))</f>
        <v>0</v>
      </c>
      <c r="BL111" s="4" cm="1">
        <f t="array" aca="1" ref="BL111" ca="1">IFERROR(INDEX('Build Scenarios'!$D$1:$O$510, MATCH(1, ('Build Scenarios'!$C$1:$C$510= $C111) * ('Build Scenarios'!$B$1:$B$510 = $BJ111), 0), MATCH(BL$12, 'Build Scenarios'!$D$5:$O$5, 0))
* INDEX('Cost Data'!$N$1:$U$500, MATCH(1, ('Cost Data'!$B$1:$B$500 = $BJ111) * ('Cost Data'!$C$1:$C$500 = $BK111), 0), MATCH($C111, 'Cost Data'!$N$12:$U$12, 0)), 0)</f>
        <v>0</v>
      </c>
      <c r="BM111" s="4" cm="1">
        <f t="array" aca="1" ref="BM111" ca="1">IFERROR(INDEX('Build Scenarios'!$D$1:$O$510, MATCH(1, ('Build Scenarios'!$C$1:$C$510= $C111) * ('Build Scenarios'!$B$1:$B$510 = $BJ111), 0), MATCH(BM$12, 'Build Scenarios'!$D$5:$O$5, 0))
* INDEX('Cost Data'!$N$1:$U$500, MATCH(1, ('Cost Data'!$B$1:$B$500 = $BJ111) * ('Cost Data'!$C$1:$C$500 = $BK111), 0), MATCH($C111, 'Cost Data'!$N$12:$U$12, 0)), 0)</f>
        <v>0</v>
      </c>
      <c r="BN111" s="4" cm="1">
        <f t="array" aca="1" ref="BN111" ca="1">IFERROR(INDEX('Build Scenarios'!$D$1:$O$510, MATCH(1, ('Build Scenarios'!$C$1:$C$510= $C111) * ('Build Scenarios'!$B$1:$B$510 = $BJ111), 0), MATCH(BN$12, 'Build Scenarios'!$D$5:$O$5, 0))
* INDEX('Cost Data'!$N$1:$U$500, MATCH(1, ('Cost Data'!$B$1:$B$500 = $BJ111) * ('Cost Data'!$C$1:$C$500 = $BK111), 0), MATCH($C111, 'Cost Data'!$N$12:$U$12, 0)), 0)</f>
        <v>0</v>
      </c>
      <c r="BO111" s="4" cm="1">
        <f t="array" aca="1" ref="BO111" ca="1">IFERROR(INDEX('Build Scenarios'!$D$1:$O$510, MATCH(1, ('Build Scenarios'!$C$1:$C$510= $C111) * ('Build Scenarios'!$B$1:$B$510 = $BJ111), 0), MATCH(BO$12, 'Build Scenarios'!$D$5:$O$5, 0))
* INDEX('Cost Data'!$N$1:$U$500, MATCH(1, ('Cost Data'!$B$1:$B$500 = $BJ111) * ('Cost Data'!$C$1:$C$500 = $BK111), 0), MATCH($C111, 'Cost Data'!$N$12:$U$12, 0)), 0)</f>
        <v>0</v>
      </c>
      <c r="BP111" s="4" cm="1">
        <f t="array" aca="1" ref="BP111" ca="1">IFERROR(INDEX('Build Scenarios'!$D$1:$O$510, MATCH(1, ('Build Scenarios'!$C$1:$C$510= $C111) * ('Build Scenarios'!$B$1:$B$510 = $BJ111), 0), MATCH(BP$12, 'Build Scenarios'!$D$5:$O$5, 0))
* INDEX('Cost Data'!$N$1:$U$500, MATCH(1, ('Cost Data'!$B$1:$B$500 = $BJ111) * ('Cost Data'!$C$1:$C$500 = $BK111), 0), MATCH($C111, 'Cost Data'!$N$12:$U$12, 0)), 0)</f>
        <v>0</v>
      </c>
      <c r="BQ111" s="4" cm="1">
        <f t="array" aca="1" ref="BQ111" ca="1">IFERROR(INDEX('Build Scenarios'!$D$1:$O$510, MATCH(1, ('Build Scenarios'!$C$1:$C$510= $C111) * ('Build Scenarios'!$B$1:$B$510 = $BJ111), 0), MATCH(BQ$12, 'Build Scenarios'!$D$5:$O$5, 0))
* INDEX('Cost Data'!$N$1:$U$500, MATCH(1, ('Cost Data'!$B$1:$B$500 = $BJ111) * ('Cost Data'!$C$1:$C$500 = $BK111), 0), MATCH($C111, 'Cost Data'!$N$12:$U$12, 0)), 0)</f>
        <v>0</v>
      </c>
      <c r="BR111" s="4" cm="1">
        <f t="array" aca="1" ref="BR111" ca="1">IFERROR(INDEX('Build Scenarios'!$D$1:$O$510, MATCH(1, ('Build Scenarios'!$C$1:$C$510= $C111) * ('Build Scenarios'!$B$1:$B$510 = $BJ111), 0), MATCH(BR$12, 'Build Scenarios'!$D$5:$O$5, 0))
* INDEX('Cost Data'!$N$1:$U$500, MATCH(1, ('Cost Data'!$B$1:$B$500 = $BJ111) * ('Cost Data'!$C$1:$C$500 = $BK111), 0), MATCH($C111, 'Cost Data'!$N$12:$U$12, 0)), 0)</f>
        <v>0</v>
      </c>
      <c r="BS111" s="4" cm="1">
        <f t="array" aca="1" ref="BS111" ca="1">IFERROR(INDEX('Build Scenarios'!$D$1:$O$510, MATCH(1, ('Build Scenarios'!$C$1:$C$510= $C111) * ('Build Scenarios'!$B$1:$B$510 = $BJ111), 0), MATCH(BS$12, 'Build Scenarios'!$D$5:$O$5, 0))
* INDEX('Cost Data'!$N$1:$U$500, MATCH(1, ('Cost Data'!$B$1:$B$500 = $BJ111) * ('Cost Data'!$C$1:$C$500 = $BK111), 0), MATCH($C111, 'Cost Data'!$N$12:$U$12, 0)), 0)</f>
        <v>0</v>
      </c>
      <c r="BT111" s="4" cm="1">
        <f t="array" aca="1" ref="BT111" ca="1">IFERROR(INDEX('Build Scenarios'!$D$1:$O$510, MATCH(1, ('Build Scenarios'!$C$1:$C$510= $C111) * ('Build Scenarios'!$B$1:$B$510 = $BJ111), 0), MATCH(BT$12, 'Build Scenarios'!$D$5:$O$5, 0))
* INDEX('Cost Data'!$N$1:$U$500, MATCH(1, ('Cost Data'!$B$1:$B$500 = $BJ111) * ('Cost Data'!$C$1:$C$500 = $BK111), 0), MATCH($C111, 'Cost Data'!$N$12:$U$12, 0)), 0)</f>
        <v>0</v>
      </c>
      <c r="BU111" s="4" cm="1">
        <f t="array" aca="1" ref="BU111" ca="1">IFERROR(INDEX('Build Scenarios'!$D$1:$O$510, MATCH(1, ('Build Scenarios'!$C$1:$C$510= $C111) * ('Build Scenarios'!$B$1:$B$510 = $BJ111), 0), MATCH(BU$12, 'Build Scenarios'!$D$5:$O$5, 0))
* INDEX('Cost Data'!$N$1:$U$500, MATCH(1, ('Cost Data'!$B$1:$B$500 = $BJ111) * ('Cost Data'!$C$1:$C$500 = $BK111), 0), MATCH($C111, 'Cost Data'!$N$12:$U$12, 0)), 0)</f>
        <v>0</v>
      </c>
      <c r="BV111" s="4" cm="1">
        <f t="array" aca="1" ref="BV111" ca="1">IFERROR(INDEX('Build Scenarios'!$D$1:$O$510, MATCH(1, ('Build Scenarios'!$C$1:$C$510= $C111) * ('Build Scenarios'!$B$1:$B$510 = $BJ111), 0), MATCH(BV$12, 'Build Scenarios'!$D$5:$O$5, 0))
* INDEX('Cost Data'!$N$1:$U$500, MATCH(1, ('Cost Data'!$B$1:$B$500 = $BJ111) * ('Cost Data'!$C$1:$C$500 = $BK111), 0), MATCH($C111, 'Cost Data'!$N$12:$U$12, 0)), 0)</f>
        <v>0</v>
      </c>
      <c r="BW111" s="4" cm="1">
        <f t="array" aca="1" ref="BW111" ca="1">IFERROR(INDEX('Build Scenarios'!$D$1:$O$510, MATCH(1, ('Build Scenarios'!$C$1:$C$510= $C111) * ('Build Scenarios'!$B$1:$B$510 = $BJ111), 0), MATCH(BW$12, 'Build Scenarios'!$D$5:$O$5, 0))
* INDEX('Cost Data'!$N$1:$U$500, MATCH(1, ('Cost Data'!$B$1:$B$500 = $BJ111) * ('Cost Data'!$C$1:$C$500 = $BK111), 0), MATCH($C111, 'Cost Data'!$N$12:$U$12, 0)), 0)</f>
        <v>0</v>
      </c>
    </row>
    <row r="112" spans="2:75" x14ac:dyDescent="0.2">
      <c r="B112" s="11">
        <f t="shared" ca="1" si="54"/>
        <v>0</v>
      </c>
      <c r="C112" s="8" t="s">
        <v>62</v>
      </c>
      <c r="D112" s="4">
        <f t="shared" ca="1" si="53"/>
        <v>0</v>
      </c>
      <c r="E112" s="4">
        <f t="shared" ca="1" si="53"/>
        <v>0</v>
      </c>
      <c r="F112" s="4">
        <f t="shared" ca="1" si="53"/>
        <v>0</v>
      </c>
      <c r="G112" s="4">
        <f t="shared" ca="1" si="53"/>
        <v>0</v>
      </c>
      <c r="H112" s="4">
        <f t="shared" ca="1" si="53"/>
        <v>0</v>
      </c>
      <c r="I112" s="4">
        <f t="shared" ca="1" si="53"/>
        <v>0</v>
      </c>
      <c r="J112" s="4">
        <f t="shared" ca="1" si="53"/>
        <v>0</v>
      </c>
      <c r="K112" s="4">
        <f t="shared" ca="1" si="53"/>
        <v>0</v>
      </c>
      <c r="L112" s="4">
        <f t="shared" ca="1" si="53"/>
        <v>0</v>
      </c>
      <c r="M112" s="4">
        <f t="shared" ca="1" si="53"/>
        <v>0</v>
      </c>
      <c r="N112" s="4">
        <f t="shared" ca="1" si="53"/>
        <v>0</v>
      </c>
      <c r="O112" s="4">
        <f t="shared" ca="1" si="53"/>
        <v>0</v>
      </c>
      <c r="Q112" s="11" t="str">
        <f t="shared" si="55"/>
        <v>Morro Bay</v>
      </c>
      <c r="R112" s="11" cm="1">
        <f t="array" aca="1" ref="R112" ca="1">INDEX('Cost Scenario Settings'!$D$32:$L$101, MATCH(1, ('Cost Scenario Settings'!$C$32:$C$101 = $B112) * ('Cost Scenario Settings'!$B$32:$B$101 = Q112), 0), MATCH($C112, 'Cost Scenario Settings'!$D$31:$L$31, 0))</f>
        <v>0</v>
      </c>
      <c r="S112" s="4" cm="1">
        <f t="array" aca="1" ref="S112" ca="1">IFERROR(INDEX('Build Scenarios'!$D$1:$O$510, MATCH(1, ('Build Scenarios'!$C$1:$C$510= $C112) * ('Build Scenarios'!$B$1:$B$510 = $Q112), 0), MATCH(S$12, 'Build Scenarios'!$D$5:$O$5, 0))
* INDEX('Cost Data'!$N$1:$U$500, MATCH(1, ('Cost Data'!$B$1:$B$500 = $Q112) * ('Cost Data'!$C$1:$C$500 = $R112), 0), MATCH($C112, 'Cost Data'!$N$12:$U$12, 0)), 0)</f>
        <v>0</v>
      </c>
      <c r="T112" s="4" cm="1">
        <f t="array" aca="1" ref="T112" ca="1">IFERROR(INDEX('Build Scenarios'!$D$1:$O$510, MATCH(1, ('Build Scenarios'!$C$1:$C$510= $C112) * ('Build Scenarios'!$B$1:$B$510 = $Q112), 0), MATCH(T$12, 'Build Scenarios'!$D$5:$O$5, 0))
* INDEX('Cost Data'!$N$1:$U$500, MATCH(1, ('Cost Data'!$B$1:$B$500 = $Q112) * ('Cost Data'!$C$1:$C$500 = $R112), 0), MATCH($C112, 'Cost Data'!$N$12:$U$12, 0)), 0)</f>
        <v>0</v>
      </c>
      <c r="U112" s="4" cm="1">
        <f t="array" aca="1" ref="U112" ca="1">IFERROR(INDEX('Build Scenarios'!$D$1:$O$510, MATCH(1, ('Build Scenarios'!$C$1:$C$510= $C112) * ('Build Scenarios'!$B$1:$B$510 = $Q112), 0), MATCH(U$12, 'Build Scenarios'!$D$5:$O$5, 0))
* INDEX('Cost Data'!$N$1:$U$500, MATCH(1, ('Cost Data'!$B$1:$B$500 = $Q112) * ('Cost Data'!$C$1:$C$500 = $R112), 0), MATCH($C112, 'Cost Data'!$N$12:$U$12, 0)), 0)</f>
        <v>0</v>
      </c>
      <c r="V112" s="4" cm="1">
        <f t="array" aca="1" ref="V112" ca="1">IFERROR(INDEX('Build Scenarios'!$D$1:$O$510, MATCH(1, ('Build Scenarios'!$C$1:$C$510= $C112) * ('Build Scenarios'!$B$1:$B$510 = $Q112), 0), MATCH(V$12, 'Build Scenarios'!$D$5:$O$5, 0))
* INDEX('Cost Data'!$N$1:$U$500, MATCH(1, ('Cost Data'!$B$1:$B$500 = $Q112) * ('Cost Data'!$C$1:$C$500 = $R112), 0), MATCH($C112, 'Cost Data'!$N$12:$U$12, 0)), 0)</f>
        <v>0</v>
      </c>
      <c r="W112" s="4" cm="1">
        <f t="array" aca="1" ref="W112" ca="1">IFERROR(INDEX('Build Scenarios'!$D$1:$O$510, MATCH(1, ('Build Scenarios'!$C$1:$C$510= $C112) * ('Build Scenarios'!$B$1:$B$510 = $Q112), 0), MATCH(W$12, 'Build Scenarios'!$D$5:$O$5, 0))
* INDEX('Cost Data'!$N$1:$U$500, MATCH(1, ('Cost Data'!$B$1:$B$500 = $Q112) * ('Cost Data'!$C$1:$C$500 = $R112), 0), MATCH($C112, 'Cost Data'!$N$12:$U$12, 0)), 0)</f>
        <v>0</v>
      </c>
      <c r="X112" s="4" cm="1">
        <f t="array" aca="1" ref="X112" ca="1">IFERROR(INDEX('Build Scenarios'!$D$1:$O$510, MATCH(1, ('Build Scenarios'!$C$1:$C$510= $C112) * ('Build Scenarios'!$B$1:$B$510 = $Q112), 0), MATCH(X$12, 'Build Scenarios'!$D$5:$O$5, 0))
* INDEX('Cost Data'!$N$1:$U$500, MATCH(1, ('Cost Data'!$B$1:$B$500 = $Q112) * ('Cost Data'!$C$1:$C$500 = $R112), 0), MATCH($C112, 'Cost Data'!$N$12:$U$12, 0)), 0)</f>
        <v>0</v>
      </c>
      <c r="Y112" s="4" cm="1">
        <f t="array" aca="1" ref="Y112" ca="1">IFERROR(INDEX('Build Scenarios'!$D$1:$O$510, MATCH(1, ('Build Scenarios'!$C$1:$C$510= $C112) * ('Build Scenarios'!$B$1:$B$510 = $Q112), 0), MATCH(Y$12, 'Build Scenarios'!$D$5:$O$5, 0))
* INDEX('Cost Data'!$N$1:$U$500, MATCH(1, ('Cost Data'!$B$1:$B$500 = $Q112) * ('Cost Data'!$C$1:$C$500 = $R112), 0), MATCH($C112, 'Cost Data'!$N$12:$U$12, 0)), 0)</f>
        <v>0</v>
      </c>
      <c r="Z112" s="4" cm="1">
        <f t="array" aca="1" ref="Z112" ca="1">IFERROR(INDEX('Build Scenarios'!$D$1:$O$510, MATCH(1, ('Build Scenarios'!$C$1:$C$510= $C112) * ('Build Scenarios'!$B$1:$B$510 = $Q112), 0), MATCH(Z$12, 'Build Scenarios'!$D$5:$O$5, 0))
* INDEX('Cost Data'!$N$1:$U$500, MATCH(1, ('Cost Data'!$B$1:$B$500 = $Q112) * ('Cost Data'!$C$1:$C$500 = $R112), 0), MATCH($C112, 'Cost Data'!$N$12:$U$12, 0)), 0)</f>
        <v>0</v>
      </c>
      <c r="AA112" s="4" cm="1">
        <f t="array" aca="1" ref="AA112" ca="1">IFERROR(INDEX('Build Scenarios'!$D$1:$O$510, MATCH(1, ('Build Scenarios'!$C$1:$C$510= $C112) * ('Build Scenarios'!$B$1:$B$510 = $Q112), 0), MATCH(AA$12, 'Build Scenarios'!$D$5:$O$5, 0))
* INDEX('Cost Data'!$N$1:$U$500, MATCH(1, ('Cost Data'!$B$1:$B$500 = $Q112) * ('Cost Data'!$C$1:$C$500 = $R112), 0), MATCH($C112, 'Cost Data'!$N$12:$U$12, 0)), 0)</f>
        <v>0</v>
      </c>
      <c r="AB112" s="4" cm="1">
        <f t="array" aca="1" ref="AB112" ca="1">IFERROR(INDEX('Build Scenarios'!$D$1:$O$510, MATCH(1, ('Build Scenarios'!$C$1:$C$510= $C112) * ('Build Scenarios'!$B$1:$B$510 = $Q112), 0), MATCH(AB$12, 'Build Scenarios'!$D$5:$O$5, 0))
* INDEX('Cost Data'!$N$1:$U$500, MATCH(1, ('Cost Data'!$B$1:$B$500 = $Q112) * ('Cost Data'!$C$1:$C$500 = $R112), 0), MATCH($C112, 'Cost Data'!$N$12:$U$12, 0)), 0)</f>
        <v>0</v>
      </c>
      <c r="AC112" s="4" cm="1">
        <f t="array" aca="1" ref="AC112" ca="1">IFERROR(INDEX('Build Scenarios'!$D$1:$O$510, MATCH(1, ('Build Scenarios'!$C$1:$C$510= $C112) * ('Build Scenarios'!$B$1:$B$510 = $Q112), 0), MATCH(AC$12, 'Build Scenarios'!$D$5:$O$5, 0))
* INDEX('Cost Data'!$N$1:$U$500, MATCH(1, ('Cost Data'!$B$1:$B$500 = $Q112) * ('Cost Data'!$C$1:$C$500 = $R112), 0), MATCH($C112, 'Cost Data'!$N$12:$U$12, 0)), 0)</f>
        <v>0</v>
      </c>
      <c r="AD112" s="4" cm="1">
        <f t="array" aca="1" ref="AD112" ca="1">IFERROR(INDEX('Build Scenarios'!$D$1:$O$510, MATCH(1, ('Build Scenarios'!$C$1:$C$510= $C112) * ('Build Scenarios'!$B$1:$B$510 = $Q112), 0), MATCH(AD$12, 'Build Scenarios'!$D$5:$O$5, 0))
* INDEX('Cost Data'!$N$1:$U$500, MATCH(1, ('Cost Data'!$B$1:$B$500 = $Q112) * ('Cost Data'!$C$1:$C$500 = $R112), 0), MATCH($C112, 'Cost Data'!$N$12:$U$12, 0)), 0)</f>
        <v>0</v>
      </c>
      <c r="AF112" s="11" t="str">
        <f t="shared" si="56"/>
        <v>Humboldt Bay</v>
      </c>
      <c r="AG112" s="11" cm="1">
        <f t="array" aca="1" ref="AG112" ca="1">INDEX('Cost Scenario Settings'!$D$32:$L$101, MATCH(1, ('Cost Scenario Settings'!$C$32:$C$101 = $B112) * ('Cost Scenario Settings'!$B$32:$B$101 = AF112), 0), MATCH($C112, 'Cost Scenario Settings'!$D$31:$L$31, 0))</f>
        <v>0</v>
      </c>
      <c r="AH112" s="4" cm="1">
        <f t="array" aca="1" ref="AH112" ca="1">IFERROR(INDEX('Build Scenarios'!$D$1:$O$510, MATCH(1, ('Build Scenarios'!$C$1:$C$510= $C112) * ('Build Scenarios'!$B$1:$B$510 = $AF112), 0), MATCH(AH$12, 'Build Scenarios'!$D$5:$O$5, 0))
* INDEX('Cost Data'!$N$1:$U$500, MATCH(1, ('Cost Data'!$B$1:$B$500 = $AF112) * ('Cost Data'!$C$1:$C$500 = $AG112), 0), MATCH($C112, 'Cost Data'!$N$12:$U$12, 0)), 0)</f>
        <v>0</v>
      </c>
      <c r="AI112" s="4" cm="1">
        <f t="array" aca="1" ref="AI112" ca="1">IFERROR(INDEX('Build Scenarios'!$D$1:$O$510, MATCH(1, ('Build Scenarios'!$C$1:$C$510= $C112) * ('Build Scenarios'!$B$1:$B$510 = $AF112), 0), MATCH(AI$12, 'Build Scenarios'!$D$5:$O$5, 0))
* INDEX('Cost Data'!$N$1:$U$500, MATCH(1, ('Cost Data'!$B$1:$B$500 = $AF112) * ('Cost Data'!$C$1:$C$500 = $AG112), 0), MATCH($C112, 'Cost Data'!$N$12:$U$12, 0)), 0)</f>
        <v>0</v>
      </c>
      <c r="AJ112" s="4" cm="1">
        <f t="array" aca="1" ref="AJ112" ca="1">IFERROR(INDEX('Build Scenarios'!$D$1:$O$510, MATCH(1, ('Build Scenarios'!$C$1:$C$510= $C112) * ('Build Scenarios'!$B$1:$B$510 = $AF112), 0), MATCH(AJ$12, 'Build Scenarios'!$D$5:$O$5, 0))
* INDEX('Cost Data'!$N$1:$U$500, MATCH(1, ('Cost Data'!$B$1:$B$500 = $AF112) * ('Cost Data'!$C$1:$C$500 = $AG112), 0), MATCH($C112, 'Cost Data'!$N$12:$U$12, 0)), 0)</f>
        <v>0</v>
      </c>
      <c r="AK112" s="4" cm="1">
        <f t="array" aca="1" ref="AK112" ca="1">IFERROR(INDEX('Build Scenarios'!$D$1:$O$510, MATCH(1, ('Build Scenarios'!$C$1:$C$510= $C112) * ('Build Scenarios'!$B$1:$B$510 = $AF112), 0), MATCH(AK$12, 'Build Scenarios'!$D$5:$O$5, 0))
* INDEX('Cost Data'!$N$1:$U$500, MATCH(1, ('Cost Data'!$B$1:$B$500 = $AF112) * ('Cost Data'!$C$1:$C$500 = $AG112), 0), MATCH($C112, 'Cost Data'!$N$12:$U$12, 0)), 0)</f>
        <v>0</v>
      </c>
      <c r="AL112" s="4" cm="1">
        <f t="array" aca="1" ref="AL112" ca="1">IFERROR(INDEX('Build Scenarios'!$D$1:$O$510, MATCH(1, ('Build Scenarios'!$C$1:$C$510= $C112) * ('Build Scenarios'!$B$1:$B$510 = $AF112), 0), MATCH(AL$12, 'Build Scenarios'!$D$5:$O$5, 0))
* INDEX('Cost Data'!$N$1:$U$500, MATCH(1, ('Cost Data'!$B$1:$B$500 = $AF112) * ('Cost Data'!$C$1:$C$500 = $AG112), 0), MATCH($C112, 'Cost Data'!$N$12:$U$12, 0)), 0)</f>
        <v>0</v>
      </c>
      <c r="AM112" s="4" cm="1">
        <f t="array" aca="1" ref="AM112" ca="1">IFERROR(INDEX('Build Scenarios'!$D$1:$O$510, MATCH(1, ('Build Scenarios'!$C$1:$C$510= $C112) * ('Build Scenarios'!$B$1:$B$510 = $AF112), 0), MATCH(AM$12, 'Build Scenarios'!$D$5:$O$5, 0))
* INDEX('Cost Data'!$N$1:$U$500, MATCH(1, ('Cost Data'!$B$1:$B$500 = $AF112) * ('Cost Data'!$C$1:$C$500 = $AG112), 0), MATCH($C112, 'Cost Data'!$N$12:$U$12, 0)), 0)</f>
        <v>0</v>
      </c>
      <c r="AN112" s="4" cm="1">
        <f t="array" aca="1" ref="AN112" ca="1">IFERROR(INDEX('Build Scenarios'!$D$1:$O$510, MATCH(1, ('Build Scenarios'!$C$1:$C$510= $C112) * ('Build Scenarios'!$B$1:$B$510 = $AF112), 0), MATCH(AN$12, 'Build Scenarios'!$D$5:$O$5, 0))
* INDEX('Cost Data'!$N$1:$U$500, MATCH(1, ('Cost Data'!$B$1:$B$500 = $AF112) * ('Cost Data'!$C$1:$C$500 = $AG112), 0), MATCH($C112, 'Cost Data'!$N$12:$U$12, 0)), 0)</f>
        <v>0</v>
      </c>
      <c r="AO112" s="4" cm="1">
        <f t="array" aca="1" ref="AO112" ca="1">IFERROR(INDEX('Build Scenarios'!$D$1:$O$510, MATCH(1, ('Build Scenarios'!$C$1:$C$510= $C112) * ('Build Scenarios'!$B$1:$B$510 = $AF112), 0), MATCH(AO$12, 'Build Scenarios'!$D$5:$O$5, 0))
* INDEX('Cost Data'!$N$1:$U$500, MATCH(1, ('Cost Data'!$B$1:$B$500 = $AF112) * ('Cost Data'!$C$1:$C$500 = $AG112), 0), MATCH($C112, 'Cost Data'!$N$12:$U$12, 0)), 0)</f>
        <v>0</v>
      </c>
      <c r="AP112" s="4" cm="1">
        <f t="array" aca="1" ref="AP112" ca="1">IFERROR(INDEX('Build Scenarios'!$D$1:$O$510, MATCH(1, ('Build Scenarios'!$C$1:$C$510= $C112) * ('Build Scenarios'!$B$1:$B$510 = $AF112), 0), MATCH(AP$12, 'Build Scenarios'!$D$5:$O$5, 0))
* INDEX('Cost Data'!$N$1:$U$500, MATCH(1, ('Cost Data'!$B$1:$B$500 = $AF112) * ('Cost Data'!$C$1:$C$500 = $AG112), 0), MATCH($C112, 'Cost Data'!$N$12:$U$12, 0)), 0)</f>
        <v>0</v>
      </c>
      <c r="AQ112" s="4" cm="1">
        <f t="array" aca="1" ref="AQ112" ca="1">IFERROR(INDEX('Build Scenarios'!$D$1:$O$510, MATCH(1, ('Build Scenarios'!$C$1:$C$510= $C112) * ('Build Scenarios'!$B$1:$B$510 = $AF112), 0), MATCH(AQ$12, 'Build Scenarios'!$D$5:$O$5, 0))
* INDEX('Cost Data'!$N$1:$U$500, MATCH(1, ('Cost Data'!$B$1:$B$500 = $AF112) * ('Cost Data'!$C$1:$C$500 = $AG112), 0), MATCH($C112, 'Cost Data'!$N$12:$U$12, 0)), 0)</f>
        <v>0</v>
      </c>
      <c r="AR112" s="4" cm="1">
        <f t="array" aca="1" ref="AR112" ca="1">IFERROR(INDEX('Build Scenarios'!$D$1:$O$510, MATCH(1, ('Build Scenarios'!$C$1:$C$510= $C112) * ('Build Scenarios'!$B$1:$B$510 = $AF112), 0), MATCH(AR$12, 'Build Scenarios'!$D$5:$O$5, 0))
* INDEX('Cost Data'!$N$1:$U$500, MATCH(1, ('Cost Data'!$B$1:$B$500 = $AF112) * ('Cost Data'!$C$1:$C$500 = $AG112), 0), MATCH($C112, 'Cost Data'!$N$12:$U$12, 0)), 0)</f>
        <v>0</v>
      </c>
      <c r="AS112" s="4" cm="1">
        <f t="array" aca="1" ref="AS112" ca="1">IFERROR(INDEX('Build Scenarios'!$D$1:$O$510, MATCH(1, ('Build Scenarios'!$C$1:$C$510= $C112) * ('Build Scenarios'!$B$1:$B$510 = $AF112), 0), MATCH(AS$12, 'Build Scenarios'!$D$5:$O$5, 0))
* INDEX('Cost Data'!$N$1:$U$500, MATCH(1, ('Cost Data'!$B$1:$B$500 = $AF112) * ('Cost Data'!$C$1:$C$500 = $AG112), 0), MATCH($C112, 'Cost Data'!$N$12:$U$12, 0)), 0)</f>
        <v>0</v>
      </c>
      <c r="AU112" s="11" t="str">
        <f t="shared" si="57"/>
        <v>Del Norte</v>
      </c>
      <c r="AV112" s="11" cm="1">
        <f t="array" aca="1" ref="AV112" ca="1">INDEX('Cost Scenario Settings'!$D$32:$L$101, MATCH(1, ('Cost Scenario Settings'!$C$32:$C$101 = $B112) * ('Cost Scenario Settings'!$B$32:$B$101 = AU112), 0), MATCH($C112, 'Cost Scenario Settings'!$D$31:$L$31, 0))</f>
        <v>0</v>
      </c>
      <c r="AW112" s="4" cm="1">
        <f t="array" aca="1" ref="AW112" ca="1">IFERROR(INDEX('Build Scenarios'!$D$1:$O$510, MATCH(1, ('Build Scenarios'!$C$1:$C$510= $C112) * ('Build Scenarios'!$B$1:$B$510 = $AU112), 0), MATCH(AW$12, 'Build Scenarios'!$D$5:$O$5, 0))
* INDEX('Cost Data'!$N$1:$U$500, MATCH(1, ('Cost Data'!$B$1:$B$500 = $AU112) * ('Cost Data'!$C$1:$C$500 = $AV112), 0), MATCH($C112, 'Cost Data'!$N$12:$U$12, 0)), 0)</f>
        <v>0</v>
      </c>
      <c r="AX112" s="4" cm="1">
        <f t="array" aca="1" ref="AX112" ca="1">IFERROR(INDEX('Build Scenarios'!$D$1:$O$510, MATCH(1, ('Build Scenarios'!$C$1:$C$510= $C112) * ('Build Scenarios'!$B$1:$B$510 = $AU112), 0), MATCH(AX$12, 'Build Scenarios'!$D$5:$O$5, 0))
* INDEX('Cost Data'!$N$1:$U$500, MATCH(1, ('Cost Data'!$B$1:$B$500 = $AU112) * ('Cost Data'!$C$1:$C$500 = $AV112), 0), MATCH($C112, 'Cost Data'!$N$12:$U$12, 0)), 0)</f>
        <v>0</v>
      </c>
      <c r="AY112" s="4" cm="1">
        <f t="array" aca="1" ref="AY112" ca="1">IFERROR(INDEX('Build Scenarios'!$D$1:$O$510, MATCH(1, ('Build Scenarios'!$C$1:$C$510= $C112) * ('Build Scenarios'!$B$1:$B$510 = $AU112), 0), MATCH(AY$12, 'Build Scenarios'!$D$5:$O$5, 0))
* INDEX('Cost Data'!$N$1:$U$500, MATCH(1, ('Cost Data'!$B$1:$B$500 = $AU112) * ('Cost Data'!$C$1:$C$500 = $AV112), 0), MATCH($C112, 'Cost Data'!$N$12:$U$12, 0)), 0)</f>
        <v>0</v>
      </c>
      <c r="AZ112" s="4" cm="1">
        <f t="array" aca="1" ref="AZ112" ca="1">IFERROR(INDEX('Build Scenarios'!$D$1:$O$510, MATCH(1, ('Build Scenarios'!$C$1:$C$510= $C112) * ('Build Scenarios'!$B$1:$B$510 = $AU112), 0), MATCH(AZ$12, 'Build Scenarios'!$D$5:$O$5, 0))
* INDEX('Cost Data'!$N$1:$U$500, MATCH(1, ('Cost Data'!$B$1:$B$500 = $AU112) * ('Cost Data'!$C$1:$C$500 = $AV112), 0), MATCH($C112, 'Cost Data'!$N$12:$U$12, 0)), 0)</f>
        <v>0</v>
      </c>
      <c r="BA112" s="4" cm="1">
        <f t="array" aca="1" ref="BA112" ca="1">IFERROR(INDEX('Build Scenarios'!$D$1:$O$510, MATCH(1, ('Build Scenarios'!$C$1:$C$510= $C112) * ('Build Scenarios'!$B$1:$B$510 = $AU112), 0), MATCH(BA$12, 'Build Scenarios'!$D$5:$O$5, 0))
* INDEX('Cost Data'!$N$1:$U$500, MATCH(1, ('Cost Data'!$B$1:$B$500 = $AU112) * ('Cost Data'!$C$1:$C$500 = $AV112), 0), MATCH($C112, 'Cost Data'!$N$12:$U$12, 0)), 0)</f>
        <v>0</v>
      </c>
      <c r="BB112" s="4" cm="1">
        <f t="array" aca="1" ref="BB112" ca="1">IFERROR(INDEX('Build Scenarios'!$D$1:$O$510, MATCH(1, ('Build Scenarios'!$C$1:$C$510= $C112) * ('Build Scenarios'!$B$1:$B$510 = $AU112), 0), MATCH(BB$12, 'Build Scenarios'!$D$5:$O$5, 0))
* INDEX('Cost Data'!$N$1:$U$500, MATCH(1, ('Cost Data'!$B$1:$B$500 = $AU112) * ('Cost Data'!$C$1:$C$500 = $AV112), 0), MATCH($C112, 'Cost Data'!$N$12:$U$12, 0)), 0)</f>
        <v>0</v>
      </c>
      <c r="BC112" s="4" cm="1">
        <f t="array" aca="1" ref="BC112" ca="1">IFERROR(INDEX('Build Scenarios'!$D$1:$O$510, MATCH(1, ('Build Scenarios'!$C$1:$C$510= $C112) * ('Build Scenarios'!$B$1:$B$510 = $AU112), 0), MATCH(BC$12, 'Build Scenarios'!$D$5:$O$5, 0))
* INDEX('Cost Data'!$N$1:$U$500, MATCH(1, ('Cost Data'!$B$1:$B$500 = $AU112) * ('Cost Data'!$C$1:$C$500 = $AV112), 0), MATCH($C112, 'Cost Data'!$N$12:$U$12, 0)), 0)</f>
        <v>0</v>
      </c>
      <c r="BD112" s="4" cm="1">
        <f t="array" aca="1" ref="BD112" ca="1">IFERROR(INDEX('Build Scenarios'!$D$1:$O$510, MATCH(1, ('Build Scenarios'!$C$1:$C$510= $C112) * ('Build Scenarios'!$B$1:$B$510 = $AU112), 0), MATCH(BD$12, 'Build Scenarios'!$D$5:$O$5, 0))
* INDEX('Cost Data'!$N$1:$U$500, MATCH(1, ('Cost Data'!$B$1:$B$500 = $AU112) * ('Cost Data'!$C$1:$C$500 = $AV112), 0), MATCH($C112, 'Cost Data'!$N$12:$U$12, 0)), 0)</f>
        <v>0</v>
      </c>
      <c r="BE112" s="4" cm="1">
        <f t="array" aca="1" ref="BE112" ca="1">IFERROR(INDEX('Build Scenarios'!$D$1:$O$510, MATCH(1, ('Build Scenarios'!$C$1:$C$510= $C112) * ('Build Scenarios'!$B$1:$B$510 = $AU112), 0), MATCH(BE$12, 'Build Scenarios'!$D$5:$O$5, 0))
* INDEX('Cost Data'!$N$1:$U$500, MATCH(1, ('Cost Data'!$B$1:$B$500 = $AU112) * ('Cost Data'!$C$1:$C$500 = $AV112), 0), MATCH($C112, 'Cost Data'!$N$12:$U$12, 0)), 0)</f>
        <v>0</v>
      </c>
      <c r="BF112" s="4" cm="1">
        <f t="array" aca="1" ref="BF112" ca="1">IFERROR(INDEX('Build Scenarios'!$D$1:$O$510, MATCH(1, ('Build Scenarios'!$C$1:$C$510= $C112) * ('Build Scenarios'!$B$1:$B$510 = $AU112), 0), MATCH(BF$12, 'Build Scenarios'!$D$5:$O$5, 0))
* INDEX('Cost Data'!$N$1:$U$500, MATCH(1, ('Cost Data'!$B$1:$B$500 = $AU112) * ('Cost Data'!$C$1:$C$500 = $AV112), 0), MATCH($C112, 'Cost Data'!$N$12:$U$12, 0)), 0)</f>
        <v>0</v>
      </c>
      <c r="BG112" s="4" cm="1">
        <f t="array" aca="1" ref="BG112" ca="1">IFERROR(INDEX('Build Scenarios'!$D$1:$O$510, MATCH(1, ('Build Scenarios'!$C$1:$C$510= $C112) * ('Build Scenarios'!$B$1:$B$510 = $AU112), 0), MATCH(BG$12, 'Build Scenarios'!$D$5:$O$5, 0))
* INDEX('Cost Data'!$N$1:$U$500, MATCH(1, ('Cost Data'!$B$1:$B$500 = $AU112) * ('Cost Data'!$C$1:$C$500 = $AV112), 0), MATCH($C112, 'Cost Data'!$N$12:$U$12, 0)), 0)</f>
        <v>0</v>
      </c>
      <c r="BH112" s="4" cm="1">
        <f t="array" aca="1" ref="BH112" ca="1">IFERROR(INDEX('Build Scenarios'!$D$1:$O$510, MATCH(1, ('Build Scenarios'!$C$1:$C$510= $C112) * ('Build Scenarios'!$B$1:$B$510 = $AU112), 0), MATCH(BH$12, 'Build Scenarios'!$D$5:$O$5, 0))
* INDEX('Cost Data'!$N$1:$U$500, MATCH(1, ('Cost Data'!$B$1:$B$500 = $AU112) * ('Cost Data'!$C$1:$C$500 = $AV112), 0), MATCH($C112, 'Cost Data'!$N$12:$U$12, 0)), 0)</f>
        <v>0</v>
      </c>
      <c r="BJ112" s="11" t="str">
        <f t="shared" si="58"/>
        <v>Cape Mendocino</v>
      </c>
      <c r="BK112" s="11" cm="1">
        <f t="array" aca="1" ref="BK112" ca="1">INDEX('Cost Scenario Settings'!$D$32:$L$101, MATCH(1, ('Cost Scenario Settings'!$C$32:$C$101 = $B112) * ('Cost Scenario Settings'!$B$32:$B$101 = BJ112), 0), MATCH($C112, 'Cost Scenario Settings'!$D$31:$L$31, 0))</f>
        <v>0</v>
      </c>
      <c r="BL112" s="4" cm="1">
        <f t="array" aca="1" ref="BL112" ca="1">IFERROR(INDEX('Build Scenarios'!$D$1:$O$510, MATCH(1, ('Build Scenarios'!$C$1:$C$510= $C112) * ('Build Scenarios'!$B$1:$B$510 = $BJ112), 0), MATCH(BL$12, 'Build Scenarios'!$D$5:$O$5, 0))
* INDEX('Cost Data'!$N$1:$U$500, MATCH(1, ('Cost Data'!$B$1:$B$500 = $BJ112) * ('Cost Data'!$C$1:$C$500 = $BK112), 0), MATCH($C112, 'Cost Data'!$N$12:$U$12, 0)), 0)</f>
        <v>0</v>
      </c>
      <c r="BM112" s="4" cm="1">
        <f t="array" aca="1" ref="BM112" ca="1">IFERROR(INDEX('Build Scenarios'!$D$1:$O$510, MATCH(1, ('Build Scenarios'!$C$1:$C$510= $C112) * ('Build Scenarios'!$B$1:$B$510 = $BJ112), 0), MATCH(BM$12, 'Build Scenarios'!$D$5:$O$5, 0))
* INDEX('Cost Data'!$N$1:$U$500, MATCH(1, ('Cost Data'!$B$1:$B$500 = $BJ112) * ('Cost Data'!$C$1:$C$500 = $BK112), 0), MATCH($C112, 'Cost Data'!$N$12:$U$12, 0)), 0)</f>
        <v>0</v>
      </c>
      <c r="BN112" s="4" cm="1">
        <f t="array" aca="1" ref="BN112" ca="1">IFERROR(INDEX('Build Scenarios'!$D$1:$O$510, MATCH(1, ('Build Scenarios'!$C$1:$C$510= $C112) * ('Build Scenarios'!$B$1:$B$510 = $BJ112), 0), MATCH(BN$12, 'Build Scenarios'!$D$5:$O$5, 0))
* INDEX('Cost Data'!$N$1:$U$500, MATCH(1, ('Cost Data'!$B$1:$B$500 = $BJ112) * ('Cost Data'!$C$1:$C$500 = $BK112), 0), MATCH($C112, 'Cost Data'!$N$12:$U$12, 0)), 0)</f>
        <v>0</v>
      </c>
      <c r="BO112" s="4" cm="1">
        <f t="array" aca="1" ref="BO112" ca="1">IFERROR(INDEX('Build Scenarios'!$D$1:$O$510, MATCH(1, ('Build Scenarios'!$C$1:$C$510= $C112) * ('Build Scenarios'!$B$1:$B$510 = $BJ112), 0), MATCH(BO$12, 'Build Scenarios'!$D$5:$O$5, 0))
* INDEX('Cost Data'!$N$1:$U$500, MATCH(1, ('Cost Data'!$B$1:$B$500 = $BJ112) * ('Cost Data'!$C$1:$C$500 = $BK112), 0), MATCH($C112, 'Cost Data'!$N$12:$U$12, 0)), 0)</f>
        <v>0</v>
      </c>
      <c r="BP112" s="4" cm="1">
        <f t="array" aca="1" ref="BP112" ca="1">IFERROR(INDEX('Build Scenarios'!$D$1:$O$510, MATCH(1, ('Build Scenarios'!$C$1:$C$510= $C112) * ('Build Scenarios'!$B$1:$B$510 = $BJ112), 0), MATCH(BP$12, 'Build Scenarios'!$D$5:$O$5, 0))
* INDEX('Cost Data'!$N$1:$U$500, MATCH(1, ('Cost Data'!$B$1:$B$500 = $BJ112) * ('Cost Data'!$C$1:$C$500 = $BK112), 0), MATCH($C112, 'Cost Data'!$N$12:$U$12, 0)), 0)</f>
        <v>0</v>
      </c>
      <c r="BQ112" s="4" cm="1">
        <f t="array" aca="1" ref="BQ112" ca="1">IFERROR(INDEX('Build Scenarios'!$D$1:$O$510, MATCH(1, ('Build Scenarios'!$C$1:$C$510= $C112) * ('Build Scenarios'!$B$1:$B$510 = $BJ112), 0), MATCH(BQ$12, 'Build Scenarios'!$D$5:$O$5, 0))
* INDEX('Cost Data'!$N$1:$U$500, MATCH(1, ('Cost Data'!$B$1:$B$500 = $BJ112) * ('Cost Data'!$C$1:$C$500 = $BK112), 0), MATCH($C112, 'Cost Data'!$N$12:$U$12, 0)), 0)</f>
        <v>0</v>
      </c>
      <c r="BR112" s="4" cm="1">
        <f t="array" aca="1" ref="BR112" ca="1">IFERROR(INDEX('Build Scenarios'!$D$1:$O$510, MATCH(1, ('Build Scenarios'!$C$1:$C$510= $C112) * ('Build Scenarios'!$B$1:$B$510 = $BJ112), 0), MATCH(BR$12, 'Build Scenarios'!$D$5:$O$5, 0))
* INDEX('Cost Data'!$N$1:$U$500, MATCH(1, ('Cost Data'!$B$1:$B$500 = $BJ112) * ('Cost Data'!$C$1:$C$500 = $BK112), 0), MATCH($C112, 'Cost Data'!$N$12:$U$12, 0)), 0)</f>
        <v>0</v>
      </c>
      <c r="BS112" s="4" cm="1">
        <f t="array" aca="1" ref="BS112" ca="1">IFERROR(INDEX('Build Scenarios'!$D$1:$O$510, MATCH(1, ('Build Scenarios'!$C$1:$C$510= $C112) * ('Build Scenarios'!$B$1:$B$510 = $BJ112), 0), MATCH(BS$12, 'Build Scenarios'!$D$5:$O$5, 0))
* INDEX('Cost Data'!$N$1:$U$500, MATCH(1, ('Cost Data'!$B$1:$B$500 = $BJ112) * ('Cost Data'!$C$1:$C$500 = $BK112), 0), MATCH($C112, 'Cost Data'!$N$12:$U$12, 0)), 0)</f>
        <v>0</v>
      </c>
      <c r="BT112" s="4" cm="1">
        <f t="array" aca="1" ref="BT112" ca="1">IFERROR(INDEX('Build Scenarios'!$D$1:$O$510, MATCH(1, ('Build Scenarios'!$C$1:$C$510= $C112) * ('Build Scenarios'!$B$1:$B$510 = $BJ112), 0), MATCH(BT$12, 'Build Scenarios'!$D$5:$O$5, 0))
* INDEX('Cost Data'!$N$1:$U$500, MATCH(1, ('Cost Data'!$B$1:$B$500 = $BJ112) * ('Cost Data'!$C$1:$C$500 = $BK112), 0), MATCH($C112, 'Cost Data'!$N$12:$U$12, 0)), 0)</f>
        <v>0</v>
      </c>
      <c r="BU112" s="4" cm="1">
        <f t="array" aca="1" ref="BU112" ca="1">IFERROR(INDEX('Build Scenarios'!$D$1:$O$510, MATCH(1, ('Build Scenarios'!$C$1:$C$510= $C112) * ('Build Scenarios'!$B$1:$B$510 = $BJ112), 0), MATCH(BU$12, 'Build Scenarios'!$D$5:$O$5, 0))
* INDEX('Cost Data'!$N$1:$U$500, MATCH(1, ('Cost Data'!$B$1:$B$500 = $BJ112) * ('Cost Data'!$C$1:$C$500 = $BK112), 0), MATCH($C112, 'Cost Data'!$N$12:$U$12, 0)), 0)</f>
        <v>0</v>
      </c>
      <c r="BV112" s="4" cm="1">
        <f t="array" aca="1" ref="BV112" ca="1">IFERROR(INDEX('Build Scenarios'!$D$1:$O$510, MATCH(1, ('Build Scenarios'!$C$1:$C$510= $C112) * ('Build Scenarios'!$B$1:$B$510 = $BJ112), 0), MATCH(BV$12, 'Build Scenarios'!$D$5:$O$5, 0))
* INDEX('Cost Data'!$N$1:$U$500, MATCH(1, ('Cost Data'!$B$1:$B$500 = $BJ112) * ('Cost Data'!$C$1:$C$500 = $BK112), 0), MATCH($C112, 'Cost Data'!$N$12:$U$12, 0)), 0)</f>
        <v>0</v>
      </c>
      <c r="BW112" s="4" cm="1">
        <f t="array" aca="1" ref="BW112" ca="1">IFERROR(INDEX('Build Scenarios'!$D$1:$O$510, MATCH(1, ('Build Scenarios'!$C$1:$C$510= $C112) * ('Build Scenarios'!$B$1:$B$510 = $BJ112), 0), MATCH(BW$12, 'Build Scenarios'!$D$5:$O$5, 0))
* INDEX('Cost Data'!$N$1:$U$500, MATCH(1, ('Cost Data'!$B$1:$B$500 = $BJ112) * ('Cost Data'!$C$1:$C$500 = $BK112), 0), MATCH($C112, 'Cost Data'!$N$12:$U$12, 0)), 0)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AF236-849E-4DA9-B752-CE323A6117BB}">
  <sheetPr>
    <tabColor theme="0" tint="-0.249977111117893"/>
  </sheetPr>
  <dimension ref="B2:BW112"/>
  <sheetViews>
    <sheetView showGridLines="0" workbookViewId="0">
      <selection activeCell="BW106" sqref="BW106"/>
    </sheetView>
  </sheetViews>
  <sheetFormatPr defaultColWidth="9" defaultRowHeight="12" outlineLevelCol="1" x14ac:dyDescent="0.2"/>
  <cols>
    <col min="2" max="2" width="12.85546875" hidden="1" customWidth="1" outlineLevel="1"/>
    <col min="3" max="3" width="14.85546875" customWidth="1" collapsed="1"/>
    <col min="17" max="17" width="10" style="11" hidden="1" customWidth="1" outlineLevel="1"/>
    <col min="18" max="18" width="14.42578125" style="11" hidden="1" customWidth="1" outlineLevel="1"/>
    <col min="19" max="19" width="9" collapsed="1"/>
    <col min="32" max="32" width="13" hidden="1" customWidth="1" outlineLevel="1"/>
    <col min="33" max="33" width="14.42578125" style="11" hidden="1" customWidth="1" outlineLevel="1"/>
    <col min="34" max="34" width="9" collapsed="1"/>
    <col min="47" max="47" width="9.140625" hidden="1" customWidth="1" outlineLevel="1"/>
    <col min="48" max="48" width="14.42578125" style="11" hidden="1" customWidth="1" outlineLevel="1"/>
    <col min="49" max="49" width="9" collapsed="1"/>
    <col min="62" max="62" width="15.42578125" hidden="1" customWidth="1" outlineLevel="1"/>
    <col min="63" max="63" width="14.42578125" style="11" hidden="1" customWidth="1" outlineLevel="1"/>
    <col min="64" max="64" width="9" collapsed="1"/>
  </cols>
  <sheetData>
    <row r="2" spans="2:75" ht="17.25" thickBot="1" x14ac:dyDescent="0.25">
      <c r="B2" s="11"/>
      <c r="C2" s="9" t="s">
        <v>225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2:75" x14ac:dyDescent="0.2">
      <c r="B3" s="11"/>
    </row>
    <row r="4" spans="2:75" ht="12.75" x14ac:dyDescent="0.2">
      <c r="B4" s="11"/>
      <c r="C4" s="2" t="s">
        <v>226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2:75" x14ac:dyDescent="0.2">
      <c r="B5" s="11"/>
      <c r="C5" s="7"/>
      <c r="D5" s="15">
        <v>2024</v>
      </c>
      <c r="E5" s="15">
        <v>2025</v>
      </c>
      <c r="F5" s="15">
        <v>2026</v>
      </c>
      <c r="G5" s="15">
        <v>2028</v>
      </c>
      <c r="H5" s="15">
        <v>2030</v>
      </c>
      <c r="I5" s="15">
        <v>2032</v>
      </c>
      <c r="J5" s="15">
        <v>2033</v>
      </c>
      <c r="K5" s="15">
        <v>2034</v>
      </c>
      <c r="L5" s="15">
        <v>2035</v>
      </c>
      <c r="M5" s="15">
        <v>2039</v>
      </c>
      <c r="N5" s="15">
        <v>2040</v>
      </c>
      <c r="O5" s="15">
        <v>2045</v>
      </c>
    </row>
    <row r="6" spans="2:75" x14ac:dyDescent="0.2">
      <c r="B6" s="11"/>
      <c r="C6" s="8" t="s">
        <v>227</v>
      </c>
      <c r="D6" s="14">
        <f>'Cost Data'!Y$6</f>
        <v>0.90702947845804904</v>
      </c>
      <c r="E6" s="14">
        <f>'Cost Data'!Z$6</f>
        <v>0.86383759853147601</v>
      </c>
      <c r="F6" s="14">
        <f>'Cost Data'!AA$6</f>
        <v>1.2144655580261099</v>
      </c>
      <c r="G6" s="14">
        <f>'Cost Data'!AB$6</f>
        <v>1.49331914493591</v>
      </c>
      <c r="H6" s="14">
        <f>'Cost Data'!AC$6</f>
        <v>1.3544844852026401</v>
      </c>
      <c r="I6" s="14">
        <f>'Cost Data'!AD$6</f>
        <v>0.93621771164965695</v>
      </c>
      <c r="J6" s="14">
        <f>'Cost Data'!AE$6</f>
        <v>0.58467928908643696</v>
      </c>
      <c r="K6" s="14">
        <f>'Cost Data'!AF$6</f>
        <v>0.55683741817755905</v>
      </c>
      <c r="L6" s="14">
        <f>'Cost Data'!AG$6</f>
        <v>1.26415874493526</v>
      </c>
      <c r="M6" s="14">
        <f>'Cost Data'!AH$6</f>
        <v>1.14665586639877</v>
      </c>
      <c r="N6" s="14">
        <f>'Cost Data'!AI$6</f>
        <v>1.1701884302783001</v>
      </c>
      <c r="O6" s="14">
        <f>'Cost Data'!AJ$6</f>
        <v>4.1025970000000003</v>
      </c>
    </row>
    <row r="8" spans="2:75" ht="17.25" thickBot="1" x14ac:dyDescent="0.25">
      <c r="C8" s="9" t="s">
        <v>251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S8" s="50" t="s">
        <v>238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H8" s="50" t="s">
        <v>239</v>
      </c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W8" s="50" t="s">
        <v>240</v>
      </c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L8" s="50" t="s">
        <v>241</v>
      </c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</row>
    <row r="10" spans="2:75" s="11" customFormat="1" x14ac:dyDescent="0.2">
      <c r="B10" s="11" t="s">
        <v>242</v>
      </c>
      <c r="C10" s="11" t="s">
        <v>243</v>
      </c>
      <c r="D10" s="11" t="str">
        <f>'Cost Scenario Settings'!$N$19</f>
        <v>Conservative</v>
      </c>
      <c r="Q10" s="11" t="s">
        <v>244</v>
      </c>
      <c r="R10" s="11" t="s">
        <v>234</v>
      </c>
      <c r="S10" s="11" t="s">
        <v>245</v>
      </c>
      <c r="T10" s="11" t="s">
        <v>238</v>
      </c>
      <c r="AF10" s="11" t="s">
        <v>244</v>
      </c>
      <c r="AG10" s="11" t="s">
        <v>234</v>
      </c>
      <c r="AH10" s="11" t="s">
        <v>245</v>
      </c>
      <c r="AI10" s="11" t="s">
        <v>239</v>
      </c>
      <c r="AU10" s="11" t="s">
        <v>244</v>
      </c>
      <c r="AV10" s="11" t="s">
        <v>234</v>
      </c>
      <c r="AW10" s="11" t="s">
        <v>245</v>
      </c>
      <c r="AX10" s="11" t="s">
        <v>240</v>
      </c>
      <c r="BJ10" s="11" t="s">
        <v>244</v>
      </c>
      <c r="BK10" s="11" t="s">
        <v>234</v>
      </c>
      <c r="BL10" s="11" t="s">
        <v>245</v>
      </c>
      <c r="BM10" s="11" t="s">
        <v>241</v>
      </c>
    </row>
    <row r="11" spans="2:75" ht="12.75" x14ac:dyDescent="0.2">
      <c r="B11" s="11"/>
      <c r="C11" s="2" t="s">
        <v>252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S11" s="2" t="s">
        <v>253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F11" s="11"/>
      <c r="AH11" s="2" t="s">
        <v>254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U11" s="11"/>
      <c r="AW11" s="2" t="s">
        <v>255</v>
      </c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J11" s="11"/>
      <c r="BL11" s="2" t="s">
        <v>256</v>
      </c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</row>
    <row r="12" spans="2:75" x14ac:dyDescent="0.2">
      <c r="B12" s="11"/>
      <c r="C12" s="1" t="s">
        <v>234</v>
      </c>
      <c r="D12" s="1">
        <v>2024</v>
      </c>
      <c r="E12" s="1">
        <v>2025</v>
      </c>
      <c r="F12" s="1">
        <v>2026</v>
      </c>
      <c r="G12" s="1">
        <v>2028</v>
      </c>
      <c r="H12" s="1">
        <v>2030</v>
      </c>
      <c r="I12" s="1">
        <v>2032</v>
      </c>
      <c r="J12" s="1">
        <v>2033</v>
      </c>
      <c r="K12" s="1">
        <v>2034</v>
      </c>
      <c r="L12" s="1">
        <v>2035</v>
      </c>
      <c r="M12" s="1">
        <v>2039</v>
      </c>
      <c r="N12" s="1">
        <v>2040</v>
      </c>
      <c r="O12" s="1">
        <v>2045</v>
      </c>
      <c r="S12" s="1">
        <v>2024</v>
      </c>
      <c r="T12" s="1">
        <v>2025</v>
      </c>
      <c r="U12" s="1">
        <v>2026</v>
      </c>
      <c r="V12" s="1">
        <v>2028</v>
      </c>
      <c r="W12" s="1">
        <v>2030</v>
      </c>
      <c r="X12" s="1">
        <v>2032</v>
      </c>
      <c r="Y12" s="1">
        <v>2033</v>
      </c>
      <c r="Z12" s="1">
        <v>2034</v>
      </c>
      <c r="AA12" s="1">
        <v>2035</v>
      </c>
      <c r="AB12" s="1">
        <v>2039</v>
      </c>
      <c r="AC12" s="1">
        <v>2040</v>
      </c>
      <c r="AD12" s="1">
        <v>2045</v>
      </c>
      <c r="AF12" s="11"/>
      <c r="AH12" s="1">
        <v>2024</v>
      </c>
      <c r="AI12" s="1">
        <v>2025</v>
      </c>
      <c r="AJ12" s="1">
        <v>2026</v>
      </c>
      <c r="AK12" s="1">
        <v>2028</v>
      </c>
      <c r="AL12" s="1">
        <v>2030</v>
      </c>
      <c r="AM12" s="1">
        <v>2032</v>
      </c>
      <c r="AN12" s="1">
        <v>2033</v>
      </c>
      <c r="AO12" s="1">
        <v>2034</v>
      </c>
      <c r="AP12" s="1">
        <v>2035</v>
      </c>
      <c r="AQ12" s="1">
        <v>2039</v>
      </c>
      <c r="AR12" s="1">
        <v>2040</v>
      </c>
      <c r="AS12" s="1">
        <v>2045</v>
      </c>
      <c r="AU12" s="11"/>
      <c r="AW12" s="1">
        <v>2024</v>
      </c>
      <c r="AX12" s="1">
        <v>2025</v>
      </c>
      <c r="AY12" s="1">
        <v>2026</v>
      </c>
      <c r="AZ12" s="1">
        <v>2028</v>
      </c>
      <c r="BA12" s="1">
        <v>2030</v>
      </c>
      <c r="BB12" s="1">
        <v>2032</v>
      </c>
      <c r="BC12" s="1">
        <v>2033</v>
      </c>
      <c r="BD12" s="1">
        <v>2034</v>
      </c>
      <c r="BE12" s="1">
        <v>2035</v>
      </c>
      <c r="BF12" s="1">
        <v>2039</v>
      </c>
      <c r="BG12" s="1">
        <v>2040</v>
      </c>
      <c r="BH12" s="1">
        <v>2045</v>
      </c>
      <c r="BJ12" s="11"/>
      <c r="BL12" s="1">
        <v>2024</v>
      </c>
      <c r="BM12" s="1">
        <v>2025</v>
      </c>
      <c r="BN12" s="1">
        <v>2026</v>
      </c>
      <c r="BO12" s="1">
        <v>2028</v>
      </c>
      <c r="BP12" s="1">
        <v>2030</v>
      </c>
      <c r="BQ12" s="1">
        <v>2032</v>
      </c>
      <c r="BR12" s="1">
        <v>2033</v>
      </c>
      <c r="BS12" s="1">
        <v>2034</v>
      </c>
      <c r="BT12" s="1">
        <v>2035</v>
      </c>
      <c r="BU12" s="1">
        <v>2039</v>
      </c>
      <c r="BV12" s="1">
        <v>2040</v>
      </c>
      <c r="BW12" s="1">
        <v>2045</v>
      </c>
    </row>
    <row r="13" spans="2:75" x14ac:dyDescent="0.2">
      <c r="B13" s="11" t="str">
        <f>D10</f>
        <v>Conservative</v>
      </c>
      <c r="C13" s="3" t="s">
        <v>236</v>
      </c>
      <c r="D13" s="4">
        <f t="shared" ref="D13:D21" si="0">S13+AH13+AW13+BL13</f>
        <v>0</v>
      </c>
      <c r="E13" s="4">
        <f t="shared" ref="E13:E21" si="1">T13+AI13+AX13+BM13</f>
        <v>0</v>
      </c>
      <c r="F13" s="4">
        <f t="shared" ref="F13:F21" si="2">U13+AJ13+AY13+BN13</f>
        <v>0</v>
      </c>
      <c r="G13" s="4">
        <f t="shared" ref="G13:G21" si="3">V13+AK13+AZ13+BO13</f>
        <v>0</v>
      </c>
      <c r="H13" s="4">
        <f t="shared" ref="H13:H21" si="4">W13+AL13+BA13+BP13</f>
        <v>0</v>
      </c>
      <c r="I13" s="4">
        <f t="shared" ref="I13:I21" si="5">X13+AM13+BB13+BQ13</f>
        <v>0</v>
      </c>
      <c r="J13" s="4">
        <f t="shared" ref="J13:J21" si="6">Y13+AN13+BC13+BR13</f>
        <v>0</v>
      </c>
      <c r="K13" s="4">
        <f t="shared" ref="K13:K21" si="7">Z13+AO13+BD13+BS13</f>
        <v>0</v>
      </c>
      <c r="L13" s="4">
        <f t="shared" ref="L13:L21" si="8">AA13+AP13+BE13+BT13</f>
        <v>0</v>
      </c>
      <c r="M13" s="4">
        <f t="shared" ref="M13:M21" si="9">AB13+AQ13+BF13+BU13</f>
        <v>0</v>
      </c>
      <c r="N13" s="4">
        <f t="shared" ref="N13:N21" si="10">AC13+AR13+BG13+BV13</f>
        <v>0</v>
      </c>
      <c r="O13" s="4">
        <f t="shared" ref="O13:O21" si="11">AD13+AS13+BH13+BW13</f>
        <v>0</v>
      </c>
      <c r="Q13" s="11" t="str">
        <f>T10</f>
        <v>Morro Bay</v>
      </c>
      <c r="R13" s="11" cm="1">
        <f t="array" ref="R13">INDEX('Cost Scenario Settings'!$O$32:$W$101, MATCH(1, ('Cost Scenario Settings'!$N$32:$N$101 = $B13) * ('Cost Scenario Settings'!$B$32:$B$101 = Q13), 0), MATCH($C13, 'Cost Scenario Settings'!$O$31:$W$31, 0))</f>
        <v>0</v>
      </c>
      <c r="S13" s="4" cm="1">
        <f t="array" ref="S13">IFERROR(
INDEX('Cost Data'!$Y$1:$AJ$500, MATCH(1, ('Cost Data'!$W$1:$W$500 = $Q13) * ('Cost Data'!$X$1:$X$500 = $R13), 0), MATCH(S$12, 'Cost Data'!$Y$12:$AJ$12, 0))
* (INDEX('Build Scenarios'!$D$1:$O$510, MATCH(1, ('Build Scenarios'!$B$1:$B$510 = $Q13) * ('Build Scenarios'!$C$1:$C$510 = $C13), 0), MATCH(S$12, 'Build Scenarios'!$D$5:$O$5, 0))
- INDEX('Build Scenarios'!$D$1:$O$510, MATCH(1, ('Build Scenarios'!$B$1:$B$510 = $Q13) * ('Build Scenarios'!$C$1:$C$510 = $C13), 0), MATCH(R$12, 'Build Scenarios'!$D$5:$O$5, 0)))
+R13,
0)</f>
        <v>0</v>
      </c>
      <c r="T13" s="4" cm="1">
        <f t="array" ref="T13">IFERROR(
INDEX('Cost Data'!$Y$1:$AJ$500, MATCH(1, ('Cost Data'!$W$1:$W$500 = $Q13) * ('Cost Data'!$X$1:$X$500 = $R13), 0), MATCH(T$12, 'Cost Data'!$Y$12:$AJ$12, 0))
* (INDEX('Build Scenarios'!$D$1:$O$510, MATCH(1, ('Build Scenarios'!$B$1:$B$510 = $Q13) * ('Build Scenarios'!$C$1:$C$510 = $C13), 0), MATCH(T$12, 'Build Scenarios'!$D$5:$O$5, 0))
- INDEX('Build Scenarios'!$D$1:$O$510, MATCH(1, ('Build Scenarios'!$B$1:$B$510 = $Q13) * ('Build Scenarios'!$C$1:$C$510 = $C13), 0), MATCH(S$12, 'Build Scenarios'!$D$5:$O$5, 0)))
+S13,
0)</f>
        <v>0</v>
      </c>
      <c r="U13" s="4" cm="1">
        <f t="array" ref="U13">IFERROR(
INDEX('Cost Data'!$Y$1:$AJ$500, MATCH(1, ('Cost Data'!$W$1:$W$500 = $Q13) * ('Cost Data'!$X$1:$X$500 = $R13), 0), MATCH(U$12, 'Cost Data'!$Y$12:$AJ$12, 0))
* (INDEX('Build Scenarios'!$D$1:$O$510, MATCH(1, ('Build Scenarios'!$B$1:$B$510 = $Q13) * ('Build Scenarios'!$C$1:$C$510 = $C13), 0), MATCH(U$12, 'Build Scenarios'!$D$5:$O$5, 0))
- INDEX('Build Scenarios'!$D$1:$O$510, MATCH(1, ('Build Scenarios'!$B$1:$B$510 = $Q13) * ('Build Scenarios'!$C$1:$C$510 = $C13), 0), MATCH(T$12, 'Build Scenarios'!$D$5:$O$5, 0)))
+T13,
0)</f>
        <v>0</v>
      </c>
      <c r="V13" s="4" cm="1">
        <f t="array" ref="V13">IFERROR(
INDEX('Cost Data'!$Y$1:$AJ$500, MATCH(1, ('Cost Data'!$W$1:$W$500 = $Q13) * ('Cost Data'!$X$1:$X$500 = $R13), 0), MATCH(V$12, 'Cost Data'!$Y$12:$AJ$12, 0))
* (INDEX('Build Scenarios'!$D$1:$O$510, MATCH(1, ('Build Scenarios'!$B$1:$B$510 = $Q13) * ('Build Scenarios'!$C$1:$C$510 = $C13), 0), MATCH(V$12, 'Build Scenarios'!$D$5:$O$5, 0))
- INDEX('Build Scenarios'!$D$1:$O$510, MATCH(1, ('Build Scenarios'!$B$1:$B$510 = $Q13) * ('Build Scenarios'!$C$1:$C$510 = $C13), 0), MATCH(U$12, 'Build Scenarios'!$D$5:$O$5, 0)))
+U13,
0)</f>
        <v>0</v>
      </c>
      <c r="W13" s="4" cm="1">
        <f t="array" ref="W13">IFERROR(
INDEX('Cost Data'!$Y$1:$AJ$500, MATCH(1, ('Cost Data'!$W$1:$W$500 = $Q13) * ('Cost Data'!$X$1:$X$500 = $R13), 0), MATCH(W$12, 'Cost Data'!$Y$12:$AJ$12, 0))
* (INDEX('Build Scenarios'!$D$1:$O$510, MATCH(1, ('Build Scenarios'!$B$1:$B$510 = $Q13) * ('Build Scenarios'!$C$1:$C$510 = $C13), 0), MATCH(W$12, 'Build Scenarios'!$D$5:$O$5, 0))
- INDEX('Build Scenarios'!$D$1:$O$510, MATCH(1, ('Build Scenarios'!$B$1:$B$510 = $Q13) * ('Build Scenarios'!$C$1:$C$510 = $C13), 0), MATCH(V$12, 'Build Scenarios'!$D$5:$O$5, 0)))
+V13,
0)</f>
        <v>0</v>
      </c>
      <c r="X13" s="4" cm="1">
        <f t="array" ref="X13">IFERROR(
INDEX('Cost Data'!$Y$1:$AJ$500, MATCH(1, ('Cost Data'!$W$1:$W$500 = $Q13) * ('Cost Data'!$X$1:$X$500 = $R13), 0), MATCH(X$12, 'Cost Data'!$Y$12:$AJ$12, 0))
* (INDEX('Build Scenarios'!$D$1:$O$510, MATCH(1, ('Build Scenarios'!$B$1:$B$510 = $Q13) * ('Build Scenarios'!$C$1:$C$510 = $C13), 0), MATCH(X$12, 'Build Scenarios'!$D$5:$O$5, 0))
- INDEX('Build Scenarios'!$D$1:$O$510, MATCH(1, ('Build Scenarios'!$B$1:$B$510 = $Q13) * ('Build Scenarios'!$C$1:$C$510 = $C13), 0), MATCH(W$12, 'Build Scenarios'!$D$5:$O$5, 0)))
+W13,
0)</f>
        <v>0</v>
      </c>
      <c r="Y13" s="4" cm="1">
        <f t="array" ref="Y13">IFERROR(
INDEX('Cost Data'!$Y$1:$AJ$500, MATCH(1, ('Cost Data'!$W$1:$W$500 = $Q13) * ('Cost Data'!$X$1:$X$500 = $R13), 0), MATCH(Y$12, 'Cost Data'!$Y$12:$AJ$12, 0))
* (INDEX('Build Scenarios'!$D$1:$O$510, MATCH(1, ('Build Scenarios'!$B$1:$B$510 = $Q13) * ('Build Scenarios'!$C$1:$C$510 = $C13), 0), MATCH(Y$12, 'Build Scenarios'!$D$5:$O$5, 0))
- INDEX('Build Scenarios'!$D$1:$O$510, MATCH(1, ('Build Scenarios'!$B$1:$B$510 = $Q13) * ('Build Scenarios'!$C$1:$C$510 = $C13), 0), MATCH(X$12, 'Build Scenarios'!$D$5:$O$5, 0)))
+X13,
0)</f>
        <v>0</v>
      </c>
      <c r="Z13" s="4" cm="1">
        <f t="array" ref="Z13">IFERROR(
INDEX('Cost Data'!$Y$1:$AJ$500, MATCH(1, ('Cost Data'!$W$1:$W$500 = $Q13) * ('Cost Data'!$X$1:$X$500 = $R13), 0), MATCH(Z$12, 'Cost Data'!$Y$12:$AJ$12, 0))
* (INDEX('Build Scenarios'!$D$1:$O$510, MATCH(1, ('Build Scenarios'!$B$1:$B$510 = $Q13) * ('Build Scenarios'!$C$1:$C$510 = $C13), 0), MATCH(Z$12, 'Build Scenarios'!$D$5:$O$5, 0))
- INDEX('Build Scenarios'!$D$1:$O$510, MATCH(1, ('Build Scenarios'!$B$1:$B$510 = $Q13) * ('Build Scenarios'!$C$1:$C$510 = $C13), 0), MATCH(Y$12, 'Build Scenarios'!$D$5:$O$5, 0)))
+Y13,
0)</f>
        <v>0</v>
      </c>
      <c r="AA13" s="4" cm="1">
        <f t="array" ref="AA13">IFERROR(
INDEX('Cost Data'!$Y$1:$AJ$500, MATCH(1, ('Cost Data'!$W$1:$W$500 = $Q13) * ('Cost Data'!$X$1:$X$500 = $R13), 0), MATCH(AA$12, 'Cost Data'!$Y$12:$AJ$12, 0))
* (INDEX('Build Scenarios'!$D$1:$O$510, MATCH(1, ('Build Scenarios'!$B$1:$B$510 = $Q13) * ('Build Scenarios'!$C$1:$C$510 = $C13), 0), MATCH(AA$12, 'Build Scenarios'!$D$5:$O$5, 0))
- INDEX('Build Scenarios'!$D$1:$O$510, MATCH(1, ('Build Scenarios'!$B$1:$B$510 = $Q13) * ('Build Scenarios'!$C$1:$C$510 = $C13), 0), MATCH(Z$12, 'Build Scenarios'!$D$5:$O$5, 0)))
+Z13,
0)</f>
        <v>0</v>
      </c>
      <c r="AB13" s="4" cm="1">
        <f t="array" ref="AB13">IFERROR(
INDEX('Cost Data'!$Y$1:$AJ$500, MATCH(1, ('Cost Data'!$W$1:$W$500 = $Q13) * ('Cost Data'!$X$1:$X$500 = $R13), 0), MATCH(AB$12, 'Cost Data'!$Y$12:$AJ$12, 0))
* (INDEX('Build Scenarios'!$D$1:$O$510, MATCH(1, ('Build Scenarios'!$B$1:$B$510 = $Q13) * ('Build Scenarios'!$C$1:$C$510 = $C13), 0), MATCH(AB$12, 'Build Scenarios'!$D$5:$O$5, 0))
- INDEX('Build Scenarios'!$D$1:$O$510, MATCH(1, ('Build Scenarios'!$B$1:$B$510 = $Q13) * ('Build Scenarios'!$C$1:$C$510 = $C13), 0), MATCH(AA$12, 'Build Scenarios'!$D$5:$O$5, 0)))
+AA13,
0)</f>
        <v>0</v>
      </c>
      <c r="AC13" s="4" cm="1">
        <f t="array" ref="AC13">IFERROR(
INDEX('Cost Data'!$Y$1:$AJ$500, MATCH(1, ('Cost Data'!$W$1:$W$500 = $Q13) * ('Cost Data'!$X$1:$X$500 = $R13), 0), MATCH(AC$12, 'Cost Data'!$Y$12:$AJ$12, 0))
* (INDEX('Build Scenarios'!$D$1:$O$510, MATCH(1, ('Build Scenarios'!$B$1:$B$510 = $Q13) * ('Build Scenarios'!$C$1:$C$510 = $C13), 0), MATCH(AC$12, 'Build Scenarios'!$D$5:$O$5, 0))
- INDEX('Build Scenarios'!$D$1:$O$510, MATCH(1, ('Build Scenarios'!$B$1:$B$510 = $Q13) * ('Build Scenarios'!$C$1:$C$510 = $C13), 0), MATCH(AB$12, 'Build Scenarios'!$D$5:$O$5, 0)))
+AB13,
0)</f>
        <v>0</v>
      </c>
      <c r="AD13" s="4" cm="1">
        <f t="array" ref="AD13">IFERROR(
INDEX('Cost Data'!$Y$1:$AJ$500, MATCH(1, ('Cost Data'!$W$1:$W$500 = $Q13) * ('Cost Data'!$X$1:$X$500 = $R13), 0), MATCH(AD$12, 'Cost Data'!$Y$12:$AJ$12, 0))
* (INDEX('Build Scenarios'!$D$1:$O$510, MATCH(1, ('Build Scenarios'!$B$1:$B$510 = $Q13) * ('Build Scenarios'!$C$1:$C$510 = $C13), 0), MATCH(AD$12, 'Build Scenarios'!$D$5:$O$5, 0))
- INDEX('Build Scenarios'!$D$1:$O$510, MATCH(1, ('Build Scenarios'!$B$1:$B$510 = $Q13) * ('Build Scenarios'!$C$1:$C$510 = $C13), 0), MATCH(AC$12, 'Build Scenarios'!$D$5:$O$5, 0)))
+AC13,
0)</f>
        <v>0</v>
      </c>
      <c r="AF13" s="11" t="str">
        <f>AI10</f>
        <v>Humboldt Bay</v>
      </c>
      <c r="AG13" s="11" cm="1">
        <f t="array" ref="AG13">INDEX('Cost Scenario Settings'!$O$32:$W$101, MATCH(1, ('Cost Scenario Settings'!$N$32:$N$101 = $B13) * ('Cost Scenario Settings'!$B$32:$B$101 = AF13), 0), MATCH($C13, 'Cost Scenario Settings'!$O$31:$W$31, 0))</f>
        <v>0</v>
      </c>
      <c r="AH13" s="4" cm="1">
        <f t="array" ref="AH13">IFERROR(
INDEX('Cost Data'!$Y$1:$AJ$500, MATCH(1, ('Cost Data'!$W$1:$W$500 = $AF13) * ('Cost Data'!$X$1:$X$500 = $AG13), 0), MATCH(AH$12, 'Cost Data'!$Y$12:$AJ$12, 0))
* (INDEX('Build Scenarios'!$D$1:$O$510, MATCH(1, ('Build Scenarios'!$B$1:$B$510 = $AF13) * ('Build Scenarios'!$C$1:$C$510 = $C13), 0), MATCH(AH$12, 'Build Scenarios'!$D$5:$O$5, 0))
- INDEX('Build Scenarios'!$D$1:$O$510, MATCH(1, ('Build Scenarios'!$B$1:$B$510 = $AF13) * ('Build Scenarios'!$C$1:$C$510 = $C13), 0), MATCH(AG$12, 'Build Scenarios'!$D$5:$O$5, 0)))
+AG13,
0)</f>
        <v>0</v>
      </c>
      <c r="AI13" s="4" cm="1">
        <f t="array" ref="AI13">IFERROR(
INDEX('Cost Data'!$Y$1:$AJ$500, MATCH(1, ('Cost Data'!$W$1:$W$500 = $AF13) * ('Cost Data'!$X$1:$X$500 = $AG13), 0), MATCH(AI$12, 'Cost Data'!$Y$12:$AJ$12, 0))
* (INDEX('Build Scenarios'!$D$1:$O$510, MATCH(1, ('Build Scenarios'!$B$1:$B$510 = $AF13) * ('Build Scenarios'!$C$1:$C$510 = $C13), 0), MATCH(AI$12, 'Build Scenarios'!$D$5:$O$5, 0))
- INDEX('Build Scenarios'!$D$1:$O$510, MATCH(1, ('Build Scenarios'!$B$1:$B$510 = $AF13) * ('Build Scenarios'!$C$1:$C$510 = $C13), 0), MATCH(AH$12, 'Build Scenarios'!$D$5:$O$5, 0)))
+AH13,
0)</f>
        <v>0</v>
      </c>
      <c r="AJ13" s="4" cm="1">
        <f t="array" ref="AJ13">IFERROR(
INDEX('Cost Data'!$Y$1:$AJ$500, MATCH(1, ('Cost Data'!$W$1:$W$500 = $AF13) * ('Cost Data'!$X$1:$X$500 = $AG13), 0), MATCH(AJ$12, 'Cost Data'!$Y$12:$AJ$12, 0))
* (INDEX('Build Scenarios'!$D$1:$O$510, MATCH(1, ('Build Scenarios'!$B$1:$B$510 = $AF13) * ('Build Scenarios'!$C$1:$C$510 = $C13), 0), MATCH(AJ$12, 'Build Scenarios'!$D$5:$O$5, 0))
- INDEX('Build Scenarios'!$D$1:$O$510, MATCH(1, ('Build Scenarios'!$B$1:$B$510 = $AF13) * ('Build Scenarios'!$C$1:$C$510 = $C13), 0), MATCH(AI$12, 'Build Scenarios'!$D$5:$O$5, 0)))
+AI13,
0)</f>
        <v>0</v>
      </c>
      <c r="AK13" s="4" cm="1">
        <f t="array" ref="AK13">IFERROR(
INDEX('Cost Data'!$Y$1:$AJ$500, MATCH(1, ('Cost Data'!$W$1:$W$500 = $AF13) * ('Cost Data'!$X$1:$X$500 = $AG13), 0), MATCH(AK$12, 'Cost Data'!$Y$12:$AJ$12, 0))
* (INDEX('Build Scenarios'!$D$1:$O$510, MATCH(1, ('Build Scenarios'!$B$1:$B$510 = $AF13) * ('Build Scenarios'!$C$1:$C$510 = $C13), 0), MATCH(AK$12, 'Build Scenarios'!$D$5:$O$5, 0))
- INDEX('Build Scenarios'!$D$1:$O$510, MATCH(1, ('Build Scenarios'!$B$1:$B$510 = $AF13) * ('Build Scenarios'!$C$1:$C$510 = $C13), 0), MATCH(AJ$12, 'Build Scenarios'!$D$5:$O$5, 0)))
+AJ13,
0)</f>
        <v>0</v>
      </c>
      <c r="AL13" s="4" cm="1">
        <f t="array" ref="AL13">IFERROR(
INDEX('Cost Data'!$Y$1:$AJ$500, MATCH(1, ('Cost Data'!$W$1:$W$500 = $AF13) * ('Cost Data'!$X$1:$X$500 = $AG13), 0), MATCH(AL$12, 'Cost Data'!$Y$12:$AJ$12, 0))
* (INDEX('Build Scenarios'!$D$1:$O$510, MATCH(1, ('Build Scenarios'!$B$1:$B$510 = $AF13) * ('Build Scenarios'!$C$1:$C$510 = $C13), 0), MATCH(AL$12, 'Build Scenarios'!$D$5:$O$5, 0))
- INDEX('Build Scenarios'!$D$1:$O$510, MATCH(1, ('Build Scenarios'!$B$1:$B$510 = $AF13) * ('Build Scenarios'!$C$1:$C$510 = $C13), 0), MATCH(AK$12, 'Build Scenarios'!$D$5:$O$5, 0)))
+AK13,
0)</f>
        <v>0</v>
      </c>
      <c r="AM13" s="4" cm="1">
        <f t="array" ref="AM13">IFERROR(
INDEX('Cost Data'!$Y$1:$AJ$500, MATCH(1, ('Cost Data'!$W$1:$W$500 = $AF13) * ('Cost Data'!$X$1:$X$500 = $AG13), 0), MATCH(AM$12, 'Cost Data'!$Y$12:$AJ$12, 0))
* (INDEX('Build Scenarios'!$D$1:$O$510, MATCH(1, ('Build Scenarios'!$B$1:$B$510 = $AF13) * ('Build Scenarios'!$C$1:$C$510 = $C13), 0), MATCH(AM$12, 'Build Scenarios'!$D$5:$O$5, 0))
- INDEX('Build Scenarios'!$D$1:$O$510, MATCH(1, ('Build Scenarios'!$B$1:$B$510 = $AF13) * ('Build Scenarios'!$C$1:$C$510 = $C13), 0), MATCH(AL$12, 'Build Scenarios'!$D$5:$O$5, 0)))
+AL13,
0)</f>
        <v>0</v>
      </c>
      <c r="AN13" s="4" cm="1">
        <f t="array" ref="AN13">IFERROR(
INDEX('Cost Data'!$Y$1:$AJ$500, MATCH(1, ('Cost Data'!$W$1:$W$500 = $AF13) * ('Cost Data'!$X$1:$X$500 = $AG13), 0), MATCH(AN$12, 'Cost Data'!$Y$12:$AJ$12, 0))
* (INDEX('Build Scenarios'!$D$1:$O$510, MATCH(1, ('Build Scenarios'!$B$1:$B$510 = $AF13) * ('Build Scenarios'!$C$1:$C$510 = $C13), 0), MATCH(AN$12, 'Build Scenarios'!$D$5:$O$5, 0))
- INDEX('Build Scenarios'!$D$1:$O$510, MATCH(1, ('Build Scenarios'!$B$1:$B$510 = $AF13) * ('Build Scenarios'!$C$1:$C$510 = $C13), 0), MATCH(AM$12, 'Build Scenarios'!$D$5:$O$5, 0)))
+AM13,
0)</f>
        <v>0</v>
      </c>
      <c r="AO13" s="4" cm="1">
        <f t="array" ref="AO13">IFERROR(
INDEX('Cost Data'!$Y$1:$AJ$500, MATCH(1, ('Cost Data'!$W$1:$W$500 = $AF13) * ('Cost Data'!$X$1:$X$500 = $AG13), 0), MATCH(AO$12, 'Cost Data'!$Y$12:$AJ$12, 0))
* (INDEX('Build Scenarios'!$D$1:$O$510, MATCH(1, ('Build Scenarios'!$B$1:$B$510 = $AF13) * ('Build Scenarios'!$C$1:$C$510 = $C13), 0), MATCH(AO$12, 'Build Scenarios'!$D$5:$O$5, 0))
- INDEX('Build Scenarios'!$D$1:$O$510, MATCH(1, ('Build Scenarios'!$B$1:$B$510 = $AF13) * ('Build Scenarios'!$C$1:$C$510 = $C13), 0), MATCH(AN$12, 'Build Scenarios'!$D$5:$O$5, 0)))
+AN13,
0)</f>
        <v>0</v>
      </c>
      <c r="AP13" s="4" cm="1">
        <f t="array" ref="AP13">IFERROR(
INDEX('Cost Data'!$Y$1:$AJ$500, MATCH(1, ('Cost Data'!$W$1:$W$500 = $AF13) * ('Cost Data'!$X$1:$X$500 = $AG13), 0), MATCH(AP$12, 'Cost Data'!$Y$12:$AJ$12, 0))
* (INDEX('Build Scenarios'!$D$1:$O$510, MATCH(1, ('Build Scenarios'!$B$1:$B$510 = $AF13) * ('Build Scenarios'!$C$1:$C$510 = $C13), 0), MATCH(AP$12, 'Build Scenarios'!$D$5:$O$5, 0))
- INDEX('Build Scenarios'!$D$1:$O$510, MATCH(1, ('Build Scenarios'!$B$1:$B$510 = $AF13) * ('Build Scenarios'!$C$1:$C$510 = $C13), 0), MATCH(AO$12, 'Build Scenarios'!$D$5:$O$5, 0)))
+AO13,
0)</f>
        <v>0</v>
      </c>
      <c r="AQ13" s="4" cm="1">
        <f t="array" ref="AQ13">IFERROR(
INDEX('Cost Data'!$Y$1:$AJ$500, MATCH(1, ('Cost Data'!$W$1:$W$500 = $AF13) * ('Cost Data'!$X$1:$X$500 = $AG13), 0), MATCH(AQ$12, 'Cost Data'!$Y$12:$AJ$12, 0))
* (INDEX('Build Scenarios'!$D$1:$O$510, MATCH(1, ('Build Scenarios'!$B$1:$B$510 = $AF13) * ('Build Scenarios'!$C$1:$C$510 = $C13), 0), MATCH(AQ$12, 'Build Scenarios'!$D$5:$O$5, 0))
- INDEX('Build Scenarios'!$D$1:$O$510, MATCH(1, ('Build Scenarios'!$B$1:$B$510 = $AF13) * ('Build Scenarios'!$C$1:$C$510 = $C13), 0), MATCH(AP$12, 'Build Scenarios'!$D$5:$O$5, 0)))
+AP13,
0)</f>
        <v>0</v>
      </c>
      <c r="AR13" s="4" cm="1">
        <f t="array" ref="AR13">IFERROR(
INDEX('Cost Data'!$Y$1:$AJ$500, MATCH(1, ('Cost Data'!$W$1:$W$500 = $AF13) * ('Cost Data'!$X$1:$X$500 = $AG13), 0), MATCH(AR$12, 'Cost Data'!$Y$12:$AJ$12, 0))
* (INDEX('Build Scenarios'!$D$1:$O$510, MATCH(1, ('Build Scenarios'!$B$1:$B$510 = $AF13) * ('Build Scenarios'!$C$1:$C$510 = $C13), 0), MATCH(AR$12, 'Build Scenarios'!$D$5:$O$5, 0))
- INDEX('Build Scenarios'!$D$1:$O$510, MATCH(1, ('Build Scenarios'!$B$1:$B$510 = $AF13) * ('Build Scenarios'!$C$1:$C$510 = $C13), 0), MATCH(AQ$12, 'Build Scenarios'!$D$5:$O$5, 0)))
+AQ13,
0)</f>
        <v>0</v>
      </c>
      <c r="AS13" s="4" cm="1">
        <f t="array" ref="AS13">IFERROR(
INDEX('Cost Data'!$Y$1:$AJ$500, MATCH(1, ('Cost Data'!$W$1:$W$500 = $AF13) * ('Cost Data'!$X$1:$X$500 = $AG13), 0), MATCH(AS$12, 'Cost Data'!$Y$12:$AJ$12, 0))
* (INDEX('Build Scenarios'!$D$1:$O$510, MATCH(1, ('Build Scenarios'!$B$1:$B$510 = $AF13) * ('Build Scenarios'!$C$1:$C$510 = $C13), 0), MATCH(AS$12, 'Build Scenarios'!$D$5:$O$5, 0))
- INDEX('Build Scenarios'!$D$1:$O$510, MATCH(1, ('Build Scenarios'!$B$1:$B$510 = $AF13) * ('Build Scenarios'!$C$1:$C$510 = $C13), 0), MATCH(AR$12, 'Build Scenarios'!$D$5:$O$5, 0)))
+AR13,
0)</f>
        <v>0</v>
      </c>
      <c r="AU13" s="11" t="str">
        <f>AX10</f>
        <v>Del Norte</v>
      </c>
      <c r="AV13" s="11" cm="1">
        <f t="array" ref="AV13">INDEX('Cost Scenario Settings'!$O$32:$W$101, MATCH(1, ('Cost Scenario Settings'!$N$32:$N$101 = $B13) * ('Cost Scenario Settings'!$B$32:$B$101 = AU13), 0), MATCH($C13, 'Cost Scenario Settings'!$O$31:$W$31, 0))</f>
        <v>0</v>
      </c>
      <c r="AW13" s="4" cm="1">
        <f t="array" ref="AW13">IFERROR(
INDEX('Cost Data'!$Y$1:$AJ$500, MATCH(1, ('Cost Data'!$W$1:$W$500 = $AU13) * ('Cost Data'!$X$1:$X$500 = $AV13), 0), MATCH(AW$12, 'Cost Data'!$Y$12:$AJ$12, 0))
* (INDEX('Build Scenarios'!$D$1:$O$510, MATCH(1, ('Build Scenarios'!$B$1:$B$510 = $AU13) * ('Build Scenarios'!$C$1:$C$510 = $C13), 0), MATCH(AW$12, 'Build Scenarios'!$D$5:$O$5, 0))
- INDEX('Build Scenarios'!$D$1:$O$510, MATCH(1, ('Build Scenarios'!$B$1:$B$510 = $AU13) * ('Build Scenarios'!$C$1:$C$510 = $C13), 0), MATCH(AV$12, 'Build Scenarios'!$D$5:$O$5, 0)))
+AV13,
0)</f>
        <v>0</v>
      </c>
      <c r="AX13" s="4" cm="1">
        <f t="array" ref="AX13">IFERROR(
INDEX('Cost Data'!$Y$1:$AJ$500, MATCH(1, ('Cost Data'!$W$1:$W$500 = $AU13) * ('Cost Data'!$X$1:$X$500 = $AV13), 0), MATCH(AX$12, 'Cost Data'!$Y$12:$AJ$12, 0))
* (INDEX('Build Scenarios'!$D$1:$O$510, MATCH(1, ('Build Scenarios'!$B$1:$B$510 = $AU13) * ('Build Scenarios'!$C$1:$C$510 = $C13), 0), MATCH(AX$12, 'Build Scenarios'!$D$5:$O$5, 0))
- INDEX('Build Scenarios'!$D$1:$O$510, MATCH(1, ('Build Scenarios'!$B$1:$B$510 = $AU13) * ('Build Scenarios'!$C$1:$C$510 = $C13), 0), MATCH(AW$12, 'Build Scenarios'!$D$5:$O$5, 0)))
+AW13,
0)</f>
        <v>0</v>
      </c>
      <c r="AY13" s="4" cm="1">
        <f t="array" ref="AY13">IFERROR(
INDEX('Cost Data'!$Y$1:$AJ$500, MATCH(1, ('Cost Data'!$W$1:$W$500 = $AU13) * ('Cost Data'!$X$1:$X$500 = $AV13), 0), MATCH(AY$12, 'Cost Data'!$Y$12:$AJ$12, 0))
* (INDEX('Build Scenarios'!$D$1:$O$510, MATCH(1, ('Build Scenarios'!$B$1:$B$510 = $AU13) * ('Build Scenarios'!$C$1:$C$510 = $C13), 0), MATCH(AY$12, 'Build Scenarios'!$D$5:$O$5, 0))
- INDEX('Build Scenarios'!$D$1:$O$510, MATCH(1, ('Build Scenarios'!$B$1:$B$510 = $AU13) * ('Build Scenarios'!$C$1:$C$510 = $C13), 0), MATCH(AX$12, 'Build Scenarios'!$D$5:$O$5, 0)))
+AX13,
0)</f>
        <v>0</v>
      </c>
      <c r="AZ13" s="4" cm="1">
        <f t="array" ref="AZ13">IFERROR(
INDEX('Cost Data'!$Y$1:$AJ$500, MATCH(1, ('Cost Data'!$W$1:$W$500 = $AU13) * ('Cost Data'!$X$1:$X$500 = $AV13), 0), MATCH(AZ$12, 'Cost Data'!$Y$12:$AJ$12, 0))
* (INDEX('Build Scenarios'!$D$1:$O$510, MATCH(1, ('Build Scenarios'!$B$1:$B$510 = $AU13) * ('Build Scenarios'!$C$1:$C$510 = $C13), 0), MATCH(AZ$12, 'Build Scenarios'!$D$5:$O$5, 0))
- INDEX('Build Scenarios'!$D$1:$O$510, MATCH(1, ('Build Scenarios'!$B$1:$B$510 = $AU13) * ('Build Scenarios'!$C$1:$C$510 = $C13), 0), MATCH(AY$12, 'Build Scenarios'!$D$5:$O$5, 0)))
+AY13,
0)</f>
        <v>0</v>
      </c>
      <c r="BA13" s="4" cm="1">
        <f t="array" ref="BA13">IFERROR(
INDEX('Cost Data'!$Y$1:$AJ$500, MATCH(1, ('Cost Data'!$W$1:$W$500 = $AU13) * ('Cost Data'!$X$1:$X$500 = $AV13), 0), MATCH(BA$12, 'Cost Data'!$Y$12:$AJ$12, 0))
* (INDEX('Build Scenarios'!$D$1:$O$510, MATCH(1, ('Build Scenarios'!$B$1:$B$510 = $AU13) * ('Build Scenarios'!$C$1:$C$510 = $C13), 0), MATCH(BA$12, 'Build Scenarios'!$D$5:$O$5, 0))
- INDEX('Build Scenarios'!$D$1:$O$510, MATCH(1, ('Build Scenarios'!$B$1:$B$510 = $AU13) * ('Build Scenarios'!$C$1:$C$510 = $C13), 0), MATCH(AZ$12, 'Build Scenarios'!$D$5:$O$5, 0)))
+AZ13,
0)</f>
        <v>0</v>
      </c>
      <c r="BB13" s="4" cm="1">
        <f t="array" ref="BB13">IFERROR(
INDEX('Cost Data'!$Y$1:$AJ$500, MATCH(1, ('Cost Data'!$W$1:$W$500 = $AU13) * ('Cost Data'!$X$1:$X$500 = $AV13), 0), MATCH(BB$12, 'Cost Data'!$Y$12:$AJ$12, 0))
* (INDEX('Build Scenarios'!$D$1:$O$510, MATCH(1, ('Build Scenarios'!$B$1:$B$510 = $AU13) * ('Build Scenarios'!$C$1:$C$510 = $C13), 0), MATCH(BB$12, 'Build Scenarios'!$D$5:$O$5, 0))
- INDEX('Build Scenarios'!$D$1:$O$510, MATCH(1, ('Build Scenarios'!$B$1:$B$510 = $AU13) * ('Build Scenarios'!$C$1:$C$510 = $C13), 0), MATCH(BA$12, 'Build Scenarios'!$D$5:$O$5, 0)))
+BA13,
0)</f>
        <v>0</v>
      </c>
      <c r="BC13" s="4" cm="1">
        <f t="array" ref="BC13">IFERROR(
INDEX('Cost Data'!$Y$1:$AJ$500, MATCH(1, ('Cost Data'!$W$1:$W$500 = $AU13) * ('Cost Data'!$X$1:$X$500 = $AV13), 0), MATCH(BC$12, 'Cost Data'!$Y$12:$AJ$12, 0))
* (INDEX('Build Scenarios'!$D$1:$O$510, MATCH(1, ('Build Scenarios'!$B$1:$B$510 = $AU13) * ('Build Scenarios'!$C$1:$C$510 = $C13), 0), MATCH(BC$12, 'Build Scenarios'!$D$5:$O$5, 0))
- INDEX('Build Scenarios'!$D$1:$O$510, MATCH(1, ('Build Scenarios'!$B$1:$B$510 = $AU13) * ('Build Scenarios'!$C$1:$C$510 = $C13), 0), MATCH(BB$12, 'Build Scenarios'!$D$5:$O$5, 0)))
+BB13,
0)</f>
        <v>0</v>
      </c>
      <c r="BD13" s="4" cm="1">
        <f t="array" ref="BD13">IFERROR(
INDEX('Cost Data'!$Y$1:$AJ$500, MATCH(1, ('Cost Data'!$W$1:$W$500 = $AU13) * ('Cost Data'!$X$1:$X$500 = $AV13), 0), MATCH(BD$12, 'Cost Data'!$Y$12:$AJ$12, 0))
* (INDEX('Build Scenarios'!$D$1:$O$510, MATCH(1, ('Build Scenarios'!$B$1:$B$510 = $AU13) * ('Build Scenarios'!$C$1:$C$510 = $C13), 0), MATCH(BD$12, 'Build Scenarios'!$D$5:$O$5, 0))
- INDEX('Build Scenarios'!$D$1:$O$510, MATCH(1, ('Build Scenarios'!$B$1:$B$510 = $AU13) * ('Build Scenarios'!$C$1:$C$510 = $C13), 0), MATCH(BC$12, 'Build Scenarios'!$D$5:$O$5, 0)))
+BC13,
0)</f>
        <v>0</v>
      </c>
      <c r="BE13" s="4" cm="1">
        <f t="array" ref="BE13">IFERROR(
INDEX('Cost Data'!$Y$1:$AJ$500, MATCH(1, ('Cost Data'!$W$1:$W$500 = $AU13) * ('Cost Data'!$X$1:$X$500 = $AV13), 0), MATCH(BE$12, 'Cost Data'!$Y$12:$AJ$12, 0))
* (INDEX('Build Scenarios'!$D$1:$O$510, MATCH(1, ('Build Scenarios'!$B$1:$B$510 = $AU13) * ('Build Scenarios'!$C$1:$C$510 = $C13), 0), MATCH(BE$12, 'Build Scenarios'!$D$5:$O$5, 0))
- INDEX('Build Scenarios'!$D$1:$O$510, MATCH(1, ('Build Scenarios'!$B$1:$B$510 = $AU13) * ('Build Scenarios'!$C$1:$C$510 = $C13), 0), MATCH(BD$12, 'Build Scenarios'!$D$5:$O$5, 0)))
+BD13,
0)</f>
        <v>0</v>
      </c>
      <c r="BF13" s="4" cm="1">
        <f t="array" ref="BF13">IFERROR(
INDEX('Cost Data'!$Y$1:$AJ$500, MATCH(1, ('Cost Data'!$W$1:$W$500 = $AU13) * ('Cost Data'!$X$1:$X$500 = $AV13), 0), MATCH(BF$12, 'Cost Data'!$Y$12:$AJ$12, 0))
* (INDEX('Build Scenarios'!$D$1:$O$510, MATCH(1, ('Build Scenarios'!$B$1:$B$510 = $AU13) * ('Build Scenarios'!$C$1:$C$510 = $C13), 0), MATCH(BF$12, 'Build Scenarios'!$D$5:$O$5, 0))
- INDEX('Build Scenarios'!$D$1:$O$510, MATCH(1, ('Build Scenarios'!$B$1:$B$510 = $AU13) * ('Build Scenarios'!$C$1:$C$510 = $C13), 0), MATCH(BE$12, 'Build Scenarios'!$D$5:$O$5, 0)))
+BE13,
0)</f>
        <v>0</v>
      </c>
      <c r="BG13" s="4" cm="1">
        <f t="array" ref="BG13">IFERROR(
INDEX('Cost Data'!$Y$1:$AJ$500, MATCH(1, ('Cost Data'!$W$1:$W$500 = $AU13) * ('Cost Data'!$X$1:$X$500 = $AV13), 0), MATCH(BG$12, 'Cost Data'!$Y$12:$AJ$12, 0))
* (INDEX('Build Scenarios'!$D$1:$O$510, MATCH(1, ('Build Scenarios'!$B$1:$B$510 = $AU13) * ('Build Scenarios'!$C$1:$C$510 = $C13), 0), MATCH(BG$12, 'Build Scenarios'!$D$5:$O$5, 0))
- INDEX('Build Scenarios'!$D$1:$O$510, MATCH(1, ('Build Scenarios'!$B$1:$B$510 = $AU13) * ('Build Scenarios'!$C$1:$C$510 = $C13), 0), MATCH(BF$12, 'Build Scenarios'!$D$5:$O$5, 0)))
+BF13,
0)</f>
        <v>0</v>
      </c>
      <c r="BH13" s="4" cm="1">
        <f t="array" ref="BH13">IFERROR(
INDEX('Cost Data'!$Y$1:$AJ$500, MATCH(1, ('Cost Data'!$W$1:$W$500 = $AU13) * ('Cost Data'!$X$1:$X$500 = $AV13), 0), MATCH(BH$12, 'Cost Data'!$Y$12:$AJ$12, 0))
* (INDEX('Build Scenarios'!$D$1:$O$510, MATCH(1, ('Build Scenarios'!$B$1:$B$510 = $AU13) * ('Build Scenarios'!$C$1:$C$510 = $C13), 0), MATCH(BH$12, 'Build Scenarios'!$D$5:$O$5, 0))
- INDEX('Build Scenarios'!$D$1:$O$510, MATCH(1, ('Build Scenarios'!$B$1:$B$510 = $AU13) * ('Build Scenarios'!$C$1:$C$510 = $C13), 0), MATCH(BG$12, 'Build Scenarios'!$D$5:$O$5, 0)))
+BG13,
0)</f>
        <v>0</v>
      </c>
      <c r="BJ13" s="11" t="str">
        <f>BM10</f>
        <v>Cape Mendocino</v>
      </c>
      <c r="BK13" s="11" cm="1">
        <f t="array" ref="BK13">INDEX('Cost Scenario Settings'!$O$32:$W$101, MATCH(1, ('Cost Scenario Settings'!$N$32:$N$101 = $B13) * ('Cost Scenario Settings'!$B$32:$B$101 = BJ13), 0), MATCH($C13, 'Cost Scenario Settings'!$O$31:$W$31, 0))</f>
        <v>0</v>
      </c>
      <c r="BL13" s="4" cm="1">
        <f t="array" ref="BL13">IFERROR(
INDEX('Cost Data'!$Y$1:$AJ$500, MATCH(1, ('Cost Data'!$W$1:$W$500 = $BJ13) * ('Cost Data'!$X$1:$X$500 = $BK13), 0), MATCH(BL$12, 'Cost Data'!$Y$12:$AJ$12, 0))
* (INDEX('Build Scenarios'!$D$1:$O$510, MATCH(1, ('Build Scenarios'!$B$1:$B$510 = $BJ13) * ('Build Scenarios'!$C$1:$C$510 = $C13), 0), MATCH(BL$12, 'Build Scenarios'!$D$5:$O$5, 0))
- INDEX('Build Scenarios'!$D$1:$O$510, MATCH(1, ('Build Scenarios'!$B$1:$B$510 = $BJ13) * ('Build Scenarios'!$C$1:$C$510 = $C13), 0), MATCH(BK$12, 'Build Scenarios'!$D$5:$O$5, 0)))
+BK13,
0)</f>
        <v>0</v>
      </c>
      <c r="BM13" s="4" cm="1">
        <f t="array" ref="BM13">IFERROR(
INDEX('Cost Data'!$Y$1:$AJ$500, MATCH(1, ('Cost Data'!$W$1:$W$500 = $BJ13) * ('Cost Data'!$X$1:$X$500 = $BK13), 0), MATCH(BM$12, 'Cost Data'!$Y$12:$AJ$12, 0))
* (INDEX('Build Scenarios'!$D$1:$O$510, MATCH(1, ('Build Scenarios'!$B$1:$B$510 = $BJ13) * ('Build Scenarios'!$C$1:$C$510 = $C13), 0), MATCH(BM$12, 'Build Scenarios'!$D$5:$O$5, 0))
- INDEX('Build Scenarios'!$D$1:$O$510, MATCH(1, ('Build Scenarios'!$B$1:$B$510 = $BJ13) * ('Build Scenarios'!$C$1:$C$510 = $C13), 0), MATCH(BL$12, 'Build Scenarios'!$D$5:$O$5, 0)))
+BL13,
0)</f>
        <v>0</v>
      </c>
      <c r="BN13" s="4" cm="1">
        <f t="array" ref="BN13">IFERROR(
INDEX('Cost Data'!$Y$1:$AJ$500, MATCH(1, ('Cost Data'!$W$1:$W$500 = $BJ13) * ('Cost Data'!$X$1:$X$500 = $BK13), 0), MATCH(BN$12, 'Cost Data'!$Y$12:$AJ$12, 0))
* (INDEX('Build Scenarios'!$D$1:$O$510, MATCH(1, ('Build Scenarios'!$B$1:$B$510 = $BJ13) * ('Build Scenarios'!$C$1:$C$510 = $C13), 0), MATCH(BN$12, 'Build Scenarios'!$D$5:$O$5, 0))
- INDEX('Build Scenarios'!$D$1:$O$510, MATCH(1, ('Build Scenarios'!$B$1:$B$510 = $BJ13) * ('Build Scenarios'!$C$1:$C$510 = $C13), 0), MATCH(BM$12, 'Build Scenarios'!$D$5:$O$5, 0)))
+BM13,
0)</f>
        <v>0</v>
      </c>
      <c r="BO13" s="4" cm="1">
        <f t="array" ref="BO13">IFERROR(
INDEX('Cost Data'!$Y$1:$AJ$500, MATCH(1, ('Cost Data'!$W$1:$W$500 = $BJ13) * ('Cost Data'!$X$1:$X$500 = $BK13), 0), MATCH(BO$12, 'Cost Data'!$Y$12:$AJ$12, 0))
* (INDEX('Build Scenarios'!$D$1:$O$510, MATCH(1, ('Build Scenarios'!$B$1:$B$510 = $BJ13) * ('Build Scenarios'!$C$1:$C$510 = $C13), 0), MATCH(BO$12, 'Build Scenarios'!$D$5:$O$5, 0))
- INDEX('Build Scenarios'!$D$1:$O$510, MATCH(1, ('Build Scenarios'!$B$1:$B$510 = $BJ13) * ('Build Scenarios'!$C$1:$C$510 = $C13), 0), MATCH(BN$12, 'Build Scenarios'!$D$5:$O$5, 0)))
+BN13,
0)</f>
        <v>0</v>
      </c>
      <c r="BP13" s="4" cm="1">
        <f t="array" ref="BP13">IFERROR(
INDEX('Cost Data'!$Y$1:$AJ$500, MATCH(1, ('Cost Data'!$W$1:$W$500 = $BJ13) * ('Cost Data'!$X$1:$X$500 = $BK13), 0), MATCH(BP$12, 'Cost Data'!$Y$12:$AJ$12, 0))
* (INDEX('Build Scenarios'!$D$1:$O$510, MATCH(1, ('Build Scenarios'!$B$1:$B$510 = $BJ13) * ('Build Scenarios'!$C$1:$C$510 = $C13), 0), MATCH(BP$12, 'Build Scenarios'!$D$5:$O$5, 0))
- INDEX('Build Scenarios'!$D$1:$O$510, MATCH(1, ('Build Scenarios'!$B$1:$B$510 = $BJ13) * ('Build Scenarios'!$C$1:$C$510 = $C13), 0), MATCH(BO$12, 'Build Scenarios'!$D$5:$O$5, 0)))
+BO13,
0)</f>
        <v>0</v>
      </c>
      <c r="BQ13" s="4" cm="1">
        <f t="array" ref="BQ13">IFERROR(
INDEX('Cost Data'!$Y$1:$AJ$500, MATCH(1, ('Cost Data'!$W$1:$W$500 = $BJ13) * ('Cost Data'!$X$1:$X$500 = $BK13), 0), MATCH(BQ$12, 'Cost Data'!$Y$12:$AJ$12, 0))
* (INDEX('Build Scenarios'!$D$1:$O$510, MATCH(1, ('Build Scenarios'!$B$1:$B$510 = $BJ13) * ('Build Scenarios'!$C$1:$C$510 = $C13), 0), MATCH(BQ$12, 'Build Scenarios'!$D$5:$O$5, 0))
- INDEX('Build Scenarios'!$D$1:$O$510, MATCH(1, ('Build Scenarios'!$B$1:$B$510 = $BJ13) * ('Build Scenarios'!$C$1:$C$510 = $C13), 0), MATCH(BP$12, 'Build Scenarios'!$D$5:$O$5, 0)))
+BP13,
0)</f>
        <v>0</v>
      </c>
      <c r="BR13" s="4" cm="1">
        <f t="array" ref="BR13">IFERROR(
INDEX('Cost Data'!$Y$1:$AJ$500, MATCH(1, ('Cost Data'!$W$1:$W$500 = $BJ13) * ('Cost Data'!$X$1:$X$500 = $BK13), 0), MATCH(BR$12, 'Cost Data'!$Y$12:$AJ$12, 0))
* (INDEX('Build Scenarios'!$D$1:$O$510, MATCH(1, ('Build Scenarios'!$B$1:$B$510 = $BJ13) * ('Build Scenarios'!$C$1:$C$510 = $C13), 0), MATCH(BR$12, 'Build Scenarios'!$D$5:$O$5, 0))
- INDEX('Build Scenarios'!$D$1:$O$510, MATCH(1, ('Build Scenarios'!$B$1:$B$510 = $BJ13) * ('Build Scenarios'!$C$1:$C$510 = $C13), 0), MATCH(BQ$12, 'Build Scenarios'!$D$5:$O$5, 0)))
+BQ13,
0)</f>
        <v>0</v>
      </c>
      <c r="BS13" s="4" cm="1">
        <f t="array" ref="BS13">IFERROR(
INDEX('Cost Data'!$Y$1:$AJ$500, MATCH(1, ('Cost Data'!$W$1:$W$500 = $BJ13) * ('Cost Data'!$X$1:$X$500 = $BK13), 0), MATCH(BS$12, 'Cost Data'!$Y$12:$AJ$12, 0))
* (INDEX('Build Scenarios'!$D$1:$O$510, MATCH(1, ('Build Scenarios'!$B$1:$B$510 = $BJ13) * ('Build Scenarios'!$C$1:$C$510 = $C13), 0), MATCH(BS$12, 'Build Scenarios'!$D$5:$O$5, 0))
- INDEX('Build Scenarios'!$D$1:$O$510, MATCH(1, ('Build Scenarios'!$B$1:$B$510 = $BJ13) * ('Build Scenarios'!$C$1:$C$510 = $C13), 0), MATCH(BR$12, 'Build Scenarios'!$D$5:$O$5, 0)))
+BR13,
0)</f>
        <v>0</v>
      </c>
      <c r="BT13" s="4" cm="1">
        <f t="array" ref="BT13">IFERROR(
INDEX('Cost Data'!$Y$1:$AJ$500, MATCH(1, ('Cost Data'!$W$1:$W$500 = $BJ13) * ('Cost Data'!$X$1:$X$500 = $BK13), 0), MATCH(BT$12, 'Cost Data'!$Y$12:$AJ$12, 0))
* (INDEX('Build Scenarios'!$D$1:$O$510, MATCH(1, ('Build Scenarios'!$B$1:$B$510 = $BJ13) * ('Build Scenarios'!$C$1:$C$510 = $C13), 0), MATCH(BT$12, 'Build Scenarios'!$D$5:$O$5, 0))
- INDEX('Build Scenarios'!$D$1:$O$510, MATCH(1, ('Build Scenarios'!$B$1:$B$510 = $BJ13) * ('Build Scenarios'!$C$1:$C$510 = $C13), 0), MATCH(BS$12, 'Build Scenarios'!$D$5:$O$5, 0)))
+BS13,
0)</f>
        <v>0</v>
      </c>
      <c r="BU13" s="4" cm="1">
        <f t="array" ref="BU13">IFERROR(
INDEX('Cost Data'!$Y$1:$AJ$500, MATCH(1, ('Cost Data'!$W$1:$W$500 = $BJ13) * ('Cost Data'!$X$1:$X$500 = $BK13), 0), MATCH(BU$12, 'Cost Data'!$Y$12:$AJ$12, 0))
* (INDEX('Build Scenarios'!$D$1:$O$510, MATCH(1, ('Build Scenarios'!$B$1:$B$510 = $BJ13) * ('Build Scenarios'!$C$1:$C$510 = $C13), 0), MATCH(BU$12, 'Build Scenarios'!$D$5:$O$5, 0))
- INDEX('Build Scenarios'!$D$1:$O$510, MATCH(1, ('Build Scenarios'!$B$1:$B$510 = $BJ13) * ('Build Scenarios'!$C$1:$C$510 = $C13), 0), MATCH(BT$12, 'Build Scenarios'!$D$5:$O$5, 0)))
+BT13,
0)</f>
        <v>0</v>
      </c>
      <c r="BV13" s="4" cm="1">
        <f t="array" ref="BV13">IFERROR(
INDEX('Cost Data'!$Y$1:$AJ$500, MATCH(1, ('Cost Data'!$W$1:$W$500 = $BJ13) * ('Cost Data'!$X$1:$X$500 = $BK13), 0), MATCH(BV$12, 'Cost Data'!$Y$12:$AJ$12, 0))
* (INDEX('Build Scenarios'!$D$1:$O$510, MATCH(1, ('Build Scenarios'!$B$1:$B$510 = $BJ13) * ('Build Scenarios'!$C$1:$C$510 = $C13), 0), MATCH(BV$12, 'Build Scenarios'!$D$5:$O$5, 0))
- INDEX('Build Scenarios'!$D$1:$O$510, MATCH(1, ('Build Scenarios'!$B$1:$B$510 = $BJ13) * ('Build Scenarios'!$C$1:$C$510 = $C13), 0), MATCH(BU$12, 'Build Scenarios'!$D$5:$O$5, 0)))
+BU13,
0)</f>
        <v>0</v>
      </c>
      <c r="BW13" s="4" cm="1">
        <f t="array" ref="BW13">IFERROR(
INDEX('Cost Data'!$Y$1:$AJ$500, MATCH(1, ('Cost Data'!$W$1:$W$500 = $BJ13) * ('Cost Data'!$X$1:$X$500 = $BK13), 0), MATCH(BW$12, 'Cost Data'!$Y$12:$AJ$12, 0))
* (INDEX('Build Scenarios'!$D$1:$O$510, MATCH(1, ('Build Scenarios'!$B$1:$B$510 = $BJ13) * ('Build Scenarios'!$C$1:$C$510 = $C13), 0), MATCH(BW$12, 'Build Scenarios'!$D$5:$O$5, 0))
- INDEX('Build Scenarios'!$D$1:$O$510, MATCH(1, ('Build Scenarios'!$B$1:$B$510 = $BJ13) * ('Build Scenarios'!$C$1:$C$510 = $C13), 0), MATCH(BV$12, 'Build Scenarios'!$D$5:$O$5, 0)))
+BV13,
0)</f>
        <v>0</v>
      </c>
    </row>
    <row r="14" spans="2:75" x14ac:dyDescent="0.2">
      <c r="B14" s="11" t="str">
        <f>B13</f>
        <v>Conservative</v>
      </c>
      <c r="C14" s="8" t="s">
        <v>55</v>
      </c>
      <c r="D14" s="4">
        <f t="shared" si="0"/>
        <v>0</v>
      </c>
      <c r="E14" s="4">
        <f t="shared" si="1"/>
        <v>0</v>
      </c>
      <c r="F14" s="4">
        <f t="shared" si="2"/>
        <v>0</v>
      </c>
      <c r="G14" s="4">
        <f t="shared" si="3"/>
        <v>0</v>
      </c>
      <c r="H14" s="4">
        <f t="shared" si="4"/>
        <v>0</v>
      </c>
      <c r="I14" s="4">
        <f t="shared" si="5"/>
        <v>0</v>
      </c>
      <c r="J14" s="4">
        <f t="shared" si="6"/>
        <v>0</v>
      </c>
      <c r="K14" s="4">
        <f t="shared" si="7"/>
        <v>0</v>
      </c>
      <c r="L14" s="4">
        <f t="shared" si="8"/>
        <v>482.63000000000005</v>
      </c>
      <c r="M14" s="4">
        <f t="shared" si="9"/>
        <v>482.63000000000005</v>
      </c>
      <c r="N14" s="4">
        <f t="shared" si="10"/>
        <v>482.63000000000005</v>
      </c>
      <c r="O14" s="4">
        <f t="shared" si="11"/>
        <v>482.63000000000005</v>
      </c>
      <c r="Q14" s="11" t="str">
        <f>Q13</f>
        <v>Morro Bay</v>
      </c>
      <c r="R14" s="11" t="str" cm="1">
        <f t="array" ref="R14">INDEX('Cost Scenario Settings'!$O$32:$W$101, MATCH(1, ('Cost Scenario Settings'!$N$32:$N$101 = $B14) * ('Cost Scenario Settings'!$B$32:$B$101 = Q14), 0), MATCH($C14, 'Cost Scenario Settings'!$O$31:$W$31, 0))</f>
        <v>Conservative</v>
      </c>
      <c r="S14" s="4" cm="1">
        <f t="array" ref="S14">IFERROR(
INDEX('Cost Data'!$Y$1:$AJ$500, MATCH(1, ('Cost Data'!$W$1:$W$500 = $Q14) * ('Cost Data'!$X$1:$X$500 = $R14), 0), MATCH(S$12, 'Cost Data'!$Y$12:$AJ$12, 0))
* (INDEX('Build Scenarios'!$D$1:$O$510, MATCH(1, ('Build Scenarios'!$B$1:$B$510 = $Q14) * ('Build Scenarios'!$C$1:$C$510 = $C14), 0), MATCH(S$12, 'Build Scenarios'!$D$5:$O$5, 0))
- INDEX('Build Scenarios'!$D$1:$O$510, MATCH(1, ('Build Scenarios'!$B$1:$B$510 = $Q14) * ('Build Scenarios'!$C$1:$C$510 = $C14), 0), MATCH(R$12, 'Build Scenarios'!$D$5:$O$5, 0)))
+R14,
0)</f>
        <v>0</v>
      </c>
      <c r="T14" s="4" cm="1">
        <f t="array" ref="T14">IFERROR(
INDEX('Cost Data'!$Y$1:$AJ$500, MATCH(1, ('Cost Data'!$W$1:$W$500 = $Q14) * ('Cost Data'!$X$1:$X$500 = $R14), 0), MATCH(T$12, 'Cost Data'!$Y$12:$AJ$12, 0))
* (INDEX('Build Scenarios'!$D$1:$O$510, MATCH(1, ('Build Scenarios'!$B$1:$B$510 = $Q14) * ('Build Scenarios'!$C$1:$C$510 = $C14), 0), MATCH(T$12, 'Build Scenarios'!$D$5:$O$5, 0))
- INDEX('Build Scenarios'!$D$1:$O$510, MATCH(1, ('Build Scenarios'!$B$1:$B$510 = $Q14) * ('Build Scenarios'!$C$1:$C$510 = $C14), 0), MATCH(S$12, 'Build Scenarios'!$D$5:$O$5, 0)))
+S14,
0)</f>
        <v>0</v>
      </c>
      <c r="U14" s="4" cm="1">
        <f t="array" ref="U14">IFERROR(
INDEX('Cost Data'!$Y$1:$AJ$500, MATCH(1, ('Cost Data'!$W$1:$W$500 = $Q14) * ('Cost Data'!$X$1:$X$500 = $R14), 0), MATCH(U$12, 'Cost Data'!$Y$12:$AJ$12, 0))
* (INDEX('Build Scenarios'!$D$1:$O$510, MATCH(1, ('Build Scenarios'!$B$1:$B$510 = $Q14) * ('Build Scenarios'!$C$1:$C$510 = $C14), 0), MATCH(U$12, 'Build Scenarios'!$D$5:$O$5, 0))
- INDEX('Build Scenarios'!$D$1:$O$510, MATCH(1, ('Build Scenarios'!$B$1:$B$510 = $Q14) * ('Build Scenarios'!$C$1:$C$510 = $C14), 0), MATCH(T$12, 'Build Scenarios'!$D$5:$O$5, 0)))
+T14,
0)</f>
        <v>0</v>
      </c>
      <c r="V14" s="4" cm="1">
        <f t="array" ref="V14">IFERROR(
INDEX('Cost Data'!$Y$1:$AJ$500, MATCH(1, ('Cost Data'!$W$1:$W$500 = $Q14) * ('Cost Data'!$X$1:$X$500 = $R14), 0), MATCH(V$12, 'Cost Data'!$Y$12:$AJ$12, 0))
* (INDEX('Build Scenarios'!$D$1:$O$510, MATCH(1, ('Build Scenarios'!$B$1:$B$510 = $Q14) * ('Build Scenarios'!$C$1:$C$510 = $C14), 0), MATCH(V$12, 'Build Scenarios'!$D$5:$O$5, 0))
- INDEX('Build Scenarios'!$D$1:$O$510, MATCH(1, ('Build Scenarios'!$B$1:$B$510 = $Q14) * ('Build Scenarios'!$C$1:$C$510 = $C14), 0), MATCH(U$12, 'Build Scenarios'!$D$5:$O$5, 0)))
+U14,
0)</f>
        <v>0</v>
      </c>
      <c r="W14" s="4" cm="1">
        <f t="array" ref="W14">IFERROR(
INDEX('Cost Data'!$Y$1:$AJ$500, MATCH(1, ('Cost Data'!$W$1:$W$500 = $Q14) * ('Cost Data'!$X$1:$X$500 = $R14), 0), MATCH(W$12, 'Cost Data'!$Y$12:$AJ$12, 0))
* (INDEX('Build Scenarios'!$D$1:$O$510, MATCH(1, ('Build Scenarios'!$B$1:$B$510 = $Q14) * ('Build Scenarios'!$C$1:$C$510 = $C14), 0), MATCH(W$12, 'Build Scenarios'!$D$5:$O$5, 0))
- INDEX('Build Scenarios'!$D$1:$O$510, MATCH(1, ('Build Scenarios'!$B$1:$B$510 = $Q14) * ('Build Scenarios'!$C$1:$C$510 = $C14), 0), MATCH(V$12, 'Build Scenarios'!$D$5:$O$5, 0)))
+V14,
0)</f>
        <v>0</v>
      </c>
      <c r="X14" s="4" cm="1">
        <f t="array" ref="X14">IFERROR(
INDEX('Cost Data'!$Y$1:$AJ$500, MATCH(1, ('Cost Data'!$W$1:$W$500 = $Q14) * ('Cost Data'!$X$1:$X$500 = $R14), 0), MATCH(X$12, 'Cost Data'!$Y$12:$AJ$12, 0))
* (INDEX('Build Scenarios'!$D$1:$O$510, MATCH(1, ('Build Scenarios'!$B$1:$B$510 = $Q14) * ('Build Scenarios'!$C$1:$C$510 = $C14), 0), MATCH(X$12, 'Build Scenarios'!$D$5:$O$5, 0))
- INDEX('Build Scenarios'!$D$1:$O$510, MATCH(1, ('Build Scenarios'!$B$1:$B$510 = $Q14) * ('Build Scenarios'!$C$1:$C$510 = $C14), 0), MATCH(W$12, 'Build Scenarios'!$D$5:$O$5, 0)))
+W14,
0)</f>
        <v>0</v>
      </c>
      <c r="Y14" s="4" cm="1">
        <f t="array" ref="Y14">IFERROR(
INDEX('Cost Data'!$Y$1:$AJ$500, MATCH(1, ('Cost Data'!$W$1:$W$500 = $Q14) * ('Cost Data'!$X$1:$X$500 = $R14), 0), MATCH(Y$12, 'Cost Data'!$Y$12:$AJ$12, 0))
* (INDEX('Build Scenarios'!$D$1:$O$510, MATCH(1, ('Build Scenarios'!$B$1:$B$510 = $Q14) * ('Build Scenarios'!$C$1:$C$510 = $C14), 0), MATCH(Y$12, 'Build Scenarios'!$D$5:$O$5, 0))
- INDEX('Build Scenarios'!$D$1:$O$510, MATCH(1, ('Build Scenarios'!$B$1:$B$510 = $Q14) * ('Build Scenarios'!$C$1:$C$510 = $C14), 0), MATCH(X$12, 'Build Scenarios'!$D$5:$O$5, 0)))
+X14,
0)</f>
        <v>0</v>
      </c>
      <c r="Z14" s="4" cm="1">
        <f t="array" ref="Z14">IFERROR(
INDEX('Cost Data'!$Y$1:$AJ$500, MATCH(1, ('Cost Data'!$W$1:$W$500 = $Q14) * ('Cost Data'!$X$1:$X$500 = $R14), 0), MATCH(Z$12, 'Cost Data'!$Y$12:$AJ$12, 0))
* (INDEX('Build Scenarios'!$D$1:$O$510, MATCH(1, ('Build Scenarios'!$B$1:$B$510 = $Q14) * ('Build Scenarios'!$C$1:$C$510 = $C14), 0), MATCH(Z$12, 'Build Scenarios'!$D$5:$O$5, 0))
- INDEX('Build Scenarios'!$D$1:$O$510, MATCH(1, ('Build Scenarios'!$B$1:$B$510 = $Q14) * ('Build Scenarios'!$C$1:$C$510 = $C14), 0), MATCH(Y$12, 'Build Scenarios'!$D$5:$O$5, 0)))
+Y14,
0)</f>
        <v>0</v>
      </c>
      <c r="AA14" s="4" cm="1">
        <f t="array" ref="AA14">IFERROR(
INDEX('Cost Data'!$Y$1:$AJ$500, MATCH(1, ('Cost Data'!$W$1:$W$500 = $Q14) * ('Cost Data'!$X$1:$X$500 = $R14), 0), MATCH(AA$12, 'Cost Data'!$Y$12:$AJ$12, 0))
* (INDEX('Build Scenarios'!$D$1:$O$510, MATCH(1, ('Build Scenarios'!$B$1:$B$510 = $Q14) * ('Build Scenarios'!$C$1:$C$510 = $C14), 0), MATCH(AA$12, 'Build Scenarios'!$D$5:$O$5, 0))
- INDEX('Build Scenarios'!$D$1:$O$510, MATCH(1, ('Build Scenarios'!$B$1:$B$510 = $Q14) * ('Build Scenarios'!$C$1:$C$510 = $C14), 0), MATCH(Z$12, 'Build Scenarios'!$D$5:$O$5, 0)))
+Z14,
0)</f>
        <v>482.63000000000005</v>
      </c>
      <c r="AB14" s="4" cm="1">
        <f t="array" ref="AB14">IFERROR(
INDEX('Cost Data'!$Y$1:$AJ$500, MATCH(1, ('Cost Data'!$W$1:$W$500 = $Q14) * ('Cost Data'!$X$1:$X$500 = $R14), 0), MATCH(AB$12, 'Cost Data'!$Y$12:$AJ$12, 0))
* (INDEX('Build Scenarios'!$D$1:$O$510, MATCH(1, ('Build Scenarios'!$B$1:$B$510 = $Q14) * ('Build Scenarios'!$C$1:$C$510 = $C14), 0), MATCH(AB$12, 'Build Scenarios'!$D$5:$O$5, 0))
- INDEX('Build Scenarios'!$D$1:$O$510, MATCH(1, ('Build Scenarios'!$B$1:$B$510 = $Q14) * ('Build Scenarios'!$C$1:$C$510 = $C14), 0), MATCH(AA$12, 'Build Scenarios'!$D$5:$O$5, 0)))
+AA14,
0)</f>
        <v>482.63000000000005</v>
      </c>
      <c r="AC14" s="4" cm="1">
        <f t="array" ref="AC14">IFERROR(
INDEX('Cost Data'!$Y$1:$AJ$500, MATCH(1, ('Cost Data'!$W$1:$W$500 = $Q14) * ('Cost Data'!$X$1:$X$500 = $R14), 0), MATCH(AC$12, 'Cost Data'!$Y$12:$AJ$12, 0))
* (INDEX('Build Scenarios'!$D$1:$O$510, MATCH(1, ('Build Scenarios'!$B$1:$B$510 = $Q14) * ('Build Scenarios'!$C$1:$C$510 = $C14), 0), MATCH(AC$12, 'Build Scenarios'!$D$5:$O$5, 0))
- INDEX('Build Scenarios'!$D$1:$O$510, MATCH(1, ('Build Scenarios'!$B$1:$B$510 = $Q14) * ('Build Scenarios'!$C$1:$C$510 = $C14), 0), MATCH(AB$12, 'Build Scenarios'!$D$5:$O$5, 0)))
+AB14,
0)</f>
        <v>482.63000000000005</v>
      </c>
      <c r="AD14" s="4" cm="1">
        <f t="array" ref="AD14">IFERROR(
INDEX('Cost Data'!$Y$1:$AJ$500, MATCH(1, ('Cost Data'!$W$1:$W$500 = $Q14) * ('Cost Data'!$X$1:$X$500 = $R14), 0), MATCH(AD$12, 'Cost Data'!$Y$12:$AJ$12, 0))
* (INDEX('Build Scenarios'!$D$1:$O$510, MATCH(1, ('Build Scenarios'!$B$1:$B$510 = $Q14) * ('Build Scenarios'!$C$1:$C$510 = $C14), 0), MATCH(AD$12, 'Build Scenarios'!$D$5:$O$5, 0))
- INDEX('Build Scenarios'!$D$1:$O$510, MATCH(1, ('Build Scenarios'!$B$1:$B$510 = $Q14) * ('Build Scenarios'!$C$1:$C$510 = $C14), 0), MATCH(AC$12, 'Build Scenarios'!$D$5:$O$5, 0)))
+AC14,
0)</f>
        <v>482.63000000000005</v>
      </c>
      <c r="AF14" s="11" t="str">
        <f>AF13</f>
        <v>Humboldt Bay</v>
      </c>
      <c r="AG14" s="11" cm="1">
        <f t="array" ref="AG14">INDEX('Cost Scenario Settings'!$O$32:$W$101, MATCH(1, ('Cost Scenario Settings'!$N$32:$N$101 = $B14) * ('Cost Scenario Settings'!$B$32:$B$101 = AF14), 0), MATCH($C14, 'Cost Scenario Settings'!$O$31:$W$31, 0))</f>
        <v>0</v>
      </c>
      <c r="AH14" s="4" cm="1">
        <f t="array" ref="AH14">IFERROR(
INDEX('Cost Data'!$Y$1:$AJ$500, MATCH(1, ('Cost Data'!$W$1:$W$500 = $AF14) * ('Cost Data'!$X$1:$X$500 = $AG14), 0), MATCH(AH$12, 'Cost Data'!$Y$12:$AJ$12, 0))
* (INDEX('Build Scenarios'!$D$1:$O$510, MATCH(1, ('Build Scenarios'!$B$1:$B$510 = $AF14) * ('Build Scenarios'!$C$1:$C$510 = $C14), 0), MATCH(AH$12, 'Build Scenarios'!$D$5:$O$5, 0))
- INDEX('Build Scenarios'!$D$1:$O$510, MATCH(1, ('Build Scenarios'!$B$1:$B$510 = $AF14) * ('Build Scenarios'!$C$1:$C$510 = $C14), 0), MATCH(AG$12, 'Build Scenarios'!$D$5:$O$5, 0)))
+AG14,
0)</f>
        <v>0</v>
      </c>
      <c r="AI14" s="4" cm="1">
        <f t="array" ref="AI14">IFERROR(
INDEX('Cost Data'!$Y$1:$AJ$500, MATCH(1, ('Cost Data'!$W$1:$W$500 = $AF14) * ('Cost Data'!$X$1:$X$500 = $AG14), 0), MATCH(AI$12, 'Cost Data'!$Y$12:$AJ$12, 0))
* (INDEX('Build Scenarios'!$D$1:$O$510, MATCH(1, ('Build Scenarios'!$B$1:$B$510 = $AF14) * ('Build Scenarios'!$C$1:$C$510 = $C14), 0), MATCH(AI$12, 'Build Scenarios'!$D$5:$O$5, 0))
- INDEX('Build Scenarios'!$D$1:$O$510, MATCH(1, ('Build Scenarios'!$B$1:$B$510 = $AF14) * ('Build Scenarios'!$C$1:$C$510 = $C14), 0), MATCH(AH$12, 'Build Scenarios'!$D$5:$O$5, 0)))
+AH14,
0)</f>
        <v>0</v>
      </c>
      <c r="AJ14" s="4" cm="1">
        <f t="array" ref="AJ14">IFERROR(
INDEX('Cost Data'!$Y$1:$AJ$500, MATCH(1, ('Cost Data'!$W$1:$W$500 = $AF14) * ('Cost Data'!$X$1:$X$500 = $AG14), 0), MATCH(AJ$12, 'Cost Data'!$Y$12:$AJ$12, 0))
* (INDEX('Build Scenarios'!$D$1:$O$510, MATCH(1, ('Build Scenarios'!$B$1:$B$510 = $AF14) * ('Build Scenarios'!$C$1:$C$510 = $C14), 0), MATCH(AJ$12, 'Build Scenarios'!$D$5:$O$5, 0))
- INDEX('Build Scenarios'!$D$1:$O$510, MATCH(1, ('Build Scenarios'!$B$1:$B$510 = $AF14) * ('Build Scenarios'!$C$1:$C$510 = $C14), 0), MATCH(AI$12, 'Build Scenarios'!$D$5:$O$5, 0)))
+AI14,
0)</f>
        <v>0</v>
      </c>
      <c r="AK14" s="4" cm="1">
        <f t="array" ref="AK14">IFERROR(
INDEX('Cost Data'!$Y$1:$AJ$500, MATCH(1, ('Cost Data'!$W$1:$W$500 = $AF14) * ('Cost Data'!$X$1:$X$500 = $AG14), 0), MATCH(AK$12, 'Cost Data'!$Y$12:$AJ$12, 0))
* (INDEX('Build Scenarios'!$D$1:$O$510, MATCH(1, ('Build Scenarios'!$B$1:$B$510 = $AF14) * ('Build Scenarios'!$C$1:$C$510 = $C14), 0), MATCH(AK$12, 'Build Scenarios'!$D$5:$O$5, 0))
- INDEX('Build Scenarios'!$D$1:$O$510, MATCH(1, ('Build Scenarios'!$B$1:$B$510 = $AF14) * ('Build Scenarios'!$C$1:$C$510 = $C14), 0), MATCH(AJ$12, 'Build Scenarios'!$D$5:$O$5, 0)))
+AJ14,
0)</f>
        <v>0</v>
      </c>
      <c r="AL14" s="4" cm="1">
        <f t="array" ref="AL14">IFERROR(
INDEX('Cost Data'!$Y$1:$AJ$500, MATCH(1, ('Cost Data'!$W$1:$W$500 = $AF14) * ('Cost Data'!$X$1:$X$500 = $AG14), 0), MATCH(AL$12, 'Cost Data'!$Y$12:$AJ$12, 0))
* (INDEX('Build Scenarios'!$D$1:$O$510, MATCH(1, ('Build Scenarios'!$B$1:$B$510 = $AF14) * ('Build Scenarios'!$C$1:$C$510 = $C14), 0), MATCH(AL$12, 'Build Scenarios'!$D$5:$O$5, 0))
- INDEX('Build Scenarios'!$D$1:$O$510, MATCH(1, ('Build Scenarios'!$B$1:$B$510 = $AF14) * ('Build Scenarios'!$C$1:$C$510 = $C14), 0), MATCH(AK$12, 'Build Scenarios'!$D$5:$O$5, 0)))
+AK14,
0)</f>
        <v>0</v>
      </c>
      <c r="AM14" s="4" cm="1">
        <f t="array" ref="AM14">IFERROR(
INDEX('Cost Data'!$Y$1:$AJ$500, MATCH(1, ('Cost Data'!$W$1:$W$500 = $AF14) * ('Cost Data'!$X$1:$X$500 = $AG14), 0), MATCH(AM$12, 'Cost Data'!$Y$12:$AJ$12, 0))
* (INDEX('Build Scenarios'!$D$1:$O$510, MATCH(1, ('Build Scenarios'!$B$1:$B$510 = $AF14) * ('Build Scenarios'!$C$1:$C$510 = $C14), 0), MATCH(AM$12, 'Build Scenarios'!$D$5:$O$5, 0))
- INDEX('Build Scenarios'!$D$1:$O$510, MATCH(1, ('Build Scenarios'!$B$1:$B$510 = $AF14) * ('Build Scenarios'!$C$1:$C$510 = $C14), 0), MATCH(AL$12, 'Build Scenarios'!$D$5:$O$5, 0)))
+AL14,
0)</f>
        <v>0</v>
      </c>
      <c r="AN14" s="4" cm="1">
        <f t="array" ref="AN14">IFERROR(
INDEX('Cost Data'!$Y$1:$AJ$500, MATCH(1, ('Cost Data'!$W$1:$W$500 = $AF14) * ('Cost Data'!$X$1:$X$500 = $AG14), 0), MATCH(AN$12, 'Cost Data'!$Y$12:$AJ$12, 0))
* (INDEX('Build Scenarios'!$D$1:$O$510, MATCH(1, ('Build Scenarios'!$B$1:$B$510 = $AF14) * ('Build Scenarios'!$C$1:$C$510 = $C14), 0), MATCH(AN$12, 'Build Scenarios'!$D$5:$O$5, 0))
- INDEX('Build Scenarios'!$D$1:$O$510, MATCH(1, ('Build Scenarios'!$B$1:$B$510 = $AF14) * ('Build Scenarios'!$C$1:$C$510 = $C14), 0), MATCH(AM$12, 'Build Scenarios'!$D$5:$O$5, 0)))
+AM14,
0)</f>
        <v>0</v>
      </c>
      <c r="AO14" s="4" cm="1">
        <f t="array" ref="AO14">IFERROR(
INDEX('Cost Data'!$Y$1:$AJ$500, MATCH(1, ('Cost Data'!$W$1:$W$500 = $AF14) * ('Cost Data'!$X$1:$X$500 = $AG14), 0), MATCH(AO$12, 'Cost Data'!$Y$12:$AJ$12, 0))
* (INDEX('Build Scenarios'!$D$1:$O$510, MATCH(1, ('Build Scenarios'!$B$1:$B$510 = $AF14) * ('Build Scenarios'!$C$1:$C$510 = $C14), 0), MATCH(AO$12, 'Build Scenarios'!$D$5:$O$5, 0))
- INDEX('Build Scenarios'!$D$1:$O$510, MATCH(1, ('Build Scenarios'!$B$1:$B$510 = $AF14) * ('Build Scenarios'!$C$1:$C$510 = $C14), 0), MATCH(AN$12, 'Build Scenarios'!$D$5:$O$5, 0)))
+AN14,
0)</f>
        <v>0</v>
      </c>
      <c r="AP14" s="4" cm="1">
        <f t="array" ref="AP14">IFERROR(
INDEX('Cost Data'!$Y$1:$AJ$500, MATCH(1, ('Cost Data'!$W$1:$W$500 = $AF14) * ('Cost Data'!$X$1:$X$500 = $AG14), 0), MATCH(AP$12, 'Cost Data'!$Y$12:$AJ$12, 0))
* (INDEX('Build Scenarios'!$D$1:$O$510, MATCH(1, ('Build Scenarios'!$B$1:$B$510 = $AF14) * ('Build Scenarios'!$C$1:$C$510 = $C14), 0), MATCH(AP$12, 'Build Scenarios'!$D$5:$O$5, 0))
- INDEX('Build Scenarios'!$D$1:$O$510, MATCH(1, ('Build Scenarios'!$B$1:$B$510 = $AF14) * ('Build Scenarios'!$C$1:$C$510 = $C14), 0), MATCH(AO$12, 'Build Scenarios'!$D$5:$O$5, 0)))
+AO14,
0)</f>
        <v>0</v>
      </c>
      <c r="AQ14" s="4" cm="1">
        <f t="array" ref="AQ14">IFERROR(
INDEX('Cost Data'!$Y$1:$AJ$500, MATCH(1, ('Cost Data'!$W$1:$W$500 = $AF14) * ('Cost Data'!$X$1:$X$500 = $AG14), 0), MATCH(AQ$12, 'Cost Data'!$Y$12:$AJ$12, 0))
* (INDEX('Build Scenarios'!$D$1:$O$510, MATCH(1, ('Build Scenarios'!$B$1:$B$510 = $AF14) * ('Build Scenarios'!$C$1:$C$510 = $C14), 0), MATCH(AQ$12, 'Build Scenarios'!$D$5:$O$5, 0))
- INDEX('Build Scenarios'!$D$1:$O$510, MATCH(1, ('Build Scenarios'!$B$1:$B$510 = $AF14) * ('Build Scenarios'!$C$1:$C$510 = $C14), 0), MATCH(AP$12, 'Build Scenarios'!$D$5:$O$5, 0)))
+AP14,
0)</f>
        <v>0</v>
      </c>
      <c r="AR14" s="4" cm="1">
        <f t="array" ref="AR14">IFERROR(
INDEX('Cost Data'!$Y$1:$AJ$500, MATCH(1, ('Cost Data'!$W$1:$W$500 = $AF14) * ('Cost Data'!$X$1:$X$500 = $AG14), 0), MATCH(AR$12, 'Cost Data'!$Y$12:$AJ$12, 0))
* (INDEX('Build Scenarios'!$D$1:$O$510, MATCH(1, ('Build Scenarios'!$B$1:$B$510 = $AF14) * ('Build Scenarios'!$C$1:$C$510 = $C14), 0), MATCH(AR$12, 'Build Scenarios'!$D$5:$O$5, 0))
- INDEX('Build Scenarios'!$D$1:$O$510, MATCH(1, ('Build Scenarios'!$B$1:$B$510 = $AF14) * ('Build Scenarios'!$C$1:$C$510 = $C14), 0), MATCH(AQ$12, 'Build Scenarios'!$D$5:$O$5, 0)))
+AQ14,
0)</f>
        <v>0</v>
      </c>
      <c r="AS14" s="4" cm="1">
        <f t="array" ref="AS14">IFERROR(
INDEX('Cost Data'!$Y$1:$AJ$500, MATCH(1, ('Cost Data'!$W$1:$W$500 = $AF14) * ('Cost Data'!$X$1:$X$500 = $AG14), 0), MATCH(AS$12, 'Cost Data'!$Y$12:$AJ$12, 0))
* (INDEX('Build Scenarios'!$D$1:$O$510, MATCH(1, ('Build Scenarios'!$B$1:$B$510 = $AF14) * ('Build Scenarios'!$C$1:$C$510 = $C14), 0), MATCH(AS$12, 'Build Scenarios'!$D$5:$O$5, 0))
- INDEX('Build Scenarios'!$D$1:$O$510, MATCH(1, ('Build Scenarios'!$B$1:$B$510 = $AF14) * ('Build Scenarios'!$C$1:$C$510 = $C14), 0), MATCH(AR$12, 'Build Scenarios'!$D$5:$O$5, 0)))
+AR14,
0)</f>
        <v>0</v>
      </c>
      <c r="AU14" s="11" t="str">
        <f>AU13</f>
        <v>Del Norte</v>
      </c>
      <c r="AV14" s="11" cm="1">
        <f t="array" ref="AV14">INDEX('Cost Scenario Settings'!$O$32:$W$101, MATCH(1, ('Cost Scenario Settings'!$N$32:$N$101 = $B14) * ('Cost Scenario Settings'!$B$32:$B$101 = AU14), 0), MATCH($C14, 'Cost Scenario Settings'!$O$31:$W$31, 0))</f>
        <v>0</v>
      </c>
      <c r="AW14" s="4" cm="1">
        <f t="array" ref="AW14">IFERROR(
INDEX('Cost Data'!$Y$1:$AJ$500, MATCH(1, ('Cost Data'!$W$1:$W$500 = $AU14) * ('Cost Data'!$X$1:$X$500 = $AV14), 0), MATCH(AW$12, 'Cost Data'!$Y$12:$AJ$12, 0))
* (INDEX('Build Scenarios'!$D$1:$O$510, MATCH(1, ('Build Scenarios'!$B$1:$B$510 = $AU14) * ('Build Scenarios'!$C$1:$C$510 = $C14), 0), MATCH(AW$12, 'Build Scenarios'!$D$5:$O$5, 0))
- INDEX('Build Scenarios'!$D$1:$O$510, MATCH(1, ('Build Scenarios'!$B$1:$B$510 = $AU14) * ('Build Scenarios'!$C$1:$C$510 = $C14), 0), MATCH(AV$12, 'Build Scenarios'!$D$5:$O$5, 0)))
+AV14,
0)</f>
        <v>0</v>
      </c>
      <c r="AX14" s="4" cm="1">
        <f t="array" ref="AX14">IFERROR(
INDEX('Cost Data'!$Y$1:$AJ$500, MATCH(1, ('Cost Data'!$W$1:$W$500 = $AU14) * ('Cost Data'!$X$1:$X$500 = $AV14), 0), MATCH(AX$12, 'Cost Data'!$Y$12:$AJ$12, 0))
* (INDEX('Build Scenarios'!$D$1:$O$510, MATCH(1, ('Build Scenarios'!$B$1:$B$510 = $AU14) * ('Build Scenarios'!$C$1:$C$510 = $C14), 0), MATCH(AX$12, 'Build Scenarios'!$D$5:$O$5, 0))
- INDEX('Build Scenarios'!$D$1:$O$510, MATCH(1, ('Build Scenarios'!$B$1:$B$510 = $AU14) * ('Build Scenarios'!$C$1:$C$510 = $C14), 0), MATCH(AW$12, 'Build Scenarios'!$D$5:$O$5, 0)))
+AW14,
0)</f>
        <v>0</v>
      </c>
      <c r="AY14" s="4" cm="1">
        <f t="array" ref="AY14">IFERROR(
INDEX('Cost Data'!$Y$1:$AJ$500, MATCH(1, ('Cost Data'!$W$1:$W$500 = $AU14) * ('Cost Data'!$X$1:$X$500 = $AV14), 0), MATCH(AY$12, 'Cost Data'!$Y$12:$AJ$12, 0))
* (INDEX('Build Scenarios'!$D$1:$O$510, MATCH(1, ('Build Scenarios'!$B$1:$B$510 = $AU14) * ('Build Scenarios'!$C$1:$C$510 = $C14), 0), MATCH(AY$12, 'Build Scenarios'!$D$5:$O$5, 0))
- INDEX('Build Scenarios'!$D$1:$O$510, MATCH(1, ('Build Scenarios'!$B$1:$B$510 = $AU14) * ('Build Scenarios'!$C$1:$C$510 = $C14), 0), MATCH(AX$12, 'Build Scenarios'!$D$5:$O$5, 0)))
+AX14,
0)</f>
        <v>0</v>
      </c>
      <c r="AZ14" s="4" cm="1">
        <f t="array" ref="AZ14">IFERROR(
INDEX('Cost Data'!$Y$1:$AJ$500, MATCH(1, ('Cost Data'!$W$1:$W$500 = $AU14) * ('Cost Data'!$X$1:$X$500 = $AV14), 0), MATCH(AZ$12, 'Cost Data'!$Y$12:$AJ$12, 0))
* (INDEX('Build Scenarios'!$D$1:$O$510, MATCH(1, ('Build Scenarios'!$B$1:$B$510 = $AU14) * ('Build Scenarios'!$C$1:$C$510 = $C14), 0), MATCH(AZ$12, 'Build Scenarios'!$D$5:$O$5, 0))
- INDEX('Build Scenarios'!$D$1:$O$510, MATCH(1, ('Build Scenarios'!$B$1:$B$510 = $AU14) * ('Build Scenarios'!$C$1:$C$510 = $C14), 0), MATCH(AY$12, 'Build Scenarios'!$D$5:$O$5, 0)))
+AY14,
0)</f>
        <v>0</v>
      </c>
      <c r="BA14" s="4" cm="1">
        <f t="array" ref="BA14">IFERROR(
INDEX('Cost Data'!$Y$1:$AJ$500, MATCH(1, ('Cost Data'!$W$1:$W$500 = $AU14) * ('Cost Data'!$X$1:$X$500 = $AV14), 0), MATCH(BA$12, 'Cost Data'!$Y$12:$AJ$12, 0))
* (INDEX('Build Scenarios'!$D$1:$O$510, MATCH(1, ('Build Scenarios'!$B$1:$B$510 = $AU14) * ('Build Scenarios'!$C$1:$C$510 = $C14), 0), MATCH(BA$12, 'Build Scenarios'!$D$5:$O$5, 0))
- INDEX('Build Scenarios'!$D$1:$O$510, MATCH(1, ('Build Scenarios'!$B$1:$B$510 = $AU14) * ('Build Scenarios'!$C$1:$C$510 = $C14), 0), MATCH(AZ$12, 'Build Scenarios'!$D$5:$O$5, 0)))
+AZ14,
0)</f>
        <v>0</v>
      </c>
      <c r="BB14" s="4" cm="1">
        <f t="array" ref="BB14">IFERROR(
INDEX('Cost Data'!$Y$1:$AJ$500, MATCH(1, ('Cost Data'!$W$1:$W$500 = $AU14) * ('Cost Data'!$X$1:$X$500 = $AV14), 0), MATCH(BB$12, 'Cost Data'!$Y$12:$AJ$12, 0))
* (INDEX('Build Scenarios'!$D$1:$O$510, MATCH(1, ('Build Scenarios'!$B$1:$B$510 = $AU14) * ('Build Scenarios'!$C$1:$C$510 = $C14), 0), MATCH(BB$12, 'Build Scenarios'!$D$5:$O$5, 0))
- INDEX('Build Scenarios'!$D$1:$O$510, MATCH(1, ('Build Scenarios'!$B$1:$B$510 = $AU14) * ('Build Scenarios'!$C$1:$C$510 = $C14), 0), MATCH(BA$12, 'Build Scenarios'!$D$5:$O$5, 0)))
+BA14,
0)</f>
        <v>0</v>
      </c>
      <c r="BC14" s="4" cm="1">
        <f t="array" ref="BC14">IFERROR(
INDEX('Cost Data'!$Y$1:$AJ$500, MATCH(1, ('Cost Data'!$W$1:$W$500 = $AU14) * ('Cost Data'!$X$1:$X$500 = $AV14), 0), MATCH(BC$12, 'Cost Data'!$Y$12:$AJ$12, 0))
* (INDEX('Build Scenarios'!$D$1:$O$510, MATCH(1, ('Build Scenarios'!$B$1:$B$510 = $AU14) * ('Build Scenarios'!$C$1:$C$510 = $C14), 0), MATCH(BC$12, 'Build Scenarios'!$D$5:$O$5, 0))
- INDEX('Build Scenarios'!$D$1:$O$510, MATCH(1, ('Build Scenarios'!$B$1:$B$510 = $AU14) * ('Build Scenarios'!$C$1:$C$510 = $C14), 0), MATCH(BB$12, 'Build Scenarios'!$D$5:$O$5, 0)))
+BB14,
0)</f>
        <v>0</v>
      </c>
      <c r="BD14" s="4" cm="1">
        <f t="array" ref="BD14">IFERROR(
INDEX('Cost Data'!$Y$1:$AJ$500, MATCH(1, ('Cost Data'!$W$1:$W$500 = $AU14) * ('Cost Data'!$X$1:$X$500 = $AV14), 0), MATCH(BD$12, 'Cost Data'!$Y$12:$AJ$12, 0))
* (INDEX('Build Scenarios'!$D$1:$O$510, MATCH(1, ('Build Scenarios'!$B$1:$B$510 = $AU14) * ('Build Scenarios'!$C$1:$C$510 = $C14), 0), MATCH(BD$12, 'Build Scenarios'!$D$5:$O$5, 0))
- INDEX('Build Scenarios'!$D$1:$O$510, MATCH(1, ('Build Scenarios'!$B$1:$B$510 = $AU14) * ('Build Scenarios'!$C$1:$C$510 = $C14), 0), MATCH(BC$12, 'Build Scenarios'!$D$5:$O$5, 0)))
+BC14,
0)</f>
        <v>0</v>
      </c>
      <c r="BE14" s="4" cm="1">
        <f t="array" ref="BE14">IFERROR(
INDEX('Cost Data'!$Y$1:$AJ$500, MATCH(1, ('Cost Data'!$W$1:$W$500 = $AU14) * ('Cost Data'!$X$1:$X$500 = $AV14), 0), MATCH(BE$12, 'Cost Data'!$Y$12:$AJ$12, 0))
* (INDEX('Build Scenarios'!$D$1:$O$510, MATCH(1, ('Build Scenarios'!$B$1:$B$510 = $AU14) * ('Build Scenarios'!$C$1:$C$510 = $C14), 0), MATCH(BE$12, 'Build Scenarios'!$D$5:$O$5, 0))
- INDEX('Build Scenarios'!$D$1:$O$510, MATCH(1, ('Build Scenarios'!$B$1:$B$510 = $AU14) * ('Build Scenarios'!$C$1:$C$510 = $C14), 0), MATCH(BD$12, 'Build Scenarios'!$D$5:$O$5, 0)))
+BD14,
0)</f>
        <v>0</v>
      </c>
      <c r="BF14" s="4" cm="1">
        <f t="array" ref="BF14">IFERROR(
INDEX('Cost Data'!$Y$1:$AJ$500, MATCH(1, ('Cost Data'!$W$1:$W$500 = $AU14) * ('Cost Data'!$X$1:$X$500 = $AV14), 0), MATCH(BF$12, 'Cost Data'!$Y$12:$AJ$12, 0))
* (INDEX('Build Scenarios'!$D$1:$O$510, MATCH(1, ('Build Scenarios'!$B$1:$B$510 = $AU14) * ('Build Scenarios'!$C$1:$C$510 = $C14), 0), MATCH(BF$12, 'Build Scenarios'!$D$5:$O$5, 0))
- INDEX('Build Scenarios'!$D$1:$O$510, MATCH(1, ('Build Scenarios'!$B$1:$B$510 = $AU14) * ('Build Scenarios'!$C$1:$C$510 = $C14), 0), MATCH(BE$12, 'Build Scenarios'!$D$5:$O$5, 0)))
+BE14,
0)</f>
        <v>0</v>
      </c>
      <c r="BG14" s="4" cm="1">
        <f t="array" ref="BG14">IFERROR(
INDEX('Cost Data'!$Y$1:$AJ$500, MATCH(1, ('Cost Data'!$W$1:$W$500 = $AU14) * ('Cost Data'!$X$1:$X$500 = $AV14), 0), MATCH(BG$12, 'Cost Data'!$Y$12:$AJ$12, 0))
* (INDEX('Build Scenarios'!$D$1:$O$510, MATCH(1, ('Build Scenarios'!$B$1:$B$510 = $AU14) * ('Build Scenarios'!$C$1:$C$510 = $C14), 0), MATCH(BG$12, 'Build Scenarios'!$D$5:$O$5, 0))
- INDEX('Build Scenarios'!$D$1:$O$510, MATCH(1, ('Build Scenarios'!$B$1:$B$510 = $AU14) * ('Build Scenarios'!$C$1:$C$510 = $C14), 0), MATCH(BF$12, 'Build Scenarios'!$D$5:$O$5, 0)))
+BF14,
0)</f>
        <v>0</v>
      </c>
      <c r="BH14" s="4" cm="1">
        <f t="array" ref="BH14">IFERROR(
INDEX('Cost Data'!$Y$1:$AJ$500, MATCH(1, ('Cost Data'!$W$1:$W$500 = $AU14) * ('Cost Data'!$X$1:$X$500 = $AV14), 0), MATCH(BH$12, 'Cost Data'!$Y$12:$AJ$12, 0))
* (INDEX('Build Scenarios'!$D$1:$O$510, MATCH(1, ('Build Scenarios'!$B$1:$B$510 = $AU14) * ('Build Scenarios'!$C$1:$C$510 = $C14), 0), MATCH(BH$12, 'Build Scenarios'!$D$5:$O$5, 0))
- INDEX('Build Scenarios'!$D$1:$O$510, MATCH(1, ('Build Scenarios'!$B$1:$B$510 = $AU14) * ('Build Scenarios'!$C$1:$C$510 = $C14), 0), MATCH(BG$12, 'Build Scenarios'!$D$5:$O$5, 0)))
+BG14,
0)</f>
        <v>0</v>
      </c>
      <c r="BJ14" s="11" t="str">
        <f>BJ13</f>
        <v>Cape Mendocino</v>
      </c>
      <c r="BK14" s="11" cm="1">
        <f t="array" ref="BK14">INDEX('Cost Scenario Settings'!$O$32:$W$101, MATCH(1, ('Cost Scenario Settings'!$N$32:$N$101 = $B14) * ('Cost Scenario Settings'!$B$32:$B$101 = BJ14), 0), MATCH($C14, 'Cost Scenario Settings'!$O$31:$W$31, 0))</f>
        <v>0</v>
      </c>
      <c r="BL14" s="4" cm="1">
        <f t="array" ref="BL14">IFERROR(
INDEX('Cost Data'!$Y$1:$AJ$500, MATCH(1, ('Cost Data'!$W$1:$W$500 = $BJ14) * ('Cost Data'!$X$1:$X$500 = $BK14), 0), MATCH(BL$12, 'Cost Data'!$Y$12:$AJ$12, 0))
* (INDEX('Build Scenarios'!$D$1:$O$510, MATCH(1, ('Build Scenarios'!$B$1:$B$510 = $BJ14) * ('Build Scenarios'!$C$1:$C$510 = $C14), 0), MATCH(BL$12, 'Build Scenarios'!$D$5:$O$5, 0))
- INDEX('Build Scenarios'!$D$1:$O$510, MATCH(1, ('Build Scenarios'!$B$1:$B$510 = $BJ14) * ('Build Scenarios'!$C$1:$C$510 = $C14), 0), MATCH(BK$12, 'Build Scenarios'!$D$5:$O$5, 0)))
+BK14,
0)</f>
        <v>0</v>
      </c>
      <c r="BM14" s="4" cm="1">
        <f t="array" ref="BM14">IFERROR(
INDEX('Cost Data'!$Y$1:$AJ$500, MATCH(1, ('Cost Data'!$W$1:$W$500 = $BJ14) * ('Cost Data'!$X$1:$X$500 = $BK14), 0), MATCH(BM$12, 'Cost Data'!$Y$12:$AJ$12, 0))
* (INDEX('Build Scenarios'!$D$1:$O$510, MATCH(1, ('Build Scenarios'!$B$1:$B$510 = $BJ14) * ('Build Scenarios'!$C$1:$C$510 = $C14), 0), MATCH(BM$12, 'Build Scenarios'!$D$5:$O$5, 0))
- INDEX('Build Scenarios'!$D$1:$O$510, MATCH(1, ('Build Scenarios'!$B$1:$B$510 = $BJ14) * ('Build Scenarios'!$C$1:$C$510 = $C14), 0), MATCH(BL$12, 'Build Scenarios'!$D$5:$O$5, 0)))
+BL14,
0)</f>
        <v>0</v>
      </c>
      <c r="BN14" s="4" cm="1">
        <f t="array" ref="BN14">IFERROR(
INDEX('Cost Data'!$Y$1:$AJ$500, MATCH(1, ('Cost Data'!$W$1:$W$500 = $BJ14) * ('Cost Data'!$X$1:$X$500 = $BK14), 0), MATCH(BN$12, 'Cost Data'!$Y$12:$AJ$12, 0))
* (INDEX('Build Scenarios'!$D$1:$O$510, MATCH(1, ('Build Scenarios'!$B$1:$B$510 = $BJ14) * ('Build Scenarios'!$C$1:$C$510 = $C14), 0), MATCH(BN$12, 'Build Scenarios'!$D$5:$O$5, 0))
- INDEX('Build Scenarios'!$D$1:$O$510, MATCH(1, ('Build Scenarios'!$B$1:$B$510 = $BJ14) * ('Build Scenarios'!$C$1:$C$510 = $C14), 0), MATCH(BM$12, 'Build Scenarios'!$D$5:$O$5, 0)))
+BM14,
0)</f>
        <v>0</v>
      </c>
      <c r="BO14" s="4" cm="1">
        <f t="array" ref="BO14">IFERROR(
INDEX('Cost Data'!$Y$1:$AJ$500, MATCH(1, ('Cost Data'!$W$1:$W$500 = $BJ14) * ('Cost Data'!$X$1:$X$500 = $BK14), 0), MATCH(BO$12, 'Cost Data'!$Y$12:$AJ$12, 0))
* (INDEX('Build Scenarios'!$D$1:$O$510, MATCH(1, ('Build Scenarios'!$B$1:$B$510 = $BJ14) * ('Build Scenarios'!$C$1:$C$510 = $C14), 0), MATCH(BO$12, 'Build Scenarios'!$D$5:$O$5, 0))
- INDEX('Build Scenarios'!$D$1:$O$510, MATCH(1, ('Build Scenarios'!$B$1:$B$510 = $BJ14) * ('Build Scenarios'!$C$1:$C$510 = $C14), 0), MATCH(BN$12, 'Build Scenarios'!$D$5:$O$5, 0)))
+BN14,
0)</f>
        <v>0</v>
      </c>
      <c r="BP14" s="4" cm="1">
        <f t="array" ref="BP14">IFERROR(
INDEX('Cost Data'!$Y$1:$AJ$500, MATCH(1, ('Cost Data'!$W$1:$W$500 = $BJ14) * ('Cost Data'!$X$1:$X$500 = $BK14), 0), MATCH(BP$12, 'Cost Data'!$Y$12:$AJ$12, 0))
* (INDEX('Build Scenarios'!$D$1:$O$510, MATCH(1, ('Build Scenarios'!$B$1:$B$510 = $BJ14) * ('Build Scenarios'!$C$1:$C$510 = $C14), 0), MATCH(BP$12, 'Build Scenarios'!$D$5:$O$5, 0))
- INDEX('Build Scenarios'!$D$1:$O$510, MATCH(1, ('Build Scenarios'!$B$1:$B$510 = $BJ14) * ('Build Scenarios'!$C$1:$C$510 = $C14), 0), MATCH(BO$12, 'Build Scenarios'!$D$5:$O$5, 0)))
+BO14,
0)</f>
        <v>0</v>
      </c>
      <c r="BQ14" s="4" cm="1">
        <f t="array" ref="BQ14">IFERROR(
INDEX('Cost Data'!$Y$1:$AJ$500, MATCH(1, ('Cost Data'!$W$1:$W$500 = $BJ14) * ('Cost Data'!$X$1:$X$500 = $BK14), 0), MATCH(BQ$12, 'Cost Data'!$Y$12:$AJ$12, 0))
* (INDEX('Build Scenarios'!$D$1:$O$510, MATCH(1, ('Build Scenarios'!$B$1:$B$510 = $BJ14) * ('Build Scenarios'!$C$1:$C$510 = $C14), 0), MATCH(BQ$12, 'Build Scenarios'!$D$5:$O$5, 0))
- INDEX('Build Scenarios'!$D$1:$O$510, MATCH(1, ('Build Scenarios'!$B$1:$B$510 = $BJ14) * ('Build Scenarios'!$C$1:$C$510 = $C14), 0), MATCH(BP$12, 'Build Scenarios'!$D$5:$O$5, 0)))
+BP14,
0)</f>
        <v>0</v>
      </c>
      <c r="BR14" s="4" cm="1">
        <f t="array" ref="BR14">IFERROR(
INDEX('Cost Data'!$Y$1:$AJ$500, MATCH(1, ('Cost Data'!$W$1:$W$500 = $BJ14) * ('Cost Data'!$X$1:$X$500 = $BK14), 0), MATCH(BR$12, 'Cost Data'!$Y$12:$AJ$12, 0))
* (INDEX('Build Scenarios'!$D$1:$O$510, MATCH(1, ('Build Scenarios'!$B$1:$B$510 = $BJ14) * ('Build Scenarios'!$C$1:$C$510 = $C14), 0), MATCH(BR$12, 'Build Scenarios'!$D$5:$O$5, 0))
- INDEX('Build Scenarios'!$D$1:$O$510, MATCH(1, ('Build Scenarios'!$B$1:$B$510 = $BJ14) * ('Build Scenarios'!$C$1:$C$510 = $C14), 0), MATCH(BQ$12, 'Build Scenarios'!$D$5:$O$5, 0)))
+BQ14,
0)</f>
        <v>0</v>
      </c>
      <c r="BS14" s="4" cm="1">
        <f t="array" ref="BS14">IFERROR(
INDEX('Cost Data'!$Y$1:$AJ$500, MATCH(1, ('Cost Data'!$W$1:$W$500 = $BJ14) * ('Cost Data'!$X$1:$X$500 = $BK14), 0), MATCH(BS$12, 'Cost Data'!$Y$12:$AJ$12, 0))
* (INDEX('Build Scenarios'!$D$1:$O$510, MATCH(1, ('Build Scenarios'!$B$1:$B$510 = $BJ14) * ('Build Scenarios'!$C$1:$C$510 = $C14), 0), MATCH(BS$12, 'Build Scenarios'!$D$5:$O$5, 0))
- INDEX('Build Scenarios'!$D$1:$O$510, MATCH(1, ('Build Scenarios'!$B$1:$B$510 = $BJ14) * ('Build Scenarios'!$C$1:$C$510 = $C14), 0), MATCH(BR$12, 'Build Scenarios'!$D$5:$O$5, 0)))
+BR14,
0)</f>
        <v>0</v>
      </c>
      <c r="BT14" s="4" cm="1">
        <f t="array" ref="BT14">IFERROR(
INDEX('Cost Data'!$Y$1:$AJ$500, MATCH(1, ('Cost Data'!$W$1:$W$500 = $BJ14) * ('Cost Data'!$X$1:$X$500 = $BK14), 0), MATCH(BT$12, 'Cost Data'!$Y$12:$AJ$12, 0))
* (INDEX('Build Scenarios'!$D$1:$O$510, MATCH(1, ('Build Scenarios'!$B$1:$B$510 = $BJ14) * ('Build Scenarios'!$C$1:$C$510 = $C14), 0), MATCH(BT$12, 'Build Scenarios'!$D$5:$O$5, 0))
- INDEX('Build Scenarios'!$D$1:$O$510, MATCH(1, ('Build Scenarios'!$B$1:$B$510 = $BJ14) * ('Build Scenarios'!$C$1:$C$510 = $C14), 0), MATCH(BS$12, 'Build Scenarios'!$D$5:$O$5, 0)))
+BS14,
0)</f>
        <v>0</v>
      </c>
      <c r="BU14" s="4" cm="1">
        <f t="array" ref="BU14">IFERROR(
INDEX('Cost Data'!$Y$1:$AJ$500, MATCH(1, ('Cost Data'!$W$1:$W$500 = $BJ14) * ('Cost Data'!$X$1:$X$500 = $BK14), 0), MATCH(BU$12, 'Cost Data'!$Y$12:$AJ$12, 0))
* (INDEX('Build Scenarios'!$D$1:$O$510, MATCH(1, ('Build Scenarios'!$B$1:$B$510 = $BJ14) * ('Build Scenarios'!$C$1:$C$510 = $C14), 0), MATCH(BU$12, 'Build Scenarios'!$D$5:$O$5, 0))
- INDEX('Build Scenarios'!$D$1:$O$510, MATCH(1, ('Build Scenarios'!$B$1:$B$510 = $BJ14) * ('Build Scenarios'!$C$1:$C$510 = $C14), 0), MATCH(BT$12, 'Build Scenarios'!$D$5:$O$5, 0)))
+BT14,
0)</f>
        <v>0</v>
      </c>
      <c r="BV14" s="4" cm="1">
        <f t="array" ref="BV14">IFERROR(
INDEX('Cost Data'!$Y$1:$AJ$500, MATCH(1, ('Cost Data'!$W$1:$W$500 = $BJ14) * ('Cost Data'!$X$1:$X$500 = $BK14), 0), MATCH(BV$12, 'Cost Data'!$Y$12:$AJ$12, 0))
* (INDEX('Build Scenarios'!$D$1:$O$510, MATCH(1, ('Build Scenarios'!$B$1:$B$510 = $BJ14) * ('Build Scenarios'!$C$1:$C$510 = $C14), 0), MATCH(BV$12, 'Build Scenarios'!$D$5:$O$5, 0))
- INDEX('Build Scenarios'!$D$1:$O$510, MATCH(1, ('Build Scenarios'!$B$1:$B$510 = $BJ14) * ('Build Scenarios'!$C$1:$C$510 = $C14), 0), MATCH(BU$12, 'Build Scenarios'!$D$5:$O$5, 0)))
+BU14,
0)</f>
        <v>0</v>
      </c>
      <c r="BW14" s="4" cm="1">
        <f t="array" ref="BW14">IFERROR(
INDEX('Cost Data'!$Y$1:$AJ$500, MATCH(1, ('Cost Data'!$W$1:$W$500 = $BJ14) * ('Cost Data'!$X$1:$X$500 = $BK14), 0), MATCH(BW$12, 'Cost Data'!$Y$12:$AJ$12, 0))
* (INDEX('Build Scenarios'!$D$1:$O$510, MATCH(1, ('Build Scenarios'!$B$1:$B$510 = $BJ14) * ('Build Scenarios'!$C$1:$C$510 = $C14), 0), MATCH(BW$12, 'Build Scenarios'!$D$5:$O$5, 0))
- INDEX('Build Scenarios'!$D$1:$O$510, MATCH(1, ('Build Scenarios'!$B$1:$B$510 = $BJ14) * ('Build Scenarios'!$C$1:$C$510 = $C14), 0), MATCH(BV$12, 'Build Scenarios'!$D$5:$O$5, 0)))
+BV14,
0)</f>
        <v>0</v>
      </c>
    </row>
    <row r="15" spans="2:75" x14ac:dyDescent="0.2">
      <c r="B15" s="11" t="str">
        <f t="shared" ref="B15:B17" si="12">B14</f>
        <v>Conservative</v>
      </c>
      <c r="C15" s="8" t="s">
        <v>56</v>
      </c>
      <c r="D15" s="4">
        <f t="shared" si="0"/>
        <v>0</v>
      </c>
      <c r="E15" s="4">
        <f t="shared" si="1"/>
        <v>0</v>
      </c>
      <c r="F15" s="4">
        <f t="shared" si="2"/>
        <v>0</v>
      </c>
      <c r="G15" s="4">
        <f t="shared" si="3"/>
        <v>0</v>
      </c>
      <c r="H15" s="4">
        <f t="shared" si="4"/>
        <v>0</v>
      </c>
      <c r="I15" s="4">
        <f t="shared" si="5"/>
        <v>0</v>
      </c>
      <c r="J15" s="4">
        <f t="shared" si="6"/>
        <v>0</v>
      </c>
      <c r="K15" s="4">
        <f t="shared" si="7"/>
        <v>0</v>
      </c>
      <c r="L15" s="4">
        <f t="shared" si="8"/>
        <v>1293.4484000000002</v>
      </c>
      <c r="M15" s="4">
        <f t="shared" si="9"/>
        <v>1293.4484000000002</v>
      </c>
      <c r="N15" s="4">
        <f t="shared" si="10"/>
        <v>1293.4484000000002</v>
      </c>
      <c r="O15" s="4">
        <f t="shared" si="11"/>
        <v>1293.4484000000002</v>
      </c>
      <c r="Q15" s="11" t="str">
        <f t="shared" ref="Q15:Q21" si="13">Q14</f>
        <v>Morro Bay</v>
      </c>
      <c r="R15" s="11" t="str" cm="1">
        <f t="array" ref="R15">INDEX('Cost Scenario Settings'!$O$32:$W$101, MATCH(1, ('Cost Scenario Settings'!$N$32:$N$101 = $B15) * ('Cost Scenario Settings'!$B$32:$B$101 = Q15), 0), MATCH($C15, 'Cost Scenario Settings'!$O$31:$W$31, 0))</f>
        <v>Conservative</v>
      </c>
      <c r="S15" s="4" cm="1">
        <f t="array" ref="S15">IFERROR(
INDEX('Cost Data'!$Y$1:$AJ$500, MATCH(1, ('Cost Data'!$W$1:$W$500 = $Q15) * ('Cost Data'!$X$1:$X$500 = $R15), 0), MATCH(S$12, 'Cost Data'!$Y$12:$AJ$12, 0))
* (INDEX('Build Scenarios'!$D$1:$O$510, MATCH(1, ('Build Scenarios'!$B$1:$B$510 = $Q15) * ('Build Scenarios'!$C$1:$C$510 = $C15), 0), MATCH(S$12, 'Build Scenarios'!$D$5:$O$5, 0))
- INDEX('Build Scenarios'!$D$1:$O$510, MATCH(1, ('Build Scenarios'!$B$1:$B$510 = $Q15) * ('Build Scenarios'!$C$1:$C$510 = $C15), 0), MATCH(R$12, 'Build Scenarios'!$D$5:$O$5, 0)))
+R15,
0)</f>
        <v>0</v>
      </c>
      <c r="T15" s="4" cm="1">
        <f t="array" ref="T15">IFERROR(
INDEX('Cost Data'!$Y$1:$AJ$500, MATCH(1, ('Cost Data'!$W$1:$W$500 = $Q15) * ('Cost Data'!$X$1:$X$500 = $R15), 0), MATCH(T$12, 'Cost Data'!$Y$12:$AJ$12, 0))
* (INDEX('Build Scenarios'!$D$1:$O$510, MATCH(1, ('Build Scenarios'!$B$1:$B$510 = $Q15) * ('Build Scenarios'!$C$1:$C$510 = $C15), 0), MATCH(T$12, 'Build Scenarios'!$D$5:$O$5, 0))
- INDEX('Build Scenarios'!$D$1:$O$510, MATCH(1, ('Build Scenarios'!$B$1:$B$510 = $Q15) * ('Build Scenarios'!$C$1:$C$510 = $C15), 0), MATCH(S$12, 'Build Scenarios'!$D$5:$O$5, 0)))
+S15,
0)</f>
        <v>0</v>
      </c>
      <c r="U15" s="4" cm="1">
        <f t="array" ref="U15">IFERROR(
INDEX('Cost Data'!$Y$1:$AJ$500, MATCH(1, ('Cost Data'!$W$1:$W$500 = $Q15) * ('Cost Data'!$X$1:$X$500 = $R15), 0), MATCH(U$12, 'Cost Data'!$Y$12:$AJ$12, 0))
* (INDEX('Build Scenarios'!$D$1:$O$510, MATCH(1, ('Build Scenarios'!$B$1:$B$510 = $Q15) * ('Build Scenarios'!$C$1:$C$510 = $C15), 0), MATCH(U$12, 'Build Scenarios'!$D$5:$O$5, 0))
- INDEX('Build Scenarios'!$D$1:$O$510, MATCH(1, ('Build Scenarios'!$B$1:$B$510 = $Q15) * ('Build Scenarios'!$C$1:$C$510 = $C15), 0), MATCH(T$12, 'Build Scenarios'!$D$5:$O$5, 0)))
+T15,
0)</f>
        <v>0</v>
      </c>
      <c r="V15" s="4" cm="1">
        <f t="array" ref="V15">IFERROR(
INDEX('Cost Data'!$Y$1:$AJ$500, MATCH(1, ('Cost Data'!$W$1:$W$500 = $Q15) * ('Cost Data'!$X$1:$X$500 = $R15), 0), MATCH(V$12, 'Cost Data'!$Y$12:$AJ$12, 0))
* (INDEX('Build Scenarios'!$D$1:$O$510, MATCH(1, ('Build Scenarios'!$B$1:$B$510 = $Q15) * ('Build Scenarios'!$C$1:$C$510 = $C15), 0), MATCH(V$12, 'Build Scenarios'!$D$5:$O$5, 0))
- INDEX('Build Scenarios'!$D$1:$O$510, MATCH(1, ('Build Scenarios'!$B$1:$B$510 = $Q15) * ('Build Scenarios'!$C$1:$C$510 = $C15), 0), MATCH(U$12, 'Build Scenarios'!$D$5:$O$5, 0)))
+U15,
0)</f>
        <v>0</v>
      </c>
      <c r="W15" s="4" cm="1">
        <f t="array" ref="W15">IFERROR(
INDEX('Cost Data'!$Y$1:$AJ$500, MATCH(1, ('Cost Data'!$W$1:$W$500 = $Q15) * ('Cost Data'!$X$1:$X$500 = $R15), 0), MATCH(W$12, 'Cost Data'!$Y$12:$AJ$12, 0))
* (INDEX('Build Scenarios'!$D$1:$O$510, MATCH(1, ('Build Scenarios'!$B$1:$B$510 = $Q15) * ('Build Scenarios'!$C$1:$C$510 = $C15), 0), MATCH(W$12, 'Build Scenarios'!$D$5:$O$5, 0))
- INDEX('Build Scenarios'!$D$1:$O$510, MATCH(1, ('Build Scenarios'!$B$1:$B$510 = $Q15) * ('Build Scenarios'!$C$1:$C$510 = $C15), 0), MATCH(V$12, 'Build Scenarios'!$D$5:$O$5, 0)))
+V15,
0)</f>
        <v>0</v>
      </c>
      <c r="X15" s="4" cm="1">
        <f t="array" ref="X15">IFERROR(
INDEX('Cost Data'!$Y$1:$AJ$500, MATCH(1, ('Cost Data'!$W$1:$W$500 = $Q15) * ('Cost Data'!$X$1:$X$500 = $R15), 0), MATCH(X$12, 'Cost Data'!$Y$12:$AJ$12, 0))
* (INDEX('Build Scenarios'!$D$1:$O$510, MATCH(1, ('Build Scenarios'!$B$1:$B$510 = $Q15) * ('Build Scenarios'!$C$1:$C$510 = $C15), 0), MATCH(X$12, 'Build Scenarios'!$D$5:$O$5, 0))
- INDEX('Build Scenarios'!$D$1:$O$510, MATCH(1, ('Build Scenarios'!$B$1:$B$510 = $Q15) * ('Build Scenarios'!$C$1:$C$510 = $C15), 0), MATCH(W$12, 'Build Scenarios'!$D$5:$O$5, 0)))
+W15,
0)</f>
        <v>0</v>
      </c>
      <c r="Y15" s="4" cm="1">
        <f t="array" ref="Y15">IFERROR(
INDEX('Cost Data'!$Y$1:$AJ$500, MATCH(1, ('Cost Data'!$W$1:$W$500 = $Q15) * ('Cost Data'!$X$1:$X$500 = $R15), 0), MATCH(Y$12, 'Cost Data'!$Y$12:$AJ$12, 0))
* (INDEX('Build Scenarios'!$D$1:$O$510, MATCH(1, ('Build Scenarios'!$B$1:$B$510 = $Q15) * ('Build Scenarios'!$C$1:$C$510 = $C15), 0), MATCH(Y$12, 'Build Scenarios'!$D$5:$O$5, 0))
- INDEX('Build Scenarios'!$D$1:$O$510, MATCH(1, ('Build Scenarios'!$B$1:$B$510 = $Q15) * ('Build Scenarios'!$C$1:$C$510 = $C15), 0), MATCH(X$12, 'Build Scenarios'!$D$5:$O$5, 0)))
+X15,
0)</f>
        <v>0</v>
      </c>
      <c r="Z15" s="4" cm="1">
        <f t="array" ref="Z15">IFERROR(
INDEX('Cost Data'!$Y$1:$AJ$500, MATCH(1, ('Cost Data'!$W$1:$W$500 = $Q15) * ('Cost Data'!$X$1:$X$500 = $R15), 0), MATCH(Z$12, 'Cost Data'!$Y$12:$AJ$12, 0))
* (INDEX('Build Scenarios'!$D$1:$O$510, MATCH(1, ('Build Scenarios'!$B$1:$B$510 = $Q15) * ('Build Scenarios'!$C$1:$C$510 = $C15), 0), MATCH(Z$12, 'Build Scenarios'!$D$5:$O$5, 0))
- INDEX('Build Scenarios'!$D$1:$O$510, MATCH(1, ('Build Scenarios'!$B$1:$B$510 = $Q15) * ('Build Scenarios'!$C$1:$C$510 = $C15), 0), MATCH(Y$12, 'Build Scenarios'!$D$5:$O$5, 0)))
+Y15,
0)</f>
        <v>0</v>
      </c>
      <c r="AA15" s="4" cm="1">
        <f t="array" ref="AA15">IFERROR(
INDEX('Cost Data'!$Y$1:$AJ$500, MATCH(1, ('Cost Data'!$W$1:$W$500 = $Q15) * ('Cost Data'!$X$1:$X$500 = $R15), 0), MATCH(AA$12, 'Cost Data'!$Y$12:$AJ$12, 0))
* (INDEX('Build Scenarios'!$D$1:$O$510, MATCH(1, ('Build Scenarios'!$B$1:$B$510 = $Q15) * ('Build Scenarios'!$C$1:$C$510 = $C15), 0), MATCH(AA$12, 'Build Scenarios'!$D$5:$O$5, 0))
- INDEX('Build Scenarios'!$D$1:$O$510, MATCH(1, ('Build Scenarios'!$B$1:$B$510 = $Q15) * ('Build Scenarios'!$C$1:$C$510 = $C15), 0), MATCH(Z$12, 'Build Scenarios'!$D$5:$O$5, 0)))
+Z15,
0)</f>
        <v>1293.4484000000002</v>
      </c>
      <c r="AB15" s="4" cm="1">
        <f t="array" ref="AB15">IFERROR(
INDEX('Cost Data'!$Y$1:$AJ$500, MATCH(1, ('Cost Data'!$W$1:$W$500 = $Q15) * ('Cost Data'!$X$1:$X$500 = $R15), 0), MATCH(AB$12, 'Cost Data'!$Y$12:$AJ$12, 0))
* (INDEX('Build Scenarios'!$D$1:$O$510, MATCH(1, ('Build Scenarios'!$B$1:$B$510 = $Q15) * ('Build Scenarios'!$C$1:$C$510 = $C15), 0), MATCH(AB$12, 'Build Scenarios'!$D$5:$O$5, 0))
- INDEX('Build Scenarios'!$D$1:$O$510, MATCH(1, ('Build Scenarios'!$B$1:$B$510 = $Q15) * ('Build Scenarios'!$C$1:$C$510 = $C15), 0), MATCH(AA$12, 'Build Scenarios'!$D$5:$O$5, 0)))
+AA15,
0)</f>
        <v>1293.4484000000002</v>
      </c>
      <c r="AC15" s="4" cm="1">
        <f t="array" ref="AC15">IFERROR(
INDEX('Cost Data'!$Y$1:$AJ$500, MATCH(1, ('Cost Data'!$W$1:$W$500 = $Q15) * ('Cost Data'!$X$1:$X$500 = $R15), 0), MATCH(AC$12, 'Cost Data'!$Y$12:$AJ$12, 0))
* (INDEX('Build Scenarios'!$D$1:$O$510, MATCH(1, ('Build Scenarios'!$B$1:$B$510 = $Q15) * ('Build Scenarios'!$C$1:$C$510 = $C15), 0), MATCH(AC$12, 'Build Scenarios'!$D$5:$O$5, 0))
- INDEX('Build Scenarios'!$D$1:$O$510, MATCH(1, ('Build Scenarios'!$B$1:$B$510 = $Q15) * ('Build Scenarios'!$C$1:$C$510 = $C15), 0), MATCH(AB$12, 'Build Scenarios'!$D$5:$O$5, 0)))
+AB15,
0)</f>
        <v>1293.4484000000002</v>
      </c>
      <c r="AD15" s="4" cm="1">
        <f t="array" ref="AD15">IFERROR(
INDEX('Cost Data'!$Y$1:$AJ$500, MATCH(1, ('Cost Data'!$W$1:$W$500 = $Q15) * ('Cost Data'!$X$1:$X$500 = $R15), 0), MATCH(AD$12, 'Cost Data'!$Y$12:$AJ$12, 0))
* (INDEX('Build Scenarios'!$D$1:$O$510, MATCH(1, ('Build Scenarios'!$B$1:$B$510 = $Q15) * ('Build Scenarios'!$C$1:$C$510 = $C15), 0), MATCH(AD$12, 'Build Scenarios'!$D$5:$O$5, 0))
- INDEX('Build Scenarios'!$D$1:$O$510, MATCH(1, ('Build Scenarios'!$B$1:$B$510 = $Q15) * ('Build Scenarios'!$C$1:$C$510 = $C15), 0), MATCH(AC$12, 'Build Scenarios'!$D$5:$O$5, 0)))
+AC15,
0)</f>
        <v>1293.4484000000002</v>
      </c>
      <c r="AF15" s="11" t="str">
        <f t="shared" ref="AF15:AF21" si="14">AF14</f>
        <v>Humboldt Bay</v>
      </c>
      <c r="AG15" s="11" cm="1">
        <f t="array" ref="AG15">INDEX('Cost Scenario Settings'!$O$32:$W$101, MATCH(1, ('Cost Scenario Settings'!$N$32:$N$101 = $B15) * ('Cost Scenario Settings'!$B$32:$B$101 = AF15), 0), MATCH($C15, 'Cost Scenario Settings'!$O$31:$W$31, 0))</f>
        <v>0</v>
      </c>
      <c r="AH15" s="4" cm="1">
        <f t="array" ref="AH15">IFERROR(
INDEX('Cost Data'!$Y$1:$AJ$500, MATCH(1, ('Cost Data'!$W$1:$W$500 = $AF15) * ('Cost Data'!$X$1:$X$500 = $AG15), 0), MATCH(AH$12, 'Cost Data'!$Y$12:$AJ$12, 0))
* (INDEX('Build Scenarios'!$D$1:$O$510, MATCH(1, ('Build Scenarios'!$B$1:$B$510 = $AF15) * ('Build Scenarios'!$C$1:$C$510 = $C15), 0), MATCH(AH$12, 'Build Scenarios'!$D$5:$O$5, 0))
- INDEX('Build Scenarios'!$D$1:$O$510, MATCH(1, ('Build Scenarios'!$B$1:$B$510 = $AF15) * ('Build Scenarios'!$C$1:$C$510 = $C15), 0), MATCH(AG$12, 'Build Scenarios'!$D$5:$O$5, 0)))
+AG15,
0)</f>
        <v>0</v>
      </c>
      <c r="AI15" s="4" cm="1">
        <f t="array" ref="AI15">IFERROR(
INDEX('Cost Data'!$Y$1:$AJ$500, MATCH(1, ('Cost Data'!$W$1:$W$500 = $AF15) * ('Cost Data'!$X$1:$X$500 = $AG15), 0), MATCH(AI$12, 'Cost Data'!$Y$12:$AJ$12, 0))
* (INDEX('Build Scenarios'!$D$1:$O$510, MATCH(1, ('Build Scenarios'!$B$1:$B$510 = $AF15) * ('Build Scenarios'!$C$1:$C$510 = $C15), 0), MATCH(AI$12, 'Build Scenarios'!$D$5:$O$5, 0))
- INDEX('Build Scenarios'!$D$1:$O$510, MATCH(1, ('Build Scenarios'!$B$1:$B$510 = $AF15) * ('Build Scenarios'!$C$1:$C$510 = $C15), 0), MATCH(AH$12, 'Build Scenarios'!$D$5:$O$5, 0)))
+AH15,
0)</f>
        <v>0</v>
      </c>
      <c r="AJ15" s="4" cm="1">
        <f t="array" ref="AJ15">IFERROR(
INDEX('Cost Data'!$Y$1:$AJ$500, MATCH(1, ('Cost Data'!$W$1:$W$500 = $AF15) * ('Cost Data'!$X$1:$X$500 = $AG15), 0), MATCH(AJ$12, 'Cost Data'!$Y$12:$AJ$12, 0))
* (INDEX('Build Scenarios'!$D$1:$O$510, MATCH(1, ('Build Scenarios'!$B$1:$B$510 = $AF15) * ('Build Scenarios'!$C$1:$C$510 = $C15), 0), MATCH(AJ$12, 'Build Scenarios'!$D$5:$O$5, 0))
- INDEX('Build Scenarios'!$D$1:$O$510, MATCH(1, ('Build Scenarios'!$B$1:$B$510 = $AF15) * ('Build Scenarios'!$C$1:$C$510 = $C15), 0), MATCH(AI$12, 'Build Scenarios'!$D$5:$O$5, 0)))
+AI15,
0)</f>
        <v>0</v>
      </c>
      <c r="AK15" s="4" cm="1">
        <f t="array" ref="AK15">IFERROR(
INDEX('Cost Data'!$Y$1:$AJ$500, MATCH(1, ('Cost Data'!$W$1:$W$500 = $AF15) * ('Cost Data'!$X$1:$X$500 = $AG15), 0), MATCH(AK$12, 'Cost Data'!$Y$12:$AJ$12, 0))
* (INDEX('Build Scenarios'!$D$1:$O$510, MATCH(1, ('Build Scenarios'!$B$1:$B$510 = $AF15) * ('Build Scenarios'!$C$1:$C$510 = $C15), 0), MATCH(AK$12, 'Build Scenarios'!$D$5:$O$5, 0))
- INDEX('Build Scenarios'!$D$1:$O$510, MATCH(1, ('Build Scenarios'!$B$1:$B$510 = $AF15) * ('Build Scenarios'!$C$1:$C$510 = $C15), 0), MATCH(AJ$12, 'Build Scenarios'!$D$5:$O$5, 0)))
+AJ15,
0)</f>
        <v>0</v>
      </c>
      <c r="AL15" s="4" cm="1">
        <f t="array" ref="AL15">IFERROR(
INDEX('Cost Data'!$Y$1:$AJ$500, MATCH(1, ('Cost Data'!$W$1:$W$500 = $AF15) * ('Cost Data'!$X$1:$X$500 = $AG15), 0), MATCH(AL$12, 'Cost Data'!$Y$12:$AJ$12, 0))
* (INDEX('Build Scenarios'!$D$1:$O$510, MATCH(1, ('Build Scenarios'!$B$1:$B$510 = $AF15) * ('Build Scenarios'!$C$1:$C$510 = $C15), 0), MATCH(AL$12, 'Build Scenarios'!$D$5:$O$5, 0))
- INDEX('Build Scenarios'!$D$1:$O$510, MATCH(1, ('Build Scenarios'!$B$1:$B$510 = $AF15) * ('Build Scenarios'!$C$1:$C$510 = $C15), 0), MATCH(AK$12, 'Build Scenarios'!$D$5:$O$5, 0)))
+AK15,
0)</f>
        <v>0</v>
      </c>
      <c r="AM15" s="4" cm="1">
        <f t="array" ref="AM15">IFERROR(
INDEX('Cost Data'!$Y$1:$AJ$500, MATCH(1, ('Cost Data'!$W$1:$W$500 = $AF15) * ('Cost Data'!$X$1:$X$500 = $AG15), 0), MATCH(AM$12, 'Cost Data'!$Y$12:$AJ$12, 0))
* (INDEX('Build Scenarios'!$D$1:$O$510, MATCH(1, ('Build Scenarios'!$B$1:$B$510 = $AF15) * ('Build Scenarios'!$C$1:$C$510 = $C15), 0), MATCH(AM$12, 'Build Scenarios'!$D$5:$O$5, 0))
- INDEX('Build Scenarios'!$D$1:$O$510, MATCH(1, ('Build Scenarios'!$B$1:$B$510 = $AF15) * ('Build Scenarios'!$C$1:$C$510 = $C15), 0), MATCH(AL$12, 'Build Scenarios'!$D$5:$O$5, 0)))
+AL15,
0)</f>
        <v>0</v>
      </c>
      <c r="AN15" s="4" cm="1">
        <f t="array" ref="AN15">IFERROR(
INDEX('Cost Data'!$Y$1:$AJ$500, MATCH(1, ('Cost Data'!$W$1:$W$500 = $AF15) * ('Cost Data'!$X$1:$X$500 = $AG15), 0), MATCH(AN$12, 'Cost Data'!$Y$12:$AJ$12, 0))
* (INDEX('Build Scenarios'!$D$1:$O$510, MATCH(1, ('Build Scenarios'!$B$1:$B$510 = $AF15) * ('Build Scenarios'!$C$1:$C$510 = $C15), 0), MATCH(AN$12, 'Build Scenarios'!$D$5:$O$5, 0))
- INDEX('Build Scenarios'!$D$1:$O$510, MATCH(1, ('Build Scenarios'!$B$1:$B$510 = $AF15) * ('Build Scenarios'!$C$1:$C$510 = $C15), 0), MATCH(AM$12, 'Build Scenarios'!$D$5:$O$5, 0)))
+AM15,
0)</f>
        <v>0</v>
      </c>
      <c r="AO15" s="4" cm="1">
        <f t="array" ref="AO15">IFERROR(
INDEX('Cost Data'!$Y$1:$AJ$500, MATCH(1, ('Cost Data'!$W$1:$W$500 = $AF15) * ('Cost Data'!$X$1:$X$500 = $AG15), 0), MATCH(AO$12, 'Cost Data'!$Y$12:$AJ$12, 0))
* (INDEX('Build Scenarios'!$D$1:$O$510, MATCH(1, ('Build Scenarios'!$B$1:$B$510 = $AF15) * ('Build Scenarios'!$C$1:$C$510 = $C15), 0), MATCH(AO$12, 'Build Scenarios'!$D$5:$O$5, 0))
- INDEX('Build Scenarios'!$D$1:$O$510, MATCH(1, ('Build Scenarios'!$B$1:$B$510 = $AF15) * ('Build Scenarios'!$C$1:$C$510 = $C15), 0), MATCH(AN$12, 'Build Scenarios'!$D$5:$O$5, 0)))
+AN15,
0)</f>
        <v>0</v>
      </c>
      <c r="AP15" s="4" cm="1">
        <f t="array" ref="AP15">IFERROR(
INDEX('Cost Data'!$Y$1:$AJ$500, MATCH(1, ('Cost Data'!$W$1:$W$500 = $AF15) * ('Cost Data'!$X$1:$X$500 = $AG15), 0), MATCH(AP$12, 'Cost Data'!$Y$12:$AJ$12, 0))
* (INDEX('Build Scenarios'!$D$1:$O$510, MATCH(1, ('Build Scenarios'!$B$1:$B$510 = $AF15) * ('Build Scenarios'!$C$1:$C$510 = $C15), 0), MATCH(AP$12, 'Build Scenarios'!$D$5:$O$5, 0))
- INDEX('Build Scenarios'!$D$1:$O$510, MATCH(1, ('Build Scenarios'!$B$1:$B$510 = $AF15) * ('Build Scenarios'!$C$1:$C$510 = $C15), 0), MATCH(AO$12, 'Build Scenarios'!$D$5:$O$5, 0)))
+AO15,
0)</f>
        <v>0</v>
      </c>
      <c r="AQ15" s="4" cm="1">
        <f t="array" ref="AQ15">IFERROR(
INDEX('Cost Data'!$Y$1:$AJ$500, MATCH(1, ('Cost Data'!$W$1:$W$500 = $AF15) * ('Cost Data'!$X$1:$X$500 = $AG15), 0), MATCH(AQ$12, 'Cost Data'!$Y$12:$AJ$12, 0))
* (INDEX('Build Scenarios'!$D$1:$O$510, MATCH(1, ('Build Scenarios'!$B$1:$B$510 = $AF15) * ('Build Scenarios'!$C$1:$C$510 = $C15), 0), MATCH(AQ$12, 'Build Scenarios'!$D$5:$O$5, 0))
- INDEX('Build Scenarios'!$D$1:$O$510, MATCH(1, ('Build Scenarios'!$B$1:$B$510 = $AF15) * ('Build Scenarios'!$C$1:$C$510 = $C15), 0), MATCH(AP$12, 'Build Scenarios'!$D$5:$O$5, 0)))
+AP15,
0)</f>
        <v>0</v>
      </c>
      <c r="AR15" s="4" cm="1">
        <f t="array" ref="AR15">IFERROR(
INDEX('Cost Data'!$Y$1:$AJ$500, MATCH(1, ('Cost Data'!$W$1:$W$500 = $AF15) * ('Cost Data'!$X$1:$X$500 = $AG15), 0), MATCH(AR$12, 'Cost Data'!$Y$12:$AJ$12, 0))
* (INDEX('Build Scenarios'!$D$1:$O$510, MATCH(1, ('Build Scenarios'!$B$1:$B$510 = $AF15) * ('Build Scenarios'!$C$1:$C$510 = $C15), 0), MATCH(AR$12, 'Build Scenarios'!$D$5:$O$5, 0))
- INDEX('Build Scenarios'!$D$1:$O$510, MATCH(1, ('Build Scenarios'!$B$1:$B$510 = $AF15) * ('Build Scenarios'!$C$1:$C$510 = $C15), 0), MATCH(AQ$12, 'Build Scenarios'!$D$5:$O$5, 0)))
+AQ15,
0)</f>
        <v>0</v>
      </c>
      <c r="AS15" s="4" cm="1">
        <f t="array" ref="AS15">IFERROR(
INDEX('Cost Data'!$Y$1:$AJ$500, MATCH(1, ('Cost Data'!$W$1:$W$500 = $AF15) * ('Cost Data'!$X$1:$X$500 = $AG15), 0), MATCH(AS$12, 'Cost Data'!$Y$12:$AJ$12, 0))
* (INDEX('Build Scenarios'!$D$1:$O$510, MATCH(1, ('Build Scenarios'!$B$1:$B$510 = $AF15) * ('Build Scenarios'!$C$1:$C$510 = $C15), 0), MATCH(AS$12, 'Build Scenarios'!$D$5:$O$5, 0))
- INDEX('Build Scenarios'!$D$1:$O$510, MATCH(1, ('Build Scenarios'!$B$1:$B$510 = $AF15) * ('Build Scenarios'!$C$1:$C$510 = $C15), 0), MATCH(AR$12, 'Build Scenarios'!$D$5:$O$5, 0)))
+AR15,
0)</f>
        <v>0</v>
      </c>
      <c r="AU15" s="11" t="str">
        <f t="shared" ref="AU15:AU21" si="15">AU14</f>
        <v>Del Norte</v>
      </c>
      <c r="AV15" s="11" cm="1">
        <f t="array" ref="AV15">INDEX('Cost Scenario Settings'!$O$32:$W$101, MATCH(1, ('Cost Scenario Settings'!$N$32:$N$101 = $B15) * ('Cost Scenario Settings'!$B$32:$B$101 = AU15), 0), MATCH($C15, 'Cost Scenario Settings'!$O$31:$W$31, 0))</f>
        <v>0</v>
      </c>
      <c r="AW15" s="4" cm="1">
        <f t="array" ref="AW15">IFERROR(
INDEX('Cost Data'!$Y$1:$AJ$500, MATCH(1, ('Cost Data'!$W$1:$W$500 = $AU15) * ('Cost Data'!$X$1:$X$500 = $AV15), 0), MATCH(AW$12, 'Cost Data'!$Y$12:$AJ$12, 0))
* (INDEX('Build Scenarios'!$D$1:$O$510, MATCH(1, ('Build Scenarios'!$B$1:$B$510 = $AU15) * ('Build Scenarios'!$C$1:$C$510 = $C15), 0), MATCH(AW$12, 'Build Scenarios'!$D$5:$O$5, 0))
- INDEX('Build Scenarios'!$D$1:$O$510, MATCH(1, ('Build Scenarios'!$B$1:$B$510 = $AU15) * ('Build Scenarios'!$C$1:$C$510 = $C15), 0), MATCH(AV$12, 'Build Scenarios'!$D$5:$O$5, 0)))
+AV15,
0)</f>
        <v>0</v>
      </c>
      <c r="AX15" s="4" cm="1">
        <f t="array" ref="AX15">IFERROR(
INDEX('Cost Data'!$Y$1:$AJ$500, MATCH(1, ('Cost Data'!$W$1:$W$500 = $AU15) * ('Cost Data'!$X$1:$X$500 = $AV15), 0), MATCH(AX$12, 'Cost Data'!$Y$12:$AJ$12, 0))
* (INDEX('Build Scenarios'!$D$1:$O$510, MATCH(1, ('Build Scenarios'!$B$1:$B$510 = $AU15) * ('Build Scenarios'!$C$1:$C$510 = $C15), 0), MATCH(AX$12, 'Build Scenarios'!$D$5:$O$5, 0))
- INDEX('Build Scenarios'!$D$1:$O$510, MATCH(1, ('Build Scenarios'!$B$1:$B$510 = $AU15) * ('Build Scenarios'!$C$1:$C$510 = $C15), 0), MATCH(AW$12, 'Build Scenarios'!$D$5:$O$5, 0)))
+AW15,
0)</f>
        <v>0</v>
      </c>
      <c r="AY15" s="4" cm="1">
        <f t="array" ref="AY15">IFERROR(
INDEX('Cost Data'!$Y$1:$AJ$500, MATCH(1, ('Cost Data'!$W$1:$W$500 = $AU15) * ('Cost Data'!$X$1:$X$500 = $AV15), 0), MATCH(AY$12, 'Cost Data'!$Y$12:$AJ$12, 0))
* (INDEX('Build Scenarios'!$D$1:$O$510, MATCH(1, ('Build Scenarios'!$B$1:$B$510 = $AU15) * ('Build Scenarios'!$C$1:$C$510 = $C15), 0), MATCH(AY$12, 'Build Scenarios'!$D$5:$O$5, 0))
- INDEX('Build Scenarios'!$D$1:$O$510, MATCH(1, ('Build Scenarios'!$B$1:$B$510 = $AU15) * ('Build Scenarios'!$C$1:$C$510 = $C15), 0), MATCH(AX$12, 'Build Scenarios'!$D$5:$O$5, 0)))
+AX15,
0)</f>
        <v>0</v>
      </c>
      <c r="AZ15" s="4" cm="1">
        <f t="array" ref="AZ15">IFERROR(
INDEX('Cost Data'!$Y$1:$AJ$500, MATCH(1, ('Cost Data'!$W$1:$W$500 = $AU15) * ('Cost Data'!$X$1:$X$500 = $AV15), 0), MATCH(AZ$12, 'Cost Data'!$Y$12:$AJ$12, 0))
* (INDEX('Build Scenarios'!$D$1:$O$510, MATCH(1, ('Build Scenarios'!$B$1:$B$510 = $AU15) * ('Build Scenarios'!$C$1:$C$510 = $C15), 0), MATCH(AZ$12, 'Build Scenarios'!$D$5:$O$5, 0))
- INDEX('Build Scenarios'!$D$1:$O$510, MATCH(1, ('Build Scenarios'!$B$1:$B$510 = $AU15) * ('Build Scenarios'!$C$1:$C$510 = $C15), 0), MATCH(AY$12, 'Build Scenarios'!$D$5:$O$5, 0)))
+AY15,
0)</f>
        <v>0</v>
      </c>
      <c r="BA15" s="4" cm="1">
        <f t="array" ref="BA15">IFERROR(
INDEX('Cost Data'!$Y$1:$AJ$500, MATCH(1, ('Cost Data'!$W$1:$W$500 = $AU15) * ('Cost Data'!$X$1:$X$500 = $AV15), 0), MATCH(BA$12, 'Cost Data'!$Y$12:$AJ$12, 0))
* (INDEX('Build Scenarios'!$D$1:$O$510, MATCH(1, ('Build Scenarios'!$B$1:$B$510 = $AU15) * ('Build Scenarios'!$C$1:$C$510 = $C15), 0), MATCH(BA$12, 'Build Scenarios'!$D$5:$O$5, 0))
- INDEX('Build Scenarios'!$D$1:$O$510, MATCH(1, ('Build Scenarios'!$B$1:$B$510 = $AU15) * ('Build Scenarios'!$C$1:$C$510 = $C15), 0), MATCH(AZ$12, 'Build Scenarios'!$D$5:$O$5, 0)))
+AZ15,
0)</f>
        <v>0</v>
      </c>
      <c r="BB15" s="4" cm="1">
        <f t="array" ref="BB15">IFERROR(
INDEX('Cost Data'!$Y$1:$AJ$500, MATCH(1, ('Cost Data'!$W$1:$W$500 = $AU15) * ('Cost Data'!$X$1:$X$500 = $AV15), 0), MATCH(BB$12, 'Cost Data'!$Y$12:$AJ$12, 0))
* (INDEX('Build Scenarios'!$D$1:$O$510, MATCH(1, ('Build Scenarios'!$B$1:$B$510 = $AU15) * ('Build Scenarios'!$C$1:$C$510 = $C15), 0), MATCH(BB$12, 'Build Scenarios'!$D$5:$O$5, 0))
- INDEX('Build Scenarios'!$D$1:$O$510, MATCH(1, ('Build Scenarios'!$B$1:$B$510 = $AU15) * ('Build Scenarios'!$C$1:$C$510 = $C15), 0), MATCH(BA$12, 'Build Scenarios'!$D$5:$O$5, 0)))
+BA15,
0)</f>
        <v>0</v>
      </c>
      <c r="BC15" s="4" cm="1">
        <f t="array" ref="BC15">IFERROR(
INDEX('Cost Data'!$Y$1:$AJ$500, MATCH(1, ('Cost Data'!$W$1:$W$500 = $AU15) * ('Cost Data'!$X$1:$X$500 = $AV15), 0), MATCH(BC$12, 'Cost Data'!$Y$12:$AJ$12, 0))
* (INDEX('Build Scenarios'!$D$1:$O$510, MATCH(1, ('Build Scenarios'!$B$1:$B$510 = $AU15) * ('Build Scenarios'!$C$1:$C$510 = $C15), 0), MATCH(BC$12, 'Build Scenarios'!$D$5:$O$5, 0))
- INDEX('Build Scenarios'!$D$1:$O$510, MATCH(1, ('Build Scenarios'!$B$1:$B$510 = $AU15) * ('Build Scenarios'!$C$1:$C$510 = $C15), 0), MATCH(BB$12, 'Build Scenarios'!$D$5:$O$5, 0)))
+BB15,
0)</f>
        <v>0</v>
      </c>
      <c r="BD15" s="4" cm="1">
        <f t="array" ref="BD15">IFERROR(
INDEX('Cost Data'!$Y$1:$AJ$500, MATCH(1, ('Cost Data'!$W$1:$W$500 = $AU15) * ('Cost Data'!$X$1:$X$500 = $AV15), 0), MATCH(BD$12, 'Cost Data'!$Y$12:$AJ$12, 0))
* (INDEX('Build Scenarios'!$D$1:$O$510, MATCH(1, ('Build Scenarios'!$B$1:$B$510 = $AU15) * ('Build Scenarios'!$C$1:$C$510 = $C15), 0), MATCH(BD$12, 'Build Scenarios'!$D$5:$O$5, 0))
- INDEX('Build Scenarios'!$D$1:$O$510, MATCH(1, ('Build Scenarios'!$B$1:$B$510 = $AU15) * ('Build Scenarios'!$C$1:$C$510 = $C15), 0), MATCH(BC$12, 'Build Scenarios'!$D$5:$O$5, 0)))
+BC15,
0)</f>
        <v>0</v>
      </c>
      <c r="BE15" s="4" cm="1">
        <f t="array" ref="BE15">IFERROR(
INDEX('Cost Data'!$Y$1:$AJ$500, MATCH(1, ('Cost Data'!$W$1:$W$500 = $AU15) * ('Cost Data'!$X$1:$X$500 = $AV15), 0), MATCH(BE$12, 'Cost Data'!$Y$12:$AJ$12, 0))
* (INDEX('Build Scenarios'!$D$1:$O$510, MATCH(1, ('Build Scenarios'!$B$1:$B$510 = $AU15) * ('Build Scenarios'!$C$1:$C$510 = $C15), 0), MATCH(BE$12, 'Build Scenarios'!$D$5:$O$5, 0))
- INDEX('Build Scenarios'!$D$1:$O$510, MATCH(1, ('Build Scenarios'!$B$1:$B$510 = $AU15) * ('Build Scenarios'!$C$1:$C$510 = $C15), 0), MATCH(BD$12, 'Build Scenarios'!$D$5:$O$5, 0)))
+BD15,
0)</f>
        <v>0</v>
      </c>
      <c r="BF15" s="4" cm="1">
        <f t="array" ref="BF15">IFERROR(
INDEX('Cost Data'!$Y$1:$AJ$500, MATCH(1, ('Cost Data'!$W$1:$W$500 = $AU15) * ('Cost Data'!$X$1:$X$500 = $AV15), 0), MATCH(BF$12, 'Cost Data'!$Y$12:$AJ$12, 0))
* (INDEX('Build Scenarios'!$D$1:$O$510, MATCH(1, ('Build Scenarios'!$B$1:$B$510 = $AU15) * ('Build Scenarios'!$C$1:$C$510 = $C15), 0), MATCH(BF$12, 'Build Scenarios'!$D$5:$O$5, 0))
- INDEX('Build Scenarios'!$D$1:$O$510, MATCH(1, ('Build Scenarios'!$B$1:$B$510 = $AU15) * ('Build Scenarios'!$C$1:$C$510 = $C15), 0), MATCH(BE$12, 'Build Scenarios'!$D$5:$O$5, 0)))
+BE15,
0)</f>
        <v>0</v>
      </c>
      <c r="BG15" s="4" cm="1">
        <f t="array" ref="BG15">IFERROR(
INDEX('Cost Data'!$Y$1:$AJ$500, MATCH(1, ('Cost Data'!$W$1:$W$500 = $AU15) * ('Cost Data'!$X$1:$X$500 = $AV15), 0), MATCH(BG$12, 'Cost Data'!$Y$12:$AJ$12, 0))
* (INDEX('Build Scenarios'!$D$1:$O$510, MATCH(1, ('Build Scenarios'!$B$1:$B$510 = $AU15) * ('Build Scenarios'!$C$1:$C$510 = $C15), 0), MATCH(BG$12, 'Build Scenarios'!$D$5:$O$5, 0))
- INDEX('Build Scenarios'!$D$1:$O$510, MATCH(1, ('Build Scenarios'!$B$1:$B$510 = $AU15) * ('Build Scenarios'!$C$1:$C$510 = $C15), 0), MATCH(BF$12, 'Build Scenarios'!$D$5:$O$5, 0)))
+BF15,
0)</f>
        <v>0</v>
      </c>
      <c r="BH15" s="4" cm="1">
        <f t="array" ref="BH15">IFERROR(
INDEX('Cost Data'!$Y$1:$AJ$500, MATCH(1, ('Cost Data'!$W$1:$W$500 = $AU15) * ('Cost Data'!$X$1:$X$500 = $AV15), 0), MATCH(BH$12, 'Cost Data'!$Y$12:$AJ$12, 0))
* (INDEX('Build Scenarios'!$D$1:$O$510, MATCH(1, ('Build Scenarios'!$B$1:$B$510 = $AU15) * ('Build Scenarios'!$C$1:$C$510 = $C15), 0), MATCH(BH$12, 'Build Scenarios'!$D$5:$O$5, 0))
- INDEX('Build Scenarios'!$D$1:$O$510, MATCH(1, ('Build Scenarios'!$B$1:$B$510 = $AU15) * ('Build Scenarios'!$C$1:$C$510 = $C15), 0), MATCH(BG$12, 'Build Scenarios'!$D$5:$O$5, 0)))
+BG15,
0)</f>
        <v>0</v>
      </c>
      <c r="BJ15" s="11" t="str">
        <f t="shared" ref="BJ15:BJ21" si="16">BJ14</f>
        <v>Cape Mendocino</v>
      </c>
      <c r="BK15" s="11" cm="1">
        <f t="array" ref="BK15">INDEX('Cost Scenario Settings'!$O$32:$W$101, MATCH(1, ('Cost Scenario Settings'!$N$32:$N$101 = $B15) * ('Cost Scenario Settings'!$B$32:$B$101 = BJ15), 0), MATCH($C15, 'Cost Scenario Settings'!$O$31:$W$31, 0))</f>
        <v>0</v>
      </c>
      <c r="BL15" s="4" cm="1">
        <f t="array" ref="BL15">IFERROR(
INDEX('Cost Data'!$Y$1:$AJ$500, MATCH(1, ('Cost Data'!$W$1:$W$500 = $BJ15) * ('Cost Data'!$X$1:$X$500 = $BK15), 0), MATCH(BL$12, 'Cost Data'!$Y$12:$AJ$12, 0))
* (INDEX('Build Scenarios'!$D$1:$O$510, MATCH(1, ('Build Scenarios'!$B$1:$B$510 = $BJ15) * ('Build Scenarios'!$C$1:$C$510 = $C15), 0), MATCH(BL$12, 'Build Scenarios'!$D$5:$O$5, 0))
- INDEX('Build Scenarios'!$D$1:$O$510, MATCH(1, ('Build Scenarios'!$B$1:$B$510 = $BJ15) * ('Build Scenarios'!$C$1:$C$510 = $C15), 0), MATCH(BK$12, 'Build Scenarios'!$D$5:$O$5, 0)))
+BK15,
0)</f>
        <v>0</v>
      </c>
      <c r="BM15" s="4" cm="1">
        <f t="array" ref="BM15">IFERROR(
INDEX('Cost Data'!$Y$1:$AJ$500, MATCH(1, ('Cost Data'!$W$1:$W$500 = $BJ15) * ('Cost Data'!$X$1:$X$500 = $BK15), 0), MATCH(BM$12, 'Cost Data'!$Y$12:$AJ$12, 0))
* (INDEX('Build Scenarios'!$D$1:$O$510, MATCH(1, ('Build Scenarios'!$B$1:$B$510 = $BJ15) * ('Build Scenarios'!$C$1:$C$510 = $C15), 0), MATCH(BM$12, 'Build Scenarios'!$D$5:$O$5, 0))
- INDEX('Build Scenarios'!$D$1:$O$510, MATCH(1, ('Build Scenarios'!$B$1:$B$510 = $BJ15) * ('Build Scenarios'!$C$1:$C$510 = $C15), 0), MATCH(BL$12, 'Build Scenarios'!$D$5:$O$5, 0)))
+BL15,
0)</f>
        <v>0</v>
      </c>
      <c r="BN15" s="4" cm="1">
        <f t="array" ref="BN15">IFERROR(
INDEX('Cost Data'!$Y$1:$AJ$500, MATCH(1, ('Cost Data'!$W$1:$W$500 = $BJ15) * ('Cost Data'!$X$1:$X$500 = $BK15), 0), MATCH(BN$12, 'Cost Data'!$Y$12:$AJ$12, 0))
* (INDEX('Build Scenarios'!$D$1:$O$510, MATCH(1, ('Build Scenarios'!$B$1:$B$510 = $BJ15) * ('Build Scenarios'!$C$1:$C$510 = $C15), 0), MATCH(BN$12, 'Build Scenarios'!$D$5:$O$5, 0))
- INDEX('Build Scenarios'!$D$1:$O$510, MATCH(1, ('Build Scenarios'!$B$1:$B$510 = $BJ15) * ('Build Scenarios'!$C$1:$C$510 = $C15), 0), MATCH(BM$12, 'Build Scenarios'!$D$5:$O$5, 0)))
+BM15,
0)</f>
        <v>0</v>
      </c>
      <c r="BO15" s="4" cm="1">
        <f t="array" ref="BO15">IFERROR(
INDEX('Cost Data'!$Y$1:$AJ$500, MATCH(1, ('Cost Data'!$W$1:$W$500 = $BJ15) * ('Cost Data'!$X$1:$X$500 = $BK15), 0), MATCH(BO$12, 'Cost Data'!$Y$12:$AJ$12, 0))
* (INDEX('Build Scenarios'!$D$1:$O$510, MATCH(1, ('Build Scenarios'!$B$1:$B$510 = $BJ15) * ('Build Scenarios'!$C$1:$C$510 = $C15), 0), MATCH(BO$12, 'Build Scenarios'!$D$5:$O$5, 0))
- INDEX('Build Scenarios'!$D$1:$O$510, MATCH(1, ('Build Scenarios'!$B$1:$B$510 = $BJ15) * ('Build Scenarios'!$C$1:$C$510 = $C15), 0), MATCH(BN$12, 'Build Scenarios'!$D$5:$O$5, 0)))
+BN15,
0)</f>
        <v>0</v>
      </c>
      <c r="BP15" s="4" cm="1">
        <f t="array" ref="BP15">IFERROR(
INDEX('Cost Data'!$Y$1:$AJ$500, MATCH(1, ('Cost Data'!$W$1:$W$500 = $BJ15) * ('Cost Data'!$X$1:$X$500 = $BK15), 0), MATCH(BP$12, 'Cost Data'!$Y$12:$AJ$12, 0))
* (INDEX('Build Scenarios'!$D$1:$O$510, MATCH(1, ('Build Scenarios'!$B$1:$B$510 = $BJ15) * ('Build Scenarios'!$C$1:$C$510 = $C15), 0), MATCH(BP$12, 'Build Scenarios'!$D$5:$O$5, 0))
- INDEX('Build Scenarios'!$D$1:$O$510, MATCH(1, ('Build Scenarios'!$B$1:$B$510 = $BJ15) * ('Build Scenarios'!$C$1:$C$510 = $C15), 0), MATCH(BO$12, 'Build Scenarios'!$D$5:$O$5, 0)))
+BO15,
0)</f>
        <v>0</v>
      </c>
      <c r="BQ15" s="4" cm="1">
        <f t="array" ref="BQ15">IFERROR(
INDEX('Cost Data'!$Y$1:$AJ$500, MATCH(1, ('Cost Data'!$W$1:$W$500 = $BJ15) * ('Cost Data'!$X$1:$X$500 = $BK15), 0), MATCH(BQ$12, 'Cost Data'!$Y$12:$AJ$12, 0))
* (INDEX('Build Scenarios'!$D$1:$O$510, MATCH(1, ('Build Scenarios'!$B$1:$B$510 = $BJ15) * ('Build Scenarios'!$C$1:$C$510 = $C15), 0), MATCH(BQ$12, 'Build Scenarios'!$D$5:$O$5, 0))
- INDEX('Build Scenarios'!$D$1:$O$510, MATCH(1, ('Build Scenarios'!$B$1:$B$510 = $BJ15) * ('Build Scenarios'!$C$1:$C$510 = $C15), 0), MATCH(BP$12, 'Build Scenarios'!$D$5:$O$5, 0)))
+BP15,
0)</f>
        <v>0</v>
      </c>
      <c r="BR15" s="4" cm="1">
        <f t="array" ref="BR15">IFERROR(
INDEX('Cost Data'!$Y$1:$AJ$500, MATCH(1, ('Cost Data'!$W$1:$W$500 = $BJ15) * ('Cost Data'!$X$1:$X$500 = $BK15), 0), MATCH(BR$12, 'Cost Data'!$Y$12:$AJ$12, 0))
* (INDEX('Build Scenarios'!$D$1:$O$510, MATCH(1, ('Build Scenarios'!$B$1:$B$510 = $BJ15) * ('Build Scenarios'!$C$1:$C$510 = $C15), 0), MATCH(BR$12, 'Build Scenarios'!$D$5:$O$5, 0))
- INDEX('Build Scenarios'!$D$1:$O$510, MATCH(1, ('Build Scenarios'!$B$1:$B$510 = $BJ15) * ('Build Scenarios'!$C$1:$C$510 = $C15), 0), MATCH(BQ$12, 'Build Scenarios'!$D$5:$O$5, 0)))
+BQ15,
0)</f>
        <v>0</v>
      </c>
      <c r="BS15" s="4" cm="1">
        <f t="array" ref="BS15">IFERROR(
INDEX('Cost Data'!$Y$1:$AJ$500, MATCH(1, ('Cost Data'!$W$1:$W$500 = $BJ15) * ('Cost Data'!$X$1:$X$500 = $BK15), 0), MATCH(BS$12, 'Cost Data'!$Y$12:$AJ$12, 0))
* (INDEX('Build Scenarios'!$D$1:$O$510, MATCH(1, ('Build Scenarios'!$B$1:$B$510 = $BJ15) * ('Build Scenarios'!$C$1:$C$510 = $C15), 0), MATCH(BS$12, 'Build Scenarios'!$D$5:$O$5, 0))
- INDEX('Build Scenarios'!$D$1:$O$510, MATCH(1, ('Build Scenarios'!$B$1:$B$510 = $BJ15) * ('Build Scenarios'!$C$1:$C$510 = $C15), 0), MATCH(BR$12, 'Build Scenarios'!$D$5:$O$5, 0)))
+BR15,
0)</f>
        <v>0</v>
      </c>
      <c r="BT15" s="4" cm="1">
        <f t="array" ref="BT15">IFERROR(
INDEX('Cost Data'!$Y$1:$AJ$500, MATCH(1, ('Cost Data'!$W$1:$W$500 = $BJ15) * ('Cost Data'!$X$1:$X$500 = $BK15), 0), MATCH(BT$12, 'Cost Data'!$Y$12:$AJ$12, 0))
* (INDEX('Build Scenarios'!$D$1:$O$510, MATCH(1, ('Build Scenarios'!$B$1:$B$510 = $BJ15) * ('Build Scenarios'!$C$1:$C$510 = $C15), 0), MATCH(BT$12, 'Build Scenarios'!$D$5:$O$5, 0))
- INDEX('Build Scenarios'!$D$1:$O$510, MATCH(1, ('Build Scenarios'!$B$1:$B$510 = $BJ15) * ('Build Scenarios'!$C$1:$C$510 = $C15), 0), MATCH(BS$12, 'Build Scenarios'!$D$5:$O$5, 0)))
+BS15,
0)</f>
        <v>0</v>
      </c>
      <c r="BU15" s="4" cm="1">
        <f t="array" ref="BU15">IFERROR(
INDEX('Cost Data'!$Y$1:$AJ$500, MATCH(1, ('Cost Data'!$W$1:$W$500 = $BJ15) * ('Cost Data'!$X$1:$X$500 = $BK15), 0), MATCH(BU$12, 'Cost Data'!$Y$12:$AJ$12, 0))
* (INDEX('Build Scenarios'!$D$1:$O$510, MATCH(1, ('Build Scenarios'!$B$1:$B$510 = $BJ15) * ('Build Scenarios'!$C$1:$C$510 = $C15), 0), MATCH(BU$12, 'Build Scenarios'!$D$5:$O$5, 0))
- INDEX('Build Scenarios'!$D$1:$O$510, MATCH(1, ('Build Scenarios'!$B$1:$B$510 = $BJ15) * ('Build Scenarios'!$C$1:$C$510 = $C15), 0), MATCH(BT$12, 'Build Scenarios'!$D$5:$O$5, 0)))
+BT15,
0)</f>
        <v>0</v>
      </c>
      <c r="BV15" s="4" cm="1">
        <f t="array" ref="BV15">IFERROR(
INDEX('Cost Data'!$Y$1:$AJ$500, MATCH(1, ('Cost Data'!$W$1:$W$500 = $BJ15) * ('Cost Data'!$X$1:$X$500 = $BK15), 0), MATCH(BV$12, 'Cost Data'!$Y$12:$AJ$12, 0))
* (INDEX('Build Scenarios'!$D$1:$O$510, MATCH(1, ('Build Scenarios'!$B$1:$B$510 = $BJ15) * ('Build Scenarios'!$C$1:$C$510 = $C15), 0), MATCH(BV$12, 'Build Scenarios'!$D$5:$O$5, 0))
- INDEX('Build Scenarios'!$D$1:$O$510, MATCH(1, ('Build Scenarios'!$B$1:$B$510 = $BJ15) * ('Build Scenarios'!$C$1:$C$510 = $C15), 0), MATCH(BU$12, 'Build Scenarios'!$D$5:$O$5, 0)))
+BU15,
0)</f>
        <v>0</v>
      </c>
      <c r="BW15" s="4" cm="1">
        <f t="array" ref="BW15">IFERROR(
INDEX('Cost Data'!$Y$1:$AJ$500, MATCH(1, ('Cost Data'!$W$1:$W$500 = $BJ15) * ('Cost Data'!$X$1:$X$500 = $BK15), 0), MATCH(BW$12, 'Cost Data'!$Y$12:$AJ$12, 0))
* (INDEX('Build Scenarios'!$D$1:$O$510, MATCH(1, ('Build Scenarios'!$B$1:$B$510 = $BJ15) * ('Build Scenarios'!$C$1:$C$510 = $C15), 0), MATCH(BW$12, 'Build Scenarios'!$D$5:$O$5, 0))
- INDEX('Build Scenarios'!$D$1:$O$510, MATCH(1, ('Build Scenarios'!$B$1:$B$510 = $BJ15) * ('Build Scenarios'!$C$1:$C$510 = $C15), 0), MATCH(BV$12, 'Build Scenarios'!$D$5:$O$5, 0)))
+BV15,
0)</f>
        <v>0</v>
      </c>
    </row>
    <row r="16" spans="2:75" x14ac:dyDescent="0.2">
      <c r="B16" s="11" t="str">
        <f t="shared" si="12"/>
        <v>Conservative</v>
      </c>
      <c r="C16" s="8" t="s">
        <v>57</v>
      </c>
      <c r="D16" s="4">
        <f t="shared" si="0"/>
        <v>0</v>
      </c>
      <c r="E16" s="4">
        <f t="shared" si="1"/>
        <v>0</v>
      </c>
      <c r="F16" s="4">
        <f t="shared" si="2"/>
        <v>0</v>
      </c>
      <c r="G16" s="4">
        <f t="shared" si="3"/>
        <v>0</v>
      </c>
      <c r="H16" s="4">
        <f t="shared" si="4"/>
        <v>0</v>
      </c>
      <c r="I16" s="4">
        <f t="shared" si="5"/>
        <v>0</v>
      </c>
      <c r="J16" s="4">
        <f t="shared" si="6"/>
        <v>0</v>
      </c>
      <c r="K16" s="4">
        <f t="shared" si="7"/>
        <v>0</v>
      </c>
      <c r="L16" s="4">
        <f t="shared" si="8"/>
        <v>1286.9628000000002</v>
      </c>
      <c r="M16" s="4">
        <f t="shared" si="9"/>
        <v>1286.9628000000002</v>
      </c>
      <c r="N16" s="4">
        <f t="shared" si="10"/>
        <v>1286.9628000000002</v>
      </c>
      <c r="O16" s="4">
        <f t="shared" si="11"/>
        <v>1286.9628000000002</v>
      </c>
      <c r="Q16" s="11" t="str">
        <f t="shared" si="13"/>
        <v>Morro Bay</v>
      </c>
      <c r="R16" s="11" cm="1">
        <f t="array" ref="R16">INDEX('Cost Scenario Settings'!$O$32:$W$101, MATCH(1, ('Cost Scenario Settings'!$N$32:$N$101 = $B16) * ('Cost Scenario Settings'!$B$32:$B$101 = Q16), 0), MATCH($C16, 'Cost Scenario Settings'!$O$31:$W$31, 0))</f>
        <v>0</v>
      </c>
      <c r="S16" s="4" cm="1">
        <f t="array" ref="S16">IFERROR(
INDEX('Cost Data'!$Y$1:$AJ$500, MATCH(1, ('Cost Data'!$W$1:$W$500 = $Q16) * ('Cost Data'!$X$1:$X$500 = $R16), 0), MATCH(S$12, 'Cost Data'!$Y$12:$AJ$12, 0))
* (INDEX('Build Scenarios'!$D$1:$O$510, MATCH(1, ('Build Scenarios'!$B$1:$B$510 = $Q16) * ('Build Scenarios'!$C$1:$C$510 = $C16), 0), MATCH(S$12, 'Build Scenarios'!$D$5:$O$5, 0))
- INDEX('Build Scenarios'!$D$1:$O$510, MATCH(1, ('Build Scenarios'!$B$1:$B$510 = $Q16) * ('Build Scenarios'!$C$1:$C$510 = $C16), 0), MATCH(R$12, 'Build Scenarios'!$D$5:$O$5, 0)))
+R16,
0)</f>
        <v>0</v>
      </c>
      <c r="T16" s="4" cm="1">
        <f t="array" ref="T16">IFERROR(
INDEX('Cost Data'!$Y$1:$AJ$500, MATCH(1, ('Cost Data'!$W$1:$W$500 = $Q16) * ('Cost Data'!$X$1:$X$500 = $R16), 0), MATCH(T$12, 'Cost Data'!$Y$12:$AJ$12, 0))
* (INDEX('Build Scenarios'!$D$1:$O$510, MATCH(1, ('Build Scenarios'!$B$1:$B$510 = $Q16) * ('Build Scenarios'!$C$1:$C$510 = $C16), 0), MATCH(T$12, 'Build Scenarios'!$D$5:$O$5, 0))
- INDEX('Build Scenarios'!$D$1:$O$510, MATCH(1, ('Build Scenarios'!$B$1:$B$510 = $Q16) * ('Build Scenarios'!$C$1:$C$510 = $C16), 0), MATCH(S$12, 'Build Scenarios'!$D$5:$O$5, 0)))
+S16,
0)</f>
        <v>0</v>
      </c>
      <c r="U16" s="4" cm="1">
        <f t="array" ref="U16">IFERROR(
INDEX('Cost Data'!$Y$1:$AJ$500, MATCH(1, ('Cost Data'!$W$1:$W$500 = $Q16) * ('Cost Data'!$X$1:$X$500 = $R16), 0), MATCH(U$12, 'Cost Data'!$Y$12:$AJ$12, 0))
* (INDEX('Build Scenarios'!$D$1:$O$510, MATCH(1, ('Build Scenarios'!$B$1:$B$510 = $Q16) * ('Build Scenarios'!$C$1:$C$510 = $C16), 0), MATCH(U$12, 'Build Scenarios'!$D$5:$O$5, 0))
- INDEX('Build Scenarios'!$D$1:$O$510, MATCH(1, ('Build Scenarios'!$B$1:$B$510 = $Q16) * ('Build Scenarios'!$C$1:$C$510 = $C16), 0), MATCH(T$12, 'Build Scenarios'!$D$5:$O$5, 0)))
+T16,
0)</f>
        <v>0</v>
      </c>
      <c r="V16" s="4" cm="1">
        <f t="array" ref="V16">IFERROR(
INDEX('Cost Data'!$Y$1:$AJ$500, MATCH(1, ('Cost Data'!$W$1:$W$500 = $Q16) * ('Cost Data'!$X$1:$X$500 = $R16), 0), MATCH(V$12, 'Cost Data'!$Y$12:$AJ$12, 0))
* (INDEX('Build Scenarios'!$D$1:$O$510, MATCH(1, ('Build Scenarios'!$B$1:$B$510 = $Q16) * ('Build Scenarios'!$C$1:$C$510 = $C16), 0), MATCH(V$12, 'Build Scenarios'!$D$5:$O$5, 0))
- INDEX('Build Scenarios'!$D$1:$O$510, MATCH(1, ('Build Scenarios'!$B$1:$B$510 = $Q16) * ('Build Scenarios'!$C$1:$C$510 = $C16), 0), MATCH(U$12, 'Build Scenarios'!$D$5:$O$5, 0)))
+U16,
0)</f>
        <v>0</v>
      </c>
      <c r="W16" s="4" cm="1">
        <f t="array" ref="W16">IFERROR(
INDEX('Cost Data'!$Y$1:$AJ$500, MATCH(1, ('Cost Data'!$W$1:$W$500 = $Q16) * ('Cost Data'!$X$1:$X$500 = $R16), 0), MATCH(W$12, 'Cost Data'!$Y$12:$AJ$12, 0))
* (INDEX('Build Scenarios'!$D$1:$O$510, MATCH(1, ('Build Scenarios'!$B$1:$B$510 = $Q16) * ('Build Scenarios'!$C$1:$C$510 = $C16), 0), MATCH(W$12, 'Build Scenarios'!$D$5:$O$5, 0))
- INDEX('Build Scenarios'!$D$1:$O$510, MATCH(1, ('Build Scenarios'!$B$1:$B$510 = $Q16) * ('Build Scenarios'!$C$1:$C$510 = $C16), 0), MATCH(V$12, 'Build Scenarios'!$D$5:$O$5, 0)))
+V16,
0)</f>
        <v>0</v>
      </c>
      <c r="X16" s="4" cm="1">
        <f t="array" ref="X16">IFERROR(
INDEX('Cost Data'!$Y$1:$AJ$500, MATCH(1, ('Cost Data'!$W$1:$W$500 = $Q16) * ('Cost Data'!$X$1:$X$500 = $R16), 0), MATCH(X$12, 'Cost Data'!$Y$12:$AJ$12, 0))
* (INDEX('Build Scenarios'!$D$1:$O$510, MATCH(1, ('Build Scenarios'!$B$1:$B$510 = $Q16) * ('Build Scenarios'!$C$1:$C$510 = $C16), 0), MATCH(X$12, 'Build Scenarios'!$D$5:$O$5, 0))
- INDEX('Build Scenarios'!$D$1:$O$510, MATCH(1, ('Build Scenarios'!$B$1:$B$510 = $Q16) * ('Build Scenarios'!$C$1:$C$510 = $C16), 0), MATCH(W$12, 'Build Scenarios'!$D$5:$O$5, 0)))
+W16,
0)</f>
        <v>0</v>
      </c>
      <c r="Y16" s="4" cm="1">
        <f t="array" ref="Y16">IFERROR(
INDEX('Cost Data'!$Y$1:$AJ$500, MATCH(1, ('Cost Data'!$W$1:$W$500 = $Q16) * ('Cost Data'!$X$1:$X$500 = $R16), 0), MATCH(Y$12, 'Cost Data'!$Y$12:$AJ$12, 0))
* (INDEX('Build Scenarios'!$D$1:$O$510, MATCH(1, ('Build Scenarios'!$B$1:$B$510 = $Q16) * ('Build Scenarios'!$C$1:$C$510 = $C16), 0), MATCH(Y$12, 'Build Scenarios'!$D$5:$O$5, 0))
- INDEX('Build Scenarios'!$D$1:$O$510, MATCH(1, ('Build Scenarios'!$B$1:$B$510 = $Q16) * ('Build Scenarios'!$C$1:$C$510 = $C16), 0), MATCH(X$12, 'Build Scenarios'!$D$5:$O$5, 0)))
+X16,
0)</f>
        <v>0</v>
      </c>
      <c r="Z16" s="4" cm="1">
        <f t="array" ref="Z16">IFERROR(
INDEX('Cost Data'!$Y$1:$AJ$500, MATCH(1, ('Cost Data'!$W$1:$W$500 = $Q16) * ('Cost Data'!$X$1:$X$500 = $R16), 0), MATCH(Z$12, 'Cost Data'!$Y$12:$AJ$12, 0))
* (INDEX('Build Scenarios'!$D$1:$O$510, MATCH(1, ('Build Scenarios'!$B$1:$B$510 = $Q16) * ('Build Scenarios'!$C$1:$C$510 = $C16), 0), MATCH(Z$12, 'Build Scenarios'!$D$5:$O$5, 0))
- INDEX('Build Scenarios'!$D$1:$O$510, MATCH(1, ('Build Scenarios'!$B$1:$B$510 = $Q16) * ('Build Scenarios'!$C$1:$C$510 = $C16), 0), MATCH(Y$12, 'Build Scenarios'!$D$5:$O$5, 0)))
+Y16,
0)</f>
        <v>0</v>
      </c>
      <c r="AA16" s="4" cm="1">
        <f t="array" ref="AA16">IFERROR(
INDEX('Cost Data'!$Y$1:$AJ$500, MATCH(1, ('Cost Data'!$W$1:$W$500 = $Q16) * ('Cost Data'!$X$1:$X$500 = $R16), 0), MATCH(AA$12, 'Cost Data'!$Y$12:$AJ$12, 0))
* (INDEX('Build Scenarios'!$D$1:$O$510, MATCH(1, ('Build Scenarios'!$B$1:$B$510 = $Q16) * ('Build Scenarios'!$C$1:$C$510 = $C16), 0), MATCH(AA$12, 'Build Scenarios'!$D$5:$O$5, 0))
- INDEX('Build Scenarios'!$D$1:$O$510, MATCH(1, ('Build Scenarios'!$B$1:$B$510 = $Q16) * ('Build Scenarios'!$C$1:$C$510 = $C16), 0), MATCH(Z$12, 'Build Scenarios'!$D$5:$O$5, 0)))
+Z16,
0)</f>
        <v>0</v>
      </c>
      <c r="AB16" s="4" cm="1">
        <f t="array" ref="AB16">IFERROR(
INDEX('Cost Data'!$Y$1:$AJ$500, MATCH(1, ('Cost Data'!$W$1:$W$500 = $Q16) * ('Cost Data'!$X$1:$X$500 = $R16), 0), MATCH(AB$12, 'Cost Data'!$Y$12:$AJ$12, 0))
* (INDEX('Build Scenarios'!$D$1:$O$510, MATCH(1, ('Build Scenarios'!$B$1:$B$510 = $Q16) * ('Build Scenarios'!$C$1:$C$510 = $C16), 0), MATCH(AB$12, 'Build Scenarios'!$D$5:$O$5, 0))
- INDEX('Build Scenarios'!$D$1:$O$510, MATCH(1, ('Build Scenarios'!$B$1:$B$510 = $Q16) * ('Build Scenarios'!$C$1:$C$510 = $C16), 0), MATCH(AA$12, 'Build Scenarios'!$D$5:$O$5, 0)))
+AA16,
0)</f>
        <v>0</v>
      </c>
      <c r="AC16" s="4" cm="1">
        <f t="array" ref="AC16">IFERROR(
INDEX('Cost Data'!$Y$1:$AJ$500, MATCH(1, ('Cost Data'!$W$1:$W$500 = $Q16) * ('Cost Data'!$X$1:$X$500 = $R16), 0), MATCH(AC$12, 'Cost Data'!$Y$12:$AJ$12, 0))
* (INDEX('Build Scenarios'!$D$1:$O$510, MATCH(1, ('Build Scenarios'!$B$1:$B$510 = $Q16) * ('Build Scenarios'!$C$1:$C$510 = $C16), 0), MATCH(AC$12, 'Build Scenarios'!$D$5:$O$5, 0))
- INDEX('Build Scenarios'!$D$1:$O$510, MATCH(1, ('Build Scenarios'!$B$1:$B$510 = $Q16) * ('Build Scenarios'!$C$1:$C$510 = $C16), 0), MATCH(AB$12, 'Build Scenarios'!$D$5:$O$5, 0)))
+AB16,
0)</f>
        <v>0</v>
      </c>
      <c r="AD16" s="4" cm="1">
        <f t="array" ref="AD16">IFERROR(
INDEX('Cost Data'!$Y$1:$AJ$500, MATCH(1, ('Cost Data'!$W$1:$W$500 = $Q16) * ('Cost Data'!$X$1:$X$500 = $R16), 0), MATCH(AD$12, 'Cost Data'!$Y$12:$AJ$12, 0))
* (INDEX('Build Scenarios'!$D$1:$O$510, MATCH(1, ('Build Scenarios'!$B$1:$B$510 = $Q16) * ('Build Scenarios'!$C$1:$C$510 = $C16), 0), MATCH(AD$12, 'Build Scenarios'!$D$5:$O$5, 0))
- INDEX('Build Scenarios'!$D$1:$O$510, MATCH(1, ('Build Scenarios'!$B$1:$B$510 = $Q16) * ('Build Scenarios'!$C$1:$C$510 = $C16), 0), MATCH(AC$12, 'Build Scenarios'!$D$5:$O$5, 0)))
+AC16,
0)</f>
        <v>0</v>
      </c>
      <c r="AF16" s="11" t="str">
        <f t="shared" si="14"/>
        <v>Humboldt Bay</v>
      </c>
      <c r="AG16" s="11" t="str" cm="1">
        <f t="array" ref="AG16">INDEX('Cost Scenario Settings'!$O$32:$W$101, MATCH(1, ('Cost Scenario Settings'!$N$32:$N$101 = $B16) * ('Cost Scenario Settings'!$B$32:$B$101 = AF16), 0), MATCH($C16, 'Cost Scenario Settings'!$O$31:$W$31, 0))</f>
        <v>Conservative</v>
      </c>
      <c r="AH16" s="4" cm="1">
        <f t="array" ref="AH16">IFERROR(
INDEX('Cost Data'!$Y$1:$AJ$500, MATCH(1, ('Cost Data'!$W$1:$W$500 = $AF16) * ('Cost Data'!$X$1:$X$500 = $AG16), 0), MATCH(AH$12, 'Cost Data'!$Y$12:$AJ$12, 0))
* (INDEX('Build Scenarios'!$D$1:$O$510, MATCH(1, ('Build Scenarios'!$B$1:$B$510 = $AF16) * ('Build Scenarios'!$C$1:$C$510 = $C16), 0), MATCH(AH$12, 'Build Scenarios'!$D$5:$O$5, 0))
- INDEX('Build Scenarios'!$D$1:$O$510, MATCH(1, ('Build Scenarios'!$B$1:$B$510 = $AF16) * ('Build Scenarios'!$C$1:$C$510 = $C16), 0), MATCH(AG$12, 'Build Scenarios'!$D$5:$O$5, 0)))
+AG16,
0)</f>
        <v>0</v>
      </c>
      <c r="AI16" s="4" cm="1">
        <f t="array" ref="AI16">IFERROR(
INDEX('Cost Data'!$Y$1:$AJ$500, MATCH(1, ('Cost Data'!$W$1:$W$500 = $AF16) * ('Cost Data'!$X$1:$X$500 = $AG16), 0), MATCH(AI$12, 'Cost Data'!$Y$12:$AJ$12, 0))
* (INDEX('Build Scenarios'!$D$1:$O$510, MATCH(1, ('Build Scenarios'!$B$1:$B$510 = $AF16) * ('Build Scenarios'!$C$1:$C$510 = $C16), 0), MATCH(AI$12, 'Build Scenarios'!$D$5:$O$5, 0))
- INDEX('Build Scenarios'!$D$1:$O$510, MATCH(1, ('Build Scenarios'!$B$1:$B$510 = $AF16) * ('Build Scenarios'!$C$1:$C$510 = $C16), 0), MATCH(AH$12, 'Build Scenarios'!$D$5:$O$5, 0)))
+AH16,
0)</f>
        <v>0</v>
      </c>
      <c r="AJ16" s="4" cm="1">
        <f t="array" ref="AJ16">IFERROR(
INDEX('Cost Data'!$Y$1:$AJ$500, MATCH(1, ('Cost Data'!$W$1:$W$500 = $AF16) * ('Cost Data'!$X$1:$X$500 = $AG16), 0), MATCH(AJ$12, 'Cost Data'!$Y$12:$AJ$12, 0))
* (INDEX('Build Scenarios'!$D$1:$O$510, MATCH(1, ('Build Scenarios'!$B$1:$B$510 = $AF16) * ('Build Scenarios'!$C$1:$C$510 = $C16), 0), MATCH(AJ$12, 'Build Scenarios'!$D$5:$O$5, 0))
- INDEX('Build Scenarios'!$D$1:$O$510, MATCH(1, ('Build Scenarios'!$B$1:$B$510 = $AF16) * ('Build Scenarios'!$C$1:$C$510 = $C16), 0), MATCH(AI$12, 'Build Scenarios'!$D$5:$O$5, 0)))
+AI16,
0)</f>
        <v>0</v>
      </c>
      <c r="AK16" s="4" cm="1">
        <f t="array" ref="AK16">IFERROR(
INDEX('Cost Data'!$Y$1:$AJ$500, MATCH(1, ('Cost Data'!$W$1:$W$500 = $AF16) * ('Cost Data'!$X$1:$X$500 = $AG16), 0), MATCH(AK$12, 'Cost Data'!$Y$12:$AJ$12, 0))
* (INDEX('Build Scenarios'!$D$1:$O$510, MATCH(1, ('Build Scenarios'!$B$1:$B$510 = $AF16) * ('Build Scenarios'!$C$1:$C$510 = $C16), 0), MATCH(AK$12, 'Build Scenarios'!$D$5:$O$5, 0))
- INDEX('Build Scenarios'!$D$1:$O$510, MATCH(1, ('Build Scenarios'!$B$1:$B$510 = $AF16) * ('Build Scenarios'!$C$1:$C$510 = $C16), 0), MATCH(AJ$12, 'Build Scenarios'!$D$5:$O$5, 0)))
+AJ16,
0)</f>
        <v>0</v>
      </c>
      <c r="AL16" s="4" cm="1">
        <f t="array" ref="AL16">IFERROR(
INDEX('Cost Data'!$Y$1:$AJ$500, MATCH(1, ('Cost Data'!$W$1:$W$500 = $AF16) * ('Cost Data'!$X$1:$X$500 = $AG16), 0), MATCH(AL$12, 'Cost Data'!$Y$12:$AJ$12, 0))
* (INDEX('Build Scenarios'!$D$1:$O$510, MATCH(1, ('Build Scenarios'!$B$1:$B$510 = $AF16) * ('Build Scenarios'!$C$1:$C$510 = $C16), 0), MATCH(AL$12, 'Build Scenarios'!$D$5:$O$5, 0))
- INDEX('Build Scenarios'!$D$1:$O$510, MATCH(1, ('Build Scenarios'!$B$1:$B$510 = $AF16) * ('Build Scenarios'!$C$1:$C$510 = $C16), 0), MATCH(AK$12, 'Build Scenarios'!$D$5:$O$5, 0)))
+AK16,
0)</f>
        <v>0</v>
      </c>
      <c r="AM16" s="4" cm="1">
        <f t="array" ref="AM16">IFERROR(
INDEX('Cost Data'!$Y$1:$AJ$500, MATCH(1, ('Cost Data'!$W$1:$W$500 = $AF16) * ('Cost Data'!$X$1:$X$500 = $AG16), 0), MATCH(AM$12, 'Cost Data'!$Y$12:$AJ$12, 0))
* (INDEX('Build Scenarios'!$D$1:$O$510, MATCH(1, ('Build Scenarios'!$B$1:$B$510 = $AF16) * ('Build Scenarios'!$C$1:$C$510 = $C16), 0), MATCH(AM$12, 'Build Scenarios'!$D$5:$O$5, 0))
- INDEX('Build Scenarios'!$D$1:$O$510, MATCH(1, ('Build Scenarios'!$B$1:$B$510 = $AF16) * ('Build Scenarios'!$C$1:$C$510 = $C16), 0), MATCH(AL$12, 'Build Scenarios'!$D$5:$O$5, 0)))
+AL16,
0)</f>
        <v>0</v>
      </c>
      <c r="AN16" s="4" cm="1">
        <f t="array" ref="AN16">IFERROR(
INDEX('Cost Data'!$Y$1:$AJ$500, MATCH(1, ('Cost Data'!$W$1:$W$500 = $AF16) * ('Cost Data'!$X$1:$X$500 = $AG16), 0), MATCH(AN$12, 'Cost Data'!$Y$12:$AJ$12, 0))
* (INDEX('Build Scenarios'!$D$1:$O$510, MATCH(1, ('Build Scenarios'!$B$1:$B$510 = $AF16) * ('Build Scenarios'!$C$1:$C$510 = $C16), 0), MATCH(AN$12, 'Build Scenarios'!$D$5:$O$5, 0))
- INDEX('Build Scenarios'!$D$1:$O$510, MATCH(1, ('Build Scenarios'!$B$1:$B$510 = $AF16) * ('Build Scenarios'!$C$1:$C$510 = $C16), 0), MATCH(AM$12, 'Build Scenarios'!$D$5:$O$5, 0)))
+AM16,
0)</f>
        <v>0</v>
      </c>
      <c r="AO16" s="4" cm="1">
        <f t="array" ref="AO16">IFERROR(
INDEX('Cost Data'!$Y$1:$AJ$500, MATCH(1, ('Cost Data'!$W$1:$W$500 = $AF16) * ('Cost Data'!$X$1:$X$500 = $AG16), 0), MATCH(AO$12, 'Cost Data'!$Y$12:$AJ$12, 0))
* (INDEX('Build Scenarios'!$D$1:$O$510, MATCH(1, ('Build Scenarios'!$B$1:$B$510 = $AF16) * ('Build Scenarios'!$C$1:$C$510 = $C16), 0), MATCH(AO$12, 'Build Scenarios'!$D$5:$O$5, 0))
- INDEX('Build Scenarios'!$D$1:$O$510, MATCH(1, ('Build Scenarios'!$B$1:$B$510 = $AF16) * ('Build Scenarios'!$C$1:$C$510 = $C16), 0), MATCH(AN$12, 'Build Scenarios'!$D$5:$O$5, 0)))
+AN16,
0)</f>
        <v>0</v>
      </c>
      <c r="AP16" s="4" cm="1">
        <f t="array" ref="AP16">IFERROR(
INDEX('Cost Data'!$Y$1:$AJ$500, MATCH(1, ('Cost Data'!$W$1:$W$500 = $AF16) * ('Cost Data'!$X$1:$X$500 = $AG16), 0), MATCH(AP$12, 'Cost Data'!$Y$12:$AJ$12, 0))
* (INDEX('Build Scenarios'!$D$1:$O$510, MATCH(1, ('Build Scenarios'!$B$1:$B$510 = $AF16) * ('Build Scenarios'!$C$1:$C$510 = $C16), 0), MATCH(AP$12, 'Build Scenarios'!$D$5:$O$5, 0))
- INDEX('Build Scenarios'!$D$1:$O$510, MATCH(1, ('Build Scenarios'!$B$1:$B$510 = $AF16) * ('Build Scenarios'!$C$1:$C$510 = $C16), 0), MATCH(AO$12, 'Build Scenarios'!$D$5:$O$5, 0)))
+AO16,
0)</f>
        <v>1286.9628000000002</v>
      </c>
      <c r="AQ16" s="4" cm="1">
        <f t="array" ref="AQ16">IFERROR(
INDEX('Cost Data'!$Y$1:$AJ$500, MATCH(1, ('Cost Data'!$W$1:$W$500 = $AF16) * ('Cost Data'!$X$1:$X$500 = $AG16), 0), MATCH(AQ$12, 'Cost Data'!$Y$12:$AJ$12, 0))
* (INDEX('Build Scenarios'!$D$1:$O$510, MATCH(1, ('Build Scenarios'!$B$1:$B$510 = $AF16) * ('Build Scenarios'!$C$1:$C$510 = $C16), 0), MATCH(AQ$12, 'Build Scenarios'!$D$5:$O$5, 0))
- INDEX('Build Scenarios'!$D$1:$O$510, MATCH(1, ('Build Scenarios'!$B$1:$B$510 = $AF16) * ('Build Scenarios'!$C$1:$C$510 = $C16), 0), MATCH(AP$12, 'Build Scenarios'!$D$5:$O$5, 0)))
+AP16,
0)</f>
        <v>1286.9628000000002</v>
      </c>
      <c r="AR16" s="4" cm="1">
        <f t="array" ref="AR16">IFERROR(
INDEX('Cost Data'!$Y$1:$AJ$500, MATCH(1, ('Cost Data'!$W$1:$W$500 = $AF16) * ('Cost Data'!$X$1:$X$500 = $AG16), 0), MATCH(AR$12, 'Cost Data'!$Y$12:$AJ$12, 0))
* (INDEX('Build Scenarios'!$D$1:$O$510, MATCH(1, ('Build Scenarios'!$B$1:$B$510 = $AF16) * ('Build Scenarios'!$C$1:$C$510 = $C16), 0), MATCH(AR$12, 'Build Scenarios'!$D$5:$O$5, 0))
- INDEX('Build Scenarios'!$D$1:$O$510, MATCH(1, ('Build Scenarios'!$B$1:$B$510 = $AF16) * ('Build Scenarios'!$C$1:$C$510 = $C16), 0), MATCH(AQ$12, 'Build Scenarios'!$D$5:$O$5, 0)))
+AQ16,
0)</f>
        <v>1286.9628000000002</v>
      </c>
      <c r="AS16" s="4" cm="1">
        <f t="array" ref="AS16">IFERROR(
INDEX('Cost Data'!$Y$1:$AJ$500, MATCH(1, ('Cost Data'!$W$1:$W$500 = $AF16) * ('Cost Data'!$X$1:$X$500 = $AG16), 0), MATCH(AS$12, 'Cost Data'!$Y$12:$AJ$12, 0))
* (INDEX('Build Scenarios'!$D$1:$O$510, MATCH(1, ('Build Scenarios'!$B$1:$B$510 = $AF16) * ('Build Scenarios'!$C$1:$C$510 = $C16), 0), MATCH(AS$12, 'Build Scenarios'!$D$5:$O$5, 0))
- INDEX('Build Scenarios'!$D$1:$O$510, MATCH(1, ('Build Scenarios'!$B$1:$B$510 = $AF16) * ('Build Scenarios'!$C$1:$C$510 = $C16), 0), MATCH(AR$12, 'Build Scenarios'!$D$5:$O$5, 0)))
+AR16,
0)</f>
        <v>1286.9628000000002</v>
      </c>
      <c r="AU16" s="11" t="str">
        <f t="shared" si="15"/>
        <v>Del Norte</v>
      </c>
      <c r="AV16" s="11" cm="1">
        <f t="array" ref="AV16">INDEX('Cost Scenario Settings'!$O$32:$W$101, MATCH(1, ('Cost Scenario Settings'!$N$32:$N$101 = $B16) * ('Cost Scenario Settings'!$B$32:$B$101 = AU16), 0), MATCH($C16, 'Cost Scenario Settings'!$O$31:$W$31, 0))</f>
        <v>0</v>
      </c>
      <c r="AW16" s="4" cm="1">
        <f t="array" ref="AW16">IFERROR(
INDEX('Cost Data'!$Y$1:$AJ$500, MATCH(1, ('Cost Data'!$W$1:$W$500 = $AU16) * ('Cost Data'!$X$1:$X$500 = $AV16), 0), MATCH(AW$12, 'Cost Data'!$Y$12:$AJ$12, 0))
* (INDEX('Build Scenarios'!$D$1:$O$510, MATCH(1, ('Build Scenarios'!$B$1:$B$510 = $AU16) * ('Build Scenarios'!$C$1:$C$510 = $C16), 0), MATCH(AW$12, 'Build Scenarios'!$D$5:$O$5, 0))
- INDEX('Build Scenarios'!$D$1:$O$510, MATCH(1, ('Build Scenarios'!$B$1:$B$510 = $AU16) * ('Build Scenarios'!$C$1:$C$510 = $C16), 0), MATCH(AV$12, 'Build Scenarios'!$D$5:$O$5, 0)))
+AV16,
0)</f>
        <v>0</v>
      </c>
      <c r="AX16" s="4" cm="1">
        <f t="array" ref="AX16">IFERROR(
INDEX('Cost Data'!$Y$1:$AJ$500, MATCH(1, ('Cost Data'!$W$1:$W$500 = $AU16) * ('Cost Data'!$X$1:$X$500 = $AV16), 0), MATCH(AX$12, 'Cost Data'!$Y$12:$AJ$12, 0))
* (INDEX('Build Scenarios'!$D$1:$O$510, MATCH(1, ('Build Scenarios'!$B$1:$B$510 = $AU16) * ('Build Scenarios'!$C$1:$C$510 = $C16), 0), MATCH(AX$12, 'Build Scenarios'!$D$5:$O$5, 0))
- INDEX('Build Scenarios'!$D$1:$O$510, MATCH(1, ('Build Scenarios'!$B$1:$B$510 = $AU16) * ('Build Scenarios'!$C$1:$C$510 = $C16), 0), MATCH(AW$12, 'Build Scenarios'!$D$5:$O$5, 0)))
+AW16,
0)</f>
        <v>0</v>
      </c>
      <c r="AY16" s="4" cm="1">
        <f t="array" ref="AY16">IFERROR(
INDEX('Cost Data'!$Y$1:$AJ$500, MATCH(1, ('Cost Data'!$W$1:$W$500 = $AU16) * ('Cost Data'!$X$1:$X$500 = $AV16), 0), MATCH(AY$12, 'Cost Data'!$Y$12:$AJ$12, 0))
* (INDEX('Build Scenarios'!$D$1:$O$510, MATCH(1, ('Build Scenarios'!$B$1:$B$510 = $AU16) * ('Build Scenarios'!$C$1:$C$510 = $C16), 0), MATCH(AY$12, 'Build Scenarios'!$D$5:$O$5, 0))
- INDEX('Build Scenarios'!$D$1:$O$510, MATCH(1, ('Build Scenarios'!$B$1:$B$510 = $AU16) * ('Build Scenarios'!$C$1:$C$510 = $C16), 0), MATCH(AX$12, 'Build Scenarios'!$D$5:$O$5, 0)))
+AX16,
0)</f>
        <v>0</v>
      </c>
      <c r="AZ16" s="4" cm="1">
        <f t="array" ref="AZ16">IFERROR(
INDEX('Cost Data'!$Y$1:$AJ$500, MATCH(1, ('Cost Data'!$W$1:$W$500 = $AU16) * ('Cost Data'!$X$1:$X$500 = $AV16), 0), MATCH(AZ$12, 'Cost Data'!$Y$12:$AJ$12, 0))
* (INDEX('Build Scenarios'!$D$1:$O$510, MATCH(1, ('Build Scenarios'!$B$1:$B$510 = $AU16) * ('Build Scenarios'!$C$1:$C$510 = $C16), 0), MATCH(AZ$12, 'Build Scenarios'!$D$5:$O$5, 0))
- INDEX('Build Scenarios'!$D$1:$O$510, MATCH(1, ('Build Scenarios'!$B$1:$B$510 = $AU16) * ('Build Scenarios'!$C$1:$C$510 = $C16), 0), MATCH(AY$12, 'Build Scenarios'!$D$5:$O$5, 0)))
+AY16,
0)</f>
        <v>0</v>
      </c>
      <c r="BA16" s="4" cm="1">
        <f t="array" ref="BA16">IFERROR(
INDEX('Cost Data'!$Y$1:$AJ$500, MATCH(1, ('Cost Data'!$W$1:$W$500 = $AU16) * ('Cost Data'!$X$1:$X$500 = $AV16), 0), MATCH(BA$12, 'Cost Data'!$Y$12:$AJ$12, 0))
* (INDEX('Build Scenarios'!$D$1:$O$510, MATCH(1, ('Build Scenarios'!$B$1:$B$510 = $AU16) * ('Build Scenarios'!$C$1:$C$510 = $C16), 0), MATCH(BA$12, 'Build Scenarios'!$D$5:$O$5, 0))
- INDEX('Build Scenarios'!$D$1:$O$510, MATCH(1, ('Build Scenarios'!$B$1:$B$510 = $AU16) * ('Build Scenarios'!$C$1:$C$510 = $C16), 0), MATCH(AZ$12, 'Build Scenarios'!$D$5:$O$5, 0)))
+AZ16,
0)</f>
        <v>0</v>
      </c>
      <c r="BB16" s="4" cm="1">
        <f t="array" ref="BB16">IFERROR(
INDEX('Cost Data'!$Y$1:$AJ$500, MATCH(1, ('Cost Data'!$W$1:$W$500 = $AU16) * ('Cost Data'!$X$1:$X$500 = $AV16), 0), MATCH(BB$12, 'Cost Data'!$Y$12:$AJ$12, 0))
* (INDEX('Build Scenarios'!$D$1:$O$510, MATCH(1, ('Build Scenarios'!$B$1:$B$510 = $AU16) * ('Build Scenarios'!$C$1:$C$510 = $C16), 0), MATCH(BB$12, 'Build Scenarios'!$D$5:$O$5, 0))
- INDEX('Build Scenarios'!$D$1:$O$510, MATCH(1, ('Build Scenarios'!$B$1:$B$510 = $AU16) * ('Build Scenarios'!$C$1:$C$510 = $C16), 0), MATCH(BA$12, 'Build Scenarios'!$D$5:$O$5, 0)))
+BA16,
0)</f>
        <v>0</v>
      </c>
      <c r="BC16" s="4" cm="1">
        <f t="array" ref="BC16">IFERROR(
INDEX('Cost Data'!$Y$1:$AJ$500, MATCH(1, ('Cost Data'!$W$1:$W$500 = $AU16) * ('Cost Data'!$X$1:$X$500 = $AV16), 0), MATCH(BC$12, 'Cost Data'!$Y$12:$AJ$12, 0))
* (INDEX('Build Scenarios'!$D$1:$O$510, MATCH(1, ('Build Scenarios'!$B$1:$B$510 = $AU16) * ('Build Scenarios'!$C$1:$C$510 = $C16), 0), MATCH(BC$12, 'Build Scenarios'!$D$5:$O$5, 0))
- INDEX('Build Scenarios'!$D$1:$O$510, MATCH(1, ('Build Scenarios'!$B$1:$B$510 = $AU16) * ('Build Scenarios'!$C$1:$C$510 = $C16), 0), MATCH(BB$12, 'Build Scenarios'!$D$5:$O$5, 0)))
+BB16,
0)</f>
        <v>0</v>
      </c>
      <c r="BD16" s="4" cm="1">
        <f t="array" ref="BD16">IFERROR(
INDEX('Cost Data'!$Y$1:$AJ$500, MATCH(1, ('Cost Data'!$W$1:$W$500 = $AU16) * ('Cost Data'!$X$1:$X$500 = $AV16), 0), MATCH(BD$12, 'Cost Data'!$Y$12:$AJ$12, 0))
* (INDEX('Build Scenarios'!$D$1:$O$510, MATCH(1, ('Build Scenarios'!$B$1:$B$510 = $AU16) * ('Build Scenarios'!$C$1:$C$510 = $C16), 0), MATCH(BD$12, 'Build Scenarios'!$D$5:$O$5, 0))
- INDEX('Build Scenarios'!$D$1:$O$510, MATCH(1, ('Build Scenarios'!$B$1:$B$510 = $AU16) * ('Build Scenarios'!$C$1:$C$510 = $C16), 0), MATCH(BC$12, 'Build Scenarios'!$D$5:$O$5, 0)))
+BC16,
0)</f>
        <v>0</v>
      </c>
      <c r="BE16" s="4" cm="1">
        <f t="array" ref="BE16">IFERROR(
INDEX('Cost Data'!$Y$1:$AJ$500, MATCH(1, ('Cost Data'!$W$1:$W$500 = $AU16) * ('Cost Data'!$X$1:$X$500 = $AV16), 0), MATCH(BE$12, 'Cost Data'!$Y$12:$AJ$12, 0))
* (INDEX('Build Scenarios'!$D$1:$O$510, MATCH(1, ('Build Scenarios'!$B$1:$B$510 = $AU16) * ('Build Scenarios'!$C$1:$C$510 = $C16), 0), MATCH(BE$12, 'Build Scenarios'!$D$5:$O$5, 0))
- INDEX('Build Scenarios'!$D$1:$O$510, MATCH(1, ('Build Scenarios'!$B$1:$B$510 = $AU16) * ('Build Scenarios'!$C$1:$C$510 = $C16), 0), MATCH(BD$12, 'Build Scenarios'!$D$5:$O$5, 0)))
+BD16,
0)</f>
        <v>0</v>
      </c>
      <c r="BF16" s="4" cm="1">
        <f t="array" ref="BF16">IFERROR(
INDEX('Cost Data'!$Y$1:$AJ$500, MATCH(1, ('Cost Data'!$W$1:$W$500 = $AU16) * ('Cost Data'!$X$1:$X$500 = $AV16), 0), MATCH(BF$12, 'Cost Data'!$Y$12:$AJ$12, 0))
* (INDEX('Build Scenarios'!$D$1:$O$510, MATCH(1, ('Build Scenarios'!$B$1:$B$510 = $AU16) * ('Build Scenarios'!$C$1:$C$510 = $C16), 0), MATCH(BF$12, 'Build Scenarios'!$D$5:$O$5, 0))
- INDEX('Build Scenarios'!$D$1:$O$510, MATCH(1, ('Build Scenarios'!$B$1:$B$510 = $AU16) * ('Build Scenarios'!$C$1:$C$510 = $C16), 0), MATCH(BE$12, 'Build Scenarios'!$D$5:$O$5, 0)))
+BE16,
0)</f>
        <v>0</v>
      </c>
      <c r="BG16" s="4" cm="1">
        <f t="array" ref="BG16">IFERROR(
INDEX('Cost Data'!$Y$1:$AJ$500, MATCH(1, ('Cost Data'!$W$1:$W$500 = $AU16) * ('Cost Data'!$X$1:$X$500 = $AV16), 0), MATCH(BG$12, 'Cost Data'!$Y$12:$AJ$12, 0))
* (INDEX('Build Scenarios'!$D$1:$O$510, MATCH(1, ('Build Scenarios'!$B$1:$B$510 = $AU16) * ('Build Scenarios'!$C$1:$C$510 = $C16), 0), MATCH(BG$12, 'Build Scenarios'!$D$5:$O$5, 0))
- INDEX('Build Scenarios'!$D$1:$O$510, MATCH(1, ('Build Scenarios'!$B$1:$B$510 = $AU16) * ('Build Scenarios'!$C$1:$C$510 = $C16), 0), MATCH(BF$12, 'Build Scenarios'!$D$5:$O$5, 0)))
+BF16,
0)</f>
        <v>0</v>
      </c>
      <c r="BH16" s="4" cm="1">
        <f t="array" ref="BH16">IFERROR(
INDEX('Cost Data'!$Y$1:$AJ$500, MATCH(1, ('Cost Data'!$W$1:$W$500 = $AU16) * ('Cost Data'!$X$1:$X$500 = $AV16), 0), MATCH(BH$12, 'Cost Data'!$Y$12:$AJ$12, 0))
* (INDEX('Build Scenarios'!$D$1:$O$510, MATCH(1, ('Build Scenarios'!$B$1:$B$510 = $AU16) * ('Build Scenarios'!$C$1:$C$510 = $C16), 0), MATCH(BH$12, 'Build Scenarios'!$D$5:$O$5, 0))
- INDEX('Build Scenarios'!$D$1:$O$510, MATCH(1, ('Build Scenarios'!$B$1:$B$510 = $AU16) * ('Build Scenarios'!$C$1:$C$510 = $C16), 0), MATCH(BG$12, 'Build Scenarios'!$D$5:$O$5, 0)))
+BG16,
0)</f>
        <v>0</v>
      </c>
      <c r="BJ16" s="11" t="str">
        <f t="shared" si="16"/>
        <v>Cape Mendocino</v>
      </c>
      <c r="BK16" s="11" cm="1">
        <f t="array" ref="BK16">INDEX('Cost Scenario Settings'!$O$32:$W$101, MATCH(1, ('Cost Scenario Settings'!$N$32:$N$101 = $B16) * ('Cost Scenario Settings'!$B$32:$B$101 = BJ16), 0), MATCH($C16, 'Cost Scenario Settings'!$O$31:$W$31, 0))</f>
        <v>0</v>
      </c>
      <c r="BL16" s="4" cm="1">
        <f t="array" ref="BL16">IFERROR(
INDEX('Cost Data'!$Y$1:$AJ$500, MATCH(1, ('Cost Data'!$W$1:$W$500 = $BJ16) * ('Cost Data'!$X$1:$X$500 = $BK16), 0), MATCH(BL$12, 'Cost Data'!$Y$12:$AJ$12, 0))
* (INDEX('Build Scenarios'!$D$1:$O$510, MATCH(1, ('Build Scenarios'!$B$1:$B$510 = $BJ16) * ('Build Scenarios'!$C$1:$C$510 = $C16), 0), MATCH(BL$12, 'Build Scenarios'!$D$5:$O$5, 0))
- INDEX('Build Scenarios'!$D$1:$O$510, MATCH(1, ('Build Scenarios'!$B$1:$B$510 = $BJ16) * ('Build Scenarios'!$C$1:$C$510 = $C16), 0), MATCH(BK$12, 'Build Scenarios'!$D$5:$O$5, 0)))
+BK16,
0)</f>
        <v>0</v>
      </c>
      <c r="BM16" s="4" cm="1">
        <f t="array" ref="BM16">IFERROR(
INDEX('Cost Data'!$Y$1:$AJ$500, MATCH(1, ('Cost Data'!$W$1:$W$500 = $BJ16) * ('Cost Data'!$X$1:$X$500 = $BK16), 0), MATCH(BM$12, 'Cost Data'!$Y$12:$AJ$12, 0))
* (INDEX('Build Scenarios'!$D$1:$O$510, MATCH(1, ('Build Scenarios'!$B$1:$B$510 = $BJ16) * ('Build Scenarios'!$C$1:$C$510 = $C16), 0), MATCH(BM$12, 'Build Scenarios'!$D$5:$O$5, 0))
- INDEX('Build Scenarios'!$D$1:$O$510, MATCH(1, ('Build Scenarios'!$B$1:$B$510 = $BJ16) * ('Build Scenarios'!$C$1:$C$510 = $C16), 0), MATCH(BL$12, 'Build Scenarios'!$D$5:$O$5, 0)))
+BL16,
0)</f>
        <v>0</v>
      </c>
      <c r="BN16" s="4" cm="1">
        <f t="array" ref="BN16">IFERROR(
INDEX('Cost Data'!$Y$1:$AJ$500, MATCH(1, ('Cost Data'!$W$1:$W$500 = $BJ16) * ('Cost Data'!$X$1:$X$500 = $BK16), 0), MATCH(BN$12, 'Cost Data'!$Y$12:$AJ$12, 0))
* (INDEX('Build Scenarios'!$D$1:$O$510, MATCH(1, ('Build Scenarios'!$B$1:$B$510 = $BJ16) * ('Build Scenarios'!$C$1:$C$510 = $C16), 0), MATCH(BN$12, 'Build Scenarios'!$D$5:$O$5, 0))
- INDEX('Build Scenarios'!$D$1:$O$510, MATCH(1, ('Build Scenarios'!$B$1:$B$510 = $BJ16) * ('Build Scenarios'!$C$1:$C$510 = $C16), 0), MATCH(BM$12, 'Build Scenarios'!$D$5:$O$5, 0)))
+BM16,
0)</f>
        <v>0</v>
      </c>
      <c r="BO16" s="4" cm="1">
        <f t="array" ref="BO16">IFERROR(
INDEX('Cost Data'!$Y$1:$AJ$500, MATCH(1, ('Cost Data'!$W$1:$W$500 = $BJ16) * ('Cost Data'!$X$1:$X$500 = $BK16), 0), MATCH(BO$12, 'Cost Data'!$Y$12:$AJ$12, 0))
* (INDEX('Build Scenarios'!$D$1:$O$510, MATCH(1, ('Build Scenarios'!$B$1:$B$510 = $BJ16) * ('Build Scenarios'!$C$1:$C$510 = $C16), 0), MATCH(BO$12, 'Build Scenarios'!$D$5:$O$5, 0))
- INDEX('Build Scenarios'!$D$1:$O$510, MATCH(1, ('Build Scenarios'!$B$1:$B$510 = $BJ16) * ('Build Scenarios'!$C$1:$C$510 = $C16), 0), MATCH(BN$12, 'Build Scenarios'!$D$5:$O$5, 0)))
+BN16,
0)</f>
        <v>0</v>
      </c>
      <c r="BP16" s="4" cm="1">
        <f t="array" ref="BP16">IFERROR(
INDEX('Cost Data'!$Y$1:$AJ$500, MATCH(1, ('Cost Data'!$W$1:$W$500 = $BJ16) * ('Cost Data'!$X$1:$X$500 = $BK16), 0), MATCH(BP$12, 'Cost Data'!$Y$12:$AJ$12, 0))
* (INDEX('Build Scenarios'!$D$1:$O$510, MATCH(1, ('Build Scenarios'!$B$1:$B$510 = $BJ16) * ('Build Scenarios'!$C$1:$C$510 = $C16), 0), MATCH(BP$12, 'Build Scenarios'!$D$5:$O$5, 0))
- INDEX('Build Scenarios'!$D$1:$O$510, MATCH(1, ('Build Scenarios'!$B$1:$B$510 = $BJ16) * ('Build Scenarios'!$C$1:$C$510 = $C16), 0), MATCH(BO$12, 'Build Scenarios'!$D$5:$O$5, 0)))
+BO16,
0)</f>
        <v>0</v>
      </c>
      <c r="BQ16" s="4" cm="1">
        <f t="array" ref="BQ16">IFERROR(
INDEX('Cost Data'!$Y$1:$AJ$500, MATCH(1, ('Cost Data'!$W$1:$W$500 = $BJ16) * ('Cost Data'!$X$1:$X$500 = $BK16), 0), MATCH(BQ$12, 'Cost Data'!$Y$12:$AJ$12, 0))
* (INDEX('Build Scenarios'!$D$1:$O$510, MATCH(1, ('Build Scenarios'!$B$1:$B$510 = $BJ16) * ('Build Scenarios'!$C$1:$C$510 = $C16), 0), MATCH(BQ$12, 'Build Scenarios'!$D$5:$O$5, 0))
- INDEX('Build Scenarios'!$D$1:$O$510, MATCH(1, ('Build Scenarios'!$B$1:$B$510 = $BJ16) * ('Build Scenarios'!$C$1:$C$510 = $C16), 0), MATCH(BP$12, 'Build Scenarios'!$D$5:$O$5, 0)))
+BP16,
0)</f>
        <v>0</v>
      </c>
      <c r="BR16" s="4" cm="1">
        <f t="array" ref="BR16">IFERROR(
INDEX('Cost Data'!$Y$1:$AJ$500, MATCH(1, ('Cost Data'!$W$1:$W$500 = $BJ16) * ('Cost Data'!$X$1:$X$500 = $BK16), 0), MATCH(BR$12, 'Cost Data'!$Y$12:$AJ$12, 0))
* (INDEX('Build Scenarios'!$D$1:$O$510, MATCH(1, ('Build Scenarios'!$B$1:$B$510 = $BJ16) * ('Build Scenarios'!$C$1:$C$510 = $C16), 0), MATCH(BR$12, 'Build Scenarios'!$D$5:$O$5, 0))
- INDEX('Build Scenarios'!$D$1:$O$510, MATCH(1, ('Build Scenarios'!$B$1:$B$510 = $BJ16) * ('Build Scenarios'!$C$1:$C$510 = $C16), 0), MATCH(BQ$12, 'Build Scenarios'!$D$5:$O$5, 0)))
+BQ16,
0)</f>
        <v>0</v>
      </c>
      <c r="BS16" s="4" cm="1">
        <f t="array" ref="BS16">IFERROR(
INDEX('Cost Data'!$Y$1:$AJ$500, MATCH(1, ('Cost Data'!$W$1:$W$500 = $BJ16) * ('Cost Data'!$X$1:$X$500 = $BK16), 0), MATCH(BS$12, 'Cost Data'!$Y$12:$AJ$12, 0))
* (INDEX('Build Scenarios'!$D$1:$O$510, MATCH(1, ('Build Scenarios'!$B$1:$B$510 = $BJ16) * ('Build Scenarios'!$C$1:$C$510 = $C16), 0), MATCH(BS$12, 'Build Scenarios'!$D$5:$O$5, 0))
- INDEX('Build Scenarios'!$D$1:$O$510, MATCH(1, ('Build Scenarios'!$B$1:$B$510 = $BJ16) * ('Build Scenarios'!$C$1:$C$510 = $C16), 0), MATCH(BR$12, 'Build Scenarios'!$D$5:$O$5, 0)))
+BR16,
0)</f>
        <v>0</v>
      </c>
      <c r="BT16" s="4" cm="1">
        <f t="array" ref="BT16">IFERROR(
INDEX('Cost Data'!$Y$1:$AJ$500, MATCH(1, ('Cost Data'!$W$1:$W$500 = $BJ16) * ('Cost Data'!$X$1:$X$500 = $BK16), 0), MATCH(BT$12, 'Cost Data'!$Y$12:$AJ$12, 0))
* (INDEX('Build Scenarios'!$D$1:$O$510, MATCH(1, ('Build Scenarios'!$B$1:$B$510 = $BJ16) * ('Build Scenarios'!$C$1:$C$510 = $C16), 0), MATCH(BT$12, 'Build Scenarios'!$D$5:$O$5, 0))
- INDEX('Build Scenarios'!$D$1:$O$510, MATCH(1, ('Build Scenarios'!$B$1:$B$510 = $BJ16) * ('Build Scenarios'!$C$1:$C$510 = $C16), 0), MATCH(BS$12, 'Build Scenarios'!$D$5:$O$5, 0)))
+BS16,
0)</f>
        <v>0</v>
      </c>
      <c r="BU16" s="4" cm="1">
        <f t="array" ref="BU16">IFERROR(
INDEX('Cost Data'!$Y$1:$AJ$500, MATCH(1, ('Cost Data'!$W$1:$W$500 = $BJ16) * ('Cost Data'!$X$1:$X$500 = $BK16), 0), MATCH(BU$12, 'Cost Data'!$Y$12:$AJ$12, 0))
* (INDEX('Build Scenarios'!$D$1:$O$510, MATCH(1, ('Build Scenarios'!$B$1:$B$510 = $BJ16) * ('Build Scenarios'!$C$1:$C$510 = $C16), 0), MATCH(BU$12, 'Build Scenarios'!$D$5:$O$5, 0))
- INDEX('Build Scenarios'!$D$1:$O$510, MATCH(1, ('Build Scenarios'!$B$1:$B$510 = $BJ16) * ('Build Scenarios'!$C$1:$C$510 = $C16), 0), MATCH(BT$12, 'Build Scenarios'!$D$5:$O$5, 0)))
+BT16,
0)</f>
        <v>0</v>
      </c>
      <c r="BV16" s="4" cm="1">
        <f t="array" ref="BV16">IFERROR(
INDEX('Cost Data'!$Y$1:$AJ$500, MATCH(1, ('Cost Data'!$W$1:$W$500 = $BJ16) * ('Cost Data'!$X$1:$X$500 = $BK16), 0), MATCH(BV$12, 'Cost Data'!$Y$12:$AJ$12, 0))
* (INDEX('Build Scenarios'!$D$1:$O$510, MATCH(1, ('Build Scenarios'!$B$1:$B$510 = $BJ16) * ('Build Scenarios'!$C$1:$C$510 = $C16), 0), MATCH(BV$12, 'Build Scenarios'!$D$5:$O$5, 0))
- INDEX('Build Scenarios'!$D$1:$O$510, MATCH(1, ('Build Scenarios'!$B$1:$B$510 = $BJ16) * ('Build Scenarios'!$C$1:$C$510 = $C16), 0), MATCH(BU$12, 'Build Scenarios'!$D$5:$O$5, 0)))
+BU16,
0)</f>
        <v>0</v>
      </c>
      <c r="BW16" s="4" cm="1">
        <f t="array" ref="BW16">IFERROR(
INDEX('Cost Data'!$Y$1:$AJ$500, MATCH(1, ('Cost Data'!$W$1:$W$500 = $BJ16) * ('Cost Data'!$X$1:$X$500 = $BK16), 0), MATCH(BW$12, 'Cost Data'!$Y$12:$AJ$12, 0))
* (INDEX('Build Scenarios'!$D$1:$O$510, MATCH(1, ('Build Scenarios'!$B$1:$B$510 = $BJ16) * ('Build Scenarios'!$C$1:$C$510 = $C16), 0), MATCH(BW$12, 'Build Scenarios'!$D$5:$O$5, 0))
- INDEX('Build Scenarios'!$D$1:$O$510, MATCH(1, ('Build Scenarios'!$B$1:$B$510 = $BJ16) * ('Build Scenarios'!$C$1:$C$510 = $C16), 0), MATCH(BV$12, 'Build Scenarios'!$D$5:$O$5, 0)))
+BV16,
0)</f>
        <v>0</v>
      </c>
    </row>
    <row r="17" spans="2:75" x14ac:dyDescent="0.2">
      <c r="B17" s="11" t="str">
        <f t="shared" si="12"/>
        <v>Conservative</v>
      </c>
      <c r="C17" s="8" t="s">
        <v>58</v>
      </c>
      <c r="D17" s="4">
        <f t="shared" si="0"/>
        <v>0</v>
      </c>
      <c r="E17" s="4">
        <f t="shared" si="1"/>
        <v>0</v>
      </c>
      <c r="F17" s="4">
        <f t="shared" si="2"/>
        <v>0</v>
      </c>
      <c r="G17" s="4">
        <f t="shared" si="3"/>
        <v>0</v>
      </c>
      <c r="H17" s="4">
        <f t="shared" si="4"/>
        <v>0</v>
      </c>
      <c r="I17" s="4">
        <f t="shared" si="5"/>
        <v>0</v>
      </c>
      <c r="J17" s="4">
        <f t="shared" si="6"/>
        <v>0</v>
      </c>
      <c r="K17" s="4">
        <f t="shared" si="7"/>
        <v>0</v>
      </c>
      <c r="L17" s="4">
        <f t="shared" si="8"/>
        <v>1447.89</v>
      </c>
      <c r="M17" s="4">
        <f t="shared" si="9"/>
        <v>1447.89</v>
      </c>
      <c r="N17" s="4">
        <f t="shared" si="10"/>
        <v>1447.89</v>
      </c>
      <c r="O17" s="4">
        <f t="shared" si="11"/>
        <v>1447.89</v>
      </c>
      <c r="Q17" s="11" t="str">
        <f t="shared" si="13"/>
        <v>Morro Bay</v>
      </c>
      <c r="R17" s="11" t="str" cm="1">
        <f t="array" ref="R17">INDEX('Cost Scenario Settings'!$O$32:$W$101, MATCH(1, ('Cost Scenario Settings'!$N$32:$N$101 = $B17) * ('Cost Scenario Settings'!$B$32:$B$101 = Q17), 0), MATCH($C17, 'Cost Scenario Settings'!$O$31:$W$31, 0))</f>
        <v>Conservative</v>
      </c>
      <c r="S17" s="4" cm="1">
        <f t="array" ref="S17">IFERROR(
INDEX('Cost Data'!$Y$1:$AJ$500, MATCH(1, ('Cost Data'!$W$1:$W$500 = $Q17) * ('Cost Data'!$X$1:$X$500 = $R17), 0), MATCH(S$12, 'Cost Data'!$Y$12:$AJ$12, 0))
* (INDEX('Build Scenarios'!$D$1:$O$510, MATCH(1, ('Build Scenarios'!$B$1:$B$510 = $Q17) * ('Build Scenarios'!$C$1:$C$510 = $C17), 0), MATCH(S$12, 'Build Scenarios'!$D$5:$O$5, 0))
- INDEX('Build Scenarios'!$D$1:$O$510, MATCH(1, ('Build Scenarios'!$B$1:$B$510 = $Q17) * ('Build Scenarios'!$C$1:$C$510 = $C17), 0), MATCH(R$12, 'Build Scenarios'!$D$5:$O$5, 0)))
+R17,
0)</f>
        <v>0</v>
      </c>
      <c r="T17" s="4" cm="1">
        <f t="array" ref="T17">IFERROR(
INDEX('Cost Data'!$Y$1:$AJ$500, MATCH(1, ('Cost Data'!$W$1:$W$500 = $Q17) * ('Cost Data'!$X$1:$X$500 = $R17), 0), MATCH(T$12, 'Cost Data'!$Y$12:$AJ$12, 0))
* (INDEX('Build Scenarios'!$D$1:$O$510, MATCH(1, ('Build Scenarios'!$B$1:$B$510 = $Q17) * ('Build Scenarios'!$C$1:$C$510 = $C17), 0), MATCH(T$12, 'Build Scenarios'!$D$5:$O$5, 0))
- INDEX('Build Scenarios'!$D$1:$O$510, MATCH(1, ('Build Scenarios'!$B$1:$B$510 = $Q17) * ('Build Scenarios'!$C$1:$C$510 = $C17), 0), MATCH(S$12, 'Build Scenarios'!$D$5:$O$5, 0)))
+S17,
0)</f>
        <v>0</v>
      </c>
      <c r="U17" s="4" cm="1">
        <f t="array" ref="U17">IFERROR(
INDEX('Cost Data'!$Y$1:$AJ$500, MATCH(1, ('Cost Data'!$W$1:$W$500 = $Q17) * ('Cost Data'!$X$1:$X$500 = $R17), 0), MATCH(U$12, 'Cost Data'!$Y$12:$AJ$12, 0))
* (INDEX('Build Scenarios'!$D$1:$O$510, MATCH(1, ('Build Scenarios'!$B$1:$B$510 = $Q17) * ('Build Scenarios'!$C$1:$C$510 = $C17), 0), MATCH(U$12, 'Build Scenarios'!$D$5:$O$5, 0))
- INDEX('Build Scenarios'!$D$1:$O$510, MATCH(1, ('Build Scenarios'!$B$1:$B$510 = $Q17) * ('Build Scenarios'!$C$1:$C$510 = $C17), 0), MATCH(T$12, 'Build Scenarios'!$D$5:$O$5, 0)))
+T17,
0)</f>
        <v>0</v>
      </c>
      <c r="V17" s="4" cm="1">
        <f t="array" ref="V17">IFERROR(
INDEX('Cost Data'!$Y$1:$AJ$500, MATCH(1, ('Cost Data'!$W$1:$W$500 = $Q17) * ('Cost Data'!$X$1:$X$500 = $R17), 0), MATCH(V$12, 'Cost Data'!$Y$12:$AJ$12, 0))
* (INDEX('Build Scenarios'!$D$1:$O$510, MATCH(1, ('Build Scenarios'!$B$1:$B$510 = $Q17) * ('Build Scenarios'!$C$1:$C$510 = $C17), 0), MATCH(V$12, 'Build Scenarios'!$D$5:$O$5, 0))
- INDEX('Build Scenarios'!$D$1:$O$510, MATCH(1, ('Build Scenarios'!$B$1:$B$510 = $Q17) * ('Build Scenarios'!$C$1:$C$510 = $C17), 0), MATCH(U$12, 'Build Scenarios'!$D$5:$O$5, 0)))
+U17,
0)</f>
        <v>0</v>
      </c>
      <c r="W17" s="4" cm="1">
        <f t="array" ref="W17">IFERROR(
INDEX('Cost Data'!$Y$1:$AJ$500, MATCH(1, ('Cost Data'!$W$1:$W$500 = $Q17) * ('Cost Data'!$X$1:$X$500 = $R17), 0), MATCH(W$12, 'Cost Data'!$Y$12:$AJ$12, 0))
* (INDEX('Build Scenarios'!$D$1:$O$510, MATCH(1, ('Build Scenarios'!$B$1:$B$510 = $Q17) * ('Build Scenarios'!$C$1:$C$510 = $C17), 0), MATCH(W$12, 'Build Scenarios'!$D$5:$O$5, 0))
- INDEX('Build Scenarios'!$D$1:$O$510, MATCH(1, ('Build Scenarios'!$B$1:$B$510 = $Q17) * ('Build Scenarios'!$C$1:$C$510 = $C17), 0), MATCH(V$12, 'Build Scenarios'!$D$5:$O$5, 0)))
+V17,
0)</f>
        <v>0</v>
      </c>
      <c r="X17" s="4" cm="1">
        <f t="array" ref="X17">IFERROR(
INDEX('Cost Data'!$Y$1:$AJ$500, MATCH(1, ('Cost Data'!$W$1:$W$500 = $Q17) * ('Cost Data'!$X$1:$X$500 = $R17), 0), MATCH(X$12, 'Cost Data'!$Y$12:$AJ$12, 0))
* (INDEX('Build Scenarios'!$D$1:$O$510, MATCH(1, ('Build Scenarios'!$B$1:$B$510 = $Q17) * ('Build Scenarios'!$C$1:$C$510 = $C17), 0), MATCH(X$12, 'Build Scenarios'!$D$5:$O$5, 0))
- INDEX('Build Scenarios'!$D$1:$O$510, MATCH(1, ('Build Scenarios'!$B$1:$B$510 = $Q17) * ('Build Scenarios'!$C$1:$C$510 = $C17), 0), MATCH(W$12, 'Build Scenarios'!$D$5:$O$5, 0)))
+W17,
0)</f>
        <v>0</v>
      </c>
      <c r="Y17" s="4" cm="1">
        <f t="array" ref="Y17">IFERROR(
INDEX('Cost Data'!$Y$1:$AJ$500, MATCH(1, ('Cost Data'!$W$1:$W$500 = $Q17) * ('Cost Data'!$X$1:$X$500 = $R17), 0), MATCH(Y$12, 'Cost Data'!$Y$12:$AJ$12, 0))
* (INDEX('Build Scenarios'!$D$1:$O$510, MATCH(1, ('Build Scenarios'!$B$1:$B$510 = $Q17) * ('Build Scenarios'!$C$1:$C$510 = $C17), 0), MATCH(Y$12, 'Build Scenarios'!$D$5:$O$5, 0))
- INDEX('Build Scenarios'!$D$1:$O$510, MATCH(1, ('Build Scenarios'!$B$1:$B$510 = $Q17) * ('Build Scenarios'!$C$1:$C$510 = $C17), 0), MATCH(X$12, 'Build Scenarios'!$D$5:$O$5, 0)))
+X17,
0)</f>
        <v>0</v>
      </c>
      <c r="Z17" s="4" cm="1">
        <f t="array" ref="Z17">IFERROR(
INDEX('Cost Data'!$Y$1:$AJ$500, MATCH(1, ('Cost Data'!$W$1:$W$500 = $Q17) * ('Cost Data'!$X$1:$X$500 = $R17), 0), MATCH(Z$12, 'Cost Data'!$Y$12:$AJ$12, 0))
* (INDEX('Build Scenarios'!$D$1:$O$510, MATCH(1, ('Build Scenarios'!$B$1:$B$510 = $Q17) * ('Build Scenarios'!$C$1:$C$510 = $C17), 0), MATCH(Z$12, 'Build Scenarios'!$D$5:$O$5, 0))
- INDEX('Build Scenarios'!$D$1:$O$510, MATCH(1, ('Build Scenarios'!$B$1:$B$510 = $Q17) * ('Build Scenarios'!$C$1:$C$510 = $C17), 0), MATCH(Y$12, 'Build Scenarios'!$D$5:$O$5, 0)))
+Y17,
0)</f>
        <v>0</v>
      </c>
      <c r="AA17" s="4" cm="1">
        <f t="array" ref="AA17">IFERROR(
INDEX('Cost Data'!$Y$1:$AJ$500, MATCH(1, ('Cost Data'!$W$1:$W$500 = $Q17) * ('Cost Data'!$X$1:$X$500 = $R17), 0), MATCH(AA$12, 'Cost Data'!$Y$12:$AJ$12, 0))
* (INDEX('Build Scenarios'!$D$1:$O$510, MATCH(1, ('Build Scenarios'!$B$1:$B$510 = $Q17) * ('Build Scenarios'!$C$1:$C$510 = $C17), 0), MATCH(AA$12, 'Build Scenarios'!$D$5:$O$5, 0))
- INDEX('Build Scenarios'!$D$1:$O$510, MATCH(1, ('Build Scenarios'!$B$1:$B$510 = $Q17) * ('Build Scenarios'!$C$1:$C$510 = $C17), 0), MATCH(Z$12, 'Build Scenarios'!$D$5:$O$5, 0)))
+Z17,
0)</f>
        <v>1447.89</v>
      </c>
      <c r="AB17" s="4" cm="1">
        <f t="array" ref="AB17">IFERROR(
INDEX('Cost Data'!$Y$1:$AJ$500, MATCH(1, ('Cost Data'!$W$1:$W$500 = $Q17) * ('Cost Data'!$X$1:$X$500 = $R17), 0), MATCH(AB$12, 'Cost Data'!$Y$12:$AJ$12, 0))
* (INDEX('Build Scenarios'!$D$1:$O$510, MATCH(1, ('Build Scenarios'!$B$1:$B$510 = $Q17) * ('Build Scenarios'!$C$1:$C$510 = $C17), 0), MATCH(AB$12, 'Build Scenarios'!$D$5:$O$5, 0))
- INDEX('Build Scenarios'!$D$1:$O$510, MATCH(1, ('Build Scenarios'!$B$1:$B$510 = $Q17) * ('Build Scenarios'!$C$1:$C$510 = $C17), 0), MATCH(AA$12, 'Build Scenarios'!$D$5:$O$5, 0)))
+AA17,
0)</f>
        <v>1447.89</v>
      </c>
      <c r="AC17" s="4" cm="1">
        <f t="array" ref="AC17">IFERROR(
INDEX('Cost Data'!$Y$1:$AJ$500, MATCH(1, ('Cost Data'!$W$1:$W$500 = $Q17) * ('Cost Data'!$X$1:$X$500 = $R17), 0), MATCH(AC$12, 'Cost Data'!$Y$12:$AJ$12, 0))
* (INDEX('Build Scenarios'!$D$1:$O$510, MATCH(1, ('Build Scenarios'!$B$1:$B$510 = $Q17) * ('Build Scenarios'!$C$1:$C$510 = $C17), 0), MATCH(AC$12, 'Build Scenarios'!$D$5:$O$5, 0))
- INDEX('Build Scenarios'!$D$1:$O$510, MATCH(1, ('Build Scenarios'!$B$1:$B$510 = $Q17) * ('Build Scenarios'!$C$1:$C$510 = $C17), 0), MATCH(AB$12, 'Build Scenarios'!$D$5:$O$5, 0)))
+AB17,
0)</f>
        <v>1447.89</v>
      </c>
      <c r="AD17" s="4" cm="1">
        <f t="array" ref="AD17">IFERROR(
INDEX('Cost Data'!$Y$1:$AJ$500, MATCH(1, ('Cost Data'!$W$1:$W$500 = $Q17) * ('Cost Data'!$X$1:$X$500 = $R17), 0), MATCH(AD$12, 'Cost Data'!$Y$12:$AJ$12, 0))
* (INDEX('Build Scenarios'!$D$1:$O$510, MATCH(1, ('Build Scenarios'!$B$1:$B$510 = $Q17) * ('Build Scenarios'!$C$1:$C$510 = $C17), 0), MATCH(AD$12, 'Build Scenarios'!$D$5:$O$5, 0))
- INDEX('Build Scenarios'!$D$1:$O$510, MATCH(1, ('Build Scenarios'!$B$1:$B$510 = $Q17) * ('Build Scenarios'!$C$1:$C$510 = $C17), 0), MATCH(AC$12, 'Build Scenarios'!$D$5:$O$5, 0)))
+AC17,
0)</f>
        <v>1447.89</v>
      </c>
      <c r="AF17" s="11" t="str">
        <f t="shared" si="14"/>
        <v>Humboldt Bay</v>
      </c>
      <c r="AG17" s="11" cm="1">
        <f t="array" ref="AG17">INDEX('Cost Scenario Settings'!$O$32:$W$101, MATCH(1, ('Cost Scenario Settings'!$N$32:$N$101 = $B17) * ('Cost Scenario Settings'!$B$32:$B$101 = AF17), 0), MATCH($C17, 'Cost Scenario Settings'!$O$31:$W$31, 0))</f>
        <v>0</v>
      </c>
      <c r="AH17" s="4" cm="1">
        <f t="array" ref="AH17">IFERROR(
INDEX('Cost Data'!$Y$1:$AJ$500, MATCH(1, ('Cost Data'!$W$1:$W$500 = $AF17) * ('Cost Data'!$X$1:$X$500 = $AG17), 0), MATCH(AH$12, 'Cost Data'!$Y$12:$AJ$12, 0))
* (INDEX('Build Scenarios'!$D$1:$O$510, MATCH(1, ('Build Scenarios'!$B$1:$B$510 = $AF17) * ('Build Scenarios'!$C$1:$C$510 = $C17), 0), MATCH(AH$12, 'Build Scenarios'!$D$5:$O$5, 0))
- INDEX('Build Scenarios'!$D$1:$O$510, MATCH(1, ('Build Scenarios'!$B$1:$B$510 = $AF17) * ('Build Scenarios'!$C$1:$C$510 = $C17), 0), MATCH(AG$12, 'Build Scenarios'!$D$5:$O$5, 0)))
+AG17,
0)</f>
        <v>0</v>
      </c>
      <c r="AI17" s="4" cm="1">
        <f t="array" ref="AI17">IFERROR(
INDEX('Cost Data'!$Y$1:$AJ$500, MATCH(1, ('Cost Data'!$W$1:$W$500 = $AF17) * ('Cost Data'!$X$1:$X$500 = $AG17), 0), MATCH(AI$12, 'Cost Data'!$Y$12:$AJ$12, 0))
* (INDEX('Build Scenarios'!$D$1:$O$510, MATCH(1, ('Build Scenarios'!$B$1:$B$510 = $AF17) * ('Build Scenarios'!$C$1:$C$510 = $C17), 0), MATCH(AI$12, 'Build Scenarios'!$D$5:$O$5, 0))
- INDEX('Build Scenarios'!$D$1:$O$510, MATCH(1, ('Build Scenarios'!$B$1:$B$510 = $AF17) * ('Build Scenarios'!$C$1:$C$510 = $C17), 0), MATCH(AH$12, 'Build Scenarios'!$D$5:$O$5, 0)))
+AH17,
0)</f>
        <v>0</v>
      </c>
      <c r="AJ17" s="4" cm="1">
        <f t="array" ref="AJ17">IFERROR(
INDEX('Cost Data'!$Y$1:$AJ$500, MATCH(1, ('Cost Data'!$W$1:$W$500 = $AF17) * ('Cost Data'!$X$1:$X$500 = $AG17), 0), MATCH(AJ$12, 'Cost Data'!$Y$12:$AJ$12, 0))
* (INDEX('Build Scenarios'!$D$1:$O$510, MATCH(1, ('Build Scenarios'!$B$1:$B$510 = $AF17) * ('Build Scenarios'!$C$1:$C$510 = $C17), 0), MATCH(AJ$12, 'Build Scenarios'!$D$5:$O$5, 0))
- INDEX('Build Scenarios'!$D$1:$O$510, MATCH(1, ('Build Scenarios'!$B$1:$B$510 = $AF17) * ('Build Scenarios'!$C$1:$C$510 = $C17), 0), MATCH(AI$12, 'Build Scenarios'!$D$5:$O$5, 0)))
+AI17,
0)</f>
        <v>0</v>
      </c>
      <c r="AK17" s="4" cm="1">
        <f t="array" ref="AK17">IFERROR(
INDEX('Cost Data'!$Y$1:$AJ$500, MATCH(1, ('Cost Data'!$W$1:$W$500 = $AF17) * ('Cost Data'!$X$1:$X$500 = $AG17), 0), MATCH(AK$12, 'Cost Data'!$Y$12:$AJ$12, 0))
* (INDEX('Build Scenarios'!$D$1:$O$510, MATCH(1, ('Build Scenarios'!$B$1:$B$510 = $AF17) * ('Build Scenarios'!$C$1:$C$510 = $C17), 0), MATCH(AK$12, 'Build Scenarios'!$D$5:$O$5, 0))
- INDEX('Build Scenarios'!$D$1:$O$510, MATCH(1, ('Build Scenarios'!$B$1:$B$510 = $AF17) * ('Build Scenarios'!$C$1:$C$510 = $C17), 0), MATCH(AJ$12, 'Build Scenarios'!$D$5:$O$5, 0)))
+AJ17,
0)</f>
        <v>0</v>
      </c>
      <c r="AL17" s="4" cm="1">
        <f t="array" ref="AL17">IFERROR(
INDEX('Cost Data'!$Y$1:$AJ$500, MATCH(1, ('Cost Data'!$W$1:$W$500 = $AF17) * ('Cost Data'!$X$1:$X$500 = $AG17), 0), MATCH(AL$12, 'Cost Data'!$Y$12:$AJ$12, 0))
* (INDEX('Build Scenarios'!$D$1:$O$510, MATCH(1, ('Build Scenarios'!$B$1:$B$510 = $AF17) * ('Build Scenarios'!$C$1:$C$510 = $C17), 0), MATCH(AL$12, 'Build Scenarios'!$D$5:$O$5, 0))
- INDEX('Build Scenarios'!$D$1:$O$510, MATCH(1, ('Build Scenarios'!$B$1:$B$510 = $AF17) * ('Build Scenarios'!$C$1:$C$510 = $C17), 0), MATCH(AK$12, 'Build Scenarios'!$D$5:$O$5, 0)))
+AK17,
0)</f>
        <v>0</v>
      </c>
      <c r="AM17" s="4" cm="1">
        <f t="array" ref="AM17">IFERROR(
INDEX('Cost Data'!$Y$1:$AJ$500, MATCH(1, ('Cost Data'!$W$1:$W$500 = $AF17) * ('Cost Data'!$X$1:$X$500 = $AG17), 0), MATCH(AM$12, 'Cost Data'!$Y$12:$AJ$12, 0))
* (INDEX('Build Scenarios'!$D$1:$O$510, MATCH(1, ('Build Scenarios'!$B$1:$B$510 = $AF17) * ('Build Scenarios'!$C$1:$C$510 = $C17), 0), MATCH(AM$12, 'Build Scenarios'!$D$5:$O$5, 0))
- INDEX('Build Scenarios'!$D$1:$O$510, MATCH(1, ('Build Scenarios'!$B$1:$B$510 = $AF17) * ('Build Scenarios'!$C$1:$C$510 = $C17), 0), MATCH(AL$12, 'Build Scenarios'!$D$5:$O$5, 0)))
+AL17,
0)</f>
        <v>0</v>
      </c>
      <c r="AN17" s="4" cm="1">
        <f t="array" ref="AN17">IFERROR(
INDEX('Cost Data'!$Y$1:$AJ$500, MATCH(1, ('Cost Data'!$W$1:$W$500 = $AF17) * ('Cost Data'!$X$1:$X$500 = $AG17), 0), MATCH(AN$12, 'Cost Data'!$Y$12:$AJ$12, 0))
* (INDEX('Build Scenarios'!$D$1:$O$510, MATCH(1, ('Build Scenarios'!$B$1:$B$510 = $AF17) * ('Build Scenarios'!$C$1:$C$510 = $C17), 0), MATCH(AN$12, 'Build Scenarios'!$D$5:$O$5, 0))
- INDEX('Build Scenarios'!$D$1:$O$510, MATCH(1, ('Build Scenarios'!$B$1:$B$510 = $AF17) * ('Build Scenarios'!$C$1:$C$510 = $C17), 0), MATCH(AM$12, 'Build Scenarios'!$D$5:$O$5, 0)))
+AM17,
0)</f>
        <v>0</v>
      </c>
      <c r="AO17" s="4" cm="1">
        <f t="array" ref="AO17">IFERROR(
INDEX('Cost Data'!$Y$1:$AJ$500, MATCH(1, ('Cost Data'!$W$1:$W$500 = $AF17) * ('Cost Data'!$X$1:$X$500 = $AG17), 0), MATCH(AO$12, 'Cost Data'!$Y$12:$AJ$12, 0))
* (INDEX('Build Scenarios'!$D$1:$O$510, MATCH(1, ('Build Scenarios'!$B$1:$B$510 = $AF17) * ('Build Scenarios'!$C$1:$C$510 = $C17), 0), MATCH(AO$12, 'Build Scenarios'!$D$5:$O$5, 0))
- INDEX('Build Scenarios'!$D$1:$O$510, MATCH(1, ('Build Scenarios'!$B$1:$B$510 = $AF17) * ('Build Scenarios'!$C$1:$C$510 = $C17), 0), MATCH(AN$12, 'Build Scenarios'!$D$5:$O$5, 0)))
+AN17,
0)</f>
        <v>0</v>
      </c>
      <c r="AP17" s="4" cm="1">
        <f t="array" ref="AP17">IFERROR(
INDEX('Cost Data'!$Y$1:$AJ$500, MATCH(1, ('Cost Data'!$W$1:$W$500 = $AF17) * ('Cost Data'!$X$1:$X$500 = $AG17), 0), MATCH(AP$12, 'Cost Data'!$Y$12:$AJ$12, 0))
* (INDEX('Build Scenarios'!$D$1:$O$510, MATCH(1, ('Build Scenarios'!$B$1:$B$510 = $AF17) * ('Build Scenarios'!$C$1:$C$510 = $C17), 0), MATCH(AP$12, 'Build Scenarios'!$D$5:$O$5, 0))
- INDEX('Build Scenarios'!$D$1:$O$510, MATCH(1, ('Build Scenarios'!$B$1:$B$510 = $AF17) * ('Build Scenarios'!$C$1:$C$510 = $C17), 0), MATCH(AO$12, 'Build Scenarios'!$D$5:$O$5, 0)))
+AO17,
0)</f>
        <v>0</v>
      </c>
      <c r="AQ17" s="4" cm="1">
        <f t="array" ref="AQ17">IFERROR(
INDEX('Cost Data'!$Y$1:$AJ$500, MATCH(1, ('Cost Data'!$W$1:$W$500 = $AF17) * ('Cost Data'!$X$1:$X$500 = $AG17), 0), MATCH(AQ$12, 'Cost Data'!$Y$12:$AJ$12, 0))
* (INDEX('Build Scenarios'!$D$1:$O$510, MATCH(1, ('Build Scenarios'!$B$1:$B$510 = $AF17) * ('Build Scenarios'!$C$1:$C$510 = $C17), 0), MATCH(AQ$12, 'Build Scenarios'!$D$5:$O$5, 0))
- INDEX('Build Scenarios'!$D$1:$O$510, MATCH(1, ('Build Scenarios'!$B$1:$B$510 = $AF17) * ('Build Scenarios'!$C$1:$C$510 = $C17), 0), MATCH(AP$12, 'Build Scenarios'!$D$5:$O$5, 0)))
+AP17,
0)</f>
        <v>0</v>
      </c>
      <c r="AR17" s="4" cm="1">
        <f t="array" ref="AR17">IFERROR(
INDEX('Cost Data'!$Y$1:$AJ$500, MATCH(1, ('Cost Data'!$W$1:$W$500 = $AF17) * ('Cost Data'!$X$1:$X$500 = $AG17), 0), MATCH(AR$12, 'Cost Data'!$Y$12:$AJ$12, 0))
* (INDEX('Build Scenarios'!$D$1:$O$510, MATCH(1, ('Build Scenarios'!$B$1:$B$510 = $AF17) * ('Build Scenarios'!$C$1:$C$510 = $C17), 0), MATCH(AR$12, 'Build Scenarios'!$D$5:$O$5, 0))
- INDEX('Build Scenarios'!$D$1:$O$510, MATCH(1, ('Build Scenarios'!$B$1:$B$510 = $AF17) * ('Build Scenarios'!$C$1:$C$510 = $C17), 0), MATCH(AQ$12, 'Build Scenarios'!$D$5:$O$5, 0)))
+AQ17,
0)</f>
        <v>0</v>
      </c>
      <c r="AS17" s="4" cm="1">
        <f t="array" ref="AS17">IFERROR(
INDEX('Cost Data'!$Y$1:$AJ$500, MATCH(1, ('Cost Data'!$W$1:$W$500 = $AF17) * ('Cost Data'!$X$1:$X$500 = $AG17), 0), MATCH(AS$12, 'Cost Data'!$Y$12:$AJ$12, 0))
* (INDEX('Build Scenarios'!$D$1:$O$510, MATCH(1, ('Build Scenarios'!$B$1:$B$510 = $AF17) * ('Build Scenarios'!$C$1:$C$510 = $C17), 0), MATCH(AS$12, 'Build Scenarios'!$D$5:$O$5, 0))
- INDEX('Build Scenarios'!$D$1:$O$510, MATCH(1, ('Build Scenarios'!$B$1:$B$510 = $AF17) * ('Build Scenarios'!$C$1:$C$510 = $C17), 0), MATCH(AR$12, 'Build Scenarios'!$D$5:$O$5, 0)))
+AR17,
0)</f>
        <v>0</v>
      </c>
      <c r="AU17" s="11" t="str">
        <f t="shared" si="15"/>
        <v>Del Norte</v>
      </c>
      <c r="AV17" s="11" cm="1">
        <f t="array" ref="AV17">INDEX('Cost Scenario Settings'!$O$32:$W$101, MATCH(1, ('Cost Scenario Settings'!$N$32:$N$101 = $B17) * ('Cost Scenario Settings'!$B$32:$B$101 = AU17), 0), MATCH($C17, 'Cost Scenario Settings'!$O$31:$W$31, 0))</f>
        <v>0</v>
      </c>
      <c r="AW17" s="4" cm="1">
        <f t="array" ref="AW17">IFERROR(
INDEX('Cost Data'!$Y$1:$AJ$500, MATCH(1, ('Cost Data'!$W$1:$W$500 = $AU17) * ('Cost Data'!$X$1:$X$500 = $AV17), 0), MATCH(AW$12, 'Cost Data'!$Y$12:$AJ$12, 0))
* (INDEX('Build Scenarios'!$D$1:$O$510, MATCH(1, ('Build Scenarios'!$B$1:$B$510 = $AU17) * ('Build Scenarios'!$C$1:$C$510 = $C17), 0), MATCH(AW$12, 'Build Scenarios'!$D$5:$O$5, 0))
- INDEX('Build Scenarios'!$D$1:$O$510, MATCH(1, ('Build Scenarios'!$B$1:$B$510 = $AU17) * ('Build Scenarios'!$C$1:$C$510 = $C17), 0), MATCH(AV$12, 'Build Scenarios'!$D$5:$O$5, 0)))
+AV17,
0)</f>
        <v>0</v>
      </c>
      <c r="AX17" s="4" cm="1">
        <f t="array" ref="AX17">IFERROR(
INDEX('Cost Data'!$Y$1:$AJ$500, MATCH(1, ('Cost Data'!$W$1:$W$500 = $AU17) * ('Cost Data'!$X$1:$X$500 = $AV17), 0), MATCH(AX$12, 'Cost Data'!$Y$12:$AJ$12, 0))
* (INDEX('Build Scenarios'!$D$1:$O$510, MATCH(1, ('Build Scenarios'!$B$1:$B$510 = $AU17) * ('Build Scenarios'!$C$1:$C$510 = $C17), 0), MATCH(AX$12, 'Build Scenarios'!$D$5:$O$5, 0))
- INDEX('Build Scenarios'!$D$1:$O$510, MATCH(1, ('Build Scenarios'!$B$1:$B$510 = $AU17) * ('Build Scenarios'!$C$1:$C$510 = $C17), 0), MATCH(AW$12, 'Build Scenarios'!$D$5:$O$5, 0)))
+AW17,
0)</f>
        <v>0</v>
      </c>
      <c r="AY17" s="4" cm="1">
        <f t="array" ref="AY17">IFERROR(
INDEX('Cost Data'!$Y$1:$AJ$500, MATCH(1, ('Cost Data'!$W$1:$W$500 = $AU17) * ('Cost Data'!$X$1:$X$500 = $AV17), 0), MATCH(AY$12, 'Cost Data'!$Y$12:$AJ$12, 0))
* (INDEX('Build Scenarios'!$D$1:$O$510, MATCH(1, ('Build Scenarios'!$B$1:$B$510 = $AU17) * ('Build Scenarios'!$C$1:$C$510 = $C17), 0), MATCH(AY$12, 'Build Scenarios'!$D$5:$O$5, 0))
- INDEX('Build Scenarios'!$D$1:$O$510, MATCH(1, ('Build Scenarios'!$B$1:$B$510 = $AU17) * ('Build Scenarios'!$C$1:$C$510 = $C17), 0), MATCH(AX$12, 'Build Scenarios'!$D$5:$O$5, 0)))
+AX17,
0)</f>
        <v>0</v>
      </c>
      <c r="AZ17" s="4" cm="1">
        <f t="array" ref="AZ17">IFERROR(
INDEX('Cost Data'!$Y$1:$AJ$500, MATCH(1, ('Cost Data'!$W$1:$W$500 = $AU17) * ('Cost Data'!$X$1:$X$500 = $AV17), 0), MATCH(AZ$12, 'Cost Data'!$Y$12:$AJ$12, 0))
* (INDEX('Build Scenarios'!$D$1:$O$510, MATCH(1, ('Build Scenarios'!$B$1:$B$510 = $AU17) * ('Build Scenarios'!$C$1:$C$510 = $C17), 0), MATCH(AZ$12, 'Build Scenarios'!$D$5:$O$5, 0))
- INDEX('Build Scenarios'!$D$1:$O$510, MATCH(1, ('Build Scenarios'!$B$1:$B$510 = $AU17) * ('Build Scenarios'!$C$1:$C$510 = $C17), 0), MATCH(AY$12, 'Build Scenarios'!$D$5:$O$5, 0)))
+AY17,
0)</f>
        <v>0</v>
      </c>
      <c r="BA17" s="4" cm="1">
        <f t="array" ref="BA17">IFERROR(
INDEX('Cost Data'!$Y$1:$AJ$500, MATCH(1, ('Cost Data'!$W$1:$W$500 = $AU17) * ('Cost Data'!$X$1:$X$500 = $AV17), 0), MATCH(BA$12, 'Cost Data'!$Y$12:$AJ$12, 0))
* (INDEX('Build Scenarios'!$D$1:$O$510, MATCH(1, ('Build Scenarios'!$B$1:$B$510 = $AU17) * ('Build Scenarios'!$C$1:$C$510 = $C17), 0), MATCH(BA$12, 'Build Scenarios'!$D$5:$O$5, 0))
- INDEX('Build Scenarios'!$D$1:$O$510, MATCH(1, ('Build Scenarios'!$B$1:$B$510 = $AU17) * ('Build Scenarios'!$C$1:$C$510 = $C17), 0), MATCH(AZ$12, 'Build Scenarios'!$D$5:$O$5, 0)))
+AZ17,
0)</f>
        <v>0</v>
      </c>
      <c r="BB17" s="4" cm="1">
        <f t="array" ref="BB17">IFERROR(
INDEX('Cost Data'!$Y$1:$AJ$500, MATCH(1, ('Cost Data'!$W$1:$W$500 = $AU17) * ('Cost Data'!$X$1:$X$500 = $AV17), 0), MATCH(BB$12, 'Cost Data'!$Y$12:$AJ$12, 0))
* (INDEX('Build Scenarios'!$D$1:$O$510, MATCH(1, ('Build Scenarios'!$B$1:$B$510 = $AU17) * ('Build Scenarios'!$C$1:$C$510 = $C17), 0), MATCH(BB$12, 'Build Scenarios'!$D$5:$O$5, 0))
- INDEX('Build Scenarios'!$D$1:$O$510, MATCH(1, ('Build Scenarios'!$B$1:$B$510 = $AU17) * ('Build Scenarios'!$C$1:$C$510 = $C17), 0), MATCH(BA$12, 'Build Scenarios'!$D$5:$O$5, 0)))
+BA17,
0)</f>
        <v>0</v>
      </c>
      <c r="BC17" s="4" cm="1">
        <f t="array" ref="BC17">IFERROR(
INDEX('Cost Data'!$Y$1:$AJ$500, MATCH(1, ('Cost Data'!$W$1:$W$500 = $AU17) * ('Cost Data'!$X$1:$X$500 = $AV17), 0), MATCH(BC$12, 'Cost Data'!$Y$12:$AJ$12, 0))
* (INDEX('Build Scenarios'!$D$1:$O$510, MATCH(1, ('Build Scenarios'!$B$1:$B$510 = $AU17) * ('Build Scenarios'!$C$1:$C$510 = $C17), 0), MATCH(BC$12, 'Build Scenarios'!$D$5:$O$5, 0))
- INDEX('Build Scenarios'!$D$1:$O$510, MATCH(1, ('Build Scenarios'!$B$1:$B$510 = $AU17) * ('Build Scenarios'!$C$1:$C$510 = $C17), 0), MATCH(BB$12, 'Build Scenarios'!$D$5:$O$5, 0)))
+BB17,
0)</f>
        <v>0</v>
      </c>
      <c r="BD17" s="4" cm="1">
        <f t="array" ref="BD17">IFERROR(
INDEX('Cost Data'!$Y$1:$AJ$500, MATCH(1, ('Cost Data'!$W$1:$W$500 = $AU17) * ('Cost Data'!$X$1:$X$500 = $AV17), 0), MATCH(BD$12, 'Cost Data'!$Y$12:$AJ$12, 0))
* (INDEX('Build Scenarios'!$D$1:$O$510, MATCH(1, ('Build Scenarios'!$B$1:$B$510 = $AU17) * ('Build Scenarios'!$C$1:$C$510 = $C17), 0), MATCH(BD$12, 'Build Scenarios'!$D$5:$O$5, 0))
- INDEX('Build Scenarios'!$D$1:$O$510, MATCH(1, ('Build Scenarios'!$B$1:$B$510 = $AU17) * ('Build Scenarios'!$C$1:$C$510 = $C17), 0), MATCH(BC$12, 'Build Scenarios'!$D$5:$O$5, 0)))
+BC17,
0)</f>
        <v>0</v>
      </c>
      <c r="BE17" s="4" cm="1">
        <f t="array" ref="BE17">IFERROR(
INDEX('Cost Data'!$Y$1:$AJ$500, MATCH(1, ('Cost Data'!$W$1:$W$500 = $AU17) * ('Cost Data'!$X$1:$X$500 = $AV17), 0), MATCH(BE$12, 'Cost Data'!$Y$12:$AJ$12, 0))
* (INDEX('Build Scenarios'!$D$1:$O$510, MATCH(1, ('Build Scenarios'!$B$1:$B$510 = $AU17) * ('Build Scenarios'!$C$1:$C$510 = $C17), 0), MATCH(BE$12, 'Build Scenarios'!$D$5:$O$5, 0))
- INDEX('Build Scenarios'!$D$1:$O$510, MATCH(1, ('Build Scenarios'!$B$1:$B$510 = $AU17) * ('Build Scenarios'!$C$1:$C$510 = $C17), 0), MATCH(BD$12, 'Build Scenarios'!$D$5:$O$5, 0)))
+BD17,
0)</f>
        <v>0</v>
      </c>
      <c r="BF17" s="4" cm="1">
        <f t="array" ref="BF17">IFERROR(
INDEX('Cost Data'!$Y$1:$AJ$500, MATCH(1, ('Cost Data'!$W$1:$W$500 = $AU17) * ('Cost Data'!$X$1:$X$500 = $AV17), 0), MATCH(BF$12, 'Cost Data'!$Y$12:$AJ$12, 0))
* (INDEX('Build Scenarios'!$D$1:$O$510, MATCH(1, ('Build Scenarios'!$B$1:$B$510 = $AU17) * ('Build Scenarios'!$C$1:$C$510 = $C17), 0), MATCH(BF$12, 'Build Scenarios'!$D$5:$O$5, 0))
- INDEX('Build Scenarios'!$D$1:$O$510, MATCH(1, ('Build Scenarios'!$B$1:$B$510 = $AU17) * ('Build Scenarios'!$C$1:$C$510 = $C17), 0), MATCH(BE$12, 'Build Scenarios'!$D$5:$O$5, 0)))
+BE17,
0)</f>
        <v>0</v>
      </c>
      <c r="BG17" s="4" cm="1">
        <f t="array" ref="BG17">IFERROR(
INDEX('Cost Data'!$Y$1:$AJ$500, MATCH(1, ('Cost Data'!$W$1:$W$500 = $AU17) * ('Cost Data'!$X$1:$X$500 = $AV17), 0), MATCH(BG$12, 'Cost Data'!$Y$12:$AJ$12, 0))
* (INDEX('Build Scenarios'!$D$1:$O$510, MATCH(1, ('Build Scenarios'!$B$1:$B$510 = $AU17) * ('Build Scenarios'!$C$1:$C$510 = $C17), 0), MATCH(BG$12, 'Build Scenarios'!$D$5:$O$5, 0))
- INDEX('Build Scenarios'!$D$1:$O$510, MATCH(1, ('Build Scenarios'!$B$1:$B$510 = $AU17) * ('Build Scenarios'!$C$1:$C$510 = $C17), 0), MATCH(BF$12, 'Build Scenarios'!$D$5:$O$5, 0)))
+BF17,
0)</f>
        <v>0</v>
      </c>
      <c r="BH17" s="4" cm="1">
        <f t="array" ref="BH17">IFERROR(
INDEX('Cost Data'!$Y$1:$AJ$500, MATCH(1, ('Cost Data'!$W$1:$W$500 = $AU17) * ('Cost Data'!$X$1:$X$500 = $AV17), 0), MATCH(BH$12, 'Cost Data'!$Y$12:$AJ$12, 0))
* (INDEX('Build Scenarios'!$D$1:$O$510, MATCH(1, ('Build Scenarios'!$B$1:$B$510 = $AU17) * ('Build Scenarios'!$C$1:$C$510 = $C17), 0), MATCH(BH$12, 'Build Scenarios'!$D$5:$O$5, 0))
- INDEX('Build Scenarios'!$D$1:$O$510, MATCH(1, ('Build Scenarios'!$B$1:$B$510 = $AU17) * ('Build Scenarios'!$C$1:$C$510 = $C17), 0), MATCH(BG$12, 'Build Scenarios'!$D$5:$O$5, 0)))
+BG17,
0)</f>
        <v>0</v>
      </c>
      <c r="BJ17" s="11" t="str">
        <f t="shared" si="16"/>
        <v>Cape Mendocino</v>
      </c>
      <c r="BK17" s="11" cm="1">
        <f t="array" ref="BK17">INDEX('Cost Scenario Settings'!$O$32:$W$101, MATCH(1, ('Cost Scenario Settings'!$N$32:$N$101 = $B17) * ('Cost Scenario Settings'!$B$32:$B$101 = BJ17), 0), MATCH($C17, 'Cost Scenario Settings'!$O$31:$W$31, 0))</f>
        <v>0</v>
      </c>
      <c r="BL17" s="4" cm="1">
        <f t="array" ref="BL17">IFERROR(
INDEX('Cost Data'!$Y$1:$AJ$500, MATCH(1, ('Cost Data'!$W$1:$W$500 = $BJ17) * ('Cost Data'!$X$1:$X$500 = $BK17), 0), MATCH(BL$12, 'Cost Data'!$Y$12:$AJ$12, 0))
* (INDEX('Build Scenarios'!$D$1:$O$510, MATCH(1, ('Build Scenarios'!$B$1:$B$510 = $BJ17) * ('Build Scenarios'!$C$1:$C$510 = $C17), 0), MATCH(BL$12, 'Build Scenarios'!$D$5:$O$5, 0))
- INDEX('Build Scenarios'!$D$1:$O$510, MATCH(1, ('Build Scenarios'!$B$1:$B$510 = $BJ17) * ('Build Scenarios'!$C$1:$C$510 = $C17), 0), MATCH(BK$12, 'Build Scenarios'!$D$5:$O$5, 0)))
+BK17,
0)</f>
        <v>0</v>
      </c>
      <c r="BM17" s="4" cm="1">
        <f t="array" ref="BM17">IFERROR(
INDEX('Cost Data'!$Y$1:$AJ$500, MATCH(1, ('Cost Data'!$W$1:$W$500 = $BJ17) * ('Cost Data'!$X$1:$X$500 = $BK17), 0), MATCH(BM$12, 'Cost Data'!$Y$12:$AJ$12, 0))
* (INDEX('Build Scenarios'!$D$1:$O$510, MATCH(1, ('Build Scenarios'!$B$1:$B$510 = $BJ17) * ('Build Scenarios'!$C$1:$C$510 = $C17), 0), MATCH(BM$12, 'Build Scenarios'!$D$5:$O$5, 0))
- INDEX('Build Scenarios'!$D$1:$O$510, MATCH(1, ('Build Scenarios'!$B$1:$B$510 = $BJ17) * ('Build Scenarios'!$C$1:$C$510 = $C17), 0), MATCH(BL$12, 'Build Scenarios'!$D$5:$O$5, 0)))
+BL17,
0)</f>
        <v>0</v>
      </c>
      <c r="BN17" s="4" cm="1">
        <f t="array" ref="BN17">IFERROR(
INDEX('Cost Data'!$Y$1:$AJ$500, MATCH(1, ('Cost Data'!$W$1:$W$500 = $BJ17) * ('Cost Data'!$X$1:$X$500 = $BK17), 0), MATCH(BN$12, 'Cost Data'!$Y$12:$AJ$12, 0))
* (INDEX('Build Scenarios'!$D$1:$O$510, MATCH(1, ('Build Scenarios'!$B$1:$B$510 = $BJ17) * ('Build Scenarios'!$C$1:$C$510 = $C17), 0), MATCH(BN$12, 'Build Scenarios'!$D$5:$O$5, 0))
- INDEX('Build Scenarios'!$D$1:$O$510, MATCH(1, ('Build Scenarios'!$B$1:$B$510 = $BJ17) * ('Build Scenarios'!$C$1:$C$510 = $C17), 0), MATCH(BM$12, 'Build Scenarios'!$D$5:$O$5, 0)))
+BM17,
0)</f>
        <v>0</v>
      </c>
      <c r="BO17" s="4" cm="1">
        <f t="array" ref="BO17">IFERROR(
INDEX('Cost Data'!$Y$1:$AJ$500, MATCH(1, ('Cost Data'!$W$1:$W$500 = $BJ17) * ('Cost Data'!$X$1:$X$500 = $BK17), 0), MATCH(BO$12, 'Cost Data'!$Y$12:$AJ$12, 0))
* (INDEX('Build Scenarios'!$D$1:$O$510, MATCH(1, ('Build Scenarios'!$B$1:$B$510 = $BJ17) * ('Build Scenarios'!$C$1:$C$510 = $C17), 0), MATCH(BO$12, 'Build Scenarios'!$D$5:$O$5, 0))
- INDEX('Build Scenarios'!$D$1:$O$510, MATCH(1, ('Build Scenarios'!$B$1:$B$510 = $BJ17) * ('Build Scenarios'!$C$1:$C$510 = $C17), 0), MATCH(BN$12, 'Build Scenarios'!$D$5:$O$5, 0)))
+BN17,
0)</f>
        <v>0</v>
      </c>
      <c r="BP17" s="4" cm="1">
        <f t="array" ref="BP17">IFERROR(
INDEX('Cost Data'!$Y$1:$AJ$500, MATCH(1, ('Cost Data'!$W$1:$W$500 = $BJ17) * ('Cost Data'!$X$1:$X$500 = $BK17), 0), MATCH(BP$12, 'Cost Data'!$Y$12:$AJ$12, 0))
* (INDEX('Build Scenarios'!$D$1:$O$510, MATCH(1, ('Build Scenarios'!$B$1:$B$510 = $BJ17) * ('Build Scenarios'!$C$1:$C$510 = $C17), 0), MATCH(BP$12, 'Build Scenarios'!$D$5:$O$5, 0))
- INDEX('Build Scenarios'!$D$1:$O$510, MATCH(1, ('Build Scenarios'!$B$1:$B$510 = $BJ17) * ('Build Scenarios'!$C$1:$C$510 = $C17), 0), MATCH(BO$12, 'Build Scenarios'!$D$5:$O$5, 0)))
+BO17,
0)</f>
        <v>0</v>
      </c>
      <c r="BQ17" s="4" cm="1">
        <f t="array" ref="BQ17">IFERROR(
INDEX('Cost Data'!$Y$1:$AJ$500, MATCH(1, ('Cost Data'!$W$1:$W$500 = $BJ17) * ('Cost Data'!$X$1:$X$500 = $BK17), 0), MATCH(BQ$12, 'Cost Data'!$Y$12:$AJ$12, 0))
* (INDEX('Build Scenarios'!$D$1:$O$510, MATCH(1, ('Build Scenarios'!$B$1:$B$510 = $BJ17) * ('Build Scenarios'!$C$1:$C$510 = $C17), 0), MATCH(BQ$12, 'Build Scenarios'!$D$5:$O$5, 0))
- INDEX('Build Scenarios'!$D$1:$O$510, MATCH(1, ('Build Scenarios'!$B$1:$B$510 = $BJ17) * ('Build Scenarios'!$C$1:$C$510 = $C17), 0), MATCH(BP$12, 'Build Scenarios'!$D$5:$O$5, 0)))
+BP17,
0)</f>
        <v>0</v>
      </c>
      <c r="BR17" s="4" cm="1">
        <f t="array" ref="BR17">IFERROR(
INDEX('Cost Data'!$Y$1:$AJ$500, MATCH(1, ('Cost Data'!$W$1:$W$500 = $BJ17) * ('Cost Data'!$X$1:$X$500 = $BK17), 0), MATCH(BR$12, 'Cost Data'!$Y$12:$AJ$12, 0))
* (INDEX('Build Scenarios'!$D$1:$O$510, MATCH(1, ('Build Scenarios'!$B$1:$B$510 = $BJ17) * ('Build Scenarios'!$C$1:$C$510 = $C17), 0), MATCH(BR$12, 'Build Scenarios'!$D$5:$O$5, 0))
- INDEX('Build Scenarios'!$D$1:$O$510, MATCH(1, ('Build Scenarios'!$B$1:$B$510 = $BJ17) * ('Build Scenarios'!$C$1:$C$510 = $C17), 0), MATCH(BQ$12, 'Build Scenarios'!$D$5:$O$5, 0)))
+BQ17,
0)</f>
        <v>0</v>
      </c>
      <c r="BS17" s="4" cm="1">
        <f t="array" ref="BS17">IFERROR(
INDEX('Cost Data'!$Y$1:$AJ$500, MATCH(1, ('Cost Data'!$W$1:$W$500 = $BJ17) * ('Cost Data'!$X$1:$X$500 = $BK17), 0), MATCH(BS$12, 'Cost Data'!$Y$12:$AJ$12, 0))
* (INDEX('Build Scenarios'!$D$1:$O$510, MATCH(1, ('Build Scenarios'!$B$1:$B$510 = $BJ17) * ('Build Scenarios'!$C$1:$C$510 = $C17), 0), MATCH(BS$12, 'Build Scenarios'!$D$5:$O$5, 0))
- INDEX('Build Scenarios'!$D$1:$O$510, MATCH(1, ('Build Scenarios'!$B$1:$B$510 = $BJ17) * ('Build Scenarios'!$C$1:$C$510 = $C17), 0), MATCH(BR$12, 'Build Scenarios'!$D$5:$O$5, 0)))
+BR17,
0)</f>
        <v>0</v>
      </c>
      <c r="BT17" s="4" cm="1">
        <f t="array" ref="BT17">IFERROR(
INDEX('Cost Data'!$Y$1:$AJ$500, MATCH(1, ('Cost Data'!$W$1:$W$500 = $BJ17) * ('Cost Data'!$X$1:$X$500 = $BK17), 0), MATCH(BT$12, 'Cost Data'!$Y$12:$AJ$12, 0))
* (INDEX('Build Scenarios'!$D$1:$O$510, MATCH(1, ('Build Scenarios'!$B$1:$B$510 = $BJ17) * ('Build Scenarios'!$C$1:$C$510 = $C17), 0), MATCH(BT$12, 'Build Scenarios'!$D$5:$O$5, 0))
- INDEX('Build Scenarios'!$D$1:$O$510, MATCH(1, ('Build Scenarios'!$B$1:$B$510 = $BJ17) * ('Build Scenarios'!$C$1:$C$510 = $C17), 0), MATCH(BS$12, 'Build Scenarios'!$D$5:$O$5, 0)))
+BS17,
0)</f>
        <v>0</v>
      </c>
      <c r="BU17" s="4" cm="1">
        <f t="array" ref="BU17">IFERROR(
INDEX('Cost Data'!$Y$1:$AJ$500, MATCH(1, ('Cost Data'!$W$1:$W$500 = $BJ17) * ('Cost Data'!$X$1:$X$500 = $BK17), 0), MATCH(BU$12, 'Cost Data'!$Y$12:$AJ$12, 0))
* (INDEX('Build Scenarios'!$D$1:$O$510, MATCH(1, ('Build Scenarios'!$B$1:$B$510 = $BJ17) * ('Build Scenarios'!$C$1:$C$510 = $C17), 0), MATCH(BU$12, 'Build Scenarios'!$D$5:$O$5, 0))
- INDEX('Build Scenarios'!$D$1:$O$510, MATCH(1, ('Build Scenarios'!$B$1:$B$510 = $BJ17) * ('Build Scenarios'!$C$1:$C$510 = $C17), 0), MATCH(BT$12, 'Build Scenarios'!$D$5:$O$5, 0)))
+BT17,
0)</f>
        <v>0</v>
      </c>
      <c r="BV17" s="4" cm="1">
        <f t="array" ref="BV17">IFERROR(
INDEX('Cost Data'!$Y$1:$AJ$500, MATCH(1, ('Cost Data'!$W$1:$W$500 = $BJ17) * ('Cost Data'!$X$1:$X$500 = $BK17), 0), MATCH(BV$12, 'Cost Data'!$Y$12:$AJ$12, 0))
* (INDEX('Build Scenarios'!$D$1:$O$510, MATCH(1, ('Build Scenarios'!$B$1:$B$510 = $BJ17) * ('Build Scenarios'!$C$1:$C$510 = $C17), 0), MATCH(BV$12, 'Build Scenarios'!$D$5:$O$5, 0))
- INDEX('Build Scenarios'!$D$1:$O$510, MATCH(1, ('Build Scenarios'!$B$1:$B$510 = $BJ17) * ('Build Scenarios'!$C$1:$C$510 = $C17), 0), MATCH(BU$12, 'Build Scenarios'!$D$5:$O$5, 0)))
+BU17,
0)</f>
        <v>0</v>
      </c>
      <c r="BW17" s="4" cm="1">
        <f t="array" ref="BW17">IFERROR(
INDEX('Cost Data'!$Y$1:$AJ$500, MATCH(1, ('Cost Data'!$W$1:$W$500 = $BJ17) * ('Cost Data'!$X$1:$X$500 = $BK17), 0), MATCH(BW$12, 'Cost Data'!$Y$12:$AJ$12, 0))
* (INDEX('Build Scenarios'!$D$1:$O$510, MATCH(1, ('Build Scenarios'!$B$1:$B$510 = $BJ17) * ('Build Scenarios'!$C$1:$C$510 = $C17), 0), MATCH(BW$12, 'Build Scenarios'!$D$5:$O$5, 0))
- INDEX('Build Scenarios'!$D$1:$O$510, MATCH(1, ('Build Scenarios'!$B$1:$B$510 = $BJ17) * ('Build Scenarios'!$C$1:$C$510 = $C17), 0), MATCH(BV$12, 'Build Scenarios'!$D$5:$O$5, 0)))
+BV17,
0)</f>
        <v>0</v>
      </c>
    </row>
    <row r="18" spans="2:75" x14ac:dyDescent="0.2">
      <c r="B18" s="11" t="str">
        <f t="shared" ref="B18:B21" si="17">B17</f>
        <v>Conservative</v>
      </c>
      <c r="C18" s="8" t="s">
        <v>59</v>
      </c>
      <c r="D18" s="4">
        <f t="shared" si="0"/>
        <v>0</v>
      </c>
      <c r="E18" s="4">
        <f t="shared" si="1"/>
        <v>0</v>
      </c>
      <c r="F18" s="4">
        <f t="shared" si="2"/>
        <v>0</v>
      </c>
      <c r="G18" s="4">
        <f t="shared" si="3"/>
        <v>0</v>
      </c>
      <c r="H18" s="4">
        <f t="shared" si="4"/>
        <v>0</v>
      </c>
      <c r="I18" s="4">
        <f t="shared" si="5"/>
        <v>0</v>
      </c>
      <c r="J18" s="4">
        <f t="shared" si="6"/>
        <v>0</v>
      </c>
      <c r="K18" s="4">
        <f t="shared" si="7"/>
        <v>0</v>
      </c>
      <c r="L18" s="4">
        <f t="shared" si="8"/>
        <v>2352.8212500000004</v>
      </c>
      <c r="M18" s="4">
        <f t="shared" si="9"/>
        <v>2352.8212500000004</v>
      </c>
      <c r="N18" s="4">
        <f t="shared" si="10"/>
        <v>2352.8212500000004</v>
      </c>
      <c r="O18" s="4">
        <f t="shared" si="11"/>
        <v>2352.8212500000004</v>
      </c>
      <c r="Q18" s="11" t="str">
        <f t="shared" si="13"/>
        <v>Morro Bay</v>
      </c>
      <c r="R18" s="11" t="str" cm="1">
        <f t="array" ref="R18">INDEX('Cost Scenario Settings'!$O$32:$W$101, MATCH(1, ('Cost Scenario Settings'!$N$32:$N$101 = $B18) * ('Cost Scenario Settings'!$B$32:$B$101 = Q18), 0), MATCH($C18, 'Cost Scenario Settings'!$O$31:$W$31, 0))</f>
        <v>Conservative</v>
      </c>
      <c r="S18" s="4" cm="1">
        <f t="array" ref="S18">IFERROR(
INDEX('Cost Data'!$Y$1:$AJ$500, MATCH(1, ('Cost Data'!$W$1:$W$500 = $Q18) * ('Cost Data'!$X$1:$X$500 = $R18), 0), MATCH(S$12, 'Cost Data'!$Y$12:$AJ$12, 0))
* (INDEX('Build Scenarios'!$D$1:$O$510, MATCH(1, ('Build Scenarios'!$B$1:$B$510 = $Q18) * ('Build Scenarios'!$C$1:$C$510 = $C18), 0), MATCH(S$12, 'Build Scenarios'!$D$5:$O$5, 0))
- INDEX('Build Scenarios'!$D$1:$O$510, MATCH(1, ('Build Scenarios'!$B$1:$B$510 = $Q18) * ('Build Scenarios'!$C$1:$C$510 = $C18), 0), MATCH(R$12, 'Build Scenarios'!$D$5:$O$5, 0)))
+R18,
0)</f>
        <v>0</v>
      </c>
      <c r="T18" s="4" cm="1">
        <f t="array" ref="T18">IFERROR(
INDEX('Cost Data'!$Y$1:$AJ$500, MATCH(1, ('Cost Data'!$W$1:$W$500 = $Q18) * ('Cost Data'!$X$1:$X$500 = $R18), 0), MATCH(T$12, 'Cost Data'!$Y$12:$AJ$12, 0))
* (INDEX('Build Scenarios'!$D$1:$O$510, MATCH(1, ('Build Scenarios'!$B$1:$B$510 = $Q18) * ('Build Scenarios'!$C$1:$C$510 = $C18), 0), MATCH(T$12, 'Build Scenarios'!$D$5:$O$5, 0))
- INDEX('Build Scenarios'!$D$1:$O$510, MATCH(1, ('Build Scenarios'!$B$1:$B$510 = $Q18) * ('Build Scenarios'!$C$1:$C$510 = $C18), 0), MATCH(S$12, 'Build Scenarios'!$D$5:$O$5, 0)))
+S18,
0)</f>
        <v>0</v>
      </c>
      <c r="U18" s="4" cm="1">
        <f t="array" ref="U18">IFERROR(
INDEX('Cost Data'!$Y$1:$AJ$500, MATCH(1, ('Cost Data'!$W$1:$W$500 = $Q18) * ('Cost Data'!$X$1:$X$500 = $R18), 0), MATCH(U$12, 'Cost Data'!$Y$12:$AJ$12, 0))
* (INDEX('Build Scenarios'!$D$1:$O$510, MATCH(1, ('Build Scenarios'!$B$1:$B$510 = $Q18) * ('Build Scenarios'!$C$1:$C$510 = $C18), 0), MATCH(U$12, 'Build Scenarios'!$D$5:$O$5, 0))
- INDEX('Build Scenarios'!$D$1:$O$510, MATCH(1, ('Build Scenarios'!$B$1:$B$510 = $Q18) * ('Build Scenarios'!$C$1:$C$510 = $C18), 0), MATCH(T$12, 'Build Scenarios'!$D$5:$O$5, 0)))
+T18,
0)</f>
        <v>0</v>
      </c>
      <c r="V18" s="4" cm="1">
        <f t="array" ref="V18">IFERROR(
INDEX('Cost Data'!$Y$1:$AJ$500, MATCH(1, ('Cost Data'!$W$1:$W$500 = $Q18) * ('Cost Data'!$X$1:$X$500 = $R18), 0), MATCH(V$12, 'Cost Data'!$Y$12:$AJ$12, 0))
* (INDEX('Build Scenarios'!$D$1:$O$510, MATCH(1, ('Build Scenarios'!$B$1:$B$510 = $Q18) * ('Build Scenarios'!$C$1:$C$510 = $C18), 0), MATCH(V$12, 'Build Scenarios'!$D$5:$O$5, 0))
- INDEX('Build Scenarios'!$D$1:$O$510, MATCH(1, ('Build Scenarios'!$B$1:$B$510 = $Q18) * ('Build Scenarios'!$C$1:$C$510 = $C18), 0), MATCH(U$12, 'Build Scenarios'!$D$5:$O$5, 0)))
+U18,
0)</f>
        <v>0</v>
      </c>
      <c r="W18" s="4" cm="1">
        <f t="array" ref="W18">IFERROR(
INDEX('Cost Data'!$Y$1:$AJ$500, MATCH(1, ('Cost Data'!$W$1:$W$500 = $Q18) * ('Cost Data'!$X$1:$X$500 = $R18), 0), MATCH(W$12, 'Cost Data'!$Y$12:$AJ$12, 0))
* (INDEX('Build Scenarios'!$D$1:$O$510, MATCH(1, ('Build Scenarios'!$B$1:$B$510 = $Q18) * ('Build Scenarios'!$C$1:$C$510 = $C18), 0), MATCH(W$12, 'Build Scenarios'!$D$5:$O$5, 0))
- INDEX('Build Scenarios'!$D$1:$O$510, MATCH(1, ('Build Scenarios'!$B$1:$B$510 = $Q18) * ('Build Scenarios'!$C$1:$C$510 = $C18), 0), MATCH(V$12, 'Build Scenarios'!$D$5:$O$5, 0)))
+V18,
0)</f>
        <v>0</v>
      </c>
      <c r="X18" s="4" cm="1">
        <f t="array" ref="X18">IFERROR(
INDEX('Cost Data'!$Y$1:$AJ$500, MATCH(1, ('Cost Data'!$W$1:$W$500 = $Q18) * ('Cost Data'!$X$1:$X$500 = $R18), 0), MATCH(X$12, 'Cost Data'!$Y$12:$AJ$12, 0))
* (INDEX('Build Scenarios'!$D$1:$O$510, MATCH(1, ('Build Scenarios'!$B$1:$B$510 = $Q18) * ('Build Scenarios'!$C$1:$C$510 = $C18), 0), MATCH(X$12, 'Build Scenarios'!$D$5:$O$5, 0))
- INDEX('Build Scenarios'!$D$1:$O$510, MATCH(1, ('Build Scenarios'!$B$1:$B$510 = $Q18) * ('Build Scenarios'!$C$1:$C$510 = $C18), 0), MATCH(W$12, 'Build Scenarios'!$D$5:$O$5, 0)))
+W18,
0)</f>
        <v>0</v>
      </c>
      <c r="Y18" s="4" cm="1">
        <f t="array" ref="Y18">IFERROR(
INDEX('Cost Data'!$Y$1:$AJ$500, MATCH(1, ('Cost Data'!$W$1:$W$500 = $Q18) * ('Cost Data'!$X$1:$X$500 = $R18), 0), MATCH(Y$12, 'Cost Data'!$Y$12:$AJ$12, 0))
* (INDEX('Build Scenarios'!$D$1:$O$510, MATCH(1, ('Build Scenarios'!$B$1:$B$510 = $Q18) * ('Build Scenarios'!$C$1:$C$510 = $C18), 0), MATCH(Y$12, 'Build Scenarios'!$D$5:$O$5, 0))
- INDEX('Build Scenarios'!$D$1:$O$510, MATCH(1, ('Build Scenarios'!$B$1:$B$510 = $Q18) * ('Build Scenarios'!$C$1:$C$510 = $C18), 0), MATCH(X$12, 'Build Scenarios'!$D$5:$O$5, 0)))
+X18,
0)</f>
        <v>0</v>
      </c>
      <c r="Z18" s="4" cm="1">
        <f t="array" ref="Z18">IFERROR(
INDEX('Cost Data'!$Y$1:$AJ$500, MATCH(1, ('Cost Data'!$W$1:$W$500 = $Q18) * ('Cost Data'!$X$1:$X$500 = $R18), 0), MATCH(Z$12, 'Cost Data'!$Y$12:$AJ$12, 0))
* (INDEX('Build Scenarios'!$D$1:$O$510, MATCH(1, ('Build Scenarios'!$B$1:$B$510 = $Q18) * ('Build Scenarios'!$C$1:$C$510 = $C18), 0), MATCH(Z$12, 'Build Scenarios'!$D$5:$O$5, 0))
- INDEX('Build Scenarios'!$D$1:$O$510, MATCH(1, ('Build Scenarios'!$B$1:$B$510 = $Q18) * ('Build Scenarios'!$C$1:$C$510 = $C18), 0), MATCH(Y$12, 'Build Scenarios'!$D$5:$O$5, 0)))
+Y18,
0)</f>
        <v>0</v>
      </c>
      <c r="AA18" s="4" cm="1">
        <f t="array" ref="AA18">IFERROR(
INDEX('Cost Data'!$Y$1:$AJ$500, MATCH(1, ('Cost Data'!$W$1:$W$500 = $Q18) * ('Cost Data'!$X$1:$X$500 = $R18), 0), MATCH(AA$12, 'Cost Data'!$Y$12:$AJ$12, 0))
* (INDEX('Build Scenarios'!$D$1:$O$510, MATCH(1, ('Build Scenarios'!$B$1:$B$510 = $Q18) * ('Build Scenarios'!$C$1:$C$510 = $C18), 0), MATCH(AA$12, 'Build Scenarios'!$D$5:$O$5, 0))
- INDEX('Build Scenarios'!$D$1:$O$510, MATCH(1, ('Build Scenarios'!$B$1:$B$510 = $Q18) * ('Build Scenarios'!$C$1:$C$510 = $C18), 0), MATCH(Z$12, 'Build Scenarios'!$D$5:$O$5, 0)))
+Z18,
0)</f>
        <v>2352.8212500000004</v>
      </c>
      <c r="AB18" s="4" cm="1">
        <f t="array" ref="AB18">IFERROR(
INDEX('Cost Data'!$Y$1:$AJ$500, MATCH(1, ('Cost Data'!$W$1:$W$500 = $Q18) * ('Cost Data'!$X$1:$X$500 = $R18), 0), MATCH(AB$12, 'Cost Data'!$Y$12:$AJ$12, 0))
* (INDEX('Build Scenarios'!$D$1:$O$510, MATCH(1, ('Build Scenarios'!$B$1:$B$510 = $Q18) * ('Build Scenarios'!$C$1:$C$510 = $C18), 0), MATCH(AB$12, 'Build Scenarios'!$D$5:$O$5, 0))
- INDEX('Build Scenarios'!$D$1:$O$510, MATCH(1, ('Build Scenarios'!$B$1:$B$510 = $Q18) * ('Build Scenarios'!$C$1:$C$510 = $C18), 0), MATCH(AA$12, 'Build Scenarios'!$D$5:$O$5, 0)))
+AA18,
0)</f>
        <v>2352.8212500000004</v>
      </c>
      <c r="AC18" s="4" cm="1">
        <f t="array" ref="AC18">IFERROR(
INDEX('Cost Data'!$Y$1:$AJ$500, MATCH(1, ('Cost Data'!$W$1:$W$500 = $Q18) * ('Cost Data'!$X$1:$X$500 = $R18), 0), MATCH(AC$12, 'Cost Data'!$Y$12:$AJ$12, 0))
* (INDEX('Build Scenarios'!$D$1:$O$510, MATCH(1, ('Build Scenarios'!$B$1:$B$510 = $Q18) * ('Build Scenarios'!$C$1:$C$510 = $C18), 0), MATCH(AC$12, 'Build Scenarios'!$D$5:$O$5, 0))
- INDEX('Build Scenarios'!$D$1:$O$510, MATCH(1, ('Build Scenarios'!$B$1:$B$510 = $Q18) * ('Build Scenarios'!$C$1:$C$510 = $C18), 0), MATCH(AB$12, 'Build Scenarios'!$D$5:$O$5, 0)))
+AB18,
0)</f>
        <v>2352.8212500000004</v>
      </c>
      <c r="AD18" s="4" cm="1">
        <f t="array" ref="AD18">IFERROR(
INDEX('Cost Data'!$Y$1:$AJ$500, MATCH(1, ('Cost Data'!$W$1:$W$500 = $Q18) * ('Cost Data'!$X$1:$X$500 = $R18), 0), MATCH(AD$12, 'Cost Data'!$Y$12:$AJ$12, 0))
* (INDEX('Build Scenarios'!$D$1:$O$510, MATCH(1, ('Build Scenarios'!$B$1:$B$510 = $Q18) * ('Build Scenarios'!$C$1:$C$510 = $C18), 0), MATCH(AD$12, 'Build Scenarios'!$D$5:$O$5, 0))
- INDEX('Build Scenarios'!$D$1:$O$510, MATCH(1, ('Build Scenarios'!$B$1:$B$510 = $Q18) * ('Build Scenarios'!$C$1:$C$510 = $C18), 0), MATCH(AC$12, 'Build Scenarios'!$D$5:$O$5, 0)))
+AC18,
0)</f>
        <v>2352.8212500000004</v>
      </c>
      <c r="AF18" s="11" t="str">
        <f t="shared" si="14"/>
        <v>Humboldt Bay</v>
      </c>
      <c r="AG18" s="11" cm="1">
        <f t="array" ref="AG18">INDEX('Cost Scenario Settings'!$O$32:$W$101, MATCH(1, ('Cost Scenario Settings'!$N$32:$N$101 = $B18) * ('Cost Scenario Settings'!$B$32:$B$101 = AF18), 0), MATCH($C18, 'Cost Scenario Settings'!$O$31:$W$31, 0))</f>
        <v>0</v>
      </c>
      <c r="AH18" s="4" cm="1">
        <f t="array" ref="AH18">IFERROR(
INDEX('Cost Data'!$Y$1:$AJ$500, MATCH(1, ('Cost Data'!$W$1:$W$500 = $AF18) * ('Cost Data'!$X$1:$X$500 = $AG18), 0), MATCH(AH$12, 'Cost Data'!$Y$12:$AJ$12, 0))
* (INDEX('Build Scenarios'!$D$1:$O$510, MATCH(1, ('Build Scenarios'!$B$1:$B$510 = $AF18) * ('Build Scenarios'!$C$1:$C$510 = $C18), 0), MATCH(AH$12, 'Build Scenarios'!$D$5:$O$5, 0))
- INDEX('Build Scenarios'!$D$1:$O$510, MATCH(1, ('Build Scenarios'!$B$1:$B$510 = $AF18) * ('Build Scenarios'!$C$1:$C$510 = $C18), 0), MATCH(AG$12, 'Build Scenarios'!$D$5:$O$5, 0)))
+AG18,
0)</f>
        <v>0</v>
      </c>
      <c r="AI18" s="4" cm="1">
        <f t="array" ref="AI18">IFERROR(
INDEX('Cost Data'!$Y$1:$AJ$500, MATCH(1, ('Cost Data'!$W$1:$W$500 = $AF18) * ('Cost Data'!$X$1:$X$500 = $AG18), 0), MATCH(AI$12, 'Cost Data'!$Y$12:$AJ$12, 0))
* (INDEX('Build Scenarios'!$D$1:$O$510, MATCH(1, ('Build Scenarios'!$B$1:$B$510 = $AF18) * ('Build Scenarios'!$C$1:$C$510 = $C18), 0), MATCH(AI$12, 'Build Scenarios'!$D$5:$O$5, 0))
- INDEX('Build Scenarios'!$D$1:$O$510, MATCH(1, ('Build Scenarios'!$B$1:$B$510 = $AF18) * ('Build Scenarios'!$C$1:$C$510 = $C18), 0), MATCH(AH$12, 'Build Scenarios'!$D$5:$O$5, 0)))
+AH18,
0)</f>
        <v>0</v>
      </c>
      <c r="AJ18" s="4" cm="1">
        <f t="array" ref="AJ18">IFERROR(
INDEX('Cost Data'!$Y$1:$AJ$500, MATCH(1, ('Cost Data'!$W$1:$W$500 = $AF18) * ('Cost Data'!$X$1:$X$500 = $AG18), 0), MATCH(AJ$12, 'Cost Data'!$Y$12:$AJ$12, 0))
* (INDEX('Build Scenarios'!$D$1:$O$510, MATCH(1, ('Build Scenarios'!$B$1:$B$510 = $AF18) * ('Build Scenarios'!$C$1:$C$510 = $C18), 0), MATCH(AJ$12, 'Build Scenarios'!$D$5:$O$5, 0))
- INDEX('Build Scenarios'!$D$1:$O$510, MATCH(1, ('Build Scenarios'!$B$1:$B$510 = $AF18) * ('Build Scenarios'!$C$1:$C$510 = $C18), 0), MATCH(AI$12, 'Build Scenarios'!$D$5:$O$5, 0)))
+AI18,
0)</f>
        <v>0</v>
      </c>
      <c r="AK18" s="4" cm="1">
        <f t="array" ref="AK18">IFERROR(
INDEX('Cost Data'!$Y$1:$AJ$500, MATCH(1, ('Cost Data'!$W$1:$W$500 = $AF18) * ('Cost Data'!$X$1:$X$500 = $AG18), 0), MATCH(AK$12, 'Cost Data'!$Y$12:$AJ$12, 0))
* (INDEX('Build Scenarios'!$D$1:$O$510, MATCH(1, ('Build Scenarios'!$B$1:$B$510 = $AF18) * ('Build Scenarios'!$C$1:$C$510 = $C18), 0), MATCH(AK$12, 'Build Scenarios'!$D$5:$O$5, 0))
- INDEX('Build Scenarios'!$D$1:$O$510, MATCH(1, ('Build Scenarios'!$B$1:$B$510 = $AF18) * ('Build Scenarios'!$C$1:$C$510 = $C18), 0), MATCH(AJ$12, 'Build Scenarios'!$D$5:$O$5, 0)))
+AJ18,
0)</f>
        <v>0</v>
      </c>
      <c r="AL18" s="4" cm="1">
        <f t="array" ref="AL18">IFERROR(
INDEX('Cost Data'!$Y$1:$AJ$500, MATCH(1, ('Cost Data'!$W$1:$W$500 = $AF18) * ('Cost Data'!$X$1:$X$500 = $AG18), 0), MATCH(AL$12, 'Cost Data'!$Y$12:$AJ$12, 0))
* (INDEX('Build Scenarios'!$D$1:$O$510, MATCH(1, ('Build Scenarios'!$B$1:$B$510 = $AF18) * ('Build Scenarios'!$C$1:$C$510 = $C18), 0), MATCH(AL$12, 'Build Scenarios'!$D$5:$O$5, 0))
- INDEX('Build Scenarios'!$D$1:$O$510, MATCH(1, ('Build Scenarios'!$B$1:$B$510 = $AF18) * ('Build Scenarios'!$C$1:$C$510 = $C18), 0), MATCH(AK$12, 'Build Scenarios'!$D$5:$O$5, 0)))
+AK18,
0)</f>
        <v>0</v>
      </c>
      <c r="AM18" s="4" cm="1">
        <f t="array" ref="AM18">IFERROR(
INDEX('Cost Data'!$Y$1:$AJ$500, MATCH(1, ('Cost Data'!$W$1:$W$500 = $AF18) * ('Cost Data'!$X$1:$X$500 = $AG18), 0), MATCH(AM$12, 'Cost Data'!$Y$12:$AJ$12, 0))
* (INDEX('Build Scenarios'!$D$1:$O$510, MATCH(1, ('Build Scenarios'!$B$1:$B$510 = $AF18) * ('Build Scenarios'!$C$1:$C$510 = $C18), 0), MATCH(AM$12, 'Build Scenarios'!$D$5:$O$5, 0))
- INDEX('Build Scenarios'!$D$1:$O$510, MATCH(1, ('Build Scenarios'!$B$1:$B$510 = $AF18) * ('Build Scenarios'!$C$1:$C$510 = $C18), 0), MATCH(AL$12, 'Build Scenarios'!$D$5:$O$5, 0)))
+AL18,
0)</f>
        <v>0</v>
      </c>
      <c r="AN18" s="4" cm="1">
        <f t="array" ref="AN18">IFERROR(
INDEX('Cost Data'!$Y$1:$AJ$500, MATCH(1, ('Cost Data'!$W$1:$W$500 = $AF18) * ('Cost Data'!$X$1:$X$500 = $AG18), 0), MATCH(AN$12, 'Cost Data'!$Y$12:$AJ$12, 0))
* (INDEX('Build Scenarios'!$D$1:$O$510, MATCH(1, ('Build Scenarios'!$B$1:$B$510 = $AF18) * ('Build Scenarios'!$C$1:$C$510 = $C18), 0), MATCH(AN$12, 'Build Scenarios'!$D$5:$O$5, 0))
- INDEX('Build Scenarios'!$D$1:$O$510, MATCH(1, ('Build Scenarios'!$B$1:$B$510 = $AF18) * ('Build Scenarios'!$C$1:$C$510 = $C18), 0), MATCH(AM$12, 'Build Scenarios'!$D$5:$O$5, 0)))
+AM18,
0)</f>
        <v>0</v>
      </c>
      <c r="AO18" s="4" cm="1">
        <f t="array" ref="AO18">IFERROR(
INDEX('Cost Data'!$Y$1:$AJ$500, MATCH(1, ('Cost Data'!$W$1:$W$500 = $AF18) * ('Cost Data'!$X$1:$X$500 = $AG18), 0), MATCH(AO$12, 'Cost Data'!$Y$12:$AJ$12, 0))
* (INDEX('Build Scenarios'!$D$1:$O$510, MATCH(1, ('Build Scenarios'!$B$1:$B$510 = $AF18) * ('Build Scenarios'!$C$1:$C$510 = $C18), 0), MATCH(AO$12, 'Build Scenarios'!$D$5:$O$5, 0))
- INDEX('Build Scenarios'!$D$1:$O$510, MATCH(1, ('Build Scenarios'!$B$1:$B$510 = $AF18) * ('Build Scenarios'!$C$1:$C$510 = $C18), 0), MATCH(AN$12, 'Build Scenarios'!$D$5:$O$5, 0)))
+AN18,
0)</f>
        <v>0</v>
      </c>
      <c r="AP18" s="4" cm="1">
        <f t="array" ref="AP18">IFERROR(
INDEX('Cost Data'!$Y$1:$AJ$500, MATCH(1, ('Cost Data'!$W$1:$W$500 = $AF18) * ('Cost Data'!$X$1:$X$500 = $AG18), 0), MATCH(AP$12, 'Cost Data'!$Y$12:$AJ$12, 0))
* (INDEX('Build Scenarios'!$D$1:$O$510, MATCH(1, ('Build Scenarios'!$B$1:$B$510 = $AF18) * ('Build Scenarios'!$C$1:$C$510 = $C18), 0), MATCH(AP$12, 'Build Scenarios'!$D$5:$O$5, 0))
- INDEX('Build Scenarios'!$D$1:$O$510, MATCH(1, ('Build Scenarios'!$B$1:$B$510 = $AF18) * ('Build Scenarios'!$C$1:$C$510 = $C18), 0), MATCH(AO$12, 'Build Scenarios'!$D$5:$O$5, 0)))
+AO18,
0)</f>
        <v>0</v>
      </c>
      <c r="AQ18" s="4" cm="1">
        <f t="array" ref="AQ18">IFERROR(
INDEX('Cost Data'!$Y$1:$AJ$500, MATCH(1, ('Cost Data'!$W$1:$W$500 = $AF18) * ('Cost Data'!$X$1:$X$500 = $AG18), 0), MATCH(AQ$12, 'Cost Data'!$Y$12:$AJ$12, 0))
* (INDEX('Build Scenarios'!$D$1:$O$510, MATCH(1, ('Build Scenarios'!$B$1:$B$510 = $AF18) * ('Build Scenarios'!$C$1:$C$510 = $C18), 0), MATCH(AQ$12, 'Build Scenarios'!$D$5:$O$5, 0))
- INDEX('Build Scenarios'!$D$1:$O$510, MATCH(1, ('Build Scenarios'!$B$1:$B$510 = $AF18) * ('Build Scenarios'!$C$1:$C$510 = $C18), 0), MATCH(AP$12, 'Build Scenarios'!$D$5:$O$5, 0)))
+AP18,
0)</f>
        <v>0</v>
      </c>
      <c r="AR18" s="4" cm="1">
        <f t="array" ref="AR18">IFERROR(
INDEX('Cost Data'!$Y$1:$AJ$500, MATCH(1, ('Cost Data'!$W$1:$W$500 = $AF18) * ('Cost Data'!$X$1:$X$500 = $AG18), 0), MATCH(AR$12, 'Cost Data'!$Y$12:$AJ$12, 0))
* (INDEX('Build Scenarios'!$D$1:$O$510, MATCH(1, ('Build Scenarios'!$B$1:$B$510 = $AF18) * ('Build Scenarios'!$C$1:$C$510 = $C18), 0), MATCH(AR$12, 'Build Scenarios'!$D$5:$O$5, 0))
- INDEX('Build Scenarios'!$D$1:$O$510, MATCH(1, ('Build Scenarios'!$B$1:$B$510 = $AF18) * ('Build Scenarios'!$C$1:$C$510 = $C18), 0), MATCH(AQ$12, 'Build Scenarios'!$D$5:$O$5, 0)))
+AQ18,
0)</f>
        <v>0</v>
      </c>
      <c r="AS18" s="4" cm="1">
        <f t="array" ref="AS18">IFERROR(
INDEX('Cost Data'!$Y$1:$AJ$500, MATCH(1, ('Cost Data'!$W$1:$W$500 = $AF18) * ('Cost Data'!$X$1:$X$500 = $AG18), 0), MATCH(AS$12, 'Cost Data'!$Y$12:$AJ$12, 0))
* (INDEX('Build Scenarios'!$D$1:$O$510, MATCH(1, ('Build Scenarios'!$B$1:$B$510 = $AF18) * ('Build Scenarios'!$C$1:$C$510 = $C18), 0), MATCH(AS$12, 'Build Scenarios'!$D$5:$O$5, 0))
- INDEX('Build Scenarios'!$D$1:$O$510, MATCH(1, ('Build Scenarios'!$B$1:$B$510 = $AF18) * ('Build Scenarios'!$C$1:$C$510 = $C18), 0), MATCH(AR$12, 'Build Scenarios'!$D$5:$O$5, 0)))
+AR18,
0)</f>
        <v>0</v>
      </c>
      <c r="AU18" s="11" t="str">
        <f t="shared" si="15"/>
        <v>Del Norte</v>
      </c>
      <c r="AV18" s="11" cm="1">
        <f t="array" ref="AV18">INDEX('Cost Scenario Settings'!$O$32:$W$101, MATCH(1, ('Cost Scenario Settings'!$N$32:$N$101 = $B18) * ('Cost Scenario Settings'!$B$32:$B$101 = AU18), 0), MATCH($C18, 'Cost Scenario Settings'!$O$31:$W$31, 0))</f>
        <v>0</v>
      </c>
      <c r="AW18" s="4" cm="1">
        <f t="array" ref="AW18">IFERROR(
INDEX('Cost Data'!$Y$1:$AJ$500, MATCH(1, ('Cost Data'!$W$1:$W$500 = $AU18) * ('Cost Data'!$X$1:$X$500 = $AV18), 0), MATCH(AW$12, 'Cost Data'!$Y$12:$AJ$12, 0))
* (INDEX('Build Scenarios'!$D$1:$O$510, MATCH(1, ('Build Scenarios'!$B$1:$B$510 = $AU18) * ('Build Scenarios'!$C$1:$C$510 = $C18), 0), MATCH(AW$12, 'Build Scenarios'!$D$5:$O$5, 0))
- INDEX('Build Scenarios'!$D$1:$O$510, MATCH(1, ('Build Scenarios'!$B$1:$B$510 = $AU18) * ('Build Scenarios'!$C$1:$C$510 = $C18), 0), MATCH(AV$12, 'Build Scenarios'!$D$5:$O$5, 0)))
+AV18,
0)</f>
        <v>0</v>
      </c>
      <c r="AX18" s="4" cm="1">
        <f t="array" ref="AX18">IFERROR(
INDEX('Cost Data'!$Y$1:$AJ$500, MATCH(1, ('Cost Data'!$W$1:$W$500 = $AU18) * ('Cost Data'!$X$1:$X$500 = $AV18), 0), MATCH(AX$12, 'Cost Data'!$Y$12:$AJ$12, 0))
* (INDEX('Build Scenarios'!$D$1:$O$510, MATCH(1, ('Build Scenarios'!$B$1:$B$510 = $AU18) * ('Build Scenarios'!$C$1:$C$510 = $C18), 0), MATCH(AX$12, 'Build Scenarios'!$D$5:$O$5, 0))
- INDEX('Build Scenarios'!$D$1:$O$510, MATCH(1, ('Build Scenarios'!$B$1:$B$510 = $AU18) * ('Build Scenarios'!$C$1:$C$510 = $C18), 0), MATCH(AW$12, 'Build Scenarios'!$D$5:$O$5, 0)))
+AW18,
0)</f>
        <v>0</v>
      </c>
      <c r="AY18" s="4" cm="1">
        <f t="array" ref="AY18">IFERROR(
INDEX('Cost Data'!$Y$1:$AJ$500, MATCH(1, ('Cost Data'!$W$1:$W$500 = $AU18) * ('Cost Data'!$X$1:$X$500 = $AV18), 0), MATCH(AY$12, 'Cost Data'!$Y$12:$AJ$12, 0))
* (INDEX('Build Scenarios'!$D$1:$O$510, MATCH(1, ('Build Scenarios'!$B$1:$B$510 = $AU18) * ('Build Scenarios'!$C$1:$C$510 = $C18), 0), MATCH(AY$12, 'Build Scenarios'!$D$5:$O$5, 0))
- INDEX('Build Scenarios'!$D$1:$O$510, MATCH(1, ('Build Scenarios'!$B$1:$B$510 = $AU18) * ('Build Scenarios'!$C$1:$C$510 = $C18), 0), MATCH(AX$12, 'Build Scenarios'!$D$5:$O$5, 0)))
+AX18,
0)</f>
        <v>0</v>
      </c>
      <c r="AZ18" s="4" cm="1">
        <f t="array" ref="AZ18">IFERROR(
INDEX('Cost Data'!$Y$1:$AJ$500, MATCH(1, ('Cost Data'!$W$1:$W$500 = $AU18) * ('Cost Data'!$X$1:$X$500 = $AV18), 0), MATCH(AZ$12, 'Cost Data'!$Y$12:$AJ$12, 0))
* (INDEX('Build Scenarios'!$D$1:$O$510, MATCH(1, ('Build Scenarios'!$B$1:$B$510 = $AU18) * ('Build Scenarios'!$C$1:$C$510 = $C18), 0), MATCH(AZ$12, 'Build Scenarios'!$D$5:$O$5, 0))
- INDEX('Build Scenarios'!$D$1:$O$510, MATCH(1, ('Build Scenarios'!$B$1:$B$510 = $AU18) * ('Build Scenarios'!$C$1:$C$510 = $C18), 0), MATCH(AY$12, 'Build Scenarios'!$D$5:$O$5, 0)))
+AY18,
0)</f>
        <v>0</v>
      </c>
      <c r="BA18" s="4" cm="1">
        <f t="array" ref="BA18">IFERROR(
INDEX('Cost Data'!$Y$1:$AJ$500, MATCH(1, ('Cost Data'!$W$1:$W$500 = $AU18) * ('Cost Data'!$X$1:$X$500 = $AV18), 0), MATCH(BA$12, 'Cost Data'!$Y$12:$AJ$12, 0))
* (INDEX('Build Scenarios'!$D$1:$O$510, MATCH(1, ('Build Scenarios'!$B$1:$B$510 = $AU18) * ('Build Scenarios'!$C$1:$C$510 = $C18), 0), MATCH(BA$12, 'Build Scenarios'!$D$5:$O$5, 0))
- INDEX('Build Scenarios'!$D$1:$O$510, MATCH(1, ('Build Scenarios'!$B$1:$B$510 = $AU18) * ('Build Scenarios'!$C$1:$C$510 = $C18), 0), MATCH(AZ$12, 'Build Scenarios'!$D$5:$O$5, 0)))
+AZ18,
0)</f>
        <v>0</v>
      </c>
      <c r="BB18" s="4" cm="1">
        <f t="array" ref="BB18">IFERROR(
INDEX('Cost Data'!$Y$1:$AJ$500, MATCH(1, ('Cost Data'!$W$1:$W$500 = $AU18) * ('Cost Data'!$X$1:$X$500 = $AV18), 0), MATCH(BB$12, 'Cost Data'!$Y$12:$AJ$12, 0))
* (INDEX('Build Scenarios'!$D$1:$O$510, MATCH(1, ('Build Scenarios'!$B$1:$B$510 = $AU18) * ('Build Scenarios'!$C$1:$C$510 = $C18), 0), MATCH(BB$12, 'Build Scenarios'!$D$5:$O$5, 0))
- INDEX('Build Scenarios'!$D$1:$O$510, MATCH(1, ('Build Scenarios'!$B$1:$B$510 = $AU18) * ('Build Scenarios'!$C$1:$C$510 = $C18), 0), MATCH(BA$12, 'Build Scenarios'!$D$5:$O$5, 0)))
+BA18,
0)</f>
        <v>0</v>
      </c>
      <c r="BC18" s="4" cm="1">
        <f t="array" ref="BC18">IFERROR(
INDEX('Cost Data'!$Y$1:$AJ$500, MATCH(1, ('Cost Data'!$W$1:$W$500 = $AU18) * ('Cost Data'!$X$1:$X$500 = $AV18), 0), MATCH(BC$12, 'Cost Data'!$Y$12:$AJ$12, 0))
* (INDEX('Build Scenarios'!$D$1:$O$510, MATCH(1, ('Build Scenarios'!$B$1:$B$510 = $AU18) * ('Build Scenarios'!$C$1:$C$510 = $C18), 0), MATCH(BC$12, 'Build Scenarios'!$D$5:$O$5, 0))
- INDEX('Build Scenarios'!$D$1:$O$510, MATCH(1, ('Build Scenarios'!$B$1:$B$510 = $AU18) * ('Build Scenarios'!$C$1:$C$510 = $C18), 0), MATCH(BB$12, 'Build Scenarios'!$D$5:$O$5, 0)))
+BB18,
0)</f>
        <v>0</v>
      </c>
      <c r="BD18" s="4" cm="1">
        <f t="array" ref="BD18">IFERROR(
INDEX('Cost Data'!$Y$1:$AJ$500, MATCH(1, ('Cost Data'!$W$1:$W$500 = $AU18) * ('Cost Data'!$X$1:$X$500 = $AV18), 0), MATCH(BD$12, 'Cost Data'!$Y$12:$AJ$12, 0))
* (INDEX('Build Scenarios'!$D$1:$O$510, MATCH(1, ('Build Scenarios'!$B$1:$B$510 = $AU18) * ('Build Scenarios'!$C$1:$C$510 = $C18), 0), MATCH(BD$12, 'Build Scenarios'!$D$5:$O$5, 0))
- INDEX('Build Scenarios'!$D$1:$O$510, MATCH(1, ('Build Scenarios'!$B$1:$B$510 = $AU18) * ('Build Scenarios'!$C$1:$C$510 = $C18), 0), MATCH(BC$12, 'Build Scenarios'!$D$5:$O$5, 0)))
+BC18,
0)</f>
        <v>0</v>
      </c>
      <c r="BE18" s="4" cm="1">
        <f t="array" ref="BE18">IFERROR(
INDEX('Cost Data'!$Y$1:$AJ$500, MATCH(1, ('Cost Data'!$W$1:$W$500 = $AU18) * ('Cost Data'!$X$1:$X$500 = $AV18), 0), MATCH(BE$12, 'Cost Data'!$Y$12:$AJ$12, 0))
* (INDEX('Build Scenarios'!$D$1:$O$510, MATCH(1, ('Build Scenarios'!$B$1:$B$510 = $AU18) * ('Build Scenarios'!$C$1:$C$510 = $C18), 0), MATCH(BE$12, 'Build Scenarios'!$D$5:$O$5, 0))
- INDEX('Build Scenarios'!$D$1:$O$510, MATCH(1, ('Build Scenarios'!$B$1:$B$510 = $AU18) * ('Build Scenarios'!$C$1:$C$510 = $C18), 0), MATCH(BD$12, 'Build Scenarios'!$D$5:$O$5, 0)))
+BD18,
0)</f>
        <v>0</v>
      </c>
      <c r="BF18" s="4" cm="1">
        <f t="array" ref="BF18">IFERROR(
INDEX('Cost Data'!$Y$1:$AJ$500, MATCH(1, ('Cost Data'!$W$1:$W$500 = $AU18) * ('Cost Data'!$X$1:$X$500 = $AV18), 0), MATCH(BF$12, 'Cost Data'!$Y$12:$AJ$12, 0))
* (INDEX('Build Scenarios'!$D$1:$O$510, MATCH(1, ('Build Scenarios'!$B$1:$B$510 = $AU18) * ('Build Scenarios'!$C$1:$C$510 = $C18), 0), MATCH(BF$12, 'Build Scenarios'!$D$5:$O$5, 0))
- INDEX('Build Scenarios'!$D$1:$O$510, MATCH(1, ('Build Scenarios'!$B$1:$B$510 = $AU18) * ('Build Scenarios'!$C$1:$C$510 = $C18), 0), MATCH(BE$12, 'Build Scenarios'!$D$5:$O$5, 0)))
+BE18,
0)</f>
        <v>0</v>
      </c>
      <c r="BG18" s="4" cm="1">
        <f t="array" ref="BG18">IFERROR(
INDEX('Cost Data'!$Y$1:$AJ$500, MATCH(1, ('Cost Data'!$W$1:$W$500 = $AU18) * ('Cost Data'!$X$1:$X$500 = $AV18), 0), MATCH(BG$12, 'Cost Data'!$Y$12:$AJ$12, 0))
* (INDEX('Build Scenarios'!$D$1:$O$510, MATCH(1, ('Build Scenarios'!$B$1:$B$510 = $AU18) * ('Build Scenarios'!$C$1:$C$510 = $C18), 0), MATCH(BG$12, 'Build Scenarios'!$D$5:$O$5, 0))
- INDEX('Build Scenarios'!$D$1:$O$510, MATCH(1, ('Build Scenarios'!$B$1:$B$510 = $AU18) * ('Build Scenarios'!$C$1:$C$510 = $C18), 0), MATCH(BF$12, 'Build Scenarios'!$D$5:$O$5, 0)))
+BF18,
0)</f>
        <v>0</v>
      </c>
      <c r="BH18" s="4" cm="1">
        <f t="array" ref="BH18">IFERROR(
INDEX('Cost Data'!$Y$1:$AJ$500, MATCH(1, ('Cost Data'!$W$1:$W$500 = $AU18) * ('Cost Data'!$X$1:$X$500 = $AV18), 0), MATCH(BH$12, 'Cost Data'!$Y$12:$AJ$12, 0))
* (INDEX('Build Scenarios'!$D$1:$O$510, MATCH(1, ('Build Scenarios'!$B$1:$B$510 = $AU18) * ('Build Scenarios'!$C$1:$C$510 = $C18), 0), MATCH(BH$12, 'Build Scenarios'!$D$5:$O$5, 0))
- INDEX('Build Scenarios'!$D$1:$O$510, MATCH(1, ('Build Scenarios'!$B$1:$B$510 = $AU18) * ('Build Scenarios'!$C$1:$C$510 = $C18), 0), MATCH(BG$12, 'Build Scenarios'!$D$5:$O$5, 0)))
+BG18,
0)</f>
        <v>0</v>
      </c>
      <c r="BJ18" s="11" t="str">
        <f t="shared" si="16"/>
        <v>Cape Mendocino</v>
      </c>
      <c r="BK18" s="11" cm="1">
        <f t="array" ref="BK18">INDEX('Cost Scenario Settings'!$O$32:$W$101, MATCH(1, ('Cost Scenario Settings'!$N$32:$N$101 = $B18) * ('Cost Scenario Settings'!$B$32:$B$101 = BJ18), 0), MATCH($C18, 'Cost Scenario Settings'!$O$31:$W$31, 0))</f>
        <v>0</v>
      </c>
      <c r="BL18" s="4" cm="1">
        <f t="array" ref="BL18">IFERROR(
INDEX('Cost Data'!$Y$1:$AJ$500, MATCH(1, ('Cost Data'!$W$1:$W$500 = $BJ18) * ('Cost Data'!$X$1:$X$500 = $BK18), 0), MATCH(BL$12, 'Cost Data'!$Y$12:$AJ$12, 0))
* (INDEX('Build Scenarios'!$D$1:$O$510, MATCH(1, ('Build Scenarios'!$B$1:$B$510 = $BJ18) * ('Build Scenarios'!$C$1:$C$510 = $C18), 0), MATCH(BL$12, 'Build Scenarios'!$D$5:$O$5, 0))
- INDEX('Build Scenarios'!$D$1:$O$510, MATCH(1, ('Build Scenarios'!$B$1:$B$510 = $BJ18) * ('Build Scenarios'!$C$1:$C$510 = $C18), 0), MATCH(BK$12, 'Build Scenarios'!$D$5:$O$5, 0)))
+BK18,
0)</f>
        <v>0</v>
      </c>
      <c r="BM18" s="4" cm="1">
        <f t="array" ref="BM18">IFERROR(
INDEX('Cost Data'!$Y$1:$AJ$500, MATCH(1, ('Cost Data'!$W$1:$W$500 = $BJ18) * ('Cost Data'!$X$1:$X$500 = $BK18), 0), MATCH(BM$12, 'Cost Data'!$Y$12:$AJ$12, 0))
* (INDEX('Build Scenarios'!$D$1:$O$510, MATCH(1, ('Build Scenarios'!$B$1:$B$510 = $BJ18) * ('Build Scenarios'!$C$1:$C$510 = $C18), 0), MATCH(BM$12, 'Build Scenarios'!$D$5:$O$5, 0))
- INDEX('Build Scenarios'!$D$1:$O$510, MATCH(1, ('Build Scenarios'!$B$1:$B$510 = $BJ18) * ('Build Scenarios'!$C$1:$C$510 = $C18), 0), MATCH(BL$12, 'Build Scenarios'!$D$5:$O$5, 0)))
+BL18,
0)</f>
        <v>0</v>
      </c>
      <c r="BN18" s="4" cm="1">
        <f t="array" ref="BN18">IFERROR(
INDEX('Cost Data'!$Y$1:$AJ$500, MATCH(1, ('Cost Data'!$W$1:$W$500 = $BJ18) * ('Cost Data'!$X$1:$X$500 = $BK18), 0), MATCH(BN$12, 'Cost Data'!$Y$12:$AJ$12, 0))
* (INDEX('Build Scenarios'!$D$1:$O$510, MATCH(1, ('Build Scenarios'!$B$1:$B$510 = $BJ18) * ('Build Scenarios'!$C$1:$C$510 = $C18), 0), MATCH(BN$12, 'Build Scenarios'!$D$5:$O$5, 0))
- INDEX('Build Scenarios'!$D$1:$O$510, MATCH(1, ('Build Scenarios'!$B$1:$B$510 = $BJ18) * ('Build Scenarios'!$C$1:$C$510 = $C18), 0), MATCH(BM$12, 'Build Scenarios'!$D$5:$O$5, 0)))
+BM18,
0)</f>
        <v>0</v>
      </c>
      <c r="BO18" s="4" cm="1">
        <f t="array" ref="BO18">IFERROR(
INDEX('Cost Data'!$Y$1:$AJ$500, MATCH(1, ('Cost Data'!$W$1:$W$500 = $BJ18) * ('Cost Data'!$X$1:$X$500 = $BK18), 0), MATCH(BO$12, 'Cost Data'!$Y$12:$AJ$12, 0))
* (INDEX('Build Scenarios'!$D$1:$O$510, MATCH(1, ('Build Scenarios'!$B$1:$B$510 = $BJ18) * ('Build Scenarios'!$C$1:$C$510 = $C18), 0), MATCH(BO$12, 'Build Scenarios'!$D$5:$O$5, 0))
- INDEX('Build Scenarios'!$D$1:$O$510, MATCH(1, ('Build Scenarios'!$B$1:$B$510 = $BJ18) * ('Build Scenarios'!$C$1:$C$510 = $C18), 0), MATCH(BN$12, 'Build Scenarios'!$D$5:$O$5, 0)))
+BN18,
0)</f>
        <v>0</v>
      </c>
      <c r="BP18" s="4" cm="1">
        <f t="array" ref="BP18">IFERROR(
INDEX('Cost Data'!$Y$1:$AJ$500, MATCH(1, ('Cost Data'!$W$1:$W$500 = $BJ18) * ('Cost Data'!$X$1:$X$500 = $BK18), 0), MATCH(BP$12, 'Cost Data'!$Y$12:$AJ$12, 0))
* (INDEX('Build Scenarios'!$D$1:$O$510, MATCH(1, ('Build Scenarios'!$B$1:$B$510 = $BJ18) * ('Build Scenarios'!$C$1:$C$510 = $C18), 0), MATCH(BP$12, 'Build Scenarios'!$D$5:$O$5, 0))
- INDEX('Build Scenarios'!$D$1:$O$510, MATCH(1, ('Build Scenarios'!$B$1:$B$510 = $BJ18) * ('Build Scenarios'!$C$1:$C$510 = $C18), 0), MATCH(BO$12, 'Build Scenarios'!$D$5:$O$5, 0)))
+BO18,
0)</f>
        <v>0</v>
      </c>
      <c r="BQ18" s="4" cm="1">
        <f t="array" ref="BQ18">IFERROR(
INDEX('Cost Data'!$Y$1:$AJ$500, MATCH(1, ('Cost Data'!$W$1:$W$500 = $BJ18) * ('Cost Data'!$X$1:$X$500 = $BK18), 0), MATCH(BQ$12, 'Cost Data'!$Y$12:$AJ$12, 0))
* (INDEX('Build Scenarios'!$D$1:$O$510, MATCH(1, ('Build Scenarios'!$B$1:$B$510 = $BJ18) * ('Build Scenarios'!$C$1:$C$510 = $C18), 0), MATCH(BQ$12, 'Build Scenarios'!$D$5:$O$5, 0))
- INDEX('Build Scenarios'!$D$1:$O$510, MATCH(1, ('Build Scenarios'!$B$1:$B$510 = $BJ18) * ('Build Scenarios'!$C$1:$C$510 = $C18), 0), MATCH(BP$12, 'Build Scenarios'!$D$5:$O$5, 0)))
+BP18,
0)</f>
        <v>0</v>
      </c>
      <c r="BR18" s="4" cm="1">
        <f t="array" ref="BR18">IFERROR(
INDEX('Cost Data'!$Y$1:$AJ$500, MATCH(1, ('Cost Data'!$W$1:$W$500 = $BJ18) * ('Cost Data'!$X$1:$X$500 = $BK18), 0), MATCH(BR$12, 'Cost Data'!$Y$12:$AJ$12, 0))
* (INDEX('Build Scenarios'!$D$1:$O$510, MATCH(1, ('Build Scenarios'!$B$1:$B$510 = $BJ18) * ('Build Scenarios'!$C$1:$C$510 = $C18), 0), MATCH(BR$12, 'Build Scenarios'!$D$5:$O$5, 0))
- INDEX('Build Scenarios'!$D$1:$O$510, MATCH(1, ('Build Scenarios'!$B$1:$B$510 = $BJ18) * ('Build Scenarios'!$C$1:$C$510 = $C18), 0), MATCH(BQ$12, 'Build Scenarios'!$D$5:$O$5, 0)))
+BQ18,
0)</f>
        <v>0</v>
      </c>
      <c r="BS18" s="4" cm="1">
        <f t="array" ref="BS18">IFERROR(
INDEX('Cost Data'!$Y$1:$AJ$500, MATCH(1, ('Cost Data'!$W$1:$W$500 = $BJ18) * ('Cost Data'!$X$1:$X$500 = $BK18), 0), MATCH(BS$12, 'Cost Data'!$Y$12:$AJ$12, 0))
* (INDEX('Build Scenarios'!$D$1:$O$510, MATCH(1, ('Build Scenarios'!$B$1:$B$510 = $BJ18) * ('Build Scenarios'!$C$1:$C$510 = $C18), 0), MATCH(BS$12, 'Build Scenarios'!$D$5:$O$5, 0))
- INDEX('Build Scenarios'!$D$1:$O$510, MATCH(1, ('Build Scenarios'!$B$1:$B$510 = $BJ18) * ('Build Scenarios'!$C$1:$C$510 = $C18), 0), MATCH(BR$12, 'Build Scenarios'!$D$5:$O$5, 0)))
+BR18,
0)</f>
        <v>0</v>
      </c>
      <c r="BT18" s="4" cm="1">
        <f t="array" ref="BT18">IFERROR(
INDEX('Cost Data'!$Y$1:$AJ$500, MATCH(1, ('Cost Data'!$W$1:$W$500 = $BJ18) * ('Cost Data'!$X$1:$X$500 = $BK18), 0), MATCH(BT$12, 'Cost Data'!$Y$12:$AJ$12, 0))
* (INDEX('Build Scenarios'!$D$1:$O$510, MATCH(1, ('Build Scenarios'!$B$1:$B$510 = $BJ18) * ('Build Scenarios'!$C$1:$C$510 = $C18), 0), MATCH(BT$12, 'Build Scenarios'!$D$5:$O$5, 0))
- INDEX('Build Scenarios'!$D$1:$O$510, MATCH(1, ('Build Scenarios'!$B$1:$B$510 = $BJ18) * ('Build Scenarios'!$C$1:$C$510 = $C18), 0), MATCH(BS$12, 'Build Scenarios'!$D$5:$O$5, 0)))
+BS18,
0)</f>
        <v>0</v>
      </c>
      <c r="BU18" s="4" cm="1">
        <f t="array" ref="BU18">IFERROR(
INDEX('Cost Data'!$Y$1:$AJ$500, MATCH(1, ('Cost Data'!$W$1:$W$500 = $BJ18) * ('Cost Data'!$X$1:$X$500 = $BK18), 0), MATCH(BU$12, 'Cost Data'!$Y$12:$AJ$12, 0))
* (INDEX('Build Scenarios'!$D$1:$O$510, MATCH(1, ('Build Scenarios'!$B$1:$B$510 = $BJ18) * ('Build Scenarios'!$C$1:$C$510 = $C18), 0), MATCH(BU$12, 'Build Scenarios'!$D$5:$O$5, 0))
- INDEX('Build Scenarios'!$D$1:$O$510, MATCH(1, ('Build Scenarios'!$B$1:$B$510 = $BJ18) * ('Build Scenarios'!$C$1:$C$510 = $C18), 0), MATCH(BT$12, 'Build Scenarios'!$D$5:$O$5, 0)))
+BT18,
0)</f>
        <v>0</v>
      </c>
      <c r="BV18" s="4" cm="1">
        <f t="array" ref="BV18">IFERROR(
INDEX('Cost Data'!$Y$1:$AJ$500, MATCH(1, ('Cost Data'!$W$1:$W$500 = $BJ18) * ('Cost Data'!$X$1:$X$500 = $BK18), 0), MATCH(BV$12, 'Cost Data'!$Y$12:$AJ$12, 0))
* (INDEX('Build Scenarios'!$D$1:$O$510, MATCH(1, ('Build Scenarios'!$B$1:$B$510 = $BJ18) * ('Build Scenarios'!$C$1:$C$510 = $C18), 0), MATCH(BV$12, 'Build Scenarios'!$D$5:$O$5, 0))
- INDEX('Build Scenarios'!$D$1:$O$510, MATCH(1, ('Build Scenarios'!$B$1:$B$510 = $BJ18) * ('Build Scenarios'!$C$1:$C$510 = $C18), 0), MATCH(BU$12, 'Build Scenarios'!$D$5:$O$5, 0)))
+BU18,
0)</f>
        <v>0</v>
      </c>
      <c r="BW18" s="4" cm="1">
        <f t="array" ref="BW18">IFERROR(
INDEX('Cost Data'!$Y$1:$AJ$500, MATCH(1, ('Cost Data'!$W$1:$W$500 = $BJ18) * ('Cost Data'!$X$1:$X$500 = $BK18), 0), MATCH(BW$12, 'Cost Data'!$Y$12:$AJ$12, 0))
* (INDEX('Build Scenarios'!$D$1:$O$510, MATCH(1, ('Build Scenarios'!$B$1:$B$510 = $BJ18) * ('Build Scenarios'!$C$1:$C$510 = $C18), 0), MATCH(BW$12, 'Build Scenarios'!$D$5:$O$5, 0))
- INDEX('Build Scenarios'!$D$1:$O$510, MATCH(1, ('Build Scenarios'!$B$1:$B$510 = $BJ18) * ('Build Scenarios'!$C$1:$C$510 = $C18), 0), MATCH(BV$12, 'Build Scenarios'!$D$5:$O$5, 0)))
+BV18,
0)</f>
        <v>0</v>
      </c>
    </row>
    <row r="19" spans="2:75" x14ac:dyDescent="0.2">
      <c r="B19" s="11" t="str">
        <f t="shared" si="17"/>
        <v>Conservative</v>
      </c>
      <c r="C19" s="8" t="s">
        <v>60</v>
      </c>
      <c r="D19" s="4">
        <f t="shared" si="0"/>
        <v>0</v>
      </c>
      <c r="E19" s="4">
        <f t="shared" si="1"/>
        <v>0</v>
      </c>
      <c r="F19" s="4">
        <f t="shared" si="2"/>
        <v>0</v>
      </c>
      <c r="G19" s="4">
        <f t="shared" si="3"/>
        <v>0</v>
      </c>
      <c r="H19" s="4">
        <f t="shared" si="4"/>
        <v>0</v>
      </c>
      <c r="I19" s="4">
        <f t="shared" si="5"/>
        <v>0</v>
      </c>
      <c r="J19" s="4">
        <f t="shared" si="6"/>
        <v>0</v>
      </c>
      <c r="K19" s="4">
        <f t="shared" si="7"/>
        <v>0</v>
      </c>
      <c r="L19" s="4">
        <f t="shared" si="8"/>
        <v>3639.7840500000007</v>
      </c>
      <c r="M19" s="4">
        <f t="shared" si="9"/>
        <v>3639.7840500000007</v>
      </c>
      <c r="N19" s="4">
        <f t="shared" si="10"/>
        <v>3639.7840500000007</v>
      </c>
      <c r="O19" s="4">
        <f t="shared" si="11"/>
        <v>3639.7840500000007</v>
      </c>
      <c r="Q19" s="11" t="str">
        <f t="shared" si="13"/>
        <v>Morro Bay</v>
      </c>
      <c r="R19" s="11" t="str" cm="1">
        <f t="array" ref="R19">INDEX('Cost Scenario Settings'!$O$32:$W$101, MATCH(1, ('Cost Scenario Settings'!$N$32:$N$101 = $B19) * ('Cost Scenario Settings'!$B$32:$B$101 = Q19), 0), MATCH($C19, 'Cost Scenario Settings'!$O$31:$W$31, 0))</f>
        <v>Conservative</v>
      </c>
      <c r="S19" s="4" cm="1">
        <f t="array" ref="S19">IFERROR(
INDEX('Cost Data'!$Y$1:$AJ$500, MATCH(1, ('Cost Data'!$W$1:$W$500 = $Q19) * ('Cost Data'!$X$1:$X$500 = $R19), 0), MATCH(S$12, 'Cost Data'!$Y$12:$AJ$12, 0))
* (INDEX('Build Scenarios'!$D$1:$O$510, MATCH(1, ('Build Scenarios'!$B$1:$B$510 = $Q19) * ('Build Scenarios'!$C$1:$C$510 = $C19), 0), MATCH(S$12, 'Build Scenarios'!$D$5:$O$5, 0))
- INDEX('Build Scenarios'!$D$1:$O$510, MATCH(1, ('Build Scenarios'!$B$1:$B$510 = $Q19) * ('Build Scenarios'!$C$1:$C$510 = $C19), 0), MATCH(R$12, 'Build Scenarios'!$D$5:$O$5, 0)))
+R19,
0)</f>
        <v>0</v>
      </c>
      <c r="T19" s="4" cm="1">
        <f t="array" ref="T19">IFERROR(
INDEX('Cost Data'!$Y$1:$AJ$500, MATCH(1, ('Cost Data'!$W$1:$W$500 = $Q19) * ('Cost Data'!$X$1:$X$500 = $R19), 0), MATCH(T$12, 'Cost Data'!$Y$12:$AJ$12, 0))
* (INDEX('Build Scenarios'!$D$1:$O$510, MATCH(1, ('Build Scenarios'!$B$1:$B$510 = $Q19) * ('Build Scenarios'!$C$1:$C$510 = $C19), 0), MATCH(T$12, 'Build Scenarios'!$D$5:$O$5, 0))
- INDEX('Build Scenarios'!$D$1:$O$510, MATCH(1, ('Build Scenarios'!$B$1:$B$510 = $Q19) * ('Build Scenarios'!$C$1:$C$510 = $C19), 0), MATCH(S$12, 'Build Scenarios'!$D$5:$O$5, 0)))
+S19,
0)</f>
        <v>0</v>
      </c>
      <c r="U19" s="4" cm="1">
        <f t="array" ref="U19">IFERROR(
INDEX('Cost Data'!$Y$1:$AJ$500, MATCH(1, ('Cost Data'!$W$1:$W$500 = $Q19) * ('Cost Data'!$X$1:$X$500 = $R19), 0), MATCH(U$12, 'Cost Data'!$Y$12:$AJ$12, 0))
* (INDEX('Build Scenarios'!$D$1:$O$510, MATCH(1, ('Build Scenarios'!$B$1:$B$510 = $Q19) * ('Build Scenarios'!$C$1:$C$510 = $C19), 0), MATCH(U$12, 'Build Scenarios'!$D$5:$O$5, 0))
- INDEX('Build Scenarios'!$D$1:$O$510, MATCH(1, ('Build Scenarios'!$B$1:$B$510 = $Q19) * ('Build Scenarios'!$C$1:$C$510 = $C19), 0), MATCH(T$12, 'Build Scenarios'!$D$5:$O$5, 0)))
+T19,
0)</f>
        <v>0</v>
      </c>
      <c r="V19" s="4" cm="1">
        <f t="array" ref="V19">IFERROR(
INDEX('Cost Data'!$Y$1:$AJ$500, MATCH(1, ('Cost Data'!$W$1:$W$500 = $Q19) * ('Cost Data'!$X$1:$X$500 = $R19), 0), MATCH(V$12, 'Cost Data'!$Y$12:$AJ$12, 0))
* (INDEX('Build Scenarios'!$D$1:$O$510, MATCH(1, ('Build Scenarios'!$B$1:$B$510 = $Q19) * ('Build Scenarios'!$C$1:$C$510 = $C19), 0), MATCH(V$12, 'Build Scenarios'!$D$5:$O$5, 0))
- INDEX('Build Scenarios'!$D$1:$O$510, MATCH(1, ('Build Scenarios'!$B$1:$B$510 = $Q19) * ('Build Scenarios'!$C$1:$C$510 = $C19), 0), MATCH(U$12, 'Build Scenarios'!$D$5:$O$5, 0)))
+U19,
0)</f>
        <v>0</v>
      </c>
      <c r="W19" s="4" cm="1">
        <f t="array" ref="W19">IFERROR(
INDEX('Cost Data'!$Y$1:$AJ$500, MATCH(1, ('Cost Data'!$W$1:$W$500 = $Q19) * ('Cost Data'!$X$1:$X$500 = $R19), 0), MATCH(W$12, 'Cost Data'!$Y$12:$AJ$12, 0))
* (INDEX('Build Scenarios'!$D$1:$O$510, MATCH(1, ('Build Scenarios'!$B$1:$B$510 = $Q19) * ('Build Scenarios'!$C$1:$C$510 = $C19), 0), MATCH(W$12, 'Build Scenarios'!$D$5:$O$5, 0))
- INDEX('Build Scenarios'!$D$1:$O$510, MATCH(1, ('Build Scenarios'!$B$1:$B$510 = $Q19) * ('Build Scenarios'!$C$1:$C$510 = $C19), 0), MATCH(V$12, 'Build Scenarios'!$D$5:$O$5, 0)))
+V19,
0)</f>
        <v>0</v>
      </c>
      <c r="X19" s="4" cm="1">
        <f t="array" ref="X19">IFERROR(
INDEX('Cost Data'!$Y$1:$AJ$500, MATCH(1, ('Cost Data'!$W$1:$W$500 = $Q19) * ('Cost Data'!$X$1:$X$500 = $R19), 0), MATCH(X$12, 'Cost Data'!$Y$12:$AJ$12, 0))
* (INDEX('Build Scenarios'!$D$1:$O$510, MATCH(1, ('Build Scenarios'!$B$1:$B$510 = $Q19) * ('Build Scenarios'!$C$1:$C$510 = $C19), 0), MATCH(X$12, 'Build Scenarios'!$D$5:$O$5, 0))
- INDEX('Build Scenarios'!$D$1:$O$510, MATCH(1, ('Build Scenarios'!$B$1:$B$510 = $Q19) * ('Build Scenarios'!$C$1:$C$510 = $C19), 0), MATCH(W$12, 'Build Scenarios'!$D$5:$O$5, 0)))
+W19,
0)</f>
        <v>0</v>
      </c>
      <c r="Y19" s="4" cm="1">
        <f t="array" ref="Y19">IFERROR(
INDEX('Cost Data'!$Y$1:$AJ$500, MATCH(1, ('Cost Data'!$W$1:$W$500 = $Q19) * ('Cost Data'!$X$1:$X$500 = $R19), 0), MATCH(Y$12, 'Cost Data'!$Y$12:$AJ$12, 0))
* (INDEX('Build Scenarios'!$D$1:$O$510, MATCH(1, ('Build Scenarios'!$B$1:$B$510 = $Q19) * ('Build Scenarios'!$C$1:$C$510 = $C19), 0), MATCH(Y$12, 'Build Scenarios'!$D$5:$O$5, 0))
- INDEX('Build Scenarios'!$D$1:$O$510, MATCH(1, ('Build Scenarios'!$B$1:$B$510 = $Q19) * ('Build Scenarios'!$C$1:$C$510 = $C19), 0), MATCH(X$12, 'Build Scenarios'!$D$5:$O$5, 0)))
+X19,
0)</f>
        <v>0</v>
      </c>
      <c r="Z19" s="4" cm="1">
        <f t="array" ref="Z19">IFERROR(
INDEX('Cost Data'!$Y$1:$AJ$500, MATCH(1, ('Cost Data'!$W$1:$W$500 = $Q19) * ('Cost Data'!$X$1:$X$500 = $R19), 0), MATCH(Z$12, 'Cost Data'!$Y$12:$AJ$12, 0))
* (INDEX('Build Scenarios'!$D$1:$O$510, MATCH(1, ('Build Scenarios'!$B$1:$B$510 = $Q19) * ('Build Scenarios'!$C$1:$C$510 = $C19), 0), MATCH(Z$12, 'Build Scenarios'!$D$5:$O$5, 0))
- INDEX('Build Scenarios'!$D$1:$O$510, MATCH(1, ('Build Scenarios'!$B$1:$B$510 = $Q19) * ('Build Scenarios'!$C$1:$C$510 = $C19), 0), MATCH(Y$12, 'Build Scenarios'!$D$5:$O$5, 0)))
+Y19,
0)</f>
        <v>0</v>
      </c>
      <c r="AA19" s="4" cm="1">
        <f t="array" ref="AA19">IFERROR(
INDEX('Cost Data'!$Y$1:$AJ$500, MATCH(1, ('Cost Data'!$W$1:$W$500 = $Q19) * ('Cost Data'!$X$1:$X$500 = $R19), 0), MATCH(AA$12, 'Cost Data'!$Y$12:$AJ$12, 0))
* (INDEX('Build Scenarios'!$D$1:$O$510, MATCH(1, ('Build Scenarios'!$B$1:$B$510 = $Q19) * ('Build Scenarios'!$C$1:$C$510 = $C19), 0), MATCH(AA$12, 'Build Scenarios'!$D$5:$O$5, 0))
- INDEX('Build Scenarios'!$D$1:$O$510, MATCH(1, ('Build Scenarios'!$B$1:$B$510 = $Q19) * ('Build Scenarios'!$C$1:$C$510 = $C19), 0), MATCH(Z$12, 'Build Scenarios'!$D$5:$O$5, 0)))
+Z19,
0)</f>
        <v>2352.8212500000004</v>
      </c>
      <c r="AB19" s="4" cm="1">
        <f t="array" ref="AB19">IFERROR(
INDEX('Cost Data'!$Y$1:$AJ$500, MATCH(1, ('Cost Data'!$W$1:$W$500 = $Q19) * ('Cost Data'!$X$1:$X$500 = $R19), 0), MATCH(AB$12, 'Cost Data'!$Y$12:$AJ$12, 0))
* (INDEX('Build Scenarios'!$D$1:$O$510, MATCH(1, ('Build Scenarios'!$B$1:$B$510 = $Q19) * ('Build Scenarios'!$C$1:$C$510 = $C19), 0), MATCH(AB$12, 'Build Scenarios'!$D$5:$O$5, 0))
- INDEX('Build Scenarios'!$D$1:$O$510, MATCH(1, ('Build Scenarios'!$B$1:$B$510 = $Q19) * ('Build Scenarios'!$C$1:$C$510 = $C19), 0), MATCH(AA$12, 'Build Scenarios'!$D$5:$O$5, 0)))
+AA19,
0)</f>
        <v>2352.8212500000004</v>
      </c>
      <c r="AC19" s="4" cm="1">
        <f t="array" ref="AC19">IFERROR(
INDEX('Cost Data'!$Y$1:$AJ$500, MATCH(1, ('Cost Data'!$W$1:$W$500 = $Q19) * ('Cost Data'!$X$1:$X$500 = $R19), 0), MATCH(AC$12, 'Cost Data'!$Y$12:$AJ$12, 0))
* (INDEX('Build Scenarios'!$D$1:$O$510, MATCH(1, ('Build Scenarios'!$B$1:$B$510 = $Q19) * ('Build Scenarios'!$C$1:$C$510 = $C19), 0), MATCH(AC$12, 'Build Scenarios'!$D$5:$O$5, 0))
- INDEX('Build Scenarios'!$D$1:$O$510, MATCH(1, ('Build Scenarios'!$B$1:$B$510 = $Q19) * ('Build Scenarios'!$C$1:$C$510 = $C19), 0), MATCH(AB$12, 'Build Scenarios'!$D$5:$O$5, 0)))
+AB19,
0)</f>
        <v>2352.8212500000004</v>
      </c>
      <c r="AD19" s="4" cm="1">
        <f t="array" ref="AD19">IFERROR(
INDEX('Cost Data'!$Y$1:$AJ$500, MATCH(1, ('Cost Data'!$W$1:$W$500 = $Q19) * ('Cost Data'!$X$1:$X$500 = $R19), 0), MATCH(AD$12, 'Cost Data'!$Y$12:$AJ$12, 0))
* (INDEX('Build Scenarios'!$D$1:$O$510, MATCH(1, ('Build Scenarios'!$B$1:$B$510 = $Q19) * ('Build Scenarios'!$C$1:$C$510 = $C19), 0), MATCH(AD$12, 'Build Scenarios'!$D$5:$O$5, 0))
- INDEX('Build Scenarios'!$D$1:$O$510, MATCH(1, ('Build Scenarios'!$B$1:$B$510 = $Q19) * ('Build Scenarios'!$C$1:$C$510 = $C19), 0), MATCH(AC$12, 'Build Scenarios'!$D$5:$O$5, 0)))
+AC19,
0)</f>
        <v>2352.8212500000004</v>
      </c>
      <c r="AF19" s="11" t="str">
        <f t="shared" si="14"/>
        <v>Humboldt Bay</v>
      </c>
      <c r="AG19" s="11" t="str" cm="1">
        <f t="array" ref="AG19">INDEX('Cost Scenario Settings'!$O$32:$W$101, MATCH(1, ('Cost Scenario Settings'!$N$32:$N$101 = $B19) * ('Cost Scenario Settings'!$B$32:$B$101 = AF19), 0), MATCH($C19, 'Cost Scenario Settings'!$O$31:$W$31, 0))</f>
        <v>Conservative</v>
      </c>
      <c r="AH19" s="4" cm="1">
        <f t="array" ref="AH19">IFERROR(
INDEX('Cost Data'!$Y$1:$AJ$500, MATCH(1, ('Cost Data'!$W$1:$W$500 = $AF19) * ('Cost Data'!$X$1:$X$500 = $AG19), 0), MATCH(AH$12, 'Cost Data'!$Y$12:$AJ$12, 0))
* (INDEX('Build Scenarios'!$D$1:$O$510, MATCH(1, ('Build Scenarios'!$B$1:$B$510 = $AF19) * ('Build Scenarios'!$C$1:$C$510 = $C19), 0), MATCH(AH$12, 'Build Scenarios'!$D$5:$O$5, 0))
- INDEX('Build Scenarios'!$D$1:$O$510, MATCH(1, ('Build Scenarios'!$B$1:$B$510 = $AF19) * ('Build Scenarios'!$C$1:$C$510 = $C19), 0), MATCH(AG$12, 'Build Scenarios'!$D$5:$O$5, 0)))
+AG19,
0)</f>
        <v>0</v>
      </c>
      <c r="AI19" s="4" cm="1">
        <f t="array" ref="AI19">IFERROR(
INDEX('Cost Data'!$Y$1:$AJ$500, MATCH(1, ('Cost Data'!$W$1:$W$500 = $AF19) * ('Cost Data'!$X$1:$X$500 = $AG19), 0), MATCH(AI$12, 'Cost Data'!$Y$12:$AJ$12, 0))
* (INDEX('Build Scenarios'!$D$1:$O$510, MATCH(1, ('Build Scenarios'!$B$1:$B$510 = $AF19) * ('Build Scenarios'!$C$1:$C$510 = $C19), 0), MATCH(AI$12, 'Build Scenarios'!$D$5:$O$5, 0))
- INDEX('Build Scenarios'!$D$1:$O$510, MATCH(1, ('Build Scenarios'!$B$1:$B$510 = $AF19) * ('Build Scenarios'!$C$1:$C$510 = $C19), 0), MATCH(AH$12, 'Build Scenarios'!$D$5:$O$5, 0)))
+AH19,
0)</f>
        <v>0</v>
      </c>
      <c r="AJ19" s="4" cm="1">
        <f t="array" ref="AJ19">IFERROR(
INDEX('Cost Data'!$Y$1:$AJ$500, MATCH(1, ('Cost Data'!$W$1:$W$500 = $AF19) * ('Cost Data'!$X$1:$X$500 = $AG19), 0), MATCH(AJ$12, 'Cost Data'!$Y$12:$AJ$12, 0))
* (INDEX('Build Scenarios'!$D$1:$O$510, MATCH(1, ('Build Scenarios'!$B$1:$B$510 = $AF19) * ('Build Scenarios'!$C$1:$C$510 = $C19), 0), MATCH(AJ$12, 'Build Scenarios'!$D$5:$O$5, 0))
- INDEX('Build Scenarios'!$D$1:$O$510, MATCH(1, ('Build Scenarios'!$B$1:$B$510 = $AF19) * ('Build Scenarios'!$C$1:$C$510 = $C19), 0), MATCH(AI$12, 'Build Scenarios'!$D$5:$O$5, 0)))
+AI19,
0)</f>
        <v>0</v>
      </c>
      <c r="AK19" s="4" cm="1">
        <f t="array" ref="AK19">IFERROR(
INDEX('Cost Data'!$Y$1:$AJ$500, MATCH(1, ('Cost Data'!$W$1:$W$500 = $AF19) * ('Cost Data'!$X$1:$X$500 = $AG19), 0), MATCH(AK$12, 'Cost Data'!$Y$12:$AJ$12, 0))
* (INDEX('Build Scenarios'!$D$1:$O$510, MATCH(1, ('Build Scenarios'!$B$1:$B$510 = $AF19) * ('Build Scenarios'!$C$1:$C$510 = $C19), 0), MATCH(AK$12, 'Build Scenarios'!$D$5:$O$5, 0))
- INDEX('Build Scenarios'!$D$1:$O$510, MATCH(1, ('Build Scenarios'!$B$1:$B$510 = $AF19) * ('Build Scenarios'!$C$1:$C$510 = $C19), 0), MATCH(AJ$12, 'Build Scenarios'!$D$5:$O$5, 0)))
+AJ19,
0)</f>
        <v>0</v>
      </c>
      <c r="AL19" s="4" cm="1">
        <f t="array" ref="AL19">IFERROR(
INDEX('Cost Data'!$Y$1:$AJ$500, MATCH(1, ('Cost Data'!$W$1:$W$500 = $AF19) * ('Cost Data'!$X$1:$X$500 = $AG19), 0), MATCH(AL$12, 'Cost Data'!$Y$12:$AJ$12, 0))
* (INDEX('Build Scenarios'!$D$1:$O$510, MATCH(1, ('Build Scenarios'!$B$1:$B$510 = $AF19) * ('Build Scenarios'!$C$1:$C$510 = $C19), 0), MATCH(AL$12, 'Build Scenarios'!$D$5:$O$5, 0))
- INDEX('Build Scenarios'!$D$1:$O$510, MATCH(1, ('Build Scenarios'!$B$1:$B$510 = $AF19) * ('Build Scenarios'!$C$1:$C$510 = $C19), 0), MATCH(AK$12, 'Build Scenarios'!$D$5:$O$5, 0)))
+AK19,
0)</f>
        <v>0</v>
      </c>
      <c r="AM19" s="4" cm="1">
        <f t="array" ref="AM19">IFERROR(
INDEX('Cost Data'!$Y$1:$AJ$500, MATCH(1, ('Cost Data'!$W$1:$W$500 = $AF19) * ('Cost Data'!$X$1:$X$500 = $AG19), 0), MATCH(AM$12, 'Cost Data'!$Y$12:$AJ$12, 0))
* (INDEX('Build Scenarios'!$D$1:$O$510, MATCH(1, ('Build Scenarios'!$B$1:$B$510 = $AF19) * ('Build Scenarios'!$C$1:$C$510 = $C19), 0), MATCH(AM$12, 'Build Scenarios'!$D$5:$O$5, 0))
- INDEX('Build Scenarios'!$D$1:$O$510, MATCH(1, ('Build Scenarios'!$B$1:$B$510 = $AF19) * ('Build Scenarios'!$C$1:$C$510 = $C19), 0), MATCH(AL$12, 'Build Scenarios'!$D$5:$O$5, 0)))
+AL19,
0)</f>
        <v>0</v>
      </c>
      <c r="AN19" s="4" cm="1">
        <f t="array" ref="AN19">IFERROR(
INDEX('Cost Data'!$Y$1:$AJ$500, MATCH(1, ('Cost Data'!$W$1:$W$500 = $AF19) * ('Cost Data'!$X$1:$X$500 = $AG19), 0), MATCH(AN$12, 'Cost Data'!$Y$12:$AJ$12, 0))
* (INDEX('Build Scenarios'!$D$1:$O$510, MATCH(1, ('Build Scenarios'!$B$1:$B$510 = $AF19) * ('Build Scenarios'!$C$1:$C$510 = $C19), 0), MATCH(AN$12, 'Build Scenarios'!$D$5:$O$5, 0))
- INDEX('Build Scenarios'!$D$1:$O$510, MATCH(1, ('Build Scenarios'!$B$1:$B$510 = $AF19) * ('Build Scenarios'!$C$1:$C$510 = $C19), 0), MATCH(AM$12, 'Build Scenarios'!$D$5:$O$5, 0)))
+AM19,
0)</f>
        <v>0</v>
      </c>
      <c r="AO19" s="4" cm="1">
        <f t="array" ref="AO19">IFERROR(
INDEX('Cost Data'!$Y$1:$AJ$500, MATCH(1, ('Cost Data'!$W$1:$W$500 = $AF19) * ('Cost Data'!$X$1:$X$500 = $AG19), 0), MATCH(AO$12, 'Cost Data'!$Y$12:$AJ$12, 0))
* (INDEX('Build Scenarios'!$D$1:$O$510, MATCH(1, ('Build Scenarios'!$B$1:$B$510 = $AF19) * ('Build Scenarios'!$C$1:$C$510 = $C19), 0), MATCH(AO$12, 'Build Scenarios'!$D$5:$O$5, 0))
- INDEX('Build Scenarios'!$D$1:$O$510, MATCH(1, ('Build Scenarios'!$B$1:$B$510 = $AF19) * ('Build Scenarios'!$C$1:$C$510 = $C19), 0), MATCH(AN$12, 'Build Scenarios'!$D$5:$O$5, 0)))
+AN19,
0)</f>
        <v>0</v>
      </c>
      <c r="AP19" s="4" cm="1">
        <f t="array" ref="AP19">IFERROR(
INDEX('Cost Data'!$Y$1:$AJ$500, MATCH(1, ('Cost Data'!$W$1:$W$500 = $AF19) * ('Cost Data'!$X$1:$X$500 = $AG19), 0), MATCH(AP$12, 'Cost Data'!$Y$12:$AJ$12, 0))
* (INDEX('Build Scenarios'!$D$1:$O$510, MATCH(1, ('Build Scenarios'!$B$1:$B$510 = $AF19) * ('Build Scenarios'!$C$1:$C$510 = $C19), 0), MATCH(AP$12, 'Build Scenarios'!$D$5:$O$5, 0))
- INDEX('Build Scenarios'!$D$1:$O$510, MATCH(1, ('Build Scenarios'!$B$1:$B$510 = $AF19) * ('Build Scenarios'!$C$1:$C$510 = $C19), 0), MATCH(AO$12, 'Build Scenarios'!$D$5:$O$5, 0)))
+AO19,
0)</f>
        <v>1286.9628000000002</v>
      </c>
      <c r="AQ19" s="4" cm="1">
        <f t="array" ref="AQ19">IFERROR(
INDEX('Cost Data'!$Y$1:$AJ$500, MATCH(1, ('Cost Data'!$W$1:$W$500 = $AF19) * ('Cost Data'!$X$1:$X$500 = $AG19), 0), MATCH(AQ$12, 'Cost Data'!$Y$12:$AJ$12, 0))
* (INDEX('Build Scenarios'!$D$1:$O$510, MATCH(1, ('Build Scenarios'!$B$1:$B$510 = $AF19) * ('Build Scenarios'!$C$1:$C$510 = $C19), 0), MATCH(AQ$12, 'Build Scenarios'!$D$5:$O$5, 0))
- INDEX('Build Scenarios'!$D$1:$O$510, MATCH(1, ('Build Scenarios'!$B$1:$B$510 = $AF19) * ('Build Scenarios'!$C$1:$C$510 = $C19), 0), MATCH(AP$12, 'Build Scenarios'!$D$5:$O$5, 0)))
+AP19,
0)</f>
        <v>1286.9628000000002</v>
      </c>
      <c r="AR19" s="4" cm="1">
        <f t="array" ref="AR19">IFERROR(
INDEX('Cost Data'!$Y$1:$AJ$500, MATCH(1, ('Cost Data'!$W$1:$W$500 = $AF19) * ('Cost Data'!$X$1:$X$500 = $AG19), 0), MATCH(AR$12, 'Cost Data'!$Y$12:$AJ$12, 0))
* (INDEX('Build Scenarios'!$D$1:$O$510, MATCH(1, ('Build Scenarios'!$B$1:$B$510 = $AF19) * ('Build Scenarios'!$C$1:$C$510 = $C19), 0), MATCH(AR$12, 'Build Scenarios'!$D$5:$O$5, 0))
- INDEX('Build Scenarios'!$D$1:$O$510, MATCH(1, ('Build Scenarios'!$B$1:$B$510 = $AF19) * ('Build Scenarios'!$C$1:$C$510 = $C19), 0), MATCH(AQ$12, 'Build Scenarios'!$D$5:$O$5, 0)))
+AQ19,
0)</f>
        <v>1286.9628000000002</v>
      </c>
      <c r="AS19" s="4" cm="1">
        <f t="array" ref="AS19">IFERROR(
INDEX('Cost Data'!$Y$1:$AJ$500, MATCH(1, ('Cost Data'!$W$1:$W$500 = $AF19) * ('Cost Data'!$X$1:$X$500 = $AG19), 0), MATCH(AS$12, 'Cost Data'!$Y$12:$AJ$12, 0))
* (INDEX('Build Scenarios'!$D$1:$O$510, MATCH(1, ('Build Scenarios'!$B$1:$B$510 = $AF19) * ('Build Scenarios'!$C$1:$C$510 = $C19), 0), MATCH(AS$12, 'Build Scenarios'!$D$5:$O$5, 0))
- INDEX('Build Scenarios'!$D$1:$O$510, MATCH(1, ('Build Scenarios'!$B$1:$B$510 = $AF19) * ('Build Scenarios'!$C$1:$C$510 = $C19), 0), MATCH(AR$12, 'Build Scenarios'!$D$5:$O$5, 0)))
+AR19,
0)</f>
        <v>1286.9628000000002</v>
      </c>
      <c r="AU19" s="11" t="str">
        <f t="shared" si="15"/>
        <v>Del Norte</v>
      </c>
      <c r="AV19" s="11" cm="1">
        <f t="array" ref="AV19">INDEX('Cost Scenario Settings'!$O$32:$W$101, MATCH(1, ('Cost Scenario Settings'!$N$32:$N$101 = $B19) * ('Cost Scenario Settings'!$B$32:$B$101 = AU19), 0), MATCH($C19, 'Cost Scenario Settings'!$O$31:$W$31, 0))</f>
        <v>0</v>
      </c>
      <c r="AW19" s="4" cm="1">
        <f t="array" ref="AW19">IFERROR(
INDEX('Cost Data'!$Y$1:$AJ$500, MATCH(1, ('Cost Data'!$W$1:$W$500 = $AU19) * ('Cost Data'!$X$1:$X$500 = $AV19), 0), MATCH(AW$12, 'Cost Data'!$Y$12:$AJ$12, 0))
* (INDEX('Build Scenarios'!$D$1:$O$510, MATCH(1, ('Build Scenarios'!$B$1:$B$510 = $AU19) * ('Build Scenarios'!$C$1:$C$510 = $C19), 0), MATCH(AW$12, 'Build Scenarios'!$D$5:$O$5, 0))
- INDEX('Build Scenarios'!$D$1:$O$510, MATCH(1, ('Build Scenarios'!$B$1:$B$510 = $AU19) * ('Build Scenarios'!$C$1:$C$510 = $C19), 0), MATCH(AV$12, 'Build Scenarios'!$D$5:$O$5, 0)))
+AV19,
0)</f>
        <v>0</v>
      </c>
      <c r="AX19" s="4" cm="1">
        <f t="array" ref="AX19">IFERROR(
INDEX('Cost Data'!$Y$1:$AJ$500, MATCH(1, ('Cost Data'!$W$1:$W$500 = $AU19) * ('Cost Data'!$X$1:$X$500 = $AV19), 0), MATCH(AX$12, 'Cost Data'!$Y$12:$AJ$12, 0))
* (INDEX('Build Scenarios'!$D$1:$O$510, MATCH(1, ('Build Scenarios'!$B$1:$B$510 = $AU19) * ('Build Scenarios'!$C$1:$C$510 = $C19), 0), MATCH(AX$12, 'Build Scenarios'!$D$5:$O$5, 0))
- INDEX('Build Scenarios'!$D$1:$O$510, MATCH(1, ('Build Scenarios'!$B$1:$B$510 = $AU19) * ('Build Scenarios'!$C$1:$C$510 = $C19), 0), MATCH(AW$12, 'Build Scenarios'!$D$5:$O$5, 0)))
+AW19,
0)</f>
        <v>0</v>
      </c>
      <c r="AY19" s="4" cm="1">
        <f t="array" ref="AY19">IFERROR(
INDEX('Cost Data'!$Y$1:$AJ$500, MATCH(1, ('Cost Data'!$W$1:$W$500 = $AU19) * ('Cost Data'!$X$1:$X$500 = $AV19), 0), MATCH(AY$12, 'Cost Data'!$Y$12:$AJ$12, 0))
* (INDEX('Build Scenarios'!$D$1:$O$510, MATCH(1, ('Build Scenarios'!$B$1:$B$510 = $AU19) * ('Build Scenarios'!$C$1:$C$510 = $C19), 0), MATCH(AY$12, 'Build Scenarios'!$D$5:$O$5, 0))
- INDEX('Build Scenarios'!$D$1:$O$510, MATCH(1, ('Build Scenarios'!$B$1:$B$510 = $AU19) * ('Build Scenarios'!$C$1:$C$510 = $C19), 0), MATCH(AX$12, 'Build Scenarios'!$D$5:$O$5, 0)))
+AX19,
0)</f>
        <v>0</v>
      </c>
      <c r="AZ19" s="4" cm="1">
        <f t="array" ref="AZ19">IFERROR(
INDEX('Cost Data'!$Y$1:$AJ$500, MATCH(1, ('Cost Data'!$W$1:$W$500 = $AU19) * ('Cost Data'!$X$1:$X$500 = $AV19), 0), MATCH(AZ$12, 'Cost Data'!$Y$12:$AJ$12, 0))
* (INDEX('Build Scenarios'!$D$1:$O$510, MATCH(1, ('Build Scenarios'!$B$1:$B$510 = $AU19) * ('Build Scenarios'!$C$1:$C$510 = $C19), 0), MATCH(AZ$12, 'Build Scenarios'!$D$5:$O$5, 0))
- INDEX('Build Scenarios'!$D$1:$O$510, MATCH(1, ('Build Scenarios'!$B$1:$B$510 = $AU19) * ('Build Scenarios'!$C$1:$C$510 = $C19), 0), MATCH(AY$12, 'Build Scenarios'!$D$5:$O$5, 0)))
+AY19,
0)</f>
        <v>0</v>
      </c>
      <c r="BA19" s="4" cm="1">
        <f t="array" ref="BA19">IFERROR(
INDEX('Cost Data'!$Y$1:$AJ$500, MATCH(1, ('Cost Data'!$W$1:$W$500 = $AU19) * ('Cost Data'!$X$1:$X$500 = $AV19), 0), MATCH(BA$12, 'Cost Data'!$Y$12:$AJ$12, 0))
* (INDEX('Build Scenarios'!$D$1:$O$510, MATCH(1, ('Build Scenarios'!$B$1:$B$510 = $AU19) * ('Build Scenarios'!$C$1:$C$510 = $C19), 0), MATCH(BA$12, 'Build Scenarios'!$D$5:$O$5, 0))
- INDEX('Build Scenarios'!$D$1:$O$510, MATCH(1, ('Build Scenarios'!$B$1:$B$510 = $AU19) * ('Build Scenarios'!$C$1:$C$510 = $C19), 0), MATCH(AZ$12, 'Build Scenarios'!$D$5:$O$5, 0)))
+AZ19,
0)</f>
        <v>0</v>
      </c>
      <c r="BB19" s="4" cm="1">
        <f t="array" ref="BB19">IFERROR(
INDEX('Cost Data'!$Y$1:$AJ$500, MATCH(1, ('Cost Data'!$W$1:$W$500 = $AU19) * ('Cost Data'!$X$1:$X$500 = $AV19), 0), MATCH(BB$12, 'Cost Data'!$Y$12:$AJ$12, 0))
* (INDEX('Build Scenarios'!$D$1:$O$510, MATCH(1, ('Build Scenarios'!$B$1:$B$510 = $AU19) * ('Build Scenarios'!$C$1:$C$510 = $C19), 0), MATCH(BB$12, 'Build Scenarios'!$D$5:$O$5, 0))
- INDEX('Build Scenarios'!$D$1:$O$510, MATCH(1, ('Build Scenarios'!$B$1:$B$510 = $AU19) * ('Build Scenarios'!$C$1:$C$510 = $C19), 0), MATCH(BA$12, 'Build Scenarios'!$D$5:$O$5, 0)))
+BA19,
0)</f>
        <v>0</v>
      </c>
      <c r="BC19" s="4" cm="1">
        <f t="array" ref="BC19">IFERROR(
INDEX('Cost Data'!$Y$1:$AJ$500, MATCH(1, ('Cost Data'!$W$1:$W$500 = $AU19) * ('Cost Data'!$X$1:$X$500 = $AV19), 0), MATCH(BC$12, 'Cost Data'!$Y$12:$AJ$12, 0))
* (INDEX('Build Scenarios'!$D$1:$O$510, MATCH(1, ('Build Scenarios'!$B$1:$B$510 = $AU19) * ('Build Scenarios'!$C$1:$C$510 = $C19), 0), MATCH(BC$12, 'Build Scenarios'!$D$5:$O$5, 0))
- INDEX('Build Scenarios'!$D$1:$O$510, MATCH(1, ('Build Scenarios'!$B$1:$B$510 = $AU19) * ('Build Scenarios'!$C$1:$C$510 = $C19), 0), MATCH(BB$12, 'Build Scenarios'!$D$5:$O$5, 0)))
+BB19,
0)</f>
        <v>0</v>
      </c>
      <c r="BD19" s="4" cm="1">
        <f t="array" ref="BD19">IFERROR(
INDEX('Cost Data'!$Y$1:$AJ$500, MATCH(1, ('Cost Data'!$W$1:$W$500 = $AU19) * ('Cost Data'!$X$1:$X$500 = $AV19), 0), MATCH(BD$12, 'Cost Data'!$Y$12:$AJ$12, 0))
* (INDEX('Build Scenarios'!$D$1:$O$510, MATCH(1, ('Build Scenarios'!$B$1:$B$510 = $AU19) * ('Build Scenarios'!$C$1:$C$510 = $C19), 0), MATCH(BD$12, 'Build Scenarios'!$D$5:$O$5, 0))
- INDEX('Build Scenarios'!$D$1:$O$510, MATCH(1, ('Build Scenarios'!$B$1:$B$510 = $AU19) * ('Build Scenarios'!$C$1:$C$510 = $C19), 0), MATCH(BC$12, 'Build Scenarios'!$D$5:$O$5, 0)))
+BC19,
0)</f>
        <v>0</v>
      </c>
      <c r="BE19" s="4" cm="1">
        <f t="array" ref="BE19">IFERROR(
INDEX('Cost Data'!$Y$1:$AJ$500, MATCH(1, ('Cost Data'!$W$1:$W$500 = $AU19) * ('Cost Data'!$X$1:$X$500 = $AV19), 0), MATCH(BE$12, 'Cost Data'!$Y$12:$AJ$12, 0))
* (INDEX('Build Scenarios'!$D$1:$O$510, MATCH(1, ('Build Scenarios'!$B$1:$B$510 = $AU19) * ('Build Scenarios'!$C$1:$C$510 = $C19), 0), MATCH(BE$12, 'Build Scenarios'!$D$5:$O$5, 0))
- INDEX('Build Scenarios'!$D$1:$O$510, MATCH(1, ('Build Scenarios'!$B$1:$B$510 = $AU19) * ('Build Scenarios'!$C$1:$C$510 = $C19), 0), MATCH(BD$12, 'Build Scenarios'!$D$5:$O$5, 0)))
+BD19,
0)</f>
        <v>0</v>
      </c>
      <c r="BF19" s="4" cm="1">
        <f t="array" ref="BF19">IFERROR(
INDEX('Cost Data'!$Y$1:$AJ$500, MATCH(1, ('Cost Data'!$W$1:$W$500 = $AU19) * ('Cost Data'!$X$1:$X$500 = $AV19), 0), MATCH(BF$12, 'Cost Data'!$Y$12:$AJ$12, 0))
* (INDEX('Build Scenarios'!$D$1:$O$510, MATCH(1, ('Build Scenarios'!$B$1:$B$510 = $AU19) * ('Build Scenarios'!$C$1:$C$510 = $C19), 0), MATCH(BF$12, 'Build Scenarios'!$D$5:$O$5, 0))
- INDEX('Build Scenarios'!$D$1:$O$510, MATCH(1, ('Build Scenarios'!$B$1:$B$510 = $AU19) * ('Build Scenarios'!$C$1:$C$510 = $C19), 0), MATCH(BE$12, 'Build Scenarios'!$D$5:$O$5, 0)))
+BE19,
0)</f>
        <v>0</v>
      </c>
      <c r="BG19" s="4" cm="1">
        <f t="array" ref="BG19">IFERROR(
INDEX('Cost Data'!$Y$1:$AJ$500, MATCH(1, ('Cost Data'!$W$1:$W$500 = $AU19) * ('Cost Data'!$X$1:$X$500 = $AV19), 0), MATCH(BG$12, 'Cost Data'!$Y$12:$AJ$12, 0))
* (INDEX('Build Scenarios'!$D$1:$O$510, MATCH(1, ('Build Scenarios'!$B$1:$B$510 = $AU19) * ('Build Scenarios'!$C$1:$C$510 = $C19), 0), MATCH(BG$12, 'Build Scenarios'!$D$5:$O$5, 0))
- INDEX('Build Scenarios'!$D$1:$O$510, MATCH(1, ('Build Scenarios'!$B$1:$B$510 = $AU19) * ('Build Scenarios'!$C$1:$C$510 = $C19), 0), MATCH(BF$12, 'Build Scenarios'!$D$5:$O$5, 0)))
+BF19,
0)</f>
        <v>0</v>
      </c>
      <c r="BH19" s="4" cm="1">
        <f t="array" ref="BH19">IFERROR(
INDEX('Cost Data'!$Y$1:$AJ$500, MATCH(1, ('Cost Data'!$W$1:$W$500 = $AU19) * ('Cost Data'!$X$1:$X$500 = $AV19), 0), MATCH(BH$12, 'Cost Data'!$Y$12:$AJ$12, 0))
* (INDEX('Build Scenarios'!$D$1:$O$510, MATCH(1, ('Build Scenarios'!$B$1:$B$510 = $AU19) * ('Build Scenarios'!$C$1:$C$510 = $C19), 0), MATCH(BH$12, 'Build Scenarios'!$D$5:$O$5, 0))
- INDEX('Build Scenarios'!$D$1:$O$510, MATCH(1, ('Build Scenarios'!$B$1:$B$510 = $AU19) * ('Build Scenarios'!$C$1:$C$510 = $C19), 0), MATCH(BG$12, 'Build Scenarios'!$D$5:$O$5, 0)))
+BG19,
0)</f>
        <v>0</v>
      </c>
      <c r="BJ19" s="11" t="str">
        <f t="shared" si="16"/>
        <v>Cape Mendocino</v>
      </c>
      <c r="BK19" s="11" cm="1">
        <f t="array" ref="BK19">INDEX('Cost Scenario Settings'!$O$32:$W$101, MATCH(1, ('Cost Scenario Settings'!$N$32:$N$101 = $B19) * ('Cost Scenario Settings'!$B$32:$B$101 = BJ19), 0), MATCH($C19, 'Cost Scenario Settings'!$O$31:$W$31, 0))</f>
        <v>0</v>
      </c>
      <c r="BL19" s="4" cm="1">
        <f t="array" ref="BL19">IFERROR(
INDEX('Cost Data'!$Y$1:$AJ$500, MATCH(1, ('Cost Data'!$W$1:$W$500 = $BJ19) * ('Cost Data'!$X$1:$X$500 = $BK19), 0), MATCH(BL$12, 'Cost Data'!$Y$12:$AJ$12, 0))
* (INDEX('Build Scenarios'!$D$1:$O$510, MATCH(1, ('Build Scenarios'!$B$1:$B$510 = $BJ19) * ('Build Scenarios'!$C$1:$C$510 = $C19), 0), MATCH(BL$12, 'Build Scenarios'!$D$5:$O$5, 0))
- INDEX('Build Scenarios'!$D$1:$O$510, MATCH(1, ('Build Scenarios'!$B$1:$B$510 = $BJ19) * ('Build Scenarios'!$C$1:$C$510 = $C19), 0), MATCH(BK$12, 'Build Scenarios'!$D$5:$O$5, 0)))
+BK19,
0)</f>
        <v>0</v>
      </c>
      <c r="BM19" s="4" cm="1">
        <f t="array" ref="BM19">IFERROR(
INDEX('Cost Data'!$Y$1:$AJ$500, MATCH(1, ('Cost Data'!$W$1:$W$500 = $BJ19) * ('Cost Data'!$X$1:$X$500 = $BK19), 0), MATCH(BM$12, 'Cost Data'!$Y$12:$AJ$12, 0))
* (INDEX('Build Scenarios'!$D$1:$O$510, MATCH(1, ('Build Scenarios'!$B$1:$B$510 = $BJ19) * ('Build Scenarios'!$C$1:$C$510 = $C19), 0), MATCH(BM$12, 'Build Scenarios'!$D$5:$O$5, 0))
- INDEX('Build Scenarios'!$D$1:$O$510, MATCH(1, ('Build Scenarios'!$B$1:$B$510 = $BJ19) * ('Build Scenarios'!$C$1:$C$510 = $C19), 0), MATCH(BL$12, 'Build Scenarios'!$D$5:$O$5, 0)))
+BL19,
0)</f>
        <v>0</v>
      </c>
      <c r="BN19" s="4" cm="1">
        <f t="array" ref="BN19">IFERROR(
INDEX('Cost Data'!$Y$1:$AJ$500, MATCH(1, ('Cost Data'!$W$1:$W$500 = $BJ19) * ('Cost Data'!$X$1:$X$500 = $BK19), 0), MATCH(BN$12, 'Cost Data'!$Y$12:$AJ$12, 0))
* (INDEX('Build Scenarios'!$D$1:$O$510, MATCH(1, ('Build Scenarios'!$B$1:$B$510 = $BJ19) * ('Build Scenarios'!$C$1:$C$510 = $C19), 0), MATCH(BN$12, 'Build Scenarios'!$D$5:$O$5, 0))
- INDEX('Build Scenarios'!$D$1:$O$510, MATCH(1, ('Build Scenarios'!$B$1:$B$510 = $BJ19) * ('Build Scenarios'!$C$1:$C$510 = $C19), 0), MATCH(BM$12, 'Build Scenarios'!$D$5:$O$5, 0)))
+BM19,
0)</f>
        <v>0</v>
      </c>
      <c r="BO19" s="4" cm="1">
        <f t="array" ref="BO19">IFERROR(
INDEX('Cost Data'!$Y$1:$AJ$500, MATCH(1, ('Cost Data'!$W$1:$W$500 = $BJ19) * ('Cost Data'!$X$1:$X$500 = $BK19), 0), MATCH(BO$12, 'Cost Data'!$Y$12:$AJ$12, 0))
* (INDEX('Build Scenarios'!$D$1:$O$510, MATCH(1, ('Build Scenarios'!$B$1:$B$510 = $BJ19) * ('Build Scenarios'!$C$1:$C$510 = $C19), 0), MATCH(BO$12, 'Build Scenarios'!$D$5:$O$5, 0))
- INDEX('Build Scenarios'!$D$1:$O$510, MATCH(1, ('Build Scenarios'!$B$1:$B$510 = $BJ19) * ('Build Scenarios'!$C$1:$C$510 = $C19), 0), MATCH(BN$12, 'Build Scenarios'!$D$5:$O$5, 0)))
+BN19,
0)</f>
        <v>0</v>
      </c>
      <c r="BP19" s="4" cm="1">
        <f t="array" ref="BP19">IFERROR(
INDEX('Cost Data'!$Y$1:$AJ$500, MATCH(1, ('Cost Data'!$W$1:$W$500 = $BJ19) * ('Cost Data'!$X$1:$X$500 = $BK19), 0), MATCH(BP$12, 'Cost Data'!$Y$12:$AJ$12, 0))
* (INDEX('Build Scenarios'!$D$1:$O$510, MATCH(1, ('Build Scenarios'!$B$1:$B$510 = $BJ19) * ('Build Scenarios'!$C$1:$C$510 = $C19), 0), MATCH(BP$12, 'Build Scenarios'!$D$5:$O$5, 0))
- INDEX('Build Scenarios'!$D$1:$O$510, MATCH(1, ('Build Scenarios'!$B$1:$B$510 = $BJ19) * ('Build Scenarios'!$C$1:$C$510 = $C19), 0), MATCH(BO$12, 'Build Scenarios'!$D$5:$O$5, 0)))
+BO19,
0)</f>
        <v>0</v>
      </c>
      <c r="BQ19" s="4" cm="1">
        <f t="array" ref="BQ19">IFERROR(
INDEX('Cost Data'!$Y$1:$AJ$500, MATCH(1, ('Cost Data'!$W$1:$W$500 = $BJ19) * ('Cost Data'!$X$1:$X$500 = $BK19), 0), MATCH(BQ$12, 'Cost Data'!$Y$12:$AJ$12, 0))
* (INDEX('Build Scenarios'!$D$1:$O$510, MATCH(1, ('Build Scenarios'!$B$1:$B$510 = $BJ19) * ('Build Scenarios'!$C$1:$C$510 = $C19), 0), MATCH(BQ$12, 'Build Scenarios'!$D$5:$O$5, 0))
- INDEX('Build Scenarios'!$D$1:$O$510, MATCH(1, ('Build Scenarios'!$B$1:$B$510 = $BJ19) * ('Build Scenarios'!$C$1:$C$510 = $C19), 0), MATCH(BP$12, 'Build Scenarios'!$D$5:$O$5, 0)))
+BP19,
0)</f>
        <v>0</v>
      </c>
      <c r="BR19" s="4" cm="1">
        <f t="array" ref="BR19">IFERROR(
INDEX('Cost Data'!$Y$1:$AJ$500, MATCH(1, ('Cost Data'!$W$1:$W$500 = $BJ19) * ('Cost Data'!$X$1:$X$500 = $BK19), 0), MATCH(BR$12, 'Cost Data'!$Y$12:$AJ$12, 0))
* (INDEX('Build Scenarios'!$D$1:$O$510, MATCH(1, ('Build Scenarios'!$B$1:$B$510 = $BJ19) * ('Build Scenarios'!$C$1:$C$510 = $C19), 0), MATCH(BR$12, 'Build Scenarios'!$D$5:$O$5, 0))
- INDEX('Build Scenarios'!$D$1:$O$510, MATCH(1, ('Build Scenarios'!$B$1:$B$510 = $BJ19) * ('Build Scenarios'!$C$1:$C$510 = $C19), 0), MATCH(BQ$12, 'Build Scenarios'!$D$5:$O$5, 0)))
+BQ19,
0)</f>
        <v>0</v>
      </c>
      <c r="BS19" s="4" cm="1">
        <f t="array" ref="BS19">IFERROR(
INDEX('Cost Data'!$Y$1:$AJ$500, MATCH(1, ('Cost Data'!$W$1:$W$500 = $BJ19) * ('Cost Data'!$X$1:$X$500 = $BK19), 0), MATCH(BS$12, 'Cost Data'!$Y$12:$AJ$12, 0))
* (INDEX('Build Scenarios'!$D$1:$O$510, MATCH(1, ('Build Scenarios'!$B$1:$B$510 = $BJ19) * ('Build Scenarios'!$C$1:$C$510 = $C19), 0), MATCH(BS$12, 'Build Scenarios'!$D$5:$O$5, 0))
- INDEX('Build Scenarios'!$D$1:$O$510, MATCH(1, ('Build Scenarios'!$B$1:$B$510 = $BJ19) * ('Build Scenarios'!$C$1:$C$510 = $C19), 0), MATCH(BR$12, 'Build Scenarios'!$D$5:$O$5, 0)))
+BR19,
0)</f>
        <v>0</v>
      </c>
      <c r="BT19" s="4" cm="1">
        <f t="array" ref="BT19">IFERROR(
INDEX('Cost Data'!$Y$1:$AJ$500, MATCH(1, ('Cost Data'!$W$1:$W$500 = $BJ19) * ('Cost Data'!$X$1:$X$500 = $BK19), 0), MATCH(BT$12, 'Cost Data'!$Y$12:$AJ$12, 0))
* (INDEX('Build Scenarios'!$D$1:$O$510, MATCH(1, ('Build Scenarios'!$B$1:$B$510 = $BJ19) * ('Build Scenarios'!$C$1:$C$510 = $C19), 0), MATCH(BT$12, 'Build Scenarios'!$D$5:$O$5, 0))
- INDEX('Build Scenarios'!$D$1:$O$510, MATCH(1, ('Build Scenarios'!$B$1:$B$510 = $BJ19) * ('Build Scenarios'!$C$1:$C$510 = $C19), 0), MATCH(BS$12, 'Build Scenarios'!$D$5:$O$5, 0)))
+BS19,
0)</f>
        <v>0</v>
      </c>
      <c r="BU19" s="4" cm="1">
        <f t="array" ref="BU19">IFERROR(
INDEX('Cost Data'!$Y$1:$AJ$500, MATCH(1, ('Cost Data'!$W$1:$W$500 = $BJ19) * ('Cost Data'!$X$1:$X$500 = $BK19), 0), MATCH(BU$12, 'Cost Data'!$Y$12:$AJ$12, 0))
* (INDEX('Build Scenarios'!$D$1:$O$510, MATCH(1, ('Build Scenarios'!$B$1:$B$510 = $BJ19) * ('Build Scenarios'!$C$1:$C$510 = $C19), 0), MATCH(BU$12, 'Build Scenarios'!$D$5:$O$5, 0))
- INDEX('Build Scenarios'!$D$1:$O$510, MATCH(1, ('Build Scenarios'!$B$1:$B$510 = $BJ19) * ('Build Scenarios'!$C$1:$C$510 = $C19), 0), MATCH(BT$12, 'Build Scenarios'!$D$5:$O$5, 0)))
+BT19,
0)</f>
        <v>0</v>
      </c>
      <c r="BV19" s="4" cm="1">
        <f t="array" ref="BV19">IFERROR(
INDEX('Cost Data'!$Y$1:$AJ$500, MATCH(1, ('Cost Data'!$W$1:$W$500 = $BJ19) * ('Cost Data'!$X$1:$X$500 = $BK19), 0), MATCH(BV$12, 'Cost Data'!$Y$12:$AJ$12, 0))
* (INDEX('Build Scenarios'!$D$1:$O$510, MATCH(1, ('Build Scenarios'!$B$1:$B$510 = $BJ19) * ('Build Scenarios'!$C$1:$C$510 = $C19), 0), MATCH(BV$12, 'Build Scenarios'!$D$5:$O$5, 0))
- INDEX('Build Scenarios'!$D$1:$O$510, MATCH(1, ('Build Scenarios'!$B$1:$B$510 = $BJ19) * ('Build Scenarios'!$C$1:$C$510 = $C19), 0), MATCH(BU$12, 'Build Scenarios'!$D$5:$O$5, 0)))
+BU19,
0)</f>
        <v>0</v>
      </c>
      <c r="BW19" s="4" cm="1">
        <f t="array" ref="BW19">IFERROR(
INDEX('Cost Data'!$Y$1:$AJ$500, MATCH(1, ('Cost Data'!$W$1:$W$500 = $BJ19) * ('Cost Data'!$X$1:$X$500 = $BK19), 0), MATCH(BW$12, 'Cost Data'!$Y$12:$AJ$12, 0))
* (INDEX('Build Scenarios'!$D$1:$O$510, MATCH(1, ('Build Scenarios'!$B$1:$B$510 = $BJ19) * ('Build Scenarios'!$C$1:$C$510 = $C19), 0), MATCH(BW$12, 'Build Scenarios'!$D$5:$O$5, 0))
- INDEX('Build Scenarios'!$D$1:$O$510, MATCH(1, ('Build Scenarios'!$B$1:$B$510 = $BJ19) * ('Build Scenarios'!$C$1:$C$510 = $C19), 0), MATCH(BV$12, 'Build Scenarios'!$D$5:$O$5, 0)))
+BV19,
0)</f>
        <v>0</v>
      </c>
    </row>
    <row r="20" spans="2:75" x14ac:dyDescent="0.2">
      <c r="B20" s="11" t="str">
        <f t="shared" si="17"/>
        <v>Conservative</v>
      </c>
      <c r="C20" s="8" t="s">
        <v>61</v>
      </c>
      <c r="D20" s="4">
        <f t="shared" si="0"/>
        <v>0</v>
      </c>
      <c r="E20" s="4">
        <f t="shared" si="1"/>
        <v>0</v>
      </c>
      <c r="F20" s="4">
        <f t="shared" si="2"/>
        <v>0</v>
      </c>
      <c r="G20" s="4">
        <f t="shared" si="3"/>
        <v>0</v>
      </c>
      <c r="H20" s="4">
        <f t="shared" si="4"/>
        <v>0</v>
      </c>
      <c r="I20" s="4">
        <f t="shared" si="5"/>
        <v>0</v>
      </c>
      <c r="J20" s="4">
        <f t="shared" si="6"/>
        <v>0</v>
      </c>
      <c r="K20" s="4">
        <f t="shared" si="7"/>
        <v>0</v>
      </c>
      <c r="L20" s="4">
        <f t="shared" si="8"/>
        <v>3639.7840500000007</v>
      </c>
      <c r="M20" s="4">
        <f t="shared" si="9"/>
        <v>3639.7840500000007</v>
      </c>
      <c r="N20" s="4">
        <f t="shared" si="10"/>
        <v>3639.7840500000007</v>
      </c>
      <c r="O20" s="4">
        <f t="shared" si="11"/>
        <v>7037.9440500000001</v>
      </c>
      <c r="Q20" s="11" t="str">
        <f t="shared" si="13"/>
        <v>Morro Bay</v>
      </c>
      <c r="R20" s="11" t="str" cm="1">
        <f t="array" ref="R20">INDEX('Cost Scenario Settings'!$O$32:$W$101, MATCH(1, ('Cost Scenario Settings'!$N$32:$N$101 = $B20) * ('Cost Scenario Settings'!$B$32:$B$101 = Q20), 0), MATCH($C20, 'Cost Scenario Settings'!$O$31:$W$31, 0))</f>
        <v>Conservative</v>
      </c>
      <c r="S20" s="4" cm="1">
        <f t="array" ref="S20">IFERROR(
INDEX('Cost Data'!$Y$1:$AJ$500, MATCH(1, ('Cost Data'!$W$1:$W$500 = $Q20) * ('Cost Data'!$X$1:$X$500 = $R20), 0), MATCH(S$12, 'Cost Data'!$Y$12:$AJ$12, 0))
* (INDEX('Build Scenarios'!$D$1:$O$510, MATCH(1, ('Build Scenarios'!$B$1:$B$510 = $Q20) * ('Build Scenarios'!$C$1:$C$510 = $C20), 0), MATCH(S$12, 'Build Scenarios'!$D$5:$O$5, 0))
- INDEX('Build Scenarios'!$D$1:$O$510, MATCH(1, ('Build Scenarios'!$B$1:$B$510 = $Q20) * ('Build Scenarios'!$C$1:$C$510 = $C20), 0), MATCH(R$12, 'Build Scenarios'!$D$5:$O$5, 0)))
+R20,
0)</f>
        <v>0</v>
      </c>
      <c r="T20" s="4" cm="1">
        <f t="array" ref="T20">IFERROR(
INDEX('Cost Data'!$Y$1:$AJ$500, MATCH(1, ('Cost Data'!$W$1:$W$500 = $Q20) * ('Cost Data'!$X$1:$X$500 = $R20), 0), MATCH(T$12, 'Cost Data'!$Y$12:$AJ$12, 0))
* (INDEX('Build Scenarios'!$D$1:$O$510, MATCH(1, ('Build Scenarios'!$B$1:$B$510 = $Q20) * ('Build Scenarios'!$C$1:$C$510 = $C20), 0), MATCH(T$12, 'Build Scenarios'!$D$5:$O$5, 0))
- INDEX('Build Scenarios'!$D$1:$O$510, MATCH(1, ('Build Scenarios'!$B$1:$B$510 = $Q20) * ('Build Scenarios'!$C$1:$C$510 = $C20), 0), MATCH(S$12, 'Build Scenarios'!$D$5:$O$5, 0)))
+S20,
0)</f>
        <v>0</v>
      </c>
      <c r="U20" s="4" cm="1">
        <f t="array" ref="U20">IFERROR(
INDEX('Cost Data'!$Y$1:$AJ$500, MATCH(1, ('Cost Data'!$W$1:$W$500 = $Q20) * ('Cost Data'!$X$1:$X$500 = $R20), 0), MATCH(U$12, 'Cost Data'!$Y$12:$AJ$12, 0))
* (INDEX('Build Scenarios'!$D$1:$O$510, MATCH(1, ('Build Scenarios'!$B$1:$B$510 = $Q20) * ('Build Scenarios'!$C$1:$C$510 = $C20), 0), MATCH(U$12, 'Build Scenarios'!$D$5:$O$5, 0))
- INDEX('Build Scenarios'!$D$1:$O$510, MATCH(1, ('Build Scenarios'!$B$1:$B$510 = $Q20) * ('Build Scenarios'!$C$1:$C$510 = $C20), 0), MATCH(T$12, 'Build Scenarios'!$D$5:$O$5, 0)))
+T20,
0)</f>
        <v>0</v>
      </c>
      <c r="V20" s="4" cm="1">
        <f t="array" ref="V20">IFERROR(
INDEX('Cost Data'!$Y$1:$AJ$500, MATCH(1, ('Cost Data'!$W$1:$W$500 = $Q20) * ('Cost Data'!$X$1:$X$500 = $R20), 0), MATCH(V$12, 'Cost Data'!$Y$12:$AJ$12, 0))
* (INDEX('Build Scenarios'!$D$1:$O$510, MATCH(1, ('Build Scenarios'!$B$1:$B$510 = $Q20) * ('Build Scenarios'!$C$1:$C$510 = $C20), 0), MATCH(V$12, 'Build Scenarios'!$D$5:$O$5, 0))
- INDEX('Build Scenarios'!$D$1:$O$510, MATCH(1, ('Build Scenarios'!$B$1:$B$510 = $Q20) * ('Build Scenarios'!$C$1:$C$510 = $C20), 0), MATCH(U$12, 'Build Scenarios'!$D$5:$O$5, 0)))
+U20,
0)</f>
        <v>0</v>
      </c>
      <c r="W20" s="4" cm="1">
        <f t="array" ref="W20">IFERROR(
INDEX('Cost Data'!$Y$1:$AJ$500, MATCH(1, ('Cost Data'!$W$1:$W$500 = $Q20) * ('Cost Data'!$X$1:$X$500 = $R20), 0), MATCH(W$12, 'Cost Data'!$Y$12:$AJ$12, 0))
* (INDEX('Build Scenarios'!$D$1:$O$510, MATCH(1, ('Build Scenarios'!$B$1:$B$510 = $Q20) * ('Build Scenarios'!$C$1:$C$510 = $C20), 0), MATCH(W$12, 'Build Scenarios'!$D$5:$O$5, 0))
- INDEX('Build Scenarios'!$D$1:$O$510, MATCH(1, ('Build Scenarios'!$B$1:$B$510 = $Q20) * ('Build Scenarios'!$C$1:$C$510 = $C20), 0), MATCH(V$12, 'Build Scenarios'!$D$5:$O$5, 0)))
+V20,
0)</f>
        <v>0</v>
      </c>
      <c r="X20" s="4" cm="1">
        <f t="array" ref="X20">IFERROR(
INDEX('Cost Data'!$Y$1:$AJ$500, MATCH(1, ('Cost Data'!$W$1:$W$500 = $Q20) * ('Cost Data'!$X$1:$X$500 = $R20), 0), MATCH(X$12, 'Cost Data'!$Y$12:$AJ$12, 0))
* (INDEX('Build Scenarios'!$D$1:$O$510, MATCH(1, ('Build Scenarios'!$B$1:$B$510 = $Q20) * ('Build Scenarios'!$C$1:$C$510 = $C20), 0), MATCH(X$12, 'Build Scenarios'!$D$5:$O$5, 0))
- INDEX('Build Scenarios'!$D$1:$O$510, MATCH(1, ('Build Scenarios'!$B$1:$B$510 = $Q20) * ('Build Scenarios'!$C$1:$C$510 = $C20), 0), MATCH(W$12, 'Build Scenarios'!$D$5:$O$5, 0)))
+W20,
0)</f>
        <v>0</v>
      </c>
      <c r="Y20" s="4" cm="1">
        <f t="array" ref="Y20">IFERROR(
INDEX('Cost Data'!$Y$1:$AJ$500, MATCH(1, ('Cost Data'!$W$1:$W$500 = $Q20) * ('Cost Data'!$X$1:$X$500 = $R20), 0), MATCH(Y$12, 'Cost Data'!$Y$12:$AJ$12, 0))
* (INDEX('Build Scenarios'!$D$1:$O$510, MATCH(1, ('Build Scenarios'!$B$1:$B$510 = $Q20) * ('Build Scenarios'!$C$1:$C$510 = $C20), 0), MATCH(Y$12, 'Build Scenarios'!$D$5:$O$5, 0))
- INDEX('Build Scenarios'!$D$1:$O$510, MATCH(1, ('Build Scenarios'!$B$1:$B$510 = $Q20) * ('Build Scenarios'!$C$1:$C$510 = $C20), 0), MATCH(X$12, 'Build Scenarios'!$D$5:$O$5, 0)))
+X20,
0)</f>
        <v>0</v>
      </c>
      <c r="Z20" s="4" cm="1">
        <f t="array" ref="Z20">IFERROR(
INDEX('Cost Data'!$Y$1:$AJ$500, MATCH(1, ('Cost Data'!$W$1:$W$500 = $Q20) * ('Cost Data'!$X$1:$X$500 = $R20), 0), MATCH(Z$12, 'Cost Data'!$Y$12:$AJ$12, 0))
* (INDEX('Build Scenarios'!$D$1:$O$510, MATCH(1, ('Build Scenarios'!$B$1:$B$510 = $Q20) * ('Build Scenarios'!$C$1:$C$510 = $C20), 0), MATCH(Z$12, 'Build Scenarios'!$D$5:$O$5, 0))
- INDEX('Build Scenarios'!$D$1:$O$510, MATCH(1, ('Build Scenarios'!$B$1:$B$510 = $Q20) * ('Build Scenarios'!$C$1:$C$510 = $C20), 0), MATCH(Y$12, 'Build Scenarios'!$D$5:$O$5, 0)))
+Y20,
0)</f>
        <v>0</v>
      </c>
      <c r="AA20" s="4" cm="1">
        <f t="array" ref="AA20">IFERROR(
INDEX('Cost Data'!$Y$1:$AJ$500, MATCH(1, ('Cost Data'!$W$1:$W$500 = $Q20) * ('Cost Data'!$X$1:$X$500 = $R20), 0), MATCH(AA$12, 'Cost Data'!$Y$12:$AJ$12, 0))
* (INDEX('Build Scenarios'!$D$1:$O$510, MATCH(1, ('Build Scenarios'!$B$1:$B$510 = $Q20) * ('Build Scenarios'!$C$1:$C$510 = $C20), 0), MATCH(AA$12, 'Build Scenarios'!$D$5:$O$5, 0))
- INDEX('Build Scenarios'!$D$1:$O$510, MATCH(1, ('Build Scenarios'!$B$1:$B$510 = $Q20) * ('Build Scenarios'!$C$1:$C$510 = $C20), 0), MATCH(Z$12, 'Build Scenarios'!$D$5:$O$5, 0)))
+Z20,
0)</f>
        <v>2352.8212500000004</v>
      </c>
      <c r="AB20" s="4" cm="1">
        <f t="array" ref="AB20">IFERROR(
INDEX('Cost Data'!$Y$1:$AJ$500, MATCH(1, ('Cost Data'!$W$1:$W$500 = $Q20) * ('Cost Data'!$X$1:$X$500 = $R20), 0), MATCH(AB$12, 'Cost Data'!$Y$12:$AJ$12, 0))
* (INDEX('Build Scenarios'!$D$1:$O$510, MATCH(1, ('Build Scenarios'!$B$1:$B$510 = $Q20) * ('Build Scenarios'!$C$1:$C$510 = $C20), 0), MATCH(AB$12, 'Build Scenarios'!$D$5:$O$5, 0))
- INDEX('Build Scenarios'!$D$1:$O$510, MATCH(1, ('Build Scenarios'!$B$1:$B$510 = $Q20) * ('Build Scenarios'!$C$1:$C$510 = $C20), 0), MATCH(AA$12, 'Build Scenarios'!$D$5:$O$5, 0)))
+AA20,
0)</f>
        <v>2352.8212500000004</v>
      </c>
      <c r="AC20" s="4" cm="1">
        <f t="array" ref="AC20">IFERROR(
INDEX('Cost Data'!$Y$1:$AJ$500, MATCH(1, ('Cost Data'!$W$1:$W$500 = $Q20) * ('Cost Data'!$X$1:$X$500 = $R20), 0), MATCH(AC$12, 'Cost Data'!$Y$12:$AJ$12, 0))
* (INDEX('Build Scenarios'!$D$1:$O$510, MATCH(1, ('Build Scenarios'!$B$1:$B$510 = $Q20) * ('Build Scenarios'!$C$1:$C$510 = $C20), 0), MATCH(AC$12, 'Build Scenarios'!$D$5:$O$5, 0))
- INDEX('Build Scenarios'!$D$1:$O$510, MATCH(1, ('Build Scenarios'!$B$1:$B$510 = $Q20) * ('Build Scenarios'!$C$1:$C$510 = $C20), 0), MATCH(AB$12, 'Build Scenarios'!$D$5:$O$5, 0)))
+AB20,
0)</f>
        <v>2352.8212500000004</v>
      </c>
      <c r="AD20" s="4" cm="1">
        <f t="array" ref="AD20">IFERROR(
INDEX('Cost Data'!$Y$1:$AJ$500, MATCH(1, ('Cost Data'!$W$1:$W$500 = $Q20) * ('Cost Data'!$X$1:$X$500 = $R20), 0), MATCH(AD$12, 'Cost Data'!$Y$12:$AJ$12, 0))
* (INDEX('Build Scenarios'!$D$1:$O$510, MATCH(1, ('Build Scenarios'!$B$1:$B$510 = $Q20) * ('Build Scenarios'!$C$1:$C$510 = $C20), 0), MATCH(AD$12, 'Build Scenarios'!$D$5:$O$5, 0))
- INDEX('Build Scenarios'!$D$1:$O$510, MATCH(1, ('Build Scenarios'!$B$1:$B$510 = $Q20) * ('Build Scenarios'!$C$1:$C$510 = $C20), 0), MATCH(AC$12, 'Build Scenarios'!$D$5:$O$5, 0)))
+AC20,
0)</f>
        <v>2352.8212500000004</v>
      </c>
      <c r="AF20" s="11" t="str">
        <f t="shared" si="14"/>
        <v>Humboldt Bay</v>
      </c>
      <c r="AG20" s="11" t="str" cm="1">
        <f t="array" ref="AG20">INDEX('Cost Scenario Settings'!$O$32:$W$101, MATCH(1, ('Cost Scenario Settings'!$N$32:$N$101 = $B20) * ('Cost Scenario Settings'!$B$32:$B$101 = AF20), 0), MATCH($C20, 'Cost Scenario Settings'!$O$31:$W$31, 0))</f>
        <v>Conservative</v>
      </c>
      <c r="AH20" s="4" cm="1">
        <f t="array" ref="AH20">IFERROR(
INDEX('Cost Data'!$Y$1:$AJ$500, MATCH(1, ('Cost Data'!$W$1:$W$500 = $AF20) * ('Cost Data'!$X$1:$X$500 = $AG20), 0), MATCH(AH$12, 'Cost Data'!$Y$12:$AJ$12, 0))
* (INDEX('Build Scenarios'!$D$1:$O$510, MATCH(1, ('Build Scenarios'!$B$1:$B$510 = $AF20) * ('Build Scenarios'!$C$1:$C$510 = $C20), 0), MATCH(AH$12, 'Build Scenarios'!$D$5:$O$5, 0))
- INDEX('Build Scenarios'!$D$1:$O$510, MATCH(1, ('Build Scenarios'!$B$1:$B$510 = $AF20) * ('Build Scenarios'!$C$1:$C$510 = $C20), 0), MATCH(AG$12, 'Build Scenarios'!$D$5:$O$5, 0)))
+AG20,
0)</f>
        <v>0</v>
      </c>
      <c r="AI20" s="4" cm="1">
        <f t="array" ref="AI20">IFERROR(
INDEX('Cost Data'!$Y$1:$AJ$500, MATCH(1, ('Cost Data'!$W$1:$W$500 = $AF20) * ('Cost Data'!$X$1:$X$500 = $AG20), 0), MATCH(AI$12, 'Cost Data'!$Y$12:$AJ$12, 0))
* (INDEX('Build Scenarios'!$D$1:$O$510, MATCH(1, ('Build Scenarios'!$B$1:$B$510 = $AF20) * ('Build Scenarios'!$C$1:$C$510 = $C20), 0), MATCH(AI$12, 'Build Scenarios'!$D$5:$O$5, 0))
- INDEX('Build Scenarios'!$D$1:$O$510, MATCH(1, ('Build Scenarios'!$B$1:$B$510 = $AF20) * ('Build Scenarios'!$C$1:$C$510 = $C20), 0), MATCH(AH$12, 'Build Scenarios'!$D$5:$O$5, 0)))
+AH20,
0)</f>
        <v>0</v>
      </c>
      <c r="AJ20" s="4" cm="1">
        <f t="array" ref="AJ20">IFERROR(
INDEX('Cost Data'!$Y$1:$AJ$500, MATCH(1, ('Cost Data'!$W$1:$W$500 = $AF20) * ('Cost Data'!$X$1:$X$500 = $AG20), 0), MATCH(AJ$12, 'Cost Data'!$Y$12:$AJ$12, 0))
* (INDEX('Build Scenarios'!$D$1:$O$510, MATCH(1, ('Build Scenarios'!$B$1:$B$510 = $AF20) * ('Build Scenarios'!$C$1:$C$510 = $C20), 0), MATCH(AJ$12, 'Build Scenarios'!$D$5:$O$5, 0))
- INDEX('Build Scenarios'!$D$1:$O$510, MATCH(1, ('Build Scenarios'!$B$1:$B$510 = $AF20) * ('Build Scenarios'!$C$1:$C$510 = $C20), 0), MATCH(AI$12, 'Build Scenarios'!$D$5:$O$5, 0)))
+AI20,
0)</f>
        <v>0</v>
      </c>
      <c r="AK20" s="4" cm="1">
        <f t="array" ref="AK20">IFERROR(
INDEX('Cost Data'!$Y$1:$AJ$500, MATCH(1, ('Cost Data'!$W$1:$W$500 = $AF20) * ('Cost Data'!$X$1:$X$500 = $AG20), 0), MATCH(AK$12, 'Cost Data'!$Y$12:$AJ$12, 0))
* (INDEX('Build Scenarios'!$D$1:$O$510, MATCH(1, ('Build Scenarios'!$B$1:$B$510 = $AF20) * ('Build Scenarios'!$C$1:$C$510 = $C20), 0), MATCH(AK$12, 'Build Scenarios'!$D$5:$O$5, 0))
- INDEX('Build Scenarios'!$D$1:$O$510, MATCH(1, ('Build Scenarios'!$B$1:$B$510 = $AF20) * ('Build Scenarios'!$C$1:$C$510 = $C20), 0), MATCH(AJ$12, 'Build Scenarios'!$D$5:$O$5, 0)))
+AJ20,
0)</f>
        <v>0</v>
      </c>
      <c r="AL20" s="4" cm="1">
        <f t="array" ref="AL20">IFERROR(
INDEX('Cost Data'!$Y$1:$AJ$500, MATCH(1, ('Cost Data'!$W$1:$W$500 = $AF20) * ('Cost Data'!$X$1:$X$500 = $AG20), 0), MATCH(AL$12, 'Cost Data'!$Y$12:$AJ$12, 0))
* (INDEX('Build Scenarios'!$D$1:$O$510, MATCH(1, ('Build Scenarios'!$B$1:$B$510 = $AF20) * ('Build Scenarios'!$C$1:$C$510 = $C20), 0), MATCH(AL$12, 'Build Scenarios'!$D$5:$O$5, 0))
- INDEX('Build Scenarios'!$D$1:$O$510, MATCH(1, ('Build Scenarios'!$B$1:$B$510 = $AF20) * ('Build Scenarios'!$C$1:$C$510 = $C20), 0), MATCH(AK$12, 'Build Scenarios'!$D$5:$O$5, 0)))
+AK20,
0)</f>
        <v>0</v>
      </c>
      <c r="AM20" s="4" cm="1">
        <f t="array" ref="AM20">IFERROR(
INDEX('Cost Data'!$Y$1:$AJ$500, MATCH(1, ('Cost Data'!$W$1:$W$500 = $AF20) * ('Cost Data'!$X$1:$X$500 = $AG20), 0), MATCH(AM$12, 'Cost Data'!$Y$12:$AJ$12, 0))
* (INDEX('Build Scenarios'!$D$1:$O$510, MATCH(1, ('Build Scenarios'!$B$1:$B$510 = $AF20) * ('Build Scenarios'!$C$1:$C$510 = $C20), 0), MATCH(AM$12, 'Build Scenarios'!$D$5:$O$5, 0))
- INDEX('Build Scenarios'!$D$1:$O$510, MATCH(1, ('Build Scenarios'!$B$1:$B$510 = $AF20) * ('Build Scenarios'!$C$1:$C$510 = $C20), 0), MATCH(AL$12, 'Build Scenarios'!$D$5:$O$5, 0)))
+AL20,
0)</f>
        <v>0</v>
      </c>
      <c r="AN20" s="4" cm="1">
        <f t="array" ref="AN20">IFERROR(
INDEX('Cost Data'!$Y$1:$AJ$500, MATCH(1, ('Cost Data'!$W$1:$W$500 = $AF20) * ('Cost Data'!$X$1:$X$500 = $AG20), 0), MATCH(AN$12, 'Cost Data'!$Y$12:$AJ$12, 0))
* (INDEX('Build Scenarios'!$D$1:$O$510, MATCH(1, ('Build Scenarios'!$B$1:$B$510 = $AF20) * ('Build Scenarios'!$C$1:$C$510 = $C20), 0), MATCH(AN$12, 'Build Scenarios'!$D$5:$O$5, 0))
- INDEX('Build Scenarios'!$D$1:$O$510, MATCH(1, ('Build Scenarios'!$B$1:$B$510 = $AF20) * ('Build Scenarios'!$C$1:$C$510 = $C20), 0), MATCH(AM$12, 'Build Scenarios'!$D$5:$O$5, 0)))
+AM20,
0)</f>
        <v>0</v>
      </c>
      <c r="AO20" s="4" cm="1">
        <f t="array" ref="AO20">IFERROR(
INDEX('Cost Data'!$Y$1:$AJ$500, MATCH(1, ('Cost Data'!$W$1:$W$500 = $AF20) * ('Cost Data'!$X$1:$X$500 = $AG20), 0), MATCH(AO$12, 'Cost Data'!$Y$12:$AJ$12, 0))
* (INDEX('Build Scenarios'!$D$1:$O$510, MATCH(1, ('Build Scenarios'!$B$1:$B$510 = $AF20) * ('Build Scenarios'!$C$1:$C$510 = $C20), 0), MATCH(AO$12, 'Build Scenarios'!$D$5:$O$5, 0))
- INDEX('Build Scenarios'!$D$1:$O$510, MATCH(1, ('Build Scenarios'!$B$1:$B$510 = $AF20) * ('Build Scenarios'!$C$1:$C$510 = $C20), 0), MATCH(AN$12, 'Build Scenarios'!$D$5:$O$5, 0)))
+AN20,
0)</f>
        <v>0</v>
      </c>
      <c r="AP20" s="4" cm="1">
        <f t="array" ref="AP20">IFERROR(
INDEX('Cost Data'!$Y$1:$AJ$500, MATCH(1, ('Cost Data'!$W$1:$W$500 = $AF20) * ('Cost Data'!$X$1:$X$500 = $AG20), 0), MATCH(AP$12, 'Cost Data'!$Y$12:$AJ$12, 0))
* (INDEX('Build Scenarios'!$D$1:$O$510, MATCH(1, ('Build Scenarios'!$B$1:$B$510 = $AF20) * ('Build Scenarios'!$C$1:$C$510 = $C20), 0), MATCH(AP$12, 'Build Scenarios'!$D$5:$O$5, 0))
- INDEX('Build Scenarios'!$D$1:$O$510, MATCH(1, ('Build Scenarios'!$B$1:$B$510 = $AF20) * ('Build Scenarios'!$C$1:$C$510 = $C20), 0), MATCH(AO$12, 'Build Scenarios'!$D$5:$O$5, 0)))
+AO20,
0)</f>
        <v>1286.9628000000002</v>
      </c>
      <c r="AQ20" s="4" cm="1">
        <f t="array" ref="AQ20">IFERROR(
INDEX('Cost Data'!$Y$1:$AJ$500, MATCH(1, ('Cost Data'!$W$1:$W$500 = $AF20) * ('Cost Data'!$X$1:$X$500 = $AG20), 0), MATCH(AQ$12, 'Cost Data'!$Y$12:$AJ$12, 0))
* (INDEX('Build Scenarios'!$D$1:$O$510, MATCH(1, ('Build Scenarios'!$B$1:$B$510 = $AF20) * ('Build Scenarios'!$C$1:$C$510 = $C20), 0), MATCH(AQ$12, 'Build Scenarios'!$D$5:$O$5, 0))
- INDEX('Build Scenarios'!$D$1:$O$510, MATCH(1, ('Build Scenarios'!$B$1:$B$510 = $AF20) * ('Build Scenarios'!$C$1:$C$510 = $C20), 0), MATCH(AP$12, 'Build Scenarios'!$D$5:$O$5, 0)))
+AP20,
0)</f>
        <v>1286.9628000000002</v>
      </c>
      <c r="AR20" s="4" cm="1">
        <f t="array" ref="AR20">IFERROR(
INDEX('Cost Data'!$Y$1:$AJ$500, MATCH(1, ('Cost Data'!$W$1:$W$500 = $AF20) * ('Cost Data'!$X$1:$X$500 = $AG20), 0), MATCH(AR$12, 'Cost Data'!$Y$12:$AJ$12, 0))
* (INDEX('Build Scenarios'!$D$1:$O$510, MATCH(1, ('Build Scenarios'!$B$1:$B$510 = $AF20) * ('Build Scenarios'!$C$1:$C$510 = $C20), 0), MATCH(AR$12, 'Build Scenarios'!$D$5:$O$5, 0))
- INDEX('Build Scenarios'!$D$1:$O$510, MATCH(1, ('Build Scenarios'!$B$1:$B$510 = $AF20) * ('Build Scenarios'!$C$1:$C$510 = $C20), 0), MATCH(AQ$12, 'Build Scenarios'!$D$5:$O$5, 0)))
+AQ20,
0)</f>
        <v>1286.9628000000002</v>
      </c>
      <c r="AS20" s="4" cm="1">
        <f t="array" ref="AS20">IFERROR(
INDEX('Cost Data'!$Y$1:$AJ$500, MATCH(1, ('Cost Data'!$W$1:$W$500 = $AF20) * ('Cost Data'!$X$1:$X$500 = $AG20), 0), MATCH(AS$12, 'Cost Data'!$Y$12:$AJ$12, 0))
* (INDEX('Build Scenarios'!$D$1:$O$510, MATCH(1, ('Build Scenarios'!$B$1:$B$510 = $AF20) * ('Build Scenarios'!$C$1:$C$510 = $C20), 0), MATCH(AS$12, 'Build Scenarios'!$D$5:$O$5, 0))
- INDEX('Build Scenarios'!$D$1:$O$510, MATCH(1, ('Build Scenarios'!$B$1:$B$510 = $AF20) * ('Build Scenarios'!$C$1:$C$510 = $C20), 0), MATCH(AR$12, 'Build Scenarios'!$D$5:$O$5, 0)))
+AR20,
0)</f>
        <v>1286.9628000000002</v>
      </c>
      <c r="AU20" s="11" t="str">
        <f t="shared" si="15"/>
        <v>Del Norte</v>
      </c>
      <c r="AV20" s="11" t="str" cm="1">
        <f t="array" ref="AV20">INDEX('Cost Scenario Settings'!$O$32:$W$101, MATCH(1, ('Cost Scenario Settings'!$N$32:$N$101 = $B20) * ('Cost Scenario Settings'!$B$32:$B$101 = AU20), 0), MATCH($C20, 'Cost Scenario Settings'!$O$31:$W$31, 0))</f>
        <v>Conservative</v>
      </c>
      <c r="AW20" s="4" cm="1">
        <f t="array" ref="AW20">IFERROR(
INDEX('Cost Data'!$Y$1:$AJ$500, MATCH(1, ('Cost Data'!$W$1:$W$500 = $AU20) * ('Cost Data'!$X$1:$X$500 = $AV20), 0), MATCH(AW$12, 'Cost Data'!$Y$12:$AJ$12, 0))
* (INDEX('Build Scenarios'!$D$1:$O$510, MATCH(1, ('Build Scenarios'!$B$1:$B$510 = $AU20) * ('Build Scenarios'!$C$1:$C$510 = $C20), 0), MATCH(AW$12, 'Build Scenarios'!$D$5:$O$5, 0))
- INDEX('Build Scenarios'!$D$1:$O$510, MATCH(1, ('Build Scenarios'!$B$1:$B$510 = $AU20) * ('Build Scenarios'!$C$1:$C$510 = $C20), 0), MATCH(AV$12, 'Build Scenarios'!$D$5:$O$5, 0)))
+AV20,
0)</f>
        <v>0</v>
      </c>
      <c r="AX20" s="4" cm="1">
        <f t="array" ref="AX20">IFERROR(
INDEX('Cost Data'!$Y$1:$AJ$500, MATCH(1, ('Cost Data'!$W$1:$W$500 = $AU20) * ('Cost Data'!$X$1:$X$500 = $AV20), 0), MATCH(AX$12, 'Cost Data'!$Y$12:$AJ$12, 0))
* (INDEX('Build Scenarios'!$D$1:$O$510, MATCH(1, ('Build Scenarios'!$B$1:$B$510 = $AU20) * ('Build Scenarios'!$C$1:$C$510 = $C20), 0), MATCH(AX$12, 'Build Scenarios'!$D$5:$O$5, 0))
- INDEX('Build Scenarios'!$D$1:$O$510, MATCH(1, ('Build Scenarios'!$B$1:$B$510 = $AU20) * ('Build Scenarios'!$C$1:$C$510 = $C20), 0), MATCH(AW$12, 'Build Scenarios'!$D$5:$O$5, 0)))
+AW20,
0)</f>
        <v>0</v>
      </c>
      <c r="AY20" s="4" cm="1">
        <f t="array" ref="AY20">IFERROR(
INDEX('Cost Data'!$Y$1:$AJ$500, MATCH(1, ('Cost Data'!$W$1:$W$500 = $AU20) * ('Cost Data'!$X$1:$X$500 = $AV20), 0), MATCH(AY$12, 'Cost Data'!$Y$12:$AJ$12, 0))
* (INDEX('Build Scenarios'!$D$1:$O$510, MATCH(1, ('Build Scenarios'!$B$1:$B$510 = $AU20) * ('Build Scenarios'!$C$1:$C$510 = $C20), 0), MATCH(AY$12, 'Build Scenarios'!$D$5:$O$5, 0))
- INDEX('Build Scenarios'!$D$1:$O$510, MATCH(1, ('Build Scenarios'!$B$1:$B$510 = $AU20) * ('Build Scenarios'!$C$1:$C$510 = $C20), 0), MATCH(AX$12, 'Build Scenarios'!$D$5:$O$5, 0)))
+AX20,
0)</f>
        <v>0</v>
      </c>
      <c r="AZ20" s="4" cm="1">
        <f t="array" ref="AZ20">IFERROR(
INDEX('Cost Data'!$Y$1:$AJ$500, MATCH(1, ('Cost Data'!$W$1:$W$500 = $AU20) * ('Cost Data'!$X$1:$X$500 = $AV20), 0), MATCH(AZ$12, 'Cost Data'!$Y$12:$AJ$12, 0))
* (INDEX('Build Scenarios'!$D$1:$O$510, MATCH(1, ('Build Scenarios'!$B$1:$B$510 = $AU20) * ('Build Scenarios'!$C$1:$C$510 = $C20), 0), MATCH(AZ$12, 'Build Scenarios'!$D$5:$O$5, 0))
- INDEX('Build Scenarios'!$D$1:$O$510, MATCH(1, ('Build Scenarios'!$B$1:$B$510 = $AU20) * ('Build Scenarios'!$C$1:$C$510 = $C20), 0), MATCH(AY$12, 'Build Scenarios'!$D$5:$O$5, 0)))
+AY20,
0)</f>
        <v>0</v>
      </c>
      <c r="BA20" s="4" cm="1">
        <f t="array" ref="BA20">IFERROR(
INDEX('Cost Data'!$Y$1:$AJ$500, MATCH(1, ('Cost Data'!$W$1:$W$500 = $AU20) * ('Cost Data'!$X$1:$X$500 = $AV20), 0), MATCH(BA$12, 'Cost Data'!$Y$12:$AJ$12, 0))
* (INDEX('Build Scenarios'!$D$1:$O$510, MATCH(1, ('Build Scenarios'!$B$1:$B$510 = $AU20) * ('Build Scenarios'!$C$1:$C$510 = $C20), 0), MATCH(BA$12, 'Build Scenarios'!$D$5:$O$5, 0))
- INDEX('Build Scenarios'!$D$1:$O$510, MATCH(1, ('Build Scenarios'!$B$1:$B$510 = $AU20) * ('Build Scenarios'!$C$1:$C$510 = $C20), 0), MATCH(AZ$12, 'Build Scenarios'!$D$5:$O$5, 0)))
+AZ20,
0)</f>
        <v>0</v>
      </c>
      <c r="BB20" s="4" cm="1">
        <f t="array" ref="BB20">IFERROR(
INDEX('Cost Data'!$Y$1:$AJ$500, MATCH(1, ('Cost Data'!$W$1:$W$500 = $AU20) * ('Cost Data'!$X$1:$X$500 = $AV20), 0), MATCH(BB$12, 'Cost Data'!$Y$12:$AJ$12, 0))
* (INDEX('Build Scenarios'!$D$1:$O$510, MATCH(1, ('Build Scenarios'!$B$1:$B$510 = $AU20) * ('Build Scenarios'!$C$1:$C$510 = $C20), 0), MATCH(BB$12, 'Build Scenarios'!$D$5:$O$5, 0))
- INDEX('Build Scenarios'!$D$1:$O$510, MATCH(1, ('Build Scenarios'!$B$1:$B$510 = $AU20) * ('Build Scenarios'!$C$1:$C$510 = $C20), 0), MATCH(BA$12, 'Build Scenarios'!$D$5:$O$5, 0)))
+BA20,
0)</f>
        <v>0</v>
      </c>
      <c r="BC20" s="4" cm="1">
        <f t="array" ref="BC20">IFERROR(
INDEX('Cost Data'!$Y$1:$AJ$500, MATCH(1, ('Cost Data'!$W$1:$W$500 = $AU20) * ('Cost Data'!$X$1:$X$500 = $AV20), 0), MATCH(BC$12, 'Cost Data'!$Y$12:$AJ$12, 0))
* (INDEX('Build Scenarios'!$D$1:$O$510, MATCH(1, ('Build Scenarios'!$B$1:$B$510 = $AU20) * ('Build Scenarios'!$C$1:$C$510 = $C20), 0), MATCH(BC$12, 'Build Scenarios'!$D$5:$O$5, 0))
- INDEX('Build Scenarios'!$D$1:$O$510, MATCH(1, ('Build Scenarios'!$B$1:$B$510 = $AU20) * ('Build Scenarios'!$C$1:$C$510 = $C20), 0), MATCH(BB$12, 'Build Scenarios'!$D$5:$O$5, 0)))
+BB20,
0)</f>
        <v>0</v>
      </c>
      <c r="BD20" s="4" cm="1">
        <f t="array" ref="BD20">IFERROR(
INDEX('Cost Data'!$Y$1:$AJ$500, MATCH(1, ('Cost Data'!$W$1:$W$500 = $AU20) * ('Cost Data'!$X$1:$X$500 = $AV20), 0), MATCH(BD$12, 'Cost Data'!$Y$12:$AJ$12, 0))
* (INDEX('Build Scenarios'!$D$1:$O$510, MATCH(1, ('Build Scenarios'!$B$1:$B$510 = $AU20) * ('Build Scenarios'!$C$1:$C$510 = $C20), 0), MATCH(BD$12, 'Build Scenarios'!$D$5:$O$5, 0))
- INDEX('Build Scenarios'!$D$1:$O$510, MATCH(1, ('Build Scenarios'!$B$1:$B$510 = $AU20) * ('Build Scenarios'!$C$1:$C$510 = $C20), 0), MATCH(BC$12, 'Build Scenarios'!$D$5:$O$5, 0)))
+BC20,
0)</f>
        <v>0</v>
      </c>
      <c r="BE20" s="4" cm="1">
        <f t="array" ref="BE20">IFERROR(
INDEX('Cost Data'!$Y$1:$AJ$500, MATCH(1, ('Cost Data'!$W$1:$W$500 = $AU20) * ('Cost Data'!$X$1:$X$500 = $AV20), 0), MATCH(BE$12, 'Cost Data'!$Y$12:$AJ$12, 0))
* (INDEX('Build Scenarios'!$D$1:$O$510, MATCH(1, ('Build Scenarios'!$B$1:$B$510 = $AU20) * ('Build Scenarios'!$C$1:$C$510 = $C20), 0), MATCH(BE$12, 'Build Scenarios'!$D$5:$O$5, 0))
- INDEX('Build Scenarios'!$D$1:$O$510, MATCH(1, ('Build Scenarios'!$B$1:$B$510 = $AU20) * ('Build Scenarios'!$C$1:$C$510 = $C20), 0), MATCH(BD$12, 'Build Scenarios'!$D$5:$O$5, 0)))
+BD20,
0)</f>
        <v>0</v>
      </c>
      <c r="BF20" s="4" cm="1">
        <f t="array" ref="BF20">IFERROR(
INDEX('Cost Data'!$Y$1:$AJ$500, MATCH(1, ('Cost Data'!$W$1:$W$500 = $AU20) * ('Cost Data'!$X$1:$X$500 = $AV20), 0), MATCH(BF$12, 'Cost Data'!$Y$12:$AJ$12, 0))
* (INDEX('Build Scenarios'!$D$1:$O$510, MATCH(1, ('Build Scenarios'!$B$1:$B$510 = $AU20) * ('Build Scenarios'!$C$1:$C$510 = $C20), 0), MATCH(BF$12, 'Build Scenarios'!$D$5:$O$5, 0))
- INDEX('Build Scenarios'!$D$1:$O$510, MATCH(1, ('Build Scenarios'!$B$1:$B$510 = $AU20) * ('Build Scenarios'!$C$1:$C$510 = $C20), 0), MATCH(BE$12, 'Build Scenarios'!$D$5:$O$5, 0)))
+BE20,
0)</f>
        <v>0</v>
      </c>
      <c r="BG20" s="4" cm="1">
        <f t="array" ref="BG20">IFERROR(
INDEX('Cost Data'!$Y$1:$AJ$500, MATCH(1, ('Cost Data'!$W$1:$W$500 = $AU20) * ('Cost Data'!$X$1:$X$500 = $AV20), 0), MATCH(BG$12, 'Cost Data'!$Y$12:$AJ$12, 0))
* (INDEX('Build Scenarios'!$D$1:$O$510, MATCH(1, ('Build Scenarios'!$B$1:$B$510 = $AU20) * ('Build Scenarios'!$C$1:$C$510 = $C20), 0), MATCH(BG$12, 'Build Scenarios'!$D$5:$O$5, 0))
- INDEX('Build Scenarios'!$D$1:$O$510, MATCH(1, ('Build Scenarios'!$B$1:$B$510 = $AU20) * ('Build Scenarios'!$C$1:$C$510 = $C20), 0), MATCH(BF$12, 'Build Scenarios'!$D$5:$O$5, 0)))
+BF20,
0)</f>
        <v>0</v>
      </c>
      <c r="BH20" s="4" cm="1">
        <f t="array" ref="BH20">IFERROR(
INDEX('Cost Data'!$Y$1:$AJ$500, MATCH(1, ('Cost Data'!$W$1:$W$500 = $AU20) * ('Cost Data'!$X$1:$X$500 = $AV20), 0), MATCH(BH$12, 'Cost Data'!$Y$12:$AJ$12, 0))
* (INDEX('Build Scenarios'!$D$1:$O$510, MATCH(1, ('Build Scenarios'!$B$1:$B$510 = $AU20) * ('Build Scenarios'!$C$1:$C$510 = $C20), 0), MATCH(BH$12, 'Build Scenarios'!$D$5:$O$5, 0))
- INDEX('Build Scenarios'!$D$1:$O$510, MATCH(1, ('Build Scenarios'!$B$1:$B$510 = $AU20) * ('Build Scenarios'!$C$1:$C$510 = $C20), 0), MATCH(BG$12, 'Build Scenarios'!$D$5:$O$5, 0)))
+BG20,
0)</f>
        <v>3398.16</v>
      </c>
      <c r="BJ20" s="11" t="str">
        <f t="shared" si="16"/>
        <v>Cape Mendocino</v>
      </c>
      <c r="BK20" s="11" cm="1">
        <f t="array" ref="BK20">INDEX('Cost Scenario Settings'!$O$32:$W$101, MATCH(1, ('Cost Scenario Settings'!$N$32:$N$101 = $B20) * ('Cost Scenario Settings'!$B$32:$B$101 = BJ20), 0), MATCH($C20, 'Cost Scenario Settings'!$O$31:$W$31, 0))</f>
        <v>0</v>
      </c>
      <c r="BL20" s="4" cm="1">
        <f t="array" ref="BL20">IFERROR(
INDEX('Cost Data'!$Y$1:$AJ$500, MATCH(1, ('Cost Data'!$W$1:$W$500 = $BJ20) * ('Cost Data'!$X$1:$X$500 = $BK20), 0), MATCH(BL$12, 'Cost Data'!$Y$12:$AJ$12, 0))
* (INDEX('Build Scenarios'!$D$1:$O$510, MATCH(1, ('Build Scenarios'!$B$1:$B$510 = $BJ20) * ('Build Scenarios'!$C$1:$C$510 = $C20), 0), MATCH(BL$12, 'Build Scenarios'!$D$5:$O$5, 0))
- INDEX('Build Scenarios'!$D$1:$O$510, MATCH(1, ('Build Scenarios'!$B$1:$B$510 = $BJ20) * ('Build Scenarios'!$C$1:$C$510 = $C20), 0), MATCH(BK$12, 'Build Scenarios'!$D$5:$O$5, 0)))
+BK20,
0)</f>
        <v>0</v>
      </c>
      <c r="BM20" s="4" cm="1">
        <f t="array" ref="BM20">IFERROR(
INDEX('Cost Data'!$Y$1:$AJ$500, MATCH(1, ('Cost Data'!$W$1:$W$500 = $BJ20) * ('Cost Data'!$X$1:$X$500 = $BK20), 0), MATCH(BM$12, 'Cost Data'!$Y$12:$AJ$12, 0))
* (INDEX('Build Scenarios'!$D$1:$O$510, MATCH(1, ('Build Scenarios'!$B$1:$B$510 = $BJ20) * ('Build Scenarios'!$C$1:$C$510 = $C20), 0), MATCH(BM$12, 'Build Scenarios'!$D$5:$O$5, 0))
- INDEX('Build Scenarios'!$D$1:$O$510, MATCH(1, ('Build Scenarios'!$B$1:$B$510 = $BJ20) * ('Build Scenarios'!$C$1:$C$510 = $C20), 0), MATCH(BL$12, 'Build Scenarios'!$D$5:$O$5, 0)))
+BL20,
0)</f>
        <v>0</v>
      </c>
      <c r="BN20" s="4" cm="1">
        <f t="array" ref="BN20">IFERROR(
INDEX('Cost Data'!$Y$1:$AJ$500, MATCH(1, ('Cost Data'!$W$1:$W$500 = $BJ20) * ('Cost Data'!$X$1:$X$500 = $BK20), 0), MATCH(BN$12, 'Cost Data'!$Y$12:$AJ$12, 0))
* (INDEX('Build Scenarios'!$D$1:$O$510, MATCH(1, ('Build Scenarios'!$B$1:$B$510 = $BJ20) * ('Build Scenarios'!$C$1:$C$510 = $C20), 0), MATCH(BN$12, 'Build Scenarios'!$D$5:$O$5, 0))
- INDEX('Build Scenarios'!$D$1:$O$510, MATCH(1, ('Build Scenarios'!$B$1:$B$510 = $BJ20) * ('Build Scenarios'!$C$1:$C$510 = $C20), 0), MATCH(BM$12, 'Build Scenarios'!$D$5:$O$5, 0)))
+BM20,
0)</f>
        <v>0</v>
      </c>
      <c r="BO20" s="4" cm="1">
        <f t="array" ref="BO20">IFERROR(
INDEX('Cost Data'!$Y$1:$AJ$500, MATCH(1, ('Cost Data'!$W$1:$W$500 = $BJ20) * ('Cost Data'!$X$1:$X$500 = $BK20), 0), MATCH(BO$12, 'Cost Data'!$Y$12:$AJ$12, 0))
* (INDEX('Build Scenarios'!$D$1:$O$510, MATCH(1, ('Build Scenarios'!$B$1:$B$510 = $BJ20) * ('Build Scenarios'!$C$1:$C$510 = $C20), 0), MATCH(BO$12, 'Build Scenarios'!$D$5:$O$5, 0))
- INDEX('Build Scenarios'!$D$1:$O$510, MATCH(1, ('Build Scenarios'!$B$1:$B$510 = $BJ20) * ('Build Scenarios'!$C$1:$C$510 = $C20), 0), MATCH(BN$12, 'Build Scenarios'!$D$5:$O$5, 0)))
+BN20,
0)</f>
        <v>0</v>
      </c>
      <c r="BP20" s="4" cm="1">
        <f t="array" ref="BP20">IFERROR(
INDEX('Cost Data'!$Y$1:$AJ$500, MATCH(1, ('Cost Data'!$W$1:$W$500 = $BJ20) * ('Cost Data'!$X$1:$X$500 = $BK20), 0), MATCH(BP$12, 'Cost Data'!$Y$12:$AJ$12, 0))
* (INDEX('Build Scenarios'!$D$1:$O$510, MATCH(1, ('Build Scenarios'!$B$1:$B$510 = $BJ20) * ('Build Scenarios'!$C$1:$C$510 = $C20), 0), MATCH(BP$12, 'Build Scenarios'!$D$5:$O$5, 0))
- INDEX('Build Scenarios'!$D$1:$O$510, MATCH(1, ('Build Scenarios'!$B$1:$B$510 = $BJ20) * ('Build Scenarios'!$C$1:$C$510 = $C20), 0), MATCH(BO$12, 'Build Scenarios'!$D$5:$O$5, 0)))
+BO20,
0)</f>
        <v>0</v>
      </c>
      <c r="BQ20" s="4" cm="1">
        <f t="array" ref="BQ20">IFERROR(
INDEX('Cost Data'!$Y$1:$AJ$500, MATCH(1, ('Cost Data'!$W$1:$W$500 = $BJ20) * ('Cost Data'!$X$1:$X$500 = $BK20), 0), MATCH(BQ$12, 'Cost Data'!$Y$12:$AJ$12, 0))
* (INDEX('Build Scenarios'!$D$1:$O$510, MATCH(1, ('Build Scenarios'!$B$1:$B$510 = $BJ20) * ('Build Scenarios'!$C$1:$C$510 = $C20), 0), MATCH(BQ$12, 'Build Scenarios'!$D$5:$O$5, 0))
- INDEX('Build Scenarios'!$D$1:$O$510, MATCH(1, ('Build Scenarios'!$B$1:$B$510 = $BJ20) * ('Build Scenarios'!$C$1:$C$510 = $C20), 0), MATCH(BP$12, 'Build Scenarios'!$D$5:$O$5, 0)))
+BP20,
0)</f>
        <v>0</v>
      </c>
      <c r="BR20" s="4" cm="1">
        <f t="array" ref="BR20">IFERROR(
INDEX('Cost Data'!$Y$1:$AJ$500, MATCH(1, ('Cost Data'!$W$1:$W$500 = $BJ20) * ('Cost Data'!$X$1:$X$500 = $BK20), 0), MATCH(BR$12, 'Cost Data'!$Y$12:$AJ$12, 0))
* (INDEX('Build Scenarios'!$D$1:$O$510, MATCH(1, ('Build Scenarios'!$B$1:$B$510 = $BJ20) * ('Build Scenarios'!$C$1:$C$510 = $C20), 0), MATCH(BR$12, 'Build Scenarios'!$D$5:$O$5, 0))
- INDEX('Build Scenarios'!$D$1:$O$510, MATCH(1, ('Build Scenarios'!$B$1:$B$510 = $BJ20) * ('Build Scenarios'!$C$1:$C$510 = $C20), 0), MATCH(BQ$12, 'Build Scenarios'!$D$5:$O$5, 0)))
+BQ20,
0)</f>
        <v>0</v>
      </c>
      <c r="BS20" s="4" cm="1">
        <f t="array" ref="BS20">IFERROR(
INDEX('Cost Data'!$Y$1:$AJ$500, MATCH(1, ('Cost Data'!$W$1:$W$500 = $BJ20) * ('Cost Data'!$X$1:$X$500 = $BK20), 0), MATCH(BS$12, 'Cost Data'!$Y$12:$AJ$12, 0))
* (INDEX('Build Scenarios'!$D$1:$O$510, MATCH(1, ('Build Scenarios'!$B$1:$B$510 = $BJ20) * ('Build Scenarios'!$C$1:$C$510 = $C20), 0), MATCH(BS$12, 'Build Scenarios'!$D$5:$O$5, 0))
- INDEX('Build Scenarios'!$D$1:$O$510, MATCH(1, ('Build Scenarios'!$B$1:$B$510 = $BJ20) * ('Build Scenarios'!$C$1:$C$510 = $C20), 0), MATCH(BR$12, 'Build Scenarios'!$D$5:$O$5, 0)))
+BR20,
0)</f>
        <v>0</v>
      </c>
      <c r="BT20" s="4" cm="1">
        <f t="array" ref="BT20">IFERROR(
INDEX('Cost Data'!$Y$1:$AJ$500, MATCH(1, ('Cost Data'!$W$1:$W$500 = $BJ20) * ('Cost Data'!$X$1:$X$500 = $BK20), 0), MATCH(BT$12, 'Cost Data'!$Y$12:$AJ$12, 0))
* (INDEX('Build Scenarios'!$D$1:$O$510, MATCH(1, ('Build Scenarios'!$B$1:$B$510 = $BJ20) * ('Build Scenarios'!$C$1:$C$510 = $C20), 0), MATCH(BT$12, 'Build Scenarios'!$D$5:$O$5, 0))
- INDEX('Build Scenarios'!$D$1:$O$510, MATCH(1, ('Build Scenarios'!$B$1:$B$510 = $BJ20) * ('Build Scenarios'!$C$1:$C$510 = $C20), 0), MATCH(BS$12, 'Build Scenarios'!$D$5:$O$5, 0)))
+BS20,
0)</f>
        <v>0</v>
      </c>
      <c r="BU20" s="4" cm="1">
        <f t="array" ref="BU20">IFERROR(
INDEX('Cost Data'!$Y$1:$AJ$500, MATCH(1, ('Cost Data'!$W$1:$W$500 = $BJ20) * ('Cost Data'!$X$1:$X$500 = $BK20), 0), MATCH(BU$12, 'Cost Data'!$Y$12:$AJ$12, 0))
* (INDEX('Build Scenarios'!$D$1:$O$510, MATCH(1, ('Build Scenarios'!$B$1:$B$510 = $BJ20) * ('Build Scenarios'!$C$1:$C$510 = $C20), 0), MATCH(BU$12, 'Build Scenarios'!$D$5:$O$5, 0))
- INDEX('Build Scenarios'!$D$1:$O$510, MATCH(1, ('Build Scenarios'!$B$1:$B$510 = $BJ20) * ('Build Scenarios'!$C$1:$C$510 = $C20), 0), MATCH(BT$12, 'Build Scenarios'!$D$5:$O$5, 0)))
+BT20,
0)</f>
        <v>0</v>
      </c>
      <c r="BV20" s="4" cm="1">
        <f t="array" ref="BV20">IFERROR(
INDEX('Cost Data'!$Y$1:$AJ$500, MATCH(1, ('Cost Data'!$W$1:$W$500 = $BJ20) * ('Cost Data'!$X$1:$X$500 = $BK20), 0), MATCH(BV$12, 'Cost Data'!$Y$12:$AJ$12, 0))
* (INDEX('Build Scenarios'!$D$1:$O$510, MATCH(1, ('Build Scenarios'!$B$1:$B$510 = $BJ20) * ('Build Scenarios'!$C$1:$C$510 = $C20), 0), MATCH(BV$12, 'Build Scenarios'!$D$5:$O$5, 0))
- INDEX('Build Scenarios'!$D$1:$O$510, MATCH(1, ('Build Scenarios'!$B$1:$B$510 = $BJ20) * ('Build Scenarios'!$C$1:$C$510 = $C20), 0), MATCH(BU$12, 'Build Scenarios'!$D$5:$O$5, 0)))
+BU20,
0)</f>
        <v>0</v>
      </c>
      <c r="BW20" s="4" cm="1">
        <f t="array" ref="BW20">IFERROR(
INDEX('Cost Data'!$Y$1:$AJ$500, MATCH(1, ('Cost Data'!$W$1:$W$500 = $BJ20) * ('Cost Data'!$X$1:$X$500 = $BK20), 0), MATCH(BW$12, 'Cost Data'!$Y$12:$AJ$12, 0))
* (INDEX('Build Scenarios'!$D$1:$O$510, MATCH(1, ('Build Scenarios'!$B$1:$B$510 = $BJ20) * ('Build Scenarios'!$C$1:$C$510 = $C20), 0), MATCH(BW$12, 'Build Scenarios'!$D$5:$O$5, 0))
- INDEX('Build Scenarios'!$D$1:$O$510, MATCH(1, ('Build Scenarios'!$B$1:$B$510 = $BJ20) * ('Build Scenarios'!$C$1:$C$510 = $C20), 0), MATCH(BV$12, 'Build Scenarios'!$D$5:$O$5, 0)))
+BV20,
0)</f>
        <v>0</v>
      </c>
    </row>
    <row r="21" spans="2:75" x14ac:dyDescent="0.2">
      <c r="B21" s="11" t="str">
        <f t="shared" si="17"/>
        <v>Conservative</v>
      </c>
      <c r="C21" s="8" t="s">
        <v>62</v>
      </c>
      <c r="D21" s="4">
        <f t="shared" si="0"/>
        <v>0</v>
      </c>
      <c r="E21" s="4">
        <f t="shared" si="1"/>
        <v>0</v>
      </c>
      <c r="F21" s="4">
        <f t="shared" si="2"/>
        <v>0</v>
      </c>
      <c r="G21" s="4">
        <f t="shared" si="3"/>
        <v>0</v>
      </c>
      <c r="H21" s="4">
        <f t="shared" si="4"/>
        <v>2605.2487500000002</v>
      </c>
      <c r="I21" s="4">
        <f t="shared" si="5"/>
        <v>2605.2487500000002</v>
      </c>
      <c r="J21" s="4">
        <f t="shared" si="6"/>
        <v>2605.2487500000002</v>
      </c>
      <c r="K21" s="4">
        <f t="shared" si="7"/>
        <v>2605.2487500000002</v>
      </c>
      <c r="L21" s="4">
        <f t="shared" si="8"/>
        <v>3892.2115500000004</v>
      </c>
      <c r="M21" s="4">
        <f t="shared" si="9"/>
        <v>7533.6515500000005</v>
      </c>
      <c r="N21" s="4">
        <f t="shared" si="10"/>
        <v>7533.6515500000005</v>
      </c>
      <c r="O21" s="4">
        <f t="shared" si="11"/>
        <v>11547.6888</v>
      </c>
      <c r="Q21" s="11" t="str">
        <f t="shared" si="13"/>
        <v>Morro Bay</v>
      </c>
      <c r="R21" s="11" t="str" cm="1">
        <f t="array" ref="R21">INDEX('Cost Scenario Settings'!$O$32:$W$101, MATCH(1, ('Cost Scenario Settings'!$N$32:$N$101 = $B21) * ('Cost Scenario Settings'!$B$32:$B$101 = Q21), 0), MATCH($C21, 'Cost Scenario Settings'!$O$31:$W$31, 0))</f>
        <v>Conservative</v>
      </c>
      <c r="S21" s="4" cm="1">
        <f t="array" ref="S21">IFERROR(
INDEX('Cost Data'!$Y$1:$AJ$500, MATCH(1, ('Cost Data'!$W$1:$W$500 = $Q21) * ('Cost Data'!$X$1:$X$500 = $R21), 0), MATCH(S$12, 'Cost Data'!$Y$12:$AJ$12, 0))
* (INDEX('Build Scenarios'!$D$1:$O$510, MATCH(1, ('Build Scenarios'!$B$1:$B$510 = $Q21) * ('Build Scenarios'!$C$1:$C$510 = $C21), 0), MATCH(S$12, 'Build Scenarios'!$D$5:$O$5, 0))
- INDEX('Build Scenarios'!$D$1:$O$510, MATCH(1, ('Build Scenarios'!$B$1:$B$510 = $Q21) * ('Build Scenarios'!$C$1:$C$510 = $C21), 0), MATCH(R$12, 'Build Scenarios'!$D$5:$O$5, 0)))
+R21,
0)</f>
        <v>0</v>
      </c>
      <c r="T21" s="4" cm="1">
        <f t="array" ref="T21">IFERROR(
INDEX('Cost Data'!$Y$1:$AJ$500, MATCH(1, ('Cost Data'!$W$1:$W$500 = $Q21) * ('Cost Data'!$X$1:$X$500 = $R21), 0), MATCH(T$12, 'Cost Data'!$Y$12:$AJ$12, 0))
* (INDEX('Build Scenarios'!$D$1:$O$510, MATCH(1, ('Build Scenarios'!$B$1:$B$510 = $Q21) * ('Build Scenarios'!$C$1:$C$510 = $C21), 0), MATCH(T$12, 'Build Scenarios'!$D$5:$O$5, 0))
- INDEX('Build Scenarios'!$D$1:$O$510, MATCH(1, ('Build Scenarios'!$B$1:$B$510 = $Q21) * ('Build Scenarios'!$C$1:$C$510 = $C21), 0), MATCH(S$12, 'Build Scenarios'!$D$5:$O$5, 0)))
+S21,
0)</f>
        <v>0</v>
      </c>
      <c r="U21" s="4" cm="1">
        <f t="array" ref="U21">IFERROR(
INDEX('Cost Data'!$Y$1:$AJ$500, MATCH(1, ('Cost Data'!$W$1:$W$500 = $Q21) * ('Cost Data'!$X$1:$X$500 = $R21), 0), MATCH(U$12, 'Cost Data'!$Y$12:$AJ$12, 0))
* (INDEX('Build Scenarios'!$D$1:$O$510, MATCH(1, ('Build Scenarios'!$B$1:$B$510 = $Q21) * ('Build Scenarios'!$C$1:$C$510 = $C21), 0), MATCH(U$12, 'Build Scenarios'!$D$5:$O$5, 0))
- INDEX('Build Scenarios'!$D$1:$O$510, MATCH(1, ('Build Scenarios'!$B$1:$B$510 = $Q21) * ('Build Scenarios'!$C$1:$C$510 = $C21), 0), MATCH(T$12, 'Build Scenarios'!$D$5:$O$5, 0)))
+T21,
0)</f>
        <v>0</v>
      </c>
      <c r="V21" s="4" cm="1">
        <f t="array" ref="V21">IFERROR(
INDEX('Cost Data'!$Y$1:$AJ$500, MATCH(1, ('Cost Data'!$W$1:$W$500 = $Q21) * ('Cost Data'!$X$1:$X$500 = $R21), 0), MATCH(V$12, 'Cost Data'!$Y$12:$AJ$12, 0))
* (INDEX('Build Scenarios'!$D$1:$O$510, MATCH(1, ('Build Scenarios'!$B$1:$B$510 = $Q21) * ('Build Scenarios'!$C$1:$C$510 = $C21), 0), MATCH(V$12, 'Build Scenarios'!$D$5:$O$5, 0))
- INDEX('Build Scenarios'!$D$1:$O$510, MATCH(1, ('Build Scenarios'!$B$1:$B$510 = $Q21) * ('Build Scenarios'!$C$1:$C$510 = $C21), 0), MATCH(U$12, 'Build Scenarios'!$D$5:$O$5, 0)))
+U21,
0)</f>
        <v>0</v>
      </c>
      <c r="W21" s="4" cm="1">
        <f t="array" ref="W21">IFERROR(
INDEX('Cost Data'!$Y$1:$AJ$500, MATCH(1, ('Cost Data'!$W$1:$W$500 = $Q21) * ('Cost Data'!$X$1:$X$500 = $R21), 0), MATCH(W$12, 'Cost Data'!$Y$12:$AJ$12, 0))
* (INDEX('Build Scenarios'!$D$1:$O$510, MATCH(1, ('Build Scenarios'!$B$1:$B$510 = $Q21) * ('Build Scenarios'!$C$1:$C$510 = $C21), 0), MATCH(W$12, 'Build Scenarios'!$D$5:$O$5, 0))
- INDEX('Build Scenarios'!$D$1:$O$510, MATCH(1, ('Build Scenarios'!$B$1:$B$510 = $Q21) * ('Build Scenarios'!$C$1:$C$510 = $C21), 0), MATCH(V$12, 'Build Scenarios'!$D$5:$O$5, 0)))
+V21,
0)</f>
        <v>2605.2487500000002</v>
      </c>
      <c r="X21" s="4" cm="1">
        <f t="array" ref="X21">IFERROR(
INDEX('Cost Data'!$Y$1:$AJ$500, MATCH(1, ('Cost Data'!$W$1:$W$500 = $Q21) * ('Cost Data'!$X$1:$X$500 = $R21), 0), MATCH(X$12, 'Cost Data'!$Y$12:$AJ$12, 0))
* (INDEX('Build Scenarios'!$D$1:$O$510, MATCH(1, ('Build Scenarios'!$B$1:$B$510 = $Q21) * ('Build Scenarios'!$C$1:$C$510 = $C21), 0), MATCH(X$12, 'Build Scenarios'!$D$5:$O$5, 0))
- INDEX('Build Scenarios'!$D$1:$O$510, MATCH(1, ('Build Scenarios'!$B$1:$B$510 = $Q21) * ('Build Scenarios'!$C$1:$C$510 = $C21), 0), MATCH(W$12, 'Build Scenarios'!$D$5:$O$5, 0)))
+W21,
0)</f>
        <v>2605.2487500000002</v>
      </c>
      <c r="Y21" s="4" cm="1">
        <f t="array" ref="Y21">IFERROR(
INDEX('Cost Data'!$Y$1:$AJ$500, MATCH(1, ('Cost Data'!$W$1:$W$500 = $Q21) * ('Cost Data'!$X$1:$X$500 = $R21), 0), MATCH(Y$12, 'Cost Data'!$Y$12:$AJ$12, 0))
* (INDEX('Build Scenarios'!$D$1:$O$510, MATCH(1, ('Build Scenarios'!$B$1:$B$510 = $Q21) * ('Build Scenarios'!$C$1:$C$510 = $C21), 0), MATCH(Y$12, 'Build Scenarios'!$D$5:$O$5, 0))
- INDEX('Build Scenarios'!$D$1:$O$510, MATCH(1, ('Build Scenarios'!$B$1:$B$510 = $Q21) * ('Build Scenarios'!$C$1:$C$510 = $C21), 0), MATCH(X$12, 'Build Scenarios'!$D$5:$O$5, 0)))
+X21,
0)</f>
        <v>2605.2487500000002</v>
      </c>
      <c r="Z21" s="4" cm="1">
        <f t="array" ref="Z21">IFERROR(
INDEX('Cost Data'!$Y$1:$AJ$500, MATCH(1, ('Cost Data'!$W$1:$W$500 = $Q21) * ('Cost Data'!$X$1:$X$500 = $R21), 0), MATCH(Z$12, 'Cost Data'!$Y$12:$AJ$12, 0))
* (INDEX('Build Scenarios'!$D$1:$O$510, MATCH(1, ('Build Scenarios'!$B$1:$B$510 = $Q21) * ('Build Scenarios'!$C$1:$C$510 = $C21), 0), MATCH(Z$12, 'Build Scenarios'!$D$5:$O$5, 0))
- INDEX('Build Scenarios'!$D$1:$O$510, MATCH(1, ('Build Scenarios'!$B$1:$B$510 = $Q21) * ('Build Scenarios'!$C$1:$C$510 = $C21), 0), MATCH(Y$12, 'Build Scenarios'!$D$5:$O$5, 0)))
+Y21,
0)</f>
        <v>2605.2487500000002</v>
      </c>
      <c r="AA21" s="4" cm="1">
        <f t="array" ref="AA21">IFERROR(
INDEX('Cost Data'!$Y$1:$AJ$500, MATCH(1, ('Cost Data'!$W$1:$W$500 = $Q21) * ('Cost Data'!$X$1:$X$500 = $R21), 0), MATCH(AA$12, 'Cost Data'!$Y$12:$AJ$12, 0))
* (INDEX('Build Scenarios'!$D$1:$O$510, MATCH(1, ('Build Scenarios'!$B$1:$B$510 = $Q21) * ('Build Scenarios'!$C$1:$C$510 = $C21), 0), MATCH(AA$12, 'Build Scenarios'!$D$5:$O$5, 0))
- INDEX('Build Scenarios'!$D$1:$O$510, MATCH(1, ('Build Scenarios'!$B$1:$B$510 = $Q21) * ('Build Scenarios'!$C$1:$C$510 = $C21), 0), MATCH(Z$12, 'Build Scenarios'!$D$5:$O$5, 0)))
+Z21,
0)</f>
        <v>2605.2487500000002</v>
      </c>
      <c r="AB21" s="4" cm="1">
        <f t="array" ref="AB21">IFERROR(
INDEX('Cost Data'!$Y$1:$AJ$500, MATCH(1, ('Cost Data'!$W$1:$W$500 = $Q21) * ('Cost Data'!$X$1:$X$500 = $R21), 0), MATCH(AB$12, 'Cost Data'!$Y$12:$AJ$12, 0))
* (INDEX('Build Scenarios'!$D$1:$O$510, MATCH(1, ('Build Scenarios'!$B$1:$B$510 = $Q21) * ('Build Scenarios'!$C$1:$C$510 = $C21), 0), MATCH(AB$12, 'Build Scenarios'!$D$5:$O$5, 0))
- INDEX('Build Scenarios'!$D$1:$O$510, MATCH(1, ('Build Scenarios'!$B$1:$B$510 = $Q21) * ('Build Scenarios'!$C$1:$C$510 = $C21), 0), MATCH(AA$12, 'Build Scenarios'!$D$5:$O$5, 0)))
+AA21,
0)</f>
        <v>2605.2487500000002</v>
      </c>
      <c r="AC21" s="4" cm="1">
        <f t="array" ref="AC21">IFERROR(
INDEX('Cost Data'!$Y$1:$AJ$500, MATCH(1, ('Cost Data'!$W$1:$W$500 = $Q21) * ('Cost Data'!$X$1:$X$500 = $R21), 0), MATCH(AC$12, 'Cost Data'!$Y$12:$AJ$12, 0))
* (INDEX('Build Scenarios'!$D$1:$O$510, MATCH(1, ('Build Scenarios'!$B$1:$B$510 = $Q21) * ('Build Scenarios'!$C$1:$C$510 = $C21), 0), MATCH(AC$12, 'Build Scenarios'!$D$5:$O$5, 0))
- INDEX('Build Scenarios'!$D$1:$O$510, MATCH(1, ('Build Scenarios'!$B$1:$B$510 = $Q21) * ('Build Scenarios'!$C$1:$C$510 = $C21), 0), MATCH(AB$12, 'Build Scenarios'!$D$5:$O$5, 0)))
+AB21,
0)</f>
        <v>2605.2487500000002</v>
      </c>
      <c r="AD21" s="4" cm="1">
        <f t="array" ref="AD21">IFERROR(
INDEX('Cost Data'!$Y$1:$AJ$500, MATCH(1, ('Cost Data'!$W$1:$W$500 = $Q21) * ('Cost Data'!$X$1:$X$500 = $R21), 0), MATCH(AD$12, 'Cost Data'!$Y$12:$AJ$12, 0))
* (INDEX('Build Scenarios'!$D$1:$O$510, MATCH(1, ('Build Scenarios'!$B$1:$B$510 = $Q21) * ('Build Scenarios'!$C$1:$C$510 = $C21), 0), MATCH(AD$12, 'Build Scenarios'!$D$5:$O$5, 0))
- INDEX('Build Scenarios'!$D$1:$O$510, MATCH(1, ('Build Scenarios'!$B$1:$B$510 = $Q21) * ('Build Scenarios'!$C$1:$C$510 = $C21), 0), MATCH(AC$12, 'Build Scenarios'!$D$5:$O$5, 0)))
+AC21,
0)</f>
        <v>2605.2487500000002</v>
      </c>
      <c r="AF21" s="11" t="str">
        <f t="shared" si="14"/>
        <v>Humboldt Bay</v>
      </c>
      <c r="AG21" s="11" t="str" cm="1">
        <f t="array" ref="AG21">INDEX('Cost Scenario Settings'!$O$32:$W$101, MATCH(1, ('Cost Scenario Settings'!$N$32:$N$101 = $B21) * ('Cost Scenario Settings'!$B$32:$B$101 = AF21), 0), MATCH($C21, 'Cost Scenario Settings'!$O$31:$W$31, 0))</f>
        <v>Conservative</v>
      </c>
      <c r="AH21" s="4" cm="1">
        <f t="array" ref="AH21">IFERROR(
INDEX('Cost Data'!$Y$1:$AJ$500, MATCH(1, ('Cost Data'!$W$1:$W$500 = $AF21) * ('Cost Data'!$X$1:$X$500 = $AG21), 0), MATCH(AH$12, 'Cost Data'!$Y$12:$AJ$12, 0))
* (INDEX('Build Scenarios'!$D$1:$O$510, MATCH(1, ('Build Scenarios'!$B$1:$B$510 = $AF21) * ('Build Scenarios'!$C$1:$C$510 = $C21), 0), MATCH(AH$12, 'Build Scenarios'!$D$5:$O$5, 0))
- INDEX('Build Scenarios'!$D$1:$O$510, MATCH(1, ('Build Scenarios'!$B$1:$B$510 = $AF21) * ('Build Scenarios'!$C$1:$C$510 = $C21), 0), MATCH(AG$12, 'Build Scenarios'!$D$5:$O$5, 0)))
+AG21,
0)</f>
        <v>0</v>
      </c>
      <c r="AI21" s="4" cm="1">
        <f t="array" ref="AI21">IFERROR(
INDEX('Cost Data'!$Y$1:$AJ$500, MATCH(1, ('Cost Data'!$W$1:$W$500 = $AF21) * ('Cost Data'!$X$1:$X$500 = $AG21), 0), MATCH(AI$12, 'Cost Data'!$Y$12:$AJ$12, 0))
* (INDEX('Build Scenarios'!$D$1:$O$510, MATCH(1, ('Build Scenarios'!$B$1:$B$510 = $AF21) * ('Build Scenarios'!$C$1:$C$510 = $C21), 0), MATCH(AI$12, 'Build Scenarios'!$D$5:$O$5, 0))
- INDEX('Build Scenarios'!$D$1:$O$510, MATCH(1, ('Build Scenarios'!$B$1:$B$510 = $AF21) * ('Build Scenarios'!$C$1:$C$510 = $C21), 0), MATCH(AH$12, 'Build Scenarios'!$D$5:$O$5, 0)))
+AH21,
0)</f>
        <v>0</v>
      </c>
      <c r="AJ21" s="4" cm="1">
        <f t="array" ref="AJ21">IFERROR(
INDEX('Cost Data'!$Y$1:$AJ$500, MATCH(1, ('Cost Data'!$W$1:$W$500 = $AF21) * ('Cost Data'!$X$1:$X$500 = $AG21), 0), MATCH(AJ$12, 'Cost Data'!$Y$12:$AJ$12, 0))
* (INDEX('Build Scenarios'!$D$1:$O$510, MATCH(1, ('Build Scenarios'!$B$1:$B$510 = $AF21) * ('Build Scenarios'!$C$1:$C$510 = $C21), 0), MATCH(AJ$12, 'Build Scenarios'!$D$5:$O$5, 0))
- INDEX('Build Scenarios'!$D$1:$O$510, MATCH(1, ('Build Scenarios'!$B$1:$B$510 = $AF21) * ('Build Scenarios'!$C$1:$C$510 = $C21), 0), MATCH(AI$12, 'Build Scenarios'!$D$5:$O$5, 0)))
+AI21,
0)</f>
        <v>0</v>
      </c>
      <c r="AK21" s="4" cm="1">
        <f t="array" ref="AK21">IFERROR(
INDEX('Cost Data'!$Y$1:$AJ$500, MATCH(1, ('Cost Data'!$W$1:$W$500 = $AF21) * ('Cost Data'!$X$1:$X$500 = $AG21), 0), MATCH(AK$12, 'Cost Data'!$Y$12:$AJ$12, 0))
* (INDEX('Build Scenarios'!$D$1:$O$510, MATCH(1, ('Build Scenarios'!$B$1:$B$510 = $AF21) * ('Build Scenarios'!$C$1:$C$510 = $C21), 0), MATCH(AK$12, 'Build Scenarios'!$D$5:$O$5, 0))
- INDEX('Build Scenarios'!$D$1:$O$510, MATCH(1, ('Build Scenarios'!$B$1:$B$510 = $AF21) * ('Build Scenarios'!$C$1:$C$510 = $C21), 0), MATCH(AJ$12, 'Build Scenarios'!$D$5:$O$5, 0)))
+AJ21,
0)</f>
        <v>0</v>
      </c>
      <c r="AL21" s="4" cm="1">
        <f t="array" ref="AL21">IFERROR(
INDEX('Cost Data'!$Y$1:$AJ$500, MATCH(1, ('Cost Data'!$W$1:$W$500 = $AF21) * ('Cost Data'!$X$1:$X$500 = $AG21), 0), MATCH(AL$12, 'Cost Data'!$Y$12:$AJ$12, 0))
* (INDEX('Build Scenarios'!$D$1:$O$510, MATCH(1, ('Build Scenarios'!$B$1:$B$510 = $AF21) * ('Build Scenarios'!$C$1:$C$510 = $C21), 0), MATCH(AL$12, 'Build Scenarios'!$D$5:$O$5, 0))
- INDEX('Build Scenarios'!$D$1:$O$510, MATCH(1, ('Build Scenarios'!$B$1:$B$510 = $AF21) * ('Build Scenarios'!$C$1:$C$510 = $C21), 0), MATCH(AK$12, 'Build Scenarios'!$D$5:$O$5, 0)))
+AK21,
0)</f>
        <v>0</v>
      </c>
      <c r="AM21" s="4" cm="1">
        <f t="array" ref="AM21">IFERROR(
INDEX('Cost Data'!$Y$1:$AJ$500, MATCH(1, ('Cost Data'!$W$1:$W$500 = $AF21) * ('Cost Data'!$X$1:$X$500 = $AG21), 0), MATCH(AM$12, 'Cost Data'!$Y$12:$AJ$12, 0))
* (INDEX('Build Scenarios'!$D$1:$O$510, MATCH(1, ('Build Scenarios'!$B$1:$B$510 = $AF21) * ('Build Scenarios'!$C$1:$C$510 = $C21), 0), MATCH(AM$12, 'Build Scenarios'!$D$5:$O$5, 0))
- INDEX('Build Scenarios'!$D$1:$O$510, MATCH(1, ('Build Scenarios'!$B$1:$B$510 = $AF21) * ('Build Scenarios'!$C$1:$C$510 = $C21), 0), MATCH(AL$12, 'Build Scenarios'!$D$5:$O$5, 0)))
+AL21,
0)</f>
        <v>0</v>
      </c>
      <c r="AN21" s="4" cm="1">
        <f t="array" ref="AN21">IFERROR(
INDEX('Cost Data'!$Y$1:$AJ$500, MATCH(1, ('Cost Data'!$W$1:$W$500 = $AF21) * ('Cost Data'!$X$1:$X$500 = $AG21), 0), MATCH(AN$12, 'Cost Data'!$Y$12:$AJ$12, 0))
* (INDEX('Build Scenarios'!$D$1:$O$510, MATCH(1, ('Build Scenarios'!$B$1:$B$510 = $AF21) * ('Build Scenarios'!$C$1:$C$510 = $C21), 0), MATCH(AN$12, 'Build Scenarios'!$D$5:$O$5, 0))
- INDEX('Build Scenarios'!$D$1:$O$510, MATCH(1, ('Build Scenarios'!$B$1:$B$510 = $AF21) * ('Build Scenarios'!$C$1:$C$510 = $C21), 0), MATCH(AM$12, 'Build Scenarios'!$D$5:$O$5, 0)))
+AM21,
0)</f>
        <v>0</v>
      </c>
      <c r="AO21" s="4" cm="1">
        <f t="array" ref="AO21">IFERROR(
INDEX('Cost Data'!$Y$1:$AJ$500, MATCH(1, ('Cost Data'!$W$1:$W$500 = $AF21) * ('Cost Data'!$X$1:$X$500 = $AG21), 0), MATCH(AO$12, 'Cost Data'!$Y$12:$AJ$12, 0))
* (INDEX('Build Scenarios'!$D$1:$O$510, MATCH(1, ('Build Scenarios'!$B$1:$B$510 = $AF21) * ('Build Scenarios'!$C$1:$C$510 = $C21), 0), MATCH(AO$12, 'Build Scenarios'!$D$5:$O$5, 0))
- INDEX('Build Scenarios'!$D$1:$O$510, MATCH(1, ('Build Scenarios'!$B$1:$B$510 = $AF21) * ('Build Scenarios'!$C$1:$C$510 = $C21), 0), MATCH(AN$12, 'Build Scenarios'!$D$5:$O$5, 0)))
+AN21,
0)</f>
        <v>0</v>
      </c>
      <c r="AP21" s="4" cm="1">
        <f t="array" ref="AP21">IFERROR(
INDEX('Cost Data'!$Y$1:$AJ$500, MATCH(1, ('Cost Data'!$W$1:$W$500 = $AF21) * ('Cost Data'!$X$1:$X$500 = $AG21), 0), MATCH(AP$12, 'Cost Data'!$Y$12:$AJ$12, 0))
* (INDEX('Build Scenarios'!$D$1:$O$510, MATCH(1, ('Build Scenarios'!$B$1:$B$510 = $AF21) * ('Build Scenarios'!$C$1:$C$510 = $C21), 0), MATCH(AP$12, 'Build Scenarios'!$D$5:$O$5, 0))
- INDEX('Build Scenarios'!$D$1:$O$510, MATCH(1, ('Build Scenarios'!$B$1:$B$510 = $AF21) * ('Build Scenarios'!$C$1:$C$510 = $C21), 0), MATCH(AO$12, 'Build Scenarios'!$D$5:$O$5, 0)))
+AO21,
0)</f>
        <v>1286.9628000000002</v>
      </c>
      <c r="AQ21" s="4" cm="1">
        <f t="array" ref="AQ21">IFERROR(
INDEX('Cost Data'!$Y$1:$AJ$500, MATCH(1, ('Cost Data'!$W$1:$W$500 = $AF21) * ('Cost Data'!$X$1:$X$500 = $AG21), 0), MATCH(AQ$12, 'Cost Data'!$Y$12:$AJ$12, 0))
* (INDEX('Build Scenarios'!$D$1:$O$510, MATCH(1, ('Build Scenarios'!$B$1:$B$510 = $AF21) * ('Build Scenarios'!$C$1:$C$510 = $C21), 0), MATCH(AQ$12, 'Build Scenarios'!$D$5:$O$5, 0))
- INDEX('Build Scenarios'!$D$1:$O$510, MATCH(1, ('Build Scenarios'!$B$1:$B$510 = $AF21) * ('Build Scenarios'!$C$1:$C$510 = $C21), 0), MATCH(AP$12, 'Build Scenarios'!$D$5:$O$5, 0)))
+AP21,
0)</f>
        <v>1286.9628000000002</v>
      </c>
      <c r="AR21" s="4" cm="1">
        <f t="array" ref="AR21">IFERROR(
INDEX('Cost Data'!$Y$1:$AJ$500, MATCH(1, ('Cost Data'!$W$1:$W$500 = $AF21) * ('Cost Data'!$X$1:$X$500 = $AG21), 0), MATCH(AR$12, 'Cost Data'!$Y$12:$AJ$12, 0))
* (INDEX('Build Scenarios'!$D$1:$O$510, MATCH(1, ('Build Scenarios'!$B$1:$B$510 = $AF21) * ('Build Scenarios'!$C$1:$C$510 = $C21), 0), MATCH(AR$12, 'Build Scenarios'!$D$5:$O$5, 0))
- INDEX('Build Scenarios'!$D$1:$O$510, MATCH(1, ('Build Scenarios'!$B$1:$B$510 = $AF21) * ('Build Scenarios'!$C$1:$C$510 = $C21), 0), MATCH(AQ$12, 'Build Scenarios'!$D$5:$O$5, 0)))
+AQ21,
0)</f>
        <v>1286.9628000000002</v>
      </c>
      <c r="AS21" s="4" cm="1">
        <f t="array" ref="AS21">IFERROR(
INDEX('Cost Data'!$Y$1:$AJ$500, MATCH(1, ('Cost Data'!$W$1:$W$500 = $AF21) * ('Cost Data'!$X$1:$X$500 = $AG21), 0), MATCH(AS$12, 'Cost Data'!$Y$12:$AJ$12, 0))
* (INDEX('Build Scenarios'!$D$1:$O$510, MATCH(1, ('Build Scenarios'!$B$1:$B$510 = $AF21) * ('Build Scenarios'!$C$1:$C$510 = $C21), 0), MATCH(AS$12, 'Build Scenarios'!$D$5:$O$5, 0))
- INDEX('Build Scenarios'!$D$1:$O$510, MATCH(1, ('Build Scenarios'!$B$1:$B$510 = $AF21) * ('Build Scenarios'!$C$1:$C$510 = $C21), 0), MATCH(AR$12, 'Build Scenarios'!$D$5:$O$5, 0)))
+AR21,
0)</f>
        <v>1286.9628000000002</v>
      </c>
      <c r="AU21" s="11" t="str">
        <f t="shared" si="15"/>
        <v>Del Norte</v>
      </c>
      <c r="AV21" s="11" t="str" cm="1">
        <f t="array" ref="AV21">INDEX('Cost Scenario Settings'!$O$32:$W$101, MATCH(1, ('Cost Scenario Settings'!$N$32:$N$101 = $B21) * ('Cost Scenario Settings'!$B$32:$B$101 = AU21), 0), MATCH($C21, 'Cost Scenario Settings'!$O$31:$W$31, 0))</f>
        <v>Conservative</v>
      </c>
      <c r="AW21" s="4" cm="1">
        <f t="array" ref="AW21">IFERROR(
INDEX('Cost Data'!$Y$1:$AJ$500, MATCH(1, ('Cost Data'!$W$1:$W$500 = $AU21) * ('Cost Data'!$X$1:$X$500 = $AV21), 0), MATCH(AW$12, 'Cost Data'!$Y$12:$AJ$12, 0))
* (INDEX('Build Scenarios'!$D$1:$O$510, MATCH(1, ('Build Scenarios'!$B$1:$B$510 = $AU21) * ('Build Scenarios'!$C$1:$C$510 = $C21), 0), MATCH(AW$12, 'Build Scenarios'!$D$5:$O$5, 0))
- INDEX('Build Scenarios'!$D$1:$O$510, MATCH(1, ('Build Scenarios'!$B$1:$B$510 = $AU21) * ('Build Scenarios'!$C$1:$C$510 = $C21), 0), MATCH(AV$12, 'Build Scenarios'!$D$5:$O$5, 0)))
+AV21,
0)</f>
        <v>0</v>
      </c>
      <c r="AX21" s="4" cm="1">
        <f t="array" ref="AX21">IFERROR(
INDEX('Cost Data'!$Y$1:$AJ$500, MATCH(1, ('Cost Data'!$W$1:$W$500 = $AU21) * ('Cost Data'!$X$1:$X$500 = $AV21), 0), MATCH(AX$12, 'Cost Data'!$Y$12:$AJ$12, 0))
* (INDEX('Build Scenarios'!$D$1:$O$510, MATCH(1, ('Build Scenarios'!$B$1:$B$510 = $AU21) * ('Build Scenarios'!$C$1:$C$510 = $C21), 0), MATCH(AX$12, 'Build Scenarios'!$D$5:$O$5, 0))
- INDEX('Build Scenarios'!$D$1:$O$510, MATCH(1, ('Build Scenarios'!$B$1:$B$510 = $AU21) * ('Build Scenarios'!$C$1:$C$510 = $C21), 0), MATCH(AW$12, 'Build Scenarios'!$D$5:$O$5, 0)))
+AW21,
0)</f>
        <v>0</v>
      </c>
      <c r="AY21" s="4" cm="1">
        <f t="array" ref="AY21">IFERROR(
INDEX('Cost Data'!$Y$1:$AJ$500, MATCH(1, ('Cost Data'!$W$1:$W$500 = $AU21) * ('Cost Data'!$X$1:$X$500 = $AV21), 0), MATCH(AY$12, 'Cost Data'!$Y$12:$AJ$12, 0))
* (INDEX('Build Scenarios'!$D$1:$O$510, MATCH(1, ('Build Scenarios'!$B$1:$B$510 = $AU21) * ('Build Scenarios'!$C$1:$C$510 = $C21), 0), MATCH(AY$12, 'Build Scenarios'!$D$5:$O$5, 0))
- INDEX('Build Scenarios'!$D$1:$O$510, MATCH(1, ('Build Scenarios'!$B$1:$B$510 = $AU21) * ('Build Scenarios'!$C$1:$C$510 = $C21), 0), MATCH(AX$12, 'Build Scenarios'!$D$5:$O$5, 0)))
+AX21,
0)</f>
        <v>0</v>
      </c>
      <c r="AZ21" s="4" cm="1">
        <f t="array" ref="AZ21">IFERROR(
INDEX('Cost Data'!$Y$1:$AJ$500, MATCH(1, ('Cost Data'!$W$1:$W$500 = $AU21) * ('Cost Data'!$X$1:$X$500 = $AV21), 0), MATCH(AZ$12, 'Cost Data'!$Y$12:$AJ$12, 0))
* (INDEX('Build Scenarios'!$D$1:$O$510, MATCH(1, ('Build Scenarios'!$B$1:$B$510 = $AU21) * ('Build Scenarios'!$C$1:$C$510 = $C21), 0), MATCH(AZ$12, 'Build Scenarios'!$D$5:$O$5, 0))
- INDEX('Build Scenarios'!$D$1:$O$510, MATCH(1, ('Build Scenarios'!$B$1:$B$510 = $AU21) * ('Build Scenarios'!$C$1:$C$510 = $C21), 0), MATCH(AY$12, 'Build Scenarios'!$D$5:$O$5, 0)))
+AY21,
0)</f>
        <v>0</v>
      </c>
      <c r="BA21" s="4" cm="1">
        <f t="array" ref="BA21">IFERROR(
INDEX('Cost Data'!$Y$1:$AJ$500, MATCH(1, ('Cost Data'!$W$1:$W$500 = $AU21) * ('Cost Data'!$X$1:$X$500 = $AV21), 0), MATCH(BA$12, 'Cost Data'!$Y$12:$AJ$12, 0))
* (INDEX('Build Scenarios'!$D$1:$O$510, MATCH(1, ('Build Scenarios'!$B$1:$B$510 = $AU21) * ('Build Scenarios'!$C$1:$C$510 = $C21), 0), MATCH(BA$12, 'Build Scenarios'!$D$5:$O$5, 0))
- INDEX('Build Scenarios'!$D$1:$O$510, MATCH(1, ('Build Scenarios'!$B$1:$B$510 = $AU21) * ('Build Scenarios'!$C$1:$C$510 = $C21), 0), MATCH(AZ$12, 'Build Scenarios'!$D$5:$O$5, 0)))
+AZ21,
0)</f>
        <v>0</v>
      </c>
      <c r="BB21" s="4" cm="1">
        <f t="array" ref="BB21">IFERROR(
INDEX('Cost Data'!$Y$1:$AJ$500, MATCH(1, ('Cost Data'!$W$1:$W$500 = $AU21) * ('Cost Data'!$X$1:$X$500 = $AV21), 0), MATCH(BB$12, 'Cost Data'!$Y$12:$AJ$12, 0))
* (INDEX('Build Scenarios'!$D$1:$O$510, MATCH(1, ('Build Scenarios'!$B$1:$B$510 = $AU21) * ('Build Scenarios'!$C$1:$C$510 = $C21), 0), MATCH(BB$12, 'Build Scenarios'!$D$5:$O$5, 0))
- INDEX('Build Scenarios'!$D$1:$O$510, MATCH(1, ('Build Scenarios'!$B$1:$B$510 = $AU21) * ('Build Scenarios'!$C$1:$C$510 = $C21), 0), MATCH(BA$12, 'Build Scenarios'!$D$5:$O$5, 0)))
+BA21,
0)</f>
        <v>0</v>
      </c>
      <c r="BC21" s="4" cm="1">
        <f t="array" ref="BC21">IFERROR(
INDEX('Cost Data'!$Y$1:$AJ$500, MATCH(1, ('Cost Data'!$W$1:$W$500 = $AU21) * ('Cost Data'!$X$1:$X$500 = $AV21), 0), MATCH(BC$12, 'Cost Data'!$Y$12:$AJ$12, 0))
* (INDEX('Build Scenarios'!$D$1:$O$510, MATCH(1, ('Build Scenarios'!$B$1:$B$510 = $AU21) * ('Build Scenarios'!$C$1:$C$510 = $C21), 0), MATCH(BC$12, 'Build Scenarios'!$D$5:$O$5, 0))
- INDEX('Build Scenarios'!$D$1:$O$510, MATCH(1, ('Build Scenarios'!$B$1:$B$510 = $AU21) * ('Build Scenarios'!$C$1:$C$510 = $C21), 0), MATCH(BB$12, 'Build Scenarios'!$D$5:$O$5, 0)))
+BB21,
0)</f>
        <v>0</v>
      </c>
      <c r="BD21" s="4" cm="1">
        <f t="array" ref="BD21">IFERROR(
INDEX('Cost Data'!$Y$1:$AJ$500, MATCH(1, ('Cost Data'!$W$1:$W$500 = $AU21) * ('Cost Data'!$X$1:$X$500 = $AV21), 0), MATCH(BD$12, 'Cost Data'!$Y$12:$AJ$12, 0))
* (INDEX('Build Scenarios'!$D$1:$O$510, MATCH(1, ('Build Scenarios'!$B$1:$B$510 = $AU21) * ('Build Scenarios'!$C$1:$C$510 = $C21), 0), MATCH(BD$12, 'Build Scenarios'!$D$5:$O$5, 0))
- INDEX('Build Scenarios'!$D$1:$O$510, MATCH(1, ('Build Scenarios'!$B$1:$B$510 = $AU21) * ('Build Scenarios'!$C$1:$C$510 = $C21), 0), MATCH(BC$12, 'Build Scenarios'!$D$5:$O$5, 0)))
+BC21,
0)</f>
        <v>0</v>
      </c>
      <c r="BE21" s="4" cm="1">
        <f t="array" ref="BE21">IFERROR(
INDEX('Cost Data'!$Y$1:$AJ$500, MATCH(1, ('Cost Data'!$W$1:$W$500 = $AU21) * ('Cost Data'!$X$1:$X$500 = $AV21), 0), MATCH(BE$12, 'Cost Data'!$Y$12:$AJ$12, 0))
* (INDEX('Build Scenarios'!$D$1:$O$510, MATCH(1, ('Build Scenarios'!$B$1:$B$510 = $AU21) * ('Build Scenarios'!$C$1:$C$510 = $C21), 0), MATCH(BE$12, 'Build Scenarios'!$D$5:$O$5, 0))
- INDEX('Build Scenarios'!$D$1:$O$510, MATCH(1, ('Build Scenarios'!$B$1:$B$510 = $AU21) * ('Build Scenarios'!$C$1:$C$510 = $C21), 0), MATCH(BD$12, 'Build Scenarios'!$D$5:$O$5, 0)))
+BD21,
0)</f>
        <v>0</v>
      </c>
      <c r="BF21" s="4" cm="1">
        <f t="array" ref="BF21">IFERROR(
INDEX('Cost Data'!$Y$1:$AJ$500, MATCH(1, ('Cost Data'!$W$1:$W$500 = $AU21) * ('Cost Data'!$X$1:$X$500 = $AV21), 0), MATCH(BF$12, 'Cost Data'!$Y$12:$AJ$12, 0))
* (INDEX('Build Scenarios'!$D$1:$O$510, MATCH(1, ('Build Scenarios'!$B$1:$B$510 = $AU21) * ('Build Scenarios'!$C$1:$C$510 = $C21), 0), MATCH(BF$12, 'Build Scenarios'!$D$5:$O$5, 0))
- INDEX('Build Scenarios'!$D$1:$O$510, MATCH(1, ('Build Scenarios'!$B$1:$B$510 = $AU21) * ('Build Scenarios'!$C$1:$C$510 = $C21), 0), MATCH(BE$12, 'Build Scenarios'!$D$5:$O$5, 0)))
+BE21,
0)</f>
        <v>3641.4399999999996</v>
      </c>
      <c r="BG21" s="4" cm="1">
        <f t="array" ref="BG21">IFERROR(
INDEX('Cost Data'!$Y$1:$AJ$500, MATCH(1, ('Cost Data'!$W$1:$W$500 = $AU21) * ('Cost Data'!$X$1:$X$500 = $AV21), 0), MATCH(BG$12, 'Cost Data'!$Y$12:$AJ$12, 0))
* (INDEX('Build Scenarios'!$D$1:$O$510, MATCH(1, ('Build Scenarios'!$B$1:$B$510 = $AU21) * ('Build Scenarios'!$C$1:$C$510 = $C21), 0), MATCH(BG$12, 'Build Scenarios'!$D$5:$O$5, 0))
- INDEX('Build Scenarios'!$D$1:$O$510, MATCH(1, ('Build Scenarios'!$B$1:$B$510 = $AU21) * ('Build Scenarios'!$C$1:$C$510 = $C21), 0), MATCH(BF$12, 'Build Scenarios'!$D$5:$O$5, 0)))
+BF21,
0)</f>
        <v>3641.4399999999996</v>
      </c>
      <c r="BH21" s="4" cm="1">
        <f t="array" ref="BH21">IFERROR(
INDEX('Cost Data'!$Y$1:$AJ$500, MATCH(1, ('Cost Data'!$W$1:$W$500 = $AU21) * ('Cost Data'!$X$1:$X$500 = $AV21), 0), MATCH(BH$12, 'Cost Data'!$Y$12:$AJ$12, 0))
* (INDEX('Build Scenarios'!$D$1:$O$510, MATCH(1, ('Build Scenarios'!$B$1:$B$510 = $AU21) * ('Build Scenarios'!$C$1:$C$510 = $C21), 0), MATCH(BH$12, 'Build Scenarios'!$D$5:$O$5, 0))
- INDEX('Build Scenarios'!$D$1:$O$510, MATCH(1, ('Build Scenarios'!$B$1:$B$510 = $AU21) * ('Build Scenarios'!$C$1:$C$510 = $C21), 0), MATCH(BG$12, 'Build Scenarios'!$D$5:$O$5, 0)))
+BG21,
0)</f>
        <v>4490.9799999999996</v>
      </c>
      <c r="BJ21" s="11" t="str">
        <f t="shared" si="16"/>
        <v>Cape Mendocino</v>
      </c>
      <c r="BK21" s="11" t="str" cm="1">
        <f t="array" ref="BK21">INDEX('Cost Scenario Settings'!$O$32:$W$101, MATCH(1, ('Cost Scenario Settings'!$N$32:$N$101 = $B21) * ('Cost Scenario Settings'!$B$32:$B$101 = BJ21), 0), MATCH($C21, 'Cost Scenario Settings'!$O$31:$W$31, 0))</f>
        <v>Conservative</v>
      </c>
      <c r="BL21" s="4" cm="1">
        <f t="array" ref="BL21">IFERROR(
INDEX('Cost Data'!$Y$1:$AJ$500, MATCH(1, ('Cost Data'!$W$1:$W$500 = $BJ21) * ('Cost Data'!$X$1:$X$500 = $BK21), 0), MATCH(BL$12, 'Cost Data'!$Y$12:$AJ$12, 0))
* (INDEX('Build Scenarios'!$D$1:$O$510, MATCH(1, ('Build Scenarios'!$B$1:$B$510 = $BJ21) * ('Build Scenarios'!$C$1:$C$510 = $C21), 0), MATCH(BL$12, 'Build Scenarios'!$D$5:$O$5, 0))
- INDEX('Build Scenarios'!$D$1:$O$510, MATCH(1, ('Build Scenarios'!$B$1:$B$510 = $BJ21) * ('Build Scenarios'!$C$1:$C$510 = $C21), 0), MATCH(BK$12, 'Build Scenarios'!$D$5:$O$5, 0)))
+BK21,
0)</f>
        <v>0</v>
      </c>
      <c r="BM21" s="4" cm="1">
        <f t="array" ref="BM21">IFERROR(
INDEX('Cost Data'!$Y$1:$AJ$500, MATCH(1, ('Cost Data'!$W$1:$W$500 = $BJ21) * ('Cost Data'!$X$1:$X$500 = $BK21), 0), MATCH(BM$12, 'Cost Data'!$Y$12:$AJ$12, 0))
* (INDEX('Build Scenarios'!$D$1:$O$510, MATCH(1, ('Build Scenarios'!$B$1:$B$510 = $BJ21) * ('Build Scenarios'!$C$1:$C$510 = $C21), 0), MATCH(BM$12, 'Build Scenarios'!$D$5:$O$5, 0))
- INDEX('Build Scenarios'!$D$1:$O$510, MATCH(1, ('Build Scenarios'!$B$1:$B$510 = $BJ21) * ('Build Scenarios'!$C$1:$C$510 = $C21), 0), MATCH(BL$12, 'Build Scenarios'!$D$5:$O$5, 0)))
+BL21,
0)</f>
        <v>0</v>
      </c>
      <c r="BN21" s="4" cm="1">
        <f t="array" ref="BN21">IFERROR(
INDEX('Cost Data'!$Y$1:$AJ$500, MATCH(1, ('Cost Data'!$W$1:$W$500 = $BJ21) * ('Cost Data'!$X$1:$X$500 = $BK21), 0), MATCH(BN$12, 'Cost Data'!$Y$12:$AJ$12, 0))
* (INDEX('Build Scenarios'!$D$1:$O$510, MATCH(1, ('Build Scenarios'!$B$1:$B$510 = $BJ21) * ('Build Scenarios'!$C$1:$C$510 = $C21), 0), MATCH(BN$12, 'Build Scenarios'!$D$5:$O$5, 0))
- INDEX('Build Scenarios'!$D$1:$O$510, MATCH(1, ('Build Scenarios'!$B$1:$B$510 = $BJ21) * ('Build Scenarios'!$C$1:$C$510 = $C21), 0), MATCH(BM$12, 'Build Scenarios'!$D$5:$O$5, 0)))
+BM21,
0)</f>
        <v>0</v>
      </c>
      <c r="BO21" s="4" cm="1">
        <f t="array" ref="BO21">IFERROR(
INDEX('Cost Data'!$Y$1:$AJ$500, MATCH(1, ('Cost Data'!$W$1:$W$500 = $BJ21) * ('Cost Data'!$X$1:$X$500 = $BK21), 0), MATCH(BO$12, 'Cost Data'!$Y$12:$AJ$12, 0))
* (INDEX('Build Scenarios'!$D$1:$O$510, MATCH(1, ('Build Scenarios'!$B$1:$B$510 = $BJ21) * ('Build Scenarios'!$C$1:$C$510 = $C21), 0), MATCH(BO$12, 'Build Scenarios'!$D$5:$O$5, 0))
- INDEX('Build Scenarios'!$D$1:$O$510, MATCH(1, ('Build Scenarios'!$B$1:$B$510 = $BJ21) * ('Build Scenarios'!$C$1:$C$510 = $C21), 0), MATCH(BN$12, 'Build Scenarios'!$D$5:$O$5, 0)))
+BN21,
0)</f>
        <v>0</v>
      </c>
      <c r="BP21" s="4" cm="1">
        <f t="array" ref="BP21">IFERROR(
INDEX('Cost Data'!$Y$1:$AJ$500, MATCH(1, ('Cost Data'!$W$1:$W$500 = $BJ21) * ('Cost Data'!$X$1:$X$500 = $BK21), 0), MATCH(BP$12, 'Cost Data'!$Y$12:$AJ$12, 0))
* (INDEX('Build Scenarios'!$D$1:$O$510, MATCH(1, ('Build Scenarios'!$B$1:$B$510 = $BJ21) * ('Build Scenarios'!$C$1:$C$510 = $C21), 0), MATCH(BP$12, 'Build Scenarios'!$D$5:$O$5, 0))
- INDEX('Build Scenarios'!$D$1:$O$510, MATCH(1, ('Build Scenarios'!$B$1:$B$510 = $BJ21) * ('Build Scenarios'!$C$1:$C$510 = $C21), 0), MATCH(BO$12, 'Build Scenarios'!$D$5:$O$5, 0)))
+BO21,
0)</f>
        <v>0</v>
      </c>
      <c r="BQ21" s="4" cm="1">
        <f t="array" ref="BQ21">IFERROR(
INDEX('Cost Data'!$Y$1:$AJ$500, MATCH(1, ('Cost Data'!$W$1:$W$500 = $BJ21) * ('Cost Data'!$X$1:$X$500 = $BK21), 0), MATCH(BQ$12, 'Cost Data'!$Y$12:$AJ$12, 0))
* (INDEX('Build Scenarios'!$D$1:$O$510, MATCH(1, ('Build Scenarios'!$B$1:$B$510 = $BJ21) * ('Build Scenarios'!$C$1:$C$510 = $C21), 0), MATCH(BQ$12, 'Build Scenarios'!$D$5:$O$5, 0))
- INDEX('Build Scenarios'!$D$1:$O$510, MATCH(1, ('Build Scenarios'!$B$1:$B$510 = $BJ21) * ('Build Scenarios'!$C$1:$C$510 = $C21), 0), MATCH(BP$12, 'Build Scenarios'!$D$5:$O$5, 0)))
+BP21,
0)</f>
        <v>0</v>
      </c>
      <c r="BR21" s="4" cm="1">
        <f t="array" ref="BR21">IFERROR(
INDEX('Cost Data'!$Y$1:$AJ$500, MATCH(1, ('Cost Data'!$W$1:$W$500 = $BJ21) * ('Cost Data'!$X$1:$X$500 = $BK21), 0), MATCH(BR$12, 'Cost Data'!$Y$12:$AJ$12, 0))
* (INDEX('Build Scenarios'!$D$1:$O$510, MATCH(1, ('Build Scenarios'!$B$1:$B$510 = $BJ21) * ('Build Scenarios'!$C$1:$C$510 = $C21), 0), MATCH(BR$12, 'Build Scenarios'!$D$5:$O$5, 0))
- INDEX('Build Scenarios'!$D$1:$O$510, MATCH(1, ('Build Scenarios'!$B$1:$B$510 = $BJ21) * ('Build Scenarios'!$C$1:$C$510 = $C21), 0), MATCH(BQ$12, 'Build Scenarios'!$D$5:$O$5, 0)))
+BQ21,
0)</f>
        <v>0</v>
      </c>
      <c r="BS21" s="4" cm="1">
        <f t="array" ref="BS21">IFERROR(
INDEX('Cost Data'!$Y$1:$AJ$500, MATCH(1, ('Cost Data'!$W$1:$W$500 = $BJ21) * ('Cost Data'!$X$1:$X$500 = $BK21), 0), MATCH(BS$12, 'Cost Data'!$Y$12:$AJ$12, 0))
* (INDEX('Build Scenarios'!$D$1:$O$510, MATCH(1, ('Build Scenarios'!$B$1:$B$510 = $BJ21) * ('Build Scenarios'!$C$1:$C$510 = $C21), 0), MATCH(BS$12, 'Build Scenarios'!$D$5:$O$5, 0))
- INDEX('Build Scenarios'!$D$1:$O$510, MATCH(1, ('Build Scenarios'!$B$1:$B$510 = $BJ21) * ('Build Scenarios'!$C$1:$C$510 = $C21), 0), MATCH(BR$12, 'Build Scenarios'!$D$5:$O$5, 0)))
+BR21,
0)</f>
        <v>0</v>
      </c>
      <c r="BT21" s="4" cm="1">
        <f t="array" ref="BT21">IFERROR(
INDEX('Cost Data'!$Y$1:$AJ$500, MATCH(1, ('Cost Data'!$W$1:$W$500 = $BJ21) * ('Cost Data'!$X$1:$X$500 = $BK21), 0), MATCH(BT$12, 'Cost Data'!$Y$12:$AJ$12, 0))
* (INDEX('Build Scenarios'!$D$1:$O$510, MATCH(1, ('Build Scenarios'!$B$1:$B$510 = $BJ21) * ('Build Scenarios'!$C$1:$C$510 = $C21), 0), MATCH(BT$12, 'Build Scenarios'!$D$5:$O$5, 0))
- INDEX('Build Scenarios'!$D$1:$O$510, MATCH(1, ('Build Scenarios'!$B$1:$B$510 = $BJ21) * ('Build Scenarios'!$C$1:$C$510 = $C21), 0), MATCH(BS$12, 'Build Scenarios'!$D$5:$O$5, 0)))
+BS21,
0)</f>
        <v>0</v>
      </c>
      <c r="BU21" s="4" cm="1">
        <f t="array" ref="BU21">IFERROR(
INDEX('Cost Data'!$Y$1:$AJ$500, MATCH(1, ('Cost Data'!$W$1:$W$500 = $BJ21) * ('Cost Data'!$X$1:$X$500 = $BK21), 0), MATCH(BU$12, 'Cost Data'!$Y$12:$AJ$12, 0))
* (INDEX('Build Scenarios'!$D$1:$O$510, MATCH(1, ('Build Scenarios'!$B$1:$B$510 = $BJ21) * ('Build Scenarios'!$C$1:$C$510 = $C21), 0), MATCH(BU$12, 'Build Scenarios'!$D$5:$O$5, 0))
- INDEX('Build Scenarios'!$D$1:$O$510, MATCH(1, ('Build Scenarios'!$B$1:$B$510 = $BJ21) * ('Build Scenarios'!$C$1:$C$510 = $C21), 0), MATCH(BT$12, 'Build Scenarios'!$D$5:$O$5, 0)))
+BT21,
0)</f>
        <v>0</v>
      </c>
      <c r="BV21" s="4" cm="1">
        <f t="array" ref="BV21">IFERROR(
INDEX('Cost Data'!$Y$1:$AJ$500, MATCH(1, ('Cost Data'!$W$1:$W$500 = $BJ21) * ('Cost Data'!$X$1:$X$500 = $BK21), 0), MATCH(BV$12, 'Cost Data'!$Y$12:$AJ$12, 0))
* (INDEX('Build Scenarios'!$D$1:$O$510, MATCH(1, ('Build Scenarios'!$B$1:$B$510 = $BJ21) * ('Build Scenarios'!$C$1:$C$510 = $C21), 0), MATCH(BV$12, 'Build Scenarios'!$D$5:$O$5, 0))
- INDEX('Build Scenarios'!$D$1:$O$510, MATCH(1, ('Build Scenarios'!$B$1:$B$510 = $BJ21) * ('Build Scenarios'!$C$1:$C$510 = $C21), 0), MATCH(BU$12, 'Build Scenarios'!$D$5:$O$5, 0)))
+BU21,
0)</f>
        <v>0</v>
      </c>
      <c r="BW21" s="4" cm="1">
        <f t="array" ref="BW21">IFERROR(
INDEX('Cost Data'!$Y$1:$AJ$500, MATCH(1, ('Cost Data'!$W$1:$W$500 = $BJ21) * ('Cost Data'!$X$1:$X$500 = $BK21), 0), MATCH(BW$12, 'Cost Data'!$Y$12:$AJ$12, 0))
* (INDEX('Build Scenarios'!$D$1:$O$510, MATCH(1, ('Build Scenarios'!$B$1:$B$510 = $BJ21) * ('Build Scenarios'!$C$1:$C$510 = $C21), 0), MATCH(BW$12, 'Build Scenarios'!$D$5:$O$5, 0))
- INDEX('Build Scenarios'!$D$1:$O$510, MATCH(1, ('Build Scenarios'!$B$1:$B$510 = $BJ21) * ('Build Scenarios'!$C$1:$C$510 = $C21), 0), MATCH(BV$12, 'Build Scenarios'!$D$5:$O$5, 0)))
+BV21,
0)</f>
        <v>3164.4972499999999</v>
      </c>
    </row>
    <row r="22" spans="2:75" x14ac:dyDescent="0.2">
      <c r="AF22" s="11"/>
      <c r="AU22" s="11"/>
      <c r="BJ22" s="11"/>
    </row>
    <row r="23" spans="2:75" x14ac:dyDescent="0.2">
      <c r="C23" s="11" t="s">
        <v>243</v>
      </c>
      <c r="D23" s="11" t="str">
        <f ca="1">IFERROR(OFFSET(INDEX(Gen_Cost_Scenarios, MATCH(D10, Gen_Cost_Scenarios, 0)), 1, 0), 0)</f>
        <v>PSP - High</v>
      </c>
      <c r="S23" s="11" t="s">
        <v>245</v>
      </c>
      <c r="T23" s="11" t="s">
        <v>238</v>
      </c>
      <c r="AF23" s="11"/>
      <c r="AH23" s="11" t="s">
        <v>245</v>
      </c>
      <c r="AI23" s="11" t="s">
        <v>239</v>
      </c>
      <c r="AU23" s="11"/>
      <c r="AW23" s="11" t="s">
        <v>245</v>
      </c>
      <c r="AX23" s="11" t="s">
        <v>240</v>
      </c>
      <c r="BJ23" s="11"/>
      <c r="BL23" s="11" t="s">
        <v>245</v>
      </c>
      <c r="BM23" s="11" t="s">
        <v>241</v>
      </c>
    </row>
    <row r="24" spans="2:75" ht="12.75" x14ac:dyDescent="0.2">
      <c r="B24" s="11"/>
      <c r="C24" s="2" t="s">
        <v>252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S24" s="2" t="s">
        <v>253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F24" s="11"/>
      <c r="AH24" s="2" t="s">
        <v>254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U24" s="11"/>
      <c r="AW24" s="2" t="s">
        <v>255</v>
      </c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J24" s="11"/>
      <c r="BL24" s="2" t="s">
        <v>256</v>
      </c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</row>
    <row r="25" spans="2:75" x14ac:dyDescent="0.2">
      <c r="B25" s="11"/>
      <c r="C25" s="1" t="s">
        <v>234</v>
      </c>
      <c r="D25" s="1">
        <v>2024</v>
      </c>
      <c r="E25" s="1">
        <v>2025</v>
      </c>
      <c r="F25" s="1">
        <v>2026</v>
      </c>
      <c r="G25" s="1">
        <v>2028</v>
      </c>
      <c r="H25" s="1">
        <v>2030</v>
      </c>
      <c r="I25" s="1">
        <v>2032</v>
      </c>
      <c r="J25" s="1">
        <v>2033</v>
      </c>
      <c r="K25" s="1">
        <v>2034</v>
      </c>
      <c r="L25" s="1">
        <v>2035</v>
      </c>
      <c r="M25" s="1">
        <v>2039</v>
      </c>
      <c r="N25" s="1">
        <v>2040</v>
      </c>
      <c r="O25" s="1">
        <v>2045</v>
      </c>
      <c r="S25" s="1">
        <v>2024</v>
      </c>
      <c r="T25" s="1">
        <v>2025</v>
      </c>
      <c r="U25" s="1">
        <v>2026</v>
      </c>
      <c r="V25" s="1">
        <v>2028</v>
      </c>
      <c r="W25" s="1">
        <v>2030</v>
      </c>
      <c r="X25" s="1">
        <v>2032</v>
      </c>
      <c r="Y25" s="1">
        <v>2033</v>
      </c>
      <c r="Z25" s="1">
        <v>2034</v>
      </c>
      <c r="AA25" s="1">
        <v>2035</v>
      </c>
      <c r="AB25" s="1">
        <v>2039</v>
      </c>
      <c r="AC25" s="1">
        <v>2040</v>
      </c>
      <c r="AD25" s="1">
        <v>2045</v>
      </c>
      <c r="AF25" s="11"/>
      <c r="AH25" s="1">
        <v>2024</v>
      </c>
      <c r="AI25" s="1">
        <v>2025</v>
      </c>
      <c r="AJ25" s="1">
        <v>2026</v>
      </c>
      <c r="AK25" s="1">
        <v>2028</v>
      </c>
      <c r="AL25" s="1">
        <v>2030</v>
      </c>
      <c r="AM25" s="1">
        <v>2032</v>
      </c>
      <c r="AN25" s="1">
        <v>2033</v>
      </c>
      <c r="AO25" s="1">
        <v>2034</v>
      </c>
      <c r="AP25" s="1">
        <v>2035</v>
      </c>
      <c r="AQ25" s="1">
        <v>2039</v>
      </c>
      <c r="AR25" s="1">
        <v>2040</v>
      </c>
      <c r="AS25" s="1">
        <v>2045</v>
      </c>
      <c r="AU25" s="11"/>
      <c r="AW25" s="1">
        <v>2024</v>
      </c>
      <c r="AX25" s="1">
        <v>2025</v>
      </c>
      <c r="AY25" s="1">
        <v>2026</v>
      </c>
      <c r="AZ25" s="1">
        <v>2028</v>
      </c>
      <c r="BA25" s="1">
        <v>2030</v>
      </c>
      <c r="BB25" s="1">
        <v>2032</v>
      </c>
      <c r="BC25" s="1">
        <v>2033</v>
      </c>
      <c r="BD25" s="1">
        <v>2034</v>
      </c>
      <c r="BE25" s="1">
        <v>2035</v>
      </c>
      <c r="BF25" s="1">
        <v>2039</v>
      </c>
      <c r="BG25" s="1">
        <v>2040</v>
      </c>
      <c r="BH25" s="1">
        <v>2045</v>
      </c>
      <c r="BJ25" s="11"/>
      <c r="BL25" s="1">
        <v>2024</v>
      </c>
      <c r="BM25" s="1">
        <v>2025</v>
      </c>
      <c r="BN25" s="1">
        <v>2026</v>
      </c>
      <c r="BO25" s="1">
        <v>2028</v>
      </c>
      <c r="BP25" s="1">
        <v>2030</v>
      </c>
      <c r="BQ25" s="1">
        <v>2032</v>
      </c>
      <c r="BR25" s="1">
        <v>2033</v>
      </c>
      <c r="BS25" s="1">
        <v>2034</v>
      </c>
      <c r="BT25" s="1">
        <v>2035</v>
      </c>
      <c r="BU25" s="1">
        <v>2039</v>
      </c>
      <c r="BV25" s="1">
        <v>2040</v>
      </c>
      <c r="BW25" s="1">
        <v>2045</v>
      </c>
    </row>
    <row r="26" spans="2:75" x14ac:dyDescent="0.2">
      <c r="B26" s="11" t="str">
        <f ca="1">D23</f>
        <v>PSP - High</v>
      </c>
      <c r="C26" s="3" t="s">
        <v>236</v>
      </c>
      <c r="D26" s="4">
        <f t="shared" ref="D26:O34" ca="1" si="18">S26+AH26+AW26+BL26</f>
        <v>0</v>
      </c>
      <c r="E26" s="4">
        <f t="shared" ca="1" si="18"/>
        <v>0</v>
      </c>
      <c r="F26" s="4">
        <f t="shared" ca="1" si="18"/>
        <v>0</v>
      </c>
      <c r="G26" s="4">
        <f t="shared" ca="1" si="18"/>
        <v>0</v>
      </c>
      <c r="H26" s="4">
        <f t="shared" ca="1" si="18"/>
        <v>0</v>
      </c>
      <c r="I26" s="4">
        <f t="shared" ca="1" si="18"/>
        <v>0</v>
      </c>
      <c r="J26" s="4">
        <f t="shared" ca="1" si="18"/>
        <v>0</v>
      </c>
      <c r="K26" s="4">
        <f t="shared" ca="1" si="18"/>
        <v>0</v>
      </c>
      <c r="L26" s="4">
        <f t="shared" ca="1" si="18"/>
        <v>0</v>
      </c>
      <c r="M26" s="4">
        <f t="shared" ca="1" si="18"/>
        <v>0</v>
      </c>
      <c r="N26" s="4">
        <f t="shared" ca="1" si="18"/>
        <v>0</v>
      </c>
      <c r="O26" s="4">
        <f t="shared" ca="1" si="18"/>
        <v>0</v>
      </c>
      <c r="Q26" s="11" t="str">
        <f>T23</f>
        <v>Morro Bay</v>
      </c>
      <c r="R26" s="11" cm="1">
        <f t="array" aca="1" ref="R26" ca="1">INDEX('Cost Scenario Settings'!$O$32:$W$101, MATCH(1, ('Cost Scenario Settings'!$N$32:$N$101 = $B26) * ('Cost Scenario Settings'!$B$32:$B$101 = Q26), 0), MATCH($C26, 'Cost Scenario Settings'!$O$31:$W$31, 0))</f>
        <v>0</v>
      </c>
      <c r="S26" s="4" cm="1">
        <f t="array" aca="1" ref="S26" ca="1">IFERROR(
INDEX('Cost Data'!$Y$1:$AJ$500, MATCH(1, ('Cost Data'!$W$1:$W$500 = $Q26) * ('Cost Data'!$X$1:$X$500 = $R26), 0), MATCH(S$12, 'Cost Data'!$Y$12:$AJ$12, 0))
* (INDEX('Build Scenarios'!$D$1:$O$510, MATCH(1, ('Build Scenarios'!$B$1:$B$510 = $Q26) * ('Build Scenarios'!$C$1:$C$510 = $C26), 0), MATCH(S$12, 'Build Scenarios'!$D$5:$O$5, 0))
- INDEX('Build Scenarios'!$D$1:$O$510, MATCH(1, ('Build Scenarios'!$B$1:$B$510 = $Q26) * ('Build Scenarios'!$C$1:$C$510 = $C26), 0), MATCH(R$12, 'Build Scenarios'!$D$5:$O$5, 0)))
+R26,
0)</f>
        <v>0</v>
      </c>
      <c r="T26" s="4" cm="1">
        <f t="array" aca="1" ref="T26" ca="1">IFERROR(
INDEX('Cost Data'!$Y$1:$AJ$500, MATCH(1, ('Cost Data'!$W$1:$W$500 = $Q26) * ('Cost Data'!$X$1:$X$500 = $R26), 0), MATCH(T$12, 'Cost Data'!$Y$12:$AJ$12, 0))
* (INDEX('Build Scenarios'!$D$1:$O$510, MATCH(1, ('Build Scenarios'!$B$1:$B$510 = $Q26) * ('Build Scenarios'!$C$1:$C$510 = $C26), 0), MATCH(T$12, 'Build Scenarios'!$D$5:$O$5, 0))
- INDEX('Build Scenarios'!$D$1:$O$510, MATCH(1, ('Build Scenarios'!$B$1:$B$510 = $Q26) * ('Build Scenarios'!$C$1:$C$510 = $C26), 0), MATCH(S$12, 'Build Scenarios'!$D$5:$O$5, 0)))
+S26,
0)</f>
        <v>0</v>
      </c>
      <c r="U26" s="4" cm="1">
        <f t="array" aca="1" ref="U26" ca="1">IFERROR(
INDEX('Cost Data'!$Y$1:$AJ$500, MATCH(1, ('Cost Data'!$W$1:$W$500 = $Q26) * ('Cost Data'!$X$1:$X$500 = $R26), 0), MATCH(U$12, 'Cost Data'!$Y$12:$AJ$12, 0))
* (INDEX('Build Scenarios'!$D$1:$O$510, MATCH(1, ('Build Scenarios'!$B$1:$B$510 = $Q26) * ('Build Scenarios'!$C$1:$C$510 = $C26), 0), MATCH(U$12, 'Build Scenarios'!$D$5:$O$5, 0))
- INDEX('Build Scenarios'!$D$1:$O$510, MATCH(1, ('Build Scenarios'!$B$1:$B$510 = $Q26) * ('Build Scenarios'!$C$1:$C$510 = $C26), 0), MATCH(T$12, 'Build Scenarios'!$D$5:$O$5, 0)))
+T26,
0)</f>
        <v>0</v>
      </c>
      <c r="V26" s="4" cm="1">
        <f t="array" aca="1" ref="V26" ca="1">IFERROR(
INDEX('Cost Data'!$Y$1:$AJ$500, MATCH(1, ('Cost Data'!$W$1:$W$500 = $Q26) * ('Cost Data'!$X$1:$X$500 = $R26), 0), MATCH(V$12, 'Cost Data'!$Y$12:$AJ$12, 0))
* (INDEX('Build Scenarios'!$D$1:$O$510, MATCH(1, ('Build Scenarios'!$B$1:$B$510 = $Q26) * ('Build Scenarios'!$C$1:$C$510 = $C26), 0), MATCH(V$12, 'Build Scenarios'!$D$5:$O$5, 0))
- INDEX('Build Scenarios'!$D$1:$O$510, MATCH(1, ('Build Scenarios'!$B$1:$B$510 = $Q26) * ('Build Scenarios'!$C$1:$C$510 = $C26), 0), MATCH(U$12, 'Build Scenarios'!$D$5:$O$5, 0)))
+U26,
0)</f>
        <v>0</v>
      </c>
      <c r="W26" s="4" cm="1">
        <f t="array" aca="1" ref="W26" ca="1">IFERROR(
INDEX('Cost Data'!$Y$1:$AJ$500, MATCH(1, ('Cost Data'!$W$1:$W$500 = $Q26) * ('Cost Data'!$X$1:$X$500 = $R26), 0), MATCH(W$12, 'Cost Data'!$Y$12:$AJ$12, 0))
* (INDEX('Build Scenarios'!$D$1:$O$510, MATCH(1, ('Build Scenarios'!$B$1:$B$510 = $Q26) * ('Build Scenarios'!$C$1:$C$510 = $C26), 0), MATCH(W$12, 'Build Scenarios'!$D$5:$O$5, 0))
- INDEX('Build Scenarios'!$D$1:$O$510, MATCH(1, ('Build Scenarios'!$B$1:$B$510 = $Q26) * ('Build Scenarios'!$C$1:$C$510 = $C26), 0), MATCH(V$12, 'Build Scenarios'!$D$5:$O$5, 0)))
+V26,
0)</f>
        <v>0</v>
      </c>
      <c r="X26" s="4" cm="1">
        <f t="array" aca="1" ref="X26" ca="1">IFERROR(
INDEX('Cost Data'!$Y$1:$AJ$500, MATCH(1, ('Cost Data'!$W$1:$W$500 = $Q26) * ('Cost Data'!$X$1:$X$500 = $R26), 0), MATCH(X$12, 'Cost Data'!$Y$12:$AJ$12, 0))
* (INDEX('Build Scenarios'!$D$1:$O$510, MATCH(1, ('Build Scenarios'!$B$1:$B$510 = $Q26) * ('Build Scenarios'!$C$1:$C$510 = $C26), 0), MATCH(X$12, 'Build Scenarios'!$D$5:$O$5, 0))
- INDEX('Build Scenarios'!$D$1:$O$510, MATCH(1, ('Build Scenarios'!$B$1:$B$510 = $Q26) * ('Build Scenarios'!$C$1:$C$510 = $C26), 0), MATCH(W$12, 'Build Scenarios'!$D$5:$O$5, 0)))
+W26,
0)</f>
        <v>0</v>
      </c>
      <c r="Y26" s="4" cm="1">
        <f t="array" aca="1" ref="Y26" ca="1">IFERROR(
INDEX('Cost Data'!$Y$1:$AJ$500, MATCH(1, ('Cost Data'!$W$1:$W$500 = $Q26) * ('Cost Data'!$X$1:$X$500 = $R26), 0), MATCH(Y$12, 'Cost Data'!$Y$12:$AJ$12, 0))
* (INDEX('Build Scenarios'!$D$1:$O$510, MATCH(1, ('Build Scenarios'!$B$1:$B$510 = $Q26) * ('Build Scenarios'!$C$1:$C$510 = $C26), 0), MATCH(Y$12, 'Build Scenarios'!$D$5:$O$5, 0))
- INDEX('Build Scenarios'!$D$1:$O$510, MATCH(1, ('Build Scenarios'!$B$1:$B$510 = $Q26) * ('Build Scenarios'!$C$1:$C$510 = $C26), 0), MATCH(X$12, 'Build Scenarios'!$D$5:$O$5, 0)))
+X26,
0)</f>
        <v>0</v>
      </c>
      <c r="Z26" s="4" cm="1">
        <f t="array" aca="1" ref="Z26" ca="1">IFERROR(
INDEX('Cost Data'!$Y$1:$AJ$500, MATCH(1, ('Cost Data'!$W$1:$W$500 = $Q26) * ('Cost Data'!$X$1:$X$500 = $R26), 0), MATCH(Z$12, 'Cost Data'!$Y$12:$AJ$12, 0))
* (INDEX('Build Scenarios'!$D$1:$O$510, MATCH(1, ('Build Scenarios'!$B$1:$B$510 = $Q26) * ('Build Scenarios'!$C$1:$C$510 = $C26), 0), MATCH(Z$12, 'Build Scenarios'!$D$5:$O$5, 0))
- INDEX('Build Scenarios'!$D$1:$O$510, MATCH(1, ('Build Scenarios'!$B$1:$B$510 = $Q26) * ('Build Scenarios'!$C$1:$C$510 = $C26), 0), MATCH(Y$12, 'Build Scenarios'!$D$5:$O$5, 0)))
+Y26,
0)</f>
        <v>0</v>
      </c>
      <c r="AA26" s="4" cm="1">
        <f t="array" aca="1" ref="AA26" ca="1">IFERROR(
INDEX('Cost Data'!$Y$1:$AJ$500, MATCH(1, ('Cost Data'!$W$1:$W$500 = $Q26) * ('Cost Data'!$X$1:$X$500 = $R26), 0), MATCH(AA$12, 'Cost Data'!$Y$12:$AJ$12, 0))
* (INDEX('Build Scenarios'!$D$1:$O$510, MATCH(1, ('Build Scenarios'!$B$1:$B$510 = $Q26) * ('Build Scenarios'!$C$1:$C$510 = $C26), 0), MATCH(AA$12, 'Build Scenarios'!$D$5:$O$5, 0))
- INDEX('Build Scenarios'!$D$1:$O$510, MATCH(1, ('Build Scenarios'!$B$1:$B$510 = $Q26) * ('Build Scenarios'!$C$1:$C$510 = $C26), 0), MATCH(Z$12, 'Build Scenarios'!$D$5:$O$5, 0)))
+Z26,
0)</f>
        <v>0</v>
      </c>
      <c r="AB26" s="4" cm="1">
        <f t="array" aca="1" ref="AB26" ca="1">IFERROR(
INDEX('Cost Data'!$Y$1:$AJ$500, MATCH(1, ('Cost Data'!$W$1:$W$500 = $Q26) * ('Cost Data'!$X$1:$X$500 = $R26), 0), MATCH(AB$12, 'Cost Data'!$Y$12:$AJ$12, 0))
* (INDEX('Build Scenarios'!$D$1:$O$510, MATCH(1, ('Build Scenarios'!$B$1:$B$510 = $Q26) * ('Build Scenarios'!$C$1:$C$510 = $C26), 0), MATCH(AB$12, 'Build Scenarios'!$D$5:$O$5, 0))
- INDEX('Build Scenarios'!$D$1:$O$510, MATCH(1, ('Build Scenarios'!$B$1:$B$510 = $Q26) * ('Build Scenarios'!$C$1:$C$510 = $C26), 0), MATCH(AA$12, 'Build Scenarios'!$D$5:$O$5, 0)))
+AA26,
0)</f>
        <v>0</v>
      </c>
      <c r="AC26" s="4" cm="1">
        <f t="array" aca="1" ref="AC26" ca="1">IFERROR(
INDEX('Cost Data'!$Y$1:$AJ$500, MATCH(1, ('Cost Data'!$W$1:$W$500 = $Q26) * ('Cost Data'!$X$1:$X$500 = $R26), 0), MATCH(AC$12, 'Cost Data'!$Y$12:$AJ$12, 0))
* (INDEX('Build Scenarios'!$D$1:$O$510, MATCH(1, ('Build Scenarios'!$B$1:$B$510 = $Q26) * ('Build Scenarios'!$C$1:$C$510 = $C26), 0), MATCH(AC$12, 'Build Scenarios'!$D$5:$O$5, 0))
- INDEX('Build Scenarios'!$D$1:$O$510, MATCH(1, ('Build Scenarios'!$B$1:$B$510 = $Q26) * ('Build Scenarios'!$C$1:$C$510 = $C26), 0), MATCH(AB$12, 'Build Scenarios'!$D$5:$O$5, 0)))
+AB26,
0)</f>
        <v>0</v>
      </c>
      <c r="AD26" s="4" cm="1">
        <f t="array" aca="1" ref="AD26" ca="1">IFERROR(
INDEX('Cost Data'!$Y$1:$AJ$500, MATCH(1, ('Cost Data'!$W$1:$W$500 = $Q26) * ('Cost Data'!$X$1:$X$500 = $R26), 0), MATCH(AD$12, 'Cost Data'!$Y$12:$AJ$12, 0))
* (INDEX('Build Scenarios'!$D$1:$O$510, MATCH(1, ('Build Scenarios'!$B$1:$B$510 = $Q26) * ('Build Scenarios'!$C$1:$C$510 = $C26), 0), MATCH(AD$12, 'Build Scenarios'!$D$5:$O$5, 0))
- INDEX('Build Scenarios'!$D$1:$O$510, MATCH(1, ('Build Scenarios'!$B$1:$B$510 = $Q26) * ('Build Scenarios'!$C$1:$C$510 = $C26), 0), MATCH(AC$12, 'Build Scenarios'!$D$5:$O$5, 0)))
+AC26,
0)</f>
        <v>0</v>
      </c>
      <c r="AF26" s="11" t="str">
        <f>AI23</f>
        <v>Humboldt Bay</v>
      </c>
      <c r="AG26" s="11" cm="1">
        <f t="array" aca="1" ref="AG26" ca="1">INDEX('Cost Scenario Settings'!$O$32:$W$101, MATCH(1, ('Cost Scenario Settings'!$N$32:$N$101 = $B26) * ('Cost Scenario Settings'!$B$32:$B$101 = AF26), 0), MATCH($C26, 'Cost Scenario Settings'!$O$31:$W$31, 0))</f>
        <v>0</v>
      </c>
      <c r="AH26" s="4" cm="1">
        <f t="array" aca="1" ref="AH26" ca="1">IFERROR(
INDEX('Cost Data'!$Y$1:$AJ$500, MATCH(1, ('Cost Data'!$W$1:$W$500 = $AF26) * ('Cost Data'!$X$1:$X$500 = $AG26), 0), MATCH(AH$12, 'Cost Data'!$Y$12:$AJ$12, 0))
* (INDEX('Build Scenarios'!$D$1:$O$510, MATCH(1, ('Build Scenarios'!$B$1:$B$510 = $AF26) * ('Build Scenarios'!$C$1:$C$510 = $C26), 0), MATCH(AH$12, 'Build Scenarios'!$D$5:$O$5, 0))
- INDEX('Build Scenarios'!$D$1:$O$510, MATCH(1, ('Build Scenarios'!$B$1:$B$510 = $AF26) * ('Build Scenarios'!$C$1:$C$510 = $C26), 0), MATCH(AG$12, 'Build Scenarios'!$D$5:$O$5, 0)))
+AG26,
0)</f>
        <v>0</v>
      </c>
      <c r="AI26" s="4" cm="1">
        <f t="array" aca="1" ref="AI26" ca="1">IFERROR(
INDEX('Cost Data'!$Y$1:$AJ$500, MATCH(1, ('Cost Data'!$W$1:$W$500 = $AF26) * ('Cost Data'!$X$1:$X$500 = $AG26), 0), MATCH(AI$12, 'Cost Data'!$Y$12:$AJ$12, 0))
* (INDEX('Build Scenarios'!$D$1:$O$510, MATCH(1, ('Build Scenarios'!$B$1:$B$510 = $AF26) * ('Build Scenarios'!$C$1:$C$510 = $C26), 0), MATCH(AI$12, 'Build Scenarios'!$D$5:$O$5, 0))
- INDEX('Build Scenarios'!$D$1:$O$510, MATCH(1, ('Build Scenarios'!$B$1:$B$510 = $AF26) * ('Build Scenarios'!$C$1:$C$510 = $C26), 0), MATCH(AH$12, 'Build Scenarios'!$D$5:$O$5, 0)))
+AH26,
0)</f>
        <v>0</v>
      </c>
      <c r="AJ26" s="4" cm="1">
        <f t="array" aca="1" ref="AJ26" ca="1">IFERROR(
INDEX('Cost Data'!$Y$1:$AJ$500, MATCH(1, ('Cost Data'!$W$1:$W$500 = $AF26) * ('Cost Data'!$X$1:$X$500 = $AG26), 0), MATCH(AJ$12, 'Cost Data'!$Y$12:$AJ$12, 0))
* (INDEX('Build Scenarios'!$D$1:$O$510, MATCH(1, ('Build Scenarios'!$B$1:$B$510 = $AF26) * ('Build Scenarios'!$C$1:$C$510 = $C26), 0), MATCH(AJ$12, 'Build Scenarios'!$D$5:$O$5, 0))
- INDEX('Build Scenarios'!$D$1:$O$510, MATCH(1, ('Build Scenarios'!$B$1:$B$510 = $AF26) * ('Build Scenarios'!$C$1:$C$510 = $C26), 0), MATCH(AI$12, 'Build Scenarios'!$D$5:$O$5, 0)))
+AI26,
0)</f>
        <v>0</v>
      </c>
      <c r="AK26" s="4" cm="1">
        <f t="array" aca="1" ref="AK26" ca="1">IFERROR(
INDEX('Cost Data'!$Y$1:$AJ$500, MATCH(1, ('Cost Data'!$W$1:$W$500 = $AF26) * ('Cost Data'!$X$1:$X$500 = $AG26), 0), MATCH(AK$12, 'Cost Data'!$Y$12:$AJ$12, 0))
* (INDEX('Build Scenarios'!$D$1:$O$510, MATCH(1, ('Build Scenarios'!$B$1:$B$510 = $AF26) * ('Build Scenarios'!$C$1:$C$510 = $C26), 0), MATCH(AK$12, 'Build Scenarios'!$D$5:$O$5, 0))
- INDEX('Build Scenarios'!$D$1:$O$510, MATCH(1, ('Build Scenarios'!$B$1:$B$510 = $AF26) * ('Build Scenarios'!$C$1:$C$510 = $C26), 0), MATCH(AJ$12, 'Build Scenarios'!$D$5:$O$5, 0)))
+AJ26,
0)</f>
        <v>0</v>
      </c>
      <c r="AL26" s="4" cm="1">
        <f t="array" aca="1" ref="AL26" ca="1">IFERROR(
INDEX('Cost Data'!$Y$1:$AJ$500, MATCH(1, ('Cost Data'!$W$1:$W$500 = $AF26) * ('Cost Data'!$X$1:$X$500 = $AG26), 0), MATCH(AL$12, 'Cost Data'!$Y$12:$AJ$12, 0))
* (INDEX('Build Scenarios'!$D$1:$O$510, MATCH(1, ('Build Scenarios'!$B$1:$B$510 = $AF26) * ('Build Scenarios'!$C$1:$C$510 = $C26), 0), MATCH(AL$12, 'Build Scenarios'!$D$5:$O$5, 0))
- INDEX('Build Scenarios'!$D$1:$O$510, MATCH(1, ('Build Scenarios'!$B$1:$B$510 = $AF26) * ('Build Scenarios'!$C$1:$C$510 = $C26), 0), MATCH(AK$12, 'Build Scenarios'!$D$5:$O$5, 0)))
+AK26,
0)</f>
        <v>0</v>
      </c>
      <c r="AM26" s="4" cm="1">
        <f t="array" aca="1" ref="AM26" ca="1">IFERROR(
INDEX('Cost Data'!$Y$1:$AJ$500, MATCH(1, ('Cost Data'!$W$1:$W$500 = $AF26) * ('Cost Data'!$X$1:$X$500 = $AG26), 0), MATCH(AM$12, 'Cost Data'!$Y$12:$AJ$12, 0))
* (INDEX('Build Scenarios'!$D$1:$O$510, MATCH(1, ('Build Scenarios'!$B$1:$B$510 = $AF26) * ('Build Scenarios'!$C$1:$C$510 = $C26), 0), MATCH(AM$12, 'Build Scenarios'!$D$5:$O$5, 0))
- INDEX('Build Scenarios'!$D$1:$O$510, MATCH(1, ('Build Scenarios'!$B$1:$B$510 = $AF26) * ('Build Scenarios'!$C$1:$C$510 = $C26), 0), MATCH(AL$12, 'Build Scenarios'!$D$5:$O$5, 0)))
+AL26,
0)</f>
        <v>0</v>
      </c>
      <c r="AN26" s="4" cm="1">
        <f t="array" aca="1" ref="AN26" ca="1">IFERROR(
INDEX('Cost Data'!$Y$1:$AJ$500, MATCH(1, ('Cost Data'!$W$1:$W$500 = $AF26) * ('Cost Data'!$X$1:$X$500 = $AG26), 0), MATCH(AN$12, 'Cost Data'!$Y$12:$AJ$12, 0))
* (INDEX('Build Scenarios'!$D$1:$O$510, MATCH(1, ('Build Scenarios'!$B$1:$B$510 = $AF26) * ('Build Scenarios'!$C$1:$C$510 = $C26), 0), MATCH(AN$12, 'Build Scenarios'!$D$5:$O$5, 0))
- INDEX('Build Scenarios'!$D$1:$O$510, MATCH(1, ('Build Scenarios'!$B$1:$B$510 = $AF26) * ('Build Scenarios'!$C$1:$C$510 = $C26), 0), MATCH(AM$12, 'Build Scenarios'!$D$5:$O$5, 0)))
+AM26,
0)</f>
        <v>0</v>
      </c>
      <c r="AO26" s="4" cm="1">
        <f t="array" aca="1" ref="AO26" ca="1">IFERROR(
INDEX('Cost Data'!$Y$1:$AJ$500, MATCH(1, ('Cost Data'!$W$1:$W$500 = $AF26) * ('Cost Data'!$X$1:$X$500 = $AG26), 0), MATCH(AO$12, 'Cost Data'!$Y$12:$AJ$12, 0))
* (INDEX('Build Scenarios'!$D$1:$O$510, MATCH(1, ('Build Scenarios'!$B$1:$B$510 = $AF26) * ('Build Scenarios'!$C$1:$C$510 = $C26), 0), MATCH(AO$12, 'Build Scenarios'!$D$5:$O$5, 0))
- INDEX('Build Scenarios'!$D$1:$O$510, MATCH(1, ('Build Scenarios'!$B$1:$B$510 = $AF26) * ('Build Scenarios'!$C$1:$C$510 = $C26), 0), MATCH(AN$12, 'Build Scenarios'!$D$5:$O$5, 0)))
+AN26,
0)</f>
        <v>0</v>
      </c>
      <c r="AP26" s="4" cm="1">
        <f t="array" aca="1" ref="AP26" ca="1">IFERROR(
INDEX('Cost Data'!$Y$1:$AJ$500, MATCH(1, ('Cost Data'!$W$1:$W$500 = $AF26) * ('Cost Data'!$X$1:$X$500 = $AG26), 0), MATCH(AP$12, 'Cost Data'!$Y$12:$AJ$12, 0))
* (INDEX('Build Scenarios'!$D$1:$O$510, MATCH(1, ('Build Scenarios'!$B$1:$B$510 = $AF26) * ('Build Scenarios'!$C$1:$C$510 = $C26), 0), MATCH(AP$12, 'Build Scenarios'!$D$5:$O$5, 0))
- INDEX('Build Scenarios'!$D$1:$O$510, MATCH(1, ('Build Scenarios'!$B$1:$B$510 = $AF26) * ('Build Scenarios'!$C$1:$C$510 = $C26), 0), MATCH(AO$12, 'Build Scenarios'!$D$5:$O$5, 0)))
+AO26,
0)</f>
        <v>0</v>
      </c>
      <c r="AQ26" s="4" cm="1">
        <f t="array" aca="1" ref="AQ26" ca="1">IFERROR(
INDEX('Cost Data'!$Y$1:$AJ$500, MATCH(1, ('Cost Data'!$W$1:$W$500 = $AF26) * ('Cost Data'!$X$1:$X$500 = $AG26), 0), MATCH(AQ$12, 'Cost Data'!$Y$12:$AJ$12, 0))
* (INDEX('Build Scenarios'!$D$1:$O$510, MATCH(1, ('Build Scenarios'!$B$1:$B$510 = $AF26) * ('Build Scenarios'!$C$1:$C$510 = $C26), 0), MATCH(AQ$12, 'Build Scenarios'!$D$5:$O$5, 0))
- INDEX('Build Scenarios'!$D$1:$O$510, MATCH(1, ('Build Scenarios'!$B$1:$B$510 = $AF26) * ('Build Scenarios'!$C$1:$C$510 = $C26), 0), MATCH(AP$12, 'Build Scenarios'!$D$5:$O$5, 0)))
+AP26,
0)</f>
        <v>0</v>
      </c>
      <c r="AR26" s="4" cm="1">
        <f t="array" aca="1" ref="AR26" ca="1">IFERROR(
INDEX('Cost Data'!$Y$1:$AJ$500, MATCH(1, ('Cost Data'!$W$1:$W$500 = $AF26) * ('Cost Data'!$X$1:$X$500 = $AG26), 0), MATCH(AR$12, 'Cost Data'!$Y$12:$AJ$12, 0))
* (INDEX('Build Scenarios'!$D$1:$O$510, MATCH(1, ('Build Scenarios'!$B$1:$B$510 = $AF26) * ('Build Scenarios'!$C$1:$C$510 = $C26), 0), MATCH(AR$12, 'Build Scenarios'!$D$5:$O$5, 0))
- INDEX('Build Scenarios'!$D$1:$O$510, MATCH(1, ('Build Scenarios'!$B$1:$B$510 = $AF26) * ('Build Scenarios'!$C$1:$C$510 = $C26), 0), MATCH(AQ$12, 'Build Scenarios'!$D$5:$O$5, 0)))
+AQ26,
0)</f>
        <v>0</v>
      </c>
      <c r="AS26" s="4" cm="1">
        <f t="array" aca="1" ref="AS26" ca="1">IFERROR(
INDEX('Cost Data'!$Y$1:$AJ$500, MATCH(1, ('Cost Data'!$W$1:$W$500 = $AF26) * ('Cost Data'!$X$1:$X$500 = $AG26), 0), MATCH(AS$12, 'Cost Data'!$Y$12:$AJ$12, 0))
* (INDEX('Build Scenarios'!$D$1:$O$510, MATCH(1, ('Build Scenarios'!$B$1:$B$510 = $AF26) * ('Build Scenarios'!$C$1:$C$510 = $C26), 0), MATCH(AS$12, 'Build Scenarios'!$D$5:$O$5, 0))
- INDEX('Build Scenarios'!$D$1:$O$510, MATCH(1, ('Build Scenarios'!$B$1:$B$510 = $AF26) * ('Build Scenarios'!$C$1:$C$510 = $C26), 0), MATCH(AR$12, 'Build Scenarios'!$D$5:$O$5, 0)))
+AR26,
0)</f>
        <v>0</v>
      </c>
      <c r="AU26" s="11" t="str">
        <f>AX23</f>
        <v>Del Norte</v>
      </c>
      <c r="AV26" s="11" cm="1">
        <f t="array" aca="1" ref="AV26" ca="1">INDEX('Cost Scenario Settings'!$O$32:$W$101, MATCH(1, ('Cost Scenario Settings'!$N$32:$N$101 = $B26) * ('Cost Scenario Settings'!$B$32:$B$101 = AU26), 0), MATCH($C26, 'Cost Scenario Settings'!$O$31:$W$31, 0))</f>
        <v>0</v>
      </c>
      <c r="AW26" s="4" cm="1">
        <f t="array" aca="1" ref="AW26" ca="1">IFERROR(
INDEX('Cost Data'!$Y$1:$AJ$500, MATCH(1, ('Cost Data'!$W$1:$W$500 = $AU26) * ('Cost Data'!$X$1:$X$500 = $AV26), 0), MATCH(AW$12, 'Cost Data'!$Y$12:$AJ$12, 0))
* (INDEX('Build Scenarios'!$D$1:$O$510, MATCH(1, ('Build Scenarios'!$B$1:$B$510 = $AU26) * ('Build Scenarios'!$C$1:$C$510 = $C26), 0), MATCH(AW$12, 'Build Scenarios'!$D$5:$O$5, 0))
- INDEX('Build Scenarios'!$D$1:$O$510, MATCH(1, ('Build Scenarios'!$B$1:$B$510 = $AU26) * ('Build Scenarios'!$C$1:$C$510 = $C26), 0), MATCH(AV$12, 'Build Scenarios'!$D$5:$O$5, 0)))
+AV26,
0)</f>
        <v>0</v>
      </c>
      <c r="AX26" s="4" cm="1">
        <f t="array" aca="1" ref="AX26" ca="1">IFERROR(
INDEX('Cost Data'!$Y$1:$AJ$500, MATCH(1, ('Cost Data'!$W$1:$W$500 = $AU26) * ('Cost Data'!$X$1:$X$500 = $AV26), 0), MATCH(AX$12, 'Cost Data'!$Y$12:$AJ$12, 0))
* (INDEX('Build Scenarios'!$D$1:$O$510, MATCH(1, ('Build Scenarios'!$B$1:$B$510 = $AU26) * ('Build Scenarios'!$C$1:$C$510 = $C26), 0), MATCH(AX$12, 'Build Scenarios'!$D$5:$O$5, 0))
- INDEX('Build Scenarios'!$D$1:$O$510, MATCH(1, ('Build Scenarios'!$B$1:$B$510 = $AU26) * ('Build Scenarios'!$C$1:$C$510 = $C26), 0), MATCH(AW$12, 'Build Scenarios'!$D$5:$O$5, 0)))
+AW26,
0)</f>
        <v>0</v>
      </c>
      <c r="AY26" s="4" cm="1">
        <f t="array" aca="1" ref="AY26" ca="1">IFERROR(
INDEX('Cost Data'!$Y$1:$AJ$500, MATCH(1, ('Cost Data'!$W$1:$W$500 = $AU26) * ('Cost Data'!$X$1:$X$500 = $AV26), 0), MATCH(AY$12, 'Cost Data'!$Y$12:$AJ$12, 0))
* (INDEX('Build Scenarios'!$D$1:$O$510, MATCH(1, ('Build Scenarios'!$B$1:$B$510 = $AU26) * ('Build Scenarios'!$C$1:$C$510 = $C26), 0), MATCH(AY$12, 'Build Scenarios'!$D$5:$O$5, 0))
- INDEX('Build Scenarios'!$D$1:$O$510, MATCH(1, ('Build Scenarios'!$B$1:$B$510 = $AU26) * ('Build Scenarios'!$C$1:$C$510 = $C26), 0), MATCH(AX$12, 'Build Scenarios'!$D$5:$O$5, 0)))
+AX26,
0)</f>
        <v>0</v>
      </c>
      <c r="AZ26" s="4" cm="1">
        <f t="array" aca="1" ref="AZ26" ca="1">IFERROR(
INDEX('Cost Data'!$Y$1:$AJ$500, MATCH(1, ('Cost Data'!$W$1:$W$500 = $AU26) * ('Cost Data'!$X$1:$X$500 = $AV26), 0), MATCH(AZ$12, 'Cost Data'!$Y$12:$AJ$12, 0))
* (INDEX('Build Scenarios'!$D$1:$O$510, MATCH(1, ('Build Scenarios'!$B$1:$B$510 = $AU26) * ('Build Scenarios'!$C$1:$C$510 = $C26), 0), MATCH(AZ$12, 'Build Scenarios'!$D$5:$O$5, 0))
- INDEX('Build Scenarios'!$D$1:$O$510, MATCH(1, ('Build Scenarios'!$B$1:$B$510 = $AU26) * ('Build Scenarios'!$C$1:$C$510 = $C26), 0), MATCH(AY$12, 'Build Scenarios'!$D$5:$O$5, 0)))
+AY26,
0)</f>
        <v>0</v>
      </c>
      <c r="BA26" s="4" cm="1">
        <f t="array" aca="1" ref="BA26" ca="1">IFERROR(
INDEX('Cost Data'!$Y$1:$AJ$500, MATCH(1, ('Cost Data'!$W$1:$W$500 = $AU26) * ('Cost Data'!$X$1:$X$500 = $AV26), 0), MATCH(BA$12, 'Cost Data'!$Y$12:$AJ$12, 0))
* (INDEX('Build Scenarios'!$D$1:$O$510, MATCH(1, ('Build Scenarios'!$B$1:$B$510 = $AU26) * ('Build Scenarios'!$C$1:$C$510 = $C26), 0), MATCH(BA$12, 'Build Scenarios'!$D$5:$O$5, 0))
- INDEX('Build Scenarios'!$D$1:$O$510, MATCH(1, ('Build Scenarios'!$B$1:$B$510 = $AU26) * ('Build Scenarios'!$C$1:$C$510 = $C26), 0), MATCH(AZ$12, 'Build Scenarios'!$D$5:$O$5, 0)))
+AZ26,
0)</f>
        <v>0</v>
      </c>
      <c r="BB26" s="4" cm="1">
        <f t="array" aca="1" ref="BB26" ca="1">IFERROR(
INDEX('Cost Data'!$Y$1:$AJ$500, MATCH(1, ('Cost Data'!$W$1:$W$500 = $AU26) * ('Cost Data'!$X$1:$X$500 = $AV26), 0), MATCH(BB$12, 'Cost Data'!$Y$12:$AJ$12, 0))
* (INDEX('Build Scenarios'!$D$1:$O$510, MATCH(1, ('Build Scenarios'!$B$1:$B$510 = $AU26) * ('Build Scenarios'!$C$1:$C$510 = $C26), 0), MATCH(BB$12, 'Build Scenarios'!$D$5:$O$5, 0))
- INDEX('Build Scenarios'!$D$1:$O$510, MATCH(1, ('Build Scenarios'!$B$1:$B$510 = $AU26) * ('Build Scenarios'!$C$1:$C$510 = $C26), 0), MATCH(BA$12, 'Build Scenarios'!$D$5:$O$5, 0)))
+BA26,
0)</f>
        <v>0</v>
      </c>
      <c r="BC26" s="4" cm="1">
        <f t="array" aca="1" ref="BC26" ca="1">IFERROR(
INDEX('Cost Data'!$Y$1:$AJ$500, MATCH(1, ('Cost Data'!$W$1:$W$500 = $AU26) * ('Cost Data'!$X$1:$X$500 = $AV26), 0), MATCH(BC$12, 'Cost Data'!$Y$12:$AJ$12, 0))
* (INDEX('Build Scenarios'!$D$1:$O$510, MATCH(1, ('Build Scenarios'!$B$1:$B$510 = $AU26) * ('Build Scenarios'!$C$1:$C$510 = $C26), 0), MATCH(BC$12, 'Build Scenarios'!$D$5:$O$5, 0))
- INDEX('Build Scenarios'!$D$1:$O$510, MATCH(1, ('Build Scenarios'!$B$1:$B$510 = $AU26) * ('Build Scenarios'!$C$1:$C$510 = $C26), 0), MATCH(BB$12, 'Build Scenarios'!$D$5:$O$5, 0)))
+BB26,
0)</f>
        <v>0</v>
      </c>
      <c r="BD26" s="4" cm="1">
        <f t="array" aca="1" ref="BD26" ca="1">IFERROR(
INDEX('Cost Data'!$Y$1:$AJ$500, MATCH(1, ('Cost Data'!$W$1:$W$500 = $AU26) * ('Cost Data'!$X$1:$X$500 = $AV26), 0), MATCH(BD$12, 'Cost Data'!$Y$12:$AJ$12, 0))
* (INDEX('Build Scenarios'!$D$1:$O$510, MATCH(1, ('Build Scenarios'!$B$1:$B$510 = $AU26) * ('Build Scenarios'!$C$1:$C$510 = $C26), 0), MATCH(BD$12, 'Build Scenarios'!$D$5:$O$5, 0))
- INDEX('Build Scenarios'!$D$1:$O$510, MATCH(1, ('Build Scenarios'!$B$1:$B$510 = $AU26) * ('Build Scenarios'!$C$1:$C$510 = $C26), 0), MATCH(BC$12, 'Build Scenarios'!$D$5:$O$5, 0)))
+BC26,
0)</f>
        <v>0</v>
      </c>
      <c r="BE26" s="4" cm="1">
        <f t="array" aca="1" ref="BE26" ca="1">IFERROR(
INDEX('Cost Data'!$Y$1:$AJ$500, MATCH(1, ('Cost Data'!$W$1:$W$500 = $AU26) * ('Cost Data'!$X$1:$X$500 = $AV26), 0), MATCH(BE$12, 'Cost Data'!$Y$12:$AJ$12, 0))
* (INDEX('Build Scenarios'!$D$1:$O$510, MATCH(1, ('Build Scenarios'!$B$1:$B$510 = $AU26) * ('Build Scenarios'!$C$1:$C$510 = $C26), 0), MATCH(BE$12, 'Build Scenarios'!$D$5:$O$5, 0))
- INDEX('Build Scenarios'!$D$1:$O$510, MATCH(1, ('Build Scenarios'!$B$1:$B$510 = $AU26) * ('Build Scenarios'!$C$1:$C$510 = $C26), 0), MATCH(BD$12, 'Build Scenarios'!$D$5:$O$5, 0)))
+BD26,
0)</f>
        <v>0</v>
      </c>
      <c r="BF26" s="4" cm="1">
        <f t="array" aca="1" ref="BF26" ca="1">IFERROR(
INDEX('Cost Data'!$Y$1:$AJ$500, MATCH(1, ('Cost Data'!$W$1:$W$500 = $AU26) * ('Cost Data'!$X$1:$X$500 = $AV26), 0), MATCH(BF$12, 'Cost Data'!$Y$12:$AJ$12, 0))
* (INDEX('Build Scenarios'!$D$1:$O$510, MATCH(1, ('Build Scenarios'!$B$1:$B$510 = $AU26) * ('Build Scenarios'!$C$1:$C$510 = $C26), 0), MATCH(BF$12, 'Build Scenarios'!$D$5:$O$5, 0))
- INDEX('Build Scenarios'!$D$1:$O$510, MATCH(1, ('Build Scenarios'!$B$1:$B$510 = $AU26) * ('Build Scenarios'!$C$1:$C$510 = $C26), 0), MATCH(BE$12, 'Build Scenarios'!$D$5:$O$5, 0)))
+BE26,
0)</f>
        <v>0</v>
      </c>
      <c r="BG26" s="4" cm="1">
        <f t="array" aca="1" ref="BG26" ca="1">IFERROR(
INDEX('Cost Data'!$Y$1:$AJ$500, MATCH(1, ('Cost Data'!$W$1:$W$500 = $AU26) * ('Cost Data'!$X$1:$X$500 = $AV26), 0), MATCH(BG$12, 'Cost Data'!$Y$12:$AJ$12, 0))
* (INDEX('Build Scenarios'!$D$1:$O$510, MATCH(1, ('Build Scenarios'!$B$1:$B$510 = $AU26) * ('Build Scenarios'!$C$1:$C$510 = $C26), 0), MATCH(BG$12, 'Build Scenarios'!$D$5:$O$5, 0))
- INDEX('Build Scenarios'!$D$1:$O$510, MATCH(1, ('Build Scenarios'!$B$1:$B$510 = $AU26) * ('Build Scenarios'!$C$1:$C$510 = $C26), 0), MATCH(BF$12, 'Build Scenarios'!$D$5:$O$5, 0)))
+BF26,
0)</f>
        <v>0</v>
      </c>
      <c r="BH26" s="4" cm="1">
        <f t="array" aca="1" ref="BH26" ca="1">IFERROR(
INDEX('Cost Data'!$Y$1:$AJ$500, MATCH(1, ('Cost Data'!$W$1:$W$500 = $AU26) * ('Cost Data'!$X$1:$X$500 = $AV26), 0), MATCH(BH$12, 'Cost Data'!$Y$12:$AJ$12, 0))
* (INDEX('Build Scenarios'!$D$1:$O$510, MATCH(1, ('Build Scenarios'!$B$1:$B$510 = $AU26) * ('Build Scenarios'!$C$1:$C$510 = $C26), 0), MATCH(BH$12, 'Build Scenarios'!$D$5:$O$5, 0))
- INDEX('Build Scenarios'!$D$1:$O$510, MATCH(1, ('Build Scenarios'!$B$1:$B$510 = $AU26) * ('Build Scenarios'!$C$1:$C$510 = $C26), 0), MATCH(BG$12, 'Build Scenarios'!$D$5:$O$5, 0)))
+BG26,
0)</f>
        <v>0</v>
      </c>
      <c r="BJ26" s="11" t="str">
        <f>BM23</f>
        <v>Cape Mendocino</v>
      </c>
      <c r="BK26" s="11" cm="1">
        <f t="array" aca="1" ref="BK26" ca="1">INDEX('Cost Scenario Settings'!$O$32:$W$101, MATCH(1, ('Cost Scenario Settings'!$N$32:$N$101 = $B26) * ('Cost Scenario Settings'!$B$32:$B$101 = BJ26), 0), MATCH($C26, 'Cost Scenario Settings'!$O$31:$W$31, 0))</f>
        <v>0</v>
      </c>
      <c r="BL26" s="4" cm="1">
        <f t="array" aca="1" ref="BL26" ca="1">IFERROR(
INDEX('Cost Data'!$Y$1:$AJ$500, MATCH(1, ('Cost Data'!$W$1:$W$500 = $BJ26) * ('Cost Data'!$X$1:$X$500 = $BK26), 0), MATCH(BL$12, 'Cost Data'!$Y$12:$AJ$12, 0))
* (INDEX('Build Scenarios'!$D$1:$O$510, MATCH(1, ('Build Scenarios'!$B$1:$B$510 = $BJ26) * ('Build Scenarios'!$C$1:$C$510 = $C26), 0), MATCH(BL$12, 'Build Scenarios'!$D$5:$O$5, 0))
- INDEX('Build Scenarios'!$D$1:$O$510, MATCH(1, ('Build Scenarios'!$B$1:$B$510 = $BJ26) * ('Build Scenarios'!$C$1:$C$510 = $C26), 0), MATCH(BK$12, 'Build Scenarios'!$D$5:$O$5, 0)))
+BK26,
0)</f>
        <v>0</v>
      </c>
      <c r="BM26" s="4" cm="1">
        <f t="array" aca="1" ref="BM26" ca="1">IFERROR(
INDEX('Cost Data'!$Y$1:$AJ$500, MATCH(1, ('Cost Data'!$W$1:$W$500 = $BJ26) * ('Cost Data'!$X$1:$X$500 = $BK26), 0), MATCH(BM$12, 'Cost Data'!$Y$12:$AJ$12, 0))
* (INDEX('Build Scenarios'!$D$1:$O$510, MATCH(1, ('Build Scenarios'!$B$1:$B$510 = $BJ26) * ('Build Scenarios'!$C$1:$C$510 = $C26), 0), MATCH(BM$12, 'Build Scenarios'!$D$5:$O$5, 0))
- INDEX('Build Scenarios'!$D$1:$O$510, MATCH(1, ('Build Scenarios'!$B$1:$B$510 = $BJ26) * ('Build Scenarios'!$C$1:$C$510 = $C26), 0), MATCH(BL$12, 'Build Scenarios'!$D$5:$O$5, 0)))
+BL26,
0)</f>
        <v>0</v>
      </c>
      <c r="BN26" s="4" cm="1">
        <f t="array" aca="1" ref="BN26" ca="1">IFERROR(
INDEX('Cost Data'!$Y$1:$AJ$500, MATCH(1, ('Cost Data'!$W$1:$W$500 = $BJ26) * ('Cost Data'!$X$1:$X$500 = $BK26), 0), MATCH(BN$12, 'Cost Data'!$Y$12:$AJ$12, 0))
* (INDEX('Build Scenarios'!$D$1:$O$510, MATCH(1, ('Build Scenarios'!$B$1:$B$510 = $BJ26) * ('Build Scenarios'!$C$1:$C$510 = $C26), 0), MATCH(BN$12, 'Build Scenarios'!$D$5:$O$5, 0))
- INDEX('Build Scenarios'!$D$1:$O$510, MATCH(1, ('Build Scenarios'!$B$1:$B$510 = $BJ26) * ('Build Scenarios'!$C$1:$C$510 = $C26), 0), MATCH(BM$12, 'Build Scenarios'!$D$5:$O$5, 0)))
+BM26,
0)</f>
        <v>0</v>
      </c>
      <c r="BO26" s="4" cm="1">
        <f t="array" aca="1" ref="BO26" ca="1">IFERROR(
INDEX('Cost Data'!$Y$1:$AJ$500, MATCH(1, ('Cost Data'!$W$1:$W$500 = $BJ26) * ('Cost Data'!$X$1:$X$500 = $BK26), 0), MATCH(BO$12, 'Cost Data'!$Y$12:$AJ$12, 0))
* (INDEX('Build Scenarios'!$D$1:$O$510, MATCH(1, ('Build Scenarios'!$B$1:$B$510 = $BJ26) * ('Build Scenarios'!$C$1:$C$510 = $C26), 0), MATCH(BO$12, 'Build Scenarios'!$D$5:$O$5, 0))
- INDEX('Build Scenarios'!$D$1:$O$510, MATCH(1, ('Build Scenarios'!$B$1:$B$510 = $BJ26) * ('Build Scenarios'!$C$1:$C$510 = $C26), 0), MATCH(BN$12, 'Build Scenarios'!$D$5:$O$5, 0)))
+BN26,
0)</f>
        <v>0</v>
      </c>
      <c r="BP26" s="4" cm="1">
        <f t="array" aca="1" ref="BP26" ca="1">IFERROR(
INDEX('Cost Data'!$Y$1:$AJ$500, MATCH(1, ('Cost Data'!$W$1:$W$500 = $BJ26) * ('Cost Data'!$X$1:$X$500 = $BK26), 0), MATCH(BP$12, 'Cost Data'!$Y$12:$AJ$12, 0))
* (INDEX('Build Scenarios'!$D$1:$O$510, MATCH(1, ('Build Scenarios'!$B$1:$B$510 = $BJ26) * ('Build Scenarios'!$C$1:$C$510 = $C26), 0), MATCH(BP$12, 'Build Scenarios'!$D$5:$O$5, 0))
- INDEX('Build Scenarios'!$D$1:$O$510, MATCH(1, ('Build Scenarios'!$B$1:$B$510 = $BJ26) * ('Build Scenarios'!$C$1:$C$510 = $C26), 0), MATCH(BO$12, 'Build Scenarios'!$D$5:$O$5, 0)))
+BO26,
0)</f>
        <v>0</v>
      </c>
      <c r="BQ26" s="4" cm="1">
        <f t="array" aca="1" ref="BQ26" ca="1">IFERROR(
INDEX('Cost Data'!$Y$1:$AJ$500, MATCH(1, ('Cost Data'!$W$1:$W$500 = $BJ26) * ('Cost Data'!$X$1:$X$500 = $BK26), 0), MATCH(BQ$12, 'Cost Data'!$Y$12:$AJ$12, 0))
* (INDEX('Build Scenarios'!$D$1:$O$510, MATCH(1, ('Build Scenarios'!$B$1:$B$510 = $BJ26) * ('Build Scenarios'!$C$1:$C$510 = $C26), 0), MATCH(BQ$12, 'Build Scenarios'!$D$5:$O$5, 0))
- INDEX('Build Scenarios'!$D$1:$O$510, MATCH(1, ('Build Scenarios'!$B$1:$B$510 = $BJ26) * ('Build Scenarios'!$C$1:$C$510 = $C26), 0), MATCH(BP$12, 'Build Scenarios'!$D$5:$O$5, 0)))
+BP26,
0)</f>
        <v>0</v>
      </c>
      <c r="BR26" s="4" cm="1">
        <f t="array" aca="1" ref="BR26" ca="1">IFERROR(
INDEX('Cost Data'!$Y$1:$AJ$500, MATCH(1, ('Cost Data'!$W$1:$W$500 = $BJ26) * ('Cost Data'!$X$1:$X$500 = $BK26), 0), MATCH(BR$12, 'Cost Data'!$Y$12:$AJ$12, 0))
* (INDEX('Build Scenarios'!$D$1:$O$510, MATCH(1, ('Build Scenarios'!$B$1:$B$510 = $BJ26) * ('Build Scenarios'!$C$1:$C$510 = $C26), 0), MATCH(BR$12, 'Build Scenarios'!$D$5:$O$5, 0))
- INDEX('Build Scenarios'!$D$1:$O$510, MATCH(1, ('Build Scenarios'!$B$1:$B$510 = $BJ26) * ('Build Scenarios'!$C$1:$C$510 = $C26), 0), MATCH(BQ$12, 'Build Scenarios'!$D$5:$O$5, 0)))
+BQ26,
0)</f>
        <v>0</v>
      </c>
      <c r="BS26" s="4" cm="1">
        <f t="array" aca="1" ref="BS26" ca="1">IFERROR(
INDEX('Cost Data'!$Y$1:$AJ$500, MATCH(1, ('Cost Data'!$W$1:$W$500 = $BJ26) * ('Cost Data'!$X$1:$X$500 = $BK26), 0), MATCH(BS$12, 'Cost Data'!$Y$12:$AJ$12, 0))
* (INDEX('Build Scenarios'!$D$1:$O$510, MATCH(1, ('Build Scenarios'!$B$1:$B$510 = $BJ26) * ('Build Scenarios'!$C$1:$C$510 = $C26), 0), MATCH(BS$12, 'Build Scenarios'!$D$5:$O$5, 0))
- INDEX('Build Scenarios'!$D$1:$O$510, MATCH(1, ('Build Scenarios'!$B$1:$B$510 = $BJ26) * ('Build Scenarios'!$C$1:$C$510 = $C26), 0), MATCH(BR$12, 'Build Scenarios'!$D$5:$O$5, 0)))
+BR26,
0)</f>
        <v>0</v>
      </c>
      <c r="BT26" s="4" cm="1">
        <f t="array" aca="1" ref="BT26" ca="1">IFERROR(
INDEX('Cost Data'!$Y$1:$AJ$500, MATCH(1, ('Cost Data'!$W$1:$W$500 = $BJ26) * ('Cost Data'!$X$1:$X$500 = $BK26), 0), MATCH(BT$12, 'Cost Data'!$Y$12:$AJ$12, 0))
* (INDEX('Build Scenarios'!$D$1:$O$510, MATCH(1, ('Build Scenarios'!$B$1:$B$510 = $BJ26) * ('Build Scenarios'!$C$1:$C$510 = $C26), 0), MATCH(BT$12, 'Build Scenarios'!$D$5:$O$5, 0))
- INDEX('Build Scenarios'!$D$1:$O$510, MATCH(1, ('Build Scenarios'!$B$1:$B$510 = $BJ26) * ('Build Scenarios'!$C$1:$C$510 = $C26), 0), MATCH(BS$12, 'Build Scenarios'!$D$5:$O$5, 0)))
+BS26,
0)</f>
        <v>0</v>
      </c>
      <c r="BU26" s="4" cm="1">
        <f t="array" aca="1" ref="BU26" ca="1">IFERROR(
INDEX('Cost Data'!$Y$1:$AJ$500, MATCH(1, ('Cost Data'!$W$1:$W$500 = $BJ26) * ('Cost Data'!$X$1:$X$500 = $BK26), 0), MATCH(BU$12, 'Cost Data'!$Y$12:$AJ$12, 0))
* (INDEX('Build Scenarios'!$D$1:$O$510, MATCH(1, ('Build Scenarios'!$B$1:$B$510 = $BJ26) * ('Build Scenarios'!$C$1:$C$510 = $C26), 0), MATCH(BU$12, 'Build Scenarios'!$D$5:$O$5, 0))
- INDEX('Build Scenarios'!$D$1:$O$510, MATCH(1, ('Build Scenarios'!$B$1:$B$510 = $BJ26) * ('Build Scenarios'!$C$1:$C$510 = $C26), 0), MATCH(BT$12, 'Build Scenarios'!$D$5:$O$5, 0)))
+BT26,
0)</f>
        <v>0</v>
      </c>
      <c r="BV26" s="4" cm="1">
        <f t="array" aca="1" ref="BV26" ca="1">IFERROR(
INDEX('Cost Data'!$Y$1:$AJ$500, MATCH(1, ('Cost Data'!$W$1:$W$500 = $BJ26) * ('Cost Data'!$X$1:$X$500 = $BK26), 0), MATCH(BV$12, 'Cost Data'!$Y$12:$AJ$12, 0))
* (INDEX('Build Scenarios'!$D$1:$O$510, MATCH(1, ('Build Scenarios'!$B$1:$B$510 = $BJ26) * ('Build Scenarios'!$C$1:$C$510 = $C26), 0), MATCH(BV$12, 'Build Scenarios'!$D$5:$O$5, 0))
- INDEX('Build Scenarios'!$D$1:$O$510, MATCH(1, ('Build Scenarios'!$B$1:$B$510 = $BJ26) * ('Build Scenarios'!$C$1:$C$510 = $C26), 0), MATCH(BU$12, 'Build Scenarios'!$D$5:$O$5, 0)))
+BU26,
0)</f>
        <v>0</v>
      </c>
      <c r="BW26" s="4" cm="1">
        <f t="array" aca="1" ref="BW26" ca="1">IFERROR(
INDEX('Cost Data'!$Y$1:$AJ$500, MATCH(1, ('Cost Data'!$W$1:$W$500 = $BJ26) * ('Cost Data'!$X$1:$X$500 = $BK26), 0), MATCH(BW$12, 'Cost Data'!$Y$12:$AJ$12, 0))
* (INDEX('Build Scenarios'!$D$1:$O$510, MATCH(1, ('Build Scenarios'!$B$1:$B$510 = $BJ26) * ('Build Scenarios'!$C$1:$C$510 = $C26), 0), MATCH(BW$12, 'Build Scenarios'!$D$5:$O$5, 0))
- INDEX('Build Scenarios'!$D$1:$O$510, MATCH(1, ('Build Scenarios'!$B$1:$B$510 = $BJ26) * ('Build Scenarios'!$C$1:$C$510 = $C26), 0), MATCH(BV$12, 'Build Scenarios'!$D$5:$O$5, 0)))
+BV26,
0)</f>
        <v>0</v>
      </c>
    </row>
    <row r="27" spans="2:75" x14ac:dyDescent="0.2">
      <c r="B27" s="11" t="str">
        <f ca="1">B26</f>
        <v>PSP - High</v>
      </c>
      <c r="C27" s="8" t="s">
        <v>55</v>
      </c>
      <c r="D27" s="4">
        <f t="shared" ca="1" si="18"/>
        <v>0</v>
      </c>
      <c r="E27" s="4">
        <f t="shared" ca="1" si="18"/>
        <v>0</v>
      </c>
      <c r="F27" s="4">
        <f t="shared" ca="1" si="18"/>
        <v>0</v>
      </c>
      <c r="G27" s="4">
        <f t="shared" ca="1" si="18"/>
        <v>0</v>
      </c>
      <c r="H27" s="4">
        <f t="shared" ca="1" si="18"/>
        <v>0</v>
      </c>
      <c r="I27" s="4">
        <f t="shared" ca="1" si="18"/>
        <v>0</v>
      </c>
      <c r="J27" s="4">
        <f t="shared" ca="1" si="18"/>
        <v>0</v>
      </c>
      <c r="K27" s="4">
        <f t="shared" ca="1" si="18"/>
        <v>0</v>
      </c>
      <c r="L27" s="4">
        <f t="shared" ca="1" si="18"/>
        <v>346.32000000000005</v>
      </c>
      <c r="M27" s="4">
        <f t="shared" ca="1" si="18"/>
        <v>346.32000000000005</v>
      </c>
      <c r="N27" s="4">
        <f t="shared" ca="1" si="18"/>
        <v>346.32000000000005</v>
      </c>
      <c r="O27" s="4">
        <f t="shared" ca="1" si="18"/>
        <v>346.32000000000005</v>
      </c>
      <c r="Q27" s="11" t="str">
        <f>Q26</f>
        <v>Morro Bay</v>
      </c>
      <c r="R27" s="11" t="str" cm="1">
        <f t="array" aca="1" ref="R27" ca="1">INDEX('Cost Scenario Settings'!$O$32:$W$101, MATCH(1, ('Cost Scenario Settings'!$N$32:$N$101 = $B27) * ('Cost Scenario Settings'!$B$32:$B$101 = Q27), 0), MATCH($C27, 'Cost Scenario Settings'!$O$31:$W$31, 0))</f>
        <v>PSP - High</v>
      </c>
      <c r="S27" s="4" cm="1">
        <f t="array" aca="1" ref="S27" ca="1">IFERROR(
INDEX('Cost Data'!$Y$1:$AJ$500, MATCH(1, ('Cost Data'!$W$1:$W$500 = $Q27) * ('Cost Data'!$X$1:$X$500 = $R27), 0), MATCH(S$12, 'Cost Data'!$Y$12:$AJ$12, 0))
* (INDEX('Build Scenarios'!$D$1:$O$510, MATCH(1, ('Build Scenarios'!$B$1:$B$510 = $Q27) * ('Build Scenarios'!$C$1:$C$510 = $C27), 0), MATCH(S$12, 'Build Scenarios'!$D$5:$O$5, 0))
- INDEX('Build Scenarios'!$D$1:$O$510, MATCH(1, ('Build Scenarios'!$B$1:$B$510 = $Q27) * ('Build Scenarios'!$C$1:$C$510 = $C27), 0), MATCH(R$12, 'Build Scenarios'!$D$5:$O$5, 0)))
+R27,
0)</f>
        <v>0</v>
      </c>
      <c r="T27" s="4" cm="1">
        <f t="array" aca="1" ref="T27" ca="1">IFERROR(
INDEX('Cost Data'!$Y$1:$AJ$500, MATCH(1, ('Cost Data'!$W$1:$W$500 = $Q27) * ('Cost Data'!$X$1:$X$500 = $R27), 0), MATCH(T$12, 'Cost Data'!$Y$12:$AJ$12, 0))
* (INDEX('Build Scenarios'!$D$1:$O$510, MATCH(1, ('Build Scenarios'!$B$1:$B$510 = $Q27) * ('Build Scenarios'!$C$1:$C$510 = $C27), 0), MATCH(T$12, 'Build Scenarios'!$D$5:$O$5, 0))
- INDEX('Build Scenarios'!$D$1:$O$510, MATCH(1, ('Build Scenarios'!$B$1:$B$510 = $Q27) * ('Build Scenarios'!$C$1:$C$510 = $C27), 0), MATCH(S$12, 'Build Scenarios'!$D$5:$O$5, 0)))
+S27,
0)</f>
        <v>0</v>
      </c>
      <c r="U27" s="4" cm="1">
        <f t="array" aca="1" ref="U27" ca="1">IFERROR(
INDEX('Cost Data'!$Y$1:$AJ$500, MATCH(1, ('Cost Data'!$W$1:$W$500 = $Q27) * ('Cost Data'!$X$1:$X$500 = $R27), 0), MATCH(U$12, 'Cost Data'!$Y$12:$AJ$12, 0))
* (INDEX('Build Scenarios'!$D$1:$O$510, MATCH(1, ('Build Scenarios'!$B$1:$B$510 = $Q27) * ('Build Scenarios'!$C$1:$C$510 = $C27), 0), MATCH(U$12, 'Build Scenarios'!$D$5:$O$5, 0))
- INDEX('Build Scenarios'!$D$1:$O$510, MATCH(1, ('Build Scenarios'!$B$1:$B$510 = $Q27) * ('Build Scenarios'!$C$1:$C$510 = $C27), 0), MATCH(T$12, 'Build Scenarios'!$D$5:$O$5, 0)))
+T27,
0)</f>
        <v>0</v>
      </c>
      <c r="V27" s="4" cm="1">
        <f t="array" aca="1" ref="V27" ca="1">IFERROR(
INDEX('Cost Data'!$Y$1:$AJ$500, MATCH(1, ('Cost Data'!$W$1:$W$500 = $Q27) * ('Cost Data'!$X$1:$X$500 = $R27), 0), MATCH(V$12, 'Cost Data'!$Y$12:$AJ$12, 0))
* (INDEX('Build Scenarios'!$D$1:$O$510, MATCH(1, ('Build Scenarios'!$B$1:$B$510 = $Q27) * ('Build Scenarios'!$C$1:$C$510 = $C27), 0), MATCH(V$12, 'Build Scenarios'!$D$5:$O$5, 0))
- INDEX('Build Scenarios'!$D$1:$O$510, MATCH(1, ('Build Scenarios'!$B$1:$B$510 = $Q27) * ('Build Scenarios'!$C$1:$C$510 = $C27), 0), MATCH(U$12, 'Build Scenarios'!$D$5:$O$5, 0)))
+U27,
0)</f>
        <v>0</v>
      </c>
      <c r="W27" s="4" cm="1">
        <f t="array" aca="1" ref="W27" ca="1">IFERROR(
INDEX('Cost Data'!$Y$1:$AJ$500, MATCH(1, ('Cost Data'!$W$1:$W$500 = $Q27) * ('Cost Data'!$X$1:$X$500 = $R27), 0), MATCH(W$12, 'Cost Data'!$Y$12:$AJ$12, 0))
* (INDEX('Build Scenarios'!$D$1:$O$510, MATCH(1, ('Build Scenarios'!$B$1:$B$510 = $Q27) * ('Build Scenarios'!$C$1:$C$510 = $C27), 0), MATCH(W$12, 'Build Scenarios'!$D$5:$O$5, 0))
- INDEX('Build Scenarios'!$D$1:$O$510, MATCH(1, ('Build Scenarios'!$B$1:$B$510 = $Q27) * ('Build Scenarios'!$C$1:$C$510 = $C27), 0), MATCH(V$12, 'Build Scenarios'!$D$5:$O$5, 0)))
+V27,
0)</f>
        <v>0</v>
      </c>
      <c r="X27" s="4" cm="1">
        <f t="array" aca="1" ref="X27" ca="1">IFERROR(
INDEX('Cost Data'!$Y$1:$AJ$500, MATCH(1, ('Cost Data'!$W$1:$W$500 = $Q27) * ('Cost Data'!$X$1:$X$500 = $R27), 0), MATCH(X$12, 'Cost Data'!$Y$12:$AJ$12, 0))
* (INDEX('Build Scenarios'!$D$1:$O$510, MATCH(1, ('Build Scenarios'!$B$1:$B$510 = $Q27) * ('Build Scenarios'!$C$1:$C$510 = $C27), 0), MATCH(X$12, 'Build Scenarios'!$D$5:$O$5, 0))
- INDEX('Build Scenarios'!$D$1:$O$510, MATCH(1, ('Build Scenarios'!$B$1:$B$510 = $Q27) * ('Build Scenarios'!$C$1:$C$510 = $C27), 0), MATCH(W$12, 'Build Scenarios'!$D$5:$O$5, 0)))
+W27,
0)</f>
        <v>0</v>
      </c>
      <c r="Y27" s="4" cm="1">
        <f t="array" aca="1" ref="Y27" ca="1">IFERROR(
INDEX('Cost Data'!$Y$1:$AJ$500, MATCH(1, ('Cost Data'!$W$1:$W$500 = $Q27) * ('Cost Data'!$X$1:$X$500 = $R27), 0), MATCH(Y$12, 'Cost Data'!$Y$12:$AJ$12, 0))
* (INDEX('Build Scenarios'!$D$1:$O$510, MATCH(1, ('Build Scenarios'!$B$1:$B$510 = $Q27) * ('Build Scenarios'!$C$1:$C$510 = $C27), 0), MATCH(Y$12, 'Build Scenarios'!$D$5:$O$5, 0))
- INDEX('Build Scenarios'!$D$1:$O$510, MATCH(1, ('Build Scenarios'!$B$1:$B$510 = $Q27) * ('Build Scenarios'!$C$1:$C$510 = $C27), 0), MATCH(X$12, 'Build Scenarios'!$D$5:$O$5, 0)))
+X27,
0)</f>
        <v>0</v>
      </c>
      <c r="Z27" s="4" cm="1">
        <f t="array" aca="1" ref="Z27" ca="1">IFERROR(
INDEX('Cost Data'!$Y$1:$AJ$500, MATCH(1, ('Cost Data'!$W$1:$W$500 = $Q27) * ('Cost Data'!$X$1:$X$500 = $R27), 0), MATCH(Z$12, 'Cost Data'!$Y$12:$AJ$12, 0))
* (INDEX('Build Scenarios'!$D$1:$O$510, MATCH(1, ('Build Scenarios'!$B$1:$B$510 = $Q27) * ('Build Scenarios'!$C$1:$C$510 = $C27), 0), MATCH(Z$12, 'Build Scenarios'!$D$5:$O$5, 0))
- INDEX('Build Scenarios'!$D$1:$O$510, MATCH(1, ('Build Scenarios'!$B$1:$B$510 = $Q27) * ('Build Scenarios'!$C$1:$C$510 = $C27), 0), MATCH(Y$12, 'Build Scenarios'!$D$5:$O$5, 0)))
+Y27,
0)</f>
        <v>0</v>
      </c>
      <c r="AA27" s="4" cm="1">
        <f t="array" aca="1" ref="AA27" ca="1">IFERROR(
INDEX('Cost Data'!$Y$1:$AJ$500, MATCH(1, ('Cost Data'!$W$1:$W$500 = $Q27) * ('Cost Data'!$X$1:$X$500 = $R27), 0), MATCH(AA$12, 'Cost Data'!$Y$12:$AJ$12, 0))
* (INDEX('Build Scenarios'!$D$1:$O$510, MATCH(1, ('Build Scenarios'!$B$1:$B$510 = $Q27) * ('Build Scenarios'!$C$1:$C$510 = $C27), 0), MATCH(AA$12, 'Build Scenarios'!$D$5:$O$5, 0))
- INDEX('Build Scenarios'!$D$1:$O$510, MATCH(1, ('Build Scenarios'!$B$1:$B$510 = $Q27) * ('Build Scenarios'!$C$1:$C$510 = $C27), 0), MATCH(Z$12, 'Build Scenarios'!$D$5:$O$5, 0)))
+Z27,
0)</f>
        <v>346.32000000000005</v>
      </c>
      <c r="AB27" s="4" cm="1">
        <f t="array" aca="1" ref="AB27" ca="1">IFERROR(
INDEX('Cost Data'!$Y$1:$AJ$500, MATCH(1, ('Cost Data'!$W$1:$W$500 = $Q27) * ('Cost Data'!$X$1:$X$500 = $R27), 0), MATCH(AB$12, 'Cost Data'!$Y$12:$AJ$12, 0))
* (INDEX('Build Scenarios'!$D$1:$O$510, MATCH(1, ('Build Scenarios'!$B$1:$B$510 = $Q27) * ('Build Scenarios'!$C$1:$C$510 = $C27), 0), MATCH(AB$12, 'Build Scenarios'!$D$5:$O$5, 0))
- INDEX('Build Scenarios'!$D$1:$O$510, MATCH(1, ('Build Scenarios'!$B$1:$B$510 = $Q27) * ('Build Scenarios'!$C$1:$C$510 = $C27), 0), MATCH(AA$12, 'Build Scenarios'!$D$5:$O$5, 0)))
+AA27,
0)</f>
        <v>346.32000000000005</v>
      </c>
      <c r="AC27" s="4" cm="1">
        <f t="array" aca="1" ref="AC27" ca="1">IFERROR(
INDEX('Cost Data'!$Y$1:$AJ$500, MATCH(1, ('Cost Data'!$W$1:$W$500 = $Q27) * ('Cost Data'!$X$1:$X$500 = $R27), 0), MATCH(AC$12, 'Cost Data'!$Y$12:$AJ$12, 0))
* (INDEX('Build Scenarios'!$D$1:$O$510, MATCH(1, ('Build Scenarios'!$B$1:$B$510 = $Q27) * ('Build Scenarios'!$C$1:$C$510 = $C27), 0), MATCH(AC$12, 'Build Scenarios'!$D$5:$O$5, 0))
- INDEX('Build Scenarios'!$D$1:$O$510, MATCH(1, ('Build Scenarios'!$B$1:$B$510 = $Q27) * ('Build Scenarios'!$C$1:$C$510 = $C27), 0), MATCH(AB$12, 'Build Scenarios'!$D$5:$O$5, 0)))
+AB27,
0)</f>
        <v>346.32000000000005</v>
      </c>
      <c r="AD27" s="4" cm="1">
        <f t="array" aca="1" ref="AD27" ca="1">IFERROR(
INDEX('Cost Data'!$Y$1:$AJ$500, MATCH(1, ('Cost Data'!$W$1:$W$500 = $Q27) * ('Cost Data'!$X$1:$X$500 = $R27), 0), MATCH(AD$12, 'Cost Data'!$Y$12:$AJ$12, 0))
* (INDEX('Build Scenarios'!$D$1:$O$510, MATCH(1, ('Build Scenarios'!$B$1:$B$510 = $Q27) * ('Build Scenarios'!$C$1:$C$510 = $C27), 0), MATCH(AD$12, 'Build Scenarios'!$D$5:$O$5, 0))
- INDEX('Build Scenarios'!$D$1:$O$510, MATCH(1, ('Build Scenarios'!$B$1:$B$510 = $Q27) * ('Build Scenarios'!$C$1:$C$510 = $C27), 0), MATCH(AC$12, 'Build Scenarios'!$D$5:$O$5, 0)))
+AC27,
0)</f>
        <v>346.32000000000005</v>
      </c>
      <c r="AF27" s="11" t="str">
        <f>AF26</f>
        <v>Humboldt Bay</v>
      </c>
      <c r="AG27" s="11" cm="1">
        <f t="array" aca="1" ref="AG27" ca="1">INDEX('Cost Scenario Settings'!$O$32:$W$101, MATCH(1, ('Cost Scenario Settings'!$N$32:$N$101 = $B27) * ('Cost Scenario Settings'!$B$32:$B$101 = AF27), 0), MATCH($C27, 'Cost Scenario Settings'!$O$31:$W$31, 0))</f>
        <v>0</v>
      </c>
      <c r="AH27" s="4" cm="1">
        <f t="array" aca="1" ref="AH27" ca="1">IFERROR(
INDEX('Cost Data'!$Y$1:$AJ$500, MATCH(1, ('Cost Data'!$W$1:$W$500 = $AF27) * ('Cost Data'!$X$1:$X$500 = $AG27), 0), MATCH(AH$12, 'Cost Data'!$Y$12:$AJ$12, 0))
* (INDEX('Build Scenarios'!$D$1:$O$510, MATCH(1, ('Build Scenarios'!$B$1:$B$510 = $AF27) * ('Build Scenarios'!$C$1:$C$510 = $C27), 0), MATCH(AH$12, 'Build Scenarios'!$D$5:$O$5, 0))
- INDEX('Build Scenarios'!$D$1:$O$510, MATCH(1, ('Build Scenarios'!$B$1:$B$510 = $AF27) * ('Build Scenarios'!$C$1:$C$510 = $C27), 0), MATCH(AG$12, 'Build Scenarios'!$D$5:$O$5, 0)))
+AG27,
0)</f>
        <v>0</v>
      </c>
      <c r="AI27" s="4" cm="1">
        <f t="array" aca="1" ref="AI27" ca="1">IFERROR(
INDEX('Cost Data'!$Y$1:$AJ$500, MATCH(1, ('Cost Data'!$W$1:$W$500 = $AF27) * ('Cost Data'!$X$1:$X$500 = $AG27), 0), MATCH(AI$12, 'Cost Data'!$Y$12:$AJ$12, 0))
* (INDEX('Build Scenarios'!$D$1:$O$510, MATCH(1, ('Build Scenarios'!$B$1:$B$510 = $AF27) * ('Build Scenarios'!$C$1:$C$510 = $C27), 0), MATCH(AI$12, 'Build Scenarios'!$D$5:$O$5, 0))
- INDEX('Build Scenarios'!$D$1:$O$510, MATCH(1, ('Build Scenarios'!$B$1:$B$510 = $AF27) * ('Build Scenarios'!$C$1:$C$510 = $C27), 0), MATCH(AH$12, 'Build Scenarios'!$D$5:$O$5, 0)))
+AH27,
0)</f>
        <v>0</v>
      </c>
      <c r="AJ27" s="4" cm="1">
        <f t="array" aca="1" ref="AJ27" ca="1">IFERROR(
INDEX('Cost Data'!$Y$1:$AJ$500, MATCH(1, ('Cost Data'!$W$1:$W$500 = $AF27) * ('Cost Data'!$X$1:$X$500 = $AG27), 0), MATCH(AJ$12, 'Cost Data'!$Y$12:$AJ$12, 0))
* (INDEX('Build Scenarios'!$D$1:$O$510, MATCH(1, ('Build Scenarios'!$B$1:$B$510 = $AF27) * ('Build Scenarios'!$C$1:$C$510 = $C27), 0), MATCH(AJ$12, 'Build Scenarios'!$D$5:$O$5, 0))
- INDEX('Build Scenarios'!$D$1:$O$510, MATCH(1, ('Build Scenarios'!$B$1:$B$510 = $AF27) * ('Build Scenarios'!$C$1:$C$510 = $C27), 0), MATCH(AI$12, 'Build Scenarios'!$D$5:$O$5, 0)))
+AI27,
0)</f>
        <v>0</v>
      </c>
      <c r="AK27" s="4" cm="1">
        <f t="array" aca="1" ref="AK27" ca="1">IFERROR(
INDEX('Cost Data'!$Y$1:$AJ$500, MATCH(1, ('Cost Data'!$W$1:$W$500 = $AF27) * ('Cost Data'!$X$1:$X$500 = $AG27), 0), MATCH(AK$12, 'Cost Data'!$Y$12:$AJ$12, 0))
* (INDEX('Build Scenarios'!$D$1:$O$510, MATCH(1, ('Build Scenarios'!$B$1:$B$510 = $AF27) * ('Build Scenarios'!$C$1:$C$510 = $C27), 0), MATCH(AK$12, 'Build Scenarios'!$D$5:$O$5, 0))
- INDEX('Build Scenarios'!$D$1:$O$510, MATCH(1, ('Build Scenarios'!$B$1:$B$510 = $AF27) * ('Build Scenarios'!$C$1:$C$510 = $C27), 0), MATCH(AJ$12, 'Build Scenarios'!$D$5:$O$5, 0)))
+AJ27,
0)</f>
        <v>0</v>
      </c>
      <c r="AL27" s="4" cm="1">
        <f t="array" aca="1" ref="AL27" ca="1">IFERROR(
INDEX('Cost Data'!$Y$1:$AJ$500, MATCH(1, ('Cost Data'!$W$1:$W$500 = $AF27) * ('Cost Data'!$X$1:$X$500 = $AG27), 0), MATCH(AL$12, 'Cost Data'!$Y$12:$AJ$12, 0))
* (INDEX('Build Scenarios'!$D$1:$O$510, MATCH(1, ('Build Scenarios'!$B$1:$B$510 = $AF27) * ('Build Scenarios'!$C$1:$C$510 = $C27), 0), MATCH(AL$12, 'Build Scenarios'!$D$5:$O$5, 0))
- INDEX('Build Scenarios'!$D$1:$O$510, MATCH(1, ('Build Scenarios'!$B$1:$B$510 = $AF27) * ('Build Scenarios'!$C$1:$C$510 = $C27), 0), MATCH(AK$12, 'Build Scenarios'!$D$5:$O$5, 0)))
+AK27,
0)</f>
        <v>0</v>
      </c>
      <c r="AM27" s="4" cm="1">
        <f t="array" aca="1" ref="AM27" ca="1">IFERROR(
INDEX('Cost Data'!$Y$1:$AJ$500, MATCH(1, ('Cost Data'!$W$1:$W$500 = $AF27) * ('Cost Data'!$X$1:$X$500 = $AG27), 0), MATCH(AM$12, 'Cost Data'!$Y$12:$AJ$12, 0))
* (INDEX('Build Scenarios'!$D$1:$O$510, MATCH(1, ('Build Scenarios'!$B$1:$B$510 = $AF27) * ('Build Scenarios'!$C$1:$C$510 = $C27), 0), MATCH(AM$12, 'Build Scenarios'!$D$5:$O$5, 0))
- INDEX('Build Scenarios'!$D$1:$O$510, MATCH(1, ('Build Scenarios'!$B$1:$B$510 = $AF27) * ('Build Scenarios'!$C$1:$C$510 = $C27), 0), MATCH(AL$12, 'Build Scenarios'!$D$5:$O$5, 0)))
+AL27,
0)</f>
        <v>0</v>
      </c>
      <c r="AN27" s="4" cm="1">
        <f t="array" aca="1" ref="AN27" ca="1">IFERROR(
INDEX('Cost Data'!$Y$1:$AJ$500, MATCH(1, ('Cost Data'!$W$1:$W$500 = $AF27) * ('Cost Data'!$X$1:$X$500 = $AG27), 0), MATCH(AN$12, 'Cost Data'!$Y$12:$AJ$12, 0))
* (INDEX('Build Scenarios'!$D$1:$O$510, MATCH(1, ('Build Scenarios'!$B$1:$B$510 = $AF27) * ('Build Scenarios'!$C$1:$C$510 = $C27), 0), MATCH(AN$12, 'Build Scenarios'!$D$5:$O$5, 0))
- INDEX('Build Scenarios'!$D$1:$O$510, MATCH(1, ('Build Scenarios'!$B$1:$B$510 = $AF27) * ('Build Scenarios'!$C$1:$C$510 = $C27), 0), MATCH(AM$12, 'Build Scenarios'!$D$5:$O$5, 0)))
+AM27,
0)</f>
        <v>0</v>
      </c>
      <c r="AO27" s="4" cm="1">
        <f t="array" aca="1" ref="AO27" ca="1">IFERROR(
INDEX('Cost Data'!$Y$1:$AJ$500, MATCH(1, ('Cost Data'!$W$1:$W$500 = $AF27) * ('Cost Data'!$X$1:$X$500 = $AG27), 0), MATCH(AO$12, 'Cost Data'!$Y$12:$AJ$12, 0))
* (INDEX('Build Scenarios'!$D$1:$O$510, MATCH(1, ('Build Scenarios'!$B$1:$B$510 = $AF27) * ('Build Scenarios'!$C$1:$C$510 = $C27), 0), MATCH(AO$12, 'Build Scenarios'!$D$5:$O$5, 0))
- INDEX('Build Scenarios'!$D$1:$O$510, MATCH(1, ('Build Scenarios'!$B$1:$B$510 = $AF27) * ('Build Scenarios'!$C$1:$C$510 = $C27), 0), MATCH(AN$12, 'Build Scenarios'!$D$5:$O$5, 0)))
+AN27,
0)</f>
        <v>0</v>
      </c>
      <c r="AP27" s="4" cm="1">
        <f t="array" aca="1" ref="AP27" ca="1">IFERROR(
INDEX('Cost Data'!$Y$1:$AJ$500, MATCH(1, ('Cost Data'!$W$1:$W$500 = $AF27) * ('Cost Data'!$X$1:$X$500 = $AG27), 0), MATCH(AP$12, 'Cost Data'!$Y$12:$AJ$12, 0))
* (INDEX('Build Scenarios'!$D$1:$O$510, MATCH(1, ('Build Scenarios'!$B$1:$B$510 = $AF27) * ('Build Scenarios'!$C$1:$C$510 = $C27), 0), MATCH(AP$12, 'Build Scenarios'!$D$5:$O$5, 0))
- INDEX('Build Scenarios'!$D$1:$O$510, MATCH(1, ('Build Scenarios'!$B$1:$B$510 = $AF27) * ('Build Scenarios'!$C$1:$C$510 = $C27), 0), MATCH(AO$12, 'Build Scenarios'!$D$5:$O$5, 0)))
+AO27,
0)</f>
        <v>0</v>
      </c>
      <c r="AQ27" s="4" cm="1">
        <f t="array" aca="1" ref="AQ27" ca="1">IFERROR(
INDEX('Cost Data'!$Y$1:$AJ$500, MATCH(1, ('Cost Data'!$W$1:$W$500 = $AF27) * ('Cost Data'!$X$1:$X$500 = $AG27), 0), MATCH(AQ$12, 'Cost Data'!$Y$12:$AJ$12, 0))
* (INDEX('Build Scenarios'!$D$1:$O$510, MATCH(1, ('Build Scenarios'!$B$1:$B$510 = $AF27) * ('Build Scenarios'!$C$1:$C$510 = $C27), 0), MATCH(AQ$12, 'Build Scenarios'!$D$5:$O$5, 0))
- INDEX('Build Scenarios'!$D$1:$O$510, MATCH(1, ('Build Scenarios'!$B$1:$B$510 = $AF27) * ('Build Scenarios'!$C$1:$C$510 = $C27), 0), MATCH(AP$12, 'Build Scenarios'!$D$5:$O$5, 0)))
+AP27,
0)</f>
        <v>0</v>
      </c>
      <c r="AR27" s="4" cm="1">
        <f t="array" aca="1" ref="AR27" ca="1">IFERROR(
INDEX('Cost Data'!$Y$1:$AJ$500, MATCH(1, ('Cost Data'!$W$1:$W$500 = $AF27) * ('Cost Data'!$X$1:$X$500 = $AG27), 0), MATCH(AR$12, 'Cost Data'!$Y$12:$AJ$12, 0))
* (INDEX('Build Scenarios'!$D$1:$O$510, MATCH(1, ('Build Scenarios'!$B$1:$B$510 = $AF27) * ('Build Scenarios'!$C$1:$C$510 = $C27), 0), MATCH(AR$12, 'Build Scenarios'!$D$5:$O$5, 0))
- INDEX('Build Scenarios'!$D$1:$O$510, MATCH(1, ('Build Scenarios'!$B$1:$B$510 = $AF27) * ('Build Scenarios'!$C$1:$C$510 = $C27), 0), MATCH(AQ$12, 'Build Scenarios'!$D$5:$O$5, 0)))
+AQ27,
0)</f>
        <v>0</v>
      </c>
      <c r="AS27" s="4" cm="1">
        <f t="array" aca="1" ref="AS27" ca="1">IFERROR(
INDEX('Cost Data'!$Y$1:$AJ$500, MATCH(1, ('Cost Data'!$W$1:$W$500 = $AF27) * ('Cost Data'!$X$1:$X$500 = $AG27), 0), MATCH(AS$12, 'Cost Data'!$Y$12:$AJ$12, 0))
* (INDEX('Build Scenarios'!$D$1:$O$510, MATCH(1, ('Build Scenarios'!$B$1:$B$510 = $AF27) * ('Build Scenarios'!$C$1:$C$510 = $C27), 0), MATCH(AS$12, 'Build Scenarios'!$D$5:$O$5, 0))
- INDEX('Build Scenarios'!$D$1:$O$510, MATCH(1, ('Build Scenarios'!$B$1:$B$510 = $AF27) * ('Build Scenarios'!$C$1:$C$510 = $C27), 0), MATCH(AR$12, 'Build Scenarios'!$D$5:$O$5, 0)))
+AR27,
0)</f>
        <v>0</v>
      </c>
      <c r="AU27" s="11" t="str">
        <f>AU26</f>
        <v>Del Norte</v>
      </c>
      <c r="AV27" s="11" cm="1">
        <f t="array" aca="1" ref="AV27" ca="1">INDEX('Cost Scenario Settings'!$O$32:$W$101, MATCH(1, ('Cost Scenario Settings'!$N$32:$N$101 = $B27) * ('Cost Scenario Settings'!$B$32:$B$101 = AU27), 0), MATCH($C27, 'Cost Scenario Settings'!$O$31:$W$31, 0))</f>
        <v>0</v>
      </c>
      <c r="AW27" s="4" cm="1">
        <f t="array" aca="1" ref="AW27" ca="1">IFERROR(
INDEX('Cost Data'!$Y$1:$AJ$500, MATCH(1, ('Cost Data'!$W$1:$W$500 = $AU27) * ('Cost Data'!$X$1:$X$500 = $AV27), 0), MATCH(AW$12, 'Cost Data'!$Y$12:$AJ$12, 0))
* (INDEX('Build Scenarios'!$D$1:$O$510, MATCH(1, ('Build Scenarios'!$B$1:$B$510 = $AU27) * ('Build Scenarios'!$C$1:$C$510 = $C27), 0), MATCH(AW$12, 'Build Scenarios'!$D$5:$O$5, 0))
- INDEX('Build Scenarios'!$D$1:$O$510, MATCH(1, ('Build Scenarios'!$B$1:$B$510 = $AU27) * ('Build Scenarios'!$C$1:$C$510 = $C27), 0), MATCH(AV$12, 'Build Scenarios'!$D$5:$O$5, 0)))
+AV27,
0)</f>
        <v>0</v>
      </c>
      <c r="AX27" s="4" cm="1">
        <f t="array" aca="1" ref="AX27" ca="1">IFERROR(
INDEX('Cost Data'!$Y$1:$AJ$500, MATCH(1, ('Cost Data'!$W$1:$W$500 = $AU27) * ('Cost Data'!$X$1:$X$500 = $AV27), 0), MATCH(AX$12, 'Cost Data'!$Y$12:$AJ$12, 0))
* (INDEX('Build Scenarios'!$D$1:$O$510, MATCH(1, ('Build Scenarios'!$B$1:$B$510 = $AU27) * ('Build Scenarios'!$C$1:$C$510 = $C27), 0), MATCH(AX$12, 'Build Scenarios'!$D$5:$O$5, 0))
- INDEX('Build Scenarios'!$D$1:$O$510, MATCH(1, ('Build Scenarios'!$B$1:$B$510 = $AU27) * ('Build Scenarios'!$C$1:$C$510 = $C27), 0), MATCH(AW$12, 'Build Scenarios'!$D$5:$O$5, 0)))
+AW27,
0)</f>
        <v>0</v>
      </c>
      <c r="AY27" s="4" cm="1">
        <f t="array" aca="1" ref="AY27" ca="1">IFERROR(
INDEX('Cost Data'!$Y$1:$AJ$500, MATCH(1, ('Cost Data'!$W$1:$W$500 = $AU27) * ('Cost Data'!$X$1:$X$500 = $AV27), 0), MATCH(AY$12, 'Cost Data'!$Y$12:$AJ$12, 0))
* (INDEX('Build Scenarios'!$D$1:$O$510, MATCH(1, ('Build Scenarios'!$B$1:$B$510 = $AU27) * ('Build Scenarios'!$C$1:$C$510 = $C27), 0), MATCH(AY$12, 'Build Scenarios'!$D$5:$O$5, 0))
- INDEX('Build Scenarios'!$D$1:$O$510, MATCH(1, ('Build Scenarios'!$B$1:$B$510 = $AU27) * ('Build Scenarios'!$C$1:$C$510 = $C27), 0), MATCH(AX$12, 'Build Scenarios'!$D$5:$O$5, 0)))
+AX27,
0)</f>
        <v>0</v>
      </c>
      <c r="AZ27" s="4" cm="1">
        <f t="array" aca="1" ref="AZ27" ca="1">IFERROR(
INDEX('Cost Data'!$Y$1:$AJ$500, MATCH(1, ('Cost Data'!$W$1:$W$500 = $AU27) * ('Cost Data'!$X$1:$X$500 = $AV27), 0), MATCH(AZ$12, 'Cost Data'!$Y$12:$AJ$12, 0))
* (INDEX('Build Scenarios'!$D$1:$O$510, MATCH(1, ('Build Scenarios'!$B$1:$B$510 = $AU27) * ('Build Scenarios'!$C$1:$C$510 = $C27), 0), MATCH(AZ$12, 'Build Scenarios'!$D$5:$O$5, 0))
- INDEX('Build Scenarios'!$D$1:$O$510, MATCH(1, ('Build Scenarios'!$B$1:$B$510 = $AU27) * ('Build Scenarios'!$C$1:$C$510 = $C27), 0), MATCH(AY$12, 'Build Scenarios'!$D$5:$O$5, 0)))
+AY27,
0)</f>
        <v>0</v>
      </c>
      <c r="BA27" s="4" cm="1">
        <f t="array" aca="1" ref="BA27" ca="1">IFERROR(
INDEX('Cost Data'!$Y$1:$AJ$500, MATCH(1, ('Cost Data'!$W$1:$W$500 = $AU27) * ('Cost Data'!$X$1:$X$500 = $AV27), 0), MATCH(BA$12, 'Cost Data'!$Y$12:$AJ$12, 0))
* (INDEX('Build Scenarios'!$D$1:$O$510, MATCH(1, ('Build Scenarios'!$B$1:$B$510 = $AU27) * ('Build Scenarios'!$C$1:$C$510 = $C27), 0), MATCH(BA$12, 'Build Scenarios'!$D$5:$O$5, 0))
- INDEX('Build Scenarios'!$D$1:$O$510, MATCH(1, ('Build Scenarios'!$B$1:$B$510 = $AU27) * ('Build Scenarios'!$C$1:$C$510 = $C27), 0), MATCH(AZ$12, 'Build Scenarios'!$D$5:$O$5, 0)))
+AZ27,
0)</f>
        <v>0</v>
      </c>
      <c r="BB27" s="4" cm="1">
        <f t="array" aca="1" ref="BB27" ca="1">IFERROR(
INDEX('Cost Data'!$Y$1:$AJ$500, MATCH(1, ('Cost Data'!$W$1:$W$500 = $AU27) * ('Cost Data'!$X$1:$X$500 = $AV27), 0), MATCH(BB$12, 'Cost Data'!$Y$12:$AJ$12, 0))
* (INDEX('Build Scenarios'!$D$1:$O$510, MATCH(1, ('Build Scenarios'!$B$1:$B$510 = $AU27) * ('Build Scenarios'!$C$1:$C$510 = $C27), 0), MATCH(BB$12, 'Build Scenarios'!$D$5:$O$5, 0))
- INDEX('Build Scenarios'!$D$1:$O$510, MATCH(1, ('Build Scenarios'!$B$1:$B$510 = $AU27) * ('Build Scenarios'!$C$1:$C$510 = $C27), 0), MATCH(BA$12, 'Build Scenarios'!$D$5:$O$5, 0)))
+BA27,
0)</f>
        <v>0</v>
      </c>
      <c r="BC27" s="4" cm="1">
        <f t="array" aca="1" ref="BC27" ca="1">IFERROR(
INDEX('Cost Data'!$Y$1:$AJ$500, MATCH(1, ('Cost Data'!$W$1:$W$500 = $AU27) * ('Cost Data'!$X$1:$X$500 = $AV27), 0), MATCH(BC$12, 'Cost Data'!$Y$12:$AJ$12, 0))
* (INDEX('Build Scenarios'!$D$1:$O$510, MATCH(1, ('Build Scenarios'!$B$1:$B$510 = $AU27) * ('Build Scenarios'!$C$1:$C$510 = $C27), 0), MATCH(BC$12, 'Build Scenarios'!$D$5:$O$5, 0))
- INDEX('Build Scenarios'!$D$1:$O$510, MATCH(1, ('Build Scenarios'!$B$1:$B$510 = $AU27) * ('Build Scenarios'!$C$1:$C$510 = $C27), 0), MATCH(BB$12, 'Build Scenarios'!$D$5:$O$5, 0)))
+BB27,
0)</f>
        <v>0</v>
      </c>
      <c r="BD27" s="4" cm="1">
        <f t="array" aca="1" ref="BD27" ca="1">IFERROR(
INDEX('Cost Data'!$Y$1:$AJ$500, MATCH(1, ('Cost Data'!$W$1:$W$500 = $AU27) * ('Cost Data'!$X$1:$X$500 = $AV27), 0), MATCH(BD$12, 'Cost Data'!$Y$12:$AJ$12, 0))
* (INDEX('Build Scenarios'!$D$1:$O$510, MATCH(1, ('Build Scenarios'!$B$1:$B$510 = $AU27) * ('Build Scenarios'!$C$1:$C$510 = $C27), 0), MATCH(BD$12, 'Build Scenarios'!$D$5:$O$5, 0))
- INDEX('Build Scenarios'!$D$1:$O$510, MATCH(1, ('Build Scenarios'!$B$1:$B$510 = $AU27) * ('Build Scenarios'!$C$1:$C$510 = $C27), 0), MATCH(BC$12, 'Build Scenarios'!$D$5:$O$5, 0)))
+BC27,
0)</f>
        <v>0</v>
      </c>
      <c r="BE27" s="4" cm="1">
        <f t="array" aca="1" ref="BE27" ca="1">IFERROR(
INDEX('Cost Data'!$Y$1:$AJ$500, MATCH(1, ('Cost Data'!$W$1:$W$500 = $AU27) * ('Cost Data'!$X$1:$X$500 = $AV27), 0), MATCH(BE$12, 'Cost Data'!$Y$12:$AJ$12, 0))
* (INDEX('Build Scenarios'!$D$1:$O$510, MATCH(1, ('Build Scenarios'!$B$1:$B$510 = $AU27) * ('Build Scenarios'!$C$1:$C$510 = $C27), 0), MATCH(BE$12, 'Build Scenarios'!$D$5:$O$5, 0))
- INDEX('Build Scenarios'!$D$1:$O$510, MATCH(1, ('Build Scenarios'!$B$1:$B$510 = $AU27) * ('Build Scenarios'!$C$1:$C$510 = $C27), 0), MATCH(BD$12, 'Build Scenarios'!$D$5:$O$5, 0)))
+BD27,
0)</f>
        <v>0</v>
      </c>
      <c r="BF27" s="4" cm="1">
        <f t="array" aca="1" ref="BF27" ca="1">IFERROR(
INDEX('Cost Data'!$Y$1:$AJ$500, MATCH(1, ('Cost Data'!$W$1:$W$500 = $AU27) * ('Cost Data'!$X$1:$X$500 = $AV27), 0), MATCH(BF$12, 'Cost Data'!$Y$12:$AJ$12, 0))
* (INDEX('Build Scenarios'!$D$1:$O$510, MATCH(1, ('Build Scenarios'!$B$1:$B$510 = $AU27) * ('Build Scenarios'!$C$1:$C$510 = $C27), 0), MATCH(BF$12, 'Build Scenarios'!$D$5:$O$5, 0))
- INDEX('Build Scenarios'!$D$1:$O$510, MATCH(1, ('Build Scenarios'!$B$1:$B$510 = $AU27) * ('Build Scenarios'!$C$1:$C$510 = $C27), 0), MATCH(BE$12, 'Build Scenarios'!$D$5:$O$5, 0)))
+BE27,
0)</f>
        <v>0</v>
      </c>
      <c r="BG27" s="4" cm="1">
        <f t="array" aca="1" ref="BG27" ca="1">IFERROR(
INDEX('Cost Data'!$Y$1:$AJ$500, MATCH(1, ('Cost Data'!$W$1:$W$500 = $AU27) * ('Cost Data'!$X$1:$X$500 = $AV27), 0), MATCH(BG$12, 'Cost Data'!$Y$12:$AJ$12, 0))
* (INDEX('Build Scenarios'!$D$1:$O$510, MATCH(1, ('Build Scenarios'!$B$1:$B$510 = $AU27) * ('Build Scenarios'!$C$1:$C$510 = $C27), 0), MATCH(BG$12, 'Build Scenarios'!$D$5:$O$5, 0))
- INDEX('Build Scenarios'!$D$1:$O$510, MATCH(1, ('Build Scenarios'!$B$1:$B$510 = $AU27) * ('Build Scenarios'!$C$1:$C$510 = $C27), 0), MATCH(BF$12, 'Build Scenarios'!$D$5:$O$5, 0)))
+BF27,
0)</f>
        <v>0</v>
      </c>
      <c r="BH27" s="4" cm="1">
        <f t="array" aca="1" ref="BH27" ca="1">IFERROR(
INDEX('Cost Data'!$Y$1:$AJ$500, MATCH(1, ('Cost Data'!$W$1:$W$500 = $AU27) * ('Cost Data'!$X$1:$X$500 = $AV27), 0), MATCH(BH$12, 'Cost Data'!$Y$12:$AJ$12, 0))
* (INDEX('Build Scenarios'!$D$1:$O$510, MATCH(1, ('Build Scenarios'!$B$1:$B$510 = $AU27) * ('Build Scenarios'!$C$1:$C$510 = $C27), 0), MATCH(BH$12, 'Build Scenarios'!$D$5:$O$5, 0))
- INDEX('Build Scenarios'!$D$1:$O$510, MATCH(1, ('Build Scenarios'!$B$1:$B$510 = $AU27) * ('Build Scenarios'!$C$1:$C$510 = $C27), 0), MATCH(BG$12, 'Build Scenarios'!$D$5:$O$5, 0)))
+BG27,
0)</f>
        <v>0</v>
      </c>
      <c r="BJ27" s="11" t="str">
        <f>BJ26</f>
        <v>Cape Mendocino</v>
      </c>
      <c r="BK27" s="11" cm="1">
        <f t="array" aca="1" ref="BK27" ca="1">INDEX('Cost Scenario Settings'!$O$32:$W$101, MATCH(1, ('Cost Scenario Settings'!$N$32:$N$101 = $B27) * ('Cost Scenario Settings'!$B$32:$B$101 = BJ27), 0), MATCH($C27, 'Cost Scenario Settings'!$O$31:$W$31, 0))</f>
        <v>0</v>
      </c>
      <c r="BL27" s="4" cm="1">
        <f t="array" aca="1" ref="BL27" ca="1">IFERROR(
INDEX('Cost Data'!$Y$1:$AJ$500, MATCH(1, ('Cost Data'!$W$1:$W$500 = $BJ27) * ('Cost Data'!$X$1:$X$500 = $BK27), 0), MATCH(BL$12, 'Cost Data'!$Y$12:$AJ$12, 0))
* (INDEX('Build Scenarios'!$D$1:$O$510, MATCH(1, ('Build Scenarios'!$B$1:$B$510 = $BJ27) * ('Build Scenarios'!$C$1:$C$510 = $C27), 0), MATCH(BL$12, 'Build Scenarios'!$D$5:$O$5, 0))
- INDEX('Build Scenarios'!$D$1:$O$510, MATCH(1, ('Build Scenarios'!$B$1:$B$510 = $BJ27) * ('Build Scenarios'!$C$1:$C$510 = $C27), 0), MATCH(BK$12, 'Build Scenarios'!$D$5:$O$5, 0)))
+BK27,
0)</f>
        <v>0</v>
      </c>
      <c r="BM27" s="4" cm="1">
        <f t="array" aca="1" ref="BM27" ca="1">IFERROR(
INDEX('Cost Data'!$Y$1:$AJ$500, MATCH(1, ('Cost Data'!$W$1:$W$500 = $BJ27) * ('Cost Data'!$X$1:$X$500 = $BK27), 0), MATCH(BM$12, 'Cost Data'!$Y$12:$AJ$12, 0))
* (INDEX('Build Scenarios'!$D$1:$O$510, MATCH(1, ('Build Scenarios'!$B$1:$B$510 = $BJ27) * ('Build Scenarios'!$C$1:$C$510 = $C27), 0), MATCH(BM$12, 'Build Scenarios'!$D$5:$O$5, 0))
- INDEX('Build Scenarios'!$D$1:$O$510, MATCH(1, ('Build Scenarios'!$B$1:$B$510 = $BJ27) * ('Build Scenarios'!$C$1:$C$510 = $C27), 0), MATCH(BL$12, 'Build Scenarios'!$D$5:$O$5, 0)))
+BL27,
0)</f>
        <v>0</v>
      </c>
      <c r="BN27" s="4" cm="1">
        <f t="array" aca="1" ref="BN27" ca="1">IFERROR(
INDEX('Cost Data'!$Y$1:$AJ$500, MATCH(1, ('Cost Data'!$W$1:$W$500 = $BJ27) * ('Cost Data'!$X$1:$X$500 = $BK27), 0), MATCH(BN$12, 'Cost Data'!$Y$12:$AJ$12, 0))
* (INDEX('Build Scenarios'!$D$1:$O$510, MATCH(1, ('Build Scenarios'!$B$1:$B$510 = $BJ27) * ('Build Scenarios'!$C$1:$C$510 = $C27), 0), MATCH(BN$12, 'Build Scenarios'!$D$5:$O$5, 0))
- INDEX('Build Scenarios'!$D$1:$O$510, MATCH(1, ('Build Scenarios'!$B$1:$B$510 = $BJ27) * ('Build Scenarios'!$C$1:$C$510 = $C27), 0), MATCH(BM$12, 'Build Scenarios'!$D$5:$O$5, 0)))
+BM27,
0)</f>
        <v>0</v>
      </c>
      <c r="BO27" s="4" cm="1">
        <f t="array" aca="1" ref="BO27" ca="1">IFERROR(
INDEX('Cost Data'!$Y$1:$AJ$500, MATCH(1, ('Cost Data'!$W$1:$W$500 = $BJ27) * ('Cost Data'!$X$1:$X$500 = $BK27), 0), MATCH(BO$12, 'Cost Data'!$Y$12:$AJ$12, 0))
* (INDEX('Build Scenarios'!$D$1:$O$510, MATCH(1, ('Build Scenarios'!$B$1:$B$510 = $BJ27) * ('Build Scenarios'!$C$1:$C$510 = $C27), 0), MATCH(BO$12, 'Build Scenarios'!$D$5:$O$5, 0))
- INDEX('Build Scenarios'!$D$1:$O$510, MATCH(1, ('Build Scenarios'!$B$1:$B$510 = $BJ27) * ('Build Scenarios'!$C$1:$C$510 = $C27), 0), MATCH(BN$12, 'Build Scenarios'!$D$5:$O$5, 0)))
+BN27,
0)</f>
        <v>0</v>
      </c>
      <c r="BP27" s="4" cm="1">
        <f t="array" aca="1" ref="BP27" ca="1">IFERROR(
INDEX('Cost Data'!$Y$1:$AJ$500, MATCH(1, ('Cost Data'!$W$1:$W$500 = $BJ27) * ('Cost Data'!$X$1:$X$500 = $BK27), 0), MATCH(BP$12, 'Cost Data'!$Y$12:$AJ$12, 0))
* (INDEX('Build Scenarios'!$D$1:$O$510, MATCH(1, ('Build Scenarios'!$B$1:$B$510 = $BJ27) * ('Build Scenarios'!$C$1:$C$510 = $C27), 0), MATCH(BP$12, 'Build Scenarios'!$D$5:$O$5, 0))
- INDEX('Build Scenarios'!$D$1:$O$510, MATCH(1, ('Build Scenarios'!$B$1:$B$510 = $BJ27) * ('Build Scenarios'!$C$1:$C$510 = $C27), 0), MATCH(BO$12, 'Build Scenarios'!$D$5:$O$5, 0)))
+BO27,
0)</f>
        <v>0</v>
      </c>
      <c r="BQ27" s="4" cm="1">
        <f t="array" aca="1" ref="BQ27" ca="1">IFERROR(
INDEX('Cost Data'!$Y$1:$AJ$500, MATCH(1, ('Cost Data'!$W$1:$W$500 = $BJ27) * ('Cost Data'!$X$1:$X$500 = $BK27), 0), MATCH(BQ$12, 'Cost Data'!$Y$12:$AJ$12, 0))
* (INDEX('Build Scenarios'!$D$1:$O$510, MATCH(1, ('Build Scenarios'!$B$1:$B$510 = $BJ27) * ('Build Scenarios'!$C$1:$C$510 = $C27), 0), MATCH(BQ$12, 'Build Scenarios'!$D$5:$O$5, 0))
- INDEX('Build Scenarios'!$D$1:$O$510, MATCH(1, ('Build Scenarios'!$B$1:$B$510 = $BJ27) * ('Build Scenarios'!$C$1:$C$510 = $C27), 0), MATCH(BP$12, 'Build Scenarios'!$D$5:$O$5, 0)))
+BP27,
0)</f>
        <v>0</v>
      </c>
      <c r="BR27" s="4" cm="1">
        <f t="array" aca="1" ref="BR27" ca="1">IFERROR(
INDEX('Cost Data'!$Y$1:$AJ$500, MATCH(1, ('Cost Data'!$W$1:$W$500 = $BJ27) * ('Cost Data'!$X$1:$X$500 = $BK27), 0), MATCH(BR$12, 'Cost Data'!$Y$12:$AJ$12, 0))
* (INDEX('Build Scenarios'!$D$1:$O$510, MATCH(1, ('Build Scenarios'!$B$1:$B$510 = $BJ27) * ('Build Scenarios'!$C$1:$C$510 = $C27), 0), MATCH(BR$12, 'Build Scenarios'!$D$5:$O$5, 0))
- INDEX('Build Scenarios'!$D$1:$O$510, MATCH(1, ('Build Scenarios'!$B$1:$B$510 = $BJ27) * ('Build Scenarios'!$C$1:$C$510 = $C27), 0), MATCH(BQ$12, 'Build Scenarios'!$D$5:$O$5, 0)))
+BQ27,
0)</f>
        <v>0</v>
      </c>
      <c r="BS27" s="4" cm="1">
        <f t="array" aca="1" ref="BS27" ca="1">IFERROR(
INDEX('Cost Data'!$Y$1:$AJ$500, MATCH(1, ('Cost Data'!$W$1:$W$500 = $BJ27) * ('Cost Data'!$X$1:$X$500 = $BK27), 0), MATCH(BS$12, 'Cost Data'!$Y$12:$AJ$12, 0))
* (INDEX('Build Scenarios'!$D$1:$O$510, MATCH(1, ('Build Scenarios'!$B$1:$B$510 = $BJ27) * ('Build Scenarios'!$C$1:$C$510 = $C27), 0), MATCH(BS$12, 'Build Scenarios'!$D$5:$O$5, 0))
- INDEX('Build Scenarios'!$D$1:$O$510, MATCH(1, ('Build Scenarios'!$B$1:$B$510 = $BJ27) * ('Build Scenarios'!$C$1:$C$510 = $C27), 0), MATCH(BR$12, 'Build Scenarios'!$D$5:$O$5, 0)))
+BR27,
0)</f>
        <v>0</v>
      </c>
      <c r="BT27" s="4" cm="1">
        <f t="array" aca="1" ref="BT27" ca="1">IFERROR(
INDEX('Cost Data'!$Y$1:$AJ$500, MATCH(1, ('Cost Data'!$W$1:$W$500 = $BJ27) * ('Cost Data'!$X$1:$X$500 = $BK27), 0), MATCH(BT$12, 'Cost Data'!$Y$12:$AJ$12, 0))
* (INDEX('Build Scenarios'!$D$1:$O$510, MATCH(1, ('Build Scenarios'!$B$1:$B$510 = $BJ27) * ('Build Scenarios'!$C$1:$C$510 = $C27), 0), MATCH(BT$12, 'Build Scenarios'!$D$5:$O$5, 0))
- INDEX('Build Scenarios'!$D$1:$O$510, MATCH(1, ('Build Scenarios'!$B$1:$B$510 = $BJ27) * ('Build Scenarios'!$C$1:$C$510 = $C27), 0), MATCH(BS$12, 'Build Scenarios'!$D$5:$O$5, 0)))
+BS27,
0)</f>
        <v>0</v>
      </c>
      <c r="BU27" s="4" cm="1">
        <f t="array" aca="1" ref="BU27" ca="1">IFERROR(
INDEX('Cost Data'!$Y$1:$AJ$500, MATCH(1, ('Cost Data'!$W$1:$W$500 = $BJ27) * ('Cost Data'!$X$1:$X$500 = $BK27), 0), MATCH(BU$12, 'Cost Data'!$Y$12:$AJ$12, 0))
* (INDEX('Build Scenarios'!$D$1:$O$510, MATCH(1, ('Build Scenarios'!$B$1:$B$510 = $BJ27) * ('Build Scenarios'!$C$1:$C$510 = $C27), 0), MATCH(BU$12, 'Build Scenarios'!$D$5:$O$5, 0))
- INDEX('Build Scenarios'!$D$1:$O$510, MATCH(1, ('Build Scenarios'!$B$1:$B$510 = $BJ27) * ('Build Scenarios'!$C$1:$C$510 = $C27), 0), MATCH(BT$12, 'Build Scenarios'!$D$5:$O$5, 0)))
+BT27,
0)</f>
        <v>0</v>
      </c>
      <c r="BV27" s="4" cm="1">
        <f t="array" aca="1" ref="BV27" ca="1">IFERROR(
INDEX('Cost Data'!$Y$1:$AJ$500, MATCH(1, ('Cost Data'!$W$1:$W$500 = $BJ27) * ('Cost Data'!$X$1:$X$500 = $BK27), 0), MATCH(BV$12, 'Cost Data'!$Y$12:$AJ$12, 0))
* (INDEX('Build Scenarios'!$D$1:$O$510, MATCH(1, ('Build Scenarios'!$B$1:$B$510 = $BJ27) * ('Build Scenarios'!$C$1:$C$510 = $C27), 0), MATCH(BV$12, 'Build Scenarios'!$D$5:$O$5, 0))
- INDEX('Build Scenarios'!$D$1:$O$510, MATCH(1, ('Build Scenarios'!$B$1:$B$510 = $BJ27) * ('Build Scenarios'!$C$1:$C$510 = $C27), 0), MATCH(BU$12, 'Build Scenarios'!$D$5:$O$5, 0)))
+BU27,
0)</f>
        <v>0</v>
      </c>
      <c r="BW27" s="4" cm="1">
        <f t="array" aca="1" ref="BW27" ca="1">IFERROR(
INDEX('Cost Data'!$Y$1:$AJ$500, MATCH(1, ('Cost Data'!$W$1:$W$500 = $BJ27) * ('Cost Data'!$X$1:$X$500 = $BK27), 0), MATCH(BW$12, 'Cost Data'!$Y$12:$AJ$12, 0))
* (INDEX('Build Scenarios'!$D$1:$O$510, MATCH(1, ('Build Scenarios'!$B$1:$B$510 = $BJ27) * ('Build Scenarios'!$C$1:$C$510 = $C27), 0), MATCH(BW$12, 'Build Scenarios'!$D$5:$O$5, 0))
- INDEX('Build Scenarios'!$D$1:$O$510, MATCH(1, ('Build Scenarios'!$B$1:$B$510 = $BJ27) * ('Build Scenarios'!$C$1:$C$510 = $C27), 0), MATCH(BV$12, 'Build Scenarios'!$D$5:$O$5, 0)))
+BV27,
0)</f>
        <v>0</v>
      </c>
    </row>
    <row r="28" spans="2:75" x14ac:dyDescent="0.2">
      <c r="B28" s="11" t="str">
        <f t="shared" ref="B28:B34" ca="1" si="19">B27</f>
        <v>PSP - High</v>
      </c>
      <c r="C28" s="8" t="s">
        <v>56</v>
      </c>
      <c r="D28" s="4">
        <f t="shared" ca="1" si="18"/>
        <v>0</v>
      </c>
      <c r="E28" s="4">
        <f t="shared" ca="1" si="18"/>
        <v>0</v>
      </c>
      <c r="F28" s="4">
        <f t="shared" ca="1" si="18"/>
        <v>0</v>
      </c>
      <c r="G28" s="4">
        <f t="shared" ca="1" si="18"/>
        <v>0</v>
      </c>
      <c r="H28" s="4">
        <f t="shared" ca="1" si="18"/>
        <v>0</v>
      </c>
      <c r="I28" s="4">
        <f t="shared" ca="1" si="18"/>
        <v>0</v>
      </c>
      <c r="J28" s="4">
        <f t="shared" ca="1" si="18"/>
        <v>0</v>
      </c>
      <c r="K28" s="4">
        <f t="shared" ca="1" si="18"/>
        <v>0</v>
      </c>
      <c r="L28" s="4">
        <f t="shared" ca="1" si="18"/>
        <v>928.13760000000013</v>
      </c>
      <c r="M28" s="4">
        <f t="shared" ca="1" si="18"/>
        <v>928.13760000000013</v>
      </c>
      <c r="N28" s="4">
        <f t="shared" ca="1" si="18"/>
        <v>928.13760000000013</v>
      </c>
      <c r="O28" s="4">
        <f t="shared" ca="1" si="18"/>
        <v>928.13760000000013</v>
      </c>
      <c r="Q28" s="11" t="str">
        <f t="shared" ref="Q28:Q34" si="20">Q27</f>
        <v>Morro Bay</v>
      </c>
      <c r="R28" s="11" t="str" cm="1">
        <f t="array" aca="1" ref="R28" ca="1">INDEX('Cost Scenario Settings'!$O$32:$W$101, MATCH(1, ('Cost Scenario Settings'!$N$32:$N$101 = $B28) * ('Cost Scenario Settings'!$B$32:$B$101 = Q28), 0), MATCH($C28, 'Cost Scenario Settings'!$O$31:$W$31, 0))</f>
        <v>PSP - High</v>
      </c>
      <c r="S28" s="4" cm="1">
        <f t="array" aca="1" ref="S28" ca="1">IFERROR(
INDEX('Cost Data'!$Y$1:$AJ$500, MATCH(1, ('Cost Data'!$W$1:$W$500 = $Q28) * ('Cost Data'!$X$1:$X$500 = $R28), 0), MATCH(S$12, 'Cost Data'!$Y$12:$AJ$12, 0))
* (INDEX('Build Scenarios'!$D$1:$O$510, MATCH(1, ('Build Scenarios'!$B$1:$B$510 = $Q28) * ('Build Scenarios'!$C$1:$C$510 = $C28), 0), MATCH(S$12, 'Build Scenarios'!$D$5:$O$5, 0))
- INDEX('Build Scenarios'!$D$1:$O$510, MATCH(1, ('Build Scenarios'!$B$1:$B$510 = $Q28) * ('Build Scenarios'!$C$1:$C$510 = $C28), 0), MATCH(R$12, 'Build Scenarios'!$D$5:$O$5, 0)))
+R28,
0)</f>
        <v>0</v>
      </c>
      <c r="T28" s="4" cm="1">
        <f t="array" aca="1" ref="T28" ca="1">IFERROR(
INDEX('Cost Data'!$Y$1:$AJ$500, MATCH(1, ('Cost Data'!$W$1:$W$500 = $Q28) * ('Cost Data'!$X$1:$X$500 = $R28), 0), MATCH(T$12, 'Cost Data'!$Y$12:$AJ$12, 0))
* (INDEX('Build Scenarios'!$D$1:$O$510, MATCH(1, ('Build Scenarios'!$B$1:$B$510 = $Q28) * ('Build Scenarios'!$C$1:$C$510 = $C28), 0), MATCH(T$12, 'Build Scenarios'!$D$5:$O$5, 0))
- INDEX('Build Scenarios'!$D$1:$O$510, MATCH(1, ('Build Scenarios'!$B$1:$B$510 = $Q28) * ('Build Scenarios'!$C$1:$C$510 = $C28), 0), MATCH(S$12, 'Build Scenarios'!$D$5:$O$5, 0)))
+S28,
0)</f>
        <v>0</v>
      </c>
      <c r="U28" s="4" cm="1">
        <f t="array" aca="1" ref="U28" ca="1">IFERROR(
INDEX('Cost Data'!$Y$1:$AJ$500, MATCH(1, ('Cost Data'!$W$1:$W$500 = $Q28) * ('Cost Data'!$X$1:$X$500 = $R28), 0), MATCH(U$12, 'Cost Data'!$Y$12:$AJ$12, 0))
* (INDEX('Build Scenarios'!$D$1:$O$510, MATCH(1, ('Build Scenarios'!$B$1:$B$510 = $Q28) * ('Build Scenarios'!$C$1:$C$510 = $C28), 0), MATCH(U$12, 'Build Scenarios'!$D$5:$O$5, 0))
- INDEX('Build Scenarios'!$D$1:$O$510, MATCH(1, ('Build Scenarios'!$B$1:$B$510 = $Q28) * ('Build Scenarios'!$C$1:$C$510 = $C28), 0), MATCH(T$12, 'Build Scenarios'!$D$5:$O$5, 0)))
+T28,
0)</f>
        <v>0</v>
      </c>
      <c r="V28" s="4" cm="1">
        <f t="array" aca="1" ref="V28" ca="1">IFERROR(
INDEX('Cost Data'!$Y$1:$AJ$500, MATCH(1, ('Cost Data'!$W$1:$W$500 = $Q28) * ('Cost Data'!$X$1:$X$500 = $R28), 0), MATCH(V$12, 'Cost Data'!$Y$12:$AJ$12, 0))
* (INDEX('Build Scenarios'!$D$1:$O$510, MATCH(1, ('Build Scenarios'!$B$1:$B$510 = $Q28) * ('Build Scenarios'!$C$1:$C$510 = $C28), 0), MATCH(V$12, 'Build Scenarios'!$D$5:$O$5, 0))
- INDEX('Build Scenarios'!$D$1:$O$510, MATCH(1, ('Build Scenarios'!$B$1:$B$510 = $Q28) * ('Build Scenarios'!$C$1:$C$510 = $C28), 0), MATCH(U$12, 'Build Scenarios'!$D$5:$O$5, 0)))
+U28,
0)</f>
        <v>0</v>
      </c>
      <c r="W28" s="4" cm="1">
        <f t="array" aca="1" ref="W28" ca="1">IFERROR(
INDEX('Cost Data'!$Y$1:$AJ$500, MATCH(1, ('Cost Data'!$W$1:$W$500 = $Q28) * ('Cost Data'!$X$1:$X$500 = $R28), 0), MATCH(W$12, 'Cost Data'!$Y$12:$AJ$12, 0))
* (INDEX('Build Scenarios'!$D$1:$O$510, MATCH(1, ('Build Scenarios'!$B$1:$B$510 = $Q28) * ('Build Scenarios'!$C$1:$C$510 = $C28), 0), MATCH(W$12, 'Build Scenarios'!$D$5:$O$5, 0))
- INDEX('Build Scenarios'!$D$1:$O$510, MATCH(1, ('Build Scenarios'!$B$1:$B$510 = $Q28) * ('Build Scenarios'!$C$1:$C$510 = $C28), 0), MATCH(V$12, 'Build Scenarios'!$D$5:$O$5, 0)))
+V28,
0)</f>
        <v>0</v>
      </c>
      <c r="X28" s="4" cm="1">
        <f t="array" aca="1" ref="X28" ca="1">IFERROR(
INDEX('Cost Data'!$Y$1:$AJ$500, MATCH(1, ('Cost Data'!$W$1:$W$500 = $Q28) * ('Cost Data'!$X$1:$X$500 = $R28), 0), MATCH(X$12, 'Cost Data'!$Y$12:$AJ$12, 0))
* (INDEX('Build Scenarios'!$D$1:$O$510, MATCH(1, ('Build Scenarios'!$B$1:$B$510 = $Q28) * ('Build Scenarios'!$C$1:$C$510 = $C28), 0), MATCH(X$12, 'Build Scenarios'!$D$5:$O$5, 0))
- INDEX('Build Scenarios'!$D$1:$O$510, MATCH(1, ('Build Scenarios'!$B$1:$B$510 = $Q28) * ('Build Scenarios'!$C$1:$C$510 = $C28), 0), MATCH(W$12, 'Build Scenarios'!$D$5:$O$5, 0)))
+W28,
0)</f>
        <v>0</v>
      </c>
      <c r="Y28" s="4" cm="1">
        <f t="array" aca="1" ref="Y28" ca="1">IFERROR(
INDEX('Cost Data'!$Y$1:$AJ$500, MATCH(1, ('Cost Data'!$W$1:$W$500 = $Q28) * ('Cost Data'!$X$1:$X$500 = $R28), 0), MATCH(Y$12, 'Cost Data'!$Y$12:$AJ$12, 0))
* (INDEX('Build Scenarios'!$D$1:$O$510, MATCH(1, ('Build Scenarios'!$B$1:$B$510 = $Q28) * ('Build Scenarios'!$C$1:$C$510 = $C28), 0), MATCH(Y$12, 'Build Scenarios'!$D$5:$O$5, 0))
- INDEX('Build Scenarios'!$D$1:$O$510, MATCH(1, ('Build Scenarios'!$B$1:$B$510 = $Q28) * ('Build Scenarios'!$C$1:$C$510 = $C28), 0), MATCH(X$12, 'Build Scenarios'!$D$5:$O$5, 0)))
+X28,
0)</f>
        <v>0</v>
      </c>
      <c r="Z28" s="4" cm="1">
        <f t="array" aca="1" ref="Z28" ca="1">IFERROR(
INDEX('Cost Data'!$Y$1:$AJ$500, MATCH(1, ('Cost Data'!$W$1:$W$500 = $Q28) * ('Cost Data'!$X$1:$X$500 = $R28), 0), MATCH(Z$12, 'Cost Data'!$Y$12:$AJ$12, 0))
* (INDEX('Build Scenarios'!$D$1:$O$510, MATCH(1, ('Build Scenarios'!$B$1:$B$510 = $Q28) * ('Build Scenarios'!$C$1:$C$510 = $C28), 0), MATCH(Z$12, 'Build Scenarios'!$D$5:$O$5, 0))
- INDEX('Build Scenarios'!$D$1:$O$510, MATCH(1, ('Build Scenarios'!$B$1:$B$510 = $Q28) * ('Build Scenarios'!$C$1:$C$510 = $C28), 0), MATCH(Y$12, 'Build Scenarios'!$D$5:$O$5, 0)))
+Y28,
0)</f>
        <v>0</v>
      </c>
      <c r="AA28" s="4" cm="1">
        <f t="array" aca="1" ref="AA28" ca="1">IFERROR(
INDEX('Cost Data'!$Y$1:$AJ$500, MATCH(1, ('Cost Data'!$W$1:$W$500 = $Q28) * ('Cost Data'!$X$1:$X$500 = $R28), 0), MATCH(AA$12, 'Cost Data'!$Y$12:$AJ$12, 0))
* (INDEX('Build Scenarios'!$D$1:$O$510, MATCH(1, ('Build Scenarios'!$B$1:$B$510 = $Q28) * ('Build Scenarios'!$C$1:$C$510 = $C28), 0), MATCH(AA$12, 'Build Scenarios'!$D$5:$O$5, 0))
- INDEX('Build Scenarios'!$D$1:$O$510, MATCH(1, ('Build Scenarios'!$B$1:$B$510 = $Q28) * ('Build Scenarios'!$C$1:$C$510 = $C28), 0), MATCH(Z$12, 'Build Scenarios'!$D$5:$O$5, 0)))
+Z28,
0)</f>
        <v>928.13760000000013</v>
      </c>
      <c r="AB28" s="4" cm="1">
        <f t="array" aca="1" ref="AB28" ca="1">IFERROR(
INDEX('Cost Data'!$Y$1:$AJ$500, MATCH(1, ('Cost Data'!$W$1:$W$500 = $Q28) * ('Cost Data'!$X$1:$X$500 = $R28), 0), MATCH(AB$12, 'Cost Data'!$Y$12:$AJ$12, 0))
* (INDEX('Build Scenarios'!$D$1:$O$510, MATCH(1, ('Build Scenarios'!$B$1:$B$510 = $Q28) * ('Build Scenarios'!$C$1:$C$510 = $C28), 0), MATCH(AB$12, 'Build Scenarios'!$D$5:$O$5, 0))
- INDEX('Build Scenarios'!$D$1:$O$510, MATCH(1, ('Build Scenarios'!$B$1:$B$510 = $Q28) * ('Build Scenarios'!$C$1:$C$510 = $C28), 0), MATCH(AA$12, 'Build Scenarios'!$D$5:$O$5, 0)))
+AA28,
0)</f>
        <v>928.13760000000013</v>
      </c>
      <c r="AC28" s="4" cm="1">
        <f t="array" aca="1" ref="AC28" ca="1">IFERROR(
INDEX('Cost Data'!$Y$1:$AJ$500, MATCH(1, ('Cost Data'!$W$1:$W$500 = $Q28) * ('Cost Data'!$X$1:$X$500 = $R28), 0), MATCH(AC$12, 'Cost Data'!$Y$12:$AJ$12, 0))
* (INDEX('Build Scenarios'!$D$1:$O$510, MATCH(1, ('Build Scenarios'!$B$1:$B$510 = $Q28) * ('Build Scenarios'!$C$1:$C$510 = $C28), 0), MATCH(AC$12, 'Build Scenarios'!$D$5:$O$5, 0))
- INDEX('Build Scenarios'!$D$1:$O$510, MATCH(1, ('Build Scenarios'!$B$1:$B$510 = $Q28) * ('Build Scenarios'!$C$1:$C$510 = $C28), 0), MATCH(AB$12, 'Build Scenarios'!$D$5:$O$5, 0)))
+AB28,
0)</f>
        <v>928.13760000000013</v>
      </c>
      <c r="AD28" s="4" cm="1">
        <f t="array" aca="1" ref="AD28" ca="1">IFERROR(
INDEX('Cost Data'!$Y$1:$AJ$500, MATCH(1, ('Cost Data'!$W$1:$W$500 = $Q28) * ('Cost Data'!$X$1:$X$500 = $R28), 0), MATCH(AD$12, 'Cost Data'!$Y$12:$AJ$12, 0))
* (INDEX('Build Scenarios'!$D$1:$O$510, MATCH(1, ('Build Scenarios'!$B$1:$B$510 = $Q28) * ('Build Scenarios'!$C$1:$C$510 = $C28), 0), MATCH(AD$12, 'Build Scenarios'!$D$5:$O$5, 0))
- INDEX('Build Scenarios'!$D$1:$O$510, MATCH(1, ('Build Scenarios'!$B$1:$B$510 = $Q28) * ('Build Scenarios'!$C$1:$C$510 = $C28), 0), MATCH(AC$12, 'Build Scenarios'!$D$5:$O$5, 0)))
+AC28,
0)</f>
        <v>928.13760000000013</v>
      </c>
      <c r="AF28" s="11" t="str">
        <f t="shared" ref="AF28:AF34" si="21">AF27</f>
        <v>Humboldt Bay</v>
      </c>
      <c r="AG28" s="11" cm="1">
        <f t="array" aca="1" ref="AG28" ca="1">INDEX('Cost Scenario Settings'!$O$32:$W$101, MATCH(1, ('Cost Scenario Settings'!$N$32:$N$101 = $B28) * ('Cost Scenario Settings'!$B$32:$B$101 = AF28), 0), MATCH($C28, 'Cost Scenario Settings'!$O$31:$W$31, 0))</f>
        <v>0</v>
      </c>
      <c r="AH28" s="4" cm="1">
        <f t="array" aca="1" ref="AH28" ca="1">IFERROR(
INDEX('Cost Data'!$Y$1:$AJ$500, MATCH(1, ('Cost Data'!$W$1:$W$500 = $AF28) * ('Cost Data'!$X$1:$X$500 = $AG28), 0), MATCH(AH$12, 'Cost Data'!$Y$12:$AJ$12, 0))
* (INDEX('Build Scenarios'!$D$1:$O$510, MATCH(1, ('Build Scenarios'!$B$1:$B$510 = $AF28) * ('Build Scenarios'!$C$1:$C$510 = $C28), 0), MATCH(AH$12, 'Build Scenarios'!$D$5:$O$5, 0))
- INDEX('Build Scenarios'!$D$1:$O$510, MATCH(1, ('Build Scenarios'!$B$1:$B$510 = $AF28) * ('Build Scenarios'!$C$1:$C$510 = $C28), 0), MATCH(AG$12, 'Build Scenarios'!$D$5:$O$5, 0)))
+AG28,
0)</f>
        <v>0</v>
      </c>
      <c r="AI28" s="4" cm="1">
        <f t="array" aca="1" ref="AI28" ca="1">IFERROR(
INDEX('Cost Data'!$Y$1:$AJ$500, MATCH(1, ('Cost Data'!$W$1:$W$500 = $AF28) * ('Cost Data'!$X$1:$X$500 = $AG28), 0), MATCH(AI$12, 'Cost Data'!$Y$12:$AJ$12, 0))
* (INDEX('Build Scenarios'!$D$1:$O$510, MATCH(1, ('Build Scenarios'!$B$1:$B$510 = $AF28) * ('Build Scenarios'!$C$1:$C$510 = $C28), 0), MATCH(AI$12, 'Build Scenarios'!$D$5:$O$5, 0))
- INDEX('Build Scenarios'!$D$1:$O$510, MATCH(1, ('Build Scenarios'!$B$1:$B$510 = $AF28) * ('Build Scenarios'!$C$1:$C$510 = $C28), 0), MATCH(AH$12, 'Build Scenarios'!$D$5:$O$5, 0)))
+AH28,
0)</f>
        <v>0</v>
      </c>
      <c r="AJ28" s="4" cm="1">
        <f t="array" aca="1" ref="AJ28" ca="1">IFERROR(
INDEX('Cost Data'!$Y$1:$AJ$500, MATCH(1, ('Cost Data'!$W$1:$W$500 = $AF28) * ('Cost Data'!$X$1:$X$500 = $AG28), 0), MATCH(AJ$12, 'Cost Data'!$Y$12:$AJ$12, 0))
* (INDEX('Build Scenarios'!$D$1:$O$510, MATCH(1, ('Build Scenarios'!$B$1:$B$510 = $AF28) * ('Build Scenarios'!$C$1:$C$510 = $C28), 0), MATCH(AJ$12, 'Build Scenarios'!$D$5:$O$5, 0))
- INDEX('Build Scenarios'!$D$1:$O$510, MATCH(1, ('Build Scenarios'!$B$1:$B$510 = $AF28) * ('Build Scenarios'!$C$1:$C$510 = $C28), 0), MATCH(AI$12, 'Build Scenarios'!$D$5:$O$5, 0)))
+AI28,
0)</f>
        <v>0</v>
      </c>
      <c r="AK28" s="4" cm="1">
        <f t="array" aca="1" ref="AK28" ca="1">IFERROR(
INDEX('Cost Data'!$Y$1:$AJ$500, MATCH(1, ('Cost Data'!$W$1:$W$500 = $AF28) * ('Cost Data'!$X$1:$X$500 = $AG28), 0), MATCH(AK$12, 'Cost Data'!$Y$12:$AJ$12, 0))
* (INDEX('Build Scenarios'!$D$1:$O$510, MATCH(1, ('Build Scenarios'!$B$1:$B$510 = $AF28) * ('Build Scenarios'!$C$1:$C$510 = $C28), 0), MATCH(AK$12, 'Build Scenarios'!$D$5:$O$5, 0))
- INDEX('Build Scenarios'!$D$1:$O$510, MATCH(1, ('Build Scenarios'!$B$1:$B$510 = $AF28) * ('Build Scenarios'!$C$1:$C$510 = $C28), 0), MATCH(AJ$12, 'Build Scenarios'!$D$5:$O$5, 0)))
+AJ28,
0)</f>
        <v>0</v>
      </c>
      <c r="AL28" s="4" cm="1">
        <f t="array" aca="1" ref="AL28" ca="1">IFERROR(
INDEX('Cost Data'!$Y$1:$AJ$500, MATCH(1, ('Cost Data'!$W$1:$W$500 = $AF28) * ('Cost Data'!$X$1:$X$500 = $AG28), 0), MATCH(AL$12, 'Cost Data'!$Y$12:$AJ$12, 0))
* (INDEX('Build Scenarios'!$D$1:$O$510, MATCH(1, ('Build Scenarios'!$B$1:$B$510 = $AF28) * ('Build Scenarios'!$C$1:$C$510 = $C28), 0), MATCH(AL$12, 'Build Scenarios'!$D$5:$O$5, 0))
- INDEX('Build Scenarios'!$D$1:$O$510, MATCH(1, ('Build Scenarios'!$B$1:$B$510 = $AF28) * ('Build Scenarios'!$C$1:$C$510 = $C28), 0), MATCH(AK$12, 'Build Scenarios'!$D$5:$O$5, 0)))
+AK28,
0)</f>
        <v>0</v>
      </c>
      <c r="AM28" s="4" cm="1">
        <f t="array" aca="1" ref="AM28" ca="1">IFERROR(
INDEX('Cost Data'!$Y$1:$AJ$500, MATCH(1, ('Cost Data'!$W$1:$W$500 = $AF28) * ('Cost Data'!$X$1:$X$500 = $AG28), 0), MATCH(AM$12, 'Cost Data'!$Y$12:$AJ$12, 0))
* (INDEX('Build Scenarios'!$D$1:$O$510, MATCH(1, ('Build Scenarios'!$B$1:$B$510 = $AF28) * ('Build Scenarios'!$C$1:$C$510 = $C28), 0), MATCH(AM$12, 'Build Scenarios'!$D$5:$O$5, 0))
- INDEX('Build Scenarios'!$D$1:$O$510, MATCH(1, ('Build Scenarios'!$B$1:$B$510 = $AF28) * ('Build Scenarios'!$C$1:$C$510 = $C28), 0), MATCH(AL$12, 'Build Scenarios'!$D$5:$O$5, 0)))
+AL28,
0)</f>
        <v>0</v>
      </c>
      <c r="AN28" s="4" cm="1">
        <f t="array" aca="1" ref="AN28" ca="1">IFERROR(
INDEX('Cost Data'!$Y$1:$AJ$500, MATCH(1, ('Cost Data'!$W$1:$W$500 = $AF28) * ('Cost Data'!$X$1:$X$500 = $AG28), 0), MATCH(AN$12, 'Cost Data'!$Y$12:$AJ$12, 0))
* (INDEX('Build Scenarios'!$D$1:$O$510, MATCH(1, ('Build Scenarios'!$B$1:$B$510 = $AF28) * ('Build Scenarios'!$C$1:$C$510 = $C28), 0), MATCH(AN$12, 'Build Scenarios'!$D$5:$O$5, 0))
- INDEX('Build Scenarios'!$D$1:$O$510, MATCH(1, ('Build Scenarios'!$B$1:$B$510 = $AF28) * ('Build Scenarios'!$C$1:$C$510 = $C28), 0), MATCH(AM$12, 'Build Scenarios'!$D$5:$O$5, 0)))
+AM28,
0)</f>
        <v>0</v>
      </c>
      <c r="AO28" s="4" cm="1">
        <f t="array" aca="1" ref="AO28" ca="1">IFERROR(
INDEX('Cost Data'!$Y$1:$AJ$500, MATCH(1, ('Cost Data'!$W$1:$W$500 = $AF28) * ('Cost Data'!$X$1:$X$500 = $AG28), 0), MATCH(AO$12, 'Cost Data'!$Y$12:$AJ$12, 0))
* (INDEX('Build Scenarios'!$D$1:$O$510, MATCH(1, ('Build Scenarios'!$B$1:$B$510 = $AF28) * ('Build Scenarios'!$C$1:$C$510 = $C28), 0), MATCH(AO$12, 'Build Scenarios'!$D$5:$O$5, 0))
- INDEX('Build Scenarios'!$D$1:$O$510, MATCH(1, ('Build Scenarios'!$B$1:$B$510 = $AF28) * ('Build Scenarios'!$C$1:$C$510 = $C28), 0), MATCH(AN$12, 'Build Scenarios'!$D$5:$O$5, 0)))
+AN28,
0)</f>
        <v>0</v>
      </c>
      <c r="AP28" s="4" cm="1">
        <f t="array" aca="1" ref="AP28" ca="1">IFERROR(
INDEX('Cost Data'!$Y$1:$AJ$500, MATCH(1, ('Cost Data'!$W$1:$W$500 = $AF28) * ('Cost Data'!$X$1:$X$500 = $AG28), 0), MATCH(AP$12, 'Cost Data'!$Y$12:$AJ$12, 0))
* (INDEX('Build Scenarios'!$D$1:$O$510, MATCH(1, ('Build Scenarios'!$B$1:$B$510 = $AF28) * ('Build Scenarios'!$C$1:$C$510 = $C28), 0), MATCH(AP$12, 'Build Scenarios'!$D$5:$O$5, 0))
- INDEX('Build Scenarios'!$D$1:$O$510, MATCH(1, ('Build Scenarios'!$B$1:$B$510 = $AF28) * ('Build Scenarios'!$C$1:$C$510 = $C28), 0), MATCH(AO$12, 'Build Scenarios'!$D$5:$O$5, 0)))
+AO28,
0)</f>
        <v>0</v>
      </c>
      <c r="AQ28" s="4" cm="1">
        <f t="array" aca="1" ref="AQ28" ca="1">IFERROR(
INDEX('Cost Data'!$Y$1:$AJ$500, MATCH(1, ('Cost Data'!$W$1:$W$500 = $AF28) * ('Cost Data'!$X$1:$X$500 = $AG28), 0), MATCH(AQ$12, 'Cost Data'!$Y$12:$AJ$12, 0))
* (INDEX('Build Scenarios'!$D$1:$O$510, MATCH(1, ('Build Scenarios'!$B$1:$B$510 = $AF28) * ('Build Scenarios'!$C$1:$C$510 = $C28), 0), MATCH(AQ$12, 'Build Scenarios'!$D$5:$O$5, 0))
- INDEX('Build Scenarios'!$D$1:$O$510, MATCH(1, ('Build Scenarios'!$B$1:$B$510 = $AF28) * ('Build Scenarios'!$C$1:$C$510 = $C28), 0), MATCH(AP$12, 'Build Scenarios'!$D$5:$O$5, 0)))
+AP28,
0)</f>
        <v>0</v>
      </c>
      <c r="AR28" s="4" cm="1">
        <f t="array" aca="1" ref="AR28" ca="1">IFERROR(
INDEX('Cost Data'!$Y$1:$AJ$500, MATCH(1, ('Cost Data'!$W$1:$W$500 = $AF28) * ('Cost Data'!$X$1:$X$500 = $AG28), 0), MATCH(AR$12, 'Cost Data'!$Y$12:$AJ$12, 0))
* (INDEX('Build Scenarios'!$D$1:$O$510, MATCH(1, ('Build Scenarios'!$B$1:$B$510 = $AF28) * ('Build Scenarios'!$C$1:$C$510 = $C28), 0), MATCH(AR$12, 'Build Scenarios'!$D$5:$O$5, 0))
- INDEX('Build Scenarios'!$D$1:$O$510, MATCH(1, ('Build Scenarios'!$B$1:$B$510 = $AF28) * ('Build Scenarios'!$C$1:$C$510 = $C28), 0), MATCH(AQ$12, 'Build Scenarios'!$D$5:$O$5, 0)))
+AQ28,
0)</f>
        <v>0</v>
      </c>
      <c r="AS28" s="4" cm="1">
        <f t="array" aca="1" ref="AS28" ca="1">IFERROR(
INDEX('Cost Data'!$Y$1:$AJ$500, MATCH(1, ('Cost Data'!$W$1:$W$500 = $AF28) * ('Cost Data'!$X$1:$X$500 = $AG28), 0), MATCH(AS$12, 'Cost Data'!$Y$12:$AJ$12, 0))
* (INDEX('Build Scenarios'!$D$1:$O$510, MATCH(1, ('Build Scenarios'!$B$1:$B$510 = $AF28) * ('Build Scenarios'!$C$1:$C$510 = $C28), 0), MATCH(AS$12, 'Build Scenarios'!$D$5:$O$5, 0))
- INDEX('Build Scenarios'!$D$1:$O$510, MATCH(1, ('Build Scenarios'!$B$1:$B$510 = $AF28) * ('Build Scenarios'!$C$1:$C$510 = $C28), 0), MATCH(AR$12, 'Build Scenarios'!$D$5:$O$5, 0)))
+AR28,
0)</f>
        <v>0</v>
      </c>
      <c r="AU28" s="11" t="str">
        <f t="shared" ref="AU28:AU34" si="22">AU27</f>
        <v>Del Norte</v>
      </c>
      <c r="AV28" s="11" cm="1">
        <f t="array" aca="1" ref="AV28" ca="1">INDEX('Cost Scenario Settings'!$O$32:$W$101, MATCH(1, ('Cost Scenario Settings'!$N$32:$N$101 = $B28) * ('Cost Scenario Settings'!$B$32:$B$101 = AU28), 0), MATCH($C28, 'Cost Scenario Settings'!$O$31:$W$31, 0))</f>
        <v>0</v>
      </c>
      <c r="AW28" s="4" cm="1">
        <f t="array" aca="1" ref="AW28" ca="1">IFERROR(
INDEX('Cost Data'!$Y$1:$AJ$500, MATCH(1, ('Cost Data'!$W$1:$W$500 = $AU28) * ('Cost Data'!$X$1:$X$500 = $AV28), 0), MATCH(AW$12, 'Cost Data'!$Y$12:$AJ$12, 0))
* (INDEX('Build Scenarios'!$D$1:$O$510, MATCH(1, ('Build Scenarios'!$B$1:$B$510 = $AU28) * ('Build Scenarios'!$C$1:$C$510 = $C28), 0), MATCH(AW$12, 'Build Scenarios'!$D$5:$O$5, 0))
- INDEX('Build Scenarios'!$D$1:$O$510, MATCH(1, ('Build Scenarios'!$B$1:$B$510 = $AU28) * ('Build Scenarios'!$C$1:$C$510 = $C28), 0), MATCH(AV$12, 'Build Scenarios'!$D$5:$O$5, 0)))
+AV28,
0)</f>
        <v>0</v>
      </c>
      <c r="AX28" s="4" cm="1">
        <f t="array" aca="1" ref="AX28" ca="1">IFERROR(
INDEX('Cost Data'!$Y$1:$AJ$500, MATCH(1, ('Cost Data'!$W$1:$W$500 = $AU28) * ('Cost Data'!$X$1:$X$500 = $AV28), 0), MATCH(AX$12, 'Cost Data'!$Y$12:$AJ$12, 0))
* (INDEX('Build Scenarios'!$D$1:$O$510, MATCH(1, ('Build Scenarios'!$B$1:$B$510 = $AU28) * ('Build Scenarios'!$C$1:$C$510 = $C28), 0), MATCH(AX$12, 'Build Scenarios'!$D$5:$O$5, 0))
- INDEX('Build Scenarios'!$D$1:$O$510, MATCH(1, ('Build Scenarios'!$B$1:$B$510 = $AU28) * ('Build Scenarios'!$C$1:$C$510 = $C28), 0), MATCH(AW$12, 'Build Scenarios'!$D$5:$O$5, 0)))
+AW28,
0)</f>
        <v>0</v>
      </c>
      <c r="AY28" s="4" cm="1">
        <f t="array" aca="1" ref="AY28" ca="1">IFERROR(
INDEX('Cost Data'!$Y$1:$AJ$500, MATCH(1, ('Cost Data'!$W$1:$W$500 = $AU28) * ('Cost Data'!$X$1:$X$500 = $AV28), 0), MATCH(AY$12, 'Cost Data'!$Y$12:$AJ$12, 0))
* (INDEX('Build Scenarios'!$D$1:$O$510, MATCH(1, ('Build Scenarios'!$B$1:$B$510 = $AU28) * ('Build Scenarios'!$C$1:$C$510 = $C28), 0), MATCH(AY$12, 'Build Scenarios'!$D$5:$O$5, 0))
- INDEX('Build Scenarios'!$D$1:$O$510, MATCH(1, ('Build Scenarios'!$B$1:$B$510 = $AU28) * ('Build Scenarios'!$C$1:$C$510 = $C28), 0), MATCH(AX$12, 'Build Scenarios'!$D$5:$O$5, 0)))
+AX28,
0)</f>
        <v>0</v>
      </c>
      <c r="AZ28" s="4" cm="1">
        <f t="array" aca="1" ref="AZ28" ca="1">IFERROR(
INDEX('Cost Data'!$Y$1:$AJ$500, MATCH(1, ('Cost Data'!$W$1:$W$500 = $AU28) * ('Cost Data'!$X$1:$X$500 = $AV28), 0), MATCH(AZ$12, 'Cost Data'!$Y$12:$AJ$12, 0))
* (INDEX('Build Scenarios'!$D$1:$O$510, MATCH(1, ('Build Scenarios'!$B$1:$B$510 = $AU28) * ('Build Scenarios'!$C$1:$C$510 = $C28), 0), MATCH(AZ$12, 'Build Scenarios'!$D$5:$O$5, 0))
- INDEX('Build Scenarios'!$D$1:$O$510, MATCH(1, ('Build Scenarios'!$B$1:$B$510 = $AU28) * ('Build Scenarios'!$C$1:$C$510 = $C28), 0), MATCH(AY$12, 'Build Scenarios'!$D$5:$O$5, 0)))
+AY28,
0)</f>
        <v>0</v>
      </c>
      <c r="BA28" s="4" cm="1">
        <f t="array" aca="1" ref="BA28" ca="1">IFERROR(
INDEX('Cost Data'!$Y$1:$AJ$500, MATCH(1, ('Cost Data'!$W$1:$W$500 = $AU28) * ('Cost Data'!$X$1:$X$500 = $AV28), 0), MATCH(BA$12, 'Cost Data'!$Y$12:$AJ$12, 0))
* (INDEX('Build Scenarios'!$D$1:$O$510, MATCH(1, ('Build Scenarios'!$B$1:$B$510 = $AU28) * ('Build Scenarios'!$C$1:$C$510 = $C28), 0), MATCH(BA$12, 'Build Scenarios'!$D$5:$O$5, 0))
- INDEX('Build Scenarios'!$D$1:$O$510, MATCH(1, ('Build Scenarios'!$B$1:$B$510 = $AU28) * ('Build Scenarios'!$C$1:$C$510 = $C28), 0), MATCH(AZ$12, 'Build Scenarios'!$D$5:$O$5, 0)))
+AZ28,
0)</f>
        <v>0</v>
      </c>
      <c r="BB28" s="4" cm="1">
        <f t="array" aca="1" ref="BB28" ca="1">IFERROR(
INDEX('Cost Data'!$Y$1:$AJ$500, MATCH(1, ('Cost Data'!$W$1:$W$500 = $AU28) * ('Cost Data'!$X$1:$X$500 = $AV28), 0), MATCH(BB$12, 'Cost Data'!$Y$12:$AJ$12, 0))
* (INDEX('Build Scenarios'!$D$1:$O$510, MATCH(1, ('Build Scenarios'!$B$1:$B$510 = $AU28) * ('Build Scenarios'!$C$1:$C$510 = $C28), 0), MATCH(BB$12, 'Build Scenarios'!$D$5:$O$5, 0))
- INDEX('Build Scenarios'!$D$1:$O$510, MATCH(1, ('Build Scenarios'!$B$1:$B$510 = $AU28) * ('Build Scenarios'!$C$1:$C$510 = $C28), 0), MATCH(BA$12, 'Build Scenarios'!$D$5:$O$5, 0)))
+BA28,
0)</f>
        <v>0</v>
      </c>
      <c r="BC28" s="4" cm="1">
        <f t="array" aca="1" ref="BC28" ca="1">IFERROR(
INDEX('Cost Data'!$Y$1:$AJ$500, MATCH(1, ('Cost Data'!$W$1:$W$500 = $AU28) * ('Cost Data'!$X$1:$X$500 = $AV28), 0), MATCH(BC$12, 'Cost Data'!$Y$12:$AJ$12, 0))
* (INDEX('Build Scenarios'!$D$1:$O$510, MATCH(1, ('Build Scenarios'!$B$1:$B$510 = $AU28) * ('Build Scenarios'!$C$1:$C$510 = $C28), 0), MATCH(BC$12, 'Build Scenarios'!$D$5:$O$5, 0))
- INDEX('Build Scenarios'!$D$1:$O$510, MATCH(1, ('Build Scenarios'!$B$1:$B$510 = $AU28) * ('Build Scenarios'!$C$1:$C$510 = $C28), 0), MATCH(BB$12, 'Build Scenarios'!$D$5:$O$5, 0)))
+BB28,
0)</f>
        <v>0</v>
      </c>
      <c r="BD28" s="4" cm="1">
        <f t="array" aca="1" ref="BD28" ca="1">IFERROR(
INDEX('Cost Data'!$Y$1:$AJ$500, MATCH(1, ('Cost Data'!$W$1:$W$500 = $AU28) * ('Cost Data'!$X$1:$X$500 = $AV28), 0), MATCH(BD$12, 'Cost Data'!$Y$12:$AJ$12, 0))
* (INDEX('Build Scenarios'!$D$1:$O$510, MATCH(1, ('Build Scenarios'!$B$1:$B$510 = $AU28) * ('Build Scenarios'!$C$1:$C$510 = $C28), 0), MATCH(BD$12, 'Build Scenarios'!$D$5:$O$5, 0))
- INDEX('Build Scenarios'!$D$1:$O$510, MATCH(1, ('Build Scenarios'!$B$1:$B$510 = $AU28) * ('Build Scenarios'!$C$1:$C$510 = $C28), 0), MATCH(BC$12, 'Build Scenarios'!$D$5:$O$5, 0)))
+BC28,
0)</f>
        <v>0</v>
      </c>
      <c r="BE28" s="4" cm="1">
        <f t="array" aca="1" ref="BE28" ca="1">IFERROR(
INDEX('Cost Data'!$Y$1:$AJ$500, MATCH(1, ('Cost Data'!$W$1:$W$500 = $AU28) * ('Cost Data'!$X$1:$X$500 = $AV28), 0), MATCH(BE$12, 'Cost Data'!$Y$12:$AJ$12, 0))
* (INDEX('Build Scenarios'!$D$1:$O$510, MATCH(1, ('Build Scenarios'!$B$1:$B$510 = $AU28) * ('Build Scenarios'!$C$1:$C$510 = $C28), 0), MATCH(BE$12, 'Build Scenarios'!$D$5:$O$5, 0))
- INDEX('Build Scenarios'!$D$1:$O$510, MATCH(1, ('Build Scenarios'!$B$1:$B$510 = $AU28) * ('Build Scenarios'!$C$1:$C$510 = $C28), 0), MATCH(BD$12, 'Build Scenarios'!$D$5:$O$5, 0)))
+BD28,
0)</f>
        <v>0</v>
      </c>
      <c r="BF28" s="4" cm="1">
        <f t="array" aca="1" ref="BF28" ca="1">IFERROR(
INDEX('Cost Data'!$Y$1:$AJ$500, MATCH(1, ('Cost Data'!$W$1:$W$500 = $AU28) * ('Cost Data'!$X$1:$X$500 = $AV28), 0), MATCH(BF$12, 'Cost Data'!$Y$12:$AJ$12, 0))
* (INDEX('Build Scenarios'!$D$1:$O$510, MATCH(1, ('Build Scenarios'!$B$1:$B$510 = $AU28) * ('Build Scenarios'!$C$1:$C$510 = $C28), 0), MATCH(BF$12, 'Build Scenarios'!$D$5:$O$5, 0))
- INDEX('Build Scenarios'!$D$1:$O$510, MATCH(1, ('Build Scenarios'!$B$1:$B$510 = $AU28) * ('Build Scenarios'!$C$1:$C$510 = $C28), 0), MATCH(BE$12, 'Build Scenarios'!$D$5:$O$5, 0)))
+BE28,
0)</f>
        <v>0</v>
      </c>
      <c r="BG28" s="4" cm="1">
        <f t="array" aca="1" ref="BG28" ca="1">IFERROR(
INDEX('Cost Data'!$Y$1:$AJ$500, MATCH(1, ('Cost Data'!$W$1:$W$500 = $AU28) * ('Cost Data'!$X$1:$X$500 = $AV28), 0), MATCH(BG$12, 'Cost Data'!$Y$12:$AJ$12, 0))
* (INDEX('Build Scenarios'!$D$1:$O$510, MATCH(1, ('Build Scenarios'!$B$1:$B$510 = $AU28) * ('Build Scenarios'!$C$1:$C$510 = $C28), 0), MATCH(BG$12, 'Build Scenarios'!$D$5:$O$5, 0))
- INDEX('Build Scenarios'!$D$1:$O$510, MATCH(1, ('Build Scenarios'!$B$1:$B$510 = $AU28) * ('Build Scenarios'!$C$1:$C$510 = $C28), 0), MATCH(BF$12, 'Build Scenarios'!$D$5:$O$5, 0)))
+BF28,
0)</f>
        <v>0</v>
      </c>
      <c r="BH28" s="4" cm="1">
        <f t="array" aca="1" ref="BH28" ca="1">IFERROR(
INDEX('Cost Data'!$Y$1:$AJ$500, MATCH(1, ('Cost Data'!$W$1:$W$500 = $AU28) * ('Cost Data'!$X$1:$X$500 = $AV28), 0), MATCH(BH$12, 'Cost Data'!$Y$12:$AJ$12, 0))
* (INDEX('Build Scenarios'!$D$1:$O$510, MATCH(1, ('Build Scenarios'!$B$1:$B$510 = $AU28) * ('Build Scenarios'!$C$1:$C$510 = $C28), 0), MATCH(BH$12, 'Build Scenarios'!$D$5:$O$5, 0))
- INDEX('Build Scenarios'!$D$1:$O$510, MATCH(1, ('Build Scenarios'!$B$1:$B$510 = $AU28) * ('Build Scenarios'!$C$1:$C$510 = $C28), 0), MATCH(BG$12, 'Build Scenarios'!$D$5:$O$5, 0)))
+BG28,
0)</f>
        <v>0</v>
      </c>
      <c r="BJ28" s="11" t="str">
        <f t="shared" ref="BJ28:BJ34" si="23">BJ27</f>
        <v>Cape Mendocino</v>
      </c>
      <c r="BK28" s="11" cm="1">
        <f t="array" aca="1" ref="BK28" ca="1">INDEX('Cost Scenario Settings'!$O$32:$W$101, MATCH(1, ('Cost Scenario Settings'!$N$32:$N$101 = $B28) * ('Cost Scenario Settings'!$B$32:$B$101 = BJ28), 0), MATCH($C28, 'Cost Scenario Settings'!$O$31:$W$31, 0))</f>
        <v>0</v>
      </c>
      <c r="BL28" s="4" cm="1">
        <f t="array" aca="1" ref="BL28" ca="1">IFERROR(
INDEX('Cost Data'!$Y$1:$AJ$500, MATCH(1, ('Cost Data'!$W$1:$W$500 = $BJ28) * ('Cost Data'!$X$1:$X$500 = $BK28), 0), MATCH(BL$12, 'Cost Data'!$Y$12:$AJ$12, 0))
* (INDEX('Build Scenarios'!$D$1:$O$510, MATCH(1, ('Build Scenarios'!$B$1:$B$510 = $BJ28) * ('Build Scenarios'!$C$1:$C$510 = $C28), 0), MATCH(BL$12, 'Build Scenarios'!$D$5:$O$5, 0))
- INDEX('Build Scenarios'!$D$1:$O$510, MATCH(1, ('Build Scenarios'!$B$1:$B$510 = $BJ28) * ('Build Scenarios'!$C$1:$C$510 = $C28), 0), MATCH(BK$12, 'Build Scenarios'!$D$5:$O$5, 0)))
+BK28,
0)</f>
        <v>0</v>
      </c>
      <c r="BM28" s="4" cm="1">
        <f t="array" aca="1" ref="BM28" ca="1">IFERROR(
INDEX('Cost Data'!$Y$1:$AJ$500, MATCH(1, ('Cost Data'!$W$1:$W$500 = $BJ28) * ('Cost Data'!$X$1:$X$500 = $BK28), 0), MATCH(BM$12, 'Cost Data'!$Y$12:$AJ$12, 0))
* (INDEX('Build Scenarios'!$D$1:$O$510, MATCH(1, ('Build Scenarios'!$B$1:$B$510 = $BJ28) * ('Build Scenarios'!$C$1:$C$510 = $C28), 0), MATCH(BM$12, 'Build Scenarios'!$D$5:$O$5, 0))
- INDEX('Build Scenarios'!$D$1:$O$510, MATCH(1, ('Build Scenarios'!$B$1:$B$510 = $BJ28) * ('Build Scenarios'!$C$1:$C$510 = $C28), 0), MATCH(BL$12, 'Build Scenarios'!$D$5:$O$5, 0)))
+BL28,
0)</f>
        <v>0</v>
      </c>
      <c r="BN28" s="4" cm="1">
        <f t="array" aca="1" ref="BN28" ca="1">IFERROR(
INDEX('Cost Data'!$Y$1:$AJ$500, MATCH(1, ('Cost Data'!$W$1:$W$500 = $BJ28) * ('Cost Data'!$X$1:$X$500 = $BK28), 0), MATCH(BN$12, 'Cost Data'!$Y$12:$AJ$12, 0))
* (INDEX('Build Scenarios'!$D$1:$O$510, MATCH(1, ('Build Scenarios'!$B$1:$B$510 = $BJ28) * ('Build Scenarios'!$C$1:$C$510 = $C28), 0), MATCH(BN$12, 'Build Scenarios'!$D$5:$O$5, 0))
- INDEX('Build Scenarios'!$D$1:$O$510, MATCH(1, ('Build Scenarios'!$B$1:$B$510 = $BJ28) * ('Build Scenarios'!$C$1:$C$510 = $C28), 0), MATCH(BM$12, 'Build Scenarios'!$D$5:$O$5, 0)))
+BM28,
0)</f>
        <v>0</v>
      </c>
      <c r="BO28" s="4" cm="1">
        <f t="array" aca="1" ref="BO28" ca="1">IFERROR(
INDEX('Cost Data'!$Y$1:$AJ$500, MATCH(1, ('Cost Data'!$W$1:$W$500 = $BJ28) * ('Cost Data'!$X$1:$X$500 = $BK28), 0), MATCH(BO$12, 'Cost Data'!$Y$12:$AJ$12, 0))
* (INDEX('Build Scenarios'!$D$1:$O$510, MATCH(1, ('Build Scenarios'!$B$1:$B$510 = $BJ28) * ('Build Scenarios'!$C$1:$C$510 = $C28), 0), MATCH(BO$12, 'Build Scenarios'!$D$5:$O$5, 0))
- INDEX('Build Scenarios'!$D$1:$O$510, MATCH(1, ('Build Scenarios'!$B$1:$B$510 = $BJ28) * ('Build Scenarios'!$C$1:$C$510 = $C28), 0), MATCH(BN$12, 'Build Scenarios'!$D$5:$O$5, 0)))
+BN28,
0)</f>
        <v>0</v>
      </c>
      <c r="BP28" s="4" cm="1">
        <f t="array" aca="1" ref="BP28" ca="1">IFERROR(
INDEX('Cost Data'!$Y$1:$AJ$500, MATCH(1, ('Cost Data'!$W$1:$W$500 = $BJ28) * ('Cost Data'!$X$1:$X$500 = $BK28), 0), MATCH(BP$12, 'Cost Data'!$Y$12:$AJ$12, 0))
* (INDEX('Build Scenarios'!$D$1:$O$510, MATCH(1, ('Build Scenarios'!$B$1:$B$510 = $BJ28) * ('Build Scenarios'!$C$1:$C$510 = $C28), 0), MATCH(BP$12, 'Build Scenarios'!$D$5:$O$5, 0))
- INDEX('Build Scenarios'!$D$1:$O$510, MATCH(1, ('Build Scenarios'!$B$1:$B$510 = $BJ28) * ('Build Scenarios'!$C$1:$C$510 = $C28), 0), MATCH(BO$12, 'Build Scenarios'!$D$5:$O$5, 0)))
+BO28,
0)</f>
        <v>0</v>
      </c>
      <c r="BQ28" s="4" cm="1">
        <f t="array" aca="1" ref="BQ28" ca="1">IFERROR(
INDEX('Cost Data'!$Y$1:$AJ$500, MATCH(1, ('Cost Data'!$W$1:$W$500 = $BJ28) * ('Cost Data'!$X$1:$X$500 = $BK28), 0), MATCH(BQ$12, 'Cost Data'!$Y$12:$AJ$12, 0))
* (INDEX('Build Scenarios'!$D$1:$O$510, MATCH(1, ('Build Scenarios'!$B$1:$B$510 = $BJ28) * ('Build Scenarios'!$C$1:$C$510 = $C28), 0), MATCH(BQ$12, 'Build Scenarios'!$D$5:$O$5, 0))
- INDEX('Build Scenarios'!$D$1:$O$510, MATCH(1, ('Build Scenarios'!$B$1:$B$510 = $BJ28) * ('Build Scenarios'!$C$1:$C$510 = $C28), 0), MATCH(BP$12, 'Build Scenarios'!$D$5:$O$5, 0)))
+BP28,
0)</f>
        <v>0</v>
      </c>
      <c r="BR28" s="4" cm="1">
        <f t="array" aca="1" ref="BR28" ca="1">IFERROR(
INDEX('Cost Data'!$Y$1:$AJ$500, MATCH(1, ('Cost Data'!$W$1:$W$500 = $BJ28) * ('Cost Data'!$X$1:$X$500 = $BK28), 0), MATCH(BR$12, 'Cost Data'!$Y$12:$AJ$12, 0))
* (INDEX('Build Scenarios'!$D$1:$O$510, MATCH(1, ('Build Scenarios'!$B$1:$B$510 = $BJ28) * ('Build Scenarios'!$C$1:$C$510 = $C28), 0), MATCH(BR$12, 'Build Scenarios'!$D$5:$O$5, 0))
- INDEX('Build Scenarios'!$D$1:$O$510, MATCH(1, ('Build Scenarios'!$B$1:$B$510 = $BJ28) * ('Build Scenarios'!$C$1:$C$510 = $C28), 0), MATCH(BQ$12, 'Build Scenarios'!$D$5:$O$5, 0)))
+BQ28,
0)</f>
        <v>0</v>
      </c>
      <c r="BS28" s="4" cm="1">
        <f t="array" aca="1" ref="BS28" ca="1">IFERROR(
INDEX('Cost Data'!$Y$1:$AJ$500, MATCH(1, ('Cost Data'!$W$1:$W$500 = $BJ28) * ('Cost Data'!$X$1:$X$500 = $BK28), 0), MATCH(BS$12, 'Cost Data'!$Y$12:$AJ$12, 0))
* (INDEX('Build Scenarios'!$D$1:$O$510, MATCH(1, ('Build Scenarios'!$B$1:$B$510 = $BJ28) * ('Build Scenarios'!$C$1:$C$510 = $C28), 0), MATCH(BS$12, 'Build Scenarios'!$D$5:$O$5, 0))
- INDEX('Build Scenarios'!$D$1:$O$510, MATCH(1, ('Build Scenarios'!$B$1:$B$510 = $BJ28) * ('Build Scenarios'!$C$1:$C$510 = $C28), 0), MATCH(BR$12, 'Build Scenarios'!$D$5:$O$5, 0)))
+BR28,
0)</f>
        <v>0</v>
      </c>
      <c r="BT28" s="4" cm="1">
        <f t="array" aca="1" ref="BT28" ca="1">IFERROR(
INDEX('Cost Data'!$Y$1:$AJ$500, MATCH(1, ('Cost Data'!$W$1:$W$500 = $BJ28) * ('Cost Data'!$X$1:$X$500 = $BK28), 0), MATCH(BT$12, 'Cost Data'!$Y$12:$AJ$12, 0))
* (INDEX('Build Scenarios'!$D$1:$O$510, MATCH(1, ('Build Scenarios'!$B$1:$B$510 = $BJ28) * ('Build Scenarios'!$C$1:$C$510 = $C28), 0), MATCH(BT$12, 'Build Scenarios'!$D$5:$O$5, 0))
- INDEX('Build Scenarios'!$D$1:$O$510, MATCH(1, ('Build Scenarios'!$B$1:$B$510 = $BJ28) * ('Build Scenarios'!$C$1:$C$510 = $C28), 0), MATCH(BS$12, 'Build Scenarios'!$D$5:$O$5, 0)))
+BS28,
0)</f>
        <v>0</v>
      </c>
      <c r="BU28" s="4" cm="1">
        <f t="array" aca="1" ref="BU28" ca="1">IFERROR(
INDEX('Cost Data'!$Y$1:$AJ$500, MATCH(1, ('Cost Data'!$W$1:$W$500 = $BJ28) * ('Cost Data'!$X$1:$X$500 = $BK28), 0), MATCH(BU$12, 'Cost Data'!$Y$12:$AJ$12, 0))
* (INDEX('Build Scenarios'!$D$1:$O$510, MATCH(1, ('Build Scenarios'!$B$1:$B$510 = $BJ28) * ('Build Scenarios'!$C$1:$C$510 = $C28), 0), MATCH(BU$12, 'Build Scenarios'!$D$5:$O$5, 0))
- INDEX('Build Scenarios'!$D$1:$O$510, MATCH(1, ('Build Scenarios'!$B$1:$B$510 = $BJ28) * ('Build Scenarios'!$C$1:$C$510 = $C28), 0), MATCH(BT$12, 'Build Scenarios'!$D$5:$O$5, 0)))
+BT28,
0)</f>
        <v>0</v>
      </c>
      <c r="BV28" s="4" cm="1">
        <f t="array" aca="1" ref="BV28" ca="1">IFERROR(
INDEX('Cost Data'!$Y$1:$AJ$500, MATCH(1, ('Cost Data'!$W$1:$W$500 = $BJ28) * ('Cost Data'!$X$1:$X$500 = $BK28), 0), MATCH(BV$12, 'Cost Data'!$Y$12:$AJ$12, 0))
* (INDEX('Build Scenarios'!$D$1:$O$510, MATCH(1, ('Build Scenarios'!$B$1:$B$510 = $BJ28) * ('Build Scenarios'!$C$1:$C$510 = $C28), 0), MATCH(BV$12, 'Build Scenarios'!$D$5:$O$5, 0))
- INDEX('Build Scenarios'!$D$1:$O$510, MATCH(1, ('Build Scenarios'!$B$1:$B$510 = $BJ28) * ('Build Scenarios'!$C$1:$C$510 = $C28), 0), MATCH(BU$12, 'Build Scenarios'!$D$5:$O$5, 0)))
+BU28,
0)</f>
        <v>0</v>
      </c>
      <c r="BW28" s="4" cm="1">
        <f t="array" aca="1" ref="BW28" ca="1">IFERROR(
INDEX('Cost Data'!$Y$1:$AJ$500, MATCH(1, ('Cost Data'!$W$1:$W$500 = $BJ28) * ('Cost Data'!$X$1:$X$500 = $BK28), 0), MATCH(BW$12, 'Cost Data'!$Y$12:$AJ$12, 0))
* (INDEX('Build Scenarios'!$D$1:$O$510, MATCH(1, ('Build Scenarios'!$B$1:$B$510 = $BJ28) * ('Build Scenarios'!$C$1:$C$510 = $C28), 0), MATCH(BW$12, 'Build Scenarios'!$D$5:$O$5, 0))
- INDEX('Build Scenarios'!$D$1:$O$510, MATCH(1, ('Build Scenarios'!$B$1:$B$510 = $BJ28) * ('Build Scenarios'!$C$1:$C$510 = $C28), 0), MATCH(BV$12, 'Build Scenarios'!$D$5:$O$5, 0)))
+BV28,
0)</f>
        <v>0</v>
      </c>
    </row>
    <row r="29" spans="2:75" x14ac:dyDescent="0.2">
      <c r="B29" s="11" t="str">
        <f t="shared" ca="1" si="19"/>
        <v>PSP - High</v>
      </c>
      <c r="C29" s="8" t="s">
        <v>57</v>
      </c>
      <c r="D29" s="4">
        <f t="shared" ca="1" si="18"/>
        <v>0</v>
      </c>
      <c r="E29" s="4">
        <f t="shared" ca="1" si="18"/>
        <v>0</v>
      </c>
      <c r="F29" s="4">
        <f t="shared" ca="1" si="18"/>
        <v>0</v>
      </c>
      <c r="G29" s="4">
        <f t="shared" ca="1" si="18"/>
        <v>0</v>
      </c>
      <c r="H29" s="4">
        <f t="shared" ca="1" si="18"/>
        <v>0</v>
      </c>
      <c r="I29" s="4">
        <f t="shared" ca="1" si="18"/>
        <v>0</v>
      </c>
      <c r="J29" s="4">
        <f t="shared" ca="1" si="18"/>
        <v>0</v>
      </c>
      <c r="K29" s="4">
        <f t="shared" ca="1" si="18"/>
        <v>0</v>
      </c>
      <c r="L29" s="4">
        <f t="shared" ca="1" si="18"/>
        <v>919.91000000000008</v>
      </c>
      <c r="M29" s="4">
        <f t="shared" ca="1" si="18"/>
        <v>919.91000000000008</v>
      </c>
      <c r="N29" s="4">
        <f t="shared" ca="1" si="18"/>
        <v>919.91000000000008</v>
      </c>
      <c r="O29" s="4">
        <f t="shared" ca="1" si="18"/>
        <v>919.91000000000008</v>
      </c>
      <c r="Q29" s="11" t="str">
        <f t="shared" si="20"/>
        <v>Morro Bay</v>
      </c>
      <c r="R29" s="11" cm="1">
        <f t="array" aca="1" ref="R29" ca="1">INDEX('Cost Scenario Settings'!$O$32:$W$101, MATCH(1, ('Cost Scenario Settings'!$N$32:$N$101 = $B29) * ('Cost Scenario Settings'!$B$32:$B$101 = Q29), 0), MATCH($C29, 'Cost Scenario Settings'!$O$31:$W$31, 0))</f>
        <v>0</v>
      </c>
      <c r="S29" s="4" cm="1">
        <f t="array" aca="1" ref="S29" ca="1">IFERROR(
INDEX('Cost Data'!$Y$1:$AJ$500, MATCH(1, ('Cost Data'!$W$1:$W$500 = $Q29) * ('Cost Data'!$X$1:$X$500 = $R29), 0), MATCH(S$12, 'Cost Data'!$Y$12:$AJ$12, 0))
* (INDEX('Build Scenarios'!$D$1:$O$510, MATCH(1, ('Build Scenarios'!$B$1:$B$510 = $Q29) * ('Build Scenarios'!$C$1:$C$510 = $C29), 0), MATCH(S$12, 'Build Scenarios'!$D$5:$O$5, 0))
- INDEX('Build Scenarios'!$D$1:$O$510, MATCH(1, ('Build Scenarios'!$B$1:$B$510 = $Q29) * ('Build Scenarios'!$C$1:$C$510 = $C29), 0), MATCH(R$12, 'Build Scenarios'!$D$5:$O$5, 0)))
+R29,
0)</f>
        <v>0</v>
      </c>
      <c r="T29" s="4" cm="1">
        <f t="array" aca="1" ref="T29" ca="1">IFERROR(
INDEX('Cost Data'!$Y$1:$AJ$500, MATCH(1, ('Cost Data'!$W$1:$W$500 = $Q29) * ('Cost Data'!$X$1:$X$500 = $R29), 0), MATCH(T$12, 'Cost Data'!$Y$12:$AJ$12, 0))
* (INDEX('Build Scenarios'!$D$1:$O$510, MATCH(1, ('Build Scenarios'!$B$1:$B$510 = $Q29) * ('Build Scenarios'!$C$1:$C$510 = $C29), 0), MATCH(T$12, 'Build Scenarios'!$D$5:$O$5, 0))
- INDEX('Build Scenarios'!$D$1:$O$510, MATCH(1, ('Build Scenarios'!$B$1:$B$510 = $Q29) * ('Build Scenarios'!$C$1:$C$510 = $C29), 0), MATCH(S$12, 'Build Scenarios'!$D$5:$O$5, 0)))
+S29,
0)</f>
        <v>0</v>
      </c>
      <c r="U29" s="4" cm="1">
        <f t="array" aca="1" ref="U29" ca="1">IFERROR(
INDEX('Cost Data'!$Y$1:$AJ$500, MATCH(1, ('Cost Data'!$W$1:$W$500 = $Q29) * ('Cost Data'!$X$1:$X$500 = $R29), 0), MATCH(U$12, 'Cost Data'!$Y$12:$AJ$12, 0))
* (INDEX('Build Scenarios'!$D$1:$O$510, MATCH(1, ('Build Scenarios'!$B$1:$B$510 = $Q29) * ('Build Scenarios'!$C$1:$C$510 = $C29), 0), MATCH(U$12, 'Build Scenarios'!$D$5:$O$5, 0))
- INDEX('Build Scenarios'!$D$1:$O$510, MATCH(1, ('Build Scenarios'!$B$1:$B$510 = $Q29) * ('Build Scenarios'!$C$1:$C$510 = $C29), 0), MATCH(T$12, 'Build Scenarios'!$D$5:$O$5, 0)))
+T29,
0)</f>
        <v>0</v>
      </c>
      <c r="V29" s="4" cm="1">
        <f t="array" aca="1" ref="V29" ca="1">IFERROR(
INDEX('Cost Data'!$Y$1:$AJ$500, MATCH(1, ('Cost Data'!$W$1:$W$500 = $Q29) * ('Cost Data'!$X$1:$X$500 = $R29), 0), MATCH(V$12, 'Cost Data'!$Y$12:$AJ$12, 0))
* (INDEX('Build Scenarios'!$D$1:$O$510, MATCH(1, ('Build Scenarios'!$B$1:$B$510 = $Q29) * ('Build Scenarios'!$C$1:$C$510 = $C29), 0), MATCH(V$12, 'Build Scenarios'!$D$5:$O$5, 0))
- INDEX('Build Scenarios'!$D$1:$O$510, MATCH(1, ('Build Scenarios'!$B$1:$B$510 = $Q29) * ('Build Scenarios'!$C$1:$C$510 = $C29), 0), MATCH(U$12, 'Build Scenarios'!$D$5:$O$5, 0)))
+U29,
0)</f>
        <v>0</v>
      </c>
      <c r="W29" s="4" cm="1">
        <f t="array" aca="1" ref="W29" ca="1">IFERROR(
INDEX('Cost Data'!$Y$1:$AJ$500, MATCH(1, ('Cost Data'!$W$1:$W$500 = $Q29) * ('Cost Data'!$X$1:$X$500 = $R29), 0), MATCH(W$12, 'Cost Data'!$Y$12:$AJ$12, 0))
* (INDEX('Build Scenarios'!$D$1:$O$510, MATCH(1, ('Build Scenarios'!$B$1:$B$510 = $Q29) * ('Build Scenarios'!$C$1:$C$510 = $C29), 0), MATCH(W$12, 'Build Scenarios'!$D$5:$O$5, 0))
- INDEX('Build Scenarios'!$D$1:$O$510, MATCH(1, ('Build Scenarios'!$B$1:$B$510 = $Q29) * ('Build Scenarios'!$C$1:$C$510 = $C29), 0), MATCH(V$12, 'Build Scenarios'!$D$5:$O$5, 0)))
+V29,
0)</f>
        <v>0</v>
      </c>
      <c r="X29" s="4" cm="1">
        <f t="array" aca="1" ref="X29" ca="1">IFERROR(
INDEX('Cost Data'!$Y$1:$AJ$500, MATCH(1, ('Cost Data'!$W$1:$W$500 = $Q29) * ('Cost Data'!$X$1:$X$500 = $R29), 0), MATCH(X$12, 'Cost Data'!$Y$12:$AJ$12, 0))
* (INDEX('Build Scenarios'!$D$1:$O$510, MATCH(1, ('Build Scenarios'!$B$1:$B$510 = $Q29) * ('Build Scenarios'!$C$1:$C$510 = $C29), 0), MATCH(X$12, 'Build Scenarios'!$D$5:$O$5, 0))
- INDEX('Build Scenarios'!$D$1:$O$510, MATCH(1, ('Build Scenarios'!$B$1:$B$510 = $Q29) * ('Build Scenarios'!$C$1:$C$510 = $C29), 0), MATCH(W$12, 'Build Scenarios'!$D$5:$O$5, 0)))
+W29,
0)</f>
        <v>0</v>
      </c>
      <c r="Y29" s="4" cm="1">
        <f t="array" aca="1" ref="Y29" ca="1">IFERROR(
INDEX('Cost Data'!$Y$1:$AJ$500, MATCH(1, ('Cost Data'!$W$1:$W$500 = $Q29) * ('Cost Data'!$X$1:$X$500 = $R29), 0), MATCH(Y$12, 'Cost Data'!$Y$12:$AJ$12, 0))
* (INDEX('Build Scenarios'!$D$1:$O$510, MATCH(1, ('Build Scenarios'!$B$1:$B$510 = $Q29) * ('Build Scenarios'!$C$1:$C$510 = $C29), 0), MATCH(Y$12, 'Build Scenarios'!$D$5:$O$5, 0))
- INDEX('Build Scenarios'!$D$1:$O$510, MATCH(1, ('Build Scenarios'!$B$1:$B$510 = $Q29) * ('Build Scenarios'!$C$1:$C$510 = $C29), 0), MATCH(X$12, 'Build Scenarios'!$D$5:$O$5, 0)))
+X29,
0)</f>
        <v>0</v>
      </c>
      <c r="Z29" s="4" cm="1">
        <f t="array" aca="1" ref="Z29" ca="1">IFERROR(
INDEX('Cost Data'!$Y$1:$AJ$500, MATCH(1, ('Cost Data'!$W$1:$W$500 = $Q29) * ('Cost Data'!$X$1:$X$500 = $R29), 0), MATCH(Z$12, 'Cost Data'!$Y$12:$AJ$12, 0))
* (INDEX('Build Scenarios'!$D$1:$O$510, MATCH(1, ('Build Scenarios'!$B$1:$B$510 = $Q29) * ('Build Scenarios'!$C$1:$C$510 = $C29), 0), MATCH(Z$12, 'Build Scenarios'!$D$5:$O$5, 0))
- INDEX('Build Scenarios'!$D$1:$O$510, MATCH(1, ('Build Scenarios'!$B$1:$B$510 = $Q29) * ('Build Scenarios'!$C$1:$C$510 = $C29), 0), MATCH(Y$12, 'Build Scenarios'!$D$5:$O$5, 0)))
+Y29,
0)</f>
        <v>0</v>
      </c>
      <c r="AA29" s="4" cm="1">
        <f t="array" aca="1" ref="AA29" ca="1">IFERROR(
INDEX('Cost Data'!$Y$1:$AJ$500, MATCH(1, ('Cost Data'!$W$1:$W$500 = $Q29) * ('Cost Data'!$X$1:$X$500 = $R29), 0), MATCH(AA$12, 'Cost Data'!$Y$12:$AJ$12, 0))
* (INDEX('Build Scenarios'!$D$1:$O$510, MATCH(1, ('Build Scenarios'!$B$1:$B$510 = $Q29) * ('Build Scenarios'!$C$1:$C$510 = $C29), 0), MATCH(AA$12, 'Build Scenarios'!$D$5:$O$5, 0))
- INDEX('Build Scenarios'!$D$1:$O$510, MATCH(1, ('Build Scenarios'!$B$1:$B$510 = $Q29) * ('Build Scenarios'!$C$1:$C$510 = $C29), 0), MATCH(Z$12, 'Build Scenarios'!$D$5:$O$5, 0)))
+Z29,
0)</f>
        <v>0</v>
      </c>
      <c r="AB29" s="4" cm="1">
        <f t="array" aca="1" ref="AB29" ca="1">IFERROR(
INDEX('Cost Data'!$Y$1:$AJ$500, MATCH(1, ('Cost Data'!$W$1:$W$500 = $Q29) * ('Cost Data'!$X$1:$X$500 = $R29), 0), MATCH(AB$12, 'Cost Data'!$Y$12:$AJ$12, 0))
* (INDEX('Build Scenarios'!$D$1:$O$510, MATCH(1, ('Build Scenarios'!$B$1:$B$510 = $Q29) * ('Build Scenarios'!$C$1:$C$510 = $C29), 0), MATCH(AB$12, 'Build Scenarios'!$D$5:$O$5, 0))
- INDEX('Build Scenarios'!$D$1:$O$510, MATCH(1, ('Build Scenarios'!$B$1:$B$510 = $Q29) * ('Build Scenarios'!$C$1:$C$510 = $C29), 0), MATCH(AA$12, 'Build Scenarios'!$D$5:$O$5, 0)))
+AA29,
0)</f>
        <v>0</v>
      </c>
      <c r="AC29" s="4" cm="1">
        <f t="array" aca="1" ref="AC29" ca="1">IFERROR(
INDEX('Cost Data'!$Y$1:$AJ$500, MATCH(1, ('Cost Data'!$W$1:$W$500 = $Q29) * ('Cost Data'!$X$1:$X$500 = $R29), 0), MATCH(AC$12, 'Cost Data'!$Y$12:$AJ$12, 0))
* (INDEX('Build Scenarios'!$D$1:$O$510, MATCH(1, ('Build Scenarios'!$B$1:$B$510 = $Q29) * ('Build Scenarios'!$C$1:$C$510 = $C29), 0), MATCH(AC$12, 'Build Scenarios'!$D$5:$O$5, 0))
- INDEX('Build Scenarios'!$D$1:$O$510, MATCH(1, ('Build Scenarios'!$B$1:$B$510 = $Q29) * ('Build Scenarios'!$C$1:$C$510 = $C29), 0), MATCH(AB$12, 'Build Scenarios'!$D$5:$O$5, 0)))
+AB29,
0)</f>
        <v>0</v>
      </c>
      <c r="AD29" s="4" cm="1">
        <f t="array" aca="1" ref="AD29" ca="1">IFERROR(
INDEX('Cost Data'!$Y$1:$AJ$500, MATCH(1, ('Cost Data'!$W$1:$W$500 = $Q29) * ('Cost Data'!$X$1:$X$500 = $R29), 0), MATCH(AD$12, 'Cost Data'!$Y$12:$AJ$12, 0))
* (INDEX('Build Scenarios'!$D$1:$O$510, MATCH(1, ('Build Scenarios'!$B$1:$B$510 = $Q29) * ('Build Scenarios'!$C$1:$C$510 = $C29), 0), MATCH(AD$12, 'Build Scenarios'!$D$5:$O$5, 0))
- INDEX('Build Scenarios'!$D$1:$O$510, MATCH(1, ('Build Scenarios'!$B$1:$B$510 = $Q29) * ('Build Scenarios'!$C$1:$C$510 = $C29), 0), MATCH(AC$12, 'Build Scenarios'!$D$5:$O$5, 0)))
+AC29,
0)</f>
        <v>0</v>
      </c>
      <c r="AF29" s="11" t="str">
        <f t="shared" si="21"/>
        <v>Humboldt Bay</v>
      </c>
      <c r="AG29" s="11" t="str" cm="1">
        <f t="array" aca="1" ref="AG29" ca="1">INDEX('Cost Scenario Settings'!$O$32:$W$101, MATCH(1, ('Cost Scenario Settings'!$N$32:$N$101 = $B29) * ('Cost Scenario Settings'!$B$32:$B$101 = AF29), 0), MATCH($C29, 'Cost Scenario Settings'!$O$31:$W$31, 0))</f>
        <v>PSP - High</v>
      </c>
      <c r="AH29" s="4" cm="1">
        <f t="array" aca="1" ref="AH29" ca="1">IFERROR(
INDEX('Cost Data'!$Y$1:$AJ$500, MATCH(1, ('Cost Data'!$W$1:$W$500 = $AF29) * ('Cost Data'!$X$1:$X$500 = $AG29), 0), MATCH(AH$12, 'Cost Data'!$Y$12:$AJ$12, 0))
* (INDEX('Build Scenarios'!$D$1:$O$510, MATCH(1, ('Build Scenarios'!$B$1:$B$510 = $AF29) * ('Build Scenarios'!$C$1:$C$510 = $C29), 0), MATCH(AH$12, 'Build Scenarios'!$D$5:$O$5, 0))
- INDEX('Build Scenarios'!$D$1:$O$510, MATCH(1, ('Build Scenarios'!$B$1:$B$510 = $AF29) * ('Build Scenarios'!$C$1:$C$510 = $C29), 0), MATCH(AG$12, 'Build Scenarios'!$D$5:$O$5, 0)))
+AG29,
0)</f>
        <v>0</v>
      </c>
      <c r="AI29" s="4" cm="1">
        <f t="array" aca="1" ref="AI29" ca="1">IFERROR(
INDEX('Cost Data'!$Y$1:$AJ$500, MATCH(1, ('Cost Data'!$W$1:$W$500 = $AF29) * ('Cost Data'!$X$1:$X$500 = $AG29), 0), MATCH(AI$12, 'Cost Data'!$Y$12:$AJ$12, 0))
* (INDEX('Build Scenarios'!$D$1:$O$510, MATCH(1, ('Build Scenarios'!$B$1:$B$510 = $AF29) * ('Build Scenarios'!$C$1:$C$510 = $C29), 0), MATCH(AI$12, 'Build Scenarios'!$D$5:$O$5, 0))
- INDEX('Build Scenarios'!$D$1:$O$510, MATCH(1, ('Build Scenarios'!$B$1:$B$510 = $AF29) * ('Build Scenarios'!$C$1:$C$510 = $C29), 0), MATCH(AH$12, 'Build Scenarios'!$D$5:$O$5, 0)))
+AH29,
0)</f>
        <v>0</v>
      </c>
      <c r="AJ29" s="4" cm="1">
        <f t="array" aca="1" ref="AJ29" ca="1">IFERROR(
INDEX('Cost Data'!$Y$1:$AJ$500, MATCH(1, ('Cost Data'!$W$1:$W$500 = $AF29) * ('Cost Data'!$X$1:$X$500 = $AG29), 0), MATCH(AJ$12, 'Cost Data'!$Y$12:$AJ$12, 0))
* (INDEX('Build Scenarios'!$D$1:$O$510, MATCH(1, ('Build Scenarios'!$B$1:$B$510 = $AF29) * ('Build Scenarios'!$C$1:$C$510 = $C29), 0), MATCH(AJ$12, 'Build Scenarios'!$D$5:$O$5, 0))
- INDEX('Build Scenarios'!$D$1:$O$510, MATCH(1, ('Build Scenarios'!$B$1:$B$510 = $AF29) * ('Build Scenarios'!$C$1:$C$510 = $C29), 0), MATCH(AI$12, 'Build Scenarios'!$D$5:$O$5, 0)))
+AI29,
0)</f>
        <v>0</v>
      </c>
      <c r="AK29" s="4" cm="1">
        <f t="array" aca="1" ref="AK29" ca="1">IFERROR(
INDEX('Cost Data'!$Y$1:$AJ$500, MATCH(1, ('Cost Data'!$W$1:$W$500 = $AF29) * ('Cost Data'!$X$1:$X$500 = $AG29), 0), MATCH(AK$12, 'Cost Data'!$Y$12:$AJ$12, 0))
* (INDEX('Build Scenarios'!$D$1:$O$510, MATCH(1, ('Build Scenarios'!$B$1:$B$510 = $AF29) * ('Build Scenarios'!$C$1:$C$510 = $C29), 0), MATCH(AK$12, 'Build Scenarios'!$D$5:$O$5, 0))
- INDEX('Build Scenarios'!$D$1:$O$510, MATCH(1, ('Build Scenarios'!$B$1:$B$510 = $AF29) * ('Build Scenarios'!$C$1:$C$510 = $C29), 0), MATCH(AJ$12, 'Build Scenarios'!$D$5:$O$5, 0)))
+AJ29,
0)</f>
        <v>0</v>
      </c>
      <c r="AL29" s="4" cm="1">
        <f t="array" aca="1" ref="AL29" ca="1">IFERROR(
INDEX('Cost Data'!$Y$1:$AJ$500, MATCH(1, ('Cost Data'!$W$1:$W$500 = $AF29) * ('Cost Data'!$X$1:$X$500 = $AG29), 0), MATCH(AL$12, 'Cost Data'!$Y$12:$AJ$12, 0))
* (INDEX('Build Scenarios'!$D$1:$O$510, MATCH(1, ('Build Scenarios'!$B$1:$B$510 = $AF29) * ('Build Scenarios'!$C$1:$C$510 = $C29), 0), MATCH(AL$12, 'Build Scenarios'!$D$5:$O$5, 0))
- INDEX('Build Scenarios'!$D$1:$O$510, MATCH(1, ('Build Scenarios'!$B$1:$B$510 = $AF29) * ('Build Scenarios'!$C$1:$C$510 = $C29), 0), MATCH(AK$12, 'Build Scenarios'!$D$5:$O$5, 0)))
+AK29,
0)</f>
        <v>0</v>
      </c>
      <c r="AM29" s="4" cm="1">
        <f t="array" aca="1" ref="AM29" ca="1">IFERROR(
INDEX('Cost Data'!$Y$1:$AJ$500, MATCH(1, ('Cost Data'!$W$1:$W$500 = $AF29) * ('Cost Data'!$X$1:$X$500 = $AG29), 0), MATCH(AM$12, 'Cost Data'!$Y$12:$AJ$12, 0))
* (INDEX('Build Scenarios'!$D$1:$O$510, MATCH(1, ('Build Scenarios'!$B$1:$B$510 = $AF29) * ('Build Scenarios'!$C$1:$C$510 = $C29), 0), MATCH(AM$12, 'Build Scenarios'!$D$5:$O$5, 0))
- INDEX('Build Scenarios'!$D$1:$O$510, MATCH(1, ('Build Scenarios'!$B$1:$B$510 = $AF29) * ('Build Scenarios'!$C$1:$C$510 = $C29), 0), MATCH(AL$12, 'Build Scenarios'!$D$5:$O$5, 0)))
+AL29,
0)</f>
        <v>0</v>
      </c>
      <c r="AN29" s="4" cm="1">
        <f t="array" aca="1" ref="AN29" ca="1">IFERROR(
INDEX('Cost Data'!$Y$1:$AJ$500, MATCH(1, ('Cost Data'!$W$1:$W$500 = $AF29) * ('Cost Data'!$X$1:$X$500 = $AG29), 0), MATCH(AN$12, 'Cost Data'!$Y$12:$AJ$12, 0))
* (INDEX('Build Scenarios'!$D$1:$O$510, MATCH(1, ('Build Scenarios'!$B$1:$B$510 = $AF29) * ('Build Scenarios'!$C$1:$C$510 = $C29), 0), MATCH(AN$12, 'Build Scenarios'!$D$5:$O$5, 0))
- INDEX('Build Scenarios'!$D$1:$O$510, MATCH(1, ('Build Scenarios'!$B$1:$B$510 = $AF29) * ('Build Scenarios'!$C$1:$C$510 = $C29), 0), MATCH(AM$12, 'Build Scenarios'!$D$5:$O$5, 0)))
+AM29,
0)</f>
        <v>0</v>
      </c>
      <c r="AO29" s="4" cm="1">
        <f t="array" aca="1" ref="AO29" ca="1">IFERROR(
INDEX('Cost Data'!$Y$1:$AJ$500, MATCH(1, ('Cost Data'!$W$1:$W$500 = $AF29) * ('Cost Data'!$X$1:$X$500 = $AG29), 0), MATCH(AO$12, 'Cost Data'!$Y$12:$AJ$12, 0))
* (INDEX('Build Scenarios'!$D$1:$O$510, MATCH(1, ('Build Scenarios'!$B$1:$B$510 = $AF29) * ('Build Scenarios'!$C$1:$C$510 = $C29), 0), MATCH(AO$12, 'Build Scenarios'!$D$5:$O$5, 0))
- INDEX('Build Scenarios'!$D$1:$O$510, MATCH(1, ('Build Scenarios'!$B$1:$B$510 = $AF29) * ('Build Scenarios'!$C$1:$C$510 = $C29), 0), MATCH(AN$12, 'Build Scenarios'!$D$5:$O$5, 0)))
+AN29,
0)</f>
        <v>0</v>
      </c>
      <c r="AP29" s="4" cm="1">
        <f t="array" aca="1" ref="AP29" ca="1">IFERROR(
INDEX('Cost Data'!$Y$1:$AJ$500, MATCH(1, ('Cost Data'!$W$1:$W$500 = $AF29) * ('Cost Data'!$X$1:$X$500 = $AG29), 0), MATCH(AP$12, 'Cost Data'!$Y$12:$AJ$12, 0))
* (INDEX('Build Scenarios'!$D$1:$O$510, MATCH(1, ('Build Scenarios'!$B$1:$B$510 = $AF29) * ('Build Scenarios'!$C$1:$C$510 = $C29), 0), MATCH(AP$12, 'Build Scenarios'!$D$5:$O$5, 0))
- INDEX('Build Scenarios'!$D$1:$O$510, MATCH(1, ('Build Scenarios'!$B$1:$B$510 = $AF29) * ('Build Scenarios'!$C$1:$C$510 = $C29), 0), MATCH(AO$12, 'Build Scenarios'!$D$5:$O$5, 0)))
+AO29,
0)</f>
        <v>919.91000000000008</v>
      </c>
      <c r="AQ29" s="4" cm="1">
        <f t="array" aca="1" ref="AQ29" ca="1">IFERROR(
INDEX('Cost Data'!$Y$1:$AJ$500, MATCH(1, ('Cost Data'!$W$1:$W$500 = $AF29) * ('Cost Data'!$X$1:$X$500 = $AG29), 0), MATCH(AQ$12, 'Cost Data'!$Y$12:$AJ$12, 0))
* (INDEX('Build Scenarios'!$D$1:$O$510, MATCH(1, ('Build Scenarios'!$B$1:$B$510 = $AF29) * ('Build Scenarios'!$C$1:$C$510 = $C29), 0), MATCH(AQ$12, 'Build Scenarios'!$D$5:$O$5, 0))
- INDEX('Build Scenarios'!$D$1:$O$510, MATCH(1, ('Build Scenarios'!$B$1:$B$510 = $AF29) * ('Build Scenarios'!$C$1:$C$510 = $C29), 0), MATCH(AP$12, 'Build Scenarios'!$D$5:$O$5, 0)))
+AP29,
0)</f>
        <v>919.91000000000008</v>
      </c>
      <c r="AR29" s="4" cm="1">
        <f t="array" aca="1" ref="AR29" ca="1">IFERROR(
INDEX('Cost Data'!$Y$1:$AJ$500, MATCH(1, ('Cost Data'!$W$1:$W$500 = $AF29) * ('Cost Data'!$X$1:$X$500 = $AG29), 0), MATCH(AR$12, 'Cost Data'!$Y$12:$AJ$12, 0))
* (INDEX('Build Scenarios'!$D$1:$O$510, MATCH(1, ('Build Scenarios'!$B$1:$B$510 = $AF29) * ('Build Scenarios'!$C$1:$C$510 = $C29), 0), MATCH(AR$12, 'Build Scenarios'!$D$5:$O$5, 0))
- INDEX('Build Scenarios'!$D$1:$O$510, MATCH(1, ('Build Scenarios'!$B$1:$B$510 = $AF29) * ('Build Scenarios'!$C$1:$C$510 = $C29), 0), MATCH(AQ$12, 'Build Scenarios'!$D$5:$O$5, 0)))
+AQ29,
0)</f>
        <v>919.91000000000008</v>
      </c>
      <c r="AS29" s="4" cm="1">
        <f t="array" aca="1" ref="AS29" ca="1">IFERROR(
INDEX('Cost Data'!$Y$1:$AJ$500, MATCH(1, ('Cost Data'!$W$1:$W$500 = $AF29) * ('Cost Data'!$X$1:$X$500 = $AG29), 0), MATCH(AS$12, 'Cost Data'!$Y$12:$AJ$12, 0))
* (INDEX('Build Scenarios'!$D$1:$O$510, MATCH(1, ('Build Scenarios'!$B$1:$B$510 = $AF29) * ('Build Scenarios'!$C$1:$C$510 = $C29), 0), MATCH(AS$12, 'Build Scenarios'!$D$5:$O$5, 0))
- INDEX('Build Scenarios'!$D$1:$O$510, MATCH(1, ('Build Scenarios'!$B$1:$B$510 = $AF29) * ('Build Scenarios'!$C$1:$C$510 = $C29), 0), MATCH(AR$12, 'Build Scenarios'!$D$5:$O$5, 0)))
+AR29,
0)</f>
        <v>919.91000000000008</v>
      </c>
      <c r="AU29" s="11" t="str">
        <f t="shared" si="22"/>
        <v>Del Norte</v>
      </c>
      <c r="AV29" s="11" cm="1">
        <f t="array" aca="1" ref="AV29" ca="1">INDEX('Cost Scenario Settings'!$O$32:$W$101, MATCH(1, ('Cost Scenario Settings'!$N$32:$N$101 = $B29) * ('Cost Scenario Settings'!$B$32:$B$101 = AU29), 0), MATCH($C29, 'Cost Scenario Settings'!$O$31:$W$31, 0))</f>
        <v>0</v>
      </c>
      <c r="AW29" s="4" cm="1">
        <f t="array" aca="1" ref="AW29" ca="1">IFERROR(
INDEX('Cost Data'!$Y$1:$AJ$500, MATCH(1, ('Cost Data'!$W$1:$W$500 = $AU29) * ('Cost Data'!$X$1:$X$500 = $AV29), 0), MATCH(AW$12, 'Cost Data'!$Y$12:$AJ$12, 0))
* (INDEX('Build Scenarios'!$D$1:$O$510, MATCH(1, ('Build Scenarios'!$B$1:$B$510 = $AU29) * ('Build Scenarios'!$C$1:$C$510 = $C29), 0), MATCH(AW$12, 'Build Scenarios'!$D$5:$O$5, 0))
- INDEX('Build Scenarios'!$D$1:$O$510, MATCH(1, ('Build Scenarios'!$B$1:$B$510 = $AU29) * ('Build Scenarios'!$C$1:$C$510 = $C29), 0), MATCH(AV$12, 'Build Scenarios'!$D$5:$O$5, 0)))
+AV29,
0)</f>
        <v>0</v>
      </c>
      <c r="AX29" s="4" cm="1">
        <f t="array" aca="1" ref="AX29" ca="1">IFERROR(
INDEX('Cost Data'!$Y$1:$AJ$500, MATCH(1, ('Cost Data'!$W$1:$W$500 = $AU29) * ('Cost Data'!$X$1:$X$500 = $AV29), 0), MATCH(AX$12, 'Cost Data'!$Y$12:$AJ$12, 0))
* (INDEX('Build Scenarios'!$D$1:$O$510, MATCH(1, ('Build Scenarios'!$B$1:$B$510 = $AU29) * ('Build Scenarios'!$C$1:$C$510 = $C29), 0), MATCH(AX$12, 'Build Scenarios'!$D$5:$O$5, 0))
- INDEX('Build Scenarios'!$D$1:$O$510, MATCH(1, ('Build Scenarios'!$B$1:$B$510 = $AU29) * ('Build Scenarios'!$C$1:$C$510 = $C29), 0), MATCH(AW$12, 'Build Scenarios'!$D$5:$O$5, 0)))
+AW29,
0)</f>
        <v>0</v>
      </c>
      <c r="AY29" s="4" cm="1">
        <f t="array" aca="1" ref="AY29" ca="1">IFERROR(
INDEX('Cost Data'!$Y$1:$AJ$500, MATCH(1, ('Cost Data'!$W$1:$W$500 = $AU29) * ('Cost Data'!$X$1:$X$500 = $AV29), 0), MATCH(AY$12, 'Cost Data'!$Y$12:$AJ$12, 0))
* (INDEX('Build Scenarios'!$D$1:$O$510, MATCH(1, ('Build Scenarios'!$B$1:$B$510 = $AU29) * ('Build Scenarios'!$C$1:$C$510 = $C29), 0), MATCH(AY$12, 'Build Scenarios'!$D$5:$O$5, 0))
- INDEX('Build Scenarios'!$D$1:$O$510, MATCH(1, ('Build Scenarios'!$B$1:$B$510 = $AU29) * ('Build Scenarios'!$C$1:$C$510 = $C29), 0), MATCH(AX$12, 'Build Scenarios'!$D$5:$O$5, 0)))
+AX29,
0)</f>
        <v>0</v>
      </c>
      <c r="AZ29" s="4" cm="1">
        <f t="array" aca="1" ref="AZ29" ca="1">IFERROR(
INDEX('Cost Data'!$Y$1:$AJ$500, MATCH(1, ('Cost Data'!$W$1:$W$500 = $AU29) * ('Cost Data'!$X$1:$X$500 = $AV29), 0), MATCH(AZ$12, 'Cost Data'!$Y$12:$AJ$12, 0))
* (INDEX('Build Scenarios'!$D$1:$O$510, MATCH(1, ('Build Scenarios'!$B$1:$B$510 = $AU29) * ('Build Scenarios'!$C$1:$C$510 = $C29), 0), MATCH(AZ$12, 'Build Scenarios'!$D$5:$O$5, 0))
- INDEX('Build Scenarios'!$D$1:$O$510, MATCH(1, ('Build Scenarios'!$B$1:$B$510 = $AU29) * ('Build Scenarios'!$C$1:$C$510 = $C29), 0), MATCH(AY$12, 'Build Scenarios'!$D$5:$O$5, 0)))
+AY29,
0)</f>
        <v>0</v>
      </c>
      <c r="BA29" s="4" cm="1">
        <f t="array" aca="1" ref="BA29" ca="1">IFERROR(
INDEX('Cost Data'!$Y$1:$AJ$500, MATCH(1, ('Cost Data'!$W$1:$W$500 = $AU29) * ('Cost Data'!$X$1:$X$500 = $AV29), 0), MATCH(BA$12, 'Cost Data'!$Y$12:$AJ$12, 0))
* (INDEX('Build Scenarios'!$D$1:$O$510, MATCH(1, ('Build Scenarios'!$B$1:$B$510 = $AU29) * ('Build Scenarios'!$C$1:$C$510 = $C29), 0), MATCH(BA$12, 'Build Scenarios'!$D$5:$O$5, 0))
- INDEX('Build Scenarios'!$D$1:$O$510, MATCH(1, ('Build Scenarios'!$B$1:$B$510 = $AU29) * ('Build Scenarios'!$C$1:$C$510 = $C29), 0), MATCH(AZ$12, 'Build Scenarios'!$D$5:$O$5, 0)))
+AZ29,
0)</f>
        <v>0</v>
      </c>
      <c r="BB29" s="4" cm="1">
        <f t="array" aca="1" ref="BB29" ca="1">IFERROR(
INDEX('Cost Data'!$Y$1:$AJ$500, MATCH(1, ('Cost Data'!$W$1:$W$500 = $AU29) * ('Cost Data'!$X$1:$X$500 = $AV29), 0), MATCH(BB$12, 'Cost Data'!$Y$12:$AJ$12, 0))
* (INDEX('Build Scenarios'!$D$1:$O$510, MATCH(1, ('Build Scenarios'!$B$1:$B$510 = $AU29) * ('Build Scenarios'!$C$1:$C$510 = $C29), 0), MATCH(BB$12, 'Build Scenarios'!$D$5:$O$5, 0))
- INDEX('Build Scenarios'!$D$1:$O$510, MATCH(1, ('Build Scenarios'!$B$1:$B$510 = $AU29) * ('Build Scenarios'!$C$1:$C$510 = $C29), 0), MATCH(BA$12, 'Build Scenarios'!$D$5:$O$5, 0)))
+BA29,
0)</f>
        <v>0</v>
      </c>
      <c r="BC29" s="4" cm="1">
        <f t="array" aca="1" ref="BC29" ca="1">IFERROR(
INDEX('Cost Data'!$Y$1:$AJ$500, MATCH(1, ('Cost Data'!$W$1:$W$500 = $AU29) * ('Cost Data'!$X$1:$X$500 = $AV29), 0), MATCH(BC$12, 'Cost Data'!$Y$12:$AJ$12, 0))
* (INDEX('Build Scenarios'!$D$1:$O$510, MATCH(1, ('Build Scenarios'!$B$1:$B$510 = $AU29) * ('Build Scenarios'!$C$1:$C$510 = $C29), 0), MATCH(BC$12, 'Build Scenarios'!$D$5:$O$5, 0))
- INDEX('Build Scenarios'!$D$1:$O$510, MATCH(1, ('Build Scenarios'!$B$1:$B$510 = $AU29) * ('Build Scenarios'!$C$1:$C$510 = $C29), 0), MATCH(BB$12, 'Build Scenarios'!$D$5:$O$5, 0)))
+BB29,
0)</f>
        <v>0</v>
      </c>
      <c r="BD29" s="4" cm="1">
        <f t="array" aca="1" ref="BD29" ca="1">IFERROR(
INDEX('Cost Data'!$Y$1:$AJ$500, MATCH(1, ('Cost Data'!$W$1:$W$500 = $AU29) * ('Cost Data'!$X$1:$X$500 = $AV29), 0), MATCH(BD$12, 'Cost Data'!$Y$12:$AJ$12, 0))
* (INDEX('Build Scenarios'!$D$1:$O$510, MATCH(1, ('Build Scenarios'!$B$1:$B$510 = $AU29) * ('Build Scenarios'!$C$1:$C$510 = $C29), 0), MATCH(BD$12, 'Build Scenarios'!$D$5:$O$5, 0))
- INDEX('Build Scenarios'!$D$1:$O$510, MATCH(1, ('Build Scenarios'!$B$1:$B$510 = $AU29) * ('Build Scenarios'!$C$1:$C$510 = $C29), 0), MATCH(BC$12, 'Build Scenarios'!$D$5:$O$5, 0)))
+BC29,
0)</f>
        <v>0</v>
      </c>
      <c r="BE29" s="4" cm="1">
        <f t="array" aca="1" ref="BE29" ca="1">IFERROR(
INDEX('Cost Data'!$Y$1:$AJ$500, MATCH(1, ('Cost Data'!$W$1:$W$500 = $AU29) * ('Cost Data'!$X$1:$X$500 = $AV29), 0), MATCH(BE$12, 'Cost Data'!$Y$12:$AJ$12, 0))
* (INDEX('Build Scenarios'!$D$1:$O$510, MATCH(1, ('Build Scenarios'!$B$1:$B$510 = $AU29) * ('Build Scenarios'!$C$1:$C$510 = $C29), 0), MATCH(BE$12, 'Build Scenarios'!$D$5:$O$5, 0))
- INDEX('Build Scenarios'!$D$1:$O$510, MATCH(1, ('Build Scenarios'!$B$1:$B$510 = $AU29) * ('Build Scenarios'!$C$1:$C$510 = $C29), 0), MATCH(BD$12, 'Build Scenarios'!$D$5:$O$5, 0)))
+BD29,
0)</f>
        <v>0</v>
      </c>
      <c r="BF29" s="4" cm="1">
        <f t="array" aca="1" ref="BF29" ca="1">IFERROR(
INDEX('Cost Data'!$Y$1:$AJ$500, MATCH(1, ('Cost Data'!$W$1:$W$500 = $AU29) * ('Cost Data'!$X$1:$X$500 = $AV29), 0), MATCH(BF$12, 'Cost Data'!$Y$12:$AJ$12, 0))
* (INDEX('Build Scenarios'!$D$1:$O$510, MATCH(1, ('Build Scenarios'!$B$1:$B$510 = $AU29) * ('Build Scenarios'!$C$1:$C$510 = $C29), 0), MATCH(BF$12, 'Build Scenarios'!$D$5:$O$5, 0))
- INDEX('Build Scenarios'!$D$1:$O$510, MATCH(1, ('Build Scenarios'!$B$1:$B$510 = $AU29) * ('Build Scenarios'!$C$1:$C$510 = $C29), 0), MATCH(BE$12, 'Build Scenarios'!$D$5:$O$5, 0)))
+BE29,
0)</f>
        <v>0</v>
      </c>
      <c r="BG29" s="4" cm="1">
        <f t="array" aca="1" ref="BG29" ca="1">IFERROR(
INDEX('Cost Data'!$Y$1:$AJ$500, MATCH(1, ('Cost Data'!$W$1:$W$500 = $AU29) * ('Cost Data'!$X$1:$X$500 = $AV29), 0), MATCH(BG$12, 'Cost Data'!$Y$12:$AJ$12, 0))
* (INDEX('Build Scenarios'!$D$1:$O$510, MATCH(1, ('Build Scenarios'!$B$1:$B$510 = $AU29) * ('Build Scenarios'!$C$1:$C$510 = $C29), 0), MATCH(BG$12, 'Build Scenarios'!$D$5:$O$5, 0))
- INDEX('Build Scenarios'!$D$1:$O$510, MATCH(1, ('Build Scenarios'!$B$1:$B$510 = $AU29) * ('Build Scenarios'!$C$1:$C$510 = $C29), 0), MATCH(BF$12, 'Build Scenarios'!$D$5:$O$5, 0)))
+BF29,
0)</f>
        <v>0</v>
      </c>
      <c r="BH29" s="4" cm="1">
        <f t="array" aca="1" ref="BH29" ca="1">IFERROR(
INDEX('Cost Data'!$Y$1:$AJ$500, MATCH(1, ('Cost Data'!$W$1:$W$500 = $AU29) * ('Cost Data'!$X$1:$X$500 = $AV29), 0), MATCH(BH$12, 'Cost Data'!$Y$12:$AJ$12, 0))
* (INDEX('Build Scenarios'!$D$1:$O$510, MATCH(1, ('Build Scenarios'!$B$1:$B$510 = $AU29) * ('Build Scenarios'!$C$1:$C$510 = $C29), 0), MATCH(BH$12, 'Build Scenarios'!$D$5:$O$5, 0))
- INDEX('Build Scenarios'!$D$1:$O$510, MATCH(1, ('Build Scenarios'!$B$1:$B$510 = $AU29) * ('Build Scenarios'!$C$1:$C$510 = $C29), 0), MATCH(BG$12, 'Build Scenarios'!$D$5:$O$5, 0)))
+BG29,
0)</f>
        <v>0</v>
      </c>
      <c r="BJ29" s="11" t="str">
        <f t="shared" si="23"/>
        <v>Cape Mendocino</v>
      </c>
      <c r="BK29" s="11" cm="1">
        <f t="array" aca="1" ref="BK29" ca="1">INDEX('Cost Scenario Settings'!$O$32:$W$101, MATCH(1, ('Cost Scenario Settings'!$N$32:$N$101 = $B29) * ('Cost Scenario Settings'!$B$32:$B$101 = BJ29), 0), MATCH($C29, 'Cost Scenario Settings'!$O$31:$W$31, 0))</f>
        <v>0</v>
      </c>
      <c r="BL29" s="4" cm="1">
        <f t="array" aca="1" ref="BL29" ca="1">IFERROR(
INDEX('Cost Data'!$Y$1:$AJ$500, MATCH(1, ('Cost Data'!$W$1:$W$500 = $BJ29) * ('Cost Data'!$X$1:$X$500 = $BK29), 0), MATCH(BL$12, 'Cost Data'!$Y$12:$AJ$12, 0))
* (INDEX('Build Scenarios'!$D$1:$O$510, MATCH(1, ('Build Scenarios'!$B$1:$B$510 = $BJ29) * ('Build Scenarios'!$C$1:$C$510 = $C29), 0), MATCH(BL$12, 'Build Scenarios'!$D$5:$O$5, 0))
- INDEX('Build Scenarios'!$D$1:$O$510, MATCH(1, ('Build Scenarios'!$B$1:$B$510 = $BJ29) * ('Build Scenarios'!$C$1:$C$510 = $C29), 0), MATCH(BK$12, 'Build Scenarios'!$D$5:$O$5, 0)))
+BK29,
0)</f>
        <v>0</v>
      </c>
      <c r="BM29" s="4" cm="1">
        <f t="array" aca="1" ref="BM29" ca="1">IFERROR(
INDEX('Cost Data'!$Y$1:$AJ$500, MATCH(1, ('Cost Data'!$W$1:$W$500 = $BJ29) * ('Cost Data'!$X$1:$X$500 = $BK29), 0), MATCH(BM$12, 'Cost Data'!$Y$12:$AJ$12, 0))
* (INDEX('Build Scenarios'!$D$1:$O$510, MATCH(1, ('Build Scenarios'!$B$1:$B$510 = $BJ29) * ('Build Scenarios'!$C$1:$C$510 = $C29), 0), MATCH(BM$12, 'Build Scenarios'!$D$5:$O$5, 0))
- INDEX('Build Scenarios'!$D$1:$O$510, MATCH(1, ('Build Scenarios'!$B$1:$B$510 = $BJ29) * ('Build Scenarios'!$C$1:$C$510 = $C29), 0), MATCH(BL$12, 'Build Scenarios'!$D$5:$O$5, 0)))
+BL29,
0)</f>
        <v>0</v>
      </c>
      <c r="BN29" s="4" cm="1">
        <f t="array" aca="1" ref="BN29" ca="1">IFERROR(
INDEX('Cost Data'!$Y$1:$AJ$500, MATCH(1, ('Cost Data'!$W$1:$W$500 = $BJ29) * ('Cost Data'!$X$1:$X$500 = $BK29), 0), MATCH(BN$12, 'Cost Data'!$Y$12:$AJ$12, 0))
* (INDEX('Build Scenarios'!$D$1:$O$510, MATCH(1, ('Build Scenarios'!$B$1:$B$510 = $BJ29) * ('Build Scenarios'!$C$1:$C$510 = $C29), 0), MATCH(BN$12, 'Build Scenarios'!$D$5:$O$5, 0))
- INDEX('Build Scenarios'!$D$1:$O$510, MATCH(1, ('Build Scenarios'!$B$1:$B$510 = $BJ29) * ('Build Scenarios'!$C$1:$C$510 = $C29), 0), MATCH(BM$12, 'Build Scenarios'!$D$5:$O$5, 0)))
+BM29,
0)</f>
        <v>0</v>
      </c>
      <c r="BO29" s="4" cm="1">
        <f t="array" aca="1" ref="BO29" ca="1">IFERROR(
INDEX('Cost Data'!$Y$1:$AJ$500, MATCH(1, ('Cost Data'!$W$1:$W$500 = $BJ29) * ('Cost Data'!$X$1:$X$500 = $BK29), 0), MATCH(BO$12, 'Cost Data'!$Y$12:$AJ$12, 0))
* (INDEX('Build Scenarios'!$D$1:$O$510, MATCH(1, ('Build Scenarios'!$B$1:$B$510 = $BJ29) * ('Build Scenarios'!$C$1:$C$510 = $C29), 0), MATCH(BO$12, 'Build Scenarios'!$D$5:$O$5, 0))
- INDEX('Build Scenarios'!$D$1:$O$510, MATCH(1, ('Build Scenarios'!$B$1:$B$510 = $BJ29) * ('Build Scenarios'!$C$1:$C$510 = $C29), 0), MATCH(BN$12, 'Build Scenarios'!$D$5:$O$5, 0)))
+BN29,
0)</f>
        <v>0</v>
      </c>
      <c r="BP29" s="4" cm="1">
        <f t="array" aca="1" ref="BP29" ca="1">IFERROR(
INDEX('Cost Data'!$Y$1:$AJ$500, MATCH(1, ('Cost Data'!$W$1:$W$500 = $BJ29) * ('Cost Data'!$X$1:$X$500 = $BK29), 0), MATCH(BP$12, 'Cost Data'!$Y$12:$AJ$12, 0))
* (INDEX('Build Scenarios'!$D$1:$O$510, MATCH(1, ('Build Scenarios'!$B$1:$B$510 = $BJ29) * ('Build Scenarios'!$C$1:$C$510 = $C29), 0), MATCH(BP$12, 'Build Scenarios'!$D$5:$O$5, 0))
- INDEX('Build Scenarios'!$D$1:$O$510, MATCH(1, ('Build Scenarios'!$B$1:$B$510 = $BJ29) * ('Build Scenarios'!$C$1:$C$510 = $C29), 0), MATCH(BO$12, 'Build Scenarios'!$D$5:$O$5, 0)))
+BO29,
0)</f>
        <v>0</v>
      </c>
      <c r="BQ29" s="4" cm="1">
        <f t="array" aca="1" ref="BQ29" ca="1">IFERROR(
INDEX('Cost Data'!$Y$1:$AJ$500, MATCH(1, ('Cost Data'!$W$1:$W$500 = $BJ29) * ('Cost Data'!$X$1:$X$500 = $BK29), 0), MATCH(BQ$12, 'Cost Data'!$Y$12:$AJ$12, 0))
* (INDEX('Build Scenarios'!$D$1:$O$510, MATCH(1, ('Build Scenarios'!$B$1:$B$510 = $BJ29) * ('Build Scenarios'!$C$1:$C$510 = $C29), 0), MATCH(BQ$12, 'Build Scenarios'!$D$5:$O$5, 0))
- INDEX('Build Scenarios'!$D$1:$O$510, MATCH(1, ('Build Scenarios'!$B$1:$B$510 = $BJ29) * ('Build Scenarios'!$C$1:$C$510 = $C29), 0), MATCH(BP$12, 'Build Scenarios'!$D$5:$O$5, 0)))
+BP29,
0)</f>
        <v>0</v>
      </c>
      <c r="BR29" s="4" cm="1">
        <f t="array" aca="1" ref="BR29" ca="1">IFERROR(
INDEX('Cost Data'!$Y$1:$AJ$500, MATCH(1, ('Cost Data'!$W$1:$W$500 = $BJ29) * ('Cost Data'!$X$1:$X$500 = $BK29), 0), MATCH(BR$12, 'Cost Data'!$Y$12:$AJ$12, 0))
* (INDEX('Build Scenarios'!$D$1:$O$510, MATCH(1, ('Build Scenarios'!$B$1:$B$510 = $BJ29) * ('Build Scenarios'!$C$1:$C$510 = $C29), 0), MATCH(BR$12, 'Build Scenarios'!$D$5:$O$5, 0))
- INDEX('Build Scenarios'!$D$1:$O$510, MATCH(1, ('Build Scenarios'!$B$1:$B$510 = $BJ29) * ('Build Scenarios'!$C$1:$C$510 = $C29), 0), MATCH(BQ$12, 'Build Scenarios'!$D$5:$O$5, 0)))
+BQ29,
0)</f>
        <v>0</v>
      </c>
      <c r="BS29" s="4" cm="1">
        <f t="array" aca="1" ref="BS29" ca="1">IFERROR(
INDEX('Cost Data'!$Y$1:$AJ$500, MATCH(1, ('Cost Data'!$W$1:$W$500 = $BJ29) * ('Cost Data'!$X$1:$X$500 = $BK29), 0), MATCH(BS$12, 'Cost Data'!$Y$12:$AJ$12, 0))
* (INDEX('Build Scenarios'!$D$1:$O$510, MATCH(1, ('Build Scenarios'!$B$1:$B$510 = $BJ29) * ('Build Scenarios'!$C$1:$C$510 = $C29), 0), MATCH(BS$12, 'Build Scenarios'!$D$5:$O$5, 0))
- INDEX('Build Scenarios'!$D$1:$O$510, MATCH(1, ('Build Scenarios'!$B$1:$B$510 = $BJ29) * ('Build Scenarios'!$C$1:$C$510 = $C29), 0), MATCH(BR$12, 'Build Scenarios'!$D$5:$O$5, 0)))
+BR29,
0)</f>
        <v>0</v>
      </c>
      <c r="BT29" s="4" cm="1">
        <f t="array" aca="1" ref="BT29" ca="1">IFERROR(
INDEX('Cost Data'!$Y$1:$AJ$500, MATCH(1, ('Cost Data'!$W$1:$W$500 = $BJ29) * ('Cost Data'!$X$1:$X$500 = $BK29), 0), MATCH(BT$12, 'Cost Data'!$Y$12:$AJ$12, 0))
* (INDEX('Build Scenarios'!$D$1:$O$510, MATCH(1, ('Build Scenarios'!$B$1:$B$510 = $BJ29) * ('Build Scenarios'!$C$1:$C$510 = $C29), 0), MATCH(BT$12, 'Build Scenarios'!$D$5:$O$5, 0))
- INDEX('Build Scenarios'!$D$1:$O$510, MATCH(1, ('Build Scenarios'!$B$1:$B$510 = $BJ29) * ('Build Scenarios'!$C$1:$C$510 = $C29), 0), MATCH(BS$12, 'Build Scenarios'!$D$5:$O$5, 0)))
+BS29,
0)</f>
        <v>0</v>
      </c>
      <c r="BU29" s="4" cm="1">
        <f t="array" aca="1" ref="BU29" ca="1">IFERROR(
INDEX('Cost Data'!$Y$1:$AJ$500, MATCH(1, ('Cost Data'!$W$1:$W$500 = $BJ29) * ('Cost Data'!$X$1:$X$500 = $BK29), 0), MATCH(BU$12, 'Cost Data'!$Y$12:$AJ$12, 0))
* (INDEX('Build Scenarios'!$D$1:$O$510, MATCH(1, ('Build Scenarios'!$B$1:$B$510 = $BJ29) * ('Build Scenarios'!$C$1:$C$510 = $C29), 0), MATCH(BU$12, 'Build Scenarios'!$D$5:$O$5, 0))
- INDEX('Build Scenarios'!$D$1:$O$510, MATCH(1, ('Build Scenarios'!$B$1:$B$510 = $BJ29) * ('Build Scenarios'!$C$1:$C$510 = $C29), 0), MATCH(BT$12, 'Build Scenarios'!$D$5:$O$5, 0)))
+BT29,
0)</f>
        <v>0</v>
      </c>
      <c r="BV29" s="4" cm="1">
        <f t="array" aca="1" ref="BV29" ca="1">IFERROR(
INDEX('Cost Data'!$Y$1:$AJ$500, MATCH(1, ('Cost Data'!$W$1:$W$500 = $BJ29) * ('Cost Data'!$X$1:$X$500 = $BK29), 0), MATCH(BV$12, 'Cost Data'!$Y$12:$AJ$12, 0))
* (INDEX('Build Scenarios'!$D$1:$O$510, MATCH(1, ('Build Scenarios'!$B$1:$B$510 = $BJ29) * ('Build Scenarios'!$C$1:$C$510 = $C29), 0), MATCH(BV$12, 'Build Scenarios'!$D$5:$O$5, 0))
- INDEX('Build Scenarios'!$D$1:$O$510, MATCH(1, ('Build Scenarios'!$B$1:$B$510 = $BJ29) * ('Build Scenarios'!$C$1:$C$510 = $C29), 0), MATCH(BU$12, 'Build Scenarios'!$D$5:$O$5, 0)))
+BU29,
0)</f>
        <v>0</v>
      </c>
      <c r="BW29" s="4" cm="1">
        <f t="array" aca="1" ref="BW29" ca="1">IFERROR(
INDEX('Cost Data'!$Y$1:$AJ$500, MATCH(1, ('Cost Data'!$W$1:$W$500 = $BJ29) * ('Cost Data'!$X$1:$X$500 = $BK29), 0), MATCH(BW$12, 'Cost Data'!$Y$12:$AJ$12, 0))
* (INDEX('Build Scenarios'!$D$1:$O$510, MATCH(1, ('Build Scenarios'!$B$1:$B$510 = $BJ29) * ('Build Scenarios'!$C$1:$C$510 = $C29), 0), MATCH(BW$12, 'Build Scenarios'!$D$5:$O$5, 0))
- INDEX('Build Scenarios'!$D$1:$O$510, MATCH(1, ('Build Scenarios'!$B$1:$B$510 = $BJ29) * ('Build Scenarios'!$C$1:$C$510 = $C29), 0), MATCH(BV$12, 'Build Scenarios'!$D$5:$O$5, 0)))
+BV29,
0)</f>
        <v>0</v>
      </c>
    </row>
    <row r="30" spans="2:75" x14ac:dyDescent="0.2">
      <c r="B30" s="11" t="str">
        <f t="shared" ca="1" si="19"/>
        <v>PSP - High</v>
      </c>
      <c r="C30" s="8" t="s">
        <v>58</v>
      </c>
      <c r="D30" s="4">
        <f t="shared" ca="1" si="18"/>
        <v>0</v>
      </c>
      <c r="E30" s="4">
        <f t="shared" ca="1" si="18"/>
        <v>0</v>
      </c>
      <c r="F30" s="4">
        <f t="shared" ca="1" si="18"/>
        <v>0</v>
      </c>
      <c r="G30" s="4">
        <f t="shared" ca="1" si="18"/>
        <v>0</v>
      </c>
      <c r="H30" s="4">
        <f t="shared" ca="1" si="18"/>
        <v>0</v>
      </c>
      <c r="I30" s="4">
        <f t="shared" ca="1" si="18"/>
        <v>0</v>
      </c>
      <c r="J30" s="4">
        <f t="shared" ca="1" si="18"/>
        <v>0</v>
      </c>
      <c r="K30" s="4">
        <f t="shared" ca="1" si="18"/>
        <v>0</v>
      </c>
      <c r="L30" s="4">
        <f t="shared" ca="1" si="18"/>
        <v>1038.96</v>
      </c>
      <c r="M30" s="4">
        <f t="shared" ca="1" si="18"/>
        <v>1038.96</v>
      </c>
      <c r="N30" s="4">
        <f t="shared" ca="1" si="18"/>
        <v>1038.96</v>
      </c>
      <c r="O30" s="4">
        <f t="shared" ca="1" si="18"/>
        <v>1038.96</v>
      </c>
      <c r="Q30" s="11" t="str">
        <f t="shared" si="20"/>
        <v>Morro Bay</v>
      </c>
      <c r="R30" s="11" t="str" cm="1">
        <f t="array" aca="1" ref="R30" ca="1">INDEX('Cost Scenario Settings'!$O$32:$W$101, MATCH(1, ('Cost Scenario Settings'!$N$32:$N$101 = $B30) * ('Cost Scenario Settings'!$B$32:$B$101 = Q30), 0), MATCH($C30, 'Cost Scenario Settings'!$O$31:$W$31, 0))</f>
        <v>PSP - High</v>
      </c>
      <c r="S30" s="4" cm="1">
        <f t="array" aca="1" ref="S30" ca="1">IFERROR(
INDEX('Cost Data'!$Y$1:$AJ$500, MATCH(1, ('Cost Data'!$W$1:$W$500 = $Q30) * ('Cost Data'!$X$1:$X$500 = $R30), 0), MATCH(S$12, 'Cost Data'!$Y$12:$AJ$12, 0))
* (INDEX('Build Scenarios'!$D$1:$O$510, MATCH(1, ('Build Scenarios'!$B$1:$B$510 = $Q30) * ('Build Scenarios'!$C$1:$C$510 = $C30), 0), MATCH(S$12, 'Build Scenarios'!$D$5:$O$5, 0))
- INDEX('Build Scenarios'!$D$1:$O$510, MATCH(1, ('Build Scenarios'!$B$1:$B$510 = $Q30) * ('Build Scenarios'!$C$1:$C$510 = $C30), 0), MATCH(R$12, 'Build Scenarios'!$D$5:$O$5, 0)))
+R30,
0)</f>
        <v>0</v>
      </c>
      <c r="T30" s="4" cm="1">
        <f t="array" aca="1" ref="T30" ca="1">IFERROR(
INDEX('Cost Data'!$Y$1:$AJ$500, MATCH(1, ('Cost Data'!$W$1:$W$500 = $Q30) * ('Cost Data'!$X$1:$X$500 = $R30), 0), MATCH(T$12, 'Cost Data'!$Y$12:$AJ$12, 0))
* (INDEX('Build Scenarios'!$D$1:$O$510, MATCH(1, ('Build Scenarios'!$B$1:$B$510 = $Q30) * ('Build Scenarios'!$C$1:$C$510 = $C30), 0), MATCH(T$12, 'Build Scenarios'!$D$5:$O$5, 0))
- INDEX('Build Scenarios'!$D$1:$O$510, MATCH(1, ('Build Scenarios'!$B$1:$B$510 = $Q30) * ('Build Scenarios'!$C$1:$C$510 = $C30), 0), MATCH(S$12, 'Build Scenarios'!$D$5:$O$5, 0)))
+S30,
0)</f>
        <v>0</v>
      </c>
      <c r="U30" s="4" cm="1">
        <f t="array" aca="1" ref="U30" ca="1">IFERROR(
INDEX('Cost Data'!$Y$1:$AJ$500, MATCH(1, ('Cost Data'!$W$1:$W$500 = $Q30) * ('Cost Data'!$X$1:$X$500 = $R30), 0), MATCH(U$12, 'Cost Data'!$Y$12:$AJ$12, 0))
* (INDEX('Build Scenarios'!$D$1:$O$510, MATCH(1, ('Build Scenarios'!$B$1:$B$510 = $Q30) * ('Build Scenarios'!$C$1:$C$510 = $C30), 0), MATCH(U$12, 'Build Scenarios'!$D$5:$O$5, 0))
- INDEX('Build Scenarios'!$D$1:$O$510, MATCH(1, ('Build Scenarios'!$B$1:$B$510 = $Q30) * ('Build Scenarios'!$C$1:$C$510 = $C30), 0), MATCH(T$12, 'Build Scenarios'!$D$5:$O$5, 0)))
+T30,
0)</f>
        <v>0</v>
      </c>
      <c r="V30" s="4" cm="1">
        <f t="array" aca="1" ref="V30" ca="1">IFERROR(
INDEX('Cost Data'!$Y$1:$AJ$500, MATCH(1, ('Cost Data'!$W$1:$W$500 = $Q30) * ('Cost Data'!$X$1:$X$500 = $R30), 0), MATCH(V$12, 'Cost Data'!$Y$12:$AJ$12, 0))
* (INDEX('Build Scenarios'!$D$1:$O$510, MATCH(1, ('Build Scenarios'!$B$1:$B$510 = $Q30) * ('Build Scenarios'!$C$1:$C$510 = $C30), 0), MATCH(V$12, 'Build Scenarios'!$D$5:$O$5, 0))
- INDEX('Build Scenarios'!$D$1:$O$510, MATCH(1, ('Build Scenarios'!$B$1:$B$510 = $Q30) * ('Build Scenarios'!$C$1:$C$510 = $C30), 0), MATCH(U$12, 'Build Scenarios'!$D$5:$O$5, 0)))
+U30,
0)</f>
        <v>0</v>
      </c>
      <c r="W30" s="4" cm="1">
        <f t="array" aca="1" ref="W30" ca="1">IFERROR(
INDEX('Cost Data'!$Y$1:$AJ$500, MATCH(1, ('Cost Data'!$W$1:$W$500 = $Q30) * ('Cost Data'!$X$1:$X$500 = $R30), 0), MATCH(W$12, 'Cost Data'!$Y$12:$AJ$12, 0))
* (INDEX('Build Scenarios'!$D$1:$O$510, MATCH(1, ('Build Scenarios'!$B$1:$B$510 = $Q30) * ('Build Scenarios'!$C$1:$C$510 = $C30), 0), MATCH(W$12, 'Build Scenarios'!$D$5:$O$5, 0))
- INDEX('Build Scenarios'!$D$1:$O$510, MATCH(1, ('Build Scenarios'!$B$1:$B$510 = $Q30) * ('Build Scenarios'!$C$1:$C$510 = $C30), 0), MATCH(V$12, 'Build Scenarios'!$D$5:$O$5, 0)))
+V30,
0)</f>
        <v>0</v>
      </c>
      <c r="X30" s="4" cm="1">
        <f t="array" aca="1" ref="X30" ca="1">IFERROR(
INDEX('Cost Data'!$Y$1:$AJ$500, MATCH(1, ('Cost Data'!$W$1:$W$500 = $Q30) * ('Cost Data'!$X$1:$X$500 = $R30), 0), MATCH(X$12, 'Cost Data'!$Y$12:$AJ$12, 0))
* (INDEX('Build Scenarios'!$D$1:$O$510, MATCH(1, ('Build Scenarios'!$B$1:$B$510 = $Q30) * ('Build Scenarios'!$C$1:$C$510 = $C30), 0), MATCH(X$12, 'Build Scenarios'!$D$5:$O$5, 0))
- INDEX('Build Scenarios'!$D$1:$O$510, MATCH(1, ('Build Scenarios'!$B$1:$B$510 = $Q30) * ('Build Scenarios'!$C$1:$C$510 = $C30), 0), MATCH(W$12, 'Build Scenarios'!$D$5:$O$5, 0)))
+W30,
0)</f>
        <v>0</v>
      </c>
      <c r="Y30" s="4" cm="1">
        <f t="array" aca="1" ref="Y30" ca="1">IFERROR(
INDEX('Cost Data'!$Y$1:$AJ$500, MATCH(1, ('Cost Data'!$W$1:$W$500 = $Q30) * ('Cost Data'!$X$1:$X$500 = $R30), 0), MATCH(Y$12, 'Cost Data'!$Y$12:$AJ$12, 0))
* (INDEX('Build Scenarios'!$D$1:$O$510, MATCH(1, ('Build Scenarios'!$B$1:$B$510 = $Q30) * ('Build Scenarios'!$C$1:$C$510 = $C30), 0), MATCH(Y$12, 'Build Scenarios'!$D$5:$O$5, 0))
- INDEX('Build Scenarios'!$D$1:$O$510, MATCH(1, ('Build Scenarios'!$B$1:$B$510 = $Q30) * ('Build Scenarios'!$C$1:$C$510 = $C30), 0), MATCH(X$12, 'Build Scenarios'!$D$5:$O$5, 0)))
+X30,
0)</f>
        <v>0</v>
      </c>
      <c r="Z30" s="4" cm="1">
        <f t="array" aca="1" ref="Z30" ca="1">IFERROR(
INDEX('Cost Data'!$Y$1:$AJ$500, MATCH(1, ('Cost Data'!$W$1:$W$500 = $Q30) * ('Cost Data'!$X$1:$X$500 = $R30), 0), MATCH(Z$12, 'Cost Data'!$Y$12:$AJ$12, 0))
* (INDEX('Build Scenarios'!$D$1:$O$510, MATCH(1, ('Build Scenarios'!$B$1:$B$510 = $Q30) * ('Build Scenarios'!$C$1:$C$510 = $C30), 0), MATCH(Z$12, 'Build Scenarios'!$D$5:$O$5, 0))
- INDEX('Build Scenarios'!$D$1:$O$510, MATCH(1, ('Build Scenarios'!$B$1:$B$510 = $Q30) * ('Build Scenarios'!$C$1:$C$510 = $C30), 0), MATCH(Y$12, 'Build Scenarios'!$D$5:$O$5, 0)))
+Y30,
0)</f>
        <v>0</v>
      </c>
      <c r="AA30" s="4" cm="1">
        <f t="array" aca="1" ref="AA30" ca="1">IFERROR(
INDEX('Cost Data'!$Y$1:$AJ$500, MATCH(1, ('Cost Data'!$W$1:$W$500 = $Q30) * ('Cost Data'!$X$1:$X$500 = $R30), 0), MATCH(AA$12, 'Cost Data'!$Y$12:$AJ$12, 0))
* (INDEX('Build Scenarios'!$D$1:$O$510, MATCH(1, ('Build Scenarios'!$B$1:$B$510 = $Q30) * ('Build Scenarios'!$C$1:$C$510 = $C30), 0), MATCH(AA$12, 'Build Scenarios'!$D$5:$O$5, 0))
- INDEX('Build Scenarios'!$D$1:$O$510, MATCH(1, ('Build Scenarios'!$B$1:$B$510 = $Q30) * ('Build Scenarios'!$C$1:$C$510 = $C30), 0), MATCH(Z$12, 'Build Scenarios'!$D$5:$O$5, 0)))
+Z30,
0)</f>
        <v>1038.96</v>
      </c>
      <c r="AB30" s="4" cm="1">
        <f t="array" aca="1" ref="AB30" ca="1">IFERROR(
INDEX('Cost Data'!$Y$1:$AJ$500, MATCH(1, ('Cost Data'!$W$1:$W$500 = $Q30) * ('Cost Data'!$X$1:$X$500 = $R30), 0), MATCH(AB$12, 'Cost Data'!$Y$12:$AJ$12, 0))
* (INDEX('Build Scenarios'!$D$1:$O$510, MATCH(1, ('Build Scenarios'!$B$1:$B$510 = $Q30) * ('Build Scenarios'!$C$1:$C$510 = $C30), 0), MATCH(AB$12, 'Build Scenarios'!$D$5:$O$5, 0))
- INDEX('Build Scenarios'!$D$1:$O$510, MATCH(1, ('Build Scenarios'!$B$1:$B$510 = $Q30) * ('Build Scenarios'!$C$1:$C$510 = $C30), 0), MATCH(AA$12, 'Build Scenarios'!$D$5:$O$5, 0)))
+AA30,
0)</f>
        <v>1038.96</v>
      </c>
      <c r="AC30" s="4" cm="1">
        <f t="array" aca="1" ref="AC30" ca="1">IFERROR(
INDEX('Cost Data'!$Y$1:$AJ$500, MATCH(1, ('Cost Data'!$W$1:$W$500 = $Q30) * ('Cost Data'!$X$1:$X$500 = $R30), 0), MATCH(AC$12, 'Cost Data'!$Y$12:$AJ$12, 0))
* (INDEX('Build Scenarios'!$D$1:$O$510, MATCH(1, ('Build Scenarios'!$B$1:$B$510 = $Q30) * ('Build Scenarios'!$C$1:$C$510 = $C30), 0), MATCH(AC$12, 'Build Scenarios'!$D$5:$O$5, 0))
- INDEX('Build Scenarios'!$D$1:$O$510, MATCH(1, ('Build Scenarios'!$B$1:$B$510 = $Q30) * ('Build Scenarios'!$C$1:$C$510 = $C30), 0), MATCH(AB$12, 'Build Scenarios'!$D$5:$O$5, 0)))
+AB30,
0)</f>
        <v>1038.96</v>
      </c>
      <c r="AD30" s="4" cm="1">
        <f t="array" aca="1" ref="AD30" ca="1">IFERROR(
INDEX('Cost Data'!$Y$1:$AJ$500, MATCH(1, ('Cost Data'!$W$1:$W$500 = $Q30) * ('Cost Data'!$X$1:$X$500 = $R30), 0), MATCH(AD$12, 'Cost Data'!$Y$12:$AJ$12, 0))
* (INDEX('Build Scenarios'!$D$1:$O$510, MATCH(1, ('Build Scenarios'!$B$1:$B$510 = $Q30) * ('Build Scenarios'!$C$1:$C$510 = $C30), 0), MATCH(AD$12, 'Build Scenarios'!$D$5:$O$5, 0))
- INDEX('Build Scenarios'!$D$1:$O$510, MATCH(1, ('Build Scenarios'!$B$1:$B$510 = $Q30) * ('Build Scenarios'!$C$1:$C$510 = $C30), 0), MATCH(AC$12, 'Build Scenarios'!$D$5:$O$5, 0)))
+AC30,
0)</f>
        <v>1038.96</v>
      </c>
      <c r="AF30" s="11" t="str">
        <f t="shared" si="21"/>
        <v>Humboldt Bay</v>
      </c>
      <c r="AG30" s="11" cm="1">
        <f t="array" aca="1" ref="AG30" ca="1">INDEX('Cost Scenario Settings'!$O$32:$W$101, MATCH(1, ('Cost Scenario Settings'!$N$32:$N$101 = $B30) * ('Cost Scenario Settings'!$B$32:$B$101 = AF30), 0), MATCH($C30, 'Cost Scenario Settings'!$O$31:$W$31, 0))</f>
        <v>0</v>
      </c>
      <c r="AH30" s="4" cm="1">
        <f t="array" aca="1" ref="AH30" ca="1">IFERROR(
INDEX('Cost Data'!$Y$1:$AJ$500, MATCH(1, ('Cost Data'!$W$1:$W$500 = $AF30) * ('Cost Data'!$X$1:$X$500 = $AG30), 0), MATCH(AH$12, 'Cost Data'!$Y$12:$AJ$12, 0))
* (INDEX('Build Scenarios'!$D$1:$O$510, MATCH(1, ('Build Scenarios'!$B$1:$B$510 = $AF30) * ('Build Scenarios'!$C$1:$C$510 = $C30), 0), MATCH(AH$12, 'Build Scenarios'!$D$5:$O$5, 0))
- INDEX('Build Scenarios'!$D$1:$O$510, MATCH(1, ('Build Scenarios'!$B$1:$B$510 = $AF30) * ('Build Scenarios'!$C$1:$C$510 = $C30), 0), MATCH(AG$12, 'Build Scenarios'!$D$5:$O$5, 0)))
+AG30,
0)</f>
        <v>0</v>
      </c>
      <c r="AI30" s="4" cm="1">
        <f t="array" aca="1" ref="AI30" ca="1">IFERROR(
INDEX('Cost Data'!$Y$1:$AJ$500, MATCH(1, ('Cost Data'!$W$1:$W$500 = $AF30) * ('Cost Data'!$X$1:$X$500 = $AG30), 0), MATCH(AI$12, 'Cost Data'!$Y$12:$AJ$12, 0))
* (INDEX('Build Scenarios'!$D$1:$O$510, MATCH(1, ('Build Scenarios'!$B$1:$B$510 = $AF30) * ('Build Scenarios'!$C$1:$C$510 = $C30), 0), MATCH(AI$12, 'Build Scenarios'!$D$5:$O$5, 0))
- INDEX('Build Scenarios'!$D$1:$O$510, MATCH(1, ('Build Scenarios'!$B$1:$B$510 = $AF30) * ('Build Scenarios'!$C$1:$C$510 = $C30), 0), MATCH(AH$12, 'Build Scenarios'!$D$5:$O$5, 0)))
+AH30,
0)</f>
        <v>0</v>
      </c>
      <c r="AJ30" s="4" cm="1">
        <f t="array" aca="1" ref="AJ30" ca="1">IFERROR(
INDEX('Cost Data'!$Y$1:$AJ$500, MATCH(1, ('Cost Data'!$W$1:$W$500 = $AF30) * ('Cost Data'!$X$1:$X$500 = $AG30), 0), MATCH(AJ$12, 'Cost Data'!$Y$12:$AJ$12, 0))
* (INDEX('Build Scenarios'!$D$1:$O$510, MATCH(1, ('Build Scenarios'!$B$1:$B$510 = $AF30) * ('Build Scenarios'!$C$1:$C$510 = $C30), 0), MATCH(AJ$12, 'Build Scenarios'!$D$5:$O$5, 0))
- INDEX('Build Scenarios'!$D$1:$O$510, MATCH(1, ('Build Scenarios'!$B$1:$B$510 = $AF30) * ('Build Scenarios'!$C$1:$C$510 = $C30), 0), MATCH(AI$12, 'Build Scenarios'!$D$5:$O$5, 0)))
+AI30,
0)</f>
        <v>0</v>
      </c>
      <c r="AK30" s="4" cm="1">
        <f t="array" aca="1" ref="AK30" ca="1">IFERROR(
INDEX('Cost Data'!$Y$1:$AJ$500, MATCH(1, ('Cost Data'!$W$1:$W$500 = $AF30) * ('Cost Data'!$X$1:$X$500 = $AG30), 0), MATCH(AK$12, 'Cost Data'!$Y$12:$AJ$12, 0))
* (INDEX('Build Scenarios'!$D$1:$O$510, MATCH(1, ('Build Scenarios'!$B$1:$B$510 = $AF30) * ('Build Scenarios'!$C$1:$C$510 = $C30), 0), MATCH(AK$12, 'Build Scenarios'!$D$5:$O$5, 0))
- INDEX('Build Scenarios'!$D$1:$O$510, MATCH(1, ('Build Scenarios'!$B$1:$B$510 = $AF30) * ('Build Scenarios'!$C$1:$C$510 = $C30), 0), MATCH(AJ$12, 'Build Scenarios'!$D$5:$O$5, 0)))
+AJ30,
0)</f>
        <v>0</v>
      </c>
      <c r="AL30" s="4" cm="1">
        <f t="array" aca="1" ref="AL30" ca="1">IFERROR(
INDEX('Cost Data'!$Y$1:$AJ$500, MATCH(1, ('Cost Data'!$W$1:$W$500 = $AF30) * ('Cost Data'!$X$1:$X$500 = $AG30), 0), MATCH(AL$12, 'Cost Data'!$Y$12:$AJ$12, 0))
* (INDEX('Build Scenarios'!$D$1:$O$510, MATCH(1, ('Build Scenarios'!$B$1:$B$510 = $AF30) * ('Build Scenarios'!$C$1:$C$510 = $C30), 0), MATCH(AL$12, 'Build Scenarios'!$D$5:$O$5, 0))
- INDEX('Build Scenarios'!$D$1:$O$510, MATCH(1, ('Build Scenarios'!$B$1:$B$510 = $AF30) * ('Build Scenarios'!$C$1:$C$510 = $C30), 0), MATCH(AK$12, 'Build Scenarios'!$D$5:$O$5, 0)))
+AK30,
0)</f>
        <v>0</v>
      </c>
      <c r="AM30" s="4" cm="1">
        <f t="array" aca="1" ref="AM30" ca="1">IFERROR(
INDEX('Cost Data'!$Y$1:$AJ$500, MATCH(1, ('Cost Data'!$W$1:$W$500 = $AF30) * ('Cost Data'!$X$1:$X$500 = $AG30), 0), MATCH(AM$12, 'Cost Data'!$Y$12:$AJ$12, 0))
* (INDEX('Build Scenarios'!$D$1:$O$510, MATCH(1, ('Build Scenarios'!$B$1:$B$510 = $AF30) * ('Build Scenarios'!$C$1:$C$510 = $C30), 0), MATCH(AM$12, 'Build Scenarios'!$D$5:$O$5, 0))
- INDEX('Build Scenarios'!$D$1:$O$510, MATCH(1, ('Build Scenarios'!$B$1:$B$510 = $AF30) * ('Build Scenarios'!$C$1:$C$510 = $C30), 0), MATCH(AL$12, 'Build Scenarios'!$D$5:$O$5, 0)))
+AL30,
0)</f>
        <v>0</v>
      </c>
      <c r="AN30" s="4" cm="1">
        <f t="array" aca="1" ref="AN30" ca="1">IFERROR(
INDEX('Cost Data'!$Y$1:$AJ$500, MATCH(1, ('Cost Data'!$W$1:$W$500 = $AF30) * ('Cost Data'!$X$1:$X$500 = $AG30), 0), MATCH(AN$12, 'Cost Data'!$Y$12:$AJ$12, 0))
* (INDEX('Build Scenarios'!$D$1:$O$510, MATCH(1, ('Build Scenarios'!$B$1:$B$510 = $AF30) * ('Build Scenarios'!$C$1:$C$510 = $C30), 0), MATCH(AN$12, 'Build Scenarios'!$D$5:$O$5, 0))
- INDEX('Build Scenarios'!$D$1:$O$510, MATCH(1, ('Build Scenarios'!$B$1:$B$510 = $AF30) * ('Build Scenarios'!$C$1:$C$510 = $C30), 0), MATCH(AM$12, 'Build Scenarios'!$D$5:$O$5, 0)))
+AM30,
0)</f>
        <v>0</v>
      </c>
      <c r="AO30" s="4" cm="1">
        <f t="array" aca="1" ref="AO30" ca="1">IFERROR(
INDEX('Cost Data'!$Y$1:$AJ$500, MATCH(1, ('Cost Data'!$W$1:$W$500 = $AF30) * ('Cost Data'!$X$1:$X$500 = $AG30), 0), MATCH(AO$12, 'Cost Data'!$Y$12:$AJ$12, 0))
* (INDEX('Build Scenarios'!$D$1:$O$510, MATCH(1, ('Build Scenarios'!$B$1:$B$510 = $AF30) * ('Build Scenarios'!$C$1:$C$510 = $C30), 0), MATCH(AO$12, 'Build Scenarios'!$D$5:$O$5, 0))
- INDEX('Build Scenarios'!$D$1:$O$510, MATCH(1, ('Build Scenarios'!$B$1:$B$510 = $AF30) * ('Build Scenarios'!$C$1:$C$510 = $C30), 0), MATCH(AN$12, 'Build Scenarios'!$D$5:$O$5, 0)))
+AN30,
0)</f>
        <v>0</v>
      </c>
      <c r="AP30" s="4" cm="1">
        <f t="array" aca="1" ref="AP30" ca="1">IFERROR(
INDEX('Cost Data'!$Y$1:$AJ$500, MATCH(1, ('Cost Data'!$W$1:$W$500 = $AF30) * ('Cost Data'!$X$1:$X$500 = $AG30), 0), MATCH(AP$12, 'Cost Data'!$Y$12:$AJ$12, 0))
* (INDEX('Build Scenarios'!$D$1:$O$510, MATCH(1, ('Build Scenarios'!$B$1:$B$510 = $AF30) * ('Build Scenarios'!$C$1:$C$510 = $C30), 0), MATCH(AP$12, 'Build Scenarios'!$D$5:$O$5, 0))
- INDEX('Build Scenarios'!$D$1:$O$510, MATCH(1, ('Build Scenarios'!$B$1:$B$510 = $AF30) * ('Build Scenarios'!$C$1:$C$510 = $C30), 0), MATCH(AO$12, 'Build Scenarios'!$D$5:$O$5, 0)))
+AO30,
0)</f>
        <v>0</v>
      </c>
      <c r="AQ30" s="4" cm="1">
        <f t="array" aca="1" ref="AQ30" ca="1">IFERROR(
INDEX('Cost Data'!$Y$1:$AJ$500, MATCH(1, ('Cost Data'!$W$1:$W$500 = $AF30) * ('Cost Data'!$X$1:$X$500 = $AG30), 0), MATCH(AQ$12, 'Cost Data'!$Y$12:$AJ$12, 0))
* (INDEX('Build Scenarios'!$D$1:$O$510, MATCH(1, ('Build Scenarios'!$B$1:$B$510 = $AF30) * ('Build Scenarios'!$C$1:$C$510 = $C30), 0), MATCH(AQ$12, 'Build Scenarios'!$D$5:$O$5, 0))
- INDEX('Build Scenarios'!$D$1:$O$510, MATCH(1, ('Build Scenarios'!$B$1:$B$510 = $AF30) * ('Build Scenarios'!$C$1:$C$510 = $C30), 0), MATCH(AP$12, 'Build Scenarios'!$D$5:$O$5, 0)))
+AP30,
0)</f>
        <v>0</v>
      </c>
      <c r="AR30" s="4" cm="1">
        <f t="array" aca="1" ref="AR30" ca="1">IFERROR(
INDEX('Cost Data'!$Y$1:$AJ$500, MATCH(1, ('Cost Data'!$W$1:$W$500 = $AF30) * ('Cost Data'!$X$1:$X$500 = $AG30), 0), MATCH(AR$12, 'Cost Data'!$Y$12:$AJ$12, 0))
* (INDEX('Build Scenarios'!$D$1:$O$510, MATCH(1, ('Build Scenarios'!$B$1:$B$510 = $AF30) * ('Build Scenarios'!$C$1:$C$510 = $C30), 0), MATCH(AR$12, 'Build Scenarios'!$D$5:$O$5, 0))
- INDEX('Build Scenarios'!$D$1:$O$510, MATCH(1, ('Build Scenarios'!$B$1:$B$510 = $AF30) * ('Build Scenarios'!$C$1:$C$510 = $C30), 0), MATCH(AQ$12, 'Build Scenarios'!$D$5:$O$5, 0)))
+AQ30,
0)</f>
        <v>0</v>
      </c>
      <c r="AS30" s="4" cm="1">
        <f t="array" aca="1" ref="AS30" ca="1">IFERROR(
INDEX('Cost Data'!$Y$1:$AJ$500, MATCH(1, ('Cost Data'!$W$1:$W$500 = $AF30) * ('Cost Data'!$X$1:$X$500 = $AG30), 0), MATCH(AS$12, 'Cost Data'!$Y$12:$AJ$12, 0))
* (INDEX('Build Scenarios'!$D$1:$O$510, MATCH(1, ('Build Scenarios'!$B$1:$B$510 = $AF30) * ('Build Scenarios'!$C$1:$C$510 = $C30), 0), MATCH(AS$12, 'Build Scenarios'!$D$5:$O$5, 0))
- INDEX('Build Scenarios'!$D$1:$O$510, MATCH(1, ('Build Scenarios'!$B$1:$B$510 = $AF30) * ('Build Scenarios'!$C$1:$C$510 = $C30), 0), MATCH(AR$12, 'Build Scenarios'!$D$5:$O$5, 0)))
+AR30,
0)</f>
        <v>0</v>
      </c>
      <c r="AU30" s="11" t="str">
        <f t="shared" si="22"/>
        <v>Del Norte</v>
      </c>
      <c r="AV30" s="11" cm="1">
        <f t="array" aca="1" ref="AV30" ca="1">INDEX('Cost Scenario Settings'!$O$32:$W$101, MATCH(1, ('Cost Scenario Settings'!$N$32:$N$101 = $B30) * ('Cost Scenario Settings'!$B$32:$B$101 = AU30), 0), MATCH($C30, 'Cost Scenario Settings'!$O$31:$W$31, 0))</f>
        <v>0</v>
      </c>
      <c r="AW30" s="4" cm="1">
        <f t="array" aca="1" ref="AW30" ca="1">IFERROR(
INDEX('Cost Data'!$Y$1:$AJ$500, MATCH(1, ('Cost Data'!$W$1:$W$500 = $AU30) * ('Cost Data'!$X$1:$X$500 = $AV30), 0), MATCH(AW$12, 'Cost Data'!$Y$12:$AJ$12, 0))
* (INDEX('Build Scenarios'!$D$1:$O$510, MATCH(1, ('Build Scenarios'!$B$1:$B$510 = $AU30) * ('Build Scenarios'!$C$1:$C$510 = $C30), 0), MATCH(AW$12, 'Build Scenarios'!$D$5:$O$5, 0))
- INDEX('Build Scenarios'!$D$1:$O$510, MATCH(1, ('Build Scenarios'!$B$1:$B$510 = $AU30) * ('Build Scenarios'!$C$1:$C$510 = $C30), 0), MATCH(AV$12, 'Build Scenarios'!$D$5:$O$5, 0)))
+AV30,
0)</f>
        <v>0</v>
      </c>
      <c r="AX30" s="4" cm="1">
        <f t="array" aca="1" ref="AX30" ca="1">IFERROR(
INDEX('Cost Data'!$Y$1:$AJ$500, MATCH(1, ('Cost Data'!$W$1:$W$500 = $AU30) * ('Cost Data'!$X$1:$X$500 = $AV30), 0), MATCH(AX$12, 'Cost Data'!$Y$12:$AJ$12, 0))
* (INDEX('Build Scenarios'!$D$1:$O$510, MATCH(1, ('Build Scenarios'!$B$1:$B$510 = $AU30) * ('Build Scenarios'!$C$1:$C$510 = $C30), 0), MATCH(AX$12, 'Build Scenarios'!$D$5:$O$5, 0))
- INDEX('Build Scenarios'!$D$1:$O$510, MATCH(1, ('Build Scenarios'!$B$1:$B$510 = $AU30) * ('Build Scenarios'!$C$1:$C$510 = $C30), 0), MATCH(AW$12, 'Build Scenarios'!$D$5:$O$5, 0)))
+AW30,
0)</f>
        <v>0</v>
      </c>
      <c r="AY30" s="4" cm="1">
        <f t="array" aca="1" ref="AY30" ca="1">IFERROR(
INDEX('Cost Data'!$Y$1:$AJ$500, MATCH(1, ('Cost Data'!$W$1:$W$500 = $AU30) * ('Cost Data'!$X$1:$X$500 = $AV30), 0), MATCH(AY$12, 'Cost Data'!$Y$12:$AJ$12, 0))
* (INDEX('Build Scenarios'!$D$1:$O$510, MATCH(1, ('Build Scenarios'!$B$1:$B$510 = $AU30) * ('Build Scenarios'!$C$1:$C$510 = $C30), 0), MATCH(AY$12, 'Build Scenarios'!$D$5:$O$5, 0))
- INDEX('Build Scenarios'!$D$1:$O$510, MATCH(1, ('Build Scenarios'!$B$1:$B$510 = $AU30) * ('Build Scenarios'!$C$1:$C$510 = $C30), 0), MATCH(AX$12, 'Build Scenarios'!$D$5:$O$5, 0)))
+AX30,
0)</f>
        <v>0</v>
      </c>
      <c r="AZ30" s="4" cm="1">
        <f t="array" aca="1" ref="AZ30" ca="1">IFERROR(
INDEX('Cost Data'!$Y$1:$AJ$500, MATCH(1, ('Cost Data'!$W$1:$W$500 = $AU30) * ('Cost Data'!$X$1:$X$500 = $AV30), 0), MATCH(AZ$12, 'Cost Data'!$Y$12:$AJ$12, 0))
* (INDEX('Build Scenarios'!$D$1:$O$510, MATCH(1, ('Build Scenarios'!$B$1:$B$510 = $AU30) * ('Build Scenarios'!$C$1:$C$510 = $C30), 0), MATCH(AZ$12, 'Build Scenarios'!$D$5:$O$5, 0))
- INDEX('Build Scenarios'!$D$1:$O$510, MATCH(1, ('Build Scenarios'!$B$1:$B$510 = $AU30) * ('Build Scenarios'!$C$1:$C$510 = $C30), 0), MATCH(AY$12, 'Build Scenarios'!$D$5:$O$5, 0)))
+AY30,
0)</f>
        <v>0</v>
      </c>
      <c r="BA30" s="4" cm="1">
        <f t="array" aca="1" ref="BA30" ca="1">IFERROR(
INDEX('Cost Data'!$Y$1:$AJ$500, MATCH(1, ('Cost Data'!$W$1:$W$500 = $AU30) * ('Cost Data'!$X$1:$X$500 = $AV30), 0), MATCH(BA$12, 'Cost Data'!$Y$12:$AJ$12, 0))
* (INDEX('Build Scenarios'!$D$1:$O$510, MATCH(1, ('Build Scenarios'!$B$1:$B$510 = $AU30) * ('Build Scenarios'!$C$1:$C$510 = $C30), 0), MATCH(BA$12, 'Build Scenarios'!$D$5:$O$5, 0))
- INDEX('Build Scenarios'!$D$1:$O$510, MATCH(1, ('Build Scenarios'!$B$1:$B$510 = $AU30) * ('Build Scenarios'!$C$1:$C$510 = $C30), 0), MATCH(AZ$12, 'Build Scenarios'!$D$5:$O$5, 0)))
+AZ30,
0)</f>
        <v>0</v>
      </c>
      <c r="BB30" s="4" cm="1">
        <f t="array" aca="1" ref="BB30" ca="1">IFERROR(
INDEX('Cost Data'!$Y$1:$AJ$500, MATCH(1, ('Cost Data'!$W$1:$W$500 = $AU30) * ('Cost Data'!$X$1:$X$500 = $AV30), 0), MATCH(BB$12, 'Cost Data'!$Y$12:$AJ$12, 0))
* (INDEX('Build Scenarios'!$D$1:$O$510, MATCH(1, ('Build Scenarios'!$B$1:$B$510 = $AU30) * ('Build Scenarios'!$C$1:$C$510 = $C30), 0), MATCH(BB$12, 'Build Scenarios'!$D$5:$O$5, 0))
- INDEX('Build Scenarios'!$D$1:$O$510, MATCH(1, ('Build Scenarios'!$B$1:$B$510 = $AU30) * ('Build Scenarios'!$C$1:$C$510 = $C30), 0), MATCH(BA$12, 'Build Scenarios'!$D$5:$O$5, 0)))
+BA30,
0)</f>
        <v>0</v>
      </c>
      <c r="BC30" s="4" cm="1">
        <f t="array" aca="1" ref="BC30" ca="1">IFERROR(
INDEX('Cost Data'!$Y$1:$AJ$500, MATCH(1, ('Cost Data'!$W$1:$W$500 = $AU30) * ('Cost Data'!$X$1:$X$500 = $AV30), 0), MATCH(BC$12, 'Cost Data'!$Y$12:$AJ$12, 0))
* (INDEX('Build Scenarios'!$D$1:$O$510, MATCH(1, ('Build Scenarios'!$B$1:$B$510 = $AU30) * ('Build Scenarios'!$C$1:$C$510 = $C30), 0), MATCH(BC$12, 'Build Scenarios'!$D$5:$O$5, 0))
- INDEX('Build Scenarios'!$D$1:$O$510, MATCH(1, ('Build Scenarios'!$B$1:$B$510 = $AU30) * ('Build Scenarios'!$C$1:$C$510 = $C30), 0), MATCH(BB$12, 'Build Scenarios'!$D$5:$O$5, 0)))
+BB30,
0)</f>
        <v>0</v>
      </c>
      <c r="BD30" s="4" cm="1">
        <f t="array" aca="1" ref="BD30" ca="1">IFERROR(
INDEX('Cost Data'!$Y$1:$AJ$500, MATCH(1, ('Cost Data'!$W$1:$W$500 = $AU30) * ('Cost Data'!$X$1:$X$500 = $AV30), 0), MATCH(BD$12, 'Cost Data'!$Y$12:$AJ$12, 0))
* (INDEX('Build Scenarios'!$D$1:$O$510, MATCH(1, ('Build Scenarios'!$B$1:$B$510 = $AU30) * ('Build Scenarios'!$C$1:$C$510 = $C30), 0), MATCH(BD$12, 'Build Scenarios'!$D$5:$O$5, 0))
- INDEX('Build Scenarios'!$D$1:$O$510, MATCH(1, ('Build Scenarios'!$B$1:$B$510 = $AU30) * ('Build Scenarios'!$C$1:$C$510 = $C30), 0), MATCH(BC$12, 'Build Scenarios'!$D$5:$O$5, 0)))
+BC30,
0)</f>
        <v>0</v>
      </c>
      <c r="BE30" s="4" cm="1">
        <f t="array" aca="1" ref="BE30" ca="1">IFERROR(
INDEX('Cost Data'!$Y$1:$AJ$500, MATCH(1, ('Cost Data'!$W$1:$W$500 = $AU30) * ('Cost Data'!$X$1:$X$500 = $AV30), 0), MATCH(BE$12, 'Cost Data'!$Y$12:$AJ$12, 0))
* (INDEX('Build Scenarios'!$D$1:$O$510, MATCH(1, ('Build Scenarios'!$B$1:$B$510 = $AU30) * ('Build Scenarios'!$C$1:$C$510 = $C30), 0), MATCH(BE$12, 'Build Scenarios'!$D$5:$O$5, 0))
- INDEX('Build Scenarios'!$D$1:$O$510, MATCH(1, ('Build Scenarios'!$B$1:$B$510 = $AU30) * ('Build Scenarios'!$C$1:$C$510 = $C30), 0), MATCH(BD$12, 'Build Scenarios'!$D$5:$O$5, 0)))
+BD30,
0)</f>
        <v>0</v>
      </c>
      <c r="BF30" s="4" cm="1">
        <f t="array" aca="1" ref="BF30" ca="1">IFERROR(
INDEX('Cost Data'!$Y$1:$AJ$500, MATCH(1, ('Cost Data'!$W$1:$W$500 = $AU30) * ('Cost Data'!$X$1:$X$500 = $AV30), 0), MATCH(BF$12, 'Cost Data'!$Y$12:$AJ$12, 0))
* (INDEX('Build Scenarios'!$D$1:$O$510, MATCH(1, ('Build Scenarios'!$B$1:$B$510 = $AU30) * ('Build Scenarios'!$C$1:$C$510 = $C30), 0), MATCH(BF$12, 'Build Scenarios'!$D$5:$O$5, 0))
- INDEX('Build Scenarios'!$D$1:$O$510, MATCH(1, ('Build Scenarios'!$B$1:$B$510 = $AU30) * ('Build Scenarios'!$C$1:$C$510 = $C30), 0), MATCH(BE$12, 'Build Scenarios'!$D$5:$O$5, 0)))
+BE30,
0)</f>
        <v>0</v>
      </c>
      <c r="BG30" s="4" cm="1">
        <f t="array" aca="1" ref="BG30" ca="1">IFERROR(
INDEX('Cost Data'!$Y$1:$AJ$500, MATCH(1, ('Cost Data'!$W$1:$W$500 = $AU30) * ('Cost Data'!$X$1:$X$500 = $AV30), 0), MATCH(BG$12, 'Cost Data'!$Y$12:$AJ$12, 0))
* (INDEX('Build Scenarios'!$D$1:$O$510, MATCH(1, ('Build Scenarios'!$B$1:$B$510 = $AU30) * ('Build Scenarios'!$C$1:$C$510 = $C30), 0), MATCH(BG$12, 'Build Scenarios'!$D$5:$O$5, 0))
- INDEX('Build Scenarios'!$D$1:$O$510, MATCH(1, ('Build Scenarios'!$B$1:$B$510 = $AU30) * ('Build Scenarios'!$C$1:$C$510 = $C30), 0), MATCH(BF$12, 'Build Scenarios'!$D$5:$O$5, 0)))
+BF30,
0)</f>
        <v>0</v>
      </c>
      <c r="BH30" s="4" cm="1">
        <f t="array" aca="1" ref="BH30" ca="1">IFERROR(
INDEX('Cost Data'!$Y$1:$AJ$500, MATCH(1, ('Cost Data'!$W$1:$W$500 = $AU30) * ('Cost Data'!$X$1:$X$500 = $AV30), 0), MATCH(BH$12, 'Cost Data'!$Y$12:$AJ$12, 0))
* (INDEX('Build Scenarios'!$D$1:$O$510, MATCH(1, ('Build Scenarios'!$B$1:$B$510 = $AU30) * ('Build Scenarios'!$C$1:$C$510 = $C30), 0), MATCH(BH$12, 'Build Scenarios'!$D$5:$O$5, 0))
- INDEX('Build Scenarios'!$D$1:$O$510, MATCH(1, ('Build Scenarios'!$B$1:$B$510 = $AU30) * ('Build Scenarios'!$C$1:$C$510 = $C30), 0), MATCH(BG$12, 'Build Scenarios'!$D$5:$O$5, 0)))
+BG30,
0)</f>
        <v>0</v>
      </c>
      <c r="BJ30" s="11" t="str">
        <f t="shared" si="23"/>
        <v>Cape Mendocino</v>
      </c>
      <c r="BK30" s="11" cm="1">
        <f t="array" aca="1" ref="BK30" ca="1">INDEX('Cost Scenario Settings'!$O$32:$W$101, MATCH(1, ('Cost Scenario Settings'!$N$32:$N$101 = $B30) * ('Cost Scenario Settings'!$B$32:$B$101 = BJ30), 0), MATCH($C30, 'Cost Scenario Settings'!$O$31:$W$31, 0))</f>
        <v>0</v>
      </c>
      <c r="BL30" s="4" cm="1">
        <f t="array" aca="1" ref="BL30" ca="1">IFERROR(
INDEX('Cost Data'!$Y$1:$AJ$500, MATCH(1, ('Cost Data'!$W$1:$W$500 = $BJ30) * ('Cost Data'!$X$1:$X$500 = $BK30), 0), MATCH(BL$12, 'Cost Data'!$Y$12:$AJ$12, 0))
* (INDEX('Build Scenarios'!$D$1:$O$510, MATCH(1, ('Build Scenarios'!$B$1:$B$510 = $BJ30) * ('Build Scenarios'!$C$1:$C$510 = $C30), 0), MATCH(BL$12, 'Build Scenarios'!$D$5:$O$5, 0))
- INDEX('Build Scenarios'!$D$1:$O$510, MATCH(1, ('Build Scenarios'!$B$1:$B$510 = $BJ30) * ('Build Scenarios'!$C$1:$C$510 = $C30), 0), MATCH(BK$12, 'Build Scenarios'!$D$5:$O$5, 0)))
+BK30,
0)</f>
        <v>0</v>
      </c>
      <c r="BM30" s="4" cm="1">
        <f t="array" aca="1" ref="BM30" ca="1">IFERROR(
INDEX('Cost Data'!$Y$1:$AJ$500, MATCH(1, ('Cost Data'!$W$1:$W$500 = $BJ30) * ('Cost Data'!$X$1:$X$500 = $BK30), 0), MATCH(BM$12, 'Cost Data'!$Y$12:$AJ$12, 0))
* (INDEX('Build Scenarios'!$D$1:$O$510, MATCH(1, ('Build Scenarios'!$B$1:$B$510 = $BJ30) * ('Build Scenarios'!$C$1:$C$510 = $C30), 0), MATCH(BM$12, 'Build Scenarios'!$D$5:$O$5, 0))
- INDEX('Build Scenarios'!$D$1:$O$510, MATCH(1, ('Build Scenarios'!$B$1:$B$510 = $BJ30) * ('Build Scenarios'!$C$1:$C$510 = $C30), 0), MATCH(BL$12, 'Build Scenarios'!$D$5:$O$5, 0)))
+BL30,
0)</f>
        <v>0</v>
      </c>
      <c r="BN30" s="4" cm="1">
        <f t="array" aca="1" ref="BN30" ca="1">IFERROR(
INDEX('Cost Data'!$Y$1:$AJ$500, MATCH(1, ('Cost Data'!$W$1:$W$500 = $BJ30) * ('Cost Data'!$X$1:$X$500 = $BK30), 0), MATCH(BN$12, 'Cost Data'!$Y$12:$AJ$12, 0))
* (INDEX('Build Scenarios'!$D$1:$O$510, MATCH(1, ('Build Scenarios'!$B$1:$B$510 = $BJ30) * ('Build Scenarios'!$C$1:$C$510 = $C30), 0), MATCH(BN$12, 'Build Scenarios'!$D$5:$O$5, 0))
- INDEX('Build Scenarios'!$D$1:$O$510, MATCH(1, ('Build Scenarios'!$B$1:$B$510 = $BJ30) * ('Build Scenarios'!$C$1:$C$510 = $C30), 0), MATCH(BM$12, 'Build Scenarios'!$D$5:$O$5, 0)))
+BM30,
0)</f>
        <v>0</v>
      </c>
      <c r="BO30" s="4" cm="1">
        <f t="array" aca="1" ref="BO30" ca="1">IFERROR(
INDEX('Cost Data'!$Y$1:$AJ$500, MATCH(1, ('Cost Data'!$W$1:$W$500 = $BJ30) * ('Cost Data'!$X$1:$X$500 = $BK30), 0), MATCH(BO$12, 'Cost Data'!$Y$12:$AJ$12, 0))
* (INDEX('Build Scenarios'!$D$1:$O$510, MATCH(1, ('Build Scenarios'!$B$1:$B$510 = $BJ30) * ('Build Scenarios'!$C$1:$C$510 = $C30), 0), MATCH(BO$12, 'Build Scenarios'!$D$5:$O$5, 0))
- INDEX('Build Scenarios'!$D$1:$O$510, MATCH(1, ('Build Scenarios'!$B$1:$B$510 = $BJ30) * ('Build Scenarios'!$C$1:$C$510 = $C30), 0), MATCH(BN$12, 'Build Scenarios'!$D$5:$O$5, 0)))
+BN30,
0)</f>
        <v>0</v>
      </c>
      <c r="BP30" s="4" cm="1">
        <f t="array" aca="1" ref="BP30" ca="1">IFERROR(
INDEX('Cost Data'!$Y$1:$AJ$500, MATCH(1, ('Cost Data'!$W$1:$W$500 = $BJ30) * ('Cost Data'!$X$1:$X$500 = $BK30), 0), MATCH(BP$12, 'Cost Data'!$Y$12:$AJ$12, 0))
* (INDEX('Build Scenarios'!$D$1:$O$510, MATCH(1, ('Build Scenarios'!$B$1:$B$510 = $BJ30) * ('Build Scenarios'!$C$1:$C$510 = $C30), 0), MATCH(BP$12, 'Build Scenarios'!$D$5:$O$5, 0))
- INDEX('Build Scenarios'!$D$1:$O$510, MATCH(1, ('Build Scenarios'!$B$1:$B$510 = $BJ30) * ('Build Scenarios'!$C$1:$C$510 = $C30), 0), MATCH(BO$12, 'Build Scenarios'!$D$5:$O$5, 0)))
+BO30,
0)</f>
        <v>0</v>
      </c>
      <c r="BQ30" s="4" cm="1">
        <f t="array" aca="1" ref="BQ30" ca="1">IFERROR(
INDEX('Cost Data'!$Y$1:$AJ$500, MATCH(1, ('Cost Data'!$W$1:$W$500 = $BJ30) * ('Cost Data'!$X$1:$X$500 = $BK30), 0), MATCH(BQ$12, 'Cost Data'!$Y$12:$AJ$12, 0))
* (INDEX('Build Scenarios'!$D$1:$O$510, MATCH(1, ('Build Scenarios'!$B$1:$B$510 = $BJ30) * ('Build Scenarios'!$C$1:$C$510 = $C30), 0), MATCH(BQ$12, 'Build Scenarios'!$D$5:$O$5, 0))
- INDEX('Build Scenarios'!$D$1:$O$510, MATCH(1, ('Build Scenarios'!$B$1:$B$510 = $BJ30) * ('Build Scenarios'!$C$1:$C$510 = $C30), 0), MATCH(BP$12, 'Build Scenarios'!$D$5:$O$5, 0)))
+BP30,
0)</f>
        <v>0</v>
      </c>
      <c r="BR30" s="4" cm="1">
        <f t="array" aca="1" ref="BR30" ca="1">IFERROR(
INDEX('Cost Data'!$Y$1:$AJ$500, MATCH(1, ('Cost Data'!$W$1:$W$500 = $BJ30) * ('Cost Data'!$X$1:$X$500 = $BK30), 0), MATCH(BR$12, 'Cost Data'!$Y$12:$AJ$12, 0))
* (INDEX('Build Scenarios'!$D$1:$O$510, MATCH(1, ('Build Scenarios'!$B$1:$B$510 = $BJ30) * ('Build Scenarios'!$C$1:$C$510 = $C30), 0), MATCH(BR$12, 'Build Scenarios'!$D$5:$O$5, 0))
- INDEX('Build Scenarios'!$D$1:$O$510, MATCH(1, ('Build Scenarios'!$B$1:$B$510 = $BJ30) * ('Build Scenarios'!$C$1:$C$510 = $C30), 0), MATCH(BQ$12, 'Build Scenarios'!$D$5:$O$5, 0)))
+BQ30,
0)</f>
        <v>0</v>
      </c>
      <c r="BS30" s="4" cm="1">
        <f t="array" aca="1" ref="BS30" ca="1">IFERROR(
INDEX('Cost Data'!$Y$1:$AJ$500, MATCH(1, ('Cost Data'!$W$1:$W$500 = $BJ30) * ('Cost Data'!$X$1:$X$500 = $BK30), 0), MATCH(BS$12, 'Cost Data'!$Y$12:$AJ$12, 0))
* (INDEX('Build Scenarios'!$D$1:$O$510, MATCH(1, ('Build Scenarios'!$B$1:$B$510 = $BJ30) * ('Build Scenarios'!$C$1:$C$510 = $C30), 0), MATCH(BS$12, 'Build Scenarios'!$D$5:$O$5, 0))
- INDEX('Build Scenarios'!$D$1:$O$510, MATCH(1, ('Build Scenarios'!$B$1:$B$510 = $BJ30) * ('Build Scenarios'!$C$1:$C$510 = $C30), 0), MATCH(BR$12, 'Build Scenarios'!$D$5:$O$5, 0)))
+BR30,
0)</f>
        <v>0</v>
      </c>
      <c r="BT30" s="4" cm="1">
        <f t="array" aca="1" ref="BT30" ca="1">IFERROR(
INDEX('Cost Data'!$Y$1:$AJ$500, MATCH(1, ('Cost Data'!$W$1:$W$500 = $BJ30) * ('Cost Data'!$X$1:$X$500 = $BK30), 0), MATCH(BT$12, 'Cost Data'!$Y$12:$AJ$12, 0))
* (INDEX('Build Scenarios'!$D$1:$O$510, MATCH(1, ('Build Scenarios'!$B$1:$B$510 = $BJ30) * ('Build Scenarios'!$C$1:$C$510 = $C30), 0), MATCH(BT$12, 'Build Scenarios'!$D$5:$O$5, 0))
- INDEX('Build Scenarios'!$D$1:$O$510, MATCH(1, ('Build Scenarios'!$B$1:$B$510 = $BJ30) * ('Build Scenarios'!$C$1:$C$510 = $C30), 0), MATCH(BS$12, 'Build Scenarios'!$D$5:$O$5, 0)))
+BS30,
0)</f>
        <v>0</v>
      </c>
      <c r="BU30" s="4" cm="1">
        <f t="array" aca="1" ref="BU30" ca="1">IFERROR(
INDEX('Cost Data'!$Y$1:$AJ$500, MATCH(1, ('Cost Data'!$W$1:$W$500 = $BJ30) * ('Cost Data'!$X$1:$X$500 = $BK30), 0), MATCH(BU$12, 'Cost Data'!$Y$12:$AJ$12, 0))
* (INDEX('Build Scenarios'!$D$1:$O$510, MATCH(1, ('Build Scenarios'!$B$1:$B$510 = $BJ30) * ('Build Scenarios'!$C$1:$C$510 = $C30), 0), MATCH(BU$12, 'Build Scenarios'!$D$5:$O$5, 0))
- INDEX('Build Scenarios'!$D$1:$O$510, MATCH(1, ('Build Scenarios'!$B$1:$B$510 = $BJ30) * ('Build Scenarios'!$C$1:$C$510 = $C30), 0), MATCH(BT$12, 'Build Scenarios'!$D$5:$O$5, 0)))
+BT30,
0)</f>
        <v>0</v>
      </c>
      <c r="BV30" s="4" cm="1">
        <f t="array" aca="1" ref="BV30" ca="1">IFERROR(
INDEX('Cost Data'!$Y$1:$AJ$500, MATCH(1, ('Cost Data'!$W$1:$W$500 = $BJ30) * ('Cost Data'!$X$1:$X$500 = $BK30), 0), MATCH(BV$12, 'Cost Data'!$Y$12:$AJ$12, 0))
* (INDEX('Build Scenarios'!$D$1:$O$510, MATCH(1, ('Build Scenarios'!$B$1:$B$510 = $BJ30) * ('Build Scenarios'!$C$1:$C$510 = $C30), 0), MATCH(BV$12, 'Build Scenarios'!$D$5:$O$5, 0))
- INDEX('Build Scenarios'!$D$1:$O$510, MATCH(1, ('Build Scenarios'!$B$1:$B$510 = $BJ30) * ('Build Scenarios'!$C$1:$C$510 = $C30), 0), MATCH(BU$12, 'Build Scenarios'!$D$5:$O$5, 0)))
+BU30,
0)</f>
        <v>0</v>
      </c>
      <c r="BW30" s="4" cm="1">
        <f t="array" aca="1" ref="BW30" ca="1">IFERROR(
INDEX('Cost Data'!$Y$1:$AJ$500, MATCH(1, ('Cost Data'!$W$1:$W$500 = $BJ30) * ('Cost Data'!$X$1:$X$500 = $BK30), 0), MATCH(BW$12, 'Cost Data'!$Y$12:$AJ$12, 0))
* (INDEX('Build Scenarios'!$D$1:$O$510, MATCH(1, ('Build Scenarios'!$B$1:$B$510 = $BJ30) * ('Build Scenarios'!$C$1:$C$510 = $C30), 0), MATCH(BW$12, 'Build Scenarios'!$D$5:$O$5, 0))
- INDEX('Build Scenarios'!$D$1:$O$510, MATCH(1, ('Build Scenarios'!$B$1:$B$510 = $BJ30) * ('Build Scenarios'!$C$1:$C$510 = $C30), 0), MATCH(BV$12, 'Build Scenarios'!$D$5:$O$5, 0)))
+BV30,
0)</f>
        <v>0</v>
      </c>
    </row>
    <row r="31" spans="2:75" x14ac:dyDescent="0.2">
      <c r="B31" s="11" t="str">
        <f t="shared" ca="1" si="19"/>
        <v>PSP - High</v>
      </c>
      <c r="C31" s="8" t="s">
        <v>59</v>
      </c>
      <c r="D31" s="4">
        <f t="shared" ca="1" si="18"/>
        <v>0</v>
      </c>
      <c r="E31" s="4">
        <f t="shared" ca="1" si="18"/>
        <v>0</v>
      </c>
      <c r="F31" s="4">
        <f t="shared" ca="1" si="18"/>
        <v>0</v>
      </c>
      <c r="G31" s="4">
        <f t="shared" ca="1" si="18"/>
        <v>0</v>
      </c>
      <c r="H31" s="4">
        <f t="shared" ca="1" si="18"/>
        <v>0</v>
      </c>
      <c r="I31" s="4">
        <f t="shared" ca="1" si="18"/>
        <v>0</v>
      </c>
      <c r="J31" s="4">
        <f t="shared" ca="1" si="18"/>
        <v>0</v>
      </c>
      <c r="K31" s="4">
        <f t="shared" ca="1" si="18"/>
        <v>0</v>
      </c>
      <c r="L31" s="4">
        <f t="shared" ca="1" si="18"/>
        <v>1688.3100000000002</v>
      </c>
      <c r="M31" s="4">
        <f t="shared" ca="1" si="18"/>
        <v>1688.3100000000002</v>
      </c>
      <c r="N31" s="4">
        <f t="shared" ca="1" si="18"/>
        <v>1688.3100000000002</v>
      </c>
      <c r="O31" s="4">
        <f t="shared" ca="1" si="18"/>
        <v>1688.3100000000002</v>
      </c>
      <c r="Q31" s="11" t="str">
        <f t="shared" si="20"/>
        <v>Morro Bay</v>
      </c>
      <c r="R31" s="11" t="str" cm="1">
        <f t="array" aca="1" ref="R31" ca="1">INDEX('Cost Scenario Settings'!$O$32:$W$101, MATCH(1, ('Cost Scenario Settings'!$N$32:$N$101 = $B31) * ('Cost Scenario Settings'!$B$32:$B$101 = Q31), 0), MATCH($C31, 'Cost Scenario Settings'!$O$31:$W$31, 0))</f>
        <v>PSP - High</v>
      </c>
      <c r="S31" s="4" cm="1">
        <f t="array" aca="1" ref="S31" ca="1">IFERROR(
INDEX('Cost Data'!$Y$1:$AJ$500, MATCH(1, ('Cost Data'!$W$1:$W$500 = $Q31) * ('Cost Data'!$X$1:$X$500 = $R31), 0), MATCH(S$12, 'Cost Data'!$Y$12:$AJ$12, 0))
* (INDEX('Build Scenarios'!$D$1:$O$510, MATCH(1, ('Build Scenarios'!$B$1:$B$510 = $Q31) * ('Build Scenarios'!$C$1:$C$510 = $C31), 0), MATCH(S$12, 'Build Scenarios'!$D$5:$O$5, 0))
- INDEX('Build Scenarios'!$D$1:$O$510, MATCH(1, ('Build Scenarios'!$B$1:$B$510 = $Q31) * ('Build Scenarios'!$C$1:$C$510 = $C31), 0), MATCH(R$12, 'Build Scenarios'!$D$5:$O$5, 0)))
+R31,
0)</f>
        <v>0</v>
      </c>
      <c r="T31" s="4" cm="1">
        <f t="array" aca="1" ref="T31" ca="1">IFERROR(
INDEX('Cost Data'!$Y$1:$AJ$500, MATCH(1, ('Cost Data'!$W$1:$W$500 = $Q31) * ('Cost Data'!$X$1:$X$500 = $R31), 0), MATCH(T$12, 'Cost Data'!$Y$12:$AJ$12, 0))
* (INDEX('Build Scenarios'!$D$1:$O$510, MATCH(1, ('Build Scenarios'!$B$1:$B$510 = $Q31) * ('Build Scenarios'!$C$1:$C$510 = $C31), 0), MATCH(T$12, 'Build Scenarios'!$D$5:$O$5, 0))
- INDEX('Build Scenarios'!$D$1:$O$510, MATCH(1, ('Build Scenarios'!$B$1:$B$510 = $Q31) * ('Build Scenarios'!$C$1:$C$510 = $C31), 0), MATCH(S$12, 'Build Scenarios'!$D$5:$O$5, 0)))
+S31,
0)</f>
        <v>0</v>
      </c>
      <c r="U31" s="4" cm="1">
        <f t="array" aca="1" ref="U31" ca="1">IFERROR(
INDEX('Cost Data'!$Y$1:$AJ$500, MATCH(1, ('Cost Data'!$W$1:$W$500 = $Q31) * ('Cost Data'!$X$1:$X$500 = $R31), 0), MATCH(U$12, 'Cost Data'!$Y$12:$AJ$12, 0))
* (INDEX('Build Scenarios'!$D$1:$O$510, MATCH(1, ('Build Scenarios'!$B$1:$B$510 = $Q31) * ('Build Scenarios'!$C$1:$C$510 = $C31), 0), MATCH(U$12, 'Build Scenarios'!$D$5:$O$5, 0))
- INDEX('Build Scenarios'!$D$1:$O$510, MATCH(1, ('Build Scenarios'!$B$1:$B$510 = $Q31) * ('Build Scenarios'!$C$1:$C$510 = $C31), 0), MATCH(T$12, 'Build Scenarios'!$D$5:$O$5, 0)))
+T31,
0)</f>
        <v>0</v>
      </c>
      <c r="V31" s="4" cm="1">
        <f t="array" aca="1" ref="V31" ca="1">IFERROR(
INDEX('Cost Data'!$Y$1:$AJ$500, MATCH(1, ('Cost Data'!$W$1:$W$500 = $Q31) * ('Cost Data'!$X$1:$X$500 = $R31), 0), MATCH(V$12, 'Cost Data'!$Y$12:$AJ$12, 0))
* (INDEX('Build Scenarios'!$D$1:$O$510, MATCH(1, ('Build Scenarios'!$B$1:$B$510 = $Q31) * ('Build Scenarios'!$C$1:$C$510 = $C31), 0), MATCH(V$12, 'Build Scenarios'!$D$5:$O$5, 0))
- INDEX('Build Scenarios'!$D$1:$O$510, MATCH(1, ('Build Scenarios'!$B$1:$B$510 = $Q31) * ('Build Scenarios'!$C$1:$C$510 = $C31), 0), MATCH(U$12, 'Build Scenarios'!$D$5:$O$5, 0)))
+U31,
0)</f>
        <v>0</v>
      </c>
      <c r="W31" s="4" cm="1">
        <f t="array" aca="1" ref="W31" ca="1">IFERROR(
INDEX('Cost Data'!$Y$1:$AJ$500, MATCH(1, ('Cost Data'!$W$1:$W$500 = $Q31) * ('Cost Data'!$X$1:$X$500 = $R31), 0), MATCH(W$12, 'Cost Data'!$Y$12:$AJ$12, 0))
* (INDEX('Build Scenarios'!$D$1:$O$510, MATCH(1, ('Build Scenarios'!$B$1:$B$510 = $Q31) * ('Build Scenarios'!$C$1:$C$510 = $C31), 0), MATCH(W$12, 'Build Scenarios'!$D$5:$O$5, 0))
- INDEX('Build Scenarios'!$D$1:$O$510, MATCH(1, ('Build Scenarios'!$B$1:$B$510 = $Q31) * ('Build Scenarios'!$C$1:$C$510 = $C31), 0), MATCH(V$12, 'Build Scenarios'!$D$5:$O$5, 0)))
+V31,
0)</f>
        <v>0</v>
      </c>
      <c r="X31" s="4" cm="1">
        <f t="array" aca="1" ref="X31" ca="1">IFERROR(
INDEX('Cost Data'!$Y$1:$AJ$500, MATCH(1, ('Cost Data'!$W$1:$W$500 = $Q31) * ('Cost Data'!$X$1:$X$500 = $R31), 0), MATCH(X$12, 'Cost Data'!$Y$12:$AJ$12, 0))
* (INDEX('Build Scenarios'!$D$1:$O$510, MATCH(1, ('Build Scenarios'!$B$1:$B$510 = $Q31) * ('Build Scenarios'!$C$1:$C$510 = $C31), 0), MATCH(X$12, 'Build Scenarios'!$D$5:$O$5, 0))
- INDEX('Build Scenarios'!$D$1:$O$510, MATCH(1, ('Build Scenarios'!$B$1:$B$510 = $Q31) * ('Build Scenarios'!$C$1:$C$510 = $C31), 0), MATCH(W$12, 'Build Scenarios'!$D$5:$O$5, 0)))
+W31,
0)</f>
        <v>0</v>
      </c>
      <c r="Y31" s="4" cm="1">
        <f t="array" aca="1" ref="Y31" ca="1">IFERROR(
INDEX('Cost Data'!$Y$1:$AJ$500, MATCH(1, ('Cost Data'!$W$1:$W$500 = $Q31) * ('Cost Data'!$X$1:$X$500 = $R31), 0), MATCH(Y$12, 'Cost Data'!$Y$12:$AJ$12, 0))
* (INDEX('Build Scenarios'!$D$1:$O$510, MATCH(1, ('Build Scenarios'!$B$1:$B$510 = $Q31) * ('Build Scenarios'!$C$1:$C$510 = $C31), 0), MATCH(Y$12, 'Build Scenarios'!$D$5:$O$5, 0))
- INDEX('Build Scenarios'!$D$1:$O$510, MATCH(1, ('Build Scenarios'!$B$1:$B$510 = $Q31) * ('Build Scenarios'!$C$1:$C$510 = $C31), 0), MATCH(X$12, 'Build Scenarios'!$D$5:$O$5, 0)))
+X31,
0)</f>
        <v>0</v>
      </c>
      <c r="Z31" s="4" cm="1">
        <f t="array" aca="1" ref="Z31" ca="1">IFERROR(
INDEX('Cost Data'!$Y$1:$AJ$500, MATCH(1, ('Cost Data'!$W$1:$W$500 = $Q31) * ('Cost Data'!$X$1:$X$500 = $R31), 0), MATCH(Z$12, 'Cost Data'!$Y$12:$AJ$12, 0))
* (INDEX('Build Scenarios'!$D$1:$O$510, MATCH(1, ('Build Scenarios'!$B$1:$B$510 = $Q31) * ('Build Scenarios'!$C$1:$C$510 = $C31), 0), MATCH(Z$12, 'Build Scenarios'!$D$5:$O$5, 0))
- INDEX('Build Scenarios'!$D$1:$O$510, MATCH(1, ('Build Scenarios'!$B$1:$B$510 = $Q31) * ('Build Scenarios'!$C$1:$C$510 = $C31), 0), MATCH(Y$12, 'Build Scenarios'!$D$5:$O$5, 0)))
+Y31,
0)</f>
        <v>0</v>
      </c>
      <c r="AA31" s="4" cm="1">
        <f t="array" aca="1" ref="AA31" ca="1">IFERROR(
INDEX('Cost Data'!$Y$1:$AJ$500, MATCH(1, ('Cost Data'!$W$1:$W$500 = $Q31) * ('Cost Data'!$X$1:$X$500 = $R31), 0), MATCH(AA$12, 'Cost Data'!$Y$12:$AJ$12, 0))
* (INDEX('Build Scenarios'!$D$1:$O$510, MATCH(1, ('Build Scenarios'!$B$1:$B$510 = $Q31) * ('Build Scenarios'!$C$1:$C$510 = $C31), 0), MATCH(AA$12, 'Build Scenarios'!$D$5:$O$5, 0))
- INDEX('Build Scenarios'!$D$1:$O$510, MATCH(1, ('Build Scenarios'!$B$1:$B$510 = $Q31) * ('Build Scenarios'!$C$1:$C$510 = $C31), 0), MATCH(Z$12, 'Build Scenarios'!$D$5:$O$5, 0)))
+Z31,
0)</f>
        <v>1688.3100000000002</v>
      </c>
      <c r="AB31" s="4" cm="1">
        <f t="array" aca="1" ref="AB31" ca="1">IFERROR(
INDEX('Cost Data'!$Y$1:$AJ$500, MATCH(1, ('Cost Data'!$W$1:$W$500 = $Q31) * ('Cost Data'!$X$1:$X$500 = $R31), 0), MATCH(AB$12, 'Cost Data'!$Y$12:$AJ$12, 0))
* (INDEX('Build Scenarios'!$D$1:$O$510, MATCH(1, ('Build Scenarios'!$B$1:$B$510 = $Q31) * ('Build Scenarios'!$C$1:$C$510 = $C31), 0), MATCH(AB$12, 'Build Scenarios'!$D$5:$O$5, 0))
- INDEX('Build Scenarios'!$D$1:$O$510, MATCH(1, ('Build Scenarios'!$B$1:$B$510 = $Q31) * ('Build Scenarios'!$C$1:$C$510 = $C31), 0), MATCH(AA$12, 'Build Scenarios'!$D$5:$O$5, 0)))
+AA31,
0)</f>
        <v>1688.3100000000002</v>
      </c>
      <c r="AC31" s="4" cm="1">
        <f t="array" aca="1" ref="AC31" ca="1">IFERROR(
INDEX('Cost Data'!$Y$1:$AJ$500, MATCH(1, ('Cost Data'!$W$1:$W$500 = $Q31) * ('Cost Data'!$X$1:$X$500 = $R31), 0), MATCH(AC$12, 'Cost Data'!$Y$12:$AJ$12, 0))
* (INDEX('Build Scenarios'!$D$1:$O$510, MATCH(1, ('Build Scenarios'!$B$1:$B$510 = $Q31) * ('Build Scenarios'!$C$1:$C$510 = $C31), 0), MATCH(AC$12, 'Build Scenarios'!$D$5:$O$5, 0))
- INDEX('Build Scenarios'!$D$1:$O$510, MATCH(1, ('Build Scenarios'!$B$1:$B$510 = $Q31) * ('Build Scenarios'!$C$1:$C$510 = $C31), 0), MATCH(AB$12, 'Build Scenarios'!$D$5:$O$5, 0)))
+AB31,
0)</f>
        <v>1688.3100000000002</v>
      </c>
      <c r="AD31" s="4" cm="1">
        <f t="array" aca="1" ref="AD31" ca="1">IFERROR(
INDEX('Cost Data'!$Y$1:$AJ$500, MATCH(1, ('Cost Data'!$W$1:$W$500 = $Q31) * ('Cost Data'!$X$1:$X$500 = $R31), 0), MATCH(AD$12, 'Cost Data'!$Y$12:$AJ$12, 0))
* (INDEX('Build Scenarios'!$D$1:$O$510, MATCH(1, ('Build Scenarios'!$B$1:$B$510 = $Q31) * ('Build Scenarios'!$C$1:$C$510 = $C31), 0), MATCH(AD$12, 'Build Scenarios'!$D$5:$O$5, 0))
- INDEX('Build Scenarios'!$D$1:$O$510, MATCH(1, ('Build Scenarios'!$B$1:$B$510 = $Q31) * ('Build Scenarios'!$C$1:$C$510 = $C31), 0), MATCH(AC$12, 'Build Scenarios'!$D$5:$O$5, 0)))
+AC31,
0)</f>
        <v>1688.3100000000002</v>
      </c>
      <c r="AF31" s="11" t="str">
        <f t="shared" si="21"/>
        <v>Humboldt Bay</v>
      </c>
      <c r="AG31" s="11" cm="1">
        <f t="array" aca="1" ref="AG31" ca="1">INDEX('Cost Scenario Settings'!$O$32:$W$101, MATCH(1, ('Cost Scenario Settings'!$N$32:$N$101 = $B31) * ('Cost Scenario Settings'!$B$32:$B$101 = AF31), 0), MATCH($C31, 'Cost Scenario Settings'!$O$31:$W$31, 0))</f>
        <v>0</v>
      </c>
      <c r="AH31" s="4" cm="1">
        <f t="array" aca="1" ref="AH31" ca="1">IFERROR(
INDEX('Cost Data'!$Y$1:$AJ$500, MATCH(1, ('Cost Data'!$W$1:$W$500 = $AF31) * ('Cost Data'!$X$1:$X$500 = $AG31), 0), MATCH(AH$12, 'Cost Data'!$Y$12:$AJ$12, 0))
* (INDEX('Build Scenarios'!$D$1:$O$510, MATCH(1, ('Build Scenarios'!$B$1:$B$510 = $AF31) * ('Build Scenarios'!$C$1:$C$510 = $C31), 0), MATCH(AH$12, 'Build Scenarios'!$D$5:$O$5, 0))
- INDEX('Build Scenarios'!$D$1:$O$510, MATCH(1, ('Build Scenarios'!$B$1:$B$510 = $AF31) * ('Build Scenarios'!$C$1:$C$510 = $C31), 0), MATCH(AG$12, 'Build Scenarios'!$D$5:$O$5, 0)))
+AG31,
0)</f>
        <v>0</v>
      </c>
      <c r="AI31" s="4" cm="1">
        <f t="array" aca="1" ref="AI31" ca="1">IFERROR(
INDEX('Cost Data'!$Y$1:$AJ$500, MATCH(1, ('Cost Data'!$W$1:$W$500 = $AF31) * ('Cost Data'!$X$1:$X$500 = $AG31), 0), MATCH(AI$12, 'Cost Data'!$Y$12:$AJ$12, 0))
* (INDEX('Build Scenarios'!$D$1:$O$510, MATCH(1, ('Build Scenarios'!$B$1:$B$510 = $AF31) * ('Build Scenarios'!$C$1:$C$510 = $C31), 0), MATCH(AI$12, 'Build Scenarios'!$D$5:$O$5, 0))
- INDEX('Build Scenarios'!$D$1:$O$510, MATCH(1, ('Build Scenarios'!$B$1:$B$510 = $AF31) * ('Build Scenarios'!$C$1:$C$510 = $C31), 0), MATCH(AH$12, 'Build Scenarios'!$D$5:$O$5, 0)))
+AH31,
0)</f>
        <v>0</v>
      </c>
      <c r="AJ31" s="4" cm="1">
        <f t="array" aca="1" ref="AJ31" ca="1">IFERROR(
INDEX('Cost Data'!$Y$1:$AJ$500, MATCH(1, ('Cost Data'!$W$1:$W$500 = $AF31) * ('Cost Data'!$X$1:$X$500 = $AG31), 0), MATCH(AJ$12, 'Cost Data'!$Y$12:$AJ$12, 0))
* (INDEX('Build Scenarios'!$D$1:$O$510, MATCH(1, ('Build Scenarios'!$B$1:$B$510 = $AF31) * ('Build Scenarios'!$C$1:$C$510 = $C31), 0), MATCH(AJ$12, 'Build Scenarios'!$D$5:$O$5, 0))
- INDEX('Build Scenarios'!$D$1:$O$510, MATCH(1, ('Build Scenarios'!$B$1:$B$510 = $AF31) * ('Build Scenarios'!$C$1:$C$510 = $C31), 0), MATCH(AI$12, 'Build Scenarios'!$D$5:$O$5, 0)))
+AI31,
0)</f>
        <v>0</v>
      </c>
      <c r="AK31" s="4" cm="1">
        <f t="array" aca="1" ref="AK31" ca="1">IFERROR(
INDEX('Cost Data'!$Y$1:$AJ$500, MATCH(1, ('Cost Data'!$W$1:$W$500 = $AF31) * ('Cost Data'!$X$1:$X$500 = $AG31), 0), MATCH(AK$12, 'Cost Data'!$Y$12:$AJ$12, 0))
* (INDEX('Build Scenarios'!$D$1:$O$510, MATCH(1, ('Build Scenarios'!$B$1:$B$510 = $AF31) * ('Build Scenarios'!$C$1:$C$510 = $C31), 0), MATCH(AK$12, 'Build Scenarios'!$D$5:$O$5, 0))
- INDEX('Build Scenarios'!$D$1:$O$510, MATCH(1, ('Build Scenarios'!$B$1:$B$510 = $AF31) * ('Build Scenarios'!$C$1:$C$510 = $C31), 0), MATCH(AJ$12, 'Build Scenarios'!$D$5:$O$5, 0)))
+AJ31,
0)</f>
        <v>0</v>
      </c>
      <c r="AL31" s="4" cm="1">
        <f t="array" aca="1" ref="AL31" ca="1">IFERROR(
INDEX('Cost Data'!$Y$1:$AJ$500, MATCH(1, ('Cost Data'!$W$1:$W$500 = $AF31) * ('Cost Data'!$X$1:$X$500 = $AG31), 0), MATCH(AL$12, 'Cost Data'!$Y$12:$AJ$12, 0))
* (INDEX('Build Scenarios'!$D$1:$O$510, MATCH(1, ('Build Scenarios'!$B$1:$B$510 = $AF31) * ('Build Scenarios'!$C$1:$C$510 = $C31), 0), MATCH(AL$12, 'Build Scenarios'!$D$5:$O$5, 0))
- INDEX('Build Scenarios'!$D$1:$O$510, MATCH(1, ('Build Scenarios'!$B$1:$B$510 = $AF31) * ('Build Scenarios'!$C$1:$C$510 = $C31), 0), MATCH(AK$12, 'Build Scenarios'!$D$5:$O$5, 0)))
+AK31,
0)</f>
        <v>0</v>
      </c>
      <c r="AM31" s="4" cm="1">
        <f t="array" aca="1" ref="AM31" ca="1">IFERROR(
INDEX('Cost Data'!$Y$1:$AJ$500, MATCH(1, ('Cost Data'!$W$1:$W$500 = $AF31) * ('Cost Data'!$X$1:$X$500 = $AG31), 0), MATCH(AM$12, 'Cost Data'!$Y$12:$AJ$12, 0))
* (INDEX('Build Scenarios'!$D$1:$O$510, MATCH(1, ('Build Scenarios'!$B$1:$B$510 = $AF31) * ('Build Scenarios'!$C$1:$C$510 = $C31), 0), MATCH(AM$12, 'Build Scenarios'!$D$5:$O$5, 0))
- INDEX('Build Scenarios'!$D$1:$O$510, MATCH(1, ('Build Scenarios'!$B$1:$B$510 = $AF31) * ('Build Scenarios'!$C$1:$C$510 = $C31), 0), MATCH(AL$12, 'Build Scenarios'!$D$5:$O$5, 0)))
+AL31,
0)</f>
        <v>0</v>
      </c>
      <c r="AN31" s="4" cm="1">
        <f t="array" aca="1" ref="AN31" ca="1">IFERROR(
INDEX('Cost Data'!$Y$1:$AJ$500, MATCH(1, ('Cost Data'!$W$1:$W$500 = $AF31) * ('Cost Data'!$X$1:$X$500 = $AG31), 0), MATCH(AN$12, 'Cost Data'!$Y$12:$AJ$12, 0))
* (INDEX('Build Scenarios'!$D$1:$O$510, MATCH(1, ('Build Scenarios'!$B$1:$B$510 = $AF31) * ('Build Scenarios'!$C$1:$C$510 = $C31), 0), MATCH(AN$12, 'Build Scenarios'!$D$5:$O$5, 0))
- INDEX('Build Scenarios'!$D$1:$O$510, MATCH(1, ('Build Scenarios'!$B$1:$B$510 = $AF31) * ('Build Scenarios'!$C$1:$C$510 = $C31), 0), MATCH(AM$12, 'Build Scenarios'!$D$5:$O$5, 0)))
+AM31,
0)</f>
        <v>0</v>
      </c>
      <c r="AO31" s="4" cm="1">
        <f t="array" aca="1" ref="AO31" ca="1">IFERROR(
INDEX('Cost Data'!$Y$1:$AJ$500, MATCH(1, ('Cost Data'!$W$1:$W$500 = $AF31) * ('Cost Data'!$X$1:$X$500 = $AG31), 0), MATCH(AO$12, 'Cost Data'!$Y$12:$AJ$12, 0))
* (INDEX('Build Scenarios'!$D$1:$O$510, MATCH(1, ('Build Scenarios'!$B$1:$B$510 = $AF31) * ('Build Scenarios'!$C$1:$C$510 = $C31), 0), MATCH(AO$12, 'Build Scenarios'!$D$5:$O$5, 0))
- INDEX('Build Scenarios'!$D$1:$O$510, MATCH(1, ('Build Scenarios'!$B$1:$B$510 = $AF31) * ('Build Scenarios'!$C$1:$C$510 = $C31), 0), MATCH(AN$12, 'Build Scenarios'!$D$5:$O$5, 0)))
+AN31,
0)</f>
        <v>0</v>
      </c>
      <c r="AP31" s="4" cm="1">
        <f t="array" aca="1" ref="AP31" ca="1">IFERROR(
INDEX('Cost Data'!$Y$1:$AJ$500, MATCH(1, ('Cost Data'!$W$1:$W$500 = $AF31) * ('Cost Data'!$X$1:$X$500 = $AG31), 0), MATCH(AP$12, 'Cost Data'!$Y$12:$AJ$12, 0))
* (INDEX('Build Scenarios'!$D$1:$O$510, MATCH(1, ('Build Scenarios'!$B$1:$B$510 = $AF31) * ('Build Scenarios'!$C$1:$C$510 = $C31), 0), MATCH(AP$12, 'Build Scenarios'!$D$5:$O$5, 0))
- INDEX('Build Scenarios'!$D$1:$O$510, MATCH(1, ('Build Scenarios'!$B$1:$B$510 = $AF31) * ('Build Scenarios'!$C$1:$C$510 = $C31), 0), MATCH(AO$12, 'Build Scenarios'!$D$5:$O$5, 0)))
+AO31,
0)</f>
        <v>0</v>
      </c>
      <c r="AQ31" s="4" cm="1">
        <f t="array" aca="1" ref="AQ31" ca="1">IFERROR(
INDEX('Cost Data'!$Y$1:$AJ$500, MATCH(1, ('Cost Data'!$W$1:$W$500 = $AF31) * ('Cost Data'!$X$1:$X$500 = $AG31), 0), MATCH(AQ$12, 'Cost Data'!$Y$12:$AJ$12, 0))
* (INDEX('Build Scenarios'!$D$1:$O$510, MATCH(1, ('Build Scenarios'!$B$1:$B$510 = $AF31) * ('Build Scenarios'!$C$1:$C$510 = $C31), 0), MATCH(AQ$12, 'Build Scenarios'!$D$5:$O$5, 0))
- INDEX('Build Scenarios'!$D$1:$O$510, MATCH(1, ('Build Scenarios'!$B$1:$B$510 = $AF31) * ('Build Scenarios'!$C$1:$C$510 = $C31), 0), MATCH(AP$12, 'Build Scenarios'!$D$5:$O$5, 0)))
+AP31,
0)</f>
        <v>0</v>
      </c>
      <c r="AR31" s="4" cm="1">
        <f t="array" aca="1" ref="AR31" ca="1">IFERROR(
INDEX('Cost Data'!$Y$1:$AJ$500, MATCH(1, ('Cost Data'!$W$1:$W$500 = $AF31) * ('Cost Data'!$X$1:$X$500 = $AG31), 0), MATCH(AR$12, 'Cost Data'!$Y$12:$AJ$12, 0))
* (INDEX('Build Scenarios'!$D$1:$O$510, MATCH(1, ('Build Scenarios'!$B$1:$B$510 = $AF31) * ('Build Scenarios'!$C$1:$C$510 = $C31), 0), MATCH(AR$12, 'Build Scenarios'!$D$5:$O$5, 0))
- INDEX('Build Scenarios'!$D$1:$O$510, MATCH(1, ('Build Scenarios'!$B$1:$B$510 = $AF31) * ('Build Scenarios'!$C$1:$C$510 = $C31), 0), MATCH(AQ$12, 'Build Scenarios'!$D$5:$O$5, 0)))
+AQ31,
0)</f>
        <v>0</v>
      </c>
      <c r="AS31" s="4" cm="1">
        <f t="array" aca="1" ref="AS31" ca="1">IFERROR(
INDEX('Cost Data'!$Y$1:$AJ$500, MATCH(1, ('Cost Data'!$W$1:$W$500 = $AF31) * ('Cost Data'!$X$1:$X$500 = $AG31), 0), MATCH(AS$12, 'Cost Data'!$Y$12:$AJ$12, 0))
* (INDEX('Build Scenarios'!$D$1:$O$510, MATCH(1, ('Build Scenarios'!$B$1:$B$510 = $AF31) * ('Build Scenarios'!$C$1:$C$510 = $C31), 0), MATCH(AS$12, 'Build Scenarios'!$D$5:$O$5, 0))
- INDEX('Build Scenarios'!$D$1:$O$510, MATCH(1, ('Build Scenarios'!$B$1:$B$510 = $AF31) * ('Build Scenarios'!$C$1:$C$510 = $C31), 0), MATCH(AR$12, 'Build Scenarios'!$D$5:$O$5, 0)))
+AR31,
0)</f>
        <v>0</v>
      </c>
      <c r="AU31" s="11" t="str">
        <f t="shared" si="22"/>
        <v>Del Norte</v>
      </c>
      <c r="AV31" s="11" cm="1">
        <f t="array" aca="1" ref="AV31" ca="1">INDEX('Cost Scenario Settings'!$O$32:$W$101, MATCH(1, ('Cost Scenario Settings'!$N$32:$N$101 = $B31) * ('Cost Scenario Settings'!$B$32:$B$101 = AU31), 0), MATCH($C31, 'Cost Scenario Settings'!$O$31:$W$31, 0))</f>
        <v>0</v>
      </c>
      <c r="AW31" s="4" cm="1">
        <f t="array" aca="1" ref="AW31" ca="1">IFERROR(
INDEX('Cost Data'!$Y$1:$AJ$500, MATCH(1, ('Cost Data'!$W$1:$W$500 = $AU31) * ('Cost Data'!$X$1:$X$500 = $AV31), 0), MATCH(AW$12, 'Cost Data'!$Y$12:$AJ$12, 0))
* (INDEX('Build Scenarios'!$D$1:$O$510, MATCH(1, ('Build Scenarios'!$B$1:$B$510 = $AU31) * ('Build Scenarios'!$C$1:$C$510 = $C31), 0), MATCH(AW$12, 'Build Scenarios'!$D$5:$O$5, 0))
- INDEX('Build Scenarios'!$D$1:$O$510, MATCH(1, ('Build Scenarios'!$B$1:$B$510 = $AU31) * ('Build Scenarios'!$C$1:$C$510 = $C31), 0), MATCH(AV$12, 'Build Scenarios'!$D$5:$O$5, 0)))
+AV31,
0)</f>
        <v>0</v>
      </c>
      <c r="AX31" s="4" cm="1">
        <f t="array" aca="1" ref="AX31" ca="1">IFERROR(
INDEX('Cost Data'!$Y$1:$AJ$500, MATCH(1, ('Cost Data'!$W$1:$W$500 = $AU31) * ('Cost Data'!$X$1:$X$500 = $AV31), 0), MATCH(AX$12, 'Cost Data'!$Y$12:$AJ$12, 0))
* (INDEX('Build Scenarios'!$D$1:$O$510, MATCH(1, ('Build Scenarios'!$B$1:$B$510 = $AU31) * ('Build Scenarios'!$C$1:$C$510 = $C31), 0), MATCH(AX$12, 'Build Scenarios'!$D$5:$O$5, 0))
- INDEX('Build Scenarios'!$D$1:$O$510, MATCH(1, ('Build Scenarios'!$B$1:$B$510 = $AU31) * ('Build Scenarios'!$C$1:$C$510 = $C31), 0), MATCH(AW$12, 'Build Scenarios'!$D$5:$O$5, 0)))
+AW31,
0)</f>
        <v>0</v>
      </c>
      <c r="AY31" s="4" cm="1">
        <f t="array" aca="1" ref="AY31" ca="1">IFERROR(
INDEX('Cost Data'!$Y$1:$AJ$500, MATCH(1, ('Cost Data'!$W$1:$W$500 = $AU31) * ('Cost Data'!$X$1:$X$500 = $AV31), 0), MATCH(AY$12, 'Cost Data'!$Y$12:$AJ$12, 0))
* (INDEX('Build Scenarios'!$D$1:$O$510, MATCH(1, ('Build Scenarios'!$B$1:$B$510 = $AU31) * ('Build Scenarios'!$C$1:$C$510 = $C31), 0), MATCH(AY$12, 'Build Scenarios'!$D$5:$O$5, 0))
- INDEX('Build Scenarios'!$D$1:$O$510, MATCH(1, ('Build Scenarios'!$B$1:$B$510 = $AU31) * ('Build Scenarios'!$C$1:$C$510 = $C31), 0), MATCH(AX$12, 'Build Scenarios'!$D$5:$O$5, 0)))
+AX31,
0)</f>
        <v>0</v>
      </c>
      <c r="AZ31" s="4" cm="1">
        <f t="array" aca="1" ref="AZ31" ca="1">IFERROR(
INDEX('Cost Data'!$Y$1:$AJ$500, MATCH(1, ('Cost Data'!$W$1:$W$500 = $AU31) * ('Cost Data'!$X$1:$X$500 = $AV31), 0), MATCH(AZ$12, 'Cost Data'!$Y$12:$AJ$12, 0))
* (INDEX('Build Scenarios'!$D$1:$O$510, MATCH(1, ('Build Scenarios'!$B$1:$B$510 = $AU31) * ('Build Scenarios'!$C$1:$C$510 = $C31), 0), MATCH(AZ$12, 'Build Scenarios'!$D$5:$O$5, 0))
- INDEX('Build Scenarios'!$D$1:$O$510, MATCH(1, ('Build Scenarios'!$B$1:$B$510 = $AU31) * ('Build Scenarios'!$C$1:$C$510 = $C31), 0), MATCH(AY$12, 'Build Scenarios'!$D$5:$O$5, 0)))
+AY31,
0)</f>
        <v>0</v>
      </c>
      <c r="BA31" s="4" cm="1">
        <f t="array" aca="1" ref="BA31" ca="1">IFERROR(
INDEX('Cost Data'!$Y$1:$AJ$500, MATCH(1, ('Cost Data'!$W$1:$W$500 = $AU31) * ('Cost Data'!$X$1:$X$500 = $AV31), 0), MATCH(BA$12, 'Cost Data'!$Y$12:$AJ$12, 0))
* (INDEX('Build Scenarios'!$D$1:$O$510, MATCH(1, ('Build Scenarios'!$B$1:$B$510 = $AU31) * ('Build Scenarios'!$C$1:$C$510 = $C31), 0), MATCH(BA$12, 'Build Scenarios'!$D$5:$O$5, 0))
- INDEX('Build Scenarios'!$D$1:$O$510, MATCH(1, ('Build Scenarios'!$B$1:$B$510 = $AU31) * ('Build Scenarios'!$C$1:$C$510 = $C31), 0), MATCH(AZ$12, 'Build Scenarios'!$D$5:$O$5, 0)))
+AZ31,
0)</f>
        <v>0</v>
      </c>
      <c r="BB31" s="4" cm="1">
        <f t="array" aca="1" ref="BB31" ca="1">IFERROR(
INDEX('Cost Data'!$Y$1:$AJ$500, MATCH(1, ('Cost Data'!$W$1:$W$500 = $AU31) * ('Cost Data'!$X$1:$X$500 = $AV31), 0), MATCH(BB$12, 'Cost Data'!$Y$12:$AJ$12, 0))
* (INDEX('Build Scenarios'!$D$1:$O$510, MATCH(1, ('Build Scenarios'!$B$1:$B$510 = $AU31) * ('Build Scenarios'!$C$1:$C$510 = $C31), 0), MATCH(BB$12, 'Build Scenarios'!$D$5:$O$5, 0))
- INDEX('Build Scenarios'!$D$1:$O$510, MATCH(1, ('Build Scenarios'!$B$1:$B$510 = $AU31) * ('Build Scenarios'!$C$1:$C$510 = $C31), 0), MATCH(BA$12, 'Build Scenarios'!$D$5:$O$5, 0)))
+BA31,
0)</f>
        <v>0</v>
      </c>
      <c r="BC31" s="4" cm="1">
        <f t="array" aca="1" ref="BC31" ca="1">IFERROR(
INDEX('Cost Data'!$Y$1:$AJ$500, MATCH(1, ('Cost Data'!$W$1:$W$500 = $AU31) * ('Cost Data'!$X$1:$X$500 = $AV31), 0), MATCH(BC$12, 'Cost Data'!$Y$12:$AJ$12, 0))
* (INDEX('Build Scenarios'!$D$1:$O$510, MATCH(1, ('Build Scenarios'!$B$1:$B$510 = $AU31) * ('Build Scenarios'!$C$1:$C$510 = $C31), 0), MATCH(BC$12, 'Build Scenarios'!$D$5:$O$5, 0))
- INDEX('Build Scenarios'!$D$1:$O$510, MATCH(1, ('Build Scenarios'!$B$1:$B$510 = $AU31) * ('Build Scenarios'!$C$1:$C$510 = $C31), 0), MATCH(BB$12, 'Build Scenarios'!$D$5:$O$5, 0)))
+BB31,
0)</f>
        <v>0</v>
      </c>
      <c r="BD31" s="4" cm="1">
        <f t="array" aca="1" ref="BD31" ca="1">IFERROR(
INDEX('Cost Data'!$Y$1:$AJ$500, MATCH(1, ('Cost Data'!$W$1:$W$500 = $AU31) * ('Cost Data'!$X$1:$X$500 = $AV31), 0), MATCH(BD$12, 'Cost Data'!$Y$12:$AJ$12, 0))
* (INDEX('Build Scenarios'!$D$1:$O$510, MATCH(1, ('Build Scenarios'!$B$1:$B$510 = $AU31) * ('Build Scenarios'!$C$1:$C$510 = $C31), 0), MATCH(BD$12, 'Build Scenarios'!$D$5:$O$5, 0))
- INDEX('Build Scenarios'!$D$1:$O$510, MATCH(1, ('Build Scenarios'!$B$1:$B$510 = $AU31) * ('Build Scenarios'!$C$1:$C$510 = $C31), 0), MATCH(BC$12, 'Build Scenarios'!$D$5:$O$5, 0)))
+BC31,
0)</f>
        <v>0</v>
      </c>
      <c r="BE31" s="4" cm="1">
        <f t="array" aca="1" ref="BE31" ca="1">IFERROR(
INDEX('Cost Data'!$Y$1:$AJ$500, MATCH(1, ('Cost Data'!$W$1:$W$500 = $AU31) * ('Cost Data'!$X$1:$X$500 = $AV31), 0), MATCH(BE$12, 'Cost Data'!$Y$12:$AJ$12, 0))
* (INDEX('Build Scenarios'!$D$1:$O$510, MATCH(1, ('Build Scenarios'!$B$1:$B$510 = $AU31) * ('Build Scenarios'!$C$1:$C$510 = $C31), 0), MATCH(BE$12, 'Build Scenarios'!$D$5:$O$5, 0))
- INDEX('Build Scenarios'!$D$1:$O$510, MATCH(1, ('Build Scenarios'!$B$1:$B$510 = $AU31) * ('Build Scenarios'!$C$1:$C$510 = $C31), 0), MATCH(BD$12, 'Build Scenarios'!$D$5:$O$5, 0)))
+BD31,
0)</f>
        <v>0</v>
      </c>
      <c r="BF31" s="4" cm="1">
        <f t="array" aca="1" ref="BF31" ca="1">IFERROR(
INDEX('Cost Data'!$Y$1:$AJ$500, MATCH(1, ('Cost Data'!$W$1:$W$500 = $AU31) * ('Cost Data'!$X$1:$X$500 = $AV31), 0), MATCH(BF$12, 'Cost Data'!$Y$12:$AJ$12, 0))
* (INDEX('Build Scenarios'!$D$1:$O$510, MATCH(1, ('Build Scenarios'!$B$1:$B$510 = $AU31) * ('Build Scenarios'!$C$1:$C$510 = $C31), 0), MATCH(BF$12, 'Build Scenarios'!$D$5:$O$5, 0))
- INDEX('Build Scenarios'!$D$1:$O$510, MATCH(1, ('Build Scenarios'!$B$1:$B$510 = $AU31) * ('Build Scenarios'!$C$1:$C$510 = $C31), 0), MATCH(BE$12, 'Build Scenarios'!$D$5:$O$5, 0)))
+BE31,
0)</f>
        <v>0</v>
      </c>
      <c r="BG31" s="4" cm="1">
        <f t="array" aca="1" ref="BG31" ca="1">IFERROR(
INDEX('Cost Data'!$Y$1:$AJ$500, MATCH(1, ('Cost Data'!$W$1:$W$500 = $AU31) * ('Cost Data'!$X$1:$X$500 = $AV31), 0), MATCH(BG$12, 'Cost Data'!$Y$12:$AJ$12, 0))
* (INDEX('Build Scenarios'!$D$1:$O$510, MATCH(1, ('Build Scenarios'!$B$1:$B$510 = $AU31) * ('Build Scenarios'!$C$1:$C$510 = $C31), 0), MATCH(BG$12, 'Build Scenarios'!$D$5:$O$5, 0))
- INDEX('Build Scenarios'!$D$1:$O$510, MATCH(1, ('Build Scenarios'!$B$1:$B$510 = $AU31) * ('Build Scenarios'!$C$1:$C$510 = $C31), 0), MATCH(BF$12, 'Build Scenarios'!$D$5:$O$5, 0)))
+BF31,
0)</f>
        <v>0</v>
      </c>
      <c r="BH31" s="4" cm="1">
        <f t="array" aca="1" ref="BH31" ca="1">IFERROR(
INDEX('Cost Data'!$Y$1:$AJ$500, MATCH(1, ('Cost Data'!$W$1:$W$500 = $AU31) * ('Cost Data'!$X$1:$X$500 = $AV31), 0), MATCH(BH$12, 'Cost Data'!$Y$12:$AJ$12, 0))
* (INDEX('Build Scenarios'!$D$1:$O$510, MATCH(1, ('Build Scenarios'!$B$1:$B$510 = $AU31) * ('Build Scenarios'!$C$1:$C$510 = $C31), 0), MATCH(BH$12, 'Build Scenarios'!$D$5:$O$5, 0))
- INDEX('Build Scenarios'!$D$1:$O$510, MATCH(1, ('Build Scenarios'!$B$1:$B$510 = $AU31) * ('Build Scenarios'!$C$1:$C$510 = $C31), 0), MATCH(BG$12, 'Build Scenarios'!$D$5:$O$5, 0)))
+BG31,
0)</f>
        <v>0</v>
      </c>
      <c r="BJ31" s="11" t="str">
        <f t="shared" si="23"/>
        <v>Cape Mendocino</v>
      </c>
      <c r="BK31" s="11" cm="1">
        <f t="array" aca="1" ref="BK31" ca="1">INDEX('Cost Scenario Settings'!$O$32:$W$101, MATCH(1, ('Cost Scenario Settings'!$N$32:$N$101 = $B31) * ('Cost Scenario Settings'!$B$32:$B$101 = BJ31), 0), MATCH($C31, 'Cost Scenario Settings'!$O$31:$W$31, 0))</f>
        <v>0</v>
      </c>
      <c r="BL31" s="4" cm="1">
        <f t="array" aca="1" ref="BL31" ca="1">IFERROR(
INDEX('Cost Data'!$Y$1:$AJ$500, MATCH(1, ('Cost Data'!$W$1:$W$500 = $BJ31) * ('Cost Data'!$X$1:$X$500 = $BK31), 0), MATCH(BL$12, 'Cost Data'!$Y$12:$AJ$12, 0))
* (INDEX('Build Scenarios'!$D$1:$O$510, MATCH(1, ('Build Scenarios'!$B$1:$B$510 = $BJ31) * ('Build Scenarios'!$C$1:$C$510 = $C31), 0), MATCH(BL$12, 'Build Scenarios'!$D$5:$O$5, 0))
- INDEX('Build Scenarios'!$D$1:$O$510, MATCH(1, ('Build Scenarios'!$B$1:$B$510 = $BJ31) * ('Build Scenarios'!$C$1:$C$510 = $C31), 0), MATCH(BK$12, 'Build Scenarios'!$D$5:$O$5, 0)))
+BK31,
0)</f>
        <v>0</v>
      </c>
      <c r="BM31" s="4" cm="1">
        <f t="array" aca="1" ref="BM31" ca="1">IFERROR(
INDEX('Cost Data'!$Y$1:$AJ$500, MATCH(1, ('Cost Data'!$W$1:$W$500 = $BJ31) * ('Cost Data'!$X$1:$X$500 = $BK31), 0), MATCH(BM$12, 'Cost Data'!$Y$12:$AJ$12, 0))
* (INDEX('Build Scenarios'!$D$1:$O$510, MATCH(1, ('Build Scenarios'!$B$1:$B$510 = $BJ31) * ('Build Scenarios'!$C$1:$C$510 = $C31), 0), MATCH(BM$12, 'Build Scenarios'!$D$5:$O$5, 0))
- INDEX('Build Scenarios'!$D$1:$O$510, MATCH(1, ('Build Scenarios'!$B$1:$B$510 = $BJ31) * ('Build Scenarios'!$C$1:$C$510 = $C31), 0), MATCH(BL$12, 'Build Scenarios'!$D$5:$O$5, 0)))
+BL31,
0)</f>
        <v>0</v>
      </c>
      <c r="BN31" s="4" cm="1">
        <f t="array" aca="1" ref="BN31" ca="1">IFERROR(
INDEX('Cost Data'!$Y$1:$AJ$500, MATCH(1, ('Cost Data'!$W$1:$W$500 = $BJ31) * ('Cost Data'!$X$1:$X$500 = $BK31), 0), MATCH(BN$12, 'Cost Data'!$Y$12:$AJ$12, 0))
* (INDEX('Build Scenarios'!$D$1:$O$510, MATCH(1, ('Build Scenarios'!$B$1:$B$510 = $BJ31) * ('Build Scenarios'!$C$1:$C$510 = $C31), 0), MATCH(BN$12, 'Build Scenarios'!$D$5:$O$5, 0))
- INDEX('Build Scenarios'!$D$1:$O$510, MATCH(1, ('Build Scenarios'!$B$1:$B$510 = $BJ31) * ('Build Scenarios'!$C$1:$C$510 = $C31), 0), MATCH(BM$12, 'Build Scenarios'!$D$5:$O$5, 0)))
+BM31,
0)</f>
        <v>0</v>
      </c>
      <c r="BO31" s="4" cm="1">
        <f t="array" aca="1" ref="BO31" ca="1">IFERROR(
INDEX('Cost Data'!$Y$1:$AJ$500, MATCH(1, ('Cost Data'!$W$1:$W$500 = $BJ31) * ('Cost Data'!$X$1:$X$500 = $BK31), 0), MATCH(BO$12, 'Cost Data'!$Y$12:$AJ$12, 0))
* (INDEX('Build Scenarios'!$D$1:$O$510, MATCH(1, ('Build Scenarios'!$B$1:$B$510 = $BJ31) * ('Build Scenarios'!$C$1:$C$510 = $C31), 0), MATCH(BO$12, 'Build Scenarios'!$D$5:$O$5, 0))
- INDEX('Build Scenarios'!$D$1:$O$510, MATCH(1, ('Build Scenarios'!$B$1:$B$510 = $BJ31) * ('Build Scenarios'!$C$1:$C$510 = $C31), 0), MATCH(BN$12, 'Build Scenarios'!$D$5:$O$5, 0)))
+BN31,
0)</f>
        <v>0</v>
      </c>
      <c r="BP31" s="4" cm="1">
        <f t="array" aca="1" ref="BP31" ca="1">IFERROR(
INDEX('Cost Data'!$Y$1:$AJ$500, MATCH(1, ('Cost Data'!$W$1:$W$500 = $BJ31) * ('Cost Data'!$X$1:$X$500 = $BK31), 0), MATCH(BP$12, 'Cost Data'!$Y$12:$AJ$12, 0))
* (INDEX('Build Scenarios'!$D$1:$O$510, MATCH(1, ('Build Scenarios'!$B$1:$B$510 = $BJ31) * ('Build Scenarios'!$C$1:$C$510 = $C31), 0), MATCH(BP$12, 'Build Scenarios'!$D$5:$O$5, 0))
- INDEX('Build Scenarios'!$D$1:$O$510, MATCH(1, ('Build Scenarios'!$B$1:$B$510 = $BJ31) * ('Build Scenarios'!$C$1:$C$510 = $C31), 0), MATCH(BO$12, 'Build Scenarios'!$D$5:$O$5, 0)))
+BO31,
0)</f>
        <v>0</v>
      </c>
      <c r="BQ31" s="4" cm="1">
        <f t="array" aca="1" ref="BQ31" ca="1">IFERROR(
INDEX('Cost Data'!$Y$1:$AJ$500, MATCH(1, ('Cost Data'!$W$1:$W$500 = $BJ31) * ('Cost Data'!$X$1:$X$500 = $BK31), 0), MATCH(BQ$12, 'Cost Data'!$Y$12:$AJ$12, 0))
* (INDEX('Build Scenarios'!$D$1:$O$510, MATCH(1, ('Build Scenarios'!$B$1:$B$510 = $BJ31) * ('Build Scenarios'!$C$1:$C$510 = $C31), 0), MATCH(BQ$12, 'Build Scenarios'!$D$5:$O$5, 0))
- INDEX('Build Scenarios'!$D$1:$O$510, MATCH(1, ('Build Scenarios'!$B$1:$B$510 = $BJ31) * ('Build Scenarios'!$C$1:$C$510 = $C31), 0), MATCH(BP$12, 'Build Scenarios'!$D$5:$O$5, 0)))
+BP31,
0)</f>
        <v>0</v>
      </c>
      <c r="BR31" s="4" cm="1">
        <f t="array" aca="1" ref="BR31" ca="1">IFERROR(
INDEX('Cost Data'!$Y$1:$AJ$500, MATCH(1, ('Cost Data'!$W$1:$W$500 = $BJ31) * ('Cost Data'!$X$1:$X$500 = $BK31), 0), MATCH(BR$12, 'Cost Data'!$Y$12:$AJ$12, 0))
* (INDEX('Build Scenarios'!$D$1:$O$510, MATCH(1, ('Build Scenarios'!$B$1:$B$510 = $BJ31) * ('Build Scenarios'!$C$1:$C$510 = $C31), 0), MATCH(BR$12, 'Build Scenarios'!$D$5:$O$5, 0))
- INDEX('Build Scenarios'!$D$1:$O$510, MATCH(1, ('Build Scenarios'!$B$1:$B$510 = $BJ31) * ('Build Scenarios'!$C$1:$C$510 = $C31), 0), MATCH(BQ$12, 'Build Scenarios'!$D$5:$O$5, 0)))
+BQ31,
0)</f>
        <v>0</v>
      </c>
      <c r="BS31" s="4" cm="1">
        <f t="array" aca="1" ref="BS31" ca="1">IFERROR(
INDEX('Cost Data'!$Y$1:$AJ$500, MATCH(1, ('Cost Data'!$W$1:$W$500 = $BJ31) * ('Cost Data'!$X$1:$X$500 = $BK31), 0), MATCH(BS$12, 'Cost Data'!$Y$12:$AJ$12, 0))
* (INDEX('Build Scenarios'!$D$1:$O$510, MATCH(1, ('Build Scenarios'!$B$1:$B$510 = $BJ31) * ('Build Scenarios'!$C$1:$C$510 = $C31), 0), MATCH(BS$12, 'Build Scenarios'!$D$5:$O$5, 0))
- INDEX('Build Scenarios'!$D$1:$O$510, MATCH(1, ('Build Scenarios'!$B$1:$B$510 = $BJ31) * ('Build Scenarios'!$C$1:$C$510 = $C31), 0), MATCH(BR$12, 'Build Scenarios'!$D$5:$O$5, 0)))
+BR31,
0)</f>
        <v>0</v>
      </c>
      <c r="BT31" s="4" cm="1">
        <f t="array" aca="1" ref="BT31" ca="1">IFERROR(
INDEX('Cost Data'!$Y$1:$AJ$500, MATCH(1, ('Cost Data'!$W$1:$W$500 = $BJ31) * ('Cost Data'!$X$1:$X$500 = $BK31), 0), MATCH(BT$12, 'Cost Data'!$Y$12:$AJ$12, 0))
* (INDEX('Build Scenarios'!$D$1:$O$510, MATCH(1, ('Build Scenarios'!$B$1:$B$510 = $BJ31) * ('Build Scenarios'!$C$1:$C$510 = $C31), 0), MATCH(BT$12, 'Build Scenarios'!$D$5:$O$5, 0))
- INDEX('Build Scenarios'!$D$1:$O$510, MATCH(1, ('Build Scenarios'!$B$1:$B$510 = $BJ31) * ('Build Scenarios'!$C$1:$C$510 = $C31), 0), MATCH(BS$12, 'Build Scenarios'!$D$5:$O$5, 0)))
+BS31,
0)</f>
        <v>0</v>
      </c>
      <c r="BU31" s="4" cm="1">
        <f t="array" aca="1" ref="BU31" ca="1">IFERROR(
INDEX('Cost Data'!$Y$1:$AJ$500, MATCH(1, ('Cost Data'!$W$1:$W$500 = $BJ31) * ('Cost Data'!$X$1:$X$500 = $BK31), 0), MATCH(BU$12, 'Cost Data'!$Y$12:$AJ$12, 0))
* (INDEX('Build Scenarios'!$D$1:$O$510, MATCH(1, ('Build Scenarios'!$B$1:$B$510 = $BJ31) * ('Build Scenarios'!$C$1:$C$510 = $C31), 0), MATCH(BU$12, 'Build Scenarios'!$D$5:$O$5, 0))
- INDEX('Build Scenarios'!$D$1:$O$510, MATCH(1, ('Build Scenarios'!$B$1:$B$510 = $BJ31) * ('Build Scenarios'!$C$1:$C$510 = $C31), 0), MATCH(BT$12, 'Build Scenarios'!$D$5:$O$5, 0)))
+BT31,
0)</f>
        <v>0</v>
      </c>
      <c r="BV31" s="4" cm="1">
        <f t="array" aca="1" ref="BV31" ca="1">IFERROR(
INDEX('Cost Data'!$Y$1:$AJ$500, MATCH(1, ('Cost Data'!$W$1:$W$500 = $BJ31) * ('Cost Data'!$X$1:$X$500 = $BK31), 0), MATCH(BV$12, 'Cost Data'!$Y$12:$AJ$12, 0))
* (INDEX('Build Scenarios'!$D$1:$O$510, MATCH(1, ('Build Scenarios'!$B$1:$B$510 = $BJ31) * ('Build Scenarios'!$C$1:$C$510 = $C31), 0), MATCH(BV$12, 'Build Scenarios'!$D$5:$O$5, 0))
- INDEX('Build Scenarios'!$D$1:$O$510, MATCH(1, ('Build Scenarios'!$B$1:$B$510 = $BJ31) * ('Build Scenarios'!$C$1:$C$510 = $C31), 0), MATCH(BU$12, 'Build Scenarios'!$D$5:$O$5, 0)))
+BU31,
0)</f>
        <v>0</v>
      </c>
      <c r="BW31" s="4" cm="1">
        <f t="array" aca="1" ref="BW31" ca="1">IFERROR(
INDEX('Cost Data'!$Y$1:$AJ$500, MATCH(1, ('Cost Data'!$W$1:$W$500 = $BJ31) * ('Cost Data'!$X$1:$X$500 = $BK31), 0), MATCH(BW$12, 'Cost Data'!$Y$12:$AJ$12, 0))
* (INDEX('Build Scenarios'!$D$1:$O$510, MATCH(1, ('Build Scenarios'!$B$1:$B$510 = $BJ31) * ('Build Scenarios'!$C$1:$C$510 = $C31), 0), MATCH(BW$12, 'Build Scenarios'!$D$5:$O$5, 0))
- INDEX('Build Scenarios'!$D$1:$O$510, MATCH(1, ('Build Scenarios'!$B$1:$B$510 = $BJ31) * ('Build Scenarios'!$C$1:$C$510 = $C31), 0), MATCH(BV$12, 'Build Scenarios'!$D$5:$O$5, 0)))
+BV31,
0)</f>
        <v>0</v>
      </c>
    </row>
    <row r="32" spans="2:75" x14ac:dyDescent="0.2">
      <c r="B32" s="11" t="str">
        <f t="shared" ca="1" si="19"/>
        <v>PSP - High</v>
      </c>
      <c r="C32" s="8" t="s">
        <v>60</v>
      </c>
      <c r="D32" s="4">
        <f t="shared" ca="1" si="18"/>
        <v>0</v>
      </c>
      <c r="E32" s="4">
        <f t="shared" ca="1" si="18"/>
        <v>0</v>
      </c>
      <c r="F32" s="4">
        <f t="shared" ca="1" si="18"/>
        <v>0</v>
      </c>
      <c r="G32" s="4">
        <f t="shared" ca="1" si="18"/>
        <v>0</v>
      </c>
      <c r="H32" s="4">
        <f t="shared" ca="1" si="18"/>
        <v>0</v>
      </c>
      <c r="I32" s="4">
        <f t="shared" ca="1" si="18"/>
        <v>0</v>
      </c>
      <c r="J32" s="4">
        <f t="shared" ca="1" si="18"/>
        <v>0</v>
      </c>
      <c r="K32" s="4">
        <f t="shared" ca="1" si="18"/>
        <v>0</v>
      </c>
      <c r="L32" s="4">
        <f t="shared" ca="1" si="18"/>
        <v>2608.2200000000003</v>
      </c>
      <c r="M32" s="4">
        <f t="shared" ca="1" si="18"/>
        <v>2608.2200000000003</v>
      </c>
      <c r="N32" s="4">
        <f t="shared" ca="1" si="18"/>
        <v>2608.2200000000003</v>
      </c>
      <c r="O32" s="4">
        <f t="shared" ca="1" si="18"/>
        <v>2608.2200000000003</v>
      </c>
      <c r="Q32" s="11" t="str">
        <f t="shared" si="20"/>
        <v>Morro Bay</v>
      </c>
      <c r="R32" s="11" t="str" cm="1">
        <f t="array" aca="1" ref="R32" ca="1">INDEX('Cost Scenario Settings'!$O$32:$W$101, MATCH(1, ('Cost Scenario Settings'!$N$32:$N$101 = $B32) * ('Cost Scenario Settings'!$B$32:$B$101 = Q32), 0), MATCH($C32, 'Cost Scenario Settings'!$O$31:$W$31, 0))</f>
        <v>PSP - High</v>
      </c>
      <c r="S32" s="4" cm="1">
        <f t="array" aca="1" ref="S32" ca="1">IFERROR(
INDEX('Cost Data'!$Y$1:$AJ$500, MATCH(1, ('Cost Data'!$W$1:$W$500 = $Q32) * ('Cost Data'!$X$1:$X$500 = $R32), 0), MATCH(S$12, 'Cost Data'!$Y$12:$AJ$12, 0))
* (INDEX('Build Scenarios'!$D$1:$O$510, MATCH(1, ('Build Scenarios'!$B$1:$B$510 = $Q32) * ('Build Scenarios'!$C$1:$C$510 = $C32), 0), MATCH(S$12, 'Build Scenarios'!$D$5:$O$5, 0))
- INDEX('Build Scenarios'!$D$1:$O$510, MATCH(1, ('Build Scenarios'!$B$1:$B$510 = $Q32) * ('Build Scenarios'!$C$1:$C$510 = $C32), 0), MATCH(R$12, 'Build Scenarios'!$D$5:$O$5, 0)))
+R32,
0)</f>
        <v>0</v>
      </c>
      <c r="T32" s="4" cm="1">
        <f t="array" aca="1" ref="T32" ca="1">IFERROR(
INDEX('Cost Data'!$Y$1:$AJ$500, MATCH(1, ('Cost Data'!$W$1:$W$500 = $Q32) * ('Cost Data'!$X$1:$X$500 = $R32), 0), MATCH(T$12, 'Cost Data'!$Y$12:$AJ$12, 0))
* (INDEX('Build Scenarios'!$D$1:$O$510, MATCH(1, ('Build Scenarios'!$B$1:$B$510 = $Q32) * ('Build Scenarios'!$C$1:$C$510 = $C32), 0), MATCH(T$12, 'Build Scenarios'!$D$5:$O$5, 0))
- INDEX('Build Scenarios'!$D$1:$O$510, MATCH(1, ('Build Scenarios'!$B$1:$B$510 = $Q32) * ('Build Scenarios'!$C$1:$C$510 = $C32), 0), MATCH(S$12, 'Build Scenarios'!$D$5:$O$5, 0)))
+S32,
0)</f>
        <v>0</v>
      </c>
      <c r="U32" s="4" cm="1">
        <f t="array" aca="1" ref="U32" ca="1">IFERROR(
INDEX('Cost Data'!$Y$1:$AJ$500, MATCH(1, ('Cost Data'!$W$1:$W$500 = $Q32) * ('Cost Data'!$X$1:$X$500 = $R32), 0), MATCH(U$12, 'Cost Data'!$Y$12:$AJ$12, 0))
* (INDEX('Build Scenarios'!$D$1:$O$510, MATCH(1, ('Build Scenarios'!$B$1:$B$510 = $Q32) * ('Build Scenarios'!$C$1:$C$510 = $C32), 0), MATCH(U$12, 'Build Scenarios'!$D$5:$O$5, 0))
- INDEX('Build Scenarios'!$D$1:$O$510, MATCH(1, ('Build Scenarios'!$B$1:$B$510 = $Q32) * ('Build Scenarios'!$C$1:$C$510 = $C32), 0), MATCH(T$12, 'Build Scenarios'!$D$5:$O$5, 0)))
+T32,
0)</f>
        <v>0</v>
      </c>
      <c r="V32" s="4" cm="1">
        <f t="array" aca="1" ref="V32" ca="1">IFERROR(
INDEX('Cost Data'!$Y$1:$AJ$500, MATCH(1, ('Cost Data'!$W$1:$W$500 = $Q32) * ('Cost Data'!$X$1:$X$500 = $R32), 0), MATCH(V$12, 'Cost Data'!$Y$12:$AJ$12, 0))
* (INDEX('Build Scenarios'!$D$1:$O$510, MATCH(1, ('Build Scenarios'!$B$1:$B$510 = $Q32) * ('Build Scenarios'!$C$1:$C$510 = $C32), 0), MATCH(V$12, 'Build Scenarios'!$D$5:$O$5, 0))
- INDEX('Build Scenarios'!$D$1:$O$510, MATCH(1, ('Build Scenarios'!$B$1:$B$510 = $Q32) * ('Build Scenarios'!$C$1:$C$510 = $C32), 0), MATCH(U$12, 'Build Scenarios'!$D$5:$O$5, 0)))
+U32,
0)</f>
        <v>0</v>
      </c>
      <c r="W32" s="4" cm="1">
        <f t="array" aca="1" ref="W32" ca="1">IFERROR(
INDEX('Cost Data'!$Y$1:$AJ$500, MATCH(1, ('Cost Data'!$W$1:$W$500 = $Q32) * ('Cost Data'!$X$1:$X$500 = $R32), 0), MATCH(W$12, 'Cost Data'!$Y$12:$AJ$12, 0))
* (INDEX('Build Scenarios'!$D$1:$O$510, MATCH(1, ('Build Scenarios'!$B$1:$B$510 = $Q32) * ('Build Scenarios'!$C$1:$C$510 = $C32), 0), MATCH(W$12, 'Build Scenarios'!$D$5:$O$5, 0))
- INDEX('Build Scenarios'!$D$1:$O$510, MATCH(1, ('Build Scenarios'!$B$1:$B$510 = $Q32) * ('Build Scenarios'!$C$1:$C$510 = $C32), 0), MATCH(V$12, 'Build Scenarios'!$D$5:$O$5, 0)))
+V32,
0)</f>
        <v>0</v>
      </c>
      <c r="X32" s="4" cm="1">
        <f t="array" aca="1" ref="X32" ca="1">IFERROR(
INDEX('Cost Data'!$Y$1:$AJ$500, MATCH(1, ('Cost Data'!$W$1:$W$500 = $Q32) * ('Cost Data'!$X$1:$X$500 = $R32), 0), MATCH(X$12, 'Cost Data'!$Y$12:$AJ$12, 0))
* (INDEX('Build Scenarios'!$D$1:$O$510, MATCH(1, ('Build Scenarios'!$B$1:$B$510 = $Q32) * ('Build Scenarios'!$C$1:$C$510 = $C32), 0), MATCH(X$12, 'Build Scenarios'!$D$5:$O$5, 0))
- INDEX('Build Scenarios'!$D$1:$O$510, MATCH(1, ('Build Scenarios'!$B$1:$B$510 = $Q32) * ('Build Scenarios'!$C$1:$C$510 = $C32), 0), MATCH(W$12, 'Build Scenarios'!$D$5:$O$5, 0)))
+W32,
0)</f>
        <v>0</v>
      </c>
      <c r="Y32" s="4" cm="1">
        <f t="array" aca="1" ref="Y32" ca="1">IFERROR(
INDEX('Cost Data'!$Y$1:$AJ$500, MATCH(1, ('Cost Data'!$W$1:$W$500 = $Q32) * ('Cost Data'!$X$1:$X$500 = $R32), 0), MATCH(Y$12, 'Cost Data'!$Y$12:$AJ$12, 0))
* (INDEX('Build Scenarios'!$D$1:$O$510, MATCH(1, ('Build Scenarios'!$B$1:$B$510 = $Q32) * ('Build Scenarios'!$C$1:$C$510 = $C32), 0), MATCH(Y$12, 'Build Scenarios'!$D$5:$O$5, 0))
- INDEX('Build Scenarios'!$D$1:$O$510, MATCH(1, ('Build Scenarios'!$B$1:$B$510 = $Q32) * ('Build Scenarios'!$C$1:$C$510 = $C32), 0), MATCH(X$12, 'Build Scenarios'!$D$5:$O$5, 0)))
+X32,
0)</f>
        <v>0</v>
      </c>
      <c r="Z32" s="4" cm="1">
        <f t="array" aca="1" ref="Z32" ca="1">IFERROR(
INDEX('Cost Data'!$Y$1:$AJ$500, MATCH(1, ('Cost Data'!$W$1:$W$500 = $Q32) * ('Cost Data'!$X$1:$X$500 = $R32), 0), MATCH(Z$12, 'Cost Data'!$Y$12:$AJ$12, 0))
* (INDEX('Build Scenarios'!$D$1:$O$510, MATCH(1, ('Build Scenarios'!$B$1:$B$510 = $Q32) * ('Build Scenarios'!$C$1:$C$510 = $C32), 0), MATCH(Z$12, 'Build Scenarios'!$D$5:$O$5, 0))
- INDEX('Build Scenarios'!$D$1:$O$510, MATCH(1, ('Build Scenarios'!$B$1:$B$510 = $Q32) * ('Build Scenarios'!$C$1:$C$510 = $C32), 0), MATCH(Y$12, 'Build Scenarios'!$D$5:$O$5, 0)))
+Y32,
0)</f>
        <v>0</v>
      </c>
      <c r="AA32" s="4" cm="1">
        <f t="array" aca="1" ref="AA32" ca="1">IFERROR(
INDEX('Cost Data'!$Y$1:$AJ$500, MATCH(1, ('Cost Data'!$W$1:$W$500 = $Q32) * ('Cost Data'!$X$1:$X$500 = $R32), 0), MATCH(AA$12, 'Cost Data'!$Y$12:$AJ$12, 0))
* (INDEX('Build Scenarios'!$D$1:$O$510, MATCH(1, ('Build Scenarios'!$B$1:$B$510 = $Q32) * ('Build Scenarios'!$C$1:$C$510 = $C32), 0), MATCH(AA$12, 'Build Scenarios'!$D$5:$O$5, 0))
- INDEX('Build Scenarios'!$D$1:$O$510, MATCH(1, ('Build Scenarios'!$B$1:$B$510 = $Q32) * ('Build Scenarios'!$C$1:$C$510 = $C32), 0), MATCH(Z$12, 'Build Scenarios'!$D$5:$O$5, 0)))
+Z32,
0)</f>
        <v>1688.3100000000002</v>
      </c>
      <c r="AB32" s="4" cm="1">
        <f t="array" aca="1" ref="AB32" ca="1">IFERROR(
INDEX('Cost Data'!$Y$1:$AJ$500, MATCH(1, ('Cost Data'!$W$1:$W$500 = $Q32) * ('Cost Data'!$X$1:$X$500 = $R32), 0), MATCH(AB$12, 'Cost Data'!$Y$12:$AJ$12, 0))
* (INDEX('Build Scenarios'!$D$1:$O$510, MATCH(1, ('Build Scenarios'!$B$1:$B$510 = $Q32) * ('Build Scenarios'!$C$1:$C$510 = $C32), 0), MATCH(AB$12, 'Build Scenarios'!$D$5:$O$5, 0))
- INDEX('Build Scenarios'!$D$1:$O$510, MATCH(1, ('Build Scenarios'!$B$1:$B$510 = $Q32) * ('Build Scenarios'!$C$1:$C$510 = $C32), 0), MATCH(AA$12, 'Build Scenarios'!$D$5:$O$5, 0)))
+AA32,
0)</f>
        <v>1688.3100000000002</v>
      </c>
      <c r="AC32" s="4" cm="1">
        <f t="array" aca="1" ref="AC32" ca="1">IFERROR(
INDEX('Cost Data'!$Y$1:$AJ$500, MATCH(1, ('Cost Data'!$W$1:$W$500 = $Q32) * ('Cost Data'!$X$1:$X$500 = $R32), 0), MATCH(AC$12, 'Cost Data'!$Y$12:$AJ$12, 0))
* (INDEX('Build Scenarios'!$D$1:$O$510, MATCH(1, ('Build Scenarios'!$B$1:$B$510 = $Q32) * ('Build Scenarios'!$C$1:$C$510 = $C32), 0), MATCH(AC$12, 'Build Scenarios'!$D$5:$O$5, 0))
- INDEX('Build Scenarios'!$D$1:$O$510, MATCH(1, ('Build Scenarios'!$B$1:$B$510 = $Q32) * ('Build Scenarios'!$C$1:$C$510 = $C32), 0), MATCH(AB$12, 'Build Scenarios'!$D$5:$O$5, 0)))
+AB32,
0)</f>
        <v>1688.3100000000002</v>
      </c>
      <c r="AD32" s="4" cm="1">
        <f t="array" aca="1" ref="AD32" ca="1">IFERROR(
INDEX('Cost Data'!$Y$1:$AJ$500, MATCH(1, ('Cost Data'!$W$1:$W$500 = $Q32) * ('Cost Data'!$X$1:$X$500 = $R32), 0), MATCH(AD$12, 'Cost Data'!$Y$12:$AJ$12, 0))
* (INDEX('Build Scenarios'!$D$1:$O$510, MATCH(1, ('Build Scenarios'!$B$1:$B$510 = $Q32) * ('Build Scenarios'!$C$1:$C$510 = $C32), 0), MATCH(AD$12, 'Build Scenarios'!$D$5:$O$5, 0))
- INDEX('Build Scenarios'!$D$1:$O$510, MATCH(1, ('Build Scenarios'!$B$1:$B$510 = $Q32) * ('Build Scenarios'!$C$1:$C$510 = $C32), 0), MATCH(AC$12, 'Build Scenarios'!$D$5:$O$5, 0)))
+AC32,
0)</f>
        <v>1688.3100000000002</v>
      </c>
      <c r="AF32" s="11" t="str">
        <f t="shared" si="21"/>
        <v>Humboldt Bay</v>
      </c>
      <c r="AG32" s="11" t="str" cm="1">
        <f t="array" aca="1" ref="AG32" ca="1">INDEX('Cost Scenario Settings'!$O$32:$W$101, MATCH(1, ('Cost Scenario Settings'!$N$32:$N$101 = $B32) * ('Cost Scenario Settings'!$B$32:$B$101 = AF32), 0), MATCH($C32, 'Cost Scenario Settings'!$O$31:$W$31, 0))</f>
        <v>PSP - High</v>
      </c>
      <c r="AH32" s="4" cm="1">
        <f t="array" aca="1" ref="AH32" ca="1">IFERROR(
INDEX('Cost Data'!$Y$1:$AJ$500, MATCH(1, ('Cost Data'!$W$1:$W$500 = $AF32) * ('Cost Data'!$X$1:$X$500 = $AG32), 0), MATCH(AH$12, 'Cost Data'!$Y$12:$AJ$12, 0))
* (INDEX('Build Scenarios'!$D$1:$O$510, MATCH(1, ('Build Scenarios'!$B$1:$B$510 = $AF32) * ('Build Scenarios'!$C$1:$C$510 = $C32), 0), MATCH(AH$12, 'Build Scenarios'!$D$5:$O$5, 0))
- INDEX('Build Scenarios'!$D$1:$O$510, MATCH(1, ('Build Scenarios'!$B$1:$B$510 = $AF32) * ('Build Scenarios'!$C$1:$C$510 = $C32), 0), MATCH(AG$12, 'Build Scenarios'!$D$5:$O$5, 0)))
+AG32,
0)</f>
        <v>0</v>
      </c>
      <c r="AI32" s="4" cm="1">
        <f t="array" aca="1" ref="AI32" ca="1">IFERROR(
INDEX('Cost Data'!$Y$1:$AJ$500, MATCH(1, ('Cost Data'!$W$1:$W$500 = $AF32) * ('Cost Data'!$X$1:$X$500 = $AG32), 0), MATCH(AI$12, 'Cost Data'!$Y$12:$AJ$12, 0))
* (INDEX('Build Scenarios'!$D$1:$O$510, MATCH(1, ('Build Scenarios'!$B$1:$B$510 = $AF32) * ('Build Scenarios'!$C$1:$C$510 = $C32), 0), MATCH(AI$12, 'Build Scenarios'!$D$5:$O$5, 0))
- INDEX('Build Scenarios'!$D$1:$O$510, MATCH(1, ('Build Scenarios'!$B$1:$B$510 = $AF32) * ('Build Scenarios'!$C$1:$C$510 = $C32), 0), MATCH(AH$12, 'Build Scenarios'!$D$5:$O$5, 0)))
+AH32,
0)</f>
        <v>0</v>
      </c>
      <c r="AJ32" s="4" cm="1">
        <f t="array" aca="1" ref="AJ32" ca="1">IFERROR(
INDEX('Cost Data'!$Y$1:$AJ$500, MATCH(1, ('Cost Data'!$W$1:$W$500 = $AF32) * ('Cost Data'!$X$1:$X$500 = $AG32), 0), MATCH(AJ$12, 'Cost Data'!$Y$12:$AJ$12, 0))
* (INDEX('Build Scenarios'!$D$1:$O$510, MATCH(1, ('Build Scenarios'!$B$1:$B$510 = $AF32) * ('Build Scenarios'!$C$1:$C$510 = $C32), 0), MATCH(AJ$12, 'Build Scenarios'!$D$5:$O$5, 0))
- INDEX('Build Scenarios'!$D$1:$O$510, MATCH(1, ('Build Scenarios'!$B$1:$B$510 = $AF32) * ('Build Scenarios'!$C$1:$C$510 = $C32), 0), MATCH(AI$12, 'Build Scenarios'!$D$5:$O$5, 0)))
+AI32,
0)</f>
        <v>0</v>
      </c>
      <c r="AK32" s="4" cm="1">
        <f t="array" aca="1" ref="AK32" ca="1">IFERROR(
INDEX('Cost Data'!$Y$1:$AJ$500, MATCH(1, ('Cost Data'!$W$1:$W$500 = $AF32) * ('Cost Data'!$X$1:$X$500 = $AG32), 0), MATCH(AK$12, 'Cost Data'!$Y$12:$AJ$12, 0))
* (INDEX('Build Scenarios'!$D$1:$O$510, MATCH(1, ('Build Scenarios'!$B$1:$B$510 = $AF32) * ('Build Scenarios'!$C$1:$C$510 = $C32), 0), MATCH(AK$12, 'Build Scenarios'!$D$5:$O$5, 0))
- INDEX('Build Scenarios'!$D$1:$O$510, MATCH(1, ('Build Scenarios'!$B$1:$B$510 = $AF32) * ('Build Scenarios'!$C$1:$C$510 = $C32), 0), MATCH(AJ$12, 'Build Scenarios'!$D$5:$O$5, 0)))
+AJ32,
0)</f>
        <v>0</v>
      </c>
      <c r="AL32" s="4" cm="1">
        <f t="array" aca="1" ref="AL32" ca="1">IFERROR(
INDEX('Cost Data'!$Y$1:$AJ$500, MATCH(1, ('Cost Data'!$W$1:$W$500 = $AF32) * ('Cost Data'!$X$1:$X$500 = $AG32), 0), MATCH(AL$12, 'Cost Data'!$Y$12:$AJ$12, 0))
* (INDEX('Build Scenarios'!$D$1:$O$510, MATCH(1, ('Build Scenarios'!$B$1:$B$510 = $AF32) * ('Build Scenarios'!$C$1:$C$510 = $C32), 0), MATCH(AL$12, 'Build Scenarios'!$D$5:$O$5, 0))
- INDEX('Build Scenarios'!$D$1:$O$510, MATCH(1, ('Build Scenarios'!$B$1:$B$510 = $AF32) * ('Build Scenarios'!$C$1:$C$510 = $C32), 0), MATCH(AK$12, 'Build Scenarios'!$D$5:$O$5, 0)))
+AK32,
0)</f>
        <v>0</v>
      </c>
      <c r="AM32" s="4" cm="1">
        <f t="array" aca="1" ref="AM32" ca="1">IFERROR(
INDEX('Cost Data'!$Y$1:$AJ$500, MATCH(1, ('Cost Data'!$W$1:$W$500 = $AF32) * ('Cost Data'!$X$1:$X$500 = $AG32), 0), MATCH(AM$12, 'Cost Data'!$Y$12:$AJ$12, 0))
* (INDEX('Build Scenarios'!$D$1:$O$510, MATCH(1, ('Build Scenarios'!$B$1:$B$510 = $AF32) * ('Build Scenarios'!$C$1:$C$510 = $C32), 0), MATCH(AM$12, 'Build Scenarios'!$D$5:$O$5, 0))
- INDEX('Build Scenarios'!$D$1:$O$510, MATCH(1, ('Build Scenarios'!$B$1:$B$510 = $AF32) * ('Build Scenarios'!$C$1:$C$510 = $C32), 0), MATCH(AL$12, 'Build Scenarios'!$D$5:$O$5, 0)))
+AL32,
0)</f>
        <v>0</v>
      </c>
      <c r="AN32" s="4" cm="1">
        <f t="array" aca="1" ref="AN32" ca="1">IFERROR(
INDEX('Cost Data'!$Y$1:$AJ$500, MATCH(1, ('Cost Data'!$W$1:$W$500 = $AF32) * ('Cost Data'!$X$1:$X$500 = $AG32), 0), MATCH(AN$12, 'Cost Data'!$Y$12:$AJ$12, 0))
* (INDEX('Build Scenarios'!$D$1:$O$510, MATCH(1, ('Build Scenarios'!$B$1:$B$510 = $AF32) * ('Build Scenarios'!$C$1:$C$510 = $C32), 0), MATCH(AN$12, 'Build Scenarios'!$D$5:$O$5, 0))
- INDEX('Build Scenarios'!$D$1:$O$510, MATCH(1, ('Build Scenarios'!$B$1:$B$510 = $AF32) * ('Build Scenarios'!$C$1:$C$510 = $C32), 0), MATCH(AM$12, 'Build Scenarios'!$D$5:$O$5, 0)))
+AM32,
0)</f>
        <v>0</v>
      </c>
      <c r="AO32" s="4" cm="1">
        <f t="array" aca="1" ref="AO32" ca="1">IFERROR(
INDEX('Cost Data'!$Y$1:$AJ$500, MATCH(1, ('Cost Data'!$W$1:$W$500 = $AF32) * ('Cost Data'!$X$1:$X$500 = $AG32), 0), MATCH(AO$12, 'Cost Data'!$Y$12:$AJ$12, 0))
* (INDEX('Build Scenarios'!$D$1:$O$510, MATCH(1, ('Build Scenarios'!$B$1:$B$510 = $AF32) * ('Build Scenarios'!$C$1:$C$510 = $C32), 0), MATCH(AO$12, 'Build Scenarios'!$D$5:$O$5, 0))
- INDEX('Build Scenarios'!$D$1:$O$510, MATCH(1, ('Build Scenarios'!$B$1:$B$510 = $AF32) * ('Build Scenarios'!$C$1:$C$510 = $C32), 0), MATCH(AN$12, 'Build Scenarios'!$D$5:$O$5, 0)))
+AN32,
0)</f>
        <v>0</v>
      </c>
      <c r="AP32" s="4" cm="1">
        <f t="array" aca="1" ref="AP32" ca="1">IFERROR(
INDEX('Cost Data'!$Y$1:$AJ$500, MATCH(1, ('Cost Data'!$W$1:$W$500 = $AF32) * ('Cost Data'!$X$1:$X$500 = $AG32), 0), MATCH(AP$12, 'Cost Data'!$Y$12:$AJ$12, 0))
* (INDEX('Build Scenarios'!$D$1:$O$510, MATCH(1, ('Build Scenarios'!$B$1:$B$510 = $AF32) * ('Build Scenarios'!$C$1:$C$510 = $C32), 0), MATCH(AP$12, 'Build Scenarios'!$D$5:$O$5, 0))
- INDEX('Build Scenarios'!$D$1:$O$510, MATCH(1, ('Build Scenarios'!$B$1:$B$510 = $AF32) * ('Build Scenarios'!$C$1:$C$510 = $C32), 0), MATCH(AO$12, 'Build Scenarios'!$D$5:$O$5, 0)))
+AO32,
0)</f>
        <v>919.91000000000008</v>
      </c>
      <c r="AQ32" s="4" cm="1">
        <f t="array" aca="1" ref="AQ32" ca="1">IFERROR(
INDEX('Cost Data'!$Y$1:$AJ$500, MATCH(1, ('Cost Data'!$W$1:$W$500 = $AF32) * ('Cost Data'!$X$1:$X$500 = $AG32), 0), MATCH(AQ$12, 'Cost Data'!$Y$12:$AJ$12, 0))
* (INDEX('Build Scenarios'!$D$1:$O$510, MATCH(1, ('Build Scenarios'!$B$1:$B$510 = $AF32) * ('Build Scenarios'!$C$1:$C$510 = $C32), 0), MATCH(AQ$12, 'Build Scenarios'!$D$5:$O$5, 0))
- INDEX('Build Scenarios'!$D$1:$O$510, MATCH(1, ('Build Scenarios'!$B$1:$B$510 = $AF32) * ('Build Scenarios'!$C$1:$C$510 = $C32), 0), MATCH(AP$12, 'Build Scenarios'!$D$5:$O$5, 0)))
+AP32,
0)</f>
        <v>919.91000000000008</v>
      </c>
      <c r="AR32" s="4" cm="1">
        <f t="array" aca="1" ref="AR32" ca="1">IFERROR(
INDEX('Cost Data'!$Y$1:$AJ$500, MATCH(1, ('Cost Data'!$W$1:$W$500 = $AF32) * ('Cost Data'!$X$1:$X$500 = $AG32), 0), MATCH(AR$12, 'Cost Data'!$Y$12:$AJ$12, 0))
* (INDEX('Build Scenarios'!$D$1:$O$510, MATCH(1, ('Build Scenarios'!$B$1:$B$510 = $AF32) * ('Build Scenarios'!$C$1:$C$510 = $C32), 0), MATCH(AR$12, 'Build Scenarios'!$D$5:$O$5, 0))
- INDEX('Build Scenarios'!$D$1:$O$510, MATCH(1, ('Build Scenarios'!$B$1:$B$510 = $AF32) * ('Build Scenarios'!$C$1:$C$510 = $C32), 0), MATCH(AQ$12, 'Build Scenarios'!$D$5:$O$5, 0)))
+AQ32,
0)</f>
        <v>919.91000000000008</v>
      </c>
      <c r="AS32" s="4" cm="1">
        <f t="array" aca="1" ref="AS32" ca="1">IFERROR(
INDEX('Cost Data'!$Y$1:$AJ$500, MATCH(1, ('Cost Data'!$W$1:$W$500 = $AF32) * ('Cost Data'!$X$1:$X$500 = $AG32), 0), MATCH(AS$12, 'Cost Data'!$Y$12:$AJ$12, 0))
* (INDEX('Build Scenarios'!$D$1:$O$510, MATCH(1, ('Build Scenarios'!$B$1:$B$510 = $AF32) * ('Build Scenarios'!$C$1:$C$510 = $C32), 0), MATCH(AS$12, 'Build Scenarios'!$D$5:$O$5, 0))
- INDEX('Build Scenarios'!$D$1:$O$510, MATCH(1, ('Build Scenarios'!$B$1:$B$510 = $AF32) * ('Build Scenarios'!$C$1:$C$510 = $C32), 0), MATCH(AR$12, 'Build Scenarios'!$D$5:$O$5, 0)))
+AR32,
0)</f>
        <v>919.91000000000008</v>
      </c>
      <c r="AU32" s="11" t="str">
        <f t="shared" si="22"/>
        <v>Del Norte</v>
      </c>
      <c r="AV32" s="11" cm="1">
        <f t="array" aca="1" ref="AV32" ca="1">INDEX('Cost Scenario Settings'!$O$32:$W$101, MATCH(1, ('Cost Scenario Settings'!$N$32:$N$101 = $B32) * ('Cost Scenario Settings'!$B$32:$B$101 = AU32), 0), MATCH($C32, 'Cost Scenario Settings'!$O$31:$W$31, 0))</f>
        <v>0</v>
      </c>
      <c r="AW32" s="4" cm="1">
        <f t="array" aca="1" ref="AW32" ca="1">IFERROR(
INDEX('Cost Data'!$Y$1:$AJ$500, MATCH(1, ('Cost Data'!$W$1:$W$500 = $AU32) * ('Cost Data'!$X$1:$X$500 = $AV32), 0), MATCH(AW$12, 'Cost Data'!$Y$12:$AJ$12, 0))
* (INDEX('Build Scenarios'!$D$1:$O$510, MATCH(1, ('Build Scenarios'!$B$1:$B$510 = $AU32) * ('Build Scenarios'!$C$1:$C$510 = $C32), 0), MATCH(AW$12, 'Build Scenarios'!$D$5:$O$5, 0))
- INDEX('Build Scenarios'!$D$1:$O$510, MATCH(1, ('Build Scenarios'!$B$1:$B$510 = $AU32) * ('Build Scenarios'!$C$1:$C$510 = $C32), 0), MATCH(AV$12, 'Build Scenarios'!$D$5:$O$5, 0)))
+AV32,
0)</f>
        <v>0</v>
      </c>
      <c r="AX32" s="4" cm="1">
        <f t="array" aca="1" ref="AX32" ca="1">IFERROR(
INDEX('Cost Data'!$Y$1:$AJ$500, MATCH(1, ('Cost Data'!$W$1:$W$500 = $AU32) * ('Cost Data'!$X$1:$X$500 = $AV32), 0), MATCH(AX$12, 'Cost Data'!$Y$12:$AJ$12, 0))
* (INDEX('Build Scenarios'!$D$1:$O$510, MATCH(1, ('Build Scenarios'!$B$1:$B$510 = $AU32) * ('Build Scenarios'!$C$1:$C$510 = $C32), 0), MATCH(AX$12, 'Build Scenarios'!$D$5:$O$5, 0))
- INDEX('Build Scenarios'!$D$1:$O$510, MATCH(1, ('Build Scenarios'!$B$1:$B$510 = $AU32) * ('Build Scenarios'!$C$1:$C$510 = $C32), 0), MATCH(AW$12, 'Build Scenarios'!$D$5:$O$5, 0)))
+AW32,
0)</f>
        <v>0</v>
      </c>
      <c r="AY32" s="4" cm="1">
        <f t="array" aca="1" ref="AY32" ca="1">IFERROR(
INDEX('Cost Data'!$Y$1:$AJ$500, MATCH(1, ('Cost Data'!$W$1:$W$500 = $AU32) * ('Cost Data'!$X$1:$X$500 = $AV32), 0), MATCH(AY$12, 'Cost Data'!$Y$12:$AJ$12, 0))
* (INDEX('Build Scenarios'!$D$1:$O$510, MATCH(1, ('Build Scenarios'!$B$1:$B$510 = $AU32) * ('Build Scenarios'!$C$1:$C$510 = $C32), 0), MATCH(AY$12, 'Build Scenarios'!$D$5:$O$5, 0))
- INDEX('Build Scenarios'!$D$1:$O$510, MATCH(1, ('Build Scenarios'!$B$1:$B$510 = $AU32) * ('Build Scenarios'!$C$1:$C$510 = $C32), 0), MATCH(AX$12, 'Build Scenarios'!$D$5:$O$5, 0)))
+AX32,
0)</f>
        <v>0</v>
      </c>
      <c r="AZ32" s="4" cm="1">
        <f t="array" aca="1" ref="AZ32" ca="1">IFERROR(
INDEX('Cost Data'!$Y$1:$AJ$500, MATCH(1, ('Cost Data'!$W$1:$W$500 = $AU32) * ('Cost Data'!$X$1:$X$500 = $AV32), 0), MATCH(AZ$12, 'Cost Data'!$Y$12:$AJ$12, 0))
* (INDEX('Build Scenarios'!$D$1:$O$510, MATCH(1, ('Build Scenarios'!$B$1:$B$510 = $AU32) * ('Build Scenarios'!$C$1:$C$510 = $C32), 0), MATCH(AZ$12, 'Build Scenarios'!$D$5:$O$5, 0))
- INDEX('Build Scenarios'!$D$1:$O$510, MATCH(1, ('Build Scenarios'!$B$1:$B$510 = $AU32) * ('Build Scenarios'!$C$1:$C$510 = $C32), 0), MATCH(AY$12, 'Build Scenarios'!$D$5:$O$5, 0)))
+AY32,
0)</f>
        <v>0</v>
      </c>
      <c r="BA32" s="4" cm="1">
        <f t="array" aca="1" ref="BA32" ca="1">IFERROR(
INDEX('Cost Data'!$Y$1:$AJ$500, MATCH(1, ('Cost Data'!$W$1:$W$500 = $AU32) * ('Cost Data'!$X$1:$X$500 = $AV32), 0), MATCH(BA$12, 'Cost Data'!$Y$12:$AJ$12, 0))
* (INDEX('Build Scenarios'!$D$1:$O$510, MATCH(1, ('Build Scenarios'!$B$1:$B$510 = $AU32) * ('Build Scenarios'!$C$1:$C$510 = $C32), 0), MATCH(BA$12, 'Build Scenarios'!$D$5:$O$5, 0))
- INDEX('Build Scenarios'!$D$1:$O$510, MATCH(1, ('Build Scenarios'!$B$1:$B$510 = $AU32) * ('Build Scenarios'!$C$1:$C$510 = $C32), 0), MATCH(AZ$12, 'Build Scenarios'!$D$5:$O$5, 0)))
+AZ32,
0)</f>
        <v>0</v>
      </c>
      <c r="BB32" s="4" cm="1">
        <f t="array" aca="1" ref="BB32" ca="1">IFERROR(
INDEX('Cost Data'!$Y$1:$AJ$500, MATCH(1, ('Cost Data'!$W$1:$W$500 = $AU32) * ('Cost Data'!$X$1:$X$500 = $AV32), 0), MATCH(BB$12, 'Cost Data'!$Y$12:$AJ$12, 0))
* (INDEX('Build Scenarios'!$D$1:$O$510, MATCH(1, ('Build Scenarios'!$B$1:$B$510 = $AU32) * ('Build Scenarios'!$C$1:$C$510 = $C32), 0), MATCH(BB$12, 'Build Scenarios'!$D$5:$O$5, 0))
- INDEX('Build Scenarios'!$D$1:$O$510, MATCH(1, ('Build Scenarios'!$B$1:$B$510 = $AU32) * ('Build Scenarios'!$C$1:$C$510 = $C32), 0), MATCH(BA$12, 'Build Scenarios'!$D$5:$O$5, 0)))
+BA32,
0)</f>
        <v>0</v>
      </c>
      <c r="BC32" s="4" cm="1">
        <f t="array" aca="1" ref="BC32" ca="1">IFERROR(
INDEX('Cost Data'!$Y$1:$AJ$500, MATCH(1, ('Cost Data'!$W$1:$W$500 = $AU32) * ('Cost Data'!$X$1:$X$500 = $AV32), 0), MATCH(BC$12, 'Cost Data'!$Y$12:$AJ$12, 0))
* (INDEX('Build Scenarios'!$D$1:$O$510, MATCH(1, ('Build Scenarios'!$B$1:$B$510 = $AU32) * ('Build Scenarios'!$C$1:$C$510 = $C32), 0), MATCH(BC$12, 'Build Scenarios'!$D$5:$O$5, 0))
- INDEX('Build Scenarios'!$D$1:$O$510, MATCH(1, ('Build Scenarios'!$B$1:$B$510 = $AU32) * ('Build Scenarios'!$C$1:$C$510 = $C32), 0), MATCH(BB$12, 'Build Scenarios'!$D$5:$O$5, 0)))
+BB32,
0)</f>
        <v>0</v>
      </c>
      <c r="BD32" s="4" cm="1">
        <f t="array" aca="1" ref="BD32" ca="1">IFERROR(
INDEX('Cost Data'!$Y$1:$AJ$500, MATCH(1, ('Cost Data'!$W$1:$W$500 = $AU32) * ('Cost Data'!$X$1:$X$500 = $AV32), 0), MATCH(BD$12, 'Cost Data'!$Y$12:$AJ$12, 0))
* (INDEX('Build Scenarios'!$D$1:$O$510, MATCH(1, ('Build Scenarios'!$B$1:$B$510 = $AU32) * ('Build Scenarios'!$C$1:$C$510 = $C32), 0), MATCH(BD$12, 'Build Scenarios'!$D$5:$O$5, 0))
- INDEX('Build Scenarios'!$D$1:$O$510, MATCH(1, ('Build Scenarios'!$B$1:$B$510 = $AU32) * ('Build Scenarios'!$C$1:$C$510 = $C32), 0), MATCH(BC$12, 'Build Scenarios'!$D$5:$O$5, 0)))
+BC32,
0)</f>
        <v>0</v>
      </c>
      <c r="BE32" s="4" cm="1">
        <f t="array" aca="1" ref="BE32" ca="1">IFERROR(
INDEX('Cost Data'!$Y$1:$AJ$500, MATCH(1, ('Cost Data'!$W$1:$W$500 = $AU32) * ('Cost Data'!$X$1:$X$500 = $AV32), 0), MATCH(BE$12, 'Cost Data'!$Y$12:$AJ$12, 0))
* (INDEX('Build Scenarios'!$D$1:$O$510, MATCH(1, ('Build Scenarios'!$B$1:$B$510 = $AU32) * ('Build Scenarios'!$C$1:$C$510 = $C32), 0), MATCH(BE$12, 'Build Scenarios'!$D$5:$O$5, 0))
- INDEX('Build Scenarios'!$D$1:$O$510, MATCH(1, ('Build Scenarios'!$B$1:$B$510 = $AU32) * ('Build Scenarios'!$C$1:$C$510 = $C32), 0), MATCH(BD$12, 'Build Scenarios'!$D$5:$O$5, 0)))
+BD32,
0)</f>
        <v>0</v>
      </c>
      <c r="BF32" s="4" cm="1">
        <f t="array" aca="1" ref="BF32" ca="1">IFERROR(
INDEX('Cost Data'!$Y$1:$AJ$500, MATCH(1, ('Cost Data'!$W$1:$W$500 = $AU32) * ('Cost Data'!$X$1:$X$500 = $AV32), 0), MATCH(BF$12, 'Cost Data'!$Y$12:$AJ$12, 0))
* (INDEX('Build Scenarios'!$D$1:$O$510, MATCH(1, ('Build Scenarios'!$B$1:$B$510 = $AU32) * ('Build Scenarios'!$C$1:$C$510 = $C32), 0), MATCH(BF$12, 'Build Scenarios'!$D$5:$O$5, 0))
- INDEX('Build Scenarios'!$D$1:$O$510, MATCH(1, ('Build Scenarios'!$B$1:$B$510 = $AU32) * ('Build Scenarios'!$C$1:$C$510 = $C32), 0), MATCH(BE$12, 'Build Scenarios'!$D$5:$O$5, 0)))
+BE32,
0)</f>
        <v>0</v>
      </c>
      <c r="BG32" s="4" cm="1">
        <f t="array" aca="1" ref="BG32" ca="1">IFERROR(
INDEX('Cost Data'!$Y$1:$AJ$500, MATCH(1, ('Cost Data'!$W$1:$W$500 = $AU32) * ('Cost Data'!$X$1:$X$500 = $AV32), 0), MATCH(BG$12, 'Cost Data'!$Y$12:$AJ$12, 0))
* (INDEX('Build Scenarios'!$D$1:$O$510, MATCH(1, ('Build Scenarios'!$B$1:$B$510 = $AU32) * ('Build Scenarios'!$C$1:$C$510 = $C32), 0), MATCH(BG$12, 'Build Scenarios'!$D$5:$O$5, 0))
- INDEX('Build Scenarios'!$D$1:$O$510, MATCH(1, ('Build Scenarios'!$B$1:$B$510 = $AU32) * ('Build Scenarios'!$C$1:$C$510 = $C32), 0), MATCH(BF$12, 'Build Scenarios'!$D$5:$O$5, 0)))
+BF32,
0)</f>
        <v>0</v>
      </c>
      <c r="BH32" s="4" cm="1">
        <f t="array" aca="1" ref="BH32" ca="1">IFERROR(
INDEX('Cost Data'!$Y$1:$AJ$500, MATCH(1, ('Cost Data'!$W$1:$W$500 = $AU32) * ('Cost Data'!$X$1:$X$500 = $AV32), 0), MATCH(BH$12, 'Cost Data'!$Y$12:$AJ$12, 0))
* (INDEX('Build Scenarios'!$D$1:$O$510, MATCH(1, ('Build Scenarios'!$B$1:$B$510 = $AU32) * ('Build Scenarios'!$C$1:$C$510 = $C32), 0), MATCH(BH$12, 'Build Scenarios'!$D$5:$O$5, 0))
- INDEX('Build Scenarios'!$D$1:$O$510, MATCH(1, ('Build Scenarios'!$B$1:$B$510 = $AU32) * ('Build Scenarios'!$C$1:$C$510 = $C32), 0), MATCH(BG$12, 'Build Scenarios'!$D$5:$O$5, 0)))
+BG32,
0)</f>
        <v>0</v>
      </c>
      <c r="BJ32" s="11" t="str">
        <f t="shared" si="23"/>
        <v>Cape Mendocino</v>
      </c>
      <c r="BK32" s="11" cm="1">
        <f t="array" aca="1" ref="BK32" ca="1">INDEX('Cost Scenario Settings'!$O$32:$W$101, MATCH(1, ('Cost Scenario Settings'!$N$32:$N$101 = $B32) * ('Cost Scenario Settings'!$B$32:$B$101 = BJ32), 0), MATCH($C32, 'Cost Scenario Settings'!$O$31:$W$31, 0))</f>
        <v>0</v>
      </c>
      <c r="BL32" s="4" cm="1">
        <f t="array" aca="1" ref="BL32" ca="1">IFERROR(
INDEX('Cost Data'!$Y$1:$AJ$500, MATCH(1, ('Cost Data'!$W$1:$W$500 = $BJ32) * ('Cost Data'!$X$1:$X$500 = $BK32), 0), MATCH(BL$12, 'Cost Data'!$Y$12:$AJ$12, 0))
* (INDEX('Build Scenarios'!$D$1:$O$510, MATCH(1, ('Build Scenarios'!$B$1:$B$510 = $BJ32) * ('Build Scenarios'!$C$1:$C$510 = $C32), 0), MATCH(BL$12, 'Build Scenarios'!$D$5:$O$5, 0))
- INDEX('Build Scenarios'!$D$1:$O$510, MATCH(1, ('Build Scenarios'!$B$1:$B$510 = $BJ32) * ('Build Scenarios'!$C$1:$C$510 = $C32), 0), MATCH(BK$12, 'Build Scenarios'!$D$5:$O$5, 0)))
+BK32,
0)</f>
        <v>0</v>
      </c>
      <c r="BM32" s="4" cm="1">
        <f t="array" aca="1" ref="BM32" ca="1">IFERROR(
INDEX('Cost Data'!$Y$1:$AJ$500, MATCH(1, ('Cost Data'!$W$1:$W$500 = $BJ32) * ('Cost Data'!$X$1:$X$500 = $BK32), 0), MATCH(BM$12, 'Cost Data'!$Y$12:$AJ$12, 0))
* (INDEX('Build Scenarios'!$D$1:$O$510, MATCH(1, ('Build Scenarios'!$B$1:$B$510 = $BJ32) * ('Build Scenarios'!$C$1:$C$510 = $C32), 0), MATCH(BM$12, 'Build Scenarios'!$D$5:$O$5, 0))
- INDEX('Build Scenarios'!$D$1:$O$510, MATCH(1, ('Build Scenarios'!$B$1:$B$510 = $BJ32) * ('Build Scenarios'!$C$1:$C$510 = $C32), 0), MATCH(BL$12, 'Build Scenarios'!$D$5:$O$5, 0)))
+BL32,
0)</f>
        <v>0</v>
      </c>
      <c r="BN32" s="4" cm="1">
        <f t="array" aca="1" ref="BN32" ca="1">IFERROR(
INDEX('Cost Data'!$Y$1:$AJ$500, MATCH(1, ('Cost Data'!$W$1:$W$500 = $BJ32) * ('Cost Data'!$X$1:$X$500 = $BK32), 0), MATCH(BN$12, 'Cost Data'!$Y$12:$AJ$12, 0))
* (INDEX('Build Scenarios'!$D$1:$O$510, MATCH(1, ('Build Scenarios'!$B$1:$B$510 = $BJ32) * ('Build Scenarios'!$C$1:$C$510 = $C32), 0), MATCH(BN$12, 'Build Scenarios'!$D$5:$O$5, 0))
- INDEX('Build Scenarios'!$D$1:$O$510, MATCH(1, ('Build Scenarios'!$B$1:$B$510 = $BJ32) * ('Build Scenarios'!$C$1:$C$510 = $C32), 0), MATCH(BM$12, 'Build Scenarios'!$D$5:$O$5, 0)))
+BM32,
0)</f>
        <v>0</v>
      </c>
      <c r="BO32" s="4" cm="1">
        <f t="array" aca="1" ref="BO32" ca="1">IFERROR(
INDEX('Cost Data'!$Y$1:$AJ$500, MATCH(1, ('Cost Data'!$W$1:$W$500 = $BJ32) * ('Cost Data'!$X$1:$X$500 = $BK32), 0), MATCH(BO$12, 'Cost Data'!$Y$12:$AJ$12, 0))
* (INDEX('Build Scenarios'!$D$1:$O$510, MATCH(1, ('Build Scenarios'!$B$1:$B$510 = $BJ32) * ('Build Scenarios'!$C$1:$C$510 = $C32), 0), MATCH(BO$12, 'Build Scenarios'!$D$5:$O$5, 0))
- INDEX('Build Scenarios'!$D$1:$O$510, MATCH(1, ('Build Scenarios'!$B$1:$B$510 = $BJ32) * ('Build Scenarios'!$C$1:$C$510 = $C32), 0), MATCH(BN$12, 'Build Scenarios'!$D$5:$O$5, 0)))
+BN32,
0)</f>
        <v>0</v>
      </c>
      <c r="BP32" s="4" cm="1">
        <f t="array" aca="1" ref="BP32" ca="1">IFERROR(
INDEX('Cost Data'!$Y$1:$AJ$500, MATCH(1, ('Cost Data'!$W$1:$W$500 = $BJ32) * ('Cost Data'!$X$1:$X$500 = $BK32), 0), MATCH(BP$12, 'Cost Data'!$Y$12:$AJ$12, 0))
* (INDEX('Build Scenarios'!$D$1:$O$510, MATCH(1, ('Build Scenarios'!$B$1:$B$510 = $BJ32) * ('Build Scenarios'!$C$1:$C$510 = $C32), 0), MATCH(BP$12, 'Build Scenarios'!$D$5:$O$5, 0))
- INDEX('Build Scenarios'!$D$1:$O$510, MATCH(1, ('Build Scenarios'!$B$1:$B$510 = $BJ32) * ('Build Scenarios'!$C$1:$C$510 = $C32), 0), MATCH(BO$12, 'Build Scenarios'!$D$5:$O$5, 0)))
+BO32,
0)</f>
        <v>0</v>
      </c>
      <c r="BQ32" s="4" cm="1">
        <f t="array" aca="1" ref="BQ32" ca="1">IFERROR(
INDEX('Cost Data'!$Y$1:$AJ$500, MATCH(1, ('Cost Data'!$W$1:$W$500 = $BJ32) * ('Cost Data'!$X$1:$X$500 = $BK32), 0), MATCH(BQ$12, 'Cost Data'!$Y$12:$AJ$12, 0))
* (INDEX('Build Scenarios'!$D$1:$O$510, MATCH(1, ('Build Scenarios'!$B$1:$B$510 = $BJ32) * ('Build Scenarios'!$C$1:$C$510 = $C32), 0), MATCH(BQ$12, 'Build Scenarios'!$D$5:$O$5, 0))
- INDEX('Build Scenarios'!$D$1:$O$510, MATCH(1, ('Build Scenarios'!$B$1:$B$510 = $BJ32) * ('Build Scenarios'!$C$1:$C$510 = $C32), 0), MATCH(BP$12, 'Build Scenarios'!$D$5:$O$5, 0)))
+BP32,
0)</f>
        <v>0</v>
      </c>
      <c r="BR32" s="4" cm="1">
        <f t="array" aca="1" ref="BR32" ca="1">IFERROR(
INDEX('Cost Data'!$Y$1:$AJ$500, MATCH(1, ('Cost Data'!$W$1:$W$500 = $BJ32) * ('Cost Data'!$X$1:$X$500 = $BK32), 0), MATCH(BR$12, 'Cost Data'!$Y$12:$AJ$12, 0))
* (INDEX('Build Scenarios'!$D$1:$O$510, MATCH(1, ('Build Scenarios'!$B$1:$B$510 = $BJ32) * ('Build Scenarios'!$C$1:$C$510 = $C32), 0), MATCH(BR$12, 'Build Scenarios'!$D$5:$O$5, 0))
- INDEX('Build Scenarios'!$D$1:$O$510, MATCH(1, ('Build Scenarios'!$B$1:$B$510 = $BJ32) * ('Build Scenarios'!$C$1:$C$510 = $C32), 0), MATCH(BQ$12, 'Build Scenarios'!$D$5:$O$5, 0)))
+BQ32,
0)</f>
        <v>0</v>
      </c>
      <c r="BS32" s="4" cm="1">
        <f t="array" aca="1" ref="BS32" ca="1">IFERROR(
INDEX('Cost Data'!$Y$1:$AJ$500, MATCH(1, ('Cost Data'!$W$1:$W$500 = $BJ32) * ('Cost Data'!$X$1:$X$500 = $BK32), 0), MATCH(BS$12, 'Cost Data'!$Y$12:$AJ$12, 0))
* (INDEX('Build Scenarios'!$D$1:$O$510, MATCH(1, ('Build Scenarios'!$B$1:$B$510 = $BJ32) * ('Build Scenarios'!$C$1:$C$510 = $C32), 0), MATCH(BS$12, 'Build Scenarios'!$D$5:$O$5, 0))
- INDEX('Build Scenarios'!$D$1:$O$510, MATCH(1, ('Build Scenarios'!$B$1:$B$510 = $BJ32) * ('Build Scenarios'!$C$1:$C$510 = $C32), 0), MATCH(BR$12, 'Build Scenarios'!$D$5:$O$5, 0)))
+BR32,
0)</f>
        <v>0</v>
      </c>
      <c r="BT32" s="4" cm="1">
        <f t="array" aca="1" ref="BT32" ca="1">IFERROR(
INDEX('Cost Data'!$Y$1:$AJ$500, MATCH(1, ('Cost Data'!$W$1:$W$500 = $BJ32) * ('Cost Data'!$X$1:$X$500 = $BK32), 0), MATCH(BT$12, 'Cost Data'!$Y$12:$AJ$12, 0))
* (INDEX('Build Scenarios'!$D$1:$O$510, MATCH(1, ('Build Scenarios'!$B$1:$B$510 = $BJ32) * ('Build Scenarios'!$C$1:$C$510 = $C32), 0), MATCH(BT$12, 'Build Scenarios'!$D$5:$O$5, 0))
- INDEX('Build Scenarios'!$D$1:$O$510, MATCH(1, ('Build Scenarios'!$B$1:$B$510 = $BJ32) * ('Build Scenarios'!$C$1:$C$510 = $C32), 0), MATCH(BS$12, 'Build Scenarios'!$D$5:$O$5, 0)))
+BS32,
0)</f>
        <v>0</v>
      </c>
      <c r="BU32" s="4" cm="1">
        <f t="array" aca="1" ref="BU32" ca="1">IFERROR(
INDEX('Cost Data'!$Y$1:$AJ$500, MATCH(1, ('Cost Data'!$W$1:$W$500 = $BJ32) * ('Cost Data'!$X$1:$X$500 = $BK32), 0), MATCH(BU$12, 'Cost Data'!$Y$12:$AJ$12, 0))
* (INDEX('Build Scenarios'!$D$1:$O$510, MATCH(1, ('Build Scenarios'!$B$1:$B$510 = $BJ32) * ('Build Scenarios'!$C$1:$C$510 = $C32), 0), MATCH(BU$12, 'Build Scenarios'!$D$5:$O$5, 0))
- INDEX('Build Scenarios'!$D$1:$O$510, MATCH(1, ('Build Scenarios'!$B$1:$B$510 = $BJ32) * ('Build Scenarios'!$C$1:$C$510 = $C32), 0), MATCH(BT$12, 'Build Scenarios'!$D$5:$O$5, 0)))
+BT32,
0)</f>
        <v>0</v>
      </c>
      <c r="BV32" s="4" cm="1">
        <f t="array" aca="1" ref="BV32" ca="1">IFERROR(
INDEX('Cost Data'!$Y$1:$AJ$500, MATCH(1, ('Cost Data'!$W$1:$W$500 = $BJ32) * ('Cost Data'!$X$1:$X$500 = $BK32), 0), MATCH(BV$12, 'Cost Data'!$Y$12:$AJ$12, 0))
* (INDEX('Build Scenarios'!$D$1:$O$510, MATCH(1, ('Build Scenarios'!$B$1:$B$510 = $BJ32) * ('Build Scenarios'!$C$1:$C$510 = $C32), 0), MATCH(BV$12, 'Build Scenarios'!$D$5:$O$5, 0))
- INDEX('Build Scenarios'!$D$1:$O$510, MATCH(1, ('Build Scenarios'!$B$1:$B$510 = $BJ32) * ('Build Scenarios'!$C$1:$C$510 = $C32), 0), MATCH(BU$12, 'Build Scenarios'!$D$5:$O$5, 0)))
+BU32,
0)</f>
        <v>0</v>
      </c>
      <c r="BW32" s="4" cm="1">
        <f t="array" aca="1" ref="BW32" ca="1">IFERROR(
INDEX('Cost Data'!$Y$1:$AJ$500, MATCH(1, ('Cost Data'!$W$1:$W$500 = $BJ32) * ('Cost Data'!$X$1:$X$500 = $BK32), 0), MATCH(BW$12, 'Cost Data'!$Y$12:$AJ$12, 0))
* (INDEX('Build Scenarios'!$D$1:$O$510, MATCH(1, ('Build Scenarios'!$B$1:$B$510 = $BJ32) * ('Build Scenarios'!$C$1:$C$510 = $C32), 0), MATCH(BW$12, 'Build Scenarios'!$D$5:$O$5, 0))
- INDEX('Build Scenarios'!$D$1:$O$510, MATCH(1, ('Build Scenarios'!$B$1:$B$510 = $BJ32) * ('Build Scenarios'!$C$1:$C$510 = $C32), 0), MATCH(BV$12, 'Build Scenarios'!$D$5:$O$5, 0)))
+BV32,
0)</f>
        <v>0</v>
      </c>
    </row>
    <row r="33" spans="2:75" x14ac:dyDescent="0.2">
      <c r="B33" s="11" t="str">
        <f t="shared" ca="1" si="19"/>
        <v>PSP - High</v>
      </c>
      <c r="C33" s="8" t="s">
        <v>61</v>
      </c>
      <c r="D33" s="4">
        <f t="shared" ca="1" si="18"/>
        <v>0</v>
      </c>
      <c r="E33" s="4">
        <f t="shared" ca="1" si="18"/>
        <v>0</v>
      </c>
      <c r="F33" s="4">
        <f t="shared" ca="1" si="18"/>
        <v>0</v>
      </c>
      <c r="G33" s="4">
        <f t="shared" ca="1" si="18"/>
        <v>0</v>
      </c>
      <c r="H33" s="4">
        <f t="shared" ca="1" si="18"/>
        <v>0</v>
      </c>
      <c r="I33" s="4">
        <f t="shared" ca="1" si="18"/>
        <v>0</v>
      </c>
      <c r="J33" s="4">
        <f t="shared" ca="1" si="18"/>
        <v>0</v>
      </c>
      <c r="K33" s="4">
        <f t="shared" ca="1" si="18"/>
        <v>0</v>
      </c>
      <c r="L33" s="4">
        <f t="shared" ca="1" si="18"/>
        <v>2608.2200000000003</v>
      </c>
      <c r="M33" s="4">
        <f t="shared" ca="1" si="18"/>
        <v>2608.2200000000003</v>
      </c>
      <c r="N33" s="4">
        <f t="shared" ca="1" si="18"/>
        <v>2608.2200000000003</v>
      </c>
      <c r="O33" s="4">
        <f t="shared" ca="1" si="18"/>
        <v>5147.8200000000006</v>
      </c>
      <c r="Q33" s="11" t="str">
        <f t="shared" si="20"/>
        <v>Morro Bay</v>
      </c>
      <c r="R33" s="11" t="str" cm="1">
        <f t="array" aca="1" ref="R33" ca="1">INDEX('Cost Scenario Settings'!$O$32:$W$101, MATCH(1, ('Cost Scenario Settings'!$N$32:$N$101 = $B33) * ('Cost Scenario Settings'!$B$32:$B$101 = Q33), 0), MATCH($C33, 'Cost Scenario Settings'!$O$31:$W$31, 0))</f>
        <v>PSP - High</v>
      </c>
      <c r="S33" s="4" cm="1">
        <f t="array" aca="1" ref="S33" ca="1">IFERROR(
INDEX('Cost Data'!$Y$1:$AJ$500, MATCH(1, ('Cost Data'!$W$1:$W$500 = $Q33) * ('Cost Data'!$X$1:$X$500 = $R33), 0), MATCH(S$12, 'Cost Data'!$Y$12:$AJ$12, 0))
* (INDEX('Build Scenarios'!$D$1:$O$510, MATCH(1, ('Build Scenarios'!$B$1:$B$510 = $Q33) * ('Build Scenarios'!$C$1:$C$510 = $C33), 0), MATCH(S$12, 'Build Scenarios'!$D$5:$O$5, 0))
- INDEX('Build Scenarios'!$D$1:$O$510, MATCH(1, ('Build Scenarios'!$B$1:$B$510 = $Q33) * ('Build Scenarios'!$C$1:$C$510 = $C33), 0), MATCH(R$12, 'Build Scenarios'!$D$5:$O$5, 0)))
+R33,
0)</f>
        <v>0</v>
      </c>
      <c r="T33" s="4" cm="1">
        <f t="array" aca="1" ref="T33" ca="1">IFERROR(
INDEX('Cost Data'!$Y$1:$AJ$500, MATCH(1, ('Cost Data'!$W$1:$W$500 = $Q33) * ('Cost Data'!$X$1:$X$500 = $R33), 0), MATCH(T$12, 'Cost Data'!$Y$12:$AJ$12, 0))
* (INDEX('Build Scenarios'!$D$1:$O$510, MATCH(1, ('Build Scenarios'!$B$1:$B$510 = $Q33) * ('Build Scenarios'!$C$1:$C$510 = $C33), 0), MATCH(T$12, 'Build Scenarios'!$D$5:$O$5, 0))
- INDEX('Build Scenarios'!$D$1:$O$510, MATCH(1, ('Build Scenarios'!$B$1:$B$510 = $Q33) * ('Build Scenarios'!$C$1:$C$510 = $C33), 0), MATCH(S$12, 'Build Scenarios'!$D$5:$O$5, 0)))
+S33,
0)</f>
        <v>0</v>
      </c>
      <c r="U33" s="4" cm="1">
        <f t="array" aca="1" ref="U33" ca="1">IFERROR(
INDEX('Cost Data'!$Y$1:$AJ$500, MATCH(1, ('Cost Data'!$W$1:$W$500 = $Q33) * ('Cost Data'!$X$1:$X$500 = $R33), 0), MATCH(U$12, 'Cost Data'!$Y$12:$AJ$12, 0))
* (INDEX('Build Scenarios'!$D$1:$O$510, MATCH(1, ('Build Scenarios'!$B$1:$B$510 = $Q33) * ('Build Scenarios'!$C$1:$C$510 = $C33), 0), MATCH(U$12, 'Build Scenarios'!$D$5:$O$5, 0))
- INDEX('Build Scenarios'!$D$1:$O$510, MATCH(1, ('Build Scenarios'!$B$1:$B$510 = $Q33) * ('Build Scenarios'!$C$1:$C$510 = $C33), 0), MATCH(T$12, 'Build Scenarios'!$D$5:$O$5, 0)))
+T33,
0)</f>
        <v>0</v>
      </c>
      <c r="V33" s="4" cm="1">
        <f t="array" aca="1" ref="V33" ca="1">IFERROR(
INDEX('Cost Data'!$Y$1:$AJ$500, MATCH(1, ('Cost Data'!$W$1:$W$500 = $Q33) * ('Cost Data'!$X$1:$X$500 = $R33), 0), MATCH(V$12, 'Cost Data'!$Y$12:$AJ$12, 0))
* (INDEX('Build Scenarios'!$D$1:$O$510, MATCH(1, ('Build Scenarios'!$B$1:$B$510 = $Q33) * ('Build Scenarios'!$C$1:$C$510 = $C33), 0), MATCH(V$12, 'Build Scenarios'!$D$5:$O$5, 0))
- INDEX('Build Scenarios'!$D$1:$O$510, MATCH(1, ('Build Scenarios'!$B$1:$B$510 = $Q33) * ('Build Scenarios'!$C$1:$C$510 = $C33), 0), MATCH(U$12, 'Build Scenarios'!$D$5:$O$5, 0)))
+U33,
0)</f>
        <v>0</v>
      </c>
      <c r="W33" s="4" cm="1">
        <f t="array" aca="1" ref="W33" ca="1">IFERROR(
INDEX('Cost Data'!$Y$1:$AJ$500, MATCH(1, ('Cost Data'!$W$1:$W$500 = $Q33) * ('Cost Data'!$X$1:$X$500 = $R33), 0), MATCH(W$12, 'Cost Data'!$Y$12:$AJ$12, 0))
* (INDEX('Build Scenarios'!$D$1:$O$510, MATCH(1, ('Build Scenarios'!$B$1:$B$510 = $Q33) * ('Build Scenarios'!$C$1:$C$510 = $C33), 0), MATCH(W$12, 'Build Scenarios'!$D$5:$O$5, 0))
- INDEX('Build Scenarios'!$D$1:$O$510, MATCH(1, ('Build Scenarios'!$B$1:$B$510 = $Q33) * ('Build Scenarios'!$C$1:$C$510 = $C33), 0), MATCH(V$12, 'Build Scenarios'!$D$5:$O$5, 0)))
+V33,
0)</f>
        <v>0</v>
      </c>
      <c r="X33" s="4" cm="1">
        <f t="array" aca="1" ref="X33" ca="1">IFERROR(
INDEX('Cost Data'!$Y$1:$AJ$500, MATCH(1, ('Cost Data'!$W$1:$W$500 = $Q33) * ('Cost Data'!$X$1:$X$500 = $R33), 0), MATCH(X$12, 'Cost Data'!$Y$12:$AJ$12, 0))
* (INDEX('Build Scenarios'!$D$1:$O$510, MATCH(1, ('Build Scenarios'!$B$1:$B$510 = $Q33) * ('Build Scenarios'!$C$1:$C$510 = $C33), 0), MATCH(X$12, 'Build Scenarios'!$D$5:$O$5, 0))
- INDEX('Build Scenarios'!$D$1:$O$510, MATCH(1, ('Build Scenarios'!$B$1:$B$510 = $Q33) * ('Build Scenarios'!$C$1:$C$510 = $C33), 0), MATCH(W$12, 'Build Scenarios'!$D$5:$O$5, 0)))
+W33,
0)</f>
        <v>0</v>
      </c>
      <c r="Y33" s="4" cm="1">
        <f t="array" aca="1" ref="Y33" ca="1">IFERROR(
INDEX('Cost Data'!$Y$1:$AJ$500, MATCH(1, ('Cost Data'!$W$1:$W$500 = $Q33) * ('Cost Data'!$X$1:$X$500 = $R33), 0), MATCH(Y$12, 'Cost Data'!$Y$12:$AJ$12, 0))
* (INDEX('Build Scenarios'!$D$1:$O$510, MATCH(1, ('Build Scenarios'!$B$1:$B$510 = $Q33) * ('Build Scenarios'!$C$1:$C$510 = $C33), 0), MATCH(Y$12, 'Build Scenarios'!$D$5:$O$5, 0))
- INDEX('Build Scenarios'!$D$1:$O$510, MATCH(1, ('Build Scenarios'!$B$1:$B$510 = $Q33) * ('Build Scenarios'!$C$1:$C$510 = $C33), 0), MATCH(X$12, 'Build Scenarios'!$D$5:$O$5, 0)))
+X33,
0)</f>
        <v>0</v>
      </c>
      <c r="Z33" s="4" cm="1">
        <f t="array" aca="1" ref="Z33" ca="1">IFERROR(
INDEX('Cost Data'!$Y$1:$AJ$500, MATCH(1, ('Cost Data'!$W$1:$W$500 = $Q33) * ('Cost Data'!$X$1:$X$500 = $R33), 0), MATCH(Z$12, 'Cost Data'!$Y$12:$AJ$12, 0))
* (INDEX('Build Scenarios'!$D$1:$O$510, MATCH(1, ('Build Scenarios'!$B$1:$B$510 = $Q33) * ('Build Scenarios'!$C$1:$C$510 = $C33), 0), MATCH(Z$12, 'Build Scenarios'!$D$5:$O$5, 0))
- INDEX('Build Scenarios'!$D$1:$O$510, MATCH(1, ('Build Scenarios'!$B$1:$B$510 = $Q33) * ('Build Scenarios'!$C$1:$C$510 = $C33), 0), MATCH(Y$12, 'Build Scenarios'!$D$5:$O$5, 0)))
+Y33,
0)</f>
        <v>0</v>
      </c>
      <c r="AA33" s="4" cm="1">
        <f t="array" aca="1" ref="AA33" ca="1">IFERROR(
INDEX('Cost Data'!$Y$1:$AJ$500, MATCH(1, ('Cost Data'!$W$1:$W$500 = $Q33) * ('Cost Data'!$X$1:$X$500 = $R33), 0), MATCH(AA$12, 'Cost Data'!$Y$12:$AJ$12, 0))
* (INDEX('Build Scenarios'!$D$1:$O$510, MATCH(1, ('Build Scenarios'!$B$1:$B$510 = $Q33) * ('Build Scenarios'!$C$1:$C$510 = $C33), 0), MATCH(AA$12, 'Build Scenarios'!$D$5:$O$5, 0))
- INDEX('Build Scenarios'!$D$1:$O$510, MATCH(1, ('Build Scenarios'!$B$1:$B$510 = $Q33) * ('Build Scenarios'!$C$1:$C$510 = $C33), 0), MATCH(Z$12, 'Build Scenarios'!$D$5:$O$5, 0)))
+Z33,
0)</f>
        <v>1688.3100000000002</v>
      </c>
      <c r="AB33" s="4" cm="1">
        <f t="array" aca="1" ref="AB33" ca="1">IFERROR(
INDEX('Cost Data'!$Y$1:$AJ$500, MATCH(1, ('Cost Data'!$W$1:$W$500 = $Q33) * ('Cost Data'!$X$1:$X$500 = $R33), 0), MATCH(AB$12, 'Cost Data'!$Y$12:$AJ$12, 0))
* (INDEX('Build Scenarios'!$D$1:$O$510, MATCH(1, ('Build Scenarios'!$B$1:$B$510 = $Q33) * ('Build Scenarios'!$C$1:$C$510 = $C33), 0), MATCH(AB$12, 'Build Scenarios'!$D$5:$O$5, 0))
- INDEX('Build Scenarios'!$D$1:$O$510, MATCH(1, ('Build Scenarios'!$B$1:$B$510 = $Q33) * ('Build Scenarios'!$C$1:$C$510 = $C33), 0), MATCH(AA$12, 'Build Scenarios'!$D$5:$O$5, 0)))
+AA33,
0)</f>
        <v>1688.3100000000002</v>
      </c>
      <c r="AC33" s="4" cm="1">
        <f t="array" aca="1" ref="AC33" ca="1">IFERROR(
INDEX('Cost Data'!$Y$1:$AJ$500, MATCH(1, ('Cost Data'!$W$1:$W$500 = $Q33) * ('Cost Data'!$X$1:$X$500 = $R33), 0), MATCH(AC$12, 'Cost Data'!$Y$12:$AJ$12, 0))
* (INDEX('Build Scenarios'!$D$1:$O$510, MATCH(1, ('Build Scenarios'!$B$1:$B$510 = $Q33) * ('Build Scenarios'!$C$1:$C$510 = $C33), 0), MATCH(AC$12, 'Build Scenarios'!$D$5:$O$5, 0))
- INDEX('Build Scenarios'!$D$1:$O$510, MATCH(1, ('Build Scenarios'!$B$1:$B$510 = $Q33) * ('Build Scenarios'!$C$1:$C$510 = $C33), 0), MATCH(AB$12, 'Build Scenarios'!$D$5:$O$5, 0)))
+AB33,
0)</f>
        <v>1688.3100000000002</v>
      </c>
      <c r="AD33" s="4" cm="1">
        <f t="array" aca="1" ref="AD33" ca="1">IFERROR(
INDEX('Cost Data'!$Y$1:$AJ$500, MATCH(1, ('Cost Data'!$W$1:$W$500 = $Q33) * ('Cost Data'!$X$1:$X$500 = $R33), 0), MATCH(AD$12, 'Cost Data'!$Y$12:$AJ$12, 0))
* (INDEX('Build Scenarios'!$D$1:$O$510, MATCH(1, ('Build Scenarios'!$B$1:$B$510 = $Q33) * ('Build Scenarios'!$C$1:$C$510 = $C33), 0), MATCH(AD$12, 'Build Scenarios'!$D$5:$O$5, 0))
- INDEX('Build Scenarios'!$D$1:$O$510, MATCH(1, ('Build Scenarios'!$B$1:$B$510 = $Q33) * ('Build Scenarios'!$C$1:$C$510 = $C33), 0), MATCH(AC$12, 'Build Scenarios'!$D$5:$O$5, 0)))
+AC33,
0)</f>
        <v>1688.3100000000002</v>
      </c>
      <c r="AF33" s="11" t="str">
        <f t="shared" si="21"/>
        <v>Humboldt Bay</v>
      </c>
      <c r="AG33" s="11" t="str" cm="1">
        <f t="array" aca="1" ref="AG33" ca="1">INDEX('Cost Scenario Settings'!$O$32:$W$101, MATCH(1, ('Cost Scenario Settings'!$N$32:$N$101 = $B33) * ('Cost Scenario Settings'!$B$32:$B$101 = AF33), 0), MATCH($C33, 'Cost Scenario Settings'!$O$31:$W$31, 0))</f>
        <v>PSP - High</v>
      </c>
      <c r="AH33" s="4" cm="1">
        <f t="array" aca="1" ref="AH33" ca="1">IFERROR(
INDEX('Cost Data'!$Y$1:$AJ$500, MATCH(1, ('Cost Data'!$W$1:$W$500 = $AF33) * ('Cost Data'!$X$1:$X$500 = $AG33), 0), MATCH(AH$12, 'Cost Data'!$Y$12:$AJ$12, 0))
* (INDEX('Build Scenarios'!$D$1:$O$510, MATCH(1, ('Build Scenarios'!$B$1:$B$510 = $AF33) * ('Build Scenarios'!$C$1:$C$510 = $C33), 0), MATCH(AH$12, 'Build Scenarios'!$D$5:$O$5, 0))
- INDEX('Build Scenarios'!$D$1:$O$510, MATCH(1, ('Build Scenarios'!$B$1:$B$510 = $AF33) * ('Build Scenarios'!$C$1:$C$510 = $C33), 0), MATCH(AG$12, 'Build Scenarios'!$D$5:$O$5, 0)))
+AG33,
0)</f>
        <v>0</v>
      </c>
      <c r="AI33" s="4" cm="1">
        <f t="array" aca="1" ref="AI33" ca="1">IFERROR(
INDEX('Cost Data'!$Y$1:$AJ$500, MATCH(1, ('Cost Data'!$W$1:$W$500 = $AF33) * ('Cost Data'!$X$1:$X$500 = $AG33), 0), MATCH(AI$12, 'Cost Data'!$Y$12:$AJ$12, 0))
* (INDEX('Build Scenarios'!$D$1:$O$510, MATCH(1, ('Build Scenarios'!$B$1:$B$510 = $AF33) * ('Build Scenarios'!$C$1:$C$510 = $C33), 0), MATCH(AI$12, 'Build Scenarios'!$D$5:$O$5, 0))
- INDEX('Build Scenarios'!$D$1:$O$510, MATCH(1, ('Build Scenarios'!$B$1:$B$510 = $AF33) * ('Build Scenarios'!$C$1:$C$510 = $C33), 0), MATCH(AH$12, 'Build Scenarios'!$D$5:$O$5, 0)))
+AH33,
0)</f>
        <v>0</v>
      </c>
      <c r="AJ33" s="4" cm="1">
        <f t="array" aca="1" ref="AJ33" ca="1">IFERROR(
INDEX('Cost Data'!$Y$1:$AJ$500, MATCH(1, ('Cost Data'!$W$1:$W$500 = $AF33) * ('Cost Data'!$X$1:$X$500 = $AG33), 0), MATCH(AJ$12, 'Cost Data'!$Y$12:$AJ$12, 0))
* (INDEX('Build Scenarios'!$D$1:$O$510, MATCH(1, ('Build Scenarios'!$B$1:$B$510 = $AF33) * ('Build Scenarios'!$C$1:$C$510 = $C33), 0), MATCH(AJ$12, 'Build Scenarios'!$D$5:$O$5, 0))
- INDEX('Build Scenarios'!$D$1:$O$510, MATCH(1, ('Build Scenarios'!$B$1:$B$510 = $AF33) * ('Build Scenarios'!$C$1:$C$510 = $C33), 0), MATCH(AI$12, 'Build Scenarios'!$D$5:$O$5, 0)))
+AI33,
0)</f>
        <v>0</v>
      </c>
      <c r="AK33" s="4" cm="1">
        <f t="array" aca="1" ref="AK33" ca="1">IFERROR(
INDEX('Cost Data'!$Y$1:$AJ$500, MATCH(1, ('Cost Data'!$W$1:$W$500 = $AF33) * ('Cost Data'!$X$1:$X$500 = $AG33), 0), MATCH(AK$12, 'Cost Data'!$Y$12:$AJ$12, 0))
* (INDEX('Build Scenarios'!$D$1:$O$510, MATCH(1, ('Build Scenarios'!$B$1:$B$510 = $AF33) * ('Build Scenarios'!$C$1:$C$510 = $C33), 0), MATCH(AK$12, 'Build Scenarios'!$D$5:$O$5, 0))
- INDEX('Build Scenarios'!$D$1:$O$510, MATCH(1, ('Build Scenarios'!$B$1:$B$510 = $AF33) * ('Build Scenarios'!$C$1:$C$510 = $C33), 0), MATCH(AJ$12, 'Build Scenarios'!$D$5:$O$5, 0)))
+AJ33,
0)</f>
        <v>0</v>
      </c>
      <c r="AL33" s="4" cm="1">
        <f t="array" aca="1" ref="AL33" ca="1">IFERROR(
INDEX('Cost Data'!$Y$1:$AJ$500, MATCH(1, ('Cost Data'!$W$1:$W$500 = $AF33) * ('Cost Data'!$X$1:$X$500 = $AG33), 0), MATCH(AL$12, 'Cost Data'!$Y$12:$AJ$12, 0))
* (INDEX('Build Scenarios'!$D$1:$O$510, MATCH(1, ('Build Scenarios'!$B$1:$B$510 = $AF33) * ('Build Scenarios'!$C$1:$C$510 = $C33), 0), MATCH(AL$12, 'Build Scenarios'!$D$5:$O$5, 0))
- INDEX('Build Scenarios'!$D$1:$O$510, MATCH(1, ('Build Scenarios'!$B$1:$B$510 = $AF33) * ('Build Scenarios'!$C$1:$C$510 = $C33), 0), MATCH(AK$12, 'Build Scenarios'!$D$5:$O$5, 0)))
+AK33,
0)</f>
        <v>0</v>
      </c>
      <c r="AM33" s="4" cm="1">
        <f t="array" aca="1" ref="AM33" ca="1">IFERROR(
INDEX('Cost Data'!$Y$1:$AJ$500, MATCH(1, ('Cost Data'!$W$1:$W$500 = $AF33) * ('Cost Data'!$X$1:$X$500 = $AG33), 0), MATCH(AM$12, 'Cost Data'!$Y$12:$AJ$12, 0))
* (INDEX('Build Scenarios'!$D$1:$O$510, MATCH(1, ('Build Scenarios'!$B$1:$B$510 = $AF33) * ('Build Scenarios'!$C$1:$C$510 = $C33), 0), MATCH(AM$12, 'Build Scenarios'!$D$5:$O$5, 0))
- INDEX('Build Scenarios'!$D$1:$O$510, MATCH(1, ('Build Scenarios'!$B$1:$B$510 = $AF33) * ('Build Scenarios'!$C$1:$C$510 = $C33), 0), MATCH(AL$12, 'Build Scenarios'!$D$5:$O$5, 0)))
+AL33,
0)</f>
        <v>0</v>
      </c>
      <c r="AN33" s="4" cm="1">
        <f t="array" aca="1" ref="AN33" ca="1">IFERROR(
INDEX('Cost Data'!$Y$1:$AJ$500, MATCH(1, ('Cost Data'!$W$1:$W$500 = $AF33) * ('Cost Data'!$X$1:$X$500 = $AG33), 0), MATCH(AN$12, 'Cost Data'!$Y$12:$AJ$12, 0))
* (INDEX('Build Scenarios'!$D$1:$O$510, MATCH(1, ('Build Scenarios'!$B$1:$B$510 = $AF33) * ('Build Scenarios'!$C$1:$C$510 = $C33), 0), MATCH(AN$12, 'Build Scenarios'!$D$5:$O$5, 0))
- INDEX('Build Scenarios'!$D$1:$O$510, MATCH(1, ('Build Scenarios'!$B$1:$B$510 = $AF33) * ('Build Scenarios'!$C$1:$C$510 = $C33), 0), MATCH(AM$12, 'Build Scenarios'!$D$5:$O$5, 0)))
+AM33,
0)</f>
        <v>0</v>
      </c>
      <c r="AO33" s="4" cm="1">
        <f t="array" aca="1" ref="AO33" ca="1">IFERROR(
INDEX('Cost Data'!$Y$1:$AJ$500, MATCH(1, ('Cost Data'!$W$1:$W$500 = $AF33) * ('Cost Data'!$X$1:$X$500 = $AG33), 0), MATCH(AO$12, 'Cost Data'!$Y$12:$AJ$12, 0))
* (INDEX('Build Scenarios'!$D$1:$O$510, MATCH(1, ('Build Scenarios'!$B$1:$B$510 = $AF33) * ('Build Scenarios'!$C$1:$C$510 = $C33), 0), MATCH(AO$12, 'Build Scenarios'!$D$5:$O$5, 0))
- INDEX('Build Scenarios'!$D$1:$O$510, MATCH(1, ('Build Scenarios'!$B$1:$B$510 = $AF33) * ('Build Scenarios'!$C$1:$C$510 = $C33), 0), MATCH(AN$12, 'Build Scenarios'!$D$5:$O$5, 0)))
+AN33,
0)</f>
        <v>0</v>
      </c>
      <c r="AP33" s="4" cm="1">
        <f t="array" aca="1" ref="AP33" ca="1">IFERROR(
INDEX('Cost Data'!$Y$1:$AJ$500, MATCH(1, ('Cost Data'!$W$1:$W$500 = $AF33) * ('Cost Data'!$X$1:$X$500 = $AG33), 0), MATCH(AP$12, 'Cost Data'!$Y$12:$AJ$12, 0))
* (INDEX('Build Scenarios'!$D$1:$O$510, MATCH(1, ('Build Scenarios'!$B$1:$B$510 = $AF33) * ('Build Scenarios'!$C$1:$C$510 = $C33), 0), MATCH(AP$12, 'Build Scenarios'!$D$5:$O$5, 0))
- INDEX('Build Scenarios'!$D$1:$O$510, MATCH(1, ('Build Scenarios'!$B$1:$B$510 = $AF33) * ('Build Scenarios'!$C$1:$C$510 = $C33), 0), MATCH(AO$12, 'Build Scenarios'!$D$5:$O$5, 0)))
+AO33,
0)</f>
        <v>919.91000000000008</v>
      </c>
      <c r="AQ33" s="4" cm="1">
        <f t="array" aca="1" ref="AQ33" ca="1">IFERROR(
INDEX('Cost Data'!$Y$1:$AJ$500, MATCH(1, ('Cost Data'!$W$1:$W$500 = $AF33) * ('Cost Data'!$X$1:$X$500 = $AG33), 0), MATCH(AQ$12, 'Cost Data'!$Y$12:$AJ$12, 0))
* (INDEX('Build Scenarios'!$D$1:$O$510, MATCH(1, ('Build Scenarios'!$B$1:$B$510 = $AF33) * ('Build Scenarios'!$C$1:$C$510 = $C33), 0), MATCH(AQ$12, 'Build Scenarios'!$D$5:$O$5, 0))
- INDEX('Build Scenarios'!$D$1:$O$510, MATCH(1, ('Build Scenarios'!$B$1:$B$510 = $AF33) * ('Build Scenarios'!$C$1:$C$510 = $C33), 0), MATCH(AP$12, 'Build Scenarios'!$D$5:$O$5, 0)))
+AP33,
0)</f>
        <v>919.91000000000008</v>
      </c>
      <c r="AR33" s="4" cm="1">
        <f t="array" aca="1" ref="AR33" ca="1">IFERROR(
INDEX('Cost Data'!$Y$1:$AJ$500, MATCH(1, ('Cost Data'!$W$1:$W$500 = $AF33) * ('Cost Data'!$X$1:$X$500 = $AG33), 0), MATCH(AR$12, 'Cost Data'!$Y$12:$AJ$12, 0))
* (INDEX('Build Scenarios'!$D$1:$O$510, MATCH(1, ('Build Scenarios'!$B$1:$B$510 = $AF33) * ('Build Scenarios'!$C$1:$C$510 = $C33), 0), MATCH(AR$12, 'Build Scenarios'!$D$5:$O$5, 0))
- INDEX('Build Scenarios'!$D$1:$O$510, MATCH(1, ('Build Scenarios'!$B$1:$B$510 = $AF33) * ('Build Scenarios'!$C$1:$C$510 = $C33), 0), MATCH(AQ$12, 'Build Scenarios'!$D$5:$O$5, 0)))
+AQ33,
0)</f>
        <v>919.91000000000008</v>
      </c>
      <c r="AS33" s="4" cm="1">
        <f t="array" aca="1" ref="AS33" ca="1">IFERROR(
INDEX('Cost Data'!$Y$1:$AJ$500, MATCH(1, ('Cost Data'!$W$1:$W$500 = $AF33) * ('Cost Data'!$X$1:$X$500 = $AG33), 0), MATCH(AS$12, 'Cost Data'!$Y$12:$AJ$12, 0))
* (INDEX('Build Scenarios'!$D$1:$O$510, MATCH(1, ('Build Scenarios'!$B$1:$B$510 = $AF33) * ('Build Scenarios'!$C$1:$C$510 = $C33), 0), MATCH(AS$12, 'Build Scenarios'!$D$5:$O$5, 0))
- INDEX('Build Scenarios'!$D$1:$O$510, MATCH(1, ('Build Scenarios'!$B$1:$B$510 = $AF33) * ('Build Scenarios'!$C$1:$C$510 = $C33), 0), MATCH(AR$12, 'Build Scenarios'!$D$5:$O$5, 0)))
+AR33,
0)</f>
        <v>919.91000000000008</v>
      </c>
      <c r="AU33" s="11" t="str">
        <f t="shared" si="22"/>
        <v>Del Norte</v>
      </c>
      <c r="AV33" s="11" t="str" cm="1">
        <f t="array" aca="1" ref="AV33" ca="1">INDEX('Cost Scenario Settings'!$O$32:$W$101, MATCH(1, ('Cost Scenario Settings'!$N$32:$N$101 = $B33) * ('Cost Scenario Settings'!$B$32:$B$101 = AU33), 0), MATCH($C33, 'Cost Scenario Settings'!$O$31:$W$31, 0))</f>
        <v>PSP - High</v>
      </c>
      <c r="AW33" s="4" cm="1">
        <f t="array" aca="1" ref="AW33" ca="1">IFERROR(
INDEX('Cost Data'!$Y$1:$AJ$500, MATCH(1, ('Cost Data'!$W$1:$W$500 = $AU33) * ('Cost Data'!$X$1:$X$500 = $AV33), 0), MATCH(AW$12, 'Cost Data'!$Y$12:$AJ$12, 0))
* (INDEX('Build Scenarios'!$D$1:$O$510, MATCH(1, ('Build Scenarios'!$B$1:$B$510 = $AU33) * ('Build Scenarios'!$C$1:$C$510 = $C33), 0), MATCH(AW$12, 'Build Scenarios'!$D$5:$O$5, 0))
- INDEX('Build Scenarios'!$D$1:$O$510, MATCH(1, ('Build Scenarios'!$B$1:$B$510 = $AU33) * ('Build Scenarios'!$C$1:$C$510 = $C33), 0), MATCH(AV$12, 'Build Scenarios'!$D$5:$O$5, 0)))
+AV33,
0)</f>
        <v>0</v>
      </c>
      <c r="AX33" s="4" cm="1">
        <f t="array" aca="1" ref="AX33" ca="1">IFERROR(
INDEX('Cost Data'!$Y$1:$AJ$500, MATCH(1, ('Cost Data'!$W$1:$W$500 = $AU33) * ('Cost Data'!$X$1:$X$500 = $AV33), 0), MATCH(AX$12, 'Cost Data'!$Y$12:$AJ$12, 0))
* (INDEX('Build Scenarios'!$D$1:$O$510, MATCH(1, ('Build Scenarios'!$B$1:$B$510 = $AU33) * ('Build Scenarios'!$C$1:$C$510 = $C33), 0), MATCH(AX$12, 'Build Scenarios'!$D$5:$O$5, 0))
- INDEX('Build Scenarios'!$D$1:$O$510, MATCH(1, ('Build Scenarios'!$B$1:$B$510 = $AU33) * ('Build Scenarios'!$C$1:$C$510 = $C33), 0), MATCH(AW$12, 'Build Scenarios'!$D$5:$O$5, 0)))
+AW33,
0)</f>
        <v>0</v>
      </c>
      <c r="AY33" s="4" cm="1">
        <f t="array" aca="1" ref="AY33" ca="1">IFERROR(
INDEX('Cost Data'!$Y$1:$AJ$500, MATCH(1, ('Cost Data'!$W$1:$W$500 = $AU33) * ('Cost Data'!$X$1:$X$500 = $AV33), 0), MATCH(AY$12, 'Cost Data'!$Y$12:$AJ$12, 0))
* (INDEX('Build Scenarios'!$D$1:$O$510, MATCH(1, ('Build Scenarios'!$B$1:$B$510 = $AU33) * ('Build Scenarios'!$C$1:$C$510 = $C33), 0), MATCH(AY$12, 'Build Scenarios'!$D$5:$O$5, 0))
- INDEX('Build Scenarios'!$D$1:$O$510, MATCH(1, ('Build Scenarios'!$B$1:$B$510 = $AU33) * ('Build Scenarios'!$C$1:$C$510 = $C33), 0), MATCH(AX$12, 'Build Scenarios'!$D$5:$O$5, 0)))
+AX33,
0)</f>
        <v>0</v>
      </c>
      <c r="AZ33" s="4" cm="1">
        <f t="array" aca="1" ref="AZ33" ca="1">IFERROR(
INDEX('Cost Data'!$Y$1:$AJ$500, MATCH(1, ('Cost Data'!$W$1:$W$500 = $AU33) * ('Cost Data'!$X$1:$X$500 = $AV33), 0), MATCH(AZ$12, 'Cost Data'!$Y$12:$AJ$12, 0))
* (INDEX('Build Scenarios'!$D$1:$O$510, MATCH(1, ('Build Scenarios'!$B$1:$B$510 = $AU33) * ('Build Scenarios'!$C$1:$C$510 = $C33), 0), MATCH(AZ$12, 'Build Scenarios'!$D$5:$O$5, 0))
- INDEX('Build Scenarios'!$D$1:$O$510, MATCH(1, ('Build Scenarios'!$B$1:$B$510 = $AU33) * ('Build Scenarios'!$C$1:$C$510 = $C33), 0), MATCH(AY$12, 'Build Scenarios'!$D$5:$O$5, 0)))
+AY33,
0)</f>
        <v>0</v>
      </c>
      <c r="BA33" s="4" cm="1">
        <f t="array" aca="1" ref="BA33" ca="1">IFERROR(
INDEX('Cost Data'!$Y$1:$AJ$500, MATCH(1, ('Cost Data'!$W$1:$W$500 = $AU33) * ('Cost Data'!$X$1:$X$500 = $AV33), 0), MATCH(BA$12, 'Cost Data'!$Y$12:$AJ$12, 0))
* (INDEX('Build Scenarios'!$D$1:$O$510, MATCH(1, ('Build Scenarios'!$B$1:$B$510 = $AU33) * ('Build Scenarios'!$C$1:$C$510 = $C33), 0), MATCH(BA$12, 'Build Scenarios'!$D$5:$O$5, 0))
- INDEX('Build Scenarios'!$D$1:$O$510, MATCH(1, ('Build Scenarios'!$B$1:$B$510 = $AU33) * ('Build Scenarios'!$C$1:$C$510 = $C33), 0), MATCH(AZ$12, 'Build Scenarios'!$D$5:$O$5, 0)))
+AZ33,
0)</f>
        <v>0</v>
      </c>
      <c r="BB33" s="4" cm="1">
        <f t="array" aca="1" ref="BB33" ca="1">IFERROR(
INDEX('Cost Data'!$Y$1:$AJ$500, MATCH(1, ('Cost Data'!$W$1:$W$500 = $AU33) * ('Cost Data'!$X$1:$X$500 = $AV33), 0), MATCH(BB$12, 'Cost Data'!$Y$12:$AJ$12, 0))
* (INDEX('Build Scenarios'!$D$1:$O$510, MATCH(1, ('Build Scenarios'!$B$1:$B$510 = $AU33) * ('Build Scenarios'!$C$1:$C$510 = $C33), 0), MATCH(BB$12, 'Build Scenarios'!$D$5:$O$5, 0))
- INDEX('Build Scenarios'!$D$1:$O$510, MATCH(1, ('Build Scenarios'!$B$1:$B$510 = $AU33) * ('Build Scenarios'!$C$1:$C$510 = $C33), 0), MATCH(BA$12, 'Build Scenarios'!$D$5:$O$5, 0)))
+BA33,
0)</f>
        <v>0</v>
      </c>
      <c r="BC33" s="4" cm="1">
        <f t="array" aca="1" ref="BC33" ca="1">IFERROR(
INDEX('Cost Data'!$Y$1:$AJ$500, MATCH(1, ('Cost Data'!$W$1:$W$500 = $AU33) * ('Cost Data'!$X$1:$X$500 = $AV33), 0), MATCH(BC$12, 'Cost Data'!$Y$12:$AJ$12, 0))
* (INDEX('Build Scenarios'!$D$1:$O$510, MATCH(1, ('Build Scenarios'!$B$1:$B$510 = $AU33) * ('Build Scenarios'!$C$1:$C$510 = $C33), 0), MATCH(BC$12, 'Build Scenarios'!$D$5:$O$5, 0))
- INDEX('Build Scenarios'!$D$1:$O$510, MATCH(1, ('Build Scenarios'!$B$1:$B$510 = $AU33) * ('Build Scenarios'!$C$1:$C$510 = $C33), 0), MATCH(BB$12, 'Build Scenarios'!$D$5:$O$5, 0)))
+BB33,
0)</f>
        <v>0</v>
      </c>
      <c r="BD33" s="4" cm="1">
        <f t="array" aca="1" ref="BD33" ca="1">IFERROR(
INDEX('Cost Data'!$Y$1:$AJ$500, MATCH(1, ('Cost Data'!$W$1:$W$500 = $AU33) * ('Cost Data'!$X$1:$X$500 = $AV33), 0), MATCH(BD$12, 'Cost Data'!$Y$12:$AJ$12, 0))
* (INDEX('Build Scenarios'!$D$1:$O$510, MATCH(1, ('Build Scenarios'!$B$1:$B$510 = $AU33) * ('Build Scenarios'!$C$1:$C$510 = $C33), 0), MATCH(BD$12, 'Build Scenarios'!$D$5:$O$5, 0))
- INDEX('Build Scenarios'!$D$1:$O$510, MATCH(1, ('Build Scenarios'!$B$1:$B$510 = $AU33) * ('Build Scenarios'!$C$1:$C$510 = $C33), 0), MATCH(BC$12, 'Build Scenarios'!$D$5:$O$5, 0)))
+BC33,
0)</f>
        <v>0</v>
      </c>
      <c r="BE33" s="4" cm="1">
        <f t="array" aca="1" ref="BE33" ca="1">IFERROR(
INDEX('Cost Data'!$Y$1:$AJ$500, MATCH(1, ('Cost Data'!$W$1:$W$500 = $AU33) * ('Cost Data'!$X$1:$X$500 = $AV33), 0), MATCH(BE$12, 'Cost Data'!$Y$12:$AJ$12, 0))
* (INDEX('Build Scenarios'!$D$1:$O$510, MATCH(1, ('Build Scenarios'!$B$1:$B$510 = $AU33) * ('Build Scenarios'!$C$1:$C$510 = $C33), 0), MATCH(BE$12, 'Build Scenarios'!$D$5:$O$5, 0))
- INDEX('Build Scenarios'!$D$1:$O$510, MATCH(1, ('Build Scenarios'!$B$1:$B$510 = $AU33) * ('Build Scenarios'!$C$1:$C$510 = $C33), 0), MATCH(BD$12, 'Build Scenarios'!$D$5:$O$5, 0)))
+BD33,
0)</f>
        <v>0</v>
      </c>
      <c r="BF33" s="4" cm="1">
        <f t="array" aca="1" ref="BF33" ca="1">IFERROR(
INDEX('Cost Data'!$Y$1:$AJ$500, MATCH(1, ('Cost Data'!$W$1:$W$500 = $AU33) * ('Cost Data'!$X$1:$X$500 = $AV33), 0), MATCH(BF$12, 'Cost Data'!$Y$12:$AJ$12, 0))
* (INDEX('Build Scenarios'!$D$1:$O$510, MATCH(1, ('Build Scenarios'!$B$1:$B$510 = $AU33) * ('Build Scenarios'!$C$1:$C$510 = $C33), 0), MATCH(BF$12, 'Build Scenarios'!$D$5:$O$5, 0))
- INDEX('Build Scenarios'!$D$1:$O$510, MATCH(1, ('Build Scenarios'!$B$1:$B$510 = $AU33) * ('Build Scenarios'!$C$1:$C$510 = $C33), 0), MATCH(BE$12, 'Build Scenarios'!$D$5:$O$5, 0)))
+BE33,
0)</f>
        <v>0</v>
      </c>
      <c r="BG33" s="4" cm="1">
        <f t="array" aca="1" ref="BG33" ca="1">IFERROR(
INDEX('Cost Data'!$Y$1:$AJ$500, MATCH(1, ('Cost Data'!$W$1:$W$500 = $AU33) * ('Cost Data'!$X$1:$X$500 = $AV33), 0), MATCH(BG$12, 'Cost Data'!$Y$12:$AJ$12, 0))
* (INDEX('Build Scenarios'!$D$1:$O$510, MATCH(1, ('Build Scenarios'!$B$1:$B$510 = $AU33) * ('Build Scenarios'!$C$1:$C$510 = $C33), 0), MATCH(BG$12, 'Build Scenarios'!$D$5:$O$5, 0))
- INDEX('Build Scenarios'!$D$1:$O$510, MATCH(1, ('Build Scenarios'!$B$1:$B$510 = $AU33) * ('Build Scenarios'!$C$1:$C$510 = $C33), 0), MATCH(BF$12, 'Build Scenarios'!$D$5:$O$5, 0)))
+BF33,
0)</f>
        <v>0</v>
      </c>
      <c r="BH33" s="4" cm="1">
        <f t="array" aca="1" ref="BH33" ca="1">IFERROR(
INDEX('Cost Data'!$Y$1:$AJ$500, MATCH(1, ('Cost Data'!$W$1:$W$500 = $AU33) * ('Cost Data'!$X$1:$X$500 = $AV33), 0), MATCH(BH$12, 'Cost Data'!$Y$12:$AJ$12, 0))
* (INDEX('Build Scenarios'!$D$1:$O$510, MATCH(1, ('Build Scenarios'!$B$1:$B$510 = $AU33) * ('Build Scenarios'!$C$1:$C$510 = $C33), 0), MATCH(BH$12, 'Build Scenarios'!$D$5:$O$5, 0))
- INDEX('Build Scenarios'!$D$1:$O$510, MATCH(1, ('Build Scenarios'!$B$1:$B$510 = $AU33) * ('Build Scenarios'!$C$1:$C$510 = $C33), 0), MATCH(BG$12, 'Build Scenarios'!$D$5:$O$5, 0)))
+BG33,
0)</f>
        <v>2539.6000000000004</v>
      </c>
      <c r="BJ33" s="11" t="str">
        <f t="shared" si="23"/>
        <v>Cape Mendocino</v>
      </c>
      <c r="BK33" s="11" cm="1">
        <f t="array" aca="1" ref="BK33" ca="1">INDEX('Cost Scenario Settings'!$O$32:$W$101, MATCH(1, ('Cost Scenario Settings'!$N$32:$N$101 = $B33) * ('Cost Scenario Settings'!$B$32:$B$101 = BJ33), 0), MATCH($C33, 'Cost Scenario Settings'!$O$31:$W$31, 0))</f>
        <v>0</v>
      </c>
      <c r="BL33" s="4" cm="1">
        <f t="array" aca="1" ref="BL33" ca="1">IFERROR(
INDEX('Cost Data'!$Y$1:$AJ$500, MATCH(1, ('Cost Data'!$W$1:$W$500 = $BJ33) * ('Cost Data'!$X$1:$X$500 = $BK33), 0), MATCH(BL$12, 'Cost Data'!$Y$12:$AJ$12, 0))
* (INDEX('Build Scenarios'!$D$1:$O$510, MATCH(1, ('Build Scenarios'!$B$1:$B$510 = $BJ33) * ('Build Scenarios'!$C$1:$C$510 = $C33), 0), MATCH(BL$12, 'Build Scenarios'!$D$5:$O$5, 0))
- INDEX('Build Scenarios'!$D$1:$O$510, MATCH(1, ('Build Scenarios'!$B$1:$B$510 = $BJ33) * ('Build Scenarios'!$C$1:$C$510 = $C33), 0), MATCH(BK$12, 'Build Scenarios'!$D$5:$O$5, 0)))
+BK33,
0)</f>
        <v>0</v>
      </c>
      <c r="BM33" s="4" cm="1">
        <f t="array" aca="1" ref="BM33" ca="1">IFERROR(
INDEX('Cost Data'!$Y$1:$AJ$500, MATCH(1, ('Cost Data'!$W$1:$W$500 = $BJ33) * ('Cost Data'!$X$1:$X$500 = $BK33), 0), MATCH(BM$12, 'Cost Data'!$Y$12:$AJ$12, 0))
* (INDEX('Build Scenarios'!$D$1:$O$510, MATCH(1, ('Build Scenarios'!$B$1:$B$510 = $BJ33) * ('Build Scenarios'!$C$1:$C$510 = $C33), 0), MATCH(BM$12, 'Build Scenarios'!$D$5:$O$5, 0))
- INDEX('Build Scenarios'!$D$1:$O$510, MATCH(1, ('Build Scenarios'!$B$1:$B$510 = $BJ33) * ('Build Scenarios'!$C$1:$C$510 = $C33), 0), MATCH(BL$12, 'Build Scenarios'!$D$5:$O$5, 0)))
+BL33,
0)</f>
        <v>0</v>
      </c>
      <c r="BN33" s="4" cm="1">
        <f t="array" aca="1" ref="BN33" ca="1">IFERROR(
INDEX('Cost Data'!$Y$1:$AJ$500, MATCH(1, ('Cost Data'!$W$1:$W$500 = $BJ33) * ('Cost Data'!$X$1:$X$500 = $BK33), 0), MATCH(BN$12, 'Cost Data'!$Y$12:$AJ$12, 0))
* (INDEX('Build Scenarios'!$D$1:$O$510, MATCH(1, ('Build Scenarios'!$B$1:$B$510 = $BJ33) * ('Build Scenarios'!$C$1:$C$510 = $C33), 0), MATCH(BN$12, 'Build Scenarios'!$D$5:$O$5, 0))
- INDEX('Build Scenarios'!$D$1:$O$510, MATCH(1, ('Build Scenarios'!$B$1:$B$510 = $BJ33) * ('Build Scenarios'!$C$1:$C$510 = $C33), 0), MATCH(BM$12, 'Build Scenarios'!$D$5:$O$5, 0)))
+BM33,
0)</f>
        <v>0</v>
      </c>
      <c r="BO33" s="4" cm="1">
        <f t="array" aca="1" ref="BO33" ca="1">IFERROR(
INDEX('Cost Data'!$Y$1:$AJ$500, MATCH(1, ('Cost Data'!$W$1:$W$500 = $BJ33) * ('Cost Data'!$X$1:$X$500 = $BK33), 0), MATCH(BO$12, 'Cost Data'!$Y$12:$AJ$12, 0))
* (INDEX('Build Scenarios'!$D$1:$O$510, MATCH(1, ('Build Scenarios'!$B$1:$B$510 = $BJ33) * ('Build Scenarios'!$C$1:$C$510 = $C33), 0), MATCH(BO$12, 'Build Scenarios'!$D$5:$O$5, 0))
- INDEX('Build Scenarios'!$D$1:$O$510, MATCH(1, ('Build Scenarios'!$B$1:$B$510 = $BJ33) * ('Build Scenarios'!$C$1:$C$510 = $C33), 0), MATCH(BN$12, 'Build Scenarios'!$D$5:$O$5, 0)))
+BN33,
0)</f>
        <v>0</v>
      </c>
      <c r="BP33" s="4" cm="1">
        <f t="array" aca="1" ref="BP33" ca="1">IFERROR(
INDEX('Cost Data'!$Y$1:$AJ$500, MATCH(1, ('Cost Data'!$W$1:$W$500 = $BJ33) * ('Cost Data'!$X$1:$X$500 = $BK33), 0), MATCH(BP$12, 'Cost Data'!$Y$12:$AJ$12, 0))
* (INDEX('Build Scenarios'!$D$1:$O$510, MATCH(1, ('Build Scenarios'!$B$1:$B$510 = $BJ33) * ('Build Scenarios'!$C$1:$C$510 = $C33), 0), MATCH(BP$12, 'Build Scenarios'!$D$5:$O$5, 0))
- INDEX('Build Scenarios'!$D$1:$O$510, MATCH(1, ('Build Scenarios'!$B$1:$B$510 = $BJ33) * ('Build Scenarios'!$C$1:$C$510 = $C33), 0), MATCH(BO$12, 'Build Scenarios'!$D$5:$O$5, 0)))
+BO33,
0)</f>
        <v>0</v>
      </c>
      <c r="BQ33" s="4" cm="1">
        <f t="array" aca="1" ref="BQ33" ca="1">IFERROR(
INDEX('Cost Data'!$Y$1:$AJ$500, MATCH(1, ('Cost Data'!$W$1:$W$500 = $BJ33) * ('Cost Data'!$X$1:$X$500 = $BK33), 0), MATCH(BQ$12, 'Cost Data'!$Y$12:$AJ$12, 0))
* (INDEX('Build Scenarios'!$D$1:$O$510, MATCH(1, ('Build Scenarios'!$B$1:$B$510 = $BJ33) * ('Build Scenarios'!$C$1:$C$510 = $C33), 0), MATCH(BQ$12, 'Build Scenarios'!$D$5:$O$5, 0))
- INDEX('Build Scenarios'!$D$1:$O$510, MATCH(1, ('Build Scenarios'!$B$1:$B$510 = $BJ33) * ('Build Scenarios'!$C$1:$C$510 = $C33), 0), MATCH(BP$12, 'Build Scenarios'!$D$5:$O$5, 0)))
+BP33,
0)</f>
        <v>0</v>
      </c>
      <c r="BR33" s="4" cm="1">
        <f t="array" aca="1" ref="BR33" ca="1">IFERROR(
INDEX('Cost Data'!$Y$1:$AJ$500, MATCH(1, ('Cost Data'!$W$1:$W$500 = $BJ33) * ('Cost Data'!$X$1:$X$500 = $BK33), 0), MATCH(BR$12, 'Cost Data'!$Y$12:$AJ$12, 0))
* (INDEX('Build Scenarios'!$D$1:$O$510, MATCH(1, ('Build Scenarios'!$B$1:$B$510 = $BJ33) * ('Build Scenarios'!$C$1:$C$510 = $C33), 0), MATCH(BR$12, 'Build Scenarios'!$D$5:$O$5, 0))
- INDEX('Build Scenarios'!$D$1:$O$510, MATCH(1, ('Build Scenarios'!$B$1:$B$510 = $BJ33) * ('Build Scenarios'!$C$1:$C$510 = $C33), 0), MATCH(BQ$12, 'Build Scenarios'!$D$5:$O$5, 0)))
+BQ33,
0)</f>
        <v>0</v>
      </c>
      <c r="BS33" s="4" cm="1">
        <f t="array" aca="1" ref="BS33" ca="1">IFERROR(
INDEX('Cost Data'!$Y$1:$AJ$500, MATCH(1, ('Cost Data'!$W$1:$W$500 = $BJ33) * ('Cost Data'!$X$1:$X$500 = $BK33), 0), MATCH(BS$12, 'Cost Data'!$Y$12:$AJ$12, 0))
* (INDEX('Build Scenarios'!$D$1:$O$510, MATCH(1, ('Build Scenarios'!$B$1:$B$510 = $BJ33) * ('Build Scenarios'!$C$1:$C$510 = $C33), 0), MATCH(BS$12, 'Build Scenarios'!$D$5:$O$5, 0))
- INDEX('Build Scenarios'!$D$1:$O$510, MATCH(1, ('Build Scenarios'!$B$1:$B$510 = $BJ33) * ('Build Scenarios'!$C$1:$C$510 = $C33), 0), MATCH(BR$12, 'Build Scenarios'!$D$5:$O$5, 0)))
+BR33,
0)</f>
        <v>0</v>
      </c>
      <c r="BT33" s="4" cm="1">
        <f t="array" aca="1" ref="BT33" ca="1">IFERROR(
INDEX('Cost Data'!$Y$1:$AJ$500, MATCH(1, ('Cost Data'!$W$1:$W$500 = $BJ33) * ('Cost Data'!$X$1:$X$500 = $BK33), 0), MATCH(BT$12, 'Cost Data'!$Y$12:$AJ$12, 0))
* (INDEX('Build Scenarios'!$D$1:$O$510, MATCH(1, ('Build Scenarios'!$B$1:$B$510 = $BJ33) * ('Build Scenarios'!$C$1:$C$510 = $C33), 0), MATCH(BT$12, 'Build Scenarios'!$D$5:$O$5, 0))
- INDEX('Build Scenarios'!$D$1:$O$510, MATCH(1, ('Build Scenarios'!$B$1:$B$510 = $BJ33) * ('Build Scenarios'!$C$1:$C$510 = $C33), 0), MATCH(BS$12, 'Build Scenarios'!$D$5:$O$5, 0)))
+BS33,
0)</f>
        <v>0</v>
      </c>
      <c r="BU33" s="4" cm="1">
        <f t="array" aca="1" ref="BU33" ca="1">IFERROR(
INDEX('Cost Data'!$Y$1:$AJ$500, MATCH(1, ('Cost Data'!$W$1:$W$500 = $BJ33) * ('Cost Data'!$X$1:$X$500 = $BK33), 0), MATCH(BU$12, 'Cost Data'!$Y$12:$AJ$12, 0))
* (INDEX('Build Scenarios'!$D$1:$O$510, MATCH(1, ('Build Scenarios'!$B$1:$B$510 = $BJ33) * ('Build Scenarios'!$C$1:$C$510 = $C33), 0), MATCH(BU$12, 'Build Scenarios'!$D$5:$O$5, 0))
- INDEX('Build Scenarios'!$D$1:$O$510, MATCH(1, ('Build Scenarios'!$B$1:$B$510 = $BJ33) * ('Build Scenarios'!$C$1:$C$510 = $C33), 0), MATCH(BT$12, 'Build Scenarios'!$D$5:$O$5, 0)))
+BT33,
0)</f>
        <v>0</v>
      </c>
      <c r="BV33" s="4" cm="1">
        <f t="array" aca="1" ref="BV33" ca="1">IFERROR(
INDEX('Cost Data'!$Y$1:$AJ$500, MATCH(1, ('Cost Data'!$W$1:$W$500 = $BJ33) * ('Cost Data'!$X$1:$X$500 = $BK33), 0), MATCH(BV$12, 'Cost Data'!$Y$12:$AJ$12, 0))
* (INDEX('Build Scenarios'!$D$1:$O$510, MATCH(1, ('Build Scenarios'!$B$1:$B$510 = $BJ33) * ('Build Scenarios'!$C$1:$C$510 = $C33), 0), MATCH(BV$12, 'Build Scenarios'!$D$5:$O$5, 0))
- INDEX('Build Scenarios'!$D$1:$O$510, MATCH(1, ('Build Scenarios'!$B$1:$B$510 = $BJ33) * ('Build Scenarios'!$C$1:$C$510 = $C33), 0), MATCH(BU$12, 'Build Scenarios'!$D$5:$O$5, 0)))
+BU33,
0)</f>
        <v>0</v>
      </c>
      <c r="BW33" s="4" cm="1">
        <f t="array" aca="1" ref="BW33" ca="1">IFERROR(
INDEX('Cost Data'!$Y$1:$AJ$500, MATCH(1, ('Cost Data'!$W$1:$W$500 = $BJ33) * ('Cost Data'!$X$1:$X$500 = $BK33), 0), MATCH(BW$12, 'Cost Data'!$Y$12:$AJ$12, 0))
* (INDEX('Build Scenarios'!$D$1:$O$510, MATCH(1, ('Build Scenarios'!$B$1:$B$510 = $BJ33) * ('Build Scenarios'!$C$1:$C$510 = $C33), 0), MATCH(BW$12, 'Build Scenarios'!$D$5:$O$5, 0))
- INDEX('Build Scenarios'!$D$1:$O$510, MATCH(1, ('Build Scenarios'!$B$1:$B$510 = $BJ33) * ('Build Scenarios'!$C$1:$C$510 = $C33), 0), MATCH(BV$12, 'Build Scenarios'!$D$5:$O$5, 0)))
+BV33,
0)</f>
        <v>0</v>
      </c>
    </row>
    <row r="34" spans="2:75" x14ac:dyDescent="0.2">
      <c r="B34" s="11" t="str">
        <f t="shared" ca="1" si="19"/>
        <v>PSP - High</v>
      </c>
      <c r="C34" s="8" t="s">
        <v>62</v>
      </c>
      <c r="D34" s="4">
        <f t="shared" ca="1" si="18"/>
        <v>0</v>
      </c>
      <c r="E34" s="4">
        <f t="shared" ca="1" si="18"/>
        <v>0</v>
      </c>
      <c r="F34" s="4">
        <f t="shared" ca="1" si="18"/>
        <v>0</v>
      </c>
      <c r="G34" s="4">
        <f t="shared" ca="1" si="18"/>
        <v>0</v>
      </c>
      <c r="H34" s="4">
        <f t="shared" ca="1" si="18"/>
        <v>1804.1399999999999</v>
      </c>
      <c r="I34" s="4">
        <f t="shared" ca="1" si="18"/>
        <v>1804.1399999999999</v>
      </c>
      <c r="J34" s="4">
        <f t="shared" ca="1" si="18"/>
        <v>1804.1399999999999</v>
      </c>
      <c r="K34" s="4">
        <f t="shared" ca="1" si="18"/>
        <v>1804.1399999999999</v>
      </c>
      <c r="L34" s="4">
        <f t="shared" ca="1" si="18"/>
        <v>2724.05</v>
      </c>
      <c r="M34" s="4">
        <f t="shared" ca="1" si="18"/>
        <v>5383.81</v>
      </c>
      <c r="N34" s="4">
        <f t="shared" ca="1" si="18"/>
        <v>5383.81</v>
      </c>
      <c r="O34" s="4">
        <f t="shared" ca="1" si="18"/>
        <v>8326.8089</v>
      </c>
      <c r="Q34" s="11" t="str">
        <f t="shared" si="20"/>
        <v>Morro Bay</v>
      </c>
      <c r="R34" s="11" t="str" cm="1">
        <f t="array" aca="1" ref="R34" ca="1">INDEX('Cost Scenario Settings'!$O$32:$W$101, MATCH(1, ('Cost Scenario Settings'!$N$32:$N$101 = $B34) * ('Cost Scenario Settings'!$B$32:$B$101 = Q34), 0), MATCH($C34, 'Cost Scenario Settings'!$O$31:$W$31, 0))</f>
        <v>PSP - High</v>
      </c>
      <c r="S34" s="4" cm="1">
        <f t="array" aca="1" ref="S34" ca="1">IFERROR(
INDEX('Cost Data'!$Y$1:$AJ$500, MATCH(1, ('Cost Data'!$W$1:$W$500 = $Q34) * ('Cost Data'!$X$1:$X$500 = $R34), 0), MATCH(S$12, 'Cost Data'!$Y$12:$AJ$12, 0))
* (INDEX('Build Scenarios'!$D$1:$O$510, MATCH(1, ('Build Scenarios'!$B$1:$B$510 = $Q34) * ('Build Scenarios'!$C$1:$C$510 = $C34), 0), MATCH(S$12, 'Build Scenarios'!$D$5:$O$5, 0))
- INDEX('Build Scenarios'!$D$1:$O$510, MATCH(1, ('Build Scenarios'!$B$1:$B$510 = $Q34) * ('Build Scenarios'!$C$1:$C$510 = $C34), 0), MATCH(R$12, 'Build Scenarios'!$D$5:$O$5, 0)))
+R34,
0)</f>
        <v>0</v>
      </c>
      <c r="T34" s="4" cm="1">
        <f t="array" aca="1" ref="T34" ca="1">IFERROR(
INDEX('Cost Data'!$Y$1:$AJ$500, MATCH(1, ('Cost Data'!$W$1:$W$500 = $Q34) * ('Cost Data'!$X$1:$X$500 = $R34), 0), MATCH(T$12, 'Cost Data'!$Y$12:$AJ$12, 0))
* (INDEX('Build Scenarios'!$D$1:$O$510, MATCH(1, ('Build Scenarios'!$B$1:$B$510 = $Q34) * ('Build Scenarios'!$C$1:$C$510 = $C34), 0), MATCH(T$12, 'Build Scenarios'!$D$5:$O$5, 0))
- INDEX('Build Scenarios'!$D$1:$O$510, MATCH(1, ('Build Scenarios'!$B$1:$B$510 = $Q34) * ('Build Scenarios'!$C$1:$C$510 = $C34), 0), MATCH(S$12, 'Build Scenarios'!$D$5:$O$5, 0)))
+S34,
0)</f>
        <v>0</v>
      </c>
      <c r="U34" s="4" cm="1">
        <f t="array" aca="1" ref="U34" ca="1">IFERROR(
INDEX('Cost Data'!$Y$1:$AJ$500, MATCH(1, ('Cost Data'!$W$1:$W$500 = $Q34) * ('Cost Data'!$X$1:$X$500 = $R34), 0), MATCH(U$12, 'Cost Data'!$Y$12:$AJ$12, 0))
* (INDEX('Build Scenarios'!$D$1:$O$510, MATCH(1, ('Build Scenarios'!$B$1:$B$510 = $Q34) * ('Build Scenarios'!$C$1:$C$510 = $C34), 0), MATCH(U$12, 'Build Scenarios'!$D$5:$O$5, 0))
- INDEX('Build Scenarios'!$D$1:$O$510, MATCH(1, ('Build Scenarios'!$B$1:$B$510 = $Q34) * ('Build Scenarios'!$C$1:$C$510 = $C34), 0), MATCH(T$12, 'Build Scenarios'!$D$5:$O$5, 0)))
+T34,
0)</f>
        <v>0</v>
      </c>
      <c r="V34" s="4" cm="1">
        <f t="array" aca="1" ref="V34" ca="1">IFERROR(
INDEX('Cost Data'!$Y$1:$AJ$500, MATCH(1, ('Cost Data'!$W$1:$W$500 = $Q34) * ('Cost Data'!$X$1:$X$500 = $R34), 0), MATCH(V$12, 'Cost Data'!$Y$12:$AJ$12, 0))
* (INDEX('Build Scenarios'!$D$1:$O$510, MATCH(1, ('Build Scenarios'!$B$1:$B$510 = $Q34) * ('Build Scenarios'!$C$1:$C$510 = $C34), 0), MATCH(V$12, 'Build Scenarios'!$D$5:$O$5, 0))
- INDEX('Build Scenarios'!$D$1:$O$510, MATCH(1, ('Build Scenarios'!$B$1:$B$510 = $Q34) * ('Build Scenarios'!$C$1:$C$510 = $C34), 0), MATCH(U$12, 'Build Scenarios'!$D$5:$O$5, 0)))
+U34,
0)</f>
        <v>0</v>
      </c>
      <c r="W34" s="4" cm="1">
        <f t="array" aca="1" ref="W34" ca="1">IFERROR(
INDEX('Cost Data'!$Y$1:$AJ$500, MATCH(1, ('Cost Data'!$W$1:$W$500 = $Q34) * ('Cost Data'!$X$1:$X$500 = $R34), 0), MATCH(W$12, 'Cost Data'!$Y$12:$AJ$12, 0))
* (INDEX('Build Scenarios'!$D$1:$O$510, MATCH(1, ('Build Scenarios'!$B$1:$B$510 = $Q34) * ('Build Scenarios'!$C$1:$C$510 = $C34), 0), MATCH(W$12, 'Build Scenarios'!$D$5:$O$5, 0))
- INDEX('Build Scenarios'!$D$1:$O$510, MATCH(1, ('Build Scenarios'!$B$1:$B$510 = $Q34) * ('Build Scenarios'!$C$1:$C$510 = $C34), 0), MATCH(V$12, 'Build Scenarios'!$D$5:$O$5, 0)))
+V34,
0)</f>
        <v>1804.1399999999999</v>
      </c>
      <c r="X34" s="4" cm="1">
        <f t="array" aca="1" ref="X34" ca="1">IFERROR(
INDEX('Cost Data'!$Y$1:$AJ$500, MATCH(1, ('Cost Data'!$W$1:$W$500 = $Q34) * ('Cost Data'!$X$1:$X$500 = $R34), 0), MATCH(X$12, 'Cost Data'!$Y$12:$AJ$12, 0))
* (INDEX('Build Scenarios'!$D$1:$O$510, MATCH(1, ('Build Scenarios'!$B$1:$B$510 = $Q34) * ('Build Scenarios'!$C$1:$C$510 = $C34), 0), MATCH(X$12, 'Build Scenarios'!$D$5:$O$5, 0))
- INDEX('Build Scenarios'!$D$1:$O$510, MATCH(1, ('Build Scenarios'!$B$1:$B$510 = $Q34) * ('Build Scenarios'!$C$1:$C$510 = $C34), 0), MATCH(W$12, 'Build Scenarios'!$D$5:$O$5, 0)))
+W34,
0)</f>
        <v>1804.1399999999999</v>
      </c>
      <c r="Y34" s="4" cm="1">
        <f t="array" aca="1" ref="Y34" ca="1">IFERROR(
INDEX('Cost Data'!$Y$1:$AJ$500, MATCH(1, ('Cost Data'!$W$1:$W$500 = $Q34) * ('Cost Data'!$X$1:$X$500 = $R34), 0), MATCH(Y$12, 'Cost Data'!$Y$12:$AJ$12, 0))
* (INDEX('Build Scenarios'!$D$1:$O$510, MATCH(1, ('Build Scenarios'!$B$1:$B$510 = $Q34) * ('Build Scenarios'!$C$1:$C$510 = $C34), 0), MATCH(Y$12, 'Build Scenarios'!$D$5:$O$5, 0))
- INDEX('Build Scenarios'!$D$1:$O$510, MATCH(1, ('Build Scenarios'!$B$1:$B$510 = $Q34) * ('Build Scenarios'!$C$1:$C$510 = $C34), 0), MATCH(X$12, 'Build Scenarios'!$D$5:$O$5, 0)))
+X34,
0)</f>
        <v>1804.1399999999999</v>
      </c>
      <c r="Z34" s="4" cm="1">
        <f t="array" aca="1" ref="Z34" ca="1">IFERROR(
INDEX('Cost Data'!$Y$1:$AJ$500, MATCH(1, ('Cost Data'!$W$1:$W$500 = $Q34) * ('Cost Data'!$X$1:$X$500 = $R34), 0), MATCH(Z$12, 'Cost Data'!$Y$12:$AJ$12, 0))
* (INDEX('Build Scenarios'!$D$1:$O$510, MATCH(1, ('Build Scenarios'!$B$1:$B$510 = $Q34) * ('Build Scenarios'!$C$1:$C$510 = $C34), 0), MATCH(Z$12, 'Build Scenarios'!$D$5:$O$5, 0))
- INDEX('Build Scenarios'!$D$1:$O$510, MATCH(1, ('Build Scenarios'!$B$1:$B$510 = $Q34) * ('Build Scenarios'!$C$1:$C$510 = $C34), 0), MATCH(Y$12, 'Build Scenarios'!$D$5:$O$5, 0)))
+Y34,
0)</f>
        <v>1804.1399999999999</v>
      </c>
      <c r="AA34" s="4" cm="1">
        <f t="array" aca="1" ref="AA34" ca="1">IFERROR(
INDEX('Cost Data'!$Y$1:$AJ$500, MATCH(1, ('Cost Data'!$W$1:$W$500 = $Q34) * ('Cost Data'!$X$1:$X$500 = $R34), 0), MATCH(AA$12, 'Cost Data'!$Y$12:$AJ$12, 0))
* (INDEX('Build Scenarios'!$D$1:$O$510, MATCH(1, ('Build Scenarios'!$B$1:$B$510 = $Q34) * ('Build Scenarios'!$C$1:$C$510 = $C34), 0), MATCH(AA$12, 'Build Scenarios'!$D$5:$O$5, 0))
- INDEX('Build Scenarios'!$D$1:$O$510, MATCH(1, ('Build Scenarios'!$B$1:$B$510 = $Q34) * ('Build Scenarios'!$C$1:$C$510 = $C34), 0), MATCH(Z$12, 'Build Scenarios'!$D$5:$O$5, 0)))
+Z34,
0)</f>
        <v>1804.1399999999999</v>
      </c>
      <c r="AB34" s="4" cm="1">
        <f t="array" aca="1" ref="AB34" ca="1">IFERROR(
INDEX('Cost Data'!$Y$1:$AJ$500, MATCH(1, ('Cost Data'!$W$1:$W$500 = $Q34) * ('Cost Data'!$X$1:$X$500 = $R34), 0), MATCH(AB$12, 'Cost Data'!$Y$12:$AJ$12, 0))
* (INDEX('Build Scenarios'!$D$1:$O$510, MATCH(1, ('Build Scenarios'!$B$1:$B$510 = $Q34) * ('Build Scenarios'!$C$1:$C$510 = $C34), 0), MATCH(AB$12, 'Build Scenarios'!$D$5:$O$5, 0))
- INDEX('Build Scenarios'!$D$1:$O$510, MATCH(1, ('Build Scenarios'!$B$1:$B$510 = $Q34) * ('Build Scenarios'!$C$1:$C$510 = $C34), 0), MATCH(AA$12, 'Build Scenarios'!$D$5:$O$5, 0)))
+AA34,
0)</f>
        <v>1804.1399999999999</v>
      </c>
      <c r="AC34" s="4" cm="1">
        <f t="array" aca="1" ref="AC34" ca="1">IFERROR(
INDEX('Cost Data'!$Y$1:$AJ$500, MATCH(1, ('Cost Data'!$W$1:$W$500 = $Q34) * ('Cost Data'!$X$1:$X$500 = $R34), 0), MATCH(AC$12, 'Cost Data'!$Y$12:$AJ$12, 0))
* (INDEX('Build Scenarios'!$D$1:$O$510, MATCH(1, ('Build Scenarios'!$B$1:$B$510 = $Q34) * ('Build Scenarios'!$C$1:$C$510 = $C34), 0), MATCH(AC$12, 'Build Scenarios'!$D$5:$O$5, 0))
- INDEX('Build Scenarios'!$D$1:$O$510, MATCH(1, ('Build Scenarios'!$B$1:$B$510 = $Q34) * ('Build Scenarios'!$C$1:$C$510 = $C34), 0), MATCH(AB$12, 'Build Scenarios'!$D$5:$O$5, 0)))
+AB34,
0)</f>
        <v>1804.1399999999999</v>
      </c>
      <c r="AD34" s="4" cm="1">
        <f t="array" aca="1" ref="AD34" ca="1">IFERROR(
INDEX('Cost Data'!$Y$1:$AJ$500, MATCH(1, ('Cost Data'!$W$1:$W$500 = $Q34) * ('Cost Data'!$X$1:$X$500 = $R34), 0), MATCH(AD$12, 'Cost Data'!$Y$12:$AJ$12, 0))
* (INDEX('Build Scenarios'!$D$1:$O$510, MATCH(1, ('Build Scenarios'!$B$1:$B$510 = $Q34) * ('Build Scenarios'!$C$1:$C$510 = $C34), 0), MATCH(AD$12, 'Build Scenarios'!$D$5:$O$5, 0))
- INDEX('Build Scenarios'!$D$1:$O$510, MATCH(1, ('Build Scenarios'!$B$1:$B$510 = $Q34) * ('Build Scenarios'!$C$1:$C$510 = $C34), 0), MATCH(AC$12, 'Build Scenarios'!$D$5:$O$5, 0)))
+AC34,
0)</f>
        <v>1804.1399999999999</v>
      </c>
      <c r="AF34" s="11" t="str">
        <f t="shared" si="21"/>
        <v>Humboldt Bay</v>
      </c>
      <c r="AG34" s="11" t="str" cm="1">
        <f t="array" aca="1" ref="AG34" ca="1">INDEX('Cost Scenario Settings'!$O$32:$W$101, MATCH(1, ('Cost Scenario Settings'!$N$32:$N$101 = $B34) * ('Cost Scenario Settings'!$B$32:$B$101 = AF34), 0), MATCH($C34, 'Cost Scenario Settings'!$O$31:$W$31, 0))</f>
        <v>PSP - High</v>
      </c>
      <c r="AH34" s="4" cm="1">
        <f t="array" aca="1" ref="AH34" ca="1">IFERROR(
INDEX('Cost Data'!$Y$1:$AJ$500, MATCH(1, ('Cost Data'!$W$1:$W$500 = $AF34) * ('Cost Data'!$X$1:$X$500 = $AG34), 0), MATCH(AH$12, 'Cost Data'!$Y$12:$AJ$12, 0))
* (INDEX('Build Scenarios'!$D$1:$O$510, MATCH(1, ('Build Scenarios'!$B$1:$B$510 = $AF34) * ('Build Scenarios'!$C$1:$C$510 = $C34), 0), MATCH(AH$12, 'Build Scenarios'!$D$5:$O$5, 0))
- INDEX('Build Scenarios'!$D$1:$O$510, MATCH(1, ('Build Scenarios'!$B$1:$B$510 = $AF34) * ('Build Scenarios'!$C$1:$C$510 = $C34), 0), MATCH(AG$12, 'Build Scenarios'!$D$5:$O$5, 0)))
+AG34,
0)</f>
        <v>0</v>
      </c>
      <c r="AI34" s="4" cm="1">
        <f t="array" aca="1" ref="AI34" ca="1">IFERROR(
INDEX('Cost Data'!$Y$1:$AJ$500, MATCH(1, ('Cost Data'!$W$1:$W$500 = $AF34) * ('Cost Data'!$X$1:$X$500 = $AG34), 0), MATCH(AI$12, 'Cost Data'!$Y$12:$AJ$12, 0))
* (INDEX('Build Scenarios'!$D$1:$O$510, MATCH(1, ('Build Scenarios'!$B$1:$B$510 = $AF34) * ('Build Scenarios'!$C$1:$C$510 = $C34), 0), MATCH(AI$12, 'Build Scenarios'!$D$5:$O$5, 0))
- INDEX('Build Scenarios'!$D$1:$O$510, MATCH(1, ('Build Scenarios'!$B$1:$B$510 = $AF34) * ('Build Scenarios'!$C$1:$C$510 = $C34), 0), MATCH(AH$12, 'Build Scenarios'!$D$5:$O$5, 0)))
+AH34,
0)</f>
        <v>0</v>
      </c>
      <c r="AJ34" s="4" cm="1">
        <f t="array" aca="1" ref="AJ34" ca="1">IFERROR(
INDEX('Cost Data'!$Y$1:$AJ$500, MATCH(1, ('Cost Data'!$W$1:$W$500 = $AF34) * ('Cost Data'!$X$1:$X$500 = $AG34), 0), MATCH(AJ$12, 'Cost Data'!$Y$12:$AJ$12, 0))
* (INDEX('Build Scenarios'!$D$1:$O$510, MATCH(1, ('Build Scenarios'!$B$1:$B$510 = $AF34) * ('Build Scenarios'!$C$1:$C$510 = $C34), 0), MATCH(AJ$12, 'Build Scenarios'!$D$5:$O$5, 0))
- INDEX('Build Scenarios'!$D$1:$O$510, MATCH(1, ('Build Scenarios'!$B$1:$B$510 = $AF34) * ('Build Scenarios'!$C$1:$C$510 = $C34), 0), MATCH(AI$12, 'Build Scenarios'!$D$5:$O$5, 0)))
+AI34,
0)</f>
        <v>0</v>
      </c>
      <c r="AK34" s="4" cm="1">
        <f t="array" aca="1" ref="AK34" ca="1">IFERROR(
INDEX('Cost Data'!$Y$1:$AJ$500, MATCH(1, ('Cost Data'!$W$1:$W$500 = $AF34) * ('Cost Data'!$X$1:$X$500 = $AG34), 0), MATCH(AK$12, 'Cost Data'!$Y$12:$AJ$12, 0))
* (INDEX('Build Scenarios'!$D$1:$O$510, MATCH(1, ('Build Scenarios'!$B$1:$B$510 = $AF34) * ('Build Scenarios'!$C$1:$C$510 = $C34), 0), MATCH(AK$12, 'Build Scenarios'!$D$5:$O$5, 0))
- INDEX('Build Scenarios'!$D$1:$O$510, MATCH(1, ('Build Scenarios'!$B$1:$B$510 = $AF34) * ('Build Scenarios'!$C$1:$C$510 = $C34), 0), MATCH(AJ$12, 'Build Scenarios'!$D$5:$O$5, 0)))
+AJ34,
0)</f>
        <v>0</v>
      </c>
      <c r="AL34" s="4" cm="1">
        <f t="array" aca="1" ref="AL34" ca="1">IFERROR(
INDEX('Cost Data'!$Y$1:$AJ$500, MATCH(1, ('Cost Data'!$W$1:$W$500 = $AF34) * ('Cost Data'!$X$1:$X$500 = $AG34), 0), MATCH(AL$12, 'Cost Data'!$Y$12:$AJ$12, 0))
* (INDEX('Build Scenarios'!$D$1:$O$510, MATCH(1, ('Build Scenarios'!$B$1:$B$510 = $AF34) * ('Build Scenarios'!$C$1:$C$510 = $C34), 0), MATCH(AL$12, 'Build Scenarios'!$D$5:$O$5, 0))
- INDEX('Build Scenarios'!$D$1:$O$510, MATCH(1, ('Build Scenarios'!$B$1:$B$510 = $AF34) * ('Build Scenarios'!$C$1:$C$510 = $C34), 0), MATCH(AK$12, 'Build Scenarios'!$D$5:$O$5, 0)))
+AK34,
0)</f>
        <v>0</v>
      </c>
      <c r="AM34" s="4" cm="1">
        <f t="array" aca="1" ref="AM34" ca="1">IFERROR(
INDEX('Cost Data'!$Y$1:$AJ$500, MATCH(1, ('Cost Data'!$W$1:$W$500 = $AF34) * ('Cost Data'!$X$1:$X$500 = $AG34), 0), MATCH(AM$12, 'Cost Data'!$Y$12:$AJ$12, 0))
* (INDEX('Build Scenarios'!$D$1:$O$510, MATCH(1, ('Build Scenarios'!$B$1:$B$510 = $AF34) * ('Build Scenarios'!$C$1:$C$510 = $C34), 0), MATCH(AM$12, 'Build Scenarios'!$D$5:$O$5, 0))
- INDEX('Build Scenarios'!$D$1:$O$510, MATCH(1, ('Build Scenarios'!$B$1:$B$510 = $AF34) * ('Build Scenarios'!$C$1:$C$510 = $C34), 0), MATCH(AL$12, 'Build Scenarios'!$D$5:$O$5, 0)))
+AL34,
0)</f>
        <v>0</v>
      </c>
      <c r="AN34" s="4" cm="1">
        <f t="array" aca="1" ref="AN34" ca="1">IFERROR(
INDEX('Cost Data'!$Y$1:$AJ$500, MATCH(1, ('Cost Data'!$W$1:$W$500 = $AF34) * ('Cost Data'!$X$1:$X$500 = $AG34), 0), MATCH(AN$12, 'Cost Data'!$Y$12:$AJ$12, 0))
* (INDEX('Build Scenarios'!$D$1:$O$510, MATCH(1, ('Build Scenarios'!$B$1:$B$510 = $AF34) * ('Build Scenarios'!$C$1:$C$510 = $C34), 0), MATCH(AN$12, 'Build Scenarios'!$D$5:$O$5, 0))
- INDEX('Build Scenarios'!$D$1:$O$510, MATCH(1, ('Build Scenarios'!$B$1:$B$510 = $AF34) * ('Build Scenarios'!$C$1:$C$510 = $C34), 0), MATCH(AM$12, 'Build Scenarios'!$D$5:$O$5, 0)))
+AM34,
0)</f>
        <v>0</v>
      </c>
      <c r="AO34" s="4" cm="1">
        <f t="array" aca="1" ref="AO34" ca="1">IFERROR(
INDEX('Cost Data'!$Y$1:$AJ$500, MATCH(1, ('Cost Data'!$W$1:$W$500 = $AF34) * ('Cost Data'!$X$1:$X$500 = $AG34), 0), MATCH(AO$12, 'Cost Data'!$Y$12:$AJ$12, 0))
* (INDEX('Build Scenarios'!$D$1:$O$510, MATCH(1, ('Build Scenarios'!$B$1:$B$510 = $AF34) * ('Build Scenarios'!$C$1:$C$510 = $C34), 0), MATCH(AO$12, 'Build Scenarios'!$D$5:$O$5, 0))
- INDEX('Build Scenarios'!$D$1:$O$510, MATCH(1, ('Build Scenarios'!$B$1:$B$510 = $AF34) * ('Build Scenarios'!$C$1:$C$510 = $C34), 0), MATCH(AN$12, 'Build Scenarios'!$D$5:$O$5, 0)))
+AN34,
0)</f>
        <v>0</v>
      </c>
      <c r="AP34" s="4" cm="1">
        <f t="array" aca="1" ref="AP34" ca="1">IFERROR(
INDEX('Cost Data'!$Y$1:$AJ$500, MATCH(1, ('Cost Data'!$W$1:$W$500 = $AF34) * ('Cost Data'!$X$1:$X$500 = $AG34), 0), MATCH(AP$12, 'Cost Data'!$Y$12:$AJ$12, 0))
* (INDEX('Build Scenarios'!$D$1:$O$510, MATCH(1, ('Build Scenarios'!$B$1:$B$510 = $AF34) * ('Build Scenarios'!$C$1:$C$510 = $C34), 0), MATCH(AP$12, 'Build Scenarios'!$D$5:$O$5, 0))
- INDEX('Build Scenarios'!$D$1:$O$510, MATCH(1, ('Build Scenarios'!$B$1:$B$510 = $AF34) * ('Build Scenarios'!$C$1:$C$510 = $C34), 0), MATCH(AO$12, 'Build Scenarios'!$D$5:$O$5, 0)))
+AO34,
0)</f>
        <v>919.91000000000008</v>
      </c>
      <c r="AQ34" s="4" cm="1">
        <f t="array" aca="1" ref="AQ34" ca="1">IFERROR(
INDEX('Cost Data'!$Y$1:$AJ$500, MATCH(1, ('Cost Data'!$W$1:$W$500 = $AF34) * ('Cost Data'!$X$1:$X$500 = $AG34), 0), MATCH(AQ$12, 'Cost Data'!$Y$12:$AJ$12, 0))
* (INDEX('Build Scenarios'!$D$1:$O$510, MATCH(1, ('Build Scenarios'!$B$1:$B$510 = $AF34) * ('Build Scenarios'!$C$1:$C$510 = $C34), 0), MATCH(AQ$12, 'Build Scenarios'!$D$5:$O$5, 0))
- INDEX('Build Scenarios'!$D$1:$O$510, MATCH(1, ('Build Scenarios'!$B$1:$B$510 = $AF34) * ('Build Scenarios'!$C$1:$C$510 = $C34), 0), MATCH(AP$12, 'Build Scenarios'!$D$5:$O$5, 0)))
+AP34,
0)</f>
        <v>919.91000000000008</v>
      </c>
      <c r="AR34" s="4" cm="1">
        <f t="array" aca="1" ref="AR34" ca="1">IFERROR(
INDEX('Cost Data'!$Y$1:$AJ$500, MATCH(1, ('Cost Data'!$W$1:$W$500 = $AF34) * ('Cost Data'!$X$1:$X$500 = $AG34), 0), MATCH(AR$12, 'Cost Data'!$Y$12:$AJ$12, 0))
* (INDEX('Build Scenarios'!$D$1:$O$510, MATCH(1, ('Build Scenarios'!$B$1:$B$510 = $AF34) * ('Build Scenarios'!$C$1:$C$510 = $C34), 0), MATCH(AR$12, 'Build Scenarios'!$D$5:$O$5, 0))
- INDEX('Build Scenarios'!$D$1:$O$510, MATCH(1, ('Build Scenarios'!$B$1:$B$510 = $AF34) * ('Build Scenarios'!$C$1:$C$510 = $C34), 0), MATCH(AQ$12, 'Build Scenarios'!$D$5:$O$5, 0)))
+AQ34,
0)</f>
        <v>919.91000000000008</v>
      </c>
      <c r="AS34" s="4" cm="1">
        <f t="array" aca="1" ref="AS34" ca="1">IFERROR(
INDEX('Cost Data'!$Y$1:$AJ$500, MATCH(1, ('Cost Data'!$W$1:$W$500 = $AF34) * ('Cost Data'!$X$1:$X$500 = $AG34), 0), MATCH(AS$12, 'Cost Data'!$Y$12:$AJ$12, 0))
* (INDEX('Build Scenarios'!$D$1:$O$510, MATCH(1, ('Build Scenarios'!$B$1:$B$510 = $AF34) * ('Build Scenarios'!$C$1:$C$510 = $C34), 0), MATCH(AS$12, 'Build Scenarios'!$D$5:$O$5, 0))
- INDEX('Build Scenarios'!$D$1:$O$510, MATCH(1, ('Build Scenarios'!$B$1:$B$510 = $AF34) * ('Build Scenarios'!$C$1:$C$510 = $C34), 0), MATCH(AR$12, 'Build Scenarios'!$D$5:$O$5, 0)))
+AR34,
0)</f>
        <v>919.91000000000008</v>
      </c>
      <c r="AU34" s="11" t="str">
        <f t="shared" si="22"/>
        <v>Del Norte</v>
      </c>
      <c r="AV34" s="11" t="str" cm="1">
        <f t="array" aca="1" ref="AV34" ca="1">INDEX('Cost Scenario Settings'!$O$32:$W$101, MATCH(1, ('Cost Scenario Settings'!$N$32:$N$101 = $B34) * ('Cost Scenario Settings'!$B$32:$B$101 = AU34), 0), MATCH($C34, 'Cost Scenario Settings'!$O$31:$W$31, 0))</f>
        <v>PSP - High</v>
      </c>
      <c r="AW34" s="4" cm="1">
        <f t="array" aca="1" ref="AW34" ca="1">IFERROR(
INDEX('Cost Data'!$Y$1:$AJ$500, MATCH(1, ('Cost Data'!$W$1:$W$500 = $AU34) * ('Cost Data'!$X$1:$X$500 = $AV34), 0), MATCH(AW$12, 'Cost Data'!$Y$12:$AJ$12, 0))
* (INDEX('Build Scenarios'!$D$1:$O$510, MATCH(1, ('Build Scenarios'!$B$1:$B$510 = $AU34) * ('Build Scenarios'!$C$1:$C$510 = $C34), 0), MATCH(AW$12, 'Build Scenarios'!$D$5:$O$5, 0))
- INDEX('Build Scenarios'!$D$1:$O$510, MATCH(1, ('Build Scenarios'!$B$1:$B$510 = $AU34) * ('Build Scenarios'!$C$1:$C$510 = $C34), 0), MATCH(AV$12, 'Build Scenarios'!$D$5:$O$5, 0)))
+AV34,
0)</f>
        <v>0</v>
      </c>
      <c r="AX34" s="4" cm="1">
        <f t="array" aca="1" ref="AX34" ca="1">IFERROR(
INDEX('Cost Data'!$Y$1:$AJ$500, MATCH(1, ('Cost Data'!$W$1:$W$500 = $AU34) * ('Cost Data'!$X$1:$X$500 = $AV34), 0), MATCH(AX$12, 'Cost Data'!$Y$12:$AJ$12, 0))
* (INDEX('Build Scenarios'!$D$1:$O$510, MATCH(1, ('Build Scenarios'!$B$1:$B$510 = $AU34) * ('Build Scenarios'!$C$1:$C$510 = $C34), 0), MATCH(AX$12, 'Build Scenarios'!$D$5:$O$5, 0))
- INDEX('Build Scenarios'!$D$1:$O$510, MATCH(1, ('Build Scenarios'!$B$1:$B$510 = $AU34) * ('Build Scenarios'!$C$1:$C$510 = $C34), 0), MATCH(AW$12, 'Build Scenarios'!$D$5:$O$5, 0)))
+AW34,
0)</f>
        <v>0</v>
      </c>
      <c r="AY34" s="4" cm="1">
        <f t="array" aca="1" ref="AY34" ca="1">IFERROR(
INDEX('Cost Data'!$Y$1:$AJ$500, MATCH(1, ('Cost Data'!$W$1:$W$500 = $AU34) * ('Cost Data'!$X$1:$X$500 = $AV34), 0), MATCH(AY$12, 'Cost Data'!$Y$12:$AJ$12, 0))
* (INDEX('Build Scenarios'!$D$1:$O$510, MATCH(1, ('Build Scenarios'!$B$1:$B$510 = $AU34) * ('Build Scenarios'!$C$1:$C$510 = $C34), 0), MATCH(AY$12, 'Build Scenarios'!$D$5:$O$5, 0))
- INDEX('Build Scenarios'!$D$1:$O$510, MATCH(1, ('Build Scenarios'!$B$1:$B$510 = $AU34) * ('Build Scenarios'!$C$1:$C$510 = $C34), 0), MATCH(AX$12, 'Build Scenarios'!$D$5:$O$5, 0)))
+AX34,
0)</f>
        <v>0</v>
      </c>
      <c r="AZ34" s="4" cm="1">
        <f t="array" aca="1" ref="AZ34" ca="1">IFERROR(
INDEX('Cost Data'!$Y$1:$AJ$500, MATCH(1, ('Cost Data'!$W$1:$W$500 = $AU34) * ('Cost Data'!$X$1:$X$500 = $AV34), 0), MATCH(AZ$12, 'Cost Data'!$Y$12:$AJ$12, 0))
* (INDEX('Build Scenarios'!$D$1:$O$510, MATCH(1, ('Build Scenarios'!$B$1:$B$510 = $AU34) * ('Build Scenarios'!$C$1:$C$510 = $C34), 0), MATCH(AZ$12, 'Build Scenarios'!$D$5:$O$5, 0))
- INDEX('Build Scenarios'!$D$1:$O$510, MATCH(1, ('Build Scenarios'!$B$1:$B$510 = $AU34) * ('Build Scenarios'!$C$1:$C$510 = $C34), 0), MATCH(AY$12, 'Build Scenarios'!$D$5:$O$5, 0)))
+AY34,
0)</f>
        <v>0</v>
      </c>
      <c r="BA34" s="4" cm="1">
        <f t="array" aca="1" ref="BA34" ca="1">IFERROR(
INDEX('Cost Data'!$Y$1:$AJ$500, MATCH(1, ('Cost Data'!$W$1:$W$500 = $AU34) * ('Cost Data'!$X$1:$X$500 = $AV34), 0), MATCH(BA$12, 'Cost Data'!$Y$12:$AJ$12, 0))
* (INDEX('Build Scenarios'!$D$1:$O$510, MATCH(1, ('Build Scenarios'!$B$1:$B$510 = $AU34) * ('Build Scenarios'!$C$1:$C$510 = $C34), 0), MATCH(BA$12, 'Build Scenarios'!$D$5:$O$5, 0))
- INDEX('Build Scenarios'!$D$1:$O$510, MATCH(1, ('Build Scenarios'!$B$1:$B$510 = $AU34) * ('Build Scenarios'!$C$1:$C$510 = $C34), 0), MATCH(AZ$12, 'Build Scenarios'!$D$5:$O$5, 0)))
+AZ34,
0)</f>
        <v>0</v>
      </c>
      <c r="BB34" s="4" cm="1">
        <f t="array" aca="1" ref="BB34" ca="1">IFERROR(
INDEX('Cost Data'!$Y$1:$AJ$500, MATCH(1, ('Cost Data'!$W$1:$W$500 = $AU34) * ('Cost Data'!$X$1:$X$500 = $AV34), 0), MATCH(BB$12, 'Cost Data'!$Y$12:$AJ$12, 0))
* (INDEX('Build Scenarios'!$D$1:$O$510, MATCH(1, ('Build Scenarios'!$B$1:$B$510 = $AU34) * ('Build Scenarios'!$C$1:$C$510 = $C34), 0), MATCH(BB$12, 'Build Scenarios'!$D$5:$O$5, 0))
- INDEX('Build Scenarios'!$D$1:$O$510, MATCH(1, ('Build Scenarios'!$B$1:$B$510 = $AU34) * ('Build Scenarios'!$C$1:$C$510 = $C34), 0), MATCH(BA$12, 'Build Scenarios'!$D$5:$O$5, 0)))
+BA34,
0)</f>
        <v>0</v>
      </c>
      <c r="BC34" s="4" cm="1">
        <f t="array" aca="1" ref="BC34" ca="1">IFERROR(
INDEX('Cost Data'!$Y$1:$AJ$500, MATCH(1, ('Cost Data'!$W$1:$W$500 = $AU34) * ('Cost Data'!$X$1:$X$500 = $AV34), 0), MATCH(BC$12, 'Cost Data'!$Y$12:$AJ$12, 0))
* (INDEX('Build Scenarios'!$D$1:$O$510, MATCH(1, ('Build Scenarios'!$B$1:$B$510 = $AU34) * ('Build Scenarios'!$C$1:$C$510 = $C34), 0), MATCH(BC$12, 'Build Scenarios'!$D$5:$O$5, 0))
- INDEX('Build Scenarios'!$D$1:$O$510, MATCH(1, ('Build Scenarios'!$B$1:$B$510 = $AU34) * ('Build Scenarios'!$C$1:$C$510 = $C34), 0), MATCH(BB$12, 'Build Scenarios'!$D$5:$O$5, 0)))
+BB34,
0)</f>
        <v>0</v>
      </c>
      <c r="BD34" s="4" cm="1">
        <f t="array" aca="1" ref="BD34" ca="1">IFERROR(
INDEX('Cost Data'!$Y$1:$AJ$500, MATCH(1, ('Cost Data'!$W$1:$W$500 = $AU34) * ('Cost Data'!$X$1:$X$500 = $AV34), 0), MATCH(BD$12, 'Cost Data'!$Y$12:$AJ$12, 0))
* (INDEX('Build Scenarios'!$D$1:$O$510, MATCH(1, ('Build Scenarios'!$B$1:$B$510 = $AU34) * ('Build Scenarios'!$C$1:$C$510 = $C34), 0), MATCH(BD$12, 'Build Scenarios'!$D$5:$O$5, 0))
- INDEX('Build Scenarios'!$D$1:$O$510, MATCH(1, ('Build Scenarios'!$B$1:$B$510 = $AU34) * ('Build Scenarios'!$C$1:$C$510 = $C34), 0), MATCH(BC$12, 'Build Scenarios'!$D$5:$O$5, 0)))
+BC34,
0)</f>
        <v>0</v>
      </c>
      <c r="BE34" s="4" cm="1">
        <f t="array" aca="1" ref="BE34" ca="1">IFERROR(
INDEX('Cost Data'!$Y$1:$AJ$500, MATCH(1, ('Cost Data'!$W$1:$W$500 = $AU34) * ('Cost Data'!$X$1:$X$500 = $AV34), 0), MATCH(BE$12, 'Cost Data'!$Y$12:$AJ$12, 0))
* (INDEX('Build Scenarios'!$D$1:$O$510, MATCH(1, ('Build Scenarios'!$B$1:$B$510 = $AU34) * ('Build Scenarios'!$C$1:$C$510 = $C34), 0), MATCH(BE$12, 'Build Scenarios'!$D$5:$O$5, 0))
- INDEX('Build Scenarios'!$D$1:$O$510, MATCH(1, ('Build Scenarios'!$B$1:$B$510 = $AU34) * ('Build Scenarios'!$C$1:$C$510 = $C34), 0), MATCH(BD$12, 'Build Scenarios'!$D$5:$O$5, 0)))
+BD34,
0)</f>
        <v>0</v>
      </c>
      <c r="BF34" s="4" cm="1">
        <f t="array" aca="1" ref="BF34" ca="1">IFERROR(
INDEX('Cost Data'!$Y$1:$AJ$500, MATCH(1, ('Cost Data'!$W$1:$W$500 = $AU34) * ('Cost Data'!$X$1:$X$500 = $AV34), 0), MATCH(BF$12, 'Cost Data'!$Y$12:$AJ$12, 0))
* (INDEX('Build Scenarios'!$D$1:$O$510, MATCH(1, ('Build Scenarios'!$B$1:$B$510 = $AU34) * ('Build Scenarios'!$C$1:$C$510 = $C34), 0), MATCH(BF$12, 'Build Scenarios'!$D$5:$O$5, 0))
- INDEX('Build Scenarios'!$D$1:$O$510, MATCH(1, ('Build Scenarios'!$B$1:$B$510 = $AU34) * ('Build Scenarios'!$C$1:$C$510 = $C34), 0), MATCH(BE$12, 'Build Scenarios'!$D$5:$O$5, 0)))
+BE34,
0)</f>
        <v>2659.76</v>
      </c>
      <c r="BG34" s="4" cm="1">
        <f t="array" aca="1" ref="BG34" ca="1">IFERROR(
INDEX('Cost Data'!$Y$1:$AJ$500, MATCH(1, ('Cost Data'!$W$1:$W$500 = $AU34) * ('Cost Data'!$X$1:$X$500 = $AV34), 0), MATCH(BG$12, 'Cost Data'!$Y$12:$AJ$12, 0))
* (INDEX('Build Scenarios'!$D$1:$O$510, MATCH(1, ('Build Scenarios'!$B$1:$B$510 = $AU34) * ('Build Scenarios'!$C$1:$C$510 = $C34), 0), MATCH(BG$12, 'Build Scenarios'!$D$5:$O$5, 0))
- INDEX('Build Scenarios'!$D$1:$O$510, MATCH(1, ('Build Scenarios'!$B$1:$B$510 = $AU34) * ('Build Scenarios'!$C$1:$C$510 = $C34), 0), MATCH(BF$12, 'Build Scenarios'!$D$5:$O$5, 0)))
+BF34,
0)</f>
        <v>2659.76</v>
      </c>
      <c r="BH34" s="4" cm="1">
        <f t="array" aca="1" ref="BH34" ca="1">IFERROR(
INDEX('Cost Data'!$Y$1:$AJ$500, MATCH(1, ('Cost Data'!$W$1:$W$500 = $AU34) * ('Cost Data'!$X$1:$X$500 = $AV34), 0), MATCH(BH$12, 'Cost Data'!$Y$12:$AJ$12, 0))
* (INDEX('Build Scenarios'!$D$1:$O$510, MATCH(1, ('Build Scenarios'!$B$1:$B$510 = $AU34) * ('Build Scenarios'!$C$1:$C$510 = $C34), 0), MATCH(BH$12, 'Build Scenarios'!$D$5:$O$5, 0))
- INDEX('Build Scenarios'!$D$1:$O$510, MATCH(1, ('Build Scenarios'!$B$1:$B$510 = $AU34) * ('Build Scenarios'!$C$1:$C$510 = $C34), 0), MATCH(BG$12, 'Build Scenarios'!$D$5:$O$5, 0)))
+BG34,
0)</f>
        <v>3294.6600000000003</v>
      </c>
      <c r="BJ34" s="11" t="str">
        <f t="shared" si="23"/>
        <v>Cape Mendocino</v>
      </c>
      <c r="BK34" s="11" t="str" cm="1">
        <f t="array" aca="1" ref="BK34" ca="1">INDEX('Cost Scenario Settings'!$O$32:$W$101, MATCH(1, ('Cost Scenario Settings'!$N$32:$N$101 = $B34) * ('Cost Scenario Settings'!$B$32:$B$101 = BJ34), 0), MATCH($C34, 'Cost Scenario Settings'!$O$31:$W$31, 0))</f>
        <v>PSP - High</v>
      </c>
      <c r="BL34" s="4" cm="1">
        <f t="array" aca="1" ref="BL34" ca="1">IFERROR(
INDEX('Cost Data'!$Y$1:$AJ$500, MATCH(1, ('Cost Data'!$W$1:$W$500 = $BJ34) * ('Cost Data'!$X$1:$X$500 = $BK34), 0), MATCH(BL$12, 'Cost Data'!$Y$12:$AJ$12, 0))
* (INDEX('Build Scenarios'!$D$1:$O$510, MATCH(1, ('Build Scenarios'!$B$1:$B$510 = $BJ34) * ('Build Scenarios'!$C$1:$C$510 = $C34), 0), MATCH(BL$12, 'Build Scenarios'!$D$5:$O$5, 0))
- INDEX('Build Scenarios'!$D$1:$O$510, MATCH(1, ('Build Scenarios'!$B$1:$B$510 = $BJ34) * ('Build Scenarios'!$C$1:$C$510 = $C34), 0), MATCH(BK$12, 'Build Scenarios'!$D$5:$O$5, 0)))
+BK34,
0)</f>
        <v>0</v>
      </c>
      <c r="BM34" s="4" cm="1">
        <f t="array" aca="1" ref="BM34" ca="1">IFERROR(
INDEX('Cost Data'!$Y$1:$AJ$500, MATCH(1, ('Cost Data'!$W$1:$W$500 = $BJ34) * ('Cost Data'!$X$1:$X$500 = $BK34), 0), MATCH(BM$12, 'Cost Data'!$Y$12:$AJ$12, 0))
* (INDEX('Build Scenarios'!$D$1:$O$510, MATCH(1, ('Build Scenarios'!$B$1:$B$510 = $BJ34) * ('Build Scenarios'!$C$1:$C$510 = $C34), 0), MATCH(BM$12, 'Build Scenarios'!$D$5:$O$5, 0))
- INDEX('Build Scenarios'!$D$1:$O$510, MATCH(1, ('Build Scenarios'!$B$1:$B$510 = $BJ34) * ('Build Scenarios'!$C$1:$C$510 = $C34), 0), MATCH(BL$12, 'Build Scenarios'!$D$5:$O$5, 0)))
+BL34,
0)</f>
        <v>0</v>
      </c>
      <c r="BN34" s="4" cm="1">
        <f t="array" aca="1" ref="BN34" ca="1">IFERROR(
INDEX('Cost Data'!$Y$1:$AJ$500, MATCH(1, ('Cost Data'!$W$1:$W$500 = $BJ34) * ('Cost Data'!$X$1:$X$500 = $BK34), 0), MATCH(BN$12, 'Cost Data'!$Y$12:$AJ$12, 0))
* (INDEX('Build Scenarios'!$D$1:$O$510, MATCH(1, ('Build Scenarios'!$B$1:$B$510 = $BJ34) * ('Build Scenarios'!$C$1:$C$510 = $C34), 0), MATCH(BN$12, 'Build Scenarios'!$D$5:$O$5, 0))
- INDEX('Build Scenarios'!$D$1:$O$510, MATCH(1, ('Build Scenarios'!$B$1:$B$510 = $BJ34) * ('Build Scenarios'!$C$1:$C$510 = $C34), 0), MATCH(BM$12, 'Build Scenarios'!$D$5:$O$5, 0)))
+BM34,
0)</f>
        <v>0</v>
      </c>
      <c r="BO34" s="4" cm="1">
        <f t="array" aca="1" ref="BO34" ca="1">IFERROR(
INDEX('Cost Data'!$Y$1:$AJ$500, MATCH(1, ('Cost Data'!$W$1:$W$500 = $BJ34) * ('Cost Data'!$X$1:$X$500 = $BK34), 0), MATCH(BO$12, 'Cost Data'!$Y$12:$AJ$12, 0))
* (INDEX('Build Scenarios'!$D$1:$O$510, MATCH(1, ('Build Scenarios'!$B$1:$B$510 = $BJ34) * ('Build Scenarios'!$C$1:$C$510 = $C34), 0), MATCH(BO$12, 'Build Scenarios'!$D$5:$O$5, 0))
- INDEX('Build Scenarios'!$D$1:$O$510, MATCH(1, ('Build Scenarios'!$B$1:$B$510 = $BJ34) * ('Build Scenarios'!$C$1:$C$510 = $C34), 0), MATCH(BN$12, 'Build Scenarios'!$D$5:$O$5, 0)))
+BN34,
0)</f>
        <v>0</v>
      </c>
      <c r="BP34" s="4" cm="1">
        <f t="array" aca="1" ref="BP34" ca="1">IFERROR(
INDEX('Cost Data'!$Y$1:$AJ$500, MATCH(1, ('Cost Data'!$W$1:$W$500 = $BJ34) * ('Cost Data'!$X$1:$X$500 = $BK34), 0), MATCH(BP$12, 'Cost Data'!$Y$12:$AJ$12, 0))
* (INDEX('Build Scenarios'!$D$1:$O$510, MATCH(1, ('Build Scenarios'!$B$1:$B$510 = $BJ34) * ('Build Scenarios'!$C$1:$C$510 = $C34), 0), MATCH(BP$12, 'Build Scenarios'!$D$5:$O$5, 0))
- INDEX('Build Scenarios'!$D$1:$O$510, MATCH(1, ('Build Scenarios'!$B$1:$B$510 = $BJ34) * ('Build Scenarios'!$C$1:$C$510 = $C34), 0), MATCH(BO$12, 'Build Scenarios'!$D$5:$O$5, 0)))
+BO34,
0)</f>
        <v>0</v>
      </c>
      <c r="BQ34" s="4" cm="1">
        <f t="array" aca="1" ref="BQ34" ca="1">IFERROR(
INDEX('Cost Data'!$Y$1:$AJ$500, MATCH(1, ('Cost Data'!$W$1:$W$500 = $BJ34) * ('Cost Data'!$X$1:$X$500 = $BK34), 0), MATCH(BQ$12, 'Cost Data'!$Y$12:$AJ$12, 0))
* (INDEX('Build Scenarios'!$D$1:$O$510, MATCH(1, ('Build Scenarios'!$B$1:$B$510 = $BJ34) * ('Build Scenarios'!$C$1:$C$510 = $C34), 0), MATCH(BQ$12, 'Build Scenarios'!$D$5:$O$5, 0))
- INDEX('Build Scenarios'!$D$1:$O$510, MATCH(1, ('Build Scenarios'!$B$1:$B$510 = $BJ34) * ('Build Scenarios'!$C$1:$C$510 = $C34), 0), MATCH(BP$12, 'Build Scenarios'!$D$5:$O$5, 0)))
+BP34,
0)</f>
        <v>0</v>
      </c>
      <c r="BR34" s="4" cm="1">
        <f t="array" aca="1" ref="BR34" ca="1">IFERROR(
INDEX('Cost Data'!$Y$1:$AJ$500, MATCH(1, ('Cost Data'!$W$1:$W$500 = $BJ34) * ('Cost Data'!$X$1:$X$500 = $BK34), 0), MATCH(BR$12, 'Cost Data'!$Y$12:$AJ$12, 0))
* (INDEX('Build Scenarios'!$D$1:$O$510, MATCH(1, ('Build Scenarios'!$B$1:$B$510 = $BJ34) * ('Build Scenarios'!$C$1:$C$510 = $C34), 0), MATCH(BR$12, 'Build Scenarios'!$D$5:$O$5, 0))
- INDEX('Build Scenarios'!$D$1:$O$510, MATCH(1, ('Build Scenarios'!$B$1:$B$510 = $BJ34) * ('Build Scenarios'!$C$1:$C$510 = $C34), 0), MATCH(BQ$12, 'Build Scenarios'!$D$5:$O$5, 0)))
+BQ34,
0)</f>
        <v>0</v>
      </c>
      <c r="BS34" s="4" cm="1">
        <f t="array" aca="1" ref="BS34" ca="1">IFERROR(
INDEX('Cost Data'!$Y$1:$AJ$500, MATCH(1, ('Cost Data'!$W$1:$W$500 = $BJ34) * ('Cost Data'!$X$1:$X$500 = $BK34), 0), MATCH(BS$12, 'Cost Data'!$Y$12:$AJ$12, 0))
* (INDEX('Build Scenarios'!$D$1:$O$510, MATCH(1, ('Build Scenarios'!$B$1:$B$510 = $BJ34) * ('Build Scenarios'!$C$1:$C$510 = $C34), 0), MATCH(BS$12, 'Build Scenarios'!$D$5:$O$5, 0))
- INDEX('Build Scenarios'!$D$1:$O$510, MATCH(1, ('Build Scenarios'!$B$1:$B$510 = $BJ34) * ('Build Scenarios'!$C$1:$C$510 = $C34), 0), MATCH(BR$12, 'Build Scenarios'!$D$5:$O$5, 0)))
+BR34,
0)</f>
        <v>0</v>
      </c>
      <c r="BT34" s="4" cm="1">
        <f t="array" aca="1" ref="BT34" ca="1">IFERROR(
INDEX('Cost Data'!$Y$1:$AJ$500, MATCH(1, ('Cost Data'!$W$1:$W$500 = $BJ34) * ('Cost Data'!$X$1:$X$500 = $BK34), 0), MATCH(BT$12, 'Cost Data'!$Y$12:$AJ$12, 0))
* (INDEX('Build Scenarios'!$D$1:$O$510, MATCH(1, ('Build Scenarios'!$B$1:$B$510 = $BJ34) * ('Build Scenarios'!$C$1:$C$510 = $C34), 0), MATCH(BT$12, 'Build Scenarios'!$D$5:$O$5, 0))
- INDEX('Build Scenarios'!$D$1:$O$510, MATCH(1, ('Build Scenarios'!$B$1:$B$510 = $BJ34) * ('Build Scenarios'!$C$1:$C$510 = $C34), 0), MATCH(BS$12, 'Build Scenarios'!$D$5:$O$5, 0)))
+BS34,
0)</f>
        <v>0</v>
      </c>
      <c r="BU34" s="4" cm="1">
        <f t="array" aca="1" ref="BU34" ca="1">IFERROR(
INDEX('Cost Data'!$Y$1:$AJ$500, MATCH(1, ('Cost Data'!$W$1:$W$500 = $BJ34) * ('Cost Data'!$X$1:$X$500 = $BK34), 0), MATCH(BU$12, 'Cost Data'!$Y$12:$AJ$12, 0))
* (INDEX('Build Scenarios'!$D$1:$O$510, MATCH(1, ('Build Scenarios'!$B$1:$B$510 = $BJ34) * ('Build Scenarios'!$C$1:$C$510 = $C34), 0), MATCH(BU$12, 'Build Scenarios'!$D$5:$O$5, 0))
- INDEX('Build Scenarios'!$D$1:$O$510, MATCH(1, ('Build Scenarios'!$B$1:$B$510 = $BJ34) * ('Build Scenarios'!$C$1:$C$510 = $C34), 0), MATCH(BT$12, 'Build Scenarios'!$D$5:$O$5, 0)))
+BT34,
0)</f>
        <v>0</v>
      </c>
      <c r="BV34" s="4" cm="1">
        <f t="array" aca="1" ref="BV34" ca="1">IFERROR(
INDEX('Cost Data'!$Y$1:$AJ$500, MATCH(1, ('Cost Data'!$W$1:$W$500 = $BJ34) * ('Cost Data'!$X$1:$X$500 = $BK34), 0), MATCH(BV$12, 'Cost Data'!$Y$12:$AJ$12, 0))
* (INDEX('Build Scenarios'!$D$1:$O$510, MATCH(1, ('Build Scenarios'!$B$1:$B$510 = $BJ34) * ('Build Scenarios'!$C$1:$C$510 = $C34), 0), MATCH(BV$12, 'Build Scenarios'!$D$5:$O$5, 0))
- INDEX('Build Scenarios'!$D$1:$O$510, MATCH(1, ('Build Scenarios'!$B$1:$B$510 = $BJ34) * ('Build Scenarios'!$C$1:$C$510 = $C34), 0), MATCH(BU$12, 'Build Scenarios'!$D$5:$O$5, 0)))
+BU34,
0)</f>
        <v>0</v>
      </c>
      <c r="BW34" s="4" cm="1">
        <f t="array" aca="1" ref="BW34" ca="1">IFERROR(
INDEX('Cost Data'!$Y$1:$AJ$500, MATCH(1, ('Cost Data'!$W$1:$W$500 = $BJ34) * ('Cost Data'!$X$1:$X$500 = $BK34), 0), MATCH(BW$12, 'Cost Data'!$Y$12:$AJ$12, 0))
* (INDEX('Build Scenarios'!$D$1:$O$510, MATCH(1, ('Build Scenarios'!$B$1:$B$510 = $BJ34) * ('Build Scenarios'!$C$1:$C$510 = $C34), 0), MATCH(BW$12, 'Build Scenarios'!$D$5:$O$5, 0))
- INDEX('Build Scenarios'!$D$1:$O$510, MATCH(1, ('Build Scenarios'!$B$1:$B$510 = $BJ34) * ('Build Scenarios'!$C$1:$C$510 = $C34), 0), MATCH(BV$12, 'Build Scenarios'!$D$5:$O$5, 0)))
+BV34,
0)</f>
        <v>2308.0989</v>
      </c>
    </row>
    <row r="35" spans="2:75" x14ac:dyDescent="0.2">
      <c r="AF35" s="11"/>
      <c r="AU35" s="11"/>
      <c r="BJ35" s="11"/>
    </row>
    <row r="36" spans="2:75" x14ac:dyDescent="0.2">
      <c r="C36" s="11" t="s">
        <v>243</v>
      </c>
      <c r="D36" s="11" t="str">
        <f ca="1">IFERROR(OFFSET(INDEX(Gen_Cost_Scenarios, MATCH(D23, Gen_Cost_Scenarios, 0)), 1, 0), 0)</f>
        <v>PSP - Mid</v>
      </c>
      <c r="S36" s="11" t="s">
        <v>245</v>
      </c>
      <c r="T36" s="11" t="s">
        <v>238</v>
      </c>
      <c r="AF36" s="11"/>
      <c r="AH36" s="11" t="s">
        <v>245</v>
      </c>
      <c r="AI36" s="11" t="s">
        <v>239</v>
      </c>
      <c r="AU36" s="11"/>
      <c r="AW36" s="11" t="s">
        <v>245</v>
      </c>
      <c r="AX36" s="11" t="s">
        <v>240</v>
      </c>
      <c r="BJ36" s="11"/>
      <c r="BL36" s="11" t="s">
        <v>245</v>
      </c>
      <c r="BM36" s="11" t="s">
        <v>241</v>
      </c>
    </row>
    <row r="37" spans="2:75" ht="12.75" x14ac:dyDescent="0.2">
      <c r="B37" s="11"/>
      <c r="C37" s="2" t="s">
        <v>252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S37" s="2" t="s">
        <v>253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F37" s="11"/>
      <c r="AH37" s="2" t="s">
        <v>254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U37" s="11"/>
      <c r="AW37" s="2" t="s">
        <v>255</v>
      </c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J37" s="11"/>
      <c r="BL37" s="2" t="s">
        <v>256</v>
      </c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</row>
    <row r="38" spans="2:75" x14ac:dyDescent="0.2">
      <c r="B38" s="11"/>
      <c r="C38" s="1" t="s">
        <v>234</v>
      </c>
      <c r="D38" s="1">
        <v>2024</v>
      </c>
      <c r="E38" s="1">
        <v>2025</v>
      </c>
      <c r="F38" s="1">
        <v>2026</v>
      </c>
      <c r="G38" s="1">
        <v>2028</v>
      </c>
      <c r="H38" s="1">
        <v>2030</v>
      </c>
      <c r="I38" s="1">
        <v>2032</v>
      </c>
      <c r="J38" s="1">
        <v>2033</v>
      </c>
      <c r="K38" s="1">
        <v>2034</v>
      </c>
      <c r="L38" s="1">
        <v>2035</v>
      </c>
      <c r="M38" s="1">
        <v>2039</v>
      </c>
      <c r="N38" s="1">
        <v>2040</v>
      </c>
      <c r="O38" s="1">
        <v>2045</v>
      </c>
      <c r="S38" s="1">
        <v>2024</v>
      </c>
      <c r="T38" s="1">
        <v>2025</v>
      </c>
      <c r="U38" s="1">
        <v>2026</v>
      </c>
      <c r="V38" s="1">
        <v>2028</v>
      </c>
      <c r="W38" s="1">
        <v>2030</v>
      </c>
      <c r="X38" s="1">
        <v>2032</v>
      </c>
      <c r="Y38" s="1">
        <v>2033</v>
      </c>
      <c r="Z38" s="1">
        <v>2034</v>
      </c>
      <c r="AA38" s="1">
        <v>2035</v>
      </c>
      <c r="AB38" s="1">
        <v>2039</v>
      </c>
      <c r="AC38" s="1">
        <v>2040</v>
      </c>
      <c r="AD38" s="1">
        <v>2045</v>
      </c>
      <c r="AF38" s="11"/>
      <c r="AH38" s="1">
        <v>2024</v>
      </c>
      <c r="AI38" s="1">
        <v>2025</v>
      </c>
      <c r="AJ38" s="1">
        <v>2026</v>
      </c>
      <c r="AK38" s="1">
        <v>2028</v>
      </c>
      <c r="AL38" s="1">
        <v>2030</v>
      </c>
      <c r="AM38" s="1">
        <v>2032</v>
      </c>
      <c r="AN38" s="1">
        <v>2033</v>
      </c>
      <c r="AO38" s="1">
        <v>2034</v>
      </c>
      <c r="AP38" s="1">
        <v>2035</v>
      </c>
      <c r="AQ38" s="1">
        <v>2039</v>
      </c>
      <c r="AR38" s="1">
        <v>2040</v>
      </c>
      <c r="AS38" s="1">
        <v>2045</v>
      </c>
      <c r="AU38" s="11"/>
      <c r="AW38" s="1">
        <v>2024</v>
      </c>
      <c r="AX38" s="1">
        <v>2025</v>
      </c>
      <c r="AY38" s="1">
        <v>2026</v>
      </c>
      <c r="AZ38" s="1">
        <v>2028</v>
      </c>
      <c r="BA38" s="1">
        <v>2030</v>
      </c>
      <c r="BB38" s="1">
        <v>2032</v>
      </c>
      <c r="BC38" s="1">
        <v>2033</v>
      </c>
      <c r="BD38" s="1">
        <v>2034</v>
      </c>
      <c r="BE38" s="1">
        <v>2035</v>
      </c>
      <c r="BF38" s="1">
        <v>2039</v>
      </c>
      <c r="BG38" s="1">
        <v>2040</v>
      </c>
      <c r="BH38" s="1">
        <v>2045</v>
      </c>
      <c r="BJ38" s="11"/>
      <c r="BL38" s="1">
        <v>2024</v>
      </c>
      <c r="BM38" s="1">
        <v>2025</v>
      </c>
      <c r="BN38" s="1">
        <v>2026</v>
      </c>
      <c r="BO38" s="1">
        <v>2028</v>
      </c>
      <c r="BP38" s="1">
        <v>2030</v>
      </c>
      <c r="BQ38" s="1">
        <v>2032</v>
      </c>
      <c r="BR38" s="1">
        <v>2033</v>
      </c>
      <c r="BS38" s="1">
        <v>2034</v>
      </c>
      <c r="BT38" s="1">
        <v>2035</v>
      </c>
      <c r="BU38" s="1">
        <v>2039</v>
      </c>
      <c r="BV38" s="1">
        <v>2040</v>
      </c>
      <c r="BW38" s="1">
        <v>2045</v>
      </c>
    </row>
    <row r="39" spans="2:75" x14ac:dyDescent="0.2">
      <c r="B39" s="11" t="str">
        <f ca="1">D36</f>
        <v>PSP - Mid</v>
      </c>
      <c r="C39" s="3" t="s">
        <v>236</v>
      </c>
      <c r="D39" s="4">
        <f t="shared" ref="D39:O47" ca="1" si="24">S39+AH39+AW39+BL39</f>
        <v>0</v>
      </c>
      <c r="E39" s="4">
        <f t="shared" ca="1" si="24"/>
        <v>0</v>
      </c>
      <c r="F39" s="4">
        <f t="shared" ca="1" si="24"/>
        <v>0</v>
      </c>
      <c r="G39" s="4">
        <f t="shared" ca="1" si="24"/>
        <v>0</v>
      </c>
      <c r="H39" s="4">
        <f t="shared" ca="1" si="24"/>
        <v>0</v>
      </c>
      <c r="I39" s="4">
        <f t="shared" ca="1" si="24"/>
        <v>0</v>
      </c>
      <c r="J39" s="4">
        <f t="shared" ca="1" si="24"/>
        <v>0</v>
      </c>
      <c r="K39" s="4">
        <f t="shared" ca="1" si="24"/>
        <v>0</v>
      </c>
      <c r="L39" s="4">
        <f t="shared" ca="1" si="24"/>
        <v>0</v>
      </c>
      <c r="M39" s="4">
        <f t="shared" ca="1" si="24"/>
        <v>0</v>
      </c>
      <c r="N39" s="4">
        <f t="shared" ca="1" si="24"/>
        <v>0</v>
      </c>
      <c r="O39" s="4">
        <f t="shared" ca="1" si="24"/>
        <v>0</v>
      </c>
      <c r="Q39" s="11" t="str">
        <f>T36</f>
        <v>Morro Bay</v>
      </c>
      <c r="R39" s="11" cm="1">
        <f t="array" aca="1" ref="R39" ca="1">INDEX('Cost Scenario Settings'!$O$32:$W$101, MATCH(1, ('Cost Scenario Settings'!$N$32:$N$101 = $B39) * ('Cost Scenario Settings'!$B$32:$B$101 = Q39), 0), MATCH($C39, 'Cost Scenario Settings'!$O$31:$W$31, 0))</f>
        <v>0</v>
      </c>
      <c r="S39" s="4" cm="1">
        <f t="array" aca="1" ref="S39" ca="1">IFERROR(
INDEX('Cost Data'!$Y$1:$AJ$500, MATCH(1, ('Cost Data'!$W$1:$W$500 = $Q39) * ('Cost Data'!$X$1:$X$500 = $R39), 0), MATCH(S$12, 'Cost Data'!$Y$12:$AJ$12, 0))
* (INDEX('Build Scenarios'!$D$1:$O$510, MATCH(1, ('Build Scenarios'!$B$1:$B$510 = $Q39) * ('Build Scenarios'!$C$1:$C$510 = $C39), 0), MATCH(S$12, 'Build Scenarios'!$D$5:$O$5, 0))
- INDEX('Build Scenarios'!$D$1:$O$510, MATCH(1, ('Build Scenarios'!$B$1:$B$510 = $Q39) * ('Build Scenarios'!$C$1:$C$510 = $C39), 0), MATCH(R$12, 'Build Scenarios'!$D$5:$O$5, 0)))
+R39,
0)</f>
        <v>0</v>
      </c>
      <c r="T39" s="4" cm="1">
        <f t="array" aca="1" ref="T39" ca="1">IFERROR(
INDEX('Cost Data'!$Y$1:$AJ$500, MATCH(1, ('Cost Data'!$W$1:$W$500 = $Q39) * ('Cost Data'!$X$1:$X$500 = $R39), 0), MATCH(T$12, 'Cost Data'!$Y$12:$AJ$12, 0))
* (INDEX('Build Scenarios'!$D$1:$O$510, MATCH(1, ('Build Scenarios'!$B$1:$B$510 = $Q39) * ('Build Scenarios'!$C$1:$C$510 = $C39), 0), MATCH(T$12, 'Build Scenarios'!$D$5:$O$5, 0))
- INDEX('Build Scenarios'!$D$1:$O$510, MATCH(1, ('Build Scenarios'!$B$1:$B$510 = $Q39) * ('Build Scenarios'!$C$1:$C$510 = $C39), 0), MATCH(S$12, 'Build Scenarios'!$D$5:$O$5, 0)))
+S39,
0)</f>
        <v>0</v>
      </c>
      <c r="U39" s="4" cm="1">
        <f t="array" aca="1" ref="U39" ca="1">IFERROR(
INDEX('Cost Data'!$Y$1:$AJ$500, MATCH(1, ('Cost Data'!$W$1:$W$500 = $Q39) * ('Cost Data'!$X$1:$X$500 = $R39), 0), MATCH(U$12, 'Cost Data'!$Y$12:$AJ$12, 0))
* (INDEX('Build Scenarios'!$D$1:$O$510, MATCH(1, ('Build Scenarios'!$B$1:$B$510 = $Q39) * ('Build Scenarios'!$C$1:$C$510 = $C39), 0), MATCH(U$12, 'Build Scenarios'!$D$5:$O$5, 0))
- INDEX('Build Scenarios'!$D$1:$O$510, MATCH(1, ('Build Scenarios'!$B$1:$B$510 = $Q39) * ('Build Scenarios'!$C$1:$C$510 = $C39), 0), MATCH(T$12, 'Build Scenarios'!$D$5:$O$5, 0)))
+T39,
0)</f>
        <v>0</v>
      </c>
      <c r="V39" s="4" cm="1">
        <f t="array" aca="1" ref="V39" ca="1">IFERROR(
INDEX('Cost Data'!$Y$1:$AJ$500, MATCH(1, ('Cost Data'!$W$1:$W$500 = $Q39) * ('Cost Data'!$X$1:$X$500 = $R39), 0), MATCH(V$12, 'Cost Data'!$Y$12:$AJ$12, 0))
* (INDEX('Build Scenarios'!$D$1:$O$510, MATCH(1, ('Build Scenarios'!$B$1:$B$510 = $Q39) * ('Build Scenarios'!$C$1:$C$510 = $C39), 0), MATCH(V$12, 'Build Scenarios'!$D$5:$O$5, 0))
- INDEX('Build Scenarios'!$D$1:$O$510, MATCH(1, ('Build Scenarios'!$B$1:$B$510 = $Q39) * ('Build Scenarios'!$C$1:$C$510 = $C39), 0), MATCH(U$12, 'Build Scenarios'!$D$5:$O$5, 0)))
+U39,
0)</f>
        <v>0</v>
      </c>
      <c r="W39" s="4" cm="1">
        <f t="array" aca="1" ref="W39" ca="1">IFERROR(
INDEX('Cost Data'!$Y$1:$AJ$500, MATCH(1, ('Cost Data'!$W$1:$W$500 = $Q39) * ('Cost Data'!$X$1:$X$500 = $R39), 0), MATCH(W$12, 'Cost Data'!$Y$12:$AJ$12, 0))
* (INDEX('Build Scenarios'!$D$1:$O$510, MATCH(1, ('Build Scenarios'!$B$1:$B$510 = $Q39) * ('Build Scenarios'!$C$1:$C$510 = $C39), 0), MATCH(W$12, 'Build Scenarios'!$D$5:$O$5, 0))
- INDEX('Build Scenarios'!$D$1:$O$510, MATCH(1, ('Build Scenarios'!$B$1:$B$510 = $Q39) * ('Build Scenarios'!$C$1:$C$510 = $C39), 0), MATCH(V$12, 'Build Scenarios'!$D$5:$O$5, 0)))
+V39,
0)</f>
        <v>0</v>
      </c>
      <c r="X39" s="4" cm="1">
        <f t="array" aca="1" ref="X39" ca="1">IFERROR(
INDEX('Cost Data'!$Y$1:$AJ$500, MATCH(1, ('Cost Data'!$W$1:$W$500 = $Q39) * ('Cost Data'!$X$1:$X$500 = $R39), 0), MATCH(X$12, 'Cost Data'!$Y$12:$AJ$12, 0))
* (INDEX('Build Scenarios'!$D$1:$O$510, MATCH(1, ('Build Scenarios'!$B$1:$B$510 = $Q39) * ('Build Scenarios'!$C$1:$C$510 = $C39), 0), MATCH(X$12, 'Build Scenarios'!$D$5:$O$5, 0))
- INDEX('Build Scenarios'!$D$1:$O$510, MATCH(1, ('Build Scenarios'!$B$1:$B$510 = $Q39) * ('Build Scenarios'!$C$1:$C$510 = $C39), 0), MATCH(W$12, 'Build Scenarios'!$D$5:$O$5, 0)))
+W39,
0)</f>
        <v>0</v>
      </c>
      <c r="Y39" s="4" cm="1">
        <f t="array" aca="1" ref="Y39" ca="1">IFERROR(
INDEX('Cost Data'!$Y$1:$AJ$500, MATCH(1, ('Cost Data'!$W$1:$W$500 = $Q39) * ('Cost Data'!$X$1:$X$500 = $R39), 0), MATCH(Y$12, 'Cost Data'!$Y$12:$AJ$12, 0))
* (INDEX('Build Scenarios'!$D$1:$O$510, MATCH(1, ('Build Scenarios'!$B$1:$B$510 = $Q39) * ('Build Scenarios'!$C$1:$C$510 = $C39), 0), MATCH(Y$12, 'Build Scenarios'!$D$5:$O$5, 0))
- INDEX('Build Scenarios'!$D$1:$O$510, MATCH(1, ('Build Scenarios'!$B$1:$B$510 = $Q39) * ('Build Scenarios'!$C$1:$C$510 = $C39), 0), MATCH(X$12, 'Build Scenarios'!$D$5:$O$5, 0)))
+X39,
0)</f>
        <v>0</v>
      </c>
      <c r="Z39" s="4" cm="1">
        <f t="array" aca="1" ref="Z39" ca="1">IFERROR(
INDEX('Cost Data'!$Y$1:$AJ$500, MATCH(1, ('Cost Data'!$W$1:$W$500 = $Q39) * ('Cost Data'!$X$1:$X$500 = $R39), 0), MATCH(Z$12, 'Cost Data'!$Y$12:$AJ$12, 0))
* (INDEX('Build Scenarios'!$D$1:$O$510, MATCH(1, ('Build Scenarios'!$B$1:$B$510 = $Q39) * ('Build Scenarios'!$C$1:$C$510 = $C39), 0), MATCH(Z$12, 'Build Scenarios'!$D$5:$O$5, 0))
- INDEX('Build Scenarios'!$D$1:$O$510, MATCH(1, ('Build Scenarios'!$B$1:$B$510 = $Q39) * ('Build Scenarios'!$C$1:$C$510 = $C39), 0), MATCH(Y$12, 'Build Scenarios'!$D$5:$O$5, 0)))
+Y39,
0)</f>
        <v>0</v>
      </c>
      <c r="AA39" s="4" cm="1">
        <f t="array" aca="1" ref="AA39" ca="1">IFERROR(
INDEX('Cost Data'!$Y$1:$AJ$500, MATCH(1, ('Cost Data'!$W$1:$W$500 = $Q39) * ('Cost Data'!$X$1:$X$500 = $R39), 0), MATCH(AA$12, 'Cost Data'!$Y$12:$AJ$12, 0))
* (INDEX('Build Scenarios'!$D$1:$O$510, MATCH(1, ('Build Scenarios'!$B$1:$B$510 = $Q39) * ('Build Scenarios'!$C$1:$C$510 = $C39), 0), MATCH(AA$12, 'Build Scenarios'!$D$5:$O$5, 0))
- INDEX('Build Scenarios'!$D$1:$O$510, MATCH(1, ('Build Scenarios'!$B$1:$B$510 = $Q39) * ('Build Scenarios'!$C$1:$C$510 = $C39), 0), MATCH(Z$12, 'Build Scenarios'!$D$5:$O$5, 0)))
+Z39,
0)</f>
        <v>0</v>
      </c>
      <c r="AB39" s="4" cm="1">
        <f t="array" aca="1" ref="AB39" ca="1">IFERROR(
INDEX('Cost Data'!$Y$1:$AJ$500, MATCH(1, ('Cost Data'!$W$1:$W$500 = $Q39) * ('Cost Data'!$X$1:$X$500 = $R39), 0), MATCH(AB$12, 'Cost Data'!$Y$12:$AJ$12, 0))
* (INDEX('Build Scenarios'!$D$1:$O$510, MATCH(1, ('Build Scenarios'!$B$1:$B$510 = $Q39) * ('Build Scenarios'!$C$1:$C$510 = $C39), 0), MATCH(AB$12, 'Build Scenarios'!$D$5:$O$5, 0))
- INDEX('Build Scenarios'!$D$1:$O$510, MATCH(1, ('Build Scenarios'!$B$1:$B$510 = $Q39) * ('Build Scenarios'!$C$1:$C$510 = $C39), 0), MATCH(AA$12, 'Build Scenarios'!$D$5:$O$5, 0)))
+AA39,
0)</f>
        <v>0</v>
      </c>
      <c r="AC39" s="4" cm="1">
        <f t="array" aca="1" ref="AC39" ca="1">IFERROR(
INDEX('Cost Data'!$Y$1:$AJ$500, MATCH(1, ('Cost Data'!$W$1:$W$500 = $Q39) * ('Cost Data'!$X$1:$X$500 = $R39), 0), MATCH(AC$12, 'Cost Data'!$Y$12:$AJ$12, 0))
* (INDEX('Build Scenarios'!$D$1:$O$510, MATCH(1, ('Build Scenarios'!$B$1:$B$510 = $Q39) * ('Build Scenarios'!$C$1:$C$510 = $C39), 0), MATCH(AC$12, 'Build Scenarios'!$D$5:$O$5, 0))
- INDEX('Build Scenarios'!$D$1:$O$510, MATCH(1, ('Build Scenarios'!$B$1:$B$510 = $Q39) * ('Build Scenarios'!$C$1:$C$510 = $C39), 0), MATCH(AB$12, 'Build Scenarios'!$D$5:$O$5, 0)))
+AB39,
0)</f>
        <v>0</v>
      </c>
      <c r="AD39" s="4" cm="1">
        <f t="array" aca="1" ref="AD39" ca="1">IFERROR(
INDEX('Cost Data'!$Y$1:$AJ$500, MATCH(1, ('Cost Data'!$W$1:$W$500 = $Q39) * ('Cost Data'!$X$1:$X$500 = $R39), 0), MATCH(AD$12, 'Cost Data'!$Y$12:$AJ$12, 0))
* (INDEX('Build Scenarios'!$D$1:$O$510, MATCH(1, ('Build Scenarios'!$B$1:$B$510 = $Q39) * ('Build Scenarios'!$C$1:$C$510 = $C39), 0), MATCH(AD$12, 'Build Scenarios'!$D$5:$O$5, 0))
- INDEX('Build Scenarios'!$D$1:$O$510, MATCH(1, ('Build Scenarios'!$B$1:$B$510 = $Q39) * ('Build Scenarios'!$C$1:$C$510 = $C39), 0), MATCH(AC$12, 'Build Scenarios'!$D$5:$O$5, 0)))
+AC39,
0)</f>
        <v>0</v>
      </c>
      <c r="AF39" s="11" t="str">
        <f>AI36</f>
        <v>Humboldt Bay</v>
      </c>
      <c r="AG39" s="11" cm="1">
        <f t="array" aca="1" ref="AG39" ca="1">INDEX('Cost Scenario Settings'!$O$32:$W$101, MATCH(1, ('Cost Scenario Settings'!$N$32:$N$101 = $B39) * ('Cost Scenario Settings'!$B$32:$B$101 = AF39), 0), MATCH($C39, 'Cost Scenario Settings'!$O$31:$W$31, 0))</f>
        <v>0</v>
      </c>
      <c r="AH39" s="4" cm="1">
        <f t="array" aca="1" ref="AH39" ca="1">IFERROR(
INDEX('Cost Data'!$Y$1:$AJ$500, MATCH(1, ('Cost Data'!$W$1:$W$500 = $AF39) * ('Cost Data'!$X$1:$X$500 = $AG39), 0), MATCH(AH$12, 'Cost Data'!$Y$12:$AJ$12, 0))
* (INDEX('Build Scenarios'!$D$1:$O$510, MATCH(1, ('Build Scenarios'!$B$1:$B$510 = $AF39) * ('Build Scenarios'!$C$1:$C$510 = $C39), 0), MATCH(AH$12, 'Build Scenarios'!$D$5:$O$5, 0))
- INDEX('Build Scenarios'!$D$1:$O$510, MATCH(1, ('Build Scenarios'!$B$1:$B$510 = $AF39) * ('Build Scenarios'!$C$1:$C$510 = $C39), 0), MATCH(AG$12, 'Build Scenarios'!$D$5:$O$5, 0)))
+AG39,
0)</f>
        <v>0</v>
      </c>
      <c r="AI39" s="4" cm="1">
        <f t="array" aca="1" ref="AI39" ca="1">IFERROR(
INDEX('Cost Data'!$Y$1:$AJ$500, MATCH(1, ('Cost Data'!$W$1:$W$500 = $AF39) * ('Cost Data'!$X$1:$X$500 = $AG39), 0), MATCH(AI$12, 'Cost Data'!$Y$12:$AJ$12, 0))
* (INDEX('Build Scenarios'!$D$1:$O$510, MATCH(1, ('Build Scenarios'!$B$1:$B$510 = $AF39) * ('Build Scenarios'!$C$1:$C$510 = $C39), 0), MATCH(AI$12, 'Build Scenarios'!$D$5:$O$5, 0))
- INDEX('Build Scenarios'!$D$1:$O$510, MATCH(1, ('Build Scenarios'!$B$1:$B$510 = $AF39) * ('Build Scenarios'!$C$1:$C$510 = $C39), 0), MATCH(AH$12, 'Build Scenarios'!$D$5:$O$5, 0)))
+AH39,
0)</f>
        <v>0</v>
      </c>
      <c r="AJ39" s="4" cm="1">
        <f t="array" aca="1" ref="AJ39" ca="1">IFERROR(
INDEX('Cost Data'!$Y$1:$AJ$500, MATCH(1, ('Cost Data'!$W$1:$W$500 = $AF39) * ('Cost Data'!$X$1:$X$500 = $AG39), 0), MATCH(AJ$12, 'Cost Data'!$Y$12:$AJ$12, 0))
* (INDEX('Build Scenarios'!$D$1:$O$510, MATCH(1, ('Build Scenarios'!$B$1:$B$510 = $AF39) * ('Build Scenarios'!$C$1:$C$510 = $C39), 0), MATCH(AJ$12, 'Build Scenarios'!$D$5:$O$5, 0))
- INDEX('Build Scenarios'!$D$1:$O$510, MATCH(1, ('Build Scenarios'!$B$1:$B$510 = $AF39) * ('Build Scenarios'!$C$1:$C$510 = $C39), 0), MATCH(AI$12, 'Build Scenarios'!$D$5:$O$5, 0)))
+AI39,
0)</f>
        <v>0</v>
      </c>
      <c r="AK39" s="4" cm="1">
        <f t="array" aca="1" ref="AK39" ca="1">IFERROR(
INDEX('Cost Data'!$Y$1:$AJ$500, MATCH(1, ('Cost Data'!$W$1:$W$500 = $AF39) * ('Cost Data'!$X$1:$X$500 = $AG39), 0), MATCH(AK$12, 'Cost Data'!$Y$12:$AJ$12, 0))
* (INDEX('Build Scenarios'!$D$1:$O$510, MATCH(1, ('Build Scenarios'!$B$1:$B$510 = $AF39) * ('Build Scenarios'!$C$1:$C$510 = $C39), 0), MATCH(AK$12, 'Build Scenarios'!$D$5:$O$5, 0))
- INDEX('Build Scenarios'!$D$1:$O$510, MATCH(1, ('Build Scenarios'!$B$1:$B$510 = $AF39) * ('Build Scenarios'!$C$1:$C$510 = $C39), 0), MATCH(AJ$12, 'Build Scenarios'!$D$5:$O$5, 0)))
+AJ39,
0)</f>
        <v>0</v>
      </c>
      <c r="AL39" s="4" cm="1">
        <f t="array" aca="1" ref="AL39" ca="1">IFERROR(
INDEX('Cost Data'!$Y$1:$AJ$500, MATCH(1, ('Cost Data'!$W$1:$W$500 = $AF39) * ('Cost Data'!$X$1:$X$500 = $AG39), 0), MATCH(AL$12, 'Cost Data'!$Y$12:$AJ$12, 0))
* (INDEX('Build Scenarios'!$D$1:$O$510, MATCH(1, ('Build Scenarios'!$B$1:$B$510 = $AF39) * ('Build Scenarios'!$C$1:$C$510 = $C39), 0), MATCH(AL$12, 'Build Scenarios'!$D$5:$O$5, 0))
- INDEX('Build Scenarios'!$D$1:$O$510, MATCH(1, ('Build Scenarios'!$B$1:$B$510 = $AF39) * ('Build Scenarios'!$C$1:$C$510 = $C39), 0), MATCH(AK$12, 'Build Scenarios'!$D$5:$O$5, 0)))
+AK39,
0)</f>
        <v>0</v>
      </c>
      <c r="AM39" s="4" cm="1">
        <f t="array" aca="1" ref="AM39" ca="1">IFERROR(
INDEX('Cost Data'!$Y$1:$AJ$500, MATCH(1, ('Cost Data'!$W$1:$W$500 = $AF39) * ('Cost Data'!$X$1:$X$500 = $AG39), 0), MATCH(AM$12, 'Cost Data'!$Y$12:$AJ$12, 0))
* (INDEX('Build Scenarios'!$D$1:$O$510, MATCH(1, ('Build Scenarios'!$B$1:$B$510 = $AF39) * ('Build Scenarios'!$C$1:$C$510 = $C39), 0), MATCH(AM$12, 'Build Scenarios'!$D$5:$O$5, 0))
- INDEX('Build Scenarios'!$D$1:$O$510, MATCH(1, ('Build Scenarios'!$B$1:$B$510 = $AF39) * ('Build Scenarios'!$C$1:$C$510 = $C39), 0), MATCH(AL$12, 'Build Scenarios'!$D$5:$O$5, 0)))
+AL39,
0)</f>
        <v>0</v>
      </c>
      <c r="AN39" s="4" cm="1">
        <f t="array" aca="1" ref="AN39" ca="1">IFERROR(
INDEX('Cost Data'!$Y$1:$AJ$500, MATCH(1, ('Cost Data'!$W$1:$W$500 = $AF39) * ('Cost Data'!$X$1:$X$500 = $AG39), 0), MATCH(AN$12, 'Cost Data'!$Y$12:$AJ$12, 0))
* (INDEX('Build Scenarios'!$D$1:$O$510, MATCH(1, ('Build Scenarios'!$B$1:$B$510 = $AF39) * ('Build Scenarios'!$C$1:$C$510 = $C39), 0), MATCH(AN$12, 'Build Scenarios'!$D$5:$O$5, 0))
- INDEX('Build Scenarios'!$D$1:$O$510, MATCH(1, ('Build Scenarios'!$B$1:$B$510 = $AF39) * ('Build Scenarios'!$C$1:$C$510 = $C39), 0), MATCH(AM$12, 'Build Scenarios'!$D$5:$O$5, 0)))
+AM39,
0)</f>
        <v>0</v>
      </c>
      <c r="AO39" s="4" cm="1">
        <f t="array" aca="1" ref="AO39" ca="1">IFERROR(
INDEX('Cost Data'!$Y$1:$AJ$500, MATCH(1, ('Cost Data'!$W$1:$W$500 = $AF39) * ('Cost Data'!$X$1:$X$500 = $AG39), 0), MATCH(AO$12, 'Cost Data'!$Y$12:$AJ$12, 0))
* (INDEX('Build Scenarios'!$D$1:$O$510, MATCH(1, ('Build Scenarios'!$B$1:$B$510 = $AF39) * ('Build Scenarios'!$C$1:$C$510 = $C39), 0), MATCH(AO$12, 'Build Scenarios'!$D$5:$O$5, 0))
- INDEX('Build Scenarios'!$D$1:$O$510, MATCH(1, ('Build Scenarios'!$B$1:$B$510 = $AF39) * ('Build Scenarios'!$C$1:$C$510 = $C39), 0), MATCH(AN$12, 'Build Scenarios'!$D$5:$O$5, 0)))
+AN39,
0)</f>
        <v>0</v>
      </c>
      <c r="AP39" s="4" cm="1">
        <f t="array" aca="1" ref="AP39" ca="1">IFERROR(
INDEX('Cost Data'!$Y$1:$AJ$500, MATCH(1, ('Cost Data'!$W$1:$W$500 = $AF39) * ('Cost Data'!$X$1:$X$500 = $AG39), 0), MATCH(AP$12, 'Cost Data'!$Y$12:$AJ$12, 0))
* (INDEX('Build Scenarios'!$D$1:$O$510, MATCH(1, ('Build Scenarios'!$B$1:$B$510 = $AF39) * ('Build Scenarios'!$C$1:$C$510 = $C39), 0), MATCH(AP$12, 'Build Scenarios'!$D$5:$O$5, 0))
- INDEX('Build Scenarios'!$D$1:$O$510, MATCH(1, ('Build Scenarios'!$B$1:$B$510 = $AF39) * ('Build Scenarios'!$C$1:$C$510 = $C39), 0), MATCH(AO$12, 'Build Scenarios'!$D$5:$O$5, 0)))
+AO39,
0)</f>
        <v>0</v>
      </c>
      <c r="AQ39" s="4" cm="1">
        <f t="array" aca="1" ref="AQ39" ca="1">IFERROR(
INDEX('Cost Data'!$Y$1:$AJ$500, MATCH(1, ('Cost Data'!$W$1:$W$500 = $AF39) * ('Cost Data'!$X$1:$X$500 = $AG39), 0), MATCH(AQ$12, 'Cost Data'!$Y$12:$AJ$12, 0))
* (INDEX('Build Scenarios'!$D$1:$O$510, MATCH(1, ('Build Scenarios'!$B$1:$B$510 = $AF39) * ('Build Scenarios'!$C$1:$C$510 = $C39), 0), MATCH(AQ$12, 'Build Scenarios'!$D$5:$O$5, 0))
- INDEX('Build Scenarios'!$D$1:$O$510, MATCH(1, ('Build Scenarios'!$B$1:$B$510 = $AF39) * ('Build Scenarios'!$C$1:$C$510 = $C39), 0), MATCH(AP$12, 'Build Scenarios'!$D$5:$O$5, 0)))
+AP39,
0)</f>
        <v>0</v>
      </c>
      <c r="AR39" s="4" cm="1">
        <f t="array" aca="1" ref="AR39" ca="1">IFERROR(
INDEX('Cost Data'!$Y$1:$AJ$500, MATCH(1, ('Cost Data'!$W$1:$W$500 = $AF39) * ('Cost Data'!$X$1:$X$500 = $AG39), 0), MATCH(AR$12, 'Cost Data'!$Y$12:$AJ$12, 0))
* (INDEX('Build Scenarios'!$D$1:$O$510, MATCH(1, ('Build Scenarios'!$B$1:$B$510 = $AF39) * ('Build Scenarios'!$C$1:$C$510 = $C39), 0), MATCH(AR$12, 'Build Scenarios'!$D$5:$O$5, 0))
- INDEX('Build Scenarios'!$D$1:$O$510, MATCH(1, ('Build Scenarios'!$B$1:$B$510 = $AF39) * ('Build Scenarios'!$C$1:$C$510 = $C39), 0), MATCH(AQ$12, 'Build Scenarios'!$D$5:$O$5, 0)))
+AQ39,
0)</f>
        <v>0</v>
      </c>
      <c r="AS39" s="4" cm="1">
        <f t="array" aca="1" ref="AS39" ca="1">IFERROR(
INDEX('Cost Data'!$Y$1:$AJ$500, MATCH(1, ('Cost Data'!$W$1:$W$500 = $AF39) * ('Cost Data'!$X$1:$X$500 = $AG39), 0), MATCH(AS$12, 'Cost Data'!$Y$12:$AJ$12, 0))
* (INDEX('Build Scenarios'!$D$1:$O$510, MATCH(1, ('Build Scenarios'!$B$1:$B$510 = $AF39) * ('Build Scenarios'!$C$1:$C$510 = $C39), 0), MATCH(AS$12, 'Build Scenarios'!$D$5:$O$5, 0))
- INDEX('Build Scenarios'!$D$1:$O$510, MATCH(1, ('Build Scenarios'!$B$1:$B$510 = $AF39) * ('Build Scenarios'!$C$1:$C$510 = $C39), 0), MATCH(AR$12, 'Build Scenarios'!$D$5:$O$5, 0)))
+AR39,
0)</f>
        <v>0</v>
      </c>
      <c r="AU39" s="11" t="str">
        <f>AX36</f>
        <v>Del Norte</v>
      </c>
      <c r="AV39" s="11" cm="1">
        <f t="array" aca="1" ref="AV39" ca="1">INDEX('Cost Scenario Settings'!$O$32:$W$101, MATCH(1, ('Cost Scenario Settings'!$N$32:$N$101 = $B39) * ('Cost Scenario Settings'!$B$32:$B$101 = AU39), 0), MATCH($C39, 'Cost Scenario Settings'!$O$31:$W$31, 0))</f>
        <v>0</v>
      </c>
      <c r="AW39" s="4" cm="1">
        <f t="array" aca="1" ref="AW39" ca="1">IFERROR(
INDEX('Cost Data'!$Y$1:$AJ$500, MATCH(1, ('Cost Data'!$W$1:$W$500 = $AU39) * ('Cost Data'!$X$1:$X$500 = $AV39), 0), MATCH(AW$12, 'Cost Data'!$Y$12:$AJ$12, 0))
* (INDEX('Build Scenarios'!$D$1:$O$510, MATCH(1, ('Build Scenarios'!$B$1:$B$510 = $AU39) * ('Build Scenarios'!$C$1:$C$510 = $C39), 0), MATCH(AW$12, 'Build Scenarios'!$D$5:$O$5, 0))
- INDEX('Build Scenarios'!$D$1:$O$510, MATCH(1, ('Build Scenarios'!$B$1:$B$510 = $AU39) * ('Build Scenarios'!$C$1:$C$510 = $C39), 0), MATCH(AV$12, 'Build Scenarios'!$D$5:$O$5, 0)))
+AV39,
0)</f>
        <v>0</v>
      </c>
      <c r="AX39" s="4" cm="1">
        <f t="array" aca="1" ref="AX39" ca="1">IFERROR(
INDEX('Cost Data'!$Y$1:$AJ$500, MATCH(1, ('Cost Data'!$W$1:$W$500 = $AU39) * ('Cost Data'!$X$1:$X$500 = $AV39), 0), MATCH(AX$12, 'Cost Data'!$Y$12:$AJ$12, 0))
* (INDEX('Build Scenarios'!$D$1:$O$510, MATCH(1, ('Build Scenarios'!$B$1:$B$510 = $AU39) * ('Build Scenarios'!$C$1:$C$510 = $C39), 0), MATCH(AX$12, 'Build Scenarios'!$D$5:$O$5, 0))
- INDEX('Build Scenarios'!$D$1:$O$510, MATCH(1, ('Build Scenarios'!$B$1:$B$510 = $AU39) * ('Build Scenarios'!$C$1:$C$510 = $C39), 0), MATCH(AW$12, 'Build Scenarios'!$D$5:$O$5, 0)))
+AW39,
0)</f>
        <v>0</v>
      </c>
      <c r="AY39" s="4" cm="1">
        <f t="array" aca="1" ref="AY39" ca="1">IFERROR(
INDEX('Cost Data'!$Y$1:$AJ$500, MATCH(1, ('Cost Data'!$W$1:$W$500 = $AU39) * ('Cost Data'!$X$1:$X$500 = $AV39), 0), MATCH(AY$12, 'Cost Data'!$Y$12:$AJ$12, 0))
* (INDEX('Build Scenarios'!$D$1:$O$510, MATCH(1, ('Build Scenarios'!$B$1:$B$510 = $AU39) * ('Build Scenarios'!$C$1:$C$510 = $C39), 0), MATCH(AY$12, 'Build Scenarios'!$D$5:$O$5, 0))
- INDEX('Build Scenarios'!$D$1:$O$510, MATCH(1, ('Build Scenarios'!$B$1:$B$510 = $AU39) * ('Build Scenarios'!$C$1:$C$510 = $C39), 0), MATCH(AX$12, 'Build Scenarios'!$D$5:$O$5, 0)))
+AX39,
0)</f>
        <v>0</v>
      </c>
      <c r="AZ39" s="4" cm="1">
        <f t="array" aca="1" ref="AZ39" ca="1">IFERROR(
INDEX('Cost Data'!$Y$1:$AJ$500, MATCH(1, ('Cost Data'!$W$1:$W$500 = $AU39) * ('Cost Data'!$X$1:$X$500 = $AV39), 0), MATCH(AZ$12, 'Cost Data'!$Y$12:$AJ$12, 0))
* (INDEX('Build Scenarios'!$D$1:$O$510, MATCH(1, ('Build Scenarios'!$B$1:$B$510 = $AU39) * ('Build Scenarios'!$C$1:$C$510 = $C39), 0), MATCH(AZ$12, 'Build Scenarios'!$D$5:$O$5, 0))
- INDEX('Build Scenarios'!$D$1:$O$510, MATCH(1, ('Build Scenarios'!$B$1:$B$510 = $AU39) * ('Build Scenarios'!$C$1:$C$510 = $C39), 0), MATCH(AY$12, 'Build Scenarios'!$D$5:$O$5, 0)))
+AY39,
0)</f>
        <v>0</v>
      </c>
      <c r="BA39" s="4" cm="1">
        <f t="array" aca="1" ref="BA39" ca="1">IFERROR(
INDEX('Cost Data'!$Y$1:$AJ$500, MATCH(1, ('Cost Data'!$W$1:$W$500 = $AU39) * ('Cost Data'!$X$1:$X$500 = $AV39), 0), MATCH(BA$12, 'Cost Data'!$Y$12:$AJ$12, 0))
* (INDEX('Build Scenarios'!$D$1:$O$510, MATCH(1, ('Build Scenarios'!$B$1:$B$510 = $AU39) * ('Build Scenarios'!$C$1:$C$510 = $C39), 0), MATCH(BA$12, 'Build Scenarios'!$D$5:$O$5, 0))
- INDEX('Build Scenarios'!$D$1:$O$510, MATCH(1, ('Build Scenarios'!$B$1:$B$510 = $AU39) * ('Build Scenarios'!$C$1:$C$510 = $C39), 0), MATCH(AZ$12, 'Build Scenarios'!$D$5:$O$5, 0)))
+AZ39,
0)</f>
        <v>0</v>
      </c>
      <c r="BB39" s="4" cm="1">
        <f t="array" aca="1" ref="BB39" ca="1">IFERROR(
INDEX('Cost Data'!$Y$1:$AJ$500, MATCH(1, ('Cost Data'!$W$1:$W$500 = $AU39) * ('Cost Data'!$X$1:$X$500 = $AV39), 0), MATCH(BB$12, 'Cost Data'!$Y$12:$AJ$12, 0))
* (INDEX('Build Scenarios'!$D$1:$O$510, MATCH(1, ('Build Scenarios'!$B$1:$B$510 = $AU39) * ('Build Scenarios'!$C$1:$C$510 = $C39), 0), MATCH(BB$12, 'Build Scenarios'!$D$5:$O$5, 0))
- INDEX('Build Scenarios'!$D$1:$O$510, MATCH(1, ('Build Scenarios'!$B$1:$B$510 = $AU39) * ('Build Scenarios'!$C$1:$C$510 = $C39), 0), MATCH(BA$12, 'Build Scenarios'!$D$5:$O$5, 0)))
+BA39,
0)</f>
        <v>0</v>
      </c>
      <c r="BC39" s="4" cm="1">
        <f t="array" aca="1" ref="BC39" ca="1">IFERROR(
INDEX('Cost Data'!$Y$1:$AJ$500, MATCH(1, ('Cost Data'!$W$1:$W$500 = $AU39) * ('Cost Data'!$X$1:$X$500 = $AV39), 0), MATCH(BC$12, 'Cost Data'!$Y$12:$AJ$12, 0))
* (INDEX('Build Scenarios'!$D$1:$O$510, MATCH(1, ('Build Scenarios'!$B$1:$B$510 = $AU39) * ('Build Scenarios'!$C$1:$C$510 = $C39), 0), MATCH(BC$12, 'Build Scenarios'!$D$5:$O$5, 0))
- INDEX('Build Scenarios'!$D$1:$O$510, MATCH(1, ('Build Scenarios'!$B$1:$B$510 = $AU39) * ('Build Scenarios'!$C$1:$C$510 = $C39), 0), MATCH(BB$12, 'Build Scenarios'!$D$5:$O$5, 0)))
+BB39,
0)</f>
        <v>0</v>
      </c>
      <c r="BD39" s="4" cm="1">
        <f t="array" aca="1" ref="BD39" ca="1">IFERROR(
INDEX('Cost Data'!$Y$1:$AJ$500, MATCH(1, ('Cost Data'!$W$1:$W$500 = $AU39) * ('Cost Data'!$X$1:$X$500 = $AV39), 0), MATCH(BD$12, 'Cost Data'!$Y$12:$AJ$12, 0))
* (INDEX('Build Scenarios'!$D$1:$O$510, MATCH(1, ('Build Scenarios'!$B$1:$B$510 = $AU39) * ('Build Scenarios'!$C$1:$C$510 = $C39), 0), MATCH(BD$12, 'Build Scenarios'!$D$5:$O$5, 0))
- INDEX('Build Scenarios'!$D$1:$O$510, MATCH(1, ('Build Scenarios'!$B$1:$B$510 = $AU39) * ('Build Scenarios'!$C$1:$C$510 = $C39), 0), MATCH(BC$12, 'Build Scenarios'!$D$5:$O$5, 0)))
+BC39,
0)</f>
        <v>0</v>
      </c>
      <c r="BE39" s="4" cm="1">
        <f t="array" aca="1" ref="BE39" ca="1">IFERROR(
INDEX('Cost Data'!$Y$1:$AJ$500, MATCH(1, ('Cost Data'!$W$1:$W$500 = $AU39) * ('Cost Data'!$X$1:$X$500 = $AV39), 0), MATCH(BE$12, 'Cost Data'!$Y$12:$AJ$12, 0))
* (INDEX('Build Scenarios'!$D$1:$O$510, MATCH(1, ('Build Scenarios'!$B$1:$B$510 = $AU39) * ('Build Scenarios'!$C$1:$C$510 = $C39), 0), MATCH(BE$12, 'Build Scenarios'!$D$5:$O$5, 0))
- INDEX('Build Scenarios'!$D$1:$O$510, MATCH(1, ('Build Scenarios'!$B$1:$B$510 = $AU39) * ('Build Scenarios'!$C$1:$C$510 = $C39), 0), MATCH(BD$12, 'Build Scenarios'!$D$5:$O$5, 0)))
+BD39,
0)</f>
        <v>0</v>
      </c>
      <c r="BF39" s="4" cm="1">
        <f t="array" aca="1" ref="BF39" ca="1">IFERROR(
INDEX('Cost Data'!$Y$1:$AJ$500, MATCH(1, ('Cost Data'!$W$1:$W$500 = $AU39) * ('Cost Data'!$X$1:$X$500 = $AV39), 0), MATCH(BF$12, 'Cost Data'!$Y$12:$AJ$12, 0))
* (INDEX('Build Scenarios'!$D$1:$O$510, MATCH(1, ('Build Scenarios'!$B$1:$B$510 = $AU39) * ('Build Scenarios'!$C$1:$C$510 = $C39), 0), MATCH(BF$12, 'Build Scenarios'!$D$5:$O$5, 0))
- INDEX('Build Scenarios'!$D$1:$O$510, MATCH(1, ('Build Scenarios'!$B$1:$B$510 = $AU39) * ('Build Scenarios'!$C$1:$C$510 = $C39), 0), MATCH(BE$12, 'Build Scenarios'!$D$5:$O$5, 0)))
+BE39,
0)</f>
        <v>0</v>
      </c>
      <c r="BG39" s="4" cm="1">
        <f t="array" aca="1" ref="BG39" ca="1">IFERROR(
INDEX('Cost Data'!$Y$1:$AJ$500, MATCH(1, ('Cost Data'!$W$1:$W$500 = $AU39) * ('Cost Data'!$X$1:$X$500 = $AV39), 0), MATCH(BG$12, 'Cost Data'!$Y$12:$AJ$12, 0))
* (INDEX('Build Scenarios'!$D$1:$O$510, MATCH(1, ('Build Scenarios'!$B$1:$B$510 = $AU39) * ('Build Scenarios'!$C$1:$C$510 = $C39), 0), MATCH(BG$12, 'Build Scenarios'!$D$5:$O$5, 0))
- INDEX('Build Scenarios'!$D$1:$O$510, MATCH(1, ('Build Scenarios'!$B$1:$B$510 = $AU39) * ('Build Scenarios'!$C$1:$C$510 = $C39), 0), MATCH(BF$12, 'Build Scenarios'!$D$5:$O$5, 0)))
+BF39,
0)</f>
        <v>0</v>
      </c>
      <c r="BH39" s="4" cm="1">
        <f t="array" aca="1" ref="BH39" ca="1">IFERROR(
INDEX('Cost Data'!$Y$1:$AJ$500, MATCH(1, ('Cost Data'!$W$1:$W$500 = $AU39) * ('Cost Data'!$X$1:$X$500 = $AV39), 0), MATCH(BH$12, 'Cost Data'!$Y$12:$AJ$12, 0))
* (INDEX('Build Scenarios'!$D$1:$O$510, MATCH(1, ('Build Scenarios'!$B$1:$B$510 = $AU39) * ('Build Scenarios'!$C$1:$C$510 = $C39), 0), MATCH(BH$12, 'Build Scenarios'!$D$5:$O$5, 0))
- INDEX('Build Scenarios'!$D$1:$O$510, MATCH(1, ('Build Scenarios'!$B$1:$B$510 = $AU39) * ('Build Scenarios'!$C$1:$C$510 = $C39), 0), MATCH(BG$12, 'Build Scenarios'!$D$5:$O$5, 0)))
+BG39,
0)</f>
        <v>0</v>
      </c>
      <c r="BJ39" s="11" t="str">
        <f>BM36</f>
        <v>Cape Mendocino</v>
      </c>
      <c r="BK39" s="11" cm="1">
        <f t="array" aca="1" ref="BK39" ca="1">INDEX('Cost Scenario Settings'!$O$32:$W$101, MATCH(1, ('Cost Scenario Settings'!$N$32:$N$101 = $B39) * ('Cost Scenario Settings'!$B$32:$B$101 = BJ39), 0), MATCH($C39, 'Cost Scenario Settings'!$O$31:$W$31, 0))</f>
        <v>0</v>
      </c>
      <c r="BL39" s="4" cm="1">
        <f t="array" aca="1" ref="BL39" ca="1">IFERROR(
INDEX('Cost Data'!$Y$1:$AJ$500, MATCH(1, ('Cost Data'!$W$1:$W$500 = $BJ39) * ('Cost Data'!$X$1:$X$500 = $BK39), 0), MATCH(BL$12, 'Cost Data'!$Y$12:$AJ$12, 0))
* (INDEX('Build Scenarios'!$D$1:$O$510, MATCH(1, ('Build Scenarios'!$B$1:$B$510 = $BJ39) * ('Build Scenarios'!$C$1:$C$510 = $C39), 0), MATCH(BL$12, 'Build Scenarios'!$D$5:$O$5, 0))
- INDEX('Build Scenarios'!$D$1:$O$510, MATCH(1, ('Build Scenarios'!$B$1:$B$510 = $BJ39) * ('Build Scenarios'!$C$1:$C$510 = $C39), 0), MATCH(BK$12, 'Build Scenarios'!$D$5:$O$5, 0)))
+BK39,
0)</f>
        <v>0</v>
      </c>
      <c r="BM39" s="4" cm="1">
        <f t="array" aca="1" ref="BM39" ca="1">IFERROR(
INDEX('Cost Data'!$Y$1:$AJ$500, MATCH(1, ('Cost Data'!$W$1:$W$500 = $BJ39) * ('Cost Data'!$X$1:$X$500 = $BK39), 0), MATCH(BM$12, 'Cost Data'!$Y$12:$AJ$12, 0))
* (INDEX('Build Scenarios'!$D$1:$O$510, MATCH(1, ('Build Scenarios'!$B$1:$B$510 = $BJ39) * ('Build Scenarios'!$C$1:$C$510 = $C39), 0), MATCH(BM$12, 'Build Scenarios'!$D$5:$O$5, 0))
- INDEX('Build Scenarios'!$D$1:$O$510, MATCH(1, ('Build Scenarios'!$B$1:$B$510 = $BJ39) * ('Build Scenarios'!$C$1:$C$510 = $C39), 0), MATCH(BL$12, 'Build Scenarios'!$D$5:$O$5, 0)))
+BL39,
0)</f>
        <v>0</v>
      </c>
      <c r="BN39" s="4" cm="1">
        <f t="array" aca="1" ref="BN39" ca="1">IFERROR(
INDEX('Cost Data'!$Y$1:$AJ$500, MATCH(1, ('Cost Data'!$W$1:$W$500 = $BJ39) * ('Cost Data'!$X$1:$X$500 = $BK39), 0), MATCH(BN$12, 'Cost Data'!$Y$12:$AJ$12, 0))
* (INDEX('Build Scenarios'!$D$1:$O$510, MATCH(1, ('Build Scenarios'!$B$1:$B$510 = $BJ39) * ('Build Scenarios'!$C$1:$C$510 = $C39), 0), MATCH(BN$12, 'Build Scenarios'!$D$5:$O$5, 0))
- INDEX('Build Scenarios'!$D$1:$O$510, MATCH(1, ('Build Scenarios'!$B$1:$B$510 = $BJ39) * ('Build Scenarios'!$C$1:$C$510 = $C39), 0), MATCH(BM$12, 'Build Scenarios'!$D$5:$O$5, 0)))
+BM39,
0)</f>
        <v>0</v>
      </c>
      <c r="BO39" s="4" cm="1">
        <f t="array" aca="1" ref="BO39" ca="1">IFERROR(
INDEX('Cost Data'!$Y$1:$AJ$500, MATCH(1, ('Cost Data'!$W$1:$W$500 = $BJ39) * ('Cost Data'!$X$1:$X$500 = $BK39), 0), MATCH(BO$12, 'Cost Data'!$Y$12:$AJ$12, 0))
* (INDEX('Build Scenarios'!$D$1:$O$510, MATCH(1, ('Build Scenarios'!$B$1:$B$510 = $BJ39) * ('Build Scenarios'!$C$1:$C$510 = $C39), 0), MATCH(BO$12, 'Build Scenarios'!$D$5:$O$5, 0))
- INDEX('Build Scenarios'!$D$1:$O$510, MATCH(1, ('Build Scenarios'!$B$1:$B$510 = $BJ39) * ('Build Scenarios'!$C$1:$C$510 = $C39), 0), MATCH(BN$12, 'Build Scenarios'!$D$5:$O$5, 0)))
+BN39,
0)</f>
        <v>0</v>
      </c>
      <c r="BP39" s="4" cm="1">
        <f t="array" aca="1" ref="BP39" ca="1">IFERROR(
INDEX('Cost Data'!$Y$1:$AJ$500, MATCH(1, ('Cost Data'!$W$1:$W$500 = $BJ39) * ('Cost Data'!$X$1:$X$500 = $BK39), 0), MATCH(BP$12, 'Cost Data'!$Y$12:$AJ$12, 0))
* (INDEX('Build Scenarios'!$D$1:$O$510, MATCH(1, ('Build Scenarios'!$B$1:$B$510 = $BJ39) * ('Build Scenarios'!$C$1:$C$510 = $C39), 0), MATCH(BP$12, 'Build Scenarios'!$D$5:$O$5, 0))
- INDEX('Build Scenarios'!$D$1:$O$510, MATCH(1, ('Build Scenarios'!$B$1:$B$510 = $BJ39) * ('Build Scenarios'!$C$1:$C$510 = $C39), 0), MATCH(BO$12, 'Build Scenarios'!$D$5:$O$5, 0)))
+BO39,
0)</f>
        <v>0</v>
      </c>
      <c r="BQ39" s="4" cm="1">
        <f t="array" aca="1" ref="BQ39" ca="1">IFERROR(
INDEX('Cost Data'!$Y$1:$AJ$500, MATCH(1, ('Cost Data'!$W$1:$W$500 = $BJ39) * ('Cost Data'!$X$1:$X$500 = $BK39), 0), MATCH(BQ$12, 'Cost Data'!$Y$12:$AJ$12, 0))
* (INDEX('Build Scenarios'!$D$1:$O$510, MATCH(1, ('Build Scenarios'!$B$1:$B$510 = $BJ39) * ('Build Scenarios'!$C$1:$C$510 = $C39), 0), MATCH(BQ$12, 'Build Scenarios'!$D$5:$O$5, 0))
- INDEX('Build Scenarios'!$D$1:$O$510, MATCH(1, ('Build Scenarios'!$B$1:$B$510 = $BJ39) * ('Build Scenarios'!$C$1:$C$510 = $C39), 0), MATCH(BP$12, 'Build Scenarios'!$D$5:$O$5, 0)))
+BP39,
0)</f>
        <v>0</v>
      </c>
      <c r="BR39" s="4" cm="1">
        <f t="array" aca="1" ref="BR39" ca="1">IFERROR(
INDEX('Cost Data'!$Y$1:$AJ$500, MATCH(1, ('Cost Data'!$W$1:$W$500 = $BJ39) * ('Cost Data'!$X$1:$X$500 = $BK39), 0), MATCH(BR$12, 'Cost Data'!$Y$12:$AJ$12, 0))
* (INDEX('Build Scenarios'!$D$1:$O$510, MATCH(1, ('Build Scenarios'!$B$1:$B$510 = $BJ39) * ('Build Scenarios'!$C$1:$C$510 = $C39), 0), MATCH(BR$12, 'Build Scenarios'!$D$5:$O$5, 0))
- INDEX('Build Scenarios'!$D$1:$O$510, MATCH(1, ('Build Scenarios'!$B$1:$B$510 = $BJ39) * ('Build Scenarios'!$C$1:$C$510 = $C39), 0), MATCH(BQ$12, 'Build Scenarios'!$D$5:$O$5, 0)))
+BQ39,
0)</f>
        <v>0</v>
      </c>
      <c r="BS39" s="4" cm="1">
        <f t="array" aca="1" ref="BS39" ca="1">IFERROR(
INDEX('Cost Data'!$Y$1:$AJ$500, MATCH(1, ('Cost Data'!$W$1:$W$500 = $BJ39) * ('Cost Data'!$X$1:$X$500 = $BK39), 0), MATCH(BS$12, 'Cost Data'!$Y$12:$AJ$12, 0))
* (INDEX('Build Scenarios'!$D$1:$O$510, MATCH(1, ('Build Scenarios'!$B$1:$B$510 = $BJ39) * ('Build Scenarios'!$C$1:$C$510 = $C39), 0), MATCH(BS$12, 'Build Scenarios'!$D$5:$O$5, 0))
- INDEX('Build Scenarios'!$D$1:$O$510, MATCH(1, ('Build Scenarios'!$B$1:$B$510 = $BJ39) * ('Build Scenarios'!$C$1:$C$510 = $C39), 0), MATCH(BR$12, 'Build Scenarios'!$D$5:$O$5, 0)))
+BR39,
0)</f>
        <v>0</v>
      </c>
      <c r="BT39" s="4" cm="1">
        <f t="array" aca="1" ref="BT39" ca="1">IFERROR(
INDEX('Cost Data'!$Y$1:$AJ$500, MATCH(1, ('Cost Data'!$W$1:$W$500 = $BJ39) * ('Cost Data'!$X$1:$X$500 = $BK39), 0), MATCH(BT$12, 'Cost Data'!$Y$12:$AJ$12, 0))
* (INDEX('Build Scenarios'!$D$1:$O$510, MATCH(1, ('Build Scenarios'!$B$1:$B$510 = $BJ39) * ('Build Scenarios'!$C$1:$C$510 = $C39), 0), MATCH(BT$12, 'Build Scenarios'!$D$5:$O$5, 0))
- INDEX('Build Scenarios'!$D$1:$O$510, MATCH(1, ('Build Scenarios'!$B$1:$B$510 = $BJ39) * ('Build Scenarios'!$C$1:$C$510 = $C39), 0), MATCH(BS$12, 'Build Scenarios'!$D$5:$O$5, 0)))
+BS39,
0)</f>
        <v>0</v>
      </c>
      <c r="BU39" s="4" cm="1">
        <f t="array" aca="1" ref="BU39" ca="1">IFERROR(
INDEX('Cost Data'!$Y$1:$AJ$500, MATCH(1, ('Cost Data'!$W$1:$W$500 = $BJ39) * ('Cost Data'!$X$1:$X$500 = $BK39), 0), MATCH(BU$12, 'Cost Data'!$Y$12:$AJ$12, 0))
* (INDEX('Build Scenarios'!$D$1:$O$510, MATCH(1, ('Build Scenarios'!$B$1:$B$510 = $BJ39) * ('Build Scenarios'!$C$1:$C$510 = $C39), 0), MATCH(BU$12, 'Build Scenarios'!$D$5:$O$5, 0))
- INDEX('Build Scenarios'!$D$1:$O$510, MATCH(1, ('Build Scenarios'!$B$1:$B$510 = $BJ39) * ('Build Scenarios'!$C$1:$C$510 = $C39), 0), MATCH(BT$12, 'Build Scenarios'!$D$5:$O$5, 0)))
+BT39,
0)</f>
        <v>0</v>
      </c>
      <c r="BV39" s="4" cm="1">
        <f t="array" aca="1" ref="BV39" ca="1">IFERROR(
INDEX('Cost Data'!$Y$1:$AJ$500, MATCH(1, ('Cost Data'!$W$1:$W$500 = $BJ39) * ('Cost Data'!$X$1:$X$500 = $BK39), 0), MATCH(BV$12, 'Cost Data'!$Y$12:$AJ$12, 0))
* (INDEX('Build Scenarios'!$D$1:$O$510, MATCH(1, ('Build Scenarios'!$B$1:$B$510 = $BJ39) * ('Build Scenarios'!$C$1:$C$510 = $C39), 0), MATCH(BV$12, 'Build Scenarios'!$D$5:$O$5, 0))
- INDEX('Build Scenarios'!$D$1:$O$510, MATCH(1, ('Build Scenarios'!$B$1:$B$510 = $BJ39) * ('Build Scenarios'!$C$1:$C$510 = $C39), 0), MATCH(BU$12, 'Build Scenarios'!$D$5:$O$5, 0)))
+BU39,
0)</f>
        <v>0</v>
      </c>
      <c r="BW39" s="4" cm="1">
        <f t="array" aca="1" ref="BW39" ca="1">IFERROR(
INDEX('Cost Data'!$Y$1:$AJ$500, MATCH(1, ('Cost Data'!$W$1:$W$500 = $BJ39) * ('Cost Data'!$X$1:$X$500 = $BK39), 0), MATCH(BW$12, 'Cost Data'!$Y$12:$AJ$12, 0))
* (INDEX('Build Scenarios'!$D$1:$O$510, MATCH(1, ('Build Scenarios'!$B$1:$B$510 = $BJ39) * ('Build Scenarios'!$C$1:$C$510 = $C39), 0), MATCH(BW$12, 'Build Scenarios'!$D$5:$O$5, 0))
- INDEX('Build Scenarios'!$D$1:$O$510, MATCH(1, ('Build Scenarios'!$B$1:$B$510 = $BJ39) * ('Build Scenarios'!$C$1:$C$510 = $C39), 0), MATCH(BV$12, 'Build Scenarios'!$D$5:$O$5, 0)))
+BV39,
0)</f>
        <v>0</v>
      </c>
    </row>
    <row r="40" spans="2:75" x14ac:dyDescent="0.2">
      <c r="B40" s="11" t="str">
        <f ca="1">B39</f>
        <v>PSP - Mid</v>
      </c>
      <c r="C40" s="8" t="s">
        <v>55</v>
      </c>
      <c r="D40" s="4">
        <f t="shared" ca="1" si="24"/>
        <v>0</v>
      </c>
      <c r="E40" s="4">
        <f t="shared" ca="1" si="24"/>
        <v>0</v>
      </c>
      <c r="F40" s="4">
        <f t="shared" ca="1" si="24"/>
        <v>0</v>
      </c>
      <c r="G40" s="4">
        <f t="shared" ca="1" si="24"/>
        <v>0</v>
      </c>
      <c r="H40" s="4">
        <f t="shared" ca="1" si="24"/>
        <v>0</v>
      </c>
      <c r="I40" s="4">
        <f t="shared" ca="1" si="24"/>
        <v>0</v>
      </c>
      <c r="J40" s="4">
        <f t="shared" ca="1" si="24"/>
        <v>0</v>
      </c>
      <c r="K40" s="4">
        <f t="shared" ca="1" si="24"/>
        <v>0</v>
      </c>
      <c r="L40" s="4">
        <f t="shared" ca="1" si="24"/>
        <v>300.94999999999993</v>
      </c>
      <c r="M40" s="4">
        <f t="shared" ca="1" si="24"/>
        <v>300.94999999999993</v>
      </c>
      <c r="N40" s="4">
        <f t="shared" ca="1" si="24"/>
        <v>300.94999999999993</v>
      </c>
      <c r="O40" s="4">
        <f t="shared" ca="1" si="24"/>
        <v>300.94999999999993</v>
      </c>
      <c r="Q40" s="11" t="str">
        <f>Q39</f>
        <v>Morro Bay</v>
      </c>
      <c r="R40" s="11" t="str" cm="1">
        <f t="array" aca="1" ref="R40" ca="1">INDEX('Cost Scenario Settings'!$O$32:$W$101, MATCH(1, ('Cost Scenario Settings'!$N$32:$N$101 = $B40) * ('Cost Scenario Settings'!$B$32:$B$101 = Q40), 0), MATCH($C40, 'Cost Scenario Settings'!$O$31:$W$31, 0))</f>
        <v>PSP - Mid</v>
      </c>
      <c r="S40" s="4" cm="1">
        <f t="array" aca="1" ref="S40" ca="1">IFERROR(
INDEX('Cost Data'!$Y$1:$AJ$500, MATCH(1, ('Cost Data'!$W$1:$W$500 = $Q40) * ('Cost Data'!$X$1:$X$500 = $R40), 0), MATCH(S$12, 'Cost Data'!$Y$12:$AJ$12, 0))
* (INDEX('Build Scenarios'!$D$1:$O$510, MATCH(1, ('Build Scenarios'!$B$1:$B$510 = $Q40) * ('Build Scenarios'!$C$1:$C$510 = $C40), 0), MATCH(S$12, 'Build Scenarios'!$D$5:$O$5, 0))
- INDEX('Build Scenarios'!$D$1:$O$510, MATCH(1, ('Build Scenarios'!$B$1:$B$510 = $Q40) * ('Build Scenarios'!$C$1:$C$510 = $C40), 0), MATCH(R$12, 'Build Scenarios'!$D$5:$O$5, 0)))
+R40,
0)</f>
        <v>0</v>
      </c>
      <c r="T40" s="4" cm="1">
        <f t="array" aca="1" ref="T40" ca="1">IFERROR(
INDEX('Cost Data'!$Y$1:$AJ$500, MATCH(1, ('Cost Data'!$W$1:$W$500 = $Q40) * ('Cost Data'!$X$1:$X$500 = $R40), 0), MATCH(T$12, 'Cost Data'!$Y$12:$AJ$12, 0))
* (INDEX('Build Scenarios'!$D$1:$O$510, MATCH(1, ('Build Scenarios'!$B$1:$B$510 = $Q40) * ('Build Scenarios'!$C$1:$C$510 = $C40), 0), MATCH(T$12, 'Build Scenarios'!$D$5:$O$5, 0))
- INDEX('Build Scenarios'!$D$1:$O$510, MATCH(1, ('Build Scenarios'!$B$1:$B$510 = $Q40) * ('Build Scenarios'!$C$1:$C$510 = $C40), 0), MATCH(S$12, 'Build Scenarios'!$D$5:$O$5, 0)))
+S40,
0)</f>
        <v>0</v>
      </c>
      <c r="U40" s="4" cm="1">
        <f t="array" aca="1" ref="U40" ca="1">IFERROR(
INDEX('Cost Data'!$Y$1:$AJ$500, MATCH(1, ('Cost Data'!$W$1:$W$500 = $Q40) * ('Cost Data'!$X$1:$X$500 = $R40), 0), MATCH(U$12, 'Cost Data'!$Y$12:$AJ$12, 0))
* (INDEX('Build Scenarios'!$D$1:$O$510, MATCH(1, ('Build Scenarios'!$B$1:$B$510 = $Q40) * ('Build Scenarios'!$C$1:$C$510 = $C40), 0), MATCH(U$12, 'Build Scenarios'!$D$5:$O$5, 0))
- INDEX('Build Scenarios'!$D$1:$O$510, MATCH(1, ('Build Scenarios'!$B$1:$B$510 = $Q40) * ('Build Scenarios'!$C$1:$C$510 = $C40), 0), MATCH(T$12, 'Build Scenarios'!$D$5:$O$5, 0)))
+T40,
0)</f>
        <v>0</v>
      </c>
      <c r="V40" s="4" cm="1">
        <f t="array" aca="1" ref="V40" ca="1">IFERROR(
INDEX('Cost Data'!$Y$1:$AJ$500, MATCH(1, ('Cost Data'!$W$1:$W$500 = $Q40) * ('Cost Data'!$X$1:$X$500 = $R40), 0), MATCH(V$12, 'Cost Data'!$Y$12:$AJ$12, 0))
* (INDEX('Build Scenarios'!$D$1:$O$510, MATCH(1, ('Build Scenarios'!$B$1:$B$510 = $Q40) * ('Build Scenarios'!$C$1:$C$510 = $C40), 0), MATCH(V$12, 'Build Scenarios'!$D$5:$O$5, 0))
- INDEX('Build Scenarios'!$D$1:$O$510, MATCH(1, ('Build Scenarios'!$B$1:$B$510 = $Q40) * ('Build Scenarios'!$C$1:$C$510 = $C40), 0), MATCH(U$12, 'Build Scenarios'!$D$5:$O$5, 0)))
+U40,
0)</f>
        <v>0</v>
      </c>
      <c r="W40" s="4" cm="1">
        <f t="array" aca="1" ref="W40" ca="1">IFERROR(
INDEX('Cost Data'!$Y$1:$AJ$500, MATCH(1, ('Cost Data'!$W$1:$W$500 = $Q40) * ('Cost Data'!$X$1:$X$500 = $R40), 0), MATCH(W$12, 'Cost Data'!$Y$12:$AJ$12, 0))
* (INDEX('Build Scenarios'!$D$1:$O$510, MATCH(1, ('Build Scenarios'!$B$1:$B$510 = $Q40) * ('Build Scenarios'!$C$1:$C$510 = $C40), 0), MATCH(W$12, 'Build Scenarios'!$D$5:$O$5, 0))
- INDEX('Build Scenarios'!$D$1:$O$510, MATCH(1, ('Build Scenarios'!$B$1:$B$510 = $Q40) * ('Build Scenarios'!$C$1:$C$510 = $C40), 0), MATCH(V$12, 'Build Scenarios'!$D$5:$O$5, 0)))
+V40,
0)</f>
        <v>0</v>
      </c>
      <c r="X40" s="4" cm="1">
        <f t="array" aca="1" ref="X40" ca="1">IFERROR(
INDEX('Cost Data'!$Y$1:$AJ$500, MATCH(1, ('Cost Data'!$W$1:$W$500 = $Q40) * ('Cost Data'!$X$1:$X$500 = $R40), 0), MATCH(X$12, 'Cost Data'!$Y$12:$AJ$12, 0))
* (INDEX('Build Scenarios'!$D$1:$O$510, MATCH(1, ('Build Scenarios'!$B$1:$B$510 = $Q40) * ('Build Scenarios'!$C$1:$C$510 = $C40), 0), MATCH(X$12, 'Build Scenarios'!$D$5:$O$5, 0))
- INDEX('Build Scenarios'!$D$1:$O$510, MATCH(1, ('Build Scenarios'!$B$1:$B$510 = $Q40) * ('Build Scenarios'!$C$1:$C$510 = $C40), 0), MATCH(W$12, 'Build Scenarios'!$D$5:$O$5, 0)))
+W40,
0)</f>
        <v>0</v>
      </c>
      <c r="Y40" s="4" cm="1">
        <f t="array" aca="1" ref="Y40" ca="1">IFERROR(
INDEX('Cost Data'!$Y$1:$AJ$500, MATCH(1, ('Cost Data'!$W$1:$W$500 = $Q40) * ('Cost Data'!$X$1:$X$500 = $R40), 0), MATCH(Y$12, 'Cost Data'!$Y$12:$AJ$12, 0))
* (INDEX('Build Scenarios'!$D$1:$O$510, MATCH(1, ('Build Scenarios'!$B$1:$B$510 = $Q40) * ('Build Scenarios'!$C$1:$C$510 = $C40), 0), MATCH(Y$12, 'Build Scenarios'!$D$5:$O$5, 0))
- INDEX('Build Scenarios'!$D$1:$O$510, MATCH(1, ('Build Scenarios'!$B$1:$B$510 = $Q40) * ('Build Scenarios'!$C$1:$C$510 = $C40), 0), MATCH(X$12, 'Build Scenarios'!$D$5:$O$5, 0)))
+X40,
0)</f>
        <v>0</v>
      </c>
      <c r="Z40" s="4" cm="1">
        <f t="array" aca="1" ref="Z40" ca="1">IFERROR(
INDEX('Cost Data'!$Y$1:$AJ$500, MATCH(1, ('Cost Data'!$W$1:$W$500 = $Q40) * ('Cost Data'!$X$1:$X$500 = $R40), 0), MATCH(Z$12, 'Cost Data'!$Y$12:$AJ$12, 0))
* (INDEX('Build Scenarios'!$D$1:$O$510, MATCH(1, ('Build Scenarios'!$B$1:$B$510 = $Q40) * ('Build Scenarios'!$C$1:$C$510 = $C40), 0), MATCH(Z$12, 'Build Scenarios'!$D$5:$O$5, 0))
- INDEX('Build Scenarios'!$D$1:$O$510, MATCH(1, ('Build Scenarios'!$B$1:$B$510 = $Q40) * ('Build Scenarios'!$C$1:$C$510 = $C40), 0), MATCH(Y$12, 'Build Scenarios'!$D$5:$O$5, 0)))
+Y40,
0)</f>
        <v>0</v>
      </c>
      <c r="AA40" s="4" cm="1">
        <f t="array" aca="1" ref="AA40" ca="1">IFERROR(
INDEX('Cost Data'!$Y$1:$AJ$500, MATCH(1, ('Cost Data'!$W$1:$W$500 = $Q40) * ('Cost Data'!$X$1:$X$500 = $R40), 0), MATCH(AA$12, 'Cost Data'!$Y$12:$AJ$12, 0))
* (INDEX('Build Scenarios'!$D$1:$O$510, MATCH(1, ('Build Scenarios'!$B$1:$B$510 = $Q40) * ('Build Scenarios'!$C$1:$C$510 = $C40), 0), MATCH(AA$12, 'Build Scenarios'!$D$5:$O$5, 0))
- INDEX('Build Scenarios'!$D$1:$O$510, MATCH(1, ('Build Scenarios'!$B$1:$B$510 = $Q40) * ('Build Scenarios'!$C$1:$C$510 = $C40), 0), MATCH(Z$12, 'Build Scenarios'!$D$5:$O$5, 0)))
+Z40,
0)</f>
        <v>300.94999999999993</v>
      </c>
      <c r="AB40" s="4" cm="1">
        <f t="array" aca="1" ref="AB40" ca="1">IFERROR(
INDEX('Cost Data'!$Y$1:$AJ$500, MATCH(1, ('Cost Data'!$W$1:$W$500 = $Q40) * ('Cost Data'!$X$1:$X$500 = $R40), 0), MATCH(AB$12, 'Cost Data'!$Y$12:$AJ$12, 0))
* (INDEX('Build Scenarios'!$D$1:$O$510, MATCH(1, ('Build Scenarios'!$B$1:$B$510 = $Q40) * ('Build Scenarios'!$C$1:$C$510 = $C40), 0), MATCH(AB$12, 'Build Scenarios'!$D$5:$O$5, 0))
- INDEX('Build Scenarios'!$D$1:$O$510, MATCH(1, ('Build Scenarios'!$B$1:$B$510 = $Q40) * ('Build Scenarios'!$C$1:$C$510 = $C40), 0), MATCH(AA$12, 'Build Scenarios'!$D$5:$O$5, 0)))
+AA40,
0)</f>
        <v>300.94999999999993</v>
      </c>
      <c r="AC40" s="4" cm="1">
        <f t="array" aca="1" ref="AC40" ca="1">IFERROR(
INDEX('Cost Data'!$Y$1:$AJ$500, MATCH(1, ('Cost Data'!$W$1:$W$500 = $Q40) * ('Cost Data'!$X$1:$X$500 = $R40), 0), MATCH(AC$12, 'Cost Data'!$Y$12:$AJ$12, 0))
* (INDEX('Build Scenarios'!$D$1:$O$510, MATCH(1, ('Build Scenarios'!$B$1:$B$510 = $Q40) * ('Build Scenarios'!$C$1:$C$510 = $C40), 0), MATCH(AC$12, 'Build Scenarios'!$D$5:$O$5, 0))
- INDEX('Build Scenarios'!$D$1:$O$510, MATCH(1, ('Build Scenarios'!$B$1:$B$510 = $Q40) * ('Build Scenarios'!$C$1:$C$510 = $C40), 0), MATCH(AB$12, 'Build Scenarios'!$D$5:$O$5, 0)))
+AB40,
0)</f>
        <v>300.94999999999993</v>
      </c>
      <c r="AD40" s="4" cm="1">
        <f t="array" aca="1" ref="AD40" ca="1">IFERROR(
INDEX('Cost Data'!$Y$1:$AJ$500, MATCH(1, ('Cost Data'!$W$1:$W$500 = $Q40) * ('Cost Data'!$X$1:$X$500 = $R40), 0), MATCH(AD$12, 'Cost Data'!$Y$12:$AJ$12, 0))
* (INDEX('Build Scenarios'!$D$1:$O$510, MATCH(1, ('Build Scenarios'!$B$1:$B$510 = $Q40) * ('Build Scenarios'!$C$1:$C$510 = $C40), 0), MATCH(AD$12, 'Build Scenarios'!$D$5:$O$5, 0))
- INDEX('Build Scenarios'!$D$1:$O$510, MATCH(1, ('Build Scenarios'!$B$1:$B$510 = $Q40) * ('Build Scenarios'!$C$1:$C$510 = $C40), 0), MATCH(AC$12, 'Build Scenarios'!$D$5:$O$5, 0)))
+AC40,
0)</f>
        <v>300.94999999999993</v>
      </c>
      <c r="AF40" s="11" t="str">
        <f>AF39</f>
        <v>Humboldt Bay</v>
      </c>
      <c r="AG40" s="11" cm="1">
        <f t="array" aca="1" ref="AG40" ca="1">INDEX('Cost Scenario Settings'!$O$32:$W$101, MATCH(1, ('Cost Scenario Settings'!$N$32:$N$101 = $B40) * ('Cost Scenario Settings'!$B$32:$B$101 = AF40), 0), MATCH($C40, 'Cost Scenario Settings'!$O$31:$W$31, 0))</f>
        <v>0</v>
      </c>
      <c r="AH40" s="4" cm="1">
        <f t="array" aca="1" ref="AH40" ca="1">IFERROR(
INDEX('Cost Data'!$Y$1:$AJ$500, MATCH(1, ('Cost Data'!$W$1:$W$500 = $AF40) * ('Cost Data'!$X$1:$X$500 = $AG40), 0), MATCH(AH$12, 'Cost Data'!$Y$12:$AJ$12, 0))
* (INDEX('Build Scenarios'!$D$1:$O$510, MATCH(1, ('Build Scenarios'!$B$1:$B$510 = $AF40) * ('Build Scenarios'!$C$1:$C$510 = $C40), 0), MATCH(AH$12, 'Build Scenarios'!$D$5:$O$5, 0))
- INDEX('Build Scenarios'!$D$1:$O$510, MATCH(1, ('Build Scenarios'!$B$1:$B$510 = $AF40) * ('Build Scenarios'!$C$1:$C$510 = $C40), 0), MATCH(AG$12, 'Build Scenarios'!$D$5:$O$5, 0)))
+AG40,
0)</f>
        <v>0</v>
      </c>
      <c r="AI40" s="4" cm="1">
        <f t="array" aca="1" ref="AI40" ca="1">IFERROR(
INDEX('Cost Data'!$Y$1:$AJ$500, MATCH(1, ('Cost Data'!$W$1:$W$500 = $AF40) * ('Cost Data'!$X$1:$X$500 = $AG40), 0), MATCH(AI$12, 'Cost Data'!$Y$12:$AJ$12, 0))
* (INDEX('Build Scenarios'!$D$1:$O$510, MATCH(1, ('Build Scenarios'!$B$1:$B$510 = $AF40) * ('Build Scenarios'!$C$1:$C$510 = $C40), 0), MATCH(AI$12, 'Build Scenarios'!$D$5:$O$5, 0))
- INDEX('Build Scenarios'!$D$1:$O$510, MATCH(1, ('Build Scenarios'!$B$1:$B$510 = $AF40) * ('Build Scenarios'!$C$1:$C$510 = $C40), 0), MATCH(AH$12, 'Build Scenarios'!$D$5:$O$5, 0)))
+AH40,
0)</f>
        <v>0</v>
      </c>
      <c r="AJ40" s="4" cm="1">
        <f t="array" aca="1" ref="AJ40" ca="1">IFERROR(
INDEX('Cost Data'!$Y$1:$AJ$500, MATCH(1, ('Cost Data'!$W$1:$W$500 = $AF40) * ('Cost Data'!$X$1:$X$500 = $AG40), 0), MATCH(AJ$12, 'Cost Data'!$Y$12:$AJ$12, 0))
* (INDEX('Build Scenarios'!$D$1:$O$510, MATCH(1, ('Build Scenarios'!$B$1:$B$510 = $AF40) * ('Build Scenarios'!$C$1:$C$510 = $C40), 0), MATCH(AJ$12, 'Build Scenarios'!$D$5:$O$5, 0))
- INDEX('Build Scenarios'!$D$1:$O$510, MATCH(1, ('Build Scenarios'!$B$1:$B$510 = $AF40) * ('Build Scenarios'!$C$1:$C$510 = $C40), 0), MATCH(AI$12, 'Build Scenarios'!$D$5:$O$5, 0)))
+AI40,
0)</f>
        <v>0</v>
      </c>
      <c r="AK40" s="4" cm="1">
        <f t="array" aca="1" ref="AK40" ca="1">IFERROR(
INDEX('Cost Data'!$Y$1:$AJ$500, MATCH(1, ('Cost Data'!$W$1:$W$500 = $AF40) * ('Cost Data'!$X$1:$X$500 = $AG40), 0), MATCH(AK$12, 'Cost Data'!$Y$12:$AJ$12, 0))
* (INDEX('Build Scenarios'!$D$1:$O$510, MATCH(1, ('Build Scenarios'!$B$1:$B$510 = $AF40) * ('Build Scenarios'!$C$1:$C$510 = $C40), 0), MATCH(AK$12, 'Build Scenarios'!$D$5:$O$5, 0))
- INDEX('Build Scenarios'!$D$1:$O$510, MATCH(1, ('Build Scenarios'!$B$1:$B$510 = $AF40) * ('Build Scenarios'!$C$1:$C$510 = $C40), 0), MATCH(AJ$12, 'Build Scenarios'!$D$5:$O$5, 0)))
+AJ40,
0)</f>
        <v>0</v>
      </c>
      <c r="AL40" s="4" cm="1">
        <f t="array" aca="1" ref="AL40" ca="1">IFERROR(
INDEX('Cost Data'!$Y$1:$AJ$500, MATCH(1, ('Cost Data'!$W$1:$W$500 = $AF40) * ('Cost Data'!$X$1:$X$500 = $AG40), 0), MATCH(AL$12, 'Cost Data'!$Y$12:$AJ$12, 0))
* (INDEX('Build Scenarios'!$D$1:$O$510, MATCH(1, ('Build Scenarios'!$B$1:$B$510 = $AF40) * ('Build Scenarios'!$C$1:$C$510 = $C40), 0), MATCH(AL$12, 'Build Scenarios'!$D$5:$O$5, 0))
- INDEX('Build Scenarios'!$D$1:$O$510, MATCH(1, ('Build Scenarios'!$B$1:$B$510 = $AF40) * ('Build Scenarios'!$C$1:$C$510 = $C40), 0), MATCH(AK$12, 'Build Scenarios'!$D$5:$O$5, 0)))
+AK40,
0)</f>
        <v>0</v>
      </c>
      <c r="AM40" s="4" cm="1">
        <f t="array" aca="1" ref="AM40" ca="1">IFERROR(
INDEX('Cost Data'!$Y$1:$AJ$500, MATCH(1, ('Cost Data'!$W$1:$W$500 = $AF40) * ('Cost Data'!$X$1:$X$500 = $AG40), 0), MATCH(AM$12, 'Cost Data'!$Y$12:$AJ$12, 0))
* (INDEX('Build Scenarios'!$D$1:$O$510, MATCH(1, ('Build Scenarios'!$B$1:$B$510 = $AF40) * ('Build Scenarios'!$C$1:$C$510 = $C40), 0), MATCH(AM$12, 'Build Scenarios'!$D$5:$O$5, 0))
- INDEX('Build Scenarios'!$D$1:$O$510, MATCH(1, ('Build Scenarios'!$B$1:$B$510 = $AF40) * ('Build Scenarios'!$C$1:$C$510 = $C40), 0), MATCH(AL$12, 'Build Scenarios'!$D$5:$O$5, 0)))
+AL40,
0)</f>
        <v>0</v>
      </c>
      <c r="AN40" s="4" cm="1">
        <f t="array" aca="1" ref="AN40" ca="1">IFERROR(
INDEX('Cost Data'!$Y$1:$AJ$500, MATCH(1, ('Cost Data'!$W$1:$W$500 = $AF40) * ('Cost Data'!$X$1:$X$500 = $AG40), 0), MATCH(AN$12, 'Cost Data'!$Y$12:$AJ$12, 0))
* (INDEX('Build Scenarios'!$D$1:$O$510, MATCH(1, ('Build Scenarios'!$B$1:$B$510 = $AF40) * ('Build Scenarios'!$C$1:$C$510 = $C40), 0), MATCH(AN$12, 'Build Scenarios'!$D$5:$O$5, 0))
- INDEX('Build Scenarios'!$D$1:$O$510, MATCH(1, ('Build Scenarios'!$B$1:$B$510 = $AF40) * ('Build Scenarios'!$C$1:$C$510 = $C40), 0), MATCH(AM$12, 'Build Scenarios'!$D$5:$O$5, 0)))
+AM40,
0)</f>
        <v>0</v>
      </c>
      <c r="AO40" s="4" cm="1">
        <f t="array" aca="1" ref="AO40" ca="1">IFERROR(
INDEX('Cost Data'!$Y$1:$AJ$500, MATCH(1, ('Cost Data'!$W$1:$W$500 = $AF40) * ('Cost Data'!$X$1:$X$500 = $AG40), 0), MATCH(AO$12, 'Cost Data'!$Y$12:$AJ$12, 0))
* (INDEX('Build Scenarios'!$D$1:$O$510, MATCH(1, ('Build Scenarios'!$B$1:$B$510 = $AF40) * ('Build Scenarios'!$C$1:$C$510 = $C40), 0), MATCH(AO$12, 'Build Scenarios'!$D$5:$O$5, 0))
- INDEX('Build Scenarios'!$D$1:$O$510, MATCH(1, ('Build Scenarios'!$B$1:$B$510 = $AF40) * ('Build Scenarios'!$C$1:$C$510 = $C40), 0), MATCH(AN$12, 'Build Scenarios'!$D$5:$O$5, 0)))
+AN40,
0)</f>
        <v>0</v>
      </c>
      <c r="AP40" s="4" cm="1">
        <f t="array" aca="1" ref="AP40" ca="1">IFERROR(
INDEX('Cost Data'!$Y$1:$AJ$500, MATCH(1, ('Cost Data'!$W$1:$W$500 = $AF40) * ('Cost Data'!$X$1:$X$500 = $AG40), 0), MATCH(AP$12, 'Cost Data'!$Y$12:$AJ$12, 0))
* (INDEX('Build Scenarios'!$D$1:$O$510, MATCH(1, ('Build Scenarios'!$B$1:$B$510 = $AF40) * ('Build Scenarios'!$C$1:$C$510 = $C40), 0), MATCH(AP$12, 'Build Scenarios'!$D$5:$O$5, 0))
- INDEX('Build Scenarios'!$D$1:$O$510, MATCH(1, ('Build Scenarios'!$B$1:$B$510 = $AF40) * ('Build Scenarios'!$C$1:$C$510 = $C40), 0), MATCH(AO$12, 'Build Scenarios'!$D$5:$O$5, 0)))
+AO40,
0)</f>
        <v>0</v>
      </c>
      <c r="AQ40" s="4" cm="1">
        <f t="array" aca="1" ref="AQ40" ca="1">IFERROR(
INDEX('Cost Data'!$Y$1:$AJ$500, MATCH(1, ('Cost Data'!$W$1:$W$500 = $AF40) * ('Cost Data'!$X$1:$X$500 = $AG40), 0), MATCH(AQ$12, 'Cost Data'!$Y$12:$AJ$12, 0))
* (INDEX('Build Scenarios'!$D$1:$O$510, MATCH(1, ('Build Scenarios'!$B$1:$B$510 = $AF40) * ('Build Scenarios'!$C$1:$C$510 = $C40), 0), MATCH(AQ$12, 'Build Scenarios'!$D$5:$O$5, 0))
- INDEX('Build Scenarios'!$D$1:$O$510, MATCH(1, ('Build Scenarios'!$B$1:$B$510 = $AF40) * ('Build Scenarios'!$C$1:$C$510 = $C40), 0), MATCH(AP$12, 'Build Scenarios'!$D$5:$O$5, 0)))
+AP40,
0)</f>
        <v>0</v>
      </c>
      <c r="AR40" s="4" cm="1">
        <f t="array" aca="1" ref="AR40" ca="1">IFERROR(
INDEX('Cost Data'!$Y$1:$AJ$500, MATCH(1, ('Cost Data'!$W$1:$W$500 = $AF40) * ('Cost Data'!$X$1:$X$500 = $AG40), 0), MATCH(AR$12, 'Cost Data'!$Y$12:$AJ$12, 0))
* (INDEX('Build Scenarios'!$D$1:$O$510, MATCH(1, ('Build Scenarios'!$B$1:$B$510 = $AF40) * ('Build Scenarios'!$C$1:$C$510 = $C40), 0), MATCH(AR$12, 'Build Scenarios'!$D$5:$O$5, 0))
- INDEX('Build Scenarios'!$D$1:$O$510, MATCH(1, ('Build Scenarios'!$B$1:$B$510 = $AF40) * ('Build Scenarios'!$C$1:$C$510 = $C40), 0), MATCH(AQ$12, 'Build Scenarios'!$D$5:$O$5, 0)))
+AQ40,
0)</f>
        <v>0</v>
      </c>
      <c r="AS40" s="4" cm="1">
        <f t="array" aca="1" ref="AS40" ca="1">IFERROR(
INDEX('Cost Data'!$Y$1:$AJ$500, MATCH(1, ('Cost Data'!$W$1:$W$500 = $AF40) * ('Cost Data'!$X$1:$X$500 = $AG40), 0), MATCH(AS$12, 'Cost Data'!$Y$12:$AJ$12, 0))
* (INDEX('Build Scenarios'!$D$1:$O$510, MATCH(1, ('Build Scenarios'!$B$1:$B$510 = $AF40) * ('Build Scenarios'!$C$1:$C$510 = $C40), 0), MATCH(AS$12, 'Build Scenarios'!$D$5:$O$5, 0))
- INDEX('Build Scenarios'!$D$1:$O$510, MATCH(1, ('Build Scenarios'!$B$1:$B$510 = $AF40) * ('Build Scenarios'!$C$1:$C$510 = $C40), 0), MATCH(AR$12, 'Build Scenarios'!$D$5:$O$5, 0)))
+AR40,
0)</f>
        <v>0</v>
      </c>
      <c r="AU40" s="11" t="str">
        <f>AU39</f>
        <v>Del Norte</v>
      </c>
      <c r="AV40" s="11" cm="1">
        <f t="array" aca="1" ref="AV40" ca="1">INDEX('Cost Scenario Settings'!$O$32:$W$101, MATCH(1, ('Cost Scenario Settings'!$N$32:$N$101 = $B40) * ('Cost Scenario Settings'!$B$32:$B$101 = AU40), 0), MATCH($C40, 'Cost Scenario Settings'!$O$31:$W$31, 0))</f>
        <v>0</v>
      </c>
      <c r="AW40" s="4" cm="1">
        <f t="array" aca="1" ref="AW40" ca="1">IFERROR(
INDEX('Cost Data'!$Y$1:$AJ$500, MATCH(1, ('Cost Data'!$W$1:$W$500 = $AU40) * ('Cost Data'!$X$1:$X$500 = $AV40), 0), MATCH(AW$12, 'Cost Data'!$Y$12:$AJ$12, 0))
* (INDEX('Build Scenarios'!$D$1:$O$510, MATCH(1, ('Build Scenarios'!$B$1:$B$510 = $AU40) * ('Build Scenarios'!$C$1:$C$510 = $C40), 0), MATCH(AW$12, 'Build Scenarios'!$D$5:$O$5, 0))
- INDEX('Build Scenarios'!$D$1:$O$510, MATCH(1, ('Build Scenarios'!$B$1:$B$510 = $AU40) * ('Build Scenarios'!$C$1:$C$510 = $C40), 0), MATCH(AV$12, 'Build Scenarios'!$D$5:$O$5, 0)))
+AV40,
0)</f>
        <v>0</v>
      </c>
      <c r="AX40" s="4" cm="1">
        <f t="array" aca="1" ref="AX40" ca="1">IFERROR(
INDEX('Cost Data'!$Y$1:$AJ$500, MATCH(1, ('Cost Data'!$W$1:$W$500 = $AU40) * ('Cost Data'!$X$1:$X$500 = $AV40), 0), MATCH(AX$12, 'Cost Data'!$Y$12:$AJ$12, 0))
* (INDEX('Build Scenarios'!$D$1:$O$510, MATCH(1, ('Build Scenarios'!$B$1:$B$510 = $AU40) * ('Build Scenarios'!$C$1:$C$510 = $C40), 0), MATCH(AX$12, 'Build Scenarios'!$D$5:$O$5, 0))
- INDEX('Build Scenarios'!$D$1:$O$510, MATCH(1, ('Build Scenarios'!$B$1:$B$510 = $AU40) * ('Build Scenarios'!$C$1:$C$510 = $C40), 0), MATCH(AW$12, 'Build Scenarios'!$D$5:$O$5, 0)))
+AW40,
0)</f>
        <v>0</v>
      </c>
      <c r="AY40" s="4" cm="1">
        <f t="array" aca="1" ref="AY40" ca="1">IFERROR(
INDEX('Cost Data'!$Y$1:$AJ$500, MATCH(1, ('Cost Data'!$W$1:$W$500 = $AU40) * ('Cost Data'!$X$1:$X$500 = $AV40), 0), MATCH(AY$12, 'Cost Data'!$Y$12:$AJ$12, 0))
* (INDEX('Build Scenarios'!$D$1:$O$510, MATCH(1, ('Build Scenarios'!$B$1:$B$510 = $AU40) * ('Build Scenarios'!$C$1:$C$510 = $C40), 0), MATCH(AY$12, 'Build Scenarios'!$D$5:$O$5, 0))
- INDEX('Build Scenarios'!$D$1:$O$510, MATCH(1, ('Build Scenarios'!$B$1:$B$510 = $AU40) * ('Build Scenarios'!$C$1:$C$510 = $C40), 0), MATCH(AX$12, 'Build Scenarios'!$D$5:$O$5, 0)))
+AX40,
0)</f>
        <v>0</v>
      </c>
      <c r="AZ40" s="4" cm="1">
        <f t="array" aca="1" ref="AZ40" ca="1">IFERROR(
INDEX('Cost Data'!$Y$1:$AJ$500, MATCH(1, ('Cost Data'!$W$1:$W$500 = $AU40) * ('Cost Data'!$X$1:$X$500 = $AV40), 0), MATCH(AZ$12, 'Cost Data'!$Y$12:$AJ$12, 0))
* (INDEX('Build Scenarios'!$D$1:$O$510, MATCH(1, ('Build Scenarios'!$B$1:$B$510 = $AU40) * ('Build Scenarios'!$C$1:$C$510 = $C40), 0), MATCH(AZ$12, 'Build Scenarios'!$D$5:$O$5, 0))
- INDEX('Build Scenarios'!$D$1:$O$510, MATCH(1, ('Build Scenarios'!$B$1:$B$510 = $AU40) * ('Build Scenarios'!$C$1:$C$510 = $C40), 0), MATCH(AY$12, 'Build Scenarios'!$D$5:$O$5, 0)))
+AY40,
0)</f>
        <v>0</v>
      </c>
      <c r="BA40" s="4" cm="1">
        <f t="array" aca="1" ref="BA40" ca="1">IFERROR(
INDEX('Cost Data'!$Y$1:$AJ$500, MATCH(1, ('Cost Data'!$W$1:$W$500 = $AU40) * ('Cost Data'!$X$1:$X$500 = $AV40), 0), MATCH(BA$12, 'Cost Data'!$Y$12:$AJ$12, 0))
* (INDEX('Build Scenarios'!$D$1:$O$510, MATCH(1, ('Build Scenarios'!$B$1:$B$510 = $AU40) * ('Build Scenarios'!$C$1:$C$510 = $C40), 0), MATCH(BA$12, 'Build Scenarios'!$D$5:$O$5, 0))
- INDEX('Build Scenarios'!$D$1:$O$510, MATCH(1, ('Build Scenarios'!$B$1:$B$510 = $AU40) * ('Build Scenarios'!$C$1:$C$510 = $C40), 0), MATCH(AZ$12, 'Build Scenarios'!$D$5:$O$5, 0)))
+AZ40,
0)</f>
        <v>0</v>
      </c>
      <c r="BB40" s="4" cm="1">
        <f t="array" aca="1" ref="BB40" ca="1">IFERROR(
INDEX('Cost Data'!$Y$1:$AJ$500, MATCH(1, ('Cost Data'!$W$1:$W$500 = $AU40) * ('Cost Data'!$X$1:$X$500 = $AV40), 0), MATCH(BB$12, 'Cost Data'!$Y$12:$AJ$12, 0))
* (INDEX('Build Scenarios'!$D$1:$O$510, MATCH(1, ('Build Scenarios'!$B$1:$B$510 = $AU40) * ('Build Scenarios'!$C$1:$C$510 = $C40), 0), MATCH(BB$12, 'Build Scenarios'!$D$5:$O$5, 0))
- INDEX('Build Scenarios'!$D$1:$O$510, MATCH(1, ('Build Scenarios'!$B$1:$B$510 = $AU40) * ('Build Scenarios'!$C$1:$C$510 = $C40), 0), MATCH(BA$12, 'Build Scenarios'!$D$5:$O$5, 0)))
+BA40,
0)</f>
        <v>0</v>
      </c>
      <c r="BC40" s="4" cm="1">
        <f t="array" aca="1" ref="BC40" ca="1">IFERROR(
INDEX('Cost Data'!$Y$1:$AJ$500, MATCH(1, ('Cost Data'!$W$1:$W$500 = $AU40) * ('Cost Data'!$X$1:$X$500 = $AV40), 0), MATCH(BC$12, 'Cost Data'!$Y$12:$AJ$12, 0))
* (INDEX('Build Scenarios'!$D$1:$O$510, MATCH(1, ('Build Scenarios'!$B$1:$B$510 = $AU40) * ('Build Scenarios'!$C$1:$C$510 = $C40), 0), MATCH(BC$12, 'Build Scenarios'!$D$5:$O$5, 0))
- INDEX('Build Scenarios'!$D$1:$O$510, MATCH(1, ('Build Scenarios'!$B$1:$B$510 = $AU40) * ('Build Scenarios'!$C$1:$C$510 = $C40), 0), MATCH(BB$12, 'Build Scenarios'!$D$5:$O$5, 0)))
+BB40,
0)</f>
        <v>0</v>
      </c>
      <c r="BD40" s="4" cm="1">
        <f t="array" aca="1" ref="BD40" ca="1">IFERROR(
INDEX('Cost Data'!$Y$1:$AJ$500, MATCH(1, ('Cost Data'!$W$1:$W$500 = $AU40) * ('Cost Data'!$X$1:$X$500 = $AV40), 0), MATCH(BD$12, 'Cost Data'!$Y$12:$AJ$12, 0))
* (INDEX('Build Scenarios'!$D$1:$O$510, MATCH(1, ('Build Scenarios'!$B$1:$B$510 = $AU40) * ('Build Scenarios'!$C$1:$C$510 = $C40), 0), MATCH(BD$12, 'Build Scenarios'!$D$5:$O$5, 0))
- INDEX('Build Scenarios'!$D$1:$O$510, MATCH(1, ('Build Scenarios'!$B$1:$B$510 = $AU40) * ('Build Scenarios'!$C$1:$C$510 = $C40), 0), MATCH(BC$12, 'Build Scenarios'!$D$5:$O$5, 0)))
+BC40,
0)</f>
        <v>0</v>
      </c>
      <c r="BE40" s="4" cm="1">
        <f t="array" aca="1" ref="BE40" ca="1">IFERROR(
INDEX('Cost Data'!$Y$1:$AJ$500, MATCH(1, ('Cost Data'!$W$1:$W$500 = $AU40) * ('Cost Data'!$X$1:$X$500 = $AV40), 0), MATCH(BE$12, 'Cost Data'!$Y$12:$AJ$12, 0))
* (INDEX('Build Scenarios'!$D$1:$O$510, MATCH(1, ('Build Scenarios'!$B$1:$B$510 = $AU40) * ('Build Scenarios'!$C$1:$C$510 = $C40), 0), MATCH(BE$12, 'Build Scenarios'!$D$5:$O$5, 0))
- INDEX('Build Scenarios'!$D$1:$O$510, MATCH(1, ('Build Scenarios'!$B$1:$B$510 = $AU40) * ('Build Scenarios'!$C$1:$C$510 = $C40), 0), MATCH(BD$12, 'Build Scenarios'!$D$5:$O$5, 0)))
+BD40,
0)</f>
        <v>0</v>
      </c>
      <c r="BF40" s="4" cm="1">
        <f t="array" aca="1" ref="BF40" ca="1">IFERROR(
INDEX('Cost Data'!$Y$1:$AJ$500, MATCH(1, ('Cost Data'!$W$1:$W$500 = $AU40) * ('Cost Data'!$X$1:$X$500 = $AV40), 0), MATCH(BF$12, 'Cost Data'!$Y$12:$AJ$12, 0))
* (INDEX('Build Scenarios'!$D$1:$O$510, MATCH(1, ('Build Scenarios'!$B$1:$B$510 = $AU40) * ('Build Scenarios'!$C$1:$C$510 = $C40), 0), MATCH(BF$12, 'Build Scenarios'!$D$5:$O$5, 0))
- INDEX('Build Scenarios'!$D$1:$O$510, MATCH(1, ('Build Scenarios'!$B$1:$B$510 = $AU40) * ('Build Scenarios'!$C$1:$C$510 = $C40), 0), MATCH(BE$12, 'Build Scenarios'!$D$5:$O$5, 0)))
+BE40,
0)</f>
        <v>0</v>
      </c>
      <c r="BG40" s="4" cm="1">
        <f t="array" aca="1" ref="BG40" ca="1">IFERROR(
INDEX('Cost Data'!$Y$1:$AJ$500, MATCH(1, ('Cost Data'!$W$1:$W$500 = $AU40) * ('Cost Data'!$X$1:$X$500 = $AV40), 0), MATCH(BG$12, 'Cost Data'!$Y$12:$AJ$12, 0))
* (INDEX('Build Scenarios'!$D$1:$O$510, MATCH(1, ('Build Scenarios'!$B$1:$B$510 = $AU40) * ('Build Scenarios'!$C$1:$C$510 = $C40), 0), MATCH(BG$12, 'Build Scenarios'!$D$5:$O$5, 0))
- INDEX('Build Scenarios'!$D$1:$O$510, MATCH(1, ('Build Scenarios'!$B$1:$B$510 = $AU40) * ('Build Scenarios'!$C$1:$C$510 = $C40), 0), MATCH(BF$12, 'Build Scenarios'!$D$5:$O$5, 0)))
+BF40,
0)</f>
        <v>0</v>
      </c>
      <c r="BH40" s="4" cm="1">
        <f t="array" aca="1" ref="BH40" ca="1">IFERROR(
INDEX('Cost Data'!$Y$1:$AJ$500, MATCH(1, ('Cost Data'!$W$1:$W$500 = $AU40) * ('Cost Data'!$X$1:$X$500 = $AV40), 0), MATCH(BH$12, 'Cost Data'!$Y$12:$AJ$12, 0))
* (INDEX('Build Scenarios'!$D$1:$O$510, MATCH(1, ('Build Scenarios'!$B$1:$B$510 = $AU40) * ('Build Scenarios'!$C$1:$C$510 = $C40), 0), MATCH(BH$12, 'Build Scenarios'!$D$5:$O$5, 0))
- INDEX('Build Scenarios'!$D$1:$O$510, MATCH(1, ('Build Scenarios'!$B$1:$B$510 = $AU40) * ('Build Scenarios'!$C$1:$C$510 = $C40), 0), MATCH(BG$12, 'Build Scenarios'!$D$5:$O$5, 0)))
+BG40,
0)</f>
        <v>0</v>
      </c>
      <c r="BJ40" s="11" t="str">
        <f>BJ39</f>
        <v>Cape Mendocino</v>
      </c>
      <c r="BK40" s="11" cm="1">
        <f t="array" aca="1" ref="BK40" ca="1">INDEX('Cost Scenario Settings'!$O$32:$W$101, MATCH(1, ('Cost Scenario Settings'!$N$32:$N$101 = $B40) * ('Cost Scenario Settings'!$B$32:$B$101 = BJ40), 0), MATCH($C40, 'Cost Scenario Settings'!$O$31:$W$31, 0))</f>
        <v>0</v>
      </c>
      <c r="BL40" s="4" cm="1">
        <f t="array" aca="1" ref="BL40" ca="1">IFERROR(
INDEX('Cost Data'!$Y$1:$AJ$500, MATCH(1, ('Cost Data'!$W$1:$W$500 = $BJ40) * ('Cost Data'!$X$1:$X$500 = $BK40), 0), MATCH(BL$12, 'Cost Data'!$Y$12:$AJ$12, 0))
* (INDEX('Build Scenarios'!$D$1:$O$510, MATCH(1, ('Build Scenarios'!$B$1:$B$510 = $BJ40) * ('Build Scenarios'!$C$1:$C$510 = $C40), 0), MATCH(BL$12, 'Build Scenarios'!$D$5:$O$5, 0))
- INDEX('Build Scenarios'!$D$1:$O$510, MATCH(1, ('Build Scenarios'!$B$1:$B$510 = $BJ40) * ('Build Scenarios'!$C$1:$C$510 = $C40), 0), MATCH(BK$12, 'Build Scenarios'!$D$5:$O$5, 0)))
+BK40,
0)</f>
        <v>0</v>
      </c>
      <c r="BM40" s="4" cm="1">
        <f t="array" aca="1" ref="BM40" ca="1">IFERROR(
INDEX('Cost Data'!$Y$1:$AJ$500, MATCH(1, ('Cost Data'!$W$1:$W$500 = $BJ40) * ('Cost Data'!$X$1:$X$500 = $BK40), 0), MATCH(BM$12, 'Cost Data'!$Y$12:$AJ$12, 0))
* (INDEX('Build Scenarios'!$D$1:$O$510, MATCH(1, ('Build Scenarios'!$B$1:$B$510 = $BJ40) * ('Build Scenarios'!$C$1:$C$510 = $C40), 0), MATCH(BM$12, 'Build Scenarios'!$D$5:$O$5, 0))
- INDEX('Build Scenarios'!$D$1:$O$510, MATCH(1, ('Build Scenarios'!$B$1:$B$510 = $BJ40) * ('Build Scenarios'!$C$1:$C$510 = $C40), 0), MATCH(BL$12, 'Build Scenarios'!$D$5:$O$5, 0)))
+BL40,
0)</f>
        <v>0</v>
      </c>
      <c r="BN40" s="4" cm="1">
        <f t="array" aca="1" ref="BN40" ca="1">IFERROR(
INDEX('Cost Data'!$Y$1:$AJ$500, MATCH(1, ('Cost Data'!$W$1:$W$500 = $BJ40) * ('Cost Data'!$X$1:$X$500 = $BK40), 0), MATCH(BN$12, 'Cost Data'!$Y$12:$AJ$12, 0))
* (INDEX('Build Scenarios'!$D$1:$O$510, MATCH(1, ('Build Scenarios'!$B$1:$B$510 = $BJ40) * ('Build Scenarios'!$C$1:$C$510 = $C40), 0), MATCH(BN$12, 'Build Scenarios'!$D$5:$O$5, 0))
- INDEX('Build Scenarios'!$D$1:$O$510, MATCH(1, ('Build Scenarios'!$B$1:$B$510 = $BJ40) * ('Build Scenarios'!$C$1:$C$510 = $C40), 0), MATCH(BM$12, 'Build Scenarios'!$D$5:$O$5, 0)))
+BM40,
0)</f>
        <v>0</v>
      </c>
      <c r="BO40" s="4" cm="1">
        <f t="array" aca="1" ref="BO40" ca="1">IFERROR(
INDEX('Cost Data'!$Y$1:$AJ$500, MATCH(1, ('Cost Data'!$W$1:$W$500 = $BJ40) * ('Cost Data'!$X$1:$X$500 = $BK40), 0), MATCH(BO$12, 'Cost Data'!$Y$12:$AJ$12, 0))
* (INDEX('Build Scenarios'!$D$1:$O$510, MATCH(1, ('Build Scenarios'!$B$1:$B$510 = $BJ40) * ('Build Scenarios'!$C$1:$C$510 = $C40), 0), MATCH(BO$12, 'Build Scenarios'!$D$5:$O$5, 0))
- INDEX('Build Scenarios'!$D$1:$O$510, MATCH(1, ('Build Scenarios'!$B$1:$B$510 = $BJ40) * ('Build Scenarios'!$C$1:$C$510 = $C40), 0), MATCH(BN$12, 'Build Scenarios'!$D$5:$O$5, 0)))
+BN40,
0)</f>
        <v>0</v>
      </c>
      <c r="BP40" s="4" cm="1">
        <f t="array" aca="1" ref="BP40" ca="1">IFERROR(
INDEX('Cost Data'!$Y$1:$AJ$500, MATCH(1, ('Cost Data'!$W$1:$W$500 = $BJ40) * ('Cost Data'!$X$1:$X$500 = $BK40), 0), MATCH(BP$12, 'Cost Data'!$Y$12:$AJ$12, 0))
* (INDEX('Build Scenarios'!$D$1:$O$510, MATCH(1, ('Build Scenarios'!$B$1:$B$510 = $BJ40) * ('Build Scenarios'!$C$1:$C$510 = $C40), 0), MATCH(BP$12, 'Build Scenarios'!$D$5:$O$5, 0))
- INDEX('Build Scenarios'!$D$1:$O$510, MATCH(1, ('Build Scenarios'!$B$1:$B$510 = $BJ40) * ('Build Scenarios'!$C$1:$C$510 = $C40), 0), MATCH(BO$12, 'Build Scenarios'!$D$5:$O$5, 0)))
+BO40,
0)</f>
        <v>0</v>
      </c>
      <c r="BQ40" s="4" cm="1">
        <f t="array" aca="1" ref="BQ40" ca="1">IFERROR(
INDEX('Cost Data'!$Y$1:$AJ$500, MATCH(1, ('Cost Data'!$W$1:$W$500 = $BJ40) * ('Cost Data'!$X$1:$X$500 = $BK40), 0), MATCH(BQ$12, 'Cost Data'!$Y$12:$AJ$12, 0))
* (INDEX('Build Scenarios'!$D$1:$O$510, MATCH(1, ('Build Scenarios'!$B$1:$B$510 = $BJ40) * ('Build Scenarios'!$C$1:$C$510 = $C40), 0), MATCH(BQ$12, 'Build Scenarios'!$D$5:$O$5, 0))
- INDEX('Build Scenarios'!$D$1:$O$510, MATCH(1, ('Build Scenarios'!$B$1:$B$510 = $BJ40) * ('Build Scenarios'!$C$1:$C$510 = $C40), 0), MATCH(BP$12, 'Build Scenarios'!$D$5:$O$5, 0)))
+BP40,
0)</f>
        <v>0</v>
      </c>
      <c r="BR40" s="4" cm="1">
        <f t="array" aca="1" ref="BR40" ca="1">IFERROR(
INDEX('Cost Data'!$Y$1:$AJ$500, MATCH(1, ('Cost Data'!$W$1:$W$500 = $BJ40) * ('Cost Data'!$X$1:$X$500 = $BK40), 0), MATCH(BR$12, 'Cost Data'!$Y$12:$AJ$12, 0))
* (INDEX('Build Scenarios'!$D$1:$O$510, MATCH(1, ('Build Scenarios'!$B$1:$B$510 = $BJ40) * ('Build Scenarios'!$C$1:$C$510 = $C40), 0), MATCH(BR$12, 'Build Scenarios'!$D$5:$O$5, 0))
- INDEX('Build Scenarios'!$D$1:$O$510, MATCH(1, ('Build Scenarios'!$B$1:$B$510 = $BJ40) * ('Build Scenarios'!$C$1:$C$510 = $C40), 0), MATCH(BQ$12, 'Build Scenarios'!$D$5:$O$5, 0)))
+BQ40,
0)</f>
        <v>0</v>
      </c>
      <c r="BS40" s="4" cm="1">
        <f t="array" aca="1" ref="BS40" ca="1">IFERROR(
INDEX('Cost Data'!$Y$1:$AJ$500, MATCH(1, ('Cost Data'!$W$1:$W$500 = $BJ40) * ('Cost Data'!$X$1:$X$500 = $BK40), 0), MATCH(BS$12, 'Cost Data'!$Y$12:$AJ$12, 0))
* (INDEX('Build Scenarios'!$D$1:$O$510, MATCH(1, ('Build Scenarios'!$B$1:$B$510 = $BJ40) * ('Build Scenarios'!$C$1:$C$510 = $C40), 0), MATCH(BS$12, 'Build Scenarios'!$D$5:$O$5, 0))
- INDEX('Build Scenarios'!$D$1:$O$510, MATCH(1, ('Build Scenarios'!$B$1:$B$510 = $BJ40) * ('Build Scenarios'!$C$1:$C$510 = $C40), 0), MATCH(BR$12, 'Build Scenarios'!$D$5:$O$5, 0)))
+BR40,
0)</f>
        <v>0</v>
      </c>
      <c r="BT40" s="4" cm="1">
        <f t="array" aca="1" ref="BT40" ca="1">IFERROR(
INDEX('Cost Data'!$Y$1:$AJ$500, MATCH(1, ('Cost Data'!$W$1:$W$500 = $BJ40) * ('Cost Data'!$X$1:$X$500 = $BK40), 0), MATCH(BT$12, 'Cost Data'!$Y$12:$AJ$12, 0))
* (INDEX('Build Scenarios'!$D$1:$O$510, MATCH(1, ('Build Scenarios'!$B$1:$B$510 = $BJ40) * ('Build Scenarios'!$C$1:$C$510 = $C40), 0), MATCH(BT$12, 'Build Scenarios'!$D$5:$O$5, 0))
- INDEX('Build Scenarios'!$D$1:$O$510, MATCH(1, ('Build Scenarios'!$B$1:$B$510 = $BJ40) * ('Build Scenarios'!$C$1:$C$510 = $C40), 0), MATCH(BS$12, 'Build Scenarios'!$D$5:$O$5, 0)))
+BS40,
0)</f>
        <v>0</v>
      </c>
      <c r="BU40" s="4" cm="1">
        <f t="array" aca="1" ref="BU40" ca="1">IFERROR(
INDEX('Cost Data'!$Y$1:$AJ$500, MATCH(1, ('Cost Data'!$W$1:$W$500 = $BJ40) * ('Cost Data'!$X$1:$X$500 = $BK40), 0), MATCH(BU$12, 'Cost Data'!$Y$12:$AJ$12, 0))
* (INDEX('Build Scenarios'!$D$1:$O$510, MATCH(1, ('Build Scenarios'!$B$1:$B$510 = $BJ40) * ('Build Scenarios'!$C$1:$C$510 = $C40), 0), MATCH(BU$12, 'Build Scenarios'!$D$5:$O$5, 0))
- INDEX('Build Scenarios'!$D$1:$O$510, MATCH(1, ('Build Scenarios'!$B$1:$B$510 = $BJ40) * ('Build Scenarios'!$C$1:$C$510 = $C40), 0), MATCH(BT$12, 'Build Scenarios'!$D$5:$O$5, 0)))
+BT40,
0)</f>
        <v>0</v>
      </c>
      <c r="BV40" s="4" cm="1">
        <f t="array" aca="1" ref="BV40" ca="1">IFERROR(
INDEX('Cost Data'!$Y$1:$AJ$500, MATCH(1, ('Cost Data'!$W$1:$W$500 = $BJ40) * ('Cost Data'!$X$1:$X$500 = $BK40), 0), MATCH(BV$12, 'Cost Data'!$Y$12:$AJ$12, 0))
* (INDEX('Build Scenarios'!$D$1:$O$510, MATCH(1, ('Build Scenarios'!$B$1:$B$510 = $BJ40) * ('Build Scenarios'!$C$1:$C$510 = $C40), 0), MATCH(BV$12, 'Build Scenarios'!$D$5:$O$5, 0))
- INDEX('Build Scenarios'!$D$1:$O$510, MATCH(1, ('Build Scenarios'!$B$1:$B$510 = $BJ40) * ('Build Scenarios'!$C$1:$C$510 = $C40), 0), MATCH(BU$12, 'Build Scenarios'!$D$5:$O$5, 0)))
+BU40,
0)</f>
        <v>0</v>
      </c>
      <c r="BW40" s="4" cm="1">
        <f t="array" aca="1" ref="BW40" ca="1">IFERROR(
INDEX('Cost Data'!$Y$1:$AJ$500, MATCH(1, ('Cost Data'!$W$1:$W$500 = $BJ40) * ('Cost Data'!$X$1:$X$500 = $BK40), 0), MATCH(BW$12, 'Cost Data'!$Y$12:$AJ$12, 0))
* (INDEX('Build Scenarios'!$D$1:$O$510, MATCH(1, ('Build Scenarios'!$B$1:$B$510 = $BJ40) * ('Build Scenarios'!$C$1:$C$510 = $C40), 0), MATCH(BW$12, 'Build Scenarios'!$D$5:$O$5, 0))
- INDEX('Build Scenarios'!$D$1:$O$510, MATCH(1, ('Build Scenarios'!$B$1:$B$510 = $BJ40) * ('Build Scenarios'!$C$1:$C$510 = $C40), 0), MATCH(BV$12, 'Build Scenarios'!$D$5:$O$5, 0)))
+BV40,
0)</f>
        <v>0</v>
      </c>
    </row>
    <row r="41" spans="2:75" x14ac:dyDescent="0.2">
      <c r="B41" s="11" t="str">
        <f t="shared" ref="B41:B47" ca="1" si="25">B40</f>
        <v>PSP - Mid</v>
      </c>
      <c r="C41" s="8" t="s">
        <v>56</v>
      </c>
      <c r="D41" s="4">
        <f t="shared" ca="1" si="24"/>
        <v>0</v>
      </c>
      <c r="E41" s="4">
        <f t="shared" ca="1" si="24"/>
        <v>0</v>
      </c>
      <c r="F41" s="4">
        <f t="shared" ca="1" si="24"/>
        <v>0</v>
      </c>
      <c r="G41" s="4">
        <f t="shared" ca="1" si="24"/>
        <v>0</v>
      </c>
      <c r="H41" s="4">
        <f t="shared" ca="1" si="24"/>
        <v>0</v>
      </c>
      <c r="I41" s="4">
        <f t="shared" ca="1" si="24"/>
        <v>0</v>
      </c>
      <c r="J41" s="4">
        <f t="shared" ca="1" si="24"/>
        <v>0</v>
      </c>
      <c r="K41" s="4">
        <f t="shared" ca="1" si="24"/>
        <v>0</v>
      </c>
      <c r="L41" s="4">
        <f t="shared" ca="1" si="24"/>
        <v>806.54599999999982</v>
      </c>
      <c r="M41" s="4">
        <f t="shared" ca="1" si="24"/>
        <v>806.54599999999982</v>
      </c>
      <c r="N41" s="4">
        <f t="shared" ca="1" si="24"/>
        <v>806.54599999999982</v>
      </c>
      <c r="O41" s="4">
        <f t="shared" ca="1" si="24"/>
        <v>806.54599999999982</v>
      </c>
      <c r="Q41" s="11" t="str">
        <f t="shared" ref="Q41:Q47" si="26">Q40</f>
        <v>Morro Bay</v>
      </c>
      <c r="R41" s="11" t="str" cm="1">
        <f t="array" aca="1" ref="R41" ca="1">INDEX('Cost Scenario Settings'!$O$32:$W$101, MATCH(1, ('Cost Scenario Settings'!$N$32:$N$101 = $B41) * ('Cost Scenario Settings'!$B$32:$B$101 = Q41), 0), MATCH($C41, 'Cost Scenario Settings'!$O$31:$W$31, 0))</f>
        <v>PSP - Mid</v>
      </c>
      <c r="S41" s="4" cm="1">
        <f t="array" aca="1" ref="S41" ca="1">IFERROR(
INDEX('Cost Data'!$Y$1:$AJ$500, MATCH(1, ('Cost Data'!$W$1:$W$500 = $Q41) * ('Cost Data'!$X$1:$X$500 = $R41), 0), MATCH(S$12, 'Cost Data'!$Y$12:$AJ$12, 0))
* (INDEX('Build Scenarios'!$D$1:$O$510, MATCH(1, ('Build Scenarios'!$B$1:$B$510 = $Q41) * ('Build Scenarios'!$C$1:$C$510 = $C41), 0), MATCH(S$12, 'Build Scenarios'!$D$5:$O$5, 0))
- INDEX('Build Scenarios'!$D$1:$O$510, MATCH(1, ('Build Scenarios'!$B$1:$B$510 = $Q41) * ('Build Scenarios'!$C$1:$C$510 = $C41), 0), MATCH(R$12, 'Build Scenarios'!$D$5:$O$5, 0)))
+R41,
0)</f>
        <v>0</v>
      </c>
      <c r="T41" s="4" cm="1">
        <f t="array" aca="1" ref="T41" ca="1">IFERROR(
INDEX('Cost Data'!$Y$1:$AJ$500, MATCH(1, ('Cost Data'!$W$1:$W$500 = $Q41) * ('Cost Data'!$X$1:$X$500 = $R41), 0), MATCH(T$12, 'Cost Data'!$Y$12:$AJ$12, 0))
* (INDEX('Build Scenarios'!$D$1:$O$510, MATCH(1, ('Build Scenarios'!$B$1:$B$510 = $Q41) * ('Build Scenarios'!$C$1:$C$510 = $C41), 0), MATCH(T$12, 'Build Scenarios'!$D$5:$O$5, 0))
- INDEX('Build Scenarios'!$D$1:$O$510, MATCH(1, ('Build Scenarios'!$B$1:$B$510 = $Q41) * ('Build Scenarios'!$C$1:$C$510 = $C41), 0), MATCH(S$12, 'Build Scenarios'!$D$5:$O$5, 0)))
+S41,
0)</f>
        <v>0</v>
      </c>
      <c r="U41" s="4" cm="1">
        <f t="array" aca="1" ref="U41" ca="1">IFERROR(
INDEX('Cost Data'!$Y$1:$AJ$500, MATCH(1, ('Cost Data'!$W$1:$W$500 = $Q41) * ('Cost Data'!$X$1:$X$500 = $R41), 0), MATCH(U$12, 'Cost Data'!$Y$12:$AJ$12, 0))
* (INDEX('Build Scenarios'!$D$1:$O$510, MATCH(1, ('Build Scenarios'!$B$1:$B$510 = $Q41) * ('Build Scenarios'!$C$1:$C$510 = $C41), 0), MATCH(U$12, 'Build Scenarios'!$D$5:$O$5, 0))
- INDEX('Build Scenarios'!$D$1:$O$510, MATCH(1, ('Build Scenarios'!$B$1:$B$510 = $Q41) * ('Build Scenarios'!$C$1:$C$510 = $C41), 0), MATCH(T$12, 'Build Scenarios'!$D$5:$O$5, 0)))
+T41,
0)</f>
        <v>0</v>
      </c>
      <c r="V41" s="4" cm="1">
        <f t="array" aca="1" ref="V41" ca="1">IFERROR(
INDEX('Cost Data'!$Y$1:$AJ$500, MATCH(1, ('Cost Data'!$W$1:$W$500 = $Q41) * ('Cost Data'!$X$1:$X$500 = $R41), 0), MATCH(V$12, 'Cost Data'!$Y$12:$AJ$12, 0))
* (INDEX('Build Scenarios'!$D$1:$O$510, MATCH(1, ('Build Scenarios'!$B$1:$B$510 = $Q41) * ('Build Scenarios'!$C$1:$C$510 = $C41), 0), MATCH(V$12, 'Build Scenarios'!$D$5:$O$5, 0))
- INDEX('Build Scenarios'!$D$1:$O$510, MATCH(1, ('Build Scenarios'!$B$1:$B$510 = $Q41) * ('Build Scenarios'!$C$1:$C$510 = $C41), 0), MATCH(U$12, 'Build Scenarios'!$D$5:$O$5, 0)))
+U41,
0)</f>
        <v>0</v>
      </c>
      <c r="W41" s="4" cm="1">
        <f t="array" aca="1" ref="W41" ca="1">IFERROR(
INDEX('Cost Data'!$Y$1:$AJ$500, MATCH(1, ('Cost Data'!$W$1:$W$500 = $Q41) * ('Cost Data'!$X$1:$X$500 = $R41), 0), MATCH(W$12, 'Cost Data'!$Y$12:$AJ$12, 0))
* (INDEX('Build Scenarios'!$D$1:$O$510, MATCH(1, ('Build Scenarios'!$B$1:$B$510 = $Q41) * ('Build Scenarios'!$C$1:$C$510 = $C41), 0), MATCH(W$12, 'Build Scenarios'!$D$5:$O$5, 0))
- INDEX('Build Scenarios'!$D$1:$O$510, MATCH(1, ('Build Scenarios'!$B$1:$B$510 = $Q41) * ('Build Scenarios'!$C$1:$C$510 = $C41), 0), MATCH(V$12, 'Build Scenarios'!$D$5:$O$5, 0)))
+V41,
0)</f>
        <v>0</v>
      </c>
      <c r="X41" s="4" cm="1">
        <f t="array" aca="1" ref="X41" ca="1">IFERROR(
INDEX('Cost Data'!$Y$1:$AJ$500, MATCH(1, ('Cost Data'!$W$1:$W$500 = $Q41) * ('Cost Data'!$X$1:$X$500 = $R41), 0), MATCH(X$12, 'Cost Data'!$Y$12:$AJ$12, 0))
* (INDEX('Build Scenarios'!$D$1:$O$510, MATCH(1, ('Build Scenarios'!$B$1:$B$510 = $Q41) * ('Build Scenarios'!$C$1:$C$510 = $C41), 0), MATCH(X$12, 'Build Scenarios'!$D$5:$O$5, 0))
- INDEX('Build Scenarios'!$D$1:$O$510, MATCH(1, ('Build Scenarios'!$B$1:$B$510 = $Q41) * ('Build Scenarios'!$C$1:$C$510 = $C41), 0), MATCH(W$12, 'Build Scenarios'!$D$5:$O$5, 0)))
+W41,
0)</f>
        <v>0</v>
      </c>
      <c r="Y41" s="4" cm="1">
        <f t="array" aca="1" ref="Y41" ca="1">IFERROR(
INDEX('Cost Data'!$Y$1:$AJ$500, MATCH(1, ('Cost Data'!$W$1:$W$500 = $Q41) * ('Cost Data'!$X$1:$X$500 = $R41), 0), MATCH(Y$12, 'Cost Data'!$Y$12:$AJ$12, 0))
* (INDEX('Build Scenarios'!$D$1:$O$510, MATCH(1, ('Build Scenarios'!$B$1:$B$510 = $Q41) * ('Build Scenarios'!$C$1:$C$510 = $C41), 0), MATCH(Y$12, 'Build Scenarios'!$D$5:$O$5, 0))
- INDEX('Build Scenarios'!$D$1:$O$510, MATCH(1, ('Build Scenarios'!$B$1:$B$510 = $Q41) * ('Build Scenarios'!$C$1:$C$510 = $C41), 0), MATCH(X$12, 'Build Scenarios'!$D$5:$O$5, 0)))
+X41,
0)</f>
        <v>0</v>
      </c>
      <c r="Z41" s="4" cm="1">
        <f t="array" aca="1" ref="Z41" ca="1">IFERROR(
INDEX('Cost Data'!$Y$1:$AJ$500, MATCH(1, ('Cost Data'!$W$1:$W$500 = $Q41) * ('Cost Data'!$X$1:$X$500 = $R41), 0), MATCH(Z$12, 'Cost Data'!$Y$12:$AJ$12, 0))
* (INDEX('Build Scenarios'!$D$1:$O$510, MATCH(1, ('Build Scenarios'!$B$1:$B$510 = $Q41) * ('Build Scenarios'!$C$1:$C$510 = $C41), 0), MATCH(Z$12, 'Build Scenarios'!$D$5:$O$5, 0))
- INDEX('Build Scenarios'!$D$1:$O$510, MATCH(1, ('Build Scenarios'!$B$1:$B$510 = $Q41) * ('Build Scenarios'!$C$1:$C$510 = $C41), 0), MATCH(Y$12, 'Build Scenarios'!$D$5:$O$5, 0)))
+Y41,
0)</f>
        <v>0</v>
      </c>
      <c r="AA41" s="4" cm="1">
        <f t="array" aca="1" ref="AA41" ca="1">IFERROR(
INDEX('Cost Data'!$Y$1:$AJ$500, MATCH(1, ('Cost Data'!$W$1:$W$500 = $Q41) * ('Cost Data'!$X$1:$X$500 = $R41), 0), MATCH(AA$12, 'Cost Data'!$Y$12:$AJ$12, 0))
* (INDEX('Build Scenarios'!$D$1:$O$510, MATCH(1, ('Build Scenarios'!$B$1:$B$510 = $Q41) * ('Build Scenarios'!$C$1:$C$510 = $C41), 0), MATCH(AA$12, 'Build Scenarios'!$D$5:$O$5, 0))
- INDEX('Build Scenarios'!$D$1:$O$510, MATCH(1, ('Build Scenarios'!$B$1:$B$510 = $Q41) * ('Build Scenarios'!$C$1:$C$510 = $C41), 0), MATCH(Z$12, 'Build Scenarios'!$D$5:$O$5, 0)))
+Z41,
0)</f>
        <v>806.54599999999982</v>
      </c>
      <c r="AB41" s="4" cm="1">
        <f t="array" aca="1" ref="AB41" ca="1">IFERROR(
INDEX('Cost Data'!$Y$1:$AJ$500, MATCH(1, ('Cost Data'!$W$1:$W$500 = $Q41) * ('Cost Data'!$X$1:$X$500 = $R41), 0), MATCH(AB$12, 'Cost Data'!$Y$12:$AJ$12, 0))
* (INDEX('Build Scenarios'!$D$1:$O$510, MATCH(1, ('Build Scenarios'!$B$1:$B$510 = $Q41) * ('Build Scenarios'!$C$1:$C$510 = $C41), 0), MATCH(AB$12, 'Build Scenarios'!$D$5:$O$5, 0))
- INDEX('Build Scenarios'!$D$1:$O$510, MATCH(1, ('Build Scenarios'!$B$1:$B$510 = $Q41) * ('Build Scenarios'!$C$1:$C$510 = $C41), 0), MATCH(AA$12, 'Build Scenarios'!$D$5:$O$5, 0)))
+AA41,
0)</f>
        <v>806.54599999999982</v>
      </c>
      <c r="AC41" s="4" cm="1">
        <f t="array" aca="1" ref="AC41" ca="1">IFERROR(
INDEX('Cost Data'!$Y$1:$AJ$500, MATCH(1, ('Cost Data'!$W$1:$W$500 = $Q41) * ('Cost Data'!$X$1:$X$500 = $R41), 0), MATCH(AC$12, 'Cost Data'!$Y$12:$AJ$12, 0))
* (INDEX('Build Scenarios'!$D$1:$O$510, MATCH(1, ('Build Scenarios'!$B$1:$B$510 = $Q41) * ('Build Scenarios'!$C$1:$C$510 = $C41), 0), MATCH(AC$12, 'Build Scenarios'!$D$5:$O$5, 0))
- INDEX('Build Scenarios'!$D$1:$O$510, MATCH(1, ('Build Scenarios'!$B$1:$B$510 = $Q41) * ('Build Scenarios'!$C$1:$C$510 = $C41), 0), MATCH(AB$12, 'Build Scenarios'!$D$5:$O$5, 0)))
+AB41,
0)</f>
        <v>806.54599999999982</v>
      </c>
      <c r="AD41" s="4" cm="1">
        <f t="array" aca="1" ref="AD41" ca="1">IFERROR(
INDEX('Cost Data'!$Y$1:$AJ$500, MATCH(1, ('Cost Data'!$W$1:$W$500 = $Q41) * ('Cost Data'!$X$1:$X$500 = $R41), 0), MATCH(AD$12, 'Cost Data'!$Y$12:$AJ$12, 0))
* (INDEX('Build Scenarios'!$D$1:$O$510, MATCH(1, ('Build Scenarios'!$B$1:$B$510 = $Q41) * ('Build Scenarios'!$C$1:$C$510 = $C41), 0), MATCH(AD$12, 'Build Scenarios'!$D$5:$O$5, 0))
- INDEX('Build Scenarios'!$D$1:$O$510, MATCH(1, ('Build Scenarios'!$B$1:$B$510 = $Q41) * ('Build Scenarios'!$C$1:$C$510 = $C41), 0), MATCH(AC$12, 'Build Scenarios'!$D$5:$O$5, 0)))
+AC41,
0)</f>
        <v>806.54599999999982</v>
      </c>
      <c r="AF41" s="11" t="str">
        <f t="shared" ref="AF41:AF47" si="27">AF40</f>
        <v>Humboldt Bay</v>
      </c>
      <c r="AG41" s="11" cm="1">
        <f t="array" aca="1" ref="AG41" ca="1">INDEX('Cost Scenario Settings'!$O$32:$W$101, MATCH(1, ('Cost Scenario Settings'!$N$32:$N$101 = $B41) * ('Cost Scenario Settings'!$B$32:$B$101 = AF41), 0), MATCH($C41, 'Cost Scenario Settings'!$O$31:$W$31, 0))</f>
        <v>0</v>
      </c>
      <c r="AH41" s="4" cm="1">
        <f t="array" aca="1" ref="AH41" ca="1">IFERROR(
INDEX('Cost Data'!$Y$1:$AJ$500, MATCH(1, ('Cost Data'!$W$1:$W$500 = $AF41) * ('Cost Data'!$X$1:$X$500 = $AG41), 0), MATCH(AH$12, 'Cost Data'!$Y$12:$AJ$12, 0))
* (INDEX('Build Scenarios'!$D$1:$O$510, MATCH(1, ('Build Scenarios'!$B$1:$B$510 = $AF41) * ('Build Scenarios'!$C$1:$C$510 = $C41), 0), MATCH(AH$12, 'Build Scenarios'!$D$5:$O$5, 0))
- INDEX('Build Scenarios'!$D$1:$O$510, MATCH(1, ('Build Scenarios'!$B$1:$B$510 = $AF41) * ('Build Scenarios'!$C$1:$C$510 = $C41), 0), MATCH(AG$12, 'Build Scenarios'!$D$5:$O$5, 0)))
+AG41,
0)</f>
        <v>0</v>
      </c>
      <c r="AI41" s="4" cm="1">
        <f t="array" aca="1" ref="AI41" ca="1">IFERROR(
INDEX('Cost Data'!$Y$1:$AJ$500, MATCH(1, ('Cost Data'!$W$1:$W$500 = $AF41) * ('Cost Data'!$X$1:$X$500 = $AG41), 0), MATCH(AI$12, 'Cost Data'!$Y$12:$AJ$12, 0))
* (INDEX('Build Scenarios'!$D$1:$O$510, MATCH(1, ('Build Scenarios'!$B$1:$B$510 = $AF41) * ('Build Scenarios'!$C$1:$C$510 = $C41), 0), MATCH(AI$12, 'Build Scenarios'!$D$5:$O$5, 0))
- INDEX('Build Scenarios'!$D$1:$O$510, MATCH(1, ('Build Scenarios'!$B$1:$B$510 = $AF41) * ('Build Scenarios'!$C$1:$C$510 = $C41), 0), MATCH(AH$12, 'Build Scenarios'!$D$5:$O$5, 0)))
+AH41,
0)</f>
        <v>0</v>
      </c>
      <c r="AJ41" s="4" cm="1">
        <f t="array" aca="1" ref="AJ41" ca="1">IFERROR(
INDEX('Cost Data'!$Y$1:$AJ$500, MATCH(1, ('Cost Data'!$W$1:$W$500 = $AF41) * ('Cost Data'!$X$1:$X$500 = $AG41), 0), MATCH(AJ$12, 'Cost Data'!$Y$12:$AJ$12, 0))
* (INDEX('Build Scenarios'!$D$1:$O$510, MATCH(1, ('Build Scenarios'!$B$1:$B$510 = $AF41) * ('Build Scenarios'!$C$1:$C$510 = $C41), 0), MATCH(AJ$12, 'Build Scenarios'!$D$5:$O$5, 0))
- INDEX('Build Scenarios'!$D$1:$O$510, MATCH(1, ('Build Scenarios'!$B$1:$B$510 = $AF41) * ('Build Scenarios'!$C$1:$C$510 = $C41), 0), MATCH(AI$12, 'Build Scenarios'!$D$5:$O$5, 0)))
+AI41,
0)</f>
        <v>0</v>
      </c>
      <c r="AK41" s="4" cm="1">
        <f t="array" aca="1" ref="AK41" ca="1">IFERROR(
INDEX('Cost Data'!$Y$1:$AJ$500, MATCH(1, ('Cost Data'!$W$1:$W$500 = $AF41) * ('Cost Data'!$X$1:$X$500 = $AG41), 0), MATCH(AK$12, 'Cost Data'!$Y$12:$AJ$12, 0))
* (INDEX('Build Scenarios'!$D$1:$O$510, MATCH(1, ('Build Scenarios'!$B$1:$B$510 = $AF41) * ('Build Scenarios'!$C$1:$C$510 = $C41), 0), MATCH(AK$12, 'Build Scenarios'!$D$5:$O$5, 0))
- INDEX('Build Scenarios'!$D$1:$O$510, MATCH(1, ('Build Scenarios'!$B$1:$B$510 = $AF41) * ('Build Scenarios'!$C$1:$C$510 = $C41), 0), MATCH(AJ$12, 'Build Scenarios'!$D$5:$O$5, 0)))
+AJ41,
0)</f>
        <v>0</v>
      </c>
      <c r="AL41" s="4" cm="1">
        <f t="array" aca="1" ref="AL41" ca="1">IFERROR(
INDEX('Cost Data'!$Y$1:$AJ$500, MATCH(1, ('Cost Data'!$W$1:$W$500 = $AF41) * ('Cost Data'!$X$1:$X$500 = $AG41), 0), MATCH(AL$12, 'Cost Data'!$Y$12:$AJ$12, 0))
* (INDEX('Build Scenarios'!$D$1:$O$510, MATCH(1, ('Build Scenarios'!$B$1:$B$510 = $AF41) * ('Build Scenarios'!$C$1:$C$510 = $C41), 0), MATCH(AL$12, 'Build Scenarios'!$D$5:$O$5, 0))
- INDEX('Build Scenarios'!$D$1:$O$510, MATCH(1, ('Build Scenarios'!$B$1:$B$510 = $AF41) * ('Build Scenarios'!$C$1:$C$510 = $C41), 0), MATCH(AK$12, 'Build Scenarios'!$D$5:$O$5, 0)))
+AK41,
0)</f>
        <v>0</v>
      </c>
      <c r="AM41" s="4" cm="1">
        <f t="array" aca="1" ref="AM41" ca="1">IFERROR(
INDEX('Cost Data'!$Y$1:$AJ$500, MATCH(1, ('Cost Data'!$W$1:$W$500 = $AF41) * ('Cost Data'!$X$1:$X$500 = $AG41), 0), MATCH(AM$12, 'Cost Data'!$Y$12:$AJ$12, 0))
* (INDEX('Build Scenarios'!$D$1:$O$510, MATCH(1, ('Build Scenarios'!$B$1:$B$510 = $AF41) * ('Build Scenarios'!$C$1:$C$510 = $C41), 0), MATCH(AM$12, 'Build Scenarios'!$D$5:$O$5, 0))
- INDEX('Build Scenarios'!$D$1:$O$510, MATCH(1, ('Build Scenarios'!$B$1:$B$510 = $AF41) * ('Build Scenarios'!$C$1:$C$510 = $C41), 0), MATCH(AL$12, 'Build Scenarios'!$D$5:$O$5, 0)))
+AL41,
0)</f>
        <v>0</v>
      </c>
      <c r="AN41" s="4" cm="1">
        <f t="array" aca="1" ref="AN41" ca="1">IFERROR(
INDEX('Cost Data'!$Y$1:$AJ$500, MATCH(1, ('Cost Data'!$W$1:$W$500 = $AF41) * ('Cost Data'!$X$1:$X$500 = $AG41), 0), MATCH(AN$12, 'Cost Data'!$Y$12:$AJ$12, 0))
* (INDEX('Build Scenarios'!$D$1:$O$510, MATCH(1, ('Build Scenarios'!$B$1:$B$510 = $AF41) * ('Build Scenarios'!$C$1:$C$510 = $C41), 0), MATCH(AN$12, 'Build Scenarios'!$D$5:$O$5, 0))
- INDEX('Build Scenarios'!$D$1:$O$510, MATCH(1, ('Build Scenarios'!$B$1:$B$510 = $AF41) * ('Build Scenarios'!$C$1:$C$510 = $C41), 0), MATCH(AM$12, 'Build Scenarios'!$D$5:$O$5, 0)))
+AM41,
0)</f>
        <v>0</v>
      </c>
      <c r="AO41" s="4" cm="1">
        <f t="array" aca="1" ref="AO41" ca="1">IFERROR(
INDEX('Cost Data'!$Y$1:$AJ$500, MATCH(1, ('Cost Data'!$W$1:$W$500 = $AF41) * ('Cost Data'!$X$1:$X$500 = $AG41), 0), MATCH(AO$12, 'Cost Data'!$Y$12:$AJ$12, 0))
* (INDEX('Build Scenarios'!$D$1:$O$510, MATCH(1, ('Build Scenarios'!$B$1:$B$510 = $AF41) * ('Build Scenarios'!$C$1:$C$510 = $C41), 0), MATCH(AO$12, 'Build Scenarios'!$D$5:$O$5, 0))
- INDEX('Build Scenarios'!$D$1:$O$510, MATCH(1, ('Build Scenarios'!$B$1:$B$510 = $AF41) * ('Build Scenarios'!$C$1:$C$510 = $C41), 0), MATCH(AN$12, 'Build Scenarios'!$D$5:$O$5, 0)))
+AN41,
0)</f>
        <v>0</v>
      </c>
      <c r="AP41" s="4" cm="1">
        <f t="array" aca="1" ref="AP41" ca="1">IFERROR(
INDEX('Cost Data'!$Y$1:$AJ$500, MATCH(1, ('Cost Data'!$W$1:$W$500 = $AF41) * ('Cost Data'!$X$1:$X$500 = $AG41), 0), MATCH(AP$12, 'Cost Data'!$Y$12:$AJ$12, 0))
* (INDEX('Build Scenarios'!$D$1:$O$510, MATCH(1, ('Build Scenarios'!$B$1:$B$510 = $AF41) * ('Build Scenarios'!$C$1:$C$510 = $C41), 0), MATCH(AP$12, 'Build Scenarios'!$D$5:$O$5, 0))
- INDEX('Build Scenarios'!$D$1:$O$510, MATCH(1, ('Build Scenarios'!$B$1:$B$510 = $AF41) * ('Build Scenarios'!$C$1:$C$510 = $C41), 0), MATCH(AO$12, 'Build Scenarios'!$D$5:$O$5, 0)))
+AO41,
0)</f>
        <v>0</v>
      </c>
      <c r="AQ41" s="4" cm="1">
        <f t="array" aca="1" ref="AQ41" ca="1">IFERROR(
INDEX('Cost Data'!$Y$1:$AJ$500, MATCH(1, ('Cost Data'!$W$1:$W$500 = $AF41) * ('Cost Data'!$X$1:$X$500 = $AG41), 0), MATCH(AQ$12, 'Cost Data'!$Y$12:$AJ$12, 0))
* (INDEX('Build Scenarios'!$D$1:$O$510, MATCH(1, ('Build Scenarios'!$B$1:$B$510 = $AF41) * ('Build Scenarios'!$C$1:$C$510 = $C41), 0), MATCH(AQ$12, 'Build Scenarios'!$D$5:$O$5, 0))
- INDEX('Build Scenarios'!$D$1:$O$510, MATCH(1, ('Build Scenarios'!$B$1:$B$510 = $AF41) * ('Build Scenarios'!$C$1:$C$510 = $C41), 0), MATCH(AP$12, 'Build Scenarios'!$D$5:$O$5, 0)))
+AP41,
0)</f>
        <v>0</v>
      </c>
      <c r="AR41" s="4" cm="1">
        <f t="array" aca="1" ref="AR41" ca="1">IFERROR(
INDEX('Cost Data'!$Y$1:$AJ$500, MATCH(1, ('Cost Data'!$W$1:$W$500 = $AF41) * ('Cost Data'!$X$1:$X$500 = $AG41), 0), MATCH(AR$12, 'Cost Data'!$Y$12:$AJ$12, 0))
* (INDEX('Build Scenarios'!$D$1:$O$510, MATCH(1, ('Build Scenarios'!$B$1:$B$510 = $AF41) * ('Build Scenarios'!$C$1:$C$510 = $C41), 0), MATCH(AR$12, 'Build Scenarios'!$D$5:$O$5, 0))
- INDEX('Build Scenarios'!$D$1:$O$510, MATCH(1, ('Build Scenarios'!$B$1:$B$510 = $AF41) * ('Build Scenarios'!$C$1:$C$510 = $C41), 0), MATCH(AQ$12, 'Build Scenarios'!$D$5:$O$5, 0)))
+AQ41,
0)</f>
        <v>0</v>
      </c>
      <c r="AS41" s="4" cm="1">
        <f t="array" aca="1" ref="AS41" ca="1">IFERROR(
INDEX('Cost Data'!$Y$1:$AJ$500, MATCH(1, ('Cost Data'!$W$1:$W$500 = $AF41) * ('Cost Data'!$X$1:$X$500 = $AG41), 0), MATCH(AS$12, 'Cost Data'!$Y$12:$AJ$12, 0))
* (INDEX('Build Scenarios'!$D$1:$O$510, MATCH(1, ('Build Scenarios'!$B$1:$B$510 = $AF41) * ('Build Scenarios'!$C$1:$C$510 = $C41), 0), MATCH(AS$12, 'Build Scenarios'!$D$5:$O$5, 0))
- INDEX('Build Scenarios'!$D$1:$O$510, MATCH(1, ('Build Scenarios'!$B$1:$B$510 = $AF41) * ('Build Scenarios'!$C$1:$C$510 = $C41), 0), MATCH(AR$12, 'Build Scenarios'!$D$5:$O$5, 0)))
+AR41,
0)</f>
        <v>0</v>
      </c>
      <c r="AU41" s="11" t="str">
        <f t="shared" ref="AU41:AU47" si="28">AU40</f>
        <v>Del Norte</v>
      </c>
      <c r="AV41" s="11" cm="1">
        <f t="array" aca="1" ref="AV41" ca="1">INDEX('Cost Scenario Settings'!$O$32:$W$101, MATCH(1, ('Cost Scenario Settings'!$N$32:$N$101 = $B41) * ('Cost Scenario Settings'!$B$32:$B$101 = AU41), 0), MATCH($C41, 'Cost Scenario Settings'!$O$31:$W$31, 0))</f>
        <v>0</v>
      </c>
      <c r="AW41" s="4" cm="1">
        <f t="array" aca="1" ref="AW41" ca="1">IFERROR(
INDEX('Cost Data'!$Y$1:$AJ$500, MATCH(1, ('Cost Data'!$W$1:$W$500 = $AU41) * ('Cost Data'!$X$1:$X$500 = $AV41), 0), MATCH(AW$12, 'Cost Data'!$Y$12:$AJ$12, 0))
* (INDEX('Build Scenarios'!$D$1:$O$510, MATCH(1, ('Build Scenarios'!$B$1:$B$510 = $AU41) * ('Build Scenarios'!$C$1:$C$510 = $C41), 0), MATCH(AW$12, 'Build Scenarios'!$D$5:$O$5, 0))
- INDEX('Build Scenarios'!$D$1:$O$510, MATCH(1, ('Build Scenarios'!$B$1:$B$510 = $AU41) * ('Build Scenarios'!$C$1:$C$510 = $C41), 0), MATCH(AV$12, 'Build Scenarios'!$D$5:$O$5, 0)))
+AV41,
0)</f>
        <v>0</v>
      </c>
      <c r="AX41" s="4" cm="1">
        <f t="array" aca="1" ref="AX41" ca="1">IFERROR(
INDEX('Cost Data'!$Y$1:$AJ$500, MATCH(1, ('Cost Data'!$W$1:$W$500 = $AU41) * ('Cost Data'!$X$1:$X$500 = $AV41), 0), MATCH(AX$12, 'Cost Data'!$Y$12:$AJ$12, 0))
* (INDEX('Build Scenarios'!$D$1:$O$510, MATCH(1, ('Build Scenarios'!$B$1:$B$510 = $AU41) * ('Build Scenarios'!$C$1:$C$510 = $C41), 0), MATCH(AX$12, 'Build Scenarios'!$D$5:$O$5, 0))
- INDEX('Build Scenarios'!$D$1:$O$510, MATCH(1, ('Build Scenarios'!$B$1:$B$510 = $AU41) * ('Build Scenarios'!$C$1:$C$510 = $C41), 0), MATCH(AW$12, 'Build Scenarios'!$D$5:$O$5, 0)))
+AW41,
0)</f>
        <v>0</v>
      </c>
      <c r="AY41" s="4" cm="1">
        <f t="array" aca="1" ref="AY41" ca="1">IFERROR(
INDEX('Cost Data'!$Y$1:$AJ$500, MATCH(1, ('Cost Data'!$W$1:$W$500 = $AU41) * ('Cost Data'!$X$1:$X$500 = $AV41), 0), MATCH(AY$12, 'Cost Data'!$Y$12:$AJ$12, 0))
* (INDEX('Build Scenarios'!$D$1:$O$510, MATCH(1, ('Build Scenarios'!$B$1:$B$510 = $AU41) * ('Build Scenarios'!$C$1:$C$510 = $C41), 0), MATCH(AY$12, 'Build Scenarios'!$D$5:$O$5, 0))
- INDEX('Build Scenarios'!$D$1:$O$510, MATCH(1, ('Build Scenarios'!$B$1:$B$510 = $AU41) * ('Build Scenarios'!$C$1:$C$510 = $C41), 0), MATCH(AX$12, 'Build Scenarios'!$D$5:$O$5, 0)))
+AX41,
0)</f>
        <v>0</v>
      </c>
      <c r="AZ41" s="4" cm="1">
        <f t="array" aca="1" ref="AZ41" ca="1">IFERROR(
INDEX('Cost Data'!$Y$1:$AJ$500, MATCH(1, ('Cost Data'!$W$1:$W$500 = $AU41) * ('Cost Data'!$X$1:$X$500 = $AV41), 0), MATCH(AZ$12, 'Cost Data'!$Y$12:$AJ$12, 0))
* (INDEX('Build Scenarios'!$D$1:$O$510, MATCH(1, ('Build Scenarios'!$B$1:$B$510 = $AU41) * ('Build Scenarios'!$C$1:$C$510 = $C41), 0), MATCH(AZ$12, 'Build Scenarios'!$D$5:$O$5, 0))
- INDEX('Build Scenarios'!$D$1:$O$510, MATCH(1, ('Build Scenarios'!$B$1:$B$510 = $AU41) * ('Build Scenarios'!$C$1:$C$510 = $C41), 0), MATCH(AY$12, 'Build Scenarios'!$D$5:$O$5, 0)))
+AY41,
0)</f>
        <v>0</v>
      </c>
      <c r="BA41" s="4" cm="1">
        <f t="array" aca="1" ref="BA41" ca="1">IFERROR(
INDEX('Cost Data'!$Y$1:$AJ$500, MATCH(1, ('Cost Data'!$W$1:$W$500 = $AU41) * ('Cost Data'!$X$1:$X$500 = $AV41), 0), MATCH(BA$12, 'Cost Data'!$Y$12:$AJ$12, 0))
* (INDEX('Build Scenarios'!$D$1:$O$510, MATCH(1, ('Build Scenarios'!$B$1:$B$510 = $AU41) * ('Build Scenarios'!$C$1:$C$510 = $C41), 0), MATCH(BA$12, 'Build Scenarios'!$D$5:$O$5, 0))
- INDEX('Build Scenarios'!$D$1:$O$510, MATCH(1, ('Build Scenarios'!$B$1:$B$510 = $AU41) * ('Build Scenarios'!$C$1:$C$510 = $C41), 0), MATCH(AZ$12, 'Build Scenarios'!$D$5:$O$5, 0)))
+AZ41,
0)</f>
        <v>0</v>
      </c>
      <c r="BB41" s="4" cm="1">
        <f t="array" aca="1" ref="BB41" ca="1">IFERROR(
INDEX('Cost Data'!$Y$1:$AJ$500, MATCH(1, ('Cost Data'!$W$1:$W$500 = $AU41) * ('Cost Data'!$X$1:$X$500 = $AV41), 0), MATCH(BB$12, 'Cost Data'!$Y$12:$AJ$12, 0))
* (INDEX('Build Scenarios'!$D$1:$O$510, MATCH(1, ('Build Scenarios'!$B$1:$B$510 = $AU41) * ('Build Scenarios'!$C$1:$C$510 = $C41), 0), MATCH(BB$12, 'Build Scenarios'!$D$5:$O$5, 0))
- INDEX('Build Scenarios'!$D$1:$O$510, MATCH(1, ('Build Scenarios'!$B$1:$B$510 = $AU41) * ('Build Scenarios'!$C$1:$C$510 = $C41), 0), MATCH(BA$12, 'Build Scenarios'!$D$5:$O$5, 0)))
+BA41,
0)</f>
        <v>0</v>
      </c>
      <c r="BC41" s="4" cm="1">
        <f t="array" aca="1" ref="BC41" ca="1">IFERROR(
INDEX('Cost Data'!$Y$1:$AJ$500, MATCH(1, ('Cost Data'!$W$1:$W$500 = $AU41) * ('Cost Data'!$X$1:$X$500 = $AV41), 0), MATCH(BC$12, 'Cost Data'!$Y$12:$AJ$12, 0))
* (INDEX('Build Scenarios'!$D$1:$O$510, MATCH(1, ('Build Scenarios'!$B$1:$B$510 = $AU41) * ('Build Scenarios'!$C$1:$C$510 = $C41), 0), MATCH(BC$12, 'Build Scenarios'!$D$5:$O$5, 0))
- INDEX('Build Scenarios'!$D$1:$O$510, MATCH(1, ('Build Scenarios'!$B$1:$B$510 = $AU41) * ('Build Scenarios'!$C$1:$C$510 = $C41), 0), MATCH(BB$12, 'Build Scenarios'!$D$5:$O$5, 0)))
+BB41,
0)</f>
        <v>0</v>
      </c>
      <c r="BD41" s="4" cm="1">
        <f t="array" aca="1" ref="BD41" ca="1">IFERROR(
INDEX('Cost Data'!$Y$1:$AJ$500, MATCH(1, ('Cost Data'!$W$1:$W$500 = $AU41) * ('Cost Data'!$X$1:$X$500 = $AV41), 0), MATCH(BD$12, 'Cost Data'!$Y$12:$AJ$12, 0))
* (INDEX('Build Scenarios'!$D$1:$O$510, MATCH(1, ('Build Scenarios'!$B$1:$B$510 = $AU41) * ('Build Scenarios'!$C$1:$C$510 = $C41), 0), MATCH(BD$12, 'Build Scenarios'!$D$5:$O$5, 0))
- INDEX('Build Scenarios'!$D$1:$O$510, MATCH(1, ('Build Scenarios'!$B$1:$B$510 = $AU41) * ('Build Scenarios'!$C$1:$C$510 = $C41), 0), MATCH(BC$12, 'Build Scenarios'!$D$5:$O$5, 0)))
+BC41,
0)</f>
        <v>0</v>
      </c>
      <c r="BE41" s="4" cm="1">
        <f t="array" aca="1" ref="BE41" ca="1">IFERROR(
INDEX('Cost Data'!$Y$1:$AJ$500, MATCH(1, ('Cost Data'!$W$1:$W$500 = $AU41) * ('Cost Data'!$X$1:$X$500 = $AV41), 0), MATCH(BE$12, 'Cost Data'!$Y$12:$AJ$12, 0))
* (INDEX('Build Scenarios'!$D$1:$O$510, MATCH(1, ('Build Scenarios'!$B$1:$B$510 = $AU41) * ('Build Scenarios'!$C$1:$C$510 = $C41), 0), MATCH(BE$12, 'Build Scenarios'!$D$5:$O$5, 0))
- INDEX('Build Scenarios'!$D$1:$O$510, MATCH(1, ('Build Scenarios'!$B$1:$B$510 = $AU41) * ('Build Scenarios'!$C$1:$C$510 = $C41), 0), MATCH(BD$12, 'Build Scenarios'!$D$5:$O$5, 0)))
+BD41,
0)</f>
        <v>0</v>
      </c>
      <c r="BF41" s="4" cm="1">
        <f t="array" aca="1" ref="BF41" ca="1">IFERROR(
INDEX('Cost Data'!$Y$1:$AJ$500, MATCH(1, ('Cost Data'!$W$1:$W$500 = $AU41) * ('Cost Data'!$X$1:$X$500 = $AV41), 0), MATCH(BF$12, 'Cost Data'!$Y$12:$AJ$12, 0))
* (INDEX('Build Scenarios'!$D$1:$O$510, MATCH(1, ('Build Scenarios'!$B$1:$B$510 = $AU41) * ('Build Scenarios'!$C$1:$C$510 = $C41), 0), MATCH(BF$12, 'Build Scenarios'!$D$5:$O$5, 0))
- INDEX('Build Scenarios'!$D$1:$O$510, MATCH(1, ('Build Scenarios'!$B$1:$B$510 = $AU41) * ('Build Scenarios'!$C$1:$C$510 = $C41), 0), MATCH(BE$12, 'Build Scenarios'!$D$5:$O$5, 0)))
+BE41,
0)</f>
        <v>0</v>
      </c>
      <c r="BG41" s="4" cm="1">
        <f t="array" aca="1" ref="BG41" ca="1">IFERROR(
INDEX('Cost Data'!$Y$1:$AJ$500, MATCH(1, ('Cost Data'!$W$1:$W$500 = $AU41) * ('Cost Data'!$X$1:$X$500 = $AV41), 0), MATCH(BG$12, 'Cost Data'!$Y$12:$AJ$12, 0))
* (INDEX('Build Scenarios'!$D$1:$O$510, MATCH(1, ('Build Scenarios'!$B$1:$B$510 = $AU41) * ('Build Scenarios'!$C$1:$C$510 = $C41), 0), MATCH(BG$12, 'Build Scenarios'!$D$5:$O$5, 0))
- INDEX('Build Scenarios'!$D$1:$O$510, MATCH(1, ('Build Scenarios'!$B$1:$B$510 = $AU41) * ('Build Scenarios'!$C$1:$C$510 = $C41), 0), MATCH(BF$12, 'Build Scenarios'!$D$5:$O$5, 0)))
+BF41,
0)</f>
        <v>0</v>
      </c>
      <c r="BH41" s="4" cm="1">
        <f t="array" aca="1" ref="BH41" ca="1">IFERROR(
INDEX('Cost Data'!$Y$1:$AJ$500, MATCH(1, ('Cost Data'!$W$1:$W$500 = $AU41) * ('Cost Data'!$X$1:$X$500 = $AV41), 0), MATCH(BH$12, 'Cost Data'!$Y$12:$AJ$12, 0))
* (INDEX('Build Scenarios'!$D$1:$O$510, MATCH(1, ('Build Scenarios'!$B$1:$B$510 = $AU41) * ('Build Scenarios'!$C$1:$C$510 = $C41), 0), MATCH(BH$12, 'Build Scenarios'!$D$5:$O$5, 0))
- INDEX('Build Scenarios'!$D$1:$O$510, MATCH(1, ('Build Scenarios'!$B$1:$B$510 = $AU41) * ('Build Scenarios'!$C$1:$C$510 = $C41), 0), MATCH(BG$12, 'Build Scenarios'!$D$5:$O$5, 0)))
+BG41,
0)</f>
        <v>0</v>
      </c>
      <c r="BJ41" s="11" t="str">
        <f t="shared" ref="BJ41:BJ47" si="29">BJ40</f>
        <v>Cape Mendocino</v>
      </c>
      <c r="BK41" s="11" cm="1">
        <f t="array" aca="1" ref="BK41" ca="1">INDEX('Cost Scenario Settings'!$O$32:$W$101, MATCH(1, ('Cost Scenario Settings'!$N$32:$N$101 = $B41) * ('Cost Scenario Settings'!$B$32:$B$101 = BJ41), 0), MATCH($C41, 'Cost Scenario Settings'!$O$31:$W$31, 0))</f>
        <v>0</v>
      </c>
      <c r="BL41" s="4" cm="1">
        <f t="array" aca="1" ref="BL41" ca="1">IFERROR(
INDEX('Cost Data'!$Y$1:$AJ$500, MATCH(1, ('Cost Data'!$W$1:$W$500 = $BJ41) * ('Cost Data'!$X$1:$X$500 = $BK41), 0), MATCH(BL$12, 'Cost Data'!$Y$12:$AJ$12, 0))
* (INDEX('Build Scenarios'!$D$1:$O$510, MATCH(1, ('Build Scenarios'!$B$1:$B$510 = $BJ41) * ('Build Scenarios'!$C$1:$C$510 = $C41), 0), MATCH(BL$12, 'Build Scenarios'!$D$5:$O$5, 0))
- INDEX('Build Scenarios'!$D$1:$O$510, MATCH(1, ('Build Scenarios'!$B$1:$B$510 = $BJ41) * ('Build Scenarios'!$C$1:$C$510 = $C41), 0), MATCH(BK$12, 'Build Scenarios'!$D$5:$O$5, 0)))
+BK41,
0)</f>
        <v>0</v>
      </c>
      <c r="BM41" s="4" cm="1">
        <f t="array" aca="1" ref="BM41" ca="1">IFERROR(
INDEX('Cost Data'!$Y$1:$AJ$500, MATCH(1, ('Cost Data'!$W$1:$W$500 = $BJ41) * ('Cost Data'!$X$1:$X$500 = $BK41), 0), MATCH(BM$12, 'Cost Data'!$Y$12:$AJ$12, 0))
* (INDEX('Build Scenarios'!$D$1:$O$510, MATCH(1, ('Build Scenarios'!$B$1:$B$510 = $BJ41) * ('Build Scenarios'!$C$1:$C$510 = $C41), 0), MATCH(BM$12, 'Build Scenarios'!$D$5:$O$5, 0))
- INDEX('Build Scenarios'!$D$1:$O$510, MATCH(1, ('Build Scenarios'!$B$1:$B$510 = $BJ41) * ('Build Scenarios'!$C$1:$C$510 = $C41), 0), MATCH(BL$12, 'Build Scenarios'!$D$5:$O$5, 0)))
+BL41,
0)</f>
        <v>0</v>
      </c>
      <c r="BN41" s="4" cm="1">
        <f t="array" aca="1" ref="BN41" ca="1">IFERROR(
INDEX('Cost Data'!$Y$1:$AJ$500, MATCH(1, ('Cost Data'!$W$1:$W$500 = $BJ41) * ('Cost Data'!$X$1:$X$500 = $BK41), 0), MATCH(BN$12, 'Cost Data'!$Y$12:$AJ$12, 0))
* (INDEX('Build Scenarios'!$D$1:$O$510, MATCH(1, ('Build Scenarios'!$B$1:$B$510 = $BJ41) * ('Build Scenarios'!$C$1:$C$510 = $C41), 0), MATCH(BN$12, 'Build Scenarios'!$D$5:$O$5, 0))
- INDEX('Build Scenarios'!$D$1:$O$510, MATCH(1, ('Build Scenarios'!$B$1:$B$510 = $BJ41) * ('Build Scenarios'!$C$1:$C$510 = $C41), 0), MATCH(BM$12, 'Build Scenarios'!$D$5:$O$5, 0)))
+BM41,
0)</f>
        <v>0</v>
      </c>
      <c r="BO41" s="4" cm="1">
        <f t="array" aca="1" ref="BO41" ca="1">IFERROR(
INDEX('Cost Data'!$Y$1:$AJ$500, MATCH(1, ('Cost Data'!$W$1:$W$500 = $BJ41) * ('Cost Data'!$X$1:$X$500 = $BK41), 0), MATCH(BO$12, 'Cost Data'!$Y$12:$AJ$12, 0))
* (INDEX('Build Scenarios'!$D$1:$O$510, MATCH(1, ('Build Scenarios'!$B$1:$B$510 = $BJ41) * ('Build Scenarios'!$C$1:$C$510 = $C41), 0), MATCH(BO$12, 'Build Scenarios'!$D$5:$O$5, 0))
- INDEX('Build Scenarios'!$D$1:$O$510, MATCH(1, ('Build Scenarios'!$B$1:$B$510 = $BJ41) * ('Build Scenarios'!$C$1:$C$510 = $C41), 0), MATCH(BN$12, 'Build Scenarios'!$D$5:$O$5, 0)))
+BN41,
0)</f>
        <v>0</v>
      </c>
      <c r="BP41" s="4" cm="1">
        <f t="array" aca="1" ref="BP41" ca="1">IFERROR(
INDEX('Cost Data'!$Y$1:$AJ$500, MATCH(1, ('Cost Data'!$W$1:$W$500 = $BJ41) * ('Cost Data'!$X$1:$X$500 = $BK41), 0), MATCH(BP$12, 'Cost Data'!$Y$12:$AJ$12, 0))
* (INDEX('Build Scenarios'!$D$1:$O$510, MATCH(1, ('Build Scenarios'!$B$1:$B$510 = $BJ41) * ('Build Scenarios'!$C$1:$C$510 = $C41), 0), MATCH(BP$12, 'Build Scenarios'!$D$5:$O$5, 0))
- INDEX('Build Scenarios'!$D$1:$O$510, MATCH(1, ('Build Scenarios'!$B$1:$B$510 = $BJ41) * ('Build Scenarios'!$C$1:$C$510 = $C41), 0), MATCH(BO$12, 'Build Scenarios'!$D$5:$O$5, 0)))
+BO41,
0)</f>
        <v>0</v>
      </c>
      <c r="BQ41" s="4" cm="1">
        <f t="array" aca="1" ref="BQ41" ca="1">IFERROR(
INDEX('Cost Data'!$Y$1:$AJ$500, MATCH(1, ('Cost Data'!$W$1:$W$500 = $BJ41) * ('Cost Data'!$X$1:$X$500 = $BK41), 0), MATCH(BQ$12, 'Cost Data'!$Y$12:$AJ$12, 0))
* (INDEX('Build Scenarios'!$D$1:$O$510, MATCH(1, ('Build Scenarios'!$B$1:$B$510 = $BJ41) * ('Build Scenarios'!$C$1:$C$510 = $C41), 0), MATCH(BQ$12, 'Build Scenarios'!$D$5:$O$5, 0))
- INDEX('Build Scenarios'!$D$1:$O$510, MATCH(1, ('Build Scenarios'!$B$1:$B$510 = $BJ41) * ('Build Scenarios'!$C$1:$C$510 = $C41), 0), MATCH(BP$12, 'Build Scenarios'!$D$5:$O$5, 0)))
+BP41,
0)</f>
        <v>0</v>
      </c>
      <c r="BR41" s="4" cm="1">
        <f t="array" aca="1" ref="BR41" ca="1">IFERROR(
INDEX('Cost Data'!$Y$1:$AJ$500, MATCH(1, ('Cost Data'!$W$1:$W$500 = $BJ41) * ('Cost Data'!$X$1:$X$500 = $BK41), 0), MATCH(BR$12, 'Cost Data'!$Y$12:$AJ$12, 0))
* (INDEX('Build Scenarios'!$D$1:$O$510, MATCH(1, ('Build Scenarios'!$B$1:$B$510 = $BJ41) * ('Build Scenarios'!$C$1:$C$510 = $C41), 0), MATCH(BR$12, 'Build Scenarios'!$D$5:$O$5, 0))
- INDEX('Build Scenarios'!$D$1:$O$510, MATCH(1, ('Build Scenarios'!$B$1:$B$510 = $BJ41) * ('Build Scenarios'!$C$1:$C$510 = $C41), 0), MATCH(BQ$12, 'Build Scenarios'!$D$5:$O$5, 0)))
+BQ41,
0)</f>
        <v>0</v>
      </c>
      <c r="BS41" s="4" cm="1">
        <f t="array" aca="1" ref="BS41" ca="1">IFERROR(
INDEX('Cost Data'!$Y$1:$AJ$500, MATCH(1, ('Cost Data'!$W$1:$W$500 = $BJ41) * ('Cost Data'!$X$1:$X$500 = $BK41), 0), MATCH(BS$12, 'Cost Data'!$Y$12:$AJ$12, 0))
* (INDEX('Build Scenarios'!$D$1:$O$510, MATCH(1, ('Build Scenarios'!$B$1:$B$510 = $BJ41) * ('Build Scenarios'!$C$1:$C$510 = $C41), 0), MATCH(BS$12, 'Build Scenarios'!$D$5:$O$5, 0))
- INDEX('Build Scenarios'!$D$1:$O$510, MATCH(1, ('Build Scenarios'!$B$1:$B$510 = $BJ41) * ('Build Scenarios'!$C$1:$C$510 = $C41), 0), MATCH(BR$12, 'Build Scenarios'!$D$5:$O$5, 0)))
+BR41,
0)</f>
        <v>0</v>
      </c>
      <c r="BT41" s="4" cm="1">
        <f t="array" aca="1" ref="BT41" ca="1">IFERROR(
INDEX('Cost Data'!$Y$1:$AJ$500, MATCH(1, ('Cost Data'!$W$1:$W$500 = $BJ41) * ('Cost Data'!$X$1:$X$500 = $BK41), 0), MATCH(BT$12, 'Cost Data'!$Y$12:$AJ$12, 0))
* (INDEX('Build Scenarios'!$D$1:$O$510, MATCH(1, ('Build Scenarios'!$B$1:$B$510 = $BJ41) * ('Build Scenarios'!$C$1:$C$510 = $C41), 0), MATCH(BT$12, 'Build Scenarios'!$D$5:$O$5, 0))
- INDEX('Build Scenarios'!$D$1:$O$510, MATCH(1, ('Build Scenarios'!$B$1:$B$510 = $BJ41) * ('Build Scenarios'!$C$1:$C$510 = $C41), 0), MATCH(BS$12, 'Build Scenarios'!$D$5:$O$5, 0)))
+BS41,
0)</f>
        <v>0</v>
      </c>
      <c r="BU41" s="4" cm="1">
        <f t="array" aca="1" ref="BU41" ca="1">IFERROR(
INDEX('Cost Data'!$Y$1:$AJ$500, MATCH(1, ('Cost Data'!$W$1:$W$500 = $BJ41) * ('Cost Data'!$X$1:$X$500 = $BK41), 0), MATCH(BU$12, 'Cost Data'!$Y$12:$AJ$12, 0))
* (INDEX('Build Scenarios'!$D$1:$O$510, MATCH(1, ('Build Scenarios'!$B$1:$B$510 = $BJ41) * ('Build Scenarios'!$C$1:$C$510 = $C41), 0), MATCH(BU$12, 'Build Scenarios'!$D$5:$O$5, 0))
- INDEX('Build Scenarios'!$D$1:$O$510, MATCH(1, ('Build Scenarios'!$B$1:$B$510 = $BJ41) * ('Build Scenarios'!$C$1:$C$510 = $C41), 0), MATCH(BT$12, 'Build Scenarios'!$D$5:$O$5, 0)))
+BT41,
0)</f>
        <v>0</v>
      </c>
      <c r="BV41" s="4" cm="1">
        <f t="array" aca="1" ref="BV41" ca="1">IFERROR(
INDEX('Cost Data'!$Y$1:$AJ$500, MATCH(1, ('Cost Data'!$W$1:$W$500 = $BJ41) * ('Cost Data'!$X$1:$X$500 = $BK41), 0), MATCH(BV$12, 'Cost Data'!$Y$12:$AJ$12, 0))
* (INDEX('Build Scenarios'!$D$1:$O$510, MATCH(1, ('Build Scenarios'!$B$1:$B$510 = $BJ41) * ('Build Scenarios'!$C$1:$C$510 = $C41), 0), MATCH(BV$12, 'Build Scenarios'!$D$5:$O$5, 0))
- INDEX('Build Scenarios'!$D$1:$O$510, MATCH(1, ('Build Scenarios'!$B$1:$B$510 = $BJ41) * ('Build Scenarios'!$C$1:$C$510 = $C41), 0), MATCH(BU$12, 'Build Scenarios'!$D$5:$O$5, 0)))
+BU41,
0)</f>
        <v>0</v>
      </c>
      <c r="BW41" s="4" cm="1">
        <f t="array" aca="1" ref="BW41" ca="1">IFERROR(
INDEX('Cost Data'!$Y$1:$AJ$500, MATCH(1, ('Cost Data'!$W$1:$W$500 = $BJ41) * ('Cost Data'!$X$1:$X$500 = $BK41), 0), MATCH(BW$12, 'Cost Data'!$Y$12:$AJ$12, 0))
* (INDEX('Build Scenarios'!$D$1:$O$510, MATCH(1, ('Build Scenarios'!$B$1:$B$510 = $BJ41) * ('Build Scenarios'!$C$1:$C$510 = $C41), 0), MATCH(BW$12, 'Build Scenarios'!$D$5:$O$5, 0))
- INDEX('Build Scenarios'!$D$1:$O$510, MATCH(1, ('Build Scenarios'!$B$1:$B$510 = $BJ41) * ('Build Scenarios'!$C$1:$C$510 = $C41), 0), MATCH(BV$12, 'Build Scenarios'!$D$5:$O$5, 0)))
+BV41,
0)</f>
        <v>0</v>
      </c>
    </row>
    <row r="42" spans="2:75" x14ac:dyDescent="0.2">
      <c r="B42" s="11" t="str">
        <f t="shared" ca="1" si="25"/>
        <v>PSP - Mid</v>
      </c>
      <c r="C42" s="8" t="s">
        <v>57</v>
      </c>
      <c r="D42" s="4">
        <f t="shared" ca="1" si="24"/>
        <v>0</v>
      </c>
      <c r="E42" s="4">
        <f t="shared" ca="1" si="24"/>
        <v>0</v>
      </c>
      <c r="F42" s="4">
        <f t="shared" ca="1" si="24"/>
        <v>0</v>
      </c>
      <c r="G42" s="4">
        <f t="shared" ca="1" si="24"/>
        <v>0</v>
      </c>
      <c r="H42" s="4">
        <f t="shared" ca="1" si="24"/>
        <v>0</v>
      </c>
      <c r="I42" s="4">
        <f t="shared" ca="1" si="24"/>
        <v>0</v>
      </c>
      <c r="J42" s="4">
        <f t="shared" ca="1" si="24"/>
        <v>0</v>
      </c>
      <c r="K42" s="4">
        <f t="shared" ca="1" si="24"/>
        <v>0</v>
      </c>
      <c r="L42" s="4">
        <f t="shared" ca="1" si="24"/>
        <v>798.45240000000001</v>
      </c>
      <c r="M42" s="4">
        <f t="shared" ca="1" si="24"/>
        <v>798.45240000000001</v>
      </c>
      <c r="N42" s="4">
        <f t="shared" ca="1" si="24"/>
        <v>798.45240000000001</v>
      </c>
      <c r="O42" s="4">
        <f t="shared" ca="1" si="24"/>
        <v>798.45240000000001</v>
      </c>
      <c r="Q42" s="11" t="str">
        <f t="shared" si="26"/>
        <v>Morro Bay</v>
      </c>
      <c r="R42" s="11" cm="1">
        <f t="array" aca="1" ref="R42" ca="1">INDEX('Cost Scenario Settings'!$O$32:$W$101, MATCH(1, ('Cost Scenario Settings'!$N$32:$N$101 = $B42) * ('Cost Scenario Settings'!$B$32:$B$101 = Q42), 0), MATCH($C42, 'Cost Scenario Settings'!$O$31:$W$31, 0))</f>
        <v>0</v>
      </c>
      <c r="S42" s="4" cm="1">
        <f t="array" aca="1" ref="S42" ca="1">IFERROR(
INDEX('Cost Data'!$Y$1:$AJ$500, MATCH(1, ('Cost Data'!$W$1:$W$500 = $Q42) * ('Cost Data'!$X$1:$X$500 = $R42), 0), MATCH(S$12, 'Cost Data'!$Y$12:$AJ$12, 0))
* (INDEX('Build Scenarios'!$D$1:$O$510, MATCH(1, ('Build Scenarios'!$B$1:$B$510 = $Q42) * ('Build Scenarios'!$C$1:$C$510 = $C42), 0), MATCH(S$12, 'Build Scenarios'!$D$5:$O$5, 0))
- INDEX('Build Scenarios'!$D$1:$O$510, MATCH(1, ('Build Scenarios'!$B$1:$B$510 = $Q42) * ('Build Scenarios'!$C$1:$C$510 = $C42), 0), MATCH(R$12, 'Build Scenarios'!$D$5:$O$5, 0)))
+R42,
0)</f>
        <v>0</v>
      </c>
      <c r="T42" s="4" cm="1">
        <f t="array" aca="1" ref="T42" ca="1">IFERROR(
INDEX('Cost Data'!$Y$1:$AJ$500, MATCH(1, ('Cost Data'!$W$1:$W$500 = $Q42) * ('Cost Data'!$X$1:$X$500 = $R42), 0), MATCH(T$12, 'Cost Data'!$Y$12:$AJ$12, 0))
* (INDEX('Build Scenarios'!$D$1:$O$510, MATCH(1, ('Build Scenarios'!$B$1:$B$510 = $Q42) * ('Build Scenarios'!$C$1:$C$510 = $C42), 0), MATCH(T$12, 'Build Scenarios'!$D$5:$O$5, 0))
- INDEX('Build Scenarios'!$D$1:$O$510, MATCH(1, ('Build Scenarios'!$B$1:$B$510 = $Q42) * ('Build Scenarios'!$C$1:$C$510 = $C42), 0), MATCH(S$12, 'Build Scenarios'!$D$5:$O$5, 0)))
+S42,
0)</f>
        <v>0</v>
      </c>
      <c r="U42" s="4" cm="1">
        <f t="array" aca="1" ref="U42" ca="1">IFERROR(
INDEX('Cost Data'!$Y$1:$AJ$500, MATCH(1, ('Cost Data'!$W$1:$W$500 = $Q42) * ('Cost Data'!$X$1:$X$500 = $R42), 0), MATCH(U$12, 'Cost Data'!$Y$12:$AJ$12, 0))
* (INDEX('Build Scenarios'!$D$1:$O$510, MATCH(1, ('Build Scenarios'!$B$1:$B$510 = $Q42) * ('Build Scenarios'!$C$1:$C$510 = $C42), 0), MATCH(U$12, 'Build Scenarios'!$D$5:$O$5, 0))
- INDEX('Build Scenarios'!$D$1:$O$510, MATCH(1, ('Build Scenarios'!$B$1:$B$510 = $Q42) * ('Build Scenarios'!$C$1:$C$510 = $C42), 0), MATCH(T$12, 'Build Scenarios'!$D$5:$O$5, 0)))
+T42,
0)</f>
        <v>0</v>
      </c>
      <c r="V42" s="4" cm="1">
        <f t="array" aca="1" ref="V42" ca="1">IFERROR(
INDEX('Cost Data'!$Y$1:$AJ$500, MATCH(1, ('Cost Data'!$W$1:$W$500 = $Q42) * ('Cost Data'!$X$1:$X$500 = $R42), 0), MATCH(V$12, 'Cost Data'!$Y$12:$AJ$12, 0))
* (INDEX('Build Scenarios'!$D$1:$O$510, MATCH(1, ('Build Scenarios'!$B$1:$B$510 = $Q42) * ('Build Scenarios'!$C$1:$C$510 = $C42), 0), MATCH(V$12, 'Build Scenarios'!$D$5:$O$5, 0))
- INDEX('Build Scenarios'!$D$1:$O$510, MATCH(1, ('Build Scenarios'!$B$1:$B$510 = $Q42) * ('Build Scenarios'!$C$1:$C$510 = $C42), 0), MATCH(U$12, 'Build Scenarios'!$D$5:$O$5, 0)))
+U42,
0)</f>
        <v>0</v>
      </c>
      <c r="W42" s="4" cm="1">
        <f t="array" aca="1" ref="W42" ca="1">IFERROR(
INDEX('Cost Data'!$Y$1:$AJ$500, MATCH(1, ('Cost Data'!$W$1:$W$500 = $Q42) * ('Cost Data'!$X$1:$X$500 = $R42), 0), MATCH(W$12, 'Cost Data'!$Y$12:$AJ$12, 0))
* (INDEX('Build Scenarios'!$D$1:$O$510, MATCH(1, ('Build Scenarios'!$B$1:$B$510 = $Q42) * ('Build Scenarios'!$C$1:$C$510 = $C42), 0), MATCH(W$12, 'Build Scenarios'!$D$5:$O$5, 0))
- INDEX('Build Scenarios'!$D$1:$O$510, MATCH(1, ('Build Scenarios'!$B$1:$B$510 = $Q42) * ('Build Scenarios'!$C$1:$C$510 = $C42), 0), MATCH(V$12, 'Build Scenarios'!$D$5:$O$5, 0)))
+V42,
0)</f>
        <v>0</v>
      </c>
      <c r="X42" s="4" cm="1">
        <f t="array" aca="1" ref="X42" ca="1">IFERROR(
INDEX('Cost Data'!$Y$1:$AJ$500, MATCH(1, ('Cost Data'!$W$1:$W$500 = $Q42) * ('Cost Data'!$X$1:$X$500 = $R42), 0), MATCH(X$12, 'Cost Data'!$Y$12:$AJ$12, 0))
* (INDEX('Build Scenarios'!$D$1:$O$510, MATCH(1, ('Build Scenarios'!$B$1:$B$510 = $Q42) * ('Build Scenarios'!$C$1:$C$510 = $C42), 0), MATCH(X$12, 'Build Scenarios'!$D$5:$O$5, 0))
- INDEX('Build Scenarios'!$D$1:$O$510, MATCH(1, ('Build Scenarios'!$B$1:$B$510 = $Q42) * ('Build Scenarios'!$C$1:$C$510 = $C42), 0), MATCH(W$12, 'Build Scenarios'!$D$5:$O$5, 0)))
+W42,
0)</f>
        <v>0</v>
      </c>
      <c r="Y42" s="4" cm="1">
        <f t="array" aca="1" ref="Y42" ca="1">IFERROR(
INDEX('Cost Data'!$Y$1:$AJ$500, MATCH(1, ('Cost Data'!$W$1:$W$500 = $Q42) * ('Cost Data'!$X$1:$X$500 = $R42), 0), MATCH(Y$12, 'Cost Data'!$Y$12:$AJ$12, 0))
* (INDEX('Build Scenarios'!$D$1:$O$510, MATCH(1, ('Build Scenarios'!$B$1:$B$510 = $Q42) * ('Build Scenarios'!$C$1:$C$510 = $C42), 0), MATCH(Y$12, 'Build Scenarios'!$D$5:$O$5, 0))
- INDEX('Build Scenarios'!$D$1:$O$510, MATCH(1, ('Build Scenarios'!$B$1:$B$510 = $Q42) * ('Build Scenarios'!$C$1:$C$510 = $C42), 0), MATCH(X$12, 'Build Scenarios'!$D$5:$O$5, 0)))
+X42,
0)</f>
        <v>0</v>
      </c>
      <c r="Z42" s="4" cm="1">
        <f t="array" aca="1" ref="Z42" ca="1">IFERROR(
INDEX('Cost Data'!$Y$1:$AJ$500, MATCH(1, ('Cost Data'!$W$1:$W$500 = $Q42) * ('Cost Data'!$X$1:$X$500 = $R42), 0), MATCH(Z$12, 'Cost Data'!$Y$12:$AJ$12, 0))
* (INDEX('Build Scenarios'!$D$1:$O$510, MATCH(1, ('Build Scenarios'!$B$1:$B$510 = $Q42) * ('Build Scenarios'!$C$1:$C$510 = $C42), 0), MATCH(Z$12, 'Build Scenarios'!$D$5:$O$5, 0))
- INDEX('Build Scenarios'!$D$1:$O$510, MATCH(1, ('Build Scenarios'!$B$1:$B$510 = $Q42) * ('Build Scenarios'!$C$1:$C$510 = $C42), 0), MATCH(Y$12, 'Build Scenarios'!$D$5:$O$5, 0)))
+Y42,
0)</f>
        <v>0</v>
      </c>
      <c r="AA42" s="4" cm="1">
        <f t="array" aca="1" ref="AA42" ca="1">IFERROR(
INDEX('Cost Data'!$Y$1:$AJ$500, MATCH(1, ('Cost Data'!$W$1:$W$500 = $Q42) * ('Cost Data'!$X$1:$X$500 = $R42), 0), MATCH(AA$12, 'Cost Data'!$Y$12:$AJ$12, 0))
* (INDEX('Build Scenarios'!$D$1:$O$510, MATCH(1, ('Build Scenarios'!$B$1:$B$510 = $Q42) * ('Build Scenarios'!$C$1:$C$510 = $C42), 0), MATCH(AA$12, 'Build Scenarios'!$D$5:$O$5, 0))
- INDEX('Build Scenarios'!$D$1:$O$510, MATCH(1, ('Build Scenarios'!$B$1:$B$510 = $Q42) * ('Build Scenarios'!$C$1:$C$510 = $C42), 0), MATCH(Z$12, 'Build Scenarios'!$D$5:$O$5, 0)))
+Z42,
0)</f>
        <v>0</v>
      </c>
      <c r="AB42" s="4" cm="1">
        <f t="array" aca="1" ref="AB42" ca="1">IFERROR(
INDEX('Cost Data'!$Y$1:$AJ$500, MATCH(1, ('Cost Data'!$W$1:$W$500 = $Q42) * ('Cost Data'!$X$1:$X$500 = $R42), 0), MATCH(AB$12, 'Cost Data'!$Y$12:$AJ$12, 0))
* (INDEX('Build Scenarios'!$D$1:$O$510, MATCH(1, ('Build Scenarios'!$B$1:$B$510 = $Q42) * ('Build Scenarios'!$C$1:$C$510 = $C42), 0), MATCH(AB$12, 'Build Scenarios'!$D$5:$O$5, 0))
- INDEX('Build Scenarios'!$D$1:$O$510, MATCH(1, ('Build Scenarios'!$B$1:$B$510 = $Q42) * ('Build Scenarios'!$C$1:$C$510 = $C42), 0), MATCH(AA$12, 'Build Scenarios'!$D$5:$O$5, 0)))
+AA42,
0)</f>
        <v>0</v>
      </c>
      <c r="AC42" s="4" cm="1">
        <f t="array" aca="1" ref="AC42" ca="1">IFERROR(
INDEX('Cost Data'!$Y$1:$AJ$500, MATCH(1, ('Cost Data'!$W$1:$W$500 = $Q42) * ('Cost Data'!$X$1:$X$500 = $R42), 0), MATCH(AC$12, 'Cost Data'!$Y$12:$AJ$12, 0))
* (INDEX('Build Scenarios'!$D$1:$O$510, MATCH(1, ('Build Scenarios'!$B$1:$B$510 = $Q42) * ('Build Scenarios'!$C$1:$C$510 = $C42), 0), MATCH(AC$12, 'Build Scenarios'!$D$5:$O$5, 0))
- INDEX('Build Scenarios'!$D$1:$O$510, MATCH(1, ('Build Scenarios'!$B$1:$B$510 = $Q42) * ('Build Scenarios'!$C$1:$C$510 = $C42), 0), MATCH(AB$12, 'Build Scenarios'!$D$5:$O$5, 0)))
+AB42,
0)</f>
        <v>0</v>
      </c>
      <c r="AD42" s="4" cm="1">
        <f t="array" aca="1" ref="AD42" ca="1">IFERROR(
INDEX('Cost Data'!$Y$1:$AJ$500, MATCH(1, ('Cost Data'!$W$1:$W$500 = $Q42) * ('Cost Data'!$X$1:$X$500 = $R42), 0), MATCH(AD$12, 'Cost Data'!$Y$12:$AJ$12, 0))
* (INDEX('Build Scenarios'!$D$1:$O$510, MATCH(1, ('Build Scenarios'!$B$1:$B$510 = $Q42) * ('Build Scenarios'!$C$1:$C$510 = $C42), 0), MATCH(AD$12, 'Build Scenarios'!$D$5:$O$5, 0))
- INDEX('Build Scenarios'!$D$1:$O$510, MATCH(1, ('Build Scenarios'!$B$1:$B$510 = $Q42) * ('Build Scenarios'!$C$1:$C$510 = $C42), 0), MATCH(AC$12, 'Build Scenarios'!$D$5:$O$5, 0)))
+AC42,
0)</f>
        <v>0</v>
      </c>
      <c r="AF42" s="11" t="str">
        <f t="shared" si="27"/>
        <v>Humboldt Bay</v>
      </c>
      <c r="AG42" s="11" t="str" cm="1">
        <f t="array" aca="1" ref="AG42" ca="1">INDEX('Cost Scenario Settings'!$O$32:$W$101, MATCH(1, ('Cost Scenario Settings'!$N$32:$N$101 = $B42) * ('Cost Scenario Settings'!$B$32:$B$101 = AF42), 0), MATCH($C42, 'Cost Scenario Settings'!$O$31:$W$31, 0))</f>
        <v>PSP - Mid</v>
      </c>
      <c r="AH42" s="4" cm="1">
        <f t="array" aca="1" ref="AH42" ca="1">IFERROR(
INDEX('Cost Data'!$Y$1:$AJ$500, MATCH(1, ('Cost Data'!$W$1:$W$500 = $AF42) * ('Cost Data'!$X$1:$X$500 = $AG42), 0), MATCH(AH$12, 'Cost Data'!$Y$12:$AJ$12, 0))
* (INDEX('Build Scenarios'!$D$1:$O$510, MATCH(1, ('Build Scenarios'!$B$1:$B$510 = $AF42) * ('Build Scenarios'!$C$1:$C$510 = $C42), 0), MATCH(AH$12, 'Build Scenarios'!$D$5:$O$5, 0))
- INDEX('Build Scenarios'!$D$1:$O$510, MATCH(1, ('Build Scenarios'!$B$1:$B$510 = $AF42) * ('Build Scenarios'!$C$1:$C$510 = $C42), 0), MATCH(AG$12, 'Build Scenarios'!$D$5:$O$5, 0)))
+AG42,
0)</f>
        <v>0</v>
      </c>
      <c r="AI42" s="4" cm="1">
        <f t="array" aca="1" ref="AI42" ca="1">IFERROR(
INDEX('Cost Data'!$Y$1:$AJ$500, MATCH(1, ('Cost Data'!$W$1:$W$500 = $AF42) * ('Cost Data'!$X$1:$X$500 = $AG42), 0), MATCH(AI$12, 'Cost Data'!$Y$12:$AJ$12, 0))
* (INDEX('Build Scenarios'!$D$1:$O$510, MATCH(1, ('Build Scenarios'!$B$1:$B$510 = $AF42) * ('Build Scenarios'!$C$1:$C$510 = $C42), 0), MATCH(AI$12, 'Build Scenarios'!$D$5:$O$5, 0))
- INDEX('Build Scenarios'!$D$1:$O$510, MATCH(1, ('Build Scenarios'!$B$1:$B$510 = $AF42) * ('Build Scenarios'!$C$1:$C$510 = $C42), 0), MATCH(AH$12, 'Build Scenarios'!$D$5:$O$5, 0)))
+AH42,
0)</f>
        <v>0</v>
      </c>
      <c r="AJ42" s="4" cm="1">
        <f t="array" aca="1" ref="AJ42" ca="1">IFERROR(
INDEX('Cost Data'!$Y$1:$AJ$500, MATCH(1, ('Cost Data'!$W$1:$W$500 = $AF42) * ('Cost Data'!$X$1:$X$500 = $AG42), 0), MATCH(AJ$12, 'Cost Data'!$Y$12:$AJ$12, 0))
* (INDEX('Build Scenarios'!$D$1:$O$510, MATCH(1, ('Build Scenarios'!$B$1:$B$510 = $AF42) * ('Build Scenarios'!$C$1:$C$510 = $C42), 0), MATCH(AJ$12, 'Build Scenarios'!$D$5:$O$5, 0))
- INDEX('Build Scenarios'!$D$1:$O$510, MATCH(1, ('Build Scenarios'!$B$1:$B$510 = $AF42) * ('Build Scenarios'!$C$1:$C$510 = $C42), 0), MATCH(AI$12, 'Build Scenarios'!$D$5:$O$5, 0)))
+AI42,
0)</f>
        <v>0</v>
      </c>
      <c r="AK42" s="4" cm="1">
        <f t="array" aca="1" ref="AK42" ca="1">IFERROR(
INDEX('Cost Data'!$Y$1:$AJ$500, MATCH(1, ('Cost Data'!$W$1:$W$500 = $AF42) * ('Cost Data'!$X$1:$X$500 = $AG42), 0), MATCH(AK$12, 'Cost Data'!$Y$12:$AJ$12, 0))
* (INDEX('Build Scenarios'!$D$1:$O$510, MATCH(1, ('Build Scenarios'!$B$1:$B$510 = $AF42) * ('Build Scenarios'!$C$1:$C$510 = $C42), 0), MATCH(AK$12, 'Build Scenarios'!$D$5:$O$5, 0))
- INDEX('Build Scenarios'!$D$1:$O$510, MATCH(1, ('Build Scenarios'!$B$1:$B$510 = $AF42) * ('Build Scenarios'!$C$1:$C$510 = $C42), 0), MATCH(AJ$12, 'Build Scenarios'!$D$5:$O$5, 0)))
+AJ42,
0)</f>
        <v>0</v>
      </c>
      <c r="AL42" s="4" cm="1">
        <f t="array" aca="1" ref="AL42" ca="1">IFERROR(
INDEX('Cost Data'!$Y$1:$AJ$500, MATCH(1, ('Cost Data'!$W$1:$W$500 = $AF42) * ('Cost Data'!$X$1:$X$500 = $AG42), 0), MATCH(AL$12, 'Cost Data'!$Y$12:$AJ$12, 0))
* (INDEX('Build Scenarios'!$D$1:$O$510, MATCH(1, ('Build Scenarios'!$B$1:$B$510 = $AF42) * ('Build Scenarios'!$C$1:$C$510 = $C42), 0), MATCH(AL$12, 'Build Scenarios'!$D$5:$O$5, 0))
- INDEX('Build Scenarios'!$D$1:$O$510, MATCH(1, ('Build Scenarios'!$B$1:$B$510 = $AF42) * ('Build Scenarios'!$C$1:$C$510 = $C42), 0), MATCH(AK$12, 'Build Scenarios'!$D$5:$O$5, 0)))
+AK42,
0)</f>
        <v>0</v>
      </c>
      <c r="AM42" s="4" cm="1">
        <f t="array" aca="1" ref="AM42" ca="1">IFERROR(
INDEX('Cost Data'!$Y$1:$AJ$500, MATCH(1, ('Cost Data'!$W$1:$W$500 = $AF42) * ('Cost Data'!$X$1:$X$500 = $AG42), 0), MATCH(AM$12, 'Cost Data'!$Y$12:$AJ$12, 0))
* (INDEX('Build Scenarios'!$D$1:$O$510, MATCH(1, ('Build Scenarios'!$B$1:$B$510 = $AF42) * ('Build Scenarios'!$C$1:$C$510 = $C42), 0), MATCH(AM$12, 'Build Scenarios'!$D$5:$O$5, 0))
- INDEX('Build Scenarios'!$D$1:$O$510, MATCH(1, ('Build Scenarios'!$B$1:$B$510 = $AF42) * ('Build Scenarios'!$C$1:$C$510 = $C42), 0), MATCH(AL$12, 'Build Scenarios'!$D$5:$O$5, 0)))
+AL42,
0)</f>
        <v>0</v>
      </c>
      <c r="AN42" s="4" cm="1">
        <f t="array" aca="1" ref="AN42" ca="1">IFERROR(
INDEX('Cost Data'!$Y$1:$AJ$500, MATCH(1, ('Cost Data'!$W$1:$W$500 = $AF42) * ('Cost Data'!$X$1:$X$500 = $AG42), 0), MATCH(AN$12, 'Cost Data'!$Y$12:$AJ$12, 0))
* (INDEX('Build Scenarios'!$D$1:$O$510, MATCH(1, ('Build Scenarios'!$B$1:$B$510 = $AF42) * ('Build Scenarios'!$C$1:$C$510 = $C42), 0), MATCH(AN$12, 'Build Scenarios'!$D$5:$O$5, 0))
- INDEX('Build Scenarios'!$D$1:$O$510, MATCH(1, ('Build Scenarios'!$B$1:$B$510 = $AF42) * ('Build Scenarios'!$C$1:$C$510 = $C42), 0), MATCH(AM$12, 'Build Scenarios'!$D$5:$O$5, 0)))
+AM42,
0)</f>
        <v>0</v>
      </c>
      <c r="AO42" s="4" cm="1">
        <f t="array" aca="1" ref="AO42" ca="1">IFERROR(
INDEX('Cost Data'!$Y$1:$AJ$500, MATCH(1, ('Cost Data'!$W$1:$W$500 = $AF42) * ('Cost Data'!$X$1:$X$500 = $AG42), 0), MATCH(AO$12, 'Cost Data'!$Y$12:$AJ$12, 0))
* (INDEX('Build Scenarios'!$D$1:$O$510, MATCH(1, ('Build Scenarios'!$B$1:$B$510 = $AF42) * ('Build Scenarios'!$C$1:$C$510 = $C42), 0), MATCH(AO$12, 'Build Scenarios'!$D$5:$O$5, 0))
- INDEX('Build Scenarios'!$D$1:$O$510, MATCH(1, ('Build Scenarios'!$B$1:$B$510 = $AF42) * ('Build Scenarios'!$C$1:$C$510 = $C42), 0), MATCH(AN$12, 'Build Scenarios'!$D$5:$O$5, 0)))
+AN42,
0)</f>
        <v>0</v>
      </c>
      <c r="AP42" s="4" cm="1">
        <f t="array" aca="1" ref="AP42" ca="1">IFERROR(
INDEX('Cost Data'!$Y$1:$AJ$500, MATCH(1, ('Cost Data'!$W$1:$W$500 = $AF42) * ('Cost Data'!$X$1:$X$500 = $AG42), 0), MATCH(AP$12, 'Cost Data'!$Y$12:$AJ$12, 0))
* (INDEX('Build Scenarios'!$D$1:$O$510, MATCH(1, ('Build Scenarios'!$B$1:$B$510 = $AF42) * ('Build Scenarios'!$C$1:$C$510 = $C42), 0), MATCH(AP$12, 'Build Scenarios'!$D$5:$O$5, 0))
- INDEX('Build Scenarios'!$D$1:$O$510, MATCH(1, ('Build Scenarios'!$B$1:$B$510 = $AF42) * ('Build Scenarios'!$C$1:$C$510 = $C42), 0), MATCH(AO$12, 'Build Scenarios'!$D$5:$O$5, 0)))
+AO42,
0)</f>
        <v>798.45240000000001</v>
      </c>
      <c r="AQ42" s="4" cm="1">
        <f t="array" aca="1" ref="AQ42" ca="1">IFERROR(
INDEX('Cost Data'!$Y$1:$AJ$500, MATCH(1, ('Cost Data'!$W$1:$W$500 = $AF42) * ('Cost Data'!$X$1:$X$500 = $AG42), 0), MATCH(AQ$12, 'Cost Data'!$Y$12:$AJ$12, 0))
* (INDEX('Build Scenarios'!$D$1:$O$510, MATCH(1, ('Build Scenarios'!$B$1:$B$510 = $AF42) * ('Build Scenarios'!$C$1:$C$510 = $C42), 0), MATCH(AQ$12, 'Build Scenarios'!$D$5:$O$5, 0))
- INDEX('Build Scenarios'!$D$1:$O$510, MATCH(1, ('Build Scenarios'!$B$1:$B$510 = $AF42) * ('Build Scenarios'!$C$1:$C$510 = $C42), 0), MATCH(AP$12, 'Build Scenarios'!$D$5:$O$5, 0)))
+AP42,
0)</f>
        <v>798.45240000000001</v>
      </c>
      <c r="AR42" s="4" cm="1">
        <f t="array" aca="1" ref="AR42" ca="1">IFERROR(
INDEX('Cost Data'!$Y$1:$AJ$500, MATCH(1, ('Cost Data'!$W$1:$W$500 = $AF42) * ('Cost Data'!$X$1:$X$500 = $AG42), 0), MATCH(AR$12, 'Cost Data'!$Y$12:$AJ$12, 0))
* (INDEX('Build Scenarios'!$D$1:$O$510, MATCH(1, ('Build Scenarios'!$B$1:$B$510 = $AF42) * ('Build Scenarios'!$C$1:$C$510 = $C42), 0), MATCH(AR$12, 'Build Scenarios'!$D$5:$O$5, 0))
- INDEX('Build Scenarios'!$D$1:$O$510, MATCH(1, ('Build Scenarios'!$B$1:$B$510 = $AF42) * ('Build Scenarios'!$C$1:$C$510 = $C42), 0), MATCH(AQ$12, 'Build Scenarios'!$D$5:$O$5, 0)))
+AQ42,
0)</f>
        <v>798.45240000000001</v>
      </c>
      <c r="AS42" s="4" cm="1">
        <f t="array" aca="1" ref="AS42" ca="1">IFERROR(
INDEX('Cost Data'!$Y$1:$AJ$500, MATCH(1, ('Cost Data'!$W$1:$W$500 = $AF42) * ('Cost Data'!$X$1:$X$500 = $AG42), 0), MATCH(AS$12, 'Cost Data'!$Y$12:$AJ$12, 0))
* (INDEX('Build Scenarios'!$D$1:$O$510, MATCH(1, ('Build Scenarios'!$B$1:$B$510 = $AF42) * ('Build Scenarios'!$C$1:$C$510 = $C42), 0), MATCH(AS$12, 'Build Scenarios'!$D$5:$O$5, 0))
- INDEX('Build Scenarios'!$D$1:$O$510, MATCH(1, ('Build Scenarios'!$B$1:$B$510 = $AF42) * ('Build Scenarios'!$C$1:$C$510 = $C42), 0), MATCH(AR$12, 'Build Scenarios'!$D$5:$O$5, 0)))
+AR42,
0)</f>
        <v>798.45240000000001</v>
      </c>
      <c r="AU42" s="11" t="str">
        <f t="shared" si="28"/>
        <v>Del Norte</v>
      </c>
      <c r="AV42" s="11" cm="1">
        <f t="array" aca="1" ref="AV42" ca="1">INDEX('Cost Scenario Settings'!$O$32:$W$101, MATCH(1, ('Cost Scenario Settings'!$N$32:$N$101 = $B42) * ('Cost Scenario Settings'!$B$32:$B$101 = AU42), 0), MATCH($C42, 'Cost Scenario Settings'!$O$31:$W$31, 0))</f>
        <v>0</v>
      </c>
      <c r="AW42" s="4" cm="1">
        <f t="array" aca="1" ref="AW42" ca="1">IFERROR(
INDEX('Cost Data'!$Y$1:$AJ$500, MATCH(1, ('Cost Data'!$W$1:$W$500 = $AU42) * ('Cost Data'!$X$1:$X$500 = $AV42), 0), MATCH(AW$12, 'Cost Data'!$Y$12:$AJ$12, 0))
* (INDEX('Build Scenarios'!$D$1:$O$510, MATCH(1, ('Build Scenarios'!$B$1:$B$510 = $AU42) * ('Build Scenarios'!$C$1:$C$510 = $C42), 0), MATCH(AW$12, 'Build Scenarios'!$D$5:$O$5, 0))
- INDEX('Build Scenarios'!$D$1:$O$510, MATCH(1, ('Build Scenarios'!$B$1:$B$510 = $AU42) * ('Build Scenarios'!$C$1:$C$510 = $C42), 0), MATCH(AV$12, 'Build Scenarios'!$D$5:$O$5, 0)))
+AV42,
0)</f>
        <v>0</v>
      </c>
      <c r="AX42" s="4" cm="1">
        <f t="array" aca="1" ref="AX42" ca="1">IFERROR(
INDEX('Cost Data'!$Y$1:$AJ$500, MATCH(1, ('Cost Data'!$W$1:$W$500 = $AU42) * ('Cost Data'!$X$1:$X$500 = $AV42), 0), MATCH(AX$12, 'Cost Data'!$Y$12:$AJ$12, 0))
* (INDEX('Build Scenarios'!$D$1:$O$510, MATCH(1, ('Build Scenarios'!$B$1:$B$510 = $AU42) * ('Build Scenarios'!$C$1:$C$510 = $C42), 0), MATCH(AX$12, 'Build Scenarios'!$D$5:$O$5, 0))
- INDEX('Build Scenarios'!$D$1:$O$510, MATCH(1, ('Build Scenarios'!$B$1:$B$510 = $AU42) * ('Build Scenarios'!$C$1:$C$510 = $C42), 0), MATCH(AW$12, 'Build Scenarios'!$D$5:$O$5, 0)))
+AW42,
0)</f>
        <v>0</v>
      </c>
      <c r="AY42" s="4" cm="1">
        <f t="array" aca="1" ref="AY42" ca="1">IFERROR(
INDEX('Cost Data'!$Y$1:$AJ$500, MATCH(1, ('Cost Data'!$W$1:$W$500 = $AU42) * ('Cost Data'!$X$1:$X$500 = $AV42), 0), MATCH(AY$12, 'Cost Data'!$Y$12:$AJ$12, 0))
* (INDEX('Build Scenarios'!$D$1:$O$510, MATCH(1, ('Build Scenarios'!$B$1:$B$510 = $AU42) * ('Build Scenarios'!$C$1:$C$510 = $C42), 0), MATCH(AY$12, 'Build Scenarios'!$D$5:$O$5, 0))
- INDEX('Build Scenarios'!$D$1:$O$510, MATCH(1, ('Build Scenarios'!$B$1:$B$510 = $AU42) * ('Build Scenarios'!$C$1:$C$510 = $C42), 0), MATCH(AX$12, 'Build Scenarios'!$D$5:$O$5, 0)))
+AX42,
0)</f>
        <v>0</v>
      </c>
      <c r="AZ42" s="4" cm="1">
        <f t="array" aca="1" ref="AZ42" ca="1">IFERROR(
INDEX('Cost Data'!$Y$1:$AJ$500, MATCH(1, ('Cost Data'!$W$1:$W$500 = $AU42) * ('Cost Data'!$X$1:$X$500 = $AV42), 0), MATCH(AZ$12, 'Cost Data'!$Y$12:$AJ$12, 0))
* (INDEX('Build Scenarios'!$D$1:$O$510, MATCH(1, ('Build Scenarios'!$B$1:$B$510 = $AU42) * ('Build Scenarios'!$C$1:$C$510 = $C42), 0), MATCH(AZ$12, 'Build Scenarios'!$D$5:$O$5, 0))
- INDEX('Build Scenarios'!$D$1:$O$510, MATCH(1, ('Build Scenarios'!$B$1:$B$510 = $AU42) * ('Build Scenarios'!$C$1:$C$510 = $C42), 0), MATCH(AY$12, 'Build Scenarios'!$D$5:$O$5, 0)))
+AY42,
0)</f>
        <v>0</v>
      </c>
      <c r="BA42" s="4" cm="1">
        <f t="array" aca="1" ref="BA42" ca="1">IFERROR(
INDEX('Cost Data'!$Y$1:$AJ$500, MATCH(1, ('Cost Data'!$W$1:$W$500 = $AU42) * ('Cost Data'!$X$1:$X$500 = $AV42), 0), MATCH(BA$12, 'Cost Data'!$Y$12:$AJ$12, 0))
* (INDEX('Build Scenarios'!$D$1:$O$510, MATCH(1, ('Build Scenarios'!$B$1:$B$510 = $AU42) * ('Build Scenarios'!$C$1:$C$510 = $C42), 0), MATCH(BA$12, 'Build Scenarios'!$D$5:$O$5, 0))
- INDEX('Build Scenarios'!$D$1:$O$510, MATCH(1, ('Build Scenarios'!$B$1:$B$510 = $AU42) * ('Build Scenarios'!$C$1:$C$510 = $C42), 0), MATCH(AZ$12, 'Build Scenarios'!$D$5:$O$5, 0)))
+AZ42,
0)</f>
        <v>0</v>
      </c>
      <c r="BB42" s="4" cm="1">
        <f t="array" aca="1" ref="BB42" ca="1">IFERROR(
INDEX('Cost Data'!$Y$1:$AJ$500, MATCH(1, ('Cost Data'!$W$1:$W$500 = $AU42) * ('Cost Data'!$X$1:$X$500 = $AV42), 0), MATCH(BB$12, 'Cost Data'!$Y$12:$AJ$12, 0))
* (INDEX('Build Scenarios'!$D$1:$O$510, MATCH(1, ('Build Scenarios'!$B$1:$B$510 = $AU42) * ('Build Scenarios'!$C$1:$C$510 = $C42), 0), MATCH(BB$12, 'Build Scenarios'!$D$5:$O$5, 0))
- INDEX('Build Scenarios'!$D$1:$O$510, MATCH(1, ('Build Scenarios'!$B$1:$B$510 = $AU42) * ('Build Scenarios'!$C$1:$C$510 = $C42), 0), MATCH(BA$12, 'Build Scenarios'!$D$5:$O$5, 0)))
+BA42,
0)</f>
        <v>0</v>
      </c>
      <c r="BC42" s="4" cm="1">
        <f t="array" aca="1" ref="BC42" ca="1">IFERROR(
INDEX('Cost Data'!$Y$1:$AJ$500, MATCH(1, ('Cost Data'!$W$1:$W$500 = $AU42) * ('Cost Data'!$X$1:$X$500 = $AV42), 0), MATCH(BC$12, 'Cost Data'!$Y$12:$AJ$12, 0))
* (INDEX('Build Scenarios'!$D$1:$O$510, MATCH(1, ('Build Scenarios'!$B$1:$B$510 = $AU42) * ('Build Scenarios'!$C$1:$C$510 = $C42), 0), MATCH(BC$12, 'Build Scenarios'!$D$5:$O$5, 0))
- INDEX('Build Scenarios'!$D$1:$O$510, MATCH(1, ('Build Scenarios'!$B$1:$B$510 = $AU42) * ('Build Scenarios'!$C$1:$C$510 = $C42), 0), MATCH(BB$12, 'Build Scenarios'!$D$5:$O$5, 0)))
+BB42,
0)</f>
        <v>0</v>
      </c>
      <c r="BD42" s="4" cm="1">
        <f t="array" aca="1" ref="BD42" ca="1">IFERROR(
INDEX('Cost Data'!$Y$1:$AJ$500, MATCH(1, ('Cost Data'!$W$1:$W$500 = $AU42) * ('Cost Data'!$X$1:$X$500 = $AV42), 0), MATCH(BD$12, 'Cost Data'!$Y$12:$AJ$12, 0))
* (INDEX('Build Scenarios'!$D$1:$O$510, MATCH(1, ('Build Scenarios'!$B$1:$B$510 = $AU42) * ('Build Scenarios'!$C$1:$C$510 = $C42), 0), MATCH(BD$12, 'Build Scenarios'!$D$5:$O$5, 0))
- INDEX('Build Scenarios'!$D$1:$O$510, MATCH(1, ('Build Scenarios'!$B$1:$B$510 = $AU42) * ('Build Scenarios'!$C$1:$C$510 = $C42), 0), MATCH(BC$12, 'Build Scenarios'!$D$5:$O$5, 0)))
+BC42,
0)</f>
        <v>0</v>
      </c>
      <c r="BE42" s="4" cm="1">
        <f t="array" aca="1" ref="BE42" ca="1">IFERROR(
INDEX('Cost Data'!$Y$1:$AJ$500, MATCH(1, ('Cost Data'!$W$1:$W$500 = $AU42) * ('Cost Data'!$X$1:$X$500 = $AV42), 0), MATCH(BE$12, 'Cost Data'!$Y$12:$AJ$12, 0))
* (INDEX('Build Scenarios'!$D$1:$O$510, MATCH(1, ('Build Scenarios'!$B$1:$B$510 = $AU42) * ('Build Scenarios'!$C$1:$C$510 = $C42), 0), MATCH(BE$12, 'Build Scenarios'!$D$5:$O$5, 0))
- INDEX('Build Scenarios'!$D$1:$O$510, MATCH(1, ('Build Scenarios'!$B$1:$B$510 = $AU42) * ('Build Scenarios'!$C$1:$C$510 = $C42), 0), MATCH(BD$12, 'Build Scenarios'!$D$5:$O$5, 0)))
+BD42,
0)</f>
        <v>0</v>
      </c>
      <c r="BF42" s="4" cm="1">
        <f t="array" aca="1" ref="BF42" ca="1">IFERROR(
INDEX('Cost Data'!$Y$1:$AJ$500, MATCH(1, ('Cost Data'!$W$1:$W$500 = $AU42) * ('Cost Data'!$X$1:$X$500 = $AV42), 0), MATCH(BF$12, 'Cost Data'!$Y$12:$AJ$12, 0))
* (INDEX('Build Scenarios'!$D$1:$O$510, MATCH(1, ('Build Scenarios'!$B$1:$B$510 = $AU42) * ('Build Scenarios'!$C$1:$C$510 = $C42), 0), MATCH(BF$12, 'Build Scenarios'!$D$5:$O$5, 0))
- INDEX('Build Scenarios'!$D$1:$O$510, MATCH(1, ('Build Scenarios'!$B$1:$B$510 = $AU42) * ('Build Scenarios'!$C$1:$C$510 = $C42), 0), MATCH(BE$12, 'Build Scenarios'!$D$5:$O$5, 0)))
+BE42,
0)</f>
        <v>0</v>
      </c>
      <c r="BG42" s="4" cm="1">
        <f t="array" aca="1" ref="BG42" ca="1">IFERROR(
INDEX('Cost Data'!$Y$1:$AJ$500, MATCH(1, ('Cost Data'!$W$1:$W$500 = $AU42) * ('Cost Data'!$X$1:$X$500 = $AV42), 0), MATCH(BG$12, 'Cost Data'!$Y$12:$AJ$12, 0))
* (INDEX('Build Scenarios'!$D$1:$O$510, MATCH(1, ('Build Scenarios'!$B$1:$B$510 = $AU42) * ('Build Scenarios'!$C$1:$C$510 = $C42), 0), MATCH(BG$12, 'Build Scenarios'!$D$5:$O$5, 0))
- INDEX('Build Scenarios'!$D$1:$O$510, MATCH(1, ('Build Scenarios'!$B$1:$B$510 = $AU42) * ('Build Scenarios'!$C$1:$C$510 = $C42), 0), MATCH(BF$12, 'Build Scenarios'!$D$5:$O$5, 0)))
+BF42,
0)</f>
        <v>0</v>
      </c>
      <c r="BH42" s="4" cm="1">
        <f t="array" aca="1" ref="BH42" ca="1">IFERROR(
INDEX('Cost Data'!$Y$1:$AJ$500, MATCH(1, ('Cost Data'!$W$1:$W$500 = $AU42) * ('Cost Data'!$X$1:$X$500 = $AV42), 0), MATCH(BH$12, 'Cost Data'!$Y$12:$AJ$12, 0))
* (INDEX('Build Scenarios'!$D$1:$O$510, MATCH(1, ('Build Scenarios'!$B$1:$B$510 = $AU42) * ('Build Scenarios'!$C$1:$C$510 = $C42), 0), MATCH(BH$12, 'Build Scenarios'!$D$5:$O$5, 0))
- INDEX('Build Scenarios'!$D$1:$O$510, MATCH(1, ('Build Scenarios'!$B$1:$B$510 = $AU42) * ('Build Scenarios'!$C$1:$C$510 = $C42), 0), MATCH(BG$12, 'Build Scenarios'!$D$5:$O$5, 0)))
+BG42,
0)</f>
        <v>0</v>
      </c>
      <c r="BJ42" s="11" t="str">
        <f t="shared" si="29"/>
        <v>Cape Mendocino</v>
      </c>
      <c r="BK42" s="11" cm="1">
        <f t="array" aca="1" ref="BK42" ca="1">INDEX('Cost Scenario Settings'!$O$32:$W$101, MATCH(1, ('Cost Scenario Settings'!$N$32:$N$101 = $B42) * ('Cost Scenario Settings'!$B$32:$B$101 = BJ42), 0), MATCH($C42, 'Cost Scenario Settings'!$O$31:$W$31, 0))</f>
        <v>0</v>
      </c>
      <c r="BL42" s="4" cm="1">
        <f t="array" aca="1" ref="BL42" ca="1">IFERROR(
INDEX('Cost Data'!$Y$1:$AJ$500, MATCH(1, ('Cost Data'!$W$1:$W$500 = $BJ42) * ('Cost Data'!$X$1:$X$500 = $BK42), 0), MATCH(BL$12, 'Cost Data'!$Y$12:$AJ$12, 0))
* (INDEX('Build Scenarios'!$D$1:$O$510, MATCH(1, ('Build Scenarios'!$B$1:$B$510 = $BJ42) * ('Build Scenarios'!$C$1:$C$510 = $C42), 0), MATCH(BL$12, 'Build Scenarios'!$D$5:$O$5, 0))
- INDEX('Build Scenarios'!$D$1:$O$510, MATCH(1, ('Build Scenarios'!$B$1:$B$510 = $BJ42) * ('Build Scenarios'!$C$1:$C$510 = $C42), 0), MATCH(BK$12, 'Build Scenarios'!$D$5:$O$5, 0)))
+BK42,
0)</f>
        <v>0</v>
      </c>
      <c r="BM42" s="4" cm="1">
        <f t="array" aca="1" ref="BM42" ca="1">IFERROR(
INDEX('Cost Data'!$Y$1:$AJ$500, MATCH(1, ('Cost Data'!$W$1:$W$500 = $BJ42) * ('Cost Data'!$X$1:$X$500 = $BK42), 0), MATCH(BM$12, 'Cost Data'!$Y$12:$AJ$12, 0))
* (INDEX('Build Scenarios'!$D$1:$O$510, MATCH(1, ('Build Scenarios'!$B$1:$B$510 = $BJ42) * ('Build Scenarios'!$C$1:$C$510 = $C42), 0), MATCH(BM$12, 'Build Scenarios'!$D$5:$O$5, 0))
- INDEX('Build Scenarios'!$D$1:$O$510, MATCH(1, ('Build Scenarios'!$B$1:$B$510 = $BJ42) * ('Build Scenarios'!$C$1:$C$510 = $C42), 0), MATCH(BL$12, 'Build Scenarios'!$D$5:$O$5, 0)))
+BL42,
0)</f>
        <v>0</v>
      </c>
      <c r="BN42" s="4" cm="1">
        <f t="array" aca="1" ref="BN42" ca="1">IFERROR(
INDEX('Cost Data'!$Y$1:$AJ$500, MATCH(1, ('Cost Data'!$W$1:$W$500 = $BJ42) * ('Cost Data'!$X$1:$X$500 = $BK42), 0), MATCH(BN$12, 'Cost Data'!$Y$12:$AJ$12, 0))
* (INDEX('Build Scenarios'!$D$1:$O$510, MATCH(1, ('Build Scenarios'!$B$1:$B$510 = $BJ42) * ('Build Scenarios'!$C$1:$C$510 = $C42), 0), MATCH(BN$12, 'Build Scenarios'!$D$5:$O$5, 0))
- INDEX('Build Scenarios'!$D$1:$O$510, MATCH(1, ('Build Scenarios'!$B$1:$B$510 = $BJ42) * ('Build Scenarios'!$C$1:$C$510 = $C42), 0), MATCH(BM$12, 'Build Scenarios'!$D$5:$O$5, 0)))
+BM42,
0)</f>
        <v>0</v>
      </c>
      <c r="BO42" s="4" cm="1">
        <f t="array" aca="1" ref="BO42" ca="1">IFERROR(
INDEX('Cost Data'!$Y$1:$AJ$500, MATCH(1, ('Cost Data'!$W$1:$W$500 = $BJ42) * ('Cost Data'!$X$1:$X$500 = $BK42), 0), MATCH(BO$12, 'Cost Data'!$Y$12:$AJ$12, 0))
* (INDEX('Build Scenarios'!$D$1:$O$510, MATCH(1, ('Build Scenarios'!$B$1:$B$510 = $BJ42) * ('Build Scenarios'!$C$1:$C$510 = $C42), 0), MATCH(BO$12, 'Build Scenarios'!$D$5:$O$5, 0))
- INDEX('Build Scenarios'!$D$1:$O$510, MATCH(1, ('Build Scenarios'!$B$1:$B$510 = $BJ42) * ('Build Scenarios'!$C$1:$C$510 = $C42), 0), MATCH(BN$12, 'Build Scenarios'!$D$5:$O$5, 0)))
+BN42,
0)</f>
        <v>0</v>
      </c>
      <c r="BP42" s="4" cm="1">
        <f t="array" aca="1" ref="BP42" ca="1">IFERROR(
INDEX('Cost Data'!$Y$1:$AJ$500, MATCH(1, ('Cost Data'!$W$1:$W$500 = $BJ42) * ('Cost Data'!$X$1:$X$500 = $BK42), 0), MATCH(BP$12, 'Cost Data'!$Y$12:$AJ$12, 0))
* (INDEX('Build Scenarios'!$D$1:$O$510, MATCH(1, ('Build Scenarios'!$B$1:$B$510 = $BJ42) * ('Build Scenarios'!$C$1:$C$510 = $C42), 0), MATCH(BP$12, 'Build Scenarios'!$D$5:$O$5, 0))
- INDEX('Build Scenarios'!$D$1:$O$510, MATCH(1, ('Build Scenarios'!$B$1:$B$510 = $BJ42) * ('Build Scenarios'!$C$1:$C$510 = $C42), 0), MATCH(BO$12, 'Build Scenarios'!$D$5:$O$5, 0)))
+BO42,
0)</f>
        <v>0</v>
      </c>
      <c r="BQ42" s="4" cm="1">
        <f t="array" aca="1" ref="BQ42" ca="1">IFERROR(
INDEX('Cost Data'!$Y$1:$AJ$500, MATCH(1, ('Cost Data'!$W$1:$W$500 = $BJ42) * ('Cost Data'!$X$1:$X$500 = $BK42), 0), MATCH(BQ$12, 'Cost Data'!$Y$12:$AJ$12, 0))
* (INDEX('Build Scenarios'!$D$1:$O$510, MATCH(1, ('Build Scenarios'!$B$1:$B$510 = $BJ42) * ('Build Scenarios'!$C$1:$C$510 = $C42), 0), MATCH(BQ$12, 'Build Scenarios'!$D$5:$O$5, 0))
- INDEX('Build Scenarios'!$D$1:$O$510, MATCH(1, ('Build Scenarios'!$B$1:$B$510 = $BJ42) * ('Build Scenarios'!$C$1:$C$510 = $C42), 0), MATCH(BP$12, 'Build Scenarios'!$D$5:$O$5, 0)))
+BP42,
0)</f>
        <v>0</v>
      </c>
      <c r="BR42" s="4" cm="1">
        <f t="array" aca="1" ref="BR42" ca="1">IFERROR(
INDEX('Cost Data'!$Y$1:$AJ$500, MATCH(1, ('Cost Data'!$W$1:$W$500 = $BJ42) * ('Cost Data'!$X$1:$X$500 = $BK42), 0), MATCH(BR$12, 'Cost Data'!$Y$12:$AJ$12, 0))
* (INDEX('Build Scenarios'!$D$1:$O$510, MATCH(1, ('Build Scenarios'!$B$1:$B$510 = $BJ42) * ('Build Scenarios'!$C$1:$C$510 = $C42), 0), MATCH(BR$12, 'Build Scenarios'!$D$5:$O$5, 0))
- INDEX('Build Scenarios'!$D$1:$O$510, MATCH(1, ('Build Scenarios'!$B$1:$B$510 = $BJ42) * ('Build Scenarios'!$C$1:$C$510 = $C42), 0), MATCH(BQ$12, 'Build Scenarios'!$D$5:$O$5, 0)))
+BQ42,
0)</f>
        <v>0</v>
      </c>
      <c r="BS42" s="4" cm="1">
        <f t="array" aca="1" ref="BS42" ca="1">IFERROR(
INDEX('Cost Data'!$Y$1:$AJ$500, MATCH(1, ('Cost Data'!$W$1:$W$500 = $BJ42) * ('Cost Data'!$X$1:$X$500 = $BK42), 0), MATCH(BS$12, 'Cost Data'!$Y$12:$AJ$12, 0))
* (INDEX('Build Scenarios'!$D$1:$O$510, MATCH(1, ('Build Scenarios'!$B$1:$B$510 = $BJ42) * ('Build Scenarios'!$C$1:$C$510 = $C42), 0), MATCH(BS$12, 'Build Scenarios'!$D$5:$O$5, 0))
- INDEX('Build Scenarios'!$D$1:$O$510, MATCH(1, ('Build Scenarios'!$B$1:$B$510 = $BJ42) * ('Build Scenarios'!$C$1:$C$510 = $C42), 0), MATCH(BR$12, 'Build Scenarios'!$D$5:$O$5, 0)))
+BR42,
0)</f>
        <v>0</v>
      </c>
      <c r="BT42" s="4" cm="1">
        <f t="array" aca="1" ref="BT42" ca="1">IFERROR(
INDEX('Cost Data'!$Y$1:$AJ$500, MATCH(1, ('Cost Data'!$W$1:$W$500 = $BJ42) * ('Cost Data'!$X$1:$X$500 = $BK42), 0), MATCH(BT$12, 'Cost Data'!$Y$12:$AJ$12, 0))
* (INDEX('Build Scenarios'!$D$1:$O$510, MATCH(1, ('Build Scenarios'!$B$1:$B$510 = $BJ42) * ('Build Scenarios'!$C$1:$C$510 = $C42), 0), MATCH(BT$12, 'Build Scenarios'!$D$5:$O$5, 0))
- INDEX('Build Scenarios'!$D$1:$O$510, MATCH(1, ('Build Scenarios'!$B$1:$B$510 = $BJ42) * ('Build Scenarios'!$C$1:$C$510 = $C42), 0), MATCH(BS$12, 'Build Scenarios'!$D$5:$O$5, 0)))
+BS42,
0)</f>
        <v>0</v>
      </c>
      <c r="BU42" s="4" cm="1">
        <f t="array" aca="1" ref="BU42" ca="1">IFERROR(
INDEX('Cost Data'!$Y$1:$AJ$500, MATCH(1, ('Cost Data'!$W$1:$W$500 = $BJ42) * ('Cost Data'!$X$1:$X$500 = $BK42), 0), MATCH(BU$12, 'Cost Data'!$Y$12:$AJ$12, 0))
* (INDEX('Build Scenarios'!$D$1:$O$510, MATCH(1, ('Build Scenarios'!$B$1:$B$510 = $BJ42) * ('Build Scenarios'!$C$1:$C$510 = $C42), 0), MATCH(BU$12, 'Build Scenarios'!$D$5:$O$5, 0))
- INDEX('Build Scenarios'!$D$1:$O$510, MATCH(1, ('Build Scenarios'!$B$1:$B$510 = $BJ42) * ('Build Scenarios'!$C$1:$C$510 = $C42), 0), MATCH(BT$12, 'Build Scenarios'!$D$5:$O$5, 0)))
+BT42,
0)</f>
        <v>0</v>
      </c>
      <c r="BV42" s="4" cm="1">
        <f t="array" aca="1" ref="BV42" ca="1">IFERROR(
INDEX('Cost Data'!$Y$1:$AJ$500, MATCH(1, ('Cost Data'!$W$1:$W$500 = $BJ42) * ('Cost Data'!$X$1:$X$500 = $BK42), 0), MATCH(BV$12, 'Cost Data'!$Y$12:$AJ$12, 0))
* (INDEX('Build Scenarios'!$D$1:$O$510, MATCH(1, ('Build Scenarios'!$B$1:$B$510 = $BJ42) * ('Build Scenarios'!$C$1:$C$510 = $C42), 0), MATCH(BV$12, 'Build Scenarios'!$D$5:$O$5, 0))
- INDEX('Build Scenarios'!$D$1:$O$510, MATCH(1, ('Build Scenarios'!$B$1:$B$510 = $BJ42) * ('Build Scenarios'!$C$1:$C$510 = $C42), 0), MATCH(BU$12, 'Build Scenarios'!$D$5:$O$5, 0)))
+BU42,
0)</f>
        <v>0</v>
      </c>
      <c r="BW42" s="4" cm="1">
        <f t="array" aca="1" ref="BW42" ca="1">IFERROR(
INDEX('Cost Data'!$Y$1:$AJ$500, MATCH(1, ('Cost Data'!$W$1:$W$500 = $BJ42) * ('Cost Data'!$X$1:$X$500 = $BK42), 0), MATCH(BW$12, 'Cost Data'!$Y$12:$AJ$12, 0))
* (INDEX('Build Scenarios'!$D$1:$O$510, MATCH(1, ('Build Scenarios'!$B$1:$B$510 = $BJ42) * ('Build Scenarios'!$C$1:$C$510 = $C42), 0), MATCH(BW$12, 'Build Scenarios'!$D$5:$O$5, 0))
- INDEX('Build Scenarios'!$D$1:$O$510, MATCH(1, ('Build Scenarios'!$B$1:$B$510 = $BJ42) * ('Build Scenarios'!$C$1:$C$510 = $C42), 0), MATCH(BV$12, 'Build Scenarios'!$D$5:$O$5, 0)))
+BV42,
0)</f>
        <v>0</v>
      </c>
    </row>
    <row r="43" spans="2:75" x14ac:dyDescent="0.2">
      <c r="B43" s="11" t="str">
        <f t="shared" ca="1" si="25"/>
        <v>PSP - Mid</v>
      </c>
      <c r="C43" s="8" t="s">
        <v>58</v>
      </c>
      <c r="D43" s="4">
        <f t="shared" ca="1" si="24"/>
        <v>0</v>
      </c>
      <c r="E43" s="4">
        <f t="shared" ca="1" si="24"/>
        <v>0</v>
      </c>
      <c r="F43" s="4">
        <f t="shared" ca="1" si="24"/>
        <v>0</v>
      </c>
      <c r="G43" s="4">
        <f t="shared" ca="1" si="24"/>
        <v>0</v>
      </c>
      <c r="H43" s="4">
        <f t="shared" ca="1" si="24"/>
        <v>0</v>
      </c>
      <c r="I43" s="4">
        <f t="shared" ca="1" si="24"/>
        <v>0</v>
      </c>
      <c r="J43" s="4">
        <f t="shared" ca="1" si="24"/>
        <v>0</v>
      </c>
      <c r="K43" s="4">
        <f t="shared" ca="1" si="24"/>
        <v>0</v>
      </c>
      <c r="L43" s="4">
        <f t="shared" ca="1" si="24"/>
        <v>902.8499999999998</v>
      </c>
      <c r="M43" s="4">
        <f t="shared" ca="1" si="24"/>
        <v>902.8499999999998</v>
      </c>
      <c r="N43" s="4">
        <f t="shared" ca="1" si="24"/>
        <v>902.8499999999998</v>
      </c>
      <c r="O43" s="4">
        <f t="shared" ca="1" si="24"/>
        <v>902.8499999999998</v>
      </c>
      <c r="Q43" s="11" t="str">
        <f t="shared" si="26"/>
        <v>Morro Bay</v>
      </c>
      <c r="R43" s="11" t="str" cm="1">
        <f t="array" aca="1" ref="R43" ca="1">INDEX('Cost Scenario Settings'!$O$32:$W$101, MATCH(1, ('Cost Scenario Settings'!$N$32:$N$101 = $B43) * ('Cost Scenario Settings'!$B$32:$B$101 = Q43), 0), MATCH($C43, 'Cost Scenario Settings'!$O$31:$W$31, 0))</f>
        <v>PSP - Mid</v>
      </c>
      <c r="S43" s="4" cm="1">
        <f t="array" aca="1" ref="S43" ca="1">IFERROR(
INDEX('Cost Data'!$Y$1:$AJ$500, MATCH(1, ('Cost Data'!$W$1:$W$500 = $Q43) * ('Cost Data'!$X$1:$X$500 = $R43), 0), MATCH(S$12, 'Cost Data'!$Y$12:$AJ$12, 0))
* (INDEX('Build Scenarios'!$D$1:$O$510, MATCH(1, ('Build Scenarios'!$B$1:$B$510 = $Q43) * ('Build Scenarios'!$C$1:$C$510 = $C43), 0), MATCH(S$12, 'Build Scenarios'!$D$5:$O$5, 0))
- INDEX('Build Scenarios'!$D$1:$O$510, MATCH(1, ('Build Scenarios'!$B$1:$B$510 = $Q43) * ('Build Scenarios'!$C$1:$C$510 = $C43), 0), MATCH(R$12, 'Build Scenarios'!$D$5:$O$5, 0)))
+R43,
0)</f>
        <v>0</v>
      </c>
      <c r="T43" s="4" cm="1">
        <f t="array" aca="1" ref="T43" ca="1">IFERROR(
INDEX('Cost Data'!$Y$1:$AJ$500, MATCH(1, ('Cost Data'!$W$1:$W$500 = $Q43) * ('Cost Data'!$X$1:$X$500 = $R43), 0), MATCH(T$12, 'Cost Data'!$Y$12:$AJ$12, 0))
* (INDEX('Build Scenarios'!$D$1:$O$510, MATCH(1, ('Build Scenarios'!$B$1:$B$510 = $Q43) * ('Build Scenarios'!$C$1:$C$510 = $C43), 0), MATCH(T$12, 'Build Scenarios'!$D$5:$O$5, 0))
- INDEX('Build Scenarios'!$D$1:$O$510, MATCH(1, ('Build Scenarios'!$B$1:$B$510 = $Q43) * ('Build Scenarios'!$C$1:$C$510 = $C43), 0), MATCH(S$12, 'Build Scenarios'!$D$5:$O$5, 0)))
+S43,
0)</f>
        <v>0</v>
      </c>
      <c r="U43" s="4" cm="1">
        <f t="array" aca="1" ref="U43" ca="1">IFERROR(
INDEX('Cost Data'!$Y$1:$AJ$500, MATCH(1, ('Cost Data'!$W$1:$W$500 = $Q43) * ('Cost Data'!$X$1:$X$500 = $R43), 0), MATCH(U$12, 'Cost Data'!$Y$12:$AJ$12, 0))
* (INDEX('Build Scenarios'!$D$1:$O$510, MATCH(1, ('Build Scenarios'!$B$1:$B$510 = $Q43) * ('Build Scenarios'!$C$1:$C$510 = $C43), 0), MATCH(U$12, 'Build Scenarios'!$D$5:$O$5, 0))
- INDEX('Build Scenarios'!$D$1:$O$510, MATCH(1, ('Build Scenarios'!$B$1:$B$510 = $Q43) * ('Build Scenarios'!$C$1:$C$510 = $C43), 0), MATCH(T$12, 'Build Scenarios'!$D$5:$O$5, 0)))
+T43,
0)</f>
        <v>0</v>
      </c>
      <c r="V43" s="4" cm="1">
        <f t="array" aca="1" ref="V43" ca="1">IFERROR(
INDEX('Cost Data'!$Y$1:$AJ$500, MATCH(1, ('Cost Data'!$W$1:$W$500 = $Q43) * ('Cost Data'!$X$1:$X$500 = $R43), 0), MATCH(V$12, 'Cost Data'!$Y$12:$AJ$12, 0))
* (INDEX('Build Scenarios'!$D$1:$O$510, MATCH(1, ('Build Scenarios'!$B$1:$B$510 = $Q43) * ('Build Scenarios'!$C$1:$C$510 = $C43), 0), MATCH(V$12, 'Build Scenarios'!$D$5:$O$5, 0))
- INDEX('Build Scenarios'!$D$1:$O$510, MATCH(1, ('Build Scenarios'!$B$1:$B$510 = $Q43) * ('Build Scenarios'!$C$1:$C$510 = $C43), 0), MATCH(U$12, 'Build Scenarios'!$D$5:$O$5, 0)))
+U43,
0)</f>
        <v>0</v>
      </c>
      <c r="W43" s="4" cm="1">
        <f t="array" aca="1" ref="W43" ca="1">IFERROR(
INDEX('Cost Data'!$Y$1:$AJ$500, MATCH(1, ('Cost Data'!$W$1:$W$500 = $Q43) * ('Cost Data'!$X$1:$X$500 = $R43), 0), MATCH(W$12, 'Cost Data'!$Y$12:$AJ$12, 0))
* (INDEX('Build Scenarios'!$D$1:$O$510, MATCH(1, ('Build Scenarios'!$B$1:$B$510 = $Q43) * ('Build Scenarios'!$C$1:$C$510 = $C43), 0), MATCH(W$12, 'Build Scenarios'!$D$5:$O$5, 0))
- INDEX('Build Scenarios'!$D$1:$O$510, MATCH(1, ('Build Scenarios'!$B$1:$B$510 = $Q43) * ('Build Scenarios'!$C$1:$C$510 = $C43), 0), MATCH(V$12, 'Build Scenarios'!$D$5:$O$5, 0)))
+V43,
0)</f>
        <v>0</v>
      </c>
      <c r="X43" s="4" cm="1">
        <f t="array" aca="1" ref="X43" ca="1">IFERROR(
INDEX('Cost Data'!$Y$1:$AJ$500, MATCH(1, ('Cost Data'!$W$1:$W$500 = $Q43) * ('Cost Data'!$X$1:$X$500 = $R43), 0), MATCH(X$12, 'Cost Data'!$Y$12:$AJ$12, 0))
* (INDEX('Build Scenarios'!$D$1:$O$510, MATCH(1, ('Build Scenarios'!$B$1:$B$510 = $Q43) * ('Build Scenarios'!$C$1:$C$510 = $C43), 0), MATCH(X$12, 'Build Scenarios'!$D$5:$O$5, 0))
- INDEX('Build Scenarios'!$D$1:$O$510, MATCH(1, ('Build Scenarios'!$B$1:$B$510 = $Q43) * ('Build Scenarios'!$C$1:$C$510 = $C43), 0), MATCH(W$12, 'Build Scenarios'!$D$5:$O$5, 0)))
+W43,
0)</f>
        <v>0</v>
      </c>
      <c r="Y43" s="4" cm="1">
        <f t="array" aca="1" ref="Y43" ca="1">IFERROR(
INDEX('Cost Data'!$Y$1:$AJ$500, MATCH(1, ('Cost Data'!$W$1:$W$500 = $Q43) * ('Cost Data'!$X$1:$X$500 = $R43), 0), MATCH(Y$12, 'Cost Data'!$Y$12:$AJ$12, 0))
* (INDEX('Build Scenarios'!$D$1:$O$510, MATCH(1, ('Build Scenarios'!$B$1:$B$510 = $Q43) * ('Build Scenarios'!$C$1:$C$510 = $C43), 0), MATCH(Y$12, 'Build Scenarios'!$D$5:$O$5, 0))
- INDEX('Build Scenarios'!$D$1:$O$510, MATCH(1, ('Build Scenarios'!$B$1:$B$510 = $Q43) * ('Build Scenarios'!$C$1:$C$510 = $C43), 0), MATCH(X$12, 'Build Scenarios'!$D$5:$O$5, 0)))
+X43,
0)</f>
        <v>0</v>
      </c>
      <c r="Z43" s="4" cm="1">
        <f t="array" aca="1" ref="Z43" ca="1">IFERROR(
INDEX('Cost Data'!$Y$1:$AJ$500, MATCH(1, ('Cost Data'!$W$1:$W$500 = $Q43) * ('Cost Data'!$X$1:$X$500 = $R43), 0), MATCH(Z$12, 'Cost Data'!$Y$12:$AJ$12, 0))
* (INDEX('Build Scenarios'!$D$1:$O$510, MATCH(1, ('Build Scenarios'!$B$1:$B$510 = $Q43) * ('Build Scenarios'!$C$1:$C$510 = $C43), 0), MATCH(Z$12, 'Build Scenarios'!$D$5:$O$5, 0))
- INDEX('Build Scenarios'!$D$1:$O$510, MATCH(1, ('Build Scenarios'!$B$1:$B$510 = $Q43) * ('Build Scenarios'!$C$1:$C$510 = $C43), 0), MATCH(Y$12, 'Build Scenarios'!$D$5:$O$5, 0)))
+Y43,
0)</f>
        <v>0</v>
      </c>
      <c r="AA43" s="4" cm="1">
        <f t="array" aca="1" ref="AA43" ca="1">IFERROR(
INDEX('Cost Data'!$Y$1:$AJ$500, MATCH(1, ('Cost Data'!$W$1:$W$500 = $Q43) * ('Cost Data'!$X$1:$X$500 = $R43), 0), MATCH(AA$12, 'Cost Data'!$Y$12:$AJ$12, 0))
* (INDEX('Build Scenarios'!$D$1:$O$510, MATCH(1, ('Build Scenarios'!$B$1:$B$510 = $Q43) * ('Build Scenarios'!$C$1:$C$510 = $C43), 0), MATCH(AA$12, 'Build Scenarios'!$D$5:$O$5, 0))
- INDEX('Build Scenarios'!$D$1:$O$510, MATCH(1, ('Build Scenarios'!$B$1:$B$510 = $Q43) * ('Build Scenarios'!$C$1:$C$510 = $C43), 0), MATCH(Z$12, 'Build Scenarios'!$D$5:$O$5, 0)))
+Z43,
0)</f>
        <v>902.8499999999998</v>
      </c>
      <c r="AB43" s="4" cm="1">
        <f t="array" aca="1" ref="AB43" ca="1">IFERROR(
INDEX('Cost Data'!$Y$1:$AJ$500, MATCH(1, ('Cost Data'!$W$1:$W$500 = $Q43) * ('Cost Data'!$X$1:$X$500 = $R43), 0), MATCH(AB$12, 'Cost Data'!$Y$12:$AJ$12, 0))
* (INDEX('Build Scenarios'!$D$1:$O$510, MATCH(1, ('Build Scenarios'!$B$1:$B$510 = $Q43) * ('Build Scenarios'!$C$1:$C$510 = $C43), 0), MATCH(AB$12, 'Build Scenarios'!$D$5:$O$5, 0))
- INDEX('Build Scenarios'!$D$1:$O$510, MATCH(1, ('Build Scenarios'!$B$1:$B$510 = $Q43) * ('Build Scenarios'!$C$1:$C$510 = $C43), 0), MATCH(AA$12, 'Build Scenarios'!$D$5:$O$5, 0)))
+AA43,
0)</f>
        <v>902.8499999999998</v>
      </c>
      <c r="AC43" s="4" cm="1">
        <f t="array" aca="1" ref="AC43" ca="1">IFERROR(
INDEX('Cost Data'!$Y$1:$AJ$500, MATCH(1, ('Cost Data'!$W$1:$W$500 = $Q43) * ('Cost Data'!$X$1:$X$500 = $R43), 0), MATCH(AC$12, 'Cost Data'!$Y$12:$AJ$12, 0))
* (INDEX('Build Scenarios'!$D$1:$O$510, MATCH(1, ('Build Scenarios'!$B$1:$B$510 = $Q43) * ('Build Scenarios'!$C$1:$C$510 = $C43), 0), MATCH(AC$12, 'Build Scenarios'!$D$5:$O$5, 0))
- INDEX('Build Scenarios'!$D$1:$O$510, MATCH(1, ('Build Scenarios'!$B$1:$B$510 = $Q43) * ('Build Scenarios'!$C$1:$C$510 = $C43), 0), MATCH(AB$12, 'Build Scenarios'!$D$5:$O$5, 0)))
+AB43,
0)</f>
        <v>902.8499999999998</v>
      </c>
      <c r="AD43" s="4" cm="1">
        <f t="array" aca="1" ref="AD43" ca="1">IFERROR(
INDEX('Cost Data'!$Y$1:$AJ$500, MATCH(1, ('Cost Data'!$W$1:$W$500 = $Q43) * ('Cost Data'!$X$1:$X$500 = $R43), 0), MATCH(AD$12, 'Cost Data'!$Y$12:$AJ$12, 0))
* (INDEX('Build Scenarios'!$D$1:$O$510, MATCH(1, ('Build Scenarios'!$B$1:$B$510 = $Q43) * ('Build Scenarios'!$C$1:$C$510 = $C43), 0), MATCH(AD$12, 'Build Scenarios'!$D$5:$O$5, 0))
- INDEX('Build Scenarios'!$D$1:$O$510, MATCH(1, ('Build Scenarios'!$B$1:$B$510 = $Q43) * ('Build Scenarios'!$C$1:$C$510 = $C43), 0), MATCH(AC$12, 'Build Scenarios'!$D$5:$O$5, 0)))
+AC43,
0)</f>
        <v>902.8499999999998</v>
      </c>
      <c r="AF43" s="11" t="str">
        <f t="shared" si="27"/>
        <v>Humboldt Bay</v>
      </c>
      <c r="AG43" s="11" cm="1">
        <f t="array" aca="1" ref="AG43" ca="1">INDEX('Cost Scenario Settings'!$O$32:$W$101, MATCH(1, ('Cost Scenario Settings'!$N$32:$N$101 = $B43) * ('Cost Scenario Settings'!$B$32:$B$101 = AF43), 0), MATCH($C43, 'Cost Scenario Settings'!$O$31:$W$31, 0))</f>
        <v>0</v>
      </c>
      <c r="AH43" s="4" cm="1">
        <f t="array" aca="1" ref="AH43" ca="1">IFERROR(
INDEX('Cost Data'!$Y$1:$AJ$500, MATCH(1, ('Cost Data'!$W$1:$W$500 = $AF43) * ('Cost Data'!$X$1:$X$500 = $AG43), 0), MATCH(AH$12, 'Cost Data'!$Y$12:$AJ$12, 0))
* (INDEX('Build Scenarios'!$D$1:$O$510, MATCH(1, ('Build Scenarios'!$B$1:$B$510 = $AF43) * ('Build Scenarios'!$C$1:$C$510 = $C43), 0), MATCH(AH$12, 'Build Scenarios'!$D$5:$O$5, 0))
- INDEX('Build Scenarios'!$D$1:$O$510, MATCH(1, ('Build Scenarios'!$B$1:$B$510 = $AF43) * ('Build Scenarios'!$C$1:$C$510 = $C43), 0), MATCH(AG$12, 'Build Scenarios'!$D$5:$O$5, 0)))
+AG43,
0)</f>
        <v>0</v>
      </c>
      <c r="AI43" s="4" cm="1">
        <f t="array" aca="1" ref="AI43" ca="1">IFERROR(
INDEX('Cost Data'!$Y$1:$AJ$500, MATCH(1, ('Cost Data'!$W$1:$W$500 = $AF43) * ('Cost Data'!$X$1:$X$500 = $AG43), 0), MATCH(AI$12, 'Cost Data'!$Y$12:$AJ$12, 0))
* (INDEX('Build Scenarios'!$D$1:$O$510, MATCH(1, ('Build Scenarios'!$B$1:$B$510 = $AF43) * ('Build Scenarios'!$C$1:$C$510 = $C43), 0), MATCH(AI$12, 'Build Scenarios'!$D$5:$O$5, 0))
- INDEX('Build Scenarios'!$D$1:$O$510, MATCH(1, ('Build Scenarios'!$B$1:$B$510 = $AF43) * ('Build Scenarios'!$C$1:$C$510 = $C43), 0), MATCH(AH$12, 'Build Scenarios'!$D$5:$O$5, 0)))
+AH43,
0)</f>
        <v>0</v>
      </c>
      <c r="AJ43" s="4" cm="1">
        <f t="array" aca="1" ref="AJ43" ca="1">IFERROR(
INDEX('Cost Data'!$Y$1:$AJ$500, MATCH(1, ('Cost Data'!$W$1:$W$500 = $AF43) * ('Cost Data'!$X$1:$X$500 = $AG43), 0), MATCH(AJ$12, 'Cost Data'!$Y$12:$AJ$12, 0))
* (INDEX('Build Scenarios'!$D$1:$O$510, MATCH(1, ('Build Scenarios'!$B$1:$B$510 = $AF43) * ('Build Scenarios'!$C$1:$C$510 = $C43), 0), MATCH(AJ$12, 'Build Scenarios'!$D$5:$O$5, 0))
- INDEX('Build Scenarios'!$D$1:$O$510, MATCH(1, ('Build Scenarios'!$B$1:$B$510 = $AF43) * ('Build Scenarios'!$C$1:$C$510 = $C43), 0), MATCH(AI$12, 'Build Scenarios'!$D$5:$O$5, 0)))
+AI43,
0)</f>
        <v>0</v>
      </c>
      <c r="AK43" s="4" cm="1">
        <f t="array" aca="1" ref="AK43" ca="1">IFERROR(
INDEX('Cost Data'!$Y$1:$AJ$500, MATCH(1, ('Cost Data'!$W$1:$W$500 = $AF43) * ('Cost Data'!$X$1:$X$500 = $AG43), 0), MATCH(AK$12, 'Cost Data'!$Y$12:$AJ$12, 0))
* (INDEX('Build Scenarios'!$D$1:$O$510, MATCH(1, ('Build Scenarios'!$B$1:$B$510 = $AF43) * ('Build Scenarios'!$C$1:$C$510 = $C43), 0), MATCH(AK$12, 'Build Scenarios'!$D$5:$O$5, 0))
- INDEX('Build Scenarios'!$D$1:$O$510, MATCH(1, ('Build Scenarios'!$B$1:$B$510 = $AF43) * ('Build Scenarios'!$C$1:$C$510 = $C43), 0), MATCH(AJ$12, 'Build Scenarios'!$D$5:$O$5, 0)))
+AJ43,
0)</f>
        <v>0</v>
      </c>
      <c r="AL43" s="4" cm="1">
        <f t="array" aca="1" ref="AL43" ca="1">IFERROR(
INDEX('Cost Data'!$Y$1:$AJ$500, MATCH(1, ('Cost Data'!$W$1:$W$500 = $AF43) * ('Cost Data'!$X$1:$X$500 = $AG43), 0), MATCH(AL$12, 'Cost Data'!$Y$12:$AJ$12, 0))
* (INDEX('Build Scenarios'!$D$1:$O$510, MATCH(1, ('Build Scenarios'!$B$1:$B$510 = $AF43) * ('Build Scenarios'!$C$1:$C$510 = $C43), 0), MATCH(AL$12, 'Build Scenarios'!$D$5:$O$5, 0))
- INDEX('Build Scenarios'!$D$1:$O$510, MATCH(1, ('Build Scenarios'!$B$1:$B$510 = $AF43) * ('Build Scenarios'!$C$1:$C$510 = $C43), 0), MATCH(AK$12, 'Build Scenarios'!$D$5:$O$5, 0)))
+AK43,
0)</f>
        <v>0</v>
      </c>
      <c r="AM43" s="4" cm="1">
        <f t="array" aca="1" ref="AM43" ca="1">IFERROR(
INDEX('Cost Data'!$Y$1:$AJ$500, MATCH(1, ('Cost Data'!$W$1:$W$500 = $AF43) * ('Cost Data'!$X$1:$X$500 = $AG43), 0), MATCH(AM$12, 'Cost Data'!$Y$12:$AJ$12, 0))
* (INDEX('Build Scenarios'!$D$1:$O$510, MATCH(1, ('Build Scenarios'!$B$1:$B$510 = $AF43) * ('Build Scenarios'!$C$1:$C$510 = $C43), 0), MATCH(AM$12, 'Build Scenarios'!$D$5:$O$5, 0))
- INDEX('Build Scenarios'!$D$1:$O$510, MATCH(1, ('Build Scenarios'!$B$1:$B$510 = $AF43) * ('Build Scenarios'!$C$1:$C$510 = $C43), 0), MATCH(AL$12, 'Build Scenarios'!$D$5:$O$5, 0)))
+AL43,
0)</f>
        <v>0</v>
      </c>
      <c r="AN43" s="4" cm="1">
        <f t="array" aca="1" ref="AN43" ca="1">IFERROR(
INDEX('Cost Data'!$Y$1:$AJ$500, MATCH(1, ('Cost Data'!$W$1:$W$500 = $AF43) * ('Cost Data'!$X$1:$X$500 = $AG43), 0), MATCH(AN$12, 'Cost Data'!$Y$12:$AJ$12, 0))
* (INDEX('Build Scenarios'!$D$1:$O$510, MATCH(1, ('Build Scenarios'!$B$1:$B$510 = $AF43) * ('Build Scenarios'!$C$1:$C$510 = $C43), 0), MATCH(AN$12, 'Build Scenarios'!$D$5:$O$5, 0))
- INDEX('Build Scenarios'!$D$1:$O$510, MATCH(1, ('Build Scenarios'!$B$1:$B$510 = $AF43) * ('Build Scenarios'!$C$1:$C$510 = $C43), 0), MATCH(AM$12, 'Build Scenarios'!$D$5:$O$5, 0)))
+AM43,
0)</f>
        <v>0</v>
      </c>
      <c r="AO43" s="4" cm="1">
        <f t="array" aca="1" ref="AO43" ca="1">IFERROR(
INDEX('Cost Data'!$Y$1:$AJ$500, MATCH(1, ('Cost Data'!$W$1:$W$500 = $AF43) * ('Cost Data'!$X$1:$X$500 = $AG43), 0), MATCH(AO$12, 'Cost Data'!$Y$12:$AJ$12, 0))
* (INDEX('Build Scenarios'!$D$1:$O$510, MATCH(1, ('Build Scenarios'!$B$1:$B$510 = $AF43) * ('Build Scenarios'!$C$1:$C$510 = $C43), 0), MATCH(AO$12, 'Build Scenarios'!$D$5:$O$5, 0))
- INDEX('Build Scenarios'!$D$1:$O$510, MATCH(1, ('Build Scenarios'!$B$1:$B$510 = $AF43) * ('Build Scenarios'!$C$1:$C$510 = $C43), 0), MATCH(AN$12, 'Build Scenarios'!$D$5:$O$5, 0)))
+AN43,
0)</f>
        <v>0</v>
      </c>
      <c r="AP43" s="4" cm="1">
        <f t="array" aca="1" ref="AP43" ca="1">IFERROR(
INDEX('Cost Data'!$Y$1:$AJ$500, MATCH(1, ('Cost Data'!$W$1:$W$500 = $AF43) * ('Cost Data'!$X$1:$X$500 = $AG43), 0), MATCH(AP$12, 'Cost Data'!$Y$12:$AJ$12, 0))
* (INDEX('Build Scenarios'!$D$1:$O$510, MATCH(1, ('Build Scenarios'!$B$1:$B$510 = $AF43) * ('Build Scenarios'!$C$1:$C$510 = $C43), 0), MATCH(AP$12, 'Build Scenarios'!$D$5:$O$5, 0))
- INDEX('Build Scenarios'!$D$1:$O$510, MATCH(1, ('Build Scenarios'!$B$1:$B$510 = $AF43) * ('Build Scenarios'!$C$1:$C$510 = $C43), 0), MATCH(AO$12, 'Build Scenarios'!$D$5:$O$5, 0)))
+AO43,
0)</f>
        <v>0</v>
      </c>
      <c r="AQ43" s="4" cm="1">
        <f t="array" aca="1" ref="AQ43" ca="1">IFERROR(
INDEX('Cost Data'!$Y$1:$AJ$500, MATCH(1, ('Cost Data'!$W$1:$W$500 = $AF43) * ('Cost Data'!$X$1:$X$500 = $AG43), 0), MATCH(AQ$12, 'Cost Data'!$Y$12:$AJ$12, 0))
* (INDEX('Build Scenarios'!$D$1:$O$510, MATCH(1, ('Build Scenarios'!$B$1:$B$510 = $AF43) * ('Build Scenarios'!$C$1:$C$510 = $C43), 0), MATCH(AQ$12, 'Build Scenarios'!$D$5:$O$5, 0))
- INDEX('Build Scenarios'!$D$1:$O$510, MATCH(1, ('Build Scenarios'!$B$1:$B$510 = $AF43) * ('Build Scenarios'!$C$1:$C$510 = $C43), 0), MATCH(AP$12, 'Build Scenarios'!$D$5:$O$5, 0)))
+AP43,
0)</f>
        <v>0</v>
      </c>
      <c r="AR43" s="4" cm="1">
        <f t="array" aca="1" ref="AR43" ca="1">IFERROR(
INDEX('Cost Data'!$Y$1:$AJ$500, MATCH(1, ('Cost Data'!$W$1:$W$500 = $AF43) * ('Cost Data'!$X$1:$X$500 = $AG43), 0), MATCH(AR$12, 'Cost Data'!$Y$12:$AJ$12, 0))
* (INDEX('Build Scenarios'!$D$1:$O$510, MATCH(1, ('Build Scenarios'!$B$1:$B$510 = $AF43) * ('Build Scenarios'!$C$1:$C$510 = $C43), 0), MATCH(AR$12, 'Build Scenarios'!$D$5:$O$5, 0))
- INDEX('Build Scenarios'!$D$1:$O$510, MATCH(1, ('Build Scenarios'!$B$1:$B$510 = $AF43) * ('Build Scenarios'!$C$1:$C$510 = $C43), 0), MATCH(AQ$12, 'Build Scenarios'!$D$5:$O$5, 0)))
+AQ43,
0)</f>
        <v>0</v>
      </c>
      <c r="AS43" s="4" cm="1">
        <f t="array" aca="1" ref="AS43" ca="1">IFERROR(
INDEX('Cost Data'!$Y$1:$AJ$500, MATCH(1, ('Cost Data'!$W$1:$W$500 = $AF43) * ('Cost Data'!$X$1:$X$500 = $AG43), 0), MATCH(AS$12, 'Cost Data'!$Y$12:$AJ$12, 0))
* (INDEX('Build Scenarios'!$D$1:$O$510, MATCH(1, ('Build Scenarios'!$B$1:$B$510 = $AF43) * ('Build Scenarios'!$C$1:$C$510 = $C43), 0), MATCH(AS$12, 'Build Scenarios'!$D$5:$O$5, 0))
- INDEX('Build Scenarios'!$D$1:$O$510, MATCH(1, ('Build Scenarios'!$B$1:$B$510 = $AF43) * ('Build Scenarios'!$C$1:$C$510 = $C43), 0), MATCH(AR$12, 'Build Scenarios'!$D$5:$O$5, 0)))
+AR43,
0)</f>
        <v>0</v>
      </c>
      <c r="AU43" s="11" t="str">
        <f t="shared" si="28"/>
        <v>Del Norte</v>
      </c>
      <c r="AV43" s="11" cm="1">
        <f t="array" aca="1" ref="AV43" ca="1">INDEX('Cost Scenario Settings'!$O$32:$W$101, MATCH(1, ('Cost Scenario Settings'!$N$32:$N$101 = $B43) * ('Cost Scenario Settings'!$B$32:$B$101 = AU43), 0), MATCH($C43, 'Cost Scenario Settings'!$O$31:$W$31, 0))</f>
        <v>0</v>
      </c>
      <c r="AW43" s="4" cm="1">
        <f t="array" aca="1" ref="AW43" ca="1">IFERROR(
INDEX('Cost Data'!$Y$1:$AJ$500, MATCH(1, ('Cost Data'!$W$1:$W$500 = $AU43) * ('Cost Data'!$X$1:$X$500 = $AV43), 0), MATCH(AW$12, 'Cost Data'!$Y$12:$AJ$12, 0))
* (INDEX('Build Scenarios'!$D$1:$O$510, MATCH(1, ('Build Scenarios'!$B$1:$B$510 = $AU43) * ('Build Scenarios'!$C$1:$C$510 = $C43), 0), MATCH(AW$12, 'Build Scenarios'!$D$5:$O$5, 0))
- INDEX('Build Scenarios'!$D$1:$O$510, MATCH(1, ('Build Scenarios'!$B$1:$B$510 = $AU43) * ('Build Scenarios'!$C$1:$C$510 = $C43), 0), MATCH(AV$12, 'Build Scenarios'!$D$5:$O$5, 0)))
+AV43,
0)</f>
        <v>0</v>
      </c>
      <c r="AX43" s="4" cm="1">
        <f t="array" aca="1" ref="AX43" ca="1">IFERROR(
INDEX('Cost Data'!$Y$1:$AJ$500, MATCH(1, ('Cost Data'!$W$1:$W$500 = $AU43) * ('Cost Data'!$X$1:$X$500 = $AV43), 0), MATCH(AX$12, 'Cost Data'!$Y$12:$AJ$12, 0))
* (INDEX('Build Scenarios'!$D$1:$O$510, MATCH(1, ('Build Scenarios'!$B$1:$B$510 = $AU43) * ('Build Scenarios'!$C$1:$C$510 = $C43), 0), MATCH(AX$12, 'Build Scenarios'!$D$5:$O$5, 0))
- INDEX('Build Scenarios'!$D$1:$O$510, MATCH(1, ('Build Scenarios'!$B$1:$B$510 = $AU43) * ('Build Scenarios'!$C$1:$C$510 = $C43), 0), MATCH(AW$12, 'Build Scenarios'!$D$5:$O$5, 0)))
+AW43,
0)</f>
        <v>0</v>
      </c>
      <c r="AY43" s="4" cm="1">
        <f t="array" aca="1" ref="AY43" ca="1">IFERROR(
INDEX('Cost Data'!$Y$1:$AJ$500, MATCH(1, ('Cost Data'!$W$1:$W$500 = $AU43) * ('Cost Data'!$X$1:$X$500 = $AV43), 0), MATCH(AY$12, 'Cost Data'!$Y$12:$AJ$12, 0))
* (INDEX('Build Scenarios'!$D$1:$O$510, MATCH(1, ('Build Scenarios'!$B$1:$B$510 = $AU43) * ('Build Scenarios'!$C$1:$C$510 = $C43), 0), MATCH(AY$12, 'Build Scenarios'!$D$5:$O$5, 0))
- INDEX('Build Scenarios'!$D$1:$O$510, MATCH(1, ('Build Scenarios'!$B$1:$B$510 = $AU43) * ('Build Scenarios'!$C$1:$C$510 = $C43), 0), MATCH(AX$12, 'Build Scenarios'!$D$5:$O$5, 0)))
+AX43,
0)</f>
        <v>0</v>
      </c>
      <c r="AZ43" s="4" cm="1">
        <f t="array" aca="1" ref="AZ43" ca="1">IFERROR(
INDEX('Cost Data'!$Y$1:$AJ$500, MATCH(1, ('Cost Data'!$W$1:$W$500 = $AU43) * ('Cost Data'!$X$1:$X$500 = $AV43), 0), MATCH(AZ$12, 'Cost Data'!$Y$12:$AJ$12, 0))
* (INDEX('Build Scenarios'!$D$1:$O$510, MATCH(1, ('Build Scenarios'!$B$1:$B$510 = $AU43) * ('Build Scenarios'!$C$1:$C$510 = $C43), 0), MATCH(AZ$12, 'Build Scenarios'!$D$5:$O$5, 0))
- INDEX('Build Scenarios'!$D$1:$O$510, MATCH(1, ('Build Scenarios'!$B$1:$B$510 = $AU43) * ('Build Scenarios'!$C$1:$C$510 = $C43), 0), MATCH(AY$12, 'Build Scenarios'!$D$5:$O$5, 0)))
+AY43,
0)</f>
        <v>0</v>
      </c>
      <c r="BA43" s="4" cm="1">
        <f t="array" aca="1" ref="BA43" ca="1">IFERROR(
INDEX('Cost Data'!$Y$1:$AJ$500, MATCH(1, ('Cost Data'!$W$1:$W$500 = $AU43) * ('Cost Data'!$X$1:$X$500 = $AV43), 0), MATCH(BA$12, 'Cost Data'!$Y$12:$AJ$12, 0))
* (INDEX('Build Scenarios'!$D$1:$O$510, MATCH(1, ('Build Scenarios'!$B$1:$B$510 = $AU43) * ('Build Scenarios'!$C$1:$C$510 = $C43), 0), MATCH(BA$12, 'Build Scenarios'!$D$5:$O$5, 0))
- INDEX('Build Scenarios'!$D$1:$O$510, MATCH(1, ('Build Scenarios'!$B$1:$B$510 = $AU43) * ('Build Scenarios'!$C$1:$C$510 = $C43), 0), MATCH(AZ$12, 'Build Scenarios'!$D$5:$O$5, 0)))
+AZ43,
0)</f>
        <v>0</v>
      </c>
      <c r="BB43" s="4" cm="1">
        <f t="array" aca="1" ref="BB43" ca="1">IFERROR(
INDEX('Cost Data'!$Y$1:$AJ$500, MATCH(1, ('Cost Data'!$W$1:$W$500 = $AU43) * ('Cost Data'!$X$1:$X$500 = $AV43), 0), MATCH(BB$12, 'Cost Data'!$Y$12:$AJ$12, 0))
* (INDEX('Build Scenarios'!$D$1:$O$510, MATCH(1, ('Build Scenarios'!$B$1:$B$510 = $AU43) * ('Build Scenarios'!$C$1:$C$510 = $C43), 0), MATCH(BB$12, 'Build Scenarios'!$D$5:$O$5, 0))
- INDEX('Build Scenarios'!$D$1:$O$510, MATCH(1, ('Build Scenarios'!$B$1:$B$510 = $AU43) * ('Build Scenarios'!$C$1:$C$510 = $C43), 0), MATCH(BA$12, 'Build Scenarios'!$D$5:$O$5, 0)))
+BA43,
0)</f>
        <v>0</v>
      </c>
      <c r="BC43" s="4" cm="1">
        <f t="array" aca="1" ref="BC43" ca="1">IFERROR(
INDEX('Cost Data'!$Y$1:$AJ$500, MATCH(1, ('Cost Data'!$W$1:$W$500 = $AU43) * ('Cost Data'!$X$1:$X$500 = $AV43), 0), MATCH(BC$12, 'Cost Data'!$Y$12:$AJ$12, 0))
* (INDEX('Build Scenarios'!$D$1:$O$510, MATCH(1, ('Build Scenarios'!$B$1:$B$510 = $AU43) * ('Build Scenarios'!$C$1:$C$510 = $C43), 0), MATCH(BC$12, 'Build Scenarios'!$D$5:$O$5, 0))
- INDEX('Build Scenarios'!$D$1:$O$510, MATCH(1, ('Build Scenarios'!$B$1:$B$510 = $AU43) * ('Build Scenarios'!$C$1:$C$510 = $C43), 0), MATCH(BB$12, 'Build Scenarios'!$D$5:$O$5, 0)))
+BB43,
0)</f>
        <v>0</v>
      </c>
      <c r="BD43" s="4" cm="1">
        <f t="array" aca="1" ref="BD43" ca="1">IFERROR(
INDEX('Cost Data'!$Y$1:$AJ$500, MATCH(1, ('Cost Data'!$W$1:$W$500 = $AU43) * ('Cost Data'!$X$1:$X$500 = $AV43), 0), MATCH(BD$12, 'Cost Data'!$Y$12:$AJ$12, 0))
* (INDEX('Build Scenarios'!$D$1:$O$510, MATCH(1, ('Build Scenarios'!$B$1:$B$510 = $AU43) * ('Build Scenarios'!$C$1:$C$510 = $C43), 0), MATCH(BD$12, 'Build Scenarios'!$D$5:$O$5, 0))
- INDEX('Build Scenarios'!$D$1:$O$510, MATCH(1, ('Build Scenarios'!$B$1:$B$510 = $AU43) * ('Build Scenarios'!$C$1:$C$510 = $C43), 0), MATCH(BC$12, 'Build Scenarios'!$D$5:$O$5, 0)))
+BC43,
0)</f>
        <v>0</v>
      </c>
      <c r="BE43" s="4" cm="1">
        <f t="array" aca="1" ref="BE43" ca="1">IFERROR(
INDEX('Cost Data'!$Y$1:$AJ$500, MATCH(1, ('Cost Data'!$W$1:$W$500 = $AU43) * ('Cost Data'!$X$1:$X$500 = $AV43), 0), MATCH(BE$12, 'Cost Data'!$Y$12:$AJ$12, 0))
* (INDEX('Build Scenarios'!$D$1:$O$510, MATCH(1, ('Build Scenarios'!$B$1:$B$510 = $AU43) * ('Build Scenarios'!$C$1:$C$510 = $C43), 0), MATCH(BE$12, 'Build Scenarios'!$D$5:$O$5, 0))
- INDEX('Build Scenarios'!$D$1:$O$510, MATCH(1, ('Build Scenarios'!$B$1:$B$510 = $AU43) * ('Build Scenarios'!$C$1:$C$510 = $C43), 0), MATCH(BD$12, 'Build Scenarios'!$D$5:$O$5, 0)))
+BD43,
0)</f>
        <v>0</v>
      </c>
      <c r="BF43" s="4" cm="1">
        <f t="array" aca="1" ref="BF43" ca="1">IFERROR(
INDEX('Cost Data'!$Y$1:$AJ$500, MATCH(1, ('Cost Data'!$W$1:$W$500 = $AU43) * ('Cost Data'!$X$1:$X$500 = $AV43), 0), MATCH(BF$12, 'Cost Data'!$Y$12:$AJ$12, 0))
* (INDEX('Build Scenarios'!$D$1:$O$510, MATCH(1, ('Build Scenarios'!$B$1:$B$510 = $AU43) * ('Build Scenarios'!$C$1:$C$510 = $C43), 0), MATCH(BF$12, 'Build Scenarios'!$D$5:$O$5, 0))
- INDEX('Build Scenarios'!$D$1:$O$510, MATCH(1, ('Build Scenarios'!$B$1:$B$510 = $AU43) * ('Build Scenarios'!$C$1:$C$510 = $C43), 0), MATCH(BE$12, 'Build Scenarios'!$D$5:$O$5, 0)))
+BE43,
0)</f>
        <v>0</v>
      </c>
      <c r="BG43" s="4" cm="1">
        <f t="array" aca="1" ref="BG43" ca="1">IFERROR(
INDEX('Cost Data'!$Y$1:$AJ$500, MATCH(1, ('Cost Data'!$W$1:$W$500 = $AU43) * ('Cost Data'!$X$1:$X$500 = $AV43), 0), MATCH(BG$12, 'Cost Data'!$Y$12:$AJ$12, 0))
* (INDEX('Build Scenarios'!$D$1:$O$510, MATCH(1, ('Build Scenarios'!$B$1:$B$510 = $AU43) * ('Build Scenarios'!$C$1:$C$510 = $C43), 0), MATCH(BG$12, 'Build Scenarios'!$D$5:$O$5, 0))
- INDEX('Build Scenarios'!$D$1:$O$510, MATCH(1, ('Build Scenarios'!$B$1:$B$510 = $AU43) * ('Build Scenarios'!$C$1:$C$510 = $C43), 0), MATCH(BF$12, 'Build Scenarios'!$D$5:$O$5, 0)))
+BF43,
0)</f>
        <v>0</v>
      </c>
      <c r="BH43" s="4" cm="1">
        <f t="array" aca="1" ref="BH43" ca="1">IFERROR(
INDEX('Cost Data'!$Y$1:$AJ$500, MATCH(1, ('Cost Data'!$W$1:$W$500 = $AU43) * ('Cost Data'!$X$1:$X$500 = $AV43), 0), MATCH(BH$12, 'Cost Data'!$Y$12:$AJ$12, 0))
* (INDEX('Build Scenarios'!$D$1:$O$510, MATCH(1, ('Build Scenarios'!$B$1:$B$510 = $AU43) * ('Build Scenarios'!$C$1:$C$510 = $C43), 0), MATCH(BH$12, 'Build Scenarios'!$D$5:$O$5, 0))
- INDEX('Build Scenarios'!$D$1:$O$510, MATCH(1, ('Build Scenarios'!$B$1:$B$510 = $AU43) * ('Build Scenarios'!$C$1:$C$510 = $C43), 0), MATCH(BG$12, 'Build Scenarios'!$D$5:$O$5, 0)))
+BG43,
0)</f>
        <v>0</v>
      </c>
      <c r="BJ43" s="11" t="str">
        <f t="shared" si="29"/>
        <v>Cape Mendocino</v>
      </c>
      <c r="BK43" s="11" cm="1">
        <f t="array" aca="1" ref="BK43" ca="1">INDEX('Cost Scenario Settings'!$O$32:$W$101, MATCH(1, ('Cost Scenario Settings'!$N$32:$N$101 = $B43) * ('Cost Scenario Settings'!$B$32:$B$101 = BJ43), 0), MATCH($C43, 'Cost Scenario Settings'!$O$31:$W$31, 0))</f>
        <v>0</v>
      </c>
      <c r="BL43" s="4" cm="1">
        <f t="array" aca="1" ref="BL43" ca="1">IFERROR(
INDEX('Cost Data'!$Y$1:$AJ$500, MATCH(1, ('Cost Data'!$W$1:$W$500 = $BJ43) * ('Cost Data'!$X$1:$X$500 = $BK43), 0), MATCH(BL$12, 'Cost Data'!$Y$12:$AJ$12, 0))
* (INDEX('Build Scenarios'!$D$1:$O$510, MATCH(1, ('Build Scenarios'!$B$1:$B$510 = $BJ43) * ('Build Scenarios'!$C$1:$C$510 = $C43), 0), MATCH(BL$12, 'Build Scenarios'!$D$5:$O$5, 0))
- INDEX('Build Scenarios'!$D$1:$O$510, MATCH(1, ('Build Scenarios'!$B$1:$B$510 = $BJ43) * ('Build Scenarios'!$C$1:$C$510 = $C43), 0), MATCH(BK$12, 'Build Scenarios'!$D$5:$O$5, 0)))
+BK43,
0)</f>
        <v>0</v>
      </c>
      <c r="BM43" s="4" cm="1">
        <f t="array" aca="1" ref="BM43" ca="1">IFERROR(
INDEX('Cost Data'!$Y$1:$AJ$500, MATCH(1, ('Cost Data'!$W$1:$W$500 = $BJ43) * ('Cost Data'!$X$1:$X$500 = $BK43), 0), MATCH(BM$12, 'Cost Data'!$Y$12:$AJ$12, 0))
* (INDEX('Build Scenarios'!$D$1:$O$510, MATCH(1, ('Build Scenarios'!$B$1:$B$510 = $BJ43) * ('Build Scenarios'!$C$1:$C$510 = $C43), 0), MATCH(BM$12, 'Build Scenarios'!$D$5:$O$5, 0))
- INDEX('Build Scenarios'!$D$1:$O$510, MATCH(1, ('Build Scenarios'!$B$1:$B$510 = $BJ43) * ('Build Scenarios'!$C$1:$C$510 = $C43), 0), MATCH(BL$12, 'Build Scenarios'!$D$5:$O$5, 0)))
+BL43,
0)</f>
        <v>0</v>
      </c>
      <c r="BN43" s="4" cm="1">
        <f t="array" aca="1" ref="BN43" ca="1">IFERROR(
INDEX('Cost Data'!$Y$1:$AJ$500, MATCH(1, ('Cost Data'!$W$1:$W$500 = $BJ43) * ('Cost Data'!$X$1:$X$500 = $BK43), 0), MATCH(BN$12, 'Cost Data'!$Y$12:$AJ$12, 0))
* (INDEX('Build Scenarios'!$D$1:$O$510, MATCH(1, ('Build Scenarios'!$B$1:$B$510 = $BJ43) * ('Build Scenarios'!$C$1:$C$510 = $C43), 0), MATCH(BN$12, 'Build Scenarios'!$D$5:$O$5, 0))
- INDEX('Build Scenarios'!$D$1:$O$510, MATCH(1, ('Build Scenarios'!$B$1:$B$510 = $BJ43) * ('Build Scenarios'!$C$1:$C$510 = $C43), 0), MATCH(BM$12, 'Build Scenarios'!$D$5:$O$5, 0)))
+BM43,
0)</f>
        <v>0</v>
      </c>
      <c r="BO43" s="4" cm="1">
        <f t="array" aca="1" ref="BO43" ca="1">IFERROR(
INDEX('Cost Data'!$Y$1:$AJ$500, MATCH(1, ('Cost Data'!$W$1:$W$500 = $BJ43) * ('Cost Data'!$X$1:$X$500 = $BK43), 0), MATCH(BO$12, 'Cost Data'!$Y$12:$AJ$12, 0))
* (INDEX('Build Scenarios'!$D$1:$O$510, MATCH(1, ('Build Scenarios'!$B$1:$B$510 = $BJ43) * ('Build Scenarios'!$C$1:$C$510 = $C43), 0), MATCH(BO$12, 'Build Scenarios'!$D$5:$O$5, 0))
- INDEX('Build Scenarios'!$D$1:$O$510, MATCH(1, ('Build Scenarios'!$B$1:$B$510 = $BJ43) * ('Build Scenarios'!$C$1:$C$510 = $C43), 0), MATCH(BN$12, 'Build Scenarios'!$D$5:$O$5, 0)))
+BN43,
0)</f>
        <v>0</v>
      </c>
      <c r="BP43" s="4" cm="1">
        <f t="array" aca="1" ref="BP43" ca="1">IFERROR(
INDEX('Cost Data'!$Y$1:$AJ$500, MATCH(1, ('Cost Data'!$W$1:$W$500 = $BJ43) * ('Cost Data'!$X$1:$X$500 = $BK43), 0), MATCH(BP$12, 'Cost Data'!$Y$12:$AJ$12, 0))
* (INDEX('Build Scenarios'!$D$1:$O$510, MATCH(1, ('Build Scenarios'!$B$1:$B$510 = $BJ43) * ('Build Scenarios'!$C$1:$C$510 = $C43), 0), MATCH(BP$12, 'Build Scenarios'!$D$5:$O$5, 0))
- INDEX('Build Scenarios'!$D$1:$O$510, MATCH(1, ('Build Scenarios'!$B$1:$B$510 = $BJ43) * ('Build Scenarios'!$C$1:$C$510 = $C43), 0), MATCH(BO$12, 'Build Scenarios'!$D$5:$O$5, 0)))
+BO43,
0)</f>
        <v>0</v>
      </c>
      <c r="BQ43" s="4" cm="1">
        <f t="array" aca="1" ref="BQ43" ca="1">IFERROR(
INDEX('Cost Data'!$Y$1:$AJ$500, MATCH(1, ('Cost Data'!$W$1:$W$500 = $BJ43) * ('Cost Data'!$X$1:$X$500 = $BK43), 0), MATCH(BQ$12, 'Cost Data'!$Y$12:$AJ$12, 0))
* (INDEX('Build Scenarios'!$D$1:$O$510, MATCH(1, ('Build Scenarios'!$B$1:$B$510 = $BJ43) * ('Build Scenarios'!$C$1:$C$510 = $C43), 0), MATCH(BQ$12, 'Build Scenarios'!$D$5:$O$5, 0))
- INDEX('Build Scenarios'!$D$1:$O$510, MATCH(1, ('Build Scenarios'!$B$1:$B$510 = $BJ43) * ('Build Scenarios'!$C$1:$C$510 = $C43), 0), MATCH(BP$12, 'Build Scenarios'!$D$5:$O$5, 0)))
+BP43,
0)</f>
        <v>0</v>
      </c>
      <c r="BR43" s="4" cm="1">
        <f t="array" aca="1" ref="BR43" ca="1">IFERROR(
INDEX('Cost Data'!$Y$1:$AJ$500, MATCH(1, ('Cost Data'!$W$1:$W$500 = $BJ43) * ('Cost Data'!$X$1:$X$500 = $BK43), 0), MATCH(BR$12, 'Cost Data'!$Y$12:$AJ$12, 0))
* (INDEX('Build Scenarios'!$D$1:$O$510, MATCH(1, ('Build Scenarios'!$B$1:$B$510 = $BJ43) * ('Build Scenarios'!$C$1:$C$510 = $C43), 0), MATCH(BR$12, 'Build Scenarios'!$D$5:$O$5, 0))
- INDEX('Build Scenarios'!$D$1:$O$510, MATCH(1, ('Build Scenarios'!$B$1:$B$510 = $BJ43) * ('Build Scenarios'!$C$1:$C$510 = $C43), 0), MATCH(BQ$12, 'Build Scenarios'!$D$5:$O$5, 0)))
+BQ43,
0)</f>
        <v>0</v>
      </c>
      <c r="BS43" s="4" cm="1">
        <f t="array" aca="1" ref="BS43" ca="1">IFERROR(
INDEX('Cost Data'!$Y$1:$AJ$500, MATCH(1, ('Cost Data'!$W$1:$W$500 = $BJ43) * ('Cost Data'!$X$1:$X$500 = $BK43), 0), MATCH(BS$12, 'Cost Data'!$Y$12:$AJ$12, 0))
* (INDEX('Build Scenarios'!$D$1:$O$510, MATCH(1, ('Build Scenarios'!$B$1:$B$510 = $BJ43) * ('Build Scenarios'!$C$1:$C$510 = $C43), 0), MATCH(BS$12, 'Build Scenarios'!$D$5:$O$5, 0))
- INDEX('Build Scenarios'!$D$1:$O$510, MATCH(1, ('Build Scenarios'!$B$1:$B$510 = $BJ43) * ('Build Scenarios'!$C$1:$C$510 = $C43), 0), MATCH(BR$12, 'Build Scenarios'!$D$5:$O$5, 0)))
+BR43,
0)</f>
        <v>0</v>
      </c>
      <c r="BT43" s="4" cm="1">
        <f t="array" aca="1" ref="BT43" ca="1">IFERROR(
INDEX('Cost Data'!$Y$1:$AJ$500, MATCH(1, ('Cost Data'!$W$1:$W$500 = $BJ43) * ('Cost Data'!$X$1:$X$500 = $BK43), 0), MATCH(BT$12, 'Cost Data'!$Y$12:$AJ$12, 0))
* (INDEX('Build Scenarios'!$D$1:$O$510, MATCH(1, ('Build Scenarios'!$B$1:$B$510 = $BJ43) * ('Build Scenarios'!$C$1:$C$510 = $C43), 0), MATCH(BT$12, 'Build Scenarios'!$D$5:$O$5, 0))
- INDEX('Build Scenarios'!$D$1:$O$510, MATCH(1, ('Build Scenarios'!$B$1:$B$510 = $BJ43) * ('Build Scenarios'!$C$1:$C$510 = $C43), 0), MATCH(BS$12, 'Build Scenarios'!$D$5:$O$5, 0)))
+BS43,
0)</f>
        <v>0</v>
      </c>
      <c r="BU43" s="4" cm="1">
        <f t="array" aca="1" ref="BU43" ca="1">IFERROR(
INDEX('Cost Data'!$Y$1:$AJ$500, MATCH(1, ('Cost Data'!$W$1:$W$500 = $BJ43) * ('Cost Data'!$X$1:$X$500 = $BK43), 0), MATCH(BU$12, 'Cost Data'!$Y$12:$AJ$12, 0))
* (INDEX('Build Scenarios'!$D$1:$O$510, MATCH(1, ('Build Scenarios'!$B$1:$B$510 = $BJ43) * ('Build Scenarios'!$C$1:$C$510 = $C43), 0), MATCH(BU$12, 'Build Scenarios'!$D$5:$O$5, 0))
- INDEX('Build Scenarios'!$D$1:$O$510, MATCH(1, ('Build Scenarios'!$B$1:$B$510 = $BJ43) * ('Build Scenarios'!$C$1:$C$510 = $C43), 0), MATCH(BT$12, 'Build Scenarios'!$D$5:$O$5, 0)))
+BT43,
0)</f>
        <v>0</v>
      </c>
      <c r="BV43" s="4" cm="1">
        <f t="array" aca="1" ref="BV43" ca="1">IFERROR(
INDEX('Cost Data'!$Y$1:$AJ$500, MATCH(1, ('Cost Data'!$W$1:$W$500 = $BJ43) * ('Cost Data'!$X$1:$X$500 = $BK43), 0), MATCH(BV$12, 'Cost Data'!$Y$12:$AJ$12, 0))
* (INDEX('Build Scenarios'!$D$1:$O$510, MATCH(1, ('Build Scenarios'!$B$1:$B$510 = $BJ43) * ('Build Scenarios'!$C$1:$C$510 = $C43), 0), MATCH(BV$12, 'Build Scenarios'!$D$5:$O$5, 0))
- INDEX('Build Scenarios'!$D$1:$O$510, MATCH(1, ('Build Scenarios'!$B$1:$B$510 = $BJ43) * ('Build Scenarios'!$C$1:$C$510 = $C43), 0), MATCH(BU$12, 'Build Scenarios'!$D$5:$O$5, 0)))
+BU43,
0)</f>
        <v>0</v>
      </c>
      <c r="BW43" s="4" cm="1">
        <f t="array" aca="1" ref="BW43" ca="1">IFERROR(
INDEX('Cost Data'!$Y$1:$AJ$500, MATCH(1, ('Cost Data'!$W$1:$W$500 = $BJ43) * ('Cost Data'!$X$1:$X$500 = $BK43), 0), MATCH(BW$12, 'Cost Data'!$Y$12:$AJ$12, 0))
* (INDEX('Build Scenarios'!$D$1:$O$510, MATCH(1, ('Build Scenarios'!$B$1:$B$510 = $BJ43) * ('Build Scenarios'!$C$1:$C$510 = $C43), 0), MATCH(BW$12, 'Build Scenarios'!$D$5:$O$5, 0))
- INDEX('Build Scenarios'!$D$1:$O$510, MATCH(1, ('Build Scenarios'!$B$1:$B$510 = $BJ43) * ('Build Scenarios'!$C$1:$C$510 = $C43), 0), MATCH(BV$12, 'Build Scenarios'!$D$5:$O$5, 0)))
+BV43,
0)</f>
        <v>0</v>
      </c>
    </row>
    <row r="44" spans="2:75" x14ac:dyDescent="0.2">
      <c r="B44" s="11" t="str">
        <f t="shared" ca="1" si="25"/>
        <v>PSP - Mid</v>
      </c>
      <c r="C44" s="8" t="s">
        <v>59</v>
      </c>
      <c r="D44" s="4">
        <f t="shared" ca="1" si="24"/>
        <v>0</v>
      </c>
      <c r="E44" s="4">
        <f t="shared" ca="1" si="24"/>
        <v>0</v>
      </c>
      <c r="F44" s="4">
        <f t="shared" ca="1" si="24"/>
        <v>0</v>
      </c>
      <c r="G44" s="4">
        <f t="shared" ca="1" si="24"/>
        <v>0</v>
      </c>
      <c r="H44" s="4">
        <f t="shared" ca="1" si="24"/>
        <v>0</v>
      </c>
      <c r="I44" s="4">
        <f t="shared" ca="1" si="24"/>
        <v>0</v>
      </c>
      <c r="J44" s="4">
        <f t="shared" ca="1" si="24"/>
        <v>0</v>
      </c>
      <c r="K44" s="4">
        <f t="shared" ca="1" si="24"/>
        <v>0</v>
      </c>
      <c r="L44" s="4">
        <f t="shared" ca="1" si="24"/>
        <v>1467.1312499999997</v>
      </c>
      <c r="M44" s="4">
        <f t="shared" ca="1" si="24"/>
        <v>1467.1312499999997</v>
      </c>
      <c r="N44" s="4">
        <f t="shared" ca="1" si="24"/>
        <v>1467.1312499999997</v>
      </c>
      <c r="O44" s="4">
        <f t="shared" ca="1" si="24"/>
        <v>1467.1312499999997</v>
      </c>
      <c r="Q44" s="11" t="str">
        <f t="shared" si="26"/>
        <v>Morro Bay</v>
      </c>
      <c r="R44" s="11" t="str" cm="1">
        <f t="array" aca="1" ref="R44" ca="1">INDEX('Cost Scenario Settings'!$O$32:$W$101, MATCH(1, ('Cost Scenario Settings'!$N$32:$N$101 = $B44) * ('Cost Scenario Settings'!$B$32:$B$101 = Q44), 0), MATCH($C44, 'Cost Scenario Settings'!$O$31:$W$31, 0))</f>
        <v>PSP - Mid</v>
      </c>
      <c r="S44" s="4" cm="1">
        <f t="array" aca="1" ref="S44" ca="1">IFERROR(
INDEX('Cost Data'!$Y$1:$AJ$500, MATCH(1, ('Cost Data'!$W$1:$W$500 = $Q44) * ('Cost Data'!$X$1:$X$500 = $R44), 0), MATCH(S$12, 'Cost Data'!$Y$12:$AJ$12, 0))
* (INDEX('Build Scenarios'!$D$1:$O$510, MATCH(1, ('Build Scenarios'!$B$1:$B$510 = $Q44) * ('Build Scenarios'!$C$1:$C$510 = $C44), 0), MATCH(S$12, 'Build Scenarios'!$D$5:$O$5, 0))
- INDEX('Build Scenarios'!$D$1:$O$510, MATCH(1, ('Build Scenarios'!$B$1:$B$510 = $Q44) * ('Build Scenarios'!$C$1:$C$510 = $C44), 0), MATCH(R$12, 'Build Scenarios'!$D$5:$O$5, 0)))
+R44,
0)</f>
        <v>0</v>
      </c>
      <c r="T44" s="4" cm="1">
        <f t="array" aca="1" ref="T44" ca="1">IFERROR(
INDEX('Cost Data'!$Y$1:$AJ$500, MATCH(1, ('Cost Data'!$W$1:$W$500 = $Q44) * ('Cost Data'!$X$1:$X$500 = $R44), 0), MATCH(T$12, 'Cost Data'!$Y$12:$AJ$12, 0))
* (INDEX('Build Scenarios'!$D$1:$O$510, MATCH(1, ('Build Scenarios'!$B$1:$B$510 = $Q44) * ('Build Scenarios'!$C$1:$C$510 = $C44), 0), MATCH(T$12, 'Build Scenarios'!$D$5:$O$5, 0))
- INDEX('Build Scenarios'!$D$1:$O$510, MATCH(1, ('Build Scenarios'!$B$1:$B$510 = $Q44) * ('Build Scenarios'!$C$1:$C$510 = $C44), 0), MATCH(S$12, 'Build Scenarios'!$D$5:$O$5, 0)))
+S44,
0)</f>
        <v>0</v>
      </c>
      <c r="U44" s="4" cm="1">
        <f t="array" aca="1" ref="U44" ca="1">IFERROR(
INDEX('Cost Data'!$Y$1:$AJ$500, MATCH(1, ('Cost Data'!$W$1:$W$500 = $Q44) * ('Cost Data'!$X$1:$X$500 = $R44), 0), MATCH(U$12, 'Cost Data'!$Y$12:$AJ$12, 0))
* (INDEX('Build Scenarios'!$D$1:$O$510, MATCH(1, ('Build Scenarios'!$B$1:$B$510 = $Q44) * ('Build Scenarios'!$C$1:$C$510 = $C44), 0), MATCH(U$12, 'Build Scenarios'!$D$5:$O$5, 0))
- INDEX('Build Scenarios'!$D$1:$O$510, MATCH(1, ('Build Scenarios'!$B$1:$B$510 = $Q44) * ('Build Scenarios'!$C$1:$C$510 = $C44), 0), MATCH(T$12, 'Build Scenarios'!$D$5:$O$5, 0)))
+T44,
0)</f>
        <v>0</v>
      </c>
      <c r="V44" s="4" cm="1">
        <f t="array" aca="1" ref="V44" ca="1">IFERROR(
INDEX('Cost Data'!$Y$1:$AJ$500, MATCH(1, ('Cost Data'!$W$1:$W$500 = $Q44) * ('Cost Data'!$X$1:$X$500 = $R44), 0), MATCH(V$12, 'Cost Data'!$Y$12:$AJ$12, 0))
* (INDEX('Build Scenarios'!$D$1:$O$510, MATCH(1, ('Build Scenarios'!$B$1:$B$510 = $Q44) * ('Build Scenarios'!$C$1:$C$510 = $C44), 0), MATCH(V$12, 'Build Scenarios'!$D$5:$O$5, 0))
- INDEX('Build Scenarios'!$D$1:$O$510, MATCH(1, ('Build Scenarios'!$B$1:$B$510 = $Q44) * ('Build Scenarios'!$C$1:$C$510 = $C44), 0), MATCH(U$12, 'Build Scenarios'!$D$5:$O$5, 0)))
+U44,
0)</f>
        <v>0</v>
      </c>
      <c r="W44" s="4" cm="1">
        <f t="array" aca="1" ref="W44" ca="1">IFERROR(
INDEX('Cost Data'!$Y$1:$AJ$500, MATCH(1, ('Cost Data'!$W$1:$W$500 = $Q44) * ('Cost Data'!$X$1:$X$500 = $R44), 0), MATCH(W$12, 'Cost Data'!$Y$12:$AJ$12, 0))
* (INDEX('Build Scenarios'!$D$1:$O$510, MATCH(1, ('Build Scenarios'!$B$1:$B$510 = $Q44) * ('Build Scenarios'!$C$1:$C$510 = $C44), 0), MATCH(W$12, 'Build Scenarios'!$D$5:$O$5, 0))
- INDEX('Build Scenarios'!$D$1:$O$510, MATCH(1, ('Build Scenarios'!$B$1:$B$510 = $Q44) * ('Build Scenarios'!$C$1:$C$510 = $C44), 0), MATCH(V$12, 'Build Scenarios'!$D$5:$O$5, 0)))
+V44,
0)</f>
        <v>0</v>
      </c>
      <c r="X44" s="4" cm="1">
        <f t="array" aca="1" ref="X44" ca="1">IFERROR(
INDEX('Cost Data'!$Y$1:$AJ$500, MATCH(1, ('Cost Data'!$W$1:$W$500 = $Q44) * ('Cost Data'!$X$1:$X$500 = $R44), 0), MATCH(X$12, 'Cost Data'!$Y$12:$AJ$12, 0))
* (INDEX('Build Scenarios'!$D$1:$O$510, MATCH(1, ('Build Scenarios'!$B$1:$B$510 = $Q44) * ('Build Scenarios'!$C$1:$C$510 = $C44), 0), MATCH(X$12, 'Build Scenarios'!$D$5:$O$5, 0))
- INDEX('Build Scenarios'!$D$1:$O$510, MATCH(1, ('Build Scenarios'!$B$1:$B$510 = $Q44) * ('Build Scenarios'!$C$1:$C$510 = $C44), 0), MATCH(W$12, 'Build Scenarios'!$D$5:$O$5, 0)))
+W44,
0)</f>
        <v>0</v>
      </c>
      <c r="Y44" s="4" cm="1">
        <f t="array" aca="1" ref="Y44" ca="1">IFERROR(
INDEX('Cost Data'!$Y$1:$AJ$500, MATCH(1, ('Cost Data'!$W$1:$W$500 = $Q44) * ('Cost Data'!$X$1:$X$500 = $R44), 0), MATCH(Y$12, 'Cost Data'!$Y$12:$AJ$12, 0))
* (INDEX('Build Scenarios'!$D$1:$O$510, MATCH(1, ('Build Scenarios'!$B$1:$B$510 = $Q44) * ('Build Scenarios'!$C$1:$C$510 = $C44), 0), MATCH(Y$12, 'Build Scenarios'!$D$5:$O$5, 0))
- INDEX('Build Scenarios'!$D$1:$O$510, MATCH(1, ('Build Scenarios'!$B$1:$B$510 = $Q44) * ('Build Scenarios'!$C$1:$C$510 = $C44), 0), MATCH(X$12, 'Build Scenarios'!$D$5:$O$5, 0)))
+X44,
0)</f>
        <v>0</v>
      </c>
      <c r="Z44" s="4" cm="1">
        <f t="array" aca="1" ref="Z44" ca="1">IFERROR(
INDEX('Cost Data'!$Y$1:$AJ$500, MATCH(1, ('Cost Data'!$W$1:$W$500 = $Q44) * ('Cost Data'!$X$1:$X$500 = $R44), 0), MATCH(Z$12, 'Cost Data'!$Y$12:$AJ$12, 0))
* (INDEX('Build Scenarios'!$D$1:$O$510, MATCH(1, ('Build Scenarios'!$B$1:$B$510 = $Q44) * ('Build Scenarios'!$C$1:$C$510 = $C44), 0), MATCH(Z$12, 'Build Scenarios'!$D$5:$O$5, 0))
- INDEX('Build Scenarios'!$D$1:$O$510, MATCH(1, ('Build Scenarios'!$B$1:$B$510 = $Q44) * ('Build Scenarios'!$C$1:$C$510 = $C44), 0), MATCH(Y$12, 'Build Scenarios'!$D$5:$O$5, 0)))
+Y44,
0)</f>
        <v>0</v>
      </c>
      <c r="AA44" s="4" cm="1">
        <f t="array" aca="1" ref="AA44" ca="1">IFERROR(
INDEX('Cost Data'!$Y$1:$AJ$500, MATCH(1, ('Cost Data'!$W$1:$W$500 = $Q44) * ('Cost Data'!$X$1:$X$500 = $R44), 0), MATCH(AA$12, 'Cost Data'!$Y$12:$AJ$12, 0))
* (INDEX('Build Scenarios'!$D$1:$O$510, MATCH(1, ('Build Scenarios'!$B$1:$B$510 = $Q44) * ('Build Scenarios'!$C$1:$C$510 = $C44), 0), MATCH(AA$12, 'Build Scenarios'!$D$5:$O$5, 0))
- INDEX('Build Scenarios'!$D$1:$O$510, MATCH(1, ('Build Scenarios'!$B$1:$B$510 = $Q44) * ('Build Scenarios'!$C$1:$C$510 = $C44), 0), MATCH(Z$12, 'Build Scenarios'!$D$5:$O$5, 0)))
+Z44,
0)</f>
        <v>1467.1312499999997</v>
      </c>
      <c r="AB44" s="4" cm="1">
        <f t="array" aca="1" ref="AB44" ca="1">IFERROR(
INDEX('Cost Data'!$Y$1:$AJ$500, MATCH(1, ('Cost Data'!$W$1:$W$500 = $Q44) * ('Cost Data'!$X$1:$X$500 = $R44), 0), MATCH(AB$12, 'Cost Data'!$Y$12:$AJ$12, 0))
* (INDEX('Build Scenarios'!$D$1:$O$510, MATCH(1, ('Build Scenarios'!$B$1:$B$510 = $Q44) * ('Build Scenarios'!$C$1:$C$510 = $C44), 0), MATCH(AB$12, 'Build Scenarios'!$D$5:$O$5, 0))
- INDEX('Build Scenarios'!$D$1:$O$510, MATCH(1, ('Build Scenarios'!$B$1:$B$510 = $Q44) * ('Build Scenarios'!$C$1:$C$510 = $C44), 0), MATCH(AA$12, 'Build Scenarios'!$D$5:$O$5, 0)))
+AA44,
0)</f>
        <v>1467.1312499999997</v>
      </c>
      <c r="AC44" s="4" cm="1">
        <f t="array" aca="1" ref="AC44" ca="1">IFERROR(
INDEX('Cost Data'!$Y$1:$AJ$500, MATCH(1, ('Cost Data'!$W$1:$W$500 = $Q44) * ('Cost Data'!$X$1:$X$500 = $R44), 0), MATCH(AC$12, 'Cost Data'!$Y$12:$AJ$12, 0))
* (INDEX('Build Scenarios'!$D$1:$O$510, MATCH(1, ('Build Scenarios'!$B$1:$B$510 = $Q44) * ('Build Scenarios'!$C$1:$C$510 = $C44), 0), MATCH(AC$12, 'Build Scenarios'!$D$5:$O$5, 0))
- INDEX('Build Scenarios'!$D$1:$O$510, MATCH(1, ('Build Scenarios'!$B$1:$B$510 = $Q44) * ('Build Scenarios'!$C$1:$C$510 = $C44), 0), MATCH(AB$12, 'Build Scenarios'!$D$5:$O$5, 0)))
+AB44,
0)</f>
        <v>1467.1312499999997</v>
      </c>
      <c r="AD44" s="4" cm="1">
        <f t="array" aca="1" ref="AD44" ca="1">IFERROR(
INDEX('Cost Data'!$Y$1:$AJ$500, MATCH(1, ('Cost Data'!$W$1:$W$500 = $Q44) * ('Cost Data'!$X$1:$X$500 = $R44), 0), MATCH(AD$12, 'Cost Data'!$Y$12:$AJ$12, 0))
* (INDEX('Build Scenarios'!$D$1:$O$510, MATCH(1, ('Build Scenarios'!$B$1:$B$510 = $Q44) * ('Build Scenarios'!$C$1:$C$510 = $C44), 0), MATCH(AD$12, 'Build Scenarios'!$D$5:$O$5, 0))
- INDEX('Build Scenarios'!$D$1:$O$510, MATCH(1, ('Build Scenarios'!$B$1:$B$510 = $Q44) * ('Build Scenarios'!$C$1:$C$510 = $C44), 0), MATCH(AC$12, 'Build Scenarios'!$D$5:$O$5, 0)))
+AC44,
0)</f>
        <v>1467.1312499999997</v>
      </c>
      <c r="AF44" s="11" t="str">
        <f t="shared" si="27"/>
        <v>Humboldt Bay</v>
      </c>
      <c r="AG44" s="11" cm="1">
        <f t="array" aca="1" ref="AG44" ca="1">INDEX('Cost Scenario Settings'!$O$32:$W$101, MATCH(1, ('Cost Scenario Settings'!$N$32:$N$101 = $B44) * ('Cost Scenario Settings'!$B$32:$B$101 = AF44), 0), MATCH($C44, 'Cost Scenario Settings'!$O$31:$W$31, 0))</f>
        <v>0</v>
      </c>
      <c r="AH44" s="4" cm="1">
        <f t="array" aca="1" ref="AH44" ca="1">IFERROR(
INDEX('Cost Data'!$Y$1:$AJ$500, MATCH(1, ('Cost Data'!$W$1:$W$500 = $AF44) * ('Cost Data'!$X$1:$X$500 = $AG44), 0), MATCH(AH$12, 'Cost Data'!$Y$12:$AJ$12, 0))
* (INDEX('Build Scenarios'!$D$1:$O$510, MATCH(1, ('Build Scenarios'!$B$1:$B$510 = $AF44) * ('Build Scenarios'!$C$1:$C$510 = $C44), 0), MATCH(AH$12, 'Build Scenarios'!$D$5:$O$5, 0))
- INDEX('Build Scenarios'!$D$1:$O$510, MATCH(1, ('Build Scenarios'!$B$1:$B$510 = $AF44) * ('Build Scenarios'!$C$1:$C$510 = $C44), 0), MATCH(AG$12, 'Build Scenarios'!$D$5:$O$5, 0)))
+AG44,
0)</f>
        <v>0</v>
      </c>
      <c r="AI44" s="4" cm="1">
        <f t="array" aca="1" ref="AI44" ca="1">IFERROR(
INDEX('Cost Data'!$Y$1:$AJ$500, MATCH(1, ('Cost Data'!$W$1:$W$500 = $AF44) * ('Cost Data'!$X$1:$X$500 = $AG44), 0), MATCH(AI$12, 'Cost Data'!$Y$12:$AJ$12, 0))
* (INDEX('Build Scenarios'!$D$1:$O$510, MATCH(1, ('Build Scenarios'!$B$1:$B$510 = $AF44) * ('Build Scenarios'!$C$1:$C$510 = $C44), 0), MATCH(AI$12, 'Build Scenarios'!$D$5:$O$5, 0))
- INDEX('Build Scenarios'!$D$1:$O$510, MATCH(1, ('Build Scenarios'!$B$1:$B$510 = $AF44) * ('Build Scenarios'!$C$1:$C$510 = $C44), 0), MATCH(AH$12, 'Build Scenarios'!$D$5:$O$5, 0)))
+AH44,
0)</f>
        <v>0</v>
      </c>
      <c r="AJ44" s="4" cm="1">
        <f t="array" aca="1" ref="AJ44" ca="1">IFERROR(
INDEX('Cost Data'!$Y$1:$AJ$500, MATCH(1, ('Cost Data'!$W$1:$W$500 = $AF44) * ('Cost Data'!$X$1:$X$500 = $AG44), 0), MATCH(AJ$12, 'Cost Data'!$Y$12:$AJ$12, 0))
* (INDEX('Build Scenarios'!$D$1:$O$510, MATCH(1, ('Build Scenarios'!$B$1:$B$510 = $AF44) * ('Build Scenarios'!$C$1:$C$510 = $C44), 0), MATCH(AJ$12, 'Build Scenarios'!$D$5:$O$5, 0))
- INDEX('Build Scenarios'!$D$1:$O$510, MATCH(1, ('Build Scenarios'!$B$1:$B$510 = $AF44) * ('Build Scenarios'!$C$1:$C$510 = $C44), 0), MATCH(AI$12, 'Build Scenarios'!$D$5:$O$5, 0)))
+AI44,
0)</f>
        <v>0</v>
      </c>
      <c r="AK44" s="4" cm="1">
        <f t="array" aca="1" ref="AK44" ca="1">IFERROR(
INDEX('Cost Data'!$Y$1:$AJ$500, MATCH(1, ('Cost Data'!$W$1:$W$500 = $AF44) * ('Cost Data'!$X$1:$X$500 = $AG44), 0), MATCH(AK$12, 'Cost Data'!$Y$12:$AJ$12, 0))
* (INDEX('Build Scenarios'!$D$1:$O$510, MATCH(1, ('Build Scenarios'!$B$1:$B$510 = $AF44) * ('Build Scenarios'!$C$1:$C$510 = $C44), 0), MATCH(AK$12, 'Build Scenarios'!$D$5:$O$5, 0))
- INDEX('Build Scenarios'!$D$1:$O$510, MATCH(1, ('Build Scenarios'!$B$1:$B$510 = $AF44) * ('Build Scenarios'!$C$1:$C$510 = $C44), 0), MATCH(AJ$12, 'Build Scenarios'!$D$5:$O$5, 0)))
+AJ44,
0)</f>
        <v>0</v>
      </c>
      <c r="AL44" s="4" cm="1">
        <f t="array" aca="1" ref="AL44" ca="1">IFERROR(
INDEX('Cost Data'!$Y$1:$AJ$500, MATCH(1, ('Cost Data'!$W$1:$W$500 = $AF44) * ('Cost Data'!$X$1:$X$500 = $AG44), 0), MATCH(AL$12, 'Cost Data'!$Y$12:$AJ$12, 0))
* (INDEX('Build Scenarios'!$D$1:$O$510, MATCH(1, ('Build Scenarios'!$B$1:$B$510 = $AF44) * ('Build Scenarios'!$C$1:$C$510 = $C44), 0), MATCH(AL$12, 'Build Scenarios'!$D$5:$O$5, 0))
- INDEX('Build Scenarios'!$D$1:$O$510, MATCH(1, ('Build Scenarios'!$B$1:$B$510 = $AF44) * ('Build Scenarios'!$C$1:$C$510 = $C44), 0), MATCH(AK$12, 'Build Scenarios'!$D$5:$O$5, 0)))
+AK44,
0)</f>
        <v>0</v>
      </c>
      <c r="AM44" s="4" cm="1">
        <f t="array" aca="1" ref="AM44" ca="1">IFERROR(
INDEX('Cost Data'!$Y$1:$AJ$500, MATCH(1, ('Cost Data'!$W$1:$W$500 = $AF44) * ('Cost Data'!$X$1:$X$500 = $AG44), 0), MATCH(AM$12, 'Cost Data'!$Y$12:$AJ$12, 0))
* (INDEX('Build Scenarios'!$D$1:$O$510, MATCH(1, ('Build Scenarios'!$B$1:$B$510 = $AF44) * ('Build Scenarios'!$C$1:$C$510 = $C44), 0), MATCH(AM$12, 'Build Scenarios'!$D$5:$O$5, 0))
- INDEX('Build Scenarios'!$D$1:$O$510, MATCH(1, ('Build Scenarios'!$B$1:$B$510 = $AF44) * ('Build Scenarios'!$C$1:$C$510 = $C44), 0), MATCH(AL$12, 'Build Scenarios'!$D$5:$O$5, 0)))
+AL44,
0)</f>
        <v>0</v>
      </c>
      <c r="AN44" s="4" cm="1">
        <f t="array" aca="1" ref="AN44" ca="1">IFERROR(
INDEX('Cost Data'!$Y$1:$AJ$500, MATCH(1, ('Cost Data'!$W$1:$W$500 = $AF44) * ('Cost Data'!$X$1:$X$500 = $AG44), 0), MATCH(AN$12, 'Cost Data'!$Y$12:$AJ$12, 0))
* (INDEX('Build Scenarios'!$D$1:$O$510, MATCH(1, ('Build Scenarios'!$B$1:$B$510 = $AF44) * ('Build Scenarios'!$C$1:$C$510 = $C44), 0), MATCH(AN$12, 'Build Scenarios'!$D$5:$O$5, 0))
- INDEX('Build Scenarios'!$D$1:$O$510, MATCH(1, ('Build Scenarios'!$B$1:$B$510 = $AF44) * ('Build Scenarios'!$C$1:$C$510 = $C44), 0), MATCH(AM$12, 'Build Scenarios'!$D$5:$O$5, 0)))
+AM44,
0)</f>
        <v>0</v>
      </c>
      <c r="AO44" s="4" cm="1">
        <f t="array" aca="1" ref="AO44" ca="1">IFERROR(
INDEX('Cost Data'!$Y$1:$AJ$500, MATCH(1, ('Cost Data'!$W$1:$W$500 = $AF44) * ('Cost Data'!$X$1:$X$500 = $AG44), 0), MATCH(AO$12, 'Cost Data'!$Y$12:$AJ$12, 0))
* (INDEX('Build Scenarios'!$D$1:$O$510, MATCH(1, ('Build Scenarios'!$B$1:$B$510 = $AF44) * ('Build Scenarios'!$C$1:$C$510 = $C44), 0), MATCH(AO$12, 'Build Scenarios'!$D$5:$O$5, 0))
- INDEX('Build Scenarios'!$D$1:$O$510, MATCH(1, ('Build Scenarios'!$B$1:$B$510 = $AF44) * ('Build Scenarios'!$C$1:$C$510 = $C44), 0), MATCH(AN$12, 'Build Scenarios'!$D$5:$O$5, 0)))
+AN44,
0)</f>
        <v>0</v>
      </c>
      <c r="AP44" s="4" cm="1">
        <f t="array" aca="1" ref="AP44" ca="1">IFERROR(
INDEX('Cost Data'!$Y$1:$AJ$500, MATCH(1, ('Cost Data'!$W$1:$W$500 = $AF44) * ('Cost Data'!$X$1:$X$500 = $AG44), 0), MATCH(AP$12, 'Cost Data'!$Y$12:$AJ$12, 0))
* (INDEX('Build Scenarios'!$D$1:$O$510, MATCH(1, ('Build Scenarios'!$B$1:$B$510 = $AF44) * ('Build Scenarios'!$C$1:$C$510 = $C44), 0), MATCH(AP$12, 'Build Scenarios'!$D$5:$O$5, 0))
- INDEX('Build Scenarios'!$D$1:$O$510, MATCH(1, ('Build Scenarios'!$B$1:$B$510 = $AF44) * ('Build Scenarios'!$C$1:$C$510 = $C44), 0), MATCH(AO$12, 'Build Scenarios'!$D$5:$O$5, 0)))
+AO44,
0)</f>
        <v>0</v>
      </c>
      <c r="AQ44" s="4" cm="1">
        <f t="array" aca="1" ref="AQ44" ca="1">IFERROR(
INDEX('Cost Data'!$Y$1:$AJ$500, MATCH(1, ('Cost Data'!$W$1:$W$500 = $AF44) * ('Cost Data'!$X$1:$X$500 = $AG44), 0), MATCH(AQ$12, 'Cost Data'!$Y$12:$AJ$12, 0))
* (INDEX('Build Scenarios'!$D$1:$O$510, MATCH(1, ('Build Scenarios'!$B$1:$B$510 = $AF44) * ('Build Scenarios'!$C$1:$C$510 = $C44), 0), MATCH(AQ$12, 'Build Scenarios'!$D$5:$O$5, 0))
- INDEX('Build Scenarios'!$D$1:$O$510, MATCH(1, ('Build Scenarios'!$B$1:$B$510 = $AF44) * ('Build Scenarios'!$C$1:$C$510 = $C44), 0), MATCH(AP$12, 'Build Scenarios'!$D$5:$O$5, 0)))
+AP44,
0)</f>
        <v>0</v>
      </c>
      <c r="AR44" s="4" cm="1">
        <f t="array" aca="1" ref="AR44" ca="1">IFERROR(
INDEX('Cost Data'!$Y$1:$AJ$500, MATCH(1, ('Cost Data'!$W$1:$W$500 = $AF44) * ('Cost Data'!$X$1:$X$500 = $AG44), 0), MATCH(AR$12, 'Cost Data'!$Y$12:$AJ$12, 0))
* (INDEX('Build Scenarios'!$D$1:$O$510, MATCH(1, ('Build Scenarios'!$B$1:$B$510 = $AF44) * ('Build Scenarios'!$C$1:$C$510 = $C44), 0), MATCH(AR$12, 'Build Scenarios'!$D$5:$O$5, 0))
- INDEX('Build Scenarios'!$D$1:$O$510, MATCH(1, ('Build Scenarios'!$B$1:$B$510 = $AF44) * ('Build Scenarios'!$C$1:$C$510 = $C44), 0), MATCH(AQ$12, 'Build Scenarios'!$D$5:$O$5, 0)))
+AQ44,
0)</f>
        <v>0</v>
      </c>
      <c r="AS44" s="4" cm="1">
        <f t="array" aca="1" ref="AS44" ca="1">IFERROR(
INDEX('Cost Data'!$Y$1:$AJ$500, MATCH(1, ('Cost Data'!$W$1:$W$500 = $AF44) * ('Cost Data'!$X$1:$X$500 = $AG44), 0), MATCH(AS$12, 'Cost Data'!$Y$12:$AJ$12, 0))
* (INDEX('Build Scenarios'!$D$1:$O$510, MATCH(1, ('Build Scenarios'!$B$1:$B$510 = $AF44) * ('Build Scenarios'!$C$1:$C$510 = $C44), 0), MATCH(AS$12, 'Build Scenarios'!$D$5:$O$5, 0))
- INDEX('Build Scenarios'!$D$1:$O$510, MATCH(1, ('Build Scenarios'!$B$1:$B$510 = $AF44) * ('Build Scenarios'!$C$1:$C$510 = $C44), 0), MATCH(AR$12, 'Build Scenarios'!$D$5:$O$5, 0)))
+AR44,
0)</f>
        <v>0</v>
      </c>
      <c r="AU44" s="11" t="str">
        <f t="shared" si="28"/>
        <v>Del Norte</v>
      </c>
      <c r="AV44" s="11" cm="1">
        <f t="array" aca="1" ref="AV44" ca="1">INDEX('Cost Scenario Settings'!$O$32:$W$101, MATCH(1, ('Cost Scenario Settings'!$N$32:$N$101 = $B44) * ('Cost Scenario Settings'!$B$32:$B$101 = AU44), 0), MATCH($C44, 'Cost Scenario Settings'!$O$31:$W$31, 0))</f>
        <v>0</v>
      </c>
      <c r="AW44" s="4" cm="1">
        <f t="array" aca="1" ref="AW44" ca="1">IFERROR(
INDEX('Cost Data'!$Y$1:$AJ$500, MATCH(1, ('Cost Data'!$W$1:$W$500 = $AU44) * ('Cost Data'!$X$1:$X$500 = $AV44), 0), MATCH(AW$12, 'Cost Data'!$Y$12:$AJ$12, 0))
* (INDEX('Build Scenarios'!$D$1:$O$510, MATCH(1, ('Build Scenarios'!$B$1:$B$510 = $AU44) * ('Build Scenarios'!$C$1:$C$510 = $C44), 0), MATCH(AW$12, 'Build Scenarios'!$D$5:$O$5, 0))
- INDEX('Build Scenarios'!$D$1:$O$510, MATCH(1, ('Build Scenarios'!$B$1:$B$510 = $AU44) * ('Build Scenarios'!$C$1:$C$510 = $C44), 0), MATCH(AV$12, 'Build Scenarios'!$D$5:$O$5, 0)))
+AV44,
0)</f>
        <v>0</v>
      </c>
      <c r="AX44" s="4" cm="1">
        <f t="array" aca="1" ref="AX44" ca="1">IFERROR(
INDEX('Cost Data'!$Y$1:$AJ$500, MATCH(1, ('Cost Data'!$W$1:$W$500 = $AU44) * ('Cost Data'!$X$1:$X$500 = $AV44), 0), MATCH(AX$12, 'Cost Data'!$Y$12:$AJ$12, 0))
* (INDEX('Build Scenarios'!$D$1:$O$510, MATCH(1, ('Build Scenarios'!$B$1:$B$510 = $AU44) * ('Build Scenarios'!$C$1:$C$510 = $C44), 0), MATCH(AX$12, 'Build Scenarios'!$D$5:$O$5, 0))
- INDEX('Build Scenarios'!$D$1:$O$510, MATCH(1, ('Build Scenarios'!$B$1:$B$510 = $AU44) * ('Build Scenarios'!$C$1:$C$510 = $C44), 0), MATCH(AW$12, 'Build Scenarios'!$D$5:$O$5, 0)))
+AW44,
0)</f>
        <v>0</v>
      </c>
      <c r="AY44" s="4" cm="1">
        <f t="array" aca="1" ref="AY44" ca="1">IFERROR(
INDEX('Cost Data'!$Y$1:$AJ$500, MATCH(1, ('Cost Data'!$W$1:$W$500 = $AU44) * ('Cost Data'!$X$1:$X$500 = $AV44), 0), MATCH(AY$12, 'Cost Data'!$Y$12:$AJ$12, 0))
* (INDEX('Build Scenarios'!$D$1:$O$510, MATCH(1, ('Build Scenarios'!$B$1:$B$510 = $AU44) * ('Build Scenarios'!$C$1:$C$510 = $C44), 0), MATCH(AY$12, 'Build Scenarios'!$D$5:$O$5, 0))
- INDEX('Build Scenarios'!$D$1:$O$510, MATCH(1, ('Build Scenarios'!$B$1:$B$510 = $AU44) * ('Build Scenarios'!$C$1:$C$510 = $C44), 0), MATCH(AX$12, 'Build Scenarios'!$D$5:$O$5, 0)))
+AX44,
0)</f>
        <v>0</v>
      </c>
      <c r="AZ44" s="4" cm="1">
        <f t="array" aca="1" ref="AZ44" ca="1">IFERROR(
INDEX('Cost Data'!$Y$1:$AJ$500, MATCH(1, ('Cost Data'!$W$1:$W$500 = $AU44) * ('Cost Data'!$X$1:$X$500 = $AV44), 0), MATCH(AZ$12, 'Cost Data'!$Y$12:$AJ$12, 0))
* (INDEX('Build Scenarios'!$D$1:$O$510, MATCH(1, ('Build Scenarios'!$B$1:$B$510 = $AU44) * ('Build Scenarios'!$C$1:$C$510 = $C44), 0), MATCH(AZ$12, 'Build Scenarios'!$D$5:$O$5, 0))
- INDEX('Build Scenarios'!$D$1:$O$510, MATCH(1, ('Build Scenarios'!$B$1:$B$510 = $AU44) * ('Build Scenarios'!$C$1:$C$510 = $C44), 0), MATCH(AY$12, 'Build Scenarios'!$D$5:$O$5, 0)))
+AY44,
0)</f>
        <v>0</v>
      </c>
      <c r="BA44" s="4" cm="1">
        <f t="array" aca="1" ref="BA44" ca="1">IFERROR(
INDEX('Cost Data'!$Y$1:$AJ$500, MATCH(1, ('Cost Data'!$W$1:$W$500 = $AU44) * ('Cost Data'!$X$1:$X$500 = $AV44), 0), MATCH(BA$12, 'Cost Data'!$Y$12:$AJ$12, 0))
* (INDEX('Build Scenarios'!$D$1:$O$510, MATCH(1, ('Build Scenarios'!$B$1:$B$510 = $AU44) * ('Build Scenarios'!$C$1:$C$510 = $C44), 0), MATCH(BA$12, 'Build Scenarios'!$D$5:$O$5, 0))
- INDEX('Build Scenarios'!$D$1:$O$510, MATCH(1, ('Build Scenarios'!$B$1:$B$510 = $AU44) * ('Build Scenarios'!$C$1:$C$510 = $C44), 0), MATCH(AZ$12, 'Build Scenarios'!$D$5:$O$5, 0)))
+AZ44,
0)</f>
        <v>0</v>
      </c>
      <c r="BB44" s="4" cm="1">
        <f t="array" aca="1" ref="BB44" ca="1">IFERROR(
INDEX('Cost Data'!$Y$1:$AJ$500, MATCH(1, ('Cost Data'!$W$1:$W$500 = $AU44) * ('Cost Data'!$X$1:$X$500 = $AV44), 0), MATCH(BB$12, 'Cost Data'!$Y$12:$AJ$12, 0))
* (INDEX('Build Scenarios'!$D$1:$O$510, MATCH(1, ('Build Scenarios'!$B$1:$B$510 = $AU44) * ('Build Scenarios'!$C$1:$C$510 = $C44), 0), MATCH(BB$12, 'Build Scenarios'!$D$5:$O$5, 0))
- INDEX('Build Scenarios'!$D$1:$O$510, MATCH(1, ('Build Scenarios'!$B$1:$B$510 = $AU44) * ('Build Scenarios'!$C$1:$C$510 = $C44), 0), MATCH(BA$12, 'Build Scenarios'!$D$5:$O$5, 0)))
+BA44,
0)</f>
        <v>0</v>
      </c>
      <c r="BC44" s="4" cm="1">
        <f t="array" aca="1" ref="BC44" ca="1">IFERROR(
INDEX('Cost Data'!$Y$1:$AJ$500, MATCH(1, ('Cost Data'!$W$1:$W$500 = $AU44) * ('Cost Data'!$X$1:$X$500 = $AV44), 0), MATCH(BC$12, 'Cost Data'!$Y$12:$AJ$12, 0))
* (INDEX('Build Scenarios'!$D$1:$O$510, MATCH(1, ('Build Scenarios'!$B$1:$B$510 = $AU44) * ('Build Scenarios'!$C$1:$C$510 = $C44), 0), MATCH(BC$12, 'Build Scenarios'!$D$5:$O$5, 0))
- INDEX('Build Scenarios'!$D$1:$O$510, MATCH(1, ('Build Scenarios'!$B$1:$B$510 = $AU44) * ('Build Scenarios'!$C$1:$C$510 = $C44), 0), MATCH(BB$12, 'Build Scenarios'!$D$5:$O$5, 0)))
+BB44,
0)</f>
        <v>0</v>
      </c>
      <c r="BD44" s="4" cm="1">
        <f t="array" aca="1" ref="BD44" ca="1">IFERROR(
INDEX('Cost Data'!$Y$1:$AJ$500, MATCH(1, ('Cost Data'!$W$1:$W$500 = $AU44) * ('Cost Data'!$X$1:$X$500 = $AV44), 0), MATCH(BD$12, 'Cost Data'!$Y$12:$AJ$12, 0))
* (INDEX('Build Scenarios'!$D$1:$O$510, MATCH(1, ('Build Scenarios'!$B$1:$B$510 = $AU44) * ('Build Scenarios'!$C$1:$C$510 = $C44), 0), MATCH(BD$12, 'Build Scenarios'!$D$5:$O$5, 0))
- INDEX('Build Scenarios'!$D$1:$O$510, MATCH(1, ('Build Scenarios'!$B$1:$B$510 = $AU44) * ('Build Scenarios'!$C$1:$C$510 = $C44), 0), MATCH(BC$12, 'Build Scenarios'!$D$5:$O$5, 0)))
+BC44,
0)</f>
        <v>0</v>
      </c>
      <c r="BE44" s="4" cm="1">
        <f t="array" aca="1" ref="BE44" ca="1">IFERROR(
INDEX('Cost Data'!$Y$1:$AJ$500, MATCH(1, ('Cost Data'!$W$1:$W$500 = $AU44) * ('Cost Data'!$X$1:$X$500 = $AV44), 0), MATCH(BE$12, 'Cost Data'!$Y$12:$AJ$12, 0))
* (INDEX('Build Scenarios'!$D$1:$O$510, MATCH(1, ('Build Scenarios'!$B$1:$B$510 = $AU44) * ('Build Scenarios'!$C$1:$C$510 = $C44), 0), MATCH(BE$12, 'Build Scenarios'!$D$5:$O$5, 0))
- INDEX('Build Scenarios'!$D$1:$O$510, MATCH(1, ('Build Scenarios'!$B$1:$B$510 = $AU44) * ('Build Scenarios'!$C$1:$C$510 = $C44), 0), MATCH(BD$12, 'Build Scenarios'!$D$5:$O$5, 0)))
+BD44,
0)</f>
        <v>0</v>
      </c>
      <c r="BF44" s="4" cm="1">
        <f t="array" aca="1" ref="BF44" ca="1">IFERROR(
INDEX('Cost Data'!$Y$1:$AJ$500, MATCH(1, ('Cost Data'!$W$1:$W$500 = $AU44) * ('Cost Data'!$X$1:$X$500 = $AV44), 0), MATCH(BF$12, 'Cost Data'!$Y$12:$AJ$12, 0))
* (INDEX('Build Scenarios'!$D$1:$O$510, MATCH(1, ('Build Scenarios'!$B$1:$B$510 = $AU44) * ('Build Scenarios'!$C$1:$C$510 = $C44), 0), MATCH(BF$12, 'Build Scenarios'!$D$5:$O$5, 0))
- INDEX('Build Scenarios'!$D$1:$O$510, MATCH(1, ('Build Scenarios'!$B$1:$B$510 = $AU44) * ('Build Scenarios'!$C$1:$C$510 = $C44), 0), MATCH(BE$12, 'Build Scenarios'!$D$5:$O$5, 0)))
+BE44,
0)</f>
        <v>0</v>
      </c>
      <c r="BG44" s="4" cm="1">
        <f t="array" aca="1" ref="BG44" ca="1">IFERROR(
INDEX('Cost Data'!$Y$1:$AJ$500, MATCH(1, ('Cost Data'!$W$1:$W$500 = $AU44) * ('Cost Data'!$X$1:$X$500 = $AV44), 0), MATCH(BG$12, 'Cost Data'!$Y$12:$AJ$12, 0))
* (INDEX('Build Scenarios'!$D$1:$O$510, MATCH(1, ('Build Scenarios'!$B$1:$B$510 = $AU44) * ('Build Scenarios'!$C$1:$C$510 = $C44), 0), MATCH(BG$12, 'Build Scenarios'!$D$5:$O$5, 0))
- INDEX('Build Scenarios'!$D$1:$O$510, MATCH(1, ('Build Scenarios'!$B$1:$B$510 = $AU44) * ('Build Scenarios'!$C$1:$C$510 = $C44), 0), MATCH(BF$12, 'Build Scenarios'!$D$5:$O$5, 0)))
+BF44,
0)</f>
        <v>0</v>
      </c>
      <c r="BH44" s="4" cm="1">
        <f t="array" aca="1" ref="BH44" ca="1">IFERROR(
INDEX('Cost Data'!$Y$1:$AJ$500, MATCH(1, ('Cost Data'!$W$1:$W$500 = $AU44) * ('Cost Data'!$X$1:$X$500 = $AV44), 0), MATCH(BH$12, 'Cost Data'!$Y$12:$AJ$12, 0))
* (INDEX('Build Scenarios'!$D$1:$O$510, MATCH(1, ('Build Scenarios'!$B$1:$B$510 = $AU44) * ('Build Scenarios'!$C$1:$C$510 = $C44), 0), MATCH(BH$12, 'Build Scenarios'!$D$5:$O$5, 0))
- INDEX('Build Scenarios'!$D$1:$O$510, MATCH(1, ('Build Scenarios'!$B$1:$B$510 = $AU44) * ('Build Scenarios'!$C$1:$C$510 = $C44), 0), MATCH(BG$12, 'Build Scenarios'!$D$5:$O$5, 0)))
+BG44,
0)</f>
        <v>0</v>
      </c>
      <c r="BJ44" s="11" t="str">
        <f t="shared" si="29"/>
        <v>Cape Mendocino</v>
      </c>
      <c r="BK44" s="11" cm="1">
        <f t="array" aca="1" ref="BK44" ca="1">INDEX('Cost Scenario Settings'!$O$32:$W$101, MATCH(1, ('Cost Scenario Settings'!$N$32:$N$101 = $B44) * ('Cost Scenario Settings'!$B$32:$B$101 = BJ44), 0), MATCH($C44, 'Cost Scenario Settings'!$O$31:$W$31, 0))</f>
        <v>0</v>
      </c>
      <c r="BL44" s="4" cm="1">
        <f t="array" aca="1" ref="BL44" ca="1">IFERROR(
INDEX('Cost Data'!$Y$1:$AJ$500, MATCH(1, ('Cost Data'!$W$1:$W$500 = $BJ44) * ('Cost Data'!$X$1:$X$500 = $BK44), 0), MATCH(BL$12, 'Cost Data'!$Y$12:$AJ$12, 0))
* (INDEX('Build Scenarios'!$D$1:$O$510, MATCH(1, ('Build Scenarios'!$B$1:$B$510 = $BJ44) * ('Build Scenarios'!$C$1:$C$510 = $C44), 0), MATCH(BL$12, 'Build Scenarios'!$D$5:$O$5, 0))
- INDEX('Build Scenarios'!$D$1:$O$510, MATCH(1, ('Build Scenarios'!$B$1:$B$510 = $BJ44) * ('Build Scenarios'!$C$1:$C$510 = $C44), 0), MATCH(BK$12, 'Build Scenarios'!$D$5:$O$5, 0)))
+BK44,
0)</f>
        <v>0</v>
      </c>
      <c r="BM44" s="4" cm="1">
        <f t="array" aca="1" ref="BM44" ca="1">IFERROR(
INDEX('Cost Data'!$Y$1:$AJ$500, MATCH(1, ('Cost Data'!$W$1:$W$500 = $BJ44) * ('Cost Data'!$X$1:$X$500 = $BK44), 0), MATCH(BM$12, 'Cost Data'!$Y$12:$AJ$12, 0))
* (INDEX('Build Scenarios'!$D$1:$O$510, MATCH(1, ('Build Scenarios'!$B$1:$B$510 = $BJ44) * ('Build Scenarios'!$C$1:$C$510 = $C44), 0), MATCH(BM$12, 'Build Scenarios'!$D$5:$O$5, 0))
- INDEX('Build Scenarios'!$D$1:$O$510, MATCH(1, ('Build Scenarios'!$B$1:$B$510 = $BJ44) * ('Build Scenarios'!$C$1:$C$510 = $C44), 0), MATCH(BL$12, 'Build Scenarios'!$D$5:$O$5, 0)))
+BL44,
0)</f>
        <v>0</v>
      </c>
      <c r="BN44" s="4" cm="1">
        <f t="array" aca="1" ref="BN44" ca="1">IFERROR(
INDEX('Cost Data'!$Y$1:$AJ$500, MATCH(1, ('Cost Data'!$W$1:$W$500 = $BJ44) * ('Cost Data'!$X$1:$X$500 = $BK44), 0), MATCH(BN$12, 'Cost Data'!$Y$12:$AJ$12, 0))
* (INDEX('Build Scenarios'!$D$1:$O$510, MATCH(1, ('Build Scenarios'!$B$1:$B$510 = $BJ44) * ('Build Scenarios'!$C$1:$C$510 = $C44), 0), MATCH(BN$12, 'Build Scenarios'!$D$5:$O$5, 0))
- INDEX('Build Scenarios'!$D$1:$O$510, MATCH(1, ('Build Scenarios'!$B$1:$B$510 = $BJ44) * ('Build Scenarios'!$C$1:$C$510 = $C44), 0), MATCH(BM$12, 'Build Scenarios'!$D$5:$O$5, 0)))
+BM44,
0)</f>
        <v>0</v>
      </c>
      <c r="BO44" s="4" cm="1">
        <f t="array" aca="1" ref="BO44" ca="1">IFERROR(
INDEX('Cost Data'!$Y$1:$AJ$500, MATCH(1, ('Cost Data'!$W$1:$W$500 = $BJ44) * ('Cost Data'!$X$1:$X$500 = $BK44), 0), MATCH(BO$12, 'Cost Data'!$Y$12:$AJ$12, 0))
* (INDEX('Build Scenarios'!$D$1:$O$510, MATCH(1, ('Build Scenarios'!$B$1:$B$510 = $BJ44) * ('Build Scenarios'!$C$1:$C$510 = $C44), 0), MATCH(BO$12, 'Build Scenarios'!$D$5:$O$5, 0))
- INDEX('Build Scenarios'!$D$1:$O$510, MATCH(1, ('Build Scenarios'!$B$1:$B$510 = $BJ44) * ('Build Scenarios'!$C$1:$C$510 = $C44), 0), MATCH(BN$12, 'Build Scenarios'!$D$5:$O$5, 0)))
+BN44,
0)</f>
        <v>0</v>
      </c>
      <c r="BP44" s="4" cm="1">
        <f t="array" aca="1" ref="BP44" ca="1">IFERROR(
INDEX('Cost Data'!$Y$1:$AJ$500, MATCH(1, ('Cost Data'!$W$1:$W$500 = $BJ44) * ('Cost Data'!$X$1:$X$500 = $BK44), 0), MATCH(BP$12, 'Cost Data'!$Y$12:$AJ$12, 0))
* (INDEX('Build Scenarios'!$D$1:$O$510, MATCH(1, ('Build Scenarios'!$B$1:$B$510 = $BJ44) * ('Build Scenarios'!$C$1:$C$510 = $C44), 0), MATCH(BP$12, 'Build Scenarios'!$D$5:$O$5, 0))
- INDEX('Build Scenarios'!$D$1:$O$510, MATCH(1, ('Build Scenarios'!$B$1:$B$510 = $BJ44) * ('Build Scenarios'!$C$1:$C$510 = $C44), 0), MATCH(BO$12, 'Build Scenarios'!$D$5:$O$5, 0)))
+BO44,
0)</f>
        <v>0</v>
      </c>
      <c r="BQ44" s="4" cm="1">
        <f t="array" aca="1" ref="BQ44" ca="1">IFERROR(
INDEX('Cost Data'!$Y$1:$AJ$500, MATCH(1, ('Cost Data'!$W$1:$W$500 = $BJ44) * ('Cost Data'!$X$1:$X$500 = $BK44), 0), MATCH(BQ$12, 'Cost Data'!$Y$12:$AJ$12, 0))
* (INDEX('Build Scenarios'!$D$1:$O$510, MATCH(1, ('Build Scenarios'!$B$1:$B$510 = $BJ44) * ('Build Scenarios'!$C$1:$C$510 = $C44), 0), MATCH(BQ$12, 'Build Scenarios'!$D$5:$O$5, 0))
- INDEX('Build Scenarios'!$D$1:$O$510, MATCH(1, ('Build Scenarios'!$B$1:$B$510 = $BJ44) * ('Build Scenarios'!$C$1:$C$510 = $C44), 0), MATCH(BP$12, 'Build Scenarios'!$D$5:$O$5, 0)))
+BP44,
0)</f>
        <v>0</v>
      </c>
      <c r="BR44" s="4" cm="1">
        <f t="array" aca="1" ref="BR44" ca="1">IFERROR(
INDEX('Cost Data'!$Y$1:$AJ$500, MATCH(1, ('Cost Data'!$W$1:$W$500 = $BJ44) * ('Cost Data'!$X$1:$X$500 = $BK44), 0), MATCH(BR$12, 'Cost Data'!$Y$12:$AJ$12, 0))
* (INDEX('Build Scenarios'!$D$1:$O$510, MATCH(1, ('Build Scenarios'!$B$1:$B$510 = $BJ44) * ('Build Scenarios'!$C$1:$C$510 = $C44), 0), MATCH(BR$12, 'Build Scenarios'!$D$5:$O$5, 0))
- INDEX('Build Scenarios'!$D$1:$O$510, MATCH(1, ('Build Scenarios'!$B$1:$B$510 = $BJ44) * ('Build Scenarios'!$C$1:$C$510 = $C44), 0), MATCH(BQ$12, 'Build Scenarios'!$D$5:$O$5, 0)))
+BQ44,
0)</f>
        <v>0</v>
      </c>
      <c r="BS44" s="4" cm="1">
        <f t="array" aca="1" ref="BS44" ca="1">IFERROR(
INDEX('Cost Data'!$Y$1:$AJ$500, MATCH(1, ('Cost Data'!$W$1:$W$500 = $BJ44) * ('Cost Data'!$X$1:$X$500 = $BK44), 0), MATCH(BS$12, 'Cost Data'!$Y$12:$AJ$12, 0))
* (INDEX('Build Scenarios'!$D$1:$O$510, MATCH(1, ('Build Scenarios'!$B$1:$B$510 = $BJ44) * ('Build Scenarios'!$C$1:$C$510 = $C44), 0), MATCH(BS$12, 'Build Scenarios'!$D$5:$O$5, 0))
- INDEX('Build Scenarios'!$D$1:$O$510, MATCH(1, ('Build Scenarios'!$B$1:$B$510 = $BJ44) * ('Build Scenarios'!$C$1:$C$510 = $C44), 0), MATCH(BR$12, 'Build Scenarios'!$D$5:$O$5, 0)))
+BR44,
0)</f>
        <v>0</v>
      </c>
      <c r="BT44" s="4" cm="1">
        <f t="array" aca="1" ref="BT44" ca="1">IFERROR(
INDEX('Cost Data'!$Y$1:$AJ$500, MATCH(1, ('Cost Data'!$W$1:$W$500 = $BJ44) * ('Cost Data'!$X$1:$X$500 = $BK44), 0), MATCH(BT$12, 'Cost Data'!$Y$12:$AJ$12, 0))
* (INDEX('Build Scenarios'!$D$1:$O$510, MATCH(1, ('Build Scenarios'!$B$1:$B$510 = $BJ44) * ('Build Scenarios'!$C$1:$C$510 = $C44), 0), MATCH(BT$12, 'Build Scenarios'!$D$5:$O$5, 0))
- INDEX('Build Scenarios'!$D$1:$O$510, MATCH(1, ('Build Scenarios'!$B$1:$B$510 = $BJ44) * ('Build Scenarios'!$C$1:$C$510 = $C44), 0), MATCH(BS$12, 'Build Scenarios'!$D$5:$O$5, 0)))
+BS44,
0)</f>
        <v>0</v>
      </c>
      <c r="BU44" s="4" cm="1">
        <f t="array" aca="1" ref="BU44" ca="1">IFERROR(
INDEX('Cost Data'!$Y$1:$AJ$500, MATCH(1, ('Cost Data'!$W$1:$W$500 = $BJ44) * ('Cost Data'!$X$1:$X$500 = $BK44), 0), MATCH(BU$12, 'Cost Data'!$Y$12:$AJ$12, 0))
* (INDEX('Build Scenarios'!$D$1:$O$510, MATCH(1, ('Build Scenarios'!$B$1:$B$510 = $BJ44) * ('Build Scenarios'!$C$1:$C$510 = $C44), 0), MATCH(BU$12, 'Build Scenarios'!$D$5:$O$5, 0))
- INDEX('Build Scenarios'!$D$1:$O$510, MATCH(1, ('Build Scenarios'!$B$1:$B$510 = $BJ44) * ('Build Scenarios'!$C$1:$C$510 = $C44), 0), MATCH(BT$12, 'Build Scenarios'!$D$5:$O$5, 0)))
+BT44,
0)</f>
        <v>0</v>
      </c>
      <c r="BV44" s="4" cm="1">
        <f t="array" aca="1" ref="BV44" ca="1">IFERROR(
INDEX('Cost Data'!$Y$1:$AJ$500, MATCH(1, ('Cost Data'!$W$1:$W$500 = $BJ44) * ('Cost Data'!$X$1:$X$500 = $BK44), 0), MATCH(BV$12, 'Cost Data'!$Y$12:$AJ$12, 0))
* (INDEX('Build Scenarios'!$D$1:$O$510, MATCH(1, ('Build Scenarios'!$B$1:$B$510 = $BJ44) * ('Build Scenarios'!$C$1:$C$510 = $C44), 0), MATCH(BV$12, 'Build Scenarios'!$D$5:$O$5, 0))
- INDEX('Build Scenarios'!$D$1:$O$510, MATCH(1, ('Build Scenarios'!$B$1:$B$510 = $BJ44) * ('Build Scenarios'!$C$1:$C$510 = $C44), 0), MATCH(BU$12, 'Build Scenarios'!$D$5:$O$5, 0)))
+BU44,
0)</f>
        <v>0</v>
      </c>
      <c r="BW44" s="4" cm="1">
        <f t="array" aca="1" ref="BW44" ca="1">IFERROR(
INDEX('Cost Data'!$Y$1:$AJ$500, MATCH(1, ('Cost Data'!$W$1:$W$500 = $BJ44) * ('Cost Data'!$X$1:$X$500 = $BK44), 0), MATCH(BW$12, 'Cost Data'!$Y$12:$AJ$12, 0))
* (INDEX('Build Scenarios'!$D$1:$O$510, MATCH(1, ('Build Scenarios'!$B$1:$B$510 = $BJ44) * ('Build Scenarios'!$C$1:$C$510 = $C44), 0), MATCH(BW$12, 'Build Scenarios'!$D$5:$O$5, 0))
- INDEX('Build Scenarios'!$D$1:$O$510, MATCH(1, ('Build Scenarios'!$B$1:$B$510 = $BJ44) * ('Build Scenarios'!$C$1:$C$510 = $C44), 0), MATCH(BV$12, 'Build Scenarios'!$D$5:$O$5, 0)))
+BV44,
0)</f>
        <v>0</v>
      </c>
    </row>
    <row r="45" spans="2:75" x14ac:dyDescent="0.2">
      <c r="B45" s="11" t="str">
        <f t="shared" ca="1" si="25"/>
        <v>PSP - Mid</v>
      </c>
      <c r="C45" s="8" t="s">
        <v>60</v>
      </c>
      <c r="D45" s="4">
        <f t="shared" ca="1" si="24"/>
        <v>0</v>
      </c>
      <c r="E45" s="4">
        <f t="shared" ca="1" si="24"/>
        <v>0</v>
      </c>
      <c r="F45" s="4">
        <f t="shared" ca="1" si="24"/>
        <v>0</v>
      </c>
      <c r="G45" s="4">
        <f t="shared" ca="1" si="24"/>
        <v>0</v>
      </c>
      <c r="H45" s="4">
        <f t="shared" ca="1" si="24"/>
        <v>0</v>
      </c>
      <c r="I45" s="4">
        <f t="shared" ca="1" si="24"/>
        <v>0</v>
      </c>
      <c r="J45" s="4">
        <f t="shared" ca="1" si="24"/>
        <v>0</v>
      </c>
      <c r="K45" s="4">
        <f t="shared" ca="1" si="24"/>
        <v>0</v>
      </c>
      <c r="L45" s="4">
        <f t="shared" ca="1" si="24"/>
        <v>2265.5836499999996</v>
      </c>
      <c r="M45" s="4">
        <f t="shared" ca="1" si="24"/>
        <v>2265.5836499999996</v>
      </c>
      <c r="N45" s="4">
        <f t="shared" ca="1" si="24"/>
        <v>2265.5836499999996</v>
      </c>
      <c r="O45" s="4">
        <f t="shared" ca="1" si="24"/>
        <v>2265.5836499999996</v>
      </c>
      <c r="Q45" s="11" t="str">
        <f t="shared" si="26"/>
        <v>Morro Bay</v>
      </c>
      <c r="R45" s="11" t="str" cm="1">
        <f t="array" aca="1" ref="R45" ca="1">INDEX('Cost Scenario Settings'!$O$32:$W$101, MATCH(1, ('Cost Scenario Settings'!$N$32:$N$101 = $B45) * ('Cost Scenario Settings'!$B$32:$B$101 = Q45), 0), MATCH($C45, 'Cost Scenario Settings'!$O$31:$W$31, 0))</f>
        <v>PSP - Mid</v>
      </c>
      <c r="S45" s="4" cm="1">
        <f t="array" aca="1" ref="S45" ca="1">IFERROR(
INDEX('Cost Data'!$Y$1:$AJ$500, MATCH(1, ('Cost Data'!$W$1:$W$500 = $Q45) * ('Cost Data'!$X$1:$X$500 = $R45), 0), MATCH(S$12, 'Cost Data'!$Y$12:$AJ$12, 0))
* (INDEX('Build Scenarios'!$D$1:$O$510, MATCH(1, ('Build Scenarios'!$B$1:$B$510 = $Q45) * ('Build Scenarios'!$C$1:$C$510 = $C45), 0), MATCH(S$12, 'Build Scenarios'!$D$5:$O$5, 0))
- INDEX('Build Scenarios'!$D$1:$O$510, MATCH(1, ('Build Scenarios'!$B$1:$B$510 = $Q45) * ('Build Scenarios'!$C$1:$C$510 = $C45), 0), MATCH(R$12, 'Build Scenarios'!$D$5:$O$5, 0)))
+R45,
0)</f>
        <v>0</v>
      </c>
      <c r="T45" s="4" cm="1">
        <f t="array" aca="1" ref="T45" ca="1">IFERROR(
INDEX('Cost Data'!$Y$1:$AJ$500, MATCH(1, ('Cost Data'!$W$1:$W$500 = $Q45) * ('Cost Data'!$X$1:$X$500 = $R45), 0), MATCH(T$12, 'Cost Data'!$Y$12:$AJ$12, 0))
* (INDEX('Build Scenarios'!$D$1:$O$510, MATCH(1, ('Build Scenarios'!$B$1:$B$510 = $Q45) * ('Build Scenarios'!$C$1:$C$510 = $C45), 0), MATCH(T$12, 'Build Scenarios'!$D$5:$O$5, 0))
- INDEX('Build Scenarios'!$D$1:$O$510, MATCH(1, ('Build Scenarios'!$B$1:$B$510 = $Q45) * ('Build Scenarios'!$C$1:$C$510 = $C45), 0), MATCH(S$12, 'Build Scenarios'!$D$5:$O$5, 0)))
+S45,
0)</f>
        <v>0</v>
      </c>
      <c r="U45" s="4" cm="1">
        <f t="array" aca="1" ref="U45" ca="1">IFERROR(
INDEX('Cost Data'!$Y$1:$AJ$500, MATCH(1, ('Cost Data'!$W$1:$W$500 = $Q45) * ('Cost Data'!$X$1:$X$500 = $R45), 0), MATCH(U$12, 'Cost Data'!$Y$12:$AJ$12, 0))
* (INDEX('Build Scenarios'!$D$1:$O$510, MATCH(1, ('Build Scenarios'!$B$1:$B$510 = $Q45) * ('Build Scenarios'!$C$1:$C$510 = $C45), 0), MATCH(U$12, 'Build Scenarios'!$D$5:$O$5, 0))
- INDEX('Build Scenarios'!$D$1:$O$510, MATCH(1, ('Build Scenarios'!$B$1:$B$510 = $Q45) * ('Build Scenarios'!$C$1:$C$510 = $C45), 0), MATCH(T$12, 'Build Scenarios'!$D$5:$O$5, 0)))
+T45,
0)</f>
        <v>0</v>
      </c>
      <c r="V45" s="4" cm="1">
        <f t="array" aca="1" ref="V45" ca="1">IFERROR(
INDEX('Cost Data'!$Y$1:$AJ$500, MATCH(1, ('Cost Data'!$W$1:$W$500 = $Q45) * ('Cost Data'!$X$1:$X$500 = $R45), 0), MATCH(V$12, 'Cost Data'!$Y$12:$AJ$12, 0))
* (INDEX('Build Scenarios'!$D$1:$O$510, MATCH(1, ('Build Scenarios'!$B$1:$B$510 = $Q45) * ('Build Scenarios'!$C$1:$C$510 = $C45), 0), MATCH(V$12, 'Build Scenarios'!$D$5:$O$5, 0))
- INDEX('Build Scenarios'!$D$1:$O$510, MATCH(1, ('Build Scenarios'!$B$1:$B$510 = $Q45) * ('Build Scenarios'!$C$1:$C$510 = $C45), 0), MATCH(U$12, 'Build Scenarios'!$D$5:$O$5, 0)))
+U45,
0)</f>
        <v>0</v>
      </c>
      <c r="W45" s="4" cm="1">
        <f t="array" aca="1" ref="W45" ca="1">IFERROR(
INDEX('Cost Data'!$Y$1:$AJ$500, MATCH(1, ('Cost Data'!$W$1:$W$500 = $Q45) * ('Cost Data'!$X$1:$X$500 = $R45), 0), MATCH(W$12, 'Cost Data'!$Y$12:$AJ$12, 0))
* (INDEX('Build Scenarios'!$D$1:$O$510, MATCH(1, ('Build Scenarios'!$B$1:$B$510 = $Q45) * ('Build Scenarios'!$C$1:$C$510 = $C45), 0), MATCH(W$12, 'Build Scenarios'!$D$5:$O$5, 0))
- INDEX('Build Scenarios'!$D$1:$O$510, MATCH(1, ('Build Scenarios'!$B$1:$B$510 = $Q45) * ('Build Scenarios'!$C$1:$C$510 = $C45), 0), MATCH(V$12, 'Build Scenarios'!$D$5:$O$5, 0)))
+V45,
0)</f>
        <v>0</v>
      </c>
      <c r="X45" s="4" cm="1">
        <f t="array" aca="1" ref="X45" ca="1">IFERROR(
INDEX('Cost Data'!$Y$1:$AJ$500, MATCH(1, ('Cost Data'!$W$1:$W$500 = $Q45) * ('Cost Data'!$X$1:$X$500 = $R45), 0), MATCH(X$12, 'Cost Data'!$Y$12:$AJ$12, 0))
* (INDEX('Build Scenarios'!$D$1:$O$510, MATCH(1, ('Build Scenarios'!$B$1:$B$510 = $Q45) * ('Build Scenarios'!$C$1:$C$510 = $C45), 0), MATCH(X$12, 'Build Scenarios'!$D$5:$O$5, 0))
- INDEX('Build Scenarios'!$D$1:$O$510, MATCH(1, ('Build Scenarios'!$B$1:$B$510 = $Q45) * ('Build Scenarios'!$C$1:$C$510 = $C45), 0), MATCH(W$12, 'Build Scenarios'!$D$5:$O$5, 0)))
+W45,
0)</f>
        <v>0</v>
      </c>
      <c r="Y45" s="4" cm="1">
        <f t="array" aca="1" ref="Y45" ca="1">IFERROR(
INDEX('Cost Data'!$Y$1:$AJ$500, MATCH(1, ('Cost Data'!$W$1:$W$500 = $Q45) * ('Cost Data'!$X$1:$X$500 = $R45), 0), MATCH(Y$12, 'Cost Data'!$Y$12:$AJ$12, 0))
* (INDEX('Build Scenarios'!$D$1:$O$510, MATCH(1, ('Build Scenarios'!$B$1:$B$510 = $Q45) * ('Build Scenarios'!$C$1:$C$510 = $C45), 0), MATCH(Y$12, 'Build Scenarios'!$D$5:$O$5, 0))
- INDEX('Build Scenarios'!$D$1:$O$510, MATCH(1, ('Build Scenarios'!$B$1:$B$510 = $Q45) * ('Build Scenarios'!$C$1:$C$510 = $C45), 0), MATCH(X$12, 'Build Scenarios'!$D$5:$O$5, 0)))
+X45,
0)</f>
        <v>0</v>
      </c>
      <c r="Z45" s="4" cm="1">
        <f t="array" aca="1" ref="Z45" ca="1">IFERROR(
INDEX('Cost Data'!$Y$1:$AJ$500, MATCH(1, ('Cost Data'!$W$1:$W$500 = $Q45) * ('Cost Data'!$X$1:$X$500 = $R45), 0), MATCH(Z$12, 'Cost Data'!$Y$12:$AJ$12, 0))
* (INDEX('Build Scenarios'!$D$1:$O$510, MATCH(1, ('Build Scenarios'!$B$1:$B$510 = $Q45) * ('Build Scenarios'!$C$1:$C$510 = $C45), 0), MATCH(Z$12, 'Build Scenarios'!$D$5:$O$5, 0))
- INDEX('Build Scenarios'!$D$1:$O$510, MATCH(1, ('Build Scenarios'!$B$1:$B$510 = $Q45) * ('Build Scenarios'!$C$1:$C$510 = $C45), 0), MATCH(Y$12, 'Build Scenarios'!$D$5:$O$5, 0)))
+Y45,
0)</f>
        <v>0</v>
      </c>
      <c r="AA45" s="4" cm="1">
        <f t="array" aca="1" ref="AA45" ca="1">IFERROR(
INDEX('Cost Data'!$Y$1:$AJ$500, MATCH(1, ('Cost Data'!$W$1:$W$500 = $Q45) * ('Cost Data'!$X$1:$X$500 = $R45), 0), MATCH(AA$12, 'Cost Data'!$Y$12:$AJ$12, 0))
* (INDEX('Build Scenarios'!$D$1:$O$510, MATCH(1, ('Build Scenarios'!$B$1:$B$510 = $Q45) * ('Build Scenarios'!$C$1:$C$510 = $C45), 0), MATCH(AA$12, 'Build Scenarios'!$D$5:$O$5, 0))
- INDEX('Build Scenarios'!$D$1:$O$510, MATCH(1, ('Build Scenarios'!$B$1:$B$510 = $Q45) * ('Build Scenarios'!$C$1:$C$510 = $C45), 0), MATCH(Z$12, 'Build Scenarios'!$D$5:$O$5, 0)))
+Z45,
0)</f>
        <v>1467.1312499999997</v>
      </c>
      <c r="AB45" s="4" cm="1">
        <f t="array" aca="1" ref="AB45" ca="1">IFERROR(
INDEX('Cost Data'!$Y$1:$AJ$500, MATCH(1, ('Cost Data'!$W$1:$W$500 = $Q45) * ('Cost Data'!$X$1:$X$500 = $R45), 0), MATCH(AB$12, 'Cost Data'!$Y$12:$AJ$12, 0))
* (INDEX('Build Scenarios'!$D$1:$O$510, MATCH(1, ('Build Scenarios'!$B$1:$B$510 = $Q45) * ('Build Scenarios'!$C$1:$C$510 = $C45), 0), MATCH(AB$12, 'Build Scenarios'!$D$5:$O$5, 0))
- INDEX('Build Scenarios'!$D$1:$O$510, MATCH(1, ('Build Scenarios'!$B$1:$B$510 = $Q45) * ('Build Scenarios'!$C$1:$C$510 = $C45), 0), MATCH(AA$12, 'Build Scenarios'!$D$5:$O$5, 0)))
+AA45,
0)</f>
        <v>1467.1312499999997</v>
      </c>
      <c r="AC45" s="4" cm="1">
        <f t="array" aca="1" ref="AC45" ca="1">IFERROR(
INDEX('Cost Data'!$Y$1:$AJ$500, MATCH(1, ('Cost Data'!$W$1:$W$500 = $Q45) * ('Cost Data'!$X$1:$X$500 = $R45), 0), MATCH(AC$12, 'Cost Data'!$Y$12:$AJ$12, 0))
* (INDEX('Build Scenarios'!$D$1:$O$510, MATCH(1, ('Build Scenarios'!$B$1:$B$510 = $Q45) * ('Build Scenarios'!$C$1:$C$510 = $C45), 0), MATCH(AC$12, 'Build Scenarios'!$D$5:$O$5, 0))
- INDEX('Build Scenarios'!$D$1:$O$510, MATCH(1, ('Build Scenarios'!$B$1:$B$510 = $Q45) * ('Build Scenarios'!$C$1:$C$510 = $C45), 0), MATCH(AB$12, 'Build Scenarios'!$D$5:$O$5, 0)))
+AB45,
0)</f>
        <v>1467.1312499999997</v>
      </c>
      <c r="AD45" s="4" cm="1">
        <f t="array" aca="1" ref="AD45" ca="1">IFERROR(
INDEX('Cost Data'!$Y$1:$AJ$500, MATCH(1, ('Cost Data'!$W$1:$W$500 = $Q45) * ('Cost Data'!$X$1:$X$500 = $R45), 0), MATCH(AD$12, 'Cost Data'!$Y$12:$AJ$12, 0))
* (INDEX('Build Scenarios'!$D$1:$O$510, MATCH(1, ('Build Scenarios'!$B$1:$B$510 = $Q45) * ('Build Scenarios'!$C$1:$C$510 = $C45), 0), MATCH(AD$12, 'Build Scenarios'!$D$5:$O$5, 0))
- INDEX('Build Scenarios'!$D$1:$O$510, MATCH(1, ('Build Scenarios'!$B$1:$B$510 = $Q45) * ('Build Scenarios'!$C$1:$C$510 = $C45), 0), MATCH(AC$12, 'Build Scenarios'!$D$5:$O$5, 0)))
+AC45,
0)</f>
        <v>1467.1312499999997</v>
      </c>
      <c r="AF45" s="11" t="str">
        <f t="shared" si="27"/>
        <v>Humboldt Bay</v>
      </c>
      <c r="AG45" s="11" t="str" cm="1">
        <f t="array" aca="1" ref="AG45" ca="1">INDEX('Cost Scenario Settings'!$O$32:$W$101, MATCH(1, ('Cost Scenario Settings'!$N$32:$N$101 = $B45) * ('Cost Scenario Settings'!$B$32:$B$101 = AF45), 0), MATCH($C45, 'Cost Scenario Settings'!$O$31:$W$31, 0))</f>
        <v>PSP - Mid</v>
      </c>
      <c r="AH45" s="4" cm="1">
        <f t="array" aca="1" ref="AH45" ca="1">IFERROR(
INDEX('Cost Data'!$Y$1:$AJ$500, MATCH(1, ('Cost Data'!$W$1:$W$500 = $AF45) * ('Cost Data'!$X$1:$X$500 = $AG45), 0), MATCH(AH$12, 'Cost Data'!$Y$12:$AJ$12, 0))
* (INDEX('Build Scenarios'!$D$1:$O$510, MATCH(1, ('Build Scenarios'!$B$1:$B$510 = $AF45) * ('Build Scenarios'!$C$1:$C$510 = $C45), 0), MATCH(AH$12, 'Build Scenarios'!$D$5:$O$5, 0))
- INDEX('Build Scenarios'!$D$1:$O$510, MATCH(1, ('Build Scenarios'!$B$1:$B$510 = $AF45) * ('Build Scenarios'!$C$1:$C$510 = $C45), 0), MATCH(AG$12, 'Build Scenarios'!$D$5:$O$5, 0)))
+AG45,
0)</f>
        <v>0</v>
      </c>
      <c r="AI45" s="4" cm="1">
        <f t="array" aca="1" ref="AI45" ca="1">IFERROR(
INDEX('Cost Data'!$Y$1:$AJ$500, MATCH(1, ('Cost Data'!$W$1:$W$500 = $AF45) * ('Cost Data'!$X$1:$X$500 = $AG45), 0), MATCH(AI$12, 'Cost Data'!$Y$12:$AJ$12, 0))
* (INDEX('Build Scenarios'!$D$1:$O$510, MATCH(1, ('Build Scenarios'!$B$1:$B$510 = $AF45) * ('Build Scenarios'!$C$1:$C$510 = $C45), 0), MATCH(AI$12, 'Build Scenarios'!$D$5:$O$5, 0))
- INDEX('Build Scenarios'!$D$1:$O$510, MATCH(1, ('Build Scenarios'!$B$1:$B$510 = $AF45) * ('Build Scenarios'!$C$1:$C$510 = $C45), 0), MATCH(AH$12, 'Build Scenarios'!$D$5:$O$5, 0)))
+AH45,
0)</f>
        <v>0</v>
      </c>
      <c r="AJ45" s="4" cm="1">
        <f t="array" aca="1" ref="AJ45" ca="1">IFERROR(
INDEX('Cost Data'!$Y$1:$AJ$500, MATCH(1, ('Cost Data'!$W$1:$W$500 = $AF45) * ('Cost Data'!$X$1:$X$500 = $AG45), 0), MATCH(AJ$12, 'Cost Data'!$Y$12:$AJ$12, 0))
* (INDEX('Build Scenarios'!$D$1:$O$510, MATCH(1, ('Build Scenarios'!$B$1:$B$510 = $AF45) * ('Build Scenarios'!$C$1:$C$510 = $C45), 0), MATCH(AJ$12, 'Build Scenarios'!$D$5:$O$5, 0))
- INDEX('Build Scenarios'!$D$1:$O$510, MATCH(1, ('Build Scenarios'!$B$1:$B$510 = $AF45) * ('Build Scenarios'!$C$1:$C$510 = $C45), 0), MATCH(AI$12, 'Build Scenarios'!$D$5:$O$5, 0)))
+AI45,
0)</f>
        <v>0</v>
      </c>
      <c r="AK45" s="4" cm="1">
        <f t="array" aca="1" ref="AK45" ca="1">IFERROR(
INDEX('Cost Data'!$Y$1:$AJ$500, MATCH(1, ('Cost Data'!$W$1:$W$500 = $AF45) * ('Cost Data'!$X$1:$X$500 = $AG45), 0), MATCH(AK$12, 'Cost Data'!$Y$12:$AJ$12, 0))
* (INDEX('Build Scenarios'!$D$1:$O$510, MATCH(1, ('Build Scenarios'!$B$1:$B$510 = $AF45) * ('Build Scenarios'!$C$1:$C$510 = $C45), 0), MATCH(AK$12, 'Build Scenarios'!$D$5:$O$5, 0))
- INDEX('Build Scenarios'!$D$1:$O$510, MATCH(1, ('Build Scenarios'!$B$1:$B$510 = $AF45) * ('Build Scenarios'!$C$1:$C$510 = $C45), 0), MATCH(AJ$12, 'Build Scenarios'!$D$5:$O$5, 0)))
+AJ45,
0)</f>
        <v>0</v>
      </c>
      <c r="AL45" s="4" cm="1">
        <f t="array" aca="1" ref="AL45" ca="1">IFERROR(
INDEX('Cost Data'!$Y$1:$AJ$500, MATCH(1, ('Cost Data'!$W$1:$W$500 = $AF45) * ('Cost Data'!$X$1:$X$500 = $AG45), 0), MATCH(AL$12, 'Cost Data'!$Y$12:$AJ$12, 0))
* (INDEX('Build Scenarios'!$D$1:$O$510, MATCH(1, ('Build Scenarios'!$B$1:$B$510 = $AF45) * ('Build Scenarios'!$C$1:$C$510 = $C45), 0), MATCH(AL$12, 'Build Scenarios'!$D$5:$O$5, 0))
- INDEX('Build Scenarios'!$D$1:$O$510, MATCH(1, ('Build Scenarios'!$B$1:$B$510 = $AF45) * ('Build Scenarios'!$C$1:$C$510 = $C45), 0), MATCH(AK$12, 'Build Scenarios'!$D$5:$O$5, 0)))
+AK45,
0)</f>
        <v>0</v>
      </c>
      <c r="AM45" s="4" cm="1">
        <f t="array" aca="1" ref="AM45" ca="1">IFERROR(
INDEX('Cost Data'!$Y$1:$AJ$500, MATCH(1, ('Cost Data'!$W$1:$W$500 = $AF45) * ('Cost Data'!$X$1:$X$500 = $AG45), 0), MATCH(AM$12, 'Cost Data'!$Y$12:$AJ$12, 0))
* (INDEX('Build Scenarios'!$D$1:$O$510, MATCH(1, ('Build Scenarios'!$B$1:$B$510 = $AF45) * ('Build Scenarios'!$C$1:$C$510 = $C45), 0), MATCH(AM$12, 'Build Scenarios'!$D$5:$O$5, 0))
- INDEX('Build Scenarios'!$D$1:$O$510, MATCH(1, ('Build Scenarios'!$B$1:$B$510 = $AF45) * ('Build Scenarios'!$C$1:$C$510 = $C45), 0), MATCH(AL$12, 'Build Scenarios'!$D$5:$O$5, 0)))
+AL45,
0)</f>
        <v>0</v>
      </c>
      <c r="AN45" s="4" cm="1">
        <f t="array" aca="1" ref="AN45" ca="1">IFERROR(
INDEX('Cost Data'!$Y$1:$AJ$500, MATCH(1, ('Cost Data'!$W$1:$W$500 = $AF45) * ('Cost Data'!$X$1:$X$500 = $AG45), 0), MATCH(AN$12, 'Cost Data'!$Y$12:$AJ$12, 0))
* (INDEX('Build Scenarios'!$D$1:$O$510, MATCH(1, ('Build Scenarios'!$B$1:$B$510 = $AF45) * ('Build Scenarios'!$C$1:$C$510 = $C45), 0), MATCH(AN$12, 'Build Scenarios'!$D$5:$O$5, 0))
- INDEX('Build Scenarios'!$D$1:$O$510, MATCH(1, ('Build Scenarios'!$B$1:$B$510 = $AF45) * ('Build Scenarios'!$C$1:$C$510 = $C45), 0), MATCH(AM$12, 'Build Scenarios'!$D$5:$O$5, 0)))
+AM45,
0)</f>
        <v>0</v>
      </c>
      <c r="AO45" s="4" cm="1">
        <f t="array" aca="1" ref="AO45" ca="1">IFERROR(
INDEX('Cost Data'!$Y$1:$AJ$500, MATCH(1, ('Cost Data'!$W$1:$W$500 = $AF45) * ('Cost Data'!$X$1:$X$500 = $AG45), 0), MATCH(AO$12, 'Cost Data'!$Y$12:$AJ$12, 0))
* (INDEX('Build Scenarios'!$D$1:$O$510, MATCH(1, ('Build Scenarios'!$B$1:$B$510 = $AF45) * ('Build Scenarios'!$C$1:$C$510 = $C45), 0), MATCH(AO$12, 'Build Scenarios'!$D$5:$O$5, 0))
- INDEX('Build Scenarios'!$D$1:$O$510, MATCH(1, ('Build Scenarios'!$B$1:$B$510 = $AF45) * ('Build Scenarios'!$C$1:$C$510 = $C45), 0), MATCH(AN$12, 'Build Scenarios'!$D$5:$O$5, 0)))
+AN45,
0)</f>
        <v>0</v>
      </c>
      <c r="AP45" s="4" cm="1">
        <f t="array" aca="1" ref="AP45" ca="1">IFERROR(
INDEX('Cost Data'!$Y$1:$AJ$500, MATCH(1, ('Cost Data'!$W$1:$W$500 = $AF45) * ('Cost Data'!$X$1:$X$500 = $AG45), 0), MATCH(AP$12, 'Cost Data'!$Y$12:$AJ$12, 0))
* (INDEX('Build Scenarios'!$D$1:$O$510, MATCH(1, ('Build Scenarios'!$B$1:$B$510 = $AF45) * ('Build Scenarios'!$C$1:$C$510 = $C45), 0), MATCH(AP$12, 'Build Scenarios'!$D$5:$O$5, 0))
- INDEX('Build Scenarios'!$D$1:$O$510, MATCH(1, ('Build Scenarios'!$B$1:$B$510 = $AF45) * ('Build Scenarios'!$C$1:$C$510 = $C45), 0), MATCH(AO$12, 'Build Scenarios'!$D$5:$O$5, 0)))
+AO45,
0)</f>
        <v>798.45240000000001</v>
      </c>
      <c r="AQ45" s="4" cm="1">
        <f t="array" aca="1" ref="AQ45" ca="1">IFERROR(
INDEX('Cost Data'!$Y$1:$AJ$500, MATCH(1, ('Cost Data'!$W$1:$W$500 = $AF45) * ('Cost Data'!$X$1:$X$500 = $AG45), 0), MATCH(AQ$12, 'Cost Data'!$Y$12:$AJ$12, 0))
* (INDEX('Build Scenarios'!$D$1:$O$510, MATCH(1, ('Build Scenarios'!$B$1:$B$510 = $AF45) * ('Build Scenarios'!$C$1:$C$510 = $C45), 0), MATCH(AQ$12, 'Build Scenarios'!$D$5:$O$5, 0))
- INDEX('Build Scenarios'!$D$1:$O$510, MATCH(1, ('Build Scenarios'!$B$1:$B$510 = $AF45) * ('Build Scenarios'!$C$1:$C$510 = $C45), 0), MATCH(AP$12, 'Build Scenarios'!$D$5:$O$5, 0)))
+AP45,
0)</f>
        <v>798.45240000000001</v>
      </c>
      <c r="AR45" s="4" cm="1">
        <f t="array" aca="1" ref="AR45" ca="1">IFERROR(
INDEX('Cost Data'!$Y$1:$AJ$500, MATCH(1, ('Cost Data'!$W$1:$W$500 = $AF45) * ('Cost Data'!$X$1:$X$500 = $AG45), 0), MATCH(AR$12, 'Cost Data'!$Y$12:$AJ$12, 0))
* (INDEX('Build Scenarios'!$D$1:$O$510, MATCH(1, ('Build Scenarios'!$B$1:$B$510 = $AF45) * ('Build Scenarios'!$C$1:$C$510 = $C45), 0), MATCH(AR$12, 'Build Scenarios'!$D$5:$O$5, 0))
- INDEX('Build Scenarios'!$D$1:$O$510, MATCH(1, ('Build Scenarios'!$B$1:$B$510 = $AF45) * ('Build Scenarios'!$C$1:$C$510 = $C45), 0), MATCH(AQ$12, 'Build Scenarios'!$D$5:$O$5, 0)))
+AQ45,
0)</f>
        <v>798.45240000000001</v>
      </c>
      <c r="AS45" s="4" cm="1">
        <f t="array" aca="1" ref="AS45" ca="1">IFERROR(
INDEX('Cost Data'!$Y$1:$AJ$500, MATCH(1, ('Cost Data'!$W$1:$W$500 = $AF45) * ('Cost Data'!$X$1:$X$500 = $AG45), 0), MATCH(AS$12, 'Cost Data'!$Y$12:$AJ$12, 0))
* (INDEX('Build Scenarios'!$D$1:$O$510, MATCH(1, ('Build Scenarios'!$B$1:$B$510 = $AF45) * ('Build Scenarios'!$C$1:$C$510 = $C45), 0), MATCH(AS$12, 'Build Scenarios'!$D$5:$O$5, 0))
- INDEX('Build Scenarios'!$D$1:$O$510, MATCH(1, ('Build Scenarios'!$B$1:$B$510 = $AF45) * ('Build Scenarios'!$C$1:$C$510 = $C45), 0), MATCH(AR$12, 'Build Scenarios'!$D$5:$O$5, 0)))
+AR45,
0)</f>
        <v>798.45240000000001</v>
      </c>
      <c r="AU45" s="11" t="str">
        <f t="shared" si="28"/>
        <v>Del Norte</v>
      </c>
      <c r="AV45" s="11" cm="1">
        <f t="array" aca="1" ref="AV45" ca="1">INDEX('Cost Scenario Settings'!$O$32:$W$101, MATCH(1, ('Cost Scenario Settings'!$N$32:$N$101 = $B45) * ('Cost Scenario Settings'!$B$32:$B$101 = AU45), 0), MATCH($C45, 'Cost Scenario Settings'!$O$31:$W$31, 0))</f>
        <v>0</v>
      </c>
      <c r="AW45" s="4" cm="1">
        <f t="array" aca="1" ref="AW45" ca="1">IFERROR(
INDEX('Cost Data'!$Y$1:$AJ$500, MATCH(1, ('Cost Data'!$W$1:$W$500 = $AU45) * ('Cost Data'!$X$1:$X$500 = $AV45), 0), MATCH(AW$12, 'Cost Data'!$Y$12:$AJ$12, 0))
* (INDEX('Build Scenarios'!$D$1:$O$510, MATCH(1, ('Build Scenarios'!$B$1:$B$510 = $AU45) * ('Build Scenarios'!$C$1:$C$510 = $C45), 0), MATCH(AW$12, 'Build Scenarios'!$D$5:$O$5, 0))
- INDEX('Build Scenarios'!$D$1:$O$510, MATCH(1, ('Build Scenarios'!$B$1:$B$510 = $AU45) * ('Build Scenarios'!$C$1:$C$510 = $C45), 0), MATCH(AV$12, 'Build Scenarios'!$D$5:$O$5, 0)))
+AV45,
0)</f>
        <v>0</v>
      </c>
      <c r="AX45" s="4" cm="1">
        <f t="array" aca="1" ref="AX45" ca="1">IFERROR(
INDEX('Cost Data'!$Y$1:$AJ$500, MATCH(1, ('Cost Data'!$W$1:$W$500 = $AU45) * ('Cost Data'!$X$1:$X$500 = $AV45), 0), MATCH(AX$12, 'Cost Data'!$Y$12:$AJ$12, 0))
* (INDEX('Build Scenarios'!$D$1:$O$510, MATCH(1, ('Build Scenarios'!$B$1:$B$510 = $AU45) * ('Build Scenarios'!$C$1:$C$510 = $C45), 0), MATCH(AX$12, 'Build Scenarios'!$D$5:$O$5, 0))
- INDEX('Build Scenarios'!$D$1:$O$510, MATCH(1, ('Build Scenarios'!$B$1:$B$510 = $AU45) * ('Build Scenarios'!$C$1:$C$510 = $C45), 0), MATCH(AW$12, 'Build Scenarios'!$D$5:$O$5, 0)))
+AW45,
0)</f>
        <v>0</v>
      </c>
      <c r="AY45" s="4" cm="1">
        <f t="array" aca="1" ref="AY45" ca="1">IFERROR(
INDEX('Cost Data'!$Y$1:$AJ$500, MATCH(1, ('Cost Data'!$W$1:$W$500 = $AU45) * ('Cost Data'!$X$1:$X$500 = $AV45), 0), MATCH(AY$12, 'Cost Data'!$Y$12:$AJ$12, 0))
* (INDEX('Build Scenarios'!$D$1:$O$510, MATCH(1, ('Build Scenarios'!$B$1:$B$510 = $AU45) * ('Build Scenarios'!$C$1:$C$510 = $C45), 0), MATCH(AY$12, 'Build Scenarios'!$D$5:$O$5, 0))
- INDEX('Build Scenarios'!$D$1:$O$510, MATCH(1, ('Build Scenarios'!$B$1:$B$510 = $AU45) * ('Build Scenarios'!$C$1:$C$510 = $C45), 0), MATCH(AX$12, 'Build Scenarios'!$D$5:$O$5, 0)))
+AX45,
0)</f>
        <v>0</v>
      </c>
      <c r="AZ45" s="4" cm="1">
        <f t="array" aca="1" ref="AZ45" ca="1">IFERROR(
INDEX('Cost Data'!$Y$1:$AJ$500, MATCH(1, ('Cost Data'!$W$1:$W$500 = $AU45) * ('Cost Data'!$X$1:$X$500 = $AV45), 0), MATCH(AZ$12, 'Cost Data'!$Y$12:$AJ$12, 0))
* (INDEX('Build Scenarios'!$D$1:$O$510, MATCH(1, ('Build Scenarios'!$B$1:$B$510 = $AU45) * ('Build Scenarios'!$C$1:$C$510 = $C45), 0), MATCH(AZ$12, 'Build Scenarios'!$D$5:$O$5, 0))
- INDEX('Build Scenarios'!$D$1:$O$510, MATCH(1, ('Build Scenarios'!$B$1:$B$510 = $AU45) * ('Build Scenarios'!$C$1:$C$510 = $C45), 0), MATCH(AY$12, 'Build Scenarios'!$D$5:$O$5, 0)))
+AY45,
0)</f>
        <v>0</v>
      </c>
      <c r="BA45" s="4" cm="1">
        <f t="array" aca="1" ref="BA45" ca="1">IFERROR(
INDEX('Cost Data'!$Y$1:$AJ$500, MATCH(1, ('Cost Data'!$W$1:$W$500 = $AU45) * ('Cost Data'!$X$1:$X$500 = $AV45), 0), MATCH(BA$12, 'Cost Data'!$Y$12:$AJ$12, 0))
* (INDEX('Build Scenarios'!$D$1:$O$510, MATCH(1, ('Build Scenarios'!$B$1:$B$510 = $AU45) * ('Build Scenarios'!$C$1:$C$510 = $C45), 0), MATCH(BA$12, 'Build Scenarios'!$D$5:$O$5, 0))
- INDEX('Build Scenarios'!$D$1:$O$510, MATCH(1, ('Build Scenarios'!$B$1:$B$510 = $AU45) * ('Build Scenarios'!$C$1:$C$510 = $C45), 0), MATCH(AZ$12, 'Build Scenarios'!$D$5:$O$5, 0)))
+AZ45,
0)</f>
        <v>0</v>
      </c>
      <c r="BB45" s="4" cm="1">
        <f t="array" aca="1" ref="BB45" ca="1">IFERROR(
INDEX('Cost Data'!$Y$1:$AJ$500, MATCH(1, ('Cost Data'!$W$1:$W$500 = $AU45) * ('Cost Data'!$X$1:$X$500 = $AV45), 0), MATCH(BB$12, 'Cost Data'!$Y$12:$AJ$12, 0))
* (INDEX('Build Scenarios'!$D$1:$O$510, MATCH(1, ('Build Scenarios'!$B$1:$B$510 = $AU45) * ('Build Scenarios'!$C$1:$C$510 = $C45), 0), MATCH(BB$12, 'Build Scenarios'!$D$5:$O$5, 0))
- INDEX('Build Scenarios'!$D$1:$O$510, MATCH(1, ('Build Scenarios'!$B$1:$B$510 = $AU45) * ('Build Scenarios'!$C$1:$C$510 = $C45), 0), MATCH(BA$12, 'Build Scenarios'!$D$5:$O$5, 0)))
+BA45,
0)</f>
        <v>0</v>
      </c>
      <c r="BC45" s="4" cm="1">
        <f t="array" aca="1" ref="BC45" ca="1">IFERROR(
INDEX('Cost Data'!$Y$1:$AJ$500, MATCH(1, ('Cost Data'!$W$1:$W$500 = $AU45) * ('Cost Data'!$X$1:$X$500 = $AV45), 0), MATCH(BC$12, 'Cost Data'!$Y$12:$AJ$12, 0))
* (INDEX('Build Scenarios'!$D$1:$O$510, MATCH(1, ('Build Scenarios'!$B$1:$B$510 = $AU45) * ('Build Scenarios'!$C$1:$C$510 = $C45), 0), MATCH(BC$12, 'Build Scenarios'!$D$5:$O$5, 0))
- INDEX('Build Scenarios'!$D$1:$O$510, MATCH(1, ('Build Scenarios'!$B$1:$B$510 = $AU45) * ('Build Scenarios'!$C$1:$C$510 = $C45), 0), MATCH(BB$12, 'Build Scenarios'!$D$5:$O$5, 0)))
+BB45,
0)</f>
        <v>0</v>
      </c>
      <c r="BD45" s="4" cm="1">
        <f t="array" aca="1" ref="BD45" ca="1">IFERROR(
INDEX('Cost Data'!$Y$1:$AJ$500, MATCH(1, ('Cost Data'!$W$1:$W$500 = $AU45) * ('Cost Data'!$X$1:$X$500 = $AV45), 0), MATCH(BD$12, 'Cost Data'!$Y$12:$AJ$12, 0))
* (INDEX('Build Scenarios'!$D$1:$O$510, MATCH(1, ('Build Scenarios'!$B$1:$B$510 = $AU45) * ('Build Scenarios'!$C$1:$C$510 = $C45), 0), MATCH(BD$12, 'Build Scenarios'!$D$5:$O$5, 0))
- INDEX('Build Scenarios'!$D$1:$O$510, MATCH(1, ('Build Scenarios'!$B$1:$B$510 = $AU45) * ('Build Scenarios'!$C$1:$C$510 = $C45), 0), MATCH(BC$12, 'Build Scenarios'!$D$5:$O$5, 0)))
+BC45,
0)</f>
        <v>0</v>
      </c>
      <c r="BE45" s="4" cm="1">
        <f t="array" aca="1" ref="BE45" ca="1">IFERROR(
INDEX('Cost Data'!$Y$1:$AJ$500, MATCH(1, ('Cost Data'!$W$1:$W$500 = $AU45) * ('Cost Data'!$X$1:$X$500 = $AV45), 0), MATCH(BE$12, 'Cost Data'!$Y$12:$AJ$12, 0))
* (INDEX('Build Scenarios'!$D$1:$O$510, MATCH(1, ('Build Scenarios'!$B$1:$B$510 = $AU45) * ('Build Scenarios'!$C$1:$C$510 = $C45), 0), MATCH(BE$12, 'Build Scenarios'!$D$5:$O$5, 0))
- INDEX('Build Scenarios'!$D$1:$O$510, MATCH(1, ('Build Scenarios'!$B$1:$B$510 = $AU45) * ('Build Scenarios'!$C$1:$C$510 = $C45), 0), MATCH(BD$12, 'Build Scenarios'!$D$5:$O$5, 0)))
+BD45,
0)</f>
        <v>0</v>
      </c>
      <c r="BF45" s="4" cm="1">
        <f t="array" aca="1" ref="BF45" ca="1">IFERROR(
INDEX('Cost Data'!$Y$1:$AJ$500, MATCH(1, ('Cost Data'!$W$1:$W$500 = $AU45) * ('Cost Data'!$X$1:$X$500 = $AV45), 0), MATCH(BF$12, 'Cost Data'!$Y$12:$AJ$12, 0))
* (INDEX('Build Scenarios'!$D$1:$O$510, MATCH(1, ('Build Scenarios'!$B$1:$B$510 = $AU45) * ('Build Scenarios'!$C$1:$C$510 = $C45), 0), MATCH(BF$12, 'Build Scenarios'!$D$5:$O$5, 0))
- INDEX('Build Scenarios'!$D$1:$O$510, MATCH(1, ('Build Scenarios'!$B$1:$B$510 = $AU45) * ('Build Scenarios'!$C$1:$C$510 = $C45), 0), MATCH(BE$12, 'Build Scenarios'!$D$5:$O$5, 0)))
+BE45,
0)</f>
        <v>0</v>
      </c>
      <c r="BG45" s="4" cm="1">
        <f t="array" aca="1" ref="BG45" ca="1">IFERROR(
INDEX('Cost Data'!$Y$1:$AJ$500, MATCH(1, ('Cost Data'!$W$1:$W$500 = $AU45) * ('Cost Data'!$X$1:$X$500 = $AV45), 0), MATCH(BG$12, 'Cost Data'!$Y$12:$AJ$12, 0))
* (INDEX('Build Scenarios'!$D$1:$O$510, MATCH(1, ('Build Scenarios'!$B$1:$B$510 = $AU45) * ('Build Scenarios'!$C$1:$C$510 = $C45), 0), MATCH(BG$12, 'Build Scenarios'!$D$5:$O$5, 0))
- INDEX('Build Scenarios'!$D$1:$O$510, MATCH(1, ('Build Scenarios'!$B$1:$B$510 = $AU45) * ('Build Scenarios'!$C$1:$C$510 = $C45), 0), MATCH(BF$12, 'Build Scenarios'!$D$5:$O$5, 0)))
+BF45,
0)</f>
        <v>0</v>
      </c>
      <c r="BH45" s="4" cm="1">
        <f t="array" aca="1" ref="BH45" ca="1">IFERROR(
INDEX('Cost Data'!$Y$1:$AJ$500, MATCH(1, ('Cost Data'!$W$1:$W$500 = $AU45) * ('Cost Data'!$X$1:$X$500 = $AV45), 0), MATCH(BH$12, 'Cost Data'!$Y$12:$AJ$12, 0))
* (INDEX('Build Scenarios'!$D$1:$O$510, MATCH(1, ('Build Scenarios'!$B$1:$B$510 = $AU45) * ('Build Scenarios'!$C$1:$C$510 = $C45), 0), MATCH(BH$12, 'Build Scenarios'!$D$5:$O$5, 0))
- INDEX('Build Scenarios'!$D$1:$O$510, MATCH(1, ('Build Scenarios'!$B$1:$B$510 = $AU45) * ('Build Scenarios'!$C$1:$C$510 = $C45), 0), MATCH(BG$12, 'Build Scenarios'!$D$5:$O$5, 0)))
+BG45,
0)</f>
        <v>0</v>
      </c>
      <c r="BJ45" s="11" t="str">
        <f t="shared" si="29"/>
        <v>Cape Mendocino</v>
      </c>
      <c r="BK45" s="11" cm="1">
        <f t="array" aca="1" ref="BK45" ca="1">INDEX('Cost Scenario Settings'!$O$32:$W$101, MATCH(1, ('Cost Scenario Settings'!$N$32:$N$101 = $B45) * ('Cost Scenario Settings'!$B$32:$B$101 = BJ45), 0), MATCH($C45, 'Cost Scenario Settings'!$O$31:$W$31, 0))</f>
        <v>0</v>
      </c>
      <c r="BL45" s="4" cm="1">
        <f t="array" aca="1" ref="BL45" ca="1">IFERROR(
INDEX('Cost Data'!$Y$1:$AJ$500, MATCH(1, ('Cost Data'!$W$1:$W$500 = $BJ45) * ('Cost Data'!$X$1:$X$500 = $BK45), 0), MATCH(BL$12, 'Cost Data'!$Y$12:$AJ$12, 0))
* (INDEX('Build Scenarios'!$D$1:$O$510, MATCH(1, ('Build Scenarios'!$B$1:$B$510 = $BJ45) * ('Build Scenarios'!$C$1:$C$510 = $C45), 0), MATCH(BL$12, 'Build Scenarios'!$D$5:$O$5, 0))
- INDEX('Build Scenarios'!$D$1:$O$510, MATCH(1, ('Build Scenarios'!$B$1:$B$510 = $BJ45) * ('Build Scenarios'!$C$1:$C$510 = $C45), 0), MATCH(BK$12, 'Build Scenarios'!$D$5:$O$5, 0)))
+BK45,
0)</f>
        <v>0</v>
      </c>
      <c r="BM45" s="4" cm="1">
        <f t="array" aca="1" ref="BM45" ca="1">IFERROR(
INDEX('Cost Data'!$Y$1:$AJ$500, MATCH(1, ('Cost Data'!$W$1:$W$500 = $BJ45) * ('Cost Data'!$X$1:$X$500 = $BK45), 0), MATCH(BM$12, 'Cost Data'!$Y$12:$AJ$12, 0))
* (INDEX('Build Scenarios'!$D$1:$O$510, MATCH(1, ('Build Scenarios'!$B$1:$B$510 = $BJ45) * ('Build Scenarios'!$C$1:$C$510 = $C45), 0), MATCH(BM$12, 'Build Scenarios'!$D$5:$O$5, 0))
- INDEX('Build Scenarios'!$D$1:$O$510, MATCH(1, ('Build Scenarios'!$B$1:$B$510 = $BJ45) * ('Build Scenarios'!$C$1:$C$510 = $C45), 0), MATCH(BL$12, 'Build Scenarios'!$D$5:$O$5, 0)))
+BL45,
0)</f>
        <v>0</v>
      </c>
      <c r="BN45" s="4" cm="1">
        <f t="array" aca="1" ref="BN45" ca="1">IFERROR(
INDEX('Cost Data'!$Y$1:$AJ$500, MATCH(1, ('Cost Data'!$W$1:$W$500 = $BJ45) * ('Cost Data'!$X$1:$X$500 = $BK45), 0), MATCH(BN$12, 'Cost Data'!$Y$12:$AJ$12, 0))
* (INDEX('Build Scenarios'!$D$1:$O$510, MATCH(1, ('Build Scenarios'!$B$1:$B$510 = $BJ45) * ('Build Scenarios'!$C$1:$C$510 = $C45), 0), MATCH(BN$12, 'Build Scenarios'!$D$5:$O$5, 0))
- INDEX('Build Scenarios'!$D$1:$O$510, MATCH(1, ('Build Scenarios'!$B$1:$B$510 = $BJ45) * ('Build Scenarios'!$C$1:$C$510 = $C45), 0), MATCH(BM$12, 'Build Scenarios'!$D$5:$O$5, 0)))
+BM45,
0)</f>
        <v>0</v>
      </c>
      <c r="BO45" s="4" cm="1">
        <f t="array" aca="1" ref="BO45" ca="1">IFERROR(
INDEX('Cost Data'!$Y$1:$AJ$500, MATCH(1, ('Cost Data'!$W$1:$W$500 = $BJ45) * ('Cost Data'!$X$1:$X$500 = $BK45), 0), MATCH(BO$12, 'Cost Data'!$Y$12:$AJ$12, 0))
* (INDEX('Build Scenarios'!$D$1:$O$510, MATCH(1, ('Build Scenarios'!$B$1:$B$510 = $BJ45) * ('Build Scenarios'!$C$1:$C$510 = $C45), 0), MATCH(BO$12, 'Build Scenarios'!$D$5:$O$5, 0))
- INDEX('Build Scenarios'!$D$1:$O$510, MATCH(1, ('Build Scenarios'!$B$1:$B$510 = $BJ45) * ('Build Scenarios'!$C$1:$C$510 = $C45), 0), MATCH(BN$12, 'Build Scenarios'!$D$5:$O$5, 0)))
+BN45,
0)</f>
        <v>0</v>
      </c>
      <c r="BP45" s="4" cm="1">
        <f t="array" aca="1" ref="BP45" ca="1">IFERROR(
INDEX('Cost Data'!$Y$1:$AJ$500, MATCH(1, ('Cost Data'!$W$1:$W$500 = $BJ45) * ('Cost Data'!$X$1:$X$500 = $BK45), 0), MATCH(BP$12, 'Cost Data'!$Y$12:$AJ$12, 0))
* (INDEX('Build Scenarios'!$D$1:$O$510, MATCH(1, ('Build Scenarios'!$B$1:$B$510 = $BJ45) * ('Build Scenarios'!$C$1:$C$510 = $C45), 0), MATCH(BP$12, 'Build Scenarios'!$D$5:$O$5, 0))
- INDEX('Build Scenarios'!$D$1:$O$510, MATCH(1, ('Build Scenarios'!$B$1:$B$510 = $BJ45) * ('Build Scenarios'!$C$1:$C$510 = $C45), 0), MATCH(BO$12, 'Build Scenarios'!$D$5:$O$5, 0)))
+BO45,
0)</f>
        <v>0</v>
      </c>
      <c r="BQ45" s="4" cm="1">
        <f t="array" aca="1" ref="BQ45" ca="1">IFERROR(
INDEX('Cost Data'!$Y$1:$AJ$500, MATCH(1, ('Cost Data'!$W$1:$W$500 = $BJ45) * ('Cost Data'!$X$1:$X$500 = $BK45), 0), MATCH(BQ$12, 'Cost Data'!$Y$12:$AJ$12, 0))
* (INDEX('Build Scenarios'!$D$1:$O$510, MATCH(1, ('Build Scenarios'!$B$1:$B$510 = $BJ45) * ('Build Scenarios'!$C$1:$C$510 = $C45), 0), MATCH(BQ$12, 'Build Scenarios'!$D$5:$O$5, 0))
- INDEX('Build Scenarios'!$D$1:$O$510, MATCH(1, ('Build Scenarios'!$B$1:$B$510 = $BJ45) * ('Build Scenarios'!$C$1:$C$510 = $C45), 0), MATCH(BP$12, 'Build Scenarios'!$D$5:$O$5, 0)))
+BP45,
0)</f>
        <v>0</v>
      </c>
      <c r="BR45" s="4" cm="1">
        <f t="array" aca="1" ref="BR45" ca="1">IFERROR(
INDEX('Cost Data'!$Y$1:$AJ$500, MATCH(1, ('Cost Data'!$W$1:$W$500 = $BJ45) * ('Cost Data'!$X$1:$X$500 = $BK45), 0), MATCH(BR$12, 'Cost Data'!$Y$12:$AJ$12, 0))
* (INDEX('Build Scenarios'!$D$1:$O$510, MATCH(1, ('Build Scenarios'!$B$1:$B$510 = $BJ45) * ('Build Scenarios'!$C$1:$C$510 = $C45), 0), MATCH(BR$12, 'Build Scenarios'!$D$5:$O$5, 0))
- INDEX('Build Scenarios'!$D$1:$O$510, MATCH(1, ('Build Scenarios'!$B$1:$B$510 = $BJ45) * ('Build Scenarios'!$C$1:$C$510 = $C45), 0), MATCH(BQ$12, 'Build Scenarios'!$D$5:$O$5, 0)))
+BQ45,
0)</f>
        <v>0</v>
      </c>
      <c r="BS45" s="4" cm="1">
        <f t="array" aca="1" ref="BS45" ca="1">IFERROR(
INDEX('Cost Data'!$Y$1:$AJ$500, MATCH(1, ('Cost Data'!$W$1:$W$500 = $BJ45) * ('Cost Data'!$X$1:$X$500 = $BK45), 0), MATCH(BS$12, 'Cost Data'!$Y$12:$AJ$12, 0))
* (INDEX('Build Scenarios'!$D$1:$O$510, MATCH(1, ('Build Scenarios'!$B$1:$B$510 = $BJ45) * ('Build Scenarios'!$C$1:$C$510 = $C45), 0), MATCH(BS$12, 'Build Scenarios'!$D$5:$O$5, 0))
- INDEX('Build Scenarios'!$D$1:$O$510, MATCH(1, ('Build Scenarios'!$B$1:$B$510 = $BJ45) * ('Build Scenarios'!$C$1:$C$510 = $C45), 0), MATCH(BR$12, 'Build Scenarios'!$D$5:$O$5, 0)))
+BR45,
0)</f>
        <v>0</v>
      </c>
      <c r="BT45" s="4" cm="1">
        <f t="array" aca="1" ref="BT45" ca="1">IFERROR(
INDEX('Cost Data'!$Y$1:$AJ$500, MATCH(1, ('Cost Data'!$W$1:$W$500 = $BJ45) * ('Cost Data'!$X$1:$X$500 = $BK45), 0), MATCH(BT$12, 'Cost Data'!$Y$12:$AJ$12, 0))
* (INDEX('Build Scenarios'!$D$1:$O$510, MATCH(1, ('Build Scenarios'!$B$1:$B$510 = $BJ45) * ('Build Scenarios'!$C$1:$C$510 = $C45), 0), MATCH(BT$12, 'Build Scenarios'!$D$5:$O$5, 0))
- INDEX('Build Scenarios'!$D$1:$O$510, MATCH(1, ('Build Scenarios'!$B$1:$B$510 = $BJ45) * ('Build Scenarios'!$C$1:$C$510 = $C45), 0), MATCH(BS$12, 'Build Scenarios'!$D$5:$O$5, 0)))
+BS45,
0)</f>
        <v>0</v>
      </c>
      <c r="BU45" s="4" cm="1">
        <f t="array" aca="1" ref="BU45" ca="1">IFERROR(
INDEX('Cost Data'!$Y$1:$AJ$500, MATCH(1, ('Cost Data'!$W$1:$W$500 = $BJ45) * ('Cost Data'!$X$1:$X$500 = $BK45), 0), MATCH(BU$12, 'Cost Data'!$Y$12:$AJ$12, 0))
* (INDEX('Build Scenarios'!$D$1:$O$510, MATCH(1, ('Build Scenarios'!$B$1:$B$510 = $BJ45) * ('Build Scenarios'!$C$1:$C$510 = $C45), 0), MATCH(BU$12, 'Build Scenarios'!$D$5:$O$5, 0))
- INDEX('Build Scenarios'!$D$1:$O$510, MATCH(1, ('Build Scenarios'!$B$1:$B$510 = $BJ45) * ('Build Scenarios'!$C$1:$C$510 = $C45), 0), MATCH(BT$12, 'Build Scenarios'!$D$5:$O$5, 0)))
+BT45,
0)</f>
        <v>0</v>
      </c>
      <c r="BV45" s="4" cm="1">
        <f t="array" aca="1" ref="BV45" ca="1">IFERROR(
INDEX('Cost Data'!$Y$1:$AJ$500, MATCH(1, ('Cost Data'!$W$1:$W$500 = $BJ45) * ('Cost Data'!$X$1:$X$500 = $BK45), 0), MATCH(BV$12, 'Cost Data'!$Y$12:$AJ$12, 0))
* (INDEX('Build Scenarios'!$D$1:$O$510, MATCH(1, ('Build Scenarios'!$B$1:$B$510 = $BJ45) * ('Build Scenarios'!$C$1:$C$510 = $C45), 0), MATCH(BV$12, 'Build Scenarios'!$D$5:$O$5, 0))
- INDEX('Build Scenarios'!$D$1:$O$510, MATCH(1, ('Build Scenarios'!$B$1:$B$510 = $BJ45) * ('Build Scenarios'!$C$1:$C$510 = $C45), 0), MATCH(BU$12, 'Build Scenarios'!$D$5:$O$5, 0)))
+BU45,
0)</f>
        <v>0</v>
      </c>
      <c r="BW45" s="4" cm="1">
        <f t="array" aca="1" ref="BW45" ca="1">IFERROR(
INDEX('Cost Data'!$Y$1:$AJ$500, MATCH(1, ('Cost Data'!$W$1:$W$500 = $BJ45) * ('Cost Data'!$X$1:$X$500 = $BK45), 0), MATCH(BW$12, 'Cost Data'!$Y$12:$AJ$12, 0))
* (INDEX('Build Scenarios'!$D$1:$O$510, MATCH(1, ('Build Scenarios'!$B$1:$B$510 = $BJ45) * ('Build Scenarios'!$C$1:$C$510 = $C45), 0), MATCH(BW$12, 'Build Scenarios'!$D$5:$O$5, 0))
- INDEX('Build Scenarios'!$D$1:$O$510, MATCH(1, ('Build Scenarios'!$B$1:$B$510 = $BJ45) * ('Build Scenarios'!$C$1:$C$510 = $C45), 0), MATCH(BV$12, 'Build Scenarios'!$D$5:$O$5, 0)))
+BV45,
0)</f>
        <v>0</v>
      </c>
    </row>
    <row r="46" spans="2:75" x14ac:dyDescent="0.2">
      <c r="B46" s="11" t="str">
        <f t="shared" ca="1" si="25"/>
        <v>PSP - Mid</v>
      </c>
      <c r="C46" s="8" t="s">
        <v>61</v>
      </c>
      <c r="D46" s="4">
        <f t="shared" ca="1" si="24"/>
        <v>0</v>
      </c>
      <c r="E46" s="4">
        <f t="shared" ca="1" si="24"/>
        <v>0</v>
      </c>
      <c r="F46" s="4">
        <f t="shared" ca="1" si="24"/>
        <v>0</v>
      </c>
      <c r="G46" s="4">
        <f t="shared" ca="1" si="24"/>
        <v>0</v>
      </c>
      <c r="H46" s="4">
        <f t="shared" ca="1" si="24"/>
        <v>0</v>
      </c>
      <c r="I46" s="4">
        <f t="shared" ca="1" si="24"/>
        <v>0</v>
      </c>
      <c r="J46" s="4">
        <f t="shared" ca="1" si="24"/>
        <v>0</v>
      </c>
      <c r="K46" s="4">
        <f t="shared" ca="1" si="24"/>
        <v>0</v>
      </c>
      <c r="L46" s="4">
        <f t="shared" ca="1" si="24"/>
        <v>2265.5836499999996</v>
      </c>
      <c r="M46" s="4">
        <f t="shared" ca="1" si="24"/>
        <v>2265.5836499999996</v>
      </c>
      <c r="N46" s="4">
        <f t="shared" ca="1" si="24"/>
        <v>2265.5836499999996</v>
      </c>
      <c r="O46" s="4">
        <f t="shared" ca="1" si="24"/>
        <v>4406.7836499999994</v>
      </c>
      <c r="Q46" s="11" t="str">
        <f t="shared" si="26"/>
        <v>Morro Bay</v>
      </c>
      <c r="R46" s="11" t="str" cm="1">
        <f t="array" aca="1" ref="R46" ca="1">INDEX('Cost Scenario Settings'!$O$32:$W$101, MATCH(1, ('Cost Scenario Settings'!$N$32:$N$101 = $B46) * ('Cost Scenario Settings'!$B$32:$B$101 = Q46), 0), MATCH($C46, 'Cost Scenario Settings'!$O$31:$W$31, 0))</f>
        <v>PSP - Mid</v>
      </c>
      <c r="S46" s="4" cm="1">
        <f t="array" aca="1" ref="S46" ca="1">IFERROR(
INDEX('Cost Data'!$Y$1:$AJ$500, MATCH(1, ('Cost Data'!$W$1:$W$500 = $Q46) * ('Cost Data'!$X$1:$X$500 = $R46), 0), MATCH(S$12, 'Cost Data'!$Y$12:$AJ$12, 0))
* (INDEX('Build Scenarios'!$D$1:$O$510, MATCH(1, ('Build Scenarios'!$B$1:$B$510 = $Q46) * ('Build Scenarios'!$C$1:$C$510 = $C46), 0), MATCH(S$12, 'Build Scenarios'!$D$5:$O$5, 0))
- INDEX('Build Scenarios'!$D$1:$O$510, MATCH(1, ('Build Scenarios'!$B$1:$B$510 = $Q46) * ('Build Scenarios'!$C$1:$C$510 = $C46), 0), MATCH(R$12, 'Build Scenarios'!$D$5:$O$5, 0)))
+R46,
0)</f>
        <v>0</v>
      </c>
      <c r="T46" s="4" cm="1">
        <f t="array" aca="1" ref="T46" ca="1">IFERROR(
INDEX('Cost Data'!$Y$1:$AJ$500, MATCH(1, ('Cost Data'!$W$1:$W$500 = $Q46) * ('Cost Data'!$X$1:$X$500 = $R46), 0), MATCH(T$12, 'Cost Data'!$Y$12:$AJ$12, 0))
* (INDEX('Build Scenarios'!$D$1:$O$510, MATCH(1, ('Build Scenarios'!$B$1:$B$510 = $Q46) * ('Build Scenarios'!$C$1:$C$510 = $C46), 0), MATCH(T$12, 'Build Scenarios'!$D$5:$O$5, 0))
- INDEX('Build Scenarios'!$D$1:$O$510, MATCH(1, ('Build Scenarios'!$B$1:$B$510 = $Q46) * ('Build Scenarios'!$C$1:$C$510 = $C46), 0), MATCH(S$12, 'Build Scenarios'!$D$5:$O$5, 0)))
+S46,
0)</f>
        <v>0</v>
      </c>
      <c r="U46" s="4" cm="1">
        <f t="array" aca="1" ref="U46" ca="1">IFERROR(
INDEX('Cost Data'!$Y$1:$AJ$500, MATCH(1, ('Cost Data'!$W$1:$W$500 = $Q46) * ('Cost Data'!$X$1:$X$500 = $R46), 0), MATCH(U$12, 'Cost Data'!$Y$12:$AJ$12, 0))
* (INDEX('Build Scenarios'!$D$1:$O$510, MATCH(1, ('Build Scenarios'!$B$1:$B$510 = $Q46) * ('Build Scenarios'!$C$1:$C$510 = $C46), 0), MATCH(U$12, 'Build Scenarios'!$D$5:$O$5, 0))
- INDEX('Build Scenarios'!$D$1:$O$510, MATCH(1, ('Build Scenarios'!$B$1:$B$510 = $Q46) * ('Build Scenarios'!$C$1:$C$510 = $C46), 0), MATCH(T$12, 'Build Scenarios'!$D$5:$O$5, 0)))
+T46,
0)</f>
        <v>0</v>
      </c>
      <c r="V46" s="4" cm="1">
        <f t="array" aca="1" ref="V46" ca="1">IFERROR(
INDEX('Cost Data'!$Y$1:$AJ$500, MATCH(1, ('Cost Data'!$W$1:$W$500 = $Q46) * ('Cost Data'!$X$1:$X$500 = $R46), 0), MATCH(V$12, 'Cost Data'!$Y$12:$AJ$12, 0))
* (INDEX('Build Scenarios'!$D$1:$O$510, MATCH(1, ('Build Scenarios'!$B$1:$B$510 = $Q46) * ('Build Scenarios'!$C$1:$C$510 = $C46), 0), MATCH(V$12, 'Build Scenarios'!$D$5:$O$5, 0))
- INDEX('Build Scenarios'!$D$1:$O$510, MATCH(1, ('Build Scenarios'!$B$1:$B$510 = $Q46) * ('Build Scenarios'!$C$1:$C$510 = $C46), 0), MATCH(U$12, 'Build Scenarios'!$D$5:$O$5, 0)))
+U46,
0)</f>
        <v>0</v>
      </c>
      <c r="W46" s="4" cm="1">
        <f t="array" aca="1" ref="W46" ca="1">IFERROR(
INDEX('Cost Data'!$Y$1:$AJ$500, MATCH(1, ('Cost Data'!$W$1:$W$500 = $Q46) * ('Cost Data'!$X$1:$X$500 = $R46), 0), MATCH(W$12, 'Cost Data'!$Y$12:$AJ$12, 0))
* (INDEX('Build Scenarios'!$D$1:$O$510, MATCH(1, ('Build Scenarios'!$B$1:$B$510 = $Q46) * ('Build Scenarios'!$C$1:$C$510 = $C46), 0), MATCH(W$12, 'Build Scenarios'!$D$5:$O$5, 0))
- INDEX('Build Scenarios'!$D$1:$O$510, MATCH(1, ('Build Scenarios'!$B$1:$B$510 = $Q46) * ('Build Scenarios'!$C$1:$C$510 = $C46), 0), MATCH(V$12, 'Build Scenarios'!$D$5:$O$5, 0)))
+V46,
0)</f>
        <v>0</v>
      </c>
      <c r="X46" s="4" cm="1">
        <f t="array" aca="1" ref="X46" ca="1">IFERROR(
INDEX('Cost Data'!$Y$1:$AJ$500, MATCH(1, ('Cost Data'!$W$1:$W$500 = $Q46) * ('Cost Data'!$X$1:$X$500 = $R46), 0), MATCH(X$12, 'Cost Data'!$Y$12:$AJ$12, 0))
* (INDEX('Build Scenarios'!$D$1:$O$510, MATCH(1, ('Build Scenarios'!$B$1:$B$510 = $Q46) * ('Build Scenarios'!$C$1:$C$510 = $C46), 0), MATCH(X$12, 'Build Scenarios'!$D$5:$O$5, 0))
- INDEX('Build Scenarios'!$D$1:$O$510, MATCH(1, ('Build Scenarios'!$B$1:$B$510 = $Q46) * ('Build Scenarios'!$C$1:$C$510 = $C46), 0), MATCH(W$12, 'Build Scenarios'!$D$5:$O$5, 0)))
+W46,
0)</f>
        <v>0</v>
      </c>
      <c r="Y46" s="4" cm="1">
        <f t="array" aca="1" ref="Y46" ca="1">IFERROR(
INDEX('Cost Data'!$Y$1:$AJ$500, MATCH(1, ('Cost Data'!$W$1:$W$500 = $Q46) * ('Cost Data'!$X$1:$X$500 = $R46), 0), MATCH(Y$12, 'Cost Data'!$Y$12:$AJ$12, 0))
* (INDEX('Build Scenarios'!$D$1:$O$510, MATCH(1, ('Build Scenarios'!$B$1:$B$510 = $Q46) * ('Build Scenarios'!$C$1:$C$510 = $C46), 0), MATCH(Y$12, 'Build Scenarios'!$D$5:$O$5, 0))
- INDEX('Build Scenarios'!$D$1:$O$510, MATCH(1, ('Build Scenarios'!$B$1:$B$510 = $Q46) * ('Build Scenarios'!$C$1:$C$510 = $C46), 0), MATCH(X$12, 'Build Scenarios'!$D$5:$O$5, 0)))
+X46,
0)</f>
        <v>0</v>
      </c>
      <c r="Z46" s="4" cm="1">
        <f t="array" aca="1" ref="Z46" ca="1">IFERROR(
INDEX('Cost Data'!$Y$1:$AJ$500, MATCH(1, ('Cost Data'!$W$1:$W$500 = $Q46) * ('Cost Data'!$X$1:$X$500 = $R46), 0), MATCH(Z$12, 'Cost Data'!$Y$12:$AJ$12, 0))
* (INDEX('Build Scenarios'!$D$1:$O$510, MATCH(1, ('Build Scenarios'!$B$1:$B$510 = $Q46) * ('Build Scenarios'!$C$1:$C$510 = $C46), 0), MATCH(Z$12, 'Build Scenarios'!$D$5:$O$5, 0))
- INDEX('Build Scenarios'!$D$1:$O$510, MATCH(1, ('Build Scenarios'!$B$1:$B$510 = $Q46) * ('Build Scenarios'!$C$1:$C$510 = $C46), 0), MATCH(Y$12, 'Build Scenarios'!$D$5:$O$5, 0)))
+Y46,
0)</f>
        <v>0</v>
      </c>
      <c r="AA46" s="4" cm="1">
        <f t="array" aca="1" ref="AA46" ca="1">IFERROR(
INDEX('Cost Data'!$Y$1:$AJ$500, MATCH(1, ('Cost Data'!$W$1:$W$500 = $Q46) * ('Cost Data'!$X$1:$X$500 = $R46), 0), MATCH(AA$12, 'Cost Data'!$Y$12:$AJ$12, 0))
* (INDEX('Build Scenarios'!$D$1:$O$510, MATCH(1, ('Build Scenarios'!$B$1:$B$510 = $Q46) * ('Build Scenarios'!$C$1:$C$510 = $C46), 0), MATCH(AA$12, 'Build Scenarios'!$D$5:$O$5, 0))
- INDEX('Build Scenarios'!$D$1:$O$510, MATCH(1, ('Build Scenarios'!$B$1:$B$510 = $Q46) * ('Build Scenarios'!$C$1:$C$510 = $C46), 0), MATCH(Z$12, 'Build Scenarios'!$D$5:$O$5, 0)))
+Z46,
0)</f>
        <v>1467.1312499999997</v>
      </c>
      <c r="AB46" s="4" cm="1">
        <f t="array" aca="1" ref="AB46" ca="1">IFERROR(
INDEX('Cost Data'!$Y$1:$AJ$500, MATCH(1, ('Cost Data'!$W$1:$W$500 = $Q46) * ('Cost Data'!$X$1:$X$500 = $R46), 0), MATCH(AB$12, 'Cost Data'!$Y$12:$AJ$12, 0))
* (INDEX('Build Scenarios'!$D$1:$O$510, MATCH(1, ('Build Scenarios'!$B$1:$B$510 = $Q46) * ('Build Scenarios'!$C$1:$C$510 = $C46), 0), MATCH(AB$12, 'Build Scenarios'!$D$5:$O$5, 0))
- INDEX('Build Scenarios'!$D$1:$O$510, MATCH(1, ('Build Scenarios'!$B$1:$B$510 = $Q46) * ('Build Scenarios'!$C$1:$C$510 = $C46), 0), MATCH(AA$12, 'Build Scenarios'!$D$5:$O$5, 0)))
+AA46,
0)</f>
        <v>1467.1312499999997</v>
      </c>
      <c r="AC46" s="4" cm="1">
        <f t="array" aca="1" ref="AC46" ca="1">IFERROR(
INDEX('Cost Data'!$Y$1:$AJ$500, MATCH(1, ('Cost Data'!$W$1:$W$500 = $Q46) * ('Cost Data'!$X$1:$X$500 = $R46), 0), MATCH(AC$12, 'Cost Data'!$Y$12:$AJ$12, 0))
* (INDEX('Build Scenarios'!$D$1:$O$510, MATCH(1, ('Build Scenarios'!$B$1:$B$510 = $Q46) * ('Build Scenarios'!$C$1:$C$510 = $C46), 0), MATCH(AC$12, 'Build Scenarios'!$D$5:$O$5, 0))
- INDEX('Build Scenarios'!$D$1:$O$510, MATCH(1, ('Build Scenarios'!$B$1:$B$510 = $Q46) * ('Build Scenarios'!$C$1:$C$510 = $C46), 0), MATCH(AB$12, 'Build Scenarios'!$D$5:$O$5, 0)))
+AB46,
0)</f>
        <v>1467.1312499999997</v>
      </c>
      <c r="AD46" s="4" cm="1">
        <f t="array" aca="1" ref="AD46" ca="1">IFERROR(
INDEX('Cost Data'!$Y$1:$AJ$500, MATCH(1, ('Cost Data'!$W$1:$W$500 = $Q46) * ('Cost Data'!$X$1:$X$500 = $R46), 0), MATCH(AD$12, 'Cost Data'!$Y$12:$AJ$12, 0))
* (INDEX('Build Scenarios'!$D$1:$O$510, MATCH(1, ('Build Scenarios'!$B$1:$B$510 = $Q46) * ('Build Scenarios'!$C$1:$C$510 = $C46), 0), MATCH(AD$12, 'Build Scenarios'!$D$5:$O$5, 0))
- INDEX('Build Scenarios'!$D$1:$O$510, MATCH(1, ('Build Scenarios'!$B$1:$B$510 = $Q46) * ('Build Scenarios'!$C$1:$C$510 = $C46), 0), MATCH(AC$12, 'Build Scenarios'!$D$5:$O$5, 0)))
+AC46,
0)</f>
        <v>1467.1312499999997</v>
      </c>
      <c r="AF46" s="11" t="str">
        <f t="shared" si="27"/>
        <v>Humboldt Bay</v>
      </c>
      <c r="AG46" s="11" t="str" cm="1">
        <f t="array" aca="1" ref="AG46" ca="1">INDEX('Cost Scenario Settings'!$O$32:$W$101, MATCH(1, ('Cost Scenario Settings'!$N$32:$N$101 = $B46) * ('Cost Scenario Settings'!$B$32:$B$101 = AF46), 0), MATCH($C46, 'Cost Scenario Settings'!$O$31:$W$31, 0))</f>
        <v>PSP - Mid</v>
      </c>
      <c r="AH46" s="4" cm="1">
        <f t="array" aca="1" ref="AH46" ca="1">IFERROR(
INDEX('Cost Data'!$Y$1:$AJ$500, MATCH(1, ('Cost Data'!$W$1:$W$500 = $AF46) * ('Cost Data'!$X$1:$X$500 = $AG46), 0), MATCH(AH$12, 'Cost Data'!$Y$12:$AJ$12, 0))
* (INDEX('Build Scenarios'!$D$1:$O$510, MATCH(1, ('Build Scenarios'!$B$1:$B$510 = $AF46) * ('Build Scenarios'!$C$1:$C$510 = $C46), 0), MATCH(AH$12, 'Build Scenarios'!$D$5:$O$5, 0))
- INDEX('Build Scenarios'!$D$1:$O$510, MATCH(1, ('Build Scenarios'!$B$1:$B$510 = $AF46) * ('Build Scenarios'!$C$1:$C$510 = $C46), 0), MATCH(AG$12, 'Build Scenarios'!$D$5:$O$5, 0)))
+AG46,
0)</f>
        <v>0</v>
      </c>
      <c r="AI46" s="4" cm="1">
        <f t="array" aca="1" ref="AI46" ca="1">IFERROR(
INDEX('Cost Data'!$Y$1:$AJ$500, MATCH(1, ('Cost Data'!$W$1:$W$500 = $AF46) * ('Cost Data'!$X$1:$X$500 = $AG46), 0), MATCH(AI$12, 'Cost Data'!$Y$12:$AJ$12, 0))
* (INDEX('Build Scenarios'!$D$1:$O$510, MATCH(1, ('Build Scenarios'!$B$1:$B$510 = $AF46) * ('Build Scenarios'!$C$1:$C$510 = $C46), 0), MATCH(AI$12, 'Build Scenarios'!$D$5:$O$5, 0))
- INDEX('Build Scenarios'!$D$1:$O$510, MATCH(1, ('Build Scenarios'!$B$1:$B$510 = $AF46) * ('Build Scenarios'!$C$1:$C$510 = $C46), 0), MATCH(AH$12, 'Build Scenarios'!$D$5:$O$5, 0)))
+AH46,
0)</f>
        <v>0</v>
      </c>
      <c r="AJ46" s="4" cm="1">
        <f t="array" aca="1" ref="AJ46" ca="1">IFERROR(
INDEX('Cost Data'!$Y$1:$AJ$500, MATCH(1, ('Cost Data'!$W$1:$W$500 = $AF46) * ('Cost Data'!$X$1:$X$500 = $AG46), 0), MATCH(AJ$12, 'Cost Data'!$Y$12:$AJ$12, 0))
* (INDEX('Build Scenarios'!$D$1:$O$510, MATCH(1, ('Build Scenarios'!$B$1:$B$510 = $AF46) * ('Build Scenarios'!$C$1:$C$510 = $C46), 0), MATCH(AJ$12, 'Build Scenarios'!$D$5:$O$5, 0))
- INDEX('Build Scenarios'!$D$1:$O$510, MATCH(1, ('Build Scenarios'!$B$1:$B$510 = $AF46) * ('Build Scenarios'!$C$1:$C$510 = $C46), 0), MATCH(AI$12, 'Build Scenarios'!$D$5:$O$5, 0)))
+AI46,
0)</f>
        <v>0</v>
      </c>
      <c r="AK46" s="4" cm="1">
        <f t="array" aca="1" ref="AK46" ca="1">IFERROR(
INDEX('Cost Data'!$Y$1:$AJ$500, MATCH(1, ('Cost Data'!$W$1:$W$500 = $AF46) * ('Cost Data'!$X$1:$X$500 = $AG46), 0), MATCH(AK$12, 'Cost Data'!$Y$12:$AJ$12, 0))
* (INDEX('Build Scenarios'!$D$1:$O$510, MATCH(1, ('Build Scenarios'!$B$1:$B$510 = $AF46) * ('Build Scenarios'!$C$1:$C$510 = $C46), 0), MATCH(AK$12, 'Build Scenarios'!$D$5:$O$5, 0))
- INDEX('Build Scenarios'!$D$1:$O$510, MATCH(1, ('Build Scenarios'!$B$1:$B$510 = $AF46) * ('Build Scenarios'!$C$1:$C$510 = $C46), 0), MATCH(AJ$12, 'Build Scenarios'!$D$5:$O$5, 0)))
+AJ46,
0)</f>
        <v>0</v>
      </c>
      <c r="AL46" s="4" cm="1">
        <f t="array" aca="1" ref="AL46" ca="1">IFERROR(
INDEX('Cost Data'!$Y$1:$AJ$500, MATCH(1, ('Cost Data'!$W$1:$W$500 = $AF46) * ('Cost Data'!$X$1:$X$500 = $AG46), 0), MATCH(AL$12, 'Cost Data'!$Y$12:$AJ$12, 0))
* (INDEX('Build Scenarios'!$D$1:$O$510, MATCH(1, ('Build Scenarios'!$B$1:$B$510 = $AF46) * ('Build Scenarios'!$C$1:$C$510 = $C46), 0), MATCH(AL$12, 'Build Scenarios'!$D$5:$O$5, 0))
- INDEX('Build Scenarios'!$D$1:$O$510, MATCH(1, ('Build Scenarios'!$B$1:$B$510 = $AF46) * ('Build Scenarios'!$C$1:$C$510 = $C46), 0), MATCH(AK$12, 'Build Scenarios'!$D$5:$O$5, 0)))
+AK46,
0)</f>
        <v>0</v>
      </c>
      <c r="AM46" s="4" cm="1">
        <f t="array" aca="1" ref="AM46" ca="1">IFERROR(
INDEX('Cost Data'!$Y$1:$AJ$500, MATCH(1, ('Cost Data'!$W$1:$W$500 = $AF46) * ('Cost Data'!$X$1:$X$500 = $AG46), 0), MATCH(AM$12, 'Cost Data'!$Y$12:$AJ$12, 0))
* (INDEX('Build Scenarios'!$D$1:$O$510, MATCH(1, ('Build Scenarios'!$B$1:$B$510 = $AF46) * ('Build Scenarios'!$C$1:$C$510 = $C46), 0), MATCH(AM$12, 'Build Scenarios'!$D$5:$O$5, 0))
- INDEX('Build Scenarios'!$D$1:$O$510, MATCH(1, ('Build Scenarios'!$B$1:$B$510 = $AF46) * ('Build Scenarios'!$C$1:$C$510 = $C46), 0), MATCH(AL$12, 'Build Scenarios'!$D$5:$O$5, 0)))
+AL46,
0)</f>
        <v>0</v>
      </c>
      <c r="AN46" s="4" cm="1">
        <f t="array" aca="1" ref="AN46" ca="1">IFERROR(
INDEX('Cost Data'!$Y$1:$AJ$500, MATCH(1, ('Cost Data'!$W$1:$W$500 = $AF46) * ('Cost Data'!$X$1:$X$500 = $AG46), 0), MATCH(AN$12, 'Cost Data'!$Y$12:$AJ$12, 0))
* (INDEX('Build Scenarios'!$D$1:$O$510, MATCH(1, ('Build Scenarios'!$B$1:$B$510 = $AF46) * ('Build Scenarios'!$C$1:$C$510 = $C46), 0), MATCH(AN$12, 'Build Scenarios'!$D$5:$O$5, 0))
- INDEX('Build Scenarios'!$D$1:$O$510, MATCH(1, ('Build Scenarios'!$B$1:$B$510 = $AF46) * ('Build Scenarios'!$C$1:$C$510 = $C46), 0), MATCH(AM$12, 'Build Scenarios'!$D$5:$O$5, 0)))
+AM46,
0)</f>
        <v>0</v>
      </c>
      <c r="AO46" s="4" cm="1">
        <f t="array" aca="1" ref="AO46" ca="1">IFERROR(
INDEX('Cost Data'!$Y$1:$AJ$500, MATCH(1, ('Cost Data'!$W$1:$W$500 = $AF46) * ('Cost Data'!$X$1:$X$500 = $AG46), 0), MATCH(AO$12, 'Cost Data'!$Y$12:$AJ$12, 0))
* (INDEX('Build Scenarios'!$D$1:$O$510, MATCH(1, ('Build Scenarios'!$B$1:$B$510 = $AF46) * ('Build Scenarios'!$C$1:$C$510 = $C46), 0), MATCH(AO$12, 'Build Scenarios'!$D$5:$O$5, 0))
- INDEX('Build Scenarios'!$D$1:$O$510, MATCH(1, ('Build Scenarios'!$B$1:$B$510 = $AF46) * ('Build Scenarios'!$C$1:$C$510 = $C46), 0), MATCH(AN$12, 'Build Scenarios'!$D$5:$O$5, 0)))
+AN46,
0)</f>
        <v>0</v>
      </c>
      <c r="AP46" s="4" cm="1">
        <f t="array" aca="1" ref="AP46" ca="1">IFERROR(
INDEX('Cost Data'!$Y$1:$AJ$500, MATCH(1, ('Cost Data'!$W$1:$W$500 = $AF46) * ('Cost Data'!$X$1:$X$500 = $AG46), 0), MATCH(AP$12, 'Cost Data'!$Y$12:$AJ$12, 0))
* (INDEX('Build Scenarios'!$D$1:$O$510, MATCH(1, ('Build Scenarios'!$B$1:$B$510 = $AF46) * ('Build Scenarios'!$C$1:$C$510 = $C46), 0), MATCH(AP$12, 'Build Scenarios'!$D$5:$O$5, 0))
- INDEX('Build Scenarios'!$D$1:$O$510, MATCH(1, ('Build Scenarios'!$B$1:$B$510 = $AF46) * ('Build Scenarios'!$C$1:$C$510 = $C46), 0), MATCH(AO$12, 'Build Scenarios'!$D$5:$O$5, 0)))
+AO46,
0)</f>
        <v>798.45240000000001</v>
      </c>
      <c r="AQ46" s="4" cm="1">
        <f t="array" aca="1" ref="AQ46" ca="1">IFERROR(
INDEX('Cost Data'!$Y$1:$AJ$500, MATCH(1, ('Cost Data'!$W$1:$W$500 = $AF46) * ('Cost Data'!$X$1:$X$500 = $AG46), 0), MATCH(AQ$12, 'Cost Data'!$Y$12:$AJ$12, 0))
* (INDEX('Build Scenarios'!$D$1:$O$510, MATCH(1, ('Build Scenarios'!$B$1:$B$510 = $AF46) * ('Build Scenarios'!$C$1:$C$510 = $C46), 0), MATCH(AQ$12, 'Build Scenarios'!$D$5:$O$5, 0))
- INDEX('Build Scenarios'!$D$1:$O$510, MATCH(1, ('Build Scenarios'!$B$1:$B$510 = $AF46) * ('Build Scenarios'!$C$1:$C$510 = $C46), 0), MATCH(AP$12, 'Build Scenarios'!$D$5:$O$5, 0)))
+AP46,
0)</f>
        <v>798.45240000000001</v>
      </c>
      <c r="AR46" s="4" cm="1">
        <f t="array" aca="1" ref="AR46" ca="1">IFERROR(
INDEX('Cost Data'!$Y$1:$AJ$500, MATCH(1, ('Cost Data'!$W$1:$W$500 = $AF46) * ('Cost Data'!$X$1:$X$500 = $AG46), 0), MATCH(AR$12, 'Cost Data'!$Y$12:$AJ$12, 0))
* (INDEX('Build Scenarios'!$D$1:$O$510, MATCH(1, ('Build Scenarios'!$B$1:$B$510 = $AF46) * ('Build Scenarios'!$C$1:$C$510 = $C46), 0), MATCH(AR$12, 'Build Scenarios'!$D$5:$O$5, 0))
- INDEX('Build Scenarios'!$D$1:$O$510, MATCH(1, ('Build Scenarios'!$B$1:$B$510 = $AF46) * ('Build Scenarios'!$C$1:$C$510 = $C46), 0), MATCH(AQ$12, 'Build Scenarios'!$D$5:$O$5, 0)))
+AQ46,
0)</f>
        <v>798.45240000000001</v>
      </c>
      <c r="AS46" s="4" cm="1">
        <f t="array" aca="1" ref="AS46" ca="1">IFERROR(
INDEX('Cost Data'!$Y$1:$AJ$500, MATCH(1, ('Cost Data'!$W$1:$W$500 = $AF46) * ('Cost Data'!$X$1:$X$500 = $AG46), 0), MATCH(AS$12, 'Cost Data'!$Y$12:$AJ$12, 0))
* (INDEX('Build Scenarios'!$D$1:$O$510, MATCH(1, ('Build Scenarios'!$B$1:$B$510 = $AF46) * ('Build Scenarios'!$C$1:$C$510 = $C46), 0), MATCH(AS$12, 'Build Scenarios'!$D$5:$O$5, 0))
- INDEX('Build Scenarios'!$D$1:$O$510, MATCH(1, ('Build Scenarios'!$B$1:$B$510 = $AF46) * ('Build Scenarios'!$C$1:$C$510 = $C46), 0), MATCH(AR$12, 'Build Scenarios'!$D$5:$O$5, 0)))
+AR46,
0)</f>
        <v>798.45240000000001</v>
      </c>
      <c r="AU46" s="11" t="str">
        <f t="shared" si="28"/>
        <v>Del Norte</v>
      </c>
      <c r="AV46" s="11" t="str" cm="1">
        <f t="array" aca="1" ref="AV46" ca="1">INDEX('Cost Scenario Settings'!$O$32:$W$101, MATCH(1, ('Cost Scenario Settings'!$N$32:$N$101 = $B46) * ('Cost Scenario Settings'!$B$32:$B$101 = AU46), 0), MATCH($C46, 'Cost Scenario Settings'!$O$31:$W$31, 0))</f>
        <v>PSP - Mid</v>
      </c>
      <c r="AW46" s="4" cm="1">
        <f t="array" aca="1" ref="AW46" ca="1">IFERROR(
INDEX('Cost Data'!$Y$1:$AJ$500, MATCH(1, ('Cost Data'!$W$1:$W$500 = $AU46) * ('Cost Data'!$X$1:$X$500 = $AV46), 0), MATCH(AW$12, 'Cost Data'!$Y$12:$AJ$12, 0))
* (INDEX('Build Scenarios'!$D$1:$O$510, MATCH(1, ('Build Scenarios'!$B$1:$B$510 = $AU46) * ('Build Scenarios'!$C$1:$C$510 = $C46), 0), MATCH(AW$12, 'Build Scenarios'!$D$5:$O$5, 0))
- INDEX('Build Scenarios'!$D$1:$O$510, MATCH(1, ('Build Scenarios'!$B$1:$B$510 = $AU46) * ('Build Scenarios'!$C$1:$C$510 = $C46), 0), MATCH(AV$12, 'Build Scenarios'!$D$5:$O$5, 0)))
+AV46,
0)</f>
        <v>0</v>
      </c>
      <c r="AX46" s="4" cm="1">
        <f t="array" aca="1" ref="AX46" ca="1">IFERROR(
INDEX('Cost Data'!$Y$1:$AJ$500, MATCH(1, ('Cost Data'!$W$1:$W$500 = $AU46) * ('Cost Data'!$X$1:$X$500 = $AV46), 0), MATCH(AX$12, 'Cost Data'!$Y$12:$AJ$12, 0))
* (INDEX('Build Scenarios'!$D$1:$O$510, MATCH(1, ('Build Scenarios'!$B$1:$B$510 = $AU46) * ('Build Scenarios'!$C$1:$C$510 = $C46), 0), MATCH(AX$12, 'Build Scenarios'!$D$5:$O$5, 0))
- INDEX('Build Scenarios'!$D$1:$O$510, MATCH(1, ('Build Scenarios'!$B$1:$B$510 = $AU46) * ('Build Scenarios'!$C$1:$C$510 = $C46), 0), MATCH(AW$12, 'Build Scenarios'!$D$5:$O$5, 0)))
+AW46,
0)</f>
        <v>0</v>
      </c>
      <c r="AY46" s="4" cm="1">
        <f t="array" aca="1" ref="AY46" ca="1">IFERROR(
INDEX('Cost Data'!$Y$1:$AJ$500, MATCH(1, ('Cost Data'!$W$1:$W$500 = $AU46) * ('Cost Data'!$X$1:$X$500 = $AV46), 0), MATCH(AY$12, 'Cost Data'!$Y$12:$AJ$12, 0))
* (INDEX('Build Scenarios'!$D$1:$O$510, MATCH(1, ('Build Scenarios'!$B$1:$B$510 = $AU46) * ('Build Scenarios'!$C$1:$C$510 = $C46), 0), MATCH(AY$12, 'Build Scenarios'!$D$5:$O$5, 0))
- INDEX('Build Scenarios'!$D$1:$O$510, MATCH(1, ('Build Scenarios'!$B$1:$B$510 = $AU46) * ('Build Scenarios'!$C$1:$C$510 = $C46), 0), MATCH(AX$12, 'Build Scenarios'!$D$5:$O$5, 0)))
+AX46,
0)</f>
        <v>0</v>
      </c>
      <c r="AZ46" s="4" cm="1">
        <f t="array" aca="1" ref="AZ46" ca="1">IFERROR(
INDEX('Cost Data'!$Y$1:$AJ$500, MATCH(1, ('Cost Data'!$W$1:$W$500 = $AU46) * ('Cost Data'!$X$1:$X$500 = $AV46), 0), MATCH(AZ$12, 'Cost Data'!$Y$12:$AJ$12, 0))
* (INDEX('Build Scenarios'!$D$1:$O$510, MATCH(1, ('Build Scenarios'!$B$1:$B$510 = $AU46) * ('Build Scenarios'!$C$1:$C$510 = $C46), 0), MATCH(AZ$12, 'Build Scenarios'!$D$5:$O$5, 0))
- INDEX('Build Scenarios'!$D$1:$O$510, MATCH(1, ('Build Scenarios'!$B$1:$B$510 = $AU46) * ('Build Scenarios'!$C$1:$C$510 = $C46), 0), MATCH(AY$12, 'Build Scenarios'!$D$5:$O$5, 0)))
+AY46,
0)</f>
        <v>0</v>
      </c>
      <c r="BA46" s="4" cm="1">
        <f t="array" aca="1" ref="BA46" ca="1">IFERROR(
INDEX('Cost Data'!$Y$1:$AJ$500, MATCH(1, ('Cost Data'!$W$1:$W$500 = $AU46) * ('Cost Data'!$X$1:$X$500 = $AV46), 0), MATCH(BA$12, 'Cost Data'!$Y$12:$AJ$12, 0))
* (INDEX('Build Scenarios'!$D$1:$O$510, MATCH(1, ('Build Scenarios'!$B$1:$B$510 = $AU46) * ('Build Scenarios'!$C$1:$C$510 = $C46), 0), MATCH(BA$12, 'Build Scenarios'!$D$5:$O$5, 0))
- INDEX('Build Scenarios'!$D$1:$O$510, MATCH(1, ('Build Scenarios'!$B$1:$B$510 = $AU46) * ('Build Scenarios'!$C$1:$C$510 = $C46), 0), MATCH(AZ$12, 'Build Scenarios'!$D$5:$O$5, 0)))
+AZ46,
0)</f>
        <v>0</v>
      </c>
      <c r="BB46" s="4" cm="1">
        <f t="array" aca="1" ref="BB46" ca="1">IFERROR(
INDEX('Cost Data'!$Y$1:$AJ$500, MATCH(1, ('Cost Data'!$W$1:$W$500 = $AU46) * ('Cost Data'!$X$1:$X$500 = $AV46), 0), MATCH(BB$12, 'Cost Data'!$Y$12:$AJ$12, 0))
* (INDEX('Build Scenarios'!$D$1:$O$510, MATCH(1, ('Build Scenarios'!$B$1:$B$510 = $AU46) * ('Build Scenarios'!$C$1:$C$510 = $C46), 0), MATCH(BB$12, 'Build Scenarios'!$D$5:$O$5, 0))
- INDEX('Build Scenarios'!$D$1:$O$510, MATCH(1, ('Build Scenarios'!$B$1:$B$510 = $AU46) * ('Build Scenarios'!$C$1:$C$510 = $C46), 0), MATCH(BA$12, 'Build Scenarios'!$D$5:$O$5, 0)))
+BA46,
0)</f>
        <v>0</v>
      </c>
      <c r="BC46" s="4" cm="1">
        <f t="array" aca="1" ref="BC46" ca="1">IFERROR(
INDEX('Cost Data'!$Y$1:$AJ$500, MATCH(1, ('Cost Data'!$W$1:$W$500 = $AU46) * ('Cost Data'!$X$1:$X$500 = $AV46), 0), MATCH(BC$12, 'Cost Data'!$Y$12:$AJ$12, 0))
* (INDEX('Build Scenarios'!$D$1:$O$510, MATCH(1, ('Build Scenarios'!$B$1:$B$510 = $AU46) * ('Build Scenarios'!$C$1:$C$510 = $C46), 0), MATCH(BC$12, 'Build Scenarios'!$D$5:$O$5, 0))
- INDEX('Build Scenarios'!$D$1:$O$510, MATCH(1, ('Build Scenarios'!$B$1:$B$510 = $AU46) * ('Build Scenarios'!$C$1:$C$510 = $C46), 0), MATCH(BB$12, 'Build Scenarios'!$D$5:$O$5, 0)))
+BB46,
0)</f>
        <v>0</v>
      </c>
      <c r="BD46" s="4" cm="1">
        <f t="array" aca="1" ref="BD46" ca="1">IFERROR(
INDEX('Cost Data'!$Y$1:$AJ$500, MATCH(1, ('Cost Data'!$W$1:$W$500 = $AU46) * ('Cost Data'!$X$1:$X$500 = $AV46), 0), MATCH(BD$12, 'Cost Data'!$Y$12:$AJ$12, 0))
* (INDEX('Build Scenarios'!$D$1:$O$510, MATCH(1, ('Build Scenarios'!$B$1:$B$510 = $AU46) * ('Build Scenarios'!$C$1:$C$510 = $C46), 0), MATCH(BD$12, 'Build Scenarios'!$D$5:$O$5, 0))
- INDEX('Build Scenarios'!$D$1:$O$510, MATCH(1, ('Build Scenarios'!$B$1:$B$510 = $AU46) * ('Build Scenarios'!$C$1:$C$510 = $C46), 0), MATCH(BC$12, 'Build Scenarios'!$D$5:$O$5, 0)))
+BC46,
0)</f>
        <v>0</v>
      </c>
      <c r="BE46" s="4" cm="1">
        <f t="array" aca="1" ref="BE46" ca="1">IFERROR(
INDEX('Cost Data'!$Y$1:$AJ$500, MATCH(1, ('Cost Data'!$W$1:$W$500 = $AU46) * ('Cost Data'!$X$1:$X$500 = $AV46), 0), MATCH(BE$12, 'Cost Data'!$Y$12:$AJ$12, 0))
* (INDEX('Build Scenarios'!$D$1:$O$510, MATCH(1, ('Build Scenarios'!$B$1:$B$510 = $AU46) * ('Build Scenarios'!$C$1:$C$510 = $C46), 0), MATCH(BE$12, 'Build Scenarios'!$D$5:$O$5, 0))
- INDEX('Build Scenarios'!$D$1:$O$510, MATCH(1, ('Build Scenarios'!$B$1:$B$510 = $AU46) * ('Build Scenarios'!$C$1:$C$510 = $C46), 0), MATCH(BD$12, 'Build Scenarios'!$D$5:$O$5, 0)))
+BD46,
0)</f>
        <v>0</v>
      </c>
      <c r="BF46" s="4" cm="1">
        <f t="array" aca="1" ref="BF46" ca="1">IFERROR(
INDEX('Cost Data'!$Y$1:$AJ$500, MATCH(1, ('Cost Data'!$W$1:$W$500 = $AU46) * ('Cost Data'!$X$1:$X$500 = $AV46), 0), MATCH(BF$12, 'Cost Data'!$Y$12:$AJ$12, 0))
* (INDEX('Build Scenarios'!$D$1:$O$510, MATCH(1, ('Build Scenarios'!$B$1:$B$510 = $AU46) * ('Build Scenarios'!$C$1:$C$510 = $C46), 0), MATCH(BF$12, 'Build Scenarios'!$D$5:$O$5, 0))
- INDEX('Build Scenarios'!$D$1:$O$510, MATCH(1, ('Build Scenarios'!$B$1:$B$510 = $AU46) * ('Build Scenarios'!$C$1:$C$510 = $C46), 0), MATCH(BE$12, 'Build Scenarios'!$D$5:$O$5, 0)))
+BE46,
0)</f>
        <v>0</v>
      </c>
      <c r="BG46" s="4" cm="1">
        <f t="array" aca="1" ref="BG46" ca="1">IFERROR(
INDEX('Cost Data'!$Y$1:$AJ$500, MATCH(1, ('Cost Data'!$W$1:$W$500 = $AU46) * ('Cost Data'!$X$1:$X$500 = $AV46), 0), MATCH(BG$12, 'Cost Data'!$Y$12:$AJ$12, 0))
* (INDEX('Build Scenarios'!$D$1:$O$510, MATCH(1, ('Build Scenarios'!$B$1:$B$510 = $AU46) * ('Build Scenarios'!$C$1:$C$510 = $C46), 0), MATCH(BG$12, 'Build Scenarios'!$D$5:$O$5, 0))
- INDEX('Build Scenarios'!$D$1:$O$510, MATCH(1, ('Build Scenarios'!$B$1:$B$510 = $AU46) * ('Build Scenarios'!$C$1:$C$510 = $C46), 0), MATCH(BF$12, 'Build Scenarios'!$D$5:$O$5, 0)))
+BF46,
0)</f>
        <v>0</v>
      </c>
      <c r="BH46" s="4" cm="1">
        <f t="array" aca="1" ref="BH46" ca="1">IFERROR(
INDEX('Cost Data'!$Y$1:$AJ$500, MATCH(1, ('Cost Data'!$W$1:$W$500 = $AU46) * ('Cost Data'!$X$1:$X$500 = $AV46), 0), MATCH(BH$12, 'Cost Data'!$Y$12:$AJ$12, 0))
* (INDEX('Build Scenarios'!$D$1:$O$510, MATCH(1, ('Build Scenarios'!$B$1:$B$510 = $AU46) * ('Build Scenarios'!$C$1:$C$510 = $C46), 0), MATCH(BH$12, 'Build Scenarios'!$D$5:$O$5, 0))
- INDEX('Build Scenarios'!$D$1:$O$510, MATCH(1, ('Build Scenarios'!$B$1:$B$510 = $AU46) * ('Build Scenarios'!$C$1:$C$510 = $C46), 0), MATCH(BG$12, 'Build Scenarios'!$D$5:$O$5, 0)))
+BG46,
0)</f>
        <v>2141.1999999999998</v>
      </c>
      <c r="BJ46" s="11" t="str">
        <f t="shared" si="29"/>
        <v>Cape Mendocino</v>
      </c>
      <c r="BK46" s="11" cm="1">
        <f t="array" aca="1" ref="BK46" ca="1">INDEX('Cost Scenario Settings'!$O$32:$W$101, MATCH(1, ('Cost Scenario Settings'!$N$32:$N$101 = $B46) * ('Cost Scenario Settings'!$B$32:$B$101 = BJ46), 0), MATCH($C46, 'Cost Scenario Settings'!$O$31:$W$31, 0))</f>
        <v>0</v>
      </c>
      <c r="BL46" s="4" cm="1">
        <f t="array" aca="1" ref="BL46" ca="1">IFERROR(
INDEX('Cost Data'!$Y$1:$AJ$500, MATCH(1, ('Cost Data'!$W$1:$W$500 = $BJ46) * ('Cost Data'!$X$1:$X$500 = $BK46), 0), MATCH(BL$12, 'Cost Data'!$Y$12:$AJ$12, 0))
* (INDEX('Build Scenarios'!$D$1:$O$510, MATCH(1, ('Build Scenarios'!$B$1:$B$510 = $BJ46) * ('Build Scenarios'!$C$1:$C$510 = $C46), 0), MATCH(BL$12, 'Build Scenarios'!$D$5:$O$5, 0))
- INDEX('Build Scenarios'!$D$1:$O$510, MATCH(1, ('Build Scenarios'!$B$1:$B$510 = $BJ46) * ('Build Scenarios'!$C$1:$C$510 = $C46), 0), MATCH(BK$12, 'Build Scenarios'!$D$5:$O$5, 0)))
+BK46,
0)</f>
        <v>0</v>
      </c>
      <c r="BM46" s="4" cm="1">
        <f t="array" aca="1" ref="BM46" ca="1">IFERROR(
INDEX('Cost Data'!$Y$1:$AJ$500, MATCH(1, ('Cost Data'!$W$1:$W$500 = $BJ46) * ('Cost Data'!$X$1:$X$500 = $BK46), 0), MATCH(BM$12, 'Cost Data'!$Y$12:$AJ$12, 0))
* (INDEX('Build Scenarios'!$D$1:$O$510, MATCH(1, ('Build Scenarios'!$B$1:$B$510 = $BJ46) * ('Build Scenarios'!$C$1:$C$510 = $C46), 0), MATCH(BM$12, 'Build Scenarios'!$D$5:$O$5, 0))
- INDEX('Build Scenarios'!$D$1:$O$510, MATCH(1, ('Build Scenarios'!$B$1:$B$510 = $BJ46) * ('Build Scenarios'!$C$1:$C$510 = $C46), 0), MATCH(BL$12, 'Build Scenarios'!$D$5:$O$5, 0)))
+BL46,
0)</f>
        <v>0</v>
      </c>
      <c r="BN46" s="4" cm="1">
        <f t="array" aca="1" ref="BN46" ca="1">IFERROR(
INDEX('Cost Data'!$Y$1:$AJ$500, MATCH(1, ('Cost Data'!$W$1:$W$500 = $BJ46) * ('Cost Data'!$X$1:$X$500 = $BK46), 0), MATCH(BN$12, 'Cost Data'!$Y$12:$AJ$12, 0))
* (INDEX('Build Scenarios'!$D$1:$O$510, MATCH(1, ('Build Scenarios'!$B$1:$B$510 = $BJ46) * ('Build Scenarios'!$C$1:$C$510 = $C46), 0), MATCH(BN$12, 'Build Scenarios'!$D$5:$O$5, 0))
- INDEX('Build Scenarios'!$D$1:$O$510, MATCH(1, ('Build Scenarios'!$B$1:$B$510 = $BJ46) * ('Build Scenarios'!$C$1:$C$510 = $C46), 0), MATCH(BM$12, 'Build Scenarios'!$D$5:$O$5, 0)))
+BM46,
0)</f>
        <v>0</v>
      </c>
      <c r="BO46" s="4" cm="1">
        <f t="array" aca="1" ref="BO46" ca="1">IFERROR(
INDEX('Cost Data'!$Y$1:$AJ$500, MATCH(1, ('Cost Data'!$W$1:$W$500 = $BJ46) * ('Cost Data'!$X$1:$X$500 = $BK46), 0), MATCH(BO$12, 'Cost Data'!$Y$12:$AJ$12, 0))
* (INDEX('Build Scenarios'!$D$1:$O$510, MATCH(1, ('Build Scenarios'!$B$1:$B$510 = $BJ46) * ('Build Scenarios'!$C$1:$C$510 = $C46), 0), MATCH(BO$12, 'Build Scenarios'!$D$5:$O$5, 0))
- INDEX('Build Scenarios'!$D$1:$O$510, MATCH(1, ('Build Scenarios'!$B$1:$B$510 = $BJ46) * ('Build Scenarios'!$C$1:$C$510 = $C46), 0), MATCH(BN$12, 'Build Scenarios'!$D$5:$O$5, 0)))
+BN46,
0)</f>
        <v>0</v>
      </c>
      <c r="BP46" s="4" cm="1">
        <f t="array" aca="1" ref="BP46" ca="1">IFERROR(
INDEX('Cost Data'!$Y$1:$AJ$500, MATCH(1, ('Cost Data'!$W$1:$W$500 = $BJ46) * ('Cost Data'!$X$1:$X$500 = $BK46), 0), MATCH(BP$12, 'Cost Data'!$Y$12:$AJ$12, 0))
* (INDEX('Build Scenarios'!$D$1:$O$510, MATCH(1, ('Build Scenarios'!$B$1:$B$510 = $BJ46) * ('Build Scenarios'!$C$1:$C$510 = $C46), 0), MATCH(BP$12, 'Build Scenarios'!$D$5:$O$5, 0))
- INDEX('Build Scenarios'!$D$1:$O$510, MATCH(1, ('Build Scenarios'!$B$1:$B$510 = $BJ46) * ('Build Scenarios'!$C$1:$C$510 = $C46), 0), MATCH(BO$12, 'Build Scenarios'!$D$5:$O$5, 0)))
+BO46,
0)</f>
        <v>0</v>
      </c>
      <c r="BQ46" s="4" cm="1">
        <f t="array" aca="1" ref="BQ46" ca="1">IFERROR(
INDEX('Cost Data'!$Y$1:$AJ$500, MATCH(1, ('Cost Data'!$W$1:$W$500 = $BJ46) * ('Cost Data'!$X$1:$X$500 = $BK46), 0), MATCH(BQ$12, 'Cost Data'!$Y$12:$AJ$12, 0))
* (INDEX('Build Scenarios'!$D$1:$O$510, MATCH(1, ('Build Scenarios'!$B$1:$B$510 = $BJ46) * ('Build Scenarios'!$C$1:$C$510 = $C46), 0), MATCH(BQ$12, 'Build Scenarios'!$D$5:$O$5, 0))
- INDEX('Build Scenarios'!$D$1:$O$510, MATCH(1, ('Build Scenarios'!$B$1:$B$510 = $BJ46) * ('Build Scenarios'!$C$1:$C$510 = $C46), 0), MATCH(BP$12, 'Build Scenarios'!$D$5:$O$5, 0)))
+BP46,
0)</f>
        <v>0</v>
      </c>
      <c r="BR46" s="4" cm="1">
        <f t="array" aca="1" ref="BR46" ca="1">IFERROR(
INDEX('Cost Data'!$Y$1:$AJ$500, MATCH(1, ('Cost Data'!$W$1:$W$500 = $BJ46) * ('Cost Data'!$X$1:$X$500 = $BK46), 0), MATCH(BR$12, 'Cost Data'!$Y$12:$AJ$12, 0))
* (INDEX('Build Scenarios'!$D$1:$O$510, MATCH(1, ('Build Scenarios'!$B$1:$B$510 = $BJ46) * ('Build Scenarios'!$C$1:$C$510 = $C46), 0), MATCH(BR$12, 'Build Scenarios'!$D$5:$O$5, 0))
- INDEX('Build Scenarios'!$D$1:$O$510, MATCH(1, ('Build Scenarios'!$B$1:$B$510 = $BJ46) * ('Build Scenarios'!$C$1:$C$510 = $C46), 0), MATCH(BQ$12, 'Build Scenarios'!$D$5:$O$5, 0)))
+BQ46,
0)</f>
        <v>0</v>
      </c>
      <c r="BS46" s="4" cm="1">
        <f t="array" aca="1" ref="BS46" ca="1">IFERROR(
INDEX('Cost Data'!$Y$1:$AJ$500, MATCH(1, ('Cost Data'!$W$1:$W$500 = $BJ46) * ('Cost Data'!$X$1:$X$500 = $BK46), 0), MATCH(BS$12, 'Cost Data'!$Y$12:$AJ$12, 0))
* (INDEX('Build Scenarios'!$D$1:$O$510, MATCH(1, ('Build Scenarios'!$B$1:$B$510 = $BJ46) * ('Build Scenarios'!$C$1:$C$510 = $C46), 0), MATCH(BS$12, 'Build Scenarios'!$D$5:$O$5, 0))
- INDEX('Build Scenarios'!$D$1:$O$510, MATCH(1, ('Build Scenarios'!$B$1:$B$510 = $BJ46) * ('Build Scenarios'!$C$1:$C$510 = $C46), 0), MATCH(BR$12, 'Build Scenarios'!$D$5:$O$5, 0)))
+BR46,
0)</f>
        <v>0</v>
      </c>
      <c r="BT46" s="4" cm="1">
        <f t="array" aca="1" ref="BT46" ca="1">IFERROR(
INDEX('Cost Data'!$Y$1:$AJ$500, MATCH(1, ('Cost Data'!$W$1:$W$500 = $BJ46) * ('Cost Data'!$X$1:$X$500 = $BK46), 0), MATCH(BT$12, 'Cost Data'!$Y$12:$AJ$12, 0))
* (INDEX('Build Scenarios'!$D$1:$O$510, MATCH(1, ('Build Scenarios'!$B$1:$B$510 = $BJ46) * ('Build Scenarios'!$C$1:$C$510 = $C46), 0), MATCH(BT$12, 'Build Scenarios'!$D$5:$O$5, 0))
- INDEX('Build Scenarios'!$D$1:$O$510, MATCH(1, ('Build Scenarios'!$B$1:$B$510 = $BJ46) * ('Build Scenarios'!$C$1:$C$510 = $C46), 0), MATCH(BS$12, 'Build Scenarios'!$D$5:$O$5, 0)))
+BS46,
0)</f>
        <v>0</v>
      </c>
      <c r="BU46" s="4" cm="1">
        <f t="array" aca="1" ref="BU46" ca="1">IFERROR(
INDEX('Cost Data'!$Y$1:$AJ$500, MATCH(1, ('Cost Data'!$W$1:$W$500 = $BJ46) * ('Cost Data'!$X$1:$X$500 = $BK46), 0), MATCH(BU$12, 'Cost Data'!$Y$12:$AJ$12, 0))
* (INDEX('Build Scenarios'!$D$1:$O$510, MATCH(1, ('Build Scenarios'!$B$1:$B$510 = $BJ46) * ('Build Scenarios'!$C$1:$C$510 = $C46), 0), MATCH(BU$12, 'Build Scenarios'!$D$5:$O$5, 0))
- INDEX('Build Scenarios'!$D$1:$O$510, MATCH(1, ('Build Scenarios'!$B$1:$B$510 = $BJ46) * ('Build Scenarios'!$C$1:$C$510 = $C46), 0), MATCH(BT$12, 'Build Scenarios'!$D$5:$O$5, 0)))
+BT46,
0)</f>
        <v>0</v>
      </c>
      <c r="BV46" s="4" cm="1">
        <f t="array" aca="1" ref="BV46" ca="1">IFERROR(
INDEX('Cost Data'!$Y$1:$AJ$500, MATCH(1, ('Cost Data'!$W$1:$W$500 = $BJ46) * ('Cost Data'!$X$1:$X$500 = $BK46), 0), MATCH(BV$12, 'Cost Data'!$Y$12:$AJ$12, 0))
* (INDEX('Build Scenarios'!$D$1:$O$510, MATCH(1, ('Build Scenarios'!$B$1:$B$510 = $BJ46) * ('Build Scenarios'!$C$1:$C$510 = $C46), 0), MATCH(BV$12, 'Build Scenarios'!$D$5:$O$5, 0))
- INDEX('Build Scenarios'!$D$1:$O$510, MATCH(1, ('Build Scenarios'!$B$1:$B$510 = $BJ46) * ('Build Scenarios'!$C$1:$C$510 = $C46), 0), MATCH(BU$12, 'Build Scenarios'!$D$5:$O$5, 0)))
+BU46,
0)</f>
        <v>0</v>
      </c>
      <c r="BW46" s="4" cm="1">
        <f t="array" aca="1" ref="BW46" ca="1">IFERROR(
INDEX('Cost Data'!$Y$1:$AJ$500, MATCH(1, ('Cost Data'!$W$1:$W$500 = $BJ46) * ('Cost Data'!$X$1:$X$500 = $BK46), 0), MATCH(BW$12, 'Cost Data'!$Y$12:$AJ$12, 0))
* (INDEX('Build Scenarios'!$D$1:$O$510, MATCH(1, ('Build Scenarios'!$B$1:$B$510 = $BJ46) * ('Build Scenarios'!$C$1:$C$510 = $C46), 0), MATCH(BW$12, 'Build Scenarios'!$D$5:$O$5, 0))
- INDEX('Build Scenarios'!$D$1:$O$510, MATCH(1, ('Build Scenarios'!$B$1:$B$510 = $BJ46) * ('Build Scenarios'!$C$1:$C$510 = $C46), 0), MATCH(BV$12, 'Build Scenarios'!$D$5:$O$5, 0)))
+BV46,
0)</f>
        <v>0</v>
      </c>
    </row>
    <row r="47" spans="2:75" x14ac:dyDescent="0.2">
      <c r="B47" s="11" t="str">
        <f t="shared" ca="1" si="25"/>
        <v>PSP - Mid</v>
      </c>
      <c r="C47" s="8" t="s">
        <v>62</v>
      </c>
      <c r="D47" s="4">
        <f t="shared" ca="1" si="24"/>
        <v>0</v>
      </c>
      <c r="E47" s="4">
        <f t="shared" ca="1" si="24"/>
        <v>0</v>
      </c>
      <c r="F47" s="4">
        <f t="shared" ca="1" si="24"/>
        <v>0</v>
      </c>
      <c r="G47" s="4">
        <f t="shared" ca="1" si="24"/>
        <v>0</v>
      </c>
      <c r="H47" s="4">
        <f t="shared" ca="1" si="24"/>
        <v>1602.9974999999999</v>
      </c>
      <c r="I47" s="4">
        <f t="shared" ca="1" si="24"/>
        <v>1602.9974999999999</v>
      </c>
      <c r="J47" s="4">
        <f t="shared" ca="1" si="24"/>
        <v>1602.9974999999999</v>
      </c>
      <c r="K47" s="4">
        <f t="shared" ca="1" si="24"/>
        <v>1602.9974999999999</v>
      </c>
      <c r="L47" s="4">
        <f t="shared" ca="1" si="24"/>
        <v>2401.4499000000001</v>
      </c>
      <c r="M47" s="4">
        <f t="shared" ca="1" si="24"/>
        <v>4681.5298999999995</v>
      </c>
      <c r="N47" s="4">
        <f t="shared" ca="1" si="24"/>
        <v>4681.5298999999995</v>
      </c>
      <c r="O47" s="4">
        <f t="shared" ca="1" si="24"/>
        <v>7160.1237999999985</v>
      </c>
      <c r="Q47" s="11" t="str">
        <f t="shared" si="26"/>
        <v>Morro Bay</v>
      </c>
      <c r="R47" s="11" t="str" cm="1">
        <f t="array" aca="1" ref="R47" ca="1">INDEX('Cost Scenario Settings'!$O$32:$W$101, MATCH(1, ('Cost Scenario Settings'!$N$32:$N$101 = $B47) * ('Cost Scenario Settings'!$B$32:$B$101 = Q47), 0), MATCH($C47, 'Cost Scenario Settings'!$O$31:$W$31, 0))</f>
        <v>PSP - Mid</v>
      </c>
      <c r="S47" s="4" cm="1">
        <f t="array" aca="1" ref="S47" ca="1">IFERROR(
INDEX('Cost Data'!$Y$1:$AJ$500, MATCH(1, ('Cost Data'!$W$1:$W$500 = $Q47) * ('Cost Data'!$X$1:$X$500 = $R47), 0), MATCH(S$12, 'Cost Data'!$Y$12:$AJ$12, 0))
* (INDEX('Build Scenarios'!$D$1:$O$510, MATCH(1, ('Build Scenarios'!$B$1:$B$510 = $Q47) * ('Build Scenarios'!$C$1:$C$510 = $C47), 0), MATCH(S$12, 'Build Scenarios'!$D$5:$O$5, 0))
- INDEX('Build Scenarios'!$D$1:$O$510, MATCH(1, ('Build Scenarios'!$B$1:$B$510 = $Q47) * ('Build Scenarios'!$C$1:$C$510 = $C47), 0), MATCH(R$12, 'Build Scenarios'!$D$5:$O$5, 0)))
+R47,
0)</f>
        <v>0</v>
      </c>
      <c r="T47" s="4" cm="1">
        <f t="array" aca="1" ref="T47" ca="1">IFERROR(
INDEX('Cost Data'!$Y$1:$AJ$500, MATCH(1, ('Cost Data'!$W$1:$W$500 = $Q47) * ('Cost Data'!$X$1:$X$500 = $R47), 0), MATCH(T$12, 'Cost Data'!$Y$12:$AJ$12, 0))
* (INDEX('Build Scenarios'!$D$1:$O$510, MATCH(1, ('Build Scenarios'!$B$1:$B$510 = $Q47) * ('Build Scenarios'!$C$1:$C$510 = $C47), 0), MATCH(T$12, 'Build Scenarios'!$D$5:$O$5, 0))
- INDEX('Build Scenarios'!$D$1:$O$510, MATCH(1, ('Build Scenarios'!$B$1:$B$510 = $Q47) * ('Build Scenarios'!$C$1:$C$510 = $C47), 0), MATCH(S$12, 'Build Scenarios'!$D$5:$O$5, 0)))
+S47,
0)</f>
        <v>0</v>
      </c>
      <c r="U47" s="4" cm="1">
        <f t="array" aca="1" ref="U47" ca="1">IFERROR(
INDEX('Cost Data'!$Y$1:$AJ$500, MATCH(1, ('Cost Data'!$W$1:$W$500 = $Q47) * ('Cost Data'!$X$1:$X$500 = $R47), 0), MATCH(U$12, 'Cost Data'!$Y$12:$AJ$12, 0))
* (INDEX('Build Scenarios'!$D$1:$O$510, MATCH(1, ('Build Scenarios'!$B$1:$B$510 = $Q47) * ('Build Scenarios'!$C$1:$C$510 = $C47), 0), MATCH(U$12, 'Build Scenarios'!$D$5:$O$5, 0))
- INDEX('Build Scenarios'!$D$1:$O$510, MATCH(1, ('Build Scenarios'!$B$1:$B$510 = $Q47) * ('Build Scenarios'!$C$1:$C$510 = $C47), 0), MATCH(T$12, 'Build Scenarios'!$D$5:$O$5, 0)))
+T47,
0)</f>
        <v>0</v>
      </c>
      <c r="V47" s="4" cm="1">
        <f t="array" aca="1" ref="V47" ca="1">IFERROR(
INDEX('Cost Data'!$Y$1:$AJ$500, MATCH(1, ('Cost Data'!$W$1:$W$500 = $Q47) * ('Cost Data'!$X$1:$X$500 = $R47), 0), MATCH(V$12, 'Cost Data'!$Y$12:$AJ$12, 0))
* (INDEX('Build Scenarios'!$D$1:$O$510, MATCH(1, ('Build Scenarios'!$B$1:$B$510 = $Q47) * ('Build Scenarios'!$C$1:$C$510 = $C47), 0), MATCH(V$12, 'Build Scenarios'!$D$5:$O$5, 0))
- INDEX('Build Scenarios'!$D$1:$O$510, MATCH(1, ('Build Scenarios'!$B$1:$B$510 = $Q47) * ('Build Scenarios'!$C$1:$C$510 = $C47), 0), MATCH(U$12, 'Build Scenarios'!$D$5:$O$5, 0)))
+U47,
0)</f>
        <v>0</v>
      </c>
      <c r="W47" s="4" cm="1">
        <f t="array" aca="1" ref="W47" ca="1">IFERROR(
INDEX('Cost Data'!$Y$1:$AJ$500, MATCH(1, ('Cost Data'!$W$1:$W$500 = $Q47) * ('Cost Data'!$X$1:$X$500 = $R47), 0), MATCH(W$12, 'Cost Data'!$Y$12:$AJ$12, 0))
* (INDEX('Build Scenarios'!$D$1:$O$510, MATCH(1, ('Build Scenarios'!$B$1:$B$510 = $Q47) * ('Build Scenarios'!$C$1:$C$510 = $C47), 0), MATCH(W$12, 'Build Scenarios'!$D$5:$O$5, 0))
- INDEX('Build Scenarios'!$D$1:$O$510, MATCH(1, ('Build Scenarios'!$B$1:$B$510 = $Q47) * ('Build Scenarios'!$C$1:$C$510 = $C47), 0), MATCH(V$12, 'Build Scenarios'!$D$5:$O$5, 0)))
+V47,
0)</f>
        <v>1602.9974999999999</v>
      </c>
      <c r="X47" s="4" cm="1">
        <f t="array" aca="1" ref="X47" ca="1">IFERROR(
INDEX('Cost Data'!$Y$1:$AJ$500, MATCH(1, ('Cost Data'!$W$1:$W$500 = $Q47) * ('Cost Data'!$X$1:$X$500 = $R47), 0), MATCH(X$12, 'Cost Data'!$Y$12:$AJ$12, 0))
* (INDEX('Build Scenarios'!$D$1:$O$510, MATCH(1, ('Build Scenarios'!$B$1:$B$510 = $Q47) * ('Build Scenarios'!$C$1:$C$510 = $C47), 0), MATCH(X$12, 'Build Scenarios'!$D$5:$O$5, 0))
- INDEX('Build Scenarios'!$D$1:$O$510, MATCH(1, ('Build Scenarios'!$B$1:$B$510 = $Q47) * ('Build Scenarios'!$C$1:$C$510 = $C47), 0), MATCH(W$12, 'Build Scenarios'!$D$5:$O$5, 0)))
+W47,
0)</f>
        <v>1602.9974999999999</v>
      </c>
      <c r="Y47" s="4" cm="1">
        <f t="array" aca="1" ref="Y47" ca="1">IFERROR(
INDEX('Cost Data'!$Y$1:$AJ$500, MATCH(1, ('Cost Data'!$W$1:$W$500 = $Q47) * ('Cost Data'!$X$1:$X$500 = $R47), 0), MATCH(Y$12, 'Cost Data'!$Y$12:$AJ$12, 0))
* (INDEX('Build Scenarios'!$D$1:$O$510, MATCH(1, ('Build Scenarios'!$B$1:$B$510 = $Q47) * ('Build Scenarios'!$C$1:$C$510 = $C47), 0), MATCH(Y$12, 'Build Scenarios'!$D$5:$O$5, 0))
- INDEX('Build Scenarios'!$D$1:$O$510, MATCH(1, ('Build Scenarios'!$B$1:$B$510 = $Q47) * ('Build Scenarios'!$C$1:$C$510 = $C47), 0), MATCH(X$12, 'Build Scenarios'!$D$5:$O$5, 0)))
+X47,
0)</f>
        <v>1602.9974999999999</v>
      </c>
      <c r="Z47" s="4" cm="1">
        <f t="array" aca="1" ref="Z47" ca="1">IFERROR(
INDEX('Cost Data'!$Y$1:$AJ$500, MATCH(1, ('Cost Data'!$W$1:$W$500 = $Q47) * ('Cost Data'!$X$1:$X$500 = $R47), 0), MATCH(Z$12, 'Cost Data'!$Y$12:$AJ$12, 0))
* (INDEX('Build Scenarios'!$D$1:$O$510, MATCH(1, ('Build Scenarios'!$B$1:$B$510 = $Q47) * ('Build Scenarios'!$C$1:$C$510 = $C47), 0), MATCH(Z$12, 'Build Scenarios'!$D$5:$O$5, 0))
- INDEX('Build Scenarios'!$D$1:$O$510, MATCH(1, ('Build Scenarios'!$B$1:$B$510 = $Q47) * ('Build Scenarios'!$C$1:$C$510 = $C47), 0), MATCH(Y$12, 'Build Scenarios'!$D$5:$O$5, 0)))
+Y47,
0)</f>
        <v>1602.9974999999999</v>
      </c>
      <c r="AA47" s="4" cm="1">
        <f t="array" aca="1" ref="AA47" ca="1">IFERROR(
INDEX('Cost Data'!$Y$1:$AJ$500, MATCH(1, ('Cost Data'!$W$1:$W$500 = $Q47) * ('Cost Data'!$X$1:$X$500 = $R47), 0), MATCH(AA$12, 'Cost Data'!$Y$12:$AJ$12, 0))
* (INDEX('Build Scenarios'!$D$1:$O$510, MATCH(1, ('Build Scenarios'!$B$1:$B$510 = $Q47) * ('Build Scenarios'!$C$1:$C$510 = $C47), 0), MATCH(AA$12, 'Build Scenarios'!$D$5:$O$5, 0))
- INDEX('Build Scenarios'!$D$1:$O$510, MATCH(1, ('Build Scenarios'!$B$1:$B$510 = $Q47) * ('Build Scenarios'!$C$1:$C$510 = $C47), 0), MATCH(Z$12, 'Build Scenarios'!$D$5:$O$5, 0)))
+Z47,
0)</f>
        <v>1602.9974999999999</v>
      </c>
      <c r="AB47" s="4" cm="1">
        <f t="array" aca="1" ref="AB47" ca="1">IFERROR(
INDEX('Cost Data'!$Y$1:$AJ$500, MATCH(1, ('Cost Data'!$W$1:$W$500 = $Q47) * ('Cost Data'!$X$1:$X$500 = $R47), 0), MATCH(AB$12, 'Cost Data'!$Y$12:$AJ$12, 0))
* (INDEX('Build Scenarios'!$D$1:$O$510, MATCH(1, ('Build Scenarios'!$B$1:$B$510 = $Q47) * ('Build Scenarios'!$C$1:$C$510 = $C47), 0), MATCH(AB$12, 'Build Scenarios'!$D$5:$O$5, 0))
- INDEX('Build Scenarios'!$D$1:$O$510, MATCH(1, ('Build Scenarios'!$B$1:$B$510 = $Q47) * ('Build Scenarios'!$C$1:$C$510 = $C47), 0), MATCH(AA$12, 'Build Scenarios'!$D$5:$O$5, 0)))
+AA47,
0)</f>
        <v>1602.9974999999999</v>
      </c>
      <c r="AC47" s="4" cm="1">
        <f t="array" aca="1" ref="AC47" ca="1">IFERROR(
INDEX('Cost Data'!$Y$1:$AJ$500, MATCH(1, ('Cost Data'!$W$1:$W$500 = $Q47) * ('Cost Data'!$X$1:$X$500 = $R47), 0), MATCH(AC$12, 'Cost Data'!$Y$12:$AJ$12, 0))
* (INDEX('Build Scenarios'!$D$1:$O$510, MATCH(1, ('Build Scenarios'!$B$1:$B$510 = $Q47) * ('Build Scenarios'!$C$1:$C$510 = $C47), 0), MATCH(AC$12, 'Build Scenarios'!$D$5:$O$5, 0))
- INDEX('Build Scenarios'!$D$1:$O$510, MATCH(1, ('Build Scenarios'!$B$1:$B$510 = $Q47) * ('Build Scenarios'!$C$1:$C$510 = $C47), 0), MATCH(AB$12, 'Build Scenarios'!$D$5:$O$5, 0)))
+AB47,
0)</f>
        <v>1602.9974999999999</v>
      </c>
      <c r="AD47" s="4" cm="1">
        <f t="array" aca="1" ref="AD47" ca="1">IFERROR(
INDEX('Cost Data'!$Y$1:$AJ$500, MATCH(1, ('Cost Data'!$W$1:$W$500 = $Q47) * ('Cost Data'!$X$1:$X$500 = $R47), 0), MATCH(AD$12, 'Cost Data'!$Y$12:$AJ$12, 0))
* (INDEX('Build Scenarios'!$D$1:$O$510, MATCH(1, ('Build Scenarios'!$B$1:$B$510 = $Q47) * ('Build Scenarios'!$C$1:$C$510 = $C47), 0), MATCH(AD$12, 'Build Scenarios'!$D$5:$O$5, 0))
- INDEX('Build Scenarios'!$D$1:$O$510, MATCH(1, ('Build Scenarios'!$B$1:$B$510 = $Q47) * ('Build Scenarios'!$C$1:$C$510 = $C47), 0), MATCH(AC$12, 'Build Scenarios'!$D$5:$O$5, 0)))
+AC47,
0)</f>
        <v>1602.9974999999999</v>
      </c>
      <c r="AF47" s="11" t="str">
        <f t="shared" si="27"/>
        <v>Humboldt Bay</v>
      </c>
      <c r="AG47" s="11" t="str" cm="1">
        <f t="array" aca="1" ref="AG47" ca="1">INDEX('Cost Scenario Settings'!$O$32:$W$101, MATCH(1, ('Cost Scenario Settings'!$N$32:$N$101 = $B47) * ('Cost Scenario Settings'!$B$32:$B$101 = AF47), 0), MATCH($C47, 'Cost Scenario Settings'!$O$31:$W$31, 0))</f>
        <v>PSP - Mid</v>
      </c>
      <c r="AH47" s="4" cm="1">
        <f t="array" aca="1" ref="AH47" ca="1">IFERROR(
INDEX('Cost Data'!$Y$1:$AJ$500, MATCH(1, ('Cost Data'!$W$1:$W$500 = $AF47) * ('Cost Data'!$X$1:$X$500 = $AG47), 0), MATCH(AH$12, 'Cost Data'!$Y$12:$AJ$12, 0))
* (INDEX('Build Scenarios'!$D$1:$O$510, MATCH(1, ('Build Scenarios'!$B$1:$B$510 = $AF47) * ('Build Scenarios'!$C$1:$C$510 = $C47), 0), MATCH(AH$12, 'Build Scenarios'!$D$5:$O$5, 0))
- INDEX('Build Scenarios'!$D$1:$O$510, MATCH(1, ('Build Scenarios'!$B$1:$B$510 = $AF47) * ('Build Scenarios'!$C$1:$C$510 = $C47), 0), MATCH(AG$12, 'Build Scenarios'!$D$5:$O$5, 0)))
+AG47,
0)</f>
        <v>0</v>
      </c>
      <c r="AI47" s="4" cm="1">
        <f t="array" aca="1" ref="AI47" ca="1">IFERROR(
INDEX('Cost Data'!$Y$1:$AJ$500, MATCH(1, ('Cost Data'!$W$1:$W$500 = $AF47) * ('Cost Data'!$X$1:$X$500 = $AG47), 0), MATCH(AI$12, 'Cost Data'!$Y$12:$AJ$12, 0))
* (INDEX('Build Scenarios'!$D$1:$O$510, MATCH(1, ('Build Scenarios'!$B$1:$B$510 = $AF47) * ('Build Scenarios'!$C$1:$C$510 = $C47), 0), MATCH(AI$12, 'Build Scenarios'!$D$5:$O$5, 0))
- INDEX('Build Scenarios'!$D$1:$O$510, MATCH(1, ('Build Scenarios'!$B$1:$B$510 = $AF47) * ('Build Scenarios'!$C$1:$C$510 = $C47), 0), MATCH(AH$12, 'Build Scenarios'!$D$5:$O$5, 0)))
+AH47,
0)</f>
        <v>0</v>
      </c>
      <c r="AJ47" s="4" cm="1">
        <f t="array" aca="1" ref="AJ47" ca="1">IFERROR(
INDEX('Cost Data'!$Y$1:$AJ$500, MATCH(1, ('Cost Data'!$W$1:$W$500 = $AF47) * ('Cost Data'!$X$1:$X$500 = $AG47), 0), MATCH(AJ$12, 'Cost Data'!$Y$12:$AJ$12, 0))
* (INDEX('Build Scenarios'!$D$1:$O$510, MATCH(1, ('Build Scenarios'!$B$1:$B$510 = $AF47) * ('Build Scenarios'!$C$1:$C$510 = $C47), 0), MATCH(AJ$12, 'Build Scenarios'!$D$5:$O$5, 0))
- INDEX('Build Scenarios'!$D$1:$O$510, MATCH(1, ('Build Scenarios'!$B$1:$B$510 = $AF47) * ('Build Scenarios'!$C$1:$C$510 = $C47), 0), MATCH(AI$12, 'Build Scenarios'!$D$5:$O$5, 0)))
+AI47,
0)</f>
        <v>0</v>
      </c>
      <c r="AK47" s="4" cm="1">
        <f t="array" aca="1" ref="AK47" ca="1">IFERROR(
INDEX('Cost Data'!$Y$1:$AJ$500, MATCH(1, ('Cost Data'!$W$1:$W$500 = $AF47) * ('Cost Data'!$X$1:$X$500 = $AG47), 0), MATCH(AK$12, 'Cost Data'!$Y$12:$AJ$12, 0))
* (INDEX('Build Scenarios'!$D$1:$O$510, MATCH(1, ('Build Scenarios'!$B$1:$B$510 = $AF47) * ('Build Scenarios'!$C$1:$C$510 = $C47), 0), MATCH(AK$12, 'Build Scenarios'!$D$5:$O$5, 0))
- INDEX('Build Scenarios'!$D$1:$O$510, MATCH(1, ('Build Scenarios'!$B$1:$B$510 = $AF47) * ('Build Scenarios'!$C$1:$C$510 = $C47), 0), MATCH(AJ$12, 'Build Scenarios'!$D$5:$O$5, 0)))
+AJ47,
0)</f>
        <v>0</v>
      </c>
      <c r="AL47" s="4" cm="1">
        <f t="array" aca="1" ref="AL47" ca="1">IFERROR(
INDEX('Cost Data'!$Y$1:$AJ$500, MATCH(1, ('Cost Data'!$W$1:$W$500 = $AF47) * ('Cost Data'!$X$1:$X$500 = $AG47), 0), MATCH(AL$12, 'Cost Data'!$Y$12:$AJ$12, 0))
* (INDEX('Build Scenarios'!$D$1:$O$510, MATCH(1, ('Build Scenarios'!$B$1:$B$510 = $AF47) * ('Build Scenarios'!$C$1:$C$510 = $C47), 0), MATCH(AL$12, 'Build Scenarios'!$D$5:$O$5, 0))
- INDEX('Build Scenarios'!$D$1:$O$510, MATCH(1, ('Build Scenarios'!$B$1:$B$510 = $AF47) * ('Build Scenarios'!$C$1:$C$510 = $C47), 0), MATCH(AK$12, 'Build Scenarios'!$D$5:$O$5, 0)))
+AK47,
0)</f>
        <v>0</v>
      </c>
      <c r="AM47" s="4" cm="1">
        <f t="array" aca="1" ref="AM47" ca="1">IFERROR(
INDEX('Cost Data'!$Y$1:$AJ$500, MATCH(1, ('Cost Data'!$W$1:$W$500 = $AF47) * ('Cost Data'!$X$1:$X$500 = $AG47), 0), MATCH(AM$12, 'Cost Data'!$Y$12:$AJ$12, 0))
* (INDEX('Build Scenarios'!$D$1:$O$510, MATCH(1, ('Build Scenarios'!$B$1:$B$510 = $AF47) * ('Build Scenarios'!$C$1:$C$510 = $C47), 0), MATCH(AM$12, 'Build Scenarios'!$D$5:$O$5, 0))
- INDEX('Build Scenarios'!$D$1:$O$510, MATCH(1, ('Build Scenarios'!$B$1:$B$510 = $AF47) * ('Build Scenarios'!$C$1:$C$510 = $C47), 0), MATCH(AL$12, 'Build Scenarios'!$D$5:$O$5, 0)))
+AL47,
0)</f>
        <v>0</v>
      </c>
      <c r="AN47" s="4" cm="1">
        <f t="array" aca="1" ref="AN47" ca="1">IFERROR(
INDEX('Cost Data'!$Y$1:$AJ$500, MATCH(1, ('Cost Data'!$W$1:$W$500 = $AF47) * ('Cost Data'!$X$1:$X$500 = $AG47), 0), MATCH(AN$12, 'Cost Data'!$Y$12:$AJ$12, 0))
* (INDEX('Build Scenarios'!$D$1:$O$510, MATCH(1, ('Build Scenarios'!$B$1:$B$510 = $AF47) * ('Build Scenarios'!$C$1:$C$510 = $C47), 0), MATCH(AN$12, 'Build Scenarios'!$D$5:$O$5, 0))
- INDEX('Build Scenarios'!$D$1:$O$510, MATCH(1, ('Build Scenarios'!$B$1:$B$510 = $AF47) * ('Build Scenarios'!$C$1:$C$510 = $C47), 0), MATCH(AM$12, 'Build Scenarios'!$D$5:$O$5, 0)))
+AM47,
0)</f>
        <v>0</v>
      </c>
      <c r="AO47" s="4" cm="1">
        <f t="array" aca="1" ref="AO47" ca="1">IFERROR(
INDEX('Cost Data'!$Y$1:$AJ$500, MATCH(1, ('Cost Data'!$W$1:$W$500 = $AF47) * ('Cost Data'!$X$1:$X$500 = $AG47), 0), MATCH(AO$12, 'Cost Data'!$Y$12:$AJ$12, 0))
* (INDEX('Build Scenarios'!$D$1:$O$510, MATCH(1, ('Build Scenarios'!$B$1:$B$510 = $AF47) * ('Build Scenarios'!$C$1:$C$510 = $C47), 0), MATCH(AO$12, 'Build Scenarios'!$D$5:$O$5, 0))
- INDEX('Build Scenarios'!$D$1:$O$510, MATCH(1, ('Build Scenarios'!$B$1:$B$510 = $AF47) * ('Build Scenarios'!$C$1:$C$510 = $C47), 0), MATCH(AN$12, 'Build Scenarios'!$D$5:$O$5, 0)))
+AN47,
0)</f>
        <v>0</v>
      </c>
      <c r="AP47" s="4" cm="1">
        <f t="array" aca="1" ref="AP47" ca="1">IFERROR(
INDEX('Cost Data'!$Y$1:$AJ$500, MATCH(1, ('Cost Data'!$W$1:$W$500 = $AF47) * ('Cost Data'!$X$1:$X$500 = $AG47), 0), MATCH(AP$12, 'Cost Data'!$Y$12:$AJ$12, 0))
* (INDEX('Build Scenarios'!$D$1:$O$510, MATCH(1, ('Build Scenarios'!$B$1:$B$510 = $AF47) * ('Build Scenarios'!$C$1:$C$510 = $C47), 0), MATCH(AP$12, 'Build Scenarios'!$D$5:$O$5, 0))
- INDEX('Build Scenarios'!$D$1:$O$510, MATCH(1, ('Build Scenarios'!$B$1:$B$510 = $AF47) * ('Build Scenarios'!$C$1:$C$510 = $C47), 0), MATCH(AO$12, 'Build Scenarios'!$D$5:$O$5, 0)))
+AO47,
0)</f>
        <v>798.45240000000001</v>
      </c>
      <c r="AQ47" s="4" cm="1">
        <f t="array" aca="1" ref="AQ47" ca="1">IFERROR(
INDEX('Cost Data'!$Y$1:$AJ$500, MATCH(1, ('Cost Data'!$W$1:$W$500 = $AF47) * ('Cost Data'!$X$1:$X$500 = $AG47), 0), MATCH(AQ$12, 'Cost Data'!$Y$12:$AJ$12, 0))
* (INDEX('Build Scenarios'!$D$1:$O$510, MATCH(1, ('Build Scenarios'!$B$1:$B$510 = $AF47) * ('Build Scenarios'!$C$1:$C$510 = $C47), 0), MATCH(AQ$12, 'Build Scenarios'!$D$5:$O$5, 0))
- INDEX('Build Scenarios'!$D$1:$O$510, MATCH(1, ('Build Scenarios'!$B$1:$B$510 = $AF47) * ('Build Scenarios'!$C$1:$C$510 = $C47), 0), MATCH(AP$12, 'Build Scenarios'!$D$5:$O$5, 0)))
+AP47,
0)</f>
        <v>798.45240000000001</v>
      </c>
      <c r="AR47" s="4" cm="1">
        <f t="array" aca="1" ref="AR47" ca="1">IFERROR(
INDEX('Cost Data'!$Y$1:$AJ$500, MATCH(1, ('Cost Data'!$W$1:$W$500 = $AF47) * ('Cost Data'!$X$1:$X$500 = $AG47), 0), MATCH(AR$12, 'Cost Data'!$Y$12:$AJ$12, 0))
* (INDEX('Build Scenarios'!$D$1:$O$510, MATCH(1, ('Build Scenarios'!$B$1:$B$510 = $AF47) * ('Build Scenarios'!$C$1:$C$510 = $C47), 0), MATCH(AR$12, 'Build Scenarios'!$D$5:$O$5, 0))
- INDEX('Build Scenarios'!$D$1:$O$510, MATCH(1, ('Build Scenarios'!$B$1:$B$510 = $AF47) * ('Build Scenarios'!$C$1:$C$510 = $C47), 0), MATCH(AQ$12, 'Build Scenarios'!$D$5:$O$5, 0)))
+AQ47,
0)</f>
        <v>798.45240000000001</v>
      </c>
      <c r="AS47" s="4" cm="1">
        <f t="array" aca="1" ref="AS47" ca="1">IFERROR(
INDEX('Cost Data'!$Y$1:$AJ$500, MATCH(1, ('Cost Data'!$W$1:$W$500 = $AF47) * ('Cost Data'!$X$1:$X$500 = $AG47), 0), MATCH(AS$12, 'Cost Data'!$Y$12:$AJ$12, 0))
* (INDEX('Build Scenarios'!$D$1:$O$510, MATCH(1, ('Build Scenarios'!$B$1:$B$510 = $AF47) * ('Build Scenarios'!$C$1:$C$510 = $C47), 0), MATCH(AS$12, 'Build Scenarios'!$D$5:$O$5, 0))
- INDEX('Build Scenarios'!$D$1:$O$510, MATCH(1, ('Build Scenarios'!$B$1:$B$510 = $AF47) * ('Build Scenarios'!$C$1:$C$510 = $C47), 0), MATCH(AR$12, 'Build Scenarios'!$D$5:$O$5, 0)))
+AR47,
0)</f>
        <v>798.45240000000001</v>
      </c>
      <c r="AU47" s="11" t="str">
        <f t="shared" si="28"/>
        <v>Del Norte</v>
      </c>
      <c r="AV47" s="11" t="str" cm="1">
        <f t="array" aca="1" ref="AV47" ca="1">INDEX('Cost Scenario Settings'!$O$32:$W$101, MATCH(1, ('Cost Scenario Settings'!$N$32:$N$101 = $B47) * ('Cost Scenario Settings'!$B$32:$B$101 = AU47), 0), MATCH($C47, 'Cost Scenario Settings'!$O$31:$W$31, 0))</f>
        <v>PSP - Mid</v>
      </c>
      <c r="AW47" s="4" cm="1">
        <f t="array" aca="1" ref="AW47" ca="1">IFERROR(
INDEX('Cost Data'!$Y$1:$AJ$500, MATCH(1, ('Cost Data'!$W$1:$W$500 = $AU47) * ('Cost Data'!$X$1:$X$500 = $AV47), 0), MATCH(AW$12, 'Cost Data'!$Y$12:$AJ$12, 0))
* (INDEX('Build Scenarios'!$D$1:$O$510, MATCH(1, ('Build Scenarios'!$B$1:$B$510 = $AU47) * ('Build Scenarios'!$C$1:$C$510 = $C47), 0), MATCH(AW$12, 'Build Scenarios'!$D$5:$O$5, 0))
- INDEX('Build Scenarios'!$D$1:$O$510, MATCH(1, ('Build Scenarios'!$B$1:$B$510 = $AU47) * ('Build Scenarios'!$C$1:$C$510 = $C47), 0), MATCH(AV$12, 'Build Scenarios'!$D$5:$O$5, 0)))
+AV47,
0)</f>
        <v>0</v>
      </c>
      <c r="AX47" s="4" cm="1">
        <f t="array" aca="1" ref="AX47" ca="1">IFERROR(
INDEX('Cost Data'!$Y$1:$AJ$500, MATCH(1, ('Cost Data'!$W$1:$W$500 = $AU47) * ('Cost Data'!$X$1:$X$500 = $AV47), 0), MATCH(AX$12, 'Cost Data'!$Y$12:$AJ$12, 0))
* (INDEX('Build Scenarios'!$D$1:$O$510, MATCH(1, ('Build Scenarios'!$B$1:$B$510 = $AU47) * ('Build Scenarios'!$C$1:$C$510 = $C47), 0), MATCH(AX$12, 'Build Scenarios'!$D$5:$O$5, 0))
- INDEX('Build Scenarios'!$D$1:$O$510, MATCH(1, ('Build Scenarios'!$B$1:$B$510 = $AU47) * ('Build Scenarios'!$C$1:$C$510 = $C47), 0), MATCH(AW$12, 'Build Scenarios'!$D$5:$O$5, 0)))
+AW47,
0)</f>
        <v>0</v>
      </c>
      <c r="AY47" s="4" cm="1">
        <f t="array" aca="1" ref="AY47" ca="1">IFERROR(
INDEX('Cost Data'!$Y$1:$AJ$500, MATCH(1, ('Cost Data'!$W$1:$W$500 = $AU47) * ('Cost Data'!$X$1:$X$500 = $AV47), 0), MATCH(AY$12, 'Cost Data'!$Y$12:$AJ$12, 0))
* (INDEX('Build Scenarios'!$D$1:$O$510, MATCH(1, ('Build Scenarios'!$B$1:$B$510 = $AU47) * ('Build Scenarios'!$C$1:$C$510 = $C47), 0), MATCH(AY$12, 'Build Scenarios'!$D$5:$O$5, 0))
- INDEX('Build Scenarios'!$D$1:$O$510, MATCH(1, ('Build Scenarios'!$B$1:$B$510 = $AU47) * ('Build Scenarios'!$C$1:$C$510 = $C47), 0), MATCH(AX$12, 'Build Scenarios'!$D$5:$O$5, 0)))
+AX47,
0)</f>
        <v>0</v>
      </c>
      <c r="AZ47" s="4" cm="1">
        <f t="array" aca="1" ref="AZ47" ca="1">IFERROR(
INDEX('Cost Data'!$Y$1:$AJ$500, MATCH(1, ('Cost Data'!$W$1:$W$500 = $AU47) * ('Cost Data'!$X$1:$X$500 = $AV47), 0), MATCH(AZ$12, 'Cost Data'!$Y$12:$AJ$12, 0))
* (INDEX('Build Scenarios'!$D$1:$O$510, MATCH(1, ('Build Scenarios'!$B$1:$B$510 = $AU47) * ('Build Scenarios'!$C$1:$C$510 = $C47), 0), MATCH(AZ$12, 'Build Scenarios'!$D$5:$O$5, 0))
- INDEX('Build Scenarios'!$D$1:$O$510, MATCH(1, ('Build Scenarios'!$B$1:$B$510 = $AU47) * ('Build Scenarios'!$C$1:$C$510 = $C47), 0), MATCH(AY$12, 'Build Scenarios'!$D$5:$O$5, 0)))
+AY47,
0)</f>
        <v>0</v>
      </c>
      <c r="BA47" s="4" cm="1">
        <f t="array" aca="1" ref="BA47" ca="1">IFERROR(
INDEX('Cost Data'!$Y$1:$AJ$500, MATCH(1, ('Cost Data'!$W$1:$W$500 = $AU47) * ('Cost Data'!$X$1:$X$500 = $AV47), 0), MATCH(BA$12, 'Cost Data'!$Y$12:$AJ$12, 0))
* (INDEX('Build Scenarios'!$D$1:$O$510, MATCH(1, ('Build Scenarios'!$B$1:$B$510 = $AU47) * ('Build Scenarios'!$C$1:$C$510 = $C47), 0), MATCH(BA$12, 'Build Scenarios'!$D$5:$O$5, 0))
- INDEX('Build Scenarios'!$D$1:$O$510, MATCH(1, ('Build Scenarios'!$B$1:$B$510 = $AU47) * ('Build Scenarios'!$C$1:$C$510 = $C47), 0), MATCH(AZ$12, 'Build Scenarios'!$D$5:$O$5, 0)))
+AZ47,
0)</f>
        <v>0</v>
      </c>
      <c r="BB47" s="4" cm="1">
        <f t="array" aca="1" ref="BB47" ca="1">IFERROR(
INDEX('Cost Data'!$Y$1:$AJ$500, MATCH(1, ('Cost Data'!$W$1:$W$500 = $AU47) * ('Cost Data'!$X$1:$X$500 = $AV47), 0), MATCH(BB$12, 'Cost Data'!$Y$12:$AJ$12, 0))
* (INDEX('Build Scenarios'!$D$1:$O$510, MATCH(1, ('Build Scenarios'!$B$1:$B$510 = $AU47) * ('Build Scenarios'!$C$1:$C$510 = $C47), 0), MATCH(BB$12, 'Build Scenarios'!$D$5:$O$5, 0))
- INDEX('Build Scenarios'!$D$1:$O$510, MATCH(1, ('Build Scenarios'!$B$1:$B$510 = $AU47) * ('Build Scenarios'!$C$1:$C$510 = $C47), 0), MATCH(BA$12, 'Build Scenarios'!$D$5:$O$5, 0)))
+BA47,
0)</f>
        <v>0</v>
      </c>
      <c r="BC47" s="4" cm="1">
        <f t="array" aca="1" ref="BC47" ca="1">IFERROR(
INDEX('Cost Data'!$Y$1:$AJ$500, MATCH(1, ('Cost Data'!$W$1:$W$500 = $AU47) * ('Cost Data'!$X$1:$X$500 = $AV47), 0), MATCH(BC$12, 'Cost Data'!$Y$12:$AJ$12, 0))
* (INDEX('Build Scenarios'!$D$1:$O$510, MATCH(1, ('Build Scenarios'!$B$1:$B$510 = $AU47) * ('Build Scenarios'!$C$1:$C$510 = $C47), 0), MATCH(BC$12, 'Build Scenarios'!$D$5:$O$5, 0))
- INDEX('Build Scenarios'!$D$1:$O$510, MATCH(1, ('Build Scenarios'!$B$1:$B$510 = $AU47) * ('Build Scenarios'!$C$1:$C$510 = $C47), 0), MATCH(BB$12, 'Build Scenarios'!$D$5:$O$5, 0)))
+BB47,
0)</f>
        <v>0</v>
      </c>
      <c r="BD47" s="4" cm="1">
        <f t="array" aca="1" ref="BD47" ca="1">IFERROR(
INDEX('Cost Data'!$Y$1:$AJ$500, MATCH(1, ('Cost Data'!$W$1:$W$500 = $AU47) * ('Cost Data'!$X$1:$X$500 = $AV47), 0), MATCH(BD$12, 'Cost Data'!$Y$12:$AJ$12, 0))
* (INDEX('Build Scenarios'!$D$1:$O$510, MATCH(1, ('Build Scenarios'!$B$1:$B$510 = $AU47) * ('Build Scenarios'!$C$1:$C$510 = $C47), 0), MATCH(BD$12, 'Build Scenarios'!$D$5:$O$5, 0))
- INDEX('Build Scenarios'!$D$1:$O$510, MATCH(1, ('Build Scenarios'!$B$1:$B$510 = $AU47) * ('Build Scenarios'!$C$1:$C$510 = $C47), 0), MATCH(BC$12, 'Build Scenarios'!$D$5:$O$5, 0)))
+BC47,
0)</f>
        <v>0</v>
      </c>
      <c r="BE47" s="4" cm="1">
        <f t="array" aca="1" ref="BE47" ca="1">IFERROR(
INDEX('Cost Data'!$Y$1:$AJ$500, MATCH(1, ('Cost Data'!$W$1:$W$500 = $AU47) * ('Cost Data'!$X$1:$X$500 = $AV47), 0), MATCH(BE$12, 'Cost Data'!$Y$12:$AJ$12, 0))
* (INDEX('Build Scenarios'!$D$1:$O$510, MATCH(1, ('Build Scenarios'!$B$1:$B$510 = $AU47) * ('Build Scenarios'!$C$1:$C$510 = $C47), 0), MATCH(BE$12, 'Build Scenarios'!$D$5:$O$5, 0))
- INDEX('Build Scenarios'!$D$1:$O$510, MATCH(1, ('Build Scenarios'!$B$1:$B$510 = $AU47) * ('Build Scenarios'!$C$1:$C$510 = $C47), 0), MATCH(BD$12, 'Build Scenarios'!$D$5:$O$5, 0)))
+BD47,
0)</f>
        <v>0</v>
      </c>
      <c r="BF47" s="4" cm="1">
        <f t="array" aca="1" ref="BF47" ca="1">IFERROR(
INDEX('Cost Data'!$Y$1:$AJ$500, MATCH(1, ('Cost Data'!$W$1:$W$500 = $AU47) * ('Cost Data'!$X$1:$X$500 = $AV47), 0), MATCH(BF$12, 'Cost Data'!$Y$12:$AJ$12, 0))
* (INDEX('Build Scenarios'!$D$1:$O$510, MATCH(1, ('Build Scenarios'!$B$1:$B$510 = $AU47) * ('Build Scenarios'!$C$1:$C$510 = $C47), 0), MATCH(BF$12, 'Build Scenarios'!$D$5:$O$5, 0))
- INDEX('Build Scenarios'!$D$1:$O$510, MATCH(1, ('Build Scenarios'!$B$1:$B$510 = $AU47) * ('Build Scenarios'!$C$1:$C$510 = $C47), 0), MATCH(BE$12, 'Build Scenarios'!$D$5:$O$5, 0)))
+BE47,
0)</f>
        <v>2280.0799999999995</v>
      </c>
      <c r="BG47" s="4" cm="1">
        <f t="array" aca="1" ref="BG47" ca="1">IFERROR(
INDEX('Cost Data'!$Y$1:$AJ$500, MATCH(1, ('Cost Data'!$W$1:$W$500 = $AU47) * ('Cost Data'!$X$1:$X$500 = $AV47), 0), MATCH(BG$12, 'Cost Data'!$Y$12:$AJ$12, 0))
* (INDEX('Build Scenarios'!$D$1:$O$510, MATCH(1, ('Build Scenarios'!$B$1:$B$510 = $AU47) * ('Build Scenarios'!$C$1:$C$510 = $C47), 0), MATCH(BG$12, 'Build Scenarios'!$D$5:$O$5, 0))
- INDEX('Build Scenarios'!$D$1:$O$510, MATCH(1, ('Build Scenarios'!$B$1:$B$510 = $AU47) * ('Build Scenarios'!$C$1:$C$510 = $C47), 0), MATCH(BF$12, 'Build Scenarios'!$D$5:$O$5, 0)))
+BF47,
0)</f>
        <v>2280.0799999999995</v>
      </c>
      <c r="BH47" s="4" cm="1">
        <f t="array" aca="1" ref="BH47" ca="1">IFERROR(
INDEX('Cost Data'!$Y$1:$AJ$500, MATCH(1, ('Cost Data'!$W$1:$W$500 = $AU47) * ('Cost Data'!$X$1:$X$500 = $AV47), 0), MATCH(BH$12, 'Cost Data'!$Y$12:$AJ$12, 0))
* (INDEX('Build Scenarios'!$D$1:$O$510, MATCH(1, ('Build Scenarios'!$B$1:$B$510 = $AU47) * ('Build Scenarios'!$C$1:$C$510 = $C47), 0), MATCH(BH$12, 'Build Scenarios'!$D$5:$O$5, 0))
- INDEX('Build Scenarios'!$D$1:$O$510, MATCH(1, ('Build Scenarios'!$B$1:$B$510 = $AU47) * ('Build Scenarios'!$C$1:$C$510 = $C47), 0), MATCH(BG$12, 'Build Scenarios'!$D$5:$O$5, 0)))
+BG47,
0)</f>
        <v>2815.3799999999992</v>
      </c>
      <c r="BJ47" s="11" t="str">
        <f t="shared" si="29"/>
        <v>Cape Mendocino</v>
      </c>
      <c r="BK47" s="11" t="str" cm="1">
        <f t="array" aca="1" ref="BK47" ca="1">INDEX('Cost Scenario Settings'!$O$32:$W$101, MATCH(1, ('Cost Scenario Settings'!$N$32:$N$101 = $B47) * ('Cost Scenario Settings'!$B$32:$B$101 = BJ47), 0), MATCH($C47, 'Cost Scenario Settings'!$O$31:$W$31, 0))</f>
        <v>PSP - Mid</v>
      </c>
      <c r="BL47" s="4" cm="1">
        <f t="array" aca="1" ref="BL47" ca="1">IFERROR(
INDEX('Cost Data'!$Y$1:$AJ$500, MATCH(1, ('Cost Data'!$W$1:$W$500 = $BJ47) * ('Cost Data'!$X$1:$X$500 = $BK47), 0), MATCH(BL$12, 'Cost Data'!$Y$12:$AJ$12, 0))
* (INDEX('Build Scenarios'!$D$1:$O$510, MATCH(1, ('Build Scenarios'!$B$1:$B$510 = $BJ47) * ('Build Scenarios'!$C$1:$C$510 = $C47), 0), MATCH(BL$12, 'Build Scenarios'!$D$5:$O$5, 0))
- INDEX('Build Scenarios'!$D$1:$O$510, MATCH(1, ('Build Scenarios'!$B$1:$B$510 = $BJ47) * ('Build Scenarios'!$C$1:$C$510 = $C47), 0), MATCH(BK$12, 'Build Scenarios'!$D$5:$O$5, 0)))
+BK47,
0)</f>
        <v>0</v>
      </c>
      <c r="BM47" s="4" cm="1">
        <f t="array" aca="1" ref="BM47" ca="1">IFERROR(
INDEX('Cost Data'!$Y$1:$AJ$500, MATCH(1, ('Cost Data'!$W$1:$W$500 = $BJ47) * ('Cost Data'!$X$1:$X$500 = $BK47), 0), MATCH(BM$12, 'Cost Data'!$Y$12:$AJ$12, 0))
* (INDEX('Build Scenarios'!$D$1:$O$510, MATCH(1, ('Build Scenarios'!$B$1:$B$510 = $BJ47) * ('Build Scenarios'!$C$1:$C$510 = $C47), 0), MATCH(BM$12, 'Build Scenarios'!$D$5:$O$5, 0))
- INDEX('Build Scenarios'!$D$1:$O$510, MATCH(1, ('Build Scenarios'!$B$1:$B$510 = $BJ47) * ('Build Scenarios'!$C$1:$C$510 = $C47), 0), MATCH(BL$12, 'Build Scenarios'!$D$5:$O$5, 0)))
+BL47,
0)</f>
        <v>0</v>
      </c>
      <c r="BN47" s="4" cm="1">
        <f t="array" aca="1" ref="BN47" ca="1">IFERROR(
INDEX('Cost Data'!$Y$1:$AJ$500, MATCH(1, ('Cost Data'!$W$1:$W$500 = $BJ47) * ('Cost Data'!$X$1:$X$500 = $BK47), 0), MATCH(BN$12, 'Cost Data'!$Y$12:$AJ$12, 0))
* (INDEX('Build Scenarios'!$D$1:$O$510, MATCH(1, ('Build Scenarios'!$B$1:$B$510 = $BJ47) * ('Build Scenarios'!$C$1:$C$510 = $C47), 0), MATCH(BN$12, 'Build Scenarios'!$D$5:$O$5, 0))
- INDEX('Build Scenarios'!$D$1:$O$510, MATCH(1, ('Build Scenarios'!$B$1:$B$510 = $BJ47) * ('Build Scenarios'!$C$1:$C$510 = $C47), 0), MATCH(BM$12, 'Build Scenarios'!$D$5:$O$5, 0)))
+BM47,
0)</f>
        <v>0</v>
      </c>
      <c r="BO47" s="4" cm="1">
        <f t="array" aca="1" ref="BO47" ca="1">IFERROR(
INDEX('Cost Data'!$Y$1:$AJ$500, MATCH(1, ('Cost Data'!$W$1:$W$500 = $BJ47) * ('Cost Data'!$X$1:$X$500 = $BK47), 0), MATCH(BO$12, 'Cost Data'!$Y$12:$AJ$12, 0))
* (INDEX('Build Scenarios'!$D$1:$O$510, MATCH(1, ('Build Scenarios'!$B$1:$B$510 = $BJ47) * ('Build Scenarios'!$C$1:$C$510 = $C47), 0), MATCH(BO$12, 'Build Scenarios'!$D$5:$O$5, 0))
- INDEX('Build Scenarios'!$D$1:$O$510, MATCH(1, ('Build Scenarios'!$B$1:$B$510 = $BJ47) * ('Build Scenarios'!$C$1:$C$510 = $C47), 0), MATCH(BN$12, 'Build Scenarios'!$D$5:$O$5, 0)))
+BN47,
0)</f>
        <v>0</v>
      </c>
      <c r="BP47" s="4" cm="1">
        <f t="array" aca="1" ref="BP47" ca="1">IFERROR(
INDEX('Cost Data'!$Y$1:$AJ$500, MATCH(1, ('Cost Data'!$W$1:$W$500 = $BJ47) * ('Cost Data'!$X$1:$X$500 = $BK47), 0), MATCH(BP$12, 'Cost Data'!$Y$12:$AJ$12, 0))
* (INDEX('Build Scenarios'!$D$1:$O$510, MATCH(1, ('Build Scenarios'!$B$1:$B$510 = $BJ47) * ('Build Scenarios'!$C$1:$C$510 = $C47), 0), MATCH(BP$12, 'Build Scenarios'!$D$5:$O$5, 0))
- INDEX('Build Scenarios'!$D$1:$O$510, MATCH(1, ('Build Scenarios'!$B$1:$B$510 = $BJ47) * ('Build Scenarios'!$C$1:$C$510 = $C47), 0), MATCH(BO$12, 'Build Scenarios'!$D$5:$O$5, 0)))
+BO47,
0)</f>
        <v>0</v>
      </c>
      <c r="BQ47" s="4" cm="1">
        <f t="array" aca="1" ref="BQ47" ca="1">IFERROR(
INDEX('Cost Data'!$Y$1:$AJ$500, MATCH(1, ('Cost Data'!$W$1:$W$500 = $BJ47) * ('Cost Data'!$X$1:$X$500 = $BK47), 0), MATCH(BQ$12, 'Cost Data'!$Y$12:$AJ$12, 0))
* (INDEX('Build Scenarios'!$D$1:$O$510, MATCH(1, ('Build Scenarios'!$B$1:$B$510 = $BJ47) * ('Build Scenarios'!$C$1:$C$510 = $C47), 0), MATCH(BQ$12, 'Build Scenarios'!$D$5:$O$5, 0))
- INDEX('Build Scenarios'!$D$1:$O$510, MATCH(1, ('Build Scenarios'!$B$1:$B$510 = $BJ47) * ('Build Scenarios'!$C$1:$C$510 = $C47), 0), MATCH(BP$12, 'Build Scenarios'!$D$5:$O$5, 0)))
+BP47,
0)</f>
        <v>0</v>
      </c>
      <c r="BR47" s="4" cm="1">
        <f t="array" aca="1" ref="BR47" ca="1">IFERROR(
INDEX('Cost Data'!$Y$1:$AJ$500, MATCH(1, ('Cost Data'!$W$1:$W$500 = $BJ47) * ('Cost Data'!$X$1:$X$500 = $BK47), 0), MATCH(BR$12, 'Cost Data'!$Y$12:$AJ$12, 0))
* (INDEX('Build Scenarios'!$D$1:$O$510, MATCH(1, ('Build Scenarios'!$B$1:$B$510 = $BJ47) * ('Build Scenarios'!$C$1:$C$510 = $C47), 0), MATCH(BR$12, 'Build Scenarios'!$D$5:$O$5, 0))
- INDEX('Build Scenarios'!$D$1:$O$510, MATCH(1, ('Build Scenarios'!$B$1:$B$510 = $BJ47) * ('Build Scenarios'!$C$1:$C$510 = $C47), 0), MATCH(BQ$12, 'Build Scenarios'!$D$5:$O$5, 0)))
+BQ47,
0)</f>
        <v>0</v>
      </c>
      <c r="BS47" s="4" cm="1">
        <f t="array" aca="1" ref="BS47" ca="1">IFERROR(
INDEX('Cost Data'!$Y$1:$AJ$500, MATCH(1, ('Cost Data'!$W$1:$W$500 = $BJ47) * ('Cost Data'!$X$1:$X$500 = $BK47), 0), MATCH(BS$12, 'Cost Data'!$Y$12:$AJ$12, 0))
* (INDEX('Build Scenarios'!$D$1:$O$510, MATCH(1, ('Build Scenarios'!$B$1:$B$510 = $BJ47) * ('Build Scenarios'!$C$1:$C$510 = $C47), 0), MATCH(BS$12, 'Build Scenarios'!$D$5:$O$5, 0))
- INDEX('Build Scenarios'!$D$1:$O$510, MATCH(1, ('Build Scenarios'!$B$1:$B$510 = $BJ47) * ('Build Scenarios'!$C$1:$C$510 = $C47), 0), MATCH(BR$12, 'Build Scenarios'!$D$5:$O$5, 0)))
+BR47,
0)</f>
        <v>0</v>
      </c>
      <c r="BT47" s="4" cm="1">
        <f t="array" aca="1" ref="BT47" ca="1">IFERROR(
INDEX('Cost Data'!$Y$1:$AJ$500, MATCH(1, ('Cost Data'!$W$1:$W$500 = $BJ47) * ('Cost Data'!$X$1:$X$500 = $BK47), 0), MATCH(BT$12, 'Cost Data'!$Y$12:$AJ$12, 0))
* (INDEX('Build Scenarios'!$D$1:$O$510, MATCH(1, ('Build Scenarios'!$B$1:$B$510 = $BJ47) * ('Build Scenarios'!$C$1:$C$510 = $C47), 0), MATCH(BT$12, 'Build Scenarios'!$D$5:$O$5, 0))
- INDEX('Build Scenarios'!$D$1:$O$510, MATCH(1, ('Build Scenarios'!$B$1:$B$510 = $BJ47) * ('Build Scenarios'!$C$1:$C$510 = $C47), 0), MATCH(BS$12, 'Build Scenarios'!$D$5:$O$5, 0)))
+BS47,
0)</f>
        <v>0</v>
      </c>
      <c r="BU47" s="4" cm="1">
        <f t="array" aca="1" ref="BU47" ca="1">IFERROR(
INDEX('Cost Data'!$Y$1:$AJ$500, MATCH(1, ('Cost Data'!$W$1:$W$500 = $BJ47) * ('Cost Data'!$X$1:$X$500 = $BK47), 0), MATCH(BU$12, 'Cost Data'!$Y$12:$AJ$12, 0))
* (INDEX('Build Scenarios'!$D$1:$O$510, MATCH(1, ('Build Scenarios'!$B$1:$B$510 = $BJ47) * ('Build Scenarios'!$C$1:$C$510 = $C47), 0), MATCH(BU$12, 'Build Scenarios'!$D$5:$O$5, 0))
- INDEX('Build Scenarios'!$D$1:$O$510, MATCH(1, ('Build Scenarios'!$B$1:$B$510 = $BJ47) * ('Build Scenarios'!$C$1:$C$510 = $C47), 0), MATCH(BT$12, 'Build Scenarios'!$D$5:$O$5, 0)))
+BT47,
0)</f>
        <v>0</v>
      </c>
      <c r="BV47" s="4" cm="1">
        <f t="array" aca="1" ref="BV47" ca="1">IFERROR(
INDEX('Cost Data'!$Y$1:$AJ$500, MATCH(1, ('Cost Data'!$W$1:$W$500 = $BJ47) * ('Cost Data'!$X$1:$X$500 = $BK47), 0), MATCH(BV$12, 'Cost Data'!$Y$12:$AJ$12, 0))
* (INDEX('Build Scenarios'!$D$1:$O$510, MATCH(1, ('Build Scenarios'!$B$1:$B$510 = $BJ47) * ('Build Scenarios'!$C$1:$C$510 = $C47), 0), MATCH(BV$12, 'Build Scenarios'!$D$5:$O$5, 0))
- INDEX('Build Scenarios'!$D$1:$O$510, MATCH(1, ('Build Scenarios'!$B$1:$B$510 = $BJ47) * ('Build Scenarios'!$C$1:$C$510 = $C47), 0), MATCH(BU$12, 'Build Scenarios'!$D$5:$O$5, 0)))
+BU47,
0)</f>
        <v>0</v>
      </c>
      <c r="BW47" s="4" cm="1">
        <f t="array" aca="1" ref="BW47" ca="1">IFERROR(
INDEX('Cost Data'!$Y$1:$AJ$500, MATCH(1, ('Cost Data'!$W$1:$W$500 = $BJ47) * ('Cost Data'!$X$1:$X$500 = $BK47), 0), MATCH(BW$12, 'Cost Data'!$Y$12:$AJ$12, 0))
* (INDEX('Build Scenarios'!$D$1:$O$510, MATCH(1, ('Build Scenarios'!$B$1:$B$510 = $BJ47) * ('Build Scenarios'!$C$1:$C$510 = $C47), 0), MATCH(BW$12, 'Build Scenarios'!$D$5:$O$5, 0))
- INDEX('Build Scenarios'!$D$1:$O$510, MATCH(1, ('Build Scenarios'!$B$1:$B$510 = $BJ47) * ('Build Scenarios'!$C$1:$C$510 = $C47), 0), MATCH(BV$12, 'Build Scenarios'!$D$5:$O$5, 0)))
+BV47,
0)</f>
        <v>1943.2938999999999</v>
      </c>
    </row>
    <row r="48" spans="2:75" x14ac:dyDescent="0.2">
      <c r="AF48" s="11"/>
      <c r="AU48" s="11"/>
      <c r="BJ48" s="11"/>
    </row>
    <row r="49" spans="2:75" x14ac:dyDescent="0.2">
      <c r="C49" s="11" t="s">
        <v>243</v>
      </c>
      <c r="D49" s="11" t="str">
        <f ca="1">IFERROR(OFFSET(INDEX(Gen_Cost_Scenarios, MATCH(D36, Gen_Cost_Scenarios, 0)), 1, 0), 0)</f>
        <v>PSP - Low</v>
      </c>
      <c r="S49" s="11" t="s">
        <v>245</v>
      </c>
      <c r="T49" s="11" t="s">
        <v>238</v>
      </c>
      <c r="AF49" s="11"/>
      <c r="AH49" s="11" t="s">
        <v>245</v>
      </c>
      <c r="AI49" s="11" t="s">
        <v>239</v>
      </c>
      <c r="AU49" s="11"/>
      <c r="AW49" s="11" t="s">
        <v>245</v>
      </c>
      <c r="AX49" s="11" t="s">
        <v>240</v>
      </c>
      <c r="BJ49" s="11"/>
      <c r="BL49" s="11" t="s">
        <v>245</v>
      </c>
      <c r="BM49" s="11" t="s">
        <v>241</v>
      </c>
    </row>
    <row r="50" spans="2:75" ht="12.75" x14ac:dyDescent="0.2">
      <c r="B50" s="11"/>
      <c r="C50" s="2" t="s">
        <v>252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S50" s="2" t="s">
        <v>253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F50" s="11"/>
      <c r="AH50" s="2" t="s">
        <v>254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U50" s="11"/>
      <c r="AW50" s="2" t="s">
        <v>255</v>
      </c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J50" s="11"/>
      <c r="BL50" s="2" t="s">
        <v>256</v>
      </c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</row>
    <row r="51" spans="2:75" x14ac:dyDescent="0.2">
      <c r="B51" s="11"/>
      <c r="C51" s="1" t="s">
        <v>234</v>
      </c>
      <c r="D51" s="1">
        <v>2024</v>
      </c>
      <c r="E51" s="1">
        <v>2025</v>
      </c>
      <c r="F51" s="1">
        <v>2026</v>
      </c>
      <c r="G51" s="1">
        <v>2028</v>
      </c>
      <c r="H51" s="1">
        <v>2030</v>
      </c>
      <c r="I51" s="1">
        <v>2032</v>
      </c>
      <c r="J51" s="1">
        <v>2033</v>
      </c>
      <c r="K51" s="1">
        <v>2034</v>
      </c>
      <c r="L51" s="1">
        <v>2035</v>
      </c>
      <c r="M51" s="1">
        <v>2039</v>
      </c>
      <c r="N51" s="1">
        <v>2040</v>
      </c>
      <c r="O51" s="1">
        <v>2045</v>
      </c>
      <c r="S51" s="1">
        <v>2024</v>
      </c>
      <c r="T51" s="1">
        <v>2025</v>
      </c>
      <c r="U51" s="1">
        <v>2026</v>
      </c>
      <c r="V51" s="1">
        <v>2028</v>
      </c>
      <c r="W51" s="1">
        <v>2030</v>
      </c>
      <c r="X51" s="1">
        <v>2032</v>
      </c>
      <c r="Y51" s="1">
        <v>2033</v>
      </c>
      <c r="Z51" s="1">
        <v>2034</v>
      </c>
      <c r="AA51" s="1">
        <v>2035</v>
      </c>
      <c r="AB51" s="1">
        <v>2039</v>
      </c>
      <c r="AC51" s="1">
        <v>2040</v>
      </c>
      <c r="AD51" s="1">
        <v>2045</v>
      </c>
      <c r="AF51" s="11"/>
      <c r="AH51" s="1">
        <v>2024</v>
      </c>
      <c r="AI51" s="1">
        <v>2025</v>
      </c>
      <c r="AJ51" s="1">
        <v>2026</v>
      </c>
      <c r="AK51" s="1">
        <v>2028</v>
      </c>
      <c r="AL51" s="1">
        <v>2030</v>
      </c>
      <c r="AM51" s="1">
        <v>2032</v>
      </c>
      <c r="AN51" s="1">
        <v>2033</v>
      </c>
      <c r="AO51" s="1">
        <v>2034</v>
      </c>
      <c r="AP51" s="1">
        <v>2035</v>
      </c>
      <c r="AQ51" s="1">
        <v>2039</v>
      </c>
      <c r="AR51" s="1">
        <v>2040</v>
      </c>
      <c r="AS51" s="1">
        <v>2045</v>
      </c>
      <c r="AU51" s="11"/>
      <c r="AW51" s="1">
        <v>2024</v>
      </c>
      <c r="AX51" s="1">
        <v>2025</v>
      </c>
      <c r="AY51" s="1">
        <v>2026</v>
      </c>
      <c r="AZ51" s="1">
        <v>2028</v>
      </c>
      <c r="BA51" s="1">
        <v>2030</v>
      </c>
      <c r="BB51" s="1">
        <v>2032</v>
      </c>
      <c r="BC51" s="1">
        <v>2033</v>
      </c>
      <c r="BD51" s="1">
        <v>2034</v>
      </c>
      <c r="BE51" s="1">
        <v>2035</v>
      </c>
      <c r="BF51" s="1">
        <v>2039</v>
      </c>
      <c r="BG51" s="1">
        <v>2040</v>
      </c>
      <c r="BH51" s="1">
        <v>2045</v>
      </c>
      <c r="BJ51" s="11"/>
      <c r="BL51" s="1">
        <v>2024</v>
      </c>
      <c r="BM51" s="1">
        <v>2025</v>
      </c>
      <c r="BN51" s="1">
        <v>2026</v>
      </c>
      <c r="BO51" s="1">
        <v>2028</v>
      </c>
      <c r="BP51" s="1">
        <v>2030</v>
      </c>
      <c r="BQ51" s="1">
        <v>2032</v>
      </c>
      <c r="BR51" s="1">
        <v>2033</v>
      </c>
      <c r="BS51" s="1">
        <v>2034</v>
      </c>
      <c r="BT51" s="1">
        <v>2035</v>
      </c>
      <c r="BU51" s="1">
        <v>2039</v>
      </c>
      <c r="BV51" s="1">
        <v>2040</v>
      </c>
      <c r="BW51" s="1">
        <v>2045</v>
      </c>
    </row>
    <row r="52" spans="2:75" x14ac:dyDescent="0.2">
      <c r="B52" s="11" t="str">
        <f ca="1">D49</f>
        <v>PSP - Low</v>
      </c>
      <c r="C52" s="3" t="s">
        <v>236</v>
      </c>
      <c r="D52" s="4">
        <f t="shared" ref="D52:O60" ca="1" si="30">S52+AH52+AW52+BL52</f>
        <v>0</v>
      </c>
      <c r="E52" s="4">
        <f t="shared" ca="1" si="30"/>
        <v>0</v>
      </c>
      <c r="F52" s="4">
        <f t="shared" ca="1" si="30"/>
        <v>0</v>
      </c>
      <c r="G52" s="4">
        <f t="shared" ca="1" si="30"/>
        <v>0</v>
      </c>
      <c r="H52" s="4">
        <f t="shared" ca="1" si="30"/>
        <v>0</v>
      </c>
      <c r="I52" s="4">
        <f t="shared" ca="1" si="30"/>
        <v>0</v>
      </c>
      <c r="J52" s="4">
        <f t="shared" ca="1" si="30"/>
        <v>0</v>
      </c>
      <c r="K52" s="4">
        <f t="shared" ca="1" si="30"/>
        <v>0</v>
      </c>
      <c r="L52" s="4">
        <f t="shared" ca="1" si="30"/>
        <v>0</v>
      </c>
      <c r="M52" s="4">
        <f t="shared" ca="1" si="30"/>
        <v>0</v>
      </c>
      <c r="N52" s="4">
        <f t="shared" ca="1" si="30"/>
        <v>0</v>
      </c>
      <c r="O52" s="4">
        <f t="shared" ca="1" si="30"/>
        <v>0</v>
      </c>
      <c r="Q52" s="11" t="str">
        <f>T49</f>
        <v>Morro Bay</v>
      </c>
      <c r="R52" s="11" cm="1">
        <f t="array" aca="1" ref="R52" ca="1">INDEX('Cost Scenario Settings'!$O$32:$W$101, MATCH(1, ('Cost Scenario Settings'!$N$32:$N$101 = $B52) * ('Cost Scenario Settings'!$B$32:$B$101 = Q52), 0), MATCH($C52, 'Cost Scenario Settings'!$O$31:$W$31, 0))</f>
        <v>0</v>
      </c>
      <c r="S52" s="4" cm="1">
        <f t="array" aca="1" ref="S52" ca="1">IFERROR(
INDEX('Cost Data'!$Y$1:$AJ$500, MATCH(1, ('Cost Data'!$W$1:$W$500 = $Q52) * ('Cost Data'!$X$1:$X$500 = $R52), 0), MATCH(S$12, 'Cost Data'!$Y$12:$AJ$12, 0))
* (INDEX('Build Scenarios'!$D$1:$O$510, MATCH(1, ('Build Scenarios'!$B$1:$B$510 = $Q52) * ('Build Scenarios'!$C$1:$C$510 = $C52), 0), MATCH(S$12, 'Build Scenarios'!$D$5:$O$5, 0))
- INDEX('Build Scenarios'!$D$1:$O$510, MATCH(1, ('Build Scenarios'!$B$1:$B$510 = $Q52) * ('Build Scenarios'!$C$1:$C$510 = $C52), 0), MATCH(R$12, 'Build Scenarios'!$D$5:$O$5, 0)))
+R52,
0)</f>
        <v>0</v>
      </c>
      <c r="T52" s="4" cm="1">
        <f t="array" aca="1" ref="T52" ca="1">IFERROR(
INDEX('Cost Data'!$Y$1:$AJ$500, MATCH(1, ('Cost Data'!$W$1:$W$500 = $Q52) * ('Cost Data'!$X$1:$X$500 = $R52), 0), MATCH(T$12, 'Cost Data'!$Y$12:$AJ$12, 0))
* (INDEX('Build Scenarios'!$D$1:$O$510, MATCH(1, ('Build Scenarios'!$B$1:$B$510 = $Q52) * ('Build Scenarios'!$C$1:$C$510 = $C52), 0), MATCH(T$12, 'Build Scenarios'!$D$5:$O$5, 0))
- INDEX('Build Scenarios'!$D$1:$O$510, MATCH(1, ('Build Scenarios'!$B$1:$B$510 = $Q52) * ('Build Scenarios'!$C$1:$C$510 = $C52), 0), MATCH(S$12, 'Build Scenarios'!$D$5:$O$5, 0)))
+S52,
0)</f>
        <v>0</v>
      </c>
      <c r="U52" s="4" cm="1">
        <f t="array" aca="1" ref="U52" ca="1">IFERROR(
INDEX('Cost Data'!$Y$1:$AJ$500, MATCH(1, ('Cost Data'!$W$1:$W$500 = $Q52) * ('Cost Data'!$X$1:$X$500 = $R52), 0), MATCH(U$12, 'Cost Data'!$Y$12:$AJ$12, 0))
* (INDEX('Build Scenarios'!$D$1:$O$510, MATCH(1, ('Build Scenarios'!$B$1:$B$510 = $Q52) * ('Build Scenarios'!$C$1:$C$510 = $C52), 0), MATCH(U$12, 'Build Scenarios'!$D$5:$O$5, 0))
- INDEX('Build Scenarios'!$D$1:$O$510, MATCH(1, ('Build Scenarios'!$B$1:$B$510 = $Q52) * ('Build Scenarios'!$C$1:$C$510 = $C52), 0), MATCH(T$12, 'Build Scenarios'!$D$5:$O$5, 0)))
+T52,
0)</f>
        <v>0</v>
      </c>
      <c r="V52" s="4" cm="1">
        <f t="array" aca="1" ref="V52" ca="1">IFERROR(
INDEX('Cost Data'!$Y$1:$AJ$500, MATCH(1, ('Cost Data'!$W$1:$W$500 = $Q52) * ('Cost Data'!$X$1:$X$500 = $R52), 0), MATCH(V$12, 'Cost Data'!$Y$12:$AJ$12, 0))
* (INDEX('Build Scenarios'!$D$1:$O$510, MATCH(1, ('Build Scenarios'!$B$1:$B$510 = $Q52) * ('Build Scenarios'!$C$1:$C$510 = $C52), 0), MATCH(V$12, 'Build Scenarios'!$D$5:$O$5, 0))
- INDEX('Build Scenarios'!$D$1:$O$510, MATCH(1, ('Build Scenarios'!$B$1:$B$510 = $Q52) * ('Build Scenarios'!$C$1:$C$510 = $C52), 0), MATCH(U$12, 'Build Scenarios'!$D$5:$O$5, 0)))
+U52,
0)</f>
        <v>0</v>
      </c>
      <c r="W52" s="4" cm="1">
        <f t="array" aca="1" ref="W52" ca="1">IFERROR(
INDEX('Cost Data'!$Y$1:$AJ$500, MATCH(1, ('Cost Data'!$W$1:$W$500 = $Q52) * ('Cost Data'!$X$1:$X$500 = $R52), 0), MATCH(W$12, 'Cost Data'!$Y$12:$AJ$12, 0))
* (INDEX('Build Scenarios'!$D$1:$O$510, MATCH(1, ('Build Scenarios'!$B$1:$B$510 = $Q52) * ('Build Scenarios'!$C$1:$C$510 = $C52), 0), MATCH(W$12, 'Build Scenarios'!$D$5:$O$5, 0))
- INDEX('Build Scenarios'!$D$1:$O$510, MATCH(1, ('Build Scenarios'!$B$1:$B$510 = $Q52) * ('Build Scenarios'!$C$1:$C$510 = $C52), 0), MATCH(V$12, 'Build Scenarios'!$D$5:$O$5, 0)))
+V52,
0)</f>
        <v>0</v>
      </c>
      <c r="X52" s="4" cm="1">
        <f t="array" aca="1" ref="X52" ca="1">IFERROR(
INDEX('Cost Data'!$Y$1:$AJ$500, MATCH(1, ('Cost Data'!$W$1:$W$500 = $Q52) * ('Cost Data'!$X$1:$X$500 = $R52), 0), MATCH(X$12, 'Cost Data'!$Y$12:$AJ$12, 0))
* (INDEX('Build Scenarios'!$D$1:$O$510, MATCH(1, ('Build Scenarios'!$B$1:$B$510 = $Q52) * ('Build Scenarios'!$C$1:$C$510 = $C52), 0), MATCH(X$12, 'Build Scenarios'!$D$5:$O$5, 0))
- INDEX('Build Scenarios'!$D$1:$O$510, MATCH(1, ('Build Scenarios'!$B$1:$B$510 = $Q52) * ('Build Scenarios'!$C$1:$C$510 = $C52), 0), MATCH(W$12, 'Build Scenarios'!$D$5:$O$5, 0)))
+W52,
0)</f>
        <v>0</v>
      </c>
      <c r="Y52" s="4" cm="1">
        <f t="array" aca="1" ref="Y52" ca="1">IFERROR(
INDEX('Cost Data'!$Y$1:$AJ$500, MATCH(1, ('Cost Data'!$W$1:$W$500 = $Q52) * ('Cost Data'!$X$1:$X$500 = $R52), 0), MATCH(Y$12, 'Cost Data'!$Y$12:$AJ$12, 0))
* (INDEX('Build Scenarios'!$D$1:$O$510, MATCH(1, ('Build Scenarios'!$B$1:$B$510 = $Q52) * ('Build Scenarios'!$C$1:$C$510 = $C52), 0), MATCH(Y$12, 'Build Scenarios'!$D$5:$O$5, 0))
- INDEX('Build Scenarios'!$D$1:$O$510, MATCH(1, ('Build Scenarios'!$B$1:$B$510 = $Q52) * ('Build Scenarios'!$C$1:$C$510 = $C52), 0), MATCH(X$12, 'Build Scenarios'!$D$5:$O$5, 0)))
+X52,
0)</f>
        <v>0</v>
      </c>
      <c r="Z52" s="4" cm="1">
        <f t="array" aca="1" ref="Z52" ca="1">IFERROR(
INDEX('Cost Data'!$Y$1:$AJ$500, MATCH(1, ('Cost Data'!$W$1:$W$500 = $Q52) * ('Cost Data'!$X$1:$X$500 = $R52), 0), MATCH(Z$12, 'Cost Data'!$Y$12:$AJ$12, 0))
* (INDEX('Build Scenarios'!$D$1:$O$510, MATCH(1, ('Build Scenarios'!$B$1:$B$510 = $Q52) * ('Build Scenarios'!$C$1:$C$510 = $C52), 0), MATCH(Z$12, 'Build Scenarios'!$D$5:$O$5, 0))
- INDEX('Build Scenarios'!$D$1:$O$510, MATCH(1, ('Build Scenarios'!$B$1:$B$510 = $Q52) * ('Build Scenarios'!$C$1:$C$510 = $C52), 0), MATCH(Y$12, 'Build Scenarios'!$D$5:$O$5, 0)))
+Y52,
0)</f>
        <v>0</v>
      </c>
      <c r="AA52" s="4" cm="1">
        <f t="array" aca="1" ref="AA52" ca="1">IFERROR(
INDEX('Cost Data'!$Y$1:$AJ$500, MATCH(1, ('Cost Data'!$W$1:$W$500 = $Q52) * ('Cost Data'!$X$1:$X$500 = $R52), 0), MATCH(AA$12, 'Cost Data'!$Y$12:$AJ$12, 0))
* (INDEX('Build Scenarios'!$D$1:$O$510, MATCH(1, ('Build Scenarios'!$B$1:$B$510 = $Q52) * ('Build Scenarios'!$C$1:$C$510 = $C52), 0), MATCH(AA$12, 'Build Scenarios'!$D$5:$O$5, 0))
- INDEX('Build Scenarios'!$D$1:$O$510, MATCH(1, ('Build Scenarios'!$B$1:$B$510 = $Q52) * ('Build Scenarios'!$C$1:$C$510 = $C52), 0), MATCH(Z$12, 'Build Scenarios'!$D$5:$O$5, 0)))
+Z52,
0)</f>
        <v>0</v>
      </c>
      <c r="AB52" s="4" cm="1">
        <f t="array" aca="1" ref="AB52" ca="1">IFERROR(
INDEX('Cost Data'!$Y$1:$AJ$500, MATCH(1, ('Cost Data'!$W$1:$W$500 = $Q52) * ('Cost Data'!$X$1:$X$500 = $R52), 0), MATCH(AB$12, 'Cost Data'!$Y$12:$AJ$12, 0))
* (INDEX('Build Scenarios'!$D$1:$O$510, MATCH(1, ('Build Scenarios'!$B$1:$B$510 = $Q52) * ('Build Scenarios'!$C$1:$C$510 = $C52), 0), MATCH(AB$12, 'Build Scenarios'!$D$5:$O$5, 0))
- INDEX('Build Scenarios'!$D$1:$O$510, MATCH(1, ('Build Scenarios'!$B$1:$B$510 = $Q52) * ('Build Scenarios'!$C$1:$C$510 = $C52), 0), MATCH(AA$12, 'Build Scenarios'!$D$5:$O$5, 0)))
+AA52,
0)</f>
        <v>0</v>
      </c>
      <c r="AC52" s="4" cm="1">
        <f t="array" aca="1" ref="AC52" ca="1">IFERROR(
INDEX('Cost Data'!$Y$1:$AJ$500, MATCH(1, ('Cost Data'!$W$1:$W$500 = $Q52) * ('Cost Data'!$X$1:$X$500 = $R52), 0), MATCH(AC$12, 'Cost Data'!$Y$12:$AJ$12, 0))
* (INDEX('Build Scenarios'!$D$1:$O$510, MATCH(1, ('Build Scenarios'!$B$1:$B$510 = $Q52) * ('Build Scenarios'!$C$1:$C$510 = $C52), 0), MATCH(AC$12, 'Build Scenarios'!$D$5:$O$5, 0))
- INDEX('Build Scenarios'!$D$1:$O$510, MATCH(1, ('Build Scenarios'!$B$1:$B$510 = $Q52) * ('Build Scenarios'!$C$1:$C$510 = $C52), 0), MATCH(AB$12, 'Build Scenarios'!$D$5:$O$5, 0)))
+AB52,
0)</f>
        <v>0</v>
      </c>
      <c r="AD52" s="4" cm="1">
        <f t="array" aca="1" ref="AD52" ca="1">IFERROR(
INDEX('Cost Data'!$Y$1:$AJ$500, MATCH(1, ('Cost Data'!$W$1:$W$500 = $Q52) * ('Cost Data'!$X$1:$X$500 = $R52), 0), MATCH(AD$12, 'Cost Data'!$Y$12:$AJ$12, 0))
* (INDEX('Build Scenarios'!$D$1:$O$510, MATCH(1, ('Build Scenarios'!$B$1:$B$510 = $Q52) * ('Build Scenarios'!$C$1:$C$510 = $C52), 0), MATCH(AD$12, 'Build Scenarios'!$D$5:$O$5, 0))
- INDEX('Build Scenarios'!$D$1:$O$510, MATCH(1, ('Build Scenarios'!$B$1:$B$510 = $Q52) * ('Build Scenarios'!$C$1:$C$510 = $C52), 0), MATCH(AC$12, 'Build Scenarios'!$D$5:$O$5, 0)))
+AC52,
0)</f>
        <v>0</v>
      </c>
      <c r="AF52" s="11" t="str">
        <f>AI49</f>
        <v>Humboldt Bay</v>
      </c>
      <c r="AG52" s="11" cm="1">
        <f t="array" aca="1" ref="AG52" ca="1">INDEX('Cost Scenario Settings'!$O$32:$W$101, MATCH(1, ('Cost Scenario Settings'!$N$32:$N$101 = $B52) * ('Cost Scenario Settings'!$B$32:$B$101 = AF52), 0), MATCH($C52, 'Cost Scenario Settings'!$O$31:$W$31, 0))</f>
        <v>0</v>
      </c>
      <c r="AH52" s="4" cm="1">
        <f t="array" aca="1" ref="AH52" ca="1">IFERROR(
INDEX('Cost Data'!$Y$1:$AJ$500, MATCH(1, ('Cost Data'!$W$1:$W$500 = $AF52) * ('Cost Data'!$X$1:$X$500 = $AG52), 0), MATCH(AH$12, 'Cost Data'!$Y$12:$AJ$12, 0))
* (INDEX('Build Scenarios'!$D$1:$O$510, MATCH(1, ('Build Scenarios'!$B$1:$B$510 = $AF52) * ('Build Scenarios'!$C$1:$C$510 = $C52), 0), MATCH(AH$12, 'Build Scenarios'!$D$5:$O$5, 0))
- INDEX('Build Scenarios'!$D$1:$O$510, MATCH(1, ('Build Scenarios'!$B$1:$B$510 = $AF52) * ('Build Scenarios'!$C$1:$C$510 = $C52), 0), MATCH(AG$12, 'Build Scenarios'!$D$5:$O$5, 0)))
+AG52,
0)</f>
        <v>0</v>
      </c>
      <c r="AI52" s="4" cm="1">
        <f t="array" aca="1" ref="AI52" ca="1">IFERROR(
INDEX('Cost Data'!$Y$1:$AJ$500, MATCH(1, ('Cost Data'!$W$1:$W$500 = $AF52) * ('Cost Data'!$X$1:$X$500 = $AG52), 0), MATCH(AI$12, 'Cost Data'!$Y$12:$AJ$12, 0))
* (INDEX('Build Scenarios'!$D$1:$O$510, MATCH(1, ('Build Scenarios'!$B$1:$B$510 = $AF52) * ('Build Scenarios'!$C$1:$C$510 = $C52), 0), MATCH(AI$12, 'Build Scenarios'!$D$5:$O$5, 0))
- INDEX('Build Scenarios'!$D$1:$O$510, MATCH(1, ('Build Scenarios'!$B$1:$B$510 = $AF52) * ('Build Scenarios'!$C$1:$C$510 = $C52), 0), MATCH(AH$12, 'Build Scenarios'!$D$5:$O$5, 0)))
+AH52,
0)</f>
        <v>0</v>
      </c>
      <c r="AJ52" s="4" cm="1">
        <f t="array" aca="1" ref="AJ52" ca="1">IFERROR(
INDEX('Cost Data'!$Y$1:$AJ$500, MATCH(1, ('Cost Data'!$W$1:$W$500 = $AF52) * ('Cost Data'!$X$1:$X$500 = $AG52), 0), MATCH(AJ$12, 'Cost Data'!$Y$12:$AJ$12, 0))
* (INDEX('Build Scenarios'!$D$1:$O$510, MATCH(1, ('Build Scenarios'!$B$1:$B$510 = $AF52) * ('Build Scenarios'!$C$1:$C$510 = $C52), 0), MATCH(AJ$12, 'Build Scenarios'!$D$5:$O$5, 0))
- INDEX('Build Scenarios'!$D$1:$O$510, MATCH(1, ('Build Scenarios'!$B$1:$B$510 = $AF52) * ('Build Scenarios'!$C$1:$C$510 = $C52), 0), MATCH(AI$12, 'Build Scenarios'!$D$5:$O$5, 0)))
+AI52,
0)</f>
        <v>0</v>
      </c>
      <c r="AK52" s="4" cm="1">
        <f t="array" aca="1" ref="AK52" ca="1">IFERROR(
INDEX('Cost Data'!$Y$1:$AJ$500, MATCH(1, ('Cost Data'!$W$1:$W$500 = $AF52) * ('Cost Data'!$X$1:$X$500 = $AG52), 0), MATCH(AK$12, 'Cost Data'!$Y$12:$AJ$12, 0))
* (INDEX('Build Scenarios'!$D$1:$O$510, MATCH(1, ('Build Scenarios'!$B$1:$B$510 = $AF52) * ('Build Scenarios'!$C$1:$C$510 = $C52), 0), MATCH(AK$12, 'Build Scenarios'!$D$5:$O$5, 0))
- INDEX('Build Scenarios'!$D$1:$O$510, MATCH(1, ('Build Scenarios'!$B$1:$B$510 = $AF52) * ('Build Scenarios'!$C$1:$C$510 = $C52), 0), MATCH(AJ$12, 'Build Scenarios'!$D$5:$O$5, 0)))
+AJ52,
0)</f>
        <v>0</v>
      </c>
      <c r="AL52" s="4" cm="1">
        <f t="array" aca="1" ref="AL52" ca="1">IFERROR(
INDEX('Cost Data'!$Y$1:$AJ$500, MATCH(1, ('Cost Data'!$W$1:$W$500 = $AF52) * ('Cost Data'!$X$1:$X$500 = $AG52), 0), MATCH(AL$12, 'Cost Data'!$Y$12:$AJ$12, 0))
* (INDEX('Build Scenarios'!$D$1:$O$510, MATCH(1, ('Build Scenarios'!$B$1:$B$510 = $AF52) * ('Build Scenarios'!$C$1:$C$510 = $C52), 0), MATCH(AL$12, 'Build Scenarios'!$D$5:$O$5, 0))
- INDEX('Build Scenarios'!$D$1:$O$510, MATCH(1, ('Build Scenarios'!$B$1:$B$510 = $AF52) * ('Build Scenarios'!$C$1:$C$510 = $C52), 0), MATCH(AK$12, 'Build Scenarios'!$D$5:$O$5, 0)))
+AK52,
0)</f>
        <v>0</v>
      </c>
      <c r="AM52" s="4" cm="1">
        <f t="array" aca="1" ref="AM52" ca="1">IFERROR(
INDEX('Cost Data'!$Y$1:$AJ$500, MATCH(1, ('Cost Data'!$W$1:$W$500 = $AF52) * ('Cost Data'!$X$1:$X$500 = $AG52), 0), MATCH(AM$12, 'Cost Data'!$Y$12:$AJ$12, 0))
* (INDEX('Build Scenarios'!$D$1:$O$510, MATCH(1, ('Build Scenarios'!$B$1:$B$510 = $AF52) * ('Build Scenarios'!$C$1:$C$510 = $C52), 0), MATCH(AM$12, 'Build Scenarios'!$D$5:$O$5, 0))
- INDEX('Build Scenarios'!$D$1:$O$510, MATCH(1, ('Build Scenarios'!$B$1:$B$510 = $AF52) * ('Build Scenarios'!$C$1:$C$510 = $C52), 0), MATCH(AL$12, 'Build Scenarios'!$D$5:$O$5, 0)))
+AL52,
0)</f>
        <v>0</v>
      </c>
      <c r="AN52" s="4" cm="1">
        <f t="array" aca="1" ref="AN52" ca="1">IFERROR(
INDEX('Cost Data'!$Y$1:$AJ$500, MATCH(1, ('Cost Data'!$W$1:$W$500 = $AF52) * ('Cost Data'!$X$1:$X$500 = $AG52), 0), MATCH(AN$12, 'Cost Data'!$Y$12:$AJ$12, 0))
* (INDEX('Build Scenarios'!$D$1:$O$510, MATCH(1, ('Build Scenarios'!$B$1:$B$510 = $AF52) * ('Build Scenarios'!$C$1:$C$510 = $C52), 0), MATCH(AN$12, 'Build Scenarios'!$D$5:$O$5, 0))
- INDEX('Build Scenarios'!$D$1:$O$510, MATCH(1, ('Build Scenarios'!$B$1:$B$510 = $AF52) * ('Build Scenarios'!$C$1:$C$510 = $C52), 0), MATCH(AM$12, 'Build Scenarios'!$D$5:$O$5, 0)))
+AM52,
0)</f>
        <v>0</v>
      </c>
      <c r="AO52" s="4" cm="1">
        <f t="array" aca="1" ref="AO52" ca="1">IFERROR(
INDEX('Cost Data'!$Y$1:$AJ$500, MATCH(1, ('Cost Data'!$W$1:$W$500 = $AF52) * ('Cost Data'!$X$1:$X$500 = $AG52), 0), MATCH(AO$12, 'Cost Data'!$Y$12:$AJ$12, 0))
* (INDEX('Build Scenarios'!$D$1:$O$510, MATCH(1, ('Build Scenarios'!$B$1:$B$510 = $AF52) * ('Build Scenarios'!$C$1:$C$510 = $C52), 0), MATCH(AO$12, 'Build Scenarios'!$D$5:$O$5, 0))
- INDEX('Build Scenarios'!$D$1:$O$510, MATCH(1, ('Build Scenarios'!$B$1:$B$510 = $AF52) * ('Build Scenarios'!$C$1:$C$510 = $C52), 0), MATCH(AN$12, 'Build Scenarios'!$D$5:$O$5, 0)))
+AN52,
0)</f>
        <v>0</v>
      </c>
      <c r="AP52" s="4" cm="1">
        <f t="array" aca="1" ref="AP52" ca="1">IFERROR(
INDEX('Cost Data'!$Y$1:$AJ$500, MATCH(1, ('Cost Data'!$W$1:$W$500 = $AF52) * ('Cost Data'!$X$1:$X$500 = $AG52), 0), MATCH(AP$12, 'Cost Data'!$Y$12:$AJ$12, 0))
* (INDEX('Build Scenarios'!$D$1:$O$510, MATCH(1, ('Build Scenarios'!$B$1:$B$510 = $AF52) * ('Build Scenarios'!$C$1:$C$510 = $C52), 0), MATCH(AP$12, 'Build Scenarios'!$D$5:$O$5, 0))
- INDEX('Build Scenarios'!$D$1:$O$510, MATCH(1, ('Build Scenarios'!$B$1:$B$510 = $AF52) * ('Build Scenarios'!$C$1:$C$510 = $C52), 0), MATCH(AO$12, 'Build Scenarios'!$D$5:$O$5, 0)))
+AO52,
0)</f>
        <v>0</v>
      </c>
      <c r="AQ52" s="4" cm="1">
        <f t="array" aca="1" ref="AQ52" ca="1">IFERROR(
INDEX('Cost Data'!$Y$1:$AJ$500, MATCH(1, ('Cost Data'!$W$1:$W$500 = $AF52) * ('Cost Data'!$X$1:$X$500 = $AG52), 0), MATCH(AQ$12, 'Cost Data'!$Y$12:$AJ$12, 0))
* (INDEX('Build Scenarios'!$D$1:$O$510, MATCH(1, ('Build Scenarios'!$B$1:$B$510 = $AF52) * ('Build Scenarios'!$C$1:$C$510 = $C52), 0), MATCH(AQ$12, 'Build Scenarios'!$D$5:$O$5, 0))
- INDEX('Build Scenarios'!$D$1:$O$510, MATCH(1, ('Build Scenarios'!$B$1:$B$510 = $AF52) * ('Build Scenarios'!$C$1:$C$510 = $C52), 0), MATCH(AP$12, 'Build Scenarios'!$D$5:$O$5, 0)))
+AP52,
0)</f>
        <v>0</v>
      </c>
      <c r="AR52" s="4" cm="1">
        <f t="array" aca="1" ref="AR52" ca="1">IFERROR(
INDEX('Cost Data'!$Y$1:$AJ$500, MATCH(1, ('Cost Data'!$W$1:$W$500 = $AF52) * ('Cost Data'!$X$1:$X$500 = $AG52), 0), MATCH(AR$12, 'Cost Data'!$Y$12:$AJ$12, 0))
* (INDEX('Build Scenarios'!$D$1:$O$510, MATCH(1, ('Build Scenarios'!$B$1:$B$510 = $AF52) * ('Build Scenarios'!$C$1:$C$510 = $C52), 0), MATCH(AR$12, 'Build Scenarios'!$D$5:$O$5, 0))
- INDEX('Build Scenarios'!$D$1:$O$510, MATCH(1, ('Build Scenarios'!$B$1:$B$510 = $AF52) * ('Build Scenarios'!$C$1:$C$510 = $C52), 0), MATCH(AQ$12, 'Build Scenarios'!$D$5:$O$5, 0)))
+AQ52,
0)</f>
        <v>0</v>
      </c>
      <c r="AS52" s="4" cm="1">
        <f t="array" aca="1" ref="AS52" ca="1">IFERROR(
INDEX('Cost Data'!$Y$1:$AJ$500, MATCH(1, ('Cost Data'!$W$1:$W$500 = $AF52) * ('Cost Data'!$X$1:$X$500 = $AG52), 0), MATCH(AS$12, 'Cost Data'!$Y$12:$AJ$12, 0))
* (INDEX('Build Scenarios'!$D$1:$O$510, MATCH(1, ('Build Scenarios'!$B$1:$B$510 = $AF52) * ('Build Scenarios'!$C$1:$C$510 = $C52), 0), MATCH(AS$12, 'Build Scenarios'!$D$5:$O$5, 0))
- INDEX('Build Scenarios'!$D$1:$O$510, MATCH(1, ('Build Scenarios'!$B$1:$B$510 = $AF52) * ('Build Scenarios'!$C$1:$C$510 = $C52), 0), MATCH(AR$12, 'Build Scenarios'!$D$5:$O$5, 0)))
+AR52,
0)</f>
        <v>0</v>
      </c>
      <c r="AU52" s="11" t="str">
        <f>AX49</f>
        <v>Del Norte</v>
      </c>
      <c r="AV52" s="11" cm="1">
        <f t="array" aca="1" ref="AV52" ca="1">INDEX('Cost Scenario Settings'!$O$32:$W$101, MATCH(1, ('Cost Scenario Settings'!$N$32:$N$101 = $B52) * ('Cost Scenario Settings'!$B$32:$B$101 = AU52), 0), MATCH($C52, 'Cost Scenario Settings'!$O$31:$W$31, 0))</f>
        <v>0</v>
      </c>
      <c r="AW52" s="4" cm="1">
        <f t="array" aca="1" ref="AW52" ca="1">IFERROR(
INDEX('Cost Data'!$Y$1:$AJ$500, MATCH(1, ('Cost Data'!$W$1:$W$500 = $AU52) * ('Cost Data'!$X$1:$X$500 = $AV52), 0), MATCH(AW$12, 'Cost Data'!$Y$12:$AJ$12, 0))
* (INDEX('Build Scenarios'!$D$1:$O$510, MATCH(1, ('Build Scenarios'!$B$1:$B$510 = $AU52) * ('Build Scenarios'!$C$1:$C$510 = $C52), 0), MATCH(AW$12, 'Build Scenarios'!$D$5:$O$5, 0))
- INDEX('Build Scenarios'!$D$1:$O$510, MATCH(1, ('Build Scenarios'!$B$1:$B$510 = $AU52) * ('Build Scenarios'!$C$1:$C$510 = $C52), 0), MATCH(AV$12, 'Build Scenarios'!$D$5:$O$5, 0)))
+AV52,
0)</f>
        <v>0</v>
      </c>
      <c r="AX52" s="4" cm="1">
        <f t="array" aca="1" ref="AX52" ca="1">IFERROR(
INDEX('Cost Data'!$Y$1:$AJ$500, MATCH(1, ('Cost Data'!$W$1:$W$500 = $AU52) * ('Cost Data'!$X$1:$X$500 = $AV52), 0), MATCH(AX$12, 'Cost Data'!$Y$12:$AJ$12, 0))
* (INDEX('Build Scenarios'!$D$1:$O$510, MATCH(1, ('Build Scenarios'!$B$1:$B$510 = $AU52) * ('Build Scenarios'!$C$1:$C$510 = $C52), 0), MATCH(AX$12, 'Build Scenarios'!$D$5:$O$5, 0))
- INDEX('Build Scenarios'!$D$1:$O$510, MATCH(1, ('Build Scenarios'!$B$1:$B$510 = $AU52) * ('Build Scenarios'!$C$1:$C$510 = $C52), 0), MATCH(AW$12, 'Build Scenarios'!$D$5:$O$5, 0)))
+AW52,
0)</f>
        <v>0</v>
      </c>
      <c r="AY52" s="4" cm="1">
        <f t="array" aca="1" ref="AY52" ca="1">IFERROR(
INDEX('Cost Data'!$Y$1:$AJ$500, MATCH(1, ('Cost Data'!$W$1:$W$500 = $AU52) * ('Cost Data'!$X$1:$X$500 = $AV52), 0), MATCH(AY$12, 'Cost Data'!$Y$12:$AJ$12, 0))
* (INDEX('Build Scenarios'!$D$1:$O$510, MATCH(1, ('Build Scenarios'!$B$1:$B$510 = $AU52) * ('Build Scenarios'!$C$1:$C$510 = $C52), 0), MATCH(AY$12, 'Build Scenarios'!$D$5:$O$5, 0))
- INDEX('Build Scenarios'!$D$1:$O$510, MATCH(1, ('Build Scenarios'!$B$1:$B$510 = $AU52) * ('Build Scenarios'!$C$1:$C$510 = $C52), 0), MATCH(AX$12, 'Build Scenarios'!$D$5:$O$5, 0)))
+AX52,
0)</f>
        <v>0</v>
      </c>
      <c r="AZ52" s="4" cm="1">
        <f t="array" aca="1" ref="AZ52" ca="1">IFERROR(
INDEX('Cost Data'!$Y$1:$AJ$500, MATCH(1, ('Cost Data'!$W$1:$W$500 = $AU52) * ('Cost Data'!$X$1:$X$500 = $AV52), 0), MATCH(AZ$12, 'Cost Data'!$Y$12:$AJ$12, 0))
* (INDEX('Build Scenarios'!$D$1:$O$510, MATCH(1, ('Build Scenarios'!$B$1:$B$510 = $AU52) * ('Build Scenarios'!$C$1:$C$510 = $C52), 0), MATCH(AZ$12, 'Build Scenarios'!$D$5:$O$5, 0))
- INDEX('Build Scenarios'!$D$1:$O$510, MATCH(1, ('Build Scenarios'!$B$1:$B$510 = $AU52) * ('Build Scenarios'!$C$1:$C$510 = $C52), 0), MATCH(AY$12, 'Build Scenarios'!$D$5:$O$5, 0)))
+AY52,
0)</f>
        <v>0</v>
      </c>
      <c r="BA52" s="4" cm="1">
        <f t="array" aca="1" ref="BA52" ca="1">IFERROR(
INDEX('Cost Data'!$Y$1:$AJ$500, MATCH(1, ('Cost Data'!$W$1:$W$500 = $AU52) * ('Cost Data'!$X$1:$X$500 = $AV52), 0), MATCH(BA$12, 'Cost Data'!$Y$12:$AJ$12, 0))
* (INDEX('Build Scenarios'!$D$1:$O$510, MATCH(1, ('Build Scenarios'!$B$1:$B$510 = $AU52) * ('Build Scenarios'!$C$1:$C$510 = $C52), 0), MATCH(BA$12, 'Build Scenarios'!$D$5:$O$5, 0))
- INDEX('Build Scenarios'!$D$1:$O$510, MATCH(1, ('Build Scenarios'!$B$1:$B$510 = $AU52) * ('Build Scenarios'!$C$1:$C$510 = $C52), 0), MATCH(AZ$12, 'Build Scenarios'!$D$5:$O$5, 0)))
+AZ52,
0)</f>
        <v>0</v>
      </c>
      <c r="BB52" s="4" cm="1">
        <f t="array" aca="1" ref="BB52" ca="1">IFERROR(
INDEX('Cost Data'!$Y$1:$AJ$500, MATCH(1, ('Cost Data'!$W$1:$W$500 = $AU52) * ('Cost Data'!$X$1:$X$500 = $AV52), 0), MATCH(BB$12, 'Cost Data'!$Y$12:$AJ$12, 0))
* (INDEX('Build Scenarios'!$D$1:$O$510, MATCH(1, ('Build Scenarios'!$B$1:$B$510 = $AU52) * ('Build Scenarios'!$C$1:$C$510 = $C52), 0), MATCH(BB$12, 'Build Scenarios'!$D$5:$O$5, 0))
- INDEX('Build Scenarios'!$D$1:$O$510, MATCH(1, ('Build Scenarios'!$B$1:$B$510 = $AU52) * ('Build Scenarios'!$C$1:$C$510 = $C52), 0), MATCH(BA$12, 'Build Scenarios'!$D$5:$O$5, 0)))
+BA52,
0)</f>
        <v>0</v>
      </c>
      <c r="BC52" s="4" cm="1">
        <f t="array" aca="1" ref="BC52" ca="1">IFERROR(
INDEX('Cost Data'!$Y$1:$AJ$500, MATCH(1, ('Cost Data'!$W$1:$W$500 = $AU52) * ('Cost Data'!$X$1:$X$500 = $AV52), 0), MATCH(BC$12, 'Cost Data'!$Y$12:$AJ$12, 0))
* (INDEX('Build Scenarios'!$D$1:$O$510, MATCH(1, ('Build Scenarios'!$B$1:$B$510 = $AU52) * ('Build Scenarios'!$C$1:$C$510 = $C52), 0), MATCH(BC$12, 'Build Scenarios'!$D$5:$O$5, 0))
- INDEX('Build Scenarios'!$D$1:$O$510, MATCH(1, ('Build Scenarios'!$B$1:$B$510 = $AU52) * ('Build Scenarios'!$C$1:$C$510 = $C52), 0), MATCH(BB$12, 'Build Scenarios'!$D$5:$O$5, 0)))
+BB52,
0)</f>
        <v>0</v>
      </c>
      <c r="BD52" s="4" cm="1">
        <f t="array" aca="1" ref="BD52" ca="1">IFERROR(
INDEX('Cost Data'!$Y$1:$AJ$500, MATCH(1, ('Cost Data'!$W$1:$W$500 = $AU52) * ('Cost Data'!$X$1:$X$500 = $AV52), 0), MATCH(BD$12, 'Cost Data'!$Y$12:$AJ$12, 0))
* (INDEX('Build Scenarios'!$D$1:$O$510, MATCH(1, ('Build Scenarios'!$B$1:$B$510 = $AU52) * ('Build Scenarios'!$C$1:$C$510 = $C52), 0), MATCH(BD$12, 'Build Scenarios'!$D$5:$O$5, 0))
- INDEX('Build Scenarios'!$D$1:$O$510, MATCH(1, ('Build Scenarios'!$B$1:$B$510 = $AU52) * ('Build Scenarios'!$C$1:$C$510 = $C52), 0), MATCH(BC$12, 'Build Scenarios'!$D$5:$O$5, 0)))
+BC52,
0)</f>
        <v>0</v>
      </c>
      <c r="BE52" s="4" cm="1">
        <f t="array" aca="1" ref="BE52" ca="1">IFERROR(
INDEX('Cost Data'!$Y$1:$AJ$500, MATCH(1, ('Cost Data'!$W$1:$W$500 = $AU52) * ('Cost Data'!$X$1:$X$500 = $AV52), 0), MATCH(BE$12, 'Cost Data'!$Y$12:$AJ$12, 0))
* (INDEX('Build Scenarios'!$D$1:$O$510, MATCH(1, ('Build Scenarios'!$B$1:$B$510 = $AU52) * ('Build Scenarios'!$C$1:$C$510 = $C52), 0), MATCH(BE$12, 'Build Scenarios'!$D$5:$O$5, 0))
- INDEX('Build Scenarios'!$D$1:$O$510, MATCH(1, ('Build Scenarios'!$B$1:$B$510 = $AU52) * ('Build Scenarios'!$C$1:$C$510 = $C52), 0), MATCH(BD$12, 'Build Scenarios'!$D$5:$O$5, 0)))
+BD52,
0)</f>
        <v>0</v>
      </c>
      <c r="BF52" s="4" cm="1">
        <f t="array" aca="1" ref="BF52" ca="1">IFERROR(
INDEX('Cost Data'!$Y$1:$AJ$500, MATCH(1, ('Cost Data'!$W$1:$W$500 = $AU52) * ('Cost Data'!$X$1:$X$500 = $AV52), 0), MATCH(BF$12, 'Cost Data'!$Y$12:$AJ$12, 0))
* (INDEX('Build Scenarios'!$D$1:$O$510, MATCH(1, ('Build Scenarios'!$B$1:$B$510 = $AU52) * ('Build Scenarios'!$C$1:$C$510 = $C52), 0), MATCH(BF$12, 'Build Scenarios'!$D$5:$O$5, 0))
- INDEX('Build Scenarios'!$D$1:$O$510, MATCH(1, ('Build Scenarios'!$B$1:$B$510 = $AU52) * ('Build Scenarios'!$C$1:$C$510 = $C52), 0), MATCH(BE$12, 'Build Scenarios'!$D$5:$O$5, 0)))
+BE52,
0)</f>
        <v>0</v>
      </c>
      <c r="BG52" s="4" cm="1">
        <f t="array" aca="1" ref="BG52" ca="1">IFERROR(
INDEX('Cost Data'!$Y$1:$AJ$500, MATCH(1, ('Cost Data'!$W$1:$W$500 = $AU52) * ('Cost Data'!$X$1:$X$500 = $AV52), 0), MATCH(BG$12, 'Cost Data'!$Y$12:$AJ$12, 0))
* (INDEX('Build Scenarios'!$D$1:$O$510, MATCH(1, ('Build Scenarios'!$B$1:$B$510 = $AU52) * ('Build Scenarios'!$C$1:$C$510 = $C52), 0), MATCH(BG$12, 'Build Scenarios'!$D$5:$O$5, 0))
- INDEX('Build Scenarios'!$D$1:$O$510, MATCH(1, ('Build Scenarios'!$B$1:$B$510 = $AU52) * ('Build Scenarios'!$C$1:$C$510 = $C52), 0), MATCH(BF$12, 'Build Scenarios'!$D$5:$O$5, 0)))
+BF52,
0)</f>
        <v>0</v>
      </c>
      <c r="BH52" s="4" cm="1">
        <f t="array" aca="1" ref="BH52" ca="1">IFERROR(
INDEX('Cost Data'!$Y$1:$AJ$500, MATCH(1, ('Cost Data'!$W$1:$W$500 = $AU52) * ('Cost Data'!$X$1:$X$500 = $AV52), 0), MATCH(BH$12, 'Cost Data'!$Y$12:$AJ$12, 0))
* (INDEX('Build Scenarios'!$D$1:$O$510, MATCH(1, ('Build Scenarios'!$B$1:$B$510 = $AU52) * ('Build Scenarios'!$C$1:$C$510 = $C52), 0), MATCH(BH$12, 'Build Scenarios'!$D$5:$O$5, 0))
- INDEX('Build Scenarios'!$D$1:$O$510, MATCH(1, ('Build Scenarios'!$B$1:$B$510 = $AU52) * ('Build Scenarios'!$C$1:$C$510 = $C52), 0), MATCH(BG$12, 'Build Scenarios'!$D$5:$O$5, 0)))
+BG52,
0)</f>
        <v>0</v>
      </c>
      <c r="BJ52" s="11" t="str">
        <f>BM49</f>
        <v>Cape Mendocino</v>
      </c>
      <c r="BK52" s="11" cm="1">
        <f t="array" aca="1" ref="BK52" ca="1">INDEX('Cost Scenario Settings'!$O$32:$W$101, MATCH(1, ('Cost Scenario Settings'!$N$32:$N$101 = $B52) * ('Cost Scenario Settings'!$B$32:$B$101 = BJ52), 0), MATCH($C52, 'Cost Scenario Settings'!$O$31:$W$31, 0))</f>
        <v>0</v>
      </c>
      <c r="BL52" s="4" cm="1">
        <f t="array" aca="1" ref="BL52" ca="1">IFERROR(
INDEX('Cost Data'!$Y$1:$AJ$500, MATCH(1, ('Cost Data'!$W$1:$W$500 = $BJ52) * ('Cost Data'!$X$1:$X$500 = $BK52), 0), MATCH(BL$12, 'Cost Data'!$Y$12:$AJ$12, 0))
* (INDEX('Build Scenarios'!$D$1:$O$510, MATCH(1, ('Build Scenarios'!$B$1:$B$510 = $BJ52) * ('Build Scenarios'!$C$1:$C$510 = $C52), 0), MATCH(BL$12, 'Build Scenarios'!$D$5:$O$5, 0))
- INDEX('Build Scenarios'!$D$1:$O$510, MATCH(1, ('Build Scenarios'!$B$1:$B$510 = $BJ52) * ('Build Scenarios'!$C$1:$C$510 = $C52), 0), MATCH(BK$12, 'Build Scenarios'!$D$5:$O$5, 0)))
+BK52,
0)</f>
        <v>0</v>
      </c>
      <c r="BM52" s="4" cm="1">
        <f t="array" aca="1" ref="BM52" ca="1">IFERROR(
INDEX('Cost Data'!$Y$1:$AJ$500, MATCH(1, ('Cost Data'!$W$1:$W$500 = $BJ52) * ('Cost Data'!$X$1:$X$500 = $BK52), 0), MATCH(BM$12, 'Cost Data'!$Y$12:$AJ$12, 0))
* (INDEX('Build Scenarios'!$D$1:$O$510, MATCH(1, ('Build Scenarios'!$B$1:$B$510 = $BJ52) * ('Build Scenarios'!$C$1:$C$510 = $C52), 0), MATCH(BM$12, 'Build Scenarios'!$D$5:$O$5, 0))
- INDEX('Build Scenarios'!$D$1:$O$510, MATCH(1, ('Build Scenarios'!$B$1:$B$510 = $BJ52) * ('Build Scenarios'!$C$1:$C$510 = $C52), 0), MATCH(BL$12, 'Build Scenarios'!$D$5:$O$5, 0)))
+BL52,
0)</f>
        <v>0</v>
      </c>
      <c r="BN52" s="4" cm="1">
        <f t="array" aca="1" ref="BN52" ca="1">IFERROR(
INDEX('Cost Data'!$Y$1:$AJ$500, MATCH(1, ('Cost Data'!$W$1:$W$500 = $BJ52) * ('Cost Data'!$X$1:$X$500 = $BK52), 0), MATCH(BN$12, 'Cost Data'!$Y$12:$AJ$12, 0))
* (INDEX('Build Scenarios'!$D$1:$O$510, MATCH(1, ('Build Scenarios'!$B$1:$B$510 = $BJ52) * ('Build Scenarios'!$C$1:$C$510 = $C52), 0), MATCH(BN$12, 'Build Scenarios'!$D$5:$O$5, 0))
- INDEX('Build Scenarios'!$D$1:$O$510, MATCH(1, ('Build Scenarios'!$B$1:$B$510 = $BJ52) * ('Build Scenarios'!$C$1:$C$510 = $C52), 0), MATCH(BM$12, 'Build Scenarios'!$D$5:$O$5, 0)))
+BM52,
0)</f>
        <v>0</v>
      </c>
      <c r="BO52" s="4" cm="1">
        <f t="array" aca="1" ref="BO52" ca="1">IFERROR(
INDEX('Cost Data'!$Y$1:$AJ$500, MATCH(1, ('Cost Data'!$W$1:$W$500 = $BJ52) * ('Cost Data'!$X$1:$X$500 = $BK52), 0), MATCH(BO$12, 'Cost Data'!$Y$12:$AJ$12, 0))
* (INDEX('Build Scenarios'!$D$1:$O$510, MATCH(1, ('Build Scenarios'!$B$1:$B$510 = $BJ52) * ('Build Scenarios'!$C$1:$C$510 = $C52), 0), MATCH(BO$12, 'Build Scenarios'!$D$5:$O$5, 0))
- INDEX('Build Scenarios'!$D$1:$O$510, MATCH(1, ('Build Scenarios'!$B$1:$B$510 = $BJ52) * ('Build Scenarios'!$C$1:$C$510 = $C52), 0), MATCH(BN$12, 'Build Scenarios'!$D$5:$O$5, 0)))
+BN52,
0)</f>
        <v>0</v>
      </c>
      <c r="BP52" s="4" cm="1">
        <f t="array" aca="1" ref="BP52" ca="1">IFERROR(
INDEX('Cost Data'!$Y$1:$AJ$500, MATCH(1, ('Cost Data'!$W$1:$W$500 = $BJ52) * ('Cost Data'!$X$1:$X$500 = $BK52), 0), MATCH(BP$12, 'Cost Data'!$Y$12:$AJ$12, 0))
* (INDEX('Build Scenarios'!$D$1:$O$510, MATCH(1, ('Build Scenarios'!$B$1:$B$510 = $BJ52) * ('Build Scenarios'!$C$1:$C$510 = $C52), 0), MATCH(BP$12, 'Build Scenarios'!$D$5:$O$5, 0))
- INDEX('Build Scenarios'!$D$1:$O$510, MATCH(1, ('Build Scenarios'!$B$1:$B$510 = $BJ52) * ('Build Scenarios'!$C$1:$C$510 = $C52), 0), MATCH(BO$12, 'Build Scenarios'!$D$5:$O$5, 0)))
+BO52,
0)</f>
        <v>0</v>
      </c>
      <c r="BQ52" s="4" cm="1">
        <f t="array" aca="1" ref="BQ52" ca="1">IFERROR(
INDEX('Cost Data'!$Y$1:$AJ$500, MATCH(1, ('Cost Data'!$W$1:$W$500 = $BJ52) * ('Cost Data'!$X$1:$X$500 = $BK52), 0), MATCH(BQ$12, 'Cost Data'!$Y$12:$AJ$12, 0))
* (INDEX('Build Scenarios'!$D$1:$O$510, MATCH(1, ('Build Scenarios'!$B$1:$B$510 = $BJ52) * ('Build Scenarios'!$C$1:$C$510 = $C52), 0), MATCH(BQ$12, 'Build Scenarios'!$D$5:$O$5, 0))
- INDEX('Build Scenarios'!$D$1:$O$510, MATCH(1, ('Build Scenarios'!$B$1:$B$510 = $BJ52) * ('Build Scenarios'!$C$1:$C$510 = $C52), 0), MATCH(BP$12, 'Build Scenarios'!$D$5:$O$5, 0)))
+BP52,
0)</f>
        <v>0</v>
      </c>
      <c r="BR52" s="4" cm="1">
        <f t="array" aca="1" ref="BR52" ca="1">IFERROR(
INDEX('Cost Data'!$Y$1:$AJ$500, MATCH(1, ('Cost Data'!$W$1:$W$500 = $BJ52) * ('Cost Data'!$X$1:$X$500 = $BK52), 0), MATCH(BR$12, 'Cost Data'!$Y$12:$AJ$12, 0))
* (INDEX('Build Scenarios'!$D$1:$O$510, MATCH(1, ('Build Scenarios'!$B$1:$B$510 = $BJ52) * ('Build Scenarios'!$C$1:$C$510 = $C52), 0), MATCH(BR$12, 'Build Scenarios'!$D$5:$O$5, 0))
- INDEX('Build Scenarios'!$D$1:$O$510, MATCH(1, ('Build Scenarios'!$B$1:$B$510 = $BJ52) * ('Build Scenarios'!$C$1:$C$510 = $C52), 0), MATCH(BQ$12, 'Build Scenarios'!$D$5:$O$5, 0)))
+BQ52,
0)</f>
        <v>0</v>
      </c>
      <c r="BS52" s="4" cm="1">
        <f t="array" aca="1" ref="BS52" ca="1">IFERROR(
INDEX('Cost Data'!$Y$1:$AJ$500, MATCH(1, ('Cost Data'!$W$1:$W$500 = $BJ52) * ('Cost Data'!$X$1:$X$500 = $BK52), 0), MATCH(BS$12, 'Cost Data'!$Y$12:$AJ$12, 0))
* (INDEX('Build Scenarios'!$D$1:$O$510, MATCH(1, ('Build Scenarios'!$B$1:$B$510 = $BJ52) * ('Build Scenarios'!$C$1:$C$510 = $C52), 0), MATCH(BS$12, 'Build Scenarios'!$D$5:$O$5, 0))
- INDEX('Build Scenarios'!$D$1:$O$510, MATCH(1, ('Build Scenarios'!$B$1:$B$510 = $BJ52) * ('Build Scenarios'!$C$1:$C$510 = $C52), 0), MATCH(BR$12, 'Build Scenarios'!$D$5:$O$5, 0)))
+BR52,
0)</f>
        <v>0</v>
      </c>
      <c r="BT52" s="4" cm="1">
        <f t="array" aca="1" ref="BT52" ca="1">IFERROR(
INDEX('Cost Data'!$Y$1:$AJ$500, MATCH(1, ('Cost Data'!$W$1:$W$500 = $BJ52) * ('Cost Data'!$X$1:$X$500 = $BK52), 0), MATCH(BT$12, 'Cost Data'!$Y$12:$AJ$12, 0))
* (INDEX('Build Scenarios'!$D$1:$O$510, MATCH(1, ('Build Scenarios'!$B$1:$B$510 = $BJ52) * ('Build Scenarios'!$C$1:$C$510 = $C52), 0), MATCH(BT$12, 'Build Scenarios'!$D$5:$O$5, 0))
- INDEX('Build Scenarios'!$D$1:$O$510, MATCH(1, ('Build Scenarios'!$B$1:$B$510 = $BJ52) * ('Build Scenarios'!$C$1:$C$510 = $C52), 0), MATCH(BS$12, 'Build Scenarios'!$D$5:$O$5, 0)))
+BS52,
0)</f>
        <v>0</v>
      </c>
      <c r="BU52" s="4" cm="1">
        <f t="array" aca="1" ref="BU52" ca="1">IFERROR(
INDEX('Cost Data'!$Y$1:$AJ$500, MATCH(1, ('Cost Data'!$W$1:$W$500 = $BJ52) * ('Cost Data'!$X$1:$X$500 = $BK52), 0), MATCH(BU$12, 'Cost Data'!$Y$12:$AJ$12, 0))
* (INDEX('Build Scenarios'!$D$1:$O$510, MATCH(1, ('Build Scenarios'!$B$1:$B$510 = $BJ52) * ('Build Scenarios'!$C$1:$C$510 = $C52), 0), MATCH(BU$12, 'Build Scenarios'!$D$5:$O$5, 0))
- INDEX('Build Scenarios'!$D$1:$O$510, MATCH(1, ('Build Scenarios'!$B$1:$B$510 = $BJ52) * ('Build Scenarios'!$C$1:$C$510 = $C52), 0), MATCH(BT$12, 'Build Scenarios'!$D$5:$O$5, 0)))
+BT52,
0)</f>
        <v>0</v>
      </c>
      <c r="BV52" s="4" cm="1">
        <f t="array" aca="1" ref="BV52" ca="1">IFERROR(
INDEX('Cost Data'!$Y$1:$AJ$500, MATCH(1, ('Cost Data'!$W$1:$W$500 = $BJ52) * ('Cost Data'!$X$1:$X$500 = $BK52), 0), MATCH(BV$12, 'Cost Data'!$Y$12:$AJ$12, 0))
* (INDEX('Build Scenarios'!$D$1:$O$510, MATCH(1, ('Build Scenarios'!$B$1:$B$510 = $BJ52) * ('Build Scenarios'!$C$1:$C$510 = $C52), 0), MATCH(BV$12, 'Build Scenarios'!$D$5:$O$5, 0))
- INDEX('Build Scenarios'!$D$1:$O$510, MATCH(1, ('Build Scenarios'!$B$1:$B$510 = $BJ52) * ('Build Scenarios'!$C$1:$C$510 = $C52), 0), MATCH(BU$12, 'Build Scenarios'!$D$5:$O$5, 0)))
+BU52,
0)</f>
        <v>0</v>
      </c>
      <c r="BW52" s="4" cm="1">
        <f t="array" aca="1" ref="BW52" ca="1">IFERROR(
INDEX('Cost Data'!$Y$1:$AJ$500, MATCH(1, ('Cost Data'!$W$1:$W$500 = $BJ52) * ('Cost Data'!$X$1:$X$500 = $BK52), 0), MATCH(BW$12, 'Cost Data'!$Y$12:$AJ$12, 0))
* (INDEX('Build Scenarios'!$D$1:$O$510, MATCH(1, ('Build Scenarios'!$B$1:$B$510 = $BJ52) * ('Build Scenarios'!$C$1:$C$510 = $C52), 0), MATCH(BW$12, 'Build Scenarios'!$D$5:$O$5, 0))
- INDEX('Build Scenarios'!$D$1:$O$510, MATCH(1, ('Build Scenarios'!$B$1:$B$510 = $BJ52) * ('Build Scenarios'!$C$1:$C$510 = $C52), 0), MATCH(BV$12, 'Build Scenarios'!$D$5:$O$5, 0)))
+BV52,
0)</f>
        <v>0</v>
      </c>
    </row>
    <row r="53" spans="2:75" x14ac:dyDescent="0.2">
      <c r="B53" s="11" t="str">
        <f ca="1">B52</f>
        <v>PSP - Low</v>
      </c>
      <c r="C53" s="8" t="s">
        <v>55</v>
      </c>
      <c r="D53" s="4">
        <f t="shared" ca="1" si="30"/>
        <v>0</v>
      </c>
      <c r="E53" s="4">
        <f t="shared" ca="1" si="30"/>
        <v>0</v>
      </c>
      <c r="F53" s="4">
        <f t="shared" ca="1" si="30"/>
        <v>0</v>
      </c>
      <c r="G53" s="4">
        <f t="shared" ca="1" si="30"/>
        <v>0</v>
      </c>
      <c r="H53" s="4">
        <f t="shared" ca="1" si="30"/>
        <v>0</v>
      </c>
      <c r="I53" s="4">
        <f t="shared" ca="1" si="30"/>
        <v>0</v>
      </c>
      <c r="J53" s="4">
        <f t="shared" ca="1" si="30"/>
        <v>0</v>
      </c>
      <c r="K53" s="4">
        <f t="shared" ca="1" si="30"/>
        <v>0</v>
      </c>
      <c r="L53" s="4">
        <f t="shared" ca="1" si="30"/>
        <v>278.29000000000002</v>
      </c>
      <c r="M53" s="4">
        <f t="shared" ca="1" si="30"/>
        <v>278.29000000000002</v>
      </c>
      <c r="N53" s="4">
        <f t="shared" ca="1" si="30"/>
        <v>278.29000000000002</v>
      </c>
      <c r="O53" s="4">
        <f t="shared" ca="1" si="30"/>
        <v>278.29000000000002</v>
      </c>
      <c r="Q53" s="11" t="str">
        <f>Q52</f>
        <v>Morro Bay</v>
      </c>
      <c r="R53" s="11" t="str" cm="1">
        <f t="array" aca="1" ref="R53" ca="1">INDEX('Cost Scenario Settings'!$O$32:$W$101, MATCH(1, ('Cost Scenario Settings'!$N$32:$N$101 = $B53) * ('Cost Scenario Settings'!$B$32:$B$101 = Q53), 0), MATCH($C53, 'Cost Scenario Settings'!$O$31:$W$31, 0))</f>
        <v>PSP - Low</v>
      </c>
      <c r="S53" s="4" cm="1">
        <f t="array" aca="1" ref="S53" ca="1">IFERROR(
INDEX('Cost Data'!$Y$1:$AJ$500, MATCH(1, ('Cost Data'!$W$1:$W$500 = $Q53) * ('Cost Data'!$X$1:$X$500 = $R53), 0), MATCH(S$12, 'Cost Data'!$Y$12:$AJ$12, 0))
* (INDEX('Build Scenarios'!$D$1:$O$510, MATCH(1, ('Build Scenarios'!$B$1:$B$510 = $Q53) * ('Build Scenarios'!$C$1:$C$510 = $C53), 0), MATCH(S$12, 'Build Scenarios'!$D$5:$O$5, 0))
- INDEX('Build Scenarios'!$D$1:$O$510, MATCH(1, ('Build Scenarios'!$B$1:$B$510 = $Q53) * ('Build Scenarios'!$C$1:$C$510 = $C53), 0), MATCH(R$12, 'Build Scenarios'!$D$5:$O$5, 0)))
+R53,
0)</f>
        <v>0</v>
      </c>
      <c r="T53" s="4" cm="1">
        <f t="array" aca="1" ref="T53" ca="1">IFERROR(
INDEX('Cost Data'!$Y$1:$AJ$500, MATCH(1, ('Cost Data'!$W$1:$W$500 = $Q53) * ('Cost Data'!$X$1:$X$500 = $R53), 0), MATCH(T$12, 'Cost Data'!$Y$12:$AJ$12, 0))
* (INDEX('Build Scenarios'!$D$1:$O$510, MATCH(1, ('Build Scenarios'!$B$1:$B$510 = $Q53) * ('Build Scenarios'!$C$1:$C$510 = $C53), 0), MATCH(T$12, 'Build Scenarios'!$D$5:$O$5, 0))
- INDEX('Build Scenarios'!$D$1:$O$510, MATCH(1, ('Build Scenarios'!$B$1:$B$510 = $Q53) * ('Build Scenarios'!$C$1:$C$510 = $C53), 0), MATCH(S$12, 'Build Scenarios'!$D$5:$O$5, 0)))
+S53,
0)</f>
        <v>0</v>
      </c>
      <c r="U53" s="4" cm="1">
        <f t="array" aca="1" ref="U53" ca="1">IFERROR(
INDEX('Cost Data'!$Y$1:$AJ$500, MATCH(1, ('Cost Data'!$W$1:$W$500 = $Q53) * ('Cost Data'!$X$1:$X$500 = $R53), 0), MATCH(U$12, 'Cost Data'!$Y$12:$AJ$12, 0))
* (INDEX('Build Scenarios'!$D$1:$O$510, MATCH(1, ('Build Scenarios'!$B$1:$B$510 = $Q53) * ('Build Scenarios'!$C$1:$C$510 = $C53), 0), MATCH(U$12, 'Build Scenarios'!$D$5:$O$5, 0))
- INDEX('Build Scenarios'!$D$1:$O$510, MATCH(1, ('Build Scenarios'!$B$1:$B$510 = $Q53) * ('Build Scenarios'!$C$1:$C$510 = $C53), 0), MATCH(T$12, 'Build Scenarios'!$D$5:$O$5, 0)))
+T53,
0)</f>
        <v>0</v>
      </c>
      <c r="V53" s="4" cm="1">
        <f t="array" aca="1" ref="V53" ca="1">IFERROR(
INDEX('Cost Data'!$Y$1:$AJ$500, MATCH(1, ('Cost Data'!$W$1:$W$500 = $Q53) * ('Cost Data'!$X$1:$X$500 = $R53), 0), MATCH(V$12, 'Cost Data'!$Y$12:$AJ$12, 0))
* (INDEX('Build Scenarios'!$D$1:$O$510, MATCH(1, ('Build Scenarios'!$B$1:$B$510 = $Q53) * ('Build Scenarios'!$C$1:$C$510 = $C53), 0), MATCH(V$12, 'Build Scenarios'!$D$5:$O$5, 0))
- INDEX('Build Scenarios'!$D$1:$O$510, MATCH(1, ('Build Scenarios'!$B$1:$B$510 = $Q53) * ('Build Scenarios'!$C$1:$C$510 = $C53), 0), MATCH(U$12, 'Build Scenarios'!$D$5:$O$5, 0)))
+U53,
0)</f>
        <v>0</v>
      </c>
      <c r="W53" s="4" cm="1">
        <f t="array" aca="1" ref="W53" ca="1">IFERROR(
INDEX('Cost Data'!$Y$1:$AJ$500, MATCH(1, ('Cost Data'!$W$1:$W$500 = $Q53) * ('Cost Data'!$X$1:$X$500 = $R53), 0), MATCH(W$12, 'Cost Data'!$Y$12:$AJ$12, 0))
* (INDEX('Build Scenarios'!$D$1:$O$510, MATCH(1, ('Build Scenarios'!$B$1:$B$510 = $Q53) * ('Build Scenarios'!$C$1:$C$510 = $C53), 0), MATCH(W$12, 'Build Scenarios'!$D$5:$O$5, 0))
- INDEX('Build Scenarios'!$D$1:$O$510, MATCH(1, ('Build Scenarios'!$B$1:$B$510 = $Q53) * ('Build Scenarios'!$C$1:$C$510 = $C53), 0), MATCH(V$12, 'Build Scenarios'!$D$5:$O$5, 0)))
+V53,
0)</f>
        <v>0</v>
      </c>
      <c r="X53" s="4" cm="1">
        <f t="array" aca="1" ref="X53" ca="1">IFERROR(
INDEX('Cost Data'!$Y$1:$AJ$500, MATCH(1, ('Cost Data'!$W$1:$W$500 = $Q53) * ('Cost Data'!$X$1:$X$500 = $R53), 0), MATCH(X$12, 'Cost Data'!$Y$12:$AJ$12, 0))
* (INDEX('Build Scenarios'!$D$1:$O$510, MATCH(1, ('Build Scenarios'!$B$1:$B$510 = $Q53) * ('Build Scenarios'!$C$1:$C$510 = $C53), 0), MATCH(X$12, 'Build Scenarios'!$D$5:$O$5, 0))
- INDEX('Build Scenarios'!$D$1:$O$510, MATCH(1, ('Build Scenarios'!$B$1:$B$510 = $Q53) * ('Build Scenarios'!$C$1:$C$510 = $C53), 0), MATCH(W$12, 'Build Scenarios'!$D$5:$O$5, 0)))
+W53,
0)</f>
        <v>0</v>
      </c>
      <c r="Y53" s="4" cm="1">
        <f t="array" aca="1" ref="Y53" ca="1">IFERROR(
INDEX('Cost Data'!$Y$1:$AJ$500, MATCH(1, ('Cost Data'!$W$1:$W$500 = $Q53) * ('Cost Data'!$X$1:$X$500 = $R53), 0), MATCH(Y$12, 'Cost Data'!$Y$12:$AJ$12, 0))
* (INDEX('Build Scenarios'!$D$1:$O$510, MATCH(1, ('Build Scenarios'!$B$1:$B$510 = $Q53) * ('Build Scenarios'!$C$1:$C$510 = $C53), 0), MATCH(Y$12, 'Build Scenarios'!$D$5:$O$5, 0))
- INDEX('Build Scenarios'!$D$1:$O$510, MATCH(1, ('Build Scenarios'!$B$1:$B$510 = $Q53) * ('Build Scenarios'!$C$1:$C$510 = $C53), 0), MATCH(X$12, 'Build Scenarios'!$D$5:$O$5, 0)))
+X53,
0)</f>
        <v>0</v>
      </c>
      <c r="Z53" s="4" cm="1">
        <f t="array" aca="1" ref="Z53" ca="1">IFERROR(
INDEX('Cost Data'!$Y$1:$AJ$500, MATCH(1, ('Cost Data'!$W$1:$W$500 = $Q53) * ('Cost Data'!$X$1:$X$500 = $R53), 0), MATCH(Z$12, 'Cost Data'!$Y$12:$AJ$12, 0))
* (INDEX('Build Scenarios'!$D$1:$O$510, MATCH(1, ('Build Scenarios'!$B$1:$B$510 = $Q53) * ('Build Scenarios'!$C$1:$C$510 = $C53), 0), MATCH(Z$12, 'Build Scenarios'!$D$5:$O$5, 0))
- INDEX('Build Scenarios'!$D$1:$O$510, MATCH(1, ('Build Scenarios'!$B$1:$B$510 = $Q53) * ('Build Scenarios'!$C$1:$C$510 = $C53), 0), MATCH(Y$12, 'Build Scenarios'!$D$5:$O$5, 0)))
+Y53,
0)</f>
        <v>0</v>
      </c>
      <c r="AA53" s="4" cm="1">
        <f t="array" aca="1" ref="AA53" ca="1">IFERROR(
INDEX('Cost Data'!$Y$1:$AJ$500, MATCH(1, ('Cost Data'!$W$1:$W$500 = $Q53) * ('Cost Data'!$X$1:$X$500 = $R53), 0), MATCH(AA$12, 'Cost Data'!$Y$12:$AJ$12, 0))
* (INDEX('Build Scenarios'!$D$1:$O$510, MATCH(1, ('Build Scenarios'!$B$1:$B$510 = $Q53) * ('Build Scenarios'!$C$1:$C$510 = $C53), 0), MATCH(AA$12, 'Build Scenarios'!$D$5:$O$5, 0))
- INDEX('Build Scenarios'!$D$1:$O$510, MATCH(1, ('Build Scenarios'!$B$1:$B$510 = $Q53) * ('Build Scenarios'!$C$1:$C$510 = $C53), 0), MATCH(Z$12, 'Build Scenarios'!$D$5:$O$5, 0)))
+Z53,
0)</f>
        <v>278.29000000000002</v>
      </c>
      <c r="AB53" s="4" cm="1">
        <f t="array" aca="1" ref="AB53" ca="1">IFERROR(
INDEX('Cost Data'!$Y$1:$AJ$500, MATCH(1, ('Cost Data'!$W$1:$W$500 = $Q53) * ('Cost Data'!$X$1:$X$500 = $R53), 0), MATCH(AB$12, 'Cost Data'!$Y$12:$AJ$12, 0))
* (INDEX('Build Scenarios'!$D$1:$O$510, MATCH(1, ('Build Scenarios'!$B$1:$B$510 = $Q53) * ('Build Scenarios'!$C$1:$C$510 = $C53), 0), MATCH(AB$12, 'Build Scenarios'!$D$5:$O$5, 0))
- INDEX('Build Scenarios'!$D$1:$O$510, MATCH(1, ('Build Scenarios'!$B$1:$B$510 = $Q53) * ('Build Scenarios'!$C$1:$C$510 = $C53), 0), MATCH(AA$12, 'Build Scenarios'!$D$5:$O$5, 0)))
+AA53,
0)</f>
        <v>278.29000000000002</v>
      </c>
      <c r="AC53" s="4" cm="1">
        <f t="array" aca="1" ref="AC53" ca="1">IFERROR(
INDEX('Cost Data'!$Y$1:$AJ$500, MATCH(1, ('Cost Data'!$W$1:$W$500 = $Q53) * ('Cost Data'!$X$1:$X$500 = $R53), 0), MATCH(AC$12, 'Cost Data'!$Y$12:$AJ$12, 0))
* (INDEX('Build Scenarios'!$D$1:$O$510, MATCH(1, ('Build Scenarios'!$B$1:$B$510 = $Q53) * ('Build Scenarios'!$C$1:$C$510 = $C53), 0), MATCH(AC$12, 'Build Scenarios'!$D$5:$O$5, 0))
- INDEX('Build Scenarios'!$D$1:$O$510, MATCH(1, ('Build Scenarios'!$B$1:$B$510 = $Q53) * ('Build Scenarios'!$C$1:$C$510 = $C53), 0), MATCH(AB$12, 'Build Scenarios'!$D$5:$O$5, 0)))
+AB53,
0)</f>
        <v>278.29000000000002</v>
      </c>
      <c r="AD53" s="4" cm="1">
        <f t="array" aca="1" ref="AD53" ca="1">IFERROR(
INDEX('Cost Data'!$Y$1:$AJ$500, MATCH(1, ('Cost Data'!$W$1:$W$500 = $Q53) * ('Cost Data'!$X$1:$X$500 = $R53), 0), MATCH(AD$12, 'Cost Data'!$Y$12:$AJ$12, 0))
* (INDEX('Build Scenarios'!$D$1:$O$510, MATCH(1, ('Build Scenarios'!$B$1:$B$510 = $Q53) * ('Build Scenarios'!$C$1:$C$510 = $C53), 0), MATCH(AD$12, 'Build Scenarios'!$D$5:$O$5, 0))
- INDEX('Build Scenarios'!$D$1:$O$510, MATCH(1, ('Build Scenarios'!$B$1:$B$510 = $Q53) * ('Build Scenarios'!$C$1:$C$510 = $C53), 0), MATCH(AC$12, 'Build Scenarios'!$D$5:$O$5, 0)))
+AC53,
0)</f>
        <v>278.29000000000002</v>
      </c>
      <c r="AF53" s="11" t="str">
        <f>AF52</f>
        <v>Humboldt Bay</v>
      </c>
      <c r="AG53" s="11" cm="1">
        <f t="array" aca="1" ref="AG53" ca="1">INDEX('Cost Scenario Settings'!$O$32:$W$101, MATCH(1, ('Cost Scenario Settings'!$N$32:$N$101 = $B53) * ('Cost Scenario Settings'!$B$32:$B$101 = AF53), 0), MATCH($C53, 'Cost Scenario Settings'!$O$31:$W$31, 0))</f>
        <v>0</v>
      </c>
      <c r="AH53" s="4" cm="1">
        <f t="array" aca="1" ref="AH53" ca="1">IFERROR(
INDEX('Cost Data'!$Y$1:$AJ$500, MATCH(1, ('Cost Data'!$W$1:$W$500 = $AF53) * ('Cost Data'!$X$1:$X$500 = $AG53), 0), MATCH(AH$12, 'Cost Data'!$Y$12:$AJ$12, 0))
* (INDEX('Build Scenarios'!$D$1:$O$510, MATCH(1, ('Build Scenarios'!$B$1:$B$510 = $AF53) * ('Build Scenarios'!$C$1:$C$510 = $C53), 0), MATCH(AH$12, 'Build Scenarios'!$D$5:$O$5, 0))
- INDEX('Build Scenarios'!$D$1:$O$510, MATCH(1, ('Build Scenarios'!$B$1:$B$510 = $AF53) * ('Build Scenarios'!$C$1:$C$510 = $C53), 0), MATCH(AG$12, 'Build Scenarios'!$D$5:$O$5, 0)))
+AG53,
0)</f>
        <v>0</v>
      </c>
      <c r="AI53" s="4" cm="1">
        <f t="array" aca="1" ref="AI53" ca="1">IFERROR(
INDEX('Cost Data'!$Y$1:$AJ$500, MATCH(1, ('Cost Data'!$W$1:$W$500 = $AF53) * ('Cost Data'!$X$1:$X$500 = $AG53), 0), MATCH(AI$12, 'Cost Data'!$Y$12:$AJ$12, 0))
* (INDEX('Build Scenarios'!$D$1:$O$510, MATCH(1, ('Build Scenarios'!$B$1:$B$510 = $AF53) * ('Build Scenarios'!$C$1:$C$510 = $C53), 0), MATCH(AI$12, 'Build Scenarios'!$D$5:$O$5, 0))
- INDEX('Build Scenarios'!$D$1:$O$510, MATCH(1, ('Build Scenarios'!$B$1:$B$510 = $AF53) * ('Build Scenarios'!$C$1:$C$510 = $C53), 0), MATCH(AH$12, 'Build Scenarios'!$D$5:$O$5, 0)))
+AH53,
0)</f>
        <v>0</v>
      </c>
      <c r="AJ53" s="4" cm="1">
        <f t="array" aca="1" ref="AJ53" ca="1">IFERROR(
INDEX('Cost Data'!$Y$1:$AJ$500, MATCH(1, ('Cost Data'!$W$1:$W$500 = $AF53) * ('Cost Data'!$X$1:$X$500 = $AG53), 0), MATCH(AJ$12, 'Cost Data'!$Y$12:$AJ$12, 0))
* (INDEX('Build Scenarios'!$D$1:$O$510, MATCH(1, ('Build Scenarios'!$B$1:$B$510 = $AF53) * ('Build Scenarios'!$C$1:$C$510 = $C53), 0), MATCH(AJ$12, 'Build Scenarios'!$D$5:$O$5, 0))
- INDEX('Build Scenarios'!$D$1:$O$510, MATCH(1, ('Build Scenarios'!$B$1:$B$510 = $AF53) * ('Build Scenarios'!$C$1:$C$510 = $C53), 0), MATCH(AI$12, 'Build Scenarios'!$D$5:$O$5, 0)))
+AI53,
0)</f>
        <v>0</v>
      </c>
      <c r="AK53" s="4" cm="1">
        <f t="array" aca="1" ref="AK53" ca="1">IFERROR(
INDEX('Cost Data'!$Y$1:$AJ$500, MATCH(1, ('Cost Data'!$W$1:$W$500 = $AF53) * ('Cost Data'!$X$1:$X$500 = $AG53), 0), MATCH(AK$12, 'Cost Data'!$Y$12:$AJ$12, 0))
* (INDEX('Build Scenarios'!$D$1:$O$510, MATCH(1, ('Build Scenarios'!$B$1:$B$510 = $AF53) * ('Build Scenarios'!$C$1:$C$510 = $C53), 0), MATCH(AK$12, 'Build Scenarios'!$D$5:$O$5, 0))
- INDEX('Build Scenarios'!$D$1:$O$510, MATCH(1, ('Build Scenarios'!$B$1:$B$510 = $AF53) * ('Build Scenarios'!$C$1:$C$510 = $C53), 0), MATCH(AJ$12, 'Build Scenarios'!$D$5:$O$5, 0)))
+AJ53,
0)</f>
        <v>0</v>
      </c>
      <c r="AL53" s="4" cm="1">
        <f t="array" aca="1" ref="AL53" ca="1">IFERROR(
INDEX('Cost Data'!$Y$1:$AJ$500, MATCH(1, ('Cost Data'!$W$1:$W$500 = $AF53) * ('Cost Data'!$X$1:$X$500 = $AG53), 0), MATCH(AL$12, 'Cost Data'!$Y$12:$AJ$12, 0))
* (INDEX('Build Scenarios'!$D$1:$O$510, MATCH(1, ('Build Scenarios'!$B$1:$B$510 = $AF53) * ('Build Scenarios'!$C$1:$C$510 = $C53), 0), MATCH(AL$12, 'Build Scenarios'!$D$5:$O$5, 0))
- INDEX('Build Scenarios'!$D$1:$O$510, MATCH(1, ('Build Scenarios'!$B$1:$B$510 = $AF53) * ('Build Scenarios'!$C$1:$C$510 = $C53), 0), MATCH(AK$12, 'Build Scenarios'!$D$5:$O$5, 0)))
+AK53,
0)</f>
        <v>0</v>
      </c>
      <c r="AM53" s="4" cm="1">
        <f t="array" aca="1" ref="AM53" ca="1">IFERROR(
INDEX('Cost Data'!$Y$1:$AJ$500, MATCH(1, ('Cost Data'!$W$1:$W$500 = $AF53) * ('Cost Data'!$X$1:$X$500 = $AG53), 0), MATCH(AM$12, 'Cost Data'!$Y$12:$AJ$12, 0))
* (INDEX('Build Scenarios'!$D$1:$O$510, MATCH(1, ('Build Scenarios'!$B$1:$B$510 = $AF53) * ('Build Scenarios'!$C$1:$C$510 = $C53), 0), MATCH(AM$12, 'Build Scenarios'!$D$5:$O$5, 0))
- INDEX('Build Scenarios'!$D$1:$O$510, MATCH(1, ('Build Scenarios'!$B$1:$B$510 = $AF53) * ('Build Scenarios'!$C$1:$C$510 = $C53), 0), MATCH(AL$12, 'Build Scenarios'!$D$5:$O$5, 0)))
+AL53,
0)</f>
        <v>0</v>
      </c>
      <c r="AN53" s="4" cm="1">
        <f t="array" aca="1" ref="AN53" ca="1">IFERROR(
INDEX('Cost Data'!$Y$1:$AJ$500, MATCH(1, ('Cost Data'!$W$1:$W$500 = $AF53) * ('Cost Data'!$X$1:$X$500 = $AG53), 0), MATCH(AN$12, 'Cost Data'!$Y$12:$AJ$12, 0))
* (INDEX('Build Scenarios'!$D$1:$O$510, MATCH(1, ('Build Scenarios'!$B$1:$B$510 = $AF53) * ('Build Scenarios'!$C$1:$C$510 = $C53), 0), MATCH(AN$12, 'Build Scenarios'!$D$5:$O$5, 0))
- INDEX('Build Scenarios'!$D$1:$O$510, MATCH(1, ('Build Scenarios'!$B$1:$B$510 = $AF53) * ('Build Scenarios'!$C$1:$C$510 = $C53), 0), MATCH(AM$12, 'Build Scenarios'!$D$5:$O$5, 0)))
+AM53,
0)</f>
        <v>0</v>
      </c>
      <c r="AO53" s="4" cm="1">
        <f t="array" aca="1" ref="AO53" ca="1">IFERROR(
INDEX('Cost Data'!$Y$1:$AJ$500, MATCH(1, ('Cost Data'!$W$1:$W$500 = $AF53) * ('Cost Data'!$X$1:$X$500 = $AG53), 0), MATCH(AO$12, 'Cost Data'!$Y$12:$AJ$12, 0))
* (INDEX('Build Scenarios'!$D$1:$O$510, MATCH(1, ('Build Scenarios'!$B$1:$B$510 = $AF53) * ('Build Scenarios'!$C$1:$C$510 = $C53), 0), MATCH(AO$12, 'Build Scenarios'!$D$5:$O$5, 0))
- INDEX('Build Scenarios'!$D$1:$O$510, MATCH(1, ('Build Scenarios'!$B$1:$B$510 = $AF53) * ('Build Scenarios'!$C$1:$C$510 = $C53), 0), MATCH(AN$12, 'Build Scenarios'!$D$5:$O$5, 0)))
+AN53,
0)</f>
        <v>0</v>
      </c>
      <c r="AP53" s="4" cm="1">
        <f t="array" aca="1" ref="AP53" ca="1">IFERROR(
INDEX('Cost Data'!$Y$1:$AJ$500, MATCH(1, ('Cost Data'!$W$1:$W$500 = $AF53) * ('Cost Data'!$X$1:$X$500 = $AG53), 0), MATCH(AP$12, 'Cost Data'!$Y$12:$AJ$12, 0))
* (INDEX('Build Scenarios'!$D$1:$O$510, MATCH(1, ('Build Scenarios'!$B$1:$B$510 = $AF53) * ('Build Scenarios'!$C$1:$C$510 = $C53), 0), MATCH(AP$12, 'Build Scenarios'!$D$5:$O$5, 0))
- INDEX('Build Scenarios'!$D$1:$O$510, MATCH(1, ('Build Scenarios'!$B$1:$B$510 = $AF53) * ('Build Scenarios'!$C$1:$C$510 = $C53), 0), MATCH(AO$12, 'Build Scenarios'!$D$5:$O$5, 0)))
+AO53,
0)</f>
        <v>0</v>
      </c>
      <c r="AQ53" s="4" cm="1">
        <f t="array" aca="1" ref="AQ53" ca="1">IFERROR(
INDEX('Cost Data'!$Y$1:$AJ$500, MATCH(1, ('Cost Data'!$W$1:$W$500 = $AF53) * ('Cost Data'!$X$1:$X$500 = $AG53), 0), MATCH(AQ$12, 'Cost Data'!$Y$12:$AJ$12, 0))
* (INDEX('Build Scenarios'!$D$1:$O$510, MATCH(1, ('Build Scenarios'!$B$1:$B$510 = $AF53) * ('Build Scenarios'!$C$1:$C$510 = $C53), 0), MATCH(AQ$12, 'Build Scenarios'!$D$5:$O$5, 0))
- INDEX('Build Scenarios'!$D$1:$O$510, MATCH(1, ('Build Scenarios'!$B$1:$B$510 = $AF53) * ('Build Scenarios'!$C$1:$C$510 = $C53), 0), MATCH(AP$12, 'Build Scenarios'!$D$5:$O$5, 0)))
+AP53,
0)</f>
        <v>0</v>
      </c>
      <c r="AR53" s="4" cm="1">
        <f t="array" aca="1" ref="AR53" ca="1">IFERROR(
INDEX('Cost Data'!$Y$1:$AJ$500, MATCH(1, ('Cost Data'!$W$1:$W$500 = $AF53) * ('Cost Data'!$X$1:$X$500 = $AG53), 0), MATCH(AR$12, 'Cost Data'!$Y$12:$AJ$12, 0))
* (INDEX('Build Scenarios'!$D$1:$O$510, MATCH(1, ('Build Scenarios'!$B$1:$B$510 = $AF53) * ('Build Scenarios'!$C$1:$C$510 = $C53), 0), MATCH(AR$12, 'Build Scenarios'!$D$5:$O$5, 0))
- INDEX('Build Scenarios'!$D$1:$O$510, MATCH(1, ('Build Scenarios'!$B$1:$B$510 = $AF53) * ('Build Scenarios'!$C$1:$C$510 = $C53), 0), MATCH(AQ$12, 'Build Scenarios'!$D$5:$O$5, 0)))
+AQ53,
0)</f>
        <v>0</v>
      </c>
      <c r="AS53" s="4" cm="1">
        <f t="array" aca="1" ref="AS53" ca="1">IFERROR(
INDEX('Cost Data'!$Y$1:$AJ$500, MATCH(1, ('Cost Data'!$W$1:$W$500 = $AF53) * ('Cost Data'!$X$1:$X$500 = $AG53), 0), MATCH(AS$12, 'Cost Data'!$Y$12:$AJ$12, 0))
* (INDEX('Build Scenarios'!$D$1:$O$510, MATCH(1, ('Build Scenarios'!$B$1:$B$510 = $AF53) * ('Build Scenarios'!$C$1:$C$510 = $C53), 0), MATCH(AS$12, 'Build Scenarios'!$D$5:$O$5, 0))
- INDEX('Build Scenarios'!$D$1:$O$510, MATCH(1, ('Build Scenarios'!$B$1:$B$510 = $AF53) * ('Build Scenarios'!$C$1:$C$510 = $C53), 0), MATCH(AR$12, 'Build Scenarios'!$D$5:$O$5, 0)))
+AR53,
0)</f>
        <v>0</v>
      </c>
      <c r="AU53" s="11" t="str">
        <f>AU52</f>
        <v>Del Norte</v>
      </c>
      <c r="AV53" s="11" cm="1">
        <f t="array" aca="1" ref="AV53" ca="1">INDEX('Cost Scenario Settings'!$O$32:$W$101, MATCH(1, ('Cost Scenario Settings'!$N$32:$N$101 = $B53) * ('Cost Scenario Settings'!$B$32:$B$101 = AU53), 0), MATCH($C53, 'Cost Scenario Settings'!$O$31:$W$31, 0))</f>
        <v>0</v>
      </c>
      <c r="AW53" s="4" cm="1">
        <f t="array" aca="1" ref="AW53" ca="1">IFERROR(
INDEX('Cost Data'!$Y$1:$AJ$500, MATCH(1, ('Cost Data'!$W$1:$W$500 = $AU53) * ('Cost Data'!$X$1:$X$500 = $AV53), 0), MATCH(AW$12, 'Cost Data'!$Y$12:$AJ$12, 0))
* (INDEX('Build Scenarios'!$D$1:$O$510, MATCH(1, ('Build Scenarios'!$B$1:$B$510 = $AU53) * ('Build Scenarios'!$C$1:$C$510 = $C53), 0), MATCH(AW$12, 'Build Scenarios'!$D$5:$O$5, 0))
- INDEX('Build Scenarios'!$D$1:$O$510, MATCH(1, ('Build Scenarios'!$B$1:$B$510 = $AU53) * ('Build Scenarios'!$C$1:$C$510 = $C53), 0), MATCH(AV$12, 'Build Scenarios'!$D$5:$O$5, 0)))
+AV53,
0)</f>
        <v>0</v>
      </c>
      <c r="AX53" s="4" cm="1">
        <f t="array" aca="1" ref="AX53" ca="1">IFERROR(
INDEX('Cost Data'!$Y$1:$AJ$500, MATCH(1, ('Cost Data'!$W$1:$W$500 = $AU53) * ('Cost Data'!$X$1:$X$500 = $AV53), 0), MATCH(AX$12, 'Cost Data'!$Y$12:$AJ$12, 0))
* (INDEX('Build Scenarios'!$D$1:$O$510, MATCH(1, ('Build Scenarios'!$B$1:$B$510 = $AU53) * ('Build Scenarios'!$C$1:$C$510 = $C53), 0), MATCH(AX$12, 'Build Scenarios'!$D$5:$O$5, 0))
- INDEX('Build Scenarios'!$D$1:$O$510, MATCH(1, ('Build Scenarios'!$B$1:$B$510 = $AU53) * ('Build Scenarios'!$C$1:$C$510 = $C53), 0), MATCH(AW$12, 'Build Scenarios'!$D$5:$O$5, 0)))
+AW53,
0)</f>
        <v>0</v>
      </c>
      <c r="AY53" s="4" cm="1">
        <f t="array" aca="1" ref="AY53" ca="1">IFERROR(
INDEX('Cost Data'!$Y$1:$AJ$500, MATCH(1, ('Cost Data'!$W$1:$W$500 = $AU53) * ('Cost Data'!$X$1:$X$500 = $AV53), 0), MATCH(AY$12, 'Cost Data'!$Y$12:$AJ$12, 0))
* (INDEX('Build Scenarios'!$D$1:$O$510, MATCH(1, ('Build Scenarios'!$B$1:$B$510 = $AU53) * ('Build Scenarios'!$C$1:$C$510 = $C53), 0), MATCH(AY$12, 'Build Scenarios'!$D$5:$O$5, 0))
- INDEX('Build Scenarios'!$D$1:$O$510, MATCH(1, ('Build Scenarios'!$B$1:$B$510 = $AU53) * ('Build Scenarios'!$C$1:$C$510 = $C53), 0), MATCH(AX$12, 'Build Scenarios'!$D$5:$O$5, 0)))
+AX53,
0)</f>
        <v>0</v>
      </c>
      <c r="AZ53" s="4" cm="1">
        <f t="array" aca="1" ref="AZ53" ca="1">IFERROR(
INDEX('Cost Data'!$Y$1:$AJ$500, MATCH(1, ('Cost Data'!$W$1:$W$500 = $AU53) * ('Cost Data'!$X$1:$X$500 = $AV53), 0), MATCH(AZ$12, 'Cost Data'!$Y$12:$AJ$12, 0))
* (INDEX('Build Scenarios'!$D$1:$O$510, MATCH(1, ('Build Scenarios'!$B$1:$B$510 = $AU53) * ('Build Scenarios'!$C$1:$C$510 = $C53), 0), MATCH(AZ$12, 'Build Scenarios'!$D$5:$O$5, 0))
- INDEX('Build Scenarios'!$D$1:$O$510, MATCH(1, ('Build Scenarios'!$B$1:$B$510 = $AU53) * ('Build Scenarios'!$C$1:$C$510 = $C53), 0), MATCH(AY$12, 'Build Scenarios'!$D$5:$O$5, 0)))
+AY53,
0)</f>
        <v>0</v>
      </c>
      <c r="BA53" s="4" cm="1">
        <f t="array" aca="1" ref="BA53" ca="1">IFERROR(
INDEX('Cost Data'!$Y$1:$AJ$500, MATCH(1, ('Cost Data'!$W$1:$W$500 = $AU53) * ('Cost Data'!$X$1:$X$500 = $AV53), 0), MATCH(BA$12, 'Cost Data'!$Y$12:$AJ$12, 0))
* (INDEX('Build Scenarios'!$D$1:$O$510, MATCH(1, ('Build Scenarios'!$B$1:$B$510 = $AU53) * ('Build Scenarios'!$C$1:$C$510 = $C53), 0), MATCH(BA$12, 'Build Scenarios'!$D$5:$O$5, 0))
- INDEX('Build Scenarios'!$D$1:$O$510, MATCH(1, ('Build Scenarios'!$B$1:$B$510 = $AU53) * ('Build Scenarios'!$C$1:$C$510 = $C53), 0), MATCH(AZ$12, 'Build Scenarios'!$D$5:$O$5, 0)))
+AZ53,
0)</f>
        <v>0</v>
      </c>
      <c r="BB53" s="4" cm="1">
        <f t="array" aca="1" ref="BB53" ca="1">IFERROR(
INDEX('Cost Data'!$Y$1:$AJ$500, MATCH(1, ('Cost Data'!$W$1:$W$500 = $AU53) * ('Cost Data'!$X$1:$X$500 = $AV53), 0), MATCH(BB$12, 'Cost Data'!$Y$12:$AJ$12, 0))
* (INDEX('Build Scenarios'!$D$1:$O$510, MATCH(1, ('Build Scenarios'!$B$1:$B$510 = $AU53) * ('Build Scenarios'!$C$1:$C$510 = $C53), 0), MATCH(BB$12, 'Build Scenarios'!$D$5:$O$5, 0))
- INDEX('Build Scenarios'!$D$1:$O$510, MATCH(1, ('Build Scenarios'!$B$1:$B$510 = $AU53) * ('Build Scenarios'!$C$1:$C$510 = $C53), 0), MATCH(BA$12, 'Build Scenarios'!$D$5:$O$5, 0)))
+BA53,
0)</f>
        <v>0</v>
      </c>
      <c r="BC53" s="4" cm="1">
        <f t="array" aca="1" ref="BC53" ca="1">IFERROR(
INDEX('Cost Data'!$Y$1:$AJ$500, MATCH(1, ('Cost Data'!$W$1:$W$500 = $AU53) * ('Cost Data'!$X$1:$X$500 = $AV53), 0), MATCH(BC$12, 'Cost Data'!$Y$12:$AJ$12, 0))
* (INDEX('Build Scenarios'!$D$1:$O$510, MATCH(1, ('Build Scenarios'!$B$1:$B$510 = $AU53) * ('Build Scenarios'!$C$1:$C$510 = $C53), 0), MATCH(BC$12, 'Build Scenarios'!$D$5:$O$5, 0))
- INDEX('Build Scenarios'!$D$1:$O$510, MATCH(1, ('Build Scenarios'!$B$1:$B$510 = $AU53) * ('Build Scenarios'!$C$1:$C$510 = $C53), 0), MATCH(BB$12, 'Build Scenarios'!$D$5:$O$5, 0)))
+BB53,
0)</f>
        <v>0</v>
      </c>
      <c r="BD53" s="4" cm="1">
        <f t="array" aca="1" ref="BD53" ca="1">IFERROR(
INDEX('Cost Data'!$Y$1:$AJ$500, MATCH(1, ('Cost Data'!$W$1:$W$500 = $AU53) * ('Cost Data'!$X$1:$X$500 = $AV53), 0), MATCH(BD$12, 'Cost Data'!$Y$12:$AJ$12, 0))
* (INDEX('Build Scenarios'!$D$1:$O$510, MATCH(1, ('Build Scenarios'!$B$1:$B$510 = $AU53) * ('Build Scenarios'!$C$1:$C$510 = $C53), 0), MATCH(BD$12, 'Build Scenarios'!$D$5:$O$5, 0))
- INDEX('Build Scenarios'!$D$1:$O$510, MATCH(1, ('Build Scenarios'!$B$1:$B$510 = $AU53) * ('Build Scenarios'!$C$1:$C$510 = $C53), 0), MATCH(BC$12, 'Build Scenarios'!$D$5:$O$5, 0)))
+BC53,
0)</f>
        <v>0</v>
      </c>
      <c r="BE53" s="4" cm="1">
        <f t="array" aca="1" ref="BE53" ca="1">IFERROR(
INDEX('Cost Data'!$Y$1:$AJ$500, MATCH(1, ('Cost Data'!$W$1:$W$500 = $AU53) * ('Cost Data'!$X$1:$X$500 = $AV53), 0), MATCH(BE$12, 'Cost Data'!$Y$12:$AJ$12, 0))
* (INDEX('Build Scenarios'!$D$1:$O$510, MATCH(1, ('Build Scenarios'!$B$1:$B$510 = $AU53) * ('Build Scenarios'!$C$1:$C$510 = $C53), 0), MATCH(BE$12, 'Build Scenarios'!$D$5:$O$5, 0))
- INDEX('Build Scenarios'!$D$1:$O$510, MATCH(1, ('Build Scenarios'!$B$1:$B$510 = $AU53) * ('Build Scenarios'!$C$1:$C$510 = $C53), 0), MATCH(BD$12, 'Build Scenarios'!$D$5:$O$5, 0)))
+BD53,
0)</f>
        <v>0</v>
      </c>
      <c r="BF53" s="4" cm="1">
        <f t="array" aca="1" ref="BF53" ca="1">IFERROR(
INDEX('Cost Data'!$Y$1:$AJ$500, MATCH(1, ('Cost Data'!$W$1:$W$500 = $AU53) * ('Cost Data'!$X$1:$X$500 = $AV53), 0), MATCH(BF$12, 'Cost Data'!$Y$12:$AJ$12, 0))
* (INDEX('Build Scenarios'!$D$1:$O$510, MATCH(1, ('Build Scenarios'!$B$1:$B$510 = $AU53) * ('Build Scenarios'!$C$1:$C$510 = $C53), 0), MATCH(BF$12, 'Build Scenarios'!$D$5:$O$5, 0))
- INDEX('Build Scenarios'!$D$1:$O$510, MATCH(1, ('Build Scenarios'!$B$1:$B$510 = $AU53) * ('Build Scenarios'!$C$1:$C$510 = $C53), 0), MATCH(BE$12, 'Build Scenarios'!$D$5:$O$5, 0)))
+BE53,
0)</f>
        <v>0</v>
      </c>
      <c r="BG53" s="4" cm="1">
        <f t="array" aca="1" ref="BG53" ca="1">IFERROR(
INDEX('Cost Data'!$Y$1:$AJ$500, MATCH(1, ('Cost Data'!$W$1:$W$500 = $AU53) * ('Cost Data'!$X$1:$X$500 = $AV53), 0), MATCH(BG$12, 'Cost Data'!$Y$12:$AJ$12, 0))
* (INDEX('Build Scenarios'!$D$1:$O$510, MATCH(1, ('Build Scenarios'!$B$1:$B$510 = $AU53) * ('Build Scenarios'!$C$1:$C$510 = $C53), 0), MATCH(BG$12, 'Build Scenarios'!$D$5:$O$5, 0))
- INDEX('Build Scenarios'!$D$1:$O$510, MATCH(1, ('Build Scenarios'!$B$1:$B$510 = $AU53) * ('Build Scenarios'!$C$1:$C$510 = $C53), 0), MATCH(BF$12, 'Build Scenarios'!$D$5:$O$5, 0)))
+BF53,
0)</f>
        <v>0</v>
      </c>
      <c r="BH53" s="4" cm="1">
        <f t="array" aca="1" ref="BH53" ca="1">IFERROR(
INDEX('Cost Data'!$Y$1:$AJ$500, MATCH(1, ('Cost Data'!$W$1:$W$500 = $AU53) * ('Cost Data'!$X$1:$X$500 = $AV53), 0), MATCH(BH$12, 'Cost Data'!$Y$12:$AJ$12, 0))
* (INDEX('Build Scenarios'!$D$1:$O$510, MATCH(1, ('Build Scenarios'!$B$1:$B$510 = $AU53) * ('Build Scenarios'!$C$1:$C$510 = $C53), 0), MATCH(BH$12, 'Build Scenarios'!$D$5:$O$5, 0))
- INDEX('Build Scenarios'!$D$1:$O$510, MATCH(1, ('Build Scenarios'!$B$1:$B$510 = $AU53) * ('Build Scenarios'!$C$1:$C$510 = $C53), 0), MATCH(BG$12, 'Build Scenarios'!$D$5:$O$5, 0)))
+BG53,
0)</f>
        <v>0</v>
      </c>
      <c r="BJ53" s="11" t="str">
        <f>BJ52</f>
        <v>Cape Mendocino</v>
      </c>
      <c r="BK53" s="11" cm="1">
        <f t="array" aca="1" ref="BK53" ca="1">INDEX('Cost Scenario Settings'!$O$32:$W$101, MATCH(1, ('Cost Scenario Settings'!$N$32:$N$101 = $B53) * ('Cost Scenario Settings'!$B$32:$B$101 = BJ53), 0), MATCH($C53, 'Cost Scenario Settings'!$O$31:$W$31, 0))</f>
        <v>0</v>
      </c>
      <c r="BL53" s="4" cm="1">
        <f t="array" aca="1" ref="BL53" ca="1">IFERROR(
INDEX('Cost Data'!$Y$1:$AJ$500, MATCH(1, ('Cost Data'!$W$1:$W$500 = $BJ53) * ('Cost Data'!$X$1:$X$500 = $BK53), 0), MATCH(BL$12, 'Cost Data'!$Y$12:$AJ$12, 0))
* (INDEX('Build Scenarios'!$D$1:$O$510, MATCH(1, ('Build Scenarios'!$B$1:$B$510 = $BJ53) * ('Build Scenarios'!$C$1:$C$510 = $C53), 0), MATCH(BL$12, 'Build Scenarios'!$D$5:$O$5, 0))
- INDEX('Build Scenarios'!$D$1:$O$510, MATCH(1, ('Build Scenarios'!$B$1:$B$510 = $BJ53) * ('Build Scenarios'!$C$1:$C$510 = $C53), 0), MATCH(BK$12, 'Build Scenarios'!$D$5:$O$5, 0)))
+BK53,
0)</f>
        <v>0</v>
      </c>
      <c r="BM53" s="4" cm="1">
        <f t="array" aca="1" ref="BM53" ca="1">IFERROR(
INDEX('Cost Data'!$Y$1:$AJ$500, MATCH(1, ('Cost Data'!$W$1:$W$500 = $BJ53) * ('Cost Data'!$X$1:$X$500 = $BK53), 0), MATCH(BM$12, 'Cost Data'!$Y$12:$AJ$12, 0))
* (INDEX('Build Scenarios'!$D$1:$O$510, MATCH(1, ('Build Scenarios'!$B$1:$B$510 = $BJ53) * ('Build Scenarios'!$C$1:$C$510 = $C53), 0), MATCH(BM$12, 'Build Scenarios'!$D$5:$O$5, 0))
- INDEX('Build Scenarios'!$D$1:$O$510, MATCH(1, ('Build Scenarios'!$B$1:$B$510 = $BJ53) * ('Build Scenarios'!$C$1:$C$510 = $C53), 0), MATCH(BL$12, 'Build Scenarios'!$D$5:$O$5, 0)))
+BL53,
0)</f>
        <v>0</v>
      </c>
      <c r="BN53" s="4" cm="1">
        <f t="array" aca="1" ref="BN53" ca="1">IFERROR(
INDEX('Cost Data'!$Y$1:$AJ$500, MATCH(1, ('Cost Data'!$W$1:$W$500 = $BJ53) * ('Cost Data'!$X$1:$X$500 = $BK53), 0), MATCH(BN$12, 'Cost Data'!$Y$12:$AJ$12, 0))
* (INDEX('Build Scenarios'!$D$1:$O$510, MATCH(1, ('Build Scenarios'!$B$1:$B$510 = $BJ53) * ('Build Scenarios'!$C$1:$C$510 = $C53), 0), MATCH(BN$12, 'Build Scenarios'!$D$5:$O$5, 0))
- INDEX('Build Scenarios'!$D$1:$O$510, MATCH(1, ('Build Scenarios'!$B$1:$B$510 = $BJ53) * ('Build Scenarios'!$C$1:$C$510 = $C53), 0), MATCH(BM$12, 'Build Scenarios'!$D$5:$O$5, 0)))
+BM53,
0)</f>
        <v>0</v>
      </c>
      <c r="BO53" s="4" cm="1">
        <f t="array" aca="1" ref="BO53" ca="1">IFERROR(
INDEX('Cost Data'!$Y$1:$AJ$500, MATCH(1, ('Cost Data'!$W$1:$W$500 = $BJ53) * ('Cost Data'!$X$1:$X$500 = $BK53), 0), MATCH(BO$12, 'Cost Data'!$Y$12:$AJ$12, 0))
* (INDEX('Build Scenarios'!$D$1:$O$510, MATCH(1, ('Build Scenarios'!$B$1:$B$510 = $BJ53) * ('Build Scenarios'!$C$1:$C$510 = $C53), 0), MATCH(BO$12, 'Build Scenarios'!$D$5:$O$5, 0))
- INDEX('Build Scenarios'!$D$1:$O$510, MATCH(1, ('Build Scenarios'!$B$1:$B$510 = $BJ53) * ('Build Scenarios'!$C$1:$C$510 = $C53), 0), MATCH(BN$12, 'Build Scenarios'!$D$5:$O$5, 0)))
+BN53,
0)</f>
        <v>0</v>
      </c>
      <c r="BP53" s="4" cm="1">
        <f t="array" aca="1" ref="BP53" ca="1">IFERROR(
INDEX('Cost Data'!$Y$1:$AJ$500, MATCH(1, ('Cost Data'!$W$1:$W$500 = $BJ53) * ('Cost Data'!$X$1:$X$500 = $BK53), 0), MATCH(BP$12, 'Cost Data'!$Y$12:$AJ$12, 0))
* (INDEX('Build Scenarios'!$D$1:$O$510, MATCH(1, ('Build Scenarios'!$B$1:$B$510 = $BJ53) * ('Build Scenarios'!$C$1:$C$510 = $C53), 0), MATCH(BP$12, 'Build Scenarios'!$D$5:$O$5, 0))
- INDEX('Build Scenarios'!$D$1:$O$510, MATCH(1, ('Build Scenarios'!$B$1:$B$510 = $BJ53) * ('Build Scenarios'!$C$1:$C$510 = $C53), 0), MATCH(BO$12, 'Build Scenarios'!$D$5:$O$5, 0)))
+BO53,
0)</f>
        <v>0</v>
      </c>
      <c r="BQ53" s="4" cm="1">
        <f t="array" aca="1" ref="BQ53" ca="1">IFERROR(
INDEX('Cost Data'!$Y$1:$AJ$500, MATCH(1, ('Cost Data'!$W$1:$W$500 = $BJ53) * ('Cost Data'!$X$1:$X$500 = $BK53), 0), MATCH(BQ$12, 'Cost Data'!$Y$12:$AJ$12, 0))
* (INDEX('Build Scenarios'!$D$1:$O$510, MATCH(1, ('Build Scenarios'!$B$1:$B$510 = $BJ53) * ('Build Scenarios'!$C$1:$C$510 = $C53), 0), MATCH(BQ$12, 'Build Scenarios'!$D$5:$O$5, 0))
- INDEX('Build Scenarios'!$D$1:$O$510, MATCH(1, ('Build Scenarios'!$B$1:$B$510 = $BJ53) * ('Build Scenarios'!$C$1:$C$510 = $C53), 0), MATCH(BP$12, 'Build Scenarios'!$D$5:$O$5, 0)))
+BP53,
0)</f>
        <v>0</v>
      </c>
      <c r="BR53" s="4" cm="1">
        <f t="array" aca="1" ref="BR53" ca="1">IFERROR(
INDEX('Cost Data'!$Y$1:$AJ$500, MATCH(1, ('Cost Data'!$W$1:$W$500 = $BJ53) * ('Cost Data'!$X$1:$X$500 = $BK53), 0), MATCH(BR$12, 'Cost Data'!$Y$12:$AJ$12, 0))
* (INDEX('Build Scenarios'!$D$1:$O$510, MATCH(1, ('Build Scenarios'!$B$1:$B$510 = $BJ53) * ('Build Scenarios'!$C$1:$C$510 = $C53), 0), MATCH(BR$12, 'Build Scenarios'!$D$5:$O$5, 0))
- INDEX('Build Scenarios'!$D$1:$O$510, MATCH(1, ('Build Scenarios'!$B$1:$B$510 = $BJ53) * ('Build Scenarios'!$C$1:$C$510 = $C53), 0), MATCH(BQ$12, 'Build Scenarios'!$D$5:$O$5, 0)))
+BQ53,
0)</f>
        <v>0</v>
      </c>
      <c r="BS53" s="4" cm="1">
        <f t="array" aca="1" ref="BS53" ca="1">IFERROR(
INDEX('Cost Data'!$Y$1:$AJ$500, MATCH(1, ('Cost Data'!$W$1:$W$500 = $BJ53) * ('Cost Data'!$X$1:$X$500 = $BK53), 0), MATCH(BS$12, 'Cost Data'!$Y$12:$AJ$12, 0))
* (INDEX('Build Scenarios'!$D$1:$O$510, MATCH(1, ('Build Scenarios'!$B$1:$B$510 = $BJ53) * ('Build Scenarios'!$C$1:$C$510 = $C53), 0), MATCH(BS$12, 'Build Scenarios'!$D$5:$O$5, 0))
- INDEX('Build Scenarios'!$D$1:$O$510, MATCH(1, ('Build Scenarios'!$B$1:$B$510 = $BJ53) * ('Build Scenarios'!$C$1:$C$510 = $C53), 0), MATCH(BR$12, 'Build Scenarios'!$D$5:$O$5, 0)))
+BR53,
0)</f>
        <v>0</v>
      </c>
      <c r="BT53" s="4" cm="1">
        <f t="array" aca="1" ref="BT53" ca="1">IFERROR(
INDEX('Cost Data'!$Y$1:$AJ$500, MATCH(1, ('Cost Data'!$W$1:$W$500 = $BJ53) * ('Cost Data'!$X$1:$X$500 = $BK53), 0), MATCH(BT$12, 'Cost Data'!$Y$12:$AJ$12, 0))
* (INDEX('Build Scenarios'!$D$1:$O$510, MATCH(1, ('Build Scenarios'!$B$1:$B$510 = $BJ53) * ('Build Scenarios'!$C$1:$C$510 = $C53), 0), MATCH(BT$12, 'Build Scenarios'!$D$5:$O$5, 0))
- INDEX('Build Scenarios'!$D$1:$O$510, MATCH(1, ('Build Scenarios'!$B$1:$B$510 = $BJ53) * ('Build Scenarios'!$C$1:$C$510 = $C53), 0), MATCH(BS$12, 'Build Scenarios'!$D$5:$O$5, 0)))
+BS53,
0)</f>
        <v>0</v>
      </c>
      <c r="BU53" s="4" cm="1">
        <f t="array" aca="1" ref="BU53" ca="1">IFERROR(
INDEX('Cost Data'!$Y$1:$AJ$500, MATCH(1, ('Cost Data'!$W$1:$W$500 = $BJ53) * ('Cost Data'!$X$1:$X$500 = $BK53), 0), MATCH(BU$12, 'Cost Data'!$Y$12:$AJ$12, 0))
* (INDEX('Build Scenarios'!$D$1:$O$510, MATCH(1, ('Build Scenarios'!$B$1:$B$510 = $BJ53) * ('Build Scenarios'!$C$1:$C$510 = $C53), 0), MATCH(BU$12, 'Build Scenarios'!$D$5:$O$5, 0))
- INDEX('Build Scenarios'!$D$1:$O$510, MATCH(1, ('Build Scenarios'!$B$1:$B$510 = $BJ53) * ('Build Scenarios'!$C$1:$C$510 = $C53), 0), MATCH(BT$12, 'Build Scenarios'!$D$5:$O$5, 0)))
+BT53,
0)</f>
        <v>0</v>
      </c>
      <c r="BV53" s="4" cm="1">
        <f t="array" aca="1" ref="BV53" ca="1">IFERROR(
INDEX('Cost Data'!$Y$1:$AJ$500, MATCH(1, ('Cost Data'!$W$1:$W$500 = $BJ53) * ('Cost Data'!$X$1:$X$500 = $BK53), 0), MATCH(BV$12, 'Cost Data'!$Y$12:$AJ$12, 0))
* (INDEX('Build Scenarios'!$D$1:$O$510, MATCH(1, ('Build Scenarios'!$B$1:$B$510 = $BJ53) * ('Build Scenarios'!$C$1:$C$510 = $C53), 0), MATCH(BV$12, 'Build Scenarios'!$D$5:$O$5, 0))
- INDEX('Build Scenarios'!$D$1:$O$510, MATCH(1, ('Build Scenarios'!$B$1:$B$510 = $BJ53) * ('Build Scenarios'!$C$1:$C$510 = $C53), 0), MATCH(BU$12, 'Build Scenarios'!$D$5:$O$5, 0)))
+BU53,
0)</f>
        <v>0</v>
      </c>
      <c r="BW53" s="4" cm="1">
        <f t="array" aca="1" ref="BW53" ca="1">IFERROR(
INDEX('Cost Data'!$Y$1:$AJ$500, MATCH(1, ('Cost Data'!$W$1:$W$500 = $BJ53) * ('Cost Data'!$X$1:$X$500 = $BK53), 0), MATCH(BW$12, 'Cost Data'!$Y$12:$AJ$12, 0))
* (INDEX('Build Scenarios'!$D$1:$O$510, MATCH(1, ('Build Scenarios'!$B$1:$B$510 = $BJ53) * ('Build Scenarios'!$C$1:$C$510 = $C53), 0), MATCH(BW$12, 'Build Scenarios'!$D$5:$O$5, 0))
- INDEX('Build Scenarios'!$D$1:$O$510, MATCH(1, ('Build Scenarios'!$B$1:$B$510 = $BJ53) * ('Build Scenarios'!$C$1:$C$510 = $C53), 0), MATCH(BV$12, 'Build Scenarios'!$D$5:$O$5, 0)))
+BV53,
0)</f>
        <v>0</v>
      </c>
    </row>
    <row r="54" spans="2:75" x14ac:dyDescent="0.2">
      <c r="B54" s="11" t="str">
        <f t="shared" ref="B54:B60" ca="1" si="31">B53</f>
        <v>PSP - Low</v>
      </c>
      <c r="C54" s="8" t="s">
        <v>56</v>
      </c>
      <c r="D54" s="4">
        <f t="shared" ca="1" si="30"/>
        <v>0</v>
      </c>
      <c r="E54" s="4">
        <f t="shared" ca="1" si="30"/>
        <v>0</v>
      </c>
      <c r="F54" s="4">
        <f t="shared" ca="1" si="30"/>
        <v>0</v>
      </c>
      <c r="G54" s="4">
        <f t="shared" ca="1" si="30"/>
        <v>0</v>
      </c>
      <c r="H54" s="4">
        <f t="shared" ca="1" si="30"/>
        <v>0</v>
      </c>
      <c r="I54" s="4">
        <f t="shared" ca="1" si="30"/>
        <v>0</v>
      </c>
      <c r="J54" s="4">
        <f t="shared" ca="1" si="30"/>
        <v>0</v>
      </c>
      <c r="K54" s="4">
        <f t="shared" ca="1" si="30"/>
        <v>0</v>
      </c>
      <c r="L54" s="4">
        <f t="shared" ca="1" si="30"/>
        <v>745.81720000000007</v>
      </c>
      <c r="M54" s="4">
        <f t="shared" ca="1" si="30"/>
        <v>745.81720000000007</v>
      </c>
      <c r="N54" s="4">
        <f t="shared" ca="1" si="30"/>
        <v>745.81720000000007</v>
      </c>
      <c r="O54" s="4">
        <f t="shared" ca="1" si="30"/>
        <v>745.81720000000007</v>
      </c>
      <c r="Q54" s="11" t="str">
        <f t="shared" ref="Q54:Q60" si="32">Q53</f>
        <v>Morro Bay</v>
      </c>
      <c r="R54" s="11" t="str" cm="1">
        <f t="array" aca="1" ref="R54" ca="1">INDEX('Cost Scenario Settings'!$O$32:$W$101, MATCH(1, ('Cost Scenario Settings'!$N$32:$N$101 = $B54) * ('Cost Scenario Settings'!$B$32:$B$101 = Q54), 0), MATCH($C54, 'Cost Scenario Settings'!$O$31:$W$31, 0))</f>
        <v>PSP - Low</v>
      </c>
      <c r="S54" s="4" cm="1">
        <f t="array" aca="1" ref="S54" ca="1">IFERROR(
INDEX('Cost Data'!$Y$1:$AJ$500, MATCH(1, ('Cost Data'!$W$1:$W$500 = $Q54) * ('Cost Data'!$X$1:$X$500 = $R54), 0), MATCH(S$12, 'Cost Data'!$Y$12:$AJ$12, 0))
* (INDEX('Build Scenarios'!$D$1:$O$510, MATCH(1, ('Build Scenarios'!$B$1:$B$510 = $Q54) * ('Build Scenarios'!$C$1:$C$510 = $C54), 0), MATCH(S$12, 'Build Scenarios'!$D$5:$O$5, 0))
- INDEX('Build Scenarios'!$D$1:$O$510, MATCH(1, ('Build Scenarios'!$B$1:$B$510 = $Q54) * ('Build Scenarios'!$C$1:$C$510 = $C54), 0), MATCH(R$12, 'Build Scenarios'!$D$5:$O$5, 0)))
+R54,
0)</f>
        <v>0</v>
      </c>
      <c r="T54" s="4" cm="1">
        <f t="array" aca="1" ref="T54" ca="1">IFERROR(
INDEX('Cost Data'!$Y$1:$AJ$500, MATCH(1, ('Cost Data'!$W$1:$W$500 = $Q54) * ('Cost Data'!$X$1:$X$500 = $R54), 0), MATCH(T$12, 'Cost Data'!$Y$12:$AJ$12, 0))
* (INDEX('Build Scenarios'!$D$1:$O$510, MATCH(1, ('Build Scenarios'!$B$1:$B$510 = $Q54) * ('Build Scenarios'!$C$1:$C$510 = $C54), 0), MATCH(T$12, 'Build Scenarios'!$D$5:$O$5, 0))
- INDEX('Build Scenarios'!$D$1:$O$510, MATCH(1, ('Build Scenarios'!$B$1:$B$510 = $Q54) * ('Build Scenarios'!$C$1:$C$510 = $C54), 0), MATCH(S$12, 'Build Scenarios'!$D$5:$O$5, 0)))
+S54,
0)</f>
        <v>0</v>
      </c>
      <c r="U54" s="4" cm="1">
        <f t="array" aca="1" ref="U54" ca="1">IFERROR(
INDEX('Cost Data'!$Y$1:$AJ$500, MATCH(1, ('Cost Data'!$W$1:$W$500 = $Q54) * ('Cost Data'!$X$1:$X$500 = $R54), 0), MATCH(U$12, 'Cost Data'!$Y$12:$AJ$12, 0))
* (INDEX('Build Scenarios'!$D$1:$O$510, MATCH(1, ('Build Scenarios'!$B$1:$B$510 = $Q54) * ('Build Scenarios'!$C$1:$C$510 = $C54), 0), MATCH(U$12, 'Build Scenarios'!$D$5:$O$5, 0))
- INDEX('Build Scenarios'!$D$1:$O$510, MATCH(1, ('Build Scenarios'!$B$1:$B$510 = $Q54) * ('Build Scenarios'!$C$1:$C$510 = $C54), 0), MATCH(T$12, 'Build Scenarios'!$D$5:$O$5, 0)))
+T54,
0)</f>
        <v>0</v>
      </c>
      <c r="V54" s="4" cm="1">
        <f t="array" aca="1" ref="V54" ca="1">IFERROR(
INDEX('Cost Data'!$Y$1:$AJ$500, MATCH(1, ('Cost Data'!$W$1:$W$500 = $Q54) * ('Cost Data'!$X$1:$X$500 = $R54), 0), MATCH(V$12, 'Cost Data'!$Y$12:$AJ$12, 0))
* (INDEX('Build Scenarios'!$D$1:$O$510, MATCH(1, ('Build Scenarios'!$B$1:$B$510 = $Q54) * ('Build Scenarios'!$C$1:$C$510 = $C54), 0), MATCH(V$12, 'Build Scenarios'!$D$5:$O$5, 0))
- INDEX('Build Scenarios'!$D$1:$O$510, MATCH(1, ('Build Scenarios'!$B$1:$B$510 = $Q54) * ('Build Scenarios'!$C$1:$C$510 = $C54), 0), MATCH(U$12, 'Build Scenarios'!$D$5:$O$5, 0)))
+U54,
0)</f>
        <v>0</v>
      </c>
      <c r="W54" s="4" cm="1">
        <f t="array" aca="1" ref="W54" ca="1">IFERROR(
INDEX('Cost Data'!$Y$1:$AJ$500, MATCH(1, ('Cost Data'!$W$1:$W$500 = $Q54) * ('Cost Data'!$X$1:$X$500 = $R54), 0), MATCH(W$12, 'Cost Data'!$Y$12:$AJ$12, 0))
* (INDEX('Build Scenarios'!$D$1:$O$510, MATCH(1, ('Build Scenarios'!$B$1:$B$510 = $Q54) * ('Build Scenarios'!$C$1:$C$510 = $C54), 0), MATCH(W$12, 'Build Scenarios'!$D$5:$O$5, 0))
- INDEX('Build Scenarios'!$D$1:$O$510, MATCH(1, ('Build Scenarios'!$B$1:$B$510 = $Q54) * ('Build Scenarios'!$C$1:$C$510 = $C54), 0), MATCH(V$12, 'Build Scenarios'!$D$5:$O$5, 0)))
+V54,
0)</f>
        <v>0</v>
      </c>
      <c r="X54" s="4" cm="1">
        <f t="array" aca="1" ref="X54" ca="1">IFERROR(
INDEX('Cost Data'!$Y$1:$AJ$500, MATCH(1, ('Cost Data'!$W$1:$W$500 = $Q54) * ('Cost Data'!$X$1:$X$500 = $R54), 0), MATCH(X$12, 'Cost Data'!$Y$12:$AJ$12, 0))
* (INDEX('Build Scenarios'!$D$1:$O$510, MATCH(1, ('Build Scenarios'!$B$1:$B$510 = $Q54) * ('Build Scenarios'!$C$1:$C$510 = $C54), 0), MATCH(X$12, 'Build Scenarios'!$D$5:$O$5, 0))
- INDEX('Build Scenarios'!$D$1:$O$510, MATCH(1, ('Build Scenarios'!$B$1:$B$510 = $Q54) * ('Build Scenarios'!$C$1:$C$510 = $C54), 0), MATCH(W$12, 'Build Scenarios'!$D$5:$O$5, 0)))
+W54,
0)</f>
        <v>0</v>
      </c>
      <c r="Y54" s="4" cm="1">
        <f t="array" aca="1" ref="Y54" ca="1">IFERROR(
INDEX('Cost Data'!$Y$1:$AJ$500, MATCH(1, ('Cost Data'!$W$1:$W$500 = $Q54) * ('Cost Data'!$X$1:$X$500 = $R54), 0), MATCH(Y$12, 'Cost Data'!$Y$12:$AJ$12, 0))
* (INDEX('Build Scenarios'!$D$1:$O$510, MATCH(1, ('Build Scenarios'!$B$1:$B$510 = $Q54) * ('Build Scenarios'!$C$1:$C$510 = $C54), 0), MATCH(Y$12, 'Build Scenarios'!$D$5:$O$5, 0))
- INDEX('Build Scenarios'!$D$1:$O$510, MATCH(1, ('Build Scenarios'!$B$1:$B$510 = $Q54) * ('Build Scenarios'!$C$1:$C$510 = $C54), 0), MATCH(X$12, 'Build Scenarios'!$D$5:$O$5, 0)))
+X54,
0)</f>
        <v>0</v>
      </c>
      <c r="Z54" s="4" cm="1">
        <f t="array" aca="1" ref="Z54" ca="1">IFERROR(
INDEX('Cost Data'!$Y$1:$AJ$500, MATCH(1, ('Cost Data'!$W$1:$W$500 = $Q54) * ('Cost Data'!$X$1:$X$500 = $R54), 0), MATCH(Z$12, 'Cost Data'!$Y$12:$AJ$12, 0))
* (INDEX('Build Scenarios'!$D$1:$O$510, MATCH(1, ('Build Scenarios'!$B$1:$B$510 = $Q54) * ('Build Scenarios'!$C$1:$C$510 = $C54), 0), MATCH(Z$12, 'Build Scenarios'!$D$5:$O$5, 0))
- INDEX('Build Scenarios'!$D$1:$O$510, MATCH(1, ('Build Scenarios'!$B$1:$B$510 = $Q54) * ('Build Scenarios'!$C$1:$C$510 = $C54), 0), MATCH(Y$12, 'Build Scenarios'!$D$5:$O$5, 0)))
+Y54,
0)</f>
        <v>0</v>
      </c>
      <c r="AA54" s="4" cm="1">
        <f t="array" aca="1" ref="AA54" ca="1">IFERROR(
INDEX('Cost Data'!$Y$1:$AJ$500, MATCH(1, ('Cost Data'!$W$1:$W$500 = $Q54) * ('Cost Data'!$X$1:$X$500 = $R54), 0), MATCH(AA$12, 'Cost Data'!$Y$12:$AJ$12, 0))
* (INDEX('Build Scenarios'!$D$1:$O$510, MATCH(1, ('Build Scenarios'!$B$1:$B$510 = $Q54) * ('Build Scenarios'!$C$1:$C$510 = $C54), 0), MATCH(AA$12, 'Build Scenarios'!$D$5:$O$5, 0))
- INDEX('Build Scenarios'!$D$1:$O$510, MATCH(1, ('Build Scenarios'!$B$1:$B$510 = $Q54) * ('Build Scenarios'!$C$1:$C$510 = $C54), 0), MATCH(Z$12, 'Build Scenarios'!$D$5:$O$5, 0)))
+Z54,
0)</f>
        <v>745.81720000000007</v>
      </c>
      <c r="AB54" s="4" cm="1">
        <f t="array" aca="1" ref="AB54" ca="1">IFERROR(
INDEX('Cost Data'!$Y$1:$AJ$500, MATCH(1, ('Cost Data'!$W$1:$W$500 = $Q54) * ('Cost Data'!$X$1:$X$500 = $R54), 0), MATCH(AB$12, 'Cost Data'!$Y$12:$AJ$12, 0))
* (INDEX('Build Scenarios'!$D$1:$O$510, MATCH(1, ('Build Scenarios'!$B$1:$B$510 = $Q54) * ('Build Scenarios'!$C$1:$C$510 = $C54), 0), MATCH(AB$12, 'Build Scenarios'!$D$5:$O$5, 0))
- INDEX('Build Scenarios'!$D$1:$O$510, MATCH(1, ('Build Scenarios'!$B$1:$B$510 = $Q54) * ('Build Scenarios'!$C$1:$C$510 = $C54), 0), MATCH(AA$12, 'Build Scenarios'!$D$5:$O$5, 0)))
+AA54,
0)</f>
        <v>745.81720000000007</v>
      </c>
      <c r="AC54" s="4" cm="1">
        <f t="array" aca="1" ref="AC54" ca="1">IFERROR(
INDEX('Cost Data'!$Y$1:$AJ$500, MATCH(1, ('Cost Data'!$W$1:$W$500 = $Q54) * ('Cost Data'!$X$1:$X$500 = $R54), 0), MATCH(AC$12, 'Cost Data'!$Y$12:$AJ$12, 0))
* (INDEX('Build Scenarios'!$D$1:$O$510, MATCH(1, ('Build Scenarios'!$B$1:$B$510 = $Q54) * ('Build Scenarios'!$C$1:$C$510 = $C54), 0), MATCH(AC$12, 'Build Scenarios'!$D$5:$O$5, 0))
- INDEX('Build Scenarios'!$D$1:$O$510, MATCH(1, ('Build Scenarios'!$B$1:$B$510 = $Q54) * ('Build Scenarios'!$C$1:$C$510 = $C54), 0), MATCH(AB$12, 'Build Scenarios'!$D$5:$O$5, 0)))
+AB54,
0)</f>
        <v>745.81720000000007</v>
      </c>
      <c r="AD54" s="4" cm="1">
        <f t="array" aca="1" ref="AD54" ca="1">IFERROR(
INDEX('Cost Data'!$Y$1:$AJ$500, MATCH(1, ('Cost Data'!$W$1:$W$500 = $Q54) * ('Cost Data'!$X$1:$X$500 = $R54), 0), MATCH(AD$12, 'Cost Data'!$Y$12:$AJ$12, 0))
* (INDEX('Build Scenarios'!$D$1:$O$510, MATCH(1, ('Build Scenarios'!$B$1:$B$510 = $Q54) * ('Build Scenarios'!$C$1:$C$510 = $C54), 0), MATCH(AD$12, 'Build Scenarios'!$D$5:$O$5, 0))
- INDEX('Build Scenarios'!$D$1:$O$510, MATCH(1, ('Build Scenarios'!$B$1:$B$510 = $Q54) * ('Build Scenarios'!$C$1:$C$510 = $C54), 0), MATCH(AC$12, 'Build Scenarios'!$D$5:$O$5, 0)))
+AC54,
0)</f>
        <v>745.81720000000007</v>
      </c>
      <c r="AF54" s="11" t="str">
        <f t="shared" ref="AF54:AF60" si="33">AF53</f>
        <v>Humboldt Bay</v>
      </c>
      <c r="AG54" s="11" cm="1">
        <f t="array" aca="1" ref="AG54" ca="1">INDEX('Cost Scenario Settings'!$O$32:$W$101, MATCH(1, ('Cost Scenario Settings'!$N$32:$N$101 = $B54) * ('Cost Scenario Settings'!$B$32:$B$101 = AF54), 0), MATCH($C54, 'Cost Scenario Settings'!$O$31:$W$31, 0))</f>
        <v>0</v>
      </c>
      <c r="AH54" s="4" cm="1">
        <f t="array" aca="1" ref="AH54" ca="1">IFERROR(
INDEX('Cost Data'!$Y$1:$AJ$500, MATCH(1, ('Cost Data'!$W$1:$W$500 = $AF54) * ('Cost Data'!$X$1:$X$500 = $AG54), 0), MATCH(AH$12, 'Cost Data'!$Y$12:$AJ$12, 0))
* (INDEX('Build Scenarios'!$D$1:$O$510, MATCH(1, ('Build Scenarios'!$B$1:$B$510 = $AF54) * ('Build Scenarios'!$C$1:$C$510 = $C54), 0), MATCH(AH$12, 'Build Scenarios'!$D$5:$O$5, 0))
- INDEX('Build Scenarios'!$D$1:$O$510, MATCH(1, ('Build Scenarios'!$B$1:$B$510 = $AF54) * ('Build Scenarios'!$C$1:$C$510 = $C54), 0), MATCH(AG$12, 'Build Scenarios'!$D$5:$O$5, 0)))
+AG54,
0)</f>
        <v>0</v>
      </c>
      <c r="AI54" s="4" cm="1">
        <f t="array" aca="1" ref="AI54" ca="1">IFERROR(
INDEX('Cost Data'!$Y$1:$AJ$500, MATCH(1, ('Cost Data'!$W$1:$W$500 = $AF54) * ('Cost Data'!$X$1:$X$500 = $AG54), 0), MATCH(AI$12, 'Cost Data'!$Y$12:$AJ$12, 0))
* (INDEX('Build Scenarios'!$D$1:$O$510, MATCH(1, ('Build Scenarios'!$B$1:$B$510 = $AF54) * ('Build Scenarios'!$C$1:$C$510 = $C54), 0), MATCH(AI$12, 'Build Scenarios'!$D$5:$O$5, 0))
- INDEX('Build Scenarios'!$D$1:$O$510, MATCH(1, ('Build Scenarios'!$B$1:$B$510 = $AF54) * ('Build Scenarios'!$C$1:$C$510 = $C54), 0), MATCH(AH$12, 'Build Scenarios'!$D$5:$O$5, 0)))
+AH54,
0)</f>
        <v>0</v>
      </c>
      <c r="AJ54" s="4" cm="1">
        <f t="array" aca="1" ref="AJ54" ca="1">IFERROR(
INDEX('Cost Data'!$Y$1:$AJ$500, MATCH(1, ('Cost Data'!$W$1:$W$500 = $AF54) * ('Cost Data'!$X$1:$X$500 = $AG54), 0), MATCH(AJ$12, 'Cost Data'!$Y$12:$AJ$12, 0))
* (INDEX('Build Scenarios'!$D$1:$O$510, MATCH(1, ('Build Scenarios'!$B$1:$B$510 = $AF54) * ('Build Scenarios'!$C$1:$C$510 = $C54), 0), MATCH(AJ$12, 'Build Scenarios'!$D$5:$O$5, 0))
- INDEX('Build Scenarios'!$D$1:$O$510, MATCH(1, ('Build Scenarios'!$B$1:$B$510 = $AF54) * ('Build Scenarios'!$C$1:$C$510 = $C54), 0), MATCH(AI$12, 'Build Scenarios'!$D$5:$O$5, 0)))
+AI54,
0)</f>
        <v>0</v>
      </c>
      <c r="AK54" s="4" cm="1">
        <f t="array" aca="1" ref="AK54" ca="1">IFERROR(
INDEX('Cost Data'!$Y$1:$AJ$500, MATCH(1, ('Cost Data'!$W$1:$W$500 = $AF54) * ('Cost Data'!$X$1:$X$500 = $AG54), 0), MATCH(AK$12, 'Cost Data'!$Y$12:$AJ$12, 0))
* (INDEX('Build Scenarios'!$D$1:$O$510, MATCH(1, ('Build Scenarios'!$B$1:$B$510 = $AF54) * ('Build Scenarios'!$C$1:$C$510 = $C54), 0), MATCH(AK$12, 'Build Scenarios'!$D$5:$O$5, 0))
- INDEX('Build Scenarios'!$D$1:$O$510, MATCH(1, ('Build Scenarios'!$B$1:$B$510 = $AF54) * ('Build Scenarios'!$C$1:$C$510 = $C54), 0), MATCH(AJ$12, 'Build Scenarios'!$D$5:$O$5, 0)))
+AJ54,
0)</f>
        <v>0</v>
      </c>
      <c r="AL54" s="4" cm="1">
        <f t="array" aca="1" ref="AL54" ca="1">IFERROR(
INDEX('Cost Data'!$Y$1:$AJ$500, MATCH(1, ('Cost Data'!$W$1:$W$500 = $AF54) * ('Cost Data'!$X$1:$X$500 = $AG54), 0), MATCH(AL$12, 'Cost Data'!$Y$12:$AJ$12, 0))
* (INDEX('Build Scenarios'!$D$1:$O$510, MATCH(1, ('Build Scenarios'!$B$1:$B$510 = $AF54) * ('Build Scenarios'!$C$1:$C$510 = $C54), 0), MATCH(AL$12, 'Build Scenarios'!$D$5:$O$5, 0))
- INDEX('Build Scenarios'!$D$1:$O$510, MATCH(1, ('Build Scenarios'!$B$1:$B$510 = $AF54) * ('Build Scenarios'!$C$1:$C$510 = $C54), 0), MATCH(AK$12, 'Build Scenarios'!$D$5:$O$5, 0)))
+AK54,
0)</f>
        <v>0</v>
      </c>
      <c r="AM54" s="4" cm="1">
        <f t="array" aca="1" ref="AM54" ca="1">IFERROR(
INDEX('Cost Data'!$Y$1:$AJ$500, MATCH(1, ('Cost Data'!$W$1:$W$500 = $AF54) * ('Cost Data'!$X$1:$X$500 = $AG54), 0), MATCH(AM$12, 'Cost Data'!$Y$12:$AJ$12, 0))
* (INDEX('Build Scenarios'!$D$1:$O$510, MATCH(1, ('Build Scenarios'!$B$1:$B$510 = $AF54) * ('Build Scenarios'!$C$1:$C$510 = $C54), 0), MATCH(AM$12, 'Build Scenarios'!$D$5:$O$5, 0))
- INDEX('Build Scenarios'!$D$1:$O$510, MATCH(1, ('Build Scenarios'!$B$1:$B$510 = $AF54) * ('Build Scenarios'!$C$1:$C$510 = $C54), 0), MATCH(AL$12, 'Build Scenarios'!$D$5:$O$5, 0)))
+AL54,
0)</f>
        <v>0</v>
      </c>
      <c r="AN54" s="4" cm="1">
        <f t="array" aca="1" ref="AN54" ca="1">IFERROR(
INDEX('Cost Data'!$Y$1:$AJ$500, MATCH(1, ('Cost Data'!$W$1:$W$500 = $AF54) * ('Cost Data'!$X$1:$X$500 = $AG54), 0), MATCH(AN$12, 'Cost Data'!$Y$12:$AJ$12, 0))
* (INDEX('Build Scenarios'!$D$1:$O$510, MATCH(1, ('Build Scenarios'!$B$1:$B$510 = $AF54) * ('Build Scenarios'!$C$1:$C$510 = $C54), 0), MATCH(AN$12, 'Build Scenarios'!$D$5:$O$5, 0))
- INDEX('Build Scenarios'!$D$1:$O$510, MATCH(1, ('Build Scenarios'!$B$1:$B$510 = $AF54) * ('Build Scenarios'!$C$1:$C$510 = $C54), 0), MATCH(AM$12, 'Build Scenarios'!$D$5:$O$5, 0)))
+AM54,
0)</f>
        <v>0</v>
      </c>
      <c r="AO54" s="4" cm="1">
        <f t="array" aca="1" ref="AO54" ca="1">IFERROR(
INDEX('Cost Data'!$Y$1:$AJ$500, MATCH(1, ('Cost Data'!$W$1:$W$500 = $AF54) * ('Cost Data'!$X$1:$X$500 = $AG54), 0), MATCH(AO$12, 'Cost Data'!$Y$12:$AJ$12, 0))
* (INDEX('Build Scenarios'!$D$1:$O$510, MATCH(1, ('Build Scenarios'!$B$1:$B$510 = $AF54) * ('Build Scenarios'!$C$1:$C$510 = $C54), 0), MATCH(AO$12, 'Build Scenarios'!$D$5:$O$5, 0))
- INDEX('Build Scenarios'!$D$1:$O$510, MATCH(1, ('Build Scenarios'!$B$1:$B$510 = $AF54) * ('Build Scenarios'!$C$1:$C$510 = $C54), 0), MATCH(AN$12, 'Build Scenarios'!$D$5:$O$5, 0)))
+AN54,
0)</f>
        <v>0</v>
      </c>
      <c r="AP54" s="4" cm="1">
        <f t="array" aca="1" ref="AP54" ca="1">IFERROR(
INDEX('Cost Data'!$Y$1:$AJ$500, MATCH(1, ('Cost Data'!$W$1:$W$500 = $AF54) * ('Cost Data'!$X$1:$X$500 = $AG54), 0), MATCH(AP$12, 'Cost Data'!$Y$12:$AJ$12, 0))
* (INDEX('Build Scenarios'!$D$1:$O$510, MATCH(1, ('Build Scenarios'!$B$1:$B$510 = $AF54) * ('Build Scenarios'!$C$1:$C$510 = $C54), 0), MATCH(AP$12, 'Build Scenarios'!$D$5:$O$5, 0))
- INDEX('Build Scenarios'!$D$1:$O$510, MATCH(1, ('Build Scenarios'!$B$1:$B$510 = $AF54) * ('Build Scenarios'!$C$1:$C$510 = $C54), 0), MATCH(AO$12, 'Build Scenarios'!$D$5:$O$5, 0)))
+AO54,
0)</f>
        <v>0</v>
      </c>
      <c r="AQ54" s="4" cm="1">
        <f t="array" aca="1" ref="AQ54" ca="1">IFERROR(
INDEX('Cost Data'!$Y$1:$AJ$500, MATCH(1, ('Cost Data'!$W$1:$W$500 = $AF54) * ('Cost Data'!$X$1:$X$500 = $AG54), 0), MATCH(AQ$12, 'Cost Data'!$Y$12:$AJ$12, 0))
* (INDEX('Build Scenarios'!$D$1:$O$510, MATCH(1, ('Build Scenarios'!$B$1:$B$510 = $AF54) * ('Build Scenarios'!$C$1:$C$510 = $C54), 0), MATCH(AQ$12, 'Build Scenarios'!$D$5:$O$5, 0))
- INDEX('Build Scenarios'!$D$1:$O$510, MATCH(1, ('Build Scenarios'!$B$1:$B$510 = $AF54) * ('Build Scenarios'!$C$1:$C$510 = $C54), 0), MATCH(AP$12, 'Build Scenarios'!$D$5:$O$5, 0)))
+AP54,
0)</f>
        <v>0</v>
      </c>
      <c r="AR54" s="4" cm="1">
        <f t="array" aca="1" ref="AR54" ca="1">IFERROR(
INDEX('Cost Data'!$Y$1:$AJ$500, MATCH(1, ('Cost Data'!$W$1:$W$500 = $AF54) * ('Cost Data'!$X$1:$X$500 = $AG54), 0), MATCH(AR$12, 'Cost Data'!$Y$12:$AJ$12, 0))
* (INDEX('Build Scenarios'!$D$1:$O$510, MATCH(1, ('Build Scenarios'!$B$1:$B$510 = $AF54) * ('Build Scenarios'!$C$1:$C$510 = $C54), 0), MATCH(AR$12, 'Build Scenarios'!$D$5:$O$5, 0))
- INDEX('Build Scenarios'!$D$1:$O$510, MATCH(1, ('Build Scenarios'!$B$1:$B$510 = $AF54) * ('Build Scenarios'!$C$1:$C$510 = $C54), 0), MATCH(AQ$12, 'Build Scenarios'!$D$5:$O$5, 0)))
+AQ54,
0)</f>
        <v>0</v>
      </c>
      <c r="AS54" s="4" cm="1">
        <f t="array" aca="1" ref="AS54" ca="1">IFERROR(
INDEX('Cost Data'!$Y$1:$AJ$500, MATCH(1, ('Cost Data'!$W$1:$W$500 = $AF54) * ('Cost Data'!$X$1:$X$500 = $AG54), 0), MATCH(AS$12, 'Cost Data'!$Y$12:$AJ$12, 0))
* (INDEX('Build Scenarios'!$D$1:$O$510, MATCH(1, ('Build Scenarios'!$B$1:$B$510 = $AF54) * ('Build Scenarios'!$C$1:$C$510 = $C54), 0), MATCH(AS$12, 'Build Scenarios'!$D$5:$O$5, 0))
- INDEX('Build Scenarios'!$D$1:$O$510, MATCH(1, ('Build Scenarios'!$B$1:$B$510 = $AF54) * ('Build Scenarios'!$C$1:$C$510 = $C54), 0), MATCH(AR$12, 'Build Scenarios'!$D$5:$O$5, 0)))
+AR54,
0)</f>
        <v>0</v>
      </c>
      <c r="AU54" s="11" t="str">
        <f t="shared" ref="AU54:AU60" si="34">AU53</f>
        <v>Del Norte</v>
      </c>
      <c r="AV54" s="11" cm="1">
        <f t="array" aca="1" ref="AV54" ca="1">INDEX('Cost Scenario Settings'!$O$32:$W$101, MATCH(1, ('Cost Scenario Settings'!$N$32:$N$101 = $B54) * ('Cost Scenario Settings'!$B$32:$B$101 = AU54), 0), MATCH($C54, 'Cost Scenario Settings'!$O$31:$W$31, 0))</f>
        <v>0</v>
      </c>
      <c r="AW54" s="4" cm="1">
        <f t="array" aca="1" ref="AW54" ca="1">IFERROR(
INDEX('Cost Data'!$Y$1:$AJ$500, MATCH(1, ('Cost Data'!$W$1:$W$500 = $AU54) * ('Cost Data'!$X$1:$X$500 = $AV54), 0), MATCH(AW$12, 'Cost Data'!$Y$12:$AJ$12, 0))
* (INDEX('Build Scenarios'!$D$1:$O$510, MATCH(1, ('Build Scenarios'!$B$1:$B$510 = $AU54) * ('Build Scenarios'!$C$1:$C$510 = $C54), 0), MATCH(AW$12, 'Build Scenarios'!$D$5:$O$5, 0))
- INDEX('Build Scenarios'!$D$1:$O$510, MATCH(1, ('Build Scenarios'!$B$1:$B$510 = $AU54) * ('Build Scenarios'!$C$1:$C$510 = $C54), 0), MATCH(AV$12, 'Build Scenarios'!$D$5:$O$5, 0)))
+AV54,
0)</f>
        <v>0</v>
      </c>
      <c r="AX54" s="4" cm="1">
        <f t="array" aca="1" ref="AX54" ca="1">IFERROR(
INDEX('Cost Data'!$Y$1:$AJ$500, MATCH(1, ('Cost Data'!$W$1:$W$500 = $AU54) * ('Cost Data'!$X$1:$X$500 = $AV54), 0), MATCH(AX$12, 'Cost Data'!$Y$12:$AJ$12, 0))
* (INDEX('Build Scenarios'!$D$1:$O$510, MATCH(1, ('Build Scenarios'!$B$1:$B$510 = $AU54) * ('Build Scenarios'!$C$1:$C$510 = $C54), 0), MATCH(AX$12, 'Build Scenarios'!$D$5:$O$5, 0))
- INDEX('Build Scenarios'!$D$1:$O$510, MATCH(1, ('Build Scenarios'!$B$1:$B$510 = $AU54) * ('Build Scenarios'!$C$1:$C$510 = $C54), 0), MATCH(AW$12, 'Build Scenarios'!$D$5:$O$5, 0)))
+AW54,
0)</f>
        <v>0</v>
      </c>
      <c r="AY54" s="4" cm="1">
        <f t="array" aca="1" ref="AY54" ca="1">IFERROR(
INDEX('Cost Data'!$Y$1:$AJ$500, MATCH(1, ('Cost Data'!$W$1:$W$500 = $AU54) * ('Cost Data'!$X$1:$X$500 = $AV54), 0), MATCH(AY$12, 'Cost Data'!$Y$12:$AJ$12, 0))
* (INDEX('Build Scenarios'!$D$1:$O$510, MATCH(1, ('Build Scenarios'!$B$1:$B$510 = $AU54) * ('Build Scenarios'!$C$1:$C$510 = $C54), 0), MATCH(AY$12, 'Build Scenarios'!$D$5:$O$5, 0))
- INDEX('Build Scenarios'!$D$1:$O$510, MATCH(1, ('Build Scenarios'!$B$1:$B$510 = $AU54) * ('Build Scenarios'!$C$1:$C$510 = $C54), 0), MATCH(AX$12, 'Build Scenarios'!$D$5:$O$5, 0)))
+AX54,
0)</f>
        <v>0</v>
      </c>
      <c r="AZ54" s="4" cm="1">
        <f t="array" aca="1" ref="AZ54" ca="1">IFERROR(
INDEX('Cost Data'!$Y$1:$AJ$500, MATCH(1, ('Cost Data'!$W$1:$W$500 = $AU54) * ('Cost Data'!$X$1:$X$500 = $AV54), 0), MATCH(AZ$12, 'Cost Data'!$Y$12:$AJ$12, 0))
* (INDEX('Build Scenarios'!$D$1:$O$510, MATCH(1, ('Build Scenarios'!$B$1:$B$510 = $AU54) * ('Build Scenarios'!$C$1:$C$510 = $C54), 0), MATCH(AZ$12, 'Build Scenarios'!$D$5:$O$5, 0))
- INDEX('Build Scenarios'!$D$1:$O$510, MATCH(1, ('Build Scenarios'!$B$1:$B$510 = $AU54) * ('Build Scenarios'!$C$1:$C$510 = $C54), 0), MATCH(AY$12, 'Build Scenarios'!$D$5:$O$5, 0)))
+AY54,
0)</f>
        <v>0</v>
      </c>
      <c r="BA54" s="4" cm="1">
        <f t="array" aca="1" ref="BA54" ca="1">IFERROR(
INDEX('Cost Data'!$Y$1:$AJ$500, MATCH(1, ('Cost Data'!$W$1:$W$500 = $AU54) * ('Cost Data'!$X$1:$X$500 = $AV54), 0), MATCH(BA$12, 'Cost Data'!$Y$12:$AJ$12, 0))
* (INDEX('Build Scenarios'!$D$1:$O$510, MATCH(1, ('Build Scenarios'!$B$1:$B$510 = $AU54) * ('Build Scenarios'!$C$1:$C$510 = $C54), 0), MATCH(BA$12, 'Build Scenarios'!$D$5:$O$5, 0))
- INDEX('Build Scenarios'!$D$1:$O$510, MATCH(1, ('Build Scenarios'!$B$1:$B$510 = $AU54) * ('Build Scenarios'!$C$1:$C$510 = $C54), 0), MATCH(AZ$12, 'Build Scenarios'!$D$5:$O$5, 0)))
+AZ54,
0)</f>
        <v>0</v>
      </c>
      <c r="BB54" s="4" cm="1">
        <f t="array" aca="1" ref="BB54" ca="1">IFERROR(
INDEX('Cost Data'!$Y$1:$AJ$500, MATCH(1, ('Cost Data'!$W$1:$W$500 = $AU54) * ('Cost Data'!$X$1:$X$500 = $AV54), 0), MATCH(BB$12, 'Cost Data'!$Y$12:$AJ$12, 0))
* (INDEX('Build Scenarios'!$D$1:$O$510, MATCH(1, ('Build Scenarios'!$B$1:$B$510 = $AU54) * ('Build Scenarios'!$C$1:$C$510 = $C54), 0), MATCH(BB$12, 'Build Scenarios'!$D$5:$O$5, 0))
- INDEX('Build Scenarios'!$D$1:$O$510, MATCH(1, ('Build Scenarios'!$B$1:$B$510 = $AU54) * ('Build Scenarios'!$C$1:$C$510 = $C54), 0), MATCH(BA$12, 'Build Scenarios'!$D$5:$O$5, 0)))
+BA54,
0)</f>
        <v>0</v>
      </c>
      <c r="BC54" s="4" cm="1">
        <f t="array" aca="1" ref="BC54" ca="1">IFERROR(
INDEX('Cost Data'!$Y$1:$AJ$500, MATCH(1, ('Cost Data'!$W$1:$W$500 = $AU54) * ('Cost Data'!$X$1:$X$500 = $AV54), 0), MATCH(BC$12, 'Cost Data'!$Y$12:$AJ$12, 0))
* (INDEX('Build Scenarios'!$D$1:$O$510, MATCH(1, ('Build Scenarios'!$B$1:$B$510 = $AU54) * ('Build Scenarios'!$C$1:$C$510 = $C54), 0), MATCH(BC$12, 'Build Scenarios'!$D$5:$O$5, 0))
- INDEX('Build Scenarios'!$D$1:$O$510, MATCH(1, ('Build Scenarios'!$B$1:$B$510 = $AU54) * ('Build Scenarios'!$C$1:$C$510 = $C54), 0), MATCH(BB$12, 'Build Scenarios'!$D$5:$O$5, 0)))
+BB54,
0)</f>
        <v>0</v>
      </c>
      <c r="BD54" s="4" cm="1">
        <f t="array" aca="1" ref="BD54" ca="1">IFERROR(
INDEX('Cost Data'!$Y$1:$AJ$500, MATCH(1, ('Cost Data'!$W$1:$W$500 = $AU54) * ('Cost Data'!$X$1:$X$500 = $AV54), 0), MATCH(BD$12, 'Cost Data'!$Y$12:$AJ$12, 0))
* (INDEX('Build Scenarios'!$D$1:$O$510, MATCH(1, ('Build Scenarios'!$B$1:$B$510 = $AU54) * ('Build Scenarios'!$C$1:$C$510 = $C54), 0), MATCH(BD$12, 'Build Scenarios'!$D$5:$O$5, 0))
- INDEX('Build Scenarios'!$D$1:$O$510, MATCH(1, ('Build Scenarios'!$B$1:$B$510 = $AU54) * ('Build Scenarios'!$C$1:$C$510 = $C54), 0), MATCH(BC$12, 'Build Scenarios'!$D$5:$O$5, 0)))
+BC54,
0)</f>
        <v>0</v>
      </c>
      <c r="BE54" s="4" cm="1">
        <f t="array" aca="1" ref="BE54" ca="1">IFERROR(
INDEX('Cost Data'!$Y$1:$AJ$500, MATCH(1, ('Cost Data'!$W$1:$W$500 = $AU54) * ('Cost Data'!$X$1:$X$500 = $AV54), 0), MATCH(BE$12, 'Cost Data'!$Y$12:$AJ$12, 0))
* (INDEX('Build Scenarios'!$D$1:$O$510, MATCH(1, ('Build Scenarios'!$B$1:$B$510 = $AU54) * ('Build Scenarios'!$C$1:$C$510 = $C54), 0), MATCH(BE$12, 'Build Scenarios'!$D$5:$O$5, 0))
- INDEX('Build Scenarios'!$D$1:$O$510, MATCH(1, ('Build Scenarios'!$B$1:$B$510 = $AU54) * ('Build Scenarios'!$C$1:$C$510 = $C54), 0), MATCH(BD$12, 'Build Scenarios'!$D$5:$O$5, 0)))
+BD54,
0)</f>
        <v>0</v>
      </c>
      <c r="BF54" s="4" cm="1">
        <f t="array" aca="1" ref="BF54" ca="1">IFERROR(
INDEX('Cost Data'!$Y$1:$AJ$500, MATCH(1, ('Cost Data'!$W$1:$W$500 = $AU54) * ('Cost Data'!$X$1:$X$500 = $AV54), 0), MATCH(BF$12, 'Cost Data'!$Y$12:$AJ$12, 0))
* (INDEX('Build Scenarios'!$D$1:$O$510, MATCH(1, ('Build Scenarios'!$B$1:$B$510 = $AU54) * ('Build Scenarios'!$C$1:$C$510 = $C54), 0), MATCH(BF$12, 'Build Scenarios'!$D$5:$O$5, 0))
- INDEX('Build Scenarios'!$D$1:$O$510, MATCH(1, ('Build Scenarios'!$B$1:$B$510 = $AU54) * ('Build Scenarios'!$C$1:$C$510 = $C54), 0), MATCH(BE$12, 'Build Scenarios'!$D$5:$O$5, 0)))
+BE54,
0)</f>
        <v>0</v>
      </c>
      <c r="BG54" s="4" cm="1">
        <f t="array" aca="1" ref="BG54" ca="1">IFERROR(
INDEX('Cost Data'!$Y$1:$AJ$500, MATCH(1, ('Cost Data'!$W$1:$W$500 = $AU54) * ('Cost Data'!$X$1:$X$500 = $AV54), 0), MATCH(BG$12, 'Cost Data'!$Y$12:$AJ$12, 0))
* (INDEX('Build Scenarios'!$D$1:$O$510, MATCH(1, ('Build Scenarios'!$B$1:$B$510 = $AU54) * ('Build Scenarios'!$C$1:$C$510 = $C54), 0), MATCH(BG$12, 'Build Scenarios'!$D$5:$O$5, 0))
- INDEX('Build Scenarios'!$D$1:$O$510, MATCH(1, ('Build Scenarios'!$B$1:$B$510 = $AU54) * ('Build Scenarios'!$C$1:$C$510 = $C54), 0), MATCH(BF$12, 'Build Scenarios'!$D$5:$O$5, 0)))
+BF54,
0)</f>
        <v>0</v>
      </c>
      <c r="BH54" s="4" cm="1">
        <f t="array" aca="1" ref="BH54" ca="1">IFERROR(
INDEX('Cost Data'!$Y$1:$AJ$500, MATCH(1, ('Cost Data'!$W$1:$W$500 = $AU54) * ('Cost Data'!$X$1:$X$500 = $AV54), 0), MATCH(BH$12, 'Cost Data'!$Y$12:$AJ$12, 0))
* (INDEX('Build Scenarios'!$D$1:$O$510, MATCH(1, ('Build Scenarios'!$B$1:$B$510 = $AU54) * ('Build Scenarios'!$C$1:$C$510 = $C54), 0), MATCH(BH$12, 'Build Scenarios'!$D$5:$O$5, 0))
- INDEX('Build Scenarios'!$D$1:$O$510, MATCH(1, ('Build Scenarios'!$B$1:$B$510 = $AU54) * ('Build Scenarios'!$C$1:$C$510 = $C54), 0), MATCH(BG$12, 'Build Scenarios'!$D$5:$O$5, 0)))
+BG54,
0)</f>
        <v>0</v>
      </c>
      <c r="BJ54" s="11" t="str">
        <f t="shared" ref="BJ54:BJ60" si="35">BJ53</f>
        <v>Cape Mendocino</v>
      </c>
      <c r="BK54" s="11" cm="1">
        <f t="array" aca="1" ref="BK54" ca="1">INDEX('Cost Scenario Settings'!$O$32:$W$101, MATCH(1, ('Cost Scenario Settings'!$N$32:$N$101 = $B54) * ('Cost Scenario Settings'!$B$32:$B$101 = BJ54), 0), MATCH($C54, 'Cost Scenario Settings'!$O$31:$W$31, 0))</f>
        <v>0</v>
      </c>
      <c r="BL54" s="4" cm="1">
        <f t="array" aca="1" ref="BL54" ca="1">IFERROR(
INDEX('Cost Data'!$Y$1:$AJ$500, MATCH(1, ('Cost Data'!$W$1:$W$500 = $BJ54) * ('Cost Data'!$X$1:$X$500 = $BK54), 0), MATCH(BL$12, 'Cost Data'!$Y$12:$AJ$12, 0))
* (INDEX('Build Scenarios'!$D$1:$O$510, MATCH(1, ('Build Scenarios'!$B$1:$B$510 = $BJ54) * ('Build Scenarios'!$C$1:$C$510 = $C54), 0), MATCH(BL$12, 'Build Scenarios'!$D$5:$O$5, 0))
- INDEX('Build Scenarios'!$D$1:$O$510, MATCH(1, ('Build Scenarios'!$B$1:$B$510 = $BJ54) * ('Build Scenarios'!$C$1:$C$510 = $C54), 0), MATCH(BK$12, 'Build Scenarios'!$D$5:$O$5, 0)))
+BK54,
0)</f>
        <v>0</v>
      </c>
      <c r="BM54" s="4" cm="1">
        <f t="array" aca="1" ref="BM54" ca="1">IFERROR(
INDEX('Cost Data'!$Y$1:$AJ$500, MATCH(1, ('Cost Data'!$W$1:$W$500 = $BJ54) * ('Cost Data'!$X$1:$X$500 = $BK54), 0), MATCH(BM$12, 'Cost Data'!$Y$12:$AJ$12, 0))
* (INDEX('Build Scenarios'!$D$1:$O$510, MATCH(1, ('Build Scenarios'!$B$1:$B$510 = $BJ54) * ('Build Scenarios'!$C$1:$C$510 = $C54), 0), MATCH(BM$12, 'Build Scenarios'!$D$5:$O$5, 0))
- INDEX('Build Scenarios'!$D$1:$O$510, MATCH(1, ('Build Scenarios'!$B$1:$B$510 = $BJ54) * ('Build Scenarios'!$C$1:$C$510 = $C54), 0), MATCH(BL$12, 'Build Scenarios'!$D$5:$O$5, 0)))
+BL54,
0)</f>
        <v>0</v>
      </c>
      <c r="BN54" s="4" cm="1">
        <f t="array" aca="1" ref="BN54" ca="1">IFERROR(
INDEX('Cost Data'!$Y$1:$AJ$500, MATCH(1, ('Cost Data'!$W$1:$W$500 = $BJ54) * ('Cost Data'!$X$1:$X$500 = $BK54), 0), MATCH(BN$12, 'Cost Data'!$Y$12:$AJ$12, 0))
* (INDEX('Build Scenarios'!$D$1:$O$510, MATCH(1, ('Build Scenarios'!$B$1:$B$510 = $BJ54) * ('Build Scenarios'!$C$1:$C$510 = $C54), 0), MATCH(BN$12, 'Build Scenarios'!$D$5:$O$5, 0))
- INDEX('Build Scenarios'!$D$1:$O$510, MATCH(1, ('Build Scenarios'!$B$1:$B$510 = $BJ54) * ('Build Scenarios'!$C$1:$C$510 = $C54), 0), MATCH(BM$12, 'Build Scenarios'!$D$5:$O$5, 0)))
+BM54,
0)</f>
        <v>0</v>
      </c>
      <c r="BO54" s="4" cm="1">
        <f t="array" aca="1" ref="BO54" ca="1">IFERROR(
INDEX('Cost Data'!$Y$1:$AJ$500, MATCH(1, ('Cost Data'!$W$1:$W$500 = $BJ54) * ('Cost Data'!$X$1:$X$500 = $BK54), 0), MATCH(BO$12, 'Cost Data'!$Y$12:$AJ$12, 0))
* (INDEX('Build Scenarios'!$D$1:$O$510, MATCH(1, ('Build Scenarios'!$B$1:$B$510 = $BJ54) * ('Build Scenarios'!$C$1:$C$510 = $C54), 0), MATCH(BO$12, 'Build Scenarios'!$D$5:$O$5, 0))
- INDEX('Build Scenarios'!$D$1:$O$510, MATCH(1, ('Build Scenarios'!$B$1:$B$510 = $BJ54) * ('Build Scenarios'!$C$1:$C$510 = $C54), 0), MATCH(BN$12, 'Build Scenarios'!$D$5:$O$5, 0)))
+BN54,
0)</f>
        <v>0</v>
      </c>
      <c r="BP54" s="4" cm="1">
        <f t="array" aca="1" ref="BP54" ca="1">IFERROR(
INDEX('Cost Data'!$Y$1:$AJ$500, MATCH(1, ('Cost Data'!$W$1:$W$500 = $BJ54) * ('Cost Data'!$X$1:$X$500 = $BK54), 0), MATCH(BP$12, 'Cost Data'!$Y$12:$AJ$12, 0))
* (INDEX('Build Scenarios'!$D$1:$O$510, MATCH(1, ('Build Scenarios'!$B$1:$B$510 = $BJ54) * ('Build Scenarios'!$C$1:$C$510 = $C54), 0), MATCH(BP$12, 'Build Scenarios'!$D$5:$O$5, 0))
- INDEX('Build Scenarios'!$D$1:$O$510, MATCH(1, ('Build Scenarios'!$B$1:$B$510 = $BJ54) * ('Build Scenarios'!$C$1:$C$510 = $C54), 0), MATCH(BO$12, 'Build Scenarios'!$D$5:$O$5, 0)))
+BO54,
0)</f>
        <v>0</v>
      </c>
      <c r="BQ54" s="4" cm="1">
        <f t="array" aca="1" ref="BQ54" ca="1">IFERROR(
INDEX('Cost Data'!$Y$1:$AJ$500, MATCH(1, ('Cost Data'!$W$1:$W$500 = $BJ54) * ('Cost Data'!$X$1:$X$500 = $BK54), 0), MATCH(BQ$12, 'Cost Data'!$Y$12:$AJ$12, 0))
* (INDEX('Build Scenarios'!$D$1:$O$510, MATCH(1, ('Build Scenarios'!$B$1:$B$510 = $BJ54) * ('Build Scenarios'!$C$1:$C$510 = $C54), 0), MATCH(BQ$12, 'Build Scenarios'!$D$5:$O$5, 0))
- INDEX('Build Scenarios'!$D$1:$O$510, MATCH(1, ('Build Scenarios'!$B$1:$B$510 = $BJ54) * ('Build Scenarios'!$C$1:$C$510 = $C54), 0), MATCH(BP$12, 'Build Scenarios'!$D$5:$O$5, 0)))
+BP54,
0)</f>
        <v>0</v>
      </c>
      <c r="BR54" s="4" cm="1">
        <f t="array" aca="1" ref="BR54" ca="1">IFERROR(
INDEX('Cost Data'!$Y$1:$AJ$500, MATCH(1, ('Cost Data'!$W$1:$W$500 = $BJ54) * ('Cost Data'!$X$1:$X$500 = $BK54), 0), MATCH(BR$12, 'Cost Data'!$Y$12:$AJ$12, 0))
* (INDEX('Build Scenarios'!$D$1:$O$510, MATCH(1, ('Build Scenarios'!$B$1:$B$510 = $BJ54) * ('Build Scenarios'!$C$1:$C$510 = $C54), 0), MATCH(BR$12, 'Build Scenarios'!$D$5:$O$5, 0))
- INDEX('Build Scenarios'!$D$1:$O$510, MATCH(1, ('Build Scenarios'!$B$1:$B$510 = $BJ54) * ('Build Scenarios'!$C$1:$C$510 = $C54), 0), MATCH(BQ$12, 'Build Scenarios'!$D$5:$O$5, 0)))
+BQ54,
0)</f>
        <v>0</v>
      </c>
      <c r="BS54" s="4" cm="1">
        <f t="array" aca="1" ref="BS54" ca="1">IFERROR(
INDEX('Cost Data'!$Y$1:$AJ$500, MATCH(1, ('Cost Data'!$W$1:$W$500 = $BJ54) * ('Cost Data'!$X$1:$X$500 = $BK54), 0), MATCH(BS$12, 'Cost Data'!$Y$12:$AJ$12, 0))
* (INDEX('Build Scenarios'!$D$1:$O$510, MATCH(1, ('Build Scenarios'!$B$1:$B$510 = $BJ54) * ('Build Scenarios'!$C$1:$C$510 = $C54), 0), MATCH(BS$12, 'Build Scenarios'!$D$5:$O$5, 0))
- INDEX('Build Scenarios'!$D$1:$O$510, MATCH(1, ('Build Scenarios'!$B$1:$B$510 = $BJ54) * ('Build Scenarios'!$C$1:$C$510 = $C54), 0), MATCH(BR$12, 'Build Scenarios'!$D$5:$O$5, 0)))
+BR54,
0)</f>
        <v>0</v>
      </c>
      <c r="BT54" s="4" cm="1">
        <f t="array" aca="1" ref="BT54" ca="1">IFERROR(
INDEX('Cost Data'!$Y$1:$AJ$500, MATCH(1, ('Cost Data'!$W$1:$W$500 = $BJ54) * ('Cost Data'!$X$1:$X$500 = $BK54), 0), MATCH(BT$12, 'Cost Data'!$Y$12:$AJ$12, 0))
* (INDEX('Build Scenarios'!$D$1:$O$510, MATCH(1, ('Build Scenarios'!$B$1:$B$510 = $BJ54) * ('Build Scenarios'!$C$1:$C$510 = $C54), 0), MATCH(BT$12, 'Build Scenarios'!$D$5:$O$5, 0))
- INDEX('Build Scenarios'!$D$1:$O$510, MATCH(1, ('Build Scenarios'!$B$1:$B$510 = $BJ54) * ('Build Scenarios'!$C$1:$C$510 = $C54), 0), MATCH(BS$12, 'Build Scenarios'!$D$5:$O$5, 0)))
+BS54,
0)</f>
        <v>0</v>
      </c>
      <c r="BU54" s="4" cm="1">
        <f t="array" aca="1" ref="BU54" ca="1">IFERROR(
INDEX('Cost Data'!$Y$1:$AJ$500, MATCH(1, ('Cost Data'!$W$1:$W$500 = $BJ54) * ('Cost Data'!$X$1:$X$500 = $BK54), 0), MATCH(BU$12, 'Cost Data'!$Y$12:$AJ$12, 0))
* (INDEX('Build Scenarios'!$D$1:$O$510, MATCH(1, ('Build Scenarios'!$B$1:$B$510 = $BJ54) * ('Build Scenarios'!$C$1:$C$510 = $C54), 0), MATCH(BU$12, 'Build Scenarios'!$D$5:$O$5, 0))
- INDEX('Build Scenarios'!$D$1:$O$510, MATCH(1, ('Build Scenarios'!$B$1:$B$510 = $BJ54) * ('Build Scenarios'!$C$1:$C$510 = $C54), 0), MATCH(BT$12, 'Build Scenarios'!$D$5:$O$5, 0)))
+BT54,
0)</f>
        <v>0</v>
      </c>
      <c r="BV54" s="4" cm="1">
        <f t="array" aca="1" ref="BV54" ca="1">IFERROR(
INDEX('Cost Data'!$Y$1:$AJ$500, MATCH(1, ('Cost Data'!$W$1:$W$500 = $BJ54) * ('Cost Data'!$X$1:$X$500 = $BK54), 0), MATCH(BV$12, 'Cost Data'!$Y$12:$AJ$12, 0))
* (INDEX('Build Scenarios'!$D$1:$O$510, MATCH(1, ('Build Scenarios'!$B$1:$B$510 = $BJ54) * ('Build Scenarios'!$C$1:$C$510 = $C54), 0), MATCH(BV$12, 'Build Scenarios'!$D$5:$O$5, 0))
- INDEX('Build Scenarios'!$D$1:$O$510, MATCH(1, ('Build Scenarios'!$B$1:$B$510 = $BJ54) * ('Build Scenarios'!$C$1:$C$510 = $C54), 0), MATCH(BU$12, 'Build Scenarios'!$D$5:$O$5, 0)))
+BU54,
0)</f>
        <v>0</v>
      </c>
      <c r="BW54" s="4" cm="1">
        <f t="array" aca="1" ref="BW54" ca="1">IFERROR(
INDEX('Cost Data'!$Y$1:$AJ$500, MATCH(1, ('Cost Data'!$W$1:$W$500 = $BJ54) * ('Cost Data'!$X$1:$X$500 = $BK54), 0), MATCH(BW$12, 'Cost Data'!$Y$12:$AJ$12, 0))
* (INDEX('Build Scenarios'!$D$1:$O$510, MATCH(1, ('Build Scenarios'!$B$1:$B$510 = $BJ54) * ('Build Scenarios'!$C$1:$C$510 = $C54), 0), MATCH(BW$12, 'Build Scenarios'!$D$5:$O$5, 0))
- INDEX('Build Scenarios'!$D$1:$O$510, MATCH(1, ('Build Scenarios'!$B$1:$B$510 = $BJ54) * ('Build Scenarios'!$C$1:$C$510 = $C54), 0), MATCH(BV$12, 'Build Scenarios'!$D$5:$O$5, 0)))
+BV54,
0)</f>
        <v>0</v>
      </c>
    </row>
    <row r="55" spans="2:75" x14ac:dyDescent="0.2">
      <c r="B55" s="11" t="str">
        <f t="shared" ca="1" si="31"/>
        <v>PSP - Low</v>
      </c>
      <c r="C55" s="8" t="s">
        <v>57</v>
      </c>
      <c r="D55" s="4">
        <f t="shared" ca="1" si="30"/>
        <v>0</v>
      </c>
      <c r="E55" s="4">
        <f t="shared" ca="1" si="30"/>
        <v>0</v>
      </c>
      <c r="F55" s="4">
        <f t="shared" ca="1" si="30"/>
        <v>0</v>
      </c>
      <c r="G55" s="4">
        <f t="shared" ca="1" si="30"/>
        <v>0</v>
      </c>
      <c r="H55" s="4">
        <f t="shared" ca="1" si="30"/>
        <v>0</v>
      </c>
      <c r="I55" s="4">
        <f t="shared" ca="1" si="30"/>
        <v>0</v>
      </c>
      <c r="J55" s="4">
        <f t="shared" ca="1" si="30"/>
        <v>0</v>
      </c>
      <c r="K55" s="4">
        <f t="shared" ca="1" si="30"/>
        <v>0</v>
      </c>
      <c r="L55" s="4">
        <f t="shared" ca="1" si="30"/>
        <v>737.83080000000007</v>
      </c>
      <c r="M55" s="4">
        <f t="shared" ca="1" si="30"/>
        <v>737.83080000000007</v>
      </c>
      <c r="N55" s="4">
        <f t="shared" ca="1" si="30"/>
        <v>737.83080000000007</v>
      </c>
      <c r="O55" s="4">
        <f t="shared" ca="1" si="30"/>
        <v>737.83080000000007</v>
      </c>
      <c r="Q55" s="11" t="str">
        <f t="shared" si="32"/>
        <v>Morro Bay</v>
      </c>
      <c r="R55" s="11" cm="1">
        <f t="array" aca="1" ref="R55" ca="1">INDEX('Cost Scenario Settings'!$O$32:$W$101, MATCH(1, ('Cost Scenario Settings'!$N$32:$N$101 = $B55) * ('Cost Scenario Settings'!$B$32:$B$101 = Q55), 0), MATCH($C55, 'Cost Scenario Settings'!$O$31:$W$31, 0))</f>
        <v>0</v>
      </c>
      <c r="S55" s="4" cm="1">
        <f t="array" aca="1" ref="S55" ca="1">IFERROR(
INDEX('Cost Data'!$Y$1:$AJ$500, MATCH(1, ('Cost Data'!$W$1:$W$500 = $Q55) * ('Cost Data'!$X$1:$X$500 = $R55), 0), MATCH(S$12, 'Cost Data'!$Y$12:$AJ$12, 0))
* (INDEX('Build Scenarios'!$D$1:$O$510, MATCH(1, ('Build Scenarios'!$B$1:$B$510 = $Q55) * ('Build Scenarios'!$C$1:$C$510 = $C55), 0), MATCH(S$12, 'Build Scenarios'!$D$5:$O$5, 0))
- INDEX('Build Scenarios'!$D$1:$O$510, MATCH(1, ('Build Scenarios'!$B$1:$B$510 = $Q55) * ('Build Scenarios'!$C$1:$C$510 = $C55), 0), MATCH(R$12, 'Build Scenarios'!$D$5:$O$5, 0)))
+R55,
0)</f>
        <v>0</v>
      </c>
      <c r="T55" s="4" cm="1">
        <f t="array" aca="1" ref="T55" ca="1">IFERROR(
INDEX('Cost Data'!$Y$1:$AJ$500, MATCH(1, ('Cost Data'!$W$1:$W$500 = $Q55) * ('Cost Data'!$X$1:$X$500 = $R55), 0), MATCH(T$12, 'Cost Data'!$Y$12:$AJ$12, 0))
* (INDEX('Build Scenarios'!$D$1:$O$510, MATCH(1, ('Build Scenarios'!$B$1:$B$510 = $Q55) * ('Build Scenarios'!$C$1:$C$510 = $C55), 0), MATCH(T$12, 'Build Scenarios'!$D$5:$O$5, 0))
- INDEX('Build Scenarios'!$D$1:$O$510, MATCH(1, ('Build Scenarios'!$B$1:$B$510 = $Q55) * ('Build Scenarios'!$C$1:$C$510 = $C55), 0), MATCH(S$12, 'Build Scenarios'!$D$5:$O$5, 0)))
+S55,
0)</f>
        <v>0</v>
      </c>
      <c r="U55" s="4" cm="1">
        <f t="array" aca="1" ref="U55" ca="1">IFERROR(
INDEX('Cost Data'!$Y$1:$AJ$500, MATCH(1, ('Cost Data'!$W$1:$W$500 = $Q55) * ('Cost Data'!$X$1:$X$500 = $R55), 0), MATCH(U$12, 'Cost Data'!$Y$12:$AJ$12, 0))
* (INDEX('Build Scenarios'!$D$1:$O$510, MATCH(1, ('Build Scenarios'!$B$1:$B$510 = $Q55) * ('Build Scenarios'!$C$1:$C$510 = $C55), 0), MATCH(U$12, 'Build Scenarios'!$D$5:$O$5, 0))
- INDEX('Build Scenarios'!$D$1:$O$510, MATCH(1, ('Build Scenarios'!$B$1:$B$510 = $Q55) * ('Build Scenarios'!$C$1:$C$510 = $C55), 0), MATCH(T$12, 'Build Scenarios'!$D$5:$O$5, 0)))
+T55,
0)</f>
        <v>0</v>
      </c>
      <c r="V55" s="4" cm="1">
        <f t="array" aca="1" ref="V55" ca="1">IFERROR(
INDEX('Cost Data'!$Y$1:$AJ$500, MATCH(1, ('Cost Data'!$W$1:$W$500 = $Q55) * ('Cost Data'!$X$1:$X$500 = $R55), 0), MATCH(V$12, 'Cost Data'!$Y$12:$AJ$12, 0))
* (INDEX('Build Scenarios'!$D$1:$O$510, MATCH(1, ('Build Scenarios'!$B$1:$B$510 = $Q55) * ('Build Scenarios'!$C$1:$C$510 = $C55), 0), MATCH(V$12, 'Build Scenarios'!$D$5:$O$5, 0))
- INDEX('Build Scenarios'!$D$1:$O$510, MATCH(1, ('Build Scenarios'!$B$1:$B$510 = $Q55) * ('Build Scenarios'!$C$1:$C$510 = $C55), 0), MATCH(U$12, 'Build Scenarios'!$D$5:$O$5, 0)))
+U55,
0)</f>
        <v>0</v>
      </c>
      <c r="W55" s="4" cm="1">
        <f t="array" aca="1" ref="W55" ca="1">IFERROR(
INDEX('Cost Data'!$Y$1:$AJ$500, MATCH(1, ('Cost Data'!$W$1:$W$500 = $Q55) * ('Cost Data'!$X$1:$X$500 = $R55), 0), MATCH(W$12, 'Cost Data'!$Y$12:$AJ$12, 0))
* (INDEX('Build Scenarios'!$D$1:$O$510, MATCH(1, ('Build Scenarios'!$B$1:$B$510 = $Q55) * ('Build Scenarios'!$C$1:$C$510 = $C55), 0), MATCH(W$12, 'Build Scenarios'!$D$5:$O$5, 0))
- INDEX('Build Scenarios'!$D$1:$O$510, MATCH(1, ('Build Scenarios'!$B$1:$B$510 = $Q55) * ('Build Scenarios'!$C$1:$C$510 = $C55), 0), MATCH(V$12, 'Build Scenarios'!$D$5:$O$5, 0)))
+V55,
0)</f>
        <v>0</v>
      </c>
      <c r="X55" s="4" cm="1">
        <f t="array" aca="1" ref="X55" ca="1">IFERROR(
INDEX('Cost Data'!$Y$1:$AJ$500, MATCH(1, ('Cost Data'!$W$1:$W$500 = $Q55) * ('Cost Data'!$X$1:$X$500 = $R55), 0), MATCH(X$12, 'Cost Data'!$Y$12:$AJ$12, 0))
* (INDEX('Build Scenarios'!$D$1:$O$510, MATCH(1, ('Build Scenarios'!$B$1:$B$510 = $Q55) * ('Build Scenarios'!$C$1:$C$510 = $C55), 0), MATCH(X$12, 'Build Scenarios'!$D$5:$O$5, 0))
- INDEX('Build Scenarios'!$D$1:$O$510, MATCH(1, ('Build Scenarios'!$B$1:$B$510 = $Q55) * ('Build Scenarios'!$C$1:$C$510 = $C55), 0), MATCH(W$12, 'Build Scenarios'!$D$5:$O$5, 0)))
+W55,
0)</f>
        <v>0</v>
      </c>
      <c r="Y55" s="4" cm="1">
        <f t="array" aca="1" ref="Y55" ca="1">IFERROR(
INDEX('Cost Data'!$Y$1:$AJ$500, MATCH(1, ('Cost Data'!$W$1:$W$500 = $Q55) * ('Cost Data'!$X$1:$X$500 = $R55), 0), MATCH(Y$12, 'Cost Data'!$Y$12:$AJ$12, 0))
* (INDEX('Build Scenarios'!$D$1:$O$510, MATCH(1, ('Build Scenarios'!$B$1:$B$510 = $Q55) * ('Build Scenarios'!$C$1:$C$510 = $C55), 0), MATCH(Y$12, 'Build Scenarios'!$D$5:$O$5, 0))
- INDEX('Build Scenarios'!$D$1:$O$510, MATCH(1, ('Build Scenarios'!$B$1:$B$510 = $Q55) * ('Build Scenarios'!$C$1:$C$510 = $C55), 0), MATCH(X$12, 'Build Scenarios'!$D$5:$O$5, 0)))
+X55,
0)</f>
        <v>0</v>
      </c>
      <c r="Z55" s="4" cm="1">
        <f t="array" aca="1" ref="Z55" ca="1">IFERROR(
INDEX('Cost Data'!$Y$1:$AJ$500, MATCH(1, ('Cost Data'!$W$1:$W$500 = $Q55) * ('Cost Data'!$X$1:$X$500 = $R55), 0), MATCH(Z$12, 'Cost Data'!$Y$12:$AJ$12, 0))
* (INDEX('Build Scenarios'!$D$1:$O$510, MATCH(1, ('Build Scenarios'!$B$1:$B$510 = $Q55) * ('Build Scenarios'!$C$1:$C$510 = $C55), 0), MATCH(Z$12, 'Build Scenarios'!$D$5:$O$5, 0))
- INDEX('Build Scenarios'!$D$1:$O$510, MATCH(1, ('Build Scenarios'!$B$1:$B$510 = $Q55) * ('Build Scenarios'!$C$1:$C$510 = $C55), 0), MATCH(Y$12, 'Build Scenarios'!$D$5:$O$5, 0)))
+Y55,
0)</f>
        <v>0</v>
      </c>
      <c r="AA55" s="4" cm="1">
        <f t="array" aca="1" ref="AA55" ca="1">IFERROR(
INDEX('Cost Data'!$Y$1:$AJ$500, MATCH(1, ('Cost Data'!$W$1:$W$500 = $Q55) * ('Cost Data'!$X$1:$X$500 = $R55), 0), MATCH(AA$12, 'Cost Data'!$Y$12:$AJ$12, 0))
* (INDEX('Build Scenarios'!$D$1:$O$510, MATCH(1, ('Build Scenarios'!$B$1:$B$510 = $Q55) * ('Build Scenarios'!$C$1:$C$510 = $C55), 0), MATCH(AA$12, 'Build Scenarios'!$D$5:$O$5, 0))
- INDEX('Build Scenarios'!$D$1:$O$510, MATCH(1, ('Build Scenarios'!$B$1:$B$510 = $Q55) * ('Build Scenarios'!$C$1:$C$510 = $C55), 0), MATCH(Z$12, 'Build Scenarios'!$D$5:$O$5, 0)))
+Z55,
0)</f>
        <v>0</v>
      </c>
      <c r="AB55" s="4" cm="1">
        <f t="array" aca="1" ref="AB55" ca="1">IFERROR(
INDEX('Cost Data'!$Y$1:$AJ$500, MATCH(1, ('Cost Data'!$W$1:$W$500 = $Q55) * ('Cost Data'!$X$1:$X$500 = $R55), 0), MATCH(AB$12, 'Cost Data'!$Y$12:$AJ$12, 0))
* (INDEX('Build Scenarios'!$D$1:$O$510, MATCH(1, ('Build Scenarios'!$B$1:$B$510 = $Q55) * ('Build Scenarios'!$C$1:$C$510 = $C55), 0), MATCH(AB$12, 'Build Scenarios'!$D$5:$O$5, 0))
- INDEX('Build Scenarios'!$D$1:$O$510, MATCH(1, ('Build Scenarios'!$B$1:$B$510 = $Q55) * ('Build Scenarios'!$C$1:$C$510 = $C55), 0), MATCH(AA$12, 'Build Scenarios'!$D$5:$O$5, 0)))
+AA55,
0)</f>
        <v>0</v>
      </c>
      <c r="AC55" s="4" cm="1">
        <f t="array" aca="1" ref="AC55" ca="1">IFERROR(
INDEX('Cost Data'!$Y$1:$AJ$500, MATCH(1, ('Cost Data'!$W$1:$W$500 = $Q55) * ('Cost Data'!$X$1:$X$500 = $R55), 0), MATCH(AC$12, 'Cost Data'!$Y$12:$AJ$12, 0))
* (INDEX('Build Scenarios'!$D$1:$O$510, MATCH(1, ('Build Scenarios'!$B$1:$B$510 = $Q55) * ('Build Scenarios'!$C$1:$C$510 = $C55), 0), MATCH(AC$12, 'Build Scenarios'!$D$5:$O$5, 0))
- INDEX('Build Scenarios'!$D$1:$O$510, MATCH(1, ('Build Scenarios'!$B$1:$B$510 = $Q55) * ('Build Scenarios'!$C$1:$C$510 = $C55), 0), MATCH(AB$12, 'Build Scenarios'!$D$5:$O$5, 0)))
+AB55,
0)</f>
        <v>0</v>
      </c>
      <c r="AD55" s="4" cm="1">
        <f t="array" aca="1" ref="AD55" ca="1">IFERROR(
INDEX('Cost Data'!$Y$1:$AJ$500, MATCH(1, ('Cost Data'!$W$1:$W$500 = $Q55) * ('Cost Data'!$X$1:$X$500 = $R55), 0), MATCH(AD$12, 'Cost Data'!$Y$12:$AJ$12, 0))
* (INDEX('Build Scenarios'!$D$1:$O$510, MATCH(1, ('Build Scenarios'!$B$1:$B$510 = $Q55) * ('Build Scenarios'!$C$1:$C$510 = $C55), 0), MATCH(AD$12, 'Build Scenarios'!$D$5:$O$5, 0))
- INDEX('Build Scenarios'!$D$1:$O$510, MATCH(1, ('Build Scenarios'!$B$1:$B$510 = $Q55) * ('Build Scenarios'!$C$1:$C$510 = $C55), 0), MATCH(AC$12, 'Build Scenarios'!$D$5:$O$5, 0)))
+AC55,
0)</f>
        <v>0</v>
      </c>
      <c r="AF55" s="11" t="str">
        <f t="shared" si="33"/>
        <v>Humboldt Bay</v>
      </c>
      <c r="AG55" s="11" t="str" cm="1">
        <f t="array" aca="1" ref="AG55" ca="1">INDEX('Cost Scenario Settings'!$O$32:$W$101, MATCH(1, ('Cost Scenario Settings'!$N$32:$N$101 = $B55) * ('Cost Scenario Settings'!$B$32:$B$101 = AF55), 0), MATCH($C55, 'Cost Scenario Settings'!$O$31:$W$31, 0))</f>
        <v>PSP - Low</v>
      </c>
      <c r="AH55" s="4" cm="1">
        <f t="array" aca="1" ref="AH55" ca="1">IFERROR(
INDEX('Cost Data'!$Y$1:$AJ$500, MATCH(1, ('Cost Data'!$W$1:$W$500 = $AF55) * ('Cost Data'!$X$1:$X$500 = $AG55), 0), MATCH(AH$12, 'Cost Data'!$Y$12:$AJ$12, 0))
* (INDEX('Build Scenarios'!$D$1:$O$510, MATCH(1, ('Build Scenarios'!$B$1:$B$510 = $AF55) * ('Build Scenarios'!$C$1:$C$510 = $C55), 0), MATCH(AH$12, 'Build Scenarios'!$D$5:$O$5, 0))
- INDEX('Build Scenarios'!$D$1:$O$510, MATCH(1, ('Build Scenarios'!$B$1:$B$510 = $AF55) * ('Build Scenarios'!$C$1:$C$510 = $C55), 0), MATCH(AG$12, 'Build Scenarios'!$D$5:$O$5, 0)))
+AG55,
0)</f>
        <v>0</v>
      </c>
      <c r="AI55" s="4" cm="1">
        <f t="array" aca="1" ref="AI55" ca="1">IFERROR(
INDEX('Cost Data'!$Y$1:$AJ$500, MATCH(1, ('Cost Data'!$W$1:$W$500 = $AF55) * ('Cost Data'!$X$1:$X$500 = $AG55), 0), MATCH(AI$12, 'Cost Data'!$Y$12:$AJ$12, 0))
* (INDEX('Build Scenarios'!$D$1:$O$510, MATCH(1, ('Build Scenarios'!$B$1:$B$510 = $AF55) * ('Build Scenarios'!$C$1:$C$510 = $C55), 0), MATCH(AI$12, 'Build Scenarios'!$D$5:$O$5, 0))
- INDEX('Build Scenarios'!$D$1:$O$510, MATCH(1, ('Build Scenarios'!$B$1:$B$510 = $AF55) * ('Build Scenarios'!$C$1:$C$510 = $C55), 0), MATCH(AH$12, 'Build Scenarios'!$D$5:$O$5, 0)))
+AH55,
0)</f>
        <v>0</v>
      </c>
      <c r="AJ55" s="4" cm="1">
        <f t="array" aca="1" ref="AJ55" ca="1">IFERROR(
INDEX('Cost Data'!$Y$1:$AJ$500, MATCH(1, ('Cost Data'!$W$1:$W$500 = $AF55) * ('Cost Data'!$X$1:$X$500 = $AG55), 0), MATCH(AJ$12, 'Cost Data'!$Y$12:$AJ$12, 0))
* (INDEX('Build Scenarios'!$D$1:$O$510, MATCH(1, ('Build Scenarios'!$B$1:$B$510 = $AF55) * ('Build Scenarios'!$C$1:$C$510 = $C55), 0), MATCH(AJ$12, 'Build Scenarios'!$D$5:$O$5, 0))
- INDEX('Build Scenarios'!$D$1:$O$510, MATCH(1, ('Build Scenarios'!$B$1:$B$510 = $AF55) * ('Build Scenarios'!$C$1:$C$510 = $C55), 0), MATCH(AI$12, 'Build Scenarios'!$D$5:$O$5, 0)))
+AI55,
0)</f>
        <v>0</v>
      </c>
      <c r="AK55" s="4" cm="1">
        <f t="array" aca="1" ref="AK55" ca="1">IFERROR(
INDEX('Cost Data'!$Y$1:$AJ$500, MATCH(1, ('Cost Data'!$W$1:$W$500 = $AF55) * ('Cost Data'!$X$1:$X$500 = $AG55), 0), MATCH(AK$12, 'Cost Data'!$Y$12:$AJ$12, 0))
* (INDEX('Build Scenarios'!$D$1:$O$510, MATCH(1, ('Build Scenarios'!$B$1:$B$510 = $AF55) * ('Build Scenarios'!$C$1:$C$510 = $C55), 0), MATCH(AK$12, 'Build Scenarios'!$D$5:$O$5, 0))
- INDEX('Build Scenarios'!$D$1:$O$510, MATCH(1, ('Build Scenarios'!$B$1:$B$510 = $AF55) * ('Build Scenarios'!$C$1:$C$510 = $C55), 0), MATCH(AJ$12, 'Build Scenarios'!$D$5:$O$5, 0)))
+AJ55,
0)</f>
        <v>0</v>
      </c>
      <c r="AL55" s="4" cm="1">
        <f t="array" aca="1" ref="AL55" ca="1">IFERROR(
INDEX('Cost Data'!$Y$1:$AJ$500, MATCH(1, ('Cost Data'!$W$1:$W$500 = $AF55) * ('Cost Data'!$X$1:$X$500 = $AG55), 0), MATCH(AL$12, 'Cost Data'!$Y$12:$AJ$12, 0))
* (INDEX('Build Scenarios'!$D$1:$O$510, MATCH(1, ('Build Scenarios'!$B$1:$B$510 = $AF55) * ('Build Scenarios'!$C$1:$C$510 = $C55), 0), MATCH(AL$12, 'Build Scenarios'!$D$5:$O$5, 0))
- INDEX('Build Scenarios'!$D$1:$O$510, MATCH(1, ('Build Scenarios'!$B$1:$B$510 = $AF55) * ('Build Scenarios'!$C$1:$C$510 = $C55), 0), MATCH(AK$12, 'Build Scenarios'!$D$5:$O$5, 0)))
+AK55,
0)</f>
        <v>0</v>
      </c>
      <c r="AM55" s="4" cm="1">
        <f t="array" aca="1" ref="AM55" ca="1">IFERROR(
INDEX('Cost Data'!$Y$1:$AJ$500, MATCH(1, ('Cost Data'!$W$1:$W$500 = $AF55) * ('Cost Data'!$X$1:$X$500 = $AG55), 0), MATCH(AM$12, 'Cost Data'!$Y$12:$AJ$12, 0))
* (INDEX('Build Scenarios'!$D$1:$O$510, MATCH(1, ('Build Scenarios'!$B$1:$B$510 = $AF55) * ('Build Scenarios'!$C$1:$C$510 = $C55), 0), MATCH(AM$12, 'Build Scenarios'!$D$5:$O$5, 0))
- INDEX('Build Scenarios'!$D$1:$O$510, MATCH(1, ('Build Scenarios'!$B$1:$B$510 = $AF55) * ('Build Scenarios'!$C$1:$C$510 = $C55), 0), MATCH(AL$12, 'Build Scenarios'!$D$5:$O$5, 0)))
+AL55,
0)</f>
        <v>0</v>
      </c>
      <c r="AN55" s="4" cm="1">
        <f t="array" aca="1" ref="AN55" ca="1">IFERROR(
INDEX('Cost Data'!$Y$1:$AJ$500, MATCH(1, ('Cost Data'!$W$1:$W$500 = $AF55) * ('Cost Data'!$X$1:$X$500 = $AG55), 0), MATCH(AN$12, 'Cost Data'!$Y$12:$AJ$12, 0))
* (INDEX('Build Scenarios'!$D$1:$O$510, MATCH(1, ('Build Scenarios'!$B$1:$B$510 = $AF55) * ('Build Scenarios'!$C$1:$C$510 = $C55), 0), MATCH(AN$12, 'Build Scenarios'!$D$5:$O$5, 0))
- INDEX('Build Scenarios'!$D$1:$O$510, MATCH(1, ('Build Scenarios'!$B$1:$B$510 = $AF55) * ('Build Scenarios'!$C$1:$C$510 = $C55), 0), MATCH(AM$12, 'Build Scenarios'!$D$5:$O$5, 0)))
+AM55,
0)</f>
        <v>0</v>
      </c>
      <c r="AO55" s="4" cm="1">
        <f t="array" aca="1" ref="AO55" ca="1">IFERROR(
INDEX('Cost Data'!$Y$1:$AJ$500, MATCH(1, ('Cost Data'!$W$1:$W$500 = $AF55) * ('Cost Data'!$X$1:$X$500 = $AG55), 0), MATCH(AO$12, 'Cost Data'!$Y$12:$AJ$12, 0))
* (INDEX('Build Scenarios'!$D$1:$O$510, MATCH(1, ('Build Scenarios'!$B$1:$B$510 = $AF55) * ('Build Scenarios'!$C$1:$C$510 = $C55), 0), MATCH(AO$12, 'Build Scenarios'!$D$5:$O$5, 0))
- INDEX('Build Scenarios'!$D$1:$O$510, MATCH(1, ('Build Scenarios'!$B$1:$B$510 = $AF55) * ('Build Scenarios'!$C$1:$C$510 = $C55), 0), MATCH(AN$12, 'Build Scenarios'!$D$5:$O$5, 0)))
+AN55,
0)</f>
        <v>0</v>
      </c>
      <c r="AP55" s="4" cm="1">
        <f t="array" aca="1" ref="AP55" ca="1">IFERROR(
INDEX('Cost Data'!$Y$1:$AJ$500, MATCH(1, ('Cost Data'!$W$1:$W$500 = $AF55) * ('Cost Data'!$X$1:$X$500 = $AG55), 0), MATCH(AP$12, 'Cost Data'!$Y$12:$AJ$12, 0))
* (INDEX('Build Scenarios'!$D$1:$O$510, MATCH(1, ('Build Scenarios'!$B$1:$B$510 = $AF55) * ('Build Scenarios'!$C$1:$C$510 = $C55), 0), MATCH(AP$12, 'Build Scenarios'!$D$5:$O$5, 0))
- INDEX('Build Scenarios'!$D$1:$O$510, MATCH(1, ('Build Scenarios'!$B$1:$B$510 = $AF55) * ('Build Scenarios'!$C$1:$C$510 = $C55), 0), MATCH(AO$12, 'Build Scenarios'!$D$5:$O$5, 0)))
+AO55,
0)</f>
        <v>737.83080000000007</v>
      </c>
      <c r="AQ55" s="4" cm="1">
        <f t="array" aca="1" ref="AQ55" ca="1">IFERROR(
INDEX('Cost Data'!$Y$1:$AJ$500, MATCH(1, ('Cost Data'!$W$1:$W$500 = $AF55) * ('Cost Data'!$X$1:$X$500 = $AG55), 0), MATCH(AQ$12, 'Cost Data'!$Y$12:$AJ$12, 0))
* (INDEX('Build Scenarios'!$D$1:$O$510, MATCH(1, ('Build Scenarios'!$B$1:$B$510 = $AF55) * ('Build Scenarios'!$C$1:$C$510 = $C55), 0), MATCH(AQ$12, 'Build Scenarios'!$D$5:$O$5, 0))
- INDEX('Build Scenarios'!$D$1:$O$510, MATCH(1, ('Build Scenarios'!$B$1:$B$510 = $AF55) * ('Build Scenarios'!$C$1:$C$510 = $C55), 0), MATCH(AP$12, 'Build Scenarios'!$D$5:$O$5, 0)))
+AP55,
0)</f>
        <v>737.83080000000007</v>
      </c>
      <c r="AR55" s="4" cm="1">
        <f t="array" aca="1" ref="AR55" ca="1">IFERROR(
INDEX('Cost Data'!$Y$1:$AJ$500, MATCH(1, ('Cost Data'!$W$1:$W$500 = $AF55) * ('Cost Data'!$X$1:$X$500 = $AG55), 0), MATCH(AR$12, 'Cost Data'!$Y$12:$AJ$12, 0))
* (INDEX('Build Scenarios'!$D$1:$O$510, MATCH(1, ('Build Scenarios'!$B$1:$B$510 = $AF55) * ('Build Scenarios'!$C$1:$C$510 = $C55), 0), MATCH(AR$12, 'Build Scenarios'!$D$5:$O$5, 0))
- INDEX('Build Scenarios'!$D$1:$O$510, MATCH(1, ('Build Scenarios'!$B$1:$B$510 = $AF55) * ('Build Scenarios'!$C$1:$C$510 = $C55), 0), MATCH(AQ$12, 'Build Scenarios'!$D$5:$O$5, 0)))
+AQ55,
0)</f>
        <v>737.83080000000007</v>
      </c>
      <c r="AS55" s="4" cm="1">
        <f t="array" aca="1" ref="AS55" ca="1">IFERROR(
INDEX('Cost Data'!$Y$1:$AJ$500, MATCH(1, ('Cost Data'!$W$1:$W$500 = $AF55) * ('Cost Data'!$X$1:$X$500 = $AG55), 0), MATCH(AS$12, 'Cost Data'!$Y$12:$AJ$12, 0))
* (INDEX('Build Scenarios'!$D$1:$O$510, MATCH(1, ('Build Scenarios'!$B$1:$B$510 = $AF55) * ('Build Scenarios'!$C$1:$C$510 = $C55), 0), MATCH(AS$12, 'Build Scenarios'!$D$5:$O$5, 0))
- INDEX('Build Scenarios'!$D$1:$O$510, MATCH(1, ('Build Scenarios'!$B$1:$B$510 = $AF55) * ('Build Scenarios'!$C$1:$C$510 = $C55), 0), MATCH(AR$12, 'Build Scenarios'!$D$5:$O$5, 0)))
+AR55,
0)</f>
        <v>737.83080000000007</v>
      </c>
      <c r="AU55" s="11" t="str">
        <f t="shared" si="34"/>
        <v>Del Norte</v>
      </c>
      <c r="AV55" s="11" cm="1">
        <f t="array" aca="1" ref="AV55" ca="1">INDEX('Cost Scenario Settings'!$O$32:$W$101, MATCH(1, ('Cost Scenario Settings'!$N$32:$N$101 = $B55) * ('Cost Scenario Settings'!$B$32:$B$101 = AU55), 0), MATCH($C55, 'Cost Scenario Settings'!$O$31:$W$31, 0))</f>
        <v>0</v>
      </c>
      <c r="AW55" s="4" cm="1">
        <f t="array" aca="1" ref="AW55" ca="1">IFERROR(
INDEX('Cost Data'!$Y$1:$AJ$500, MATCH(1, ('Cost Data'!$W$1:$W$500 = $AU55) * ('Cost Data'!$X$1:$X$500 = $AV55), 0), MATCH(AW$12, 'Cost Data'!$Y$12:$AJ$12, 0))
* (INDEX('Build Scenarios'!$D$1:$O$510, MATCH(1, ('Build Scenarios'!$B$1:$B$510 = $AU55) * ('Build Scenarios'!$C$1:$C$510 = $C55), 0), MATCH(AW$12, 'Build Scenarios'!$D$5:$O$5, 0))
- INDEX('Build Scenarios'!$D$1:$O$510, MATCH(1, ('Build Scenarios'!$B$1:$B$510 = $AU55) * ('Build Scenarios'!$C$1:$C$510 = $C55), 0), MATCH(AV$12, 'Build Scenarios'!$D$5:$O$5, 0)))
+AV55,
0)</f>
        <v>0</v>
      </c>
      <c r="AX55" s="4" cm="1">
        <f t="array" aca="1" ref="AX55" ca="1">IFERROR(
INDEX('Cost Data'!$Y$1:$AJ$500, MATCH(1, ('Cost Data'!$W$1:$W$500 = $AU55) * ('Cost Data'!$X$1:$X$500 = $AV55), 0), MATCH(AX$12, 'Cost Data'!$Y$12:$AJ$12, 0))
* (INDEX('Build Scenarios'!$D$1:$O$510, MATCH(1, ('Build Scenarios'!$B$1:$B$510 = $AU55) * ('Build Scenarios'!$C$1:$C$510 = $C55), 0), MATCH(AX$12, 'Build Scenarios'!$D$5:$O$5, 0))
- INDEX('Build Scenarios'!$D$1:$O$510, MATCH(1, ('Build Scenarios'!$B$1:$B$510 = $AU55) * ('Build Scenarios'!$C$1:$C$510 = $C55), 0), MATCH(AW$12, 'Build Scenarios'!$D$5:$O$5, 0)))
+AW55,
0)</f>
        <v>0</v>
      </c>
      <c r="AY55" s="4" cm="1">
        <f t="array" aca="1" ref="AY55" ca="1">IFERROR(
INDEX('Cost Data'!$Y$1:$AJ$500, MATCH(1, ('Cost Data'!$W$1:$W$500 = $AU55) * ('Cost Data'!$X$1:$X$500 = $AV55), 0), MATCH(AY$12, 'Cost Data'!$Y$12:$AJ$12, 0))
* (INDEX('Build Scenarios'!$D$1:$O$510, MATCH(1, ('Build Scenarios'!$B$1:$B$510 = $AU55) * ('Build Scenarios'!$C$1:$C$510 = $C55), 0), MATCH(AY$12, 'Build Scenarios'!$D$5:$O$5, 0))
- INDEX('Build Scenarios'!$D$1:$O$510, MATCH(1, ('Build Scenarios'!$B$1:$B$510 = $AU55) * ('Build Scenarios'!$C$1:$C$510 = $C55), 0), MATCH(AX$12, 'Build Scenarios'!$D$5:$O$5, 0)))
+AX55,
0)</f>
        <v>0</v>
      </c>
      <c r="AZ55" s="4" cm="1">
        <f t="array" aca="1" ref="AZ55" ca="1">IFERROR(
INDEX('Cost Data'!$Y$1:$AJ$500, MATCH(1, ('Cost Data'!$W$1:$W$500 = $AU55) * ('Cost Data'!$X$1:$X$500 = $AV55), 0), MATCH(AZ$12, 'Cost Data'!$Y$12:$AJ$12, 0))
* (INDEX('Build Scenarios'!$D$1:$O$510, MATCH(1, ('Build Scenarios'!$B$1:$B$510 = $AU55) * ('Build Scenarios'!$C$1:$C$510 = $C55), 0), MATCH(AZ$12, 'Build Scenarios'!$D$5:$O$5, 0))
- INDEX('Build Scenarios'!$D$1:$O$510, MATCH(1, ('Build Scenarios'!$B$1:$B$510 = $AU55) * ('Build Scenarios'!$C$1:$C$510 = $C55), 0), MATCH(AY$12, 'Build Scenarios'!$D$5:$O$5, 0)))
+AY55,
0)</f>
        <v>0</v>
      </c>
      <c r="BA55" s="4" cm="1">
        <f t="array" aca="1" ref="BA55" ca="1">IFERROR(
INDEX('Cost Data'!$Y$1:$AJ$500, MATCH(1, ('Cost Data'!$W$1:$W$500 = $AU55) * ('Cost Data'!$X$1:$X$500 = $AV55), 0), MATCH(BA$12, 'Cost Data'!$Y$12:$AJ$12, 0))
* (INDEX('Build Scenarios'!$D$1:$O$510, MATCH(1, ('Build Scenarios'!$B$1:$B$510 = $AU55) * ('Build Scenarios'!$C$1:$C$510 = $C55), 0), MATCH(BA$12, 'Build Scenarios'!$D$5:$O$5, 0))
- INDEX('Build Scenarios'!$D$1:$O$510, MATCH(1, ('Build Scenarios'!$B$1:$B$510 = $AU55) * ('Build Scenarios'!$C$1:$C$510 = $C55), 0), MATCH(AZ$12, 'Build Scenarios'!$D$5:$O$5, 0)))
+AZ55,
0)</f>
        <v>0</v>
      </c>
      <c r="BB55" s="4" cm="1">
        <f t="array" aca="1" ref="BB55" ca="1">IFERROR(
INDEX('Cost Data'!$Y$1:$AJ$500, MATCH(1, ('Cost Data'!$W$1:$W$500 = $AU55) * ('Cost Data'!$X$1:$X$500 = $AV55), 0), MATCH(BB$12, 'Cost Data'!$Y$12:$AJ$12, 0))
* (INDEX('Build Scenarios'!$D$1:$O$510, MATCH(1, ('Build Scenarios'!$B$1:$B$510 = $AU55) * ('Build Scenarios'!$C$1:$C$510 = $C55), 0), MATCH(BB$12, 'Build Scenarios'!$D$5:$O$5, 0))
- INDEX('Build Scenarios'!$D$1:$O$510, MATCH(1, ('Build Scenarios'!$B$1:$B$510 = $AU55) * ('Build Scenarios'!$C$1:$C$510 = $C55), 0), MATCH(BA$12, 'Build Scenarios'!$D$5:$O$5, 0)))
+BA55,
0)</f>
        <v>0</v>
      </c>
      <c r="BC55" s="4" cm="1">
        <f t="array" aca="1" ref="BC55" ca="1">IFERROR(
INDEX('Cost Data'!$Y$1:$AJ$500, MATCH(1, ('Cost Data'!$W$1:$W$500 = $AU55) * ('Cost Data'!$X$1:$X$500 = $AV55), 0), MATCH(BC$12, 'Cost Data'!$Y$12:$AJ$12, 0))
* (INDEX('Build Scenarios'!$D$1:$O$510, MATCH(1, ('Build Scenarios'!$B$1:$B$510 = $AU55) * ('Build Scenarios'!$C$1:$C$510 = $C55), 0), MATCH(BC$12, 'Build Scenarios'!$D$5:$O$5, 0))
- INDEX('Build Scenarios'!$D$1:$O$510, MATCH(1, ('Build Scenarios'!$B$1:$B$510 = $AU55) * ('Build Scenarios'!$C$1:$C$510 = $C55), 0), MATCH(BB$12, 'Build Scenarios'!$D$5:$O$5, 0)))
+BB55,
0)</f>
        <v>0</v>
      </c>
      <c r="BD55" s="4" cm="1">
        <f t="array" aca="1" ref="BD55" ca="1">IFERROR(
INDEX('Cost Data'!$Y$1:$AJ$500, MATCH(1, ('Cost Data'!$W$1:$W$500 = $AU55) * ('Cost Data'!$X$1:$X$500 = $AV55), 0), MATCH(BD$12, 'Cost Data'!$Y$12:$AJ$12, 0))
* (INDEX('Build Scenarios'!$D$1:$O$510, MATCH(1, ('Build Scenarios'!$B$1:$B$510 = $AU55) * ('Build Scenarios'!$C$1:$C$510 = $C55), 0), MATCH(BD$12, 'Build Scenarios'!$D$5:$O$5, 0))
- INDEX('Build Scenarios'!$D$1:$O$510, MATCH(1, ('Build Scenarios'!$B$1:$B$510 = $AU55) * ('Build Scenarios'!$C$1:$C$510 = $C55), 0), MATCH(BC$12, 'Build Scenarios'!$D$5:$O$5, 0)))
+BC55,
0)</f>
        <v>0</v>
      </c>
      <c r="BE55" s="4" cm="1">
        <f t="array" aca="1" ref="BE55" ca="1">IFERROR(
INDEX('Cost Data'!$Y$1:$AJ$500, MATCH(1, ('Cost Data'!$W$1:$W$500 = $AU55) * ('Cost Data'!$X$1:$X$500 = $AV55), 0), MATCH(BE$12, 'Cost Data'!$Y$12:$AJ$12, 0))
* (INDEX('Build Scenarios'!$D$1:$O$510, MATCH(1, ('Build Scenarios'!$B$1:$B$510 = $AU55) * ('Build Scenarios'!$C$1:$C$510 = $C55), 0), MATCH(BE$12, 'Build Scenarios'!$D$5:$O$5, 0))
- INDEX('Build Scenarios'!$D$1:$O$510, MATCH(1, ('Build Scenarios'!$B$1:$B$510 = $AU55) * ('Build Scenarios'!$C$1:$C$510 = $C55), 0), MATCH(BD$12, 'Build Scenarios'!$D$5:$O$5, 0)))
+BD55,
0)</f>
        <v>0</v>
      </c>
      <c r="BF55" s="4" cm="1">
        <f t="array" aca="1" ref="BF55" ca="1">IFERROR(
INDEX('Cost Data'!$Y$1:$AJ$500, MATCH(1, ('Cost Data'!$W$1:$W$500 = $AU55) * ('Cost Data'!$X$1:$X$500 = $AV55), 0), MATCH(BF$12, 'Cost Data'!$Y$12:$AJ$12, 0))
* (INDEX('Build Scenarios'!$D$1:$O$510, MATCH(1, ('Build Scenarios'!$B$1:$B$510 = $AU55) * ('Build Scenarios'!$C$1:$C$510 = $C55), 0), MATCH(BF$12, 'Build Scenarios'!$D$5:$O$5, 0))
- INDEX('Build Scenarios'!$D$1:$O$510, MATCH(1, ('Build Scenarios'!$B$1:$B$510 = $AU55) * ('Build Scenarios'!$C$1:$C$510 = $C55), 0), MATCH(BE$12, 'Build Scenarios'!$D$5:$O$5, 0)))
+BE55,
0)</f>
        <v>0</v>
      </c>
      <c r="BG55" s="4" cm="1">
        <f t="array" aca="1" ref="BG55" ca="1">IFERROR(
INDEX('Cost Data'!$Y$1:$AJ$500, MATCH(1, ('Cost Data'!$W$1:$W$500 = $AU55) * ('Cost Data'!$X$1:$X$500 = $AV55), 0), MATCH(BG$12, 'Cost Data'!$Y$12:$AJ$12, 0))
* (INDEX('Build Scenarios'!$D$1:$O$510, MATCH(1, ('Build Scenarios'!$B$1:$B$510 = $AU55) * ('Build Scenarios'!$C$1:$C$510 = $C55), 0), MATCH(BG$12, 'Build Scenarios'!$D$5:$O$5, 0))
- INDEX('Build Scenarios'!$D$1:$O$510, MATCH(1, ('Build Scenarios'!$B$1:$B$510 = $AU55) * ('Build Scenarios'!$C$1:$C$510 = $C55), 0), MATCH(BF$12, 'Build Scenarios'!$D$5:$O$5, 0)))
+BF55,
0)</f>
        <v>0</v>
      </c>
      <c r="BH55" s="4" cm="1">
        <f t="array" aca="1" ref="BH55" ca="1">IFERROR(
INDEX('Cost Data'!$Y$1:$AJ$500, MATCH(1, ('Cost Data'!$W$1:$W$500 = $AU55) * ('Cost Data'!$X$1:$X$500 = $AV55), 0), MATCH(BH$12, 'Cost Data'!$Y$12:$AJ$12, 0))
* (INDEX('Build Scenarios'!$D$1:$O$510, MATCH(1, ('Build Scenarios'!$B$1:$B$510 = $AU55) * ('Build Scenarios'!$C$1:$C$510 = $C55), 0), MATCH(BH$12, 'Build Scenarios'!$D$5:$O$5, 0))
- INDEX('Build Scenarios'!$D$1:$O$510, MATCH(1, ('Build Scenarios'!$B$1:$B$510 = $AU55) * ('Build Scenarios'!$C$1:$C$510 = $C55), 0), MATCH(BG$12, 'Build Scenarios'!$D$5:$O$5, 0)))
+BG55,
0)</f>
        <v>0</v>
      </c>
      <c r="BJ55" s="11" t="str">
        <f t="shared" si="35"/>
        <v>Cape Mendocino</v>
      </c>
      <c r="BK55" s="11" cm="1">
        <f t="array" aca="1" ref="BK55" ca="1">INDEX('Cost Scenario Settings'!$O$32:$W$101, MATCH(1, ('Cost Scenario Settings'!$N$32:$N$101 = $B55) * ('Cost Scenario Settings'!$B$32:$B$101 = BJ55), 0), MATCH($C55, 'Cost Scenario Settings'!$O$31:$W$31, 0))</f>
        <v>0</v>
      </c>
      <c r="BL55" s="4" cm="1">
        <f t="array" aca="1" ref="BL55" ca="1">IFERROR(
INDEX('Cost Data'!$Y$1:$AJ$500, MATCH(1, ('Cost Data'!$W$1:$W$500 = $BJ55) * ('Cost Data'!$X$1:$X$500 = $BK55), 0), MATCH(BL$12, 'Cost Data'!$Y$12:$AJ$12, 0))
* (INDEX('Build Scenarios'!$D$1:$O$510, MATCH(1, ('Build Scenarios'!$B$1:$B$510 = $BJ55) * ('Build Scenarios'!$C$1:$C$510 = $C55), 0), MATCH(BL$12, 'Build Scenarios'!$D$5:$O$5, 0))
- INDEX('Build Scenarios'!$D$1:$O$510, MATCH(1, ('Build Scenarios'!$B$1:$B$510 = $BJ55) * ('Build Scenarios'!$C$1:$C$510 = $C55), 0), MATCH(BK$12, 'Build Scenarios'!$D$5:$O$5, 0)))
+BK55,
0)</f>
        <v>0</v>
      </c>
      <c r="BM55" s="4" cm="1">
        <f t="array" aca="1" ref="BM55" ca="1">IFERROR(
INDEX('Cost Data'!$Y$1:$AJ$500, MATCH(1, ('Cost Data'!$W$1:$W$500 = $BJ55) * ('Cost Data'!$X$1:$X$500 = $BK55), 0), MATCH(BM$12, 'Cost Data'!$Y$12:$AJ$12, 0))
* (INDEX('Build Scenarios'!$D$1:$O$510, MATCH(1, ('Build Scenarios'!$B$1:$B$510 = $BJ55) * ('Build Scenarios'!$C$1:$C$510 = $C55), 0), MATCH(BM$12, 'Build Scenarios'!$D$5:$O$5, 0))
- INDEX('Build Scenarios'!$D$1:$O$510, MATCH(1, ('Build Scenarios'!$B$1:$B$510 = $BJ55) * ('Build Scenarios'!$C$1:$C$510 = $C55), 0), MATCH(BL$12, 'Build Scenarios'!$D$5:$O$5, 0)))
+BL55,
0)</f>
        <v>0</v>
      </c>
      <c r="BN55" s="4" cm="1">
        <f t="array" aca="1" ref="BN55" ca="1">IFERROR(
INDEX('Cost Data'!$Y$1:$AJ$500, MATCH(1, ('Cost Data'!$W$1:$W$500 = $BJ55) * ('Cost Data'!$X$1:$X$500 = $BK55), 0), MATCH(BN$12, 'Cost Data'!$Y$12:$AJ$12, 0))
* (INDEX('Build Scenarios'!$D$1:$O$510, MATCH(1, ('Build Scenarios'!$B$1:$B$510 = $BJ55) * ('Build Scenarios'!$C$1:$C$510 = $C55), 0), MATCH(BN$12, 'Build Scenarios'!$D$5:$O$5, 0))
- INDEX('Build Scenarios'!$D$1:$O$510, MATCH(1, ('Build Scenarios'!$B$1:$B$510 = $BJ55) * ('Build Scenarios'!$C$1:$C$510 = $C55), 0), MATCH(BM$12, 'Build Scenarios'!$D$5:$O$5, 0)))
+BM55,
0)</f>
        <v>0</v>
      </c>
      <c r="BO55" s="4" cm="1">
        <f t="array" aca="1" ref="BO55" ca="1">IFERROR(
INDEX('Cost Data'!$Y$1:$AJ$500, MATCH(1, ('Cost Data'!$W$1:$W$500 = $BJ55) * ('Cost Data'!$X$1:$X$500 = $BK55), 0), MATCH(BO$12, 'Cost Data'!$Y$12:$AJ$12, 0))
* (INDEX('Build Scenarios'!$D$1:$O$510, MATCH(1, ('Build Scenarios'!$B$1:$B$510 = $BJ55) * ('Build Scenarios'!$C$1:$C$510 = $C55), 0), MATCH(BO$12, 'Build Scenarios'!$D$5:$O$5, 0))
- INDEX('Build Scenarios'!$D$1:$O$510, MATCH(1, ('Build Scenarios'!$B$1:$B$510 = $BJ55) * ('Build Scenarios'!$C$1:$C$510 = $C55), 0), MATCH(BN$12, 'Build Scenarios'!$D$5:$O$5, 0)))
+BN55,
0)</f>
        <v>0</v>
      </c>
      <c r="BP55" s="4" cm="1">
        <f t="array" aca="1" ref="BP55" ca="1">IFERROR(
INDEX('Cost Data'!$Y$1:$AJ$500, MATCH(1, ('Cost Data'!$W$1:$W$500 = $BJ55) * ('Cost Data'!$X$1:$X$500 = $BK55), 0), MATCH(BP$12, 'Cost Data'!$Y$12:$AJ$12, 0))
* (INDEX('Build Scenarios'!$D$1:$O$510, MATCH(1, ('Build Scenarios'!$B$1:$B$510 = $BJ55) * ('Build Scenarios'!$C$1:$C$510 = $C55), 0), MATCH(BP$12, 'Build Scenarios'!$D$5:$O$5, 0))
- INDEX('Build Scenarios'!$D$1:$O$510, MATCH(1, ('Build Scenarios'!$B$1:$B$510 = $BJ55) * ('Build Scenarios'!$C$1:$C$510 = $C55), 0), MATCH(BO$12, 'Build Scenarios'!$D$5:$O$5, 0)))
+BO55,
0)</f>
        <v>0</v>
      </c>
      <c r="BQ55" s="4" cm="1">
        <f t="array" aca="1" ref="BQ55" ca="1">IFERROR(
INDEX('Cost Data'!$Y$1:$AJ$500, MATCH(1, ('Cost Data'!$W$1:$W$500 = $BJ55) * ('Cost Data'!$X$1:$X$500 = $BK55), 0), MATCH(BQ$12, 'Cost Data'!$Y$12:$AJ$12, 0))
* (INDEX('Build Scenarios'!$D$1:$O$510, MATCH(1, ('Build Scenarios'!$B$1:$B$510 = $BJ55) * ('Build Scenarios'!$C$1:$C$510 = $C55), 0), MATCH(BQ$12, 'Build Scenarios'!$D$5:$O$5, 0))
- INDEX('Build Scenarios'!$D$1:$O$510, MATCH(1, ('Build Scenarios'!$B$1:$B$510 = $BJ55) * ('Build Scenarios'!$C$1:$C$510 = $C55), 0), MATCH(BP$12, 'Build Scenarios'!$D$5:$O$5, 0)))
+BP55,
0)</f>
        <v>0</v>
      </c>
      <c r="BR55" s="4" cm="1">
        <f t="array" aca="1" ref="BR55" ca="1">IFERROR(
INDEX('Cost Data'!$Y$1:$AJ$500, MATCH(1, ('Cost Data'!$W$1:$W$500 = $BJ55) * ('Cost Data'!$X$1:$X$500 = $BK55), 0), MATCH(BR$12, 'Cost Data'!$Y$12:$AJ$12, 0))
* (INDEX('Build Scenarios'!$D$1:$O$510, MATCH(1, ('Build Scenarios'!$B$1:$B$510 = $BJ55) * ('Build Scenarios'!$C$1:$C$510 = $C55), 0), MATCH(BR$12, 'Build Scenarios'!$D$5:$O$5, 0))
- INDEX('Build Scenarios'!$D$1:$O$510, MATCH(1, ('Build Scenarios'!$B$1:$B$510 = $BJ55) * ('Build Scenarios'!$C$1:$C$510 = $C55), 0), MATCH(BQ$12, 'Build Scenarios'!$D$5:$O$5, 0)))
+BQ55,
0)</f>
        <v>0</v>
      </c>
      <c r="BS55" s="4" cm="1">
        <f t="array" aca="1" ref="BS55" ca="1">IFERROR(
INDEX('Cost Data'!$Y$1:$AJ$500, MATCH(1, ('Cost Data'!$W$1:$W$500 = $BJ55) * ('Cost Data'!$X$1:$X$500 = $BK55), 0), MATCH(BS$12, 'Cost Data'!$Y$12:$AJ$12, 0))
* (INDEX('Build Scenarios'!$D$1:$O$510, MATCH(1, ('Build Scenarios'!$B$1:$B$510 = $BJ55) * ('Build Scenarios'!$C$1:$C$510 = $C55), 0), MATCH(BS$12, 'Build Scenarios'!$D$5:$O$5, 0))
- INDEX('Build Scenarios'!$D$1:$O$510, MATCH(1, ('Build Scenarios'!$B$1:$B$510 = $BJ55) * ('Build Scenarios'!$C$1:$C$510 = $C55), 0), MATCH(BR$12, 'Build Scenarios'!$D$5:$O$5, 0)))
+BR55,
0)</f>
        <v>0</v>
      </c>
      <c r="BT55" s="4" cm="1">
        <f t="array" aca="1" ref="BT55" ca="1">IFERROR(
INDEX('Cost Data'!$Y$1:$AJ$500, MATCH(1, ('Cost Data'!$W$1:$W$500 = $BJ55) * ('Cost Data'!$X$1:$X$500 = $BK55), 0), MATCH(BT$12, 'Cost Data'!$Y$12:$AJ$12, 0))
* (INDEX('Build Scenarios'!$D$1:$O$510, MATCH(1, ('Build Scenarios'!$B$1:$B$510 = $BJ55) * ('Build Scenarios'!$C$1:$C$510 = $C55), 0), MATCH(BT$12, 'Build Scenarios'!$D$5:$O$5, 0))
- INDEX('Build Scenarios'!$D$1:$O$510, MATCH(1, ('Build Scenarios'!$B$1:$B$510 = $BJ55) * ('Build Scenarios'!$C$1:$C$510 = $C55), 0), MATCH(BS$12, 'Build Scenarios'!$D$5:$O$5, 0)))
+BS55,
0)</f>
        <v>0</v>
      </c>
      <c r="BU55" s="4" cm="1">
        <f t="array" aca="1" ref="BU55" ca="1">IFERROR(
INDEX('Cost Data'!$Y$1:$AJ$500, MATCH(1, ('Cost Data'!$W$1:$W$500 = $BJ55) * ('Cost Data'!$X$1:$X$500 = $BK55), 0), MATCH(BU$12, 'Cost Data'!$Y$12:$AJ$12, 0))
* (INDEX('Build Scenarios'!$D$1:$O$510, MATCH(1, ('Build Scenarios'!$B$1:$B$510 = $BJ55) * ('Build Scenarios'!$C$1:$C$510 = $C55), 0), MATCH(BU$12, 'Build Scenarios'!$D$5:$O$5, 0))
- INDEX('Build Scenarios'!$D$1:$O$510, MATCH(1, ('Build Scenarios'!$B$1:$B$510 = $BJ55) * ('Build Scenarios'!$C$1:$C$510 = $C55), 0), MATCH(BT$12, 'Build Scenarios'!$D$5:$O$5, 0)))
+BT55,
0)</f>
        <v>0</v>
      </c>
      <c r="BV55" s="4" cm="1">
        <f t="array" aca="1" ref="BV55" ca="1">IFERROR(
INDEX('Cost Data'!$Y$1:$AJ$500, MATCH(1, ('Cost Data'!$W$1:$W$500 = $BJ55) * ('Cost Data'!$X$1:$X$500 = $BK55), 0), MATCH(BV$12, 'Cost Data'!$Y$12:$AJ$12, 0))
* (INDEX('Build Scenarios'!$D$1:$O$510, MATCH(1, ('Build Scenarios'!$B$1:$B$510 = $BJ55) * ('Build Scenarios'!$C$1:$C$510 = $C55), 0), MATCH(BV$12, 'Build Scenarios'!$D$5:$O$5, 0))
- INDEX('Build Scenarios'!$D$1:$O$510, MATCH(1, ('Build Scenarios'!$B$1:$B$510 = $BJ55) * ('Build Scenarios'!$C$1:$C$510 = $C55), 0), MATCH(BU$12, 'Build Scenarios'!$D$5:$O$5, 0)))
+BU55,
0)</f>
        <v>0</v>
      </c>
      <c r="BW55" s="4" cm="1">
        <f t="array" aca="1" ref="BW55" ca="1">IFERROR(
INDEX('Cost Data'!$Y$1:$AJ$500, MATCH(1, ('Cost Data'!$W$1:$W$500 = $BJ55) * ('Cost Data'!$X$1:$X$500 = $BK55), 0), MATCH(BW$12, 'Cost Data'!$Y$12:$AJ$12, 0))
* (INDEX('Build Scenarios'!$D$1:$O$510, MATCH(1, ('Build Scenarios'!$B$1:$B$510 = $BJ55) * ('Build Scenarios'!$C$1:$C$510 = $C55), 0), MATCH(BW$12, 'Build Scenarios'!$D$5:$O$5, 0))
- INDEX('Build Scenarios'!$D$1:$O$510, MATCH(1, ('Build Scenarios'!$B$1:$B$510 = $BJ55) * ('Build Scenarios'!$C$1:$C$510 = $C55), 0), MATCH(BV$12, 'Build Scenarios'!$D$5:$O$5, 0)))
+BV55,
0)</f>
        <v>0</v>
      </c>
    </row>
    <row r="56" spans="2:75" x14ac:dyDescent="0.2">
      <c r="B56" s="11" t="str">
        <f t="shared" ca="1" si="31"/>
        <v>PSP - Low</v>
      </c>
      <c r="C56" s="8" t="s">
        <v>58</v>
      </c>
      <c r="D56" s="4">
        <f t="shared" ca="1" si="30"/>
        <v>0</v>
      </c>
      <c r="E56" s="4">
        <f t="shared" ca="1" si="30"/>
        <v>0</v>
      </c>
      <c r="F56" s="4">
        <f t="shared" ca="1" si="30"/>
        <v>0</v>
      </c>
      <c r="G56" s="4">
        <f t="shared" ca="1" si="30"/>
        <v>0</v>
      </c>
      <c r="H56" s="4">
        <f t="shared" ca="1" si="30"/>
        <v>0</v>
      </c>
      <c r="I56" s="4">
        <f t="shared" ca="1" si="30"/>
        <v>0</v>
      </c>
      <c r="J56" s="4">
        <f t="shared" ca="1" si="30"/>
        <v>0</v>
      </c>
      <c r="K56" s="4">
        <f t="shared" ca="1" si="30"/>
        <v>0</v>
      </c>
      <c r="L56" s="4">
        <f t="shared" ca="1" si="30"/>
        <v>834.87000000000012</v>
      </c>
      <c r="M56" s="4">
        <f t="shared" ca="1" si="30"/>
        <v>834.87000000000012</v>
      </c>
      <c r="N56" s="4">
        <f t="shared" ca="1" si="30"/>
        <v>834.87000000000012</v>
      </c>
      <c r="O56" s="4">
        <f t="shared" ca="1" si="30"/>
        <v>834.87000000000012</v>
      </c>
      <c r="Q56" s="11" t="str">
        <f t="shared" si="32"/>
        <v>Morro Bay</v>
      </c>
      <c r="R56" s="11" t="str" cm="1">
        <f t="array" aca="1" ref="R56" ca="1">INDEX('Cost Scenario Settings'!$O$32:$W$101, MATCH(1, ('Cost Scenario Settings'!$N$32:$N$101 = $B56) * ('Cost Scenario Settings'!$B$32:$B$101 = Q56), 0), MATCH($C56, 'Cost Scenario Settings'!$O$31:$W$31, 0))</f>
        <v>PSP - Low</v>
      </c>
      <c r="S56" s="4" cm="1">
        <f t="array" aca="1" ref="S56" ca="1">IFERROR(
INDEX('Cost Data'!$Y$1:$AJ$500, MATCH(1, ('Cost Data'!$W$1:$W$500 = $Q56) * ('Cost Data'!$X$1:$X$500 = $R56), 0), MATCH(S$12, 'Cost Data'!$Y$12:$AJ$12, 0))
* (INDEX('Build Scenarios'!$D$1:$O$510, MATCH(1, ('Build Scenarios'!$B$1:$B$510 = $Q56) * ('Build Scenarios'!$C$1:$C$510 = $C56), 0), MATCH(S$12, 'Build Scenarios'!$D$5:$O$5, 0))
- INDEX('Build Scenarios'!$D$1:$O$510, MATCH(1, ('Build Scenarios'!$B$1:$B$510 = $Q56) * ('Build Scenarios'!$C$1:$C$510 = $C56), 0), MATCH(R$12, 'Build Scenarios'!$D$5:$O$5, 0)))
+R56,
0)</f>
        <v>0</v>
      </c>
      <c r="T56" s="4" cm="1">
        <f t="array" aca="1" ref="T56" ca="1">IFERROR(
INDEX('Cost Data'!$Y$1:$AJ$500, MATCH(1, ('Cost Data'!$W$1:$W$500 = $Q56) * ('Cost Data'!$X$1:$X$500 = $R56), 0), MATCH(T$12, 'Cost Data'!$Y$12:$AJ$12, 0))
* (INDEX('Build Scenarios'!$D$1:$O$510, MATCH(1, ('Build Scenarios'!$B$1:$B$510 = $Q56) * ('Build Scenarios'!$C$1:$C$510 = $C56), 0), MATCH(T$12, 'Build Scenarios'!$D$5:$O$5, 0))
- INDEX('Build Scenarios'!$D$1:$O$510, MATCH(1, ('Build Scenarios'!$B$1:$B$510 = $Q56) * ('Build Scenarios'!$C$1:$C$510 = $C56), 0), MATCH(S$12, 'Build Scenarios'!$D$5:$O$5, 0)))
+S56,
0)</f>
        <v>0</v>
      </c>
      <c r="U56" s="4" cm="1">
        <f t="array" aca="1" ref="U56" ca="1">IFERROR(
INDEX('Cost Data'!$Y$1:$AJ$500, MATCH(1, ('Cost Data'!$W$1:$W$500 = $Q56) * ('Cost Data'!$X$1:$X$500 = $R56), 0), MATCH(U$12, 'Cost Data'!$Y$12:$AJ$12, 0))
* (INDEX('Build Scenarios'!$D$1:$O$510, MATCH(1, ('Build Scenarios'!$B$1:$B$510 = $Q56) * ('Build Scenarios'!$C$1:$C$510 = $C56), 0), MATCH(U$12, 'Build Scenarios'!$D$5:$O$5, 0))
- INDEX('Build Scenarios'!$D$1:$O$510, MATCH(1, ('Build Scenarios'!$B$1:$B$510 = $Q56) * ('Build Scenarios'!$C$1:$C$510 = $C56), 0), MATCH(T$12, 'Build Scenarios'!$D$5:$O$5, 0)))
+T56,
0)</f>
        <v>0</v>
      </c>
      <c r="V56" s="4" cm="1">
        <f t="array" aca="1" ref="V56" ca="1">IFERROR(
INDEX('Cost Data'!$Y$1:$AJ$500, MATCH(1, ('Cost Data'!$W$1:$W$500 = $Q56) * ('Cost Data'!$X$1:$X$500 = $R56), 0), MATCH(V$12, 'Cost Data'!$Y$12:$AJ$12, 0))
* (INDEX('Build Scenarios'!$D$1:$O$510, MATCH(1, ('Build Scenarios'!$B$1:$B$510 = $Q56) * ('Build Scenarios'!$C$1:$C$510 = $C56), 0), MATCH(V$12, 'Build Scenarios'!$D$5:$O$5, 0))
- INDEX('Build Scenarios'!$D$1:$O$510, MATCH(1, ('Build Scenarios'!$B$1:$B$510 = $Q56) * ('Build Scenarios'!$C$1:$C$510 = $C56), 0), MATCH(U$12, 'Build Scenarios'!$D$5:$O$5, 0)))
+U56,
0)</f>
        <v>0</v>
      </c>
      <c r="W56" s="4" cm="1">
        <f t="array" aca="1" ref="W56" ca="1">IFERROR(
INDEX('Cost Data'!$Y$1:$AJ$500, MATCH(1, ('Cost Data'!$W$1:$W$500 = $Q56) * ('Cost Data'!$X$1:$X$500 = $R56), 0), MATCH(W$12, 'Cost Data'!$Y$12:$AJ$12, 0))
* (INDEX('Build Scenarios'!$D$1:$O$510, MATCH(1, ('Build Scenarios'!$B$1:$B$510 = $Q56) * ('Build Scenarios'!$C$1:$C$510 = $C56), 0), MATCH(W$12, 'Build Scenarios'!$D$5:$O$5, 0))
- INDEX('Build Scenarios'!$D$1:$O$510, MATCH(1, ('Build Scenarios'!$B$1:$B$510 = $Q56) * ('Build Scenarios'!$C$1:$C$510 = $C56), 0), MATCH(V$12, 'Build Scenarios'!$D$5:$O$5, 0)))
+V56,
0)</f>
        <v>0</v>
      </c>
      <c r="X56" s="4" cm="1">
        <f t="array" aca="1" ref="X56" ca="1">IFERROR(
INDEX('Cost Data'!$Y$1:$AJ$500, MATCH(1, ('Cost Data'!$W$1:$W$500 = $Q56) * ('Cost Data'!$X$1:$X$500 = $R56), 0), MATCH(X$12, 'Cost Data'!$Y$12:$AJ$12, 0))
* (INDEX('Build Scenarios'!$D$1:$O$510, MATCH(1, ('Build Scenarios'!$B$1:$B$510 = $Q56) * ('Build Scenarios'!$C$1:$C$510 = $C56), 0), MATCH(X$12, 'Build Scenarios'!$D$5:$O$5, 0))
- INDEX('Build Scenarios'!$D$1:$O$510, MATCH(1, ('Build Scenarios'!$B$1:$B$510 = $Q56) * ('Build Scenarios'!$C$1:$C$510 = $C56), 0), MATCH(W$12, 'Build Scenarios'!$D$5:$O$5, 0)))
+W56,
0)</f>
        <v>0</v>
      </c>
      <c r="Y56" s="4" cm="1">
        <f t="array" aca="1" ref="Y56" ca="1">IFERROR(
INDEX('Cost Data'!$Y$1:$AJ$500, MATCH(1, ('Cost Data'!$W$1:$W$500 = $Q56) * ('Cost Data'!$X$1:$X$500 = $R56), 0), MATCH(Y$12, 'Cost Data'!$Y$12:$AJ$12, 0))
* (INDEX('Build Scenarios'!$D$1:$O$510, MATCH(1, ('Build Scenarios'!$B$1:$B$510 = $Q56) * ('Build Scenarios'!$C$1:$C$510 = $C56), 0), MATCH(Y$12, 'Build Scenarios'!$D$5:$O$5, 0))
- INDEX('Build Scenarios'!$D$1:$O$510, MATCH(1, ('Build Scenarios'!$B$1:$B$510 = $Q56) * ('Build Scenarios'!$C$1:$C$510 = $C56), 0), MATCH(X$12, 'Build Scenarios'!$D$5:$O$5, 0)))
+X56,
0)</f>
        <v>0</v>
      </c>
      <c r="Z56" s="4" cm="1">
        <f t="array" aca="1" ref="Z56" ca="1">IFERROR(
INDEX('Cost Data'!$Y$1:$AJ$500, MATCH(1, ('Cost Data'!$W$1:$W$500 = $Q56) * ('Cost Data'!$X$1:$X$500 = $R56), 0), MATCH(Z$12, 'Cost Data'!$Y$12:$AJ$12, 0))
* (INDEX('Build Scenarios'!$D$1:$O$510, MATCH(1, ('Build Scenarios'!$B$1:$B$510 = $Q56) * ('Build Scenarios'!$C$1:$C$510 = $C56), 0), MATCH(Z$12, 'Build Scenarios'!$D$5:$O$5, 0))
- INDEX('Build Scenarios'!$D$1:$O$510, MATCH(1, ('Build Scenarios'!$B$1:$B$510 = $Q56) * ('Build Scenarios'!$C$1:$C$510 = $C56), 0), MATCH(Y$12, 'Build Scenarios'!$D$5:$O$5, 0)))
+Y56,
0)</f>
        <v>0</v>
      </c>
      <c r="AA56" s="4" cm="1">
        <f t="array" aca="1" ref="AA56" ca="1">IFERROR(
INDEX('Cost Data'!$Y$1:$AJ$500, MATCH(1, ('Cost Data'!$W$1:$W$500 = $Q56) * ('Cost Data'!$X$1:$X$500 = $R56), 0), MATCH(AA$12, 'Cost Data'!$Y$12:$AJ$12, 0))
* (INDEX('Build Scenarios'!$D$1:$O$510, MATCH(1, ('Build Scenarios'!$B$1:$B$510 = $Q56) * ('Build Scenarios'!$C$1:$C$510 = $C56), 0), MATCH(AA$12, 'Build Scenarios'!$D$5:$O$5, 0))
- INDEX('Build Scenarios'!$D$1:$O$510, MATCH(1, ('Build Scenarios'!$B$1:$B$510 = $Q56) * ('Build Scenarios'!$C$1:$C$510 = $C56), 0), MATCH(Z$12, 'Build Scenarios'!$D$5:$O$5, 0)))
+Z56,
0)</f>
        <v>834.87000000000012</v>
      </c>
      <c r="AB56" s="4" cm="1">
        <f t="array" aca="1" ref="AB56" ca="1">IFERROR(
INDEX('Cost Data'!$Y$1:$AJ$500, MATCH(1, ('Cost Data'!$W$1:$W$500 = $Q56) * ('Cost Data'!$X$1:$X$500 = $R56), 0), MATCH(AB$12, 'Cost Data'!$Y$12:$AJ$12, 0))
* (INDEX('Build Scenarios'!$D$1:$O$510, MATCH(1, ('Build Scenarios'!$B$1:$B$510 = $Q56) * ('Build Scenarios'!$C$1:$C$510 = $C56), 0), MATCH(AB$12, 'Build Scenarios'!$D$5:$O$5, 0))
- INDEX('Build Scenarios'!$D$1:$O$510, MATCH(1, ('Build Scenarios'!$B$1:$B$510 = $Q56) * ('Build Scenarios'!$C$1:$C$510 = $C56), 0), MATCH(AA$12, 'Build Scenarios'!$D$5:$O$5, 0)))
+AA56,
0)</f>
        <v>834.87000000000012</v>
      </c>
      <c r="AC56" s="4" cm="1">
        <f t="array" aca="1" ref="AC56" ca="1">IFERROR(
INDEX('Cost Data'!$Y$1:$AJ$500, MATCH(1, ('Cost Data'!$W$1:$W$500 = $Q56) * ('Cost Data'!$X$1:$X$500 = $R56), 0), MATCH(AC$12, 'Cost Data'!$Y$12:$AJ$12, 0))
* (INDEX('Build Scenarios'!$D$1:$O$510, MATCH(1, ('Build Scenarios'!$B$1:$B$510 = $Q56) * ('Build Scenarios'!$C$1:$C$510 = $C56), 0), MATCH(AC$12, 'Build Scenarios'!$D$5:$O$5, 0))
- INDEX('Build Scenarios'!$D$1:$O$510, MATCH(1, ('Build Scenarios'!$B$1:$B$510 = $Q56) * ('Build Scenarios'!$C$1:$C$510 = $C56), 0), MATCH(AB$12, 'Build Scenarios'!$D$5:$O$5, 0)))
+AB56,
0)</f>
        <v>834.87000000000012</v>
      </c>
      <c r="AD56" s="4" cm="1">
        <f t="array" aca="1" ref="AD56" ca="1">IFERROR(
INDEX('Cost Data'!$Y$1:$AJ$500, MATCH(1, ('Cost Data'!$W$1:$W$500 = $Q56) * ('Cost Data'!$X$1:$X$500 = $R56), 0), MATCH(AD$12, 'Cost Data'!$Y$12:$AJ$12, 0))
* (INDEX('Build Scenarios'!$D$1:$O$510, MATCH(1, ('Build Scenarios'!$B$1:$B$510 = $Q56) * ('Build Scenarios'!$C$1:$C$510 = $C56), 0), MATCH(AD$12, 'Build Scenarios'!$D$5:$O$5, 0))
- INDEX('Build Scenarios'!$D$1:$O$510, MATCH(1, ('Build Scenarios'!$B$1:$B$510 = $Q56) * ('Build Scenarios'!$C$1:$C$510 = $C56), 0), MATCH(AC$12, 'Build Scenarios'!$D$5:$O$5, 0)))
+AC56,
0)</f>
        <v>834.87000000000012</v>
      </c>
      <c r="AF56" s="11" t="str">
        <f t="shared" si="33"/>
        <v>Humboldt Bay</v>
      </c>
      <c r="AG56" s="11" cm="1">
        <f t="array" aca="1" ref="AG56" ca="1">INDEX('Cost Scenario Settings'!$O$32:$W$101, MATCH(1, ('Cost Scenario Settings'!$N$32:$N$101 = $B56) * ('Cost Scenario Settings'!$B$32:$B$101 = AF56), 0), MATCH($C56, 'Cost Scenario Settings'!$O$31:$W$31, 0))</f>
        <v>0</v>
      </c>
      <c r="AH56" s="4" cm="1">
        <f t="array" aca="1" ref="AH56" ca="1">IFERROR(
INDEX('Cost Data'!$Y$1:$AJ$500, MATCH(1, ('Cost Data'!$W$1:$W$500 = $AF56) * ('Cost Data'!$X$1:$X$500 = $AG56), 0), MATCH(AH$12, 'Cost Data'!$Y$12:$AJ$12, 0))
* (INDEX('Build Scenarios'!$D$1:$O$510, MATCH(1, ('Build Scenarios'!$B$1:$B$510 = $AF56) * ('Build Scenarios'!$C$1:$C$510 = $C56), 0), MATCH(AH$12, 'Build Scenarios'!$D$5:$O$5, 0))
- INDEX('Build Scenarios'!$D$1:$O$510, MATCH(1, ('Build Scenarios'!$B$1:$B$510 = $AF56) * ('Build Scenarios'!$C$1:$C$510 = $C56), 0), MATCH(AG$12, 'Build Scenarios'!$D$5:$O$5, 0)))
+AG56,
0)</f>
        <v>0</v>
      </c>
      <c r="AI56" s="4" cm="1">
        <f t="array" aca="1" ref="AI56" ca="1">IFERROR(
INDEX('Cost Data'!$Y$1:$AJ$500, MATCH(1, ('Cost Data'!$W$1:$W$500 = $AF56) * ('Cost Data'!$X$1:$X$500 = $AG56), 0), MATCH(AI$12, 'Cost Data'!$Y$12:$AJ$12, 0))
* (INDEX('Build Scenarios'!$D$1:$O$510, MATCH(1, ('Build Scenarios'!$B$1:$B$510 = $AF56) * ('Build Scenarios'!$C$1:$C$510 = $C56), 0), MATCH(AI$12, 'Build Scenarios'!$D$5:$O$5, 0))
- INDEX('Build Scenarios'!$D$1:$O$510, MATCH(1, ('Build Scenarios'!$B$1:$B$510 = $AF56) * ('Build Scenarios'!$C$1:$C$510 = $C56), 0), MATCH(AH$12, 'Build Scenarios'!$D$5:$O$5, 0)))
+AH56,
0)</f>
        <v>0</v>
      </c>
      <c r="AJ56" s="4" cm="1">
        <f t="array" aca="1" ref="AJ56" ca="1">IFERROR(
INDEX('Cost Data'!$Y$1:$AJ$500, MATCH(1, ('Cost Data'!$W$1:$W$500 = $AF56) * ('Cost Data'!$X$1:$X$500 = $AG56), 0), MATCH(AJ$12, 'Cost Data'!$Y$12:$AJ$12, 0))
* (INDEX('Build Scenarios'!$D$1:$O$510, MATCH(1, ('Build Scenarios'!$B$1:$B$510 = $AF56) * ('Build Scenarios'!$C$1:$C$510 = $C56), 0), MATCH(AJ$12, 'Build Scenarios'!$D$5:$O$5, 0))
- INDEX('Build Scenarios'!$D$1:$O$510, MATCH(1, ('Build Scenarios'!$B$1:$B$510 = $AF56) * ('Build Scenarios'!$C$1:$C$510 = $C56), 0), MATCH(AI$12, 'Build Scenarios'!$D$5:$O$5, 0)))
+AI56,
0)</f>
        <v>0</v>
      </c>
      <c r="AK56" s="4" cm="1">
        <f t="array" aca="1" ref="AK56" ca="1">IFERROR(
INDEX('Cost Data'!$Y$1:$AJ$500, MATCH(1, ('Cost Data'!$W$1:$W$500 = $AF56) * ('Cost Data'!$X$1:$X$500 = $AG56), 0), MATCH(AK$12, 'Cost Data'!$Y$12:$AJ$12, 0))
* (INDEX('Build Scenarios'!$D$1:$O$510, MATCH(1, ('Build Scenarios'!$B$1:$B$510 = $AF56) * ('Build Scenarios'!$C$1:$C$510 = $C56), 0), MATCH(AK$12, 'Build Scenarios'!$D$5:$O$5, 0))
- INDEX('Build Scenarios'!$D$1:$O$510, MATCH(1, ('Build Scenarios'!$B$1:$B$510 = $AF56) * ('Build Scenarios'!$C$1:$C$510 = $C56), 0), MATCH(AJ$12, 'Build Scenarios'!$D$5:$O$5, 0)))
+AJ56,
0)</f>
        <v>0</v>
      </c>
      <c r="AL56" s="4" cm="1">
        <f t="array" aca="1" ref="AL56" ca="1">IFERROR(
INDEX('Cost Data'!$Y$1:$AJ$500, MATCH(1, ('Cost Data'!$W$1:$W$500 = $AF56) * ('Cost Data'!$X$1:$X$500 = $AG56), 0), MATCH(AL$12, 'Cost Data'!$Y$12:$AJ$12, 0))
* (INDEX('Build Scenarios'!$D$1:$O$510, MATCH(1, ('Build Scenarios'!$B$1:$B$510 = $AF56) * ('Build Scenarios'!$C$1:$C$510 = $C56), 0), MATCH(AL$12, 'Build Scenarios'!$D$5:$O$5, 0))
- INDEX('Build Scenarios'!$D$1:$O$510, MATCH(1, ('Build Scenarios'!$B$1:$B$510 = $AF56) * ('Build Scenarios'!$C$1:$C$510 = $C56), 0), MATCH(AK$12, 'Build Scenarios'!$D$5:$O$5, 0)))
+AK56,
0)</f>
        <v>0</v>
      </c>
      <c r="AM56" s="4" cm="1">
        <f t="array" aca="1" ref="AM56" ca="1">IFERROR(
INDEX('Cost Data'!$Y$1:$AJ$500, MATCH(1, ('Cost Data'!$W$1:$W$500 = $AF56) * ('Cost Data'!$X$1:$X$500 = $AG56), 0), MATCH(AM$12, 'Cost Data'!$Y$12:$AJ$12, 0))
* (INDEX('Build Scenarios'!$D$1:$O$510, MATCH(1, ('Build Scenarios'!$B$1:$B$510 = $AF56) * ('Build Scenarios'!$C$1:$C$510 = $C56), 0), MATCH(AM$12, 'Build Scenarios'!$D$5:$O$5, 0))
- INDEX('Build Scenarios'!$D$1:$O$510, MATCH(1, ('Build Scenarios'!$B$1:$B$510 = $AF56) * ('Build Scenarios'!$C$1:$C$510 = $C56), 0), MATCH(AL$12, 'Build Scenarios'!$D$5:$O$5, 0)))
+AL56,
0)</f>
        <v>0</v>
      </c>
      <c r="AN56" s="4" cm="1">
        <f t="array" aca="1" ref="AN56" ca="1">IFERROR(
INDEX('Cost Data'!$Y$1:$AJ$500, MATCH(1, ('Cost Data'!$W$1:$W$500 = $AF56) * ('Cost Data'!$X$1:$X$500 = $AG56), 0), MATCH(AN$12, 'Cost Data'!$Y$12:$AJ$12, 0))
* (INDEX('Build Scenarios'!$D$1:$O$510, MATCH(1, ('Build Scenarios'!$B$1:$B$510 = $AF56) * ('Build Scenarios'!$C$1:$C$510 = $C56), 0), MATCH(AN$12, 'Build Scenarios'!$D$5:$O$5, 0))
- INDEX('Build Scenarios'!$D$1:$O$510, MATCH(1, ('Build Scenarios'!$B$1:$B$510 = $AF56) * ('Build Scenarios'!$C$1:$C$510 = $C56), 0), MATCH(AM$12, 'Build Scenarios'!$D$5:$O$5, 0)))
+AM56,
0)</f>
        <v>0</v>
      </c>
      <c r="AO56" s="4" cm="1">
        <f t="array" aca="1" ref="AO56" ca="1">IFERROR(
INDEX('Cost Data'!$Y$1:$AJ$500, MATCH(1, ('Cost Data'!$W$1:$W$500 = $AF56) * ('Cost Data'!$X$1:$X$500 = $AG56), 0), MATCH(AO$12, 'Cost Data'!$Y$12:$AJ$12, 0))
* (INDEX('Build Scenarios'!$D$1:$O$510, MATCH(1, ('Build Scenarios'!$B$1:$B$510 = $AF56) * ('Build Scenarios'!$C$1:$C$510 = $C56), 0), MATCH(AO$12, 'Build Scenarios'!$D$5:$O$5, 0))
- INDEX('Build Scenarios'!$D$1:$O$510, MATCH(1, ('Build Scenarios'!$B$1:$B$510 = $AF56) * ('Build Scenarios'!$C$1:$C$510 = $C56), 0), MATCH(AN$12, 'Build Scenarios'!$D$5:$O$5, 0)))
+AN56,
0)</f>
        <v>0</v>
      </c>
      <c r="AP56" s="4" cm="1">
        <f t="array" aca="1" ref="AP56" ca="1">IFERROR(
INDEX('Cost Data'!$Y$1:$AJ$500, MATCH(1, ('Cost Data'!$W$1:$W$500 = $AF56) * ('Cost Data'!$X$1:$X$500 = $AG56), 0), MATCH(AP$12, 'Cost Data'!$Y$12:$AJ$12, 0))
* (INDEX('Build Scenarios'!$D$1:$O$510, MATCH(1, ('Build Scenarios'!$B$1:$B$510 = $AF56) * ('Build Scenarios'!$C$1:$C$510 = $C56), 0), MATCH(AP$12, 'Build Scenarios'!$D$5:$O$5, 0))
- INDEX('Build Scenarios'!$D$1:$O$510, MATCH(1, ('Build Scenarios'!$B$1:$B$510 = $AF56) * ('Build Scenarios'!$C$1:$C$510 = $C56), 0), MATCH(AO$12, 'Build Scenarios'!$D$5:$O$5, 0)))
+AO56,
0)</f>
        <v>0</v>
      </c>
      <c r="AQ56" s="4" cm="1">
        <f t="array" aca="1" ref="AQ56" ca="1">IFERROR(
INDEX('Cost Data'!$Y$1:$AJ$500, MATCH(1, ('Cost Data'!$W$1:$W$500 = $AF56) * ('Cost Data'!$X$1:$X$500 = $AG56), 0), MATCH(AQ$12, 'Cost Data'!$Y$12:$AJ$12, 0))
* (INDEX('Build Scenarios'!$D$1:$O$510, MATCH(1, ('Build Scenarios'!$B$1:$B$510 = $AF56) * ('Build Scenarios'!$C$1:$C$510 = $C56), 0), MATCH(AQ$12, 'Build Scenarios'!$D$5:$O$5, 0))
- INDEX('Build Scenarios'!$D$1:$O$510, MATCH(1, ('Build Scenarios'!$B$1:$B$510 = $AF56) * ('Build Scenarios'!$C$1:$C$510 = $C56), 0), MATCH(AP$12, 'Build Scenarios'!$D$5:$O$5, 0)))
+AP56,
0)</f>
        <v>0</v>
      </c>
      <c r="AR56" s="4" cm="1">
        <f t="array" aca="1" ref="AR56" ca="1">IFERROR(
INDEX('Cost Data'!$Y$1:$AJ$500, MATCH(1, ('Cost Data'!$W$1:$W$500 = $AF56) * ('Cost Data'!$X$1:$X$500 = $AG56), 0), MATCH(AR$12, 'Cost Data'!$Y$12:$AJ$12, 0))
* (INDEX('Build Scenarios'!$D$1:$O$510, MATCH(1, ('Build Scenarios'!$B$1:$B$510 = $AF56) * ('Build Scenarios'!$C$1:$C$510 = $C56), 0), MATCH(AR$12, 'Build Scenarios'!$D$5:$O$5, 0))
- INDEX('Build Scenarios'!$D$1:$O$510, MATCH(1, ('Build Scenarios'!$B$1:$B$510 = $AF56) * ('Build Scenarios'!$C$1:$C$510 = $C56), 0), MATCH(AQ$12, 'Build Scenarios'!$D$5:$O$5, 0)))
+AQ56,
0)</f>
        <v>0</v>
      </c>
      <c r="AS56" s="4" cm="1">
        <f t="array" aca="1" ref="AS56" ca="1">IFERROR(
INDEX('Cost Data'!$Y$1:$AJ$500, MATCH(1, ('Cost Data'!$W$1:$W$500 = $AF56) * ('Cost Data'!$X$1:$X$500 = $AG56), 0), MATCH(AS$12, 'Cost Data'!$Y$12:$AJ$12, 0))
* (INDEX('Build Scenarios'!$D$1:$O$510, MATCH(1, ('Build Scenarios'!$B$1:$B$510 = $AF56) * ('Build Scenarios'!$C$1:$C$510 = $C56), 0), MATCH(AS$12, 'Build Scenarios'!$D$5:$O$5, 0))
- INDEX('Build Scenarios'!$D$1:$O$510, MATCH(1, ('Build Scenarios'!$B$1:$B$510 = $AF56) * ('Build Scenarios'!$C$1:$C$510 = $C56), 0), MATCH(AR$12, 'Build Scenarios'!$D$5:$O$5, 0)))
+AR56,
0)</f>
        <v>0</v>
      </c>
      <c r="AU56" s="11" t="str">
        <f t="shared" si="34"/>
        <v>Del Norte</v>
      </c>
      <c r="AV56" s="11" cm="1">
        <f t="array" aca="1" ref="AV56" ca="1">INDEX('Cost Scenario Settings'!$O$32:$W$101, MATCH(1, ('Cost Scenario Settings'!$N$32:$N$101 = $B56) * ('Cost Scenario Settings'!$B$32:$B$101 = AU56), 0), MATCH($C56, 'Cost Scenario Settings'!$O$31:$W$31, 0))</f>
        <v>0</v>
      </c>
      <c r="AW56" s="4" cm="1">
        <f t="array" aca="1" ref="AW56" ca="1">IFERROR(
INDEX('Cost Data'!$Y$1:$AJ$500, MATCH(1, ('Cost Data'!$W$1:$W$500 = $AU56) * ('Cost Data'!$X$1:$X$500 = $AV56), 0), MATCH(AW$12, 'Cost Data'!$Y$12:$AJ$12, 0))
* (INDEX('Build Scenarios'!$D$1:$O$510, MATCH(1, ('Build Scenarios'!$B$1:$B$510 = $AU56) * ('Build Scenarios'!$C$1:$C$510 = $C56), 0), MATCH(AW$12, 'Build Scenarios'!$D$5:$O$5, 0))
- INDEX('Build Scenarios'!$D$1:$O$510, MATCH(1, ('Build Scenarios'!$B$1:$B$510 = $AU56) * ('Build Scenarios'!$C$1:$C$510 = $C56), 0), MATCH(AV$12, 'Build Scenarios'!$D$5:$O$5, 0)))
+AV56,
0)</f>
        <v>0</v>
      </c>
      <c r="AX56" s="4" cm="1">
        <f t="array" aca="1" ref="AX56" ca="1">IFERROR(
INDEX('Cost Data'!$Y$1:$AJ$500, MATCH(1, ('Cost Data'!$W$1:$W$500 = $AU56) * ('Cost Data'!$X$1:$X$500 = $AV56), 0), MATCH(AX$12, 'Cost Data'!$Y$12:$AJ$12, 0))
* (INDEX('Build Scenarios'!$D$1:$O$510, MATCH(1, ('Build Scenarios'!$B$1:$B$510 = $AU56) * ('Build Scenarios'!$C$1:$C$510 = $C56), 0), MATCH(AX$12, 'Build Scenarios'!$D$5:$O$5, 0))
- INDEX('Build Scenarios'!$D$1:$O$510, MATCH(1, ('Build Scenarios'!$B$1:$B$510 = $AU56) * ('Build Scenarios'!$C$1:$C$510 = $C56), 0), MATCH(AW$12, 'Build Scenarios'!$D$5:$O$5, 0)))
+AW56,
0)</f>
        <v>0</v>
      </c>
      <c r="AY56" s="4" cm="1">
        <f t="array" aca="1" ref="AY56" ca="1">IFERROR(
INDEX('Cost Data'!$Y$1:$AJ$500, MATCH(1, ('Cost Data'!$W$1:$W$500 = $AU56) * ('Cost Data'!$X$1:$X$500 = $AV56), 0), MATCH(AY$12, 'Cost Data'!$Y$12:$AJ$12, 0))
* (INDEX('Build Scenarios'!$D$1:$O$510, MATCH(1, ('Build Scenarios'!$B$1:$B$510 = $AU56) * ('Build Scenarios'!$C$1:$C$510 = $C56), 0), MATCH(AY$12, 'Build Scenarios'!$D$5:$O$5, 0))
- INDEX('Build Scenarios'!$D$1:$O$510, MATCH(1, ('Build Scenarios'!$B$1:$B$510 = $AU56) * ('Build Scenarios'!$C$1:$C$510 = $C56), 0), MATCH(AX$12, 'Build Scenarios'!$D$5:$O$5, 0)))
+AX56,
0)</f>
        <v>0</v>
      </c>
      <c r="AZ56" s="4" cm="1">
        <f t="array" aca="1" ref="AZ56" ca="1">IFERROR(
INDEX('Cost Data'!$Y$1:$AJ$500, MATCH(1, ('Cost Data'!$W$1:$W$500 = $AU56) * ('Cost Data'!$X$1:$X$500 = $AV56), 0), MATCH(AZ$12, 'Cost Data'!$Y$12:$AJ$12, 0))
* (INDEX('Build Scenarios'!$D$1:$O$510, MATCH(1, ('Build Scenarios'!$B$1:$B$510 = $AU56) * ('Build Scenarios'!$C$1:$C$510 = $C56), 0), MATCH(AZ$12, 'Build Scenarios'!$D$5:$O$5, 0))
- INDEX('Build Scenarios'!$D$1:$O$510, MATCH(1, ('Build Scenarios'!$B$1:$B$510 = $AU56) * ('Build Scenarios'!$C$1:$C$510 = $C56), 0), MATCH(AY$12, 'Build Scenarios'!$D$5:$O$5, 0)))
+AY56,
0)</f>
        <v>0</v>
      </c>
      <c r="BA56" s="4" cm="1">
        <f t="array" aca="1" ref="BA56" ca="1">IFERROR(
INDEX('Cost Data'!$Y$1:$AJ$500, MATCH(1, ('Cost Data'!$W$1:$W$500 = $AU56) * ('Cost Data'!$X$1:$X$500 = $AV56), 0), MATCH(BA$12, 'Cost Data'!$Y$12:$AJ$12, 0))
* (INDEX('Build Scenarios'!$D$1:$O$510, MATCH(1, ('Build Scenarios'!$B$1:$B$510 = $AU56) * ('Build Scenarios'!$C$1:$C$510 = $C56), 0), MATCH(BA$12, 'Build Scenarios'!$D$5:$O$5, 0))
- INDEX('Build Scenarios'!$D$1:$O$510, MATCH(1, ('Build Scenarios'!$B$1:$B$510 = $AU56) * ('Build Scenarios'!$C$1:$C$510 = $C56), 0), MATCH(AZ$12, 'Build Scenarios'!$D$5:$O$5, 0)))
+AZ56,
0)</f>
        <v>0</v>
      </c>
      <c r="BB56" s="4" cm="1">
        <f t="array" aca="1" ref="BB56" ca="1">IFERROR(
INDEX('Cost Data'!$Y$1:$AJ$500, MATCH(1, ('Cost Data'!$W$1:$W$500 = $AU56) * ('Cost Data'!$X$1:$X$500 = $AV56), 0), MATCH(BB$12, 'Cost Data'!$Y$12:$AJ$12, 0))
* (INDEX('Build Scenarios'!$D$1:$O$510, MATCH(1, ('Build Scenarios'!$B$1:$B$510 = $AU56) * ('Build Scenarios'!$C$1:$C$510 = $C56), 0), MATCH(BB$12, 'Build Scenarios'!$D$5:$O$5, 0))
- INDEX('Build Scenarios'!$D$1:$O$510, MATCH(1, ('Build Scenarios'!$B$1:$B$510 = $AU56) * ('Build Scenarios'!$C$1:$C$510 = $C56), 0), MATCH(BA$12, 'Build Scenarios'!$D$5:$O$5, 0)))
+BA56,
0)</f>
        <v>0</v>
      </c>
      <c r="BC56" s="4" cm="1">
        <f t="array" aca="1" ref="BC56" ca="1">IFERROR(
INDEX('Cost Data'!$Y$1:$AJ$500, MATCH(1, ('Cost Data'!$W$1:$W$500 = $AU56) * ('Cost Data'!$X$1:$X$500 = $AV56), 0), MATCH(BC$12, 'Cost Data'!$Y$12:$AJ$12, 0))
* (INDEX('Build Scenarios'!$D$1:$O$510, MATCH(1, ('Build Scenarios'!$B$1:$B$510 = $AU56) * ('Build Scenarios'!$C$1:$C$510 = $C56), 0), MATCH(BC$12, 'Build Scenarios'!$D$5:$O$5, 0))
- INDEX('Build Scenarios'!$D$1:$O$510, MATCH(1, ('Build Scenarios'!$B$1:$B$510 = $AU56) * ('Build Scenarios'!$C$1:$C$510 = $C56), 0), MATCH(BB$12, 'Build Scenarios'!$D$5:$O$5, 0)))
+BB56,
0)</f>
        <v>0</v>
      </c>
      <c r="BD56" s="4" cm="1">
        <f t="array" aca="1" ref="BD56" ca="1">IFERROR(
INDEX('Cost Data'!$Y$1:$AJ$500, MATCH(1, ('Cost Data'!$W$1:$W$500 = $AU56) * ('Cost Data'!$X$1:$X$500 = $AV56), 0), MATCH(BD$12, 'Cost Data'!$Y$12:$AJ$12, 0))
* (INDEX('Build Scenarios'!$D$1:$O$510, MATCH(1, ('Build Scenarios'!$B$1:$B$510 = $AU56) * ('Build Scenarios'!$C$1:$C$510 = $C56), 0), MATCH(BD$12, 'Build Scenarios'!$D$5:$O$5, 0))
- INDEX('Build Scenarios'!$D$1:$O$510, MATCH(1, ('Build Scenarios'!$B$1:$B$510 = $AU56) * ('Build Scenarios'!$C$1:$C$510 = $C56), 0), MATCH(BC$12, 'Build Scenarios'!$D$5:$O$5, 0)))
+BC56,
0)</f>
        <v>0</v>
      </c>
      <c r="BE56" s="4" cm="1">
        <f t="array" aca="1" ref="BE56" ca="1">IFERROR(
INDEX('Cost Data'!$Y$1:$AJ$500, MATCH(1, ('Cost Data'!$W$1:$W$500 = $AU56) * ('Cost Data'!$X$1:$X$500 = $AV56), 0), MATCH(BE$12, 'Cost Data'!$Y$12:$AJ$12, 0))
* (INDEX('Build Scenarios'!$D$1:$O$510, MATCH(1, ('Build Scenarios'!$B$1:$B$510 = $AU56) * ('Build Scenarios'!$C$1:$C$510 = $C56), 0), MATCH(BE$12, 'Build Scenarios'!$D$5:$O$5, 0))
- INDEX('Build Scenarios'!$D$1:$O$510, MATCH(1, ('Build Scenarios'!$B$1:$B$510 = $AU56) * ('Build Scenarios'!$C$1:$C$510 = $C56), 0), MATCH(BD$12, 'Build Scenarios'!$D$5:$O$5, 0)))
+BD56,
0)</f>
        <v>0</v>
      </c>
      <c r="BF56" s="4" cm="1">
        <f t="array" aca="1" ref="BF56" ca="1">IFERROR(
INDEX('Cost Data'!$Y$1:$AJ$500, MATCH(1, ('Cost Data'!$W$1:$W$500 = $AU56) * ('Cost Data'!$X$1:$X$500 = $AV56), 0), MATCH(BF$12, 'Cost Data'!$Y$12:$AJ$12, 0))
* (INDEX('Build Scenarios'!$D$1:$O$510, MATCH(1, ('Build Scenarios'!$B$1:$B$510 = $AU56) * ('Build Scenarios'!$C$1:$C$510 = $C56), 0), MATCH(BF$12, 'Build Scenarios'!$D$5:$O$5, 0))
- INDEX('Build Scenarios'!$D$1:$O$510, MATCH(1, ('Build Scenarios'!$B$1:$B$510 = $AU56) * ('Build Scenarios'!$C$1:$C$510 = $C56), 0), MATCH(BE$12, 'Build Scenarios'!$D$5:$O$5, 0)))
+BE56,
0)</f>
        <v>0</v>
      </c>
      <c r="BG56" s="4" cm="1">
        <f t="array" aca="1" ref="BG56" ca="1">IFERROR(
INDEX('Cost Data'!$Y$1:$AJ$500, MATCH(1, ('Cost Data'!$W$1:$W$500 = $AU56) * ('Cost Data'!$X$1:$X$500 = $AV56), 0), MATCH(BG$12, 'Cost Data'!$Y$12:$AJ$12, 0))
* (INDEX('Build Scenarios'!$D$1:$O$510, MATCH(1, ('Build Scenarios'!$B$1:$B$510 = $AU56) * ('Build Scenarios'!$C$1:$C$510 = $C56), 0), MATCH(BG$12, 'Build Scenarios'!$D$5:$O$5, 0))
- INDEX('Build Scenarios'!$D$1:$O$510, MATCH(1, ('Build Scenarios'!$B$1:$B$510 = $AU56) * ('Build Scenarios'!$C$1:$C$510 = $C56), 0), MATCH(BF$12, 'Build Scenarios'!$D$5:$O$5, 0)))
+BF56,
0)</f>
        <v>0</v>
      </c>
      <c r="BH56" s="4" cm="1">
        <f t="array" aca="1" ref="BH56" ca="1">IFERROR(
INDEX('Cost Data'!$Y$1:$AJ$500, MATCH(1, ('Cost Data'!$W$1:$W$500 = $AU56) * ('Cost Data'!$X$1:$X$500 = $AV56), 0), MATCH(BH$12, 'Cost Data'!$Y$12:$AJ$12, 0))
* (INDEX('Build Scenarios'!$D$1:$O$510, MATCH(1, ('Build Scenarios'!$B$1:$B$510 = $AU56) * ('Build Scenarios'!$C$1:$C$510 = $C56), 0), MATCH(BH$12, 'Build Scenarios'!$D$5:$O$5, 0))
- INDEX('Build Scenarios'!$D$1:$O$510, MATCH(1, ('Build Scenarios'!$B$1:$B$510 = $AU56) * ('Build Scenarios'!$C$1:$C$510 = $C56), 0), MATCH(BG$12, 'Build Scenarios'!$D$5:$O$5, 0)))
+BG56,
0)</f>
        <v>0</v>
      </c>
      <c r="BJ56" s="11" t="str">
        <f t="shared" si="35"/>
        <v>Cape Mendocino</v>
      </c>
      <c r="BK56" s="11" cm="1">
        <f t="array" aca="1" ref="BK56" ca="1">INDEX('Cost Scenario Settings'!$O$32:$W$101, MATCH(1, ('Cost Scenario Settings'!$N$32:$N$101 = $B56) * ('Cost Scenario Settings'!$B$32:$B$101 = BJ56), 0), MATCH($C56, 'Cost Scenario Settings'!$O$31:$W$31, 0))</f>
        <v>0</v>
      </c>
      <c r="BL56" s="4" cm="1">
        <f t="array" aca="1" ref="BL56" ca="1">IFERROR(
INDEX('Cost Data'!$Y$1:$AJ$500, MATCH(1, ('Cost Data'!$W$1:$W$500 = $BJ56) * ('Cost Data'!$X$1:$X$500 = $BK56), 0), MATCH(BL$12, 'Cost Data'!$Y$12:$AJ$12, 0))
* (INDEX('Build Scenarios'!$D$1:$O$510, MATCH(1, ('Build Scenarios'!$B$1:$B$510 = $BJ56) * ('Build Scenarios'!$C$1:$C$510 = $C56), 0), MATCH(BL$12, 'Build Scenarios'!$D$5:$O$5, 0))
- INDEX('Build Scenarios'!$D$1:$O$510, MATCH(1, ('Build Scenarios'!$B$1:$B$510 = $BJ56) * ('Build Scenarios'!$C$1:$C$510 = $C56), 0), MATCH(BK$12, 'Build Scenarios'!$D$5:$O$5, 0)))
+BK56,
0)</f>
        <v>0</v>
      </c>
      <c r="BM56" s="4" cm="1">
        <f t="array" aca="1" ref="BM56" ca="1">IFERROR(
INDEX('Cost Data'!$Y$1:$AJ$500, MATCH(1, ('Cost Data'!$W$1:$W$500 = $BJ56) * ('Cost Data'!$X$1:$X$500 = $BK56), 0), MATCH(BM$12, 'Cost Data'!$Y$12:$AJ$12, 0))
* (INDEX('Build Scenarios'!$D$1:$O$510, MATCH(1, ('Build Scenarios'!$B$1:$B$510 = $BJ56) * ('Build Scenarios'!$C$1:$C$510 = $C56), 0), MATCH(BM$12, 'Build Scenarios'!$D$5:$O$5, 0))
- INDEX('Build Scenarios'!$D$1:$O$510, MATCH(1, ('Build Scenarios'!$B$1:$B$510 = $BJ56) * ('Build Scenarios'!$C$1:$C$510 = $C56), 0), MATCH(BL$12, 'Build Scenarios'!$D$5:$O$5, 0)))
+BL56,
0)</f>
        <v>0</v>
      </c>
      <c r="BN56" s="4" cm="1">
        <f t="array" aca="1" ref="BN56" ca="1">IFERROR(
INDEX('Cost Data'!$Y$1:$AJ$500, MATCH(1, ('Cost Data'!$W$1:$W$500 = $BJ56) * ('Cost Data'!$X$1:$X$500 = $BK56), 0), MATCH(BN$12, 'Cost Data'!$Y$12:$AJ$12, 0))
* (INDEX('Build Scenarios'!$D$1:$O$510, MATCH(1, ('Build Scenarios'!$B$1:$B$510 = $BJ56) * ('Build Scenarios'!$C$1:$C$510 = $C56), 0), MATCH(BN$12, 'Build Scenarios'!$D$5:$O$5, 0))
- INDEX('Build Scenarios'!$D$1:$O$510, MATCH(1, ('Build Scenarios'!$B$1:$B$510 = $BJ56) * ('Build Scenarios'!$C$1:$C$510 = $C56), 0), MATCH(BM$12, 'Build Scenarios'!$D$5:$O$5, 0)))
+BM56,
0)</f>
        <v>0</v>
      </c>
      <c r="BO56" s="4" cm="1">
        <f t="array" aca="1" ref="BO56" ca="1">IFERROR(
INDEX('Cost Data'!$Y$1:$AJ$500, MATCH(1, ('Cost Data'!$W$1:$W$500 = $BJ56) * ('Cost Data'!$X$1:$X$500 = $BK56), 0), MATCH(BO$12, 'Cost Data'!$Y$12:$AJ$12, 0))
* (INDEX('Build Scenarios'!$D$1:$O$510, MATCH(1, ('Build Scenarios'!$B$1:$B$510 = $BJ56) * ('Build Scenarios'!$C$1:$C$510 = $C56), 0), MATCH(BO$12, 'Build Scenarios'!$D$5:$O$5, 0))
- INDEX('Build Scenarios'!$D$1:$O$510, MATCH(1, ('Build Scenarios'!$B$1:$B$510 = $BJ56) * ('Build Scenarios'!$C$1:$C$510 = $C56), 0), MATCH(BN$12, 'Build Scenarios'!$D$5:$O$5, 0)))
+BN56,
0)</f>
        <v>0</v>
      </c>
      <c r="BP56" s="4" cm="1">
        <f t="array" aca="1" ref="BP56" ca="1">IFERROR(
INDEX('Cost Data'!$Y$1:$AJ$500, MATCH(1, ('Cost Data'!$W$1:$W$500 = $BJ56) * ('Cost Data'!$X$1:$X$500 = $BK56), 0), MATCH(BP$12, 'Cost Data'!$Y$12:$AJ$12, 0))
* (INDEX('Build Scenarios'!$D$1:$O$510, MATCH(1, ('Build Scenarios'!$B$1:$B$510 = $BJ56) * ('Build Scenarios'!$C$1:$C$510 = $C56), 0), MATCH(BP$12, 'Build Scenarios'!$D$5:$O$5, 0))
- INDEX('Build Scenarios'!$D$1:$O$510, MATCH(1, ('Build Scenarios'!$B$1:$B$510 = $BJ56) * ('Build Scenarios'!$C$1:$C$510 = $C56), 0), MATCH(BO$12, 'Build Scenarios'!$D$5:$O$5, 0)))
+BO56,
0)</f>
        <v>0</v>
      </c>
      <c r="BQ56" s="4" cm="1">
        <f t="array" aca="1" ref="BQ56" ca="1">IFERROR(
INDEX('Cost Data'!$Y$1:$AJ$500, MATCH(1, ('Cost Data'!$W$1:$W$500 = $BJ56) * ('Cost Data'!$X$1:$X$500 = $BK56), 0), MATCH(BQ$12, 'Cost Data'!$Y$12:$AJ$12, 0))
* (INDEX('Build Scenarios'!$D$1:$O$510, MATCH(1, ('Build Scenarios'!$B$1:$B$510 = $BJ56) * ('Build Scenarios'!$C$1:$C$510 = $C56), 0), MATCH(BQ$12, 'Build Scenarios'!$D$5:$O$5, 0))
- INDEX('Build Scenarios'!$D$1:$O$510, MATCH(1, ('Build Scenarios'!$B$1:$B$510 = $BJ56) * ('Build Scenarios'!$C$1:$C$510 = $C56), 0), MATCH(BP$12, 'Build Scenarios'!$D$5:$O$5, 0)))
+BP56,
0)</f>
        <v>0</v>
      </c>
      <c r="BR56" s="4" cm="1">
        <f t="array" aca="1" ref="BR56" ca="1">IFERROR(
INDEX('Cost Data'!$Y$1:$AJ$500, MATCH(1, ('Cost Data'!$W$1:$W$500 = $BJ56) * ('Cost Data'!$X$1:$X$500 = $BK56), 0), MATCH(BR$12, 'Cost Data'!$Y$12:$AJ$12, 0))
* (INDEX('Build Scenarios'!$D$1:$O$510, MATCH(1, ('Build Scenarios'!$B$1:$B$510 = $BJ56) * ('Build Scenarios'!$C$1:$C$510 = $C56), 0), MATCH(BR$12, 'Build Scenarios'!$D$5:$O$5, 0))
- INDEX('Build Scenarios'!$D$1:$O$510, MATCH(1, ('Build Scenarios'!$B$1:$B$510 = $BJ56) * ('Build Scenarios'!$C$1:$C$510 = $C56), 0), MATCH(BQ$12, 'Build Scenarios'!$D$5:$O$5, 0)))
+BQ56,
0)</f>
        <v>0</v>
      </c>
      <c r="BS56" s="4" cm="1">
        <f t="array" aca="1" ref="BS56" ca="1">IFERROR(
INDEX('Cost Data'!$Y$1:$AJ$500, MATCH(1, ('Cost Data'!$W$1:$W$500 = $BJ56) * ('Cost Data'!$X$1:$X$500 = $BK56), 0), MATCH(BS$12, 'Cost Data'!$Y$12:$AJ$12, 0))
* (INDEX('Build Scenarios'!$D$1:$O$510, MATCH(1, ('Build Scenarios'!$B$1:$B$510 = $BJ56) * ('Build Scenarios'!$C$1:$C$510 = $C56), 0), MATCH(BS$12, 'Build Scenarios'!$D$5:$O$5, 0))
- INDEX('Build Scenarios'!$D$1:$O$510, MATCH(1, ('Build Scenarios'!$B$1:$B$510 = $BJ56) * ('Build Scenarios'!$C$1:$C$510 = $C56), 0), MATCH(BR$12, 'Build Scenarios'!$D$5:$O$5, 0)))
+BR56,
0)</f>
        <v>0</v>
      </c>
      <c r="BT56" s="4" cm="1">
        <f t="array" aca="1" ref="BT56" ca="1">IFERROR(
INDEX('Cost Data'!$Y$1:$AJ$500, MATCH(1, ('Cost Data'!$W$1:$W$500 = $BJ56) * ('Cost Data'!$X$1:$X$500 = $BK56), 0), MATCH(BT$12, 'Cost Data'!$Y$12:$AJ$12, 0))
* (INDEX('Build Scenarios'!$D$1:$O$510, MATCH(1, ('Build Scenarios'!$B$1:$B$510 = $BJ56) * ('Build Scenarios'!$C$1:$C$510 = $C56), 0), MATCH(BT$12, 'Build Scenarios'!$D$5:$O$5, 0))
- INDEX('Build Scenarios'!$D$1:$O$510, MATCH(1, ('Build Scenarios'!$B$1:$B$510 = $BJ56) * ('Build Scenarios'!$C$1:$C$510 = $C56), 0), MATCH(BS$12, 'Build Scenarios'!$D$5:$O$5, 0)))
+BS56,
0)</f>
        <v>0</v>
      </c>
      <c r="BU56" s="4" cm="1">
        <f t="array" aca="1" ref="BU56" ca="1">IFERROR(
INDEX('Cost Data'!$Y$1:$AJ$500, MATCH(1, ('Cost Data'!$W$1:$W$500 = $BJ56) * ('Cost Data'!$X$1:$X$500 = $BK56), 0), MATCH(BU$12, 'Cost Data'!$Y$12:$AJ$12, 0))
* (INDEX('Build Scenarios'!$D$1:$O$510, MATCH(1, ('Build Scenarios'!$B$1:$B$510 = $BJ56) * ('Build Scenarios'!$C$1:$C$510 = $C56), 0), MATCH(BU$12, 'Build Scenarios'!$D$5:$O$5, 0))
- INDEX('Build Scenarios'!$D$1:$O$510, MATCH(1, ('Build Scenarios'!$B$1:$B$510 = $BJ56) * ('Build Scenarios'!$C$1:$C$510 = $C56), 0), MATCH(BT$12, 'Build Scenarios'!$D$5:$O$5, 0)))
+BT56,
0)</f>
        <v>0</v>
      </c>
      <c r="BV56" s="4" cm="1">
        <f t="array" aca="1" ref="BV56" ca="1">IFERROR(
INDEX('Cost Data'!$Y$1:$AJ$500, MATCH(1, ('Cost Data'!$W$1:$W$500 = $BJ56) * ('Cost Data'!$X$1:$X$500 = $BK56), 0), MATCH(BV$12, 'Cost Data'!$Y$12:$AJ$12, 0))
* (INDEX('Build Scenarios'!$D$1:$O$510, MATCH(1, ('Build Scenarios'!$B$1:$B$510 = $BJ56) * ('Build Scenarios'!$C$1:$C$510 = $C56), 0), MATCH(BV$12, 'Build Scenarios'!$D$5:$O$5, 0))
- INDEX('Build Scenarios'!$D$1:$O$510, MATCH(1, ('Build Scenarios'!$B$1:$B$510 = $BJ56) * ('Build Scenarios'!$C$1:$C$510 = $C56), 0), MATCH(BU$12, 'Build Scenarios'!$D$5:$O$5, 0)))
+BU56,
0)</f>
        <v>0</v>
      </c>
      <c r="BW56" s="4" cm="1">
        <f t="array" aca="1" ref="BW56" ca="1">IFERROR(
INDEX('Cost Data'!$Y$1:$AJ$500, MATCH(1, ('Cost Data'!$W$1:$W$500 = $BJ56) * ('Cost Data'!$X$1:$X$500 = $BK56), 0), MATCH(BW$12, 'Cost Data'!$Y$12:$AJ$12, 0))
* (INDEX('Build Scenarios'!$D$1:$O$510, MATCH(1, ('Build Scenarios'!$B$1:$B$510 = $BJ56) * ('Build Scenarios'!$C$1:$C$510 = $C56), 0), MATCH(BW$12, 'Build Scenarios'!$D$5:$O$5, 0))
- INDEX('Build Scenarios'!$D$1:$O$510, MATCH(1, ('Build Scenarios'!$B$1:$B$510 = $BJ56) * ('Build Scenarios'!$C$1:$C$510 = $C56), 0), MATCH(BV$12, 'Build Scenarios'!$D$5:$O$5, 0)))
+BV56,
0)</f>
        <v>0</v>
      </c>
    </row>
    <row r="57" spans="2:75" x14ac:dyDescent="0.2">
      <c r="B57" s="11" t="str">
        <f t="shared" ca="1" si="31"/>
        <v>PSP - Low</v>
      </c>
      <c r="C57" s="8" t="s">
        <v>59</v>
      </c>
      <c r="D57" s="4">
        <f t="shared" ca="1" si="30"/>
        <v>0</v>
      </c>
      <c r="E57" s="4">
        <f t="shared" ca="1" si="30"/>
        <v>0</v>
      </c>
      <c r="F57" s="4">
        <f t="shared" ca="1" si="30"/>
        <v>0</v>
      </c>
      <c r="G57" s="4">
        <f t="shared" ca="1" si="30"/>
        <v>0</v>
      </c>
      <c r="H57" s="4">
        <f t="shared" ca="1" si="30"/>
        <v>0</v>
      </c>
      <c r="I57" s="4">
        <f t="shared" ca="1" si="30"/>
        <v>0</v>
      </c>
      <c r="J57" s="4">
        <f t="shared" ca="1" si="30"/>
        <v>0</v>
      </c>
      <c r="K57" s="4">
        <f t="shared" ca="1" si="30"/>
        <v>0</v>
      </c>
      <c r="L57" s="4">
        <f t="shared" ca="1" si="30"/>
        <v>1356.6637500000002</v>
      </c>
      <c r="M57" s="4">
        <f t="shared" ca="1" si="30"/>
        <v>1356.6637500000002</v>
      </c>
      <c r="N57" s="4">
        <f t="shared" ca="1" si="30"/>
        <v>1356.6637500000002</v>
      </c>
      <c r="O57" s="4">
        <f t="shared" ca="1" si="30"/>
        <v>1356.6637500000002</v>
      </c>
      <c r="Q57" s="11" t="str">
        <f t="shared" si="32"/>
        <v>Morro Bay</v>
      </c>
      <c r="R57" s="11" t="str" cm="1">
        <f t="array" aca="1" ref="R57" ca="1">INDEX('Cost Scenario Settings'!$O$32:$W$101, MATCH(1, ('Cost Scenario Settings'!$N$32:$N$101 = $B57) * ('Cost Scenario Settings'!$B$32:$B$101 = Q57), 0), MATCH($C57, 'Cost Scenario Settings'!$O$31:$W$31, 0))</f>
        <v>PSP - Low</v>
      </c>
      <c r="S57" s="4" cm="1">
        <f t="array" aca="1" ref="S57" ca="1">IFERROR(
INDEX('Cost Data'!$Y$1:$AJ$500, MATCH(1, ('Cost Data'!$W$1:$W$500 = $Q57) * ('Cost Data'!$X$1:$X$500 = $R57), 0), MATCH(S$12, 'Cost Data'!$Y$12:$AJ$12, 0))
* (INDEX('Build Scenarios'!$D$1:$O$510, MATCH(1, ('Build Scenarios'!$B$1:$B$510 = $Q57) * ('Build Scenarios'!$C$1:$C$510 = $C57), 0), MATCH(S$12, 'Build Scenarios'!$D$5:$O$5, 0))
- INDEX('Build Scenarios'!$D$1:$O$510, MATCH(1, ('Build Scenarios'!$B$1:$B$510 = $Q57) * ('Build Scenarios'!$C$1:$C$510 = $C57), 0), MATCH(R$12, 'Build Scenarios'!$D$5:$O$5, 0)))
+R57,
0)</f>
        <v>0</v>
      </c>
      <c r="T57" s="4" cm="1">
        <f t="array" aca="1" ref="T57" ca="1">IFERROR(
INDEX('Cost Data'!$Y$1:$AJ$500, MATCH(1, ('Cost Data'!$W$1:$W$500 = $Q57) * ('Cost Data'!$X$1:$X$500 = $R57), 0), MATCH(T$12, 'Cost Data'!$Y$12:$AJ$12, 0))
* (INDEX('Build Scenarios'!$D$1:$O$510, MATCH(1, ('Build Scenarios'!$B$1:$B$510 = $Q57) * ('Build Scenarios'!$C$1:$C$510 = $C57), 0), MATCH(T$12, 'Build Scenarios'!$D$5:$O$5, 0))
- INDEX('Build Scenarios'!$D$1:$O$510, MATCH(1, ('Build Scenarios'!$B$1:$B$510 = $Q57) * ('Build Scenarios'!$C$1:$C$510 = $C57), 0), MATCH(S$12, 'Build Scenarios'!$D$5:$O$5, 0)))
+S57,
0)</f>
        <v>0</v>
      </c>
      <c r="U57" s="4" cm="1">
        <f t="array" aca="1" ref="U57" ca="1">IFERROR(
INDEX('Cost Data'!$Y$1:$AJ$500, MATCH(1, ('Cost Data'!$W$1:$W$500 = $Q57) * ('Cost Data'!$X$1:$X$500 = $R57), 0), MATCH(U$12, 'Cost Data'!$Y$12:$AJ$12, 0))
* (INDEX('Build Scenarios'!$D$1:$O$510, MATCH(1, ('Build Scenarios'!$B$1:$B$510 = $Q57) * ('Build Scenarios'!$C$1:$C$510 = $C57), 0), MATCH(U$12, 'Build Scenarios'!$D$5:$O$5, 0))
- INDEX('Build Scenarios'!$D$1:$O$510, MATCH(1, ('Build Scenarios'!$B$1:$B$510 = $Q57) * ('Build Scenarios'!$C$1:$C$510 = $C57), 0), MATCH(T$12, 'Build Scenarios'!$D$5:$O$5, 0)))
+T57,
0)</f>
        <v>0</v>
      </c>
      <c r="V57" s="4" cm="1">
        <f t="array" aca="1" ref="V57" ca="1">IFERROR(
INDEX('Cost Data'!$Y$1:$AJ$500, MATCH(1, ('Cost Data'!$W$1:$W$500 = $Q57) * ('Cost Data'!$X$1:$X$500 = $R57), 0), MATCH(V$12, 'Cost Data'!$Y$12:$AJ$12, 0))
* (INDEX('Build Scenarios'!$D$1:$O$510, MATCH(1, ('Build Scenarios'!$B$1:$B$510 = $Q57) * ('Build Scenarios'!$C$1:$C$510 = $C57), 0), MATCH(V$12, 'Build Scenarios'!$D$5:$O$5, 0))
- INDEX('Build Scenarios'!$D$1:$O$510, MATCH(1, ('Build Scenarios'!$B$1:$B$510 = $Q57) * ('Build Scenarios'!$C$1:$C$510 = $C57), 0), MATCH(U$12, 'Build Scenarios'!$D$5:$O$5, 0)))
+U57,
0)</f>
        <v>0</v>
      </c>
      <c r="W57" s="4" cm="1">
        <f t="array" aca="1" ref="W57" ca="1">IFERROR(
INDEX('Cost Data'!$Y$1:$AJ$500, MATCH(1, ('Cost Data'!$W$1:$W$500 = $Q57) * ('Cost Data'!$X$1:$X$500 = $R57), 0), MATCH(W$12, 'Cost Data'!$Y$12:$AJ$12, 0))
* (INDEX('Build Scenarios'!$D$1:$O$510, MATCH(1, ('Build Scenarios'!$B$1:$B$510 = $Q57) * ('Build Scenarios'!$C$1:$C$510 = $C57), 0), MATCH(W$12, 'Build Scenarios'!$D$5:$O$5, 0))
- INDEX('Build Scenarios'!$D$1:$O$510, MATCH(1, ('Build Scenarios'!$B$1:$B$510 = $Q57) * ('Build Scenarios'!$C$1:$C$510 = $C57), 0), MATCH(V$12, 'Build Scenarios'!$D$5:$O$5, 0)))
+V57,
0)</f>
        <v>0</v>
      </c>
      <c r="X57" s="4" cm="1">
        <f t="array" aca="1" ref="X57" ca="1">IFERROR(
INDEX('Cost Data'!$Y$1:$AJ$500, MATCH(1, ('Cost Data'!$W$1:$W$500 = $Q57) * ('Cost Data'!$X$1:$X$500 = $R57), 0), MATCH(X$12, 'Cost Data'!$Y$12:$AJ$12, 0))
* (INDEX('Build Scenarios'!$D$1:$O$510, MATCH(1, ('Build Scenarios'!$B$1:$B$510 = $Q57) * ('Build Scenarios'!$C$1:$C$510 = $C57), 0), MATCH(X$12, 'Build Scenarios'!$D$5:$O$5, 0))
- INDEX('Build Scenarios'!$D$1:$O$510, MATCH(1, ('Build Scenarios'!$B$1:$B$510 = $Q57) * ('Build Scenarios'!$C$1:$C$510 = $C57), 0), MATCH(W$12, 'Build Scenarios'!$D$5:$O$5, 0)))
+W57,
0)</f>
        <v>0</v>
      </c>
      <c r="Y57" s="4" cm="1">
        <f t="array" aca="1" ref="Y57" ca="1">IFERROR(
INDEX('Cost Data'!$Y$1:$AJ$500, MATCH(1, ('Cost Data'!$W$1:$W$500 = $Q57) * ('Cost Data'!$X$1:$X$500 = $R57), 0), MATCH(Y$12, 'Cost Data'!$Y$12:$AJ$12, 0))
* (INDEX('Build Scenarios'!$D$1:$O$510, MATCH(1, ('Build Scenarios'!$B$1:$B$510 = $Q57) * ('Build Scenarios'!$C$1:$C$510 = $C57), 0), MATCH(Y$12, 'Build Scenarios'!$D$5:$O$5, 0))
- INDEX('Build Scenarios'!$D$1:$O$510, MATCH(1, ('Build Scenarios'!$B$1:$B$510 = $Q57) * ('Build Scenarios'!$C$1:$C$510 = $C57), 0), MATCH(X$12, 'Build Scenarios'!$D$5:$O$5, 0)))
+X57,
0)</f>
        <v>0</v>
      </c>
      <c r="Z57" s="4" cm="1">
        <f t="array" aca="1" ref="Z57" ca="1">IFERROR(
INDEX('Cost Data'!$Y$1:$AJ$500, MATCH(1, ('Cost Data'!$W$1:$W$500 = $Q57) * ('Cost Data'!$X$1:$X$500 = $R57), 0), MATCH(Z$12, 'Cost Data'!$Y$12:$AJ$12, 0))
* (INDEX('Build Scenarios'!$D$1:$O$510, MATCH(1, ('Build Scenarios'!$B$1:$B$510 = $Q57) * ('Build Scenarios'!$C$1:$C$510 = $C57), 0), MATCH(Z$12, 'Build Scenarios'!$D$5:$O$5, 0))
- INDEX('Build Scenarios'!$D$1:$O$510, MATCH(1, ('Build Scenarios'!$B$1:$B$510 = $Q57) * ('Build Scenarios'!$C$1:$C$510 = $C57), 0), MATCH(Y$12, 'Build Scenarios'!$D$5:$O$5, 0)))
+Y57,
0)</f>
        <v>0</v>
      </c>
      <c r="AA57" s="4" cm="1">
        <f t="array" aca="1" ref="AA57" ca="1">IFERROR(
INDEX('Cost Data'!$Y$1:$AJ$500, MATCH(1, ('Cost Data'!$W$1:$W$500 = $Q57) * ('Cost Data'!$X$1:$X$500 = $R57), 0), MATCH(AA$12, 'Cost Data'!$Y$12:$AJ$12, 0))
* (INDEX('Build Scenarios'!$D$1:$O$510, MATCH(1, ('Build Scenarios'!$B$1:$B$510 = $Q57) * ('Build Scenarios'!$C$1:$C$510 = $C57), 0), MATCH(AA$12, 'Build Scenarios'!$D$5:$O$5, 0))
- INDEX('Build Scenarios'!$D$1:$O$510, MATCH(1, ('Build Scenarios'!$B$1:$B$510 = $Q57) * ('Build Scenarios'!$C$1:$C$510 = $C57), 0), MATCH(Z$12, 'Build Scenarios'!$D$5:$O$5, 0)))
+Z57,
0)</f>
        <v>1356.6637500000002</v>
      </c>
      <c r="AB57" s="4" cm="1">
        <f t="array" aca="1" ref="AB57" ca="1">IFERROR(
INDEX('Cost Data'!$Y$1:$AJ$500, MATCH(1, ('Cost Data'!$W$1:$W$500 = $Q57) * ('Cost Data'!$X$1:$X$500 = $R57), 0), MATCH(AB$12, 'Cost Data'!$Y$12:$AJ$12, 0))
* (INDEX('Build Scenarios'!$D$1:$O$510, MATCH(1, ('Build Scenarios'!$B$1:$B$510 = $Q57) * ('Build Scenarios'!$C$1:$C$510 = $C57), 0), MATCH(AB$12, 'Build Scenarios'!$D$5:$O$5, 0))
- INDEX('Build Scenarios'!$D$1:$O$510, MATCH(1, ('Build Scenarios'!$B$1:$B$510 = $Q57) * ('Build Scenarios'!$C$1:$C$510 = $C57), 0), MATCH(AA$12, 'Build Scenarios'!$D$5:$O$5, 0)))
+AA57,
0)</f>
        <v>1356.6637500000002</v>
      </c>
      <c r="AC57" s="4" cm="1">
        <f t="array" aca="1" ref="AC57" ca="1">IFERROR(
INDEX('Cost Data'!$Y$1:$AJ$500, MATCH(1, ('Cost Data'!$W$1:$W$500 = $Q57) * ('Cost Data'!$X$1:$X$500 = $R57), 0), MATCH(AC$12, 'Cost Data'!$Y$12:$AJ$12, 0))
* (INDEX('Build Scenarios'!$D$1:$O$510, MATCH(1, ('Build Scenarios'!$B$1:$B$510 = $Q57) * ('Build Scenarios'!$C$1:$C$510 = $C57), 0), MATCH(AC$12, 'Build Scenarios'!$D$5:$O$5, 0))
- INDEX('Build Scenarios'!$D$1:$O$510, MATCH(1, ('Build Scenarios'!$B$1:$B$510 = $Q57) * ('Build Scenarios'!$C$1:$C$510 = $C57), 0), MATCH(AB$12, 'Build Scenarios'!$D$5:$O$5, 0)))
+AB57,
0)</f>
        <v>1356.6637500000002</v>
      </c>
      <c r="AD57" s="4" cm="1">
        <f t="array" aca="1" ref="AD57" ca="1">IFERROR(
INDEX('Cost Data'!$Y$1:$AJ$500, MATCH(1, ('Cost Data'!$W$1:$W$500 = $Q57) * ('Cost Data'!$X$1:$X$500 = $R57), 0), MATCH(AD$12, 'Cost Data'!$Y$12:$AJ$12, 0))
* (INDEX('Build Scenarios'!$D$1:$O$510, MATCH(1, ('Build Scenarios'!$B$1:$B$510 = $Q57) * ('Build Scenarios'!$C$1:$C$510 = $C57), 0), MATCH(AD$12, 'Build Scenarios'!$D$5:$O$5, 0))
- INDEX('Build Scenarios'!$D$1:$O$510, MATCH(1, ('Build Scenarios'!$B$1:$B$510 = $Q57) * ('Build Scenarios'!$C$1:$C$510 = $C57), 0), MATCH(AC$12, 'Build Scenarios'!$D$5:$O$5, 0)))
+AC57,
0)</f>
        <v>1356.6637500000002</v>
      </c>
      <c r="AF57" s="11" t="str">
        <f t="shared" si="33"/>
        <v>Humboldt Bay</v>
      </c>
      <c r="AG57" s="11" cm="1">
        <f t="array" aca="1" ref="AG57" ca="1">INDEX('Cost Scenario Settings'!$O$32:$W$101, MATCH(1, ('Cost Scenario Settings'!$N$32:$N$101 = $B57) * ('Cost Scenario Settings'!$B$32:$B$101 = AF57), 0), MATCH($C57, 'Cost Scenario Settings'!$O$31:$W$31, 0))</f>
        <v>0</v>
      </c>
      <c r="AH57" s="4" cm="1">
        <f t="array" aca="1" ref="AH57" ca="1">IFERROR(
INDEX('Cost Data'!$Y$1:$AJ$500, MATCH(1, ('Cost Data'!$W$1:$W$500 = $AF57) * ('Cost Data'!$X$1:$X$500 = $AG57), 0), MATCH(AH$12, 'Cost Data'!$Y$12:$AJ$12, 0))
* (INDEX('Build Scenarios'!$D$1:$O$510, MATCH(1, ('Build Scenarios'!$B$1:$B$510 = $AF57) * ('Build Scenarios'!$C$1:$C$510 = $C57), 0), MATCH(AH$12, 'Build Scenarios'!$D$5:$O$5, 0))
- INDEX('Build Scenarios'!$D$1:$O$510, MATCH(1, ('Build Scenarios'!$B$1:$B$510 = $AF57) * ('Build Scenarios'!$C$1:$C$510 = $C57), 0), MATCH(AG$12, 'Build Scenarios'!$D$5:$O$5, 0)))
+AG57,
0)</f>
        <v>0</v>
      </c>
      <c r="AI57" s="4" cm="1">
        <f t="array" aca="1" ref="AI57" ca="1">IFERROR(
INDEX('Cost Data'!$Y$1:$AJ$500, MATCH(1, ('Cost Data'!$W$1:$W$500 = $AF57) * ('Cost Data'!$X$1:$X$500 = $AG57), 0), MATCH(AI$12, 'Cost Data'!$Y$12:$AJ$12, 0))
* (INDEX('Build Scenarios'!$D$1:$O$510, MATCH(1, ('Build Scenarios'!$B$1:$B$510 = $AF57) * ('Build Scenarios'!$C$1:$C$510 = $C57), 0), MATCH(AI$12, 'Build Scenarios'!$D$5:$O$5, 0))
- INDEX('Build Scenarios'!$D$1:$O$510, MATCH(1, ('Build Scenarios'!$B$1:$B$510 = $AF57) * ('Build Scenarios'!$C$1:$C$510 = $C57), 0), MATCH(AH$12, 'Build Scenarios'!$D$5:$O$5, 0)))
+AH57,
0)</f>
        <v>0</v>
      </c>
      <c r="AJ57" s="4" cm="1">
        <f t="array" aca="1" ref="AJ57" ca="1">IFERROR(
INDEX('Cost Data'!$Y$1:$AJ$500, MATCH(1, ('Cost Data'!$W$1:$W$500 = $AF57) * ('Cost Data'!$X$1:$X$500 = $AG57), 0), MATCH(AJ$12, 'Cost Data'!$Y$12:$AJ$12, 0))
* (INDEX('Build Scenarios'!$D$1:$O$510, MATCH(1, ('Build Scenarios'!$B$1:$B$510 = $AF57) * ('Build Scenarios'!$C$1:$C$510 = $C57), 0), MATCH(AJ$12, 'Build Scenarios'!$D$5:$O$5, 0))
- INDEX('Build Scenarios'!$D$1:$O$510, MATCH(1, ('Build Scenarios'!$B$1:$B$510 = $AF57) * ('Build Scenarios'!$C$1:$C$510 = $C57), 0), MATCH(AI$12, 'Build Scenarios'!$D$5:$O$5, 0)))
+AI57,
0)</f>
        <v>0</v>
      </c>
      <c r="AK57" s="4" cm="1">
        <f t="array" aca="1" ref="AK57" ca="1">IFERROR(
INDEX('Cost Data'!$Y$1:$AJ$500, MATCH(1, ('Cost Data'!$W$1:$W$500 = $AF57) * ('Cost Data'!$X$1:$X$500 = $AG57), 0), MATCH(AK$12, 'Cost Data'!$Y$12:$AJ$12, 0))
* (INDEX('Build Scenarios'!$D$1:$O$510, MATCH(1, ('Build Scenarios'!$B$1:$B$510 = $AF57) * ('Build Scenarios'!$C$1:$C$510 = $C57), 0), MATCH(AK$12, 'Build Scenarios'!$D$5:$O$5, 0))
- INDEX('Build Scenarios'!$D$1:$O$510, MATCH(1, ('Build Scenarios'!$B$1:$B$510 = $AF57) * ('Build Scenarios'!$C$1:$C$510 = $C57), 0), MATCH(AJ$12, 'Build Scenarios'!$D$5:$O$5, 0)))
+AJ57,
0)</f>
        <v>0</v>
      </c>
      <c r="AL57" s="4" cm="1">
        <f t="array" aca="1" ref="AL57" ca="1">IFERROR(
INDEX('Cost Data'!$Y$1:$AJ$500, MATCH(1, ('Cost Data'!$W$1:$W$500 = $AF57) * ('Cost Data'!$X$1:$X$500 = $AG57), 0), MATCH(AL$12, 'Cost Data'!$Y$12:$AJ$12, 0))
* (INDEX('Build Scenarios'!$D$1:$O$510, MATCH(1, ('Build Scenarios'!$B$1:$B$510 = $AF57) * ('Build Scenarios'!$C$1:$C$510 = $C57), 0), MATCH(AL$12, 'Build Scenarios'!$D$5:$O$5, 0))
- INDEX('Build Scenarios'!$D$1:$O$510, MATCH(1, ('Build Scenarios'!$B$1:$B$510 = $AF57) * ('Build Scenarios'!$C$1:$C$510 = $C57), 0), MATCH(AK$12, 'Build Scenarios'!$D$5:$O$5, 0)))
+AK57,
0)</f>
        <v>0</v>
      </c>
      <c r="AM57" s="4" cm="1">
        <f t="array" aca="1" ref="AM57" ca="1">IFERROR(
INDEX('Cost Data'!$Y$1:$AJ$500, MATCH(1, ('Cost Data'!$W$1:$W$500 = $AF57) * ('Cost Data'!$X$1:$X$500 = $AG57), 0), MATCH(AM$12, 'Cost Data'!$Y$12:$AJ$12, 0))
* (INDEX('Build Scenarios'!$D$1:$O$510, MATCH(1, ('Build Scenarios'!$B$1:$B$510 = $AF57) * ('Build Scenarios'!$C$1:$C$510 = $C57), 0), MATCH(AM$12, 'Build Scenarios'!$D$5:$O$5, 0))
- INDEX('Build Scenarios'!$D$1:$O$510, MATCH(1, ('Build Scenarios'!$B$1:$B$510 = $AF57) * ('Build Scenarios'!$C$1:$C$510 = $C57), 0), MATCH(AL$12, 'Build Scenarios'!$D$5:$O$5, 0)))
+AL57,
0)</f>
        <v>0</v>
      </c>
      <c r="AN57" s="4" cm="1">
        <f t="array" aca="1" ref="AN57" ca="1">IFERROR(
INDEX('Cost Data'!$Y$1:$AJ$500, MATCH(1, ('Cost Data'!$W$1:$W$500 = $AF57) * ('Cost Data'!$X$1:$X$500 = $AG57), 0), MATCH(AN$12, 'Cost Data'!$Y$12:$AJ$12, 0))
* (INDEX('Build Scenarios'!$D$1:$O$510, MATCH(1, ('Build Scenarios'!$B$1:$B$510 = $AF57) * ('Build Scenarios'!$C$1:$C$510 = $C57), 0), MATCH(AN$12, 'Build Scenarios'!$D$5:$O$5, 0))
- INDEX('Build Scenarios'!$D$1:$O$510, MATCH(1, ('Build Scenarios'!$B$1:$B$510 = $AF57) * ('Build Scenarios'!$C$1:$C$510 = $C57), 0), MATCH(AM$12, 'Build Scenarios'!$D$5:$O$5, 0)))
+AM57,
0)</f>
        <v>0</v>
      </c>
      <c r="AO57" s="4" cm="1">
        <f t="array" aca="1" ref="AO57" ca="1">IFERROR(
INDEX('Cost Data'!$Y$1:$AJ$500, MATCH(1, ('Cost Data'!$W$1:$W$500 = $AF57) * ('Cost Data'!$X$1:$X$500 = $AG57), 0), MATCH(AO$12, 'Cost Data'!$Y$12:$AJ$12, 0))
* (INDEX('Build Scenarios'!$D$1:$O$510, MATCH(1, ('Build Scenarios'!$B$1:$B$510 = $AF57) * ('Build Scenarios'!$C$1:$C$510 = $C57), 0), MATCH(AO$12, 'Build Scenarios'!$D$5:$O$5, 0))
- INDEX('Build Scenarios'!$D$1:$O$510, MATCH(1, ('Build Scenarios'!$B$1:$B$510 = $AF57) * ('Build Scenarios'!$C$1:$C$510 = $C57), 0), MATCH(AN$12, 'Build Scenarios'!$D$5:$O$5, 0)))
+AN57,
0)</f>
        <v>0</v>
      </c>
      <c r="AP57" s="4" cm="1">
        <f t="array" aca="1" ref="AP57" ca="1">IFERROR(
INDEX('Cost Data'!$Y$1:$AJ$500, MATCH(1, ('Cost Data'!$W$1:$W$500 = $AF57) * ('Cost Data'!$X$1:$X$500 = $AG57), 0), MATCH(AP$12, 'Cost Data'!$Y$12:$AJ$12, 0))
* (INDEX('Build Scenarios'!$D$1:$O$510, MATCH(1, ('Build Scenarios'!$B$1:$B$510 = $AF57) * ('Build Scenarios'!$C$1:$C$510 = $C57), 0), MATCH(AP$12, 'Build Scenarios'!$D$5:$O$5, 0))
- INDEX('Build Scenarios'!$D$1:$O$510, MATCH(1, ('Build Scenarios'!$B$1:$B$510 = $AF57) * ('Build Scenarios'!$C$1:$C$510 = $C57), 0), MATCH(AO$12, 'Build Scenarios'!$D$5:$O$5, 0)))
+AO57,
0)</f>
        <v>0</v>
      </c>
      <c r="AQ57" s="4" cm="1">
        <f t="array" aca="1" ref="AQ57" ca="1">IFERROR(
INDEX('Cost Data'!$Y$1:$AJ$500, MATCH(1, ('Cost Data'!$W$1:$W$500 = $AF57) * ('Cost Data'!$X$1:$X$500 = $AG57), 0), MATCH(AQ$12, 'Cost Data'!$Y$12:$AJ$12, 0))
* (INDEX('Build Scenarios'!$D$1:$O$510, MATCH(1, ('Build Scenarios'!$B$1:$B$510 = $AF57) * ('Build Scenarios'!$C$1:$C$510 = $C57), 0), MATCH(AQ$12, 'Build Scenarios'!$D$5:$O$5, 0))
- INDEX('Build Scenarios'!$D$1:$O$510, MATCH(1, ('Build Scenarios'!$B$1:$B$510 = $AF57) * ('Build Scenarios'!$C$1:$C$510 = $C57), 0), MATCH(AP$12, 'Build Scenarios'!$D$5:$O$5, 0)))
+AP57,
0)</f>
        <v>0</v>
      </c>
      <c r="AR57" s="4" cm="1">
        <f t="array" aca="1" ref="AR57" ca="1">IFERROR(
INDEX('Cost Data'!$Y$1:$AJ$500, MATCH(1, ('Cost Data'!$W$1:$W$500 = $AF57) * ('Cost Data'!$X$1:$X$500 = $AG57), 0), MATCH(AR$12, 'Cost Data'!$Y$12:$AJ$12, 0))
* (INDEX('Build Scenarios'!$D$1:$O$510, MATCH(1, ('Build Scenarios'!$B$1:$B$510 = $AF57) * ('Build Scenarios'!$C$1:$C$510 = $C57), 0), MATCH(AR$12, 'Build Scenarios'!$D$5:$O$5, 0))
- INDEX('Build Scenarios'!$D$1:$O$510, MATCH(1, ('Build Scenarios'!$B$1:$B$510 = $AF57) * ('Build Scenarios'!$C$1:$C$510 = $C57), 0), MATCH(AQ$12, 'Build Scenarios'!$D$5:$O$5, 0)))
+AQ57,
0)</f>
        <v>0</v>
      </c>
      <c r="AS57" s="4" cm="1">
        <f t="array" aca="1" ref="AS57" ca="1">IFERROR(
INDEX('Cost Data'!$Y$1:$AJ$500, MATCH(1, ('Cost Data'!$W$1:$W$500 = $AF57) * ('Cost Data'!$X$1:$X$500 = $AG57), 0), MATCH(AS$12, 'Cost Data'!$Y$12:$AJ$12, 0))
* (INDEX('Build Scenarios'!$D$1:$O$510, MATCH(1, ('Build Scenarios'!$B$1:$B$510 = $AF57) * ('Build Scenarios'!$C$1:$C$510 = $C57), 0), MATCH(AS$12, 'Build Scenarios'!$D$5:$O$5, 0))
- INDEX('Build Scenarios'!$D$1:$O$510, MATCH(1, ('Build Scenarios'!$B$1:$B$510 = $AF57) * ('Build Scenarios'!$C$1:$C$510 = $C57), 0), MATCH(AR$12, 'Build Scenarios'!$D$5:$O$5, 0)))
+AR57,
0)</f>
        <v>0</v>
      </c>
      <c r="AU57" s="11" t="str">
        <f t="shared" si="34"/>
        <v>Del Norte</v>
      </c>
      <c r="AV57" s="11" cm="1">
        <f t="array" aca="1" ref="AV57" ca="1">INDEX('Cost Scenario Settings'!$O$32:$W$101, MATCH(1, ('Cost Scenario Settings'!$N$32:$N$101 = $B57) * ('Cost Scenario Settings'!$B$32:$B$101 = AU57), 0), MATCH($C57, 'Cost Scenario Settings'!$O$31:$W$31, 0))</f>
        <v>0</v>
      </c>
      <c r="AW57" s="4" cm="1">
        <f t="array" aca="1" ref="AW57" ca="1">IFERROR(
INDEX('Cost Data'!$Y$1:$AJ$500, MATCH(1, ('Cost Data'!$W$1:$W$500 = $AU57) * ('Cost Data'!$X$1:$X$500 = $AV57), 0), MATCH(AW$12, 'Cost Data'!$Y$12:$AJ$12, 0))
* (INDEX('Build Scenarios'!$D$1:$O$510, MATCH(1, ('Build Scenarios'!$B$1:$B$510 = $AU57) * ('Build Scenarios'!$C$1:$C$510 = $C57), 0), MATCH(AW$12, 'Build Scenarios'!$D$5:$O$5, 0))
- INDEX('Build Scenarios'!$D$1:$O$510, MATCH(1, ('Build Scenarios'!$B$1:$B$510 = $AU57) * ('Build Scenarios'!$C$1:$C$510 = $C57), 0), MATCH(AV$12, 'Build Scenarios'!$D$5:$O$5, 0)))
+AV57,
0)</f>
        <v>0</v>
      </c>
      <c r="AX57" s="4" cm="1">
        <f t="array" aca="1" ref="AX57" ca="1">IFERROR(
INDEX('Cost Data'!$Y$1:$AJ$500, MATCH(1, ('Cost Data'!$W$1:$W$500 = $AU57) * ('Cost Data'!$X$1:$X$500 = $AV57), 0), MATCH(AX$12, 'Cost Data'!$Y$12:$AJ$12, 0))
* (INDEX('Build Scenarios'!$D$1:$O$510, MATCH(1, ('Build Scenarios'!$B$1:$B$510 = $AU57) * ('Build Scenarios'!$C$1:$C$510 = $C57), 0), MATCH(AX$12, 'Build Scenarios'!$D$5:$O$5, 0))
- INDEX('Build Scenarios'!$D$1:$O$510, MATCH(1, ('Build Scenarios'!$B$1:$B$510 = $AU57) * ('Build Scenarios'!$C$1:$C$510 = $C57), 0), MATCH(AW$12, 'Build Scenarios'!$D$5:$O$5, 0)))
+AW57,
0)</f>
        <v>0</v>
      </c>
      <c r="AY57" s="4" cm="1">
        <f t="array" aca="1" ref="AY57" ca="1">IFERROR(
INDEX('Cost Data'!$Y$1:$AJ$500, MATCH(1, ('Cost Data'!$W$1:$W$500 = $AU57) * ('Cost Data'!$X$1:$X$500 = $AV57), 0), MATCH(AY$12, 'Cost Data'!$Y$12:$AJ$12, 0))
* (INDEX('Build Scenarios'!$D$1:$O$510, MATCH(1, ('Build Scenarios'!$B$1:$B$510 = $AU57) * ('Build Scenarios'!$C$1:$C$510 = $C57), 0), MATCH(AY$12, 'Build Scenarios'!$D$5:$O$5, 0))
- INDEX('Build Scenarios'!$D$1:$O$510, MATCH(1, ('Build Scenarios'!$B$1:$B$510 = $AU57) * ('Build Scenarios'!$C$1:$C$510 = $C57), 0), MATCH(AX$12, 'Build Scenarios'!$D$5:$O$5, 0)))
+AX57,
0)</f>
        <v>0</v>
      </c>
      <c r="AZ57" s="4" cm="1">
        <f t="array" aca="1" ref="AZ57" ca="1">IFERROR(
INDEX('Cost Data'!$Y$1:$AJ$500, MATCH(1, ('Cost Data'!$W$1:$W$500 = $AU57) * ('Cost Data'!$X$1:$X$500 = $AV57), 0), MATCH(AZ$12, 'Cost Data'!$Y$12:$AJ$12, 0))
* (INDEX('Build Scenarios'!$D$1:$O$510, MATCH(1, ('Build Scenarios'!$B$1:$B$510 = $AU57) * ('Build Scenarios'!$C$1:$C$510 = $C57), 0), MATCH(AZ$12, 'Build Scenarios'!$D$5:$O$5, 0))
- INDEX('Build Scenarios'!$D$1:$O$510, MATCH(1, ('Build Scenarios'!$B$1:$B$510 = $AU57) * ('Build Scenarios'!$C$1:$C$510 = $C57), 0), MATCH(AY$12, 'Build Scenarios'!$D$5:$O$5, 0)))
+AY57,
0)</f>
        <v>0</v>
      </c>
      <c r="BA57" s="4" cm="1">
        <f t="array" aca="1" ref="BA57" ca="1">IFERROR(
INDEX('Cost Data'!$Y$1:$AJ$500, MATCH(1, ('Cost Data'!$W$1:$W$500 = $AU57) * ('Cost Data'!$X$1:$X$500 = $AV57), 0), MATCH(BA$12, 'Cost Data'!$Y$12:$AJ$12, 0))
* (INDEX('Build Scenarios'!$D$1:$O$510, MATCH(1, ('Build Scenarios'!$B$1:$B$510 = $AU57) * ('Build Scenarios'!$C$1:$C$510 = $C57), 0), MATCH(BA$12, 'Build Scenarios'!$D$5:$O$5, 0))
- INDEX('Build Scenarios'!$D$1:$O$510, MATCH(1, ('Build Scenarios'!$B$1:$B$510 = $AU57) * ('Build Scenarios'!$C$1:$C$510 = $C57), 0), MATCH(AZ$12, 'Build Scenarios'!$D$5:$O$5, 0)))
+AZ57,
0)</f>
        <v>0</v>
      </c>
      <c r="BB57" s="4" cm="1">
        <f t="array" aca="1" ref="BB57" ca="1">IFERROR(
INDEX('Cost Data'!$Y$1:$AJ$500, MATCH(1, ('Cost Data'!$W$1:$W$500 = $AU57) * ('Cost Data'!$X$1:$X$500 = $AV57), 0), MATCH(BB$12, 'Cost Data'!$Y$12:$AJ$12, 0))
* (INDEX('Build Scenarios'!$D$1:$O$510, MATCH(1, ('Build Scenarios'!$B$1:$B$510 = $AU57) * ('Build Scenarios'!$C$1:$C$510 = $C57), 0), MATCH(BB$12, 'Build Scenarios'!$D$5:$O$5, 0))
- INDEX('Build Scenarios'!$D$1:$O$510, MATCH(1, ('Build Scenarios'!$B$1:$B$510 = $AU57) * ('Build Scenarios'!$C$1:$C$510 = $C57), 0), MATCH(BA$12, 'Build Scenarios'!$D$5:$O$5, 0)))
+BA57,
0)</f>
        <v>0</v>
      </c>
      <c r="BC57" s="4" cm="1">
        <f t="array" aca="1" ref="BC57" ca="1">IFERROR(
INDEX('Cost Data'!$Y$1:$AJ$500, MATCH(1, ('Cost Data'!$W$1:$W$500 = $AU57) * ('Cost Data'!$X$1:$X$500 = $AV57), 0), MATCH(BC$12, 'Cost Data'!$Y$12:$AJ$12, 0))
* (INDEX('Build Scenarios'!$D$1:$O$510, MATCH(1, ('Build Scenarios'!$B$1:$B$510 = $AU57) * ('Build Scenarios'!$C$1:$C$510 = $C57), 0), MATCH(BC$12, 'Build Scenarios'!$D$5:$O$5, 0))
- INDEX('Build Scenarios'!$D$1:$O$510, MATCH(1, ('Build Scenarios'!$B$1:$B$510 = $AU57) * ('Build Scenarios'!$C$1:$C$510 = $C57), 0), MATCH(BB$12, 'Build Scenarios'!$D$5:$O$5, 0)))
+BB57,
0)</f>
        <v>0</v>
      </c>
      <c r="BD57" s="4" cm="1">
        <f t="array" aca="1" ref="BD57" ca="1">IFERROR(
INDEX('Cost Data'!$Y$1:$AJ$500, MATCH(1, ('Cost Data'!$W$1:$W$500 = $AU57) * ('Cost Data'!$X$1:$X$500 = $AV57), 0), MATCH(BD$12, 'Cost Data'!$Y$12:$AJ$12, 0))
* (INDEX('Build Scenarios'!$D$1:$O$510, MATCH(1, ('Build Scenarios'!$B$1:$B$510 = $AU57) * ('Build Scenarios'!$C$1:$C$510 = $C57), 0), MATCH(BD$12, 'Build Scenarios'!$D$5:$O$5, 0))
- INDEX('Build Scenarios'!$D$1:$O$510, MATCH(1, ('Build Scenarios'!$B$1:$B$510 = $AU57) * ('Build Scenarios'!$C$1:$C$510 = $C57), 0), MATCH(BC$12, 'Build Scenarios'!$D$5:$O$5, 0)))
+BC57,
0)</f>
        <v>0</v>
      </c>
      <c r="BE57" s="4" cm="1">
        <f t="array" aca="1" ref="BE57" ca="1">IFERROR(
INDEX('Cost Data'!$Y$1:$AJ$500, MATCH(1, ('Cost Data'!$W$1:$W$500 = $AU57) * ('Cost Data'!$X$1:$X$500 = $AV57), 0), MATCH(BE$12, 'Cost Data'!$Y$12:$AJ$12, 0))
* (INDEX('Build Scenarios'!$D$1:$O$510, MATCH(1, ('Build Scenarios'!$B$1:$B$510 = $AU57) * ('Build Scenarios'!$C$1:$C$510 = $C57), 0), MATCH(BE$12, 'Build Scenarios'!$D$5:$O$5, 0))
- INDEX('Build Scenarios'!$D$1:$O$510, MATCH(1, ('Build Scenarios'!$B$1:$B$510 = $AU57) * ('Build Scenarios'!$C$1:$C$510 = $C57), 0), MATCH(BD$12, 'Build Scenarios'!$D$5:$O$5, 0)))
+BD57,
0)</f>
        <v>0</v>
      </c>
      <c r="BF57" s="4" cm="1">
        <f t="array" aca="1" ref="BF57" ca="1">IFERROR(
INDEX('Cost Data'!$Y$1:$AJ$500, MATCH(1, ('Cost Data'!$W$1:$W$500 = $AU57) * ('Cost Data'!$X$1:$X$500 = $AV57), 0), MATCH(BF$12, 'Cost Data'!$Y$12:$AJ$12, 0))
* (INDEX('Build Scenarios'!$D$1:$O$510, MATCH(1, ('Build Scenarios'!$B$1:$B$510 = $AU57) * ('Build Scenarios'!$C$1:$C$510 = $C57), 0), MATCH(BF$12, 'Build Scenarios'!$D$5:$O$5, 0))
- INDEX('Build Scenarios'!$D$1:$O$510, MATCH(1, ('Build Scenarios'!$B$1:$B$510 = $AU57) * ('Build Scenarios'!$C$1:$C$510 = $C57), 0), MATCH(BE$12, 'Build Scenarios'!$D$5:$O$5, 0)))
+BE57,
0)</f>
        <v>0</v>
      </c>
      <c r="BG57" s="4" cm="1">
        <f t="array" aca="1" ref="BG57" ca="1">IFERROR(
INDEX('Cost Data'!$Y$1:$AJ$500, MATCH(1, ('Cost Data'!$W$1:$W$500 = $AU57) * ('Cost Data'!$X$1:$X$500 = $AV57), 0), MATCH(BG$12, 'Cost Data'!$Y$12:$AJ$12, 0))
* (INDEX('Build Scenarios'!$D$1:$O$510, MATCH(1, ('Build Scenarios'!$B$1:$B$510 = $AU57) * ('Build Scenarios'!$C$1:$C$510 = $C57), 0), MATCH(BG$12, 'Build Scenarios'!$D$5:$O$5, 0))
- INDEX('Build Scenarios'!$D$1:$O$510, MATCH(1, ('Build Scenarios'!$B$1:$B$510 = $AU57) * ('Build Scenarios'!$C$1:$C$510 = $C57), 0), MATCH(BF$12, 'Build Scenarios'!$D$5:$O$5, 0)))
+BF57,
0)</f>
        <v>0</v>
      </c>
      <c r="BH57" s="4" cm="1">
        <f t="array" aca="1" ref="BH57" ca="1">IFERROR(
INDEX('Cost Data'!$Y$1:$AJ$500, MATCH(1, ('Cost Data'!$W$1:$W$500 = $AU57) * ('Cost Data'!$X$1:$X$500 = $AV57), 0), MATCH(BH$12, 'Cost Data'!$Y$12:$AJ$12, 0))
* (INDEX('Build Scenarios'!$D$1:$O$510, MATCH(1, ('Build Scenarios'!$B$1:$B$510 = $AU57) * ('Build Scenarios'!$C$1:$C$510 = $C57), 0), MATCH(BH$12, 'Build Scenarios'!$D$5:$O$5, 0))
- INDEX('Build Scenarios'!$D$1:$O$510, MATCH(1, ('Build Scenarios'!$B$1:$B$510 = $AU57) * ('Build Scenarios'!$C$1:$C$510 = $C57), 0), MATCH(BG$12, 'Build Scenarios'!$D$5:$O$5, 0)))
+BG57,
0)</f>
        <v>0</v>
      </c>
      <c r="BJ57" s="11" t="str">
        <f t="shared" si="35"/>
        <v>Cape Mendocino</v>
      </c>
      <c r="BK57" s="11" cm="1">
        <f t="array" aca="1" ref="BK57" ca="1">INDEX('Cost Scenario Settings'!$O$32:$W$101, MATCH(1, ('Cost Scenario Settings'!$N$32:$N$101 = $B57) * ('Cost Scenario Settings'!$B$32:$B$101 = BJ57), 0), MATCH($C57, 'Cost Scenario Settings'!$O$31:$W$31, 0))</f>
        <v>0</v>
      </c>
      <c r="BL57" s="4" cm="1">
        <f t="array" aca="1" ref="BL57" ca="1">IFERROR(
INDEX('Cost Data'!$Y$1:$AJ$500, MATCH(1, ('Cost Data'!$W$1:$W$500 = $BJ57) * ('Cost Data'!$X$1:$X$500 = $BK57), 0), MATCH(BL$12, 'Cost Data'!$Y$12:$AJ$12, 0))
* (INDEX('Build Scenarios'!$D$1:$O$510, MATCH(1, ('Build Scenarios'!$B$1:$B$510 = $BJ57) * ('Build Scenarios'!$C$1:$C$510 = $C57), 0), MATCH(BL$12, 'Build Scenarios'!$D$5:$O$5, 0))
- INDEX('Build Scenarios'!$D$1:$O$510, MATCH(1, ('Build Scenarios'!$B$1:$B$510 = $BJ57) * ('Build Scenarios'!$C$1:$C$510 = $C57), 0), MATCH(BK$12, 'Build Scenarios'!$D$5:$O$5, 0)))
+BK57,
0)</f>
        <v>0</v>
      </c>
      <c r="BM57" s="4" cm="1">
        <f t="array" aca="1" ref="BM57" ca="1">IFERROR(
INDEX('Cost Data'!$Y$1:$AJ$500, MATCH(1, ('Cost Data'!$W$1:$W$500 = $BJ57) * ('Cost Data'!$X$1:$X$500 = $BK57), 0), MATCH(BM$12, 'Cost Data'!$Y$12:$AJ$12, 0))
* (INDEX('Build Scenarios'!$D$1:$O$510, MATCH(1, ('Build Scenarios'!$B$1:$B$510 = $BJ57) * ('Build Scenarios'!$C$1:$C$510 = $C57), 0), MATCH(BM$12, 'Build Scenarios'!$D$5:$O$5, 0))
- INDEX('Build Scenarios'!$D$1:$O$510, MATCH(1, ('Build Scenarios'!$B$1:$B$510 = $BJ57) * ('Build Scenarios'!$C$1:$C$510 = $C57), 0), MATCH(BL$12, 'Build Scenarios'!$D$5:$O$5, 0)))
+BL57,
0)</f>
        <v>0</v>
      </c>
      <c r="BN57" s="4" cm="1">
        <f t="array" aca="1" ref="BN57" ca="1">IFERROR(
INDEX('Cost Data'!$Y$1:$AJ$500, MATCH(1, ('Cost Data'!$W$1:$W$500 = $BJ57) * ('Cost Data'!$X$1:$X$500 = $BK57), 0), MATCH(BN$12, 'Cost Data'!$Y$12:$AJ$12, 0))
* (INDEX('Build Scenarios'!$D$1:$O$510, MATCH(1, ('Build Scenarios'!$B$1:$B$510 = $BJ57) * ('Build Scenarios'!$C$1:$C$510 = $C57), 0), MATCH(BN$12, 'Build Scenarios'!$D$5:$O$5, 0))
- INDEX('Build Scenarios'!$D$1:$O$510, MATCH(1, ('Build Scenarios'!$B$1:$B$510 = $BJ57) * ('Build Scenarios'!$C$1:$C$510 = $C57), 0), MATCH(BM$12, 'Build Scenarios'!$D$5:$O$5, 0)))
+BM57,
0)</f>
        <v>0</v>
      </c>
      <c r="BO57" s="4" cm="1">
        <f t="array" aca="1" ref="BO57" ca="1">IFERROR(
INDEX('Cost Data'!$Y$1:$AJ$500, MATCH(1, ('Cost Data'!$W$1:$W$500 = $BJ57) * ('Cost Data'!$X$1:$X$500 = $BK57), 0), MATCH(BO$12, 'Cost Data'!$Y$12:$AJ$12, 0))
* (INDEX('Build Scenarios'!$D$1:$O$510, MATCH(1, ('Build Scenarios'!$B$1:$B$510 = $BJ57) * ('Build Scenarios'!$C$1:$C$510 = $C57), 0), MATCH(BO$12, 'Build Scenarios'!$D$5:$O$5, 0))
- INDEX('Build Scenarios'!$D$1:$O$510, MATCH(1, ('Build Scenarios'!$B$1:$B$510 = $BJ57) * ('Build Scenarios'!$C$1:$C$510 = $C57), 0), MATCH(BN$12, 'Build Scenarios'!$D$5:$O$5, 0)))
+BN57,
0)</f>
        <v>0</v>
      </c>
      <c r="BP57" s="4" cm="1">
        <f t="array" aca="1" ref="BP57" ca="1">IFERROR(
INDEX('Cost Data'!$Y$1:$AJ$500, MATCH(1, ('Cost Data'!$W$1:$W$500 = $BJ57) * ('Cost Data'!$X$1:$X$500 = $BK57), 0), MATCH(BP$12, 'Cost Data'!$Y$12:$AJ$12, 0))
* (INDEX('Build Scenarios'!$D$1:$O$510, MATCH(1, ('Build Scenarios'!$B$1:$B$510 = $BJ57) * ('Build Scenarios'!$C$1:$C$510 = $C57), 0), MATCH(BP$12, 'Build Scenarios'!$D$5:$O$5, 0))
- INDEX('Build Scenarios'!$D$1:$O$510, MATCH(1, ('Build Scenarios'!$B$1:$B$510 = $BJ57) * ('Build Scenarios'!$C$1:$C$510 = $C57), 0), MATCH(BO$12, 'Build Scenarios'!$D$5:$O$5, 0)))
+BO57,
0)</f>
        <v>0</v>
      </c>
      <c r="BQ57" s="4" cm="1">
        <f t="array" aca="1" ref="BQ57" ca="1">IFERROR(
INDEX('Cost Data'!$Y$1:$AJ$500, MATCH(1, ('Cost Data'!$W$1:$W$500 = $BJ57) * ('Cost Data'!$X$1:$X$500 = $BK57), 0), MATCH(BQ$12, 'Cost Data'!$Y$12:$AJ$12, 0))
* (INDEX('Build Scenarios'!$D$1:$O$510, MATCH(1, ('Build Scenarios'!$B$1:$B$510 = $BJ57) * ('Build Scenarios'!$C$1:$C$510 = $C57), 0), MATCH(BQ$12, 'Build Scenarios'!$D$5:$O$5, 0))
- INDEX('Build Scenarios'!$D$1:$O$510, MATCH(1, ('Build Scenarios'!$B$1:$B$510 = $BJ57) * ('Build Scenarios'!$C$1:$C$510 = $C57), 0), MATCH(BP$12, 'Build Scenarios'!$D$5:$O$5, 0)))
+BP57,
0)</f>
        <v>0</v>
      </c>
      <c r="BR57" s="4" cm="1">
        <f t="array" aca="1" ref="BR57" ca="1">IFERROR(
INDEX('Cost Data'!$Y$1:$AJ$500, MATCH(1, ('Cost Data'!$W$1:$W$500 = $BJ57) * ('Cost Data'!$X$1:$X$500 = $BK57), 0), MATCH(BR$12, 'Cost Data'!$Y$12:$AJ$12, 0))
* (INDEX('Build Scenarios'!$D$1:$O$510, MATCH(1, ('Build Scenarios'!$B$1:$B$510 = $BJ57) * ('Build Scenarios'!$C$1:$C$510 = $C57), 0), MATCH(BR$12, 'Build Scenarios'!$D$5:$O$5, 0))
- INDEX('Build Scenarios'!$D$1:$O$510, MATCH(1, ('Build Scenarios'!$B$1:$B$510 = $BJ57) * ('Build Scenarios'!$C$1:$C$510 = $C57), 0), MATCH(BQ$12, 'Build Scenarios'!$D$5:$O$5, 0)))
+BQ57,
0)</f>
        <v>0</v>
      </c>
      <c r="BS57" s="4" cm="1">
        <f t="array" aca="1" ref="BS57" ca="1">IFERROR(
INDEX('Cost Data'!$Y$1:$AJ$500, MATCH(1, ('Cost Data'!$W$1:$W$500 = $BJ57) * ('Cost Data'!$X$1:$X$500 = $BK57), 0), MATCH(BS$12, 'Cost Data'!$Y$12:$AJ$12, 0))
* (INDEX('Build Scenarios'!$D$1:$O$510, MATCH(1, ('Build Scenarios'!$B$1:$B$510 = $BJ57) * ('Build Scenarios'!$C$1:$C$510 = $C57), 0), MATCH(BS$12, 'Build Scenarios'!$D$5:$O$5, 0))
- INDEX('Build Scenarios'!$D$1:$O$510, MATCH(1, ('Build Scenarios'!$B$1:$B$510 = $BJ57) * ('Build Scenarios'!$C$1:$C$510 = $C57), 0), MATCH(BR$12, 'Build Scenarios'!$D$5:$O$5, 0)))
+BR57,
0)</f>
        <v>0</v>
      </c>
      <c r="BT57" s="4" cm="1">
        <f t="array" aca="1" ref="BT57" ca="1">IFERROR(
INDEX('Cost Data'!$Y$1:$AJ$500, MATCH(1, ('Cost Data'!$W$1:$W$500 = $BJ57) * ('Cost Data'!$X$1:$X$500 = $BK57), 0), MATCH(BT$12, 'Cost Data'!$Y$12:$AJ$12, 0))
* (INDEX('Build Scenarios'!$D$1:$O$510, MATCH(1, ('Build Scenarios'!$B$1:$B$510 = $BJ57) * ('Build Scenarios'!$C$1:$C$510 = $C57), 0), MATCH(BT$12, 'Build Scenarios'!$D$5:$O$5, 0))
- INDEX('Build Scenarios'!$D$1:$O$510, MATCH(1, ('Build Scenarios'!$B$1:$B$510 = $BJ57) * ('Build Scenarios'!$C$1:$C$510 = $C57), 0), MATCH(BS$12, 'Build Scenarios'!$D$5:$O$5, 0)))
+BS57,
0)</f>
        <v>0</v>
      </c>
      <c r="BU57" s="4" cm="1">
        <f t="array" aca="1" ref="BU57" ca="1">IFERROR(
INDEX('Cost Data'!$Y$1:$AJ$500, MATCH(1, ('Cost Data'!$W$1:$W$500 = $BJ57) * ('Cost Data'!$X$1:$X$500 = $BK57), 0), MATCH(BU$12, 'Cost Data'!$Y$12:$AJ$12, 0))
* (INDEX('Build Scenarios'!$D$1:$O$510, MATCH(1, ('Build Scenarios'!$B$1:$B$510 = $BJ57) * ('Build Scenarios'!$C$1:$C$510 = $C57), 0), MATCH(BU$12, 'Build Scenarios'!$D$5:$O$5, 0))
- INDEX('Build Scenarios'!$D$1:$O$510, MATCH(1, ('Build Scenarios'!$B$1:$B$510 = $BJ57) * ('Build Scenarios'!$C$1:$C$510 = $C57), 0), MATCH(BT$12, 'Build Scenarios'!$D$5:$O$5, 0)))
+BT57,
0)</f>
        <v>0</v>
      </c>
      <c r="BV57" s="4" cm="1">
        <f t="array" aca="1" ref="BV57" ca="1">IFERROR(
INDEX('Cost Data'!$Y$1:$AJ$500, MATCH(1, ('Cost Data'!$W$1:$W$500 = $BJ57) * ('Cost Data'!$X$1:$X$500 = $BK57), 0), MATCH(BV$12, 'Cost Data'!$Y$12:$AJ$12, 0))
* (INDEX('Build Scenarios'!$D$1:$O$510, MATCH(1, ('Build Scenarios'!$B$1:$B$510 = $BJ57) * ('Build Scenarios'!$C$1:$C$510 = $C57), 0), MATCH(BV$12, 'Build Scenarios'!$D$5:$O$5, 0))
- INDEX('Build Scenarios'!$D$1:$O$510, MATCH(1, ('Build Scenarios'!$B$1:$B$510 = $BJ57) * ('Build Scenarios'!$C$1:$C$510 = $C57), 0), MATCH(BU$12, 'Build Scenarios'!$D$5:$O$5, 0)))
+BU57,
0)</f>
        <v>0</v>
      </c>
      <c r="BW57" s="4" cm="1">
        <f t="array" aca="1" ref="BW57" ca="1">IFERROR(
INDEX('Cost Data'!$Y$1:$AJ$500, MATCH(1, ('Cost Data'!$W$1:$W$500 = $BJ57) * ('Cost Data'!$X$1:$X$500 = $BK57), 0), MATCH(BW$12, 'Cost Data'!$Y$12:$AJ$12, 0))
* (INDEX('Build Scenarios'!$D$1:$O$510, MATCH(1, ('Build Scenarios'!$B$1:$B$510 = $BJ57) * ('Build Scenarios'!$C$1:$C$510 = $C57), 0), MATCH(BW$12, 'Build Scenarios'!$D$5:$O$5, 0))
- INDEX('Build Scenarios'!$D$1:$O$510, MATCH(1, ('Build Scenarios'!$B$1:$B$510 = $BJ57) * ('Build Scenarios'!$C$1:$C$510 = $C57), 0), MATCH(BV$12, 'Build Scenarios'!$D$5:$O$5, 0)))
+BV57,
0)</f>
        <v>0</v>
      </c>
    </row>
    <row r="58" spans="2:75" x14ac:dyDescent="0.2">
      <c r="B58" s="11" t="str">
        <f t="shared" ca="1" si="31"/>
        <v>PSP - Low</v>
      </c>
      <c r="C58" s="8" t="s">
        <v>60</v>
      </c>
      <c r="D58" s="4">
        <f t="shared" ca="1" si="30"/>
        <v>0</v>
      </c>
      <c r="E58" s="4">
        <f t="shared" ca="1" si="30"/>
        <v>0</v>
      </c>
      <c r="F58" s="4">
        <f t="shared" ca="1" si="30"/>
        <v>0</v>
      </c>
      <c r="G58" s="4">
        <f t="shared" ca="1" si="30"/>
        <v>0</v>
      </c>
      <c r="H58" s="4">
        <f t="shared" ca="1" si="30"/>
        <v>0</v>
      </c>
      <c r="I58" s="4">
        <f t="shared" ca="1" si="30"/>
        <v>0</v>
      </c>
      <c r="J58" s="4">
        <f t="shared" ca="1" si="30"/>
        <v>0</v>
      </c>
      <c r="K58" s="4">
        <f t="shared" ca="1" si="30"/>
        <v>0</v>
      </c>
      <c r="L58" s="4">
        <f t="shared" ca="1" si="30"/>
        <v>2094.4945500000003</v>
      </c>
      <c r="M58" s="4">
        <f t="shared" ca="1" si="30"/>
        <v>2094.4945500000003</v>
      </c>
      <c r="N58" s="4">
        <f t="shared" ca="1" si="30"/>
        <v>2094.4945500000003</v>
      </c>
      <c r="O58" s="4">
        <f t="shared" ca="1" si="30"/>
        <v>2094.4945500000003</v>
      </c>
      <c r="Q58" s="11" t="str">
        <f t="shared" si="32"/>
        <v>Morro Bay</v>
      </c>
      <c r="R58" s="11" t="str" cm="1">
        <f t="array" aca="1" ref="R58" ca="1">INDEX('Cost Scenario Settings'!$O$32:$W$101, MATCH(1, ('Cost Scenario Settings'!$N$32:$N$101 = $B58) * ('Cost Scenario Settings'!$B$32:$B$101 = Q58), 0), MATCH($C58, 'Cost Scenario Settings'!$O$31:$W$31, 0))</f>
        <v>PSP - Low</v>
      </c>
      <c r="S58" s="4" cm="1">
        <f t="array" aca="1" ref="S58" ca="1">IFERROR(
INDEX('Cost Data'!$Y$1:$AJ$500, MATCH(1, ('Cost Data'!$W$1:$W$500 = $Q58) * ('Cost Data'!$X$1:$X$500 = $R58), 0), MATCH(S$12, 'Cost Data'!$Y$12:$AJ$12, 0))
* (INDEX('Build Scenarios'!$D$1:$O$510, MATCH(1, ('Build Scenarios'!$B$1:$B$510 = $Q58) * ('Build Scenarios'!$C$1:$C$510 = $C58), 0), MATCH(S$12, 'Build Scenarios'!$D$5:$O$5, 0))
- INDEX('Build Scenarios'!$D$1:$O$510, MATCH(1, ('Build Scenarios'!$B$1:$B$510 = $Q58) * ('Build Scenarios'!$C$1:$C$510 = $C58), 0), MATCH(R$12, 'Build Scenarios'!$D$5:$O$5, 0)))
+R58,
0)</f>
        <v>0</v>
      </c>
      <c r="T58" s="4" cm="1">
        <f t="array" aca="1" ref="T58" ca="1">IFERROR(
INDEX('Cost Data'!$Y$1:$AJ$500, MATCH(1, ('Cost Data'!$W$1:$W$500 = $Q58) * ('Cost Data'!$X$1:$X$500 = $R58), 0), MATCH(T$12, 'Cost Data'!$Y$12:$AJ$12, 0))
* (INDEX('Build Scenarios'!$D$1:$O$510, MATCH(1, ('Build Scenarios'!$B$1:$B$510 = $Q58) * ('Build Scenarios'!$C$1:$C$510 = $C58), 0), MATCH(T$12, 'Build Scenarios'!$D$5:$O$5, 0))
- INDEX('Build Scenarios'!$D$1:$O$510, MATCH(1, ('Build Scenarios'!$B$1:$B$510 = $Q58) * ('Build Scenarios'!$C$1:$C$510 = $C58), 0), MATCH(S$12, 'Build Scenarios'!$D$5:$O$5, 0)))
+S58,
0)</f>
        <v>0</v>
      </c>
      <c r="U58" s="4" cm="1">
        <f t="array" aca="1" ref="U58" ca="1">IFERROR(
INDEX('Cost Data'!$Y$1:$AJ$500, MATCH(1, ('Cost Data'!$W$1:$W$500 = $Q58) * ('Cost Data'!$X$1:$X$500 = $R58), 0), MATCH(U$12, 'Cost Data'!$Y$12:$AJ$12, 0))
* (INDEX('Build Scenarios'!$D$1:$O$510, MATCH(1, ('Build Scenarios'!$B$1:$B$510 = $Q58) * ('Build Scenarios'!$C$1:$C$510 = $C58), 0), MATCH(U$12, 'Build Scenarios'!$D$5:$O$5, 0))
- INDEX('Build Scenarios'!$D$1:$O$510, MATCH(1, ('Build Scenarios'!$B$1:$B$510 = $Q58) * ('Build Scenarios'!$C$1:$C$510 = $C58), 0), MATCH(T$12, 'Build Scenarios'!$D$5:$O$5, 0)))
+T58,
0)</f>
        <v>0</v>
      </c>
      <c r="V58" s="4" cm="1">
        <f t="array" aca="1" ref="V58" ca="1">IFERROR(
INDEX('Cost Data'!$Y$1:$AJ$500, MATCH(1, ('Cost Data'!$W$1:$W$500 = $Q58) * ('Cost Data'!$X$1:$X$500 = $R58), 0), MATCH(V$12, 'Cost Data'!$Y$12:$AJ$12, 0))
* (INDEX('Build Scenarios'!$D$1:$O$510, MATCH(1, ('Build Scenarios'!$B$1:$B$510 = $Q58) * ('Build Scenarios'!$C$1:$C$510 = $C58), 0), MATCH(V$12, 'Build Scenarios'!$D$5:$O$5, 0))
- INDEX('Build Scenarios'!$D$1:$O$510, MATCH(1, ('Build Scenarios'!$B$1:$B$510 = $Q58) * ('Build Scenarios'!$C$1:$C$510 = $C58), 0), MATCH(U$12, 'Build Scenarios'!$D$5:$O$5, 0)))
+U58,
0)</f>
        <v>0</v>
      </c>
      <c r="W58" s="4" cm="1">
        <f t="array" aca="1" ref="W58" ca="1">IFERROR(
INDEX('Cost Data'!$Y$1:$AJ$500, MATCH(1, ('Cost Data'!$W$1:$W$500 = $Q58) * ('Cost Data'!$X$1:$X$500 = $R58), 0), MATCH(W$12, 'Cost Data'!$Y$12:$AJ$12, 0))
* (INDEX('Build Scenarios'!$D$1:$O$510, MATCH(1, ('Build Scenarios'!$B$1:$B$510 = $Q58) * ('Build Scenarios'!$C$1:$C$510 = $C58), 0), MATCH(W$12, 'Build Scenarios'!$D$5:$O$5, 0))
- INDEX('Build Scenarios'!$D$1:$O$510, MATCH(1, ('Build Scenarios'!$B$1:$B$510 = $Q58) * ('Build Scenarios'!$C$1:$C$510 = $C58), 0), MATCH(V$12, 'Build Scenarios'!$D$5:$O$5, 0)))
+V58,
0)</f>
        <v>0</v>
      </c>
      <c r="X58" s="4" cm="1">
        <f t="array" aca="1" ref="X58" ca="1">IFERROR(
INDEX('Cost Data'!$Y$1:$AJ$500, MATCH(1, ('Cost Data'!$W$1:$W$500 = $Q58) * ('Cost Data'!$X$1:$X$500 = $R58), 0), MATCH(X$12, 'Cost Data'!$Y$12:$AJ$12, 0))
* (INDEX('Build Scenarios'!$D$1:$O$510, MATCH(1, ('Build Scenarios'!$B$1:$B$510 = $Q58) * ('Build Scenarios'!$C$1:$C$510 = $C58), 0), MATCH(X$12, 'Build Scenarios'!$D$5:$O$5, 0))
- INDEX('Build Scenarios'!$D$1:$O$510, MATCH(1, ('Build Scenarios'!$B$1:$B$510 = $Q58) * ('Build Scenarios'!$C$1:$C$510 = $C58), 0), MATCH(W$12, 'Build Scenarios'!$D$5:$O$5, 0)))
+W58,
0)</f>
        <v>0</v>
      </c>
      <c r="Y58" s="4" cm="1">
        <f t="array" aca="1" ref="Y58" ca="1">IFERROR(
INDEX('Cost Data'!$Y$1:$AJ$500, MATCH(1, ('Cost Data'!$W$1:$W$500 = $Q58) * ('Cost Data'!$X$1:$X$500 = $R58), 0), MATCH(Y$12, 'Cost Data'!$Y$12:$AJ$12, 0))
* (INDEX('Build Scenarios'!$D$1:$O$510, MATCH(1, ('Build Scenarios'!$B$1:$B$510 = $Q58) * ('Build Scenarios'!$C$1:$C$510 = $C58), 0), MATCH(Y$12, 'Build Scenarios'!$D$5:$O$5, 0))
- INDEX('Build Scenarios'!$D$1:$O$510, MATCH(1, ('Build Scenarios'!$B$1:$B$510 = $Q58) * ('Build Scenarios'!$C$1:$C$510 = $C58), 0), MATCH(X$12, 'Build Scenarios'!$D$5:$O$5, 0)))
+X58,
0)</f>
        <v>0</v>
      </c>
      <c r="Z58" s="4" cm="1">
        <f t="array" aca="1" ref="Z58" ca="1">IFERROR(
INDEX('Cost Data'!$Y$1:$AJ$500, MATCH(1, ('Cost Data'!$W$1:$W$500 = $Q58) * ('Cost Data'!$X$1:$X$500 = $R58), 0), MATCH(Z$12, 'Cost Data'!$Y$12:$AJ$12, 0))
* (INDEX('Build Scenarios'!$D$1:$O$510, MATCH(1, ('Build Scenarios'!$B$1:$B$510 = $Q58) * ('Build Scenarios'!$C$1:$C$510 = $C58), 0), MATCH(Z$12, 'Build Scenarios'!$D$5:$O$5, 0))
- INDEX('Build Scenarios'!$D$1:$O$510, MATCH(1, ('Build Scenarios'!$B$1:$B$510 = $Q58) * ('Build Scenarios'!$C$1:$C$510 = $C58), 0), MATCH(Y$12, 'Build Scenarios'!$D$5:$O$5, 0)))
+Y58,
0)</f>
        <v>0</v>
      </c>
      <c r="AA58" s="4" cm="1">
        <f t="array" aca="1" ref="AA58" ca="1">IFERROR(
INDEX('Cost Data'!$Y$1:$AJ$500, MATCH(1, ('Cost Data'!$W$1:$W$500 = $Q58) * ('Cost Data'!$X$1:$X$500 = $R58), 0), MATCH(AA$12, 'Cost Data'!$Y$12:$AJ$12, 0))
* (INDEX('Build Scenarios'!$D$1:$O$510, MATCH(1, ('Build Scenarios'!$B$1:$B$510 = $Q58) * ('Build Scenarios'!$C$1:$C$510 = $C58), 0), MATCH(AA$12, 'Build Scenarios'!$D$5:$O$5, 0))
- INDEX('Build Scenarios'!$D$1:$O$510, MATCH(1, ('Build Scenarios'!$B$1:$B$510 = $Q58) * ('Build Scenarios'!$C$1:$C$510 = $C58), 0), MATCH(Z$12, 'Build Scenarios'!$D$5:$O$5, 0)))
+Z58,
0)</f>
        <v>1356.6637500000002</v>
      </c>
      <c r="AB58" s="4" cm="1">
        <f t="array" aca="1" ref="AB58" ca="1">IFERROR(
INDEX('Cost Data'!$Y$1:$AJ$500, MATCH(1, ('Cost Data'!$W$1:$W$500 = $Q58) * ('Cost Data'!$X$1:$X$500 = $R58), 0), MATCH(AB$12, 'Cost Data'!$Y$12:$AJ$12, 0))
* (INDEX('Build Scenarios'!$D$1:$O$510, MATCH(1, ('Build Scenarios'!$B$1:$B$510 = $Q58) * ('Build Scenarios'!$C$1:$C$510 = $C58), 0), MATCH(AB$12, 'Build Scenarios'!$D$5:$O$5, 0))
- INDEX('Build Scenarios'!$D$1:$O$510, MATCH(1, ('Build Scenarios'!$B$1:$B$510 = $Q58) * ('Build Scenarios'!$C$1:$C$510 = $C58), 0), MATCH(AA$12, 'Build Scenarios'!$D$5:$O$5, 0)))
+AA58,
0)</f>
        <v>1356.6637500000002</v>
      </c>
      <c r="AC58" s="4" cm="1">
        <f t="array" aca="1" ref="AC58" ca="1">IFERROR(
INDEX('Cost Data'!$Y$1:$AJ$500, MATCH(1, ('Cost Data'!$W$1:$W$500 = $Q58) * ('Cost Data'!$X$1:$X$500 = $R58), 0), MATCH(AC$12, 'Cost Data'!$Y$12:$AJ$12, 0))
* (INDEX('Build Scenarios'!$D$1:$O$510, MATCH(1, ('Build Scenarios'!$B$1:$B$510 = $Q58) * ('Build Scenarios'!$C$1:$C$510 = $C58), 0), MATCH(AC$12, 'Build Scenarios'!$D$5:$O$5, 0))
- INDEX('Build Scenarios'!$D$1:$O$510, MATCH(1, ('Build Scenarios'!$B$1:$B$510 = $Q58) * ('Build Scenarios'!$C$1:$C$510 = $C58), 0), MATCH(AB$12, 'Build Scenarios'!$D$5:$O$5, 0)))
+AB58,
0)</f>
        <v>1356.6637500000002</v>
      </c>
      <c r="AD58" s="4" cm="1">
        <f t="array" aca="1" ref="AD58" ca="1">IFERROR(
INDEX('Cost Data'!$Y$1:$AJ$500, MATCH(1, ('Cost Data'!$W$1:$W$500 = $Q58) * ('Cost Data'!$X$1:$X$500 = $R58), 0), MATCH(AD$12, 'Cost Data'!$Y$12:$AJ$12, 0))
* (INDEX('Build Scenarios'!$D$1:$O$510, MATCH(1, ('Build Scenarios'!$B$1:$B$510 = $Q58) * ('Build Scenarios'!$C$1:$C$510 = $C58), 0), MATCH(AD$12, 'Build Scenarios'!$D$5:$O$5, 0))
- INDEX('Build Scenarios'!$D$1:$O$510, MATCH(1, ('Build Scenarios'!$B$1:$B$510 = $Q58) * ('Build Scenarios'!$C$1:$C$510 = $C58), 0), MATCH(AC$12, 'Build Scenarios'!$D$5:$O$5, 0)))
+AC58,
0)</f>
        <v>1356.6637500000002</v>
      </c>
      <c r="AF58" s="11" t="str">
        <f t="shared" si="33"/>
        <v>Humboldt Bay</v>
      </c>
      <c r="AG58" s="11" t="str" cm="1">
        <f t="array" aca="1" ref="AG58" ca="1">INDEX('Cost Scenario Settings'!$O$32:$W$101, MATCH(1, ('Cost Scenario Settings'!$N$32:$N$101 = $B58) * ('Cost Scenario Settings'!$B$32:$B$101 = AF58), 0), MATCH($C58, 'Cost Scenario Settings'!$O$31:$W$31, 0))</f>
        <v>PSP - Low</v>
      </c>
      <c r="AH58" s="4" cm="1">
        <f t="array" aca="1" ref="AH58" ca="1">IFERROR(
INDEX('Cost Data'!$Y$1:$AJ$500, MATCH(1, ('Cost Data'!$W$1:$W$500 = $AF58) * ('Cost Data'!$X$1:$X$500 = $AG58), 0), MATCH(AH$12, 'Cost Data'!$Y$12:$AJ$12, 0))
* (INDEX('Build Scenarios'!$D$1:$O$510, MATCH(1, ('Build Scenarios'!$B$1:$B$510 = $AF58) * ('Build Scenarios'!$C$1:$C$510 = $C58), 0), MATCH(AH$12, 'Build Scenarios'!$D$5:$O$5, 0))
- INDEX('Build Scenarios'!$D$1:$O$510, MATCH(1, ('Build Scenarios'!$B$1:$B$510 = $AF58) * ('Build Scenarios'!$C$1:$C$510 = $C58), 0), MATCH(AG$12, 'Build Scenarios'!$D$5:$O$5, 0)))
+AG58,
0)</f>
        <v>0</v>
      </c>
      <c r="AI58" s="4" cm="1">
        <f t="array" aca="1" ref="AI58" ca="1">IFERROR(
INDEX('Cost Data'!$Y$1:$AJ$500, MATCH(1, ('Cost Data'!$W$1:$W$500 = $AF58) * ('Cost Data'!$X$1:$X$500 = $AG58), 0), MATCH(AI$12, 'Cost Data'!$Y$12:$AJ$12, 0))
* (INDEX('Build Scenarios'!$D$1:$O$510, MATCH(1, ('Build Scenarios'!$B$1:$B$510 = $AF58) * ('Build Scenarios'!$C$1:$C$510 = $C58), 0), MATCH(AI$12, 'Build Scenarios'!$D$5:$O$5, 0))
- INDEX('Build Scenarios'!$D$1:$O$510, MATCH(1, ('Build Scenarios'!$B$1:$B$510 = $AF58) * ('Build Scenarios'!$C$1:$C$510 = $C58), 0), MATCH(AH$12, 'Build Scenarios'!$D$5:$O$5, 0)))
+AH58,
0)</f>
        <v>0</v>
      </c>
      <c r="AJ58" s="4" cm="1">
        <f t="array" aca="1" ref="AJ58" ca="1">IFERROR(
INDEX('Cost Data'!$Y$1:$AJ$500, MATCH(1, ('Cost Data'!$W$1:$W$500 = $AF58) * ('Cost Data'!$X$1:$X$500 = $AG58), 0), MATCH(AJ$12, 'Cost Data'!$Y$12:$AJ$12, 0))
* (INDEX('Build Scenarios'!$D$1:$O$510, MATCH(1, ('Build Scenarios'!$B$1:$B$510 = $AF58) * ('Build Scenarios'!$C$1:$C$510 = $C58), 0), MATCH(AJ$12, 'Build Scenarios'!$D$5:$O$5, 0))
- INDEX('Build Scenarios'!$D$1:$O$510, MATCH(1, ('Build Scenarios'!$B$1:$B$510 = $AF58) * ('Build Scenarios'!$C$1:$C$510 = $C58), 0), MATCH(AI$12, 'Build Scenarios'!$D$5:$O$5, 0)))
+AI58,
0)</f>
        <v>0</v>
      </c>
      <c r="AK58" s="4" cm="1">
        <f t="array" aca="1" ref="AK58" ca="1">IFERROR(
INDEX('Cost Data'!$Y$1:$AJ$500, MATCH(1, ('Cost Data'!$W$1:$W$500 = $AF58) * ('Cost Data'!$X$1:$X$500 = $AG58), 0), MATCH(AK$12, 'Cost Data'!$Y$12:$AJ$12, 0))
* (INDEX('Build Scenarios'!$D$1:$O$510, MATCH(1, ('Build Scenarios'!$B$1:$B$510 = $AF58) * ('Build Scenarios'!$C$1:$C$510 = $C58), 0), MATCH(AK$12, 'Build Scenarios'!$D$5:$O$5, 0))
- INDEX('Build Scenarios'!$D$1:$O$510, MATCH(1, ('Build Scenarios'!$B$1:$B$510 = $AF58) * ('Build Scenarios'!$C$1:$C$510 = $C58), 0), MATCH(AJ$12, 'Build Scenarios'!$D$5:$O$5, 0)))
+AJ58,
0)</f>
        <v>0</v>
      </c>
      <c r="AL58" s="4" cm="1">
        <f t="array" aca="1" ref="AL58" ca="1">IFERROR(
INDEX('Cost Data'!$Y$1:$AJ$500, MATCH(1, ('Cost Data'!$W$1:$W$500 = $AF58) * ('Cost Data'!$X$1:$X$500 = $AG58), 0), MATCH(AL$12, 'Cost Data'!$Y$12:$AJ$12, 0))
* (INDEX('Build Scenarios'!$D$1:$O$510, MATCH(1, ('Build Scenarios'!$B$1:$B$510 = $AF58) * ('Build Scenarios'!$C$1:$C$510 = $C58), 0), MATCH(AL$12, 'Build Scenarios'!$D$5:$O$5, 0))
- INDEX('Build Scenarios'!$D$1:$O$510, MATCH(1, ('Build Scenarios'!$B$1:$B$510 = $AF58) * ('Build Scenarios'!$C$1:$C$510 = $C58), 0), MATCH(AK$12, 'Build Scenarios'!$D$5:$O$5, 0)))
+AK58,
0)</f>
        <v>0</v>
      </c>
      <c r="AM58" s="4" cm="1">
        <f t="array" aca="1" ref="AM58" ca="1">IFERROR(
INDEX('Cost Data'!$Y$1:$AJ$500, MATCH(1, ('Cost Data'!$W$1:$W$500 = $AF58) * ('Cost Data'!$X$1:$X$500 = $AG58), 0), MATCH(AM$12, 'Cost Data'!$Y$12:$AJ$12, 0))
* (INDEX('Build Scenarios'!$D$1:$O$510, MATCH(1, ('Build Scenarios'!$B$1:$B$510 = $AF58) * ('Build Scenarios'!$C$1:$C$510 = $C58), 0), MATCH(AM$12, 'Build Scenarios'!$D$5:$O$5, 0))
- INDEX('Build Scenarios'!$D$1:$O$510, MATCH(1, ('Build Scenarios'!$B$1:$B$510 = $AF58) * ('Build Scenarios'!$C$1:$C$510 = $C58), 0), MATCH(AL$12, 'Build Scenarios'!$D$5:$O$5, 0)))
+AL58,
0)</f>
        <v>0</v>
      </c>
      <c r="AN58" s="4" cm="1">
        <f t="array" aca="1" ref="AN58" ca="1">IFERROR(
INDEX('Cost Data'!$Y$1:$AJ$500, MATCH(1, ('Cost Data'!$W$1:$W$500 = $AF58) * ('Cost Data'!$X$1:$X$500 = $AG58), 0), MATCH(AN$12, 'Cost Data'!$Y$12:$AJ$12, 0))
* (INDEX('Build Scenarios'!$D$1:$O$510, MATCH(1, ('Build Scenarios'!$B$1:$B$510 = $AF58) * ('Build Scenarios'!$C$1:$C$510 = $C58), 0), MATCH(AN$12, 'Build Scenarios'!$D$5:$O$5, 0))
- INDEX('Build Scenarios'!$D$1:$O$510, MATCH(1, ('Build Scenarios'!$B$1:$B$510 = $AF58) * ('Build Scenarios'!$C$1:$C$510 = $C58), 0), MATCH(AM$12, 'Build Scenarios'!$D$5:$O$5, 0)))
+AM58,
0)</f>
        <v>0</v>
      </c>
      <c r="AO58" s="4" cm="1">
        <f t="array" aca="1" ref="AO58" ca="1">IFERROR(
INDEX('Cost Data'!$Y$1:$AJ$500, MATCH(1, ('Cost Data'!$W$1:$W$500 = $AF58) * ('Cost Data'!$X$1:$X$500 = $AG58), 0), MATCH(AO$12, 'Cost Data'!$Y$12:$AJ$12, 0))
* (INDEX('Build Scenarios'!$D$1:$O$510, MATCH(1, ('Build Scenarios'!$B$1:$B$510 = $AF58) * ('Build Scenarios'!$C$1:$C$510 = $C58), 0), MATCH(AO$12, 'Build Scenarios'!$D$5:$O$5, 0))
- INDEX('Build Scenarios'!$D$1:$O$510, MATCH(1, ('Build Scenarios'!$B$1:$B$510 = $AF58) * ('Build Scenarios'!$C$1:$C$510 = $C58), 0), MATCH(AN$12, 'Build Scenarios'!$D$5:$O$5, 0)))
+AN58,
0)</f>
        <v>0</v>
      </c>
      <c r="AP58" s="4" cm="1">
        <f t="array" aca="1" ref="AP58" ca="1">IFERROR(
INDEX('Cost Data'!$Y$1:$AJ$500, MATCH(1, ('Cost Data'!$W$1:$W$500 = $AF58) * ('Cost Data'!$X$1:$X$500 = $AG58), 0), MATCH(AP$12, 'Cost Data'!$Y$12:$AJ$12, 0))
* (INDEX('Build Scenarios'!$D$1:$O$510, MATCH(1, ('Build Scenarios'!$B$1:$B$510 = $AF58) * ('Build Scenarios'!$C$1:$C$510 = $C58), 0), MATCH(AP$12, 'Build Scenarios'!$D$5:$O$5, 0))
- INDEX('Build Scenarios'!$D$1:$O$510, MATCH(1, ('Build Scenarios'!$B$1:$B$510 = $AF58) * ('Build Scenarios'!$C$1:$C$510 = $C58), 0), MATCH(AO$12, 'Build Scenarios'!$D$5:$O$5, 0)))
+AO58,
0)</f>
        <v>737.83080000000007</v>
      </c>
      <c r="AQ58" s="4" cm="1">
        <f t="array" aca="1" ref="AQ58" ca="1">IFERROR(
INDEX('Cost Data'!$Y$1:$AJ$500, MATCH(1, ('Cost Data'!$W$1:$W$500 = $AF58) * ('Cost Data'!$X$1:$X$500 = $AG58), 0), MATCH(AQ$12, 'Cost Data'!$Y$12:$AJ$12, 0))
* (INDEX('Build Scenarios'!$D$1:$O$510, MATCH(1, ('Build Scenarios'!$B$1:$B$510 = $AF58) * ('Build Scenarios'!$C$1:$C$510 = $C58), 0), MATCH(AQ$12, 'Build Scenarios'!$D$5:$O$5, 0))
- INDEX('Build Scenarios'!$D$1:$O$510, MATCH(1, ('Build Scenarios'!$B$1:$B$510 = $AF58) * ('Build Scenarios'!$C$1:$C$510 = $C58), 0), MATCH(AP$12, 'Build Scenarios'!$D$5:$O$5, 0)))
+AP58,
0)</f>
        <v>737.83080000000007</v>
      </c>
      <c r="AR58" s="4" cm="1">
        <f t="array" aca="1" ref="AR58" ca="1">IFERROR(
INDEX('Cost Data'!$Y$1:$AJ$500, MATCH(1, ('Cost Data'!$W$1:$W$500 = $AF58) * ('Cost Data'!$X$1:$X$500 = $AG58), 0), MATCH(AR$12, 'Cost Data'!$Y$12:$AJ$12, 0))
* (INDEX('Build Scenarios'!$D$1:$O$510, MATCH(1, ('Build Scenarios'!$B$1:$B$510 = $AF58) * ('Build Scenarios'!$C$1:$C$510 = $C58), 0), MATCH(AR$12, 'Build Scenarios'!$D$5:$O$5, 0))
- INDEX('Build Scenarios'!$D$1:$O$510, MATCH(1, ('Build Scenarios'!$B$1:$B$510 = $AF58) * ('Build Scenarios'!$C$1:$C$510 = $C58), 0), MATCH(AQ$12, 'Build Scenarios'!$D$5:$O$5, 0)))
+AQ58,
0)</f>
        <v>737.83080000000007</v>
      </c>
      <c r="AS58" s="4" cm="1">
        <f t="array" aca="1" ref="AS58" ca="1">IFERROR(
INDEX('Cost Data'!$Y$1:$AJ$500, MATCH(1, ('Cost Data'!$W$1:$W$500 = $AF58) * ('Cost Data'!$X$1:$X$500 = $AG58), 0), MATCH(AS$12, 'Cost Data'!$Y$12:$AJ$12, 0))
* (INDEX('Build Scenarios'!$D$1:$O$510, MATCH(1, ('Build Scenarios'!$B$1:$B$510 = $AF58) * ('Build Scenarios'!$C$1:$C$510 = $C58), 0), MATCH(AS$12, 'Build Scenarios'!$D$5:$O$5, 0))
- INDEX('Build Scenarios'!$D$1:$O$510, MATCH(1, ('Build Scenarios'!$B$1:$B$510 = $AF58) * ('Build Scenarios'!$C$1:$C$510 = $C58), 0), MATCH(AR$12, 'Build Scenarios'!$D$5:$O$5, 0)))
+AR58,
0)</f>
        <v>737.83080000000007</v>
      </c>
      <c r="AU58" s="11" t="str">
        <f t="shared" si="34"/>
        <v>Del Norte</v>
      </c>
      <c r="AV58" s="11" cm="1">
        <f t="array" aca="1" ref="AV58" ca="1">INDEX('Cost Scenario Settings'!$O$32:$W$101, MATCH(1, ('Cost Scenario Settings'!$N$32:$N$101 = $B58) * ('Cost Scenario Settings'!$B$32:$B$101 = AU58), 0), MATCH($C58, 'Cost Scenario Settings'!$O$31:$W$31, 0))</f>
        <v>0</v>
      </c>
      <c r="AW58" s="4" cm="1">
        <f t="array" aca="1" ref="AW58" ca="1">IFERROR(
INDEX('Cost Data'!$Y$1:$AJ$500, MATCH(1, ('Cost Data'!$W$1:$W$500 = $AU58) * ('Cost Data'!$X$1:$X$500 = $AV58), 0), MATCH(AW$12, 'Cost Data'!$Y$12:$AJ$12, 0))
* (INDEX('Build Scenarios'!$D$1:$O$510, MATCH(1, ('Build Scenarios'!$B$1:$B$510 = $AU58) * ('Build Scenarios'!$C$1:$C$510 = $C58), 0), MATCH(AW$12, 'Build Scenarios'!$D$5:$O$5, 0))
- INDEX('Build Scenarios'!$D$1:$O$510, MATCH(1, ('Build Scenarios'!$B$1:$B$510 = $AU58) * ('Build Scenarios'!$C$1:$C$510 = $C58), 0), MATCH(AV$12, 'Build Scenarios'!$D$5:$O$5, 0)))
+AV58,
0)</f>
        <v>0</v>
      </c>
      <c r="AX58" s="4" cm="1">
        <f t="array" aca="1" ref="AX58" ca="1">IFERROR(
INDEX('Cost Data'!$Y$1:$AJ$500, MATCH(1, ('Cost Data'!$W$1:$W$500 = $AU58) * ('Cost Data'!$X$1:$X$500 = $AV58), 0), MATCH(AX$12, 'Cost Data'!$Y$12:$AJ$12, 0))
* (INDEX('Build Scenarios'!$D$1:$O$510, MATCH(1, ('Build Scenarios'!$B$1:$B$510 = $AU58) * ('Build Scenarios'!$C$1:$C$510 = $C58), 0), MATCH(AX$12, 'Build Scenarios'!$D$5:$O$5, 0))
- INDEX('Build Scenarios'!$D$1:$O$510, MATCH(1, ('Build Scenarios'!$B$1:$B$510 = $AU58) * ('Build Scenarios'!$C$1:$C$510 = $C58), 0), MATCH(AW$12, 'Build Scenarios'!$D$5:$O$5, 0)))
+AW58,
0)</f>
        <v>0</v>
      </c>
      <c r="AY58" s="4" cm="1">
        <f t="array" aca="1" ref="AY58" ca="1">IFERROR(
INDEX('Cost Data'!$Y$1:$AJ$500, MATCH(1, ('Cost Data'!$W$1:$W$500 = $AU58) * ('Cost Data'!$X$1:$X$500 = $AV58), 0), MATCH(AY$12, 'Cost Data'!$Y$12:$AJ$12, 0))
* (INDEX('Build Scenarios'!$D$1:$O$510, MATCH(1, ('Build Scenarios'!$B$1:$B$510 = $AU58) * ('Build Scenarios'!$C$1:$C$510 = $C58), 0), MATCH(AY$12, 'Build Scenarios'!$D$5:$O$5, 0))
- INDEX('Build Scenarios'!$D$1:$O$510, MATCH(1, ('Build Scenarios'!$B$1:$B$510 = $AU58) * ('Build Scenarios'!$C$1:$C$510 = $C58), 0), MATCH(AX$12, 'Build Scenarios'!$D$5:$O$5, 0)))
+AX58,
0)</f>
        <v>0</v>
      </c>
      <c r="AZ58" s="4" cm="1">
        <f t="array" aca="1" ref="AZ58" ca="1">IFERROR(
INDEX('Cost Data'!$Y$1:$AJ$500, MATCH(1, ('Cost Data'!$W$1:$W$500 = $AU58) * ('Cost Data'!$X$1:$X$500 = $AV58), 0), MATCH(AZ$12, 'Cost Data'!$Y$12:$AJ$12, 0))
* (INDEX('Build Scenarios'!$D$1:$O$510, MATCH(1, ('Build Scenarios'!$B$1:$B$510 = $AU58) * ('Build Scenarios'!$C$1:$C$510 = $C58), 0), MATCH(AZ$12, 'Build Scenarios'!$D$5:$O$5, 0))
- INDEX('Build Scenarios'!$D$1:$O$510, MATCH(1, ('Build Scenarios'!$B$1:$B$510 = $AU58) * ('Build Scenarios'!$C$1:$C$510 = $C58), 0), MATCH(AY$12, 'Build Scenarios'!$D$5:$O$5, 0)))
+AY58,
0)</f>
        <v>0</v>
      </c>
      <c r="BA58" s="4" cm="1">
        <f t="array" aca="1" ref="BA58" ca="1">IFERROR(
INDEX('Cost Data'!$Y$1:$AJ$500, MATCH(1, ('Cost Data'!$W$1:$W$500 = $AU58) * ('Cost Data'!$X$1:$X$500 = $AV58), 0), MATCH(BA$12, 'Cost Data'!$Y$12:$AJ$12, 0))
* (INDEX('Build Scenarios'!$D$1:$O$510, MATCH(1, ('Build Scenarios'!$B$1:$B$510 = $AU58) * ('Build Scenarios'!$C$1:$C$510 = $C58), 0), MATCH(BA$12, 'Build Scenarios'!$D$5:$O$5, 0))
- INDEX('Build Scenarios'!$D$1:$O$510, MATCH(1, ('Build Scenarios'!$B$1:$B$510 = $AU58) * ('Build Scenarios'!$C$1:$C$510 = $C58), 0), MATCH(AZ$12, 'Build Scenarios'!$D$5:$O$5, 0)))
+AZ58,
0)</f>
        <v>0</v>
      </c>
      <c r="BB58" s="4" cm="1">
        <f t="array" aca="1" ref="BB58" ca="1">IFERROR(
INDEX('Cost Data'!$Y$1:$AJ$500, MATCH(1, ('Cost Data'!$W$1:$W$500 = $AU58) * ('Cost Data'!$X$1:$X$500 = $AV58), 0), MATCH(BB$12, 'Cost Data'!$Y$12:$AJ$12, 0))
* (INDEX('Build Scenarios'!$D$1:$O$510, MATCH(1, ('Build Scenarios'!$B$1:$B$510 = $AU58) * ('Build Scenarios'!$C$1:$C$510 = $C58), 0), MATCH(BB$12, 'Build Scenarios'!$D$5:$O$5, 0))
- INDEX('Build Scenarios'!$D$1:$O$510, MATCH(1, ('Build Scenarios'!$B$1:$B$510 = $AU58) * ('Build Scenarios'!$C$1:$C$510 = $C58), 0), MATCH(BA$12, 'Build Scenarios'!$D$5:$O$5, 0)))
+BA58,
0)</f>
        <v>0</v>
      </c>
      <c r="BC58" s="4" cm="1">
        <f t="array" aca="1" ref="BC58" ca="1">IFERROR(
INDEX('Cost Data'!$Y$1:$AJ$500, MATCH(1, ('Cost Data'!$W$1:$W$500 = $AU58) * ('Cost Data'!$X$1:$X$500 = $AV58), 0), MATCH(BC$12, 'Cost Data'!$Y$12:$AJ$12, 0))
* (INDEX('Build Scenarios'!$D$1:$O$510, MATCH(1, ('Build Scenarios'!$B$1:$B$510 = $AU58) * ('Build Scenarios'!$C$1:$C$510 = $C58), 0), MATCH(BC$12, 'Build Scenarios'!$D$5:$O$5, 0))
- INDEX('Build Scenarios'!$D$1:$O$510, MATCH(1, ('Build Scenarios'!$B$1:$B$510 = $AU58) * ('Build Scenarios'!$C$1:$C$510 = $C58), 0), MATCH(BB$12, 'Build Scenarios'!$D$5:$O$5, 0)))
+BB58,
0)</f>
        <v>0</v>
      </c>
      <c r="BD58" s="4" cm="1">
        <f t="array" aca="1" ref="BD58" ca="1">IFERROR(
INDEX('Cost Data'!$Y$1:$AJ$500, MATCH(1, ('Cost Data'!$W$1:$W$500 = $AU58) * ('Cost Data'!$X$1:$X$500 = $AV58), 0), MATCH(BD$12, 'Cost Data'!$Y$12:$AJ$12, 0))
* (INDEX('Build Scenarios'!$D$1:$O$510, MATCH(1, ('Build Scenarios'!$B$1:$B$510 = $AU58) * ('Build Scenarios'!$C$1:$C$510 = $C58), 0), MATCH(BD$12, 'Build Scenarios'!$D$5:$O$5, 0))
- INDEX('Build Scenarios'!$D$1:$O$510, MATCH(1, ('Build Scenarios'!$B$1:$B$510 = $AU58) * ('Build Scenarios'!$C$1:$C$510 = $C58), 0), MATCH(BC$12, 'Build Scenarios'!$D$5:$O$5, 0)))
+BC58,
0)</f>
        <v>0</v>
      </c>
      <c r="BE58" s="4" cm="1">
        <f t="array" aca="1" ref="BE58" ca="1">IFERROR(
INDEX('Cost Data'!$Y$1:$AJ$500, MATCH(1, ('Cost Data'!$W$1:$W$500 = $AU58) * ('Cost Data'!$X$1:$X$500 = $AV58), 0), MATCH(BE$12, 'Cost Data'!$Y$12:$AJ$12, 0))
* (INDEX('Build Scenarios'!$D$1:$O$510, MATCH(1, ('Build Scenarios'!$B$1:$B$510 = $AU58) * ('Build Scenarios'!$C$1:$C$510 = $C58), 0), MATCH(BE$12, 'Build Scenarios'!$D$5:$O$5, 0))
- INDEX('Build Scenarios'!$D$1:$O$510, MATCH(1, ('Build Scenarios'!$B$1:$B$510 = $AU58) * ('Build Scenarios'!$C$1:$C$510 = $C58), 0), MATCH(BD$12, 'Build Scenarios'!$D$5:$O$5, 0)))
+BD58,
0)</f>
        <v>0</v>
      </c>
      <c r="BF58" s="4" cm="1">
        <f t="array" aca="1" ref="BF58" ca="1">IFERROR(
INDEX('Cost Data'!$Y$1:$AJ$500, MATCH(1, ('Cost Data'!$W$1:$W$500 = $AU58) * ('Cost Data'!$X$1:$X$500 = $AV58), 0), MATCH(BF$12, 'Cost Data'!$Y$12:$AJ$12, 0))
* (INDEX('Build Scenarios'!$D$1:$O$510, MATCH(1, ('Build Scenarios'!$B$1:$B$510 = $AU58) * ('Build Scenarios'!$C$1:$C$510 = $C58), 0), MATCH(BF$12, 'Build Scenarios'!$D$5:$O$5, 0))
- INDEX('Build Scenarios'!$D$1:$O$510, MATCH(1, ('Build Scenarios'!$B$1:$B$510 = $AU58) * ('Build Scenarios'!$C$1:$C$510 = $C58), 0), MATCH(BE$12, 'Build Scenarios'!$D$5:$O$5, 0)))
+BE58,
0)</f>
        <v>0</v>
      </c>
      <c r="BG58" s="4" cm="1">
        <f t="array" aca="1" ref="BG58" ca="1">IFERROR(
INDEX('Cost Data'!$Y$1:$AJ$500, MATCH(1, ('Cost Data'!$W$1:$W$500 = $AU58) * ('Cost Data'!$X$1:$X$500 = $AV58), 0), MATCH(BG$12, 'Cost Data'!$Y$12:$AJ$12, 0))
* (INDEX('Build Scenarios'!$D$1:$O$510, MATCH(1, ('Build Scenarios'!$B$1:$B$510 = $AU58) * ('Build Scenarios'!$C$1:$C$510 = $C58), 0), MATCH(BG$12, 'Build Scenarios'!$D$5:$O$5, 0))
- INDEX('Build Scenarios'!$D$1:$O$510, MATCH(1, ('Build Scenarios'!$B$1:$B$510 = $AU58) * ('Build Scenarios'!$C$1:$C$510 = $C58), 0), MATCH(BF$12, 'Build Scenarios'!$D$5:$O$5, 0)))
+BF58,
0)</f>
        <v>0</v>
      </c>
      <c r="BH58" s="4" cm="1">
        <f t="array" aca="1" ref="BH58" ca="1">IFERROR(
INDEX('Cost Data'!$Y$1:$AJ$500, MATCH(1, ('Cost Data'!$W$1:$W$500 = $AU58) * ('Cost Data'!$X$1:$X$500 = $AV58), 0), MATCH(BH$12, 'Cost Data'!$Y$12:$AJ$12, 0))
* (INDEX('Build Scenarios'!$D$1:$O$510, MATCH(1, ('Build Scenarios'!$B$1:$B$510 = $AU58) * ('Build Scenarios'!$C$1:$C$510 = $C58), 0), MATCH(BH$12, 'Build Scenarios'!$D$5:$O$5, 0))
- INDEX('Build Scenarios'!$D$1:$O$510, MATCH(1, ('Build Scenarios'!$B$1:$B$510 = $AU58) * ('Build Scenarios'!$C$1:$C$510 = $C58), 0), MATCH(BG$12, 'Build Scenarios'!$D$5:$O$5, 0)))
+BG58,
0)</f>
        <v>0</v>
      </c>
      <c r="BJ58" s="11" t="str">
        <f t="shared" si="35"/>
        <v>Cape Mendocino</v>
      </c>
      <c r="BK58" s="11" cm="1">
        <f t="array" aca="1" ref="BK58" ca="1">INDEX('Cost Scenario Settings'!$O$32:$W$101, MATCH(1, ('Cost Scenario Settings'!$N$32:$N$101 = $B58) * ('Cost Scenario Settings'!$B$32:$B$101 = BJ58), 0), MATCH($C58, 'Cost Scenario Settings'!$O$31:$W$31, 0))</f>
        <v>0</v>
      </c>
      <c r="BL58" s="4" cm="1">
        <f t="array" aca="1" ref="BL58" ca="1">IFERROR(
INDEX('Cost Data'!$Y$1:$AJ$500, MATCH(1, ('Cost Data'!$W$1:$W$500 = $BJ58) * ('Cost Data'!$X$1:$X$500 = $BK58), 0), MATCH(BL$12, 'Cost Data'!$Y$12:$AJ$12, 0))
* (INDEX('Build Scenarios'!$D$1:$O$510, MATCH(1, ('Build Scenarios'!$B$1:$B$510 = $BJ58) * ('Build Scenarios'!$C$1:$C$510 = $C58), 0), MATCH(BL$12, 'Build Scenarios'!$D$5:$O$5, 0))
- INDEX('Build Scenarios'!$D$1:$O$510, MATCH(1, ('Build Scenarios'!$B$1:$B$510 = $BJ58) * ('Build Scenarios'!$C$1:$C$510 = $C58), 0), MATCH(BK$12, 'Build Scenarios'!$D$5:$O$5, 0)))
+BK58,
0)</f>
        <v>0</v>
      </c>
      <c r="BM58" s="4" cm="1">
        <f t="array" aca="1" ref="BM58" ca="1">IFERROR(
INDEX('Cost Data'!$Y$1:$AJ$500, MATCH(1, ('Cost Data'!$W$1:$W$500 = $BJ58) * ('Cost Data'!$X$1:$X$500 = $BK58), 0), MATCH(BM$12, 'Cost Data'!$Y$12:$AJ$12, 0))
* (INDEX('Build Scenarios'!$D$1:$O$510, MATCH(1, ('Build Scenarios'!$B$1:$B$510 = $BJ58) * ('Build Scenarios'!$C$1:$C$510 = $C58), 0), MATCH(BM$12, 'Build Scenarios'!$D$5:$O$5, 0))
- INDEX('Build Scenarios'!$D$1:$O$510, MATCH(1, ('Build Scenarios'!$B$1:$B$510 = $BJ58) * ('Build Scenarios'!$C$1:$C$510 = $C58), 0), MATCH(BL$12, 'Build Scenarios'!$D$5:$O$5, 0)))
+BL58,
0)</f>
        <v>0</v>
      </c>
      <c r="BN58" s="4" cm="1">
        <f t="array" aca="1" ref="BN58" ca="1">IFERROR(
INDEX('Cost Data'!$Y$1:$AJ$500, MATCH(1, ('Cost Data'!$W$1:$W$500 = $BJ58) * ('Cost Data'!$X$1:$X$500 = $BK58), 0), MATCH(BN$12, 'Cost Data'!$Y$12:$AJ$12, 0))
* (INDEX('Build Scenarios'!$D$1:$O$510, MATCH(1, ('Build Scenarios'!$B$1:$B$510 = $BJ58) * ('Build Scenarios'!$C$1:$C$510 = $C58), 0), MATCH(BN$12, 'Build Scenarios'!$D$5:$O$5, 0))
- INDEX('Build Scenarios'!$D$1:$O$510, MATCH(1, ('Build Scenarios'!$B$1:$B$510 = $BJ58) * ('Build Scenarios'!$C$1:$C$510 = $C58), 0), MATCH(BM$12, 'Build Scenarios'!$D$5:$O$5, 0)))
+BM58,
0)</f>
        <v>0</v>
      </c>
      <c r="BO58" s="4" cm="1">
        <f t="array" aca="1" ref="BO58" ca="1">IFERROR(
INDEX('Cost Data'!$Y$1:$AJ$500, MATCH(1, ('Cost Data'!$W$1:$W$500 = $BJ58) * ('Cost Data'!$X$1:$X$500 = $BK58), 0), MATCH(BO$12, 'Cost Data'!$Y$12:$AJ$12, 0))
* (INDEX('Build Scenarios'!$D$1:$O$510, MATCH(1, ('Build Scenarios'!$B$1:$B$510 = $BJ58) * ('Build Scenarios'!$C$1:$C$510 = $C58), 0), MATCH(BO$12, 'Build Scenarios'!$D$5:$O$5, 0))
- INDEX('Build Scenarios'!$D$1:$O$510, MATCH(1, ('Build Scenarios'!$B$1:$B$510 = $BJ58) * ('Build Scenarios'!$C$1:$C$510 = $C58), 0), MATCH(BN$12, 'Build Scenarios'!$D$5:$O$5, 0)))
+BN58,
0)</f>
        <v>0</v>
      </c>
      <c r="BP58" s="4" cm="1">
        <f t="array" aca="1" ref="BP58" ca="1">IFERROR(
INDEX('Cost Data'!$Y$1:$AJ$500, MATCH(1, ('Cost Data'!$W$1:$W$500 = $BJ58) * ('Cost Data'!$X$1:$X$500 = $BK58), 0), MATCH(BP$12, 'Cost Data'!$Y$12:$AJ$12, 0))
* (INDEX('Build Scenarios'!$D$1:$O$510, MATCH(1, ('Build Scenarios'!$B$1:$B$510 = $BJ58) * ('Build Scenarios'!$C$1:$C$510 = $C58), 0), MATCH(BP$12, 'Build Scenarios'!$D$5:$O$5, 0))
- INDEX('Build Scenarios'!$D$1:$O$510, MATCH(1, ('Build Scenarios'!$B$1:$B$510 = $BJ58) * ('Build Scenarios'!$C$1:$C$510 = $C58), 0), MATCH(BO$12, 'Build Scenarios'!$D$5:$O$5, 0)))
+BO58,
0)</f>
        <v>0</v>
      </c>
      <c r="BQ58" s="4" cm="1">
        <f t="array" aca="1" ref="BQ58" ca="1">IFERROR(
INDEX('Cost Data'!$Y$1:$AJ$500, MATCH(1, ('Cost Data'!$W$1:$W$500 = $BJ58) * ('Cost Data'!$X$1:$X$500 = $BK58), 0), MATCH(BQ$12, 'Cost Data'!$Y$12:$AJ$12, 0))
* (INDEX('Build Scenarios'!$D$1:$O$510, MATCH(1, ('Build Scenarios'!$B$1:$B$510 = $BJ58) * ('Build Scenarios'!$C$1:$C$510 = $C58), 0), MATCH(BQ$12, 'Build Scenarios'!$D$5:$O$5, 0))
- INDEX('Build Scenarios'!$D$1:$O$510, MATCH(1, ('Build Scenarios'!$B$1:$B$510 = $BJ58) * ('Build Scenarios'!$C$1:$C$510 = $C58), 0), MATCH(BP$12, 'Build Scenarios'!$D$5:$O$5, 0)))
+BP58,
0)</f>
        <v>0</v>
      </c>
      <c r="BR58" s="4" cm="1">
        <f t="array" aca="1" ref="BR58" ca="1">IFERROR(
INDEX('Cost Data'!$Y$1:$AJ$500, MATCH(1, ('Cost Data'!$W$1:$W$500 = $BJ58) * ('Cost Data'!$X$1:$X$500 = $BK58), 0), MATCH(BR$12, 'Cost Data'!$Y$12:$AJ$12, 0))
* (INDEX('Build Scenarios'!$D$1:$O$510, MATCH(1, ('Build Scenarios'!$B$1:$B$510 = $BJ58) * ('Build Scenarios'!$C$1:$C$510 = $C58), 0), MATCH(BR$12, 'Build Scenarios'!$D$5:$O$5, 0))
- INDEX('Build Scenarios'!$D$1:$O$510, MATCH(1, ('Build Scenarios'!$B$1:$B$510 = $BJ58) * ('Build Scenarios'!$C$1:$C$510 = $C58), 0), MATCH(BQ$12, 'Build Scenarios'!$D$5:$O$5, 0)))
+BQ58,
0)</f>
        <v>0</v>
      </c>
      <c r="BS58" s="4" cm="1">
        <f t="array" aca="1" ref="BS58" ca="1">IFERROR(
INDEX('Cost Data'!$Y$1:$AJ$500, MATCH(1, ('Cost Data'!$W$1:$W$500 = $BJ58) * ('Cost Data'!$X$1:$X$500 = $BK58), 0), MATCH(BS$12, 'Cost Data'!$Y$12:$AJ$12, 0))
* (INDEX('Build Scenarios'!$D$1:$O$510, MATCH(1, ('Build Scenarios'!$B$1:$B$510 = $BJ58) * ('Build Scenarios'!$C$1:$C$510 = $C58), 0), MATCH(BS$12, 'Build Scenarios'!$D$5:$O$5, 0))
- INDEX('Build Scenarios'!$D$1:$O$510, MATCH(1, ('Build Scenarios'!$B$1:$B$510 = $BJ58) * ('Build Scenarios'!$C$1:$C$510 = $C58), 0), MATCH(BR$12, 'Build Scenarios'!$D$5:$O$5, 0)))
+BR58,
0)</f>
        <v>0</v>
      </c>
      <c r="BT58" s="4" cm="1">
        <f t="array" aca="1" ref="BT58" ca="1">IFERROR(
INDEX('Cost Data'!$Y$1:$AJ$500, MATCH(1, ('Cost Data'!$W$1:$W$500 = $BJ58) * ('Cost Data'!$X$1:$X$500 = $BK58), 0), MATCH(BT$12, 'Cost Data'!$Y$12:$AJ$12, 0))
* (INDEX('Build Scenarios'!$D$1:$O$510, MATCH(1, ('Build Scenarios'!$B$1:$B$510 = $BJ58) * ('Build Scenarios'!$C$1:$C$510 = $C58), 0), MATCH(BT$12, 'Build Scenarios'!$D$5:$O$5, 0))
- INDEX('Build Scenarios'!$D$1:$O$510, MATCH(1, ('Build Scenarios'!$B$1:$B$510 = $BJ58) * ('Build Scenarios'!$C$1:$C$510 = $C58), 0), MATCH(BS$12, 'Build Scenarios'!$D$5:$O$5, 0)))
+BS58,
0)</f>
        <v>0</v>
      </c>
      <c r="BU58" s="4" cm="1">
        <f t="array" aca="1" ref="BU58" ca="1">IFERROR(
INDEX('Cost Data'!$Y$1:$AJ$500, MATCH(1, ('Cost Data'!$W$1:$W$500 = $BJ58) * ('Cost Data'!$X$1:$X$500 = $BK58), 0), MATCH(BU$12, 'Cost Data'!$Y$12:$AJ$12, 0))
* (INDEX('Build Scenarios'!$D$1:$O$510, MATCH(1, ('Build Scenarios'!$B$1:$B$510 = $BJ58) * ('Build Scenarios'!$C$1:$C$510 = $C58), 0), MATCH(BU$12, 'Build Scenarios'!$D$5:$O$5, 0))
- INDEX('Build Scenarios'!$D$1:$O$510, MATCH(1, ('Build Scenarios'!$B$1:$B$510 = $BJ58) * ('Build Scenarios'!$C$1:$C$510 = $C58), 0), MATCH(BT$12, 'Build Scenarios'!$D$5:$O$5, 0)))
+BT58,
0)</f>
        <v>0</v>
      </c>
      <c r="BV58" s="4" cm="1">
        <f t="array" aca="1" ref="BV58" ca="1">IFERROR(
INDEX('Cost Data'!$Y$1:$AJ$500, MATCH(1, ('Cost Data'!$W$1:$W$500 = $BJ58) * ('Cost Data'!$X$1:$X$500 = $BK58), 0), MATCH(BV$12, 'Cost Data'!$Y$12:$AJ$12, 0))
* (INDEX('Build Scenarios'!$D$1:$O$510, MATCH(1, ('Build Scenarios'!$B$1:$B$510 = $BJ58) * ('Build Scenarios'!$C$1:$C$510 = $C58), 0), MATCH(BV$12, 'Build Scenarios'!$D$5:$O$5, 0))
- INDEX('Build Scenarios'!$D$1:$O$510, MATCH(1, ('Build Scenarios'!$B$1:$B$510 = $BJ58) * ('Build Scenarios'!$C$1:$C$510 = $C58), 0), MATCH(BU$12, 'Build Scenarios'!$D$5:$O$5, 0)))
+BU58,
0)</f>
        <v>0</v>
      </c>
      <c r="BW58" s="4" cm="1">
        <f t="array" aca="1" ref="BW58" ca="1">IFERROR(
INDEX('Cost Data'!$Y$1:$AJ$500, MATCH(1, ('Cost Data'!$W$1:$W$500 = $BJ58) * ('Cost Data'!$X$1:$X$500 = $BK58), 0), MATCH(BW$12, 'Cost Data'!$Y$12:$AJ$12, 0))
* (INDEX('Build Scenarios'!$D$1:$O$510, MATCH(1, ('Build Scenarios'!$B$1:$B$510 = $BJ58) * ('Build Scenarios'!$C$1:$C$510 = $C58), 0), MATCH(BW$12, 'Build Scenarios'!$D$5:$O$5, 0))
- INDEX('Build Scenarios'!$D$1:$O$510, MATCH(1, ('Build Scenarios'!$B$1:$B$510 = $BJ58) * ('Build Scenarios'!$C$1:$C$510 = $C58), 0), MATCH(BV$12, 'Build Scenarios'!$D$5:$O$5, 0)))
+BV58,
0)</f>
        <v>0</v>
      </c>
    </row>
    <row r="59" spans="2:75" x14ac:dyDescent="0.2">
      <c r="B59" s="11" t="str">
        <f t="shared" ca="1" si="31"/>
        <v>PSP - Low</v>
      </c>
      <c r="C59" s="8" t="s">
        <v>61</v>
      </c>
      <c r="D59" s="4">
        <f t="shared" ca="1" si="30"/>
        <v>0</v>
      </c>
      <c r="E59" s="4">
        <f t="shared" ca="1" si="30"/>
        <v>0</v>
      </c>
      <c r="F59" s="4">
        <f t="shared" ca="1" si="30"/>
        <v>0</v>
      </c>
      <c r="G59" s="4">
        <f t="shared" ca="1" si="30"/>
        <v>0</v>
      </c>
      <c r="H59" s="4">
        <f t="shared" ca="1" si="30"/>
        <v>0</v>
      </c>
      <c r="I59" s="4">
        <f t="shared" ca="1" si="30"/>
        <v>0</v>
      </c>
      <c r="J59" s="4">
        <f t="shared" ca="1" si="30"/>
        <v>0</v>
      </c>
      <c r="K59" s="4">
        <f t="shared" ca="1" si="30"/>
        <v>0</v>
      </c>
      <c r="L59" s="4">
        <f t="shared" ca="1" si="30"/>
        <v>2094.4945500000003</v>
      </c>
      <c r="M59" s="4">
        <f t="shared" ca="1" si="30"/>
        <v>2094.4945500000003</v>
      </c>
      <c r="N59" s="4">
        <f t="shared" ca="1" si="30"/>
        <v>2094.4945500000003</v>
      </c>
      <c r="O59" s="4">
        <f t="shared" ca="1" si="30"/>
        <v>4042.33455</v>
      </c>
      <c r="Q59" s="11" t="str">
        <f t="shared" si="32"/>
        <v>Morro Bay</v>
      </c>
      <c r="R59" s="11" t="str" cm="1">
        <f t="array" aca="1" ref="R59" ca="1">INDEX('Cost Scenario Settings'!$O$32:$W$101, MATCH(1, ('Cost Scenario Settings'!$N$32:$N$101 = $B59) * ('Cost Scenario Settings'!$B$32:$B$101 = Q59), 0), MATCH($C59, 'Cost Scenario Settings'!$O$31:$W$31, 0))</f>
        <v>PSP - Low</v>
      </c>
      <c r="S59" s="4" cm="1">
        <f t="array" aca="1" ref="S59" ca="1">IFERROR(
INDEX('Cost Data'!$Y$1:$AJ$500, MATCH(1, ('Cost Data'!$W$1:$W$500 = $Q59) * ('Cost Data'!$X$1:$X$500 = $R59), 0), MATCH(S$12, 'Cost Data'!$Y$12:$AJ$12, 0))
* (INDEX('Build Scenarios'!$D$1:$O$510, MATCH(1, ('Build Scenarios'!$B$1:$B$510 = $Q59) * ('Build Scenarios'!$C$1:$C$510 = $C59), 0), MATCH(S$12, 'Build Scenarios'!$D$5:$O$5, 0))
- INDEX('Build Scenarios'!$D$1:$O$510, MATCH(1, ('Build Scenarios'!$B$1:$B$510 = $Q59) * ('Build Scenarios'!$C$1:$C$510 = $C59), 0), MATCH(R$12, 'Build Scenarios'!$D$5:$O$5, 0)))
+R59,
0)</f>
        <v>0</v>
      </c>
      <c r="T59" s="4" cm="1">
        <f t="array" aca="1" ref="T59" ca="1">IFERROR(
INDEX('Cost Data'!$Y$1:$AJ$500, MATCH(1, ('Cost Data'!$W$1:$W$500 = $Q59) * ('Cost Data'!$X$1:$X$500 = $R59), 0), MATCH(T$12, 'Cost Data'!$Y$12:$AJ$12, 0))
* (INDEX('Build Scenarios'!$D$1:$O$510, MATCH(1, ('Build Scenarios'!$B$1:$B$510 = $Q59) * ('Build Scenarios'!$C$1:$C$510 = $C59), 0), MATCH(T$12, 'Build Scenarios'!$D$5:$O$5, 0))
- INDEX('Build Scenarios'!$D$1:$O$510, MATCH(1, ('Build Scenarios'!$B$1:$B$510 = $Q59) * ('Build Scenarios'!$C$1:$C$510 = $C59), 0), MATCH(S$12, 'Build Scenarios'!$D$5:$O$5, 0)))
+S59,
0)</f>
        <v>0</v>
      </c>
      <c r="U59" s="4" cm="1">
        <f t="array" aca="1" ref="U59" ca="1">IFERROR(
INDEX('Cost Data'!$Y$1:$AJ$500, MATCH(1, ('Cost Data'!$W$1:$W$500 = $Q59) * ('Cost Data'!$X$1:$X$500 = $R59), 0), MATCH(U$12, 'Cost Data'!$Y$12:$AJ$12, 0))
* (INDEX('Build Scenarios'!$D$1:$O$510, MATCH(1, ('Build Scenarios'!$B$1:$B$510 = $Q59) * ('Build Scenarios'!$C$1:$C$510 = $C59), 0), MATCH(U$12, 'Build Scenarios'!$D$5:$O$5, 0))
- INDEX('Build Scenarios'!$D$1:$O$510, MATCH(1, ('Build Scenarios'!$B$1:$B$510 = $Q59) * ('Build Scenarios'!$C$1:$C$510 = $C59), 0), MATCH(T$12, 'Build Scenarios'!$D$5:$O$5, 0)))
+T59,
0)</f>
        <v>0</v>
      </c>
      <c r="V59" s="4" cm="1">
        <f t="array" aca="1" ref="V59" ca="1">IFERROR(
INDEX('Cost Data'!$Y$1:$AJ$500, MATCH(1, ('Cost Data'!$W$1:$W$500 = $Q59) * ('Cost Data'!$X$1:$X$500 = $R59), 0), MATCH(V$12, 'Cost Data'!$Y$12:$AJ$12, 0))
* (INDEX('Build Scenarios'!$D$1:$O$510, MATCH(1, ('Build Scenarios'!$B$1:$B$510 = $Q59) * ('Build Scenarios'!$C$1:$C$510 = $C59), 0), MATCH(V$12, 'Build Scenarios'!$D$5:$O$5, 0))
- INDEX('Build Scenarios'!$D$1:$O$510, MATCH(1, ('Build Scenarios'!$B$1:$B$510 = $Q59) * ('Build Scenarios'!$C$1:$C$510 = $C59), 0), MATCH(U$12, 'Build Scenarios'!$D$5:$O$5, 0)))
+U59,
0)</f>
        <v>0</v>
      </c>
      <c r="W59" s="4" cm="1">
        <f t="array" aca="1" ref="W59" ca="1">IFERROR(
INDEX('Cost Data'!$Y$1:$AJ$500, MATCH(1, ('Cost Data'!$W$1:$W$500 = $Q59) * ('Cost Data'!$X$1:$X$500 = $R59), 0), MATCH(W$12, 'Cost Data'!$Y$12:$AJ$12, 0))
* (INDEX('Build Scenarios'!$D$1:$O$510, MATCH(1, ('Build Scenarios'!$B$1:$B$510 = $Q59) * ('Build Scenarios'!$C$1:$C$510 = $C59), 0), MATCH(W$12, 'Build Scenarios'!$D$5:$O$5, 0))
- INDEX('Build Scenarios'!$D$1:$O$510, MATCH(1, ('Build Scenarios'!$B$1:$B$510 = $Q59) * ('Build Scenarios'!$C$1:$C$510 = $C59), 0), MATCH(V$12, 'Build Scenarios'!$D$5:$O$5, 0)))
+V59,
0)</f>
        <v>0</v>
      </c>
      <c r="X59" s="4" cm="1">
        <f t="array" aca="1" ref="X59" ca="1">IFERROR(
INDEX('Cost Data'!$Y$1:$AJ$500, MATCH(1, ('Cost Data'!$W$1:$W$500 = $Q59) * ('Cost Data'!$X$1:$X$500 = $R59), 0), MATCH(X$12, 'Cost Data'!$Y$12:$AJ$12, 0))
* (INDEX('Build Scenarios'!$D$1:$O$510, MATCH(1, ('Build Scenarios'!$B$1:$B$510 = $Q59) * ('Build Scenarios'!$C$1:$C$510 = $C59), 0), MATCH(X$12, 'Build Scenarios'!$D$5:$O$5, 0))
- INDEX('Build Scenarios'!$D$1:$O$510, MATCH(1, ('Build Scenarios'!$B$1:$B$510 = $Q59) * ('Build Scenarios'!$C$1:$C$510 = $C59), 0), MATCH(W$12, 'Build Scenarios'!$D$5:$O$5, 0)))
+W59,
0)</f>
        <v>0</v>
      </c>
      <c r="Y59" s="4" cm="1">
        <f t="array" aca="1" ref="Y59" ca="1">IFERROR(
INDEX('Cost Data'!$Y$1:$AJ$500, MATCH(1, ('Cost Data'!$W$1:$W$500 = $Q59) * ('Cost Data'!$X$1:$X$500 = $R59), 0), MATCH(Y$12, 'Cost Data'!$Y$12:$AJ$12, 0))
* (INDEX('Build Scenarios'!$D$1:$O$510, MATCH(1, ('Build Scenarios'!$B$1:$B$510 = $Q59) * ('Build Scenarios'!$C$1:$C$510 = $C59), 0), MATCH(Y$12, 'Build Scenarios'!$D$5:$O$5, 0))
- INDEX('Build Scenarios'!$D$1:$O$510, MATCH(1, ('Build Scenarios'!$B$1:$B$510 = $Q59) * ('Build Scenarios'!$C$1:$C$510 = $C59), 0), MATCH(X$12, 'Build Scenarios'!$D$5:$O$5, 0)))
+X59,
0)</f>
        <v>0</v>
      </c>
      <c r="Z59" s="4" cm="1">
        <f t="array" aca="1" ref="Z59" ca="1">IFERROR(
INDEX('Cost Data'!$Y$1:$AJ$500, MATCH(1, ('Cost Data'!$W$1:$W$500 = $Q59) * ('Cost Data'!$X$1:$X$500 = $R59), 0), MATCH(Z$12, 'Cost Data'!$Y$12:$AJ$12, 0))
* (INDEX('Build Scenarios'!$D$1:$O$510, MATCH(1, ('Build Scenarios'!$B$1:$B$510 = $Q59) * ('Build Scenarios'!$C$1:$C$510 = $C59), 0), MATCH(Z$12, 'Build Scenarios'!$D$5:$O$5, 0))
- INDEX('Build Scenarios'!$D$1:$O$510, MATCH(1, ('Build Scenarios'!$B$1:$B$510 = $Q59) * ('Build Scenarios'!$C$1:$C$510 = $C59), 0), MATCH(Y$12, 'Build Scenarios'!$D$5:$O$5, 0)))
+Y59,
0)</f>
        <v>0</v>
      </c>
      <c r="AA59" s="4" cm="1">
        <f t="array" aca="1" ref="AA59" ca="1">IFERROR(
INDEX('Cost Data'!$Y$1:$AJ$500, MATCH(1, ('Cost Data'!$W$1:$W$500 = $Q59) * ('Cost Data'!$X$1:$X$500 = $R59), 0), MATCH(AA$12, 'Cost Data'!$Y$12:$AJ$12, 0))
* (INDEX('Build Scenarios'!$D$1:$O$510, MATCH(1, ('Build Scenarios'!$B$1:$B$510 = $Q59) * ('Build Scenarios'!$C$1:$C$510 = $C59), 0), MATCH(AA$12, 'Build Scenarios'!$D$5:$O$5, 0))
- INDEX('Build Scenarios'!$D$1:$O$510, MATCH(1, ('Build Scenarios'!$B$1:$B$510 = $Q59) * ('Build Scenarios'!$C$1:$C$510 = $C59), 0), MATCH(Z$12, 'Build Scenarios'!$D$5:$O$5, 0)))
+Z59,
0)</f>
        <v>1356.6637500000002</v>
      </c>
      <c r="AB59" s="4" cm="1">
        <f t="array" aca="1" ref="AB59" ca="1">IFERROR(
INDEX('Cost Data'!$Y$1:$AJ$500, MATCH(1, ('Cost Data'!$W$1:$W$500 = $Q59) * ('Cost Data'!$X$1:$X$500 = $R59), 0), MATCH(AB$12, 'Cost Data'!$Y$12:$AJ$12, 0))
* (INDEX('Build Scenarios'!$D$1:$O$510, MATCH(1, ('Build Scenarios'!$B$1:$B$510 = $Q59) * ('Build Scenarios'!$C$1:$C$510 = $C59), 0), MATCH(AB$12, 'Build Scenarios'!$D$5:$O$5, 0))
- INDEX('Build Scenarios'!$D$1:$O$510, MATCH(1, ('Build Scenarios'!$B$1:$B$510 = $Q59) * ('Build Scenarios'!$C$1:$C$510 = $C59), 0), MATCH(AA$12, 'Build Scenarios'!$D$5:$O$5, 0)))
+AA59,
0)</f>
        <v>1356.6637500000002</v>
      </c>
      <c r="AC59" s="4" cm="1">
        <f t="array" aca="1" ref="AC59" ca="1">IFERROR(
INDEX('Cost Data'!$Y$1:$AJ$500, MATCH(1, ('Cost Data'!$W$1:$W$500 = $Q59) * ('Cost Data'!$X$1:$X$500 = $R59), 0), MATCH(AC$12, 'Cost Data'!$Y$12:$AJ$12, 0))
* (INDEX('Build Scenarios'!$D$1:$O$510, MATCH(1, ('Build Scenarios'!$B$1:$B$510 = $Q59) * ('Build Scenarios'!$C$1:$C$510 = $C59), 0), MATCH(AC$12, 'Build Scenarios'!$D$5:$O$5, 0))
- INDEX('Build Scenarios'!$D$1:$O$510, MATCH(1, ('Build Scenarios'!$B$1:$B$510 = $Q59) * ('Build Scenarios'!$C$1:$C$510 = $C59), 0), MATCH(AB$12, 'Build Scenarios'!$D$5:$O$5, 0)))
+AB59,
0)</f>
        <v>1356.6637500000002</v>
      </c>
      <c r="AD59" s="4" cm="1">
        <f t="array" aca="1" ref="AD59" ca="1">IFERROR(
INDEX('Cost Data'!$Y$1:$AJ$500, MATCH(1, ('Cost Data'!$W$1:$W$500 = $Q59) * ('Cost Data'!$X$1:$X$500 = $R59), 0), MATCH(AD$12, 'Cost Data'!$Y$12:$AJ$12, 0))
* (INDEX('Build Scenarios'!$D$1:$O$510, MATCH(1, ('Build Scenarios'!$B$1:$B$510 = $Q59) * ('Build Scenarios'!$C$1:$C$510 = $C59), 0), MATCH(AD$12, 'Build Scenarios'!$D$5:$O$5, 0))
- INDEX('Build Scenarios'!$D$1:$O$510, MATCH(1, ('Build Scenarios'!$B$1:$B$510 = $Q59) * ('Build Scenarios'!$C$1:$C$510 = $C59), 0), MATCH(AC$12, 'Build Scenarios'!$D$5:$O$5, 0)))
+AC59,
0)</f>
        <v>1356.6637500000002</v>
      </c>
      <c r="AF59" s="11" t="str">
        <f t="shared" si="33"/>
        <v>Humboldt Bay</v>
      </c>
      <c r="AG59" s="11" t="str" cm="1">
        <f t="array" aca="1" ref="AG59" ca="1">INDEX('Cost Scenario Settings'!$O$32:$W$101, MATCH(1, ('Cost Scenario Settings'!$N$32:$N$101 = $B59) * ('Cost Scenario Settings'!$B$32:$B$101 = AF59), 0), MATCH($C59, 'Cost Scenario Settings'!$O$31:$W$31, 0))</f>
        <v>PSP - Low</v>
      </c>
      <c r="AH59" s="4" cm="1">
        <f t="array" aca="1" ref="AH59" ca="1">IFERROR(
INDEX('Cost Data'!$Y$1:$AJ$500, MATCH(1, ('Cost Data'!$W$1:$W$500 = $AF59) * ('Cost Data'!$X$1:$X$500 = $AG59), 0), MATCH(AH$12, 'Cost Data'!$Y$12:$AJ$12, 0))
* (INDEX('Build Scenarios'!$D$1:$O$510, MATCH(1, ('Build Scenarios'!$B$1:$B$510 = $AF59) * ('Build Scenarios'!$C$1:$C$510 = $C59), 0), MATCH(AH$12, 'Build Scenarios'!$D$5:$O$5, 0))
- INDEX('Build Scenarios'!$D$1:$O$510, MATCH(1, ('Build Scenarios'!$B$1:$B$510 = $AF59) * ('Build Scenarios'!$C$1:$C$510 = $C59), 0), MATCH(AG$12, 'Build Scenarios'!$D$5:$O$5, 0)))
+AG59,
0)</f>
        <v>0</v>
      </c>
      <c r="AI59" s="4" cm="1">
        <f t="array" aca="1" ref="AI59" ca="1">IFERROR(
INDEX('Cost Data'!$Y$1:$AJ$500, MATCH(1, ('Cost Data'!$W$1:$W$500 = $AF59) * ('Cost Data'!$X$1:$X$500 = $AG59), 0), MATCH(AI$12, 'Cost Data'!$Y$12:$AJ$12, 0))
* (INDEX('Build Scenarios'!$D$1:$O$510, MATCH(1, ('Build Scenarios'!$B$1:$B$510 = $AF59) * ('Build Scenarios'!$C$1:$C$510 = $C59), 0), MATCH(AI$12, 'Build Scenarios'!$D$5:$O$5, 0))
- INDEX('Build Scenarios'!$D$1:$O$510, MATCH(1, ('Build Scenarios'!$B$1:$B$510 = $AF59) * ('Build Scenarios'!$C$1:$C$510 = $C59), 0), MATCH(AH$12, 'Build Scenarios'!$D$5:$O$5, 0)))
+AH59,
0)</f>
        <v>0</v>
      </c>
      <c r="AJ59" s="4" cm="1">
        <f t="array" aca="1" ref="AJ59" ca="1">IFERROR(
INDEX('Cost Data'!$Y$1:$AJ$500, MATCH(1, ('Cost Data'!$W$1:$W$500 = $AF59) * ('Cost Data'!$X$1:$X$500 = $AG59), 0), MATCH(AJ$12, 'Cost Data'!$Y$12:$AJ$12, 0))
* (INDEX('Build Scenarios'!$D$1:$O$510, MATCH(1, ('Build Scenarios'!$B$1:$B$510 = $AF59) * ('Build Scenarios'!$C$1:$C$510 = $C59), 0), MATCH(AJ$12, 'Build Scenarios'!$D$5:$O$5, 0))
- INDEX('Build Scenarios'!$D$1:$O$510, MATCH(1, ('Build Scenarios'!$B$1:$B$510 = $AF59) * ('Build Scenarios'!$C$1:$C$510 = $C59), 0), MATCH(AI$12, 'Build Scenarios'!$D$5:$O$5, 0)))
+AI59,
0)</f>
        <v>0</v>
      </c>
      <c r="AK59" s="4" cm="1">
        <f t="array" aca="1" ref="AK59" ca="1">IFERROR(
INDEX('Cost Data'!$Y$1:$AJ$500, MATCH(1, ('Cost Data'!$W$1:$W$500 = $AF59) * ('Cost Data'!$X$1:$X$500 = $AG59), 0), MATCH(AK$12, 'Cost Data'!$Y$12:$AJ$12, 0))
* (INDEX('Build Scenarios'!$D$1:$O$510, MATCH(1, ('Build Scenarios'!$B$1:$B$510 = $AF59) * ('Build Scenarios'!$C$1:$C$510 = $C59), 0), MATCH(AK$12, 'Build Scenarios'!$D$5:$O$5, 0))
- INDEX('Build Scenarios'!$D$1:$O$510, MATCH(1, ('Build Scenarios'!$B$1:$B$510 = $AF59) * ('Build Scenarios'!$C$1:$C$510 = $C59), 0), MATCH(AJ$12, 'Build Scenarios'!$D$5:$O$5, 0)))
+AJ59,
0)</f>
        <v>0</v>
      </c>
      <c r="AL59" s="4" cm="1">
        <f t="array" aca="1" ref="AL59" ca="1">IFERROR(
INDEX('Cost Data'!$Y$1:$AJ$500, MATCH(1, ('Cost Data'!$W$1:$W$500 = $AF59) * ('Cost Data'!$X$1:$X$500 = $AG59), 0), MATCH(AL$12, 'Cost Data'!$Y$12:$AJ$12, 0))
* (INDEX('Build Scenarios'!$D$1:$O$510, MATCH(1, ('Build Scenarios'!$B$1:$B$510 = $AF59) * ('Build Scenarios'!$C$1:$C$510 = $C59), 0), MATCH(AL$12, 'Build Scenarios'!$D$5:$O$5, 0))
- INDEX('Build Scenarios'!$D$1:$O$510, MATCH(1, ('Build Scenarios'!$B$1:$B$510 = $AF59) * ('Build Scenarios'!$C$1:$C$510 = $C59), 0), MATCH(AK$12, 'Build Scenarios'!$D$5:$O$5, 0)))
+AK59,
0)</f>
        <v>0</v>
      </c>
      <c r="AM59" s="4" cm="1">
        <f t="array" aca="1" ref="AM59" ca="1">IFERROR(
INDEX('Cost Data'!$Y$1:$AJ$500, MATCH(1, ('Cost Data'!$W$1:$W$500 = $AF59) * ('Cost Data'!$X$1:$X$500 = $AG59), 0), MATCH(AM$12, 'Cost Data'!$Y$12:$AJ$12, 0))
* (INDEX('Build Scenarios'!$D$1:$O$510, MATCH(1, ('Build Scenarios'!$B$1:$B$510 = $AF59) * ('Build Scenarios'!$C$1:$C$510 = $C59), 0), MATCH(AM$12, 'Build Scenarios'!$D$5:$O$5, 0))
- INDEX('Build Scenarios'!$D$1:$O$510, MATCH(1, ('Build Scenarios'!$B$1:$B$510 = $AF59) * ('Build Scenarios'!$C$1:$C$510 = $C59), 0), MATCH(AL$12, 'Build Scenarios'!$D$5:$O$5, 0)))
+AL59,
0)</f>
        <v>0</v>
      </c>
      <c r="AN59" s="4" cm="1">
        <f t="array" aca="1" ref="AN59" ca="1">IFERROR(
INDEX('Cost Data'!$Y$1:$AJ$500, MATCH(1, ('Cost Data'!$W$1:$W$500 = $AF59) * ('Cost Data'!$X$1:$X$500 = $AG59), 0), MATCH(AN$12, 'Cost Data'!$Y$12:$AJ$12, 0))
* (INDEX('Build Scenarios'!$D$1:$O$510, MATCH(1, ('Build Scenarios'!$B$1:$B$510 = $AF59) * ('Build Scenarios'!$C$1:$C$510 = $C59), 0), MATCH(AN$12, 'Build Scenarios'!$D$5:$O$5, 0))
- INDEX('Build Scenarios'!$D$1:$O$510, MATCH(1, ('Build Scenarios'!$B$1:$B$510 = $AF59) * ('Build Scenarios'!$C$1:$C$510 = $C59), 0), MATCH(AM$12, 'Build Scenarios'!$D$5:$O$5, 0)))
+AM59,
0)</f>
        <v>0</v>
      </c>
      <c r="AO59" s="4" cm="1">
        <f t="array" aca="1" ref="AO59" ca="1">IFERROR(
INDEX('Cost Data'!$Y$1:$AJ$500, MATCH(1, ('Cost Data'!$W$1:$W$500 = $AF59) * ('Cost Data'!$X$1:$X$500 = $AG59), 0), MATCH(AO$12, 'Cost Data'!$Y$12:$AJ$12, 0))
* (INDEX('Build Scenarios'!$D$1:$O$510, MATCH(1, ('Build Scenarios'!$B$1:$B$510 = $AF59) * ('Build Scenarios'!$C$1:$C$510 = $C59), 0), MATCH(AO$12, 'Build Scenarios'!$D$5:$O$5, 0))
- INDEX('Build Scenarios'!$D$1:$O$510, MATCH(1, ('Build Scenarios'!$B$1:$B$510 = $AF59) * ('Build Scenarios'!$C$1:$C$510 = $C59), 0), MATCH(AN$12, 'Build Scenarios'!$D$5:$O$5, 0)))
+AN59,
0)</f>
        <v>0</v>
      </c>
      <c r="AP59" s="4" cm="1">
        <f t="array" aca="1" ref="AP59" ca="1">IFERROR(
INDEX('Cost Data'!$Y$1:$AJ$500, MATCH(1, ('Cost Data'!$W$1:$W$500 = $AF59) * ('Cost Data'!$X$1:$X$500 = $AG59), 0), MATCH(AP$12, 'Cost Data'!$Y$12:$AJ$12, 0))
* (INDEX('Build Scenarios'!$D$1:$O$510, MATCH(1, ('Build Scenarios'!$B$1:$B$510 = $AF59) * ('Build Scenarios'!$C$1:$C$510 = $C59), 0), MATCH(AP$12, 'Build Scenarios'!$D$5:$O$5, 0))
- INDEX('Build Scenarios'!$D$1:$O$510, MATCH(1, ('Build Scenarios'!$B$1:$B$510 = $AF59) * ('Build Scenarios'!$C$1:$C$510 = $C59), 0), MATCH(AO$12, 'Build Scenarios'!$D$5:$O$5, 0)))
+AO59,
0)</f>
        <v>737.83080000000007</v>
      </c>
      <c r="AQ59" s="4" cm="1">
        <f t="array" aca="1" ref="AQ59" ca="1">IFERROR(
INDEX('Cost Data'!$Y$1:$AJ$500, MATCH(1, ('Cost Data'!$W$1:$W$500 = $AF59) * ('Cost Data'!$X$1:$X$500 = $AG59), 0), MATCH(AQ$12, 'Cost Data'!$Y$12:$AJ$12, 0))
* (INDEX('Build Scenarios'!$D$1:$O$510, MATCH(1, ('Build Scenarios'!$B$1:$B$510 = $AF59) * ('Build Scenarios'!$C$1:$C$510 = $C59), 0), MATCH(AQ$12, 'Build Scenarios'!$D$5:$O$5, 0))
- INDEX('Build Scenarios'!$D$1:$O$510, MATCH(1, ('Build Scenarios'!$B$1:$B$510 = $AF59) * ('Build Scenarios'!$C$1:$C$510 = $C59), 0), MATCH(AP$12, 'Build Scenarios'!$D$5:$O$5, 0)))
+AP59,
0)</f>
        <v>737.83080000000007</v>
      </c>
      <c r="AR59" s="4" cm="1">
        <f t="array" aca="1" ref="AR59" ca="1">IFERROR(
INDEX('Cost Data'!$Y$1:$AJ$500, MATCH(1, ('Cost Data'!$W$1:$W$500 = $AF59) * ('Cost Data'!$X$1:$X$500 = $AG59), 0), MATCH(AR$12, 'Cost Data'!$Y$12:$AJ$12, 0))
* (INDEX('Build Scenarios'!$D$1:$O$510, MATCH(1, ('Build Scenarios'!$B$1:$B$510 = $AF59) * ('Build Scenarios'!$C$1:$C$510 = $C59), 0), MATCH(AR$12, 'Build Scenarios'!$D$5:$O$5, 0))
- INDEX('Build Scenarios'!$D$1:$O$510, MATCH(1, ('Build Scenarios'!$B$1:$B$510 = $AF59) * ('Build Scenarios'!$C$1:$C$510 = $C59), 0), MATCH(AQ$12, 'Build Scenarios'!$D$5:$O$5, 0)))
+AQ59,
0)</f>
        <v>737.83080000000007</v>
      </c>
      <c r="AS59" s="4" cm="1">
        <f t="array" aca="1" ref="AS59" ca="1">IFERROR(
INDEX('Cost Data'!$Y$1:$AJ$500, MATCH(1, ('Cost Data'!$W$1:$W$500 = $AF59) * ('Cost Data'!$X$1:$X$500 = $AG59), 0), MATCH(AS$12, 'Cost Data'!$Y$12:$AJ$12, 0))
* (INDEX('Build Scenarios'!$D$1:$O$510, MATCH(1, ('Build Scenarios'!$B$1:$B$510 = $AF59) * ('Build Scenarios'!$C$1:$C$510 = $C59), 0), MATCH(AS$12, 'Build Scenarios'!$D$5:$O$5, 0))
- INDEX('Build Scenarios'!$D$1:$O$510, MATCH(1, ('Build Scenarios'!$B$1:$B$510 = $AF59) * ('Build Scenarios'!$C$1:$C$510 = $C59), 0), MATCH(AR$12, 'Build Scenarios'!$D$5:$O$5, 0)))
+AR59,
0)</f>
        <v>737.83080000000007</v>
      </c>
      <c r="AU59" s="11" t="str">
        <f t="shared" si="34"/>
        <v>Del Norte</v>
      </c>
      <c r="AV59" s="11" t="str" cm="1">
        <f t="array" aca="1" ref="AV59" ca="1">INDEX('Cost Scenario Settings'!$O$32:$W$101, MATCH(1, ('Cost Scenario Settings'!$N$32:$N$101 = $B59) * ('Cost Scenario Settings'!$B$32:$B$101 = AU59), 0), MATCH($C59, 'Cost Scenario Settings'!$O$31:$W$31, 0))</f>
        <v>PSP - Low</v>
      </c>
      <c r="AW59" s="4" cm="1">
        <f t="array" aca="1" ref="AW59" ca="1">IFERROR(
INDEX('Cost Data'!$Y$1:$AJ$500, MATCH(1, ('Cost Data'!$W$1:$W$500 = $AU59) * ('Cost Data'!$X$1:$X$500 = $AV59), 0), MATCH(AW$12, 'Cost Data'!$Y$12:$AJ$12, 0))
* (INDEX('Build Scenarios'!$D$1:$O$510, MATCH(1, ('Build Scenarios'!$B$1:$B$510 = $AU59) * ('Build Scenarios'!$C$1:$C$510 = $C59), 0), MATCH(AW$12, 'Build Scenarios'!$D$5:$O$5, 0))
- INDEX('Build Scenarios'!$D$1:$O$510, MATCH(1, ('Build Scenarios'!$B$1:$B$510 = $AU59) * ('Build Scenarios'!$C$1:$C$510 = $C59), 0), MATCH(AV$12, 'Build Scenarios'!$D$5:$O$5, 0)))
+AV59,
0)</f>
        <v>0</v>
      </c>
      <c r="AX59" s="4" cm="1">
        <f t="array" aca="1" ref="AX59" ca="1">IFERROR(
INDEX('Cost Data'!$Y$1:$AJ$500, MATCH(1, ('Cost Data'!$W$1:$W$500 = $AU59) * ('Cost Data'!$X$1:$X$500 = $AV59), 0), MATCH(AX$12, 'Cost Data'!$Y$12:$AJ$12, 0))
* (INDEX('Build Scenarios'!$D$1:$O$510, MATCH(1, ('Build Scenarios'!$B$1:$B$510 = $AU59) * ('Build Scenarios'!$C$1:$C$510 = $C59), 0), MATCH(AX$12, 'Build Scenarios'!$D$5:$O$5, 0))
- INDEX('Build Scenarios'!$D$1:$O$510, MATCH(1, ('Build Scenarios'!$B$1:$B$510 = $AU59) * ('Build Scenarios'!$C$1:$C$510 = $C59), 0), MATCH(AW$12, 'Build Scenarios'!$D$5:$O$5, 0)))
+AW59,
0)</f>
        <v>0</v>
      </c>
      <c r="AY59" s="4" cm="1">
        <f t="array" aca="1" ref="AY59" ca="1">IFERROR(
INDEX('Cost Data'!$Y$1:$AJ$500, MATCH(1, ('Cost Data'!$W$1:$W$500 = $AU59) * ('Cost Data'!$X$1:$X$500 = $AV59), 0), MATCH(AY$12, 'Cost Data'!$Y$12:$AJ$12, 0))
* (INDEX('Build Scenarios'!$D$1:$O$510, MATCH(1, ('Build Scenarios'!$B$1:$B$510 = $AU59) * ('Build Scenarios'!$C$1:$C$510 = $C59), 0), MATCH(AY$12, 'Build Scenarios'!$D$5:$O$5, 0))
- INDEX('Build Scenarios'!$D$1:$O$510, MATCH(1, ('Build Scenarios'!$B$1:$B$510 = $AU59) * ('Build Scenarios'!$C$1:$C$510 = $C59), 0), MATCH(AX$12, 'Build Scenarios'!$D$5:$O$5, 0)))
+AX59,
0)</f>
        <v>0</v>
      </c>
      <c r="AZ59" s="4" cm="1">
        <f t="array" aca="1" ref="AZ59" ca="1">IFERROR(
INDEX('Cost Data'!$Y$1:$AJ$500, MATCH(1, ('Cost Data'!$W$1:$W$500 = $AU59) * ('Cost Data'!$X$1:$X$500 = $AV59), 0), MATCH(AZ$12, 'Cost Data'!$Y$12:$AJ$12, 0))
* (INDEX('Build Scenarios'!$D$1:$O$510, MATCH(1, ('Build Scenarios'!$B$1:$B$510 = $AU59) * ('Build Scenarios'!$C$1:$C$510 = $C59), 0), MATCH(AZ$12, 'Build Scenarios'!$D$5:$O$5, 0))
- INDEX('Build Scenarios'!$D$1:$O$510, MATCH(1, ('Build Scenarios'!$B$1:$B$510 = $AU59) * ('Build Scenarios'!$C$1:$C$510 = $C59), 0), MATCH(AY$12, 'Build Scenarios'!$D$5:$O$5, 0)))
+AY59,
0)</f>
        <v>0</v>
      </c>
      <c r="BA59" s="4" cm="1">
        <f t="array" aca="1" ref="BA59" ca="1">IFERROR(
INDEX('Cost Data'!$Y$1:$AJ$500, MATCH(1, ('Cost Data'!$W$1:$W$500 = $AU59) * ('Cost Data'!$X$1:$X$500 = $AV59), 0), MATCH(BA$12, 'Cost Data'!$Y$12:$AJ$12, 0))
* (INDEX('Build Scenarios'!$D$1:$O$510, MATCH(1, ('Build Scenarios'!$B$1:$B$510 = $AU59) * ('Build Scenarios'!$C$1:$C$510 = $C59), 0), MATCH(BA$12, 'Build Scenarios'!$D$5:$O$5, 0))
- INDEX('Build Scenarios'!$D$1:$O$510, MATCH(1, ('Build Scenarios'!$B$1:$B$510 = $AU59) * ('Build Scenarios'!$C$1:$C$510 = $C59), 0), MATCH(AZ$12, 'Build Scenarios'!$D$5:$O$5, 0)))
+AZ59,
0)</f>
        <v>0</v>
      </c>
      <c r="BB59" s="4" cm="1">
        <f t="array" aca="1" ref="BB59" ca="1">IFERROR(
INDEX('Cost Data'!$Y$1:$AJ$500, MATCH(1, ('Cost Data'!$W$1:$W$500 = $AU59) * ('Cost Data'!$X$1:$X$500 = $AV59), 0), MATCH(BB$12, 'Cost Data'!$Y$12:$AJ$12, 0))
* (INDEX('Build Scenarios'!$D$1:$O$510, MATCH(1, ('Build Scenarios'!$B$1:$B$510 = $AU59) * ('Build Scenarios'!$C$1:$C$510 = $C59), 0), MATCH(BB$12, 'Build Scenarios'!$D$5:$O$5, 0))
- INDEX('Build Scenarios'!$D$1:$O$510, MATCH(1, ('Build Scenarios'!$B$1:$B$510 = $AU59) * ('Build Scenarios'!$C$1:$C$510 = $C59), 0), MATCH(BA$12, 'Build Scenarios'!$D$5:$O$5, 0)))
+BA59,
0)</f>
        <v>0</v>
      </c>
      <c r="BC59" s="4" cm="1">
        <f t="array" aca="1" ref="BC59" ca="1">IFERROR(
INDEX('Cost Data'!$Y$1:$AJ$500, MATCH(1, ('Cost Data'!$W$1:$W$500 = $AU59) * ('Cost Data'!$X$1:$X$500 = $AV59), 0), MATCH(BC$12, 'Cost Data'!$Y$12:$AJ$12, 0))
* (INDEX('Build Scenarios'!$D$1:$O$510, MATCH(1, ('Build Scenarios'!$B$1:$B$510 = $AU59) * ('Build Scenarios'!$C$1:$C$510 = $C59), 0), MATCH(BC$12, 'Build Scenarios'!$D$5:$O$5, 0))
- INDEX('Build Scenarios'!$D$1:$O$510, MATCH(1, ('Build Scenarios'!$B$1:$B$510 = $AU59) * ('Build Scenarios'!$C$1:$C$510 = $C59), 0), MATCH(BB$12, 'Build Scenarios'!$D$5:$O$5, 0)))
+BB59,
0)</f>
        <v>0</v>
      </c>
      <c r="BD59" s="4" cm="1">
        <f t="array" aca="1" ref="BD59" ca="1">IFERROR(
INDEX('Cost Data'!$Y$1:$AJ$500, MATCH(1, ('Cost Data'!$W$1:$W$500 = $AU59) * ('Cost Data'!$X$1:$X$500 = $AV59), 0), MATCH(BD$12, 'Cost Data'!$Y$12:$AJ$12, 0))
* (INDEX('Build Scenarios'!$D$1:$O$510, MATCH(1, ('Build Scenarios'!$B$1:$B$510 = $AU59) * ('Build Scenarios'!$C$1:$C$510 = $C59), 0), MATCH(BD$12, 'Build Scenarios'!$D$5:$O$5, 0))
- INDEX('Build Scenarios'!$D$1:$O$510, MATCH(1, ('Build Scenarios'!$B$1:$B$510 = $AU59) * ('Build Scenarios'!$C$1:$C$510 = $C59), 0), MATCH(BC$12, 'Build Scenarios'!$D$5:$O$5, 0)))
+BC59,
0)</f>
        <v>0</v>
      </c>
      <c r="BE59" s="4" cm="1">
        <f t="array" aca="1" ref="BE59" ca="1">IFERROR(
INDEX('Cost Data'!$Y$1:$AJ$500, MATCH(1, ('Cost Data'!$W$1:$W$500 = $AU59) * ('Cost Data'!$X$1:$X$500 = $AV59), 0), MATCH(BE$12, 'Cost Data'!$Y$12:$AJ$12, 0))
* (INDEX('Build Scenarios'!$D$1:$O$510, MATCH(1, ('Build Scenarios'!$B$1:$B$510 = $AU59) * ('Build Scenarios'!$C$1:$C$510 = $C59), 0), MATCH(BE$12, 'Build Scenarios'!$D$5:$O$5, 0))
- INDEX('Build Scenarios'!$D$1:$O$510, MATCH(1, ('Build Scenarios'!$B$1:$B$510 = $AU59) * ('Build Scenarios'!$C$1:$C$510 = $C59), 0), MATCH(BD$12, 'Build Scenarios'!$D$5:$O$5, 0)))
+BD59,
0)</f>
        <v>0</v>
      </c>
      <c r="BF59" s="4" cm="1">
        <f t="array" aca="1" ref="BF59" ca="1">IFERROR(
INDEX('Cost Data'!$Y$1:$AJ$500, MATCH(1, ('Cost Data'!$W$1:$W$500 = $AU59) * ('Cost Data'!$X$1:$X$500 = $AV59), 0), MATCH(BF$12, 'Cost Data'!$Y$12:$AJ$12, 0))
* (INDEX('Build Scenarios'!$D$1:$O$510, MATCH(1, ('Build Scenarios'!$B$1:$B$510 = $AU59) * ('Build Scenarios'!$C$1:$C$510 = $C59), 0), MATCH(BF$12, 'Build Scenarios'!$D$5:$O$5, 0))
- INDEX('Build Scenarios'!$D$1:$O$510, MATCH(1, ('Build Scenarios'!$B$1:$B$510 = $AU59) * ('Build Scenarios'!$C$1:$C$510 = $C59), 0), MATCH(BE$12, 'Build Scenarios'!$D$5:$O$5, 0)))
+BE59,
0)</f>
        <v>0</v>
      </c>
      <c r="BG59" s="4" cm="1">
        <f t="array" aca="1" ref="BG59" ca="1">IFERROR(
INDEX('Cost Data'!$Y$1:$AJ$500, MATCH(1, ('Cost Data'!$W$1:$W$500 = $AU59) * ('Cost Data'!$X$1:$X$500 = $AV59), 0), MATCH(BG$12, 'Cost Data'!$Y$12:$AJ$12, 0))
* (INDEX('Build Scenarios'!$D$1:$O$510, MATCH(1, ('Build Scenarios'!$B$1:$B$510 = $AU59) * ('Build Scenarios'!$C$1:$C$510 = $C59), 0), MATCH(BG$12, 'Build Scenarios'!$D$5:$O$5, 0))
- INDEX('Build Scenarios'!$D$1:$O$510, MATCH(1, ('Build Scenarios'!$B$1:$B$510 = $AU59) * ('Build Scenarios'!$C$1:$C$510 = $C59), 0), MATCH(BF$12, 'Build Scenarios'!$D$5:$O$5, 0)))
+BF59,
0)</f>
        <v>0</v>
      </c>
      <c r="BH59" s="4" cm="1">
        <f t="array" aca="1" ref="BH59" ca="1">IFERROR(
INDEX('Cost Data'!$Y$1:$AJ$500, MATCH(1, ('Cost Data'!$W$1:$W$500 = $AU59) * ('Cost Data'!$X$1:$X$500 = $AV59), 0), MATCH(BH$12, 'Cost Data'!$Y$12:$AJ$12, 0))
* (INDEX('Build Scenarios'!$D$1:$O$510, MATCH(1, ('Build Scenarios'!$B$1:$B$510 = $AU59) * ('Build Scenarios'!$C$1:$C$510 = $C59), 0), MATCH(BH$12, 'Build Scenarios'!$D$5:$O$5, 0))
- INDEX('Build Scenarios'!$D$1:$O$510, MATCH(1, ('Build Scenarios'!$B$1:$B$510 = $AU59) * ('Build Scenarios'!$C$1:$C$510 = $C59), 0), MATCH(BG$12, 'Build Scenarios'!$D$5:$O$5, 0)))
+BG59,
0)</f>
        <v>1947.8399999999997</v>
      </c>
      <c r="BJ59" s="11" t="str">
        <f t="shared" si="35"/>
        <v>Cape Mendocino</v>
      </c>
      <c r="BK59" s="11" cm="1">
        <f t="array" aca="1" ref="BK59" ca="1">INDEX('Cost Scenario Settings'!$O$32:$W$101, MATCH(1, ('Cost Scenario Settings'!$N$32:$N$101 = $B59) * ('Cost Scenario Settings'!$B$32:$B$101 = BJ59), 0), MATCH($C59, 'Cost Scenario Settings'!$O$31:$W$31, 0))</f>
        <v>0</v>
      </c>
      <c r="BL59" s="4" cm="1">
        <f t="array" aca="1" ref="BL59" ca="1">IFERROR(
INDEX('Cost Data'!$Y$1:$AJ$500, MATCH(1, ('Cost Data'!$W$1:$W$500 = $BJ59) * ('Cost Data'!$X$1:$X$500 = $BK59), 0), MATCH(BL$12, 'Cost Data'!$Y$12:$AJ$12, 0))
* (INDEX('Build Scenarios'!$D$1:$O$510, MATCH(1, ('Build Scenarios'!$B$1:$B$510 = $BJ59) * ('Build Scenarios'!$C$1:$C$510 = $C59), 0), MATCH(BL$12, 'Build Scenarios'!$D$5:$O$5, 0))
- INDEX('Build Scenarios'!$D$1:$O$510, MATCH(1, ('Build Scenarios'!$B$1:$B$510 = $BJ59) * ('Build Scenarios'!$C$1:$C$510 = $C59), 0), MATCH(BK$12, 'Build Scenarios'!$D$5:$O$5, 0)))
+BK59,
0)</f>
        <v>0</v>
      </c>
      <c r="BM59" s="4" cm="1">
        <f t="array" aca="1" ref="BM59" ca="1">IFERROR(
INDEX('Cost Data'!$Y$1:$AJ$500, MATCH(1, ('Cost Data'!$W$1:$W$500 = $BJ59) * ('Cost Data'!$X$1:$X$500 = $BK59), 0), MATCH(BM$12, 'Cost Data'!$Y$12:$AJ$12, 0))
* (INDEX('Build Scenarios'!$D$1:$O$510, MATCH(1, ('Build Scenarios'!$B$1:$B$510 = $BJ59) * ('Build Scenarios'!$C$1:$C$510 = $C59), 0), MATCH(BM$12, 'Build Scenarios'!$D$5:$O$5, 0))
- INDEX('Build Scenarios'!$D$1:$O$510, MATCH(1, ('Build Scenarios'!$B$1:$B$510 = $BJ59) * ('Build Scenarios'!$C$1:$C$510 = $C59), 0), MATCH(BL$12, 'Build Scenarios'!$D$5:$O$5, 0)))
+BL59,
0)</f>
        <v>0</v>
      </c>
      <c r="BN59" s="4" cm="1">
        <f t="array" aca="1" ref="BN59" ca="1">IFERROR(
INDEX('Cost Data'!$Y$1:$AJ$500, MATCH(1, ('Cost Data'!$W$1:$W$500 = $BJ59) * ('Cost Data'!$X$1:$X$500 = $BK59), 0), MATCH(BN$12, 'Cost Data'!$Y$12:$AJ$12, 0))
* (INDEX('Build Scenarios'!$D$1:$O$510, MATCH(1, ('Build Scenarios'!$B$1:$B$510 = $BJ59) * ('Build Scenarios'!$C$1:$C$510 = $C59), 0), MATCH(BN$12, 'Build Scenarios'!$D$5:$O$5, 0))
- INDEX('Build Scenarios'!$D$1:$O$510, MATCH(1, ('Build Scenarios'!$B$1:$B$510 = $BJ59) * ('Build Scenarios'!$C$1:$C$510 = $C59), 0), MATCH(BM$12, 'Build Scenarios'!$D$5:$O$5, 0)))
+BM59,
0)</f>
        <v>0</v>
      </c>
      <c r="BO59" s="4" cm="1">
        <f t="array" aca="1" ref="BO59" ca="1">IFERROR(
INDEX('Cost Data'!$Y$1:$AJ$500, MATCH(1, ('Cost Data'!$W$1:$W$500 = $BJ59) * ('Cost Data'!$X$1:$X$500 = $BK59), 0), MATCH(BO$12, 'Cost Data'!$Y$12:$AJ$12, 0))
* (INDEX('Build Scenarios'!$D$1:$O$510, MATCH(1, ('Build Scenarios'!$B$1:$B$510 = $BJ59) * ('Build Scenarios'!$C$1:$C$510 = $C59), 0), MATCH(BO$12, 'Build Scenarios'!$D$5:$O$5, 0))
- INDEX('Build Scenarios'!$D$1:$O$510, MATCH(1, ('Build Scenarios'!$B$1:$B$510 = $BJ59) * ('Build Scenarios'!$C$1:$C$510 = $C59), 0), MATCH(BN$12, 'Build Scenarios'!$D$5:$O$5, 0)))
+BN59,
0)</f>
        <v>0</v>
      </c>
      <c r="BP59" s="4" cm="1">
        <f t="array" aca="1" ref="BP59" ca="1">IFERROR(
INDEX('Cost Data'!$Y$1:$AJ$500, MATCH(1, ('Cost Data'!$W$1:$W$500 = $BJ59) * ('Cost Data'!$X$1:$X$500 = $BK59), 0), MATCH(BP$12, 'Cost Data'!$Y$12:$AJ$12, 0))
* (INDEX('Build Scenarios'!$D$1:$O$510, MATCH(1, ('Build Scenarios'!$B$1:$B$510 = $BJ59) * ('Build Scenarios'!$C$1:$C$510 = $C59), 0), MATCH(BP$12, 'Build Scenarios'!$D$5:$O$5, 0))
- INDEX('Build Scenarios'!$D$1:$O$510, MATCH(1, ('Build Scenarios'!$B$1:$B$510 = $BJ59) * ('Build Scenarios'!$C$1:$C$510 = $C59), 0), MATCH(BO$12, 'Build Scenarios'!$D$5:$O$5, 0)))
+BO59,
0)</f>
        <v>0</v>
      </c>
      <c r="BQ59" s="4" cm="1">
        <f t="array" aca="1" ref="BQ59" ca="1">IFERROR(
INDEX('Cost Data'!$Y$1:$AJ$500, MATCH(1, ('Cost Data'!$W$1:$W$500 = $BJ59) * ('Cost Data'!$X$1:$X$500 = $BK59), 0), MATCH(BQ$12, 'Cost Data'!$Y$12:$AJ$12, 0))
* (INDEX('Build Scenarios'!$D$1:$O$510, MATCH(1, ('Build Scenarios'!$B$1:$B$510 = $BJ59) * ('Build Scenarios'!$C$1:$C$510 = $C59), 0), MATCH(BQ$12, 'Build Scenarios'!$D$5:$O$5, 0))
- INDEX('Build Scenarios'!$D$1:$O$510, MATCH(1, ('Build Scenarios'!$B$1:$B$510 = $BJ59) * ('Build Scenarios'!$C$1:$C$510 = $C59), 0), MATCH(BP$12, 'Build Scenarios'!$D$5:$O$5, 0)))
+BP59,
0)</f>
        <v>0</v>
      </c>
      <c r="BR59" s="4" cm="1">
        <f t="array" aca="1" ref="BR59" ca="1">IFERROR(
INDEX('Cost Data'!$Y$1:$AJ$500, MATCH(1, ('Cost Data'!$W$1:$W$500 = $BJ59) * ('Cost Data'!$X$1:$X$500 = $BK59), 0), MATCH(BR$12, 'Cost Data'!$Y$12:$AJ$12, 0))
* (INDEX('Build Scenarios'!$D$1:$O$510, MATCH(1, ('Build Scenarios'!$B$1:$B$510 = $BJ59) * ('Build Scenarios'!$C$1:$C$510 = $C59), 0), MATCH(BR$12, 'Build Scenarios'!$D$5:$O$5, 0))
- INDEX('Build Scenarios'!$D$1:$O$510, MATCH(1, ('Build Scenarios'!$B$1:$B$510 = $BJ59) * ('Build Scenarios'!$C$1:$C$510 = $C59), 0), MATCH(BQ$12, 'Build Scenarios'!$D$5:$O$5, 0)))
+BQ59,
0)</f>
        <v>0</v>
      </c>
      <c r="BS59" s="4" cm="1">
        <f t="array" aca="1" ref="BS59" ca="1">IFERROR(
INDEX('Cost Data'!$Y$1:$AJ$500, MATCH(1, ('Cost Data'!$W$1:$W$500 = $BJ59) * ('Cost Data'!$X$1:$X$500 = $BK59), 0), MATCH(BS$12, 'Cost Data'!$Y$12:$AJ$12, 0))
* (INDEX('Build Scenarios'!$D$1:$O$510, MATCH(1, ('Build Scenarios'!$B$1:$B$510 = $BJ59) * ('Build Scenarios'!$C$1:$C$510 = $C59), 0), MATCH(BS$12, 'Build Scenarios'!$D$5:$O$5, 0))
- INDEX('Build Scenarios'!$D$1:$O$510, MATCH(1, ('Build Scenarios'!$B$1:$B$510 = $BJ59) * ('Build Scenarios'!$C$1:$C$510 = $C59), 0), MATCH(BR$12, 'Build Scenarios'!$D$5:$O$5, 0)))
+BR59,
0)</f>
        <v>0</v>
      </c>
      <c r="BT59" s="4" cm="1">
        <f t="array" aca="1" ref="BT59" ca="1">IFERROR(
INDEX('Cost Data'!$Y$1:$AJ$500, MATCH(1, ('Cost Data'!$W$1:$W$500 = $BJ59) * ('Cost Data'!$X$1:$X$500 = $BK59), 0), MATCH(BT$12, 'Cost Data'!$Y$12:$AJ$12, 0))
* (INDEX('Build Scenarios'!$D$1:$O$510, MATCH(1, ('Build Scenarios'!$B$1:$B$510 = $BJ59) * ('Build Scenarios'!$C$1:$C$510 = $C59), 0), MATCH(BT$12, 'Build Scenarios'!$D$5:$O$5, 0))
- INDEX('Build Scenarios'!$D$1:$O$510, MATCH(1, ('Build Scenarios'!$B$1:$B$510 = $BJ59) * ('Build Scenarios'!$C$1:$C$510 = $C59), 0), MATCH(BS$12, 'Build Scenarios'!$D$5:$O$5, 0)))
+BS59,
0)</f>
        <v>0</v>
      </c>
      <c r="BU59" s="4" cm="1">
        <f t="array" aca="1" ref="BU59" ca="1">IFERROR(
INDEX('Cost Data'!$Y$1:$AJ$500, MATCH(1, ('Cost Data'!$W$1:$W$500 = $BJ59) * ('Cost Data'!$X$1:$X$500 = $BK59), 0), MATCH(BU$12, 'Cost Data'!$Y$12:$AJ$12, 0))
* (INDEX('Build Scenarios'!$D$1:$O$510, MATCH(1, ('Build Scenarios'!$B$1:$B$510 = $BJ59) * ('Build Scenarios'!$C$1:$C$510 = $C59), 0), MATCH(BU$12, 'Build Scenarios'!$D$5:$O$5, 0))
- INDEX('Build Scenarios'!$D$1:$O$510, MATCH(1, ('Build Scenarios'!$B$1:$B$510 = $BJ59) * ('Build Scenarios'!$C$1:$C$510 = $C59), 0), MATCH(BT$12, 'Build Scenarios'!$D$5:$O$5, 0)))
+BT59,
0)</f>
        <v>0</v>
      </c>
      <c r="BV59" s="4" cm="1">
        <f t="array" aca="1" ref="BV59" ca="1">IFERROR(
INDEX('Cost Data'!$Y$1:$AJ$500, MATCH(1, ('Cost Data'!$W$1:$W$500 = $BJ59) * ('Cost Data'!$X$1:$X$500 = $BK59), 0), MATCH(BV$12, 'Cost Data'!$Y$12:$AJ$12, 0))
* (INDEX('Build Scenarios'!$D$1:$O$510, MATCH(1, ('Build Scenarios'!$B$1:$B$510 = $BJ59) * ('Build Scenarios'!$C$1:$C$510 = $C59), 0), MATCH(BV$12, 'Build Scenarios'!$D$5:$O$5, 0))
- INDEX('Build Scenarios'!$D$1:$O$510, MATCH(1, ('Build Scenarios'!$B$1:$B$510 = $BJ59) * ('Build Scenarios'!$C$1:$C$510 = $C59), 0), MATCH(BU$12, 'Build Scenarios'!$D$5:$O$5, 0)))
+BU59,
0)</f>
        <v>0</v>
      </c>
      <c r="BW59" s="4" cm="1">
        <f t="array" aca="1" ref="BW59" ca="1">IFERROR(
INDEX('Cost Data'!$Y$1:$AJ$500, MATCH(1, ('Cost Data'!$W$1:$W$500 = $BJ59) * ('Cost Data'!$X$1:$X$500 = $BK59), 0), MATCH(BW$12, 'Cost Data'!$Y$12:$AJ$12, 0))
* (INDEX('Build Scenarios'!$D$1:$O$510, MATCH(1, ('Build Scenarios'!$B$1:$B$510 = $BJ59) * ('Build Scenarios'!$C$1:$C$510 = $C59), 0), MATCH(BW$12, 'Build Scenarios'!$D$5:$O$5, 0))
- INDEX('Build Scenarios'!$D$1:$O$510, MATCH(1, ('Build Scenarios'!$B$1:$B$510 = $BJ59) * ('Build Scenarios'!$C$1:$C$510 = $C59), 0), MATCH(BV$12, 'Build Scenarios'!$D$5:$O$5, 0)))
+BV59,
0)</f>
        <v>0</v>
      </c>
    </row>
    <row r="60" spans="2:75" x14ac:dyDescent="0.2">
      <c r="B60" s="11" t="str">
        <f t="shared" ca="1" si="31"/>
        <v>PSP - Low</v>
      </c>
      <c r="C60" s="8" t="s">
        <v>62</v>
      </c>
      <c r="D60" s="4">
        <f t="shared" ca="1" si="30"/>
        <v>0</v>
      </c>
      <c r="E60" s="4">
        <f t="shared" ca="1" si="30"/>
        <v>0</v>
      </c>
      <c r="F60" s="4">
        <f t="shared" ca="1" si="30"/>
        <v>0</v>
      </c>
      <c r="G60" s="4">
        <f t="shared" ca="1" si="30"/>
        <v>0</v>
      </c>
      <c r="H60" s="4">
        <f t="shared" ca="1" si="30"/>
        <v>1499.2087500000002</v>
      </c>
      <c r="I60" s="4">
        <f t="shared" ca="1" si="30"/>
        <v>1499.2087500000002</v>
      </c>
      <c r="J60" s="4">
        <f t="shared" ca="1" si="30"/>
        <v>1499.2087500000002</v>
      </c>
      <c r="K60" s="4">
        <f t="shared" ca="1" si="30"/>
        <v>1499.2087500000002</v>
      </c>
      <c r="L60" s="4">
        <f t="shared" ca="1" si="30"/>
        <v>2237.0395500000004</v>
      </c>
      <c r="M60" s="4">
        <f t="shared" ca="1" si="30"/>
        <v>4330.2395500000002</v>
      </c>
      <c r="N60" s="4">
        <f t="shared" ca="1" si="30"/>
        <v>4330.2395500000002</v>
      </c>
      <c r="O60" s="4">
        <f t="shared" ca="1" si="30"/>
        <v>6584.5681000000013</v>
      </c>
      <c r="Q60" s="11" t="str">
        <f t="shared" si="32"/>
        <v>Morro Bay</v>
      </c>
      <c r="R60" s="11" t="str" cm="1">
        <f t="array" aca="1" ref="R60" ca="1">INDEX('Cost Scenario Settings'!$O$32:$W$101, MATCH(1, ('Cost Scenario Settings'!$N$32:$N$101 = $B60) * ('Cost Scenario Settings'!$B$32:$B$101 = Q60), 0), MATCH($C60, 'Cost Scenario Settings'!$O$31:$W$31, 0))</f>
        <v>PSP - Low</v>
      </c>
      <c r="S60" s="4" cm="1">
        <f t="array" aca="1" ref="S60" ca="1">IFERROR(
INDEX('Cost Data'!$Y$1:$AJ$500, MATCH(1, ('Cost Data'!$W$1:$W$500 = $Q60) * ('Cost Data'!$X$1:$X$500 = $R60), 0), MATCH(S$12, 'Cost Data'!$Y$12:$AJ$12, 0))
* (INDEX('Build Scenarios'!$D$1:$O$510, MATCH(1, ('Build Scenarios'!$B$1:$B$510 = $Q60) * ('Build Scenarios'!$C$1:$C$510 = $C60), 0), MATCH(S$12, 'Build Scenarios'!$D$5:$O$5, 0))
- INDEX('Build Scenarios'!$D$1:$O$510, MATCH(1, ('Build Scenarios'!$B$1:$B$510 = $Q60) * ('Build Scenarios'!$C$1:$C$510 = $C60), 0), MATCH(R$12, 'Build Scenarios'!$D$5:$O$5, 0)))
+R60,
0)</f>
        <v>0</v>
      </c>
      <c r="T60" s="4" cm="1">
        <f t="array" aca="1" ref="T60" ca="1">IFERROR(
INDEX('Cost Data'!$Y$1:$AJ$500, MATCH(1, ('Cost Data'!$W$1:$W$500 = $Q60) * ('Cost Data'!$X$1:$X$500 = $R60), 0), MATCH(T$12, 'Cost Data'!$Y$12:$AJ$12, 0))
* (INDEX('Build Scenarios'!$D$1:$O$510, MATCH(1, ('Build Scenarios'!$B$1:$B$510 = $Q60) * ('Build Scenarios'!$C$1:$C$510 = $C60), 0), MATCH(T$12, 'Build Scenarios'!$D$5:$O$5, 0))
- INDEX('Build Scenarios'!$D$1:$O$510, MATCH(1, ('Build Scenarios'!$B$1:$B$510 = $Q60) * ('Build Scenarios'!$C$1:$C$510 = $C60), 0), MATCH(S$12, 'Build Scenarios'!$D$5:$O$5, 0)))
+S60,
0)</f>
        <v>0</v>
      </c>
      <c r="U60" s="4" cm="1">
        <f t="array" aca="1" ref="U60" ca="1">IFERROR(
INDEX('Cost Data'!$Y$1:$AJ$500, MATCH(1, ('Cost Data'!$W$1:$W$500 = $Q60) * ('Cost Data'!$X$1:$X$500 = $R60), 0), MATCH(U$12, 'Cost Data'!$Y$12:$AJ$12, 0))
* (INDEX('Build Scenarios'!$D$1:$O$510, MATCH(1, ('Build Scenarios'!$B$1:$B$510 = $Q60) * ('Build Scenarios'!$C$1:$C$510 = $C60), 0), MATCH(U$12, 'Build Scenarios'!$D$5:$O$5, 0))
- INDEX('Build Scenarios'!$D$1:$O$510, MATCH(1, ('Build Scenarios'!$B$1:$B$510 = $Q60) * ('Build Scenarios'!$C$1:$C$510 = $C60), 0), MATCH(T$12, 'Build Scenarios'!$D$5:$O$5, 0)))
+T60,
0)</f>
        <v>0</v>
      </c>
      <c r="V60" s="4" cm="1">
        <f t="array" aca="1" ref="V60" ca="1">IFERROR(
INDEX('Cost Data'!$Y$1:$AJ$500, MATCH(1, ('Cost Data'!$W$1:$W$500 = $Q60) * ('Cost Data'!$X$1:$X$500 = $R60), 0), MATCH(V$12, 'Cost Data'!$Y$12:$AJ$12, 0))
* (INDEX('Build Scenarios'!$D$1:$O$510, MATCH(1, ('Build Scenarios'!$B$1:$B$510 = $Q60) * ('Build Scenarios'!$C$1:$C$510 = $C60), 0), MATCH(V$12, 'Build Scenarios'!$D$5:$O$5, 0))
- INDEX('Build Scenarios'!$D$1:$O$510, MATCH(1, ('Build Scenarios'!$B$1:$B$510 = $Q60) * ('Build Scenarios'!$C$1:$C$510 = $C60), 0), MATCH(U$12, 'Build Scenarios'!$D$5:$O$5, 0)))
+U60,
0)</f>
        <v>0</v>
      </c>
      <c r="W60" s="4" cm="1">
        <f t="array" aca="1" ref="W60" ca="1">IFERROR(
INDEX('Cost Data'!$Y$1:$AJ$500, MATCH(1, ('Cost Data'!$W$1:$W$500 = $Q60) * ('Cost Data'!$X$1:$X$500 = $R60), 0), MATCH(W$12, 'Cost Data'!$Y$12:$AJ$12, 0))
* (INDEX('Build Scenarios'!$D$1:$O$510, MATCH(1, ('Build Scenarios'!$B$1:$B$510 = $Q60) * ('Build Scenarios'!$C$1:$C$510 = $C60), 0), MATCH(W$12, 'Build Scenarios'!$D$5:$O$5, 0))
- INDEX('Build Scenarios'!$D$1:$O$510, MATCH(1, ('Build Scenarios'!$B$1:$B$510 = $Q60) * ('Build Scenarios'!$C$1:$C$510 = $C60), 0), MATCH(V$12, 'Build Scenarios'!$D$5:$O$5, 0)))
+V60,
0)</f>
        <v>1499.2087500000002</v>
      </c>
      <c r="X60" s="4" cm="1">
        <f t="array" aca="1" ref="X60" ca="1">IFERROR(
INDEX('Cost Data'!$Y$1:$AJ$500, MATCH(1, ('Cost Data'!$W$1:$W$500 = $Q60) * ('Cost Data'!$X$1:$X$500 = $R60), 0), MATCH(X$12, 'Cost Data'!$Y$12:$AJ$12, 0))
* (INDEX('Build Scenarios'!$D$1:$O$510, MATCH(1, ('Build Scenarios'!$B$1:$B$510 = $Q60) * ('Build Scenarios'!$C$1:$C$510 = $C60), 0), MATCH(X$12, 'Build Scenarios'!$D$5:$O$5, 0))
- INDEX('Build Scenarios'!$D$1:$O$510, MATCH(1, ('Build Scenarios'!$B$1:$B$510 = $Q60) * ('Build Scenarios'!$C$1:$C$510 = $C60), 0), MATCH(W$12, 'Build Scenarios'!$D$5:$O$5, 0)))
+W60,
0)</f>
        <v>1499.2087500000002</v>
      </c>
      <c r="Y60" s="4" cm="1">
        <f t="array" aca="1" ref="Y60" ca="1">IFERROR(
INDEX('Cost Data'!$Y$1:$AJ$500, MATCH(1, ('Cost Data'!$W$1:$W$500 = $Q60) * ('Cost Data'!$X$1:$X$500 = $R60), 0), MATCH(Y$12, 'Cost Data'!$Y$12:$AJ$12, 0))
* (INDEX('Build Scenarios'!$D$1:$O$510, MATCH(1, ('Build Scenarios'!$B$1:$B$510 = $Q60) * ('Build Scenarios'!$C$1:$C$510 = $C60), 0), MATCH(Y$12, 'Build Scenarios'!$D$5:$O$5, 0))
- INDEX('Build Scenarios'!$D$1:$O$510, MATCH(1, ('Build Scenarios'!$B$1:$B$510 = $Q60) * ('Build Scenarios'!$C$1:$C$510 = $C60), 0), MATCH(X$12, 'Build Scenarios'!$D$5:$O$5, 0)))
+X60,
0)</f>
        <v>1499.2087500000002</v>
      </c>
      <c r="Z60" s="4" cm="1">
        <f t="array" aca="1" ref="Z60" ca="1">IFERROR(
INDEX('Cost Data'!$Y$1:$AJ$500, MATCH(1, ('Cost Data'!$W$1:$W$500 = $Q60) * ('Cost Data'!$X$1:$X$500 = $R60), 0), MATCH(Z$12, 'Cost Data'!$Y$12:$AJ$12, 0))
* (INDEX('Build Scenarios'!$D$1:$O$510, MATCH(1, ('Build Scenarios'!$B$1:$B$510 = $Q60) * ('Build Scenarios'!$C$1:$C$510 = $C60), 0), MATCH(Z$12, 'Build Scenarios'!$D$5:$O$5, 0))
- INDEX('Build Scenarios'!$D$1:$O$510, MATCH(1, ('Build Scenarios'!$B$1:$B$510 = $Q60) * ('Build Scenarios'!$C$1:$C$510 = $C60), 0), MATCH(Y$12, 'Build Scenarios'!$D$5:$O$5, 0)))
+Y60,
0)</f>
        <v>1499.2087500000002</v>
      </c>
      <c r="AA60" s="4" cm="1">
        <f t="array" aca="1" ref="AA60" ca="1">IFERROR(
INDEX('Cost Data'!$Y$1:$AJ$500, MATCH(1, ('Cost Data'!$W$1:$W$500 = $Q60) * ('Cost Data'!$X$1:$X$500 = $R60), 0), MATCH(AA$12, 'Cost Data'!$Y$12:$AJ$12, 0))
* (INDEX('Build Scenarios'!$D$1:$O$510, MATCH(1, ('Build Scenarios'!$B$1:$B$510 = $Q60) * ('Build Scenarios'!$C$1:$C$510 = $C60), 0), MATCH(AA$12, 'Build Scenarios'!$D$5:$O$5, 0))
- INDEX('Build Scenarios'!$D$1:$O$510, MATCH(1, ('Build Scenarios'!$B$1:$B$510 = $Q60) * ('Build Scenarios'!$C$1:$C$510 = $C60), 0), MATCH(Z$12, 'Build Scenarios'!$D$5:$O$5, 0)))
+Z60,
0)</f>
        <v>1499.2087500000002</v>
      </c>
      <c r="AB60" s="4" cm="1">
        <f t="array" aca="1" ref="AB60" ca="1">IFERROR(
INDEX('Cost Data'!$Y$1:$AJ$500, MATCH(1, ('Cost Data'!$W$1:$W$500 = $Q60) * ('Cost Data'!$X$1:$X$500 = $R60), 0), MATCH(AB$12, 'Cost Data'!$Y$12:$AJ$12, 0))
* (INDEX('Build Scenarios'!$D$1:$O$510, MATCH(1, ('Build Scenarios'!$B$1:$B$510 = $Q60) * ('Build Scenarios'!$C$1:$C$510 = $C60), 0), MATCH(AB$12, 'Build Scenarios'!$D$5:$O$5, 0))
- INDEX('Build Scenarios'!$D$1:$O$510, MATCH(1, ('Build Scenarios'!$B$1:$B$510 = $Q60) * ('Build Scenarios'!$C$1:$C$510 = $C60), 0), MATCH(AA$12, 'Build Scenarios'!$D$5:$O$5, 0)))
+AA60,
0)</f>
        <v>1499.2087500000002</v>
      </c>
      <c r="AC60" s="4" cm="1">
        <f t="array" aca="1" ref="AC60" ca="1">IFERROR(
INDEX('Cost Data'!$Y$1:$AJ$500, MATCH(1, ('Cost Data'!$W$1:$W$500 = $Q60) * ('Cost Data'!$X$1:$X$500 = $R60), 0), MATCH(AC$12, 'Cost Data'!$Y$12:$AJ$12, 0))
* (INDEX('Build Scenarios'!$D$1:$O$510, MATCH(1, ('Build Scenarios'!$B$1:$B$510 = $Q60) * ('Build Scenarios'!$C$1:$C$510 = $C60), 0), MATCH(AC$12, 'Build Scenarios'!$D$5:$O$5, 0))
- INDEX('Build Scenarios'!$D$1:$O$510, MATCH(1, ('Build Scenarios'!$B$1:$B$510 = $Q60) * ('Build Scenarios'!$C$1:$C$510 = $C60), 0), MATCH(AB$12, 'Build Scenarios'!$D$5:$O$5, 0)))
+AB60,
0)</f>
        <v>1499.2087500000002</v>
      </c>
      <c r="AD60" s="4" cm="1">
        <f t="array" aca="1" ref="AD60" ca="1">IFERROR(
INDEX('Cost Data'!$Y$1:$AJ$500, MATCH(1, ('Cost Data'!$W$1:$W$500 = $Q60) * ('Cost Data'!$X$1:$X$500 = $R60), 0), MATCH(AD$12, 'Cost Data'!$Y$12:$AJ$12, 0))
* (INDEX('Build Scenarios'!$D$1:$O$510, MATCH(1, ('Build Scenarios'!$B$1:$B$510 = $Q60) * ('Build Scenarios'!$C$1:$C$510 = $C60), 0), MATCH(AD$12, 'Build Scenarios'!$D$5:$O$5, 0))
- INDEX('Build Scenarios'!$D$1:$O$510, MATCH(1, ('Build Scenarios'!$B$1:$B$510 = $Q60) * ('Build Scenarios'!$C$1:$C$510 = $C60), 0), MATCH(AC$12, 'Build Scenarios'!$D$5:$O$5, 0)))
+AC60,
0)</f>
        <v>1499.2087500000002</v>
      </c>
      <c r="AF60" s="11" t="str">
        <f t="shared" si="33"/>
        <v>Humboldt Bay</v>
      </c>
      <c r="AG60" s="11" t="str" cm="1">
        <f t="array" aca="1" ref="AG60" ca="1">INDEX('Cost Scenario Settings'!$O$32:$W$101, MATCH(1, ('Cost Scenario Settings'!$N$32:$N$101 = $B60) * ('Cost Scenario Settings'!$B$32:$B$101 = AF60), 0), MATCH($C60, 'Cost Scenario Settings'!$O$31:$W$31, 0))</f>
        <v>PSP - Low</v>
      </c>
      <c r="AH60" s="4" cm="1">
        <f t="array" aca="1" ref="AH60" ca="1">IFERROR(
INDEX('Cost Data'!$Y$1:$AJ$500, MATCH(1, ('Cost Data'!$W$1:$W$500 = $AF60) * ('Cost Data'!$X$1:$X$500 = $AG60), 0), MATCH(AH$12, 'Cost Data'!$Y$12:$AJ$12, 0))
* (INDEX('Build Scenarios'!$D$1:$O$510, MATCH(1, ('Build Scenarios'!$B$1:$B$510 = $AF60) * ('Build Scenarios'!$C$1:$C$510 = $C60), 0), MATCH(AH$12, 'Build Scenarios'!$D$5:$O$5, 0))
- INDEX('Build Scenarios'!$D$1:$O$510, MATCH(1, ('Build Scenarios'!$B$1:$B$510 = $AF60) * ('Build Scenarios'!$C$1:$C$510 = $C60), 0), MATCH(AG$12, 'Build Scenarios'!$D$5:$O$5, 0)))
+AG60,
0)</f>
        <v>0</v>
      </c>
      <c r="AI60" s="4" cm="1">
        <f t="array" aca="1" ref="AI60" ca="1">IFERROR(
INDEX('Cost Data'!$Y$1:$AJ$500, MATCH(1, ('Cost Data'!$W$1:$W$500 = $AF60) * ('Cost Data'!$X$1:$X$500 = $AG60), 0), MATCH(AI$12, 'Cost Data'!$Y$12:$AJ$12, 0))
* (INDEX('Build Scenarios'!$D$1:$O$510, MATCH(1, ('Build Scenarios'!$B$1:$B$510 = $AF60) * ('Build Scenarios'!$C$1:$C$510 = $C60), 0), MATCH(AI$12, 'Build Scenarios'!$D$5:$O$5, 0))
- INDEX('Build Scenarios'!$D$1:$O$510, MATCH(1, ('Build Scenarios'!$B$1:$B$510 = $AF60) * ('Build Scenarios'!$C$1:$C$510 = $C60), 0), MATCH(AH$12, 'Build Scenarios'!$D$5:$O$5, 0)))
+AH60,
0)</f>
        <v>0</v>
      </c>
      <c r="AJ60" s="4" cm="1">
        <f t="array" aca="1" ref="AJ60" ca="1">IFERROR(
INDEX('Cost Data'!$Y$1:$AJ$500, MATCH(1, ('Cost Data'!$W$1:$W$500 = $AF60) * ('Cost Data'!$X$1:$X$500 = $AG60), 0), MATCH(AJ$12, 'Cost Data'!$Y$12:$AJ$12, 0))
* (INDEX('Build Scenarios'!$D$1:$O$510, MATCH(1, ('Build Scenarios'!$B$1:$B$510 = $AF60) * ('Build Scenarios'!$C$1:$C$510 = $C60), 0), MATCH(AJ$12, 'Build Scenarios'!$D$5:$O$5, 0))
- INDEX('Build Scenarios'!$D$1:$O$510, MATCH(1, ('Build Scenarios'!$B$1:$B$510 = $AF60) * ('Build Scenarios'!$C$1:$C$510 = $C60), 0), MATCH(AI$12, 'Build Scenarios'!$D$5:$O$5, 0)))
+AI60,
0)</f>
        <v>0</v>
      </c>
      <c r="AK60" s="4" cm="1">
        <f t="array" aca="1" ref="AK60" ca="1">IFERROR(
INDEX('Cost Data'!$Y$1:$AJ$500, MATCH(1, ('Cost Data'!$W$1:$W$500 = $AF60) * ('Cost Data'!$X$1:$X$500 = $AG60), 0), MATCH(AK$12, 'Cost Data'!$Y$12:$AJ$12, 0))
* (INDEX('Build Scenarios'!$D$1:$O$510, MATCH(1, ('Build Scenarios'!$B$1:$B$510 = $AF60) * ('Build Scenarios'!$C$1:$C$510 = $C60), 0), MATCH(AK$12, 'Build Scenarios'!$D$5:$O$5, 0))
- INDEX('Build Scenarios'!$D$1:$O$510, MATCH(1, ('Build Scenarios'!$B$1:$B$510 = $AF60) * ('Build Scenarios'!$C$1:$C$510 = $C60), 0), MATCH(AJ$12, 'Build Scenarios'!$D$5:$O$5, 0)))
+AJ60,
0)</f>
        <v>0</v>
      </c>
      <c r="AL60" s="4" cm="1">
        <f t="array" aca="1" ref="AL60" ca="1">IFERROR(
INDEX('Cost Data'!$Y$1:$AJ$500, MATCH(1, ('Cost Data'!$W$1:$W$500 = $AF60) * ('Cost Data'!$X$1:$X$500 = $AG60), 0), MATCH(AL$12, 'Cost Data'!$Y$12:$AJ$12, 0))
* (INDEX('Build Scenarios'!$D$1:$O$510, MATCH(1, ('Build Scenarios'!$B$1:$B$510 = $AF60) * ('Build Scenarios'!$C$1:$C$510 = $C60), 0), MATCH(AL$12, 'Build Scenarios'!$D$5:$O$5, 0))
- INDEX('Build Scenarios'!$D$1:$O$510, MATCH(1, ('Build Scenarios'!$B$1:$B$510 = $AF60) * ('Build Scenarios'!$C$1:$C$510 = $C60), 0), MATCH(AK$12, 'Build Scenarios'!$D$5:$O$5, 0)))
+AK60,
0)</f>
        <v>0</v>
      </c>
      <c r="AM60" s="4" cm="1">
        <f t="array" aca="1" ref="AM60" ca="1">IFERROR(
INDEX('Cost Data'!$Y$1:$AJ$500, MATCH(1, ('Cost Data'!$W$1:$W$500 = $AF60) * ('Cost Data'!$X$1:$X$500 = $AG60), 0), MATCH(AM$12, 'Cost Data'!$Y$12:$AJ$12, 0))
* (INDEX('Build Scenarios'!$D$1:$O$510, MATCH(1, ('Build Scenarios'!$B$1:$B$510 = $AF60) * ('Build Scenarios'!$C$1:$C$510 = $C60), 0), MATCH(AM$12, 'Build Scenarios'!$D$5:$O$5, 0))
- INDEX('Build Scenarios'!$D$1:$O$510, MATCH(1, ('Build Scenarios'!$B$1:$B$510 = $AF60) * ('Build Scenarios'!$C$1:$C$510 = $C60), 0), MATCH(AL$12, 'Build Scenarios'!$D$5:$O$5, 0)))
+AL60,
0)</f>
        <v>0</v>
      </c>
      <c r="AN60" s="4" cm="1">
        <f t="array" aca="1" ref="AN60" ca="1">IFERROR(
INDEX('Cost Data'!$Y$1:$AJ$500, MATCH(1, ('Cost Data'!$W$1:$W$500 = $AF60) * ('Cost Data'!$X$1:$X$500 = $AG60), 0), MATCH(AN$12, 'Cost Data'!$Y$12:$AJ$12, 0))
* (INDEX('Build Scenarios'!$D$1:$O$510, MATCH(1, ('Build Scenarios'!$B$1:$B$510 = $AF60) * ('Build Scenarios'!$C$1:$C$510 = $C60), 0), MATCH(AN$12, 'Build Scenarios'!$D$5:$O$5, 0))
- INDEX('Build Scenarios'!$D$1:$O$510, MATCH(1, ('Build Scenarios'!$B$1:$B$510 = $AF60) * ('Build Scenarios'!$C$1:$C$510 = $C60), 0), MATCH(AM$12, 'Build Scenarios'!$D$5:$O$5, 0)))
+AM60,
0)</f>
        <v>0</v>
      </c>
      <c r="AO60" s="4" cm="1">
        <f t="array" aca="1" ref="AO60" ca="1">IFERROR(
INDEX('Cost Data'!$Y$1:$AJ$500, MATCH(1, ('Cost Data'!$W$1:$W$500 = $AF60) * ('Cost Data'!$X$1:$X$500 = $AG60), 0), MATCH(AO$12, 'Cost Data'!$Y$12:$AJ$12, 0))
* (INDEX('Build Scenarios'!$D$1:$O$510, MATCH(1, ('Build Scenarios'!$B$1:$B$510 = $AF60) * ('Build Scenarios'!$C$1:$C$510 = $C60), 0), MATCH(AO$12, 'Build Scenarios'!$D$5:$O$5, 0))
- INDEX('Build Scenarios'!$D$1:$O$510, MATCH(1, ('Build Scenarios'!$B$1:$B$510 = $AF60) * ('Build Scenarios'!$C$1:$C$510 = $C60), 0), MATCH(AN$12, 'Build Scenarios'!$D$5:$O$5, 0)))
+AN60,
0)</f>
        <v>0</v>
      </c>
      <c r="AP60" s="4" cm="1">
        <f t="array" aca="1" ref="AP60" ca="1">IFERROR(
INDEX('Cost Data'!$Y$1:$AJ$500, MATCH(1, ('Cost Data'!$W$1:$W$500 = $AF60) * ('Cost Data'!$X$1:$X$500 = $AG60), 0), MATCH(AP$12, 'Cost Data'!$Y$12:$AJ$12, 0))
* (INDEX('Build Scenarios'!$D$1:$O$510, MATCH(1, ('Build Scenarios'!$B$1:$B$510 = $AF60) * ('Build Scenarios'!$C$1:$C$510 = $C60), 0), MATCH(AP$12, 'Build Scenarios'!$D$5:$O$5, 0))
- INDEX('Build Scenarios'!$D$1:$O$510, MATCH(1, ('Build Scenarios'!$B$1:$B$510 = $AF60) * ('Build Scenarios'!$C$1:$C$510 = $C60), 0), MATCH(AO$12, 'Build Scenarios'!$D$5:$O$5, 0)))
+AO60,
0)</f>
        <v>737.83080000000007</v>
      </c>
      <c r="AQ60" s="4" cm="1">
        <f t="array" aca="1" ref="AQ60" ca="1">IFERROR(
INDEX('Cost Data'!$Y$1:$AJ$500, MATCH(1, ('Cost Data'!$W$1:$W$500 = $AF60) * ('Cost Data'!$X$1:$X$500 = $AG60), 0), MATCH(AQ$12, 'Cost Data'!$Y$12:$AJ$12, 0))
* (INDEX('Build Scenarios'!$D$1:$O$510, MATCH(1, ('Build Scenarios'!$B$1:$B$510 = $AF60) * ('Build Scenarios'!$C$1:$C$510 = $C60), 0), MATCH(AQ$12, 'Build Scenarios'!$D$5:$O$5, 0))
- INDEX('Build Scenarios'!$D$1:$O$510, MATCH(1, ('Build Scenarios'!$B$1:$B$510 = $AF60) * ('Build Scenarios'!$C$1:$C$510 = $C60), 0), MATCH(AP$12, 'Build Scenarios'!$D$5:$O$5, 0)))
+AP60,
0)</f>
        <v>737.83080000000007</v>
      </c>
      <c r="AR60" s="4" cm="1">
        <f t="array" aca="1" ref="AR60" ca="1">IFERROR(
INDEX('Cost Data'!$Y$1:$AJ$500, MATCH(1, ('Cost Data'!$W$1:$W$500 = $AF60) * ('Cost Data'!$X$1:$X$500 = $AG60), 0), MATCH(AR$12, 'Cost Data'!$Y$12:$AJ$12, 0))
* (INDEX('Build Scenarios'!$D$1:$O$510, MATCH(1, ('Build Scenarios'!$B$1:$B$510 = $AF60) * ('Build Scenarios'!$C$1:$C$510 = $C60), 0), MATCH(AR$12, 'Build Scenarios'!$D$5:$O$5, 0))
- INDEX('Build Scenarios'!$D$1:$O$510, MATCH(1, ('Build Scenarios'!$B$1:$B$510 = $AF60) * ('Build Scenarios'!$C$1:$C$510 = $C60), 0), MATCH(AQ$12, 'Build Scenarios'!$D$5:$O$5, 0)))
+AQ60,
0)</f>
        <v>737.83080000000007</v>
      </c>
      <c r="AS60" s="4" cm="1">
        <f t="array" aca="1" ref="AS60" ca="1">IFERROR(
INDEX('Cost Data'!$Y$1:$AJ$500, MATCH(1, ('Cost Data'!$W$1:$W$500 = $AF60) * ('Cost Data'!$X$1:$X$500 = $AG60), 0), MATCH(AS$12, 'Cost Data'!$Y$12:$AJ$12, 0))
* (INDEX('Build Scenarios'!$D$1:$O$510, MATCH(1, ('Build Scenarios'!$B$1:$B$510 = $AF60) * ('Build Scenarios'!$C$1:$C$510 = $C60), 0), MATCH(AS$12, 'Build Scenarios'!$D$5:$O$5, 0))
- INDEX('Build Scenarios'!$D$1:$O$510, MATCH(1, ('Build Scenarios'!$B$1:$B$510 = $AF60) * ('Build Scenarios'!$C$1:$C$510 = $C60), 0), MATCH(AR$12, 'Build Scenarios'!$D$5:$O$5, 0)))
+AR60,
0)</f>
        <v>737.83080000000007</v>
      </c>
      <c r="AU60" s="11" t="str">
        <f t="shared" si="34"/>
        <v>Del Norte</v>
      </c>
      <c r="AV60" s="11" t="str" cm="1">
        <f t="array" aca="1" ref="AV60" ca="1">INDEX('Cost Scenario Settings'!$O$32:$W$101, MATCH(1, ('Cost Scenario Settings'!$N$32:$N$101 = $B60) * ('Cost Scenario Settings'!$B$32:$B$101 = AU60), 0), MATCH($C60, 'Cost Scenario Settings'!$O$31:$W$31, 0))</f>
        <v>PSP - Low</v>
      </c>
      <c r="AW60" s="4" cm="1">
        <f t="array" aca="1" ref="AW60" ca="1">IFERROR(
INDEX('Cost Data'!$Y$1:$AJ$500, MATCH(1, ('Cost Data'!$W$1:$W$500 = $AU60) * ('Cost Data'!$X$1:$X$500 = $AV60), 0), MATCH(AW$12, 'Cost Data'!$Y$12:$AJ$12, 0))
* (INDEX('Build Scenarios'!$D$1:$O$510, MATCH(1, ('Build Scenarios'!$B$1:$B$510 = $AU60) * ('Build Scenarios'!$C$1:$C$510 = $C60), 0), MATCH(AW$12, 'Build Scenarios'!$D$5:$O$5, 0))
- INDEX('Build Scenarios'!$D$1:$O$510, MATCH(1, ('Build Scenarios'!$B$1:$B$510 = $AU60) * ('Build Scenarios'!$C$1:$C$510 = $C60), 0), MATCH(AV$12, 'Build Scenarios'!$D$5:$O$5, 0)))
+AV60,
0)</f>
        <v>0</v>
      </c>
      <c r="AX60" s="4" cm="1">
        <f t="array" aca="1" ref="AX60" ca="1">IFERROR(
INDEX('Cost Data'!$Y$1:$AJ$500, MATCH(1, ('Cost Data'!$W$1:$W$500 = $AU60) * ('Cost Data'!$X$1:$X$500 = $AV60), 0), MATCH(AX$12, 'Cost Data'!$Y$12:$AJ$12, 0))
* (INDEX('Build Scenarios'!$D$1:$O$510, MATCH(1, ('Build Scenarios'!$B$1:$B$510 = $AU60) * ('Build Scenarios'!$C$1:$C$510 = $C60), 0), MATCH(AX$12, 'Build Scenarios'!$D$5:$O$5, 0))
- INDEX('Build Scenarios'!$D$1:$O$510, MATCH(1, ('Build Scenarios'!$B$1:$B$510 = $AU60) * ('Build Scenarios'!$C$1:$C$510 = $C60), 0), MATCH(AW$12, 'Build Scenarios'!$D$5:$O$5, 0)))
+AW60,
0)</f>
        <v>0</v>
      </c>
      <c r="AY60" s="4" cm="1">
        <f t="array" aca="1" ref="AY60" ca="1">IFERROR(
INDEX('Cost Data'!$Y$1:$AJ$500, MATCH(1, ('Cost Data'!$W$1:$W$500 = $AU60) * ('Cost Data'!$X$1:$X$500 = $AV60), 0), MATCH(AY$12, 'Cost Data'!$Y$12:$AJ$12, 0))
* (INDEX('Build Scenarios'!$D$1:$O$510, MATCH(1, ('Build Scenarios'!$B$1:$B$510 = $AU60) * ('Build Scenarios'!$C$1:$C$510 = $C60), 0), MATCH(AY$12, 'Build Scenarios'!$D$5:$O$5, 0))
- INDEX('Build Scenarios'!$D$1:$O$510, MATCH(1, ('Build Scenarios'!$B$1:$B$510 = $AU60) * ('Build Scenarios'!$C$1:$C$510 = $C60), 0), MATCH(AX$12, 'Build Scenarios'!$D$5:$O$5, 0)))
+AX60,
0)</f>
        <v>0</v>
      </c>
      <c r="AZ60" s="4" cm="1">
        <f t="array" aca="1" ref="AZ60" ca="1">IFERROR(
INDEX('Cost Data'!$Y$1:$AJ$500, MATCH(1, ('Cost Data'!$W$1:$W$500 = $AU60) * ('Cost Data'!$X$1:$X$500 = $AV60), 0), MATCH(AZ$12, 'Cost Data'!$Y$12:$AJ$12, 0))
* (INDEX('Build Scenarios'!$D$1:$O$510, MATCH(1, ('Build Scenarios'!$B$1:$B$510 = $AU60) * ('Build Scenarios'!$C$1:$C$510 = $C60), 0), MATCH(AZ$12, 'Build Scenarios'!$D$5:$O$5, 0))
- INDEX('Build Scenarios'!$D$1:$O$510, MATCH(1, ('Build Scenarios'!$B$1:$B$510 = $AU60) * ('Build Scenarios'!$C$1:$C$510 = $C60), 0), MATCH(AY$12, 'Build Scenarios'!$D$5:$O$5, 0)))
+AY60,
0)</f>
        <v>0</v>
      </c>
      <c r="BA60" s="4" cm="1">
        <f t="array" aca="1" ref="BA60" ca="1">IFERROR(
INDEX('Cost Data'!$Y$1:$AJ$500, MATCH(1, ('Cost Data'!$W$1:$W$500 = $AU60) * ('Cost Data'!$X$1:$X$500 = $AV60), 0), MATCH(BA$12, 'Cost Data'!$Y$12:$AJ$12, 0))
* (INDEX('Build Scenarios'!$D$1:$O$510, MATCH(1, ('Build Scenarios'!$B$1:$B$510 = $AU60) * ('Build Scenarios'!$C$1:$C$510 = $C60), 0), MATCH(BA$12, 'Build Scenarios'!$D$5:$O$5, 0))
- INDEX('Build Scenarios'!$D$1:$O$510, MATCH(1, ('Build Scenarios'!$B$1:$B$510 = $AU60) * ('Build Scenarios'!$C$1:$C$510 = $C60), 0), MATCH(AZ$12, 'Build Scenarios'!$D$5:$O$5, 0)))
+AZ60,
0)</f>
        <v>0</v>
      </c>
      <c r="BB60" s="4" cm="1">
        <f t="array" aca="1" ref="BB60" ca="1">IFERROR(
INDEX('Cost Data'!$Y$1:$AJ$500, MATCH(1, ('Cost Data'!$W$1:$W$500 = $AU60) * ('Cost Data'!$X$1:$X$500 = $AV60), 0), MATCH(BB$12, 'Cost Data'!$Y$12:$AJ$12, 0))
* (INDEX('Build Scenarios'!$D$1:$O$510, MATCH(1, ('Build Scenarios'!$B$1:$B$510 = $AU60) * ('Build Scenarios'!$C$1:$C$510 = $C60), 0), MATCH(BB$12, 'Build Scenarios'!$D$5:$O$5, 0))
- INDEX('Build Scenarios'!$D$1:$O$510, MATCH(1, ('Build Scenarios'!$B$1:$B$510 = $AU60) * ('Build Scenarios'!$C$1:$C$510 = $C60), 0), MATCH(BA$12, 'Build Scenarios'!$D$5:$O$5, 0)))
+BA60,
0)</f>
        <v>0</v>
      </c>
      <c r="BC60" s="4" cm="1">
        <f t="array" aca="1" ref="BC60" ca="1">IFERROR(
INDEX('Cost Data'!$Y$1:$AJ$500, MATCH(1, ('Cost Data'!$W$1:$W$500 = $AU60) * ('Cost Data'!$X$1:$X$500 = $AV60), 0), MATCH(BC$12, 'Cost Data'!$Y$12:$AJ$12, 0))
* (INDEX('Build Scenarios'!$D$1:$O$510, MATCH(1, ('Build Scenarios'!$B$1:$B$510 = $AU60) * ('Build Scenarios'!$C$1:$C$510 = $C60), 0), MATCH(BC$12, 'Build Scenarios'!$D$5:$O$5, 0))
- INDEX('Build Scenarios'!$D$1:$O$510, MATCH(1, ('Build Scenarios'!$B$1:$B$510 = $AU60) * ('Build Scenarios'!$C$1:$C$510 = $C60), 0), MATCH(BB$12, 'Build Scenarios'!$D$5:$O$5, 0)))
+BB60,
0)</f>
        <v>0</v>
      </c>
      <c r="BD60" s="4" cm="1">
        <f t="array" aca="1" ref="BD60" ca="1">IFERROR(
INDEX('Cost Data'!$Y$1:$AJ$500, MATCH(1, ('Cost Data'!$W$1:$W$500 = $AU60) * ('Cost Data'!$X$1:$X$500 = $AV60), 0), MATCH(BD$12, 'Cost Data'!$Y$12:$AJ$12, 0))
* (INDEX('Build Scenarios'!$D$1:$O$510, MATCH(1, ('Build Scenarios'!$B$1:$B$510 = $AU60) * ('Build Scenarios'!$C$1:$C$510 = $C60), 0), MATCH(BD$12, 'Build Scenarios'!$D$5:$O$5, 0))
- INDEX('Build Scenarios'!$D$1:$O$510, MATCH(1, ('Build Scenarios'!$B$1:$B$510 = $AU60) * ('Build Scenarios'!$C$1:$C$510 = $C60), 0), MATCH(BC$12, 'Build Scenarios'!$D$5:$O$5, 0)))
+BC60,
0)</f>
        <v>0</v>
      </c>
      <c r="BE60" s="4" cm="1">
        <f t="array" aca="1" ref="BE60" ca="1">IFERROR(
INDEX('Cost Data'!$Y$1:$AJ$500, MATCH(1, ('Cost Data'!$W$1:$W$500 = $AU60) * ('Cost Data'!$X$1:$X$500 = $AV60), 0), MATCH(BE$12, 'Cost Data'!$Y$12:$AJ$12, 0))
* (INDEX('Build Scenarios'!$D$1:$O$510, MATCH(1, ('Build Scenarios'!$B$1:$B$510 = $AU60) * ('Build Scenarios'!$C$1:$C$510 = $C60), 0), MATCH(BE$12, 'Build Scenarios'!$D$5:$O$5, 0))
- INDEX('Build Scenarios'!$D$1:$O$510, MATCH(1, ('Build Scenarios'!$B$1:$B$510 = $AU60) * ('Build Scenarios'!$C$1:$C$510 = $C60), 0), MATCH(BD$12, 'Build Scenarios'!$D$5:$O$5, 0)))
+BD60,
0)</f>
        <v>0</v>
      </c>
      <c r="BF60" s="4" cm="1">
        <f t="array" aca="1" ref="BF60" ca="1">IFERROR(
INDEX('Cost Data'!$Y$1:$AJ$500, MATCH(1, ('Cost Data'!$W$1:$W$500 = $AU60) * ('Cost Data'!$X$1:$X$500 = $AV60), 0), MATCH(BF$12, 'Cost Data'!$Y$12:$AJ$12, 0))
* (INDEX('Build Scenarios'!$D$1:$O$510, MATCH(1, ('Build Scenarios'!$B$1:$B$510 = $AU60) * ('Build Scenarios'!$C$1:$C$510 = $C60), 0), MATCH(BF$12, 'Build Scenarios'!$D$5:$O$5, 0))
- INDEX('Build Scenarios'!$D$1:$O$510, MATCH(1, ('Build Scenarios'!$B$1:$B$510 = $AU60) * ('Build Scenarios'!$C$1:$C$510 = $C60), 0), MATCH(BE$12, 'Build Scenarios'!$D$5:$O$5, 0)))
+BE60,
0)</f>
        <v>2093.2000000000003</v>
      </c>
      <c r="BG60" s="4" cm="1">
        <f t="array" aca="1" ref="BG60" ca="1">IFERROR(
INDEX('Cost Data'!$Y$1:$AJ$500, MATCH(1, ('Cost Data'!$W$1:$W$500 = $AU60) * ('Cost Data'!$X$1:$X$500 = $AV60), 0), MATCH(BG$12, 'Cost Data'!$Y$12:$AJ$12, 0))
* (INDEX('Build Scenarios'!$D$1:$O$510, MATCH(1, ('Build Scenarios'!$B$1:$B$510 = $AU60) * ('Build Scenarios'!$C$1:$C$510 = $C60), 0), MATCH(BG$12, 'Build Scenarios'!$D$5:$O$5, 0))
- INDEX('Build Scenarios'!$D$1:$O$510, MATCH(1, ('Build Scenarios'!$B$1:$B$510 = $AU60) * ('Build Scenarios'!$C$1:$C$510 = $C60), 0), MATCH(BF$12, 'Build Scenarios'!$D$5:$O$5, 0)))
+BF60,
0)</f>
        <v>2093.2000000000003</v>
      </c>
      <c r="BH60" s="4" cm="1">
        <f t="array" aca="1" ref="BH60" ca="1">IFERROR(
INDEX('Cost Data'!$Y$1:$AJ$500, MATCH(1, ('Cost Data'!$W$1:$W$500 = $AU60) * ('Cost Data'!$X$1:$X$500 = $AV60), 0), MATCH(BH$12, 'Cost Data'!$Y$12:$AJ$12, 0))
* (INDEX('Build Scenarios'!$D$1:$O$510, MATCH(1, ('Build Scenarios'!$B$1:$B$510 = $AU60) * ('Build Scenarios'!$C$1:$C$510 = $C60), 0), MATCH(BH$12, 'Build Scenarios'!$D$5:$O$5, 0))
- INDEX('Build Scenarios'!$D$1:$O$510, MATCH(1, ('Build Scenarios'!$B$1:$B$510 = $AU60) * ('Build Scenarios'!$C$1:$C$510 = $C60), 0), MATCH(BG$12, 'Build Scenarios'!$D$5:$O$5, 0)))
+BG60,
0)</f>
        <v>2580.1600000000003</v>
      </c>
      <c r="BJ60" s="11" t="str">
        <f t="shared" si="35"/>
        <v>Cape Mendocino</v>
      </c>
      <c r="BK60" s="11" t="str" cm="1">
        <f t="array" aca="1" ref="BK60" ca="1">INDEX('Cost Scenario Settings'!$O$32:$W$101, MATCH(1, ('Cost Scenario Settings'!$N$32:$N$101 = $B60) * ('Cost Scenario Settings'!$B$32:$B$101 = BJ60), 0), MATCH($C60, 'Cost Scenario Settings'!$O$31:$W$31, 0))</f>
        <v>PSP - Low</v>
      </c>
      <c r="BL60" s="4" cm="1">
        <f t="array" aca="1" ref="BL60" ca="1">IFERROR(
INDEX('Cost Data'!$Y$1:$AJ$500, MATCH(1, ('Cost Data'!$W$1:$W$500 = $BJ60) * ('Cost Data'!$X$1:$X$500 = $BK60), 0), MATCH(BL$12, 'Cost Data'!$Y$12:$AJ$12, 0))
* (INDEX('Build Scenarios'!$D$1:$O$510, MATCH(1, ('Build Scenarios'!$B$1:$B$510 = $BJ60) * ('Build Scenarios'!$C$1:$C$510 = $C60), 0), MATCH(BL$12, 'Build Scenarios'!$D$5:$O$5, 0))
- INDEX('Build Scenarios'!$D$1:$O$510, MATCH(1, ('Build Scenarios'!$B$1:$B$510 = $BJ60) * ('Build Scenarios'!$C$1:$C$510 = $C60), 0), MATCH(BK$12, 'Build Scenarios'!$D$5:$O$5, 0)))
+BK60,
0)</f>
        <v>0</v>
      </c>
      <c r="BM60" s="4" cm="1">
        <f t="array" aca="1" ref="BM60" ca="1">IFERROR(
INDEX('Cost Data'!$Y$1:$AJ$500, MATCH(1, ('Cost Data'!$W$1:$W$500 = $BJ60) * ('Cost Data'!$X$1:$X$500 = $BK60), 0), MATCH(BM$12, 'Cost Data'!$Y$12:$AJ$12, 0))
* (INDEX('Build Scenarios'!$D$1:$O$510, MATCH(1, ('Build Scenarios'!$B$1:$B$510 = $BJ60) * ('Build Scenarios'!$C$1:$C$510 = $C60), 0), MATCH(BM$12, 'Build Scenarios'!$D$5:$O$5, 0))
- INDEX('Build Scenarios'!$D$1:$O$510, MATCH(1, ('Build Scenarios'!$B$1:$B$510 = $BJ60) * ('Build Scenarios'!$C$1:$C$510 = $C60), 0), MATCH(BL$12, 'Build Scenarios'!$D$5:$O$5, 0)))
+BL60,
0)</f>
        <v>0</v>
      </c>
      <c r="BN60" s="4" cm="1">
        <f t="array" aca="1" ref="BN60" ca="1">IFERROR(
INDEX('Cost Data'!$Y$1:$AJ$500, MATCH(1, ('Cost Data'!$W$1:$W$500 = $BJ60) * ('Cost Data'!$X$1:$X$500 = $BK60), 0), MATCH(BN$12, 'Cost Data'!$Y$12:$AJ$12, 0))
* (INDEX('Build Scenarios'!$D$1:$O$510, MATCH(1, ('Build Scenarios'!$B$1:$B$510 = $BJ60) * ('Build Scenarios'!$C$1:$C$510 = $C60), 0), MATCH(BN$12, 'Build Scenarios'!$D$5:$O$5, 0))
- INDEX('Build Scenarios'!$D$1:$O$510, MATCH(1, ('Build Scenarios'!$B$1:$B$510 = $BJ60) * ('Build Scenarios'!$C$1:$C$510 = $C60), 0), MATCH(BM$12, 'Build Scenarios'!$D$5:$O$5, 0)))
+BM60,
0)</f>
        <v>0</v>
      </c>
      <c r="BO60" s="4" cm="1">
        <f t="array" aca="1" ref="BO60" ca="1">IFERROR(
INDEX('Cost Data'!$Y$1:$AJ$500, MATCH(1, ('Cost Data'!$W$1:$W$500 = $BJ60) * ('Cost Data'!$X$1:$X$500 = $BK60), 0), MATCH(BO$12, 'Cost Data'!$Y$12:$AJ$12, 0))
* (INDEX('Build Scenarios'!$D$1:$O$510, MATCH(1, ('Build Scenarios'!$B$1:$B$510 = $BJ60) * ('Build Scenarios'!$C$1:$C$510 = $C60), 0), MATCH(BO$12, 'Build Scenarios'!$D$5:$O$5, 0))
- INDEX('Build Scenarios'!$D$1:$O$510, MATCH(1, ('Build Scenarios'!$B$1:$B$510 = $BJ60) * ('Build Scenarios'!$C$1:$C$510 = $C60), 0), MATCH(BN$12, 'Build Scenarios'!$D$5:$O$5, 0)))
+BN60,
0)</f>
        <v>0</v>
      </c>
      <c r="BP60" s="4" cm="1">
        <f t="array" aca="1" ref="BP60" ca="1">IFERROR(
INDEX('Cost Data'!$Y$1:$AJ$500, MATCH(1, ('Cost Data'!$W$1:$W$500 = $BJ60) * ('Cost Data'!$X$1:$X$500 = $BK60), 0), MATCH(BP$12, 'Cost Data'!$Y$12:$AJ$12, 0))
* (INDEX('Build Scenarios'!$D$1:$O$510, MATCH(1, ('Build Scenarios'!$B$1:$B$510 = $BJ60) * ('Build Scenarios'!$C$1:$C$510 = $C60), 0), MATCH(BP$12, 'Build Scenarios'!$D$5:$O$5, 0))
- INDEX('Build Scenarios'!$D$1:$O$510, MATCH(1, ('Build Scenarios'!$B$1:$B$510 = $BJ60) * ('Build Scenarios'!$C$1:$C$510 = $C60), 0), MATCH(BO$12, 'Build Scenarios'!$D$5:$O$5, 0)))
+BO60,
0)</f>
        <v>0</v>
      </c>
      <c r="BQ60" s="4" cm="1">
        <f t="array" aca="1" ref="BQ60" ca="1">IFERROR(
INDEX('Cost Data'!$Y$1:$AJ$500, MATCH(1, ('Cost Data'!$W$1:$W$500 = $BJ60) * ('Cost Data'!$X$1:$X$500 = $BK60), 0), MATCH(BQ$12, 'Cost Data'!$Y$12:$AJ$12, 0))
* (INDEX('Build Scenarios'!$D$1:$O$510, MATCH(1, ('Build Scenarios'!$B$1:$B$510 = $BJ60) * ('Build Scenarios'!$C$1:$C$510 = $C60), 0), MATCH(BQ$12, 'Build Scenarios'!$D$5:$O$5, 0))
- INDEX('Build Scenarios'!$D$1:$O$510, MATCH(1, ('Build Scenarios'!$B$1:$B$510 = $BJ60) * ('Build Scenarios'!$C$1:$C$510 = $C60), 0), MATCH(BP$12, 'Build Scenarios'!$D$5:$O$5, 0)))
+BP60,
0)</f>
        <v>0</v>
      </c>
      <c r="BR60" s="4" cm="1">
        <f t="array" aca="1" ref="BR60" ca="1">IFERROR(
INDEX('Cost Data'!$Y$1:$AJ$500, MATCH(1, ('Cost Data'!$W$1:$W$500 = $BJ60) * ('Cost Data'!$X$1:$X$500 = $BK60), 0), MATCH(BR$12, 'Cost Data'!$Y$12:$AJ$12, 0))
* (INDEX('Build Scenarios'!$D$1:$O$510, MATCH(1, ('Build Scenarios'!$B$1:$B$510 = $BJ60) * ('Build Scenarios'!$C$1:$C$510 = $C60), 0), MATCH(BR$12, 'Build Scenarios'!$D$5:$O$5, 0))
- INDEX('Build Scenarios'!$D$1:$O$510, MATCH(1, ('Build Scenarios'!$B$1:$B$510 = $BJ60) * ('Build Scenarios'!$C$1:$C$510 = $C60), 0), MATCH(BQ$12, 'Build Scenarios'!$D$5:$O$5, 0)))
+BQ60,
0)</f>
        <v>0</v>
      </c>
      <c r="BS60" s="4" cm="1">
        <f t="array" aca="1" ref="BS60" ca="1">IFERROR(
INDEX('Cost Data'!$Y$1:$AJ$500, MATCH(1, ('Cost Data'!$W$1:$W$500 = $BJ60) * ('Cost Data'!$X$1:$X$500 = $BK60), 0), MATCH(BS$12, 'Cost Data'!$Y$12:$AJ$12, 0))
* (INDEX('Build Scenarios'!$D$1:$O$510, MATCH(1, ('Build Scenarios'!$B$1:$B$510 = $BJ60) * ('Build Scenarios'!$C$1:$C$510 = $C60), 0), MATCH(BS$12, 'Build Scenarios'!$D$5:$O$5, 0))
- INDEX('Build Scenarios'!$D$1:$O$510, MATCH(1, ('Build Scenarios'!$B$1:$B$510 = $BJ60) * ('Build Scenarios'!$C$1:$C$510 = $C60), 0), MATCH(BR$12, 'Build Scenarios'!$D$5:$O$5, 0)))
+BR60,
0)</f>
        <v>0</v>
      </c>
      <c r="BT60" s="4" cm="1">
        <f t="array" aca="1" ref="BT60" ca="1">IFERROR(
INDEX('Cost Data'!$Y$1:$AJ$500, MATCH(1, ('Cost Data'!$W$1:$W$500 = $BJ60) * ('Cost Data'!$X$1:$X$500 = $BK60), 0), MATCH(BT$12, 'Cost Data'!$Y$12:$AJ$12, 0))
* (INDEX('Build Scenarios'!$D$1:$O$510, MATCH(1, ('Build Scenarios'!$B$1:$B$510 = $BJ60) * ('Build Scenarios'!$C$1:$C$510 = $C60), 0), MATCH(BT$12, 'Build Scenarios'!$D$5:$O$5, 0))
- INDEX('Build Scenarios'!$D$1:$O$510, MATCH(1, ('Build Scenarios'!$B$1:$B$510 = $BJ60) * ('Build Scenarios'!$C$1:$C$510 = $C60), 0), MATCH(BS$12, 'Build Scenarios'!$D$5:$O$5, 0)))
+BS60,
0)</f>
        <v>0</v>
      </c>
      <c r="BU60" s="4" cm="1">
        <f t="array" aca="1" ref="BU60" ca="1">IFERROR(
INDEX('Cost Data'!$Y$1:$AJ$500, MATCH(1, ('Cost Data'!$W$1:$W$500 = $BJ60) * ('Cost Data'!$X$1:$X$500 = $BK60), 0), MATCH(BU$12, 'Cost Data'!$Y$12:$AJ$12, 0))
* (INDEX('Build Scenarios'!$D$1:$O$510, MATCH(1, ('Build Scenarios'!$B$1:$B$510 = $BJ60) * ('Build Scenarios'!$C$1:$C$510 = $C60), 0), MATCH(BU$12, 'Build Scenarios'!$D$5:$O$5, 0))
- INDEX('Build Scenarios'!$D$1:$O$510, MATCH(1, ('Build Scenarios'!$B$1:$B$510 = $BJ60) * ('Build Scenarios'!$C$1:$C$510 = $C60), 0), MATCH(BT$12, 'Build Scenarios'!$D$5:$O$5, 0)))
+BT60,
0)</f>
        <v>0</v>
      </c>
      <c r="BV60" s="4" cm="1">
        <f t="array" aca="1" ref="BV60" ca="1">IFERROR(
INDEX('Cost Data'!$Y$1:$AJ$500, MATCH(1, ('Cost Data'!$W$1:$W$500 = $BJ60) * ('Cost Data'!$X$1:$X$500 = $BK60), 0), MATCH(BV$12, 'Cost Data'!$Y$12:$AJ$12, 0))
* (INDEX('Build Scenarios'!$D$1:$O$510, MATCH(1, ('Build Scenarios'!$B$1:$B$510 = $BJ60) * ('Build Scenarios'!$C$1:$C$510 = $C60), 0), MATCH(BV$12, 'Build Scenarios'!$D$5:$O$5, 0))
- INDEX('Build Scenarios'!$D$1:$O$510, MATCH(1, ('Build Scenarios'!$B$1:$B$510 = $BJ60) * ('Build Scenarios'!$C$1:$C$510 = $C60), 0), MATCH(BU$12, 'Build Scenarios'!$D$5:$O$5, 0)))
+BU60,
0)</f>
        <v>0</v>
      </c>
      <c r="BW60" s="4" cm="1">
        <f t="array" aca="1" ref="BW60" ca="1">IFERROR(
INDEX('Cost Data'!$Y$1:$AJ$500, MATCH(1, ('Cost Data'!$W$1:$W$500 = $BJ60) * ('Cost Data'!$X$1:$X$500 = $BK60), 0), MATCH(BW$12, 'Cost Data'!$Y$12:$AJ$12, 0))
* (INDEX('Build Scenarios'!$D$1:$O$510, MATCH(1, ('Build Scenarios'!$B$1:$B$510 = $BJ60) * ('Build Scenarios'!$C$1:$C$510 = $C60), 0), MATCH(BW$12, 'Build Scenarios'!$D$5:$O$5, 0))
- INDEX('Build Scenarios'!$D$1:$O$510, MATCH(1, ('Build Scenarios'!$B$1:$B$510 = $BJ60) * ('Build Scenarios'!$C$1:$C$510 = $C60), 0), MATCH(BV$12, 'Build Scenarios'!$D$5:$O$5, 0)))
+BV60,
0)</f>
        <v>1767.3685500000001</v>
      </c>
    </row>
    <row r="61" spans="2:75" x14ac:dyDescent="0.2">
      <c r="AF61" s="11"/>
      <c r="AU61" s="11"/>
      <c r="BJ61" s="11"/>
    </row>
    <row r="62" spans="2:75" x14ac:dyDescent="0.2">
      <c r="C62" s="11" t="s">
        <v>243</v>
      </c>
      <c r="D62" s="11" t="str">
        <f ca="1">IFERROR(OFFSET(INDEX(Gen_Cost_Scenarios, MATCH(D49, Gen_Cost_Scenarios, 0)), 1, 0), 0)</f>
        <v>Optimistic</v>
      </c>
      <c r="S62" s="11" t="s">
        <v>245</v>
      </c>
      <c r="T62" s="11" t="s">
        <v>238</v>
      </c>
      <c r="AF62" s="11"/>
      <c r="AH62" s="11" t="s">
        <v>245</v>
      </c>
      <c r="AI62" s="11" t="s">
        <v>239</v>
      </c>
      <c r="AU62" s="11"/>
      <c r="AW62" s="11" t="s">
        <v>245</v>
      </c>
      <c r="AX62" s="11" t="s">
        <v>240</v>
      </c>
      <c r="BJ62" s="11"/>
      <c r="BL62" s="11" t="s">
        <v>245</v>
      </c>
      <c r="BM62" s="11" t="s">
        <v>241</v>
      </c>
    </row>
    <row r="63" spans="2:75" ht="12.75" x14ac:dyDescent="0.2">
      <c r="B63" s="11"/>
      <c r="C63" s="2" t="s">
        <v>252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S63" s="2" t="s">
        <v>253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F63" s="11"/>
      <c r="AH63" s="2" t="s">
        <v>254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U63" s="11"/>
      <c r="AW63" s="2" t="s">
        <v>255</v>
      </c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J63" s="11"/>
      <c r="BL63" s="2" t="s">
        <v>256</v>
      </c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</row>
    <row r="64" spans="2:75" x14ac:dyDescent="0.2">
      <c r="B64" s="11"/>
      <c r="C64" s="1" t="s">
        <v>234</v>
      </c>
      <c r="D64" s="1">
        <v>2024</v>
      </c>
      <c r="E64" s="1">
        <v>2025</v>
      </c>
      <c r="F64" s="1">
        <v>2026</v>
      </c>
      <c r="G64" s="1">
        <v>2028</v>
      </c>
      <c r="H64" s="1">
        <v>2030</v>
      </c>
      <c r="I64" s="1">
        <v>2032</v>
      </c>
      <c r="J64" s="1">
        <v>2033</v>
      </c>
      <c r="K64" s="1">
        <v>2034</v>
      </c>
      <c r="L64" s="1">
        <v>2035</v>
      </c>
      <c r="M64" s="1">
        <v>2039</v>
      </c>
      <c r="N64" s="1">
        <v>2040</v>
      </c>
      <c r="O64" s="1">
        <v>2045</v>
      </c>
      <c r="S64" s="1">
        <v>2024</v>
      </c>
      <c r="T64" s="1">
        <v>2025</v>
      </c>
      <c r="U64" s="1">
        <v>2026</v>
      </c>
      <c r="V64" s="1">
        <v>2028</v>
      </c>
      <c r="W64" s="1">
        <v>2030</v>
      </c>
      <c r="X64" s="1">
        <v>2032</v>
      </c>
      <c r="Y64" s="1">
        <v>2033</v>
      </c>
      <c r="Z64" s="1">
        <v>2034</v>
      </c>
      <c r="AA64" s="1">
        <v>2035</v>
      </c>
      <c r="AB64" s="1">
        <v>2039</v>
      </c>
      <c r="AC64" s="1">
        <v>2040</v>
      </c>
      <c r="AD64" s="1">
        <v>2045</v>
      </c>
      <c r="AF64" s="11"/>
      <c r="AH64" s="1">
        <v>2024</v>
      </c>
      <c r="AI64" s="1">
        <v>2025</v>
      </c>
      <c r="AJ64" s="1">
        <v>2026</v>
      </c>
      <c r="AK64" s="1">
        <v>2028</v>
      </c>
      <c r="AL64" s="1">
        <v>2030</v>
      </c>
      <c r="AM64" s="1">
        <v>2032</v>
      </c>
      <c r="AN64" s="1">
        <v>2033</v>
      </c>
      <c r="AO64" s="1">
        <v>2034</v>
      </c>
      <c r="AP64" s="1">
        <v>2035</v>
      </c>
      <c r="AQ64" s="1">
        <v>2039</v>
      </c>
      <c r="AR64" s="1">
        <v>2040</v>
      </c>
      <c r="AS64" s="1">
        <v>2045</v>
      </c>
      <c r="AU64" s="11"/>
      <c r="AW64" s="1">
        <v>2024</v>
      </c>
      <c r="AX64" s="1">
        <v>2025</v>
      </c>
      <c r="AY64" s="1">
        <v>2026</v>
      </c>
      <c r="AZ64" s="1">
        <v>2028</v>
      </c>
      <c r="BA64" s="1">
        <v>2030</v>
      </c>
      <c r="BB64" s="1">
        <v>2032</v>
      </c>
      <c r="BC64" s="1">
        <v>2033</v>
      </c>
      <c r="BD64" s="1">
        <v>2034</v>
      </c>
      <c r="BE64" s="1">
        <v>2035</v>
      </c>
      <c r="BF64" s="1">
        <v>2039</v>
      </c>
      <c r="BG64" s="1">
        <v>2040</v>
      </c>
      <c r="BH64" s="1">
        <v>2045</v>
      </c>
      <c r="BJ64" s="11"/>
      <c r="BL64" s="1">
        <v>2024</v>
      </c>
      <c r="BM64" s="1">
        <v>2025</v>
      </c>
      <c r="BN64" s="1">
        <v>2026</v>
      </c>
      <c r="BO64" s="1">
        <v>2028</v>
      </c>
      <c r="BP64" s="1">
        <v>2030</v>
      </c>
      <c r="BQ64" s="1">
        <v>2032</v>
      </c>
      <c r="BR64" s="1">
        <v>2033</v>
      </c>
      <c r="BS64" s="1">
        <v>2034</v>
      </c>
      <c r="BT64" s="1">
        <v>2035</v>
      </c>
      <c r="BU64" s="1">
        <v>2039</v>
      </c>
      <c r="BV64" s="1">
        <v>2040</v>
      </c>
      <c r="BW64" s="1">
        <v>2045</v>
      </c>
    </row>
    <row r="65" spans="2:75" x14ac:dyDescent="0.2">
      <c r="B65" s="11" t="str">
        <f ca="1">D62</f>
        <v>Optimistic</v>
      </c>
      <c r="C65" s="3" t="s">
        <v>236</v>
      </c>
      <c r="D65" s="4">
        <f t="shared" ref="D65:O73" ca="1" si="36">S65+AH65+AW65+BL65</f>
        <v>0</v>
      </c>
      <c r="E65" s="4">
        <f t="shared" ca="1" si="36"/>
        <v>0</v>
      </c>
      <c r="F65" s="4">
        <f t="shared" ca="1" si="36"/>
        <v>0</v>
      </c>
      <c r="G65" s="4">
        <f t="shared" ca="1" si="36"/>
        <v>0</v>
      </c>
      <c r="H65" s="4">
        <f t="shared" ca="1" si="36"/>
        <v>0</v>
      </c>
      <c r="I65" s="4">
        <f t="shared" ca="1" si="36"/>
        <v>0</v>
      </c>
      <c r="J65" s="4">
        <f t="shared" ca="1" si="36"/>
        <v>0</v>
      </c>
      <c r="K65" s="4">
        <f t="shared" ca="1" si="36"/>
        <v>0</v>
      </c>
      <c r="L65" s="4">
        <f t="shared" ca="1" si="36"/>
        <v>0</v>
      </c>
      <c r="M65" s="4">
        <f t="shared" ca="1" si="36"/>
        <v>0</v>
      </c>
      <c r="N65" s="4">
        <f t="shared" ca="1" si="36"/>
        <v>0</v>
      </c>
      <c r="O65" s="4">
        <f t="shared" ca="1" si="36"/>
        <v>0</v>
      </c>
      <c r="Q65" s="11" t="str">
        <f>T62</f>
        <v>Morro Bay</v>
      </c>
      <c r="R65" s="11" cm="1">
        <f t="array" aca="1" ref="R65" ca="1">INDEX('Cost Scenario Settings'!$O$32:$W$101, MATCH(1, ('Cost Scenario Settings'!$N$32:$N$101 = $B65) * ('Cost Scenario Settings'!$B$32:$B$101 = Q65), 0), MATCH($C65, 'Cost Scenario Settings'!$O$31:$W$31, 0))</f>
        <v>0</v>
      </c>
      <c r="S65" s="4" cm="1">
        <f t="array" aca="1" ref="S65" ca="1">IFERROR(
INDEX('Cost Data'!$Y$1:$AJ$500, MATCH(1, ('Cost Data'!$W$1:$W$500 = $Q65) * ('Cost Data'!$X$1:$X$500 = $R65), 0), MATCH(S$12, 'Cost Data'!$Y$12:$AJ$12, 0))
* (INDEX('Build Scenarios'!$D$1:$O$510, MATCH(1, ('Build Scenarios'!$B$1:$B$510 = $Q65) * ('Build Scenarios'!$C$1:$C$510 = $C65), 0), MATCH(S$12, 'Build Scenarios'!$D$5:$O$5, 0))
- INDEX('Build Scenarios'!$D$1:$O$510, MATCH(1, ('Build Scenarios'!$B$1:$B$510 = $Q65) * ('Build Scenarios'!$C$1:$C$510 = $C65), 0), MATCH(R$12, 'Build Scenarios'!$D$5:$O$5, 0)))
+R65,
0)</f>
        <v>0</v>
      </c>
      <c r="T65" s="4" cm="1">
        <f t="array" aca="1" ref="T65" ca="1">IFERROR(
INDEX('Cost Data'!$Y$1:$AJ$500, MATCH(1, ('Cost Data'!$W$1:$W$500 = $Q65) * ('Cost Data'!$X$1:$X$500 = $R65), 0), MATCH(T$12, 'Cost Data'!$Y$12:$AJ$12, 0))
* (INDEX('Build Scenarios'!$D$1:$O$510, MATCH(1, ('Build Scenarios'!$B$1:$B$510 = $Q65) * ('Build Scenarios'!$C$1:$C$510 = $C65), 0), MATCH(T$12, 'Build Scenarios'!$D$5:$O$5, 0))
- INDEX('Build Scenarios'!$D$1:$O$510, MATCH(1, ('Build Scenarios'!$B$1:$B$510 = $Q65) * ('Build Scenarios'!$C$1:$C$510 = $C65), 0), MATCH(S$12, 'Build Scenarios'!$D$5:$O$5, 0)))
+S65,
0)</f>
        <v>0</v>
      </c>
      <c r="U65" s="4" cm="1">
        <f t="array" aca="1" ref="U65" ca="1">IFERROR(
INDEX('Cost Data'!$Y$1:$AJ$500, MATCH(1, ('Cost Data'!$W$1:$W$500 = $Q65) * ('Cost Data'!$X$1:$X$500 = $R65), 0), MATCH(U$12, 'Cost Data'!$Y$12:$AJ$12, 0))
* (INDEX('Build Scenarios'!$D$1:$O$510, MATCH(1, ('Build Scenarios'!$B$1:$B$510 = $Q65) * ('Build Scenarios'!$C$1:$C$510 = $C65), 0), MATCH(U$12, 'Build Scenarios'!$D$5:$O$5, 0))
- INDEX('Build Scenarios'!$D$1:$O$510, MATCH(1, ('Build Scenarios'!$B$1:$B$510 = $Q65) * ('Build Scenarios'!$C$1:$C$510 = $C65), 0), MATCH(T$12, 'Build Scenarios'!$D$5:$O$5, 0)))
+T65,
0)</f>
        <v>0</v>
      </c>
      <c r="V65" s="4" cm="1">
        <f t="array" aca="1" ref="V65" ca="1">IFERROR(
INDEX('Cost Data'!$Y$1:$AJ$500, MATCH(1, ('Cost Data'!$W$1:$W$500 = $Q65) * ('Cost Data'!$X$1:$X$500 = $R65), 0), MATCH(V$12, 'Cost Data'!$Y$12:$AJ$12, 0))
* (INDEX('Build Scenarios'!$D$1:$O$510, MATCH(1, ('Build Scenarios'!$B$1:$B$510 = $Q65) * ('Build Scenarios'!$C$1:$C$510 = $C65), 0), MATCH(V$12, 'Build Scenarios'!$D$5:$O$5, 0))
- INDEX('Build Scenarios'!$D$1:$O$510, MATCH(1, ('Build Scenarios'!$B$1:$B$510 = $Q65) * ('Build Scenarios'!$C$1:$C$510 = $C65), 0), MATCH(U$12, 'Build Scenarios'!$D$5:$O$5, 0)))
+U65,
0)</f>
        <v>0</v>
      </c>
      <c r="W65" s="4" cm="1">
        <f t="array" aca="1" ref="W65" ca="1">IFERROR(
INDEX('Cost Data'!$Y$1:$AJ$500, MATCH(1, ('Cost Data'!$W$1:$W$500 = $Q65) * ('Cost Data'!$X$1:$X$500 = $R65), 0), MATCH(W$12, 'Cost Data'!$Y$12:$AJ$12, 0))
* (INDEX('Build Scenarios'!$D$1:$O$510, MATCH(1, ('Build Scenarios'!$B$1:$B$510 = $Q65) * ('Build Scenarios'!$C$1:$C$510 = $C65), 0), MATCH(W$12, 'Build Scenarios'!$D$5:$O$5, 0))
- INDEX('Build Scenarios'!$D$1:$O$510, MATCH(1, ('Build Scenarios'!$B$1:$B$510 = $Q65) * ('Build Scenarios'!$C$1:$C$510 = $C65), 0), MATCH(V$12, 'Build Scenarios'!$D$5:$O$5, 0)))
+V65,
0)</f>
        <v>0</v>
      </c>
      <c r="X65" s="4" cm="1">
        <f t="array" aca="1" ref="X65" ca="1">IFERROR(
INDEX('Cost Data'!$Y$1:$AJ$500, MATCH(1, ('Cost Data'!$W$1:$W$500 = $Q65) * ('Cost Data'!$X$1:$X$500 = $R65), 0), MATCH(X$12, 'Cost Data'!$Y$12:$AJ$12, 0))
* (INDEX('Build Scenarios'!$D$1:$O$510, MATCH(1, ('Build Scenarios'!$B$1:$B$510 = $Q65) * ('Build Scenarios'!$C$1:$C$510 = $C65), 0), MATCH(X$12, 'Build Scenarios'!$D$5:$O$5, 0))
- INDEX('Build Scenarios'!$D$1:$O$510, MATCH(1, ('Build Scenarios'!$B$1:$B$510 = $Q65) * ('Build Scenarios'!$C$1:$C$510 = $C65), 0), MATCH(W$12, 'Build Scenarios'!$D$5:$O$5, 0)))
+W65,
0)</f>
        <v>0</v>
      </c>
      <c r="Y65" s="4" cm="1">
        <f t="array" aca="1" ref="Y65" ca="1">IFERROR(
INDEX('Cost Data'!$Y$1:$AJ$500, MATCH(1, ('Cost Data'!$W$1:$W$500 = $Q65) * ('Cost Data'!$X$1:$X$500 = $R65), 0), MATCH(Y$12, 'Cost Data'!$Y$12:$AJ$12, 0))
* (INDEX('Build Scenarios'!$D$1:$O$510, MATCH(1, ('Build Scenarios'!$B$1:$B$510 = $Q65) * ('Build Scenarios'!$C$1:$C$510 = $C65), 0), MATCH(Y$12, 'Build Scenarios'!$D$5:$O$5, 0))
- INDEX('Build Scenarios'!$D$1:$O$510, MATCH(1, ('Build Scenarios'!$B$1:$B$510 = $Q65) * ('Build Scenarios'!$C$1:$C$510 = $C65), 0), MATCH(X$12, 'Build Scenarios'!$D$5:$O$5, 0)))
+X65,
0)</f>
        <v>0</v>
      </c>
      <c r="Z65" s="4" cm="1">
        <f t="array" aca="1" ref="Z65" ca="1">IFERROR(
INDEX('Cost Data'!$Y$1:$AJ$500, MATCH(1, ('Cost Data'!$W$1:$W$500 = $Q65) * ('Cost Data'!$X$1:$X$500 = $R65), 0), MATCH(Z$12, 'Cost Data'!$Y$12:$AJ$12, 0))
* (INDEX('Build Scenarios'!$D$1:$O$510, MATCH(1, ('Build Scenarios'!$B$1:$B$510 = $Q65) * ('Build Scenarios'!$C$1:$C$510 = $C65), 0), MATCH(Z$12, 'Build Scenarios'!$D$5:$O$5, 0))
- INDEX('Build Scenarios'!$D$1:$O$510, MATCH(1, ('Build Scenarios'!$B$1:$B$510 = $Q65) * ('Build Scenarios'!$C$1:$C$510 = $C65), 0), MATCH(Y$12, 'Build Scenarios'!$D$5:$O$5, 0)))
+Y65,
0)</f>
        <v>0</v>
      </c>
      <c r="AA65" s="4" cm="1">
        <f t="array" aca="1" ref="AA65" ca="1">IFERROR(
INDEX('Cost Data'!$Y$1:$AJ$500, MATCH(1, ('Cost Data'!$W$1:$W$500 = $Q65) * ('Cost Data'!$X$1:$X$500 = $R65), 0), MATCH(AA$12, 'Cost Data'!$Y$12:$AJ$12, 0))
* (INDEX('Build Scenarios'!$D$1:$O$510, MATCH(1, ('Build Scenarios'!$B$1:$B$510 = $Q65) * ('Build Scenarios'!$C$1:$C$510 = $C65), 0), MATCH(AA$12, 'Build Scenarios'!$D$5:$O$5, 0))
- INDEX('Build Scenarios'!$D$1:$O$510, MATCH(1, ('Build Scenarios'!$B$1:$B$510 = $Q65) * ('Build Scenarios'!$C$1:$C$510 = $C65), 0), MATCH(Z$12, 'Build Scenarios'!$D$5:$O$5, 0)))
+Z65,
0)</f>
        <v>0</v>
      </c>
      <c r="AB65" s="4" cm="1">
        <f t="array" aca="1" ref="AB65" ca="1">IFERROR(
INDEX('Cost Data'!$Y$1:$AJ$500, MATCH(1, ('Cost Data'!$W$1:$W$500 = $Q65) * ('Cost Data'!$X$1:$X$500 = $R65), 0), MATCH(AB$12, 'Cost Data'!$Y$12:$AJ$12, 0))
* (INDEX('Build Scenarios'!$D$1:$O$510, MATCH(1, ('Build Scenarios'!$B$1:$B$510 = $Q65) * ('Build Scenarios'!$C$1:$C$510 = $C65), 0), MATCH(AB$12, 'Build Scenarios'!$D$5:$O$5, 0))
- INDEX('Build Scenarios'!$D$1:$O$510, MATCH(1, ('Build Scenarios'!$B$1:$B$510 = $Q65) * ('Build Scenarios'!$C$1:$C$510 = $C65), 0), MATCH(AA$12, 'Build Scenarios'!$D$5:$O$5, 0)))
+AA65,
0)</f>
        <v>0</v>
      </c>
      <c r="AC65" s="4" cm="1">
        <f t="array" aca="1" ref="AC65" ca="1">IFERROR(
INDEX('Cost Data'!$Y$1:$AJ$500, MATCH(1, ('Cost Data'!$W$1:$W$500 = $Q65) * ('Cost Data'!$X$1:$X$500 = $R65), 0), MATCH(AC$12, 'Cost Data'!$Y$12:$AJ$12, 0))
* (INDEX('Build Scenarios'!$D$1:$O$510, MATCH(1, ('Build Scenarios'!$B$1:$B$510 = $Q65) * ('Build Scenarios'!$C$1:$C$510 = $C65), 0), MATCH(AC$12, 'Build Scenarios'!$D$5:$O$5, 0))
- INDEX('Build Scenarios'!$D$1:$O$510, MATCH(1, ('Build Scenarios'!$B$1:$B$510 = $Q65) * ('Build Scenarios'!$C$1:$C$510 = $C65), 0), MATCH(AB$12, 'Build Scenarios'!$D$5:$O$5, 0)))
+AB65,
0)</f>
        <v>0</v>
      </c>
      <c r="AD65" s="4" cm="1">
        <f t="array" aca="1" ref="AD65" ca="1">IFERROR(
INDEX('Cost Data'!$Y$1:$AJ$500, MATCH(1, ('Cost Data'!$W$1:$W$500 = $Q65) * ('Cost Data'!$X$1:$X$500 = $R65), 0), MATCH(AD$12, 'Cost Data'!$Y$12:$AJ$12, 0))
* (INDEX('Build Scenarios'!$D$1:$O$510, MATCH(1, ('Build Scenarios'!$B$1:$B$510 = $Q65) * ('Build Scenarios'!$C$1:$C$510 = $C65), 0), MATCH(AD$12, 'Build Scenarios'!$D$5:$O$5, 0))
- INDEX('Build Scenarios'!$D$1:$O$510, MATCH(1, ('Build Scenarios'!$B$1:$B$510 = $Q65) * ('Build Scenarios'!$C$1:$C$510 = $C65), 0), MATCH(AC$12, 'Build Scenarios'!$D$5:$O$5, 0)))
+AC65,
0)</f>
        <v>0</v>
      </c>
      <c r="AF65" s="11" t="str">
        <f>AI62</f>
        <v>Humboldt Bay</v>
      </c>
      <c r="AG65" s="11" cm="1">
        <f t="array" aca="1" ref="AG65" ca="1">INDEX('Cost Scenario Settings'!$O$32:$W$101, MATCH(1, ('Cost Scenario Settings'!$N$32:$N$101 = $B65) * ('Cost Scenario Settings'!$B$32:$B$101 = AF65), 0), MATCH($C65, 'Cost Scenario Settings'!$O$31:$W$31, 0))</f>
        <v>0</v>
      </c>
      <c r="AH65" s="4" cm="1">
        <f t="array" aca="1" ref="AH65" ca="1">IFERROR(
INDEX('Cost Data'!$Y$1:$AJ$500, MATCH(1, ('Cost Data'!$W$1:$W$500 = $AF65) * ('Cost Data'!$X$1:$X$500 = $AG65), 0), MATCH(AH$12, 'Cost Data'!$Y$12:$AJ$12, 0))
* (INDEX('Build Scenarios'!$D$1:$O$510, MATCH(1, ('Build Scenarios'!$B$1:$B$510 = $AF65) * ('Build Scenarios'!$C$1:$C$510 = $C65), 0), MATCH(AH$12, 'Build Scenarios'!$D$5:$O$5, 0))
- INDEX('Build Scenarios'!$D$1:$O$510, MATCH(1, ('Build Scenarios'!$B$1:$B$510 = $AF65) * ('Build Scenarios'!$C$1:$C$510 = $C65), 0), MATCH(AG$12, 'Build Scenarios'!$D$5:$O$5, 0)))
+AG65,
0)</f>
        <v>0</v>
      </c>
      <c r="AI65" s="4" cm="1">
        <f t="array" aca="1" ref="AI65" ca="1">IFERROR(
INDEX('Cost Data'!$Y$1:$AJ$500, MATCH(1, ('Cost Data'!$W$1:$W$500 = $AF65) * ('Cost Data'!$X$1:$X$500 = $AG65), 0), MATCH(AI$12, 'Cost Data'!$Y$12:$AJ$12, 0))
* (INDEX('Build Scenarios'!$D$1:$O$510, MATCH(1, ('Build Scenarios'!$B$1:$B$510 = $AF65) * ('Build Scenarios'!$C$1:$C$510 = $C65), 0), MATCH(AI$12, 'Build Scenarios'!$D$5:$O$5, 0))
- INDEX('Build Scenarios'!$D$1:$O$510, MATCH(1, ('Build Scenarios'!$B$1:$B$510 = $AF65) * ('Build Scenarios'!$C$1:$C$510 = $C65), 0), MATCH(AH$12, 'Build Scenarios'!$D$5:$O$5, 0)))
+AH65,
0)</f>
        <v>0</v>
      </c>
      <c r="AJ65" s="4" cm="1">
        <f t="array" aca="1" ref="AJ65" ca="1">IFERROR(
INDEX('Cost Data'!$Y$1:$AJ$500, MATCH(1, ('Cost Data'!$W$1:$W$500 = $AF65) * ('Cost Data'!$X$1:$X$500 = $AG65), 0), MATCH(AJ$12, 'Cost Data'!$Y$12:$AJ$12, 0))
* (INDEX('Build Scenarios'!$D$1:$O$510, MATCH(1, ('Build Scenarios'!$B$1:$B$510 = $AF65) * ('Build Scenarios'!$C$1:$C$510 = $C65), 0), MATCH(AJ$12, 'Build Scenarios'!$D$5:$O$5, 0))
- INDEX('Build Scenarios'!$D$1:$O$510, MATCH(1, ('Build Scenarios'!$B$1:$B$510 = $AF65) * ('Build Scenarios'!$C$1:$C$510 = $C65), 0), MATCH(AI$12, 'Build Scenarios'!$D$5:$O$5, 0)))
+AI65,
0)</f>
        <v>0</v>
      </c>
      <c r="AK65" s="4" cm="1">
        <f t="array" aca="1" ref="AK65" ca="1">IFERROR(
INDEX('Cost Data'!$Y$1:$AJ$500, MATCH(1, ('Cost Data'!$W$1:$W$500 = $AF65) * ('Cost Data'!$X$1:$X$500 = $AG65), 0), MATCH(AK$12, 'Cost Data'!$Y$12:$AJ$12, 0))
* (INDEX('Build Scenarios'!$D$1:$O$510, MATCH(1, ('Build Scenarios'!$B$1:$B$510 = $AF65) * ('Build Scenarios'!$C$1:$C$510 = $C65), 0), MATCH(AK$12, 'Build Scenarios'!$D$5:$O$5, 0))
- INDEX('Build Scenarios'!$D$1:$O$510, MATCH(1, ('Build Scenarios'!$B$1:$B$510 = $AF65) * ('Build Scenarios'!$C$1:$C$510 = $C65), 0), MATCH(AJ$12, 'Build Scenarios'!$D$5:$O$5, 0)))
+AJ65,
0)</f>
        <v>0</v>
      </c>
      <c r="AL65" s="4" cm="1">
        <f t="array" aca="1" ref="AL65" ca="1">IFERROR(
INDEX('Cost Data'!$Y$1:$AJ$500, MATCH(1, ('Cost Data'!$W$1:$W$500 = $AF65) * ('Cost Data'!$X$1:$X$500 = $AG65), 0), MATCH(AL$12, 'Cost Data'!$Y$12:$AJ$12, 0))
* (INDEX('Build Scenarios'!$D$1:$O$510, MATCH(1, ('Build Scenarios'!$B$1:$B$510 = $AF65) * ('Build Scenarios'!$C$1:$C$510 = $C65), 0), MATCH(AL$12, 'Build Scenarios'!$D$5:$O$5, 0))
- INDEX('Build Scenarios'!$D$1:$O$510, MATCH(1, ('Build Scenarios'!$B$1:$B$510 = $AF65) * ('Build Scenarios'!$C$1:$C$510 = $C65), 0), MATCH(AK$12, 'Build Scenarios'!$D$5:$O$5, 0)))
+AK65,
0)</f>
        <v>0</v>
      </c>
      <c r="AM65" s="4" cm="1">
        <f t="array" aca="1" ref="AM65" ca="1">IFERROR(
INDEX('Cost Data'!$Y$1:$AJ$500, MATCH(1, ('Cost Data'!$W$1:$W$500 = $AF65) * ('Cost Data'!$X$1:$X$500 = $AG65), 0), MATCH(AM$12, 'Cost Data'!$Y$12:$AJ$12, 0))
* (INDEX('Build Scenarios'!$D$1:$O$510, MATCH(1, ('Build Scenarios'!$B$1:$B$510 = $AF65) * ('Build Scenarios'!$C$1:$C$510 = $C65), 0), MATCH(AM$12, 'Build Scenarios'!$D$5:$O$5, 0))
- INDEX('Build Scenarios'!$D$1:$O$510, MATCH(1, ('Build Scenarios'!$B$1:$B$510 = $AF65) * ('Build Scenarios'!$C$1:$C$510 = $C65), 0), MATCH(AL$12, 'Build Scenarios'!$D$5:$O$5, 0)))
+AL65,
0)</f>
        <v>0</v>
      </c>
      <c r="AN65" s="4" cm="1">
        <f t="array" aca="1" ref="AN65" ca="1">IFERROR(
INDEX('Cost Data'!$Y$1:$AJ$500, MATCH(1, ('Cost Data'!$W$1:$W$500 = $AF65) * ('Cost Data'!$X$1:$X$500 = $AG65), 0), MATCH(AN$12, 'Cost Data'!$Y$12:$AJ$12, 0))
* (INDEX('Build Scenarios'!$D$1:$O$510, MATCH(1, ('Build Scenarios'!$B$1:$B$510 = $AF65) * ('Build Scenarios'!$C$1:$C$510 = $C65), 0), MATCH(AN$12, 'Build Scenarios'!$D$5:$O$5, 0))
- INDEX('Build Scenarios'!$D$1:$O$510, MATCH(1, ('Build Scenarios'!$B$1:$B$510 = $AF65) * ('Build Scenarios'!$C$1:$C$510 = $C65), 0), MATCH(AM$12, 'Build Scenarios'!$D$5:$O$5, 0)))
+AM65,
0)</f>
        <v>0</v>
      </c>
      <c r="AO65" s="4" cm="1">
        <f t="array" aca="1" ref="AO65" ca="1">IFERROR(
INDEX('Cost Data'!$Y$1:$AJ$500, MATCH(1, ('Cost Data'!$W$1:$W$500 = $AF65) * ('Cost Data'!$X$1:$X$500 = $AG65), 0), MATCH(AO$12, 'Cost Data'!$Y$12:$AJ$12, 0))
* (INDEX('Build Scenarios'!$D$1:$O$510, MATCH(1, ('Build Scenarios'!$B$1:$B$510 = $AF65) * ('Build Scenarios'!$C$1:$C$510 = $C65), 0), MATCH(AO$12, 'Build Scenarios'!$D$5:$O$5, 0))
- INDEX('Build Scenarios'!$D$1:$O$510, MATCH(1, ('Build Scenarios'!$B$1:$B$510 = $AF65) * ('Build Scenarios'!$C$1:$C$510 = $C65), 0), MATCH(AN$12, 'Build Scenarios'!$D$5:$O$5, 0)))
+AN65,
0)</f>
        <v>0</v>
      </c>
      <c r="AP65" s="4" cm="1">
        <f t="array" aca="1" ref="AP65" ca="1">IFERROR(
INDEX('Cost Data'!$Y$1:$AJ$500, MATCH(1, ('Cost Data'!$W$1:$W$500 = $AF65) * ('Cost Data'!$X$1:$X$500 = $AG65), 0), MATCH(AP$12, 'Cost Data'!$Y$12:$AJ$12, 0))
* (INDEX('Build Scenarios'!$D$1:$O$510, MATCH(1, ('Build Scenarios'!$B$1:$B$510 = $AF65) * ('Build Scenarios'!$C$1:$C$510 = $C65), 0), MATCH(AP$12, 'Build Scenarios'!$D$5:$O$5, 0))
- INDEX('Build Scenarios'!$D$1:$O$510, MATCH(1, ('Build Scenarios'!$B$1:$B$510 = $AF65) * ('Build Scenarios'!$C$1:$C$510 = $C65), 0), MATCH(AO$12, 'Build Scenarios'!$D$5:$O$5, 0)))
+AO65,
0)</f>
        <v>0</v>
      </c>
      <c r="AQ65" s="4" cm="1">
        <f t="array" aca="1" ref="AQ65" ca="1">IFERROR(
INDEX('Cost Data'!$Y$1:$AJ$500, MATCH(1, ('Cost Data'!$W$1:$W$500 = $AF65) * ('Cost Data'!$X$1:$X$500 = $AG65), 0), MATCH(AQ$12, 'Cost Data'!$Y$12:$AJ$12, 0))
* (INDEX('Build Scenarios'!$D$1:$O$510, MATCH(1, ('Build Scenarios'!$B$1:$B$510 = $AF65) * ('Build Scenarios'!$C$1:$C$510 = $C65), 0), MATCH(AQ$12, 'Build Scenarios'!$D$5:$O$5, 0))
- INDEX('Build Scenarios'!$D$1:$O$510, MATCH(1, ('Build Scenarios'!$B$1:$B$510 = $AF65) * ('Build Scenarios'!$C$1:$C$510 = $C65), 0), MATCH(AP$12, 'Build Scenarios'!$D$5:$O$5, 0)))
+AP65,
0)</f>
        <v>0</v>
      </c>
      <c r="AR65" s="4" cm="1">
        <f t="array" aca="1" ref="AR65" ca="1">IFERROR(
INDEX('Cost Data'!$Y$1:$AJ$500, MATCH(1, ('Cost Data'!$W$1:$W$500 = $AF65) * ('Cost Data'!$X$1:$X$500 = $AG65), 0), MATCH(AR$12, 'Cost Data'!$Y$12:$AJ$12, 0))
* (INDEX('Build Scenarios'!$D$1:$O$510, MATCH(1, ('Build Scenarios'!$B$1:$B$510 = $AF65) * ('Build Scenarios'!$C$1:$C$510 = $C65), 0), MATCH(AR$12, 'Build Scenarios'!$D$5:$O$5, 0))
- INDEX('Build Scenarios'!$D$1:$O$510, MATCH(1, ('Build Scenarios'!$B$1:$B$510 = $AF65) * ('Build Scenarios'!$C$1:$C$510 = $C65), 0), MATCH(AQ$12, 'Build Scenarios'!$D$5:$O$5, 0)))
+AQ65,
0)</f>
        <v>0</v>
      </c>
      <c r="AS65" s="4" cm="1">
        <f t="array" aca="1" ref="AS65" ca="1">IFERROR(
INDEX('Cost Data'!$Y$1:$AJ$500, MATCH(1, ('Cost Data'!$W$1:$W$500 = $AF65) * ('Cost Data'!$X$1:$X$500 = $AG65), 0), MATCH(AS$12, 'Cost Data'!$Y$12:$AJ$12, 0))
* (INDEX('Build Scenarios'!$D$1:$O$510, MATCH(1, ('Build Scenarios'!$B$1:$B$510 = $AF65) * ('Build Scenarios'!$C$1:$C$510 = $C65), 0), MATCH(AS$12, 'Build Scenarios'!$D$5:$O$5, 0))
- INDEX('Build Scenarios'!$D$1:$O$510, MATCH(1, ('Build Scenarios'!$B$1:$B$510 = $AF65) * ('Build Scenarios'!$C$1:$C$510 = $C65), 0), MATCH(AR$12, 'Build Scenarios'!$D$5:$O$5, 0)))
+AR65,
0)</f>
        <v>0</v>
      </c>
      <c r="AU65" s="11" t="str">
        <f>AX62</f>
        <v>Del Norte</v>
      </c>
      <c r="AV65" s="11" cm="1">
        <f t="array" aca="1" ref="AV65" ca="1">INDEX('Cost Scenario Settings'!$O$32:$W$101, MATCH(1, ('Cost Scenario Settings'!$N$32:$N$101 = $B65) * ('Cost Scenario Settings'!$B$32:$B$101 = AU65), 0), MATCH($C65, 'Cost Scenario Settings'!$O$31:$W$31, 0))</f>
        <v>0</v>
      </c>
      <c r="AW65" s="4" cm="1">
        <f t="array" aca="1" ref="AW65" ca="1">IFERROR(
INDEX('Cost Data'!$Y$1:$AJ$500, MATCH(1, ('Cost Data'!$W$1:$W$500 = $AU65) * ('Cost Data'!$X$1:$X$500 = $AV65), 0), MATCH(AW$12, 'Cost Data'!$Y$12:$AJ$12, 0))
* (INDEX('Build Scenarios'!$D$1:$O$510, MATCH(1, ('Build Scenarios'!$B$1:$B$510 = $AU65) * ('Build Scenarios'!$C$1:$C$510 = $C65), 0), MATCH(AW$12, 'Build Scenarios'!$D$5:$O$5, 0))
- INDEX('Build Scenarios'!$D$1:$O$510, MATCH(1, ('Build Scenarios'!$B$1:$B$510 = $AU65) * ('Build Scenarios'!$C$1:$C$510 = $C65), 0), MATCH(AV$12, 'Build Scenarios'!$D$5:$O$5, 0)))
+AV65,
0)</f>
        <v>0</v>
      </c>
      <c r="AX65" s="4" cm="1">
        <f t="array" aca="1" ref="AX65" ca="1">IFERROR(
INDEX('Cost Data'!$Y$1:$AJ$500, MATCH(1, ('Cost Data'!$W$1:$W$500 = $AU65) * ('Cost Data'!$X$1:$X$500 = $AV65), 0), MATCH(AX$12, 'Cost Data'!$Y$12:$AJ$12, 0))
* (INDEX('Build Scenarios'!$D$1:$O$510, MATCH(1, ('Build Scenarios'!$B$1:$B$510 = $AU65) * ('Build Scenarios'!$C$1:$C$510 = $C65), 0), MATCH(AX$12, 'Build Scenarios'!$D$5:$O$5, 0))
- INDEX('Build Scenarios'!$D$1:$O$510, MATCH(1, ('Build Scenarios'!$B$1:$B$510 = $AU65) * ('Build Scenarios'!$C$1:$C$510 = $C65), 0), MATCH(AW$12, 'Build Scenarios'!$D$5:$O$5, 0)))
+AW65,
0)</f>
        <v>0</v>
      </c>
      <c r="AY65" s="4" cm="1">
        <f t="array" aca="1" ref="AY65" ca="1">IFERROR(
INDEX('Cost Data'!$Y$1:$AJ$500, MATCH(1, ('Cost Data'!$W$1:$W$500 = $AU65) * ('Cost Data'!$X$1:$X$500 = $AV65), 0), MATCH(AY$12, 'Cost Data'!$Y$12:$AJ$12, 0))
* (INDEX('Build Scenarios'!$D$1:$O$510, MATCH(1, ('Build Scenarios'!$B$1:$B$510 = $AU65) * ('Build Scenarios'!$C$1:$C$510 = $C65), 0), MATCH(AY$12, 'Build Scenarios'!$D$5:$O$5, 0))
- INDEX('Build Scenarios'!$D$1:$O$510, MATCH(1, ('Build Scenarios'!$B$1:$B$510 = $AU65) * ('Build Scenarios'!$C$1:$C$510 = $C65), 0), MATCH(AX$12, 'Build Scenarios'!$D$5:$O$5, 0)))
+AX65,
0)</f>
        <v>0</v>
      </c>
      <c r="AZ65" s="4" cm="1">
        <f t="array" aca="1" ref="AZ65" ca="1">IFERROR(
INDEX('Cost Data'!$Y$1:$AJ$500, MATCH(1, ('Cost Data'!$W$1:$W$500 = $AU65) * ('Cost Data'!$X$1:$X$500 = $AV65), 0), MATCH(AZ$12, 'Cost Data'!$Y$12:$AJ$12, 0))
* (INDEX('Build Scenarios'!$D$1:$O$510, MATCH(1, ('Build Scenarios'!$B$1:$B$510 = $AU65) * ('Build Scenarios'!$C$1:$C$510 = $C65), 0), MATCH(AZ$12, 'Build Scenarios'!$D$5:$O$5, 0))
- INDEX('Build Scenarios'!$D$1:$O$510, MATCH(1, ('Build Scenarios'!$B$1:$B$510 = $AU65) * ('Build Scenarios'!$C$1:$C$510 = $C65), 0), MATCH(AY$12, 'Build Scenarios'!$D$5:$O$5, 0)))
+AY65,
0)</f>
        <v>0</v>
      </c>
      <c r="BA65" s="4" cm="1">
        <f t="array" aca="1" ref="BA65" ca="1">IFERROR(
INDEX('Cost Data'!$Y$1:$AJ$500, MATCH(1, ('Cost Data'!$W$1:$W$500 = $AU65) * ('Cost Data'!$X$1:$X$500 = $AV65), 0), MATCH(BA$12, 'Cost Data'!$Y$12:$AJ$12, 0))
* (INDEX('Build Scenarios'!$D$1:$O$510, MATCH(1, ('Build Scenarios'!$B$1:$B$510 = $AU65) * ('Build Scenarios'!$C$1:$C$510 = $C65), 0), MATCH(BA$12, 'Build Scenarios'!$D$5:$O$5, 0))
- INDEX('Build Scenarios'!$D$1:$O$510, MATCH(1, ('Build Scenarios'!$B$1:$B$510 = $AU65) * ('Build Scenarios'!$C$1:$C$510 = $C65), 0), MATCH(AZ$12, 'Build Scenarios'!$D$5:$O$5, 0)))
+AZ65,
0)</f>
        <v>0</v>
      </c>
      <c r="BB65" s="4" cm="1">
        <f t="array" aca="1" ref="BB65" ca="1">IFERROR(
INDEX('Cost Data'!$Y$1:$AJ$500, MATCH(1, ('Cost Data'!$W$1:$W$500 = $AU65) * ('Cost Data'!$X$1:$X$500 = $AV65), 0), MATCH(BB$12, 'Cost Data'!$Y$12:$AJ$12, 0))
* (INDEX('Build Scenarios'!$D$1:$O$510, MATCH(1, ('Build Scenarios'!$B$1:$B$510 = $AU65) * ('Build Scenarios'!$C$1:$C$510 = $C65), 0), MATCH(BB$12, 'Build Scenarios'!$D$5:$O$5, 0))
- INDEX('Build Scenarios'!$D$1:$O$510, MATCH(1, ('Build Scenarios'!$B$1:$B$510 = $AU65) * ('Build Scenarios'!$C$1:$C$510 = $C65), 0), MATCH(BA$12, 'Build Scenarios'!$D$5:$O$5, 0)))
+BA65,
0)</f>
        <v>0</v>
      </c>
      <c r="BC65" s="4" cm="1">
        <f t="array" aca="1" ref="BC65" ca="1">IFERROR(
INDEX('Cost Data'!$Y$1:$AJ$500, MATCH(1, ('Cost Data'!$W$1:$W$500 = $AU65) * ('Cost Data'!$X$1:$X$500 = $AV65), 0), MATCH(BC$12, 'Cost Data'!$Y$12:$AJ$12, 0))
* (INDEX('Build Scenarios'!$D$1:$O$510, MATCH(1, ('Build Scenarios'!$B$1:$B$510 = $AU65) * ('Build Scenarios'!$C$1:$C$510 = $C65), 0), MATCH(BC$12, 'Build Scenarios'!$D$5:$O$5, 0))
- INDEX('Build Scenarios'!$D$1:$O$510, MATCH(1, ('Build Scenarios'!$B$1:$B$510 = $AU65) * ('Build Scenarios'!$C$1:$C$510 = $C65), 0), MATCH(BB$12, 'Build Scenarios'!$D$5:$O$5, 0)))
+BB65,
0)</f>
        <v>0</v>
      </c>
      <c r="BD65" s="4" cm="1">
        <f t="array" aca="1" ref="BD65" ca="1">IFERROR(
INDEX('Cost Data'!$Y$1:$AJ$500, MATCH(1, ('Cost Data'!$W$1:$W$500 = $AU65) * ('Cost Data'!$X$1:$X$500 = $AV65), 0), MATCH(BD$12, 'Cost Data'!$Y$12:$AJ$12, 0))
* (INDEX('Build Scenarios'!$D$1:$O$510, MATCH(1, ('Build Scenarios'!$B$1:$B$510 = $AU65) * ('Build Scenarios'!$C$1:$C$510 = $C65), 0), MATCH(BD$12, 'Build Scenarios'!$D$5:$O$5, 0))
- INDEX('Build Scenarios'!$D$1:$O$510, MATCH(1, ('Build Scenarios'!$B$1:$B$510 = $AU65) * ('Build Scenarios'!$C$1:$C$510 = $C65), 0), MATCH(BC$12, 'Build Scenarios'!$D$5:$O$5, 0)))
+BC65,
0)</f>
        <v>0</v>
      </c>
      <c r="BE65" s="4" cm="1">
        <f t="array" aca="1" ref="BE65" ca="1">IFERROR(
INDEX('Cost Data'!$Y$1:$AJ$500, MATCH(1, ('Cost Data'!$W$1:$W$500 = $AU65) * ('Cost Data'!$X$1:$X$500 = $AV65), 0), MATCH(BE$12, 'Cost Data'!$Y$12:$AJ$12, 0))
* (INDEX('Build Scenarios'!$D$1:$O$510, MATCH(1, ('Build Scenarios'!$B$1:$B$510 = $AU65) * ('Build Scenarios'!$C$1:$C$510 = $C65), 0), MATCH(BE$12, 'Build Scenarios'!$D$5:$O$5, 0))
- INDEX('Build Scenarios'!$D$1:$O$510, MATCH(1, ('Build Scenarios'!$B$1:$B$510 = $AU65) * ('Build Scenarios'!$C$1:$C$510 = $C65), 0), MATCH(BD$12, 'Build Scenarios'!$D$5:$O$5, 0)))
+BD65,
0)</f>
        <v>0</v>
      </c>
      <c r="BF65" s="4" cm="1">
        <f t="array" aca="1" ref="BF65" ca="1">IFERROR(
INDEX('Cost Data'!$Y$1:$AJ$500, MATCH(1, ('Cost Data'!$W$1:$W$500 = $AU65) * ('Cost Data'!$X$1:$X$500 = $AV65), 0), MATCH(BF$12, 'Cost Data'!$Y$12:$AJ$12, 0))
* (INDEX('Build Scenarios'!$D$1:$O$510, MATCH(1, ('Build Scenarios'!$B$1:$B$510 = $AU65) * ('Build Scenarios'!$C$1:$C$510 = $C65), 0), MATCH(BF$12, 'Build Scenarios'!$D$5:$O$5, 0))
- INDEX('Build Scenarios'!$D$1:$O$510, MATCH(1, ('Build Scenarios'!$B$1:$B$510 = $AU65) * ('Build Scenarios'!$C$1:$C$510 = $C65), 0), MATCH(BE$12, 'Build Scenarios'!$D$5:$O$5, 0)))
+BE65,
0)</f>
        <v>0</v>
      </c>
      <c r="BG65" s="4" cm="1">
        <f t="array" aca="1" ref="BG65" ca="1">IFERROR(
INDEX('Cost Data'!$Y$1:$AJ$500, MATCH(1, ('Cost Data'!$W$1:$W$500 = $AU65) * ('Cost Data'!$X$1:$X$500 = $AV65), 0), MATCH(BG$12, 'Cost Data'!$Y$12:$AJ$12, 0))
* (INDEX('Build Scenarios'!$D$1:$O$510, MATCH(1, ('Build Scenarios'!$B$1:$B$510 = $AU65) * ('Build Scenarios'!$C$1:$C$510 = $C65), 0), MATCH(BG$12, 'Build Scenarios'!$D$5:$O$5, 0))
- INDEX('Build Scenarios'!$D$1:$O$510, MATCH(1, ('Build Scenarios'!$B$1:$B$510 = $AU65) * ('Build Scenarios'!$C$1:$C$510 = $C65), 0), MATCH(BF$12, 'Build Scenarios'!$D$5:$O$5, 0)))
+BF65,
0)</f>
        <v>0</v>
      </c>
      <c r="BH65" s="4" cm="1">
        <f t="array" aca="1" ref="BH65" ca="1">IFERROR(
INDEX('Cost Data'!$Y$1:$AJ$500, MATCH(1, ('Cost Data'!$W$1:$W$500 = $AU65) * ('Cost Data'!$X$1:$X$500 = $AV65), 0), MATCH(BH$12, 'Cost Data'!$Y$12:$AJ$12, 0))
* (INDEX('Build Scenarios'!$D$1:$O$510, MATCH(1, ('Build Scenarios'!$B$1:$B$510 = $AU65) * ('Build Scenarios'!$C$1:$C$510 = $C65), 0), MATCH(BH$12, 'Build Scenarios'!$D$5:$O$5, 0))
- INDEX('Build Scenarios'!$D$1:$O$510, MATCH(1, ('Build Scenarios'!$B$1:$B$510 = $AU65) * ('Build Scenarios'!$C$1:$C$510 = $C65), 0), MATCH(BG$12, 'Build Scenarios'!$D$5:$O$5, 0)))
+BG65,
0)</f>
        <v>0</v>
      </c>
      <c r="BJ65" s="11" t="str">
        <f>BM62</f>
        <v>Cape Mendocino</v>
      </c>
      <c r="BK65" s="11" cm="1">
        <f t="array" aca="1" ref="BK65" ca="1">INDEX('Cost Scenario Settings'!$O$32:$W$101, MATCH(1, ('Cost Scenario Settings'!$N$32:$N$101 = $B65) * ('Cost Scenario Settings'!$B$32:$B$101 = BJ65), 0), MATCH($C65, 'Cost Scenario Settings'!$O$31:$W$31, 0))</f>
        <v>0</v>
      </c>
      <c r="BL65" s="4" cm="1">
        <f t="array" aca="1" ref="BL65" ca="1">IFERROR(
INDEX('Cost Data'!$Y$1:$AJ$500, MATCH(1, ('Cost Data'!$W$1:$W$500 = $BJ65) * ('Cost Data'!$X$1:$X$500 = $BK65), 0), MATCH(BL$12, 'Cost Data'!$Y$12:$AJ$12, 0))
* (INDEX('Build Scenarios'!$D$1:$O$510, MATCH(1, ('Build Scenarios'!$B$1:$B$510 = $BJ65) * ('Build Scenarios'!$C$1:$C$510 = $C65), 0), MATCH(BL$12, 'Build Scenarios'!$D$5:$O$5, 0))
- INDEX('Build Scenarios'!$D$1:$O$510, MATCH(1, ('Build Scenarios'!$B$1:$B$510 = $BJ65) * ('Build Scenarios'!$C$1:$C$510 = $C65), 0), MATCH(BK$12, 'Build Scenarios'!$D$5:$O$5, 0)))
+BK65,
0)</f>
        <v>0</v>
      </c>
      <c r="BM65" s="4" cm="1">
        <f t="array" aca="1" ref="BM65" ca="1">IFERROR(
INDEX('Cost Data'!$Y$1:$AJ$500, MATCH(1, ('Cost Data'!$W$1:$W$500 = $BJ65) * ('Cost Data'!$X$1:$X$500 = $BK65), 0), MATCH(BM$12, 'Cost Data'!$Y$12:$AJ$12, 0))
* (INDEX('Build Scenarios'!$D$1:$O$510, MATCH(1, ('Build Scenarios'!$B$1:$B$510 = $BJ65) * ('Build Scenarios'!$C$1:$C$510 = $C65), 0), MATCH(BM$12, 'Build Scenarios'!$D$5:$O$5, 0))
- INDEX('Build Scenarios'!$D$1:$O$510, MATCH(1, ('Build Scenarios'!$B$1:$B$510 = $BJ65) * ('Build Scenarios'!$C$1:$C$510 = $C65), 0), MATCH(BL$12, 'Build Scenarios'!$D$5:$O$5, 0)))
+BL65,
0)</f>
        <v>0</v>
      </c>
      <c r="BN65" s="4" cm="1">
        <f t="array" aca="1" ref="BN65" ca="1">IFERROR(
INDEX('Cost Data'!$Y$1:$AJ$500, MATCH(1, ('Cost Data'!$W$1:$W$500 = $BJ65) * ('Cost Data'!$X$1:$X$500 = $BK65), 0), MATCH(BN$12, 'Cost Data'!$Y$12:$AJ$12, 0))
* (INDEX('Build Scenarios'!$D$1:$O$510, MATCH(1, ('Build Scenarios'!$B$1:$B$510 = $BJ65) * ('Build Scenarios'!$C$1:$C$510 = $C65), 0), MATCH(BN$12, 'Build Scenarios'!$D$5:$O$5, 0))
- INDEX('Build Scenarios'!$D$1:$O$510, MATCH(1, ('Build Scenarios'!$B$1:$B$510 = $BJ65) * ('Build Scenarios'!$C$1:$C$510 = $C65), 0), MATCH(BM$12, 'Build Scenarios'!$D$5:$O$5, 0)))
+BM65,
0)</f>
        <v>0</v>
      </c>
      <c r="BO65" s="4" cm="1">
        <f t="array" aca="1" ref="BO65" ca="1">IFERROR(
INDEX('Cost Data'!$Y$1:$AJ$500, MATCH(1, ('Cost Data'!$W$1:$W$500 = $BJ65) * ('Cost Data'!$X$1:$X$500 = $BK65), 0), MATCH(BO$12, 'Cost Data'!$Y$12:$AJ$12, 0))
* (INDEX('Build Scenarios'!$D$1:$O$510, MATCH(1, ('Build Scenarios'!$B$1:$B$510 = $BJ65) * ('Build Scenarios'!$C$1:$C$510 = $C65), 0), MATCH(BO$12, 'Build Scenarios'!$D$5:$O$5, 0))
- INDEX('Build Scenarios'!$D$1:$O$510, MATCH(1, ('Build Scenarios'!$B$1:$B$510 = $BJ65) * ('Build Scenarios'!$C$1:$C$510 = $C65), 0), MATCH(BN$12, 'Build Scenarios'!$D$5:$O$5, 0)))
+BN65,
0)</f>
        <v>0</v>
      </c>
      <c r="BP65" s="4" cm="1">
        <f t="array" aca="1" ref="BP65" ca="1">IFERROR(
INDEX('Cost Data'!$Y$1:$AJ$500, MATCH(1, ('Cost Data'!$W$1:$W$500 = $BJ65) * ('Cost Data'!$X$1:$X$500 = $BK65), 0), MATCH(BP$12, 'Cost Data'!$Y$12:$AJ$12, 0))
* (INDEX('Build Scenarios'!$D$1:$O$510, MATCH(1, ('Build Scenarios'!$B$1:$B$510 = $BJ65) * ('Build Scenarios'!$C$1:$C$510 = $C65), 0), MATCH(BP$12, 'Build Scenarios'!$D$5:$O$5, 0))
- INDEX('Build Scenarios'!$D$1:$O$510, MATCH(1, ('Build Scenarios'!$B$1:$B$510 = $BJ65) * ('Build Scenarios'!$C$1:$C$510 = $C65), 0), MATCH(BO$12, 'Build Scenarios'!$D$5:$O$5, 0)))
+BO65,
0)</f>
        <v>0</v>
      </c>
      <c r="BQ65" s="4" cm="1">
        <f t="array" aca="1" ref="BQ65" ca="1">IFERROR(
INDEX('Cost Data'!$Y$1:$AJ$500, MATCH(1, ('Cost Data'!$W$1:$W$500 = $BJ65) * ('Cost Data'!$X$1:$X$500 = $BK65), 0), MATCH(BQ$12, 'Cost Data'!$Y$12:$AJ$12, 0))
* (INDEX('Build Scenarios'!$D$1:$O$510, MATCH(1, ('Build Scenarios'!$B$1:$B$510 = $BJ65) * ('Build Scenarios'!$C$1:$C$510 = $C65), 0), MATCH(BQ$12, 'Build Scenarios'!$D$5:$O$5, 0))
- INDEX('Build Scenarios'!$D$1:$O$510, MATCH(1, ('Build Scenarios'!$B$1:$B$510 = $BJ65) * ('Build Scenarios'!$C$1:$C$510 = $C65), 0), MATCH(BP$12, 'Build Scenarios'!$D$5:$O$5, 0)))
+BP65,
0)</f>
        <v>0</v>
      </c>
      <c r="BR65" s="4" cm="1">
        <f t="array" aca="1" ref="BR65" ca="1">IFERROR(
INDEX('Cost Data'!$Y$1:$AJ$500, MATCH(1, ('Cost Data'!$W$1:$W$500 = $BJ65) * ('Cost Data'!$X$1:$X$500 = $BK65), 0), MATCH(BR$12, 'Cost Data'!$Y$12:$AJ$12, 0))
* (INDEX('Build Scenarios'!$D$1:$O$510, MATCH(1, ('Build Scenarios'!$B$1:$B$510 = $BJ65) * ('Build Scenarios'!$C$1:$C$510 = $C65), 0), MATCH(BR$12, 'Build Scenarios'!$D$5:$O$5, 0))
- INDEX('Build Scenarios'!$D$1:$O$510, MATCH(1, ('Build Scenarios'!$B$1:$B$510 = $BJ65) * ('Build Scenarios'!$C$1:$C$510 = $C65), 0), MATCH(BQ$12, 'Build Scenarios'!$D$5:$O$5, 0)))
+BQ65,
0)</f>
        <v>0</v>
      </c>
      <c r="BS65" s="4" cm="1">
        <f t="array" aca="1" ref="BS65" ca="1">IFERROR(
INDEX('Cost Data'!$Y$1:$AJ$500, MATCH(1, ('Cost Data'!$W$1:$W$500 = $BJ65) * ('Cost Data'!$X$1:$X$500 = $BK65), 0), MATCH(BS$12, 'Cost Data'!$Y$12:$AJ$12, 0))
* (INDEX('Build Scenarios'!$D$1:$O$510, MATCH(1, ('Build Scenarios'!$B$1:$B$510 = $BJ65) * ('Build Scenarios'!$C$1:$C$510 = $C65), 0), MATCH(BS$12, 'Build Scenarios'!$D$5:$O$5, 0))
- INDEX('Build Scenarios'!$D$1:$O$510, MATCH(1, ('Build Scenarios'!$B$1:$B$510 = $BJ65) * ('Build Scenarios'!$C$1:$C$510 = $C65), 0), MATCH(BR$12, 'Build Scenarios'!$D$5:$O$5, 0)))
+BR65,
0)</f>
        <v>0</v>
      </c>
      <c r="BT65" s="4" cm="1">
        <f t="array" aca="1" ref="BT65" ca="1">IFERROR(
INDEX('Cost Data'!$Y$1:$AJ$500, MATCH(1, ('Cost Data'!$W$1:$W$500 = $BJ65) * ('Cost Data'!$X$1:$X$500 = $BK65), 0), MATCH(BT$12, 'Cost Data'!$Y$12:$AJ$12, 0))
* (INDEX('Build Scenarios'!$D$1:$O$510, MATCH(1, ('Build Scenarios'!$B$1:$B$510 = $BJ65) * ('Build Scenarios'!$C$1:$C$510 = $C65), 0), MATCH(BT$12, 'Build Scenarios'!$D$5:$O$5, 0))
- INDEX('Build Scenarios'!$D$1:$O$510, MATCH(1, ('Build Scenarios'!$B$1:$B$510 = $BJ65) * ('Build Scenarios'!$C$1:$C$510 = $C65), 0), MATCH(BS$12, 'Build Scenarios'!$D$5:$O$5, 0)))
+BS65,
0)</f>
        <v>0</v>
      </c>
      <c r="BU65" s="4" cm="1">
        <f t="array" aca="1" ref="BU65" ca="1">IFERROR(
INDEX('Cost Data'!$Y$1:$AJ$500, MATCH(1, ('Cost Data'!$W$1:$W$500 = $BJ65) * ('Cost Data'!$X$1:$X$500 = $BK65), 0), MATCH(BU$12, 'Cost Data'!$Y$12:$AJ$12, 0))
* (INDEX('Build Scenarios'!$D$1:$O$510, MATCH(1, ('Build Scenarios'!$B$1:$B$510 = $BJ65) * ('Build Scenarios'!$C$1:$C$510 = $C65), 0), MATCH(BU$12, 'Build Scenarios'!$D$5:$O$5, 0))
- INDEX('Build Scenarios'!$D$1:$O$510, MATCH(1, ('Build Scenarios'!$B$1:$B$510 = $BJ65) * ('Build Scenarios'!$C$1:$C$510 = $C65), 0), MATCH(BT$12, 'Build Scenarios'!$D$5:$O$5, 0)))
+BT65,
0)</f>
        <v>0</v>
      </c>
      <c r="BV65" s="4" cm="1">
        <f t="array" aca="1" ref="BV65" ca="1">IFERROR(
INDEX('Cost Data'!$Y$1:$AJ$500, MATCH(1, ('Cost Data'!$W$1:$W$500 = $BJ65) * ('Cost Data'!$X$1:$X$500 = $BK65), 0), MATCH(BV$12, 'Cost Data'!$Y$12:$AJ$12, 0))
* (INDEX('Build Scenarios'!$D$1:$O$510, MATCH(1, ('Build Scenarios'!$B$1:$B$510 = $BJ65) * ('Build Scenarios'!$C$1:$C$510 = $C65), 0), MATCH(BV$12, 'Build Scenarios'!$D$5:$O$5, 0))
- INDEX('Build Scenarios'!$D$1:$O$510, MATCH(1, ('Build Scenarios'!$B$1:$B$510 = $BJ65) * ('Build Scenarios'!$C$1:$C$510 = $C65), 0), MATCH(BU$12, 'Build Scenarios'!$D$5:$O$5, 0)))
+BU65,
0)</f>
        <v>0</v>
      </c>
      <c r="BW65" s="4" cm="1">
        <f t="array" aca="1" ref="BW65" ca="1">IFERROR(
INDEX('Cost Data'!$Y$1:$AJ$500, MATCH(1, ('Cost Data'!$W$1:$W$500 = $BJ65) * ('Cost Data'!$X$1:$X$500 = $BK65), 0), MATCH(BW$12, 'Cost Data'!$Y$12:$AJ$12, 0))
* (INDEX('Build Scenarios'!$D$1:$O$510, MATCH(1, ('Build Scenarios'!$B$1:$B$510 = $BJ65) * ('Build Scenarios'!$C$1:$C$510 = $C65), 0), MATCH(BW$12, 'Build Scenarios'!$D$5:$O$5, 0))
- INDEX('Build Scenarios'!$D$1:$O$510, MATCH(1, ('Build Scenarios'!$B$1:$B$510 = $BJ65) * ('Build Scenarios'!$C$1:$C$510 = $C65), 0), MATCH(BV$12, 'Build Scenarios'!$D$5:$O$5, 0)))
+BV65,
0)</f>
        <v>0</v>
      </c>
    </row>
    <row r="66" spans="2:75" x14ac:dyDescent="0.2">
      <c r="B66" s="11" t="str">
        <f ca="1">B65</f>
        <v>Optimistic</v>
      </c>
      <c r="C66" s="8" t="s">
        <v>55</v>
      </c>
      <c r="D66" s="4">
        <f t="shared" ca="1" si="36"/>
        <v>0</v>
      </c>
      <c r="E66" s="4">
        <f t="shared" ca="1" si="36"/>
        <v>0</v>
      </c>
      <c r="F66" s="4">
        <f t="shared" ca="1" si="36"/>
        <v>0</v>
      </c>
      <c r="G66" s="4">
        <f t="shared" ca="1" si="36"/>
        <v>0</v>
      </c>
      <c r="H66" s="4">
        <f t="shared" ca="1" si="36"/>
        <v>0</v>
      </c>
      <c r="I66" s="4">
        <f t="shared" ca="1" si="36"/>
        <v>0</v>
      </c>
      <c r="J66" s="4">
        <f t="shared" ca="1" si="36"/>
        <v>0</v>
      </c>
      <c r="K66" s="4">
        <f t="shared" ca="1" si="36"/>
        <v>0</v>
      </c>
      <c r="L66" s="4">
        <f t="shared" ca="1" si="36"/>
        <v>226.98000000000002</v>
      </c>
      <c r="M66" s="4">
        <f t="shared" ca="1" si="36"/>
        <v>226.98000000000002</v>
      </c>
      <c r="N66" s="4">
        <f t="shared" ca="1" si="36"/>
        <v>226.98000000000002</v>
      </c>
      <c r="O66" s="4">
        <f t="shared" ca="1" si="36"/>
        <v>226.98000000000002</v>
      </c>
      <c r="Q66" s="11" t="str">
        <f>Q65</f>
        <v>Morro Bay</v>
      </c>
      <c r="R66" s="11" t="str" cm="1">
        <f t="array" aca="1" ref="R66" ca="1">INDEX('Cost Scenario Settings'!$O$32:$W$101, MATCH(1, ('Cost Scenario Settings'!$N$32:$N$101 = $B66) * ('Cost Scenario Settings'!$B$32:$B$101 = Q66), 0), MATCH($C66, 'Cost Scenario Settings'!$O$31:$W$31, 0))</f>
        <v>Optimistic</v>
      </c>
      <c r="S66" s="4" cm="1">
        <f t="array" aca="1" ref="S66" ca="1">IFERROR(
INDEX('Cost Data'!$Y$1:$AJ$500, MATCH(1, ('Cost Data'!$W$1:$W$500 = $Q66) * ('Cost Data'!$X$1:$X$500 = $R66), 0), MATCH(S$12, 'Cost Data'!$Y$12:$AJ$12, 0))
* (INDEX('Build Scenarios'!$D$1:$O$510, MATCH(1, ('Build Scenarios'!$B$1:$B$510 = $Q66) * ('Build Scenarios'!$C$1:$C$510 = $C66), 0), MATCH(S$12, 'Build Scenarios'!$D$5:$O$5, 0))
- INDEX('Build Scenarios'!$D$1:$O$510, MATCH(1, ('Build Scenarios'!$B$1:$B$510 = $Q66) * ('Build Scenarios'!$C$1:$C$510 = $C66), 0), MATCH(R$12, 'Build Scenarios'!$D$5:$O$5, 0)))
+R66,
0)</f>
        <v>0</v>
      </c>
      <c r="T66" s="4" cm="1">
        <f t="array" aca="1" ref="T66" ca="1">IFERROR(
INDEX('Cost Data'!$Y$1:$AJ$500, MATCH(1, ('Cost Data'!$W$1:$W$500 = $Q66) * ('Cost Data'!$X$1:$X$500 = $R66), 0), MATCH(T$12, 'Cost Data'!$Y$12:$AJ$12, 0))
* (INDEX('Build Scenarios'!$D$1:$O$510, MATCH(1, ('Build Scenarios'!$B$1:$B$510 = $Q66) * ('Build Scenarios'!$C$1:$C$510 = $C66), 0), MATCH(T$12, 'Build Scenarios'!$D$5:$O$5, 0))
- INDEX('Build Scenarios'!$D$1:$O$510, MATCH(1, ('Build Scenarios'!$B$1:$B$510 = $Q66) * ('Build Scenarios'!$C$1:$C$510 = $C66), 0), MATCH(S$12, 'Build Scenarios'!$D$5:$O$5, 0)))
+S66,
0)</f>
        <v>0</v>
      </c>
      <c r="U66" s="4" cm="1">
        <f t="array" aca="1" ref="U66" ca="1">IFERROR(
INDEX('Cost Data'!$Y$1:$AJ$500, MATCH(1, ('Cost Data'!$W$1:$W$500 = $Q66) * ('Cost Data'!$X$1:$X$500 = $R66), 0), MATCH(U$12, 'Cost Data'!$Y$12:$AJ$12, 0))
* (INDEX('Build Scenarios'!$D$1:$O$510, MATCH(1, ('Build Scenarios'!$B$1:$B$510 = $Q66) * ('Build Scenarios'!$C$1:$C$510 = $C66), 0), MATCH(U$12, 'Build Scenarios'!$D$5:$O$5, 0))
- INDEX('Build Scenarios'!$D$1:$O$510, MATCH(1, ('Build Scenarios'!$B$1:$B$510 = $Q66) * ('Build Scenarios'!$C$1:$C$510 = $C66), 0), MATCH(T$12, 'Build Scenarios'!$D$5:$O$5, 0)))
+T66,
0)</f>
        <v>0</v>
      </c>
      <c r="V66" s="4" cm="1">
        <f t="array" aca="1" ref="V66" ca="1">IFERROR(
INDEX('Cost Data'!$Y$1:$AJ$500, MATCH(1, ('Cost Data'!$W$1:$W$500 = $Q66) * ('Cost Data'!$X$1:$X$500 = $R66), 0), MATCH(V$12, 'Cost Data'!$Y$12:$AJ$12, 0))
* (INDEX('Build Scenarios'!$D$1:$O$510, MATCH(1, ('Build Scenarios'!$B$1:$B$510 = $Q66) * ('Build Scenarios'!$C$1:$C$510 = $C66), 0), MATCH(V$12, 'Build Scenarios'!$D$5:$O$5, 0))
- INDEX('Build Scenarios'!$D$1:$O$510, MATCH(1, ('Build Scenarios'!$B$1:$B$510 = $Q66) * ('Build Scenarios'!$C$1:$C$510 = $C66), 0), MATCH(U$12, 'Build Scenarios'!$D$5:$O$5, 0)))
+U66,
0)</f>
        <v>0</v>
      </c>
      <c r="W66" s="4" cm="1">
        <f t="array" aca="1" ref="W66" ca="1">IFERROR(
INDEX('Cost Data'!$Y$1:$AJ$500, MATCH(1, ('Cost Data'!$W$1:$W$500 = $Q66) * ('Cost Data'!$X$1:$X$500 = $R66), 0), MATCH(W$12, 'Cost Data'!$Y$12:$AJ$12, 0))
* (INDEX('Build Scenarios'!$D$1:$O$510, MATCH(1, ('Build Scenarios'!$B$1:$B$510 = $Q66) * ('Build Scenarios'!$C$1:$C$510 = $C66), 0), MATCH(W$12, 'Build Scenarios'!$D$5:$O$5, 0))
- INDEX('Build Scenarios'!$D$1:$O$510, MATCH(1, ('Build Scenarios'!$B$1:$B$510 = $Q66) * ('Build Scenarios'!$C$1:$C$510 = $C66), 0), MATCH(V$12, 'Build Scenarios'!$D$5:$O$5, 0)))
+V66,
0)</f>
        <v>0</v>
      </c>
      <c r="X66" s="4" cm="1">
        <f t="array" aca="1" ref="X66" ca="1">IFERROR(
INDEX('Cost Data'!$Y$1:$AJ$500, MATCH(1, ('Cost Data'!$W$1:$W$500 = $Q66) * ('Cost Data'!$X$1:$X$500 = $R66), 0), MATCH(X$12, 'Cost Data'!$Y$12:$AJ$12, 0))
* (INDEX('Build Scenarios'!$D$1:$O$510, MATCH(1, ('Build Scenarios'!$B$1:$B$510 = $Q66) * ('Build Scenarios'!$C$1:$C$510 = $C66), 0), MATCH(X$12, 'Build Scenarios'!$D$5:$O$5, 0))
- INDEX('Build Scenarios'!$D$1:$O$510, MATCH(1, ('Build Scenarios'!$B$1:$B$510 = $Q66) * ('Build Scenarios'!$C$1:$C$510 = $C66), 0), MATCH(W$12, 'Build Scenarios'!$D$5:$O$5, 0)))
+W66,
0)</f>
        <v>0</v>
      </c>
      <c r="Y66" s="4" cm="1">
        <f t="array" aca="1" ref="Y66" ca="1">IFERROR(
INDEX('Cost Data'!$Y$1:$AJ$500, MATCH(1, ('Cost Data'!$W$1:$W$500 = $Q66) * ('Cost Data'!$X$1:$X$500 = $R66), 0), MATCH(Y$12, 'Cost Data'!$Y$12:$AJ$12, 0))
* (INDEX('Build Scenarios'!$D$1:$O$510, MATCH(1, ('Build Scenarios'!$B$1:$B$510 = $Q66) * ('Build Scenarios'!$C$1:$C$510 = $C66), 0), MATCH(Y$12, 'Build Scenarios'!$D$5:$O$5, 0))
- INDEX('Build Scenarios'!$D$1:$O$510, MATCH(1, ('Build Scenarios'!$B$1:$B$510 = $Q66) * ('Build Scenarios'!$C$1:$C$510 = $C66), 0), MATCH(X$12, 'Build Scenarios'!$D$5:$O$5, 0)))
+X66,
0)</f>
        <v>0</v>
      </c>
      <c r="Z66" s="4" cm="1">
        <f t="array" aca="1" ref="Z66" ca="1">IFERROR(
INDEX('Cost Data'!$Y$1:$AJ$500, MATCH(1, ('Cost Data'!$W$1:$W$500 = $Q66) * ('Cost Data'!$X$1:$X$500 = $R66), 0), MATCH(Z$12, 'Cost Data'!$Y$12:$AJ$12, 0))
* (INDEX('Build Scenarios'!$D$1:$O$510, MATCH(1, ('Build Scenarios'!$B$1:$B$510 = $Q66) * ('Build Scenarios'!$C$1:$C$510 = $C66), 0), MATCH(Z$12, 'Build Scenarios'!$D$5:$O$5, 0))
- INDEX('Build Scenarios'!$D$1:$O$510, MATCH(1, ('Build Scenarios'!$B$1:$B$510 = $Q66) * ('Build Scenarios'!$C$1:$C$510 = $C66), 0), MATCH(Y$12, 'Build Scenarios'!$D$5:$O$5, 0)))
+Y66,
0)</f>
        <v>0</v>
      </c>
      <c r="AA66" s="4" cm="1">
        <f t="array" aca="1" ref="AA66" ca="1">IFERROR(
INDEX('Cost Data'!$Y$1:$AJ$500, MATCH(1, ('Cost Data'!$W$1:$W$500 = $Q66) * ('Cost Data'!$X$1:$X$500 = $R66), 0), MATCH(AA$12, 'Cost Data'!$Y$12:$AJ$12, 0))
* (INDEX('Build Scenarios'!$D$1:$O$510, MATCH(1, ('Build Scenarios'!$B$1:$B$510 = $Q66) * ('Build Scenarios'!$C$1:$C$510 = $C66), 0), MATCH(AA$12, 'Build Scenarios'!$D$5:$O$5, 0))
- INDEX('Build Scenarios'!$D$1:$O$510, MATCH(1, ('Build Scenarios'!$B$1:$B$510 = $Q66) * ('Build Scenarios'!$C$1:$C$510 = $C66), 0), MATCH(Z$12, 'Build Scenarios'!$D$5:$O$5, 0)))
+Z66,
0)</f>
        <v>226.98000000000002</v>
      </c>
      <c r="AB66" s="4" cm="1">
        <f t="array" aca="1" ref="AB66" ca="1">IFERROR(
INDEX('Cost Data'!$Y$1:$AJ$500, MATCH(1, ('Cost Data'!$W$1:$W$500 = $Q66) * ('Cost Data'!$X$1:$X$500 = $R66), 0), MATCH(AB$12, 'Cost Data'!$Y$12:$AJ$12, 0))
* (INDEX('Build Scenarios'!$D$1:$O$510, MATCH(1, ('Build Scenarios'!$B$1:$B$510 = $Q66) * ('Build Scenarios'!$C$1:$C$510 = $C66), 0), MATCH(AB$12, 'Build Scenarios'!$D$5:$O$5, 0))
- INDEX('Build Scenarios'!$D$1:$O$510, MATCH(1, ('Build Scenarios'!$B$1:$B$510 = $Q66) * ('Build Scenarios'!$C$1:$C$510 = $C66), 0), MATCH(AA$12, 'Build Scenarios'!$D$5:$O$5, 0)))
+AA66,
0)</f>
        <v>226.98000000000002</v>
      </c>
      <c r="AC66" s="4" cm="1">
        <f t="array" aca="1" ref="AC66" ca="1">IFERROR(
INDEX('Cost Data'!$Y$1:$AJ$500, MATCH(1, ('Cost Data'!$W$1:$W$500 = $Q66) * ('Cost Data'!$X$1:$X$500 = $R66), 0), MATCH(AC$12, 'Cost Data'!$Y$12:$AJ$12, 0))
* (INDEX('Build Scenarios'!$D$1:$O$510, MATCH(1, ('Build Scenarios'!$B$1:$B$510 = $Q66) * ('Build Scenarios'!$C$1:$C$510 = $C66), 0), MATCH(AC$12, 'Build Scenarios'!$D$5:$O$5, 0))
- INDEX('Build Scenarios'!$D$1:$O$510, MATCH(1, ('Build Scenarios'!$B$1:$B$510 = $Q66) * ('Build Scenarios'!$C$1:$C$510 = $C66), 0), MATCH(AB$12, 'Build Scenarios'!$D$5:$O$5, 0)))
+AB66,
0)</f>
        <v>226.98000000000002</v>
      </c>
      <c r="AD66" s="4" cm="1">
        <f t="array" aca="1" ref="AD66" ca="1">IFERROR(
INDEX('Cost Data'!$Y$1:$AJ$500, MATCH(1, ('Cost Data'!$W$1:$W$500 = $Q66) * ('Cost Data'!$X$1:$X$500 = $R66), 0), MATCH(AD$12, 'Cost Data'!$Y$12:$AJ$12, 0))
* (INDEX('Build Scenarios'!$D$1:$O$510, MATCH(1, ('Build Scenarios'!$B$1:$B$510 = $Q66) * ('Build Scenarios'!$C$1:$C$510 = $C66), 0), MATCH(AD$12, 'Build Scenarios'!$D$5:$O$5, 0))
- INDEX('Build Scenarios'!$D$1:$O$510, MATCH(1, ('Build Scenarios'!$B$1:$B$510 = $Q66) * ('Build Scenarios'!$C$1:$C$510 = $C66), 0), MATCH(AC$12, 'Build Scenarios'!$D$5:$O$5, 0)))
+AC66,
0)</f>
        <v>226.98000000000002</v>
      </c>
      <c r="AF66" s="11" t="str">
        <f>AF65</f>
        <v>Humboldt Bay</v>
      </c>
      <c r="AG66" s="11" cm="1">
        <f t="array" aca="1" ref="AG66" ca="1">INDEX('Cost Scenario Settings'!$O$32:$W$101, MATCH(1, ('Cost Scenario Settings'!$N$32:$N$101 = $B66) * ('Cost Scenario Settings'!$B$32:$B$101 = AF66), 0), MATCH($C66, 'Cost Scenario Settings'!$O$31:$W$31, 0))</f>
        <v>0</v>
      </c>
      <c r="AH66" s="4" cm="1">
        <f t="array" aca="1" ref="AH66" ca="1">IFERROR(
INDEX('Cost Data'!$Y$1:$AJ$500, MATCH(1, ('Cost Data'!$W$1:$W$500 = $AF66) * ('Cost Data'!$X$1:$X$500 = $AG66), 0), MATCH(AH$12, 'Cost Data'!$Y$12:$AJ$12, 0))
* (INDEX('Build Scenarios'!$D$1:$O$510, MATCH(1, ('Build Scenarios'!$B$1:$B$510 = $AF66) * ('Build Scenarios'!$C$1:$C$510 = $C66), 0), MATCH(AH$12, 'Build Scenarios'!$D$5:$O$5, 0))
- INDEX('Build Scenarios'!$D$1:$O$510, MATCH(1, ('Build Scenarios'!$B$1:$B$510 = $AF66) * ('Build Scenarios'!$C$1:$C$510 = $C66), 0), MATCH(AG$12, 'Build Scenarios'!$D$5:$O$5, 0)))
+AG66,
0)</f>
        <v>0</v>
      </c>
      <c r="AI66" s="4" cm="1">
        <f t="array" aca="1" ref="AI66" ca="1">IFERROR(
INDEX('Cost Data'!$Y$1:$AJ$500, MATCH(1, ('Cost Data'!$W$1:$W$500 = $AF66) * ('Cost Data'!$X$1:$X$500 = $AG66), 0), MATCH(AI$12, 'Cost Data'!$Y$12:$AJ$12, 0))
* (INDEX('Build Scenarios'!$D$1:$O$510, MATCH(1, ('Build Scenarios'!$B$1:$B$510 = $AF66) * ('Build Scenarios'!$C$1:$C$510 = $C66), 0), MATCH(AI$12, 'Build Scenarios'!$D$5:$O$5, 0))
- INDEX('Build Scenarios'!$D$1:$O$510, MATCH(1, ('Build Scenarios'!$B$1:$B$510 = $AF66) * ('Build Scenarios'!$C$1:$C$510 = $C66), 0), MATCH(AH$12, 'Build Scenarios'!$D$5:$O$5, 0)))
+AH66,
0)</f>
        <v>0</v>
      </c>
      <c r="AJ66" s="4" cm="1">
        <f t="array" aca="1" ref="AJ66" ca="1">IFERROR(
INDEX('Cost Data'!$Y$1:$AJ$500, MATCH(1, ('Cost Data'!$W$1:$W$500 = $AF66) * ('Cost Data'!$X$1:$X$500 = $AG66), 0), MATCH(AJ$12, 'Cost Data'!$Y$12:$AJ$12, 0))
* (INDEX('Build Scenarios'!$D$1:$O$510, MATCH(1, ('Build Scenarios'!$B$1:$B$510 = $AF66) * ('Build Scenarios'!$C$1:$C$510 = $C66), 0), MATCH(AJ$12, 'Build Scenarios'!$D$5:$O$5, 0))
- INDEX('Build Scenarios'!$D$1:$O$510, MATCH(1, ('Build Scenarios'!$B$1:$B$510 = $AF66) * ('Build Scenarios'!$C$1:$C$510 = $C66), 0), MATCH(AI$12, 'Build Scenarios'!$D$5:$O$5, 0)))
+AI66,
0)</f>
        <v>0</v>
      </c>
      <c r="AK66" s="4" cm="1">
        <f t="array" aca="1" ref="AK66" ca="1">IFERROR(
INDEX('Cost Data'!$Y$1:$AJ$500, MATCH(1, ('Cost Data'!$W$1:$W$500 = $AF66) * ('Cost Data'!$X$1:$X$500 = $AG66), 0), MATCH(AK$12, 'Cost Data'!$Y$12:$AJ$12, 0))
* (INDEX('Build Scenarios'!$D$1:$O$510, MATCH(1, ('Build Scenarios'!$B$1:$B$510 = $AF66) * ('Build Scenarios'!$C$1:$C$510 = $C66), 0), MATCH(AK$12, 'Build Scenarios'!$D$5:$O$5, 0))
- INDEX('Build Scenarios'!$D$1:$O$510, MATCH(1, ('Build Scenarios'!$B$1:$B$510 = $AF66) * ('Build Scenarios'!$C$1:$C$510 = $C66), 0), MATCH(AJ$12, 'Build Scenarios'!$D$5:$O$5, 0)))
+AJ66,
0)</f>
        <v>0</v>
      </c>
      <c r="AL66" s="4" cm="1">
        <f t="array" aca="1" ref="AL66" ca="1">IFERROR(
INDEX('Cost Data'!$Y$1:$AJ$500, MATCH(1, ('Cost Data'!$W$1:$W$500 = $AF66) * ('Cost Data'!$X$1:$X$500 = $AG66), 0), MATCH(AL$12, 'Cost Data'!$Y$12:$AJ$12, 0))
* (INDEX('Build Scenarios'!$D$1:$O$510, MATCH(1, ('Build Scenarios'!$B$1:$B$510 = $AF66) * ('Build Scenarios'!$C$1:$C$510 = $C66), 0), MATCH(AL$12, 'Build Scenarios'!$D$5:$O$5, 0))
- INDEX('Build Scenarios'!$D$1:$O$510, MATCH(1, ('Build Scenarios'!$B$1:$B$510 = $AF66) * ('Build Scenarios'!$C$1:$C$510 = $C66), 0), MATCH(AK$12, 'Build Scenarios'!$D$5:$O$5, 0)))
+AK66,
0)</f>
        <v>0</v>
      </c>
      <c r="AM66" s="4" cm="1">
        <f t="array" aca="1" ref="AM66" ca="1">IFERROR(
INDEX('Cost Data'!$Y$1:$AJ$500, MATCH(1, ('Cost Data'!$W$1:$W$500 = $AF66) * ('Cost Data'!$X$1:$X$500 = $AG66), 0), MATCH(AM$12, 'Cost Data'!$Y$12:$AJ$12, 0))
* (INDEX('Build Scenarios'!$D$1:$O$510, MATCH(1, ('Build Scenarios'!$B$1:$B$510 = $AF66) * ('Build Scenarios'!$C$1:$C$510 = $C66), 0), MATCH(AM$12, 'Build Scenarios'!$D$5:$O$5, 0))
- INDEX('Build Scenarios'!$D$1:$O$510, MATCH(1, ('Build Scenarios'!$B$1:$B$510 = $AF66) * ('Build Scenarios'!$C$1:$C$510 = $C66), 0), MATCH(AL$12, 'Build Scenarios'!$D$5:$O$5, 0)))
+AL66,
0)</f>
        <v>0</v>
      </c>
      <c r="AN66" s="4" cm="1">
        <f t="array" aca="1" ref="AN66" ca="1">IFERROR(
INDEX('Cost Data'!$Y$1:$AJ$500, MATCH(1, ('Cost Data'!$W$1:$W$500 = $AF66) * ('Cost Data'!$X$1:$X$500 = $AG66), 0), MATCH(AN$12, 'Cost Data'!$Y$12:$AJ$12, 0))
* (INDEX('Build Scenarios'!$D$1:$O$510, MATCH(1, ('Build Scenarios'!$B$1:$B$510 = $AF66) * ('Build Scenarios'!$C$1:$C$510 = $C66), 0), MATCH(AN$12, 'Build Scenarios'!$D$5:$O$5, 0))
- INDEX('Build Scenarios'!$D$1:$O$510, MATCH(1, ('Build Scenarios'!$B$1:$B$510 = $AF66) * ('Build Scenarios'!$C$1:$C$510 = $C66), 0), MATCH(AM$12, 'Build Scenarios'!$D$5:$O$5, 0)))
+AM66,
0)</f>
        <v>0</v>
      </c>
      <c r="AO66" s="4" cm="1">
        <f t="array" aca="1" ref="AO66" ca="1">IFERROR(
INDEX('Cost Data'!$Y$1:$AJ$500, MATCH(1, ('Cost Data'!$W$1:$W$500 = $AF66) * ('Cost Data'!$X$1:$X$500 = $AG66), 0), MATCH(AO$12, 'Cost Data'!$Y$12:$AJ$12, 0))
* (INDEX('Build Scenarios'!$D$1:$O$510, MATCH(1, ('Build Scenarios'!$B$1:$B$510 = $AF66) * ('Build Scenarios'!$C$1:$C$510 = $C66), 0), MATCH(AO$12, 'Build Scenarios'!$D$5:$O$5, 0))
- INDEX('Build Scenarios'!$D$1:$O$510, MATCH(1, ('Build Scenarios'!$B$1:$B$510 = $AF66) * ('Build Scenarios'!$C$1:$C$510 = $C66), 0), MATCH(AN$12, 'Build Scenarios'!$D$5:$O$5, 0)))
+AN66,
0)</f>
        <v>0</v>
      </c>
      <c r="AP66" s="4" cm="1">
        <f t="array" aca="1" ref="AP66" ca="1">IFERROR(
INDEX('Cost Data'!$Y$1:$AJ$500, MATCH(1, ('Cost Data'!$W$1:$W$500 = $AF66) * ('Cost Data'!$X$1:$X$500 = $AG66), 0), MATCH(AP$12, 'Cost Data'!$Y$12:$AJ$12, 0))
* (INDEX('Build Scenarios'!$D$1:$O$510, MATCH(1, ('Build Scenarios'!$B$1:$B$510 = $AF66) * ('Build Scenarios'!$C$1:$C$510 = $C66), 0), MATCH(AP$12, 'Build Scenarios'!$D$5:$O$5, 0))
- INDEX('Build Scenarios'!$D$1:$O$510, MATCH(1, ('Build Scenarios'!$B$1:$B$510 = $AF66) * ('Build Scenarios'!$C$1:$C$510 = $C66), 0), MATCH(AO$12, 'Build Scenarios'!$D$5:$O$5, 0)))
+AO66,
0)</f>
        <v>0</v>
      </c>
      <c r="AQ66" s="4" cm="1">
        <f t="array" aca="1" ref="AQ66" ca="1">IFERROR(
INDEX('Cost Data'!$Y$1:$AJ$500, MATCH(1, ('Cost Data'!$W$1:$W$500 = $AF66) * ('Cost Data'!$X$1:$X$500 = $AG66), 0), MATCH(AQ$12, 'Cost Data'!$Y$12:$AJ$12, 0))
* (INDEX('Build Scenarios'!$D$1:$O$510, MATCH(1, ('Build Scenarios'!$B$1:$B$510 = $AF66) * ('Build Scenarios'!$C$1:$C$510 = $C66), 0), MATCH(AQ$12, 'Build Scenarios'!$D$5:$O$5, 0))
- INDEX('Build Scenarios'!$D$1:$O$510, MATCH(1, ('Build Scenarios'!$B$1:$B$510 = $AF66) * ('Build Scenarios'!$C$1:$C$510 = $C66), 0), MATCH(AP$12, 'Build Scenarios'!$D$5:$O$5, 0)))
+AP66,
0)</f>
        <v>0</v>
      </c>
      <c r="AR66" s="4" cm="1">
        <f t="array" aca="1" ref="AR66" ca="1">IFERROR(
INDEX('Cost Data'!$Y$1:$AJ$500, MATCH(1, ('Cost Data'!$W$1:$W$500 = $AF66) * ('Cost Data'!$X$1:$X$500 = $AG66), 0), MATCH(AR$12, 'Cost Data'!$Y$12:$AJ$12, 0))
* (INDEX('Build Scenarios'!$D$1:$O$510, MATCH(1, ('Build Scenarios'!$B$1:$B$510 = $AF66) * ('Build Scenarios'!$C$1:$C$510 = $C66), 0), MATCH(AR$12, 'Build Scenarios'!$D$5:$O$5, 0))
- INDEX('Build Scenarios'!$D$1:$O$510, MATCH(1, ('Build Scenarios'!$B$1:$B$510 = $AF66) * ('Build Scenarios'!$C$1:$C$510 = $C66), 0), MATCH(AQ$12, 'Build Scenarios'!$D$5:$O$5, 0)))
+AQ66,
0)</f>
        <v>0</v>
      </c>
      <c r="AS66" s="4" cm="1">
        <f t="array" aca="1" ref="AS66" ca="1">IFERROR(
INDEX('Cost Data'!$Y$1:$AJ$500, MATCH(1, ('Cost Data'!$W$1:$W$500 = $AF66) * ('Cost Data'!$X$1:$X$500 = $AG66), 0), MATCH(AS$12, 'Cost Data'!$Y$12:$AJ$12, 0))
* (INDEX('Build Scenarios'!$D$1:$O$510, MATCH(1, ('Build Scenarios'!$B$1:$B$510 = $AF66) * ('Build Scenarios'!$C$1:$C$510 = $C66), 0), MATCH(AS$12, 'Build Scenarios'!$D$5:$O$5, 0))
- INDEX('Build Scenarios'!$D$1:$O$510, MATCH(1, ('Build Scenarios'!$B$1:$B$510 = $AF66) * ('Build Scenarios'!$C$1:$C$510 = $C66), 0), MATCH(AR$12, 'Build Scenarios'!$D$5:$O$5, 0)))
+AR66,
0)</f>
        <v>0</v>
      </c>
      <c r="AU66" s="11" t="str">
        <f>AU65</f>
        <v>Del Norte</v>
      </c>
      <c r="AV66" s="11" cm="1">
        <f t="array" aca="1" ref="AV66" ca="1">INDEX('Cost Scenario Settings'!$O$32:$W$101, MATCH(1, ('Cost Scenario Settings'!$N$32:$N$101 = $B66) * ('Cost Scenario Settings'!$B$32:$B$101 = AU66), 0), MATCH($C66, 'Cost Scenario Settings'!$O$31:$W$31, 0))</f>
        <v>0</v>
      </c>
      <c r="AW66" s="4" cm="1">
        <f t="array" aca="1" ref="AW66" ca="1">IFERROR(
INDEX('Cost Data'!$Y$1:$AJ$500, MATCH(1, ('Cost Data'!$W$1:$W$500 = $AU66) * ('Cost Data'!$X$1:$X$500 = $AV66), 0), MATCH(AW$12, 'Cost Data'!$Y$12:$AJ$12, 0))
* (INDEX('Build Scenarios'!$D$1:$O$510, MATCH(1, ('Build Scenarios'!$B$1:$B$510 = $AU66) * ('Build Scenarios'!$C$1:$C$510 = $C66), 0), MATCH(AW$12, 'Build Scenarios'!$D$5:$O$5, 0))
- INDEX('Build Scenarios'!$D$1:$O$510, MATCH(1, ('Build Scenarios'!$B$1:$B$510 = $AU66) * ('Build Scenarios'!$C$1:$C$510 = $C66), 0), MATCH(AV$12, 'Build Scenarios'!$D$5:$O$5, 0)))
+AV66,
0)</f>
        <v>0</v>
      </c>
      <c r="AX66" s="4" cm="1">
        <f t="array" aca="1" ref="AX66" ca="1">IFERROR(
INDEX('Cost Data'!$Y$1:$AJ$500, MATCH(1, ('Cost Data'!$W$1:$W$500 = $AU66) * ('Cost Data'!$X$1:$X$500 = $AV66), 0), MATCH(AX$12, 'Cost Data'!$Y$12:$AJ$12, 0))
* (INDEX('Build Scenarios'!$D$1:$O$510, MATCH(1, ('Build Scenarios'!$B$1:$B$510 = $AU66) * ('Build Scenarios'!$C$1:$C$510 = $C66), 0), MATCH(AX$12, 'Build Scenarios'!$D$5:$O$5, 0))
- INDEX('Build Scenarios'!$D$1:$O$510, MATCH(1, ('Build Scenarios'!$B$1:$B$510 = $AU66) * ('Build Scenarios'!$C$1:$C$510 = $C66), 0), MATCH(AW$12, 'Build Scenarios'!$D$5:$O$5, 0)))
+AW66,
0)</f>
        <v>0</v>
      </c>
      <c r="AY66" s="4" cm="1">
        <f t="array" aca="1" ref="AY66" ca="1">IFERROR(
INDEX('Cost Data'!$Y$1:$AJ$500, MATCH(1, ('Cost Data'!$W$1:$W$500 = $AU66) * ('Cost Data'!$X$1:$X$500 = $AV66), 0), MATCH(AY$12, 'Cost Data'!$Y$12:$AJ$12, 0))
* (INDEX('Build Scenarios'!$D$1:$O$510, MATCH(1, ('Build Scenarios'!$B$1:$B$510 = $AU66) * ('Build Scenarios'!$C$1:$C$510 = $C66), 0), MATCH(AY$12, 'Build Scenarios'!$D$5:$O$5, 0))
- INDEX('Build Scenarios'!$D$1:$O$510, MATCH(1, ('Build Scenarios'!$B$1:$B$510 = $AU66) * ('Build Scenarios'!$C$1:$C$510 = $C66), 0), MATCH(AX$12, 'Build Scenarios'!$D$5:$O$5, 0)))
+AX66,
0)</f>
        <v>0</v>
      </c>
      <c r="AZ66" s="4" cm="1">
        <f t="array" aca="1" ref="AZ66" ca="1">IFERROR(
INDEX('Cost Data'!$Y$1:$AJ$500, MATCH(1, ('Cost Data'!$W$1:$W$500 = $AU66) * ('Cost Data'!$X$1:$X$500 = $AV66), 0), MATCH(AZ$12, 'Cost Data'!$Y$12:$AJ$12, 0))
* (INDEX('Build Scenarios'!$D$1:$O$510, MATCH(1, ('Build Scenarios'!$B$1:$B$510 = $AU66) * ('Build Scenarios'!$C$1:$C$510 = $C66), 0), MATCH(AZ$12, 'Build Scenarios'!$D$5:$O$5, 0))
- INDEX('Build Scenarios'!$D$1:$O$510, MATCH(1, ('Build Scenarios'!$B$1:$B$510 = $AU66) * ('Build Scenarios'!$C$1:$C$510 = $C66), 0), MATCH(AY$12, 'Build Scenarios'!$D$5:$O$5, 0)))
+AY66,
0)</f>
        <v>0</v>
      </c>
      <c r="BA66" s="4" cm="1">
        <f t="array" aca="1" ref="BA66" ca="1">IFERROR(
INDEX('Cost Data'!$Y$1:$AJ$500, MATCH(1, ('Cost Data'!$W$1:$W$500 = $AU66) * ('Cost Data'!$X$1:$X$500 = $AV66), 0), MATCH(BA$12, 'Cost Data'!$Y$12:$AJ$12, 0))
* (INDEX('Build Scenarios'!$D$1:$O$510, MATCH(1, ('Build Scenarios'!$B$1:$B$510 = $AU66) * ('Build Scenarios'!$C$1:$C$510 = $C66), 0), MATCH(BA$12, 'Build Scenarios'!$D$5:$O$5, 0))
- INDEX('Build Scenarios'!$D$1:$O$510, MATCH(1, ('Build Scenarios'!$B$1:$B$510 = $AU66) * ('Build Scenarios'!$C$1:$C$510 = $C66), 0), MATCH(AZ$12, 'Build Scenarios'!$D$5:$O$5, 0)))
+AZ66,
0)</f>
        <v>0</v>
      </c>
      <c r="BB66" s="4" cm="1">
        <f t="array" aca="1" ref="BB66" ca="1">IFERROR(
INDEX('Cost Data'!$Y$1:$AJ$500, MATCH(1, ('Cost Data'!$W$1:$W$500 = $AU66) * ('Cost Data'!$X$1:$X$500 = $AV66), 0), MATCH(BB$12, 'Cost Data'!$Y$12:$AJ$12, 0))
* (INDEX('Build Scenarios'!$D$1:$O$510, MATCH(1, ('Build Scenarios'!$B$1:$B$510 = $AU66) * ('Build Scenarios'!$C$1:$C$510 = $C66), 0), MATCH(BB$12, 'Build Scenarios'!$D$5:$O$5, 0))
- INDEX('Build Scenarios'!$D$1:$O$510, MATCH(1, ('Build Scenarios'!$B$1:$B$510 = $AU66) * ('Build Scenarios'!$C$1:$C$510 = $C66), 0), MATCH(BA$12, 'Build Scenarios'!$D$5:$O$5, 0)))
+BA66,
0)</f>
        <v>0</v>
      </c>
      <c r="BC66" s="4" cm="1">
        <f t="array" aca="1" ref="BC66" ca="1">IFERROR(
INDEX('Cost Data'!$Y$1:$AJ$500, MATCH(1, ('Cost Data'!$W$1:$W$500 = $AU66) * ('Cost Data'!$X$1:$X$500 = $AV66), 0), MATCH(BC$12, 'Cost Data'!$Y$12:$AJ$12, 0))
* (INDEX('Build Scenarios'!$D$1:$O$510, MATCH(1, ('Build Scenarios'!$B$1:$B$510 = $AU66) * ('Build Scenarios'!$C$1:$C$510 = $C66), 0), MATCH(BC$12, 'Build Scenarios'!$D$5:$O$5, 0))
- INDEX('Build Scenarios'!$D$1:$O$510, MATCH(1, ('Build Scenarios'!$B$1:$B$510 = $AU66) * ('Build Scenarios'!$C$1:$C$510 = $C66), 0), MATCH(BB$12, 'Build Scenarios'!$D$5:$O$5, 0)))
+BB66,
0)</f>
        <v>0</v>
      </c>
      <c r="BD66" s="4" cm="1">
        <f t="array" aca="1" ref="BD66" ca="1">IFERROR(
INDEX('Cost Data'!$Y$1:$AJ$500, MATCH(1, ('Cost Data'!$W$1:$W$500 = $AU66) * ('Cost Data'!$X$1:$X$500 = $AV66), 0), MATCH(BD$12, 'Cost Data'!$Y$12:$AJ$12, 0))
* (INDEX('Build Scenarios'!$D$1:$O$510, MATCH(1, ('Build Scenarios'!$B$1:$B$510 = $AU66) * ('Build Scenarios'!$C$1:$C$510 = $C66), 0), MATCH(BD$12, 'Build Scenarios'!$D$5:$O$5, 0))
- INDEX('Build Scenarios'!$D$1:$O$510, MATCH(1, ('Build Scenarios'!$B$1:$B$510 = $AU66) * ('Build Scenarios'!$C$1:$C$510 = $C66), 0), MATCH(BC$12, 'Build Scenarios'!$D$5:$O$5, 0)))
+BC66,
0)</f>
        <v>0</v>
      </c>
      <c r="BE66" s="4" cm="1">
        <f t="array" aca="1" ref="BE66" ca="1">IFERROR(
INDEX('Cost Data'!$Y$1:$AJ$500, MATCH(1, ('Cost Data'!$W$1:$W$500 = $AU66) * ('Cost Data'!$X$1:$X$500 = $AV66), 0), MATCH(BE$12, 'Cost Data'!$Y$12:$AJ$12, 0))
* (INDEX('Build Scenarios'!$D$1:$O$510, MATCH(1, ('Build Scenarios'!$B$1:$B$510 = $AU66) * ('Build Scenarios'!$C$1:$C$510 = $C66), 0), MATCH(BE$12, 'Build Scenarios'!$D$5:$O$5, 0))
- INDEX('Build Scenarios'!$D$1:$O$510, MATCH(1, ('Build Scenarios'!$B$1:$B$510 = $AU66) * ('Build Scenarios'!$C$1:$C$510 = $C66), 0), MATCH(BD$12, 'Build Scenarios'!$D$5:$O$5, 0)))
+BD66,
0)</f>
        <v>0</v>
      </c>
      <c r="BF66" s="4" cm="1">
        <f t="array" aca="1" ref="BF66" ca="1">IFERROR(
INDEX('Cost Data'!$Y$1:$AJ$500, MATCH(1, ('Cost Data'!$W$1:$W$500 = $AU66) * ('Cost Data'!$X$1:$X$500 = $AV66), 0), MATCH(BF$12, 'Cost Data'!$Y$12:$AJ$12, 0))
* (INDEX('Build Scenarios'!$D$1:$O$510, MATCH(1, ('Build Scenarios'!$B$1:$B$510 = $AU66) * ('Build Scenarios'!$C$1:$C$510 = $C66), 0), MATCH(BF$12, 'Build Scenarios'!$D$5:$O$5, 0))
- INDEX('Build Scenarios'!$D$1:$O$510, MATCH(1, ('Build Scenarios'!$B$1:$B$510 = $AU66) * ('Build Scenarios'!$C$1:$C$510 = $C66), 0), MATCH(BE$12, 'Build Scenarios'!$D$5:$O$5, 0)))
+BE66,
0)</f>
        <v>0</v>
      </c>
      <c r="BG66" s="4" cm="1">
        <f t="array" aca="1" ref="BG66" ca="1">IFERROR(
INDEX('Cost Data'!$Y$1:$AJ$500, MATCH(1, ('Cost Data'!$W$1:$W$500 = $AU66) * ('Cost Data'!$X$1:$X$500 = $AV66), 0), MATCH(BG$12, 'Cost Data'!$Y$12:$AJ$12, 0))
* (INDEX('Build Scenarios'!$D$1:$O$510, MATCH(1, ('Build Scenarios'!$B$1:$B$510 = $AU66) * ('Build Scenarios'!$C$1:$C$510 = $C66), 0), MATCH(BG$12, 'Build Scenarios'!$D$5:$O$5, 0))
- INDEX('Build Scenarios'!$D$1:$O$510, MATCH(1, ('Build Scenarios'!$B$1:$B$510 = $AU66) * ('Build Scenarios'!$C$1:$C$510 = $C66), 0), MATCH(BF$12, 'Build Scenarios'!$D$5:$O$5, 0)))
+BF66,
0)</f>
        <v>0</v>
      </c>
      <c r="BH66" s="4" cm="1">
        <f t="array" aca="1" ref="BH66" ca="1">IFERROR(
INDEX('Cost Data'!$Y$1:$AJ$500, MATCH(1, ('Cost Data'!$W$1:$W$500 = $AU66) * ('Cost Data'!$X$1:$X$500 = $AV66), 0), MATCH(BH$12, 'Cost Data'!$Y$12:$AJ$12, 0))
* (INDEX('Build Scenarios'!$D$1:$O$510, MATCH(1, ('Build Scenarios'!$B$1:$B$510 = $AU66) * ('Build Scenarios'!$C$1:$C$510 = $C66), 0), MATCH(BH$12, 'Build Scenarios'!$D$5:$O$5, 0))
- INDEX('Build Scenarios'!$D$1:$O$510, MATCH(1, ('Build Scenarios'!$B$1:$B$510 = $AU66) * ('Build Scenarios'!$C$1:$C$510 = $C66), 0), MATCH(BG$12, 'Build Scenarios'!$D$5:$O$5, 0)))
+BG66,
0)</f>
        <v>0</v>
      </c>
      <c r="BJ66" s="11" t="str">
        <f>BJ65</f>
        <v>Cape Mendocino</v>
      </c>
      <c r="BK66" s="11" cm="1">
        <f t="array" aca="1" ref="BK66" ca="1">INDEX('Cost Scenario Settings'!$O$32:$W$101, MATCH(1, ('Cost Scenario Settings'!$N$32:$N$101 = $B66) * ('Cost Scenario Settings'!$B$32:$B$101 = BJ66), 0), MATCH($C66, 'Cost Scenario Settings'!$O$31:$W$31, 0))</f>
        <v>0</v>
      </c>
      <c r="BL66" s="4" cm="1">
        <f t="array" aca="1" ref="BL66" ca="1">IFERROR(
INDEX('Cost Data'!$Y$1:$AJ$500, MATCH(1, ('Cost Data'!$W$1:$W$500 = $BJ66) * ('Cost Data'!$X$1:$X$500 = $BK66), 0), MATCH(BL$12, 'Cost Data'!$Y$12:$AJ$12, 0))
* (INDEX('Build Scenarios'!$D$1:$O$510, MATCH(1, ('Build Scenarios'!$B$1:$B$510 = $BJ66) * ('Build Scenarios'!$C$1:$C$510 = $C66), 0), MATCH(BL$12, 'Build Scenarios'!$D$5:$O$5, 0))
- INDEX('Build Scenarios'!$D$1:$O$510, MATCH(1, ('Build Scenarios'!$B$1:$B$510 = $BJ66) * ('Build Scenarios'!$C$1:$C$510 = $C66), 0), MATCH(BK$12, 'Build Scenarios'!$D$5:$O$5, 0)))
+BK66,
0)</f>
        <v>0</v>
      </c>
      <c r="BM66" s="4" cm="1">
        <f t="array" aca="1" ref="BM66" ca="1">IFERROR(
INDEX('Cost Data'!$Y$1:$AJ$500, MATCH(1, ('Cost Data'!$W$1:$W$500 = $BJ66) * ('Cost Data'!$X$1:$X$500 = $BK66), 0), MATCH(BM$12, 'Cost Data'!$Y$12:$AJ$12, 0))
* (INDEX('Build Scenarios'!$D$1:$O$510, MATCH(1, ('Build Scenarios'!$B$1:$B$510 = $BJ66) * ('Build Scenarios'!$C$1:$C$510 = $C66), 0), MATCH(BM$12, 'Build Scenarios'!$D$5:$O$5, 0))
- INDEX('Build Scenarios'!$D$1:$O$510, MATCH(1, ('Build Scenarios'!$B$1:$B$510 = $BJ66) * ('Build Scenarios'!$C$1:$C$510 = $C66), 0), MATCH(BL$12, 'Build Scenarios'!$D$5:$O$5, 0)))
+BL66,
0)</f>
        <v>0</v>
      </c>
      <c r="BN66" s="4" cm="1">
        <f t="array" aca="1" ref="BN66" ca="1">IFERROR(
INDEX('Cost Data'!$Y$1:$AJ$500, MATCH(1, ('Cost Data'!$W$1:$W$500 = $BJ66) * ('Cost Data'!$X$1:$X$500 = $BK66), 0), MATCH(BN$12, 'Cost Data'!$Y$12:$AJ$12, 0))
* (INDEX('Build Scenarios'!$D$1:$O$510, MATCH(1, ('Build Scenarios'!$B$1:$B$510 = $BJ66) * ('Build Scenarios'!$C$1:$C$510 = $C66), 0), MATCH(BN$12, 'Build Scenarios'!$D$5:$O$5, 0))
- INDEX('Build Scenarios'!$D$1:$O$510, MATCH(1, ('Build Scenarios'!$B$1:$B$510 = $BJ66) * ('Build Scenarios'!$C$1:$C$510 = $C66), 0), MATCH(BM$12, 'Build Scenarios'!$D$5:$O$5, 0)))
+BM66,
0)</f>
        <v>0</v>
      </c>
      <c r="BO66" s="4" cm="1">
        <f t="array" aca="1" ref="BO66" ca="1">IFERROR(
INDEX('Cost Data'!$Y$1:$AJ$500, MATCH(1, ('Cost Data'!$W$1:$W$500 = $BJ66) * ('Cost Data'!$X$1:$X$500 = $BK66), 0), MATCH(BO$12, 'Cost Data'!$Y$12:$AJ$12, 0))
* (INDEX('Build Scenarios'!$D$1:$O$510, MATCH(1, ('Build Scenarios'!$B$1:$B$510 = $BJ66) * ('Build Scenarios'!$C$1:$C$510 = $C66), 0), MATCH(BO$12, 'Build Scenarios'!$D$5:$O$5, 0))
- INDEX('Build Scenarios'!$D$1:$O$510, MATCH(1, ('Build Scenarios'!$B$1:$B$510 = $BJ66) * ('Build Scenarios'!$C$1:$C$510 = $C66), 0), MATCH(BN$12, 'Build Scenarios'!$D$5:$O$5, 0)))
+BN66,
0)</f>
        <v>0</v>
      </c>
      <c r="BP66" s="4" cm="1">
        <f t="array" aca="1" ref="BP66" ca="1">IFERROR(
INDEX('Cost Data'!$Y$1:$AJ$500, MATCH(1, ('Cost Data'!$W$1:$W$500 = $BJ66) * ('Cost Data'!$X$1:$X$500 = $BK66), 0), MATCH(BP$12, 'Cost Data'!$Y$12:$AJ$12, 0))
* (INDEX('Build Scenarios'!$D$1:$O$510, MATCH(1, ('Build Scenarios'!$B$1:$B$510 = $BJ66) * ('Build Scenarios'!$C$1:$C$510 = $C66), 0), MATCH(BP$12, 'Build Scenarios'!$D$5:$O$5, 0))
- INDEX('Build Scenarios'!$D$1:$O$510, MATCH(1, ('Build Scenarios'!$B$1:$B$510 = $BJ66) * ('Build Scenarios'!$C$1:$C$510 = $C66), 0), MATCH(BO$12, 'Build Scenarios'!$D$5:$O$5, 0)))
+BO66,
0)</f>
        <v>0</v>
      </c>
      <c r="BQ66" s="4" cm="1">
        <f t="array" aca="1" ref="BQ66" ca="1">IFERROR(
INDEX('Cost Data'!$Y$1:$AJ$500, MATCH(1, ('Cost Data'!$W$1:$W$500 = $BJ66) * ('Cost Data'!$X$1:$X$500 = $BK66), 0), MATCH(BQ$12, 'Cost Data'!$Y$12:$AJ$12, 0))
* (INDEX('Build Scenarios'!$D$1:$O$510, MATCH(1, ('Build Scenarios'!$B$1:$B$510 = $BJ66) * ('Build Scenarios'!$C$1:$C$510 = $C66), 0), MATCH(BQ$12, 'Build Scenarios'!$D$5:$O$5, 0))
- INDEX('Build Scenarios'!$D$1:$O$510, MATCH(1, ('Build Scenarios'!$B$1:$B$510 = $BJ66) * ('Build Scenarios'!$C$1:$C$510 = $C66), 0), MATCH(BP$12, 'Build Scenarios'!$D$5:$O$5, 0)))
+BP66,
0)</f>
        <v>0</v>
      </c>
      <c r="BR66" s="4" cm="1">
        <f t="array" aca="1" ref="BR66" ca="1">IFERROR(
INDEX('Cost Data'!$Y$1:$AJ$500, MATCH(1, ('Cost Data'!$W$1:$W$500 = $BJ66) * ('Cost Data'!$X$1:$X$500 = $BK66), 0), MATCH(BR$12, 'Cost Data'!$Y$12:$AJ$12, 0))
* (INDEX('Build Scenarios'!$D$1:$O$510, MATCH(1, ('Build Scenarios'!$B$1:$B$510 = $BJ66) * ('Build Scenarios'!$C$1:$C$510 = $C66), 0), MATCH(BR$12, 'Build Scenarios'!$D$5:$O$5, 0))
- INDEX('Build Scenarios'!$D$1:$O$510, MATCH(1, ('Build Scenarios'!$B$1:$B$510 = $BJ66) * ('Build Scenarios'!$C$1:$C$510 = $C66), 0), MATCH(BQ$12, 'Build Scenarios'!$D$5:$O$5, 0)))
+BQ66,
0)</f>
        <v>0</v>
      </c>
      <c r="BS66" s="4" cm="1">
        <f t="array" aca="1" ref="BS66" ca="1">IFERROR(
INDEX('Cost Data'!$Y$1:$AJ$500, MATCH(1, ('Cost Data'!$W$1:$W$500 = $BJ66) * ('Cost Data'!$X$1:$X$500 = $BK66), 0), MATCH(BS$12, 'Cost Data'!$Y$12:$AJ$12, 0))
* (INDEX('Build Scenarios'!$D$1:$O$510, MATCH(1, ('Build Scenarios'!$B$1:$B$510 = $BJ66) * ('Build Scenarios'!$C$1:$C$510 = $C66), 0), MATCH(BS$12, 'Build Scenarios'!$D$5:$O$5, 0))
- INDEX('Build Scenarios'!$D$1:$O$510, MATCH(1, ('Build Scenarios'!$B$1:$B$510 = $BJ66) * ('Build Scenarios'!$C$1:$C$510 = $C66), 0), MATCH(BR$12, 'Build Scenarios'!$D$5:$O$5, 0)))
+BR66,
0)</f>
        <v>0</v>
      </c>
      <c r="BT66" s="4" cm="1">
        <f t="array" aca="1" ref="BT66" ca="1">IFERROR(
INDEX('Cost Data'!$Y$1:$AJ$500, MATCH(1, ('Cost Data'!$W$1:$W$500 = $BJ66) * ('Cost Data'!$X$1:$X$500 = $BK66), 0), MATCH(BT$12, 'Cost Data'!$Y$12:$AJ$12, 0))
* (INDEX('Build Scenarios'!$D$1:$O$510, MATCH(1, ('Build Scenarios'!$B$1:$B$510 = $BJ66) * ('Build Scenarios'!$C$1:$C$510 = $C66), 0), MATCH(BT$12, 'Build Scenarios'!$D$5:$O$5, 0))
- INDEX('Build Scenarios'!$D$1:$O$510, MATCH(1, ('Build Scenarios'!$B$1:$B$510 = $BJ66) * ('Build Scenarios'!$C$1:$C$510 = $C66), 0), MATCH(BS$12, 'Build Scenarios'!$D$5:$O$5, 0)))
+BS66,
0)</f>
        <v>0</v>
      </c>
      <c r="BU66" s="4" cm="1">
        <f t="array" aca="1" ref="BU66" ca="1">IFERROR(
INDEX('Cost Data'!$Y$1:$AJ$500, MATCH(1, ('Cost Data'!$W$1:$W$500 = $BJ66) * ('Cost Data'!$X$1:$X$500 = $BK66), 0), MATCH(BU$12, 'Cost Data'!$Y$12:$AJ$12, 0))
* (INDEX('Build Scenarios'!$D$1:$O$510, MATCH(1, ('Build Scenarios'!$B$1:$B$510 = $BJ66) * ('Build Scenarios'!$C$1:$C$510 = $C66), 0), MATCH(BU$12, 'Build Scenarios'!$D$5:$O$5, 0))
- INDEX('Build Scenarios'!$D$1:$O$510, MATCH(1, ('Build Scenarios'!$B$1:$B$510 = $BJ66) * ('Build Scenarios'!$C$1:$C$510 = $C66), 0), MATCH(BT$12, 'Build Scenarios'!$D$5:$O$5, 0)))
+BT66,
0)</f>
        <v>0</v>
      </c>
      <c r="BV66" s="4" cm="1">
        <f t="array" aca="1" ref="BV66" ca="1">IFERROR(
INDEX('Cost Data'!$Y$1:$AJ$500, MATCH(1, ('Cost Data'!$W$1:$W$500 = $BJ66) * ('Cost Data'!$X$1:$X$500 = $BK66), 0), MATCH(BV$12, 'Cost Data'!$Y$12:$AJ$12, 0))
* (INDEX('Build Scenarios'!$D$1:$O$510, MATCH(1, ('Build Scenarios'!$B$1:$B$510 = $BJ66) * ('Build Scenarios'!$C$1:$C$510 = $C66), 0), MATCH(BV$12, 'Build Scenarios'!$D$5:$O$5, 0))
- INDEX('Build Scenarios'!$D$1:$O$510, MATCH(1, ('Build Scenarios'!$B$1:$B$510 = $BJ66) * ('Build Scenarios'!$C$1:$C$510 = $C66), 0), MATCH(BU$12, 'Build Scenarios'!$D$5:$O$5, 0)))
+BU66,
0)</f>
        <v>0</v>
      </c>
      <c r="BW66" s="4" cm="1">
        <f t="array" aca="1" ref="BW66" ca="1">IFERROR(
INDEX('Cost Data'!$Y$1:$AJ$500, MATCH(1, ('Cost Data'!$W$1:$W$500 = $BJ66) * ('Cost Data'!$X$1:$X$500 = $BK66), 0), MATCH(BW$12, 'Cost Data'!$Y$12:$AJ$12, 0))
* (INDEX('Build Scenarios'!$D$1:$O$510, MATCH(1, ('Build Scenarios'!$B$1:$B$510 = $BJ66) * ('Build Scenarios'!$C$1:$C$510 = $C66), 0), MATCH(BW$12, 'Build Scenarios'!$D$5:$O$5, 0))
- INDEX('Build Scenarios'!$D$1:$O$510, MATCH(1, ('Build Scenarios'!$B$1:$B$510 = $BJ66) * ('Build Scenarios'!$C$1:$C$510 = $C66), 0), MATCH(BV$12, 'Build Scenarios'!$D$5:$O$5, 0)))
+BV66,
0)</f>
        <v>0</v>
      </c>
    </row>
    <row r="67" spans="2:75" x14ac:dyDescent="0.2">
      <c r="B67" s="11" t="str">
        <f t="shared" ref="B67:B73" ca="1" si="37">B66</f>
        <v>Optimistic</v>
      </c>
      <c r="C67" s="8" t="s">
        <v>56</v>
      </c>
      <c r="D67" s="4">
        <f t="shared" ca="1" si="36"/>
        <v>0</v>
      </c>
      <c r="E67" s="4">
        <f t="shared" ca="1" si="36"/>
        <v>0</v>
      </c>
      <c r="F67" s="4">
        <f t="shared" ca="1" si="36"/>
        <v>0</v>
      </c>
      <c r="G67" s="4">
        <f t="shared" ca="1" si="36"/>
        <v>0</v>
      </c>
      <c r="H67" s="4">
        <f t="shared" ca="1" si="36"/>
        <v>0</v>
      </c>
      <c r="I67" s="4">
        <f t="shared" ca="1" si="36"/>
        <v>0</v>
      </c>
      <c r="J67" s="4">
        <f t="shared" ca="1" si="36"/>
        <v>0</v>
      </c>
      <c r="K67" s="4">
        <f t="shared" ca="1" si="36"/>
        <v>0</v>
      </c>
      <c r="L67" s="4">
        <f t="shared" ca="1" si="36"/>
        <v>608.30640000000005</v>
      </c>
      <c r="M67" s="4">
        <f t="shared" ca="1" si="36"/>
        <v>608.30640000000005</v>
      </c>
      <c r="N67" s="4">
        <f t="shared" ca="1" si="36"/>
        <v>608.30640000000005</v>
      </c>
      <c r="O67" s="4">
        <f t="shared" ca="1" si="36"/>
        <v>608.30640000000005</v>
      </c>
      <c r="Q67" s="11" t="str">
        <f t="shared" ref="Q67:Q73" si="38">Q66</f>
        <v>Morro Bay</v>
      </c>
      <c r="R67" s="11" t="str" cm="1">
        <f t="array" aca="1" ref="R67" ca="1">INDEX('Cost Scenario Settings'!$O$32:$W$101, MATCH(1, ('Cost Scenario Settings'!$N$32:$N$101 = $B67) * ('Cost Scenario Settings'!$B$32:$B$101 = Q67), 0), MATCH($C67, 'Cost Scenario Settings'!$O$31:$W$31, 0))</f>
        <v>Optimistic</v>
      </c>
      <c r="S67" s="4" cm="1">
        <f t="array" aca="1" ref="S67" ca="1">IFERROR(
INDEX('Cost Data'!$Y$1:$AJ$500, MATCH(1, ('Cost Data'!$W$1:$W$500 = $Q67) * ('Cost Data'!$X$1:$X$500 = $R67), 0), MATCH(S$12, 'Cost Data'!$Y$12:$AJ$12, 0))
* (INDEX('Build Scenarios'!$D$1:$O$510, MATCH(1, ('Build Scenarios'!$B$1:$B$510 = $Q67) * ('Build Scenarios'!$C$1:$C$510 = $C67), 0), MATCH(S$12, 'Build Scenarios'!$D$5:$O$5, 0))
- INDEX('Build Scenarios'!$D$1:$O$510, MATCH(1, ('Build Scenarios'!$B$1:$B$510 = $Q67) * ('Build Scenarios'!$C$1:$C$510 = $C67), 0), MATCH(R$12, 'Build Scenarios'!$D$5:$O$5, 0)))
+R67,
0)</f>
        <v>0</v>
      </c>
      <c r="T67" s="4" cm="1">
        <f t="array" aca="1" ref="T67" ca="1">IFERROR(
INDEX('Cost Data'!$Y$1:$AJ$500, MATCH(1, ('Cost Data'!$W$1:$W$500 = $Q67) * ('Cost Data'!$X$1:$X$500 = $R67), 0), MATCH(T$12, 'Cost Data'!$Y$12:$AJ$12, 0))
* (INDEX('Build Scenarios'!$D$1:$O$510, MATCH(1, ('Build Scenarios'!$B$1:$B$510 = $Q67) * ('Build Scenarios'!$C$1:$C$510 = $C67), 0), MATCH(T$12, 'Build Scenarios'!$D$5:$O$5, 0))
- INDEX('Build Scenarios'!$D$1:$O$510, MATCH(1, ('Build Scenarios'!$B$1:$B$510 = $Q67) * ('Build Scenarios'!$C$1:$C$510 = $C67), 0), MATCH(S$12, 'Build Scenarios'!$D$5:$O$5, 0)))
+S67,
0)</f>
        <v>0</v>
      </c>
      <c r="U67" s="4" cm="1">
        <f t="array" aca="1" ref="U67" ca="1">IFERROR(
INDEX('Cost Data'!$Y$1:$AJ$500, MATCH(1, ('Cost Data'!$W$1:$W$500 = $Q67) * ('Cost Data'!$X$1:$X$500 = $R67), 0), MATCH(U$12, 'Cost Data'!$Y$12:$AJ$12, 0))
* (INDEX('Build Scenarios'!$D$1:$O$510, MATCH(1, ('Build Scenarios'!$B$1:$B$510 = $Q67) * ('Build Scenarios'!$C$1:$C$510 = $C67), 0), MATCH(U$12, 'Build Scenarios'!$D$5:$O$5, 0))
- INDEX('Build Scenarios'!$D$1:$O$510, MATCH(1, ('Build Scenarios'!$B$1:$B$510 = $Q67) * ('Build Scenarios'!$C$1:$C$510 = $C67), 0), MATCH(T$12, 'Build Scenarios'!$D$5:$O$5, 0)))
+T67,
0)</f>
        <v>0</v>
      </c>
      <c r="V67" s="4" cm="1">
        <f t="array" aca="1" ref="V67" ca="1">IFERROR(
INDEX('Cost Data'!$Y$1:$AJ$500, MATCH(1, ('Cost Data'!$W$1:$W$500 = $Q67) * ('Cost Data'!$X$1:$X$500 = $R67), 0), MATCH(V$12, 'Cost Data'!$Y$12:$AJ$12, 0))
* (INDEX('Build Scenarios'!$D$1:$O$510, MATCH(1, ('Build Scenarios'!$B$1:$B$510 = $Q67) * ('Build Scenarios'!$C$1:$C$510 = $C67), 0), MATCH(V$12, 'Build Scenarios'!$D$5:$O$5, 0))
- INDEX('Build Scenarios'!$D$1:$O$510, MATCH(1, ('Build Scenarios'!$B$1:$B$510 = $Q67) * ('Build Scenarios'!$C$1:$C$510 = $C67), 0), MATCH(U$12, 'Build Scenarios'!$D$5:$O$5, 0)))
+U67,
0)</f>
        <v>0</v>
      </c>
      <c r="W67" s="4" cm="1">
        <f t="array" aca="1" ref="W67" ca="1">IFERROR(
INDEX('Cost Data'!$Y$1:$AJ$500, MATCH(1, ('Cost Data'!$W$1:$W$500 = $Q67) * ('Cost Data'!$X$1:$X$500 = $R67), 0), MATCH(W$12, 'Cost Data'!$Y$12:$AJ$12, 0))
* (INDEX('Build Scenarios'!$D$1:$O$510, MATCH(1, ('Build Scenarios'!$B$1:$B$510 = $Q67) * ('Build Scenarios'!$C$1:$C$510 = $C67), 0), MATCH(W$12, 'Build Scenarios'!$D$5:$O$5, 0))
- INDEX('Build Scenarios'!$D$1:$O$510, MATCH(1, ('Build Scenarios'!$B$1:$B$510 = $Q67) * ('Build Scenarios'!$C$1:$C$510 = $C67), 0), MATCH(V$12, 'Build Scenarios'!$D$5:$O$5, 0)))
+V67,
0)</f>
        <v>0</v>
      </c>
      <c r="X67" s="4" cm="1">
        <f t="array" aca="1" ref="X67" ca="1">IFERROR(
INDEX('Cost Data'!$Y$1:$AJ$500, MATCH(1, ('Cost Data'!$W$1:$W$500 = $Q67) * ('Cost Data'!$X$1:$X$500 = $R67), 0), MATCH(X$12, 'Cost Data'!$Y$12:$AJ$12, 0))
* (INDEX('Build Scenarios'!$D$1:$O$510, MATCH(1, ('Build Scenarios'!$B$1:$B$510 = $Q67) * ('Build Scenarios'!$C$1:$C$510 = $C67), 0), MATCH(X$12, 'Build Scenarios'!$D$5:$O$5, 0))
- INDEX('Build Scenarios'!$D$1:$O$510, MATCH(1, ('Build Scenarios'!$B$1:$B$510 = $Q67) * ('Build Scenarios'!$C$1:$C$510 = $C67), 0), MATCH(W$12, 'Build Scenarios'!$D$5:$O$5, 0)))
+W67,
0)</f>
        <v>0</v>
      </c>
      <c r="Y67" s="4" cm="1">
        <f t="array" aca="1" ref="Y67" ca="1">IFERROR(
INDEX('Cost Data'!$Y$1:$AJ$500, MATCH(1, ('Cost Data'!$W$1:$W$500 = $Q67) * ('Cost Data'!$X$1:$X$500 = $R67), 0), MATCH(Y$12, 'Cost Data'!$Y$12:$AJ$12, 0))
* (INDEX('Build Scenarios'!$D$1:$O$510, MATCH(1, ('Build Scenarios'!$B$1:$B$510 = $Q67) * ('Build Scenarios'!$C$1:$C$510 = $C67), 0), MATCH(Y$12, 'Build Scenarios'!$D$5:$O$5, 0))
- INDEX('Build Scenarios'!$D$1:$O$510, MATCH(1, ('Build Scenarios'!$B$1:$B$510 = $Q67) * ('Build Scenarios'!$C$1:$C$510 = $C67), 0), MATCH(X$12, 'Build Scenarios'!$D$5:$O$5, 0)))
+X67,
0)</f>
        <v>0</v>
      </c>
      <c r="Z67" s="4" cm="1">
        <f t="array" aca="1" ref="Z67" ca="1">IFERROR(
INDEX('Cost Data'!$Y$1:$AJ$500, MATCH(1, ('Cost Data'!$W$1:$W$500 = $Q67) * ('Cost Data'!$X$1:$X$500 = $R67), 0), MATCH(Z$12, 'Cost Data'!$Y$12:$AJ$12, 0))
* (INDEX('Build Scenarios'!$D$1:$O$510, MATCH(1, ('Build Scenarios'!$B$1:$B$510 = $Q67) * ('Build Scenarios'!$C$1:$C$510 = $C67), 0), MATCH(Z$12, 'Build Scenarios'!$D$5:$O$5, 0))
- INDEX('Build Scenarios'!$D$1:$O$510, MATCH(1, ('Build Scenarios'!$B$1:$B$510 = $Q67) * ('Build Scenarios'!$C$1:$C$510 = $C67), 0), MATCH(Y$12, 'Build Scenarios'!$D$5:$O$5, 0)))
+Y67,
0)</f>
        <v>0</v>
      </c>
      <c r="AA67" s="4" cm="1">
        <f t="array" aca="1" ref="AA67" ca="1">IFERROR(
INDEX('Cost Data'!$Y$1:$AJ$500, MATCH(1, ('Cost Data'!$W$1:$W$500 = $Q67) * ('Cost Data'!$X$1:$X$500 = $R67), 0), MATCH(AA$12, 'Cost Data'!$Y$12:$AJ$12, 0))
* (INDEX('Build Scenarios'!$D$1:$O$510, MATCH(1, ('Build Scenarios'!$B$1:$B$510 = $Q67) * ('Build Scenarios'!$C$1:$C$510 = $C67), 0), MATCH(AA$12, 'Build Scenarios'!$D$5:$O$5, 0))
- INDEX('Build Scenarios'!$D$1:$O$510, MATCH(1, ('Build Scenarios'!$B$1:$B$510 = $Q67) * ('Build Scenarios'!$C$1:$C$510 = $C67), 0), MATCH(Z$12, 'Build Scenarios'!$D$5:$O$5, 0)))
+Z67,
0)</f>
        <v>608.30640000000005</v>
      </c>
      <c r="AB67" s="4" cm="1">
        <f t="array" aca="1" ref="AB67" ca="1">IFERROR(
INDEX('Cost Data'!$Y$1:$AJ$500, MATCH(1, ('Cost Data'!$W$1:$W$500 = $Q67) * ('Cost Data'!$X$1:$X$500 = $R67), 0), MATCH(AB$12, 'Cost Data'!$Y$12:$AJ$12, 0))
* (INDEX('Build Scenarios'!$D$1:$O$510, MATCH(1, ('Build Scenarios'!$B$1:$B$510 = $Q67) * ('Build Scenarios'!$C$1:$C$510 = $C67), 0), MATCH(AB$12, 'Build Scenarios'!$D$5:$O$5, 0))
- INDEX('Build Scenarios'!$D$1:$O$510, MATCH(1, ('Build Scenarios'!$B$1:$B$510 = $Q67) * ('Build Scenarios'!$C$1:$C$510 = $C67), 0), MATCH(AA$12, 'Build Scenarios'!$D$5:$O$5, 0)))
+AA67,
0)</f>
        <v>608.30640000000005</v>
      </c>
      <c r="AC67" s="4" cm="1">
        <f t="array" aca="1" ref="AC67" ca="1">IFERROR(
INDEX('Cost Data'!$Y$1:$AJ$500, MATCH(1, ('Cost Data'!$W$1:$W$500 = $Q67) * ('Cost Data'!$X$1:$X$500 = $R67), 0), MATCH(AC$12, 'Cost Data'!$Y$12:$AJ$12, 0))
* (INDEX('Build Scenarios'!$D$1:$O$510, MATCH(1, ('Build Scenarios'!$B$1:$B$510 = $Q67) * ('Build Scenarios'!$C$1:$C$510 = $C67), 0), MATCH(AC$12, 'Build Scenarios'!$D$5:$O$5, 0))
- INDEX('Build Scenarios'!$D$1:$O$510, MATCH(1, ('Build Scenarios'!$B$1:$B$510 = $Q67) * ('Build Scenarios'!$C$1:$C$510 = $C67), 0), MATCH(AB$12, 'Build Scenarios'!$D$5:$O$5, 0)))
+AB67,
0)</f>
        <v>608.30640000000005</v>
      </c>
      <c r="AD67" s="4" cm="1">
        <f t="array" aca="1" ref="AD67" ca="1">IFERROR(
INDEX('Cost Data'!$Y$1:$AJ$500, MATCH(1, ('Cost Data'!$W$1:$W$500 = $Q67) * ('Cost Data'!$X$1:$X$500 = $R67), 0), MATCH(AD$12, 'Cost Data'!$Y$12:$AJ$12, 0))
* (INDEX('Build Scenarios'!$D$1:$O$510, MATCH(1, ('Build Scenarios'!$B$1:$B$510 = $Q67) * ('Build Scenarios'!$C$1:$C$510 = $C67), 0), MATCH(AD$12, 'Build Scenarios'!$D$5:$O$5, 0))
- INDEX('Build Scenarios'!$D$1:$O$510, MATCH(1, ('Build Scenarios'!$B$1:$B$510 = $Q67) * ('Build Scenarios'!$C$1:$C$510 = $C67), 0), MATCH(AC$12, 'Build Scenarios'!$D$5:$O$5, 0)))
+AC67,
0)</f>
        <v>608.30640000000005</v>
      </c>
      <c r="AF67" s="11" t="str">
        <f t="shared" ref="AF67:AF73" si="39">AF66</f>
        <v>Humboldt Bay</v>
      </c>
      <c r="AG67" s="11" cm="1">
        <f t="array" aca="1" ref="AG67" ca="1">INDEX('Cost Scenario Settings'!$O$32:$W$101, MATCH(1, ('Cost Scenario Settings'!$N$32:$N$101 = $B67) * ('Cost Scenario Settings'!$B$32:$B$101 = AF67), 0), MATCH($C67, 'Cost Scenario Settings'!$O$31:$W$31, 0))</f>
        <v>0</v>
      </c>
      <c r="AH67" s="4" cm="1">
        <f t="array" aca="1" ref="AH67" ca="1">IFERROR(
INDEX('Cost Data'!$Y$1:$AJ$500, MATCH(1, ('Cost Data'!$W$1:$W$500 = $AF67) * ('Cost Data'!$X$1:$X$500 = $AG67), 0), MATCH(AH$12, 'Cost Data'!$Y$12:$AJ$12, 0))
* (INDEX('Build Scenarios'!$D$1:$O$510, MATCH(1, ('Build Scenarios'!$B$1:$B$510 = $AF67) * ('Build Scenarios'!$C$1:$C$510 = $C67), 0), MATCH(AH$12, 'Build Scenarios'!$D$5:$O$5, 0))
- INDEX('Build Scenarios'!$D$1:$O$510, MATCH(1, ('Build Scenarios'!$B$1:$B$510 = $AF67) * ('Build Scenarios'!$C$1:$C$510 = $C67), 0), MATCH(AG$12, 'Build Scenarios'!$D$5:$O$5, 0)))
+AG67,
0)</f>
        <v>0</v>
      </c>
      <c r="AI67" s="4" cm="1">
        <f t="array" aca="1" ref="AI67" ca="1">IFERROR(
INDEX('Cost Data'!$Y$1:$AJ$500, MATCH(1, ('Cost Data'!$W$1:$W$500 = $AF67) * ('Cost Data'!$X$1:$X$500 = $AG67), 0), MATCH(AI$12, 'Cost Data'!$Y$12:$AJ$12, 0))
* (INDEX('Build Scenarios'!$D$1:$O$510, MATCH(1, ('Build Scenarios'!$B$1:$B$510 = $AF67) * ('Build Scenarios'!$C$1:$C$510 = $C67), 0), MATCH(AI$12, 'Build Scenarios'!$D$5:$O$5, 0))
- INDEX('Build Scenarios'!$D$1:$O$510, MATCH(1, ('Build Scenarios'!$B$1:$B$510 = $AF67) * ('Build Scenarios'!$C$1:$C$510 = $C67), 0), MATCH(AH$12, 'Build Scenarios'!$D$5:$O$5, 0)))
+AH67,
0)</f>
        <v>0</v>
      </c>
      <c r="AJ67" s="4" cm="1">
        <f t="array" aca="1" ref="AJ67" ca="1">IFERROR(
INDEX('Cost Data'!$Y$1:$AJ$500, MATCH(1, ('Cost Data'!$W$1:$W$500 = $AF67) * ('Cost Data'!$X$1:$X$500 = $AG67), 0), MATCH(AJ$12, 'Cost Data'!$Y$12:$AJ$12, 0))
* (INDEX('Build Scenarios'!$D$1:$O$510, MATCH(1, ('Build Scenarios'!$B$1:$B$510 = $AF67) * ('Build Scenarios'!$C$1:$C$510 = $C67), 0), MATCH(AJ$12, 'Build Scenarios'!$D$5:$O$5, 0))
- INDEX('Build Scenarios'!$D$1:$O$510, MATCH(1, ('Build Scenarios'!$B$1:$B$510 = $AF67) * ('Build Scenarios'!$C$1:$C$510 = $C67), 0), MATCH(AI$12, 'Build Scenarios'!$D$5:$O$5, 0)))
+AI67,
0)</f>
        <v>0</v>
      </c>
      <c r="AK67" s="4" cm="1">
        <f t="array" aca="1" ref="AK67" ca="1">IFERROR(
INDEX('Cost Data'!$Y$1:$AJ$500, MATCH(1, ('Cost Data'!$W$1:$W$500 = $AF67) * ('Cost Data'!$X$1:$X$500 = $AG67), 0), MATCH(AK$12, 'Cost Data'!$Y$12:$AJ$12, 0))
* (INDEX('Build Scenarios'!$D$1:$O$510, MATCH(1, ('Build Scenarios'!$B$1:$B$510 = $AF67) * ('Build Scenarios'!$C$1:$C$510 = $C67), 0), MATCH(AK$12, 'Build Scenarios'!$D$5:$O$5, 0))
- INDEX('Build Scenarios'!$D$1:$O$510, MATCH(1, ('Build Scenarios'!$B$1:$B$510 = $AF67) * ('Build Scenarios'!$C$1:$C$510 = $C67), 0), MATCH(AJ$12, 'Build Scenarios'!$D$5:$O$5, 0)))
+AJ67,
0)</f>
        <v>0</v>
      </c>
      <c r="AL67" s="4" cm="1">
        <f t="array" aca="1" ref="AL67" ca="1">IFERROR(
INDEX('Cost Data'!$Y$1:$AJ$500, MATCH(1, ('Cost Data'!$W$1:$W$500 = $AF67) * ('Cost Data'!$X$1:$X$500 = $AG67), 0), MATCH(AL$12, 'Cost Data'!$Y$12:$AJ$12, 0))
* (INDEX('Build Scenarios'!$D$1:$O$510, MATCH(1, ('Build Scenarios'!$B$1:$B$510 = $AF67) * ('Build Scenarios'!$C$1:$C$510 = $C67), 0), MATCH(AL$12, 'Build Scenarios'!$D$5:$O$5, 0))
- INDEX('Build Scenarios'!$D$1:$O$510, MATCH(1, ('Build Scenarios'!$B$1:$B$510 = $AF67) * ('Build Scenarios'!$C$1:$C$510 = $C67), 0), MATCH(AK$12, 'Build Scenarios'!$D$5:$O$5, 0)))
+AK67,
0)</f>
        <v>0</v>
      </c>
      <c r="AM67" s="4" cm="1">
        <f t="array" aca="1" ref="AM67" ca="1">IFERROR(
INDEX('Cost Data'!$Y$1:$AJ$500, MATCH(1, ('Cost Data'!$W$1:$W$500 = $AF67) * ('Cost Data'!$X$1:$X$500 = $AG67), 0), MATCH(AM$12, 'Cost Data'!$Y$12:$AJ$12, 0))
* (INDEX('Build Scenarios'!$D$1:$O$510, MATCH(1, ('Build Scenarios'!$B$1:$B$510 = $AF67) * ('Build Scenarios'!$C$1:$C$510 = $C67), 0), MATCH(AM$12, 'Build Scenarios'!$D$5:$O$5, 0))
- INDEX('Build Scenarios'!$D$1:$O$510, MATCH(1, ('Build Scenarios'!$B$1:$B$510 = $AF67) * ('Build Scenarios'!$C$1:$C$510 = $C67), 0), MATCH(AL$12, 'Build Scenarios'!$D$5:$O$5, 0)))
+AL67,
0)</f>
        <v>0</v>
      </c>
      <c r="AN67" s="4" cm="1">
        <f t="array" aca="1" ref="AN67" ca="1">IFERROR(
INDEX('Cost Data'!$Y$1:$AJ$500, MATCH(1, ('Cost Data'!$W$1:$W$500 = $AF67) * ('Cost Data'!$X$1:$X$500 = $AG67), 0), MATCH(AN$12, 'Cost Data'!$Y$12:$AJ$12, 0))
* (INDEX('Build Scenarios'!$D$1:$O$510, MATCH(1, ('Build Scenarios'!$B$1:$B$510 = $AF67) * ('Build Scenarios'!$C$1:$C$510 = $C67), 0), MATCH(AN$12, 'Build Scenarios'!$D$5:$O$5, 0))
- INDEX('Build Scenarios'!$D$1:$O$510, MATCH(1, ('Build Scenarios'!$B$1:$B$510 = $AF67) * ('Build Scenarios'!$C$1:$C$510 = $C67), 0), MATCH(AM$12, 'Build Scenarios'!$D$5:$O$5, 0)))
+AM67,
0)</f>
        <v>0</v>
      </c>
      <c r="AO67" s="4" cm="1">
        <f t="array" aca="1" ref="AO67" ca="1">IFERROR(
INDEX('Cost Data'!$Y$1:$AJ$500, MATCH(1, ('Cost Data'!$W$1:$W$500 = $AF67) * ('Cost Data'!$X$1:$X$500 = $AG67), 0), MATCH(AO$12, 'Cost Data'!$Y$12:$AJ$12, 0))
* (INDEX('Build Scenarios'!$D$1:$O$510, MATCH(1, ('Build Scenarios'!$B$1:$B$510 = $AF67) * ('Build Scenarios'!$C$1:$C$510 = $C67), 0), MATCH(AO$12, 'Build Scenarios'!$D$5:$O$5, 0))
- INDEX('Build Scenarios'!$D$1:$O$510, MATCH(1, ('Build Scenarios'!$B$1:$B$510 = $AF67) * ('Build Scenarios'!$C$1:$C$510 = $C67), 0), MATCH(AN$12, 'Build Scenarios'!$D$5:$O$5, 0)))
+AN67,
0)</f>
        <v>0</v>
      </c>
      <c r="AP67" s="4" cm="1">
        <f t="array" aca="1" ref="AP67" ca="1">IFERROR(
INDEX('Cost Data'!$Y$1:$AJ$500, MATCH(1, ('Cost Data'!$W$1:$W$500 = $AF67) * ('Cost Data'!$X$1:$X$500 = $AG67), 0), MATCH(AP$12, 'Cost Data'!$Y$12:$AJ$12, 0))
* (INDEX('Build Scenarios'!$D$1:$O$510, MATCH(1, ('Build Scenarios'!$B$1:$B$510 = $AF67) * ('Build Scenarios'!$C$1:$C$510 = $C67), 0), MATCH(AP$12, 'Build Scenarios'!$D$5:$O$5, 0))
- INDEX('Build Scenarios'!$D$1:$O$510, MATCH(1, ('Build Scenarios'!$B$1:$B$510 = $AF67) * ('Build Scenarios'!$C$1:$C$510 = $C67), 0), MATCH(AO$12, 'Build Scenarios'!$D$5:$O$5, 0)))
+AO67,
0)</f>
        <v>0</v>
      </c>
      <c r="AQ67" s="4" cm="1">
        <f t="array" aca="1" ref="AQ67" ca="1">IFERROR(
INDEX('Cost Data'!$Y$1:$AJ$500, MATCH(1, ('Cost Data'!$W$1:$W$500 = $AF67) * ('Cost Data'!$X$1:$X$500 = $AG67), 0), MATCH(AQ$12, 'Cost Data'!$Y$12:$AJ$12, 0))
* (INDEX('Build Scenarios'!$D$1:$O$510, MATCH(1, ('Build Scenarios'!$B$1:$B$510 = $AF67) * ('Build Scenarios'!$C$1:$C$510 = $C67), 0), MATCH(AQ$12, 'Build Scenarios'!$D$5:$O$5, 0))
- INDEX('Build Scenarios'!$D$1:$O$510, MATCH(1, ('Build Scenarios'!$B$1:$B$510 = $AF67) * ('Build Scenarios'!$C$1:$C$510 = $C67), 0), MATCH(AP$12, 'Build Scenarios'!$D$5:$O$5, 0)))
+AP67,
0)</f>
        <v>0</v>
      </c>
      <c r="AR67" s="4" cm="1">
        <f t="array" aca="1" ref="AR67" ca="1">IFERROR(
INDEX('Cost Data'!$Y$1:$AJ$500, MATCH(1, ('Cost Data'!$W$1:$W$500 = $AF67) * ('Cost Data'!$X$1:$X$500 = $AG67), 0), MATCH(AR$12, 'Cost Data'!$Y$12:$AJ$12, 0))
* (INDEX('Build Scenarios'!$D$1:$O$510, MATCH(1, ('Build Scenarios'!$B$1:$B$510 = $AF67) * ('Build Scenarios'!$C$1:$C$510 = $C67), 0), MATCH(AR$12, 'Build Scenarios'!$D$5:$O$5, 0))
- INDEX('Build Scenarios'!$D$1:$O$510, MATCH(1, ('Build Scenarios'!$B$1:$B$510 = $AF67) * ('Build Scenarios'!$C$1:$C$510 = $C67), 0), MATCH(AQ$12, 'Build Scenarios'!$D$5:$O$5, 0)))
+AQ67,
0)</f>
        <v>0</v>
      </c>
      <c r="AS67" s="4" cm="1">
        <f t="array" aca="1" ref="AS67" ca="1">IFERROR(
INDEX('Cost Data'!$Y$1:$AJ$500, MATCH(1, ('Cost Data'!$W$1:$W$500 = $AF67) * ('Cost Data'!$X$1:$X$500 = $AG67), 0), MATCH(AS$12, 'Cost Data'!$Y$12:$AJ$12, 0))
* (INDEX('Build Scenarios'!$D$1:$O$510, MATCH(1, ('Build Scenarios'!$B$1:$B$510 = $AF67) * ('Build Scenarios'!$C$1:$C$510 = $C67), 0), MATCH(AS$12, 'Build Scenarios'!$D$5:$O$5, 0))
- INDEX('Build Scenarios'!$D$1:$O$510, MATCH(1, ('Build Scenarios'!$B$1:$B$510 = $AF67) * ('Build Scenarios'!$C$1:$C$510 = $C67), 0), MATCH(AR$12, 'Build Scenarios'!$D$5:$O$5, 0)))
+AR67,
0)</f>
        <v>0</v>
      </c>
      <c r="AU67" s="11" t="str">
        <f t="shared" ref="AU67:AU73" si="40">AU66</f>
        <v>Del Norte</v>
      </c>
      <c r="AV67" s="11" cm="1">
        <f t="array" aca="1" ref="AV67" ca="1">INDEX('Cost Scenario Settings'!$O$32:$W$101, MATCH(1, ('Cost Scenario Settings'!$N$32:$N$101 = $B67) * ('Cost Scenario Settings'!$B$32:$B$101 = AU67), 0), MATCH($C67, 'Cost Scenario Settings'!$O$31:$W$31, 0))</f>
        <v>0</v>
      </c>
      <c r="AW67" s="4" cm="1">
        <f t="array" aca="1" ref="AW67" ca="1">IFERROR(
INDEX('Cost Data'!$Y$1:$AJ$500, MATCH(1, ('Cost Data'!$W$1:$W$500 = $AU67) * ('Cost Data'!$X$1:$X$500 = $AV67), 0), MATCH(AW$12, 'Cost Data'!$Y$12:$AJ$12, 0))
* (INDEX('Build Scenarios'!$D$1:$O$510, MATCH(1, ('Build Scenarios'!$B$1:$B$510 = $AU67) * ('Build Scenarios'!$C$1:$C$510 = $C67), 0), MATCH(AW$12, 'Build Scenarios'!$D$5:$O$5, 0))
- INDEX('Build Scenarios'!$D$1:$O$510, MATCH(1, ('Build Scenarios'!$B$1:$B$510 = $AU67) * ('Build Scenarios'!$C$1:$C$510 = $C67), 0), MATCH(AV$12, 'Build Scenarios'!$D$5:$O$5, 0)))
+AV67,
0)</f>
        <v>0</v>
      </c>
      <c r="AX67" s="4" cm="1">
        <f t="array" aca="1" ref="AX67" ca="1">IFERROR(
INDEX('Cost Data'!$Y$1:$AJ$500, MATCH(1, ('Cost Data'!$W$1:$W$500 = $AU67) * ('Cost Data'!$X$1:$X$500 = $AV67), 0), MATCH(AX$12, 'Cost Data'!$Y$12:$AJ$12, 0))
* (INDEX('Build Scenarios'!$D$1:$O$510, MATCH(1, ('Build Scenarios'!$B$1:$B$510 = $AU67) * ('Build Scenarios'!$C$1:$C$510 = $C67), 0), MATCH(AX$12, 'Build Scenarios'!$D$5:$O$5, 0))
- INDEX('Build Scenarios'!$D$1:$O$510, MATCH(1, ('Build Scenarios'!$B$1:$B$510 = $AU67) * ('Build Scenarios'!$C$1:$C$510 = $C67), 0), MATCH(AW$12, 'Build Scenarios'!$D$5:$O$5, 0)))
+AW67,
0)</f>
        <v>0</v>
      </c>
      <c r="AY67" s="4" cm="1">
        <f t="array" aca="1" ref="AY67" ca="1">IFERROR(
INDEX('Cost Data'!$Y$1:$AJ$500, MATCH(1, ('Cost Data'!$W$1:$W$500 = $AU67) * ('Cost Data'!$X$1:$X$500 = $AV67), 0), MATCH(AY$12, 'Cost Data'!$Y$12:$AJ$12, 0))
* (INDEX('Build Scenarios'!$D$1:$O$510, MATCH(1, ('Build Scenarios'!$B$1:$B$510 = $AU67) * ('Build Scenarios'!$C$1:$C$510 = $C67), 0), MATCH(AY$12, 'Build Scenarios'!$D$5:$O$5, 0))
- INDEX('Build Scenarios'!$D$1:$O$510, MATCH(1, ('Build Scenarios'!$B$1:$B$510 = $AU67) * ('Build Scenarios'!$C$1:$C$510 = $C67), 0), MATCH(AX$12, 'Build Scenarios'!$D$5:$O$5, 0)))
+AX67,
0)</f>
        <v>0</v>
      </c>
      <c r="AZ67" s="4" cm="1">
        <f t="array" aca="1" ref="AZ67" ca="1">IFERROR(
INDEX('Cost Data'!$Y$1:$AJ$500, MATCH(1, ('Cost Data'!$W$1:$W$500 = $AU67) * ('Cost Data'!$X$1:$X$500 = $AV67), 0), MATCH(AZ$12, 'Cost Data'!$Y$12:$AJ$12, 0))
* (INDEX('Build Scenarios'!$D$1:$O$510, MATCH(1, ('Build Scenarios'!$B$1:$B$510 = $AU67) * ('Build Scenarios'!$C$1:$C$510 = $C67), 0), MATCH(AZ$12, 'Build Scenarios'!$D$5:$O$5, 0))
- INDEX('Build Scenarios'!$D$1:$O$510, MATCH(1, ('Build Scenarios'!$B$1:$B$510 = $AU67) * ('Build Scenarios'!$C$1:$C$510 = $C67), 0), MATCH(AY$12, 'Build Scenarios'!$D$5:$O$5, 0)))
+AY67,
0)</f>
        <v>0</v>
      </c>
      <c r="BA67" s="4" cm="1">
        <f t="array" aca="1" ref="BA67" ca="1">IFERROR(
INDEX('Cost Data'!$Y$1:$AJ$500, MATCH(1, ('Cost Data'!$W$1:$W$500 = $AU67) * ('Cost Data'!$X$1:$X$500 = $AV67), 0), MATCH(BA$12, 'Cost Data'!$Y$12:$AJ$12, 0))
* (INDEX('Build Scenarios'!$D$1:$O$510, MATCH(1, ('Build Scenarios'!$B$1:$B$510 = $AU67) * ('Build Scenarios'!$C$1:$C$510 = $C67), 0), MATCH(BA$12, 'Build Scenarios'!$D$5:$O$5, 0))
- INDEX('Build Scenarios'!$D$1:$O$510, MATCH(1, ('Build Scenarios'!$B$1:$B$510 = $AU67) * ('Build Scenarios'!$C$1:$C$510 = $C67), 0), MATCH(AZ$12, 'Build Scenarios'!$D$5:$O$5, 0)))
+AZ67,
0)</f>
        <v>0</v>
      </c>
      <c r="BB67" s="4" cm="1">
        <f t="array" aca="1" ref="BB67" ca="1">IFERROR(
INDEX('Cost Data'!$Y$1:$AJ$500, MATCH(1, ('Cost Data'!$W$1:$W$500 = $AU67) * ('Cost Data'!$X$1:$X$500 = $AV67), 0), MATCH(BB$12, 'Cost Data'!$Y$12:$AJ$12, 0))
* (INDEX('Build Scenarios'!$D$1:$O$510, MATCH(1, ('Build Scenarios'!$B$1:$B$510 = $AU67) * ('Build Scenarios'!$C$1:$C$510 = $C67), 0), MATCH(BB$12, 'Build Scenarios'!$D$5:$O$5, 0))
- INDEX('Build Scenarios'!$D$1:$O$510, MATCH(1, ('Build Scenarios'!$B$1:$B$510 = $AU67) * ('Build Scenarios'!$C$1:$C$510 = $C67), 0), MATCH(BA$12, 'Build Scenarios'!$D$5:$O$5, 0)))
+BA67,
0)</f>
        <v>0</v>
      </c>
      <c r="BC67" s="4" cm="1">
        <f t="array" aca="1" ref="BC67" ca="1">IFERROR(
INDEX('Cost Data'!$Y$1:$AJ$500, MATCH(1, ('Cost Data'!$W$1:$W$500 = $AU67) * ('Cost Data'!$X$1:$X$500 = $AV67), 0), MATCH(BC$12, 'Cost Data'!$Y$12:$AJ$12, 0))
* (INDEX('Build Scenarios'!$D$1:$O$510, MATCH(1, ('Build Scenarios'!$B$1:$B$510 = $AU67) * ('Build Scenarios'!$C$1:$C$510 = $C67), 0), MATCH(BC$12, 'Build Scenarios'!$D$5:$O$5, 0))
- INDEX('Build Scenarios'!$D$1:$O$510, MATCH(1, ('Build Scenarios'!$B$1:$B$510 = $AU67) * ('Build Scenarios'!$C$1:$C$510 = $C67), 0), MATCH(BB$12, 'Build Scenarios'!$D$5:$O$5, 0)))
+BB67,
0)</f>
        <v>0</v>
      </c>
      <c r="BD67" s="4" cm="1">
        <f t="array" aca="1" ref="BD67" ca="1">IFERROR(
INDEX('Cost Data'!$Y$1:$AJ$500, MATCH(1, ('Cost Data'!$W$1:$W$500 = $AU67) * ('Cost Data'!$X$1:$X$500 = $AV67), 0), MATCH(BD$12, 'Cost Data'!$Y$12:$AJ$12, 0))
* (INDEX('Build Scenarios'!$D$1:$O$510, MATCH(1, ('Build Scenarios'!$B$1:$B$510 = $AU67) * ('Build Scenarios'!$C$1:$C$510 = $C67), 0), MATCH(BD$12, 'Build Scenarios'!$D$5:$O$5, 0))
- INDEX('Build Scenarios'!$D$1:$O$510, MATCH(1, ('Build Scenarios'!$B$1:$B$510 = $AU67) * ('Build Scenarios'!$C$1:$C$510 = $C67), 0), MATCH(BC$12, 'Build Scenarios'!$D$5:$O$5, 0)))
+BC67,
0)</f>
        <v>0</v>
      </c>
      <c r="BE67" s="4" cm="1">
        <f t="array" aca="1" ref="BE67" ca="1">IFERROR(
INDEX('Cost Data'!$Y$1:$AJ$500, MATCH(1, ('Cost Data'!$W$1:$W$500 = $AU67) * ('Cost Data'!$X$1:$X$500 = $AV67), 0), MATCH(BE$12, 'Cost Data'!$Y$12:$AJ$12, 0))
* (INDEX('Build Scenarios'!$D$1:$O$510, MATCH(1, ('Build Scenarios'!$B$1:$B$510 = $AU67) * ('Build Scenarios'!$C$1:$C$510 = $C67), 0), MATCH(BE$12, 'Build Scenarios'!$D$5:$O$5, 0))
- INDEX('Build Scenarios'!$D$1:$O$510, MATCH(1, ('Build Scenarios'!$B$1:$B$510 = $AU67) * ('Build Scenarios'!$C$1:$C$510 = $C67), 0), MATCH(BD$12, 'Build Scenarios'!$D$5:$O$5, 0)))
+BD67,
0)</f>
        <v>0</v>
      </c>
      <c r="BF67" s="4" cm="1">
        <f t="array" aca="1" ref="BF67" ca="1">IFERROR(
INDEX('Cost Data'!$Y$1:$AJ$500, MATCH(1, ('Cost Data'!$W$1:$W$500 = $AU67) * ('Cost Data'!$X$1:$X$500 = $AV67), 0), MATCH(BF$12, 'Cost Data'!$Y$12:$AJ$12, 0))
* (INDEX('Build Scenarios'!$D$1:$O$510, MATCH(1, ('Build Scenarios'!$B$1:$B$510 = $AU67) * ('Build Scenarios'!$C$1:$C$510 = $C67), 0), MATCH(BF$12, 'Build Scenarios'!$D$5:$O$5, 0))
- INDEX('Build Scenarios'!$D$1:$O$510, MATCH(1, ('Build Scenarios'!$B$1:$B$510 = $AU67) * ('Build Scenarios'!$C$1:$C$510 = $C67), 0), MATCH(BE$12, 'Build Scenarios'!$D$5:$O$5, 0)))
+BE67,
0)</f>
        <v>0</v>
      </c>
      <c r="BG67" s="4" cm="1">
        <f t="array" aca="1" ref="BG67" ca="1">IFERROR(
INDEX('Cost Data'!$Y$1:$AJ$500, MATCH(1, ('Cost Data'!$W$1:$W$500 = $AU67) * ('Cost Data'!$X$1:$X$500 = $AV67), 0), MATCH(BG$12, 'Cost Data'!$Y$12:$AJ$12, 0))
* (INDEX('Build Scenarios'!$D$1:$O$510, MATCH(1, ('Build Scenarios'!$B$1:$B$510 = $AU67) * ('Build Scenarios'!$C$1:$C$510 = $C67), 0), MATCH(BG$12, 'Build Scenarios'!$D$5:$O$5, 0))
- INDEX('Build Scenarios'!$D$1:$O$510, MATCH(1, ('Build Scenarios'!$B$1:$B$510 = $AU67) * ('Build Scenarios'!$C$1:$C$510 = $C67), 0), MATCH(BF$12, 'Build Scenarios'!$D$5:$O$5, 0)))
+BF67,
0)</f>
        <v>0</v>
      </c>
      <c r="BH67" s="4" cm="1">
        <f t="array" aca="1" ref="BH67" ca="1">IFERROR(
INDEX('Cost Data'!$Y$1:$AJ$500, MATCH(1, ('Cost Data'!$W$1:$W$500 = $AU67) * ('Cost Data'!$X$1:$X$500 = $AV67), 0), MATCH(BH$12, 'Cost Data'!$Y$12:$AJ$12, 0))
* (INDEX('Build Scenarios'!$D$1:$O$510, MATCH(1, ('Build Scenarios'!$B$1:$B$510 = $AU67) * ('Build Scenarios'!$C$1:$C$510 = $C67), 0), MATCH(BH$12, 'Build Scenarios'!$D$5:$O$5, 0))
- INDEX('Build Scenarios'!$D$1:$O$510, MATCH(1, ('Build Scenarios'!$B$1:$B$510 = $AU67) * ('Build Scenarios'!$C$1:$C$510 = $C67), 0), MATCH(BG$12, 'Build Scenarios'!$D$5:$O$5, 0)))
+BG67,
0)</f>
        <v>0</v>
      </c>
      <c r="BJ67" s="11" t="str">
        <f t="shared" ref="BJ67:BJ73" si="41">BJ66</f>
        <v>Cape Mendocino</v>
      </c>
      <c r="BK67" s="11" cm="1">
        <f t="array" aca="1" ref="BK67" ca="1">INDEX('Cost Scenario Settings'!$O$32:$W$101, MATCH(1, ('Cost Scenario Settings'!$N$32:$N$101 = $B67) * ('Cost Scenario Settings'!$B$32:$B$101 = BJ67), 0), MATCH($C67, 'Cost Scenario Settings'!$O$31:$W$31, 0))</f>
        <v>0</v>
      </c>
      <c r="BL67" s="4" cm="1">
        <f t="array" aca="1" ref="BL67" ca="1">IFERROR(
INDEX('Cost Data'!$Y$1:$AJ$500, MATCH(1, ('Cost Data'!$W$1:$W$500 = $BJ67) * ('Cost Data'!$X$1:$X$500 = $BK67), 0), MATCH(BL$12, 'Cost Data'!$Y$12:$AJ$12, 0))
* (INDEX('Build Scenarios'!$D$1:$O$510, MATCH(1, ('Build Scenarios'!$B$1:$B$510 = $BJ67) * ('Build Scenarios'!$C$1:$C$510 = $C67), 0), MATCH(BL$12, 'Build Scenarios'!$D$5:$O$5, 0))
- INDEX('Build Scenarios'!$D$1:$O$510, MATCH(1, ('Build Scenarios'!$B$1:$B$510 = $BJ67) * ('Build Scenarios'!$C$1:$C$510 = $C67), 0), MATCH(BK$12, 'Build Scenarios'!$D$5:$O$5, 0)))
+BK67,
0)</f>
        <v>0</v>
      </c>
      <c r="BM67" s="4" cm="1">
        <f t="array" aca="1" ref="BM67" ca="1">IFERROR(
INDEX('Cost Data'!$Y$1:$AJ$500, MATCH(1, ('Cost Data'!$W$1:$W$500 = $BJ67) * ('Cost Data'!$X$1:$X$500 = $BK67), 0), MATCH(BM$12, 'Cost Data'!$Y$12:$AJ$12, 0))
* (INDEX('Build Scenarios'!$D$1:$O$510, MATCH(1, ('Build Scenarios'!$B$1:$B$510 = $BJ67) * ('Build Scenarios'!$C$1:$C$510 = $C67), 0), MATCH(BM$12, 'Build Scenarios'!$D$5:$O$5, 0))
- INDEX('Build Scenarios'!$D$1:$O$510, MATCH(1, ('Build Scenarios'!$B$1:$B$510 = $BJ67) * ('Build Scenarios'!$C$1:$C$510 = $C67), 0), MATCH(BL$12, 'Build Scenarios'!$D$5:$O$5, 0)))
+BL67,
0)</f>
        <v>0</v>
      </c>
      <c r="BN67" s="4" cm="1">
        <f t="array" aca="1" ref="BN67" ca="1">IFERROR(
INDEX('Cost Data'!$Y$1:$AJ$500, MATCH(1, ('Cost Data'!$W$1:$W$500 = $BJ67) * ('Cost Data'!$X$1:$X$500 = $BK67), 0), MATCH(BN$12, 'Cost Data'!$Y$12:$AJ$12, 0))
* (INDEX('Build Scenarios'!$D$1:$O$510, MATCH(1, ('Build Scenarios'!$B$1:$B$510 = $BJ67) * ('Build Scenarios'!$C$1:$C$510 = $C67), 0), MATCH(BN$12, 'Build Scenarios'!$D$5:$O$5, 0))
- INDEX('Build Scenarios'!$D$1:$O$510, MATCH(1, ('Build Scenarios'!$B$1:$B$510 = $BJ67) * ('Build Scenarios'!$C$1:$C$510 = $C67), 0), MATCH(BM$12, 'Build Scenarios'!$D$5:$O$5, 0)))
+BM67,
0)</f>
        <v>0</v>
      </c>
      <c r="BO67" s="4" cm="1">
        <f t="array" aca="1" ref="BO67" ca="1">IFERROR(
INDEX('Cost Data'!$Y$1:$AJ$500, MATCH(1, ('Cost Data'!$W$1:$W$500 = $BJ67) * ('Cost Data'!$X$1:$X$500 = $BK67), 0), MATCH(BO$12, 'Cost Data'!$Y$12:$AJ$12, 0))
* (INDEX('Build Scenarios'!$D$1:$O$510, MATCH(1, ('Build Scenarios'!$B$1:$B$510 = $BJ67) * ('Build Scenarios'!$C$1:$C$510 = $C67), 0), MATCH(BO$12, 'Build Scenarios'!$D$5:$O$5, 0))
- INDEX('Build Scenarios'!$D$1:$O$510, MATCH(1, ('Build Scenarios'!$B$1:$B$510 = $BJ67) * ('Build Scenarios'!$C$1:$C$510 = $C67), 0), MATCH(BN$12, 'Build Scenarios'!$D$5:$O$5, 0)))
+BN67,
0)</f>
        <v>0</v>
      </c>
      <c r="BP67" s="4" cm="1">
        <f t="array" aca="1" ref="BP67" ca="1">IFERROR(
INDEX('Cost Data'!$Y$1:$AJ$500, MATCH(1, ('Cost Data'!$W$1:$W$500 = $BJ67) * ('Cost Data'!$X$1:$X$500 = $BK67), 0), MATCH(BP$12, 'Cost Data'!$Y$12:$AJ$12, 0))
* (INDEX('Build Scenarios'!$D$1:$O$510, MATCH(1, ('Build Scenarios'!$B$1:$B$510 = $BJ67) * ('Build Scenarios'!$C$1:$C$510 = $C67), 0), MATCH(BP$12, 'Build Scenarios'!$D$5:$O$5, 0))
- INDEX('Build Scenarios'!$D$1:$O$510, MATCH(1, ('Build Scenarios'!$B$1:$B$510 = $BJ67) * ('Build Scenarios'!$C$1:$C$510 = $C67), 0), MATCH(BO$12, 'Build Scenarios'!$D$5:$O$5, 0)))
+BO67,
0)</f>
        <v>0</v>
      </c>
      <c r="BQ67" s="4" cm="1">
        <f t="array" aca="1" ref="BQ67" ca="1">IFERROR(
INDEX('Cost Data'!$Y$1:$AJ$500, MATCH(1, ('Cost Data'!$W$1:$W$500 = $BJ67) * ('Cost Data'!$X$1:$X$500 = $BK67), 0), MATCH(BQ$12, 'Cost Data'!$Y$12:$AJ$12, 0))
* (INDEX('Build Scenarios'!$D$1:$O$510, MATCH(1, ('Build Scenarios'!$B$1:$B$510 = $BJ67) * ('Build Scenarios'!$C$1:$C$510 = $C67), 0), MATCH(BQ$12, 'Build Scenarios'!$D$5:$O$5, 0))
- INDEX('Build Scenarios'!$D$1:$O$510, MATCH(1, ('Build Scenarios'!$B$1:$B$510 = $BJ67) * ('Build Scenarios'!$C$1:$C$510 = $C67), 0), MATCH(BP$12, 'Build Scenarios'!$D$5:$O$5, 0)))
+BP67,
0)</f>
        <v>0</v>
      </c>
      <c r="BR67" s="4" cm="1">
        <f t="array" aca="1" ref="BR67" ca="1">IFERROR(
INDEX('Cost Data'!$Y$1:$AJ$500, MATCH(1, ('Cost Data'!$W$1:$W$500 = $BJ67) * ('Cost Data'!$X$1:$X$500 = $BK67), 0), MATCH(BR$12, 'Cost Data'!$Y$12:$AJ$12, 0))
* (INDEX('Build Scenarios'!$D$1:$O$510, MATCH(1, ('Build Scenarios'!$B$1:$B$510 = $BJ67) * ('Build Scenarios'!$C$1:$C$510 = $C67), 0), MATCH(BR$12, 'Build Scenarios'!$D$5:$O$5, 0))
- INDEX('Build Scenarios'!$D$1:$O$510, MATCH(1, ('Build Scenarios'!$B$1:$B$510 = $BJ67) * ('Build Scenarios'!$C$1:$C$510 = $C67), 0), MATCH(BQ$12, 'Build Scenarios'!$D$5:$O$5, 0)))
+BQ67,
0)</f>
        <v>0</v>
      </c>
      <c r="BS67" s="4" cm="1">
        <f t="array" aca="1" ref="BS67" ca="1">IFERROR(
INDEX('Cost Data'!$Y$1:$AJ$500, MATCH(1, ('Cost Data'!$W$1:$W$500 = $BJ67) * ('Cost Data'!$X$1:$X$500 = $BK67), 0), MATCH(BS$12, 'Cost Data'!$Y$12:$AJ$12, 0))
* (INDEX('Build Scenarios'!$D$1:$O$510, MATCH(1, ('Build Scenarios'!$B$1:$B$510 = $BJ67) * ('Build Scenarios'!$C$1:$C$510 = $C67), 0), MATCH(BS$12, 'Build Scenarios'!$D$5:$O$5, 0))
- INDEX('Build Scenarios'!$D$1:$O$510, MATCH(1, ('Build Scenarios'!$B$1:$B$510 = $BJ67) * ('Build Scenarios'!$C$1:$C$510 = $C67), 0), MATCH(BR$12, 'Build Scenarios'!$D$5:$O$5, 0)))
+BR67,
0)</f>
        <v>0</v>
      </c>
      <c r="BT67" s="4" cm="1">
        <f t="array" aca="1" ref="BT67" ca="1">IFERROR(
INDEX('Cost Data'!$Y$1:$AJ$500, MATCH(1, ('Cost Data'!$W$1:$W$500 = $BJ67) * ('Cost Data'!$X$1:$X$500 = $BK67), 0), MATCH(BT$12, 'Cost Data'!$Y$12:$AJ$12, 0))
* (INDEX('Build Scenarios'!$D$1:$O$510, MATCH(1, ('Build Scenarios'!$B$1:$B$510 = $BJ67) * ('Build Scenarios'!$C$1:$C$510 = $C67), 0), MATCH(BT$12, 'Build Scenarios'!$D$5:$O$5, 0))
- INDEX('Build Scenarios'!$D$1:$O$510, MATCH(1, ('Build Scenarios'!$B$1:$B$510 = $BJ67) * ('Build Scenarios'!$C$1:$C$510 = $C67), 0), MATCH(BS$12, 'Build Scenarios'!$D$5:$O$5, 0)))
+BS67,
0)</f>
        <v>0</v>
      </c>
      <c r="BU67" s="4" cm="1">
        <f t="array" aca="1" ref="BU67" ca="1">IFERROR(
INDEX('Cost Data'!$Y$1:$AJ$500, MATCH(1, ('Cost Data'!$W$1:$W$500 = $BJ67) * ('Cost Data'!$X$1:$X$500 = $BK67), 0), MATCH(BU$12, 'Cost Data'!$Y$12:$AJ$12, 0))
* (INDEX('Build Scenarios'!$D$1:$O$510, MATCH(1, ('Build Scenarios'!$B$1:$B$510 = $BJ67) * ('Build Scenarios'!$C$1:$C$510 = $C67), 0), MATCH(BU$12, 'Build Scenarios'!$D$5:$O$5, 0))
- INDEX('Build Scenarios'!$D$1:$O$510, MATCH(1, ('Build Scenarios'!$B$1:$B$510 = $BJ67) * ('Build Scenarios'!$C$1:$C$510 = $C67), 0), MATCH(BT$12, 'Build Scenarios'!$D$5:$O$5, 0)))
+BT67,
0)</f>
        <v>0</v>
      </c>
      <c r="BV67" s="4" cm="1">
        <f t="array" aca="1" ref="BV67" ca="1">IFERROR(
INDEX('Cost Data'!$Y$1:$AJ$500, MATCH(1, ('Cost Data'!$W$1:$W$500 = $BJ67) * ('Cost Data'!$X$1:$X$500 = $BK67), 0), MATCH(BV$12, 'Cost Data'!$Y$12:$AJ$12, 0))
* (INDEX('Build Scenarios'!$D$1:$O$510, MATCH(1, ('Build Scenarios'!$B$1:$B$510 = $BJ67) * ('Build Scenarios'!$C$1:$C$510 = $C67), 0), MATCH(BV$12, 'Build Scenarios'!$D$5:$O$5, 0))
- INDEX('Build Scenarios'!$D$1:$O$510, MATCH(1, ('Build Scenarios'!$B$1:$B$510 = $BJ67) * ('Build Scenarios'!$C$1:$C$510 = $C67), 0), MATCH(BU$12, 'Build Scenarios'!$D$5:$O$5, 0)))
+BU67,
0)</f>
        <v>0</v>
      </c>
      <c r="BW67" s="4" cm="1">
        <f t="array" aca="1" ref="BW67" ca="1">IFERROR(
INDEX('Cost Data'!$Y$1:$AJ$500, MATCH(1, ('Cost Data'!$W$1:$W$500 = $BJ67) * ('Cost Data'!$X$1:$X$500 = $BK67), 0), MATCH(BW$12, 'Cost Data'!$Y$12:$AJ$12, 0))
* (INDEX('Build Scenarios'!$D$1:$O$510, MATCH(1, ('Build Scenarios'!$B$1:$B$510 = $BJ67) * ('Build Scenarios'!$C$1:$C$510 = $C67), 0), MATCH(BW$12, 'Build Scenarios'!$D$5:$O$5, 0))
- INDEX('Build Scenarios'!$D$1:$O$510, MATCH(1, ('Build Scenarios'!$B$1:$B$510 = $BJ67) * ('Build Scenarios'!$C$1:$C$510 = $C67), 0), MATCH(BV$12, 'Build Scenarios'!$D$5:$O$5, 0)))
+BV67,
0)</f>
        <v>0</v>
      </c>
    </row>
    <row r="68" spans="2:75" x14ac:dyDescent="0.2">
      <c r="B68" s="11" t="str">
        <f t="shared" ca="1" si="37"/>
        <v>Optimistic</v>
      </c>
      <c r="C68" s="8" t="s">
        <v>57</v>
      </c>
      <c r="D68" s="4">
        <f t="shared" ca="1" si="36"/>
        <v>0</v>
      </c>
      <c r="E68" s="4">
        <f t="shared" ca="1" si="36"/>
        <v>0</v>
      </c>
      <c r="F68" s="4">
        <f t="shared" ca="1" si="36"/>
        <v>0</v>
      </c>
      <c r="G68" s="4">
        <f t="shared" ca="1" si="36"/>
        <v>0</v>
      </c>
      <c r="H68" s="4">
        <f t="shared" ca="1" si="36"/>
        <v>0</v>
      </c>
      <c r="I68" s="4">
        <f t="shared" ca="1" si="36"/>
        <v>0</v>
      </c>
      <c r="J68" s="4">
        <f t="shared" ca="1" si="36"/>
        <v>0</v>
      </c>
      <c r="K68" s="4">
        <f t="shared" ca="1" si="36"/>
        <v>0</v>
      </c>
      <c r="L68" s="4">
        <f t="shared" ca="1" si="36"/>
        <v>601.82080000000008</v>
      </c>
      <c r="M68" s="4">
        <f t="shared" ca="1" si="36"/>
        <v>601.82080000000008</v>
      </c>
      <c r="N68" s="4">
        <f t="shared" ca="1" si="36"/>
        <v>601.82080000000008</v>
      </c>
      <c r="O68" s="4">
        <f t="shared" ca="1" si="36"/>
        <v>601.82080000000008</v>
      </c>
      <c r="Q68" s="11" t="str">
        <f t="shared" si="38"/>
        <v>Morro Bay</v>
      </c>
      <c r="R68" s="11" cm="1">
        <f t="array" aca="1" ref="R68" ca="1">INDEX('Cost Scenario Settings'!$O$32:$W$101, MATCH(1, ('Cost Scenario Settings'!$N$32:$N$101 = $B68) * ('Cost Scenario Settings'!$B$32:$B$101 = Q68), 0), MATCH($C68, 'Cost Scenario Settings'!$O$31:$W$31, 0))</f>
        <v>0</v>
      </c>
      <c r="S68" s="4" cm="1">
        <f t="array" aca="1" ref="S68" ca="1">IFERROR(
INDEX('Cost Data'!$Y$1:$AJ$500, MATCH(1, ('Cost Data'!$W$1:$W$500 = $Q68) * ('Cost Data'!$X$1:$X$500 = $R68), 0), MATCH(S$12, 'Cost Data'!$Y$12:$AJ$12, 0))
* (INDEX('Build Scenarios'!$D$1:$O$510, MATCH(1, ('Build Scenarios'!$B$1:$B$510 = $Q68) * ('Build Scenarios'!$C$1:$C$510 = $C68), 0), MATCH(S$12, 'Build Scenarios'!$D$5:$O$5, 0))
- INDEX('Build Scenarios'!$D$1:$O$510, MATCH(1, ('Build Scenarios'!$B$1:$B$510 = $Q68) * ('Build Scenarios'!$C$1:$C$510 = $C68), 0), MATCH(R$12, 'Build Scenarios'!$D$5:$O$5, 0)))
+R68,
0)</f>
        <v>0</v>
      </c>
      <c r="T68" s="4" cm="1">
        <f t="array" aca="1" ref="T68" ca="1">IFERROR(
INDEX('Cost Data'!$Y$1:$AJ$500, MATCH(1, ('Cost Data'!$W$1:$W$500 = $Q68) * ('Cost Data'!$X$1:$X$500 = $R68), 0), MATCH(T$12, 'Cost Data'!$Y$12:$AJ$12, 0))
* (INDEX('Build Scenarios'!$D$1:$O$510, MATCH(1, ('Build Scenarios'!$B$1:$B$510 = $Q68) * ('Build Scenarios'!$C$1:$C$510 = $C68), 0), MATCH(T$12, 'Build Scenarios'!$D$5:$O$5, 0))
- INDEX('Build Scenarios'!$D$1:$O$510, MATCH(1, ('Build Scenarios'!$B$1:$B$510 = $Q68) * ('Build Scenarios'!$C$1:$C$510 = $C68), 0), MATCH(S$12, 'Build Scenarios'!$D$5:$O$5, 0)))
+S68,
0)</f>
        <v>0</v>
      </c>
      <c r="U68" s="4" cm="1">
        <f t="array" aca="1" ref="U68" ca="1">IFERROR(
INDEX('Cost Data'!$Y$1:$AJ$500, MATCH(1, ('Cost Data'!$W$1:$W$500 = $Q68) * ('Cost Data'!$X$1:$X$500 = $R68), 0), MATCH(U$12, 'Cost Data'!$Y$12:$AJ$12, 0))
* (INDEX('Build Scenarios'!$D$1:$O$510, MATCH(1, ('Build Scenarios'!$B$1:$B$510 = $Q68) * ('Build Scenarios'!$C$1:$C$510 = $C68), 0), MATCH(U$12, 'Build Scenarios'!$D$5:$O$5, 0))
- INDEX('Build Scenarios'!$D$1:$O$510, MATCH(1, ('Build Scenarios'!$B$1:$B$510 = $Q68) * ('Build Scenarios'!$C$1:$C$510 = $C68), 0), MATCH(T$12, 'Build Scenarios'!$D$5:$O$5, 0)))
+T68,
0)</f>
        <v>0</v>
      </c>
      <c r="V68" s="4" cm="1">
        <f t="array" aca="1" ref="V68" ca="1">IFERROR(
INDEX('Cost Data'!$Y$1:$AJ$500, MATCH(1, ('Cost Data'!$W$1:$W$500 = $Q68) * ('Cost Data'!$X$1:$X$500 = $R68), 0), MATCH(V$12, 'Cost Data'!$Y$12:$AJ$12, 0))
* (INDEX('Build Scenarios'!$D$1:$O$510, MATCH(1, ('Build Scenarios'!$B$1:$B$510 = $Q68) * ('Build Scenarios'!$C$1:$C$510 = $C68), 0), MATCH(V$12, 'Build Scenarios'!$D$5:$O$5, 0))
- INDEX('Build Scenarios'!$D$1:$O$510, MATCH(1, ('Build Scenarios'!$B$1:$B$510 = $Q68) * ('Build Scenarios'!$C$1:$C$510 = $C68), 0), MATCH(U$12, 'Build Scenarios'!$D$5:$O$5, 0)))
+U68,
0)</f>
        <v>0</v>
      </c>
      <c r="W68" s="4" cm="1">
        <f t="array" aca="1" ref="W68" ca="1">IFERROR(
INDEX('Cost Data'!$Y$1:$AJ$500, MATCH(1, ('Cost Data'!$W$1:$W$500 = $Q68) * ('Cost Data'!$X$1:$X$500 = $R68), 0), MATCH(W$12, 'Cost Data'!$Y$12:$AJ$12, 0))
* (INDEX('Build Scenarios'!$D$1:$O$510, MATCH(1, ('Build Scenarios'!$B$1:$B$510 = $Q68) * ('Build Scenarios'!$C$1:$C$510 = $C68), 0), MATCH(W$12, 'Build Scenarios'!$D$5:$O$5, 0))
- INDEX('Build Scenarios'!$D$1:$O$510, MATCH(1, ('Build Scenarios'!$B$1:$B$510 = $Q68) * ('Build Scenarios'!$C$1:$C$510 = $C68), 0), MATCH(V$12, 'Build Scenarios'!$D$5:$O$5, 0)))
+V68,
0)</f>
        <v>0</v>
      </c>
      <c r="X68" s="4" cm="1">
        <f t="array" aca="1" ref="X68" ca="1">IFERROR(
INDEX('Cost Data'!$Y$1:$AJ$500, MATCH(1, ('Cost Data'!$W$1:$W$500 = $Q68) * ('Cost Data'!$X$1:$X$500 = $R68), 0), MATCH(X$12, 'Cost Data'!$Y$12:$AJ$12, 0))
* (INDEX('Build Scenarios'!$D$1:$O$510, MATCH(1, ('Build Scenarios'!$B$1:$B$510 = $Q68) * ('Build Scenarios'!$C$1:$C$510 = $C68), 0), MATCH(X$12, 'Build Scenarios'!$D$5:$O$5, 0))
- INDEX('Build Scenarios'!$D$1:$O$510, MATCH(1, ('Build Scenarios'!$B$1:$B$510 = $Q68) * ('Build Scenarios'!$C$1:$C$510 = $C68), 0), MATCH(W$12, 'Build Scenarios'!$D$5:$O$5, 0)))
+W68,
0)</f>
        <v>0</v>
      </c>
      <c r="Y68" s="4" cm="1">
        <f t="array" aca="1" ref="Y68" ca="1">IFERROR(
INDEX('Cost Data'!$Y$1:$AJ$500, MATCH(1, ('Cost Data'!$W$1:$W$500 = $Q68) * ('Cost Data'!$X$1:$X$500 = $R68), 0), MATCH(Y$12, 'Cost Data'!$Y$12:$AJ$12, 0))
* (INDEX('Build Scenarios'!$D$1:$O$510, MATCH(1, ('Build Scenarios'!$B$1:$B$510 = $Q68) * ('Build Scenarios'!$C$1:$C$510 = $C68), 0), MATCH(Y$12, 'Build Scenarios'!$D$5:$O$5, 0))
- INDEX('Build Scenarios'!$D$1:$O$510, MATCH(1, ('Build Scenarios'!$B$1:$B$510 = $Q68) * ('Build Scenarios'!$C$1:$C$510 = $C68), 0), MATCH(X$12, 'Build Scenarios'!$D$5:$O$5, 0)))
+X68,
0)</f>
        <v>0</v>
      </c>
      <c r="Z68" s="4" cm="1">
        <f t="array" aca="1" ref="Z68" ca="1">IFERROR(
INDEX('Cost Data'!$Y$1:$AJ$500, MATCH(1, ('Cost Data'!$W$1:$W$500 = $Q68) * ('Cost Data'!$X$1:$X$500 = $R68), 0), MATCH(Z$12, 'Cost Data'!$Y$12:$AJ$12, 0))
* (INDEX('Build Scenarios'!$D$1:$O$510, MATCH(1, ('Build Scenarios'!$B$1:$B$510 = $Q68) * ('Build Scenarios'!$C$1:$C$510 = $C68), 0), MATCH(Z$12, 'Build Scenarios'!$D$5:$O$5, 0))
- INDEX('Build Scenarios'!$D$1:$O$510, MATCH(1, ('Build Scenarios'!$B$1:$B$510 = $Q68) * ('Build Scenarios'!$C$1:$C$510 = $C68), 0), MATCH(Y$12, 'Build Scenarios'!$D$5:$O$5, 0)))
+Y68,
0)</f>
        <v>0</v>
      </c>
      <c r="AA68" s="4" cm="1">
        <f t="array" aca="1" ref="AA68" ca="1">IFERROR(
INDEX('Cost Data'!$Y$1:$AJ$500, MATCH(1, ('Cost Data'!$W$1:$W$500 = $Q68) * ('Cost Data'!$X$1:$X$500 = $R68), 0), MATCH(AA$12, 'Cost Data'!$Y$12:$AJ$12, 0))
* (INDEX('Build Scenarios'!$D$1:$O$510, MATCH(1, ('Build Scenarios'!$B$1:$B$510 = $Q68) * ('Build Scenarios'!$C$1:$C$510 = $C68), 0), MATCH(AA$12, 'Build Scenarios'!$D$5:$O$5, 0))
- INDEX('Build Scenarios'!$D$1:$O$510, MATCH(1, ('Build Scenarios'!$B$1:$B$510 = $Q68) * ('Build Scenarios'!$C$1:$C$510 = $C68), 0), MATCH(Z$12, 'Build Scenarios'!$D$5:$O$5, 0)))
+Z68,
0)</f>
        <v>0</v>
      </c>
      <c r="AB68" s="4" cm="1">
        <f t="array" aca="1" ref="AB68" ca="1">IFERROR(
INDEX('Cost Data'!$Y$1:$AJ$500, MATCH(1, ('Cost Data'!$W$1:$W$500 = $Q68) * ('Cost Data'!$X$1:$X$500 = $R68), 0), MATCH(AB$12, 'Cost Data'!$Y$12:$AJ$12, 0))
* (INDEX('Build Scenarios'!$D$1:$O$510, MATCH(1, ('Build Scenarios'!$B$1:$B$510 = $Q68) * ('Build Scenarios'!$C$1:$C$510 = $C68), 0), MATCH(AB$12, 'Build Scenarios'!$D$5:$O$5, 0))
- INDEX('Build Scenarios'!$D$1:$O$510, MATCH(1, ('Build Scenarios'!$B$1:$B$510 = $Q68) * ('Build Scenarios'!$C$1:$C$510 = $C68), 0), MATCH(AA$12, 'Build Scenarios'!$D$5:$O$5, 0)))
+AA68,
0)</f>
        <v>0</v>
      </c>
      <c r="AC68" s="4" cm="1">
        <f t="array" aca="1" ref="AC68" ca="1">IFERROR(
INDEX('Cost Data'!$Y$1:$AJ$500, MATCH(1, ('Cost Data'!$W$1:$W$500 = $Q68) * ('Cost Data'!$X$1:$X$500 = $R68), 0), MATCH(AC$12, 'Cost Data'!$Y$12:$AJ$12, 0))
* (INDEX('Build Scenarios'!$D$1:$O$510, MATCH(1, ('Build Scenarios'!$B$1:$B$510 = $Q68) * ('Build Scenarios'!$C$1:$C$510 = $C68), 0), MATCH(AC$12, 'Build Scenarios'!$D$5:$O$5, 0))
- INDEX('Build Scenarios'!$D$1:$O$510, MATCH(1, ('Build Scenarios'!$B$1:$B$510 = $Q68) * ('Build Scenarios'!$C$1:$C$510 = $C68), 0), MATCH(AB$12, 'Build Scenarios'!$D$5:$O$5, 0)))
+AB68,
0)</f>
        <v>0</v>
      </c>
      <c r="AD68" s="4" cm="1">
        <f t="array" aca="1" ref="AD68" ca="1">IFERROR(
INDEX('Cost Data'!$Y$1:$AJ$500, MATCH(1, ('Cost Data'!$W$1:$W$500 = $Q68) * ('Cost Data'!$X$1:$X$500 = $R68), 0), MATCH(AD$12, 'Cost Data'!$Y$12:$AJ$12, 0))
* (INDEX('Build Scenarios'!$D$1:$O$510, MATCH(1, ('Build Scenarios'!$B$1:$B$510 = $Q68) * ('Build Scenarios'!$C$1:$C$510 = $C68), 0), MATCH(AD$12, 'Build Scenarios'!$D$5:$O$5, 0))
- INDEX('Build Scenarios'!$D$1:$O$510, MATCH(1, ('Build Scenarios'!$B$1:$B$510 = $Q68) * ('Build Scenarios'!$C$1:$C$510 = $C68), 0), MATCH(AC$12, 'Build Scenarios'!$D$5:$O$5, 0)))
+AC68,
0)</f>
        <v>0</v>
      </c>
      <c r="AF68" s="11" t="str">
        <f t="shared" si="39"/>
        <v>Humboldt Bay</v>
      </c>
      <c r="AG68" s="11" t="str" cm="1">
        <f t="array" aca="1" ref="AG68" ca="1">INDEX('Cost Scenario Settings'!$O$32:$W$101, MATCH(1, ('Cost Scenario Settings'!$N$32:$N$101 = $B68) * ('Cost Scenario Settings'!$B$32:$B$101 = AF68), 0), MATCH($C68, 'Cost Scenario Settings'!$O$31:$W$31, 0))</f>
        <v>Optimistic</v>
      </c>
      <c r="AH68" s="4" cm="1">
        <f t="array" aca="1" ref="AH68" ca="1">IFERROR(
INDEX('Cost Data'!$Y$1:$AJ$500, MATCH(1, ('Cost Data'!$W$1:$W$500 = $AF68) * ('Cost Data'!$X$1:$X$500 = $AG68), 0), MATCH(AH$12, 'Cost Data'!$Y$12:$AJ$12, 0))
* (INDEX('Build Scenarios'!$D$1:$O$510, MATCH(1, ('Build Scenarios'!$B$1:$B$510 = $AF68) * ('Build Scenarios'!$C$1:$C$510 = $C68), 0), MATCH(AH$12, 'Build Scenarios'!$D$5:$O$5, 0))
- INDEX('Build Scenarios'!$D$1:$O$510, MATCH(1, ('Build Scenarios'!$B$1:$B$510 = $AF68) * ('Build Scenarios'!$C$1:$C$510 = $C68), 0), MATCH(AG$12, 'Build Scenarios'!$D$5:$O$5, 0)))
+AG68,
0)</f>
        <v>0</v>
      </c>
      <c r="AI68" s="4" cm="1">
        <f t="array" aca="1" ref="AI68" ca="1">IFERROR(
INDEX('Cost Data'!$Y$1:$AJ$500, MATCH(1, ('Cost Data'!$W$1:$W$500 = $AF68) * ('Cost Data'!$X$1:$X$500 = $AG68), 0), MATCH(AI$12, 'Cost Data'!$Y$12:$AJ$12, 0))
* (INDEX('Build Scenarios'!$D$1:$O$510, MATCH(1, ('Build Scenarios'!$B$1:$B$510 = $AF68) * ('Build Scenarios'!$C$1:$C$510 = $C68), 0), MATCH(AI$12, 'Build Scenarios'!$D$5:$O$5, 0))
- INDEX('Build Scenarios'!$D$1:$O$510, MATCH(1, ('Build Scenarios'!$B$1:$B$510 = $AF68) * ('Build Scenarios'!$C$1:$C$510 = $C68), 0), MATCH(AH$12, 'Build Scenarios'!$D$5:$O$5, 0)))
+AH68,
0)</f>
        <v>0</v>
      </c>
      <c r="AJ68" s="4" cm="1">
        <f t="array" aca="1" ref="AJ68" ca="1">IFERROR(
INDEX('Cost Data'!$Y$1:$AJ$500, MATCH(1, ('Cost Data'!$W$1:$W$500 = $AF68) * ('Cost Data'!$X$1:$X$500 = $AG68), 0), MATCH(AJ$12, 'Cost Data'!$Y$12:$AJ$12, 0))
* (INDEX('Build Scenarios'!$D$1:$O$510, MATCH(1, ('Build Scenarios'!$B$1:$B$510 = $AF68) * ('Build Scenarios'!$C$1:$C$510 = $C68), 0), MATCH(AJ$12, 'Build Scenarios'!$D$5:$O$5, 0))
- INDEX('Build Scenarios'!$D$1:$O$510, MATCH(1, ('Build Scenarios'!$B$1:$B$510 = $AF68) * ('Build Scenarios'!$C$1:$C$510 = $C68), 0), MATCH(AI$12, 'Build Scenarios'!$D$5:$O$5, 0)))
+AI68,
0)</f>
        <v>0</v>
      </c>
      <c r="AK68" s="4" cm="1">
        <f t="array" aca="1" ref="AK68" ca="1">IFERROR(
INDEX('Cost Data'!$Y$1:$AJ$500, MATCH(1, ('Cost Data'!$W$1:$W$500 = $AF68) * ('Cost Data'!$X$1:$X$500 = $AG68), 0), MATCH(AK$12, 'Cost Data'!$Y$12:$AJ$12, 0))
* (INDEX('Build Scenarios'!$D$1:$O$510, MATCH(1, ('Build Scenarios'!$B$1:$B$510 = $AF68) * ('Build Scenarios'!$C$1:$C$510 = $C68), 0), MATCH(AK$12, 'Build Scenarios'!$D$5:$O$5, 0))
- INDEX('Build Scenarios'!$D$1:$O$510, MATCH(1, ('Build Scenarios'!$B$1:$B$510 = $AF68) * ('Build Scenarios'!$C$1:$C$510 = $C68), 0), MATCH(AJ$12, 'Build Scenarios'!$D$5:$O$5, 0)))
+AJ68,
0)</f>
        <v>0</v>
      </c>
      <c r="AL68" s="4" cm="1">
        <f t="array" aca="1" ref="AL68" ca="1">IFERROR(
INDEX('Cost Data'!$Y$1:$AJ$500, MATCH(1, ('Cost Data'!$W$1:$W$500 = $AF68) * ('Cost Data'!$X$1:$X$500 = $AG68), 0), MATCH(AL$12, 'Cost Data'!$Y$12:$AJ$12, 0))
* (INDEX('Build Scenarios'!$D$1:$O$510, MATCH(1, ('Build Scenarios'!$B$1:$B$510 = $AF68) * ('Build Scenarios'!$C$1:$C$510 = $C68), 0), MATCH(AL$12, 'Build Scenarios'!$D$5:$O$5, 0))
- INDEX('Build Scenarios'!$D$1:$O$510, MATCH(1, ('Build Scenarios'!$B$1:$B$510 = $AF68) * ('Build Scenarios'!$C$1:$C$510 = $C68), 0), MATCH(AK$12, 'Build Scenarios'!$D$5:$O$5, 0)))
+AK68,
0)</f>
        <v>0</v>
      </c>
      <c r="AM68" s="4" cm="1">
        <f t="array" aca="1" ref="AM68" ca="1">IFERROR(
INDEX('Cost Data'!$Y$1:$AJ$500, MATCH(1, ('Cost Data'!$W$1:$W$500 = $AF68) * ('Cost Data'!$X$1:$X$500 = $AG68), 0), MATCH(AM$12, 'Cost Data'!$Y$12:$AJ$12, 0))
* (INDEX('Build Scenarios'!$D$1:$O$510, MATCH(1, ('Build Scenarios'!$B$1:$B$510 = $AF68) * ('Build Scenarios'!$C$1:$C$510 = $C68), 0), MATCH(AM$12, 'Build Scenarios'!$D$5:$O$5, 0))
- INDEX('Build Scenarios'!$D$1:$O$510, MATCH(1, ('Build Scenarios'!$B$1:$B$510 = $AF68) * ('Build Scenarios'!$C$1:$C$510 = $C68), 0), MATCH(AL$12, 'Build Scenarios'!$D$5:$O$5, 0)))
+AL68,
0)</f>
        <v>0</v>
      </c>
      <c r="AN68" s="4" cm="1">
        <f t="array" aca="1" ref="AN68" ca="1">IFERROR(
INDEX('Cost Data'!$Y$1:$AJ$500, MATCH(1, ('Cost Data'!$W$1:$W$500 = $AF68) * ('Cost Data'!$X$1:$X$500 = $AG68), 0), MATCH(AN$12, 'Cost Data'!$Y$12:$AJ$12, 0))
* (INDEX('Build Scenarios'!$D$1:$O$510, MATCH(1, ('Build Scenarios'!$B$1:$B$510 = $AF68) * ('Build Scenarios'!$C$1:$C$510 = $C68), 0), MATCH(AN$12, 'Build Scenarios'!$D$5:$O$5, 0))
- INDEX('Build Scenarios'!$D$1:$O$510, MATCH(1, ('Build Scenarios'!$B$1:$B$510 = $AF68) * ('Build Scenarios'!$C$1:$C$510 = $C68), 0), MATCH(AM$12, 'Build Scenarios'!$D$5:$O$5, 0)))
+AM68,
0)</f>
        <v>0</v>
      </c>
      <c r="AO68" s="4" cm="1">
        <f t="array" aca="1" ref="AO68" ca="1">IFERROR(
INDEX('Cost Data'!$Y$1:$AJ$500, MATCH(1, ('Cost Data'!$W$1:$W$500 = $AF68) * ('Cost Data'!$X$1:$X$500 = $AG68), 0), MATCH(AO$12, 'Cost Data'!$Y$12:$AJ$12, 0))
* (INDEX('Build Scenarios'!$D$1:$O$510, MATCH(1, ('Build Scenarios'!$B$1:$B$510 = $AF68) * ('Build Scenarios'!$C$1:$C$510 = $C68), 0), MATCH(AO$12, 'Build Scenarios'!$D$5:$O$5, 0))
- INDEX('Build Scenarios'!$D$1:$O$510, MATCH(1, ('Build Scenarios'!$B$1:$B$510 = $AF68) * ('Build Scenarios'!$C$1:$C$510 = $C68), 0), MATCH(AN$12, 'Build Scenarios'!$D$5:$O$5, 0)))
+AN68,
0)</f>
        <v>0</v>
      </c>
      <c r="AP68" s="4" cm="1">
        <f t="array" aca="1" ref="AP68" ca="1">IFERROR(
INDEX('Cost Data'!$Y$1:$AJ$500, MATCH(1, ('Cost Data'!$W$1:$W$500 = $AF68) * ('Cost Data'!$X$1:$X$500 = $AG68), 0), MATCH(AP$12, 'Cost Data'!$Y$12:$AJ$12, 0))
* (INDEX('Build Scenarios'!$D$1:$O$510, MATCH(1, ('Build Scenarios'!$B$1:$B$510 = $AF68) * ('Build Scenarios'!$C$1:$C$510 = $C68), 0), MATCH(AP$12, 'Build Scenarios'!$D$5:$O$5, 0))
- INDEX('Build Scenarios'!$D$1:$O$510, MATCH(1, ('Build Scenarios'!$B$1:$B$510 = $AF68) * ('Build Scenarios'!$C$1:$C$510 = $C68), 0), MATCH(AO$12, 'Build Scenarios'!$D$5:$O$5, 0)))
+AO68,
0)</f>
        <v>601.82080000000008</v>
      </c>
      <c r="AQ68" s="4" cm="1">
        <f t="array" aca="1" ref="AQ68" ca="1">IFERROR(
INDEX('Cost Data'!$Y$1:$AJ$500, MATCH(1, ('Cost Data'!$W$1:$W$500 = $AF68) * ('Cost Data'!$X$1:$X$500 = $AG68), 0), MATCH(AQ$12, 'Cost Data'!$Y$12:$AJ$12, 0))
* (INDEX('Build Scenarios'!$D$1:$O$510, MATCH(1, ('Build Scenarios'!$B$1:$B$510 = $AF68) * ('Build Scenarios'!$C$1:$C$510 = $C68), 0), MATCH(AQ$12, 'Build Scenarios'!$D$5:$O$5, 0))
- INDEX('Build Scenarios'!$D$1:$O$510, MATCH(1, ('Build Scenarios'!$B$1:$B$510 = $AF68) * ('Build Scenarios'!$C$1:$C$510 = $C68), 0), MATCH(AP$12, 'Build Scenarios'!$D$5:$O$5, 0)))
+AP68,
0)</f>
        <v>601.82080000000008</v>
      </c>
      <c r="AR68" s="4" cm="1">
        <f t="array" aca="1" ref="AR68" ca="1">IFERROR(
INDEX('Cost Data'!$Y$1:$AJ$500, MATCH(1, ('Cost Data'!$W$1:$W$500 = $AF68) * ('Cost Data'!$X$1:$X$500 = $AG68), 0), MATCH(AR$12, 'Cost Data'!$Y$12:$AJ$12, 0))
* (INDEX('Build Scenarios'!$D$1:$O$510, MATCH(1, ('Build Scenarios'!$B$1:$B$510 = $AF68) * ('Build Scenarios'!$C$1:$C$510 = $C68), 0), MATCH(AR$12, 'Build Scenarios'!$D$5:$O$5, 0))
- INDEX('Build Scenarios'!$D$1:$O$510, MATCH(1, ('Build Scenarios'!$B$1:$B$510 = $AF68) * ('Build Scenarios'!$C$1:$C$510 = $C68), 0), MATCH(AQ$12, 'Build Scenarios'!$D$5:$O$5, 0)))
+AQ68,
0)</f>
        <v>601.82080000000008</v>
      </c>
      <c r="AS68" s="4" cm="1">
        <f t="array" aca="1" ref="AS68" ca="1">IFERROR(
INDEX('Cost Data'!$Y$1:$AJ$500, MATCH(1, ('Cost Data'!$W$1:$W$500 = $AF68) * ('Cost Data'!$X$1:$X$500 = $AG68), 0), MATCH(AS$12, 'Cost Data'!$Y$12:$AJ$12, 0))
* (INDEX('Build Scenarios'!$D$1:$O$510, MATCH(1, ('Build Scenarios'!$B$1:$B$510 = $AF68) * ('Build Scenarios'!$C$1:$C$510 = $C68), 0), MATCH(AS$12, 'Build Scenarios'!$D$5:$O$5, 0))
- INDEX('Build Scenarios'!$D$1:$O$510, MATCH(1, ('Build Scenarios'!$B$1:$B$510 = $AF68) * ('Build Scenarios'!$C$1:$C$510 = $C68), 0), MATCH(AR$12, 'Build Scenarios'!$D$5:$O$5, 0)))
+AR68,
0)</f>
        <v>601.82080000000008</v>
      </c>
      <c r="AU68" s="11" t="str">
        <f t="shared" si="40"/>
        <v>Del Norte</v>
      </c>
      <c r="AV68" s="11" cm="1">
        <f t="array" aca="1" ref="AV68" ca="1">INDEX('Cost Scenario Settings'!$O$32:$W$101, MATCH(1, ('Cost Scenario Settings'!$N$32:$N$101 = $B68) * ('Cost Scenario Settings'!$B$32:$B$101 = AU68), 0), MATCH($C68, 'Cost Scenario Settings'!$O$31:$W$31, 0))</f>
        <v>0</v>
      </c>
      <c r="AW68" s="4" cm="1">
        <f t="array" aca="1" ref="AW68" ca="1">IFERROR(
INDEX('Cost Data'!$Y$1:$AJ$500, MATCH(1, ('Cost Data'!$W$1:$W$500 = $AU68) * ('Cost Data'!$X$1:$X$500 = $AV68), 0), MATCH(AW$12, 'Cost Data'!$Y$12:$AJ$12, 0))
* (INDEX('Build Scenarios'!$D$1:$O$510, MATCH(1, ('Build Scenarios'!$B$1:$B$510 = $AU68) * ('Build Scenarios'!$C$1:$C$510 = $C68), 0), MATCH(AW$12, 'Build Scenarios'!$D$5:$O$5, 0))
- INDEX('Build Scenarios'!$D$1:$O$510, MATCH(1, ('Build Scenarios'!$B$1:$B$510 = $AU68) * ('Build Scenarios'!$C$1:$C$510 = $C68), 0), MATCH(AV$12, 'Build Scenarios'!$D$5:$O$5, 0)))
+AV68,
0)</f>
        <v>0</v>
      </c>
      <c r="AX68" s="4" cm="1">
        <f t="array" aca="1" ref="AX68" ca="1">IFERROR(
INDEX('Cost Data'!$Y$1:$AJ$500, MATCH(1, ('Cost Data'!$W$1:$W$500 = $AU68) * ('Cost Data'!$X$1:$X$500 = $AV68), 0), MATCH(AX$12, 'Cost Data'!$Y$12:$AJ$12, 0))
* (INDEX('Build Scenarios'!$D$1:$O$510, MATCH(1, ('Build Scenarios'!$B$1:$B$510 = $AU68) * ('Build Scenarios'!$C$1:$C$510 = $C68), 0), MATCH(AX$12, 'Build Scenarios'!$D$5:$O$5, 0))
- INDEX('Build Scenarios'!$D$1:$O$510, MATCH(1, ('Build Scenarios'!$B$1:$B$510 = $AU68) * ('Build Scenarios'!$C$1:$C$510 = $C68), 0), MATCH(AW$12, 'Build Scenarios'!$D$5:$O$5, 0)))
+AW68,
0)</f>
        <v>0</v>
      </c>
      <c r="AY68" s="4" cm="1">
        <f t="array" aca="1" ref="AY68" ca="1">IFERROR(
INDEX('Cost Data'!$Y$1:$AJ$500, MATCH(1, ('Cost Data'!$W$1:$W$500 = $AU68) * ('Cost Data'!$X$1:$X$500 = $AV68), 0), MATCH(AY$12, 'Cost Data'!$Y$12:$AJ$12, 0))
* (INDEX('Build Scenarios'!$D$1:$O$510, MATCH(1, ('Build Scenarios'!$B$1:$B$510 = $AU68) * ('Build Scenarios'!$C$1:$C$510 = $C68), 0), MATCH(AY$12, 'Build Scenarios'!$D$5:$O$5, 0))
- INDEX('Build Scenarios'!$D$1:$O$510, MATCH(1, ('Build Scenarios'!$B$1:$B$510 = $AU68) * ('Build Scenarios'!$C$1:$C$510 = $C68), 0), MATCH(AX$12, 'Build Scenarios'!$D$5:$O$5, 0)))
+AX68,
0)</f>
        <v>0</v>
      </c>
      <c r="AZ68" s="4" cm="1">
        <f t="array" aca="1" ref="AZ68" ca="1">IFERROR(
INDEX('Cost Data'!$Y$1:$AJ$500, MATCH(1, ('Cost Data'!$W$1:$W$500 = $AU68) * ('Cost Data'!$X$1:$X$500 = $AV68), 0), MATCH(AZ$12, 'Cost Data'!$Y$12:$AJ$12, 0))
* (INDEX('Build Scenarios'!$D$1:$O$510, MATCH(1, ('Build Scenarios'!$B$1:$B$510 = $AU68) * ('Build Scenarios'!$C$1:$C$510 = $C68), 0), MATCH(AZ$12, 'Build Scenarios'!$D$5:$O$5, 0))
- INDEX('Build Scenarios'!$D$1:$O$510, MATCH(1, ('Build Scenarios'!$B$1:$B$510 = $AU68) * ('Build Scenarios'!$C$1:$C$510 = $C68), 0), MATCH(AY$12, 'Build Scenarios'!$D$5:$O$5, 0)))
+AY68,
0)</f>
        <v>0</v>
      </c>
      <c r="BA68" s="4" cm="1">
        <f t="array" aca="1" ref="BA68" ca="1">IFERROR(
INDEX('Cost Data'!$Y$1:$AJ$500, MATCH(1, ('Cost Data'!$W$1:$W$500 = $AU68) * ('Cost Data'!$X$1:$X$500 = $AV68), 0), MATCH(BA$12, 'Cost Data'!$Y$12:$AJ$12, 0))
* (INDEX('Build Scenarios'!$D$1:$O$510, MATCH(1, ('Build Scenarios'!$B$1:$B$510 = $AU68) * ('Build Scenarios'!$C$1:$C$510 = $C68), 0), MATCH(BA$12, 'Build Scenarios'!$D$5:$O$5, 0))
- INDEX('Build Scenarios'!$D$1:$O$510, MATCH(1, ('Build Scenarios'!$B$1:$B$510 = $AU68) * ('Build Scenarios'!$C$1:$C$510 = $C68), 0), MATCH(AZ$12, 'Build Scenarios'!$D$5:$O$5, 0)))
+AZ68,
0)</f>
        <v>0</v>
      </c>
      <c r="BB68" s="4" cm="1">
        <f t="array" aca="1" ref="BB68" ca="1">IFERROR(
INDEX('Cost Data'!$Y$1:$AJ$500, MATCH(1, ('Cost Data'!$W$1:$W$500 = $AU68) * ('Cost Data'!$X$1:$X$500 = $AV68), 0), MATCH(BB$12, 'Cost Data'!$Y$12:$AJ$12, 0))
* (INDEX('Build Scenarios'!$D$1:$O$510, MATCH(1, ('Build Scenarios'!$B$1:$B$510 = $AU68) * ('Build Scenarios'!$C$1:$C$510 = $C68), 0), MATCH(BB$12, 'Build Scenarios'!$D$5:$O$5, 0))
- INDEX('Build Scenarios'!$D$1:$O$510, MATCH(1, ('Build Scenarios'!$B$1:$B$510 = $AU68) * ('Build Scenarios'!$C$1:$C$510 = $C68), 0), MATCH(BA$12, 'Build Scenarios'!$D$5:$O$5, 0)))
+BA68,
0)</f>
        <v>0</v>
      </c>
      <c r="BC68" s="4" cm="1">
        <f t="array" aca="1" ref="BC68" ca="1">IFERROR(
INDEX('Cost Data'!$Y$1:$AJ$500, MATCH(1, ('Cost Data'!$W$1:$W$500 = $AU68) * ('Cost Data'!$X$1:$X$500 = $AV68), 0), MATCH(BC$12, 'Cost Data'!$Y$12:$AJ$12, 0))
* (INDEX('Build Scenarios'!$D$1:$O$510, MATCH(1, ('Build Scenarios'!$B$1:$B$510 = $AU68) * ('Build Scenarios'!$C$1:$C$510 = $C68), 0), MATCH(BC$12, 'Build Scenarios'!$D$5:$O$5, 0))
- INDEX('Build Scenarios'!$D$1:$O$510, MATCH(1, ('Build Scenarios'!$B$1:$B$510 = $AU68) * ('Build Scenarios'!$C$1:$C$510 = $C68), 0), MATCH(BB$12, 'Build Scenarios'!$D$5:$O$5, 0)))
+BB68,
0)</f>
        <v>0</v>
      </c>
      <c r="BD68" s="4" cm="1">
        <f t="array" aca="1" ref="BD68" ca="1">IFERROR(
INDEX('Cost Data'!$Y$1:$AJ$500, MATCH(1, ('Cost Data'!$W$1:$W$500 = $AU68) * ('Cost Data'!$X$1:$X$500 = $AV68), 0), MATCH(BD$12, 'Cost Data'!$Y$12:$AJ$12, 0))
* (INDEX('Build Scenarios'!$D$1:$O$510, MATCH(1, ('Build Scenarios'!$B$1:$B$510 = $AU68) * ('Build Scenarios'!$C$1:$C$510 = $C68), 0), MATCH(BD$12, 'Build Scenarios'!$D$5:$O$5, 0))
- INDEX('Build Scenarios'!$D$1:$O$510, MATCH(1, ('Build Scenarios'!$B$1:$B$510 = $AU68) * ('Build Scenarios'!$C$1:$C$510 = $C68), 0), MATCH(BC$12, 'Build Scenarios'!$D$5:$O$5, 0)))
+BC68,
0)</f>
        <v>0</v>
      </c>
      <c r="BE68" s="4" cm="1">
        <f t="array" aca="1" ref="BE68" ca="1">IFERROR(
INDEX('Cost Data'!$Y$1:$AJ$500, MATCH(1, ('Cost Data'!$W$1:$W$500 = $AU68) * ('Cost Data'!$X$1:$X$500 = $AV68), 0), MATCH(BE$12, 'Cost Data'!$Y$12:$AJ$12, 0))
* (INDEX('Build Scenarios'!$D$1:$O$510, MATCH(1, ('Build Scenarios'!$B$1:$B$510 = $AU68) * ('Build Scenarios'!$C$1:$C$510 = $C68), 0), MATCH(BE$12, 'Build Scenarios'!$D$5:$O$5, 0))
- INDEX('Build Scenarios'!$D$1:$O$510, MATCH(1, ('Build Scenarios'!$B$1:$B$510 = $AU68) * ('Build Scenarios'!$C$1:$C$510 = $C68), 0), MATCH(BD$12, 'Build Scenarios'!$D$5:$O$5, 0)))
+BD68,
0)</f>
        <v>0</v>
      </c>
      <c r="BF68" s="4" cm="1">
        <f t="array" aca="1" ref="BF68" ca="1">IFERROR(
INDEX('Cost Data'!$Y$1:$AJ$500, MATCH(1, ('Cost Data'!$W$1:$W$500 = $AU68) * ('Cost Data'!$X$1:$X$500 = $AV68), 0), MATCH(BF$12, 'Cost Data'!$Y$12:$AJ$12, 0))
* (INDEX('Build Scenarios'!$D$1:$O$510, MATCH(1, ('Build Scenarios'!$B$1:$B$510 = $AU68) * ('Build Scenarios'!$C$1:$C$510 = $C68), 0), MATCH(BF$12, 'Build Scenarios'!$D$5:$O$5, 0))
- INDEX('Build Scenarios'!$D$1:$O$510, MATCH(1, ('Build Scenarios'!$B$1:$B$510 = $AU68) * ('Build Scenarios'!$C$1:$C$510 = $C68), 0), MATCH(BE$12, 'Build Scenarios'!$D$5:$O$5, 0)))
+BE68,
0)</f>
        <v>0</v>
      </c>
      <c r="BG68" s="4" cm="1">
        <f t="array" aca="1" ref="BG68" ca="1">IFERROR(
INDEX('Cost Data'!$Y$1:$AJ$500, MATCH(1, ('Cost Data'!$W$1:$W$500 = $AU68) * ('Cost Data'!$X$1:$X$500 = $AV68), 0), MATCH(BG$12, 'Cost Data'!$Y$12:$AJ$12, 0))
* (INDEX('Build Scenarios'!$D$1:$O$510, MATCH(1, ('Build Scenarios'!$B$1:$B$510 = $AU68) * ('Build Scenarios'!$C$1:$C$510 = $C68), 0), MATCH(BG$12, 'Build Scenarios'!$D$5:$O$5, 0))
- INDEX('Build Scenarios'!$D$1:$O$510, MATCH(1, ('Build Scenarios'!$B$1:$B$510 = $AU68) * ('Build Scenarios'!$C$1:$C$510 = $C68), 0), MATCH(BF$12, 'Build Scenarios'!$D$5:$O$5, 0)))
+BF68,
0)</f>
        <v>0</v>
      </c>
      <c r="BH68" s="4" cm="1">
        <f t="array" aca="1" ref="BH68" ca="1">IFERROR(
INDEX('Cost Data'!$Y$1:$AJ$500, MATCH(1, ('Cost Data'!$W$1:$W$500 = $AU68) * ('Cost Data'!$X$1:$X$500 = $AV68), 0), MATCH(BH$12, 'Cost Data'!$Y$12:$AJ$12, 0))
* (INDEX('Build Scenarios'!$D$1:$O$510, MATCH(1, ('Build Scenarios'!$B$1:$B$510 = $AU68) * ('Build Scenarios'!$C$1:$C$510 = $C68), 0), MATCH(BH$12, 'Build Scenarios'!$D$5:$O$5, 0))
- INDEX('Build Scenarios'!$D$1:$O$510, MATCH(1, ('Build Scenarios'!$B$1:$B$510 = $AU68) * ('Build Scenarios'!$C$1:$C$510 = $C68), 0), MATCH(BG$12, 'Build Scenarios'!$D$5:$O$5, 0)))
+BG68,
0)</f>
        <v>0</v>
      </c>
      <c r="BJ68" s="11" t="str">
        <f t="shared" si="41"/>
        <v>Cape Mendocino</v>
      </c>
      <c r="BK68" s="11" cm="1">
        <f t="array" aca="1" ref="BK68" ca="1">INDEX('Cost Scenario Settings'!$O$32:$W$101, MATCH(1, ('Cost Scenario Settings'!$N$32:$N$101 = $B68) * ('Cost Scenario Settings'!$B$32:$B$101 = BJ68), 0), MATCH($C68, 'Cost Scenario Settings'!$O$31:$W$31, 0))</f>
        <v>0</v>
      </c>
      <c r="BL68" s="4" cm="1">
        <f t="array" aca="1" ref="BL68" ca="1">IFERROR(
INDEX('Cost Data'!$Y$1:$AJ$500, MATCH(1, ('Cost Data'!$W$1:$W$500 = $BJ68) * ('Cost Data'!$X$1:$X$500 = $BK68), 0), MATCH(BL$12, 'Cost Data'!$Y$12:$AJ$12, 0))
* (INDEX('Build Scenarios'!$D$1:$O$510, MATCH(1, ('Build Scenarios'!$B$1:$B$510 = $BJ68) * ('Build Scenarios'!$C$1:$C$510 = $C68), 0), MATCH(BL$12, 'Build Scenarios'!$D$5:$O$5, 0))
- INDEX('Build Scenarios'!$D$1:$O$510, MATCH(1, ('Build Scenarios'!$B$1:$B$510 = $BJ68) * ('Build Scenarios'!$C$1:$C$510 = $C68), 0), MATCH(BK$12, 'Build Scenarios'!$D$5:$O$5, 0)))
+BK68,
0)</f>
        <v>0</v>
      </c>
      <c r="BM68" s="4" cm="1">
        <f t="array" aca="1" ref="BM68" ca="1">IFERROR(
INDEX('Cost Data'!$Y$1:$AJ$500, MATCH(1, ('Cost Data'!$W$1:$W$500 = $BJ68) * ('Cost Data'!$X$1:$X$500 = $BK68), 0), MATCH(BM$12, 'Cost Data'!$Y$12:$AJ$12, 0))
* (INDEX('Build Scenarios'!$D$1:$O$510, MATCH(1, ('Build Scenarios'!$B$1:$B$510 = $BJ68) * ('Build Scenarios'!$C$1:$C$510 = $C68), 0), MATCH(BM$12, 'Build Scenarios'!$D$5:$O$5, 0))
- INDEX('Build Scenarios'!$D$1:$O$510, MATCH(1, ('Build Scenarios'!$B$1:$B$510 = $BJ68) * ('Build Scenarios'!$C$1:$C$510 = $C68), 0), MATCH(BL$12, 'Build Scenarios'!$D$5:$O$5, 0)))
+BL68,
0)</f>
        <v>0</v>
      </c>
      <c r="BN68" s="4" cm="1">
        <f t="array" aca="1" ref="BN68" ca="1">IFERROR(
INDEX('Cost Data'!$Y$1:$AJ$500, MATCH(1, ('Cost Data'!$W$1:$W$500 = $BJ68) * ('Cost Data'!$X$1:$X$500 = $BK68), 0), MATCH(BN$12, 'Cost Data'!$Y$12:$AJ$12, 0))
* (INDEX('Build Scenarios'!$D$1:$O$510, MATCH(1, ('Build Scenarios'!$B$1:$B$510 = $BJ68) * ('Build Scenarios'!$C$1:$C$510 = $C68), 0), MATCH(BN$12, 'Build Scenarios'!$D$5:$O$5, 0))
- INDEX('Build Scenarios'!$D$1:$O$510, MATCH(1, ('Build Scenarios'!$B$1:$B$510 = $BJ68) * ('Build Scenarios'!$C$1:$C$510 = $C68), 0), MATCH(BM$12, 'Build Scenarios'!$D$5:$O$5, 0)))
+BM68,
0)</f>
        <v>0</v>
      </c>
      <c r="BO68" s="4" cm="1">
        <f t="array" aca="1" ref="BO68" ca="1">IFERROR(
INDEX('Cost Data'!$Y$1:$AJ$500, MATCH(1, ('Cost Data'!$W$1:$W$500 = $BJ68) * ('Cost Data'!$X$1:$X$500 = $BK68), 0), MATCH(BO$12, 'Cost Data'!$Y$12:$AJ$12, 0))
* (INDEX('Build Scenarios'!$D$1:$O$510, MATCH(1, ('Build Scenarios'!$B$1:$B$510 = $BJ68) * ('Build Scenarios'!$C$1:$C$510 = $C68), 0), MATCH(BO$12, 'Build Scenarios'!$D$5:$O$5, 0))
- INDEX('Build Scenarios'!$D$1:$O$510, MATCH(1, ('Build Scenarios'!$B$1:$B$510 = $BJ68) * ('Build Scenarios'!$C$1:$C$510 = $C68), 0), MATCH(BN$12, 'Build Scenarios'!$D$5:$O$5, 0)))
+BN68,
0)</f>
        <v>0</v>
      </c>
      <c r="BP68" s="4" cm="1">
        <f t="array" aca="1" ref="BP68" ca="1">IFERROR(
INDEX('Cost Data'!$Y$1:$AJ$500, MATCH(1, ('Cost Data'!$W$1:$W$500 = $BJ68) * ('Cost Data'!$X$1:$X$500 = $BK68), 0), MATCH(BP$12, 'Cost Data'!$Y$12:$AJ$12, 0))
* (INDEX('Build Scenarios'!$D$1:$O$510, MATCH(1, ('Build Scenarios'!$B$1:$B$510 = $BJ68) * ('Build Scenarios'!$C$1:$C$510 = $C68), 0), MATCH(BP$12, 'Build Scenarios'!$D$5:$O$5, 0))
- INDEX('Build Scenarios'!$D$1:$O$510, MATCH(1, ('Build Scenarios'!$B$1:$B$510 = $BJ68) * ('Build Scenarios'!$C$1:$C$510 = $C68), 0), MATCH(BO$12, 'Build Scenarios'!$D$5:$O$5, 0)))
+BO68,
0)</f>
        <v>0</v>
      </c>
      <c r="BQ68" s="4" cm="1">
        <f t="array" aca="1" ref="BQ68" ca="1">IFERROR(
INDEX('Cost Data'!$Y$1:$AJ$500, MATCH(1, ('Cost Data'!$W$1:$W$500 = $BJ68) * ('Cost Data'!$X$1:$X$500 = $BK68), 0), MATCH(BQ$12, 'Cost Data'!$Y$12:$AJ$12, 0))
* (INDEX('Build Scenarios'!$D$1:$O$510, MATCH(1, ('Build Scenarios'!$B$1:$B$510 = $BJ68) * ('Build Scenarios'!$C$1:$C$510 = $C68), 0), MATCH(BQ$12, 'Build Scenarios'!$D$5:$O$5, 0))
- INDEX('Build Scenarios'!$D$1:$O$510, MATCH(1, ('Build Scenarios'!$B$1:$B$510 = $BJ68) * ('Build Scenarios'!$C$1:$C$510 = $C68), 0), MATCH(BP$12, 'Build Scenarios'!$D$5:$O$5, 0)))
+BP68,
0)</f>
        <v>0</v>
      </c>
      <c r="BR68" s="4" cm="1">
        <f t="array" aca="1" ref="BR68" ca="1">IFERROR(
INDEX('Cost Data'!$Y$1:$AJ$500, MATCH(1, ('Cost Data'!$W$1:$W$500 = $BJ68) * ('Cost Data'!$X$1:$X$500 = $BK68), 0), MATCH(BR$12, 'Cost Data'!$Y$12:$AJ$12, 0))
* (INDEX('Build Scenarios'!$D$1:$O$510, MATCH(1, ('Build Scenarios'!$B$1:$B$510 = $BJ68) * ('Build Scenarios'!$C$1:$C$510 = $C68), 0), MATCH(BR$12, 'Build Scenarios'!$D$5:$O$5, 0))
- INDEX('Build Scenarios'!$D$1:$O$510, MATCH(1, ('Build Scenarios'!$B$1:$B$510 = $BJ68) * ('Build Scenarios'!$C$1:$C$510 = $C68), 0), MATCH(BQ$12, 'Build Scenarios'!$D$5:$O$5, 0)))
+BQ68,
0)</f>
        <v>0</v>
      </c>
      <c r="BS68" s="4" cm="1">
        <f t="array" aca="1" ref="BS68" ca="1">IFERROR(
INDEX('Cost Data'!$Y$1:$AJ$500, MATCH(1, ('Cost Data'!$W$1:$W$500 = $BJ68) * ('Cost Data'!$X$1:$X$500 = $BK68), 0), MATCH(BS$12, 'Cost Data'!$Y$12:$AJ$12, 0))
* (INDEX('Build Scenarios'!$D$1:$O$510, MATCH(1, ('Build Scenarios'!$B$1:$B$510 = $BJ68) * ('Build Scenarios'!$C$1:$C$510 = $C68), 0), MATCH(BS$12, 'Build Scenarios'!$D$5:$O$5, 0))
- INDEX('Build Scenarios'!$D$1:$O$510, MATCH(1, ('Build Scenarios'!$B$1:$B$510 = $BJ68) * ('Build Scenarios'!$C$1:$C$510 = $C68), 0), MATCH(BR$12, 'Build Scenarios'!$D$5:$O$5, 0)))
+BR68,
0)</f>
        <v>0</v>
      </c>
      <c r="BT68" s="4" cm="1">
        <f t="array" aca="1" ref="BT68" ca="1">IFERROR(
INDEX('Cost Data'!$Y$1:$AJ$500, MATCH(1, ('Cost Data'!$W$1:$W$500 = $BJ68) * ('Cost Data'!$X$1:$X$500 = $BK68), 0), MATCH(BT$12, 'Cost Data'!$Y$12:$AJ$12, 0))
* (INDEX('Build Scenarios'!$D$1:$O$510, MATCH(1, ('Build Scenarios'!$B$1:$B$510 = $BJ68) * ('Build Scenarios'!$C$1:$C$510 = $C68), 0), MATCH(BT$12, 'Build Scenarios'!$D$5:$O$5, 0))
- INDEX('Build Scenarios'!$D$1:$O$510, MATCH(1, ('Build Scenarios'!$B$1:$B$510 = $BJ68) * ('Build Scenarios'!$C$1:$C$510 = $C68), 0), MATCH(BS$12, 'Build Scenarios'!$D$5:$O$5, 0)))
+BS68,
0)</f>
        <v>0</v>
      </c>
      <c r="BU68" s="4" cm="1">
        <f t="array" aca="1" ref="BU68" ca="1">IFERROR(
INDEX('Cost Data'!$Y$1:$AJ$500, MATCH(1, ('Cost Data'!$W$1:$W$500 = $BJ68) * ('Cost Data'!$X$1:$X$500 = $BK68), 0), MATCH(BU$12, 'Cost Data'!$Y$12:$AJ$12, 0))
* (INDEX('Build Scenarios'!$D$1:$O$510, MATCH(1, ('Build Scenarios'!$B$1:$B$510 = $BJ68) * ('Build Scenarios'!$C$1:$C$510 = $C68), 0), MATCH(BU$12, 'Build Scenarios'!$D$5:$O$5, 0))
- INDEX('Build Scenarios'!$D$1:$O$510, MATCH(1, ('Build Scenarios'!$B$1:$B$510 = $BJ68) * ('Build Scenarios'!$C$1:$C$510 = $C68), 0), MATCH(BT$12, 'Build Scenarios'!$D$5:$O$5, 0)))
+BT68,
0)</f>
        <v>0</v>
      </c>
      <c r="BV68" s="4" cm="1">
        <f t="array" aca="1" ref="BV68" ca="1">IFERROR(
INDEX('Cost Data'!$Y$1:$AJ$500, MATCH(1, ('Cost Data'!$W$1:$W$500 = $BJ68) * ('Cost Data'!$X$1:$X$500 = $BK68), 0), MATCH(BV$12, 'Cost Data'!$Y$12:$AJ$12, 0))
* (INDEX('Build Scenarios'!$D$1:$O$510, MATCH(1, ('Build Scenarios'!$B$1:$B$510 = $BJ68) * ('Build Scenarios'!$C$1:$C$510 = $C68), 0), MATCH(BV$12, 'Build Scenarios'!$D$5:$O$5, 0))
- INDEX('Build Scenarios'!$D$1:$O$510, MATCH(1, ('Build Scenarios'!$B$1:$B$510 = $BJ68) * ('Build Scenarios'!$C$1:$C$510 = $C68), 0), MATCH(BU$12, 'Build Scenarios'!$D$5:$O$5, 0)))
+BU68,
0)</f>
        <v>0</v>
      </c>
      <c r="BW68" s="4" cm="1">
        <f t="array" aca="1" ref="BW68" ca="1">IFERROR(
INDEX('Cost Data'!$Y$1:$AJ$500, MATCH(1, ('Cost Data'!$W$1:$W$500 = $BJ68) * ('Cost Data'!$X$1:$X$500 = $BK68), 0), MATCH(BW$12, 'Cost Data'!$Y$12:$AJ$12, 0))
* (INDEX('Build Scenarios'!$D$1:$O$510, MATCH(1, ('Build Scenarios'!$B$1:$B$510 = $BJ68) * ('Build Scenarios'!$C$1:$C$510 = $C68), 0), MATCH(BW$12, 'Build Scenarios'!$D$5:$O$5, 0))
- INDEX('Build Scenarios'!$D$1:$O$510, MATCH(1, ('Build Scenarios'!$B$1:$B$510 = $BJ68) * ('Build Scenarios'!$C$1:$C$510 = $C68), 0), MATCH(BV$12, 'Build Scenarios'!$D$5:$O$5, 0)))
+BV68,
0)</f>
        <v>0</v>
      </c>
    </row>
    <row r="69" spans="2:75" x14ac:dyDescent="0.2">
      <c r="B69" s="11" t="str">
        <f t="shared" ca="1" si="37"/>
        <v>Optimistic</v>
      </c>
      <c r="C69" s="8" t="s">
        <v>58</v>
      </c>
      <c r="D69" s="4">
        <f t="shared" ca="1" si="36"/>
        <v>0</v>
      </c>
      <c r="E69" s="4">
        <f t="shared" ca="1" si="36"/>
        <v>0</v>
      </c>
      <c r="F69" s="4">
        <f t="shared" ca="1" si="36"/>
        <v>0</v>
      </c>
      <c r="G69" s="4">
        <f t="shared" ca="1" si="36"/>
        <v>0</v>
      </c>
      <c r="H69" s="4">
        <f t="shared" ca="1" si="36"/>
        <v>0</v>
      </c>
      <c r="I69" s="4">
        <f t="shared" ca="1" si="36"/>
        <v>0</v>
      </c>
      <c r="J69" s="4">
        <f t="shared" ca="1" si="36"/>
        <v>0</v>
      </c>
      <c r="K69" s="4">
        <f t="shared" ca="1" si="36"/>
        <v>0</v>
      </c>
      <c r="L69" s="4">
        <f t="shared" ca="1" si="36"/>
        <v>680.94</v>
      </c>
      <c r="M69" s="4">
        <f t="shared" ca="1" si="36"/>
        <v>680.94</v>
      </c>
      <c r="N69" s="4">
        <f t="shared" ca="1" si="36"/>
        <v>680.94</v>
      </c>
      <c r="O69" s="4">
        <f t="shared" ca="1" si="36"/>
        <v>680.94</v>
      </c>
      <c r="Q69" s="11" t="str">
        <f t="shared" si="38"/>
        <v>Morro Bay</v>
      </c>
      <c r="R69" s="11" t="str" cm="1">
        <f t="array" aca="1" ref="R69" ca="1">INDEX('Cost Scenario Settings'!$O$32:$W$101, MATCH(1, ('Cost Scenario Settings'!$N$32:$N$101 = $B69) * ('Cost Scenario Settings'!$B$32:$B$101 = Q69), 0), MATCH($C69, 'Cost Scenario Settings'!$O$31:$W$31, 0))</f>
        <v>Optimistic</v>
      </c>
      <c r="S69" s="4" cm="1">
        <f t="array" aca="1" ref="S69" ca="1">IFERROR(
INDEX('Cost Data'!$Y$1:$AJ$500, MATCH(1, ('Cost Data'!$W$1:$W$500 = $Q69) * ('Cost Data'!$X$1:$X$500 = $R69), 0), MATCH(S$12, 'Cost Data'!$Y$12:$AJ$12, 0))
* (INDEX('Build Scenarios'!$D$1:$O$510, MATCH(1, ('Build Scenarios'!$B$1:$B$510 = $Q69) * ('Build Scenarios'!$C$1:$C$510 = $C69), 0), MATCH(S$12, 'Build Scenarios'!$D$5:$O$5, 0))
- INDEX('Build Scenarios'!$D$1:$O$510, MATCH(1, ('Build Scenarios'!$B$1:$B$510 = $Q69) * ('Build Scenarios'!$C$1:$C$510 = $C69), 0), MATCH(R$12, 'Build Scenarios'!$D$5:$O$5, 0)))
+R69,
0)</f>
        <v>0</v>
      </c>
      <c r="T69" s="4" cm="1">
        <f t="array" aca="1" ref="T69" ca="1">IFERROR(
INDEX('Cost Data'!$Y$1:$AJ$500, MATCH(1, ('Cost Data'!$W$1:$W$500 = $Q69) * ('Cost Data'!$X$1:$X$500 = $R69), 0), MATCH(T$12, 'Cost Data'!$Y$12:$AJ$12, 0))
* (INDEX('Build Scenarios'!$D$1:$O$510, MATCH(1, ('Build Scenarios'!$B$1:$B$510 = $Q69) * ('Build Scenarios'!$C$1:$C$510 = $C69), 0), MATCH(T$12, 'Build Scenarios'!$D$5:$O$5, 0))
- INDEX('Build Scenarios'!$D$1:$O$510, MATCH(1, ('Build Scenarios'!$B$1:$B$510 = $Q69) * ('Build Scenarios'!$C$1:$C$510 = $C69), 0), MATCH(S$12, 'Build Scenarios'!$D$5:$O$5, 0)))
+S69,
0)</f>
        <v>0</v>
      </c>
      <c r="U69" s="4" cm="1">
        <f t="array" aca="1" ref="U69" ca="1">IFERROR(
INDEX('Cost Data'!$Y$1:$AJ$500, MATCH(1, ('Cost Data'!$W$1:$W$500 = $Q69) * ('Cost Data'!$X$1:$X$500 = $R69), 0), MATCH(U$12, 'Cost Data'!$Y$12:$AJ$12, 0))
* (INDEX('Build Scenarios'!$D$1:$O$510, MATCH(1, ('Build Scenarios'!$B$1:$B$510 = $Q69) * ('Build Scenarios'!$C$1:$C$510 = $C69), 0), MATCH(U$12, 'Build Scenarios'!$D$5:$O$5, 0))
- INDEX('Build Scenarios'!$D$1:$O$510, MATCH(1, ('Build Scenarios'!$B$1:$B$510 = $Q69) * ('Build Scenarios'!$C$1:$C$510 = $C69), 0), MATCH(T$12, 'Build Scenarios'!$D$5:$O$5, 0)))
+T69,
0)</f>
        <v>0</v>
      </c>
      <c r="V69" s="4" cm="1">
        <f t="array" aca="1" ref="V69" ca="1">IFERROR(
INDEX('Cost Data'!$Y$1:$AJ$500, MATCH(1, ('Cost Data'!$W$1:$W$500 = $Q69) * ('Cost Data'!$X$1:$X$500 = $R69), 0), MATCH(V$12, 'Cost Data'!$Y$12:$AJ$12, 0))
* (INDEX('Build Scenarios'!$D$1:$O$510, MATCH(1, ('Build Scenarios'!$B$1:$B$510 = $Q69) * ('Build Scenarios'!$C$1:$C$510 = $C69), 0), MATCH(V$12, 'Build Scenarios'!$D$5:$O$5, 0))
- INDEX('Build Scenarios'!$D$1:$O$510, MATCH(1, ('Build Scenarios'!$B$1:$B$510 = $Q69) * ('Build Scenarios'!$C$1:$C$510 = $C69), 0), MATCH(U$12, 'Build Scenarios'!$D$5:$O$5, 0)))
+U69,
0)</f>
        <v>0</v>
      </c>
      <c r="W69" s="4" cm="1">
        <f t="array" aca="1" ref="W69" ca="1">IFERROR(
INDEX('Cost Data'!$Y$1:$AJ$500, MATCH(1, ('Cost Data'!$W$1:$W$500 = $Q69) * ('Cost Data'!$X$1:$X$500 = $R69), 0), MATCH(W$12, 'Cost Data'!$Y$12:$AJ$12, 0))
* (INDEX('Build Scenarios'!$D$1:$O$510, MATCH(1, ('Build Scenarios'!$B$1:$B$510 = $Q69) * ('Build Scenarios'!$C$1:$C$510 = $C69), 0), MATCH(W$12, 'Build Scenarios'!$D$5:$O$5, 0))
- INDEX('Build Scenarios'!$D$1:$O$510, MATCH(1, ('Build Scenarios'!$B$1:$B$510 = $Q69) * ('Build Scenarios'!$C$1:$C$510 = $C69), 0), MATCH(V$12, 'Build Scenarios'!$D$5:$O$5, 0)))
+V69,
0)</f>
        <v>0</v>
      </c>
      <c r="X69" s="4" cm="1">
        <f t="array" aca="1" ref="X69" ca="1">IFERROR(
INDEX('Cost Data'!$Y$1:$AJ$500, MATCH(1, ('Cost Data'!$W$1:$W$500 = $Q69) * ('Cost Data'!$X$1:$X$500 = $R69), 0), MATCH(X$12, 'Cost Data'!$Y$12:$AJ$12, 0))
* (INDEX('Build Scenarios'!$D$1:$O$510, MATCH(1, ('Build Scenarios'!$B$1:$B$510 = $Q69) * ('Build Scenarios'!$C$1:$C$510 = $C69), 0), MATCH(X$12, 'Build Scenarios'!$D$5:$O$5, 0))
- INDEX('Build Scenarios'!$D$1:$O$510, MATCH(1, ('Build Scenarios'!$B$1:$B$510 = $Q69) * ('Build Scenarios'!$C$1:$C$510 = $C69), 0), MATCH(W$12, 'Build Scenarios'!$D$5:$O$5, 0)))
+W69,
0)</f>
        <v>0</v>
      </c>
      <c r="Y69" s="4" cm="1">
        <f t="array" aca="1" ref="Y69" ca="1">IFERROR(
INDEX('Cost Data'!$Y$1:$AJ$500, MATCH(1, ('Cost Data'!$W$1:$W$500 = $Q69) * ('Cost Data'!$X$1:$X$500 = $R69), 0), MATCH(Y$12, 'Cost Data'!$Y$12:$AJ$12, 0))
* (INDEX('Build Scenarios'!$D$1:$O$510, MATCH(1, ('Build Scenarios'!$B$1:$B$510 = $Q69) * ('Build Scenarios'!$C$1:$C$510 = $C69), 0), MATCH(Y$12, 'Build Scenarios'!$D$5:$O$5, 0))
- INDEX('Build Scenarios'!$D$1:$O$510, MATCH(1, ('Build Scenarios'!$B$1:$B$510 = $Q69) * ('Build Scenarios'!$C$1:$C$510 = $C69), 0), MATCH(X$12, 'Build Scenarios'!$D$5:$O$5, 0)))
+X69,
0)</f>
        <v>0</v>
      </c>
      <c r="Z69" s="4" cm="1">
        <f t="array" aca="1" ref="Z69" ca="1">IFERROR(
INDEX('Cost Data'!$Y$1:$AJ$500, MATCH(1, ('Cost Data'!$W$1:$W$500 = $Q69) * ('Cost Data'!$X$1:$X$500 = $R69), 0), MATCH(Z$12, 'Cost Data'!$Y$12:$AJ$12, 0))
* (INDEX('Build Scenarios'!$D$1:$O$510, MATCH(1, ('Build Scenarios'!$B$1:$B$510 = $Q69) * ('Build Scenarios'!$C$1:$C$510 = $C69), 0), MATCH(Z$12, 'Build Scenarios'!$D$5:$O$5, 0))
- INDEX('Build Scenarios'!$D$1:$O$510, MATCH(1, ('Build Scenarios'!$B$1:$B$510 = $Q69) * ('Build Scenarios'!$C$1:$C$510 = $C69), 0), MATCH(Y$12, 'Build Scenarios'!$D$5:$O$5, 0)))
+Y69,
0)</f>
        <v>0</v>
      </c>
      <c r="AA69" s="4" cm="1">
        <f t="array" aca="1" ref="AA69" ca="1">IFERROR(
INDEX('Cost Data'!$Y$1:$AJ$500, MATCH(1, ('Cost Data'!$W$1:$W$500 = $Q69) * ('Cost Data'!$X$1:$X$500 = $R69), 0), MATCH(AA$12, 'Cost Data'!$Y$12:$AJ$12, 0))
* (INDEX('Build Scenarios'!$D$1:$O$510, MATCH(1, ('Build Scenarios'!$B$1:$B$510 = $Q69) * ('Build Scenarios'!$C$1:$C$510 = $C69), 0), MATCH(AA$12, 'Build Scenarios'!$D$5:$O$5, 0))
- INDEX('Build Scenarios'!$D$1:$O$510, MATCH(1, ('Build Scenarios'!$B$1:$B$510 = $Q69) * ('Build Scenarios'!$C$1:$C$510 = $C69), 0), MATCH(Z$12, 'Build Scenarios'!$D$5:$O$5, 0)))
+Z69,
0)</f>
        <v>680.94</v>
      </c>
      <c r="AB69" s="4" cm="1">
        <f t="array" aca="1" ref="AB69" ca="1">IFERROR(
INDEX('Cost Data'!$Y$1:$AJ$500, MATCH(1, ('Cost Data'!$W$1:$W$500 = $Q69) * ('Cost Data'!$X$1:$X$500 = $R69), 0), MATCH(AB$12, 'Cost Data'!$Y$12:$AJ$12, 0))
* (INDEX('Build Scenarios'!$D$1:$O$510, MATCH(1, ('Build Scenarios'!$B$1:$B$510 = $Q69) * ('Build Scenarios'!$C$1:$C$510 = $C69), 0), MATCH(AB$12, 'Build Scenarios'!$D$5:$O$5, 0))
- INDEX('Build Scenarios'!$D$1:$O$510, MATCH(1, ('Build Scenarios'!$B$1:$B$510 = $Q69) * ('Build Scenarios'!$C$1:$C$510 = $C69), 0), MATCH(AA$12, 'Build Scenarios'!$D$5:$O$5, 0)))
+AA69,
0)</f>
        <v>680.94</v>
      </c>
      <c r="AC69" s="4" cm="1">
        <f t="array" aca="1" ref="AC69" ca="1">IFERROR(
INDEX('Cost Data'!$Y$1:$AJ$500, MATCH(1, ('Cost Data'!$W$1:$W$500 = $Q69) * ('Cost Data'!$X$1:$X$500 = $R69), 0), MATCH(AC$12, 'Cost Data'!$Y$12:$AJ$12, 0))
* (INDEX('Build Scenarios'!$D$1:$O$510, MATCH(1, ('Build Scenarios'!$B$1:$B$510 = $Q69) * ('Build Scenarios'!$C$1:$C$510 = $C69), 0), MATCH(AC$12, 'Build Scenarios'!$D$5:$O$5, 0))
- INDEX('Build Scenarios'!$D$1:$O$510, MATCH(1, ('Build Scenarios'!$B$1:$B$510 = $Q69) * ('Build Scenarios'!$C$1:$C$510 = $C69), 0), MATCH(AB$12, 'Build Scenarios'!$D$5:$O$5, 0)))
+AB69,
0)</f>
        <v>680.94</v>
      </c>
      <c r="AD69" s="4" cm="1">
        <f t="array" aca="1" ref="AD69" ca="1">IFERROR(
INDEX('Cost Data'!$Y$1:$AJ$500, MATCH(1, ('Cost Data'!$W$1:$W$500 = $Q69) * ('Cost Data'!$X$1:$X$500 = $R69), 0), MATCH(AD$12, 'Cost Data'!$Y$12:$AJ$12, 0))
* (INDEX('Build Scenarios'!$D$1:$O$510, MATCH(1, ('Build Scenarios'!$B$1:$B$510 = $Q69) * ('Build Scenarios'!$C$1:$C$510 = $C69), 0), MATCH(AD$12, 'Build Scenarios'!$D$5:$O$5, 0))
- INDEX('Build Scenarios'!$D$1:$O$510, MATCH(1, ('Build Scenarios'!$B$1:$B$510 = $Q69) * ('Build Scenarios'!$C$1:$C$510 = $C69), 0), MATCH(AC$12, 'Build Scenarios'!$D$5:$O$5, 0)))
+AC69,
0)</f>
        <v>680.94</v>
      </c>
      <c r="AF69" s="11" t="str">
        <f t="shared" si="39"/>
        <v>Humboldt Bay</v>
      </c>
      <c r="AG69" s="11" cm="1">
        <f t="array" aca="1" ref="AG69" ca="1">INDEX('Cost Scenario Settings'!$O$32:$W$101, MATCH(1, ('Cost Scenario Settings'!$N$32:$N$101 = $B69) * ('Cost Scenario Settings'!$B$32:$B$101 = AF69), 0), MATCH($C69, 'Cost Scenario Settings'!$O$31:$W$31, 0))</f>
        <v>0</v>
      </c>
      <c r="AH69" s="4" cm="1">
        <f t="array" aca="1" ref="AH69" ca="1">IFERROR(
INDEX('Cost Data'!$Y$1:$AJ$500, MATCH(1, ('Cost Data'!$W$1:$W$500 = $AF69) * ('Cost Data'!$X$1:$X$500 = $AG69), 0), MATCH(AH$12, 'Cost Data'!$Y$12:$AJ$12, 0))
* (INDEX('Build Scenarios'!$D$1:$O$510, MATCH(1, ('Build Scenarios'!$B$1:$B$510 = $AF69) * ('Build Scenarios'!$C$1:$C$510 = $C69), 0), MATCH(AH$12, 'Build Scenarios'!$D$5:$O$5, 0))
- INDEX('Build Scenarios'!$D$1:$O$510, MATCH(1, ('Build Scenarios'!$B$1:$B$510 = $AF69) * ('Build Scenarios'!$C$1:$C$510 = $C69), 0), MATCH(AG$12, 'Build Scenarios'!$D$5:$O$5, 0)))
+AG69,
0)</f>
        <v>0</v>
      </c>
      <c r="AI69" s="4" cm="1">
        <f t="array" aca="1" ref="AI69" ca="1">IFERROR(
INDEX('Cost Data'!$Y$1:$AJ$500, MATCH(1, ('Cost Data'!$W$1:$W$500 = $AF69) * ('Cost Data'!$X$1:$X$500 = $AG69), 0), MATCH(AI$12, 'Cost Data'!$Y$12:$AJ$12, 0))
* (INDEX('Build Scenarios'!$D$1:$O$510, MATCH(1, ('Build Scenarios'!$B$1:$B$510 = $AF69) * ('Build Scenarios'!$C$1:$C$510 = $C69), 0), MATCH(AI$12, 'Build Scenarios'!$D$5:$O$5, 0))
- INDEX('Build Scenarios'!$D$1:$O$510, MATCH(1, ('Build Scenarios'!$B$1:$B$510 = $AF69) * ('Build Scenarios'!$C$1:$C$510 = $C69), 0), MATCH(AH$12, 'Build Scenarios'!$D$5:$O$5, 0)))
+AH69,
0)</f>
        <v>0</v>
      </c>
      <c r="AJ69" s="4" cm="1">
        <f t="array" aca="1" ref="AJ69" ca="1">IFERROR(
INDEX('Cost Data'!$Y$1:$AJ$500, MATCH(1, ('Cost Data'!$W$1:$W$500 = $AF69) * ('Cost Data'!$X$1:$X$500 = $AG69), 0), MATCH(AJ$12, 'Cost Data'!$Y$12:$AJ$12, 0))
* (INDEX('Build Scenarios'!$D$1:$O$510, MATCH(1, ('Build Scenarios'!$B$1:$B$510 = $AF69) * ('Build Scenarios'!$C$1:$C$510 = $C69), 0), MATCH(AJ$12, 'Build Scenarios'!$D$5:$O$5, 0))
- INDEX('Build Scenarios'!$D$1:$O$510, MATCH(1, ('Build Scenarios'!$B$1:$B$510 = $AF69) * ('Build Scenarios'!$C$1:$C$510 = $C69), 0), MATCH(AI$12, 'Build Scenarios'!$D$5:$O$5, 0)))
+AI69,
0)</f>
        <v>0</v>
      </c>
      <c r="AK69" s="4" cm="1">
        <f t="array" aca="1" ref="AK69" ca="1">IFERROR(
INDEX('Cost Data'!$Y$1:$AJ$500, MATCH(1, ('Cost Data'!$W$1:$W$500 = $AF69) * ('Cost Data'!$X$1:$X$500 = $AG69), 0), MATCH(AK$12, 'Cost Data'!$Y$12:$AJ$12, 0))
* (INDEX('Build Scenarios'!$D$1:$O$510, MATCH(1, ('Build Scenarios'!$B$1:$B$510 = $AF69) * ('Build Scenarios'!$C$1:$C$510 = $C69), 0), MATCH(AK$12, 'Build Scenarios'!$D$5:$O$5, 0))
- INDEX('Build Scenarios'!$D$1:$O$510, MATCH(1, ('Build Scenarios'!$B$1:$B$510 = $AF69) * ('Build Scenarios'!$C$1:$C$510 = $C69), 0), MATCH(AJ$12, 'Build Scenarios'!$D$5:$O$5, 0)))
+AJ69,
0)</f>
        <v>0</v>
      </c>
      <c r="AL69" s="4" cm="1">
        <f t="array" aca="1" ref="AL69" ca="1">IFERROR(
INDEX('Cost Data'!$Y$1:$AJ$500, MATCH(1, ('Cost Data'!$W$1:$W$500 = $AF69) * ('Cost Data'!$X$1:$X$500 = $AG69), 0), MATCH(AL$12, 'Cost Data'!$Y$12:$AJ$12, 0))
* (INDEX('Build Scenarios'!$D$1:$O$510, MATCH(1, ('Build Scenarios'!$B$1:$B$510 = $AF69) * ('Build Scenarios'!$C$1:$C$510 = $C69), 0), MATCH(AL$12, 'Build Scenarios'!$D$5:$O$5, 0))
- INDEX('Build Scenarios'!$D$1:$O$510, MATCH(1, ('Build Scenarios'!$B$1:$B$510 = $AF69) * ('Build Scenarios'!$C$1:$C$510 = $C69), 0), MATCH(AK$12, 'Build Scenarios'!$D$5:$O$5, 0)))
+AK69,
0)</f>
        <v>0</v>
      </c>
      <c r="AM69" s="4" cm="1">
        <f t="array" aca="1" ref="AM69" ca="1">IFERROR(
INDEX('Cost Data'!$Y$1:$AJ$500, MATCH(1, ('Cost Data'!$W$1:$W$500 = $AF69) * ('Cost Data'!$X$1:$X$500 = $AG69), 0), MATCH(AM$12, 'Cost Data'!$Y$12:$AJ$12, 0))
* (INDEX('Build Scenarios'!$D$1:$O$510, MATCH(1, ('Build Scenarios'!$B$1:$B$510 = $AF69) * ('Build Scenarios'!$C$1:$C$510 = $C69), 0), MATCH(AM$12, 'Build Scenarios'!$D$5:$O$5, 0))
- INDEX('Build Scenarios'!$D$1:$O$510, MATCH(1, ('Build Scenarios'!$B$1:$B$510 = $AF69) * ('Build Scenarios'!$C$1:$C$510 = $C69), 0), MATCH(AL$12, 'Build Scenarios'!$D$5:$O$5, 0)))
+AL69,
0)</f>
        <v>0</v>
      </c>
      <c r="AN69" s="4" cm="1">
        <f t="array" aca="1" ref="AN69" ca="1">IFERROR(
INDEX('Cost Data'!$Y$1:$AJ$500, MATCH(1, ('Cost Data'!$W$1:$W$500 = $AF69) * ('Cost Data'!$X$1:$X$500 = $AG69), 0), MATCH(AN$12, 'Cost Data'!$Y$12:$AJ$12, 0))
* (INDEX('Build Scenarios'!$D$1:$O$510, MATCH(1, ('Build Scenarios'!$B$1:$B$510 = $AF69) * ('Build Scenarios'!$C$1:$C$510 = $C69), 0), MATCH(AN$12, 'Build Scenarios'!$D$5:$O$5, 0))
- INDEX('Build Scenarios'!$D$1:$O$510, MATCH(1, ('Build Scenarios'!$B$1:$B$510 = $AF69) * ('Build Scenarios'!$C$1:$C$510 = $C69), 0), MATCH(AM$12, 'Build Scenarios'!$D$5:$O$5, 0)))
+AM69,
0)</f>
        <v>0</v>
      </c>
      <c r="AO69" s="4" cm="1">
        <f t="array" aca="1" ref="AO69" ca="1">IFERROR(
INDEX('Cost Data'!$Y$1:$AJ$500, MATCH(1, ('Cost Data'!$W$1:$W$500 = $AF69) * ('Cost Data'!$X$1:$X$500 = $AG69), 0), MATCH(AO$12, 'Cost Data'!$Y$12:$AJ$12, 0))
* (INDEX('Build Scenarios'!$D$1:$O$510, MATCH(1, ('Build Scenarios'!$B$1:$B$510 = $AF69) * ('Build Scenarios'!$C$1:$C$510 = $C69), 0), MATCH(AO$12, 'Build Scenarios'!$D$5:$O$5, 0))
- INDEX('Build Scenarios'!$D$1:$O$510, MATCH(1, ('Build Scenarios'!$B$1:$B$510 = $AF69) * ('Build Scenarios'!$C$1:$C$510 = $C69), 0), MATCH(AN$12, 'Build Scenarios'!$D$5:$O$5, 0)))
+AN69,
0)</f>
        <v>0</v>
      </c>
      <c r="AP69" s="4" cm="1">
        <f t="array" aca="1" ref="AP69" ca="1">IFERROR(
INDEX('Cost Data'!$Y$1:$AJ$500, MATCH(1, ('Cost Data'!$W$1:$W$500 = $AF69) * ('Cost Data'!$X$1:$X$500 = $AG69), 0), MATCH(AP$12, 'Cost Data'!$Y$12:$AJ$12, 0))
* (INDEX('Build Scenarios'!$D$1:$O$510, MATCH(1, ('Build Scenarios'!$B$1:$B$510 = $AF69) * ('Build Scenarios'!$C$1:$C$510 = $C69), 0), MATCH(AP$12, 'Build Scenarios'!$D$5:$O$5, 0))
- INDEX('Build Scenarios'!$D$1:$O$510, MATCH(1, ('Build Scenarios'!$B$1:$B$510 = $AF69) * ('Build Scenarios'!$C$1:$C$510 = $C69), 0), MATCH(AO$12, 'Build Scenarios'!$D$5:$O$5, 0)))
+AO69,
0)</f>
        <v>0</v>
      </c>
      <c r="AQ69" s="4" cm="1">
        <f t="array" aca="1" ref="AQ69" ca="1">IFERROR(
INDEX('Cost Data'!$Y$1:$AJ$500, MATCH(1, ('Cost Data'!$W$1:$W$500 = $AF69) * ('Cost Data'!$X$1:$X$500 = $AG69), 0), MATCH(AQ$12, 'Cost Data'!$Y$12:$AJ$12, 0))
* (INDEX('Build Scenarios'!$D$1:$O$510, MATCH(1, ('Build Scenarios'!$B$1:$B$510 = $AF69) * ('Build Scenarios'!$C$1:$C$510 = $C69), 0), MATCH(AQ$12, 'Build Scenarios'!$D$5:$O$5, 0))
- INDEX('Build Scenarios'!$D$1:$O$510, MATCH(1, ('Build Scenarios'!$B$1:$B$510 = $AF69) * ('Build Scenarios'!$C$1:$C$510 = $C69), 0), MATCH(AP$12, 'Build Scenarios'!$D$5:$O$5, 0)))
+AP69,
0)</f>
        <v>0</v>
      </c>
      <c r="AR69" s="4" cm="1">
        <f t="array" aca="1" ref="AR69" ca="1">IFERROR(
INDEX('Cost Data'!$Y$1:$AJ$500, MATCH(1, ('Cost Data'!$W$1:$W$500 = $AF69) * ('Cost Data'!$X$1:$X$500 = $AG69), 0), MATCH(AR$12, 'Cost Data'!$Y$12:$AJ$12, 0))
* (INDEX('Build Scenarios'!$D$1:$O$510, MATCH(1, ('Build Scenarios'!$B$1:$B$510 = $AF69) * ('Build Scenarios'!$C$1:$C$510 = $C69), 0), MATCH(AR$12, 'Build Scenarios'!$D$5:$O$5, 0))
- INDEX('Build Scenarios'!$D$1:$O$510, MATCH(1, ('Build Scenarios'!$B$1:$B$510 = $AF69) * ('Build Scenarios'!$C$1:$C$510 = $C69), 0), MATCH(AQ$12, 'Build Scenarios'!$D$5:$O$5, 0)))
+AQ69,
0)</f>
        <v>0</v>
      </c>
      <c r="AS69" s="4" cm="1">
        <f t="array" aca="1" ref="AS69" ca="1">IFERROR(
INDEX('Cost Data'!$Y$1:$AJ$500, MATCH(1, ('Cost Data'!$W$1:$W$500 = $AF69) * ('Cost Data'!$X$1:$X$500 = $AG69), 0), MATCH(AS$12, 'Cost Data'!$Y$12:$AJ$12, 0))
* (INDEX('Build Scenarios'!$D$1:$O$510, MATCH(1, ('Build Scenarios'!$B$1:$B$510 = $AF69) * ('Build Scenarios'!$C$1:$C$510 = $C69), 0), MATCH(AS$12, 'Build Scenarios'!$D$5:$O$5, 0))
- INDEX('Build Scenarios'!$D$1:$O$510, MATCH(1, ('Build Scenarios'!$B$1:$B$510 = $AF69) * ('Build Scenarios'!$C$1:$C$510 = $C69), 0), MATCH(AR$12, 'Build Scenarios'!$D$5:$O$5, 0)))
+AR69,
0)</f>
        <v>0</v>
      </c>
      <c r="AU69" s="11" t="str">
        <f t="shared" si="40"/>
        <v>Del Norte</v>
      </c>
      <c r="AV69" s="11" cm="1">
        <f t="array" aca="1" ref="AV69" ca="1">INDEX('Cost Scenario Settings'!$O$32:$W$101, MATCH(1, ('Cost Scenario Settings'!$N$32:$N$101 = $B69) * ('Cost Scenario Settings'!$B$32:$B$101 = AU69), 0), MATCH($C69, 'Cost Scenario Settings'!$O$31:$W$31, 0))</f>
        <v>0</v>
      </c>
      <c r="AW69" s="4" cm="1">
        <f t="array" aca="1" ref="AW69" ca="1">IFERROR(
INDEX('Cost Data'!$Y$1:$AJ$500, MATCH(1, ('Cost Data'!$W$1:$W$500 = $AU69) * ('Cost Data'!$X$1:$X$500 = $AV69), 0), MATCH(AW$12, 'Cost Data'!$Y$12:$AJ$12, 0))
* (INDEX('Build Scenarios'!$D$1:$O$510, MATCH(1, ('Build Scenarios'!$B$1:$B$510 = $AU69) * ('Build Scenarios'!$C$1:$C$510 = $C69), 0), MATCH(AW$12, 'Build Scenarios'!$D$5:$O$5, 0))
- INDEX('Build Scenarios'!$D$1:$O$510, MATCH(1, ('Build Scenarios'!$B$1:$B$510 = $AU69) * ('Build Scenarios'!$C$1:$C$510 = $C69), 0), MATCH(AV$12, 'Build Scenarios'!$D$5:$O$5, 0)))
+AV69,
0)</f>
        <v>0</v>
      </c>
      <c r="AX69" s="4" cm="1">
        <f t="array" aca="1" ref="AX69" ca="1">IFERROR(
INDEX('Cost Data'!$Y$1:$AJ$500, MATCH(1, ('Cost Data'!$W$1:$W$500 = $AU69) * ('Cost Data'!$X$1:$X$500 = $AV69), 0), MATCH(AX$12, 'Cost Data'!$Y$12:$AJ$12, 0))
* (INDEX('Build Scenarios'!$D$1:$O$510, MATCH(1, ('Build Scenarios'!$B$1:$B$510 = $AU69) * ('Build Scenarios'!$C$1:$C$510 = $C69), 0), MATCH(AX$12, 'Build Scenarios'!$D$5:$O$5, 0))
- INDEX('Build Scenarios'!$D$1:$O$510, MATCH(1, ('Build Scenarios'!$B$1:$B$510 = $AU69) * ('Build Scenarios'!$C$1:$C$510 = $C69), 0), MATCH(AW$12, 'Build Scenarios'!$D$5:$O$5, 0)))
+AW69,
0)</f>
        <v>0</v>
      </c>
      <c r="AY69" s="4" cm="1">
        <f t="array" aca="1" ref="AY69" ca="1">IFERROR(
INDEX('Cost Data'!$Y$1:$AJ$500, MATCH(1, ('Cost Data'!$W$1:$W$500 = $AU69) * ('Cost Data'!$X$1:$X$500 = $AV69), 0), MATCH(AY$12, 'Cost Data'!$Y$12:$AJ$12, 0))
* (INDEX('Build Scenarios'!$D$1:$O$510, MATCH(1, ('Build Scenarios'!$B$1:$B$510 = $AU69) * ('Build Scenarios'!$C$1:$C$510 = $C69), 0), MATCH(AY$12, 'Build Scenarios'!$D$5:$O$5, 0))
- INDEX('Build Scenarios'!$D$1:$O$510, MATCH(1, ('Build Scenarios'!$B$1:$B$510 = $AU69) * ('Build Scenarios'!$C$1:$C$510 = $C69), 0), MATCH(AX$12, 'Build Scenarios'!$D$5:$O$5, 0)))
+AX69,
0)</f>
        <v>0</v>
      </c>
      <c r="AZ69" s="4" cm="1">
        <f t="array" aca="1" ref="AZ69" ca="1">IFERROR(
INDEX('Cost Data'!$Y$1:$AJ$500, MATCH(1, ('Cost Data'!$W$1:$W$500 = $AU69) * ('Cost Data'!$X$1:$X$500 = $AV69), 0), MATCH(AZ$12, 'Cost Data'!$Y$12:$AJ$12, 0))
* (INDEX('Build Scenarios'!$D$1:$O$510, MATCH(1, ('Build Scenarios'!$B$1:$B$510 = $AU69) * ('Build Scenarios'!$C$1:$C$510 = $C69), 0), MATCH(AZ$12, 'Build Scenarios'!$D$5:$O$5, 0))
- INDEX('Build Scenarios'!$D$1:$O$510, MATCH(1, ('Build Scenarios'!$B$1:$B$510 = $AU69) * ('Build Scenarios'!$C$1:$C$510 = $C69), 0), MATCH(AY$12, 'Build Scenarios'!$D$5:$O$5, 0)))
+AY69,
0)</f>
        <v>0</v>
      </c>
      <c r="BA69" s="4" cm="1">
        <f t="array" aca="1" ref="BA69" ca="1">IFERROR(
INDEX('Cost Data'!$Y$1:$AJ$500, MATCH(1, ('Cost Data'!$W$1:$W$500 = $AU69) * ('Cost Data'!$X$1:$X$500 = $AV69), 0), MATCH(BA$12, 'Cost Data'!$Y$12:$AJ$12, 0))
* (INDEX('Build Scenarios'!$D$1:$O$510, MATCH(1, ('Build Scenarios'!$B$1:$B$510 = $AU69) * ('Build Scenarios'!$C$1:$C$510 = $C69), 0), MATCH(BA$12, 'Build Scenarios'!$D$5:$O$5, 0))
- INDEX('Build Scenarios'!$D$1:$O$510, MATCH(1, ('Build Scenarios'!$B$1:$B$510 = $AU69) * ('Build Scenarios'!$C$1:$C$510 = $C69), 0), MATCH(AZ$12, 'Build Scenarios'!$D$5:$O$5, 0)))
+AZ69,
0)</f>
        <v>0</v>
      </c>
      <c r="BB69" s="4" cm="1">
        <f t="array" aca="1" ref="BB69" ca="1">IFERROR(
INDEX('Cost Data'!$Y$1:$AJ$500, MATCH(1, ('Cost Data'!$W$1:$W$500 = $AU69) * ('Cost Data'!$X$1:$X$500 = $AV69), 0), MATCH(BB$12, 'Cost Data'!$Y$12:$AJ$12, 0))
* (INDEX('Build Scenarios'!$D$1:$O$510, MATCH(1, ('Build Scenarios'!$B$1:$B$510 = $AU69) * ('Build Scenarios'!$C$1:$C$510 = $C69), 0), MATCH(BB$12, 'Build Scenarios'!$D$5:$O$5, 0))
- INDEX('Build Scenarios'!$D$1:$O$510, MATCH(1, ('Build Scenarios'!$B$1:$B$510 = $AU69) * ('Build Scenarios'!$C$1:$C$510 = $C69), 0), MATCH(BA$12, 'Build Scenarios'!$D$5:$O$5, 0)))
+BA69,
0)</f>
        <v>0</v>
      </c>
      <c r="BC69" s="4" cm="1">
        <f t="array" aca="1" ref="BC69" ca="1">IFERROR(
INDEX('Cost Data'!$Y$1:$AJ$500, MATCH(1, ('Cost Data'!$W$1:$W$500 = $AU69) * ('Cost Data'!$X$1:$X$500 = $AV69), 0), MATCH(BC$12, 'Cost Data'!$Y$12:$AJ$12, 0))
* (INDEX('Build Scenarios'!$D$1:$O$510, MATCH(1, ('Build Scenarios'!$B$1:$B$510 = $AU69) * ('Build Scenarios'!$C$1:$C$510 = $C69), 0), MATCH(BC$12, 'Build Scenarios'!$D$5:$O$5, 0))
- INDEX('Build Scenarios'!$D$1:$O$510, MATCH(1, ('Build Scenarios'!$B$1:$B$510 = $AU69) * ('Build Scenarios'!$C$1:$C$510 = $C69), 0), MATCH(BB$12, 'Build Scenarios'!$D$5:$O$5, 0)))
+BB69,
0)</f>
        <v>0</v>
      </c>
      <c r="BD69" s="4" cm="1">
        <f t="array" aca="1" ref="BD69" ca="1">IFERROR(
INDEX('Cost Data'!$Y$1:$AJ$500, MATCH(1, ('Cost Data'!$W$1:$W$500 = $AU69) * ('Cost Data'!$X$1:$X$500 = $AV69), 0), MATCH(BD$12, 'Cost Data'!$Y$12:$AJ$12, 0))
* (INDEX('Build Scenarios'!$D$1:$O$510, MATCH(1, ('Build Scenarios'!$B$1:$B$510 = $AU69) * ('Build Scenarios'!$C$1:$C$510 = $C69), 0), MATCH(BD$12, 'Build Scenarios'!$D$5:$O$5, 0))
- INDEX('Build Scenarios'!$D$1:$O$510, MATCH(1, ('Build Scenarios'!$B$1:$B$510 = $AU69) * ('Build Scenarios'!$C$1:$C$510 = $C69), 0), MATCH(BC$12, 'Build Scenarios'!$D$5:$O$5, 0)))
+BC69,
0)</f>
        <v>0</v>
      </c>
      <c r="BE69" s="4" cm="1">
        <f t="array" aca="1" ref="BE69" ca="1">IFERROR(
INDEX('Cost Data'!$Y$1:$AJ$500, MATCH(1, ('Cost Data'!$W$1:$W$500 = $AU69) * ('Cost Data'!$X$1:$X$500 = $AV69), 0), MATCH(BE$12, 'Cost Data'!$Y$12:$AJ$12, 0))
* (INDEX('Build Scenarios'!$D$1:$O$510, MATCH(1, ('Build Scenarios'!$B$1:$B$510 = $AU69) * ('Build Scenarios'!$C$1:$C$510 = $C69), 0), MATCH(BE$12, 'Build Scenarios'!$D$5:$O$5, 0))
- INDEX('Build Scenarios'!$D$1:$O$510, MATCH(1, ('Build Scenarios'!$B$1:$B$510 = $AU69) * ('Build Scenarios'!$C$1:$C$510 = $C69), 0), MATCH(BD$12, 'Build Scenarios'!$D$5:$O$5, 0)))
+BD69,
0)</f>
        <v>0</v>
      </c>
      <c r="BF69" s="4" cm="1">
        <f t="array" aca="1" ref="BF69" ca="1">IFERROR(
INDEX('Cost Data'!$Y$1:$AJ$500, MATCH(1, ('Cost Data'!$W$1:$W$500 = $AU69) * ('Cost Data'!$X$1:$X$500 = $AV69), 0), MATCH(BF$12, 'Cost Data'!$Y$12:$AJ$12, 0))
* (INDEX('Build Scenarios'!$D$1:$O$510, MATCH(1, ('Build Scenarios'!$B$1:$B$510 = $AU69) * ('Build Scenarios'!$C$1:$C$510 = $C69), 0), MATCH(BF$12, 'Build Scenarios'!$D$5:$O$5, 0))
- INDEX('Build Scenarios'!$D$1:$O$510, MATCH(1, ('Build Scenarios'!$B$1:$B$510 = $AU69) * ('Build Scenarios'!$C$1:$C$510 = $C69), 0), MATCH(BE$12, 'Build Scenarios'!$D$5:$O$5, 0)))
+BE69,
0)</f>
        <v>0</v>
      </c>
      <c r="BG69" s="4" cm="1">
        <f t="array" aca="1" ref="BG69" ca="1">IFERROR(
INDEX('Cost Data'!$Y$1:$AJ$500, MATCH(1, ('Cost Data'!$W$1:$W$500 = $AU69) * ('Cost Data'!$X$1:$X$500 = $AV69), 0), MATCH(BG$12, 'Cost Data'!$Y$12:$AJ$12, 0))
* (INDEX('Build Scenarios'!$D$1:$O$510, MATCH(1, ('Build Scenarios'!$B$1:$B$510 = $AU69) * ('Build Scenarios'!$C$1:$C$510 = $C69), 0), MATCH(BG$12, 'Build Scenarios'!$D$5:$O$5, 0))
- INDEX('Build Scenarios'!$D$1:$O$510, MATCH(1, ('Build Scenarios'!$B$1:$B$510 = $AU69) * ('Build Scenarios'!$C$1:$C$510 = $C69), 0), MATCH(BF$12, 'Build Scenarios'!$D$5:$O$5, 0)))
+BF69,
0)</f>
        <v>0</v>
      </c>
      <c r="BH69" s="4" cm="1">
        <f t="array" aca="1" ref="BH69" ca="1">IFERROR(
INDEX('Cost Data'!$Y$1:$AJ$500, MATCH(1, ('Cost Data'!$W$1:$W$500 = $AU69) * ('Cost Data'!$X$1:$X$500 = $AV69), 0), MATCH(BH$12, 'Cost Data'!$Y$12:$AJ$12, 0))
* (INDEX('Build Scenarios'!$D$1:$O$510, MATCH(1, ('Build Scenarios'!$B$1:$B$510 = $AU69) * ('Build Scenarios'!$C$1:$C$510 = $C69), 0), MATCH(BH$12, 'Build Scenarios'!$D$5:$O$5, 0))
- INDEX('Build Scenarios'!$D$1:$O$510, MATCH(1, ('Build Scenarios'!$B$1:$B$510 = $AU69) * ('Build Scenarios'!$C$1:$C$510 = $C69), 0), MATCH(BG$12, 'Build Scenarios'!$D$5:$O$5, 0)))
+BG69,
0)</f>
        <v>0</v>
      </c>
      <c r="BJ69" s="11" t="str">
        <f t="shared" si="41"/>
        <v>Cape Mendocino</v>
      </c>
      <c r="BK69" s="11" cm="1">
        <f t="array" aca="1" ref="BK69" ca="1">INDEX('Cost Scenario Settings'!$O$32:$W$101, MATCH(1, ('Cost Scenario Settings'!$N$32:$N$101 = $B69) * ('Cost Scenario Settings'!$B$32:$B$101 = BJ69), 0), MATCH($C69, 'Cost Scenario Settings'!$O$31:$W$31, 0))</f>
        <v>0</v>
      </c>
      <c r="BL69" s="4" cm="1">
        <f t="array" aca="1" ref="BL69" ca="1">IFERROR(
INDEX('Cost Data'!$Y$1:$AJ$500, MATCH(1, ('Cost Data'!$W$1:$W$500 = $BJ69) * ('Cost Data'!$X$1:$X$500 = $BK69), 0), MATCH(BL$12, 'Cost Data'!$Y$12:$AJ$12, 0))
* (INDEX('Build Scenarios'!$D$1:$O$510, MATCH(1, ('Build Scenarios'!$B$1:$B$510 = $BJ69) * ('Build Scenarios'!$C$1:$C$510 = $C69), 0), MATCH(BL$12, 'Build Scenarios'!$D$5:$O$5, 0))
- INDEX('Build Scenarios'!$D$1:$O$510, MATCH(1, ('Build Scenarios'!$B$1:$B$510 = $BJ69) * ('Build Scenarios'!$C$1:$C$510 = $C69), 0), MATCH(BK$12, 'Build Scenarios'!$D$5:$O$5, 0)))
+BK69,
0)</f>
        <v>0</v>
      </c>
      <c r="BM69" s="4" cm="1">
        <f t="array" aca="1" ref="BM69" ca="1">IFERROR(
INDEX('Cost Data'!$Y$1:$AJ$500, MATCH(1, ('Cost Data'!$W$1:$W$500 = $BJ69) * ('Cost Data'!$X$1:$X$500 = $BK69), 0), MATCH(BM$12, 'Cost Data'!$Y$12:$AJ$12, 0))
* (INDEX('Build Scenarios'!$D$1:$O$510, MATCH(1, ('Build Scenarios'!$B$1:$B$510 = $BJ69) * ('Build Scenarios'!$C$1:$C$510 = $C69), 0), MATCH(BM$12, 'Build Scenarios'!$D$5:$O$5, 0))
- INDEX('Build Scenarios'!$D$1:$O$510, MATCH(1, ('Build Scenarios'!$B$1:$B$510 = $BJ69) * ('Build Scenarios'!$C$1:$C$510 = $C69), 0), MATCH(BL$12, 'Build Scenarios'!$D$5:$O$5, 0)))
+BL69,
0)</f>
        <v>0</v>
      </c>
      <c r="BN69" s="4" cm="1">
        <f t="array" aca="1" ref="BN69" ca="1">IFERROR(
INDEX('Cost Data'!$Y$1:$AJ$500, MATCH(1, ('Cost Data'!$W$1:$W$500 = $BJ69) * ('Cost Data'!$X$1:$X$500 = $BK69), 0), MATCH(BN$12, 'Cost Data'!$Y$12:$AJ$12, 0))
* (INDEX('Build Scenarios'!$D$1:$O$510, MATCH(1, ('Build Scenarios'!$B$1:$B$510 = $BJ69) * ('Build Scenarios'!$C$1:$C$510 = $C69), 0), MATCH(BN$12, 'Build Scenarios'!$D$5:$O$5, 0))
- INDEX('Build Scenarios'!$D$1:$O$510, MATCH(1, ('Build Scenarios'!$B$1:$B$510 = $BJ69) * ('Build Scenarios'!$C$1:$C$510 = $C69), 0), MATCH(BM$12, 'Build Scenarios'!$D$5:$O$5, 0)))
+BM69,
0)</f>
        <v>0</v>
      </c>
      <c r="BO69" s="4" cm="1">
        <f t="array" aca="1" ref="BO69" ca="1">IFERROR(
INDEX('Cost Data'!$Y$1:$AJ$500, MATCH(1, ('Cost Data'!$W$1:$W$500 = $BJ69) * ('Cost Data'!$X$1:$X$500 = $BK69), 0), MATCH(BO$12, 'Cost Data'!$Y$12:$AJ$12, 0))
* (INDEX('Build Scenarios'!$D$1:$O$510, MATCH(1, ('Build Scenarios'!$B$1:$B$510 = $BJ69) * ('Build Scenarios'!$C$1:$C$510 = $C69), 0), MATCH(BO$12, 'Build Scenarios'!$D$5:$O$5, 0))
- INDEX('Build Scenarios'!$D$1:$O$510, MATCH(1, ('Build Scenarios'!$B$1:$B$510 = $BJ69) * ('Build Scenarios'!$C$1:$C$510 = $C69), 0), MATCH(BN$12, 'Build Scenarios'!$D$5:$O$5, 0)))
+BN69,
0)</f>
        <v>0</v>
      </c>
      <c r="BP69" s="4" cm="1">
        <f t="array" aca="1" ref="BP69" ca="1">IFERROR(
INDEX('Cost Data'!$Y$1:$AJ$500, MATCH(1, ('Cost Data'!$W$1:$W$500 = $BJ69) * ('Cost Data'!$X$1:$X$500 = $BK69), 0), MATCH(BP$12, 'Cost Data'!$Y$12:$AJ$12, 0))
* (INDEX('Build Scenarios'!$D$1:$O$510, MATCH(1, ('Build Scenarios'!$B$1:$B$510 = $BJ69) * ('Build Scenarios'!$C$1:$C$510 = $C69), 0), MATCH(BP$12, 'Build Scenarios'!$D$5:$O$5, 0))
- INDEX('Build Scenarios'!$D$1:$O$510, MATCH(1, ('Build Scenarios'!$B$1:$B$510 = $BJ69) * ('Build Scenarios'!$C$1:$C$510 = $C69), 0), MATCH(BO$12, 'Build Scenarios'!$D$5:$O$5, 0)))
+BO69,
0)</f>
        <v>0</v>
      </c>
      <c r="BQ69" s="4" cm="1">
        <f t="array" aca="1" ref="BQ69" ca="1">IFERROR(
INDEX('Cost Data'!$Y$1:$AJ$500, MATCH(1, ('Cost Data'!$W$1:$W$500 = $BJ69) * ('Cost Data'!$X$1:$X$500 = $BK69), 0), MATCH(BQ$12, 'Cost Data'!$Y$12:$AJ$12, 0))
* (INDEX('Build Scenarios'!$D$1:$O$510, MATCH(1, ('Build Scenarios'!$B$1:$B$510 = $BJ69) * ('Build Scenarios'!$C$1:$C$510 = $C69), 0), MATCH(BQ$12, 'Build Scenarios'!$D$5:$O$5, 0))
- INDEX('Build Scenarios'!$D$1:$O$510, MATCH(1, ('Build Scenarios'!$B$1:$B$510 = $BJ69) * ('Build Scenarios'!$C$1:$C$510 = $C69), 0), MATCH(BP$12, 'Build Scenarios'!$D$5:$O$5, 0)))
+BP69,
0)</f>
        <v>0</v>
      </c>
      <c r="BR69" s="4" cm="1">
        <f t="array" aca="1" ref="BR69" ca="1">IFERROR(
INDEX('Cost Data'!$Y$1:$AJ$500, MATCH(1, ('Cost Data'!$W$1:$W$500 = $BJ69) * ('Cost Data'!$X$1:$X$500 = $BK69), 0), MATCH(BR$12, 'Cost Data'!$Y$12:$AJ$12, 0))
* (INDEX('Build Scenarios'!$D$1:$O$510, MATCH(1, ('Build Scenarios'!$B$1:$B$510 = $BJ69) * ('Build Scenarios'!$C$1:$C$510 = $C69), 0), MATCH(BR$12, 'Build Scenarios'!$D$5:$O$5, 0))
- INDEX('Build Scenarios'!$D$1:$O$510, MATCH(1, ('Build Scenarios'!$B$1:$B$510 = $BJ69) * ('Build Scenarios'!$C$1:$C$510 = $C69), 0), MATCH(BQ$12, 'Build Scenarios'!$D$5:$O$5, 0)))
+BQ69,
0)</f>
        <v>0</v>
      </c>
      <c r="BS69" s="4" cm="1">
        <f t="array" aca="1" ref="BS69" ca="1">IFERROR(
INDEX('Cost Data'!$Y$1:$AJ$500, MATCH(1, ('Cost Data'!$W$1:$W$500 = $BJ69) * ('Cost Data'!$X$1:$X$500 = $BK69), 0), MATCH(BS$12, 'Cost Data'!$Y$12:$AJ$12, 0))
* (INDEX('Build Scenarios'!$D$1:$O$510, MATCH(1, ('Build Scenarios'!$B$1:$B$510 = $BJ69) * ('Build Scenarios'!$C$1:$C$510 = $C69), 0), MATCH(BS$12, 'Build Scenarios'!$D$5:$O$5, 0))
- INDEX('Build Scenarios'!$D$1:$O$510, MATCH(1, ('Build Scenarios'!$B$1:$B$510 = $BJ69) * ('Build Scenarios'!$C$1:$C$510 = $C69), 0), MATCH(BR$12, 'Build Scenarios'!$D$5:$O$5, 0)))
+BR69,
0)</f>
        <v>0</v>
      </c>
      <c r="BT69" s="4" cm="1">
        <f t="array" aca="1" ref="BT69" ca="1">IFERROR(
INDEX('Cost Data'!$Y$1:$AJ$500, MATCH(1, ('Cost Data'!$W$1:$W$500 = $BJ69) * ('Cost Data'!$X$1:$X$500 = $BK69), 0), MATCH(BT$12, 'Cost Data'!$Y$12:$AJ$12, 0))
* (INDEX('Build Scenarios'!$D$1:$O$510, MATCH(1, ('Build Scenarios'!$B$1:$B$510 = $BJ69) * ('Build Scenarios'!$C$1:$C$510 = $C69), 0), MATCH(BT$12, 'Build Scenarios'!$D$5:$O$5, 0))
- INDEX('Build Scenarios'!$D$1:$O$510, MATCH(1, ('Build Scenarios'!$B$1:$B$510 = $BJ69) * ('Build Scenarios'!$C$1:$C$510 = $C69), 0), MATCH(BS$12, 'Build Scenarios'!$D$5:$O$5, 0)))
+BS69,
0)</f>
        <v>0</v>
      </c>
      <c r="BU69" s="4" cm="1">
        <f t="array" aca="1" ref="BU69" ca="1">IFERROR(
INDEX('Cost Data'!$Y$1:$AJ$500, MATCH(1, ('Cost Data'!$W$1:$W$500 = $BJ69) * ('Cost Data'!$X$1:$X$500 = $BK69), 0), MATCH(BU$12, 'Cost Data'!$Y$12:$AJ$12, 0))
* (INDEX('Build Scenarios'!$D$1:$O$510, MATCH(1, ('Build Scenarios'!$B$1:$B$510 = $BJ69) * ('Build Scenarios'!$C$1:$C$510 = $C69), 0), MATCH(BU$12, 'Build Scenarios'!$D$5:$O$5, 0))
- INDEX('Build Scenarios'!$D$1:$O$510, MATCH(1, ('Build Scenarios'!$B$1:$B$510 = $BJ69) * ('Build Scenarios'!$C$1:$C$510 = $C69), 0), MATCH(BT$12, 'Build Scenarios'!$D$5:$O$5, 0)))
+BT69,
0)</f>
        <v>0</v>
      </c>
      <c r="BV69" s="4" cm="1">
        <f t="array" aca="1" ref="BV69" ca="1">IFERROR(
INDEX('Cost Data'!$Y$1:$AJ$500, MATCH(1, ('Cost Data'!$W$1:$W$500 = $BJ69) * ('Cost Data'!$X$1:$X$500 = $BK69), 0), MATCH(BV$12, 'Cost Data'!$Y$12:$AJ$12, 0))
* (INDEX('Build Scenarios'!$D$1:$O$510, MATCH(1, ('Build Scenarios'!$B$1:$B$510 = $BJ69) * ('Build Scenarios'!$C$1:$C$510 = $C69), 0), MATCH(BV$12, 'Build Scenarios'!$D$5:$O$5, 0))
- INDEX('Build Scenarios'!$D$1:$O$510, MATCH(1, ('Build Scenarios'!$B$1:$B$510 = $BJ69) * ('Build Scenarios'!$C$1:$C$510 = $C69), 0), MATCH(BU$12, 'Build Scenarios'!$D$5:$O$5, 0)))
+BU69,
0)</f>
        <v>0</v>
      </c>
      <c r="BW69" s="4" cm="1">
        <f t="array" aca="1" ref="BW69" ca="1">IFERROR(
INDEX('Cost Data'!$Y$1:$AJ$500, MATCH(1, ('Cost Data'!$W$1:$W$500 = $BJ69) * ('Cost Data'!$X$1:$X$500 = $BK69), 0), MATCH(BW$12, 'Cost Data'!$Y$12:$AJ$12, 0))
* (INDEX('Build Scenarios'!$D$1:$O$510, MATCH(1, ('Build Scenarios'!$B$1:$B$510 = $BJ69) * ('Build Scenarios'!$C$1:$C$510 = $C69), 0), MATCH(BW$12, 'Build Scenarios'!$D$5:$O$5, 0))
- INDEX('Build Scenarios'!$D$1:$O$510, MATCH(1, ('Build Scenarios'!$B$1:$B$510 = $BJ69) * ('Build Scenarios'!$C$1:$C$510 = $C69), 0), MATCH(BV$12, 'Build Scenarios'!$D$5:$O$5, 0)))
+BV69,
0)</f>
        <v>0</v>
      </c>
    </row>
    <row r="70" spans="2:75" x14ac:dyDescent="0.2">
      <c r="B70" s="11" t="str">
        <f t="shared" ca="1" si="37"/>
        <v>Optimistic</v>
      </c>
      <c r="C70" s="8" t="s">
        <v>59</v>
      </c>
      <c r="D70" s="4">
        <f t="shared" ca="1" si="36"/>
        <v>0</v>
      </c>
      <c r="E70" s="4">
        <f t="shared" ca="1" si="36"/>
        <v>0</v>
      </c>
      <c r="F70" s="4">
        <f t="shared" ca="1" si="36"/>
        <v>0</v>
      </c>
      <c r="G70" s="4">
        <f t="shared" ca="1" si="36"/>
        <v>0</v>
      </c>
      <c r="H70" s="4">
        <f t="shared" ca="1" si="36"/>
        <v>0</v>
      </c>
      <c r="I70" s="4">
        <f t="shared" ca="1" si="36"/>
        <v>0</v>
      </c>
      <c r="J70" s="4">
        <f t="shared" ca="1" si="36"/>
        <v>0</v>
      </c>
      <c r="K70" s="4">
        <f t="shared" ca="1" si="36"/>
        <v>0</v>
      </c>
      <c r="L70" s="4">
        <f t="shared" ca="1" si="36"/>
        <v>1106.5275000000001</v>
      </c>
      <c r="M70" s="4">
        <f t="shared" ca="1" si="36"/>
        <v>1106.5275000000001</v>
      </c>
      <c r="N70" s="4">
        <f t="shared" ca="1" si="36"/>
        <v>1106.5275000000001</v>
      </c>
      <c r="O70" s="4">
        <f t="shared" ca="1" si="36"/>
        <v>1106.5275000000001</v>
      </c>
      <c r="Q70" s="11" t="str">
        <f t="shared" si="38"/>
        <v>Morro Bay</v>
      </c>
      <c r="R70" s="11" t="str" cm="1">
        <f t="array" aca="1" ref="R70" ca="1">INDEX('Cost Scenario Settings'!$O$32:$W$101, MATCH(1, ('Cost Scenario Settings'!$N$32:$N$101 = $B70) * ('Cost Scenario Settings'!$B$32:$B$101 = Q70), 0), MATCH($C70, 'Cost Scenario Settings'!$O$31:$W$31, 0))</f>
        <v>Optimistic</v>
      </c>
      <c r="S70" s="4" cm="1">
        <f t="array" aca="1" ref="S70" ca="1">IFERROR(
INDEX('Cost Data'!$Y$1:$AJ$500, MATCH(1, ('Cost Data'!$W$1:$W$500 = $Q70) * ('Cost Data'!$X$1:$X$500 = $R70), 0), MATCH(S$12, 'Cost Data'!$Y$12:$AJ$12, 0))
* (INDEX('Build Scenarios'!$D$1:$O$510, MATCH(1, ('Build Scenarios'!$B$1:$B$510 = $Q70) * ('Build Scenarios'!$C$1:$C$510 = $C70), 0), MATCH(S$12, 'Build Scenarios'!$D$5:$O$5, 0))
- INDEX('Build Scenarios'!$D$1:$O$510, MATCH(1, ('Build Scenarios'!$B$1:$B$510 = $Q70) * ('Build Scenarios'!$C$1:$C$510 = $C70), 0), MATCH(R$12, 'Build Scenarios'!$D$5:$O$5, 0)))
+R70,
0)</f>
        <v>0</v>
      </c>
      <c r="T70" s="4" cm="1">
        <f t="array" aca="1" ref="T70" ca="1">IFERROR(
INDEX('Cost Data'!$Y$1:$AJ$500, MATCH(1, ('Cost Data'!$W$1:$W$500 = $Q70) * ('Cost Data'!$X$1:$X$500 = $R70), 0), MATCH(T$12, 'Cost Data'!$Y$12:$AJ$12, 0))
* (INDEX('Build Scenarios'!$D$1:$O$510, MATCH(1, ('Build Scenarios'!$B$1:$B$510 = $Q70) * ('Build Scenarios'!$C$1:$C$510 = $C70), 0), MATCH(T$12, 'Build Scenarios'!$D$5:$O$5, 0))
- INDEX('Build Scenarios'!$D$1:$O$510, MATCH(1, ('Build Scenarios'!$B$1:$B$510 = $Q70) * ('Build Scenarios'!$C$1:$C$510 = $C70), 0), MATCH(S$12, 'Build Scenarios'!$D$5:$O$5, 0)))
+S70,
0)</f>
        <v>0</v>
      </c>
      <c r="U70" s="4" cm="1">
        <f t="array" aca="1" ref="U70" ca="1">IFERROR(
INDEX('Cost Data'!$Y$1:$AJ$500, MATCH(1, ('Cost Data'!$W$1:$W$500 = $Q70) * ('Cost Data'!$X$1:$X$500 = $R70), 0), MATCH(U$12, 'Cost Data'!$Y$12:$AJ$12, 0))
* (INDEX('Build Scenarios'!$D$1:$O$510, MATCH(1, ('Build Scenarios'!$B$1:$B$510 = $Q70) * ('Build Scenarios'!$C$1:$C$510 = $C70), 0), MATCH(U$12, 'Build Scenarios'!$D$5:$O$5, 0))
- INDEX('Build Scenarios'!$D$1:$O$510, MATCH(1, ('Build Scenarios'!$B$1:$B$510 = $Q70) * ('Build Scenarios'!$C$1:$C$510 = $C70), 0), MATCH(T$12, 'Build Scenarios'!$D$5:$O$5, 0)))
+T70,
0)</f>
        <v>0</v>
      </c>
      <c r="V70" s="4" cm="1">
        <f t="array" aca="1" ref="V70" ca="1">IFERROR(
INDEX('Cost Data'!$Y$1:$AJ$500, MATCH(1, ('Cost Data'!$W$1:$W$500 = $Q70) * ('Cost Data'!$X$1:$X$500 = $R70), 0), MATCH(V$12, 'Cost Data'!$Y$12:$AJ$12, 0))
* (INDEX('Build Scenarios'!$D$1:$O$510, MATCH(1, ('Build Scenarios'!$B$1:$B$510 = $Q70) * ('Build Scenarios'!$C$1:$C$510 = $C70), 0), MATCH(V$12, 'Build Scenarios'!$D$5:$O$5, 0))
- INDEX('Build Scenarios'!$D$1:$O$510, MATCH(1, ('Build Scenarios'!$B$1:$B$510 = $Q70) * ('Build Scenarios'!$C$1:$C$510 = $C70), 0), MATCH(U$12, 'Build Scenarios'!$D$5:$O$5, 0)))
+U70,
0)</f>
        <v>0</v>
      </c>
      <c r="W70" s="4" cm="1">
        <f t="array" aca="1" ref="W70" ca="1">IFERROR(
INDEX('Cost Data'!$Y$1:$AJ$500, MATCH(1, ('Cost Data'!$W$1:$W$500 = $Q70) * ('Cost Data'!$X$1:$X$500 = $R70), 0), MATCH(W$12, 'Cost Data'!$Y$12:$AJ$12, 0))
* (INDEX('Build Scenarios'!$D$1:$O$510, MATCH(1, ('Build Scenarios'!$B$1:$B$510 = $Q70) * ('Build Scenarios'!$C$1:$C$510 = $C70), 0), MATCH(W$12, 'Build Scenarios'!$D$5:$O$5, 0))
- INDEX('Build Scenarios'!$D$1:$O$510, MATCH(1, ('Build Scenarios'!$B$1:$B$510 = $Q70) * ('Build Scenarios'!$C$1:$C$510 = $C70), 0), MATCH(V$12, 'Build Scenarios'!$D$5:$O$5, 0)))
+V70,
0)</f>
        <v>0</v>
      </c>
      <c r="X70" s="4" cm="1">
        <f t="array" aca="1" ref="X70" ca="1">IFERROR(
INDEX('Cost Data'!$Y$1:$AJ$500, MATCH(1, ('Cost Data'!$W$1:$W$500 = $Q70) * ('Cost Data'!$X$1:$X$500 = $R70), 0), MATCH(X$12, 'Cost Data'!$Y$12:$AJ$12, 0))
* (INDEX('Build Scenarios'!$D$1:$O$510, MATCH(1, ('Build Scenarios'!$B$1:$B$510 = $Q70) * ('Build Scenarios'!$C$1:$C$510 = $C70), 0), MATCH(X$12, 'Build Scenarios'!$D$5:$O$5, 0))
- INDEX('Build Scenarios'!$D$1:$O$510, MATCH(1, ('Build Scenarios'!$B$1:$B$510 = $Q70) * ('Build Scenarios'!$C$1:$C$510 = $C70), 0), MATCH(W$12, 'Build Scenarios'!$D$5:$O$5, 0)))
+W70,
0)</f>
        <v>0</v>
      </c>
      <c r="Y70" s="4" cm="1">
        <f t="array" aca="1" ref="Y70" ca="1">IFERROR(
INDEX('Cost Data'!$Y$1:$AJ$500, MATCH(1, ('Cost Data'!$W$1:$W$500 = $Q70) * ('Cost Data'!$X$1:$X$500 = $R70), 0), MATCH(Y$12, 'Cost Data'!$Y$12:$AJ$12, 0))
* (INDEX('Build Scenarios'!$D$1:$O$510, MATCH(1, ('Build Scenarios'!$B$1:$B$510 = $Q70) * ('Build Scenarios'!$C$1:$C$510 = $C70), 0), MATCH(Y$12, 'Build Scenarios'!$D$5:$O$5, 0))
- INDEX('Build Scenarios'!$D$1:$O$510, MATCH(1, ('Build Scenarios'!$B$1:$B$510 = $Q70) * ('Build Scenarios'!$C$1:$C$510 = $C70), 0), MATCH(X$12, 'Build Scenarios'!$D$5:$O$5, 0)))
+X70,
0)</f>
        <v>0</v>
      </c>
      <c r="Z70" s="4" cm="1">
        <f t="array" aca="1" ref="Z70" ca="1">IFERROR(
INDEX('Cost Data'!$Y$1:$AJ$500, MATCH(1, ('Cost Data'!$W$1:$W$500 = $Q70) * ('Cost Data'!$X$1:$X$500 = $R70), 0), MATCH(Z$12, 'Cost Data'!$Y$12:$AJ$12, 0))
* (INDEX('Build Scenarios'!$D$1:$O$510, MATCH(1, ('Build Scenarios'!$B$1:$B$510 = $Q70) * ('Build Scenarios'!$C$1:$C$510 = $C70), 0), MATCH(Z$12, 'Build Scenarios'!$D$5:$O$5, 0))
- INDEX('Build Scenarios'!$D$1:$O$510, MATCH(1, ('Build Scenarios'!$B$1:$B$510 = $Q70) * ('Build Scenarios'!$C$1:$C$510 = $C70), 0), MATCH(Y$12, 'Build Scenarios'!$D$5:$O$5, 0)))
+Y70,
0)</f>
        <v>0</v>
      </c>
      <c r="AA70" s="4" cm="1">
        <f t="array" aca="1" ref="AA70" ca="1">IFERROR(
INDEX('Cost Data'!$Y$1:$AJ$500, MATCH(1, ('Cost Data'!$W$1:$W$500 = $Q70) * ('Cost Data'!$X$1:$X$500 = $R70), 0), MATCH(AA$12, 'Cost Data'!$Y$12:$AJ$12, 0))
* (INDEX('Build Scenarios'!$D$1:$O$510, MATCH(1, ('Build Scenarios'!$B$1:$B$510 = $Q70) * ('Build Scenarios'!$C$1:$C$510 = $C70), 0), MATCH(AA$12, 'Build Scenarios'!$D$5:$O$5, 0))
- INDEX('Build Scenarios'!$D$1:$O$510, MATCH(1, ('Build Scenarios'!$B$1:$B$510 = $Q70) * ('Build Scenarios'!$C$1:$C$510 = $C70), 0), MATCH(Z$12, 'Build Scenarios'!$D$5:$O$5, 0)))
+Z70,
0)</f>
        <v>1106.5275000000001</v>
      </c>
      <c r="AB70" s="4" cm="1">
        <f t="array" aca="1" ref="AB70" ca="1">IFERROR(
INDEX('Cost Data'!$Y$1:$AJ$500, MATCH(1, ('Cost Data'!$W$1:$W$500 = $Q70) * ('Cost Data'!$X$1:$X$500 = $R70), 0), MATCH(AB$12, 'Cost Data'!$Y$12:$AJ$12, 0))
* (INDEX('Build Scenarios'!$D$1:$O$510, MATCH(1, ('Build Scenarios'!$B$1:$B$510 = $Q70) * ('Build Scenarios'!$C$1:$C$510 = $C70), 0), MATCH(AB$12, 'Build Scenarios'!$D$5:$O$5, 0))
- INDEX('Build Scenarios'!$D$1:$O$510, MATCH(1, ('Build Scenarios'!$B$1:$B$510 = $Q70) * ('Build Scenarios'!$C$1:$C$510 = $C70), 0), MATCH(AA$12, 'Build Scenarios'!$D$5:$O$5, 0)))
+AA70,
0)</f>
        <v>1106.5275000000001</v>
      </c>
      <c r="AC70" s="4" cm="1">
        <f t="array" aca="1" ref="AC70" ca="1">IFERROR(
INDEX('Cost Data'!$Y$1:$AJ$500, MATCH(1, ('Cost Data'!$W$1:$W$500 = $Q70) * ('Cost Data'!$X$1:$X$500 = $R70), 0), MATCH(AC$12, 'Cost Data'!$Y$12:$AJ$12, 0))
* (INDEX('Build Scenarios'!$D$1:$O$510, MATCH(1, ('Build Scenarios'!$B$1:$B$510 = $Q70) * ('Build Scenarios'!$C$1:$C$510 = $C70), 0), MATCH(AC$12, 'Build Scenarios'!$D$5:$O$5, 0))
- INDEX('Build Scenarios'!$D$1:$O$510, MATCH(1, ('Build Scenarios'!$B$1:$B$510 = $Q70) * ('Build Scenarios'!$C$1:$C$510 = $C70), 0), MATCH(AB$12, 'Build Scenarios'!$D$5:$O$5, 0)))
+AB70,
0)</f>
        <v>1106.5275000000001</v>
      </c>
      <c r="AD70" s="4" cm="1">
        <f t="array" aca="1" ref="AD70" ca="1">IFERROR(
INDEX('Cost Data'!$Y$1:$AJ$500, MATCH(1, ('Cost Data'!$W$1:$W$500 = $Q70) * ('Cost Data'!$X$1:$X$500 = $R70), 0), MATCH(AD$12, 'Cost Data'!$Y$12:$AJ$12, 0))
* (INDEX('Build Scenarios'!$D$1:$O$510, MATCH(1, ('Build Scenarios'!$B$1:$B$510 = $Q70) * ('Build Scenarios'!$C$1:$C$510 = $C70), 0), MATCH(AD$12, 'Build Scenarios'!$D$5:$O$5, 0))
- INDEX('Build Scenarios'!$D$1:$O$510, MATCH(1, ('Build Scenarios'!$B$1:$B$510 = $Q70) * ('Build Scenarios'!$C$1:$C$510 = $C70), 0), MATCH(AC$12, 'Build Scenarios'!$D$5:$O$5, 0)))
+AC70,
0)</f>
        <v>1106.5275000000001</v>
      </c>
      <c r="AF70" s="11" t="str">
        <f t="shared" si="39"/>
        <v>Humboldt Bay</v>
      </c>
      <c r="AG70" s="11" cm="1">
        <f t="array" aca="1" ref="AG70" ca="1">INDEX('Cost Scenario Settings'!$O$32:$W$101, MATCH(1, ('Cost Scenario Settings'!$N$32:$N$101 = $B70) * ('Cost Scenario Settings'!$B$32:$B$101 = AF70), 0), MATCH($C70, 'Cost Scenario Settings'!$O$31:$W$31, 0))</f>
        <v>0</v>
      </c>
      <c r="AH70" s="4" cm="1">
        <f t="array" aca="1" ref="AH70" ca="1">IFERROR(
INDEX('Cost Data'!$Y$1:$AJ$500, MATCH(1, ('Cost Data'!$W$1:$W$500 = $AF70) * ('Cost Data'!$X$1:$X$500 = $AG70), 0), MATCH(AH$12, 'Cost Data'!$Y$12:$AJ$12, 0))
* (INDEX('Build Scenarios'!$D$1:$O$510, MATCH(1, ('Build Scenarios'!$B$1:$B$510 = $AF70) * ('Build Scenarios'!$C$1:$C$510 = $C70), 0), MATCH(AH$12, 'Build Scenarios'!$D$5:$O$5, 0))
- INDEX('Build Scenarios'!$D$1:$O$510, MATCH(1, ('Build Scenarios'!$B$1:$B$510 = $AF70) * ('Build Scenarios'!$C$1:$C$510 = $C70), 0), MATCH(AG$12, 'Build Scenarios'!$D$5:$O$5, 0)))
+AG70,
0)</f>
        <v>0</v>
      </c>
      <c r="AI70" s="4" cm="1">
        <f t="array" aca="1" ref="AI70" ca="1">IFERROR(
INDEX('Cost Data'!$Y$1:$AJ$500, MATCH(1, ('Cost Data'!$W$1:$W$500 = $AF70) * ('Cost Data'!$X$1:$X$500 = $AG70), 0), MATCH(AI$12, 'Cost Data'!$Y$12:$AJ$12, 0))
* (INDEX('Build Scenarios'!$D$1:$O$510, MATCH(1, ('Build Scenarios'!$B$1:$B$510 = $AF70) * ('Build Scenarios'!$C$1:$C$510 = $C70), 0), MATCH(AI$12, 'Build Scenarios'!$D$5:$O$5, 0))
- INDEX('Build Scenarios'!$D$1:$O$510, MATCH(1, ('Build Scenarios'!$B$1:$B$510 = $AF70) * ('Build Scenarios'!$C$1:$C$510 = $C70), 0), MATCH(AH$12, 'Build Scenarios'!$D$5:$O$5, 0)))
+AH70,
0)</f>
        <v>0</v>
      </c>
      <c r="AJ70" s="4" cm="1">
        <f t="array" aca="1" ref="AJ70" ca="1">IFERROR(
INDEX('Cost Data'!$Y$1:$AJ$500, MATCH(1, ('Cost Data'!$W$1:$W$500 = $AF70) * ('Cost Data'!$X$1:$X$500 = $AG70), 0), MATCH(AJ$12, 'Cost Data'!$Y$12:$AJ$12, 0))
* (INDEX('Build Scenarios'!$D$1:$O$510, MATCH(1, ('Build Scenarios'!$B$1:$B$510 = $AF70) * ('Build Scenarios'!$C$1:$C$510 = $C70), 0), MATCH(AJ$12, 'Build Scenarios'!$D$5:$O$5, 0))
- INDEX('Build Scenarios'!$D$1:$O$510, MATCH(1, ('Build Scenarios'!$B$1:$B$510 = $AF70) * ('Build Scenarios'!$C$1:$C$510 = $C70), 0), MATCH(AI$12, 'Build Scenarios'!$D$5:$O$5, 0)))
+AI70,
0)</f>
        <v>0</v>
      </c>
      <c r="AK70" s="4" cm="1">
        <f t="array" aca="1" ref="AK70" ca="1">IFERROR(
INDEX('Cost Data'!$Y$1:$AJ$500, MATCH(1, ('Cost Data'!$W$1:$W$500 = $AF70) * ('Cost Data'!$X$1:$X$500 = $AG70), 0), MATCH(AK$12, 'Cost Data'!$Y$12:$AJ$12, 0))
* (INDEX('Build Scenarios'!$D$1:$O$510, MATCH(1, ('Build Scenarios'!$B$1:$B$510 = $AF70) * ('Build Scenarios'!$C$1:$C$510 = $C70), 0), MATCH(AK$12, 'Build Scenarios'!$D$5:$O$5, 0))
- INDEX('Build Scenarios'!$D$1:$O$510, MATCH(1, ('Build Scenarios'!$B$1:$B$510 = $AF70) * ('Build Scenarios'!$C$1:$C$510 = $C70), 0), MATCH(AJ$12, 'Build Scenarios'!$D$5:$O$5, 0)))
+AJ70,
0)</f>
        <v>0</v>
      </c>
      <c r="AL70" s="4" cm="1">
        <f t="array" aca="1" ref="AL70" ca="1">IFERROR(
INDEX('Cost Data'!$Y$1:$AJ$500, MATCH(1, ('Cost Data'!$W$1:$W$500 = $AF70) * ('Cost Data'!$X$1:$X$500 = $AG70), 0), MATCH(AL$12, 'Cost Data'!$Y$12:$AJ$12, 0))
* (INDEX('Build Scenarios'!$D$1:$O$510, MATCH(1, ('Build Scenarios'!$B$1:$B$510 = $AF70) * ('Build Scenarios'!$C$1:$C$510 = $C70), 0), MATCH(AL$12, 'Build Scenarios'!$D$5:$O$5, 0))
- INDEX('Build Scenarios'!$D$1:$O$510, MATCH(1, ('Build Scenarios'!$B$1:$B$510 = $AF70) * ('Build Scenarios'!$C$1:$C$510 = $C70), 0), MATCH(AK$12, 'Build Scenarios'!$D$5:$O$5, 0)))
+AK70,
0)</f>
        <v>0</v>
      </c>
      <c r="AM70" s="4" cm="1">
        <f t="array" aca="1" ref="AM70" ca="1">IFERROR(
INDEX('Cost Data'!$Y$1:$AJ$500, MATCH(1, ('Cost Data'!$W$1:$W$500 = $AF70) * ('Cost Data'!$X$1:$X$500 = $AG70), 0), MATCH(AM$12, 'Cost Data'!$Y$12:$AJ$12, 0))
* (INDEX('Build Scenarios'!$D$1:$O$510, MATCH(1, ('Build Scenarios'!$B$1:$B$510 = $AF70) * ('Build Scenarios'!$C$1:$C$510 = $C70), 0), MATCH(AM$12, 'Build Scenarios'!$D$5:$O$5, 0))
- INDEX('Build Scenarios'!$D$1:$O$510, MATCH(1, ('Build Scenarios'!$B$1:$B$510 = $AF70) * ('Build Scenarios'!$C$1:$C$510 = $C70), 0), MATCH(AL$12, 'Build Scenarios'!$D$5:$O$5, 0)))
+AL70,
0)</f>
        <v>0</v>
      </c>
      <c r="AN70" s="4" cm="1">
        <f t="array" aca="1" ref="AN70" ca="1">IFERROR(
INDEX('Cost Data'!$Y$1:$AJ$500, MATCH(1, ('Cost Data'!$W$1:$W$500 = $AF70) * ('Cost Data'!$X$1:$X$500 = $AG70), 0), MATCH(AN$12, 'Cost Data'!$Y$12:$AJ$12, 0))
* (INDEX('Build Scenarios'!$D$1:$O$510, MATCH(1, ('Build Scenarios'!$B$1:$B$510 = $AF70) * ('Build Scenarios'!$C$1:$C$510 = $C70), 0), MATCH(AN$12, 'Build Scenarios'!$D$5:$O$5, 0))
- INDEX('Build Scenarios'!$D$1:$O$510, MATCH(1, ('Build Scenarios'!$B$1:$B$510 = $AF70) * ('Build Scenarios'!$C$1:$C$510 = $C70), 0), MATCH(AM$12, 'Build Scenarios'!$D$5:$O$5, 0)))
+AM70,
0)</f>
        <v>0</v>
      </c>
      <c r="AO70" s="4" cm="1">
        <f t="array" aca="1" ref="AO70" ca="1">IFERROR(
INDEX('Cost Data'!$Y$1:$AJ$500, MATCH(1, ('Cost Data'!$W$1:$W$500 = $AF70) * ('Cost Data'!$X$1:$X$500 = $AG70), 0), MATCH(AO$12, 'Cost Data'!$Y$12:$AJ$12, 0))
* (INDEX('Build Scenarios'!$D$1:$O$510, MATCH(1, ('Build Scenarios'!$B$1:$B$510 = $AF70) * ('Build Scenarios'!$C$1:$C$510 = $C70), 0), MATCH(AO$12, 'Build Scenarios'!$D$5:$O$5, 0))
- INDEX('Build Scenarios'!$D$1:$O$510, MATCH(1, ('Build Scenarios'!$B$1:$B$510 = $AF70) * ('Build Scenarios'!$C$1:$C$510 = $C70), 0), MATCH(AN$12, 'Build Scenarios'!$D$5:$O$5, 0)))
+AN70,
0)</f>
        <v>0</v>
      </c>
      <c r="AP70" s="4" cm="1">
        <f t="array" aca="1" ref="AP70" ca="1">IFERROR(
INDEX('Cost Data'!$Y$1:$AJ$500, MATCH(1, ('Cost Data'!$W$1:$W$500 = $AF70) * ('Cost Data'!$X$1:$X$500 = $AG70), 0), MATCH(AP$12, 'Cost Data'!$Y$12:$AJ$12, 0))
* (INDEX('Build Scenarios'!$D$1:$O$510, MATCH(1, ('Build Scenarios'!$B$1:$B$510 = $AF70) * ('Build Scenarios'!$C$1:$C$510 = $C70), 0), MATCH(AP$12, 'Build Scenarios'!$D$5:$O$5, 0))
- INDEX('Build Scenarios'!$D$1:$O$510, MATCH(1, ('Build Scenarios'!$B$1:$B$510 = $AF70) * ('Build Scenarios'!$C$1:$C$510 = $C70), 0), MATCH(AO$12, 'Build Scenarios'!$D$5:$O$5, 0)))
+AO70,
0)</f>
        <v>0</v>
      </c>
      <c r="AQ70" s="4" cm="1">
        <f t="array" aca="1" ref="AQ70" ca="1">IFERROR(
INDEX('Cost Data'!$Y$1:$AJ$500, MATCH(1, ('Cost Data'!$W$1:$W$500 = $AF70) * ('Cost Data'!$X$1:$X$500 = $AG70), 0), MATCH(AQ$12, 'Cost Data'!$Y$12:$AJ$12, 0))
* (INDEX('Build Scenarios'!$D$1:$O$510, MATCH(1, ('Build Scenarios'!$B$1:$B$510 = $AF70) * ('Build Scenarios'!$C$1:$C$510 = $C70), 0), MATCH(AQ$12, 'Build Scenarios'!$D$5:$O$5, 0))
- INDEX('Build Scenarios'!$D$1:$O$510, MATCH(1, ('Build Scenarios'!$B$1:$B$510 = $AF70) * ('Build Scenarios'!$C$1:$C$510 = $C70), 0), MATCH(AP$12, 'Build Scenarios'!$D$5:$O$5, 0)))
+AP70,
0)</f>
        <v>0</v>
      </c>
      <c r="AR70" s="4" cm="1">
        <f t="array" aca="1" ref="AR70" ca="1">IFERROR(
INDEX('Cost Data'!$Y$1:$AJ$500, MATCH(1, ('Cost Data'!$W$1:$W$500 = $AF70) * ('Cost Data'!$X$1:$X$500 = $AG70), 0), MATCH(AR$12, 'Cost Data'!$Y$12:$AJ$12, 0))
* (INDEX('Build Scenarios'!$D$1:$O$510, MATCH(1, ('Build Scenarios'!$B$1:$B$510 = $AF70) * ('Build Scenarios'!$C$1:$C$510 = $C70), 0), MATCH(AR$12, 'Build Scenarios'!$D$5:$O$5, 0))
- INDEX('Build Scenarios'!$D$1:$O$510, MATCH(1, ('Build Scenarios'!$B$1:$B$510 = $AF70) * ('Build Scenarios'!$C$1:$C$510 = $C70), 0), MATCH(AQ$12, 'Build Scenarios'!$D$5:$O$5, 0)))
+AQ70,
0)</f>
        <v>0</v>
      </c>
      <c r="AS70" s="4" cm="1">
        <f t="array" aca="1" ref="AS70" ca="1">IFERROR(
INDEX('Cost Data'!$Y$1:$AJ$500, MATCH(1, ('Cost Data'!$W$1:$W$500 = $AF70) * ('Cost Data'!$X$1:$X$500 = $AG70), 0), MATCH(AS$12, 'Cost Data'!$Y$12:$AJ$12, 0))
* (INDEX('Build Scenarios'!$D$1:$O$510, MATCH(1, ('Build Scenarios'!$B$1:$B$510 = $AF70) * ('Build Scenarios'!$C$1:$C$510 = $C70), 0), MATCH(AS$12, 'Build Scenarios'!$D$5:$O$5, 0))
- INDEX('Build Scenarios'!$D$1:$O$510, MATCH(1, ('Build Scenarios'!$B$1:$B$510 = $AF70) * ('Build Scenarios'!$C$1:$C$510 = $C70), 0), MATCH(AR$12, 'Build Scenarios'!$D$5:$O$5, 0)))
+AR70,
0)</f>
        <v>0</v>
      </c>
      <c r="AU70" s="11" t="str">
        <f t="shared" si="40"/>
        <v>Del Norte</v>
      </c>
      <c r="AV70" s="11" cm="1">
        <f t="array" aca="1" ref="AV70" ca="1">INDEX('Cost Scenario Settings'!$O$32:$W$101, MATCH(1, ('Cost Scenario Settings'!$N$32:$N$101 = $B70) * ('Cost Scenario Settings'!$B$32:$B$101 = AU70), 0), MATCH($C70, 'Cost Scenario Settings'!$O$31:$W$31, 0))</f>
        <v>0</v>
      </c>
      <c r="AW70" s="4" cm="1">
        <f t="array" aca="1" ref="AW70" ca="1">IFERROR(
INDEX('Cost Data'!$Y$1:$AJ$500, MATCH(1, ('Cost Data'!$W$1:$W$500 = $AU70) * ('Cost Data'!$X$1:$X$500 = $AV70), 0), MATCH(AW$12, 'Cost Data'!$Y$12:$AJ$12, 0))
* (INDEX('Build Scenarios'!$D$1:$O$510, MATCH(1, ('Build Scenarios'!$B$1:$B$510 = $AU70) * ('Build Scenarios'!$C$1:$C$510 = $C70), 0), MATCH(AW$12, 'Build Scenarios'!$D$5:$O$5, 0))
- INDEX('Build Scenarios'!$D$1:$O$510, MATCH(1, ('Build Scenarios'!$B$1:$B$510 = $AU70) * ('Build Scenarios'!$C$1:$C$510 = $C70), 0), MATCH(AV$12, 'Build Scenarios'!$D$5:$O$5, 0)))
+AV70,
0)</f>
        <v>0</v>
      </c>
      <c r="AX70" s="4" cm="1">
        <f t="array" aca="1" ref="AX70" ca="1">IFERROR(
INDEX('Cost Data'!$Y$1:$AJ$500, MATCH(1, ('Cost Data'!$W$1:$W$500 = $AU70) * ('Cost Data'!$X$1:$X$500 = $AV70), 0), MATCH(AX$12, 'Cost Data'!$Y$12:$AJ$12, 0))
* (INDEX('Build Scenarios'!$D$1:$O$510, MATCH(1, ('Build Scenarios'!$B$1:$B$510 = $AU70) * ('Build Scenarios'!$C$1:$C$510 = $C70), 0), MATCH(AX$12, 'Build Scenarios'!$D$5:$O$5, 0))
- INDEX('Build Scenarios'!$D$1:$O$510, MATCH(1, ('Build Scenarios'!$B$1:$B$510 = $AU70) * ('Build Scenarios'!$C$1:$C$510 = $C70), 0), MATCH(AW$12, 'Build Scenarios'!$D$5:$O$5, 0)))
+AW70,
0)</f>
        <v>0</v>
      </c>
      <c r="AY70" s="4" cm="1">
        <f t="array" aca="1" ref="AY70" ca="1">IFERROR(
INDEX('Cost Data'!$Y$1:$AJ$500, MATCH(1, ('Cost Data'!$W$1:$W$500 = $AU70) * ('Cost Data'!$X$1:$X$500 = $AV70), 0), MATCH(AY$12, 'Cost Data'!$Y$12:$AJ$12, 0))
* (INDEX('Build Scenarios'!$D$1:$O$510, MATCH(1, ('Build Scenarios'!$B$1:$B$510 = $AU70) * ('Build Scenarios'!$C$1:$C$510 = $C70), 0), MATCH(AY$12, 'Build Scenarios'!$D$5:$O$5, 0))
- INDEX('Build Scenarios'!$D$1:$O$510, MATCH(1, ('Build Scenarios'!$B$1:$B$510 = $AU70) * ('Build Scenarios'!$C$1:$C$510 = $C70), 0), MATCH(AX$12, 'Build Scenarios'!$D$5:$O$5, 0)))
+AX70,
0)</f>
        <v>0</v>
      </c>
      <c r="AZ70" s="4" cm="1">
        <f t="array" aca="1" ref="AZ70" ca="1">IFERROR(
INDEX('Cost Data'!$Y$1:$AJ$500, MATCH(1, ('Cost Data'!$W$1:$W$500 = $AU70) * ('Cost Data'!$X$1:$X$500 = $AV70), 0), MATCH(AZ$12, 'Cost Data'!$Y$12:$AJ$12, 0))
* (INDEX('Build Scenarios'!$D$1:$O$510, MATCH(1, ('Build Scenarios'!$B$1:$B$510 = $AU70) * ('Build Scenarios'!$C$1:$C$510 = $C70), 0), MATCH(AZ$12, 'Build Scenarios'!$D$5:$O$5, 0))
- INDEX('Build Scenarios'!$D$1:$O$510, MATCH(1, ('Build Scenarios'!$B$1:$B$510 = $AU70) * ('Build Scenarios'!$C$1:$C$510 = $C70), 0), MATCH(AY$12, 'Build Scenarios'!$D$5:$O$5, 0)))
+AY70,
0)</f>
        <v>0</v>
      </c>
      <c r="BA70" s="4" cm="1">
        <f t="array" aca="1" ref="BA70" ca="1">IFERROR(
INDEX('Cost Data'!$Y$1:$AJ$500, MATCH(1, ('Cost Data'!$W$1:$W$500 = $AU70) * ('Cost Data'!$X$1:$X$500 = $AV70), 0), MATCH(BA$12, 'Cost Data'!$Y$12:$AJ$12, 0))
* (INDEX('Build Scenarios'!$D$1:$O$510, MATCH(1, ('Build Scenarios'!$B$1:$B$510 = $AU70) * ('Build Scenarios'!$C$1:$C$510 = $C70), 0), MATCH(BA$12, 'Build Scenarios'!$D$5:$O$5, 0))
- INDEX('Build Scenarios'!$D$1:$O$510, MATCH(1, ('Build Scenarios'!$B$1:$B$510 = $AU70) * ('Build Scenarios'!$C$1:$C$510 = $C70), 0), MATCH(AZ$12, 'Build Scenarios'!$D$5:$O$5, 0)))
+AZ70,
0)</f>
        <v>0</v>
      </c>
      <c r="BB70" s="4" cm="1">
        <f t="array" aca="1" ref="BB70" ca="1">IFERROR(
INDEX('Cost Data'!$Y$1:$AJ$500, MATCH(1, ('Cost Data'!$W$1:$W$500 = $AU70) * ('Cost Data'!$X$1:$X$500 = $AV70), 0), MATCH(BB$12, 'Cost Data'!$Y$12:$AJ$12, 0))
* (INDEX('Build Scenarios'!$D$1:$O$510, MATCH(1, ('Build Scenarios'!$B$1:$B$510 = $AU70) * ('Build Scenarios'!$C$1:$C$510 = $C70), 0), MATCH(BB$12, 'Build Scenarios'!$D$5:$O$5, 0))
- INDEX('Build Scenarios'!$D$1:$O$510, MATCH(1, ('Build Scenarios'!$B$1:$B$510 = $AU70) * ('Build Scenarios'!$C$1:$C$510 = $C70), 0), MATCH(BA$12, 'Build Scenarios'!$D$5:$O$5, 0)))
+BA70,
0)</f>
        <v>0</v>
      </c>
      <c r="BC70" s="4" cm="1">
        <f t="array" aca="1" ref="BC70" ca="1">IFERROR(
INDEX('Cost Data'!$Y$1:$AJ$500, MATCH(1, ('Cost Data'!$W$1:$W$500 = $AU70) * ('Cost Data'!$X$1:$X$500 = $AV70), 0), MATCH(BC$12, 'Cost Data'!$Y$12:$AJ$12, 0))
* (INDEX('Build Scenarios'!$D$1:$O$510, MATCH(1, ('Build Scenarios'!$B$1:$B$510 = $AU70) * ('Build Scenarios'!$C$1:$C$510 = $C70), 0), MATCH(BC$12, 'Build Scenarios'!$D$5:$O$5, 0))
- INDEX('Build Scenarios'!$D$1:$O$510, MATCH(1, ('Build Scenarios'!$B$1:$B$510 = $AU70) * ('Build Scenarios'!$C$1:$C$510 = $C70), 0), MATCH(BB$12, 'Build Scenarios'!$D$5:$O$5, 0)))
+BB70,
0)</f>
        <v>0</v>
      </c>
      <c r="BD70" s="4" cm="1">
        <f t="array" aca="1" ref="BD70" ca="1">IFERROR(
INDEX('Cost Data'!$Y$1:$AJ$500, MATCH(1, ('Cost Data'!$W$1:$W$500 = $AU70) * ('Cost Data'!$X$1:$X$500 = $AV70), 0), MATCH(BD$12, 'Cost Data'!$Y$12:$AJ$12, 0))
* (INDEX('Build Scenarios'!$D$1:$O$510, MATCH(1, ('Build Scenarios'!$B$1:$B$510 = $AU70) * ('Build Scenarios'!$C$1:$C$510 = $C70), 0), MATCH(BD$12, 'Build Scenarios'!$D$5:$O$5, 0))
- INDEX('Build Scenarios'!$D$1:$O$510, MATCH(1, ('Build Scenarios'!$B$1:$B$510 = $AU70) * ('Build Scenarios'!$C$1:$C$510 = $C70), 0), MATCH(BC$12, 'Build Scenarios'!$D$5:$O$5, 0)))
+BC70,
0)</f>
        <v>0</v>
      </c>
      <c r="BE70" s="4" cm="1">
        <f t="array" aca="1" ref="BE70" ca="1">IFERROR(
INDEX('Cost Data'!$Y$1:$AJ$500, MATCH(1, ('Cost Data'!$W$1:$W$500 = $AU70) * ('Cost Data'!$X$1:$X$500 = $AV70), 0), MATCH(BE$12, 'Cost Data'!$Y$12:$AJ$12, 0))
* (INDEX('Build Scenarios'!$D$1:$O$510, MATCH(1, ('Build Scenarios'!$B$1:$B$510 = $AU70) * ('Build Scenarios'!$C$1:$C$510 = $C70), 0), MATCH(BE$12, 'Build Scenarios'!$D$5:$O$5, 0))
- INDEX('Build Scenarios'!$D$1:$O$510, MATCH(1, ('Build Scenarios'!$B$1:$B$510 = $AU70) * ('Build Scenarios'!$C$1:$C$510 = $C70), 0), MATCH(BD$12, 'Build Scenarios'!$D$5:$O$5, 0)))
+BD70,
0)</f>
        <v>0</v>
      </c>
      <c r="BF70" s="4" cm="1">
        <f t="array" aca="1" ref="BF70" ca="1">IFERROR(
INDEX('Cost Data'!$Y$1:$AJ$500, MATCH(1, ('Cost Data'!$W$1:$W$500 = $AU70) * ('Cost Data'!$X$1:$X$500 = $AV70), 0), MATCH(BF$12, 'Cost Data'!$Y$12:$AJ$12, 0))
* (INDEX('Build Scenarios'!$D$1:$O$510, MATCH(1, ('Build Scenarios'!$B$1:$B$510 = $AU70) * ('Build Scenarios'!$C$1:$C$510 = $C70), 0), MATCH(BF$12, 'Build Scenarios'!$D$5:$O$5, 0))
- INDEX('Build Scenarios'!$D$1:$O$510, MATCH(1, ('Build Scenarios'!$B$1:$B$510 = $AU70) * ('Build Scenarios'!$C$1:$C$510 = $C70), 0), MATCH(BE$12, 'Build Scenarios'!$D$5:$O$5, 0)))
+BE70,
0)</f>
        <v>0</v>
      </c>
      <c r="BG70" s="4" cm="1">
        <f t="array" aca="1" ref="BG70" ca="1">IFERROR(
INDEX('Cost Data'!$Y$1:$AJ$500, MATCH(1, ('Cost Data'!$W$1:$W$500 = $AU70) * ('Cost Data'!$X$1:$X$500 = $AV70), 0), MATCH(BG$12, 'Cost Data'!$Y$12:$AJ$12, 0))
* (INDEX('Build Scenarios'!$D$1:$O$510, MATCH(1, ('Build Scenarios'!$B$1:$B$510 = $AU70) * ('Build Scenarios'!$C$1:$C$510 = $C70), 0), MATCH(BG$12, 'Build Scenarios'!$D$5:$O$5, 0))
- INDEX('Build Scenarios'!$D$1:$O$510, MATCH(1, ('Build Scenarios'!$B$1:$B$510 = $AU70) * ('Build Scenarios'!$C$1:$C$510 = $C70), 0), MATCH(BF$12, 'Build Scenarios'!$D$5:$O$5, 0)))
+BF70,
0)</f>
        <v>0</v>
      </c>
      <c r="BH70" s="4" cm="1">
        <f t="array" aca="1" ref="BH70" ca="1">IFERROR(
INDEX('Cost Data'!$Y$1:$AJ$500, MATCH(1, ('Cost Data'!$W$1:$W$500 = $AU70) * ('Cost Data'!$X$1:$X$500 = $AV70), 0), MATCH(BH$12, 'Cost Data'!$Y$12:$AJ$12, 0))
* (INDEX('Build Scenarios'!$D$1:$O$510, MATCH(1, ('Build Scenarios'!$B$1:$B$510 = $AU70) * ('Build Scenarios'!$C$1:$C$510 = $C70), 0), MATCH(BH$12, 'Build Scenarios'!$D$5:$O$5, 0))
- INDEX('Build Scenarios'!$D$1:$O$510, MATCH(1, ('Build Scenarios'!$B$1:$B$510 = $AU70) * ('Build Scenarios'!$C$1:$C$510 = $C70), 0), MATCH(BG$12, 'Build Scenarios'!$D$5:$O$5, 0)))
+BG70,
0)</f>
        <v>0</v>
      </c>
      <c r="BJ70" s="11" t="str">
        <f t="shared" si="41"/>
        <v>Cape Mendocino</v>
      </c>
      <c r="BK70" s="11" cm="1">
        <f t="array" aca="1" ref="BK70" ca="1">INDEX('Cost Scenario Settings'!$O$32:$W$101, MATCH(1, ('Cost Scenario Settings'!$N$32:$N$101 = $B70) * ('Cost Scenario Settings'!$B$32:$B$101 = BJ70), 0), MATCH($C70, 'Cost Scenario Settings'!$O$31:$W$31, 0))</f>
        <v>0</v>
      </c>
      <c r="BL70" s="4" cm="1">
        <f t="array" aca="1" ref="BL70" ca="1">IFERROR(
INDEX('Cost Data'!$Y$1:$AJ$500, MATCH(1, ('Cost Data'!$W$1:$W$500 = $BJ70) * ('Cost Data'!$X$1:$X$500 = $BK70), 0), MATCH(BL$12, 'Cost Data'!$Y$12:$AJ$12, 0))
* (INDEX('Build Scenarios'!$D$1:$O$510, MATCH(1, ('Build Scenarios'!$B$1:$B$510 = $BJ70) * ('Build Scenarios'!$C$1:$C$510 = $C70), 0), MATCH(BL$12, 'Build Scenarios'!$D$5:$O$5, 0))
- INDEX('Build Scenarios'!$D$1:$O$510, MATCH(1, ('Build Scenarios'!$B$1:$B$510 = $BJ70) * ('Build Scenarios'!$C$1:$C$510 = $C70), 0), MATCH(BK$12, 'Build Scenarios'!$D$5:$O$5, 0)))
+BK70,
0)</f>
        <v>0</v>
      </c>
      <c r="BM70" s="4" cm="1">
        <f t="array" aca="1" ref="BM70" ca="1">IFERROR(
INDEX('Cost Data'!$Y$1:$AJ$500, MATCH(1, ('Cost Data'!$W$1:$W$500 = $BJ70) * ('Cost Data'!$X$1:$X$500 = $BK70), 0), MATCH(BM$12, 'Cost Data'!$Y$12:$AJ$12, 0))
* (INDEX('Build Scenarios'!$D$1:$O$510, MATCH(1, ('Build Scenarios'!$B$1:$B$510 = $BJ70) * ('Build Scenarios'!$C$1:$C$510 = $C70), 0), MATCH(BM$12, 'Build Scenarios'!$D$5:$O$5, 0))
- INDEX('Build Scenarios'!$D$1:$O$510, MATCH(1, ('Build Scenarios'!$B$1:$B$510 = $BJ70) * ('Build Scenarios'!$C$1:$C$510 = $C70), 0), MATCH(BL$12, 'Build Scenarios'!$D$5:$O$5, 0)))
+BL70,
0)</f>
        <v>0</v>
      </c>
      <c r="BN70" s="4" cm="1">
        <f t="array" aca="1" ref="BN70" ca="1">IFERROR(
INDEX('Cost Data'!$Y$1:$AJ$500, MATCH(1, ('Cost Data'!$W$1:$W$500 = $BJ70) * ('Cost Data'!$X$1:$X$500 = $BK70), 0), MATCH(BN$12, 'Cost Data'!$Y$12:$AJ$12, 0))
* (INDEX('Build Scenarios'!$D$1:$O$510, MATCH(1, ('Build Scenarios'!$B$1:$B$510 = $BJ70) * ('Build Scenarios'!$C$1:$C$510 = $C70), 0), MATCH(BN$12, 'Build Scenarios'!$D$5:$O$5, 0))
- INDEX('Build Scenarios'!$D$1:$O$510, MATCH(1, ('Build Scenarios'!$B$1:$B$510 = $BJ70) * ('Build Scenarios'!$C$1:$C$510 = $C70), 0), MATCH(BM$12, 'Build Scenarios'!$D$5:$O$5, 0)))
+BM70,
0)</f>
        <v>0</v>
      </c>
      <c r="BO70" s="4" cm="1">
        <f t="array" aca="1" ref="BO70" ca="1">IFERROR(
INDEX('Cost Data'!$Y$1:$AJ$500, MATCH(1, ('Cost Data'!$W$1:$W$500 = $BJ70) * ('Cost Data'!$X$1:$X$500 = $BK70), 0), MATCH(BO$12, 'Cost Data'!$Y$12:$AJ$12, 0))
* (INDEX('Build Scenarios'!$D$1:$O$510, MATCH(1, ('Build Scenarios'!$B$1:$B$510 = $BJ70) * ('Build Scenarios'!$C$1:$C$510 = $C70), 0), MATCH(BO$12, 'Build Scenarios'!$D$5:$O$5, 0))
- INDEX('Build Scenarios'!$D$1:$O$510, MATCH(1, ('Build Scenarios'!$B$1:$B$510 = $BJ70) * ('Build Scenarios'!$C$1:$C$510 = $C70), 0), MATCH(BN$12, 'Build Scenarios'!$D$5:$O$5, 0)))
+BN70,
0)</f>
        <v>0</v>
      </c>
      <c r="BP70" s="4" cm="1">
        <f t="array" aca="1" ref="BP70" ca="1">IFERROR(
INDEX('Cost Data'!$Y$1:$AJ$500, MATCH(1, ('Cost Data'!$W$1:$W$500 = $BJ70) * ('Cost Data'!$X$1:$X$500 = $BK70), 0), MATCH(BP$12, 'Cost Data'!$Y$12:$AJ$12, 0))
* (INDEX('Build Scenarios'!$D$1:$O$510, MATCH(1, ('Build Scenarios'!$B$1:$B$510 = $BJ70) * ('Build Scenarios'!$C$1:$C$510 = $C70), 0), MATCH(BP$12, 'Build Scenarios'!$D$5:$O$5, 0))
- INDEX('Build Scenarios'!$D$1:$O$510, MATCH(1, ('Build Scenarios'!$B$1:$B$510 = $BJ70) * ('Build Scenarios'!$C$1:$C$510 = $C70), 0), MATCH(BO$12, 'Build Scenarios'!$D$5:$O$5, 0)))
+BO70,
0)</f>
        <v>0</v>
      </c>
      <c r="BQ70" s="4" cm="1">
        <f t="array" aca="1" ref="BQ70" ca="1">IFERROR(
INDEX('Cost Data'!$Y$1:$AJ$500, MATCH(1, ('Cost Data'!$W$1:$W$500 = $BJ70) * ('Cost Data'!$X$1:$X$500 = $BK70), 0), MATCH(BQ$12, 'Cost Data'!$Y$12:$AJ$12, 0))
* (INDEX('Build Scenarios'!$D$1:$O$510, MATCH(1, ('Build Scenarios'!$B$1:$B$510 = $BJ70) * ('Build Scenarios'!$C$1:$C$510 = $C70), 0), MATCH(BQ$12, 'Build Scenarios'!$D$5:$O$5, 0))
- INDEX('Build Scenarios'!$D$1:$O$510, MATCH(1, ('Build Scenarios'!$B$1:$B$510 = $BJ70) * ('Build Scenarios'!$C$1:$C$510 = $C70), 0), MATCH(BP$12, 'Build Scenarios'!$D$5:$O$5, 0)))
+BP70,
0)</f>
        <v>0</v>
      </c>
      <c r="BR70" s="4" cm="1">
        <f t="array" aca="1" ref="BR70" ca="1">IFERROR(
INDEX('Cost Data'!$Y$1:$AJ$500, MATCH(1, ('Cost Data'!$W$1:$W$500 = $BJ70) * ('Cost Data'!$X$1:$X$500 = $BK70), 0), MATCH(BR$12, 'Cost Data'!$Y$12:$AJ$12, 0))
* (INDEX('Build Scenarios'!$D$1:$O$510, MATCH(1, ('Build Scenarios'!$B$1:$B$510 = $BJ70) * ('Build Scenarios'!$C$1:$C$510 = $C70), 0), MATCH(BR$12, 'Build Scenarios'!$D$5:$O$5, 0))
- INDEX('Build Scenarios'!$D$1:$O$510, MATCH(1, ('Build Scenarios'!$B$1:$B$510 = $BJ70) * ('Build Scenarios'!$C$1:$C$510 = $C70), 0), MATCH(BQ$12, 'Build Scenarios'!$D$5:$O$5, 0)))
+BQ70,
0)</f>
        <v>0</v>
      </c>
      <c r="BS70" s="4" cm="1">
        <f t="array" aca="1" ref="BS70" ca="1">IFERROR(
INDEX('Cost Data'!$Y$1:$AJ$500, MATCH(1, ('Cost Data'!$W$1:$W$500 = $BJ70) * ('Cost Data'!$X$1:$X$500 = $BK70), 0), MATCH(BS$12, 'Cost Data'!$Y$12:$AJ$12, 0))
* (INDEX('Build Scenarios'!$D$1:$O$510, MATCH(1, ('Build Scenarios'!$B$1:$B$510 = $BJ70) * ('Build Scenarios'!$C$1:$C$510 = $C70), 0), MATCH(BS$12, 'Build Scenarios'!$D$5:$O$5, 0))
- INDEX('Build Scenarios'!$D$1:$O$510, MATCH(1, ('Build Scenarios'!$B$1:$B$510 = $BJ70) * ('Build Scenarios'!$C$1:$C$510 = $C70), 0), MATCH(BR$12, 'Build Scenarios'!$D$5:$O$5, 0)))
+BR70,
0)</f>
        <v>0</v>
      </c>
      <c r="BT70" s="4" cm="1">
        <f t="array" aca="1" ref="BT70" ca="1">IFERROR(
INDEX('Cost Data'!$Y$1:$AJ$500, MATCH(1, ('Cost Data'!$W$1:$W$500 = $BJ70) * ('Cost Data'!$X$1:$X$500 = $BK70), 0), MATCH(BT$12, 'Cost Data'!$Y$12:$AJ$12, 0))
* (INDEX('Build Scenarios'!$D$1:$O$510, MATCH(1, ('Build Scenarios'!$B$1:$B$510 = $BJ70) * ('Build Scenarios'!$C$1:$C$510 = $C70), 0), MATCH(BT$12, 'Build Scenarios'!$D$5:$O$5, 0))
- INDEX('Build Scenarios'!$D$1:$O$510, MATCH(1, ('Build Scenarios'!$B$1:$B$510 = $BJ70) * ('Build Scenarios'!$C$1:$C$510 = $C70), 0), MATCH(BS$12, 'Build Scenarios'!$D$5:$O$5, 0)))
+BS70,
0)</f>
        <v>0</v>
      </c>
      <c r="BU70" s="4" cm="1">
        <f t="array" aca="1" ref="BU70" ca="1">IFERROR(
INDEX('Cost Data'!$Y$1:$AJ$500, MATCH(1, ('Cost Data'!$W$1:$W$500 = $BJ70) * ('Cost Data'!$X$1:$X$500 = $BK70), 0), MATCH(BU$12, 'Cost Data'!$Y$12:$AJ$12, 0))
* (INDEX('Build Scenarios'!$D$1:$O$510, MATCH(1, ('Build Scenarios'!$B$1:$B$510 = $BJ70) * ('Build Scenarios'!$C$1:$C$510 = $C70), 0), MATCH(BU$12, 'Build Scenarios'!$D$5:$O$5, 0))
- INDEX('Build Scenarios'!$D$1:$O$510, MATCH(1, ('Build Scenarios'!$B$1:$B$510 = $BJ70) * ('Build Scenarios'!$C$1:$C$510 = $C70), 0), MATCH(BT$12, 'Build Scenarios'!$D$5:$O$5, 0)))
+BT70,
0)</f>
        <v>0</v>
      </c>
      <c r="BV70" s="4" cm="1">
        <f t="array" aca="1" ref="BV70" ca="1">IFERROR(
INDEX('Cost Data'!$Y$1:$AJ$500, MATCH(1, ('Cost Data'!$W$1:$W$500 = $BJ70) * ('Cost Data'!$X$1:$X$500 = $BK70), 0), MATCH(BV$12, 'Cost Data'!$Y$12:$AJ$12, 0))
* (INDEX('Build Scenarios'!$D$1:$O$510, MATCH(1, ('Build Scenarios'!$B$1:$B$510 = $BJ70) * ('Build Scenarios'!$C$1:$C$510 = $C70), 0), MATCH(BV$12, 'Build Scenarios'!$D$5:$O$5, 0))
- INDEX('Build Scenarios'!$D$1:$O$510, MATCH(1, ('Build Scenarios'!$B$1:$B$510 = $BJ70) * ('Build Scenarios'!$C$1:$C$510 = $C70), 0), MATCH(BU$12, 'Build Scenarios'!$D$5:$O$5, 0)))
+BU70,
0)</f>
        <v>0</v>
      </c>
      <c r="BW70" s="4" cm="1">
        <f t="array" aca="1" ref="BW70" ca="1">IFERROR(
INDEX('Cost Data'!$Y$1:$AJ$500, MATCH(1, ('Cost Data'!$W$1:$W$500 = $BJ70) * ('Cost Data'!$X$1:$X$500 = $BK70), 0), MATCH(BW$12, 'Cost Data'!$Y$12:$AJ$12, 0))
* (INDEX('Build Scenarios'!$D$1:$O$510, MATCH(1, ('Build Scenarios'!$B$1:$B$510 = $BJ70) * ('Build Scenarios'!$C$1:$C$510 = $C70), 0), MATCH(BW$12, 'Build Scenarios'!$D$5:$O$5, 0))
- INDEX('Build Scenarios'!$D$1:$O$510, MATCH(1, ('Build Scenarios'!$B$1:$B$510 = $BJ70) * ('Build Scenarios'!$C$1:$C$510 = $C70), 0), MATCH(BV$12, 'Build Scenarios'!$D$5:$O$5, 0)))
+BV70,
0)</f>
        <v>0</v>
      </c>
    </row>
    <row r="71" spans="2:75" x14ac:dyDescent="0.2">
      <c r="B71" s="11" t="str">
        <f t="shared" ca="1" si="37"/>
        <v>Optimistic</v>
      </c>
      <c r="C71" s="8" t="s">
        <v>60</v>
      </c>
      <c r="D71" s="4">
        <f t="shared" ca="1" si="36"/>
        <v>0</v>
      </c>
      <c r="E71" s="4">
        <f t="shared" ca="1" si="36"/>
        <v>0</v>
      </c>
      <c r="F71" s="4">
        <f t="shared" ca="1" si="36"/>
        <v>0</v>
      </c>
      <c r="G71" s="4">
        <f t="shared" ca="1" si="36"/>
        <v>0</v>
      </c>
      <c r="H71" s="4">
        <f t="shared" ca="1" si="36"/>
        <v>0</v>
      </c>
      <c r="I71" s="4">
        <f t="shared" ca="1" si="36"/>
        <v>0</v>
      </c>
      <c r="J71" s="4">
        <f t="shared" ca="1" si="36"/>
        <v>0</v>
      </c>
      <c r="K71" s="4">
        <f t="shared" ca="1" si="36"/>
        <v>0</v>
      </c>
      <c r="L71" s="4">
        <f t="shared" ca="1" si="36"/>
        <v>1708.3483000000001</v>
      </c>
      <c r="M71" s="4">
        <f t="shared" ca="1" si="36"/>
        <v>1708.3483000000001</v>
      </c>
      <c r="N71" s="4">
        <f t="shared" ca="1" si="36"/>
        <v>1708.3483000000001</v>
      </c>
      <c r="O71" s="4">
        <f t="shared" ca="1" si="36"/>
        <v>1708.3483000000001</v>
      </c>
      <c r="Q71" s="11" t="str">
        <f t="shared" si="38"/>
        <v>Morro Bay</v>
      </c>
      <c r="R71" s="11" t="str" cm="1">
        <f t="array" aca="1" ref="R71" ca="1">INDEX('Cost Scenario Settings'!$O$32:$W$101, MATCH(1, ('Cost Scenario Settings'!$N$32:$N$101 = $B71) * ('Cost Scenario Settings'!$B$32:$B$101 = Q71), 0), MATCH($C71, 'Cost Scenario Settings'!$O$31:$W$31, 0))</f>
        <v>Optimistic</v>
      </c>
      <c r="S71" s="4" cm="1">
        <f t="array" aca="1" ref="S71" ca="1">IFERROR(
INDEX('Cost Data'!$Y$1:$AJ$500, MATCH(1, ('Cost Data'!$W$1:$W$500 = $Q71) * ('Cost Data'!$X$1:$X$500 = $R71), 0), MATCH(S$12, 'Cost Data'!$Y$12:$AJ$12, 0))
* (INDEX('Build Scenarios'!$D$1:$O$510, MATCH(1, ('Build Scenarios'!$B$1:$B$510 = $Q71) * ('Build Scenarios'!$C$1:$C$510 = $C71), 0), MATCH(S$12, 'Build Scenarios'!$D$5:$O$5, 0))
- INDEX('Build Scenarios'!$D$1:$O$510, MATCH(1, ('Build Scenarios'!$B$1:$B$510 = $Q71) * ('Build Scenarios'!$C$1:$C$510 = $C71), 0), MATCH(R$12, 'Build Scenarios'!$D$5:$O$5, 0)))
+R71,
0)</f>
        <v>0</v>
      </c>
      <c r="T71" s="4" cm="1">
        <f t="array" aca="1" ref="T71" ca="1">IFERROR(
INDEX('Cost Data'!$Y$1:$AJ$500, MATCH(1, ('Cost Data'!$W$1:$W$500 = $Q71) * ('Cost Data'!$X$1:$X$500 = $R71), 0), MATCH(T$12, 'Cost Data'!$Y$12:$AJ$12, 0))
* (INDEX('Build Scenarios'!$D$1:$O$510, MATCH(1, ('Build Scenarios'!$B$1:$B$510 = $Q71) * ('Build Scenarios'!$C$1:$C$510 = $C71), 0), MATCH(T$12, 'Build Scenarios'!$D$5:$O$5, 0))
- INDEX('Build Scenarios'!$D$1:$O$510, MATCH(1, ('Build Scenarios'!$B$1:$B$510 = $Q71) * ('Build Scenarios'!$C$1:$C$510 = $C71), 0), MATCH(S$12, 'Build Scenarios'!$D$5:$O$5, 0)))
+S71,
0)</f>
        <v>0</v>
      </c>
      <c r="U71" s="4" cm="1">
        <f t="array" aca="1" ref="U71" ca="1">IFERROR(
INDEX('Cost Data'!$Y$1:$AJ$500, MATCH(1, ('Cost Data'!$W$1:$W$500 = $Q71) * ('Cost Data'!$X$1:$X$500 = $R71), 0), MATCH(U$12, 'Cost Data'!$Y$12:$AJ$12, 0))
* (INDEX('Build Scenarios'!$D$1:$O$510, MATCH(1, ('Build Scenarios'!$B$1:$B$510 = $Q71) * ('Build Scenarios'!$C$1:$C$510 = $C71), 0), MATCH(U$12, 'Build Scenarios'!$D$5:$O$5, 0))
- INDEX('Build Scenarios'!$D$1:$O$510, MATCH(1, ('Build Scenarios'!$B$1:$B$510 = $Q71) * ('Build Scenarios'!$C$1:$C$510 = $C71), 0), MATCH(T$12, 'Build Scenarios'!$D$5:$O$5, 0)))
+T71,
0)</f>
        <v>0</v>
      </c>
      <c r="V71" s="4" cm="1">
        <f t="array" aca="1" ref="V71" ca="1">IFERROR(
INDEX('Cost Data'!$Y$1:$AJ$500, MATCH(1, ('Cost Data'!$W$1:$W$500 = $Q71) * ('Cost Data'!$X$1:$X$500 = $R71), 0), MATCH(V$12, 'Cost Data'!$Y$12:$AJ$12, 0))
* (INDEX('Build Scenarios'!$D$1:$O$510, MATCH(1, ('Build Scenarios'!$B$1:$B$510 = $Q71) * ('Build Scenarios'!$C$1:$C$510 = $C71), 0), MATCH(V$12, 'Build Scenarios'!$D$5:$O$5, 0))
- INDEX('Build Scenarios'!$D$1:$O$510, MATCH(1, ('Build Scenarios'!$B$1:$B$510 = $Q71) * ('Build Scenarios'!$C$1:$C$510 = $C71), 0), MATCH(U$12, 'Build Scenarios'!$D$5:$O$5, 0)))
+U71,
0)</f>
        <v>0</v>
      </c>
      <c r="W71" s="4" cm="1">
        <f t="array" aca="1" ref="W71" ca="1">IFERROR(
INDEX('Cost Data'!$Y$1:$AJ$500, MATCH(1, ('Cost Data'!$W$1:$W$500 = $Q71) * ('Cost Data'!$X$1:$X$500 = $R71), 0), MATCH(W$12, 'Cost Data'!$Y$12:$AJ$12, 0))
* (INDEX('Build Scenarios'!$D$1:$O$510, MATCH(1, ('Build Scenarios'!$B$1:$B$510 = $Q71) * ('Build Scenarios'!$C$1:$C$510 = $C71), 0), MATCH(W$12, 'Build Scenarios'!$D$5:$O$5, 0))
- INDEX('Build Scenarios'!$D$1:$O$510, MATCH(1, ('Build Scenarios'!$B$1:$B$510 = $Q71) * ('Build Scenarios'!$C$1:$C$510 = $C71), 0), MATCH(V$12, 'Build Scenarios'!$D$5:$O$5, 0)))
+V71,
0)</f>
        <v>0</v>
      </c>
      <c r="X71" s="4" cm="1">
        <f t="array" aca="1" ref="X71" ca="1">IFERROR(
INDEX('Cost Data'!$Y$1:$AJ$500, MATCH(1, ('Cost Data'!$W$1:$W$500 = $Q71) * ('Cost Data'!$X$1:$X$500 = $R71), 0), MATCH(X$12, 'Cost Data'!$Y$12:$AJ$12, 0))
* (INDEX('Build Scenarios'!$D$1:$O$510, MATCH(1, ('Build Scenarios'!$B$1:$B$510 = $Q71) * ('Build Scenarios'!$C$1:$C$510 = $C71), 0), MATCH(X$12, 'Build Scenarios'!$D$5:$O$5, 0))
- INDEX('Build Scenarios'!$D$1:$O$510, MATCH(1, ('Build Scenarios'!$B$1:$B$510 = $Q71) * ('Build Scenarios'!$C$1:$C$510 = $C71), 0), MATCH(W$12, 'Build Scenarios'!$D$5:$O$5, 0)))
+W71,
0)</f>
        <v>0</v>
      </c>
      <c r="Y71" s="4" cm="1">
        <f t="array" aca="1" ref="Y71" ca="1">IFERROR(
INDEX('Cost Data'!$Y$1:$AJ$500, MATCH(1, ('Cost Data'!$W$1:$W$500 = $Q71) * ('Cost Data'!$X$1:$X$500 = $R71), 0), MATCH(Y$12, 'Cost Data'!$Y$12:$AJ$12, 0))
* (INDEX('Build Scenarios'!$D$1:$O$510, MATCH(1, ('Build Scenarios'!$B$1:$B$510 = $Q71) * ('Build Scenarios'!$C$1:$C$510 = $C71), 0), MATCH(Y$12, 'Build Scenarios'!$D$5:$O$5, 0))
- INDEX('Build Scenarios'!$D$1:$O$510, MATCH(1, ('Build Scenarios'!$B$1:$B$510 = $Q71) * ('Build Scenarios'!$C$1:$C$510 = $C71), 0), MATCH(X$12, 'Build Scenarios'!$D$5:$O$5, 0)))
+X71,
0)</f>
        <v>0</v>
      </c>
      <c r="Z71" s="4" cm="1">
        <f t="array" aca="1" ref="Z71" ca="1">IFERROR(
INDEX('Cost Data'!$Y$1:$AJ$500, MATCH(1, ('Cost Data'!$W$1:$W$500 = $Q71) * ('Cost Data'!$X$1:$X$500 = $R71), 0), MATCH(Z$12, 'Cost Data'!$Y$12:$AJ$12, 0))
* (INDEX('Build Scenarios'!$D$1:$O$510, MATCH(1, ('Build Scenarios'!$B$1:$B$510 = $Q71) * ('Build Scenarios'!$C$1:$C$510 = $C71), 0), MATCH(Z$12, 'Build Scenarios'!$D$5:$O$5, 0))
- INDEX('Build Scenarios'!$D$1:$O$510, MATCH(1, ('Build Scenarios'!$B$1:$B$510 = $Q71) * ('Build Scenarios'!$C$1:$C$510 = $C71), 0), MATCH(Y$12, 'Build Scenarios'!$D$5:$O$5, 0)))
+Y71,
0)</f>
        <v>0</v>
      </c>
      <c r="AA71" s="4" cm="1">
        <f t="array" aca="1" ref="AA71" ca="1">IFERROR(
INDEX('Cost Data'!$Y$1:$AJ$500, MATCH(1, ('Cost Data'!$W$1:$W$500 = $Q71) * ('Cost Data'!$X$1:$X$500 = $R71), 0), MATCH(AA$12, 'Cost Data'!$Y$12:$AJ$12, 0))
* (INDEX('Build Scenarios'!$D$1:$O$510, MATCH(1, ('Build Scenarios'!$B$1:$B$510 = $Q71) * ('Build Scenarios'!$C$1:$C$510 = $C71), 0), MATCH(AA$12, 'Build Scenarios'!$D$5:$O$5, 0))
- INDEX('Build Scenarios'!$D$1:$O$510, MATCH(1, ('Build Scenarios'!$B$1:$B$510 = $Q71) * ('Build Scenarios'!$C$1:$C$510 = $C71), 0), MATCH(Z$12, 'Build Scenarios'!$D$5:$O$5, 0)))
+Z71,
0)</f>
        <v>1106.5275000000001</v>
      </c>
      <c r="AB71" s="4" cm="1">
        <f t="array" aca="1" ref="AB71" ca="1">IFERROR(
INDEX('Cost Data'!$Y$1:$AJ$500, MATCH(1, ('Cost Data'!$W$1:$W$500 = $Q71) * ('Cost Data'!$X$1:$X$500 = $R71), 0), MATCH(AB$12, 'Cost Data'!$Y$12:$AJ$12, 0))
* (INDEX('Build Scenarios'!$D$1:$O$510, MATCH(1, ('Build Scenarios'!$B$1:$B$510 = $Q71) * ('Build Scenarios'!$C$1:$C$510 = $C71), 0), MATCH(AB$12, 'Build Scenarios'!$D$5:$O$5, 0))
- INDEX('Build Scenarios'!$D$1:$O$510, MATCH(1, ('Build Scenarios'!$B$1:$B$510 = $Q71) * ('Build Scenarios'!$C$1:$C$510 = $C71), 0), MATCH(AA$12, 'Build Scenarios'!$D$5:$O$5, 0)))
+AA71,
0)</f>
        <v>1106.5275000000001</v>
      </c>
      <c r="AC71" s="4" cm="1">
        <f t="array" aca="1" ref="AC71" ca="1">IFERROR(
INDEX('Cost Data'!$Y$1:$AJ$500, MATCH(1, ('Cost Data'!$W$1:$W$500 = $Q71) * ('Cost Data'!$X$1:$X$500 = $R71), 0), MATCH(AC$12, 'Cost Data'!$Y$12:$AJ$12, 0))
* (INDEX('Build Scenarios'!$D$1:$O$510, MATCH(1, ('Build Scenarios'!$B$1:$B$510 = $Q71) * ('Build Scenarios'!$C$1:$C$510 = $C71), 0), MATCH(AC$12, 'Build Scenarios'!$D$5:$O$5, 0))
- INDEX('Build Scenarios'!$D$1:$O$510, MATCH(1, ('Build Scenarios'!$B$1:$B$510 = $Q71) * ('Build Scenarios'!$C$1:$C$510 = $C71), 0), MATCH(AB$12, 'Build Scenarios'!$D$5:$O$5, 0)))
+AB71,
0)</f>
        <v>1106.5275000000001</v>
      </c>
      <c r="AD71" s="4" cm="1">
        <f t="array" aca="1" ref="AD71" ca="1">IFERROR(
INDEX('Cost Data'!$Y$1:$AJ$500, MATCH(1, ('Cost Data'!$W$1:$W$500 = $Q71) * ('Cost Data'!$X$1:$X$500 = $R71), 0), MATCH(AD$12, 'Cost Data'!$Y$12:$AJ$12, 0))
* (INDEX('Build Scenarios'!$D$1:$O$510, MATCH(1, ('Build Scenarios'!$B$1:$B$510 = $Q71) * ('Build Scenarios'!$C$1:$C$510 = $C71), 0), MATCH(AD$12, 'Build Scenarios'!$D$5:$O$5, 0))
- INDEX('Build Scenarios'!$D$1:$O$510, MATCH(1, ('Build Scenarios'!$B$1:$B$510 = $Q71) * ('Build Scenarios'!$C$1:$C$510 = $C71), 0), MATCH(AC$12, 'Build Scenarios'!$D$5:$O$5, 0)))
+AC71,
0)</f>
        <v>1106.5275000000001</v>
      </c>
      <c r="AF71" s="11" t="str">
        <f t="shared" si="39"/>
        <v>Humboldt Bay</v>
      </c>
      <c r="AG71" s="11" t="str" cm="1">
        <f t="array" aca="1" ref="AG71" ca="1">INDEX('Cost Scenario Settings'!$O$32:$W$101, MATCH(1, ('Cost Scenario Settings'!$N$32:$N$101 = $B71) * ('Cost Scenario Settings'!$B$32:$B$101 = AF71), 0), MATCH($C71, 'Cost Scenario Settings'!$O$31:$W$31, 0))</f>
        <v>Optimistic</v>
      </c>
      <c r="AH71" s="4" cm="1">
        <f t="array" aca="1" ref="AH71" ca="1">IFERROR(
INDEX('Cost Data'!$Y$1:$AJ$500, MATCH(1, ('Cost Data'!$W$1:$W$500 = $AF71) * ('Cost Data'!$X$1:$X$500 = $AG71), 0), MATCH(AH$12, 'Cost Data'!$Y$12:$AJ$12, 0))
* (INDEX('Build Scenarios'!$D$1:$O$510, MATCH(1, ('Build Scenarios'!$B$1:$B$510 = $AF71) * ('Build Scenarios'!$C$1:$C$510 = $C71), 0), MATCH(AH$12, 'Build Scenarios'!$D$5:$O$5, 0))
- INDEX('Build Scenarios'!$D$1:$O$510, MATCH(1, ('Build Scenarios'!$B$1:$B$510 = $AF71) * ('Build Scenarios'!$C$1:$C$510 = $C71), 0), MATCH(AG$12, 'Build Scenarios'!$D$5:$O$5, 0)))
+AG71,
0)</f>
        <v>0</v>
      </c>
      <c r="AI71" s="4" cm="1">
        <f t="array" aca="1" ref="AI71" ca="1">IFERROR(
INDEX('Cost Data'!$Y$1:$AJ$500, MATCH(1, ('Cost Data'!$W$1:$W$500 = $AF71) * ('Cost Data'!$X$1:$X$500 = $AG71), 0), MATCH(AI$12, 'Cost Data'!$Y$12:$AJ$12, 0))
* (INDEX('Build Scenarios'!$D$1:$O$510, MATCH(1, ('Build Scenarios'!$B$1:$B$510 = $AF71) * ('Build Scenarios'!$C$1:$C$510 = $C71), 0), MATCH(AI$12, 'Build Scenarios'!$D$5:$O$5, 0))
- INDEX('Build Scenarios'!$D$1:$O$510, MATCH(1, ('Build Scenarios'!$B$1:$B$510 = $AF71) * ('Build Scenarios'!$C$1:$C$510 = $C71), 0), MATCH(AH$12, 'Build Scenarios'!$D$5:$O$5, 0)))
+AH71,
0)</f>
        <v>0</v>
      </c>
      <c r="AJ71" s="4" cm="1">
        <f t="array" aca="1" ref="AJ71" ca="1">IFERROR(
INDEX('Cost Data'!$Y$1:$AJ$500, MATCH(1, ('Cost Data'!$W$1:$W$500 = $AF71) * ('Cost Data'!$X$1:$X$500 = $AG71), 0), MATCH(AJ$12, 'Cost Data'!$Y$12:$AJ$12, 0))
* (INDEX('Build Scenarios'!$D$1:$O$510, MATCH(1, ('Build Scenarios'!$B$1:$B$510 = $AF71) * ('Build Scenarios'!$C$1:$C$510 = $C71), 0), MATCH(AJ$12, 'Build Scenarios'!$D$5:$O$5, 0))
- INDEX('Build Scenarios'!$D$1:$O$510, MATCH(1, ('Build Scenarios'!$B$1:$B$510 = $AF71) * ('Build Scenarios'!$C$1:$C$510 = $C71), 0), MATCH(AI$12, 'Build Scenarios'!$D$5:$O$5, 0)))
+AI71,
0)</f>
        <v>0</v>
      </c>
      <c r="AK71" s="4" cm="1">
        <f t="array" aca="1" ref="AK71" ca="1">IFERROR(
INDEX('Cost Data'!$Y$1:$AJ$500, MATCH(1, ('Cost Data'!$W$1:$W$500 = $AF71) * ('Cost Data'!$X$1:$X$500 = $AG71), 0), MATCH(AK$12, 'Cost Data'!$Y$12:$AJ$12, 0))
* (INDEX('Build Scenarios'!$D$1:$O$510, MATCH(1, ('Build Scenarios'!$B$1:$B$510 = $AF71) * ('Build Scenarios'!$C$1:$C$510 = $C71), 0), MATCH(AK$12, 'Build Scenarios'!$D$5:$O$5, 0))
- INDEX('Build Scenarios'!$D$1:$O$510, MATCH(1, ('Build Scenarios'!$B$1:$B$510 = $AF71) * ('Build Scenarios'!$C$1:$C$510 = $C71), 0), MATCH(AJ$12, 'Build Scenarios'!$D$5:$O$5, 0)))
+AJ71,
0)</f>
        <v>0</v>
      </c>
      <c r="AL71" s="4" cm="1">
        <f t="array" aca="1" ref="AL71" ca="1">IFERROR(
INDEX('Cost Data'!$Y$1:$AJ$500, MATCH(1, ('Cost Data'!$W$1:$W$500 = $AF71) * ('Cost Data'!$X$1:$X$500 = $AG71), 0), MATCH(AL$12, 'Cost Data'!$Y$12:$AJ$12, 0))
* (INDEX('Build Scenarios'!$D$1:$O$510, MATCH(1, ('Build Scenarios'!$B$1:$B$510 = $AF71) * ('Build Scenarios'!$C$1:$C$510 = $C71), 0), MATCH(AL$12, 'Build Scenarios'!$D$5:$O$5, 0))
- INDEX('Build Scenarios'!$D$1:$O$510, MATCH(1, ('Build Scenarios'!$B$1:$B$510 = $AF71) * ('Build Scenarios'!$C$1:$C$510 = $C71), 0), MATCH(AK$12, 'Build Scenarios'!$D$5:$O$5, 0)))
+AK71,
0)</f>
        <v>0</v>
      </c>
      <c r="AM71" s="4" cm="1">
        <f t="array" aca="1" ref="AM71" ca="1">IFERROR(
INDEX('Cost Data'!$Y$1:$AJ$500, MATCH(1, ('Cost Data'!$W$1:$W$500 = $AF71) * ('Cost Data'!$X$1:$X$500 = $AG71), 0), MATCH(AM$12, 'Cost Data'!$Y$12:$AJ$12, 0))
* (INDEX('Build Scenarios'!$D$1:$O$510, MATCH(1, ('Build Scenarios'!$B$1:$B$510 = $AF71) * ('Build Scenarios'!$C$1:$C$510 = $C71), 0), MATCH(AM$12, 'Build Scenarios'!$D$5:$O$5, 0))
- INDEX('Build Scenarios'!$D$1:$O$510, MATCH(1, ('Build Scenarios'!$B$1:$B$510 = $AF71) * ('Build Scenarios'!$C$1:$C$510 = $C71), 0), MATCH(AL$12, 'Build Scenarios'!$D$5:$O$5, 0)))
+AL71,
0)</f>
        <v>0</v>
      </c>
      <c r="AN71" s="4" cm="1">
        <f t="array" aca="1" ref="AN71" ca="1">IFERROR(
INDEX('Cost Data'!$Y$1:$AJ$500, MATCH(1, ('Cost Data'!$W$1:$W$500 = $AF71) * ('Cost Data'!$X$1:$X$500 = $AG71), 0), MATCH(AN$12, 'Cost Data'!$Y$12:$AJ$12, 0))
* (INDEX('Build Scenarios'!$D$1:$O$510, MATCH(1, ('Build Scenarios'!$B$1:$B$510 = $AF71) * ('Build Scenarios'!$C$1:$C$510 = $C71), 0), MATCH(AN$12, 'Build Scenarios'!$D$5:$O$5, 0))
- INDEX('Build Scenarios'!$D$1:$O$510, MATCH(1, ('Build Scenarios'!$B$1:$B$510 = $AF71) * ('Build Scenarios'!$C$1:$C$510 = $C71), 0), MATCH(AM$12, 'Build Scenarios'!$D$5:$O$5, 0)))
+AM71,
0)</f>
        <v>0</v>
      </c>
      <c r="AO71" s="4" cm="1">
        <f t="array" aca="1" ref="AO71" ca="1">IFERROR(
INDEX('Cost Data'!$Y$1:$AJ$500, MATCH(1, ('Cost Data'!$W$1:$W$500 = $AF71) * ('Cost Data'!$X$1:$X$500 = $AG71), 0), MATCH(AO$12, 'Cost Data'!$Y$12:$AJ$12, 0))
* (INDEX('Build Scenarios'!$D$1:$O$510, MATCH(1, ('Build Scenarios'!$B$1:$B$510 = $AF71) * ('Build Scenarios'!$C$1:$C$510 = $C71), 0), MATCH(AO$12, 'Build Scenarios'!$D$5:$O$5, 0))
- INDEX('Build Scenarios'!$D$1:$O$510, MATCH(1, ('Build Scenarios'!$B$1:$B$510 = $AF71) * ('Build Scenarios'!$C$1:$C$510 = $C71), 0), MATCH(AN$12, 'Build Scenarios'!$D$5:$O$5, 0)))
+AN71,
0)</f>
        <v>0</v>
      </c>
      <c r="AP71" s="4" cm="1">
        <f t="array" aca="1" ref="AP71" ca="1">IFERROR(
INDEX('Cost Data'!$Y$1:$AJ$500, MATCH(1, ('Cost Data'!$W$1:$W$500 = $AF71) * ('Cost Data'!$X$1:$X$500 = $AG71), 0), MATCH(AP$12, 'Cost Data'!$Y$12:$AJ$12, 0))
* (INDEX('Build Scenarios'!$D$1:$O$510, MATCH(1, ('Build Scenarios'!$B$1:$B$510 = $AF71) * ('Build Scenarios'!$C$1:$C$510 = $C71), 0), MATCH(AP$12, 'Build Scenarios'!$D$5:$O$5, 0))
- INDEX('Build Scenarios'!$D$1:$O$510, MATCH(1, ('Build Scenarios'!$B$1:$B$510 = $AF71) * ('Build Scenarios'!$C$1:$C$510 = $C71), 0), MATCH(AO$12, 'Build Scenarios'!$D$5:$O$5, 0)))
+AO71,
0)</f>
        <v>601.82080000000008</v>
      </c>
      <c r="AQ71" s="4" cm="1">
        <f t="array" aca="1" ref="AQ71" ca="1">IFERROR(
INDEX('Cost Data'!$Y$1:$AJ$500, MATCH(1, ('Cost Data'!$W$1:$W$500 = $AF71) * ('Cost Data'!$X$1:$X$500 = $AG71), 0), MATCH(AQ$12, 'Cost Data'!$Y$12:$AJ$12, 0))
* (INDEX('Build Scenarios'!$D$1:$O$510, MATCH(1, ('Build Scenarios'!$B$1:$B$510 = $AF71) * ('Build Scenarios'!$C$1:$C$510 = $C71), 0), MATCH(AQ$12, 'Build Scenarios'!$D$5:$O$5, 0))
- INDEX('Build Scenarios'!$D$1:$O$510, MATCH(1, ('Build Scenarios'!$B$1:$B$510 = $AF71) * ('Build Scenarios'!$C$1:$C$510 = $C71), 0), MATCH(AP$12, 'Build Scenarios'!$D$5:$O$5, 0)))
+AP71,
0)</f>
        <v>601.82080000000008</v>
      </c>
      <c r="AR71" s="4" cm="1">
        <f t="array" aca="1" ref="AR71" ca="1">IFERROR(
INDEX('Cost Data'!$Y$1:$AJ$500, MATCH(1, ('Cost Data'!$W$1:$W$500 = $AF71) * ('Cost Data'!$X$1:$X$500 = $AG71), 0), MATCH(AR$12, 'Cost Data'!$Y$12:$AJ$12, 0))
* (INDEX('Build Scenarios'!$D$1:$O$510, MATCH(1, ('Build Scenarios'!$B$1:$B$510 = $AF71) * ('Build Scenarios'!$C$1:$C$510 = $C71), 0), MATCH(AR$12, 'Build Scenarios'!$D$5:$O$5, 0))
- INDEX('Build Scenarios'!$D$1:$O$510, MATCH(1, ('Build Scenarios'!$B$1:$B$510 = $AF71) * ('Build Scenarios'!$C$1:$C$510 = $C71), 0), MATCH(AQ$12, 'Build Scenarios'!$D$5:$O$5, 0)))
+AQ71,
0)</f>
        <v>601.82080000000008</v>
      </c>
      <c r="AS71" s="4" cm="1">
        <f t="array" aca="1" ref="AS71" ca="1">IFERROR(
INDEX('Cost Data'!$Y$1:$AJ$500, MATCH(1, ('Cost Data'!$W$1:$W$500 = $AF71) * ('Cost Data'!$X$1:$X$500 = $AG71), 0), MATCH(AS$12, 'Cost Data'!$Y$12:$AJ$12, 0))
* (INDEX('Build Scenarios'!$D$1:$O$510, MATCH(1, ('Build Scenarios'!$B$1:$B$510 = $AF71) * ('Build Scenarios'!$C$1:$C$510 = $C71), 0), MATCH(AS$12, 'Build Scenarios'!$D$5:$O$5, 0))
- INDEX('Build Scenarios'!$D$1:$O$510, MATCH(1, ('Build Scenarios'!$B$1:$B$510 = $AF71) * ('Build Scenarios'!$C$1:$C$510 = $C71), 0), MATCH(AR$12, 'Build Scenarios'!$D$5:$O$5, 0)))
+AR71,
0)</f>
        <v>601.82080000000008</v>
      </c>
      <c r="AU71" s="11" t="str">
        <f t="shared" si="40"/>
        <v>Del Norte</v>
      </c>
      <c r="AV71" s="11" cm="1">
        <f t="array" aca="1" ref="AV71" ca="1">INDEX('Cost Scenario Settings'!$O$32:$W$101, MATCH(1, ('Cost Scenario Settings'!$N$32:$N$101 = $B71) * ('Cost Scenario Settings'!$B$32:$B$101 = AU71), 0), MATCH($C71, 'Cost Scenario Settings'!$O$31:$W$31, 0))</f>
        <v>0</v>
      </c>
      <c r="AW71" s="4" cm="1">
        <f t="array" aca="1" ref="AW71" ca="1">IFERROR(
INDEX('Cost Data'!$Y$1:$AJ$500, MATCH(1, ('Cost Data'!$W$1:$W$500 = $AU71) * ('Cost Data'!$X$1:$X$500 = $AV71), 0), MATCH(AW$12, 'Cost Data'!$Y$12:$AJ$12, 0))
* (INDEX('Build Scenarios'!$D$1:$O$510, MATCH(1, ('Build Scenarios'!$B$1:$B$510 = $AU71) * ('Build Scenarios'!$C$1:$C$510 = $C71), 0), MATCH(AW$12, 'Build Scenarios'!$D$5:$O$5, 0))
- INDEX('Build Scenarios'!$D$1:$O$510, MATCH(1, ('Build Scenarios'!$B$1:$B$510 = $AU71) * ('Build Scenarios'!$C$1:$C$510 = $C71), 0), MATCH(AV$12, 'Build Scenarios'!$D$5:$O$5, 0)))
+AV71,
0)</f>
        <v>0</v>
      </c>
      <c r="AX71" s="4" cm="1">
        <f t="array" aca="1" ref="AX71" ca="1">IFERROR(
INDEX('Cost Data'!$Y$1:$AJ$500, MATCH(1, ('Cost Data'!$W$1:$W$500 = $AU71) * ('Cost Data'!$X$1:$X$500 = $AV71), 0), MATCH(AX$12, 'Cost Data'!$Y$12:$AJ$12, 0))
* (INDEX('Build Scenarios'!$D$1:$O$510, MATCH(1, ('Build Scenarios'!$B$1:$B$510 = $AU71) * ('Build Scenarios'!$C$1:$C$510 = $C71), 0), MATCH(AX$12, 'Build Scenarios'!$D$5:$O$5, 0))
- INDEX('Build Scenarios'!$D$1:$O$510, MATCH(1, ('Build Scenarios'!$B$1:$B$510 = $AU71) * ('Build Scenarios'!$C$1:$C$510 = $C71), 0), MATCH(AW$12, 'Build Scenarios'!$D$5:$O$5, 0)))
+AW71,
0)</f>
        <v>0</v>
      </c>
      <c r="AY71" s="4" cm="1">
        <f t="array" aca="1" ref="AY71" ca="1">IFERROR(
INDEX('Cost Data'!$Y$1:$AJ$500, MATCH(1, ('Cost Data'!$W$1:$W$500 = $AU71) * ('Cost Data'!$X$1:$X$500 = $AV71), 0), MATCH(AY$12, 'Cost Data'!$Y$12:$AJ$12, 0))
* (INDEX('Build Scenarios'!$D$1:$O$510, MATCH(1, ('Build Scenarios'!$B$1:$B$510 = $AU71) * ('Build Scenarios'!$C$1:$C$510 = $C71), 0), MATCH(AY$12, 'Build Scenarios'!$D$5:$O$5, 0))
- INDEX('Build Scenarios'!$D$1:$O$510, MATCH(1, ('Build Scenarios'!$B$1:$B$510 = $AU71) * ('Build Scenarios'!$C$1:$C$510 = $C71), 0), MATCH(AX$12, 'Build Scenarios'!$D$5:$O$5, 0)))
+AX71,
0)</f>
        <v>0</v>
      </c>
      <c r="AZ71" s="4" cm="1">
        <f t="array" aca="1" ref="AZ71" ca="1">IFERROR(
INDEX('Cost Data'!$Y$1:$AJ$500, MATCH(1, ('Cost Data'!$W$1:$W$500 = $AU71) * ('Cost Data'!$X$1:$X$500 = $AV71), 0), MATCH(AZ$12, 'Cost Data'!$Y$12:$AJ$12, 0))
* (INDEX('Build Scenarios'!$D$1:$O$510, MATCH(1, ('Build Scenarios'!$B$1:$B$510 = $AU71) * ('Build Scenarios'!$C$1:$C$510 = $C71), 0), MATCH(AZ$12, 'Build Scenarios'!$D$5:$O$5, 0))
- INDEX('Build Scenarios'!$D$1:$O$510, MATCH(1, ('Build Scenarios'!$B$1:$B$510 = $AU71) * ('Build Scenarios'!$C$1:$C$510 = $C71), 0), MATCH(AY$12, 'Build Scenarios'!$D$5:$O$5, 0)))
+AY71,
0)</f>
        <v>0</v>
      </c>
      <c r="BA71" s="4" cm="1">
        <f t="array" aca="1" ref="BA71" ca="1">IFERROR(
INDEX('Cost Data'!$Y$1:$AJ$500, MATCH(1, ('Cost Data'!$W$1:$W$500 = $AU71) * ('Cost Data'!$X$1:$X$500 = $AV71), 0), MATCH(BA$12, 'Cost Data'!$Y$12:$AJ$12, 0))
* (INDEX('Build Scenarios'!$D$1:$O$510, MATCH(1, ('Build Scenarios'!$B$1:$B$510 = $AU71) * ('Build Scenarios'!$C$1:$C$510 = $C71), 0), MATCH(BA$12, 'Build Scenarios'!$D$5:$O$5, 0))
- INDEX('Build Scenarios'!$D$1:$O$510, MATCH(1, ('Build Scenarios'!$B$1:$B$510 = $AU71) * ('Build Scenarios'!$C$1:$C$510 = $C71), 0), MATCH(AZ$12, 'Build Scenarios'!$D$5:$O$5, 0)))
+AZ71,
0)</f>
        <v>0</v>
      </c>
      <c r="BB71" s="4" cm="1">
        <f t="array" aca="1" ref="BB71" ca="1">IFERROR(
INDEX('Cost Data'!$Y$1:$AJ$500, MATCH(1, ('Cost Data'!$W$1:$W$500 = $AU71) * ('Cost Data'!$X$1:$X$500 = $AV71), 0), MATCH(BB$12, 'Cost Data'!$Y$12:$AJ$12, 0))
* (INDEX('Build Scenarios'!$D$1:$O$510, MATCH(1, ('Build Scenarios'!$B$1:$B$510 = $AU71) * ('Build Scenarios'!$C$1:$C$510 = $C71), 0), MATCH(BB$12, 'Build Scenarios'!$D$5:$O$5, 0))
- INDEX('Build Scenarios'!$D$1:$O$510, MATCH(1, ('Build Scenarios'!$B$1:$B$510 = $AU71) * ('Build Scenarios'!$C$1:$C$510 = $C71), 0), MATCH(BA$12, 'Build Scenarios'!$D$5:$O$5, 0)))
+BA71,
0)</f>
        <v>0</v>
      </c>
      <c r="BC71" s="4" cm="1">
        <f t="array" aca="1" ref="BC71" ca="1">IFERROR(
INDEX('Cost Data'!$Y$1:$AJ$500, MATCH(1, ('Cost Data'!$W$1:$W$500 = $AU71) * ('Cost Data'!$X$1:$X$500 = $AV71), 0), MATCH(BC$12, 'Cost Data'!$Y$12:$AJ$12, 0))
* (INDEX('Build Scenarios'!$D$1:$O$510, MATCH(1, ('Build Scenarios'!$B$1:$B$510 = $AU71) * ('Build Scenarios'!$C$1:$C$510 = $C71), 0), MATCH(BC$12, 'Build Scenarios'!$D$5:$O$5, 0))
- INDEX('Build Scenarios'!$D$1:$O$510, MATCH(1, ('Build Scenarios'!$B$1:$B$510 = $AU71) * ('Build Scenarios'!$C$1:$C$510 = $C71), 0), MATCH(BB$12, 'Build Scenarios'!$D$5:$O$5, 0)))
+BB71,
0)</f>
        <v>0</v>
      </c>
      <c r="BD71" s="4" cm="1">
        <f t="array" aca="1" ref="BD71" ca="1">IFERROR(
INDEX('Cost Data'!$Y$1:$AJ$500, MATCH(1, ('Cost Data'!$W$1:$W$500 = $AU71) * ('Cost Data'!$X$1:$X$500 = $AV71), 0), MATCH(BD$12, 'Cost Data'!$Y$12:$AJ$12, 0))
* (INDEX('Build Scenarios'!$D$1:$O$510, MATCH(1, ('Build Scenarios'!$B$1:$B$510 = $AU71) * ('Build Scenarios'!$C$1:$C$510 = $C71), 0), MATCH(BD$12, 'Build Scenarios'!$D$5:$O$5, 0))
- INDEX('Build Scenarios'!$D$1:$O$510, MATCH(1, ('Build Scenarios'!$B$1:$B$510 = $AU71) * ('Build Scenarios'!$C$1:$C$510 = $C71), 0), MATCH(BC$12, 'Build Scenarios'!$D$5:$O$5, 0)))
+BC71,
0)</f>
        <v>0</v>
      </c>
      <c r="BE71" s="4" cm="1">
        <f t="array" aca="1" ref="BE71" ca="1">IFERROR(
INDEX('Cost Data'!$Y$1:$AJ$500, MATCH(1, ('Cost Data'!$W$1:$W$500 = $AU71) * ('Cost Data'!$X$1:$X$500 = $AV71), 0), MATCH(BE$12, 'Cost Data'!$Y$12:$AJ$12, 0))
* (INDEX('Build Scenarios'!$D$1:$O$510, MATCH(1, ('Build Scenarios'!$B$1:$B$510 = $AU71) * ('Build Scenarios'!$C$1:$C$510 = $C71), 0), MATCH(BE$12, 'Build Scenarios'!$D$5:$O$5, 0))
- INDEX('Build Scenarios'!$D$1:$O$510, MATCH(1, ('Build Scenarios'!$B$1:$B$510 = $AU71) * ('Build Scenarios'!$C$1:$C$510 = $C71), 0), MATCH(BD$12, 'Build Scenarios'!$D$5:$O$5, 0)))
+BD71,
0)</f>
        <v>0</v>
      </c>
      <c r="BF71" s="4" cm="1">
        <f t="array" aca="1" ref="BF71" ca="1">IFERROR(
INDEX('Cost Data'!$Y$1:$AJ$500, MATCH(1, ('Cost Data'!$W$1:$W$500 = $AU71) * ('Cost Data'!$X$1:$X$500 = $AV71), 0), MATCH(BF$12, 'Cost Data'!$Y$12:$AJ$12, 0))
* (INDEX('Build Scenarios'!$D$1:$O$510, MATCH(1, ('Build Scenarios'!$B$1:$B$510 = $AU71) * ('Build Scenarios'!$C$1:$C$510 = $C71), 0), MATCH(BF$12, 'Build Scenarios'!$D$5:$O$5, 0))
- INDEX('Build Scenarios'!$D$1:$O$510, MATCH(1, ('Build Scenarios'!$B$1:$B$510 = $AU71) * ('Build Scenarios'!$C$1:$C$510 = $C71), 0), MATCH(BE$12, 'Build Scenarios'!$D$5:$O$5, 0)))
+BE71,
0)</f>
        <v>0</v>
      </c>
      <c r="BG71" s="4" cm="1">
        <f t="array" aca="1" ref="BG71" ca="1">IFERROR(
INDEX('Cost Data'!$Y$1:$AJ$500, MATCH(1, ('Cost Data'!$W$1:$W$500 = $AU71) * ('Cost Data'!$X$1:$X$500 = $AV71), 0), MATCH(BG$12, 'Cost Data'!$Y$12:$AJ$12, 0))
* (INDEX('Build Scenarios'!$D$1:$O$510, MATCH(1, ('Build Scenarios'!$B$1:$B$510 = $AU71) * ('Build Scenarios'!$C$1:$C$510 = $C71), 0), MATCH(BG$12, 'Build Scenarios'!$D$5:$O$5, 0))
- INDEX('Build Scenarios'!$D$1:$O$510, MATCH(1, ('Build Scenarios'!$B$1:$B$510 = $AU71) * ('Build Scenarios'!$C$1:$C$510 = $C71), 0), MATCH(BF$12, 'Build Scenarios'!$D$5:$O$5, 0)))
+BF71,
0)</f>
        <v>0</v>
      </c>
      <c r="BH71" s="4" cm="1">
        <f t="array" aca="1" ref="BH71" ca="1">IFERROR(
INDEX('Cost Data'!$Y$1:$AJ$500, MATCH(1, ('Cost Data'!$W$1:$W$500 = $AU71) * ('Cost Data'!$X$1:$X$500 = $AV71), 0), MATCH(BH$12, 'Cost Data'!$Y$12:$AJ$12, 0))
* (INDEX('Build Scenarios'!$D$1:$O$510, MATCH(1, ('Build Scenarios'!$B$1:$B$510 = $AU71) * ('Build Scenarios'!$C$1:$C$510 = $C71), 0), MATCH(BH$12, 'Build Scenarios'!$D$5:$O$5, 0))
- INDEX('Build Scenarios'!$D$1:$O$510, MATCH(1, ('Build Scenarios'!$B$1:$B$510 = $AU71) * ('Build Scenarios'!$C$1:$C$510 = $C71), 0), MATCH(BG$12, 'Build Scenarios'!$D$5:$O$5, 0)))
+BG71,
0)</f>
        <v>0</v>
      </c>
      <c r="BJ71" s="11" t="str">
        <f t="shared" si="41"/>
        <v>Cape Mendocino</v>
      </c>
      <c r="BK71" s="11" cm="1">
        <f t="array" aca="1" ref="BK71" ca="1">INDEX('Cost Scenario Settings'!$O$32:$W$101, MATCH(1, ('Cost Scenario Settings'!$N$32:$N$101 = $B71) * ('Cost Scenario Settings'!$B$32:$B$101 = BJ71), 0), MATCH($C71, 'Cost Scenario Settings'!$O$31:$W$31, 0))</f>
        <v>0</v>
      </c>
      <c r="BL71" s="4" cm="1">
        <f t="array" aca="1" ref="BL71" ca="1">IFERROR(
INDEX('Cost Data'!$Y$1:$AJ$500, MATCH(1, ('Cost Data'!$W$1:$W$500 = $BJ71) * ('Cost Data'!$X$1:$X$500 = $BK71), 0), MATCH(BL$12, 'Cost Data'!$Y$12:$AJ$12, 0))
* (INDEX('Build Scenarios'!$D$1:$O$510, MATCH(1, ('Build Scenarios'!$B$1:$B$510 = $BJ71) * ('Build Scenarios'!$C$1:$C$510 = $C71), 0), MATCH(BL$12, 'Build Scenarios'!$D$5:$O$5, 0))
- INDEX('Build Scenarios'!$D$1:$O$510, MATCH(1, ('Build Scenarios'!$B$1:$B$510 = $BJ71) * ('Build Scenarios'!$C$1:$C$510 = $C71), 0), MATCH(BK$12, 'Build Scenarios'!$D$5:$O$5, 0)))
+BK71,
0)</f>
        <v>0</v>
      </c>
      <c r="BM71" s="4" cm="1">
        <f t="array" aca="1" ref="BM71" ca="1">IFERROR(
INDEX('Cost Data'!$Y$1:$AJ$500, MATCH(1, ('Cost Data'!$W$1:$W$500 = $BJ71) * ('Cost Data'!$X$1:$X$500 = $BK71), 0), MATCH(BM$12, 'Cost Data'!$Y$12:$AJ$12, 0))
* (INDEX('Build Scenarios'!$D$1:$O$510, MATCH(1, ('Build Scenarios'!$B$1:$B$510 = $BJ71) * ('Build Scenarios'!$C$1:$C$510 = $C71), 0), MATCH(BM$12, 'Build Scenarios'!$D$5:$O$5, 0))
- INDEX('Build Scenarios'!$D$1:$O$510, MATCH(1, ('Build Scenarios'!$B$1:$B$510 = $BJ71) * ('Build Scenarios'!$C$1:$C$510 = $C71), 0), MATCH(BL$12, 'Build Scenarios'!$D$5:$O$5, 0)))
+BL71,
0)</f>
        <v>0</v>
      </c>
      <c r="BN71" s="4" cm="1">
        <f t="array" aca="1" ref="BN71" ca="1">IFERROR(
INDEX('Cost Data'!$Y$1:$AJ$500, MATCH(1, ('Cost Data'!$W$1:$W$500 = $BJ71) * ('Cost Data'!$X$1:$X$500 = $BK71), 0), MATCH(BN$12, 'Cost Data'!$Y$12:$AJ$12, 0))
* (INDEX('Build Scenarios'!$D$1:$O$510, MATCH(1, ('Build Scenarios'!$B$1:$B$510 = $BJ71) * ('Build Scenarios'!$C$1:$C$510 = $C71), 0), MATCH(BN$12, 'Build Scenarios'!$D$5:$O$5, 0))
- INDEX('Build Scenarios'!$D$1:$O$510, MATCH(1, ('Build Scenarios'!$B$1:$B$510 = $BJ71) * ('Build Scenarios'!$C$1:$C$510 = $C71), 0), MATCH(BM$12, 'Build Scenarios'!$D$5:$O$5, 0)))
+BM71,
0)</f>
        <v>0</v>
      </c>
      <c r="BO71" s="4" cm="1">
        <f t="array" aca="1" ref="BO71" ca="1">IFERROR(
INDEX('Cost Data'!$Y$1:$AJ$500, MATCH(1, ('Cost Data'!$W$1:$W$500 = $BJ71) * ('Cost Data'!$X$1:$X$500 = $BK71), 0), MATCH(BO$12, 'Cost Data'!$Y$12:$AJ$12, 0))
* (INDEX('Build Scenarios'!$D$1:$O$510, MATCH(1, ('Build Scenarios'!$B$1:$B$510 = $BJ71) * ('Build Scenarios'!$C$1:$C$510 = $C71), 0), MATCH(BO$12, 'Build Scenarios'!$D$5:$O$5, 0))
- INDEX('Build Scenarios'!$D$1:$O$510, MATCH(1, ('Build Scenarios'!$B$1:$B$510 = $BJ71) * ('Build Scenarios'!$C$1:$C$510 = $C71), 0), MATCH(BN$12, 'Build Scenarios'!$D$5:$O$5, 0)))
+BN71,
0)</f>
        <v>0</v>
      </c>
      <c r="BP71" s="4" cm="1">
        <f t="array" aca="1" ref="BP71" ca="1">IFERROR(
INDEX('Cost Data'!$Y$1:$AJ$500, MATCH(1, ('Cost Data'!$W$1:$W$500 = $BJ71) * ('Cost Data'!$X$1:$X$500 = $BK71), 0), MATCH(BP$12, 'Cost Data'!$Y$12:$AJ$12, 0))
* (INDEX('Build Scenarios'!$D$1:$O$510, MATCH(1, ('Build Scenarios'!$B$1:$B$510 = $BJ71) * ('Build Scenarios'!$C$1:$C$510 = $C71), 0), MATCH(BP$12, 'Build Scenarios'!$D$5:$O$5, 0))
- INDEX('Build Scenarios'!$D$1:$O$510, MATCH(1, ('Build Scenarios'!$B$1:$B$510 = $BJ71) * ('Build Scenarios'!$C$1:$C$510 = $C71), 0), MATCH(BO$12, 'Build Scenarios'!$D$5:$O$5, 0)))
+BO71,
0)</f>
        <v>0</v>
      </c>
      <c r="BQ71" s="4" cm="1">
        <f t="array" aca="1" ref="BQ71" ca="1">IFERROR(
INDEX('Cost Data'!$Y$1:$AJ$500, MATCH(1, ('Cost Data'!$W$1:$W$500 = $BJ71) * ('Cost Data'!$X$1:$X$500 = $BK71), 0), MATCH(BQ$12, 'Cost Data'!$Y$12:$AJ$12, 0))
* (INDEX('Build Scenarios'!$D$1:$O$510, MATCH(1, ('Build Scenarios'!$B$1:$B$510 = $BJ71) * ('Build Scenarios'!$C$1:$C$510 = $C71), 0), MATCH(BQ$12, 'Build Scenarios'!$D$5:$O$5, 0))
- INDEX('Build Scenarios'!$D$1:$O$510, MATCH(1, ('Build Scenarios'!$B$1:$B$510 = $BJ71) * ('Build Scenarios'!$C$1:$C$510 = $C71), 0), MATCH(BP$12, 'Build Scenarios'!$D$5:$O$5, 0)))
+BP71,
0)</f>
        <v>0</v>
      </c>
      <c r="BR71" s="4" cm="1">
        <f t="array" aca="1" ref="BR71" ca="1">IFERROR(
INDEX('Cost Data'!$Y$1:$AJ$500, MATCH(1, ('Cost Data'!$W$1:$W$500 = $BJ71) * ('Cost Data'!$X$1:$X$500 = $BK71), 0), MATCH(BR$12, 'Cost Data'!$Y$12:$AJ$12, 0))
* (INDEX('Build Scenarios'!$D$1:$O$510, MATCH(1, ('Build Scenarios'!$B$1:$B$510 = $BJ71) * ('Build Scenarios'!$C$1:$C$510 = $C71), 0), MATCH(BR$12, 'Build Scenarios'!$D$5:$O$5, 0))
- INDEX('Build Scenarios'!$D$1:$O$510, MATCH(1, ('Build Scenarios'!$B$1:$B$510 = $BJ71) * ('Build Scenarios'!$C$1:$C$510 = $C71), 0), MATCH(BQ$12, 'Build Scenarios'!$D$5:$O$5, 0)))
+BQ71,
0)</f>
        <v>0</v>
      </c>
      <c r="BS71" s="4" cm="1">
        <f t="array" aca="1" ref="BS71" ca="1">IFERROR(
INDEX('Cost Data'!$Y$1:$AJ$500, MATCH(1, ('Cost Data'!$W$1:$W$500 = $BJ71) * ('Cost Data'!$X$1:$X$500 = $BK71), 0), MATCH(BS$12, 'Cost Data'!$Y$12:$AJ$12, 0))
* (INDEX('Build Scenarios'!$D$1:$O$510, MATCH(1, ('Build Scenarios'!$B$1:$B$510 = $BJ71) * ('Build Scenarios'!$C$1:$C$510 = $C71), 0), MATCH(BS$12, 'Build Scenarios'!$D$5:$O$5, 0))
- INDEX('Build Scenarios'!$D$1:$O$510, MATCH(1, ('Build Scenarios'!$B$1:$B$510 = $BJ71) * ('Build Scenarios'!$C$1:$C$510 = $C71), 0), MATCH(BR$12, 'Build Scenarios'!$D$5:$O$5, 0)))
+BR71,
0)</f>
        <v>0</v>
      </c>
      <c r="BT71" s="4" cm="1">
        <f t="array" aca="1" ref="BT71" ca="1">IFERROR(
INDEX('Cost Data'!$Y$1:$AJ$500, MATCH(1, ('Cost Data'!$W$1:$W$500 = $BJ71) * ('Cost Data'!$X$1:$X$500 = $BK71), 0), MATCH(BT$12, 'Cost Data'!$Y$12:$AJ$12, 0))
* (INDEX('Build Scenarios'!$D$1:$O$510, MATCH(1, ('Build Scenarios'!$B$1:$B$510 = $BJ71) * ('Build Scenarios'!$C$1:$C$510 = $C71), 0), MATCH(BT$12, 'Build Scenarios'!$D$5:$O$5, 0))
- INDEX('Build Scenarios'!$D$1:$O$510, MATCH(1, ('Build Scenarios'!$B$1:$B$510 = $BJ71) * ('Build Scenarios'!$C$1:$C$510 = $C71), 0), MATCH(BS$12, 'Build Scenarios'!$D$5:$O$5, 0)))
+BS71,
0)</f>
        <v>0</v>
      </c>
      <c r="BU71" s="4" cm="1">
        <f t="array" aca="1" ref="BU71" ca="1">IFERROR(
INDEX('Cost Data'!$Y$1:$AJ$500, MATCH(1, ('Cost Data'!$W$1:$W$500 = $BJ71) * ('Cost Data'!$X$1:$X$500 = $BK71), 0), MATCH(BU$12, 'Cost Data'!$Y$12:$AJ$12, 0))
* (INDEX('Build Scenarios'!$D$1:$O$510, MATCH(1, ('Build Scenarios'!$B$1:$B$510 = $BJ71) * ('Build Scenarios'!$C$1:$C$510 = $C71), 0), MATCH(BU$12, 'Build Scenarios'!$D$5:$O$5, 0))
- INDEX('Build Scenarios'!$D$1:$O$510, MATCH(1, ('Build Scenarios'!$B$1:$B$510 = $BJ71) * ('Build Scenarios'!$C$1:$C$510 = $C71), 0), MATCH(BT$12, 'Build Scenarios'!$D$5:$O$5, 0)))
+BT71,
0)</f>
        <v>0</v>
      </c>
      <c r="BV71" s="4" cm="1">
        <f t="array" aca="1" ref="BV71" ca="1">IFERROR(
INDEX('Cost Data'!$Y$1:$AJ$500, MATCH(1, ('Cost Data'!$W$1:$W$500 = $BJ71) * ('Cost Data'!$X$1:$X$500 = $BK71), 0), MATCH(BV$12, 'Cost Data'!$Y$12:$AJ$12, 0))
* (INDEX('Build Scenarios'!$D$1:$O$510, MATCH(1, ('Build Scenarios'!$B$1:$B$510 = $BJ71) * ('Build Scenarios'!$C$1:$C$510 = $C71), 0), MATCH(BV$12, 'Build Scenarios'!$D$5:$O$5, 0))
- INDEX('Build Scenarios'!$D$1:$O$510, MATCH(1, ('Build Scenarios'!$B$1:$B$510 = $BJ71) * ('Build Scenarios'!$C$1:$C$510 = $C71), 0), MATCH(BU$12, 'Build Scenarios'!$D$5:$O$5, 0)))
+BU71,
0)</f>
        <v>0</v>
      </c>
      <c r="BW71" s="4" cm="1">
        <f t="array" aca="1" ref="BW71" ca="1">IFERROR(
INDEX('Cost Data'!$Y$1:$AJ$500, MATCH(1, ('Cost Data'!$W$1:$W$500 = $BJ71) * ('Cost Data'!$X$1:$X$500 = $BK71), 0), MATCH(BW$12, 'Cost Data'!$Y$12:$AJ$12, 0))
* (INDEX('Build Scenarios'!$D$1:$O$510, MATCH(1, ('Build Scenarios'!$B$1:$B$510 = $BJ71) * ('Build Scenarios'!$C$1:$C$510 = $C71), 0), MATCH(BW$12, 'Build Scenarios'!$D$5:$O$5, 0))
- INDEX('Build Scenarios'!$D$1:$O$510, MATCH(1, ('Build Scenarios'!$B$1:$B$510 = $BJ71) * ('Build Scenarios'!$C$1:$C$510 = $C71), 0), MATCH(BV$12, 'Build Scenarios'!$D$5:$O$5, 0)))
+BV71,
0)</f>
        <v>0</v>
      </c>
    </row>
    <row r="72" spans="2:75" x14ac:dyDescent="0.2">
      <c r="B72" s="11" t="str">
        <f t="shared" ca="1" si="37"/>
        <v>Optimistic</v>
      </c>
      <c r="C72" s="8" t="s">
        <v>61</v>
      </c>
      <c r="D72" s="4">
        <f t="shared" ca="1" si="36"/>
        <v>0</v>
      </c>
      <c r="E72" s="4">
        <f t="shared" ca="1" si="36"/>
        <v>0</v>
      </c>
      <c r="F72" s="4">
        <f t="shared" ca="1" si="36"/>
        <v>0</v>
      </c>
      <c r="G72" s="4">
        <f t="shared" ca="1" si="36"/>
        <v>0</v>
      </c>
      <c r="H72" s="4">
        <f t="shared" ca="1" si="36"/>
        <v>0</v>
      </c>
      <c r="I72" s="4">
        <f t="shared" ca="1" si="36"/>
        <v>0</v>
      </c>
      <c r="J72" s="4">
        <f t="shared" ca="1" si="36"/>
        <v>0</v>
      </c>
      <c r="K72" s="4">
        <f t="shared" ca="1" si="36"/>
        <v>0</v>
      </c>
      <c r="L72" s="4">
        <f t="shared" ca="1" si="36"/>
        <v>1708.3483000000001</v>
      </c>
      <c r="M72" s="4">
        <f t="shared" ca="1" si="36"/>
        <v>1708.3483000000001</v>
      </c>
      <c r="N72" s="4">
        <f t="shared" ca="1" si="36"/>
        <v>1708.3483000000001</v>
      </c>
      <c r="O72" s="4">
        <f t="shared" ca="1" si="36"/>
        <v>3220.7483000000002</v>
      </c>
      <c r="Q72" s="11" t="str">
        <f t="shared" si="38"/>
        <v>Morro Bay</v>
      </c>
      <c r="R72" s="11" t="str" cm="1">
        <f t="array" aca="1" ref="R72" ca="1">INDEX('Cost Scenario Settings'!$O$32:$W$101, MATCH(1, ('Cost Scenario Settings'!$N$32:$N$101 = $B72) * ('Cost Scenario Settings'!$B$32:$B$101 = Q72), 0), MATCH($C72, 'Cost Scenario Settings'!$O$31:$W$31, 0))</f>
        <v>Optimistic</v>
      </c>
      <c r="S72" s="4" cm="1">
        <f t="array" aca="1" ref="S72" ca="1">IFERROR(
INDEX('Cost Data'!$Y$1:$AJ$500, MATCH(1, ('Cost Data'!$W$1:$W$500 = $Q72) * ('Cost Data'!$X$1:$X$500 = $R72), 0), MATCH(S$12, 'Cost Data'!$Y$12:$AJ$12, 0))
* (INDEX('Build Scenarios'!$D$1:$O$510, MATCH(1, ('Build Scenarios'!$B$1:$B$510 = $Q72) * ('Build Scenarios'!$C$1:$C$510 = $C72), 0), MATCH(S$12, 'Build Scenarios'!$D$5:$O$5, 0))
- INDEX('Build Scenarios'!$D$1:$O$510, MATCH(1, ('Build Scenarios'!$B$1:$B$510 = $Q72) * ('Build Scenarios'!$C$1:$C$510 = $C72), 0), MATCH(R$12, 'Build Scenarios'!$D$5:$O$5, 0)))
+R72,
0)</f>
        <v>0</v>
      </c>
      <c r="T72" s="4" cm="1">
        <f t="array" aca="1" ref="T72" ca="1">IFERROR(
INDEX('Cost Data'!$Y$1:$AJ$500, MATCH(1, ('Cost Data'!$W$1:$W$500 = $Q72) * ('Cost Data'!$X$1:$X$500 = $R72), 0), MATCH(T$12, 'Cost Data'!$Y$12:$AJ$12, 0))
* (INDEX('Build Scenarios'!$D$1:$O$510, MATCH(1, ('Build Scenarios'!$B$1:$B$510 = $Q72) * ('Build Scenarios'!$C$1:$C$510 = $C72), 0), MATCH(T$12, 'Build Scenarios'!$D$5:$O$5, 0))
- INDEX('Build Scenarios'!$D$1:$O$510, MATCH(1, ('Build Scenarios'!$B$1:$B$510 = $Q72) * ('Build Scenarios'!$C$1:$C$510 = $C72), 0), MATCH(S$12, 'Build Scenarios'!$D$5:$O$5, 0)))
+S72,
0)</f>
        <v>0</v>
      </c>
      <c r="U72" s="4" cm="1">
        <f t="array" aca="1" ref="U72" ca="1">IFERROR(
INDEX('Cost Data'!$Y$1:$AJ$500, MATCH(1, ('Cost Data'!$W$1:$W$500 = $Q72) * ('Cost Data'!$X$1:$X$500 = $R72), 0), MATCH(U$12, 'Cost Data'!$Y$12:$AJ$12, 0))
* (INDEX('Build Scenarios'!$D$1:$O$510, MATCH(1, ('Build Scenarios'!$B$1:$B$510 = $Q72) * ('Build Scenarios'!$C$1:$C$510 = $C72), 0), MATCH(U$12, 'Build Scenarios'!$D$5:$O$5, 0))
- INDEX('Build Scenarios'!$D$1:$O$510, MATCH(1, ('Build Scenarios'!$B$1:$B$510 = $Q72) * ('Build Scenarios'!$C$1:$C$510 = $C72), 0), MATCH(T$12, 'Build Scenarios'!$D$5:$O$5, 0)))
+T72,
0)</f>
        <v>0</v>
      </c>
      <c r="V72" s="4" cm="1">
        <f t="array" aca="1" ref="V72" ca="1">IFERROR(
INDEX('Cost Data'!$Y$1:$AJ$500, MATCH(1, ('Cost Data'!$W$1:$W$500 = $Q72) * ('Cost Data'!$X$1:$X$500 = $R72), 0), MATCH(V$12, 'Cost Data'!$Y$12:$AJ$12, 0))
* (INDEX('Build Scenarios'!$D$1:$O$510, MATCH(1, ('Build Scenarios'!$B$1:$B$510 = $Q72) * ('Build Scenarios'!$C$1:$C$510 = $C72), 0), MATCH(V$12, 'Build Scenarios'!$D$5:$O$5, 0))
- INDEX('Build Scenarios'!$D$1:$O$510, MATCH(1, ('Build Scenarios'!$B$1:$B$510 = $Q72) * ('Build Scenarios'!$C$1:$C$510 = $C72), 0), MATCH(U$12, 'Build Scenarios'!$D$5:$O$5, 0)))
+U72,
0)</f>
        <v>0</v>
      </c>
      <c r="W72" s="4" cm="1">
        <f t="array" aca="1" ref="W72" ca="1">IFERROR(
INDEX('Cost Data'!$Y$1:$AJ$500, MATCH(1, ('Cost Data'!$W$1:$W$500 = $Q72) * ('Cost Data'!$X$1:$X$500 = $R72), 0), MATCH(W$12, 'Cost Data'!$Y$12:$AJ$12, 0))
* (INDEX('Build Scenarios'!$D$1:$O$510, MATCH(1, ('Build Scenarios'!$B$1:$B$510 = $Q72) * ('Build Scenarios'!$C$1:$C$510 = $C72), 0), MATCH(W$12, 'Build Scenarios'!$D$5:$O$5, 0))
- INDEX('Build Scenarios'!$D$1:$O$510, MATCH(1, ('Build Scenarios'!$B$1:$B$510 = $Q72) * ('Build Scenarios'!$C$1:$C$510 = $C72), 0), MATCH(V$12, 'Build Scenarios'!$D$5:$O$5, 0)))
+V72,
0)</f>
        <v>0</v>
      </c>
      <c r="X72" s="4" cm="1">
        <f t="array" aca="1" ref="X72" ca="1">IFERROR(
INDEX('Cost Data'!$Y$1:$AJ$500, MATCH(1, ('Cost Data'!$W$1:$W$500 = $Q72) * ('Cost Data'!$X$1:$X$500 = $R72), 0), MATCH(X$12, 'Cost Data'!$Y$12:$AJ$12, 0))
* (INDEX('Build Scenarios'!$D$1:$O$510, MATCH(1, ('Build Scenarios'!$B$1:$B$510 = $Q72) * ('Build Scenarios'!$C$1:$C$510 = $C72), 0), MATCH(X$12, 'Build Scenarios'!$D$5:$O$5, 0))
- INDEX('Build Scenarios'!$D$1:$O$510, MATCH(1, ('Build Scenarios'!$B$1:$B$510 = $Q72) * ('Build Scenarios'!$C$1:$C$510 = $C72), 0), MATCH(W$12, 'Build Scenarios'!$D$5:$O$5, 0)))
+W72,
0)</f>
        <v>0</v>
      </c>
      <c r="Y72" s="4" cm="1">
        <f t="array" aca="1" ref="Y72" ca="1">IFERROR(
INDEX('Cost Data'!$Y$1:$AJ$500, MATCH(1, ('Cost Data'!$W$1:$W$500 = $Q72) * ('Cost Data'!$X$1:$X$500 = $R72), 0), MATCH(Y$12, 'Cost Data'!$Y$12:$AJ$12, 0))
* (INDEX('Build Scenarios'!$D$1:$O$510, MATCH(1, ('Build Scenarios'!$B$1:$B$510 = $Q72) * ('Build Scenarios'!$C$1:$C$510 = $C72), 0), MATCH(Y$12, 'Build Scenarios'!$D$5:$O$5, 0))
- INDEX('Build Scenarios'!$D$1:$O$510, MATCH(1, ('Build Scenarios'!$B$1:$B$510 = $Q72) * ('Build Scenarios'!$C$1:$C$510 = $C72), 0), MATCH(X$12, 'Build Scenarios'!$D$5:$O$5, 0)))
+X72,
0)</f>
        <v>0</v>
      </c>
      <c r="Z72" s="4" cm="1">
        <f t="array" aca="1" ref="Z72" ca="1">IFERROR(
INDEX('Cost Data'!$Y$1:$AJ$500, MATCH(1, ('Cost Data'!$W$1:$W$500 = $Q72) * ('Cost Data'!$X$1:$X$500 = $R72), 0), MATCH(Z$12, 'Cost Data'!$Y$12:$AJ$12, 0))
* (INDEX('Build Scenarios'!$D$1:$O$510, MATCH(1, ('Build Scenarios'!$B$1:$B$510 = $Q72) * ('Build Scenarios'!$C$1:$C$510 = $C72), 0), MATCH(Z$12, 'Build Scenarios'!$D$5:$O$5, 0))
- INDEX('Build Scenarios'!$D$1:$O$510, MATCH(1, ('Build Scenarios'!$B$1:$B$510 = $Q72) * ('Build Scenarios'!$C$1:$C$510 = $C72), 0), MATCH(Y$12, 'Build Scenarios'!$D$5:$O$5, 0)))
+Y72,
0)</f>
        <v>0</v>
      </c>
      <c r="AA72" s="4" cm="1">
        <f t="array" aca="1" ref="AA72" ca="1">IFERROR(
INDEX('Cost Data'!$Y$1:$AJ$500, MATCH(1, ('Cost Data'!$W$1:$W$500 = $Q72) * ('Cost Data'!$X$1:$X$500 = $R72), 0), MATCH(AA$12, 'Cost Data'!$Y$12:$AJ$12, 0))
* (INDEX('Build Scenarios'!$D$1:$O$510, MATCH(1, ('Build Scenarios'!$B$1:$B$510 = $Q72) * ('Build Scenarios'!$C$1:$C$510 = $C72), 0), MATCH(AA$12, 'Build Scenarios'!$D$5:$O$5, 0))
- INDEX('Build Scenarios'!$D$1:$O$510, MATCH(1, ('Build Scenarios'!$B$1:$B$510 = $Q72) * ('Build Scenarios'!$C$1:$C$510 = $C72), 0), MATCH(Z$12, 'Build Scenarios'!$D$5:$O$5, 0)))
+Z72,
0)</f>
        <v>1106.5275000000001</v>
      </c>
      <c r="AB72" s="4" cm="1">
        <f t="array" aca="1" ref="AB72" ca="1">IFERROR(
INDEX('Cost Data'!$Y$1:$AJ$500, MATCH(1, ('Cost Data'!$W$1:$W$500 = $Q72) * ('Cost Data'!$X$1:$X$500 = $R72), 0), MATCH(AB$12, 'Cost Data'!$Y$12:$AJ$12, 0))
* (INDEX('Build Scenarios'!$D$1:$O$510, MATCH(1, ('Build Scenarios'!$B$1:$B$510 = $Q72) * ('Build Scenarios'!$C$1:$C$510 = $C72), 0), MATCH(AB$12, 'Build Scenarios'!$D$5:$O$5, 0))
- INDEX('Build Scenarios'!$D$1:$O$510, MATCH(1, ('Build Scenarios'!$B$1:$B$510 = $Q72) * ('Build Scenarios'!$C$1:$C$510 = $C72), 0), MATCH(AA$12, 'Build Scenarios'!$D$5:$O$5, 0)))
+AA72,
0)</f>
        <v>1106.5275000000001</v>
      </c>
      <c r="AC72" s="4" cm="1">
        <f t="array" aca="1" ref="AC72" ca="1">IFERROR(
INDEX('Cost Data'!$Y$1:$AJ$500, MATCH(1, ('Cost Data'!$W$1:$W$500 = $Q72) * ('Cost Data'!$X$1:$X$500 = $R72), 0), MATCH(AC$12, 'Cost Data'!$Y$12:$AJ$12, 0))
* (INDEX('Build Scenarios'!$D$1:$O$510, MATCH(1, ('Build Scenarios'!$B$1:$B$510 = $Q72) * ('Build Scenarios'!$C$1:$C$510 = $C72), 0), MATCH(AC$12, 'Build Scenarios'!$D$5:$O$5, 0))
- INDEX('Build Scenarios'!$D$1:$O$510, MATCH(1, ('Build Scenarios'!$B$1:$B$510 = $Q72) * ('Build Scenarios'!$C$1:$C$510 = $C72), 0), MATCH(AB$12, 'Build Scenarios'!$D$5:$O$5, 0)))
+AB72,
0)</f>
        <v>1106.5275000000001</v>
      </c>
      <c r="AD72" s="4" cm="1">
        <f t="array" aca="1" ref="AD72" ca="1">IFERROR(
INDEX('Cost Data'!$Y$1:$AJ$500, MATCH(1, ('Cost Data'!$W$1:$W$500 = $Q72) * ('Cost Data'!$X$1:$X$500 = $R72), 0), MATCH(AD$12, 'Cost Data'!$Y$12:$AJ$12, 0))
* (INDEX('Build Scenarios'!$D$1:$O$510, MATCH(1, ('Build Scenarios'!$B$1:$B$510 = $Q72) * ('Build Scenarios'!$C$1:$C$510 = $C72), 0), MATCH(AD$12, 'Build Scenarios'!$D$5:$O$5, 0))
- INDEX('Build Scenarios'!$D$1:$O$510, MATCH(1, ('Build Scenarios'!$B$1:$B$510 = $Q72) * ('Build Scenarios'!$C$1:$C$510 = $C72), 0), MATCH(AC$12, 'Build Scenarios'!$D$5:$O$5, 0)))
+AC72,
0)</f>
        <v>1106.5275000000001</v>
      </c>
      <c r="AF72" s="11" t="str">
        <f t="shared" si="39"/>
        <v>Humboldt Bay</v>
      </c>
      <c r="AG72" s="11" t="str" cm="1">
        <f t="array" aca="1" ref="AG72" ca="1">INDEX('Cost Scenario Settings'!$O$32:$W$101, MATCH(1, ('Cost Scenario Settings'!$N$32:$N$101 = $B72) * ('Cost Scenario Settings'!$B$32:$B$101 = AF72), 0), MATCH($C72, 'Cost Scenario Settings'!$O$31:$W$31, 0))</f>
        <v>Optimistic</v>
      </c>
      <c r="AH72" s="4" cm="1">
        <f t="array" aca="1" ref="AH72" ca="1">IFERROR(
INDEX('Cost Data'!$Y$1:$AJ$500, MATCH(1, ('Cost Data'!$W$1:$W$500 = $AF72) * ('Cost Data'!$X$1:$X$500 = $AG72), 0), MATCH(AH$12, 'Cost Data'!$Y$12:$AJ$12, 0))
* (INDEX('Build Scenarios'!$D$1:$O$510, MATCH(1, ('Build Scenarios'!$B$1:$B$510 = $AF72) * ('Build Scenarios'!$C$1:$C$510 = $C72), 0), MATCH(AH$12, 'Build Scenarios'!$D$5:$O$5, 0))
- INDEX('Build Scenarios'!$D$1:$O$510, MATCH(1, ('Build Scenarios'!$B$1:$B$510 = $AF72) * ('Build Scenarios'!$C$1:$C$510 = $C72), 0), MATCH(AG$12, 'Build Scenarios'!$D$5:$O$5, 0)))
+AG72,
0)</f>
        <v>0</v>
      </c>
      <c r="AI72" s="4" cm="1">
        <f t="array" aca="1" ref="AI72" ca="1">IFERROR(
INDEX('Cost Data'!$Y$1:$AJ$500, MATCH(1, ('Cost Data'!$W$1:$W$500 = $AF72) * ('Cost Data'!$X$1:$X$500 = $AG72), 0), MATCH(AI$12, 'Cost Data'!$Y$12:$AJ$12, 0))
* (INDEX('Build Scenarios'!$D$1:$O$510, MATCH(1, ('Build Scenarios'!$B$1:$B$510 = $AF72) * ('Build Scenarios'!$C$1:$C$510 = $C72), 0), MATCH(AI$12, 'Build Scenarios'!$D$5:$O$5, 0))
- INDEX('Build Scenarios'!$D$1:$O$510, MATCH(1, ('Build Scenarios'!$B$1:$B$510 = $AF72) * ('Build Scenarios'!$C$1:$C$510 = $C72), 0), MATCH(AH$12, 'Build Scenarios'!$D$5:$O$5, 0)))
+AH72,
0)</f>
        <v>0</v>
      </c>
      <c r="AJ72" s="4" cm="1">
        <f t="array" aca="1" ref="AJ72" ca="1">IFERROR(
INDEX('Cost Data'!$Y$1:$AJ$500, MATCH(1, ('Cost Data'!$W$1:$W$500 = $AF72) * ('Cost Data'!$X$1:$X$500 = $AG72), 0), MATCH(AJ$12, 'Cost Data'!$Y$12:$AJ$12, 0))
* (INDEX('Build Scenarios'!$D$1:$O$510, MATCH(1, ('Build Scenarios'!$B$1:$B$510 = $AF72) * ('Build Scenarios'!$C$1:$C$510 = $C72), 0), MATCH(AJ$12, 'Build Scenarios'!$D$5:$O$5, 0))
- INDEX('Build Scenarios'!$D$1:$O$510, MATCH(1, ('Build Scenarios'!$B$1:$B$510 = $AF72) * ('Build Scenarios'!$C$1:$C$510 = $C72), 0), MATCH(AI$12, 'Build Scenarios'!$D$5:$O$5, 0)))
+AI72,
0)</f>
        <v>0</v>
      </c>
      <c r="AK72" s="4" cm="1">
        <f t="array" aca="1" ref="AK72" ca="1">IFERROR(
INDEX('Cost Data'!$Y$1:$AJ$500, MATCH(1, ('Cost Data'!$W$1:$W$500 = $AF72) * ('Cost Data'!$X$1:$X$500 = $AG72), 0), MATCH(AK$12, 'Cost Data'!$Y$12:$AJ$12, 0))
* (INDEX('Build Scenarios'!$D$1:$O$510, MATCH(1, ('Build Scenarios'!$B$1:$B$510 = $AF72) * ('Build Scenarios'!$C$1:$C$510 = $C72), 0), MATCH(AK$12, 'Build Scenarios'!$D$5:$O$5, 0))
- INDEX('Build Scenarios'!$D$1:$O$510, MATCH(1, ('Build Scenarios'!$B$1:$B$510 = $AF72) * ('Build Scenarios'!$C$1:$C$510 = $C72), 0), MATCH(AJ$12, 'Build Scenarios'!$D$5:$O$5, 0)))
+AJ72,
0)</f>
        <v>0</v>
      </c>
      <c r="AL72" s="4" cm="1">
        <f t="array" aca="1" ref="AL72" ca="1">IFERROR(
INDEX('Cost Data'!$Y$1:$AJ$500, MATCH(1, ('Cost Data'!$W$1:$W$500 = $AF72) * ('Cost Data'!$X$1:$X$500 = $AG72), 0), MATCH(AL$12, 'Cost Data'!$Y$12:$AJ$12, 0))
* (INDEX('Build Scenarios'!$D$1:$O$510, MATCH(1, ('Build Scenarios'!$B$1:$B$510 = $AF72) * ('Build Scenarios'!$C$1:$C$510 = $C72), 0), MATCH(AL$12, 'Build Scenarios'!$D$5:$O$5, 0))
- INDEX('Build Scenarios'!$D$1:$O$510, MATCH(1, ('Build Scenarios'!$B$1:$B$510 = $AF72) * ('Build Scenarios'!$C$1:$C$510 = $C72), 0), MATCH(AK$12, 'Build Scenarios'!$D$5:$O$5, 0)))
+AK72,
0)</f>
        <v>0</v>
      </c>
      <c r="AM72" s="4" cm="1">
        <f t="array" aca="1" ref="AM72" ca="1">IFERROR(
INDEX('Cost Data'!$Y$1:$AJ$500, MATCH(1, ('Cost Data'!$W$1:$W$500 = $AF72) * ('Cost Data'!$X$1:$X$500 = $AG72), 0), MATCH(AM$12, 'Cost Data'!$Y$12:$AJ$12, 0))
* (INDEX('Build Scenarios'!$D$1:$O$510, MATCH(1, ('Build Scenarios'!$B$1:$B$510 = $AF72) * ('Build Scenarios'!$C$1:$C$510 = $C72), 0), MATCH(AM$12, 'Build Scenarios'!$D$5:$O$5, 0))
- INDEX('Build Scenarios'!$D$1:$O$510, MATCH(1, ('Build Scenarios'!$B$1:$B$510 = $AF72) * ('Build Scenarios'!$C$1:$C$510 = $C72), 0), MATCH(AL$12, 'Build Scenarios'!$D$5:$O$5, 0)))
+AL72,
0)</f>
        <v>0</v>
      </c>
      <c r="AN72" s="4" cm="1">
        <f t="array" aca="1" ref="AN72" ca="1">IFERROR(
INDEX('Cost Data'!$Y$1:$AJ$500, MATCH(1, ('Cost Data'!$W$1:$W$500 = $AF72) * ('Cost Data'!$X$1:$X$500 = $AG72), 0), MATCH(AN$12, 'Cost Data'!$Y$12:$AJ$12, 0))
* (INDEX('Build Scenarios'!$D$1:$O$510, MATCH(1, ('Build Scenarios'!$B$1:$B$510 = $AF72) * ('Build Scenarios'!$C$1:$C$510 = $C72), 0), MATCH(AN$12, 'Build Scenarios'!$D$5:$O$5, 0))
- INDEX('Build Scenarios'!$D$1:$O$510, MATCH(1, ('Build Scenarios'!$B$1:$B$510 = $AF72) * ('Build Scenarios'!$C$1:$C$510 = $C72), 0), MATCH(AM$12, 'Build Scenarios'!$D$5:$O$5, 0)))
+AM72,
0)</f>
        <v>0</v>
      </c>
      <c r="AO72" s="4" cm="1">
        <f t="array" aca="1" ref="AO72" ca="1">IFERROR(
INDEX('Cost Data'!$Y$1:$AJ$500, MATCH(1, ('Cost Data'!$W$1:$W$500 = $AF72) * ('Cost Data'!$X$1:$X$500 = $AG72), 0), MATCH(AO$12, 'Cost Data'!$Y$12:$AJ$12, 0))
* (INDEX('Build Scenarios'!$D$1:$O$510, MATCH(1, ('Build Scenarios'!$B$1:$B$510 = $AF72) * ('Build Scenarios'!$C$1:$C$510 = $C72), 0), MATCH(AO$12, 'Build Scenarios'!$D$5:$O$5, 0))
- INDEX('Build Scenarios'!$D$1:$O$510, MATCH(1, ('Build Scenarios'!$B$1:$B$510 = $AF72) * ('Build Scenarios'!$C$1:$C$510 = $C72), 0), MATCH(AN$12, 'Build Scenarios'!$D$5:$O$5, 0)))
+AN72,
0)</f>
        <v>0</v>
      </c>
      <c r="AP72" s="4" cm="1">
        <f t="array" aca="1" ref="AP72" ca="1">IFERROR(
INDEX('Cost Data'!$Y$1:$AJ$500, MATCH(1, ('Cost Data'!$W$1:$W$500 = $AF72) * ('Cost Data'!$X$1:$X$500 = $AG72), 0), MATCH(AP$12, 'Cost Data'!$Y$12:$AJ$12, 0))
* (INDEX('Build Scenarios'!$D$1:$O$510, MATCH(1, ('Build Scenarios'!$B$1:$B$510 = $AF72) * ('Build Scenarios'!$C$1:$C$510 = $C72), 0), MATCH(AP$12, 'Build Scenarios'!$D$5:$O$5, 0))
- INDEX('Build Scenarios'!$D$1:$O$510, MATCH(1, ('Build Scenarios'!$B$1:$B$510 = $AF72) * ('Build Scenarios'!$C$1:$C$510 = $C72), 0), MATCH(AO$12, 'Build Scenarios'!$D$5:$O$5, 0)))
+AO72,
0)</f>
        <v>601.82080000000008</v>
      </c>
      <c r="AQ72" s="4" cm="1">
        <f t="array" aca="1" ref="AQ72" ca="1">IFERROR(
INDEX('Cost Data'!$Y$1:$AJ$500, MATCH(1, ('Cost Data'!$W$1:$W$500 = $AF72) * ('Cost Data'!$X$1:$X$500 = $AG72), 0), MATCH(AQ$12, 'Cost Data'!$Y$12:$AJ$12, 0))
* (INDEX('Build Scenarios'!$D$1:$O$510, MATCH(1, ('Build Scenarios'!$B$1:$B$510 = $AF72) * ('Build Scenarios'!$C$1:$C$510 = $C72), 0), MATCH(AQ$12, 'Build Scenarios'!$D$5:$O$5, 0))
- INDEX('Build Scenarios'!$D$1:$O$510, MATCH(1, ('Build Scenarios'!$B$1:$B$510 = $AF72) * ('Build Scenarios'!$C$1:$C$510 = $C72), 0), MATCH(AP$12, 'Build Scenarios'!$D$5:$O$5, 0)))
+AP72,
0)</f>
        <v>601.82080000000008</v>
      </c>
      <c r="AR72" s="4" cm="1">
        <f t="array" aca="1" ref="AR72" ca="1">IFERROR(
INDEX('Cost Data'!$Y$1:$AJ$500, MATCH(1, ('Cost Data'!$W$1:$W$500 = $AF72) * ('Cost Data'!$X$1:$X$500 = $AG72), 0), MATCH(AR$12, 'Cost Data'!$Y$12:$AJ$12, 0))
* (INDEX('Build Scenarios'!$D$1:$O$510, MATCH(1, ('Build Scenarios'!$B$1:$B$510 = $AF72) * ('Build Scenarios'!$C$1:$C$510 = $C72), 0), MATCH(AR$12, 'Build Scenarios'!$D$5:$O$5, 0))
- INDEX('Build Scenarios'!$D$1:$O$510, MATCH(1, ('Build Scenarios'!$B$1:$B$510 = $AF72) * ('Build Scenarios'!$C$1:$C$510 = $C72), 0), MATCH(AQ$12, 'Build Scenarios'!$D$5:$O$5, 0)))
+AQ72,
0)</f>
        <v>601.82080000000008</v>
      </c>
      <c r="AS72" s="4" cm="1">
        <f t="array" aca="1" ref="AS72" ca="1">IFERROR(
INDEX('Cost Data'!$Y$1:$AJ$500, MATCH(1, ('Cost Data'!$W$1:$W$500 = $AF72) * ('Cost Data'!$X$1:$X$500 = $AG72), 0), MATCH(AS$12, 'Cost Data'!$Y$12:$AJ$12, 0))
* (INDEX('Build Scenarios'!$D$1:$O$510, MATCH(1, ('Build Scenarios'!$B$1:$B$510 = $AF72) * ('Build Scenarios'!$C$1:$C$510 = $C72), 0), MATCH(AS$12, 'Build Scenarios'!$D$5:$O$5, 0))
- INDEX('Build Scenarios'!$D$1:$O$510, MATCH(1, ('Build Scenarios'!$B$1:$B$510 = $AF72) * ('Build Scenarios'!$C$1:$C$510 = $C72), 0), MATCH(AR$12, 'Build Scenarios'!$D$5:$O$5, 0)))
+AR72,
0)</f>
        <v>601.82080000000008</v>
      </c>
      <c r="AU72" s="11" t="str">
        <f t="shared" si="40"/>
        <v>Del Norte</v>
      </c>
      <c r="AV72" s="11" t="str" cm="1">
        <f t="array" aca="1" ref="AV72" ca="1">INDEX('Cost Scenario Settings'!$O$32:$W$101, MATCH(1, ('Cost Scenario Settings'!$N$32:$N$101 = $B72) * ('Cost Scenario Settings'!$B$32:$B$101 = AU72), 0), MATCH($C72, 'Cost Scenario Settings'!$O$31:$W$31, 0))</f>
        <v>Optimistic</v>
      </c>
      <c r="AW72" s="4" cm="1">
        <f t="array" aca="1" ref="AW72" ca="1">IFERROR(
INDEX('Cost Data'!$Y$1:$AJ$500, MATCH(1, ('Cost Data'!$W$1:$W$500 = $AU72) * ('Cost Data'!$X$1:$X$500 = $AV72), 0), MATCH(AW$12, 'Cost Data'!$Y$12:$AJ$12, 0))
* (INDEX('Build Scenarios'!$D$1:$O$510, MATCH(1, ('Build Scenarios'!$B$1:$B$510 = $AU72) * ('Build Scenarios'!$C$1:$C$510 = $C72), 0), MATCH(AW$12, 'Build Scenarios'!$D$5:$O$5, 0))
- INDEX('Build Scenarios'!$D$1:$O$510, MATCH(1, ('Build Scenarios'!$B$1:$B$510 = $AU72) * ('Build Scenarios'!$C$1:$C$510 = $C72), 0), MATCH(AV$12, 'Build Scenarios'!$D$5:$O$5, 0)))
+AV72,
0)</f>
        <v>0</v>
      </c>
      <c r="AX72" s="4" cm="1">
        <f t="array" aca="1" ref="AX72" ca="1">IFERROR(
INDEX('Cost Data'!$Y$1:$AJ$500, MATCH(1, ('Cost Data'!$W$1:$W$500 = $AU72) * ('Cost Data'!$X$1:$X$500 = $AV72), 0), MATCH(AX$12, 'Cost Data'!$Y$12:$AJ$12, 0))
* (INDEX('Build Scenarios'!$D$1:$O$510, MATCH(1, ('Build Scenarios'!$B$1:$B$510 = $AU72) * ('Build Scenarios'!$C$1:$C$510 = $C72), 0), MATCH(AX$12, 'Build Scenarios'!$D$5:$O$5, 0))
- INDEX('Build Scenarios'!$D$1:$O$510, MATCH(1, ('Build Scenarios'!$B$1:$B$510 = $AU72) * ('Build Scenarios'!$C$1:$C$510 = $C72), 0), MATCH(AW$12, 'Build Scenarios'!$D$5:$O$5, 0)))
+AW72,
0)</f>
        <v>0</v>
      </c>
      <c r="AY72" s="4" cm="1">
        <f t="array" aca="1" ref="AY72" ca="1">IFERROR(
INDEX('Cost Data'!$Y$1:$AJ$500, MATCH(1, ('Cost Data'!$W$1:$W$500 = $AU72) * ('Cost Data'!$X$1:$X$500 = $AV72), 0), MATCH(AY$12, 'Cost Data'!$Y$12:$AJ$12, 0))
* (INDEX('Build Scenarios'!$D$1:$O$510, MATCH(1, ('Build Scenarios'!$B$1:$B$510 = $AU72) * ('Build Scenarios'!$C$1:$C$510 = $C72), 0), MATCH(AY$12, 'Build Scenarios'!$D$5:$O$5, 0))
- INDEX('Build Scenarios'!$D$1:$O$510, MATCH(1, ('Build Scenarios'!$B$1:$B$510 = $AU72) * ('Build Scenarios'!$C$1:$C$510 = $C72), 0), MATCH(AX$12, 'Build Scenarios'!$D$5:$O$5, 0)))
+AX72,
0)</f>
        <v>0</v>
      </c>
      <c r="AZ72" s="4" cm="1">
        <f t="array" aca="1" ref="AZ72" ca="1">IFERROR(
INDEX('Cost Data'!$Y$1:$AJ$500, MATCH(1, ('Cost Data'!$W$1:$W$500 = $AU72) * ('Cost Data'!$X$1:$X$500 = $AV72), 0), MATCH(AZ$12, 'Cost Data'!$Y$12:$AJ$12, 0))
* (INDEX('Build Scenarios'!$D$1:$O$510, MATCH(1, ('Build Scenarios'!$B$1:$B$510 = $AU72) * ('Build Scenarios'!$C$1:$C$510 = $C72), 0), MATCH(AZ$12, 'Build Scenarios'!$D$5:$O$5, 0))
- INDEX('Build Scenarios'!$D$1:$O$510, MATCH(1, ('Build Scenarios'!$B$1:$B$510 = $AU72) * ('Build Scenarios'!$C$1:$C$510 = $C72), 0), MATCH(AY$12, 'Build Scenarios'!$D$5:$O$5, 0)))
+AY72,
0)</f>
        <v>0</v>
      </c>
      <c r="BA72" s="4" cm="1">
        <f t="array" aca="1" ref="BA72" ca="1">IFERROR(
INDEX('Cost Data'!$Y$1:$AJ$500, MATCH(1, ('Cost Data'!$W$1:$W$500 = $AU72) * ('Cost Data'!$X$1:$X$500 = $AV72), 0), MATCH(BA$12, 'Cost Data'!$Y$12:$AJ$12, 0))
* (INDEX('Build Scenarios'!$D$1:$O$510, MATCH(1, ('Build Scenarios'!$B$1:$B$510 = $AU72) * ('Build Scenarios'!$C$1:$C$510 = $C72), 0), MATCH(BA$12, 'Build Scenarios'!$D$5:$O$5, 0))
- INDEX('Build Scenarios'!$D$1:$O$510, MATCH(1, ('Build Scenarios'!$B$1:$B$510 = $AU72) * ('Build Scenarios'!$C$1:$C$510 = $C72), 0), MATCH(AZ$12, 'Build Scenarios'!$D$5:$O$5, 0)))
+AZ72,
0)</f>
        <v>0</v>
      </c>
      <c r="BB72" s="4" cm="1">
        <f t="array" aca="1" ref="BB72" ca="1">IFERROR(
INDEX('Cost Data'!$Y$1:$AJ$500, MATCH(1, ('Cost Data'!$W$1:$W$500 = $AU72) * ('Cost Data'!$X$1:$X$500 = $AV72), 0), MATCH(BB$12, 'Cost Data'!$Y$12:$AJ$12, 0))
* (INDEX('Build Scenarios'!$D$1:$O$510, MATCH(1, ('Build Scenarios'!$B$1:$B$510 = $AU72) * ('Build Scenarios'!$C$1:$C$510 = $C72), 0), MATCH(BB$12, 'Build Scenarios'!$D$5:$O$5, 0))
- INDEX('Build Scenarios'!$D$1:$O$510, MATCH(1, ('Build Scenarios'!$B$1:$B$510 = $AU72) * ('Build Scenarios'!$C$1:$C$510 = $C72), 0), MATCH(BA$12, 'Build Scenarios'!$D$5:$O$5, 0)))
+BA72,
0)</f>
        <v>0</v>
      </c>
      <c r="BC72" s="4" cm="1">
        <f t="array" aca="1" ref="BC72" ca="1">IFERROR(
INDEX('Cost Data'!$Y$1:$AJ$500, MATCH(1, ('Cost Data'!$W$1:$W$500 = $AU72) * ('Cost Data'!$X$1:$X$500 = $AV72), 0), MATCH(BC$12, 'Cost Data'!$Y$12:$AJ$12, 0))
* (INDEX('Build Scenarios'!$D$1:$O$510, MATCH(1, ('Build Scenarios'!$B$1:$B$510 = $AU72) * ('Build Scenarios'!$C$1:$C$510 = $C72), 0), MATCH(BC$12, 'Build Scenarios'!$D$5:$O$5, 0))
- INDEX('Build Scenarios'!$D$1:$O$510, MATCH(1, ('Build Scenarios'!$B$1:$B$510 = $AU72) * ('Build Scenarios'!$C$1:$C$510 = $C72), 0), MATCH(BB$12, 'Build Scenarios'!$D$5:$O$5, 0)))
+BB72,
0)</f>
        <v>0</v>
      </c>
      <c r="BD72" s="4" cm="1">
        <f t="array" aca="1" ref="BD72" ca="1">IFERROR(
INDEX('Cost Data'!$Y$1:$AJ$500, MATCH(1, ('Cost Data'!$W$1:$W$500 = $AU72) * ('Cost Data'!$X$1:$X$500 = $AV72), 0), MATCH(BD$12, 'Cost Data'!$Y$12:$AJ$12, 0))
* (INDEX('Build Scenarios'!$D$1:$O$510, MATCH(1, ('Build Scenarios'!$B$1:$B$510 = $AU72) * ('Build Scenarios'!$C$1:$C$510 = $C72), 0), MATCH(BD$12, 'Build Scenarios'!$D$5:$O$5, 0))
- INDEX('Build Scenarios'!$D$1:$O$510, MATCH(1, ('Build Scenarios'!$B$1:$B$510 = $AU72) * ('Build Scenarios'!$C$1:$C$510 = $C72), 0), MATCH(BC$12, 'Build Scenarios'!$D$5:$O$5, 0)))
+BC72,
0)</f>
        <v>0</v>
      </c>
      <c r="BE72" s="4" cm="1">
        <f t="array" aca="1" ref="BE72" ca="1">IFERROR(
INDEX('Cost Data'!$Y$1:$AJ$500, MATCH(1, ('Cost Data'!$W$1:$W$500 = $AU72) * ('Cost Data'!$X$1:$X$500 = $AV72), 0), MATCH(BE$12, 'Cost Data'!$Y$12:$AJ$12, 0))
* (INDEX('Build Scenarios'!$D$1:$O$510, MATCH(1, ('Build Scenarios'!$B$1:$B$510 = $AU72) * ('Build Scenarios'!$C$1:$C$510 = $C72), 0), MATCH(BE$12, 'Build Scenarios'!$D$5:$O$5, 0))
- INDEX('Build Scenarios'!$D$1:$O$510, MATCH(1, ('Build Scenarios'!$B$1:$B$510 = $AU72) * ('Build Scenarios'!$C$1:$C$510 = $C72), 0), MATCH(BD$12, 'Build Scenarios'!$D$5:$O$5, 0)))
+BD72,
0)</f>
        <v>0</v>
      </c>
      <c r="BF72" s="4" cm="1">
        <f t="array" aca="1" ref="BF72" ca="1">IFERROR(
INDEX('Cost Data'!$Y$1:$AJ$500, MATCH(1, ('Cost Data'!$W$1:$W$500 = $AU72) * ('Cost Data'!$X$1:$X$500 = $AV72), 0), MATCH(BF$12, 'Cost Data'!$Y$12:$AJ$12, 0))
* (INDEX('Build Scenarios'!$D$1:$O$510, MATCH(1, ('Build Scenarios'!$B$1:$B$510 = $AU72) * ('Build Scenarios'!$C$1:$C$510 = $C72), 0), MATCH(BF$12, 'Build Scenarios'!$D$5:$O$5, 0))
- INDEX('Build Scenarios'!$D$1:$O$510, MATCH(1, ('Build Scenarios'!$B$1:$B$510 = $AU72) * ('Build Scenarios'!$C$1:$C$510 = $C72), 0), MATCH(BE$12, 'Build Scenarios'!$D$5:$O$5, 0)))
+BE72,
0)</f>
        <v>0</v>
      </c>
      <c r="BG72" s="4" cm="1">
        <f t="array" aca="1" ref="BG72" ca="1">IFERROR(
INDEX('Cost Data'!$Y$1:$AJ$500, MATCH(1, ('Cost Data'!$W$1:$W$500 = $AU72) * ('Cost Data'!$X$1:$X$500 = $AV72), 0), MATCH(BG$12, 'Cost Data'!$Y$12:$AJ$12, 0))
* (INDEX('Build Scenarios'!$D$1:$O$510, MATCH(1, ('Build Scenarios'!$B$1:$B$510 = $AU72) * ('Build Scenarios'!$C$1:$C$510 = $C72), 0), MATCH(BG$12, 'Build Scenarios'!$D$5:$O$5, 0))
- INDEX('Build Scenarios'!$D$1:$O$510, MATCH(1, ('Build Scenarios'!$B$1:$B$510 = $AU72) * ('Build Scenarios'!$C$1:$C$510 = $C72), 0), MATCH(BF$12, 'Build Scenarios'!$D$5:$O$5, 0)))
+BF72,
0)</f>
        <v>0</v>
      </c>
      <c r="BH72" s="4" cm="1">
        <f t="array" aca="1" ref="BH72" ca="1">IFERROR(
INDEX('Cost Data'!$Y$1:$AJ$500, MATCH(1, ('Cost Data'!$W$1:$W$500 = $AU72) * ('Cost Data'!$X$1:$X$500 = $AV72), 0), MATCH(BH$12, 'Cost Data'!$Y$12:$AJ$12, 0))
* (INDEX('Build Scenarios'!$D$1:$O$510, MATCH(1, ('Build Scenarios'!$B$1:$B$510 = $AU72) * ('Build Scenarios'!$C$1:$C$510 = $C72), 0), MATCH(BH$12, 'Build Scenarios'!$D$5:$O$5, 0))
- INDEX('Build Scenarios'!$D$1:$O$510, MATCH(1, ('Build Scenarios'!$B$1:$B$510 = $AU72) * ('Build Scenarios'!$C$1:$C$510 = $C72), 0), MATCH(BG$12, 'Build Scenarios'!$D$5:$O$5, 0)))
+BG72,
0)</f>
        <v>1512.4</v>
      </c>
      <c r="BJ72" s="11" t="str">
        <f t="shared" si="41"/>
        <v>Cape Mendocino</v>
      </c>
      <c r="BK72" s="11" cm="1">
        <f t="array" aca="1" ref="BK72" ca="1">INDEX('Cost Scenario Settings'!$O$32:$W$101, MATCH(1, ('Cost Scenario Settings'!$N$32:$N$101 = $B72) * ('Cost Scenario Settings'!$B$32:$B$101 = BJ72), 0), MATCH($C72, 'Cost Scenario Settings'!$O$31:$W$31, 0))</f>
        <v>0</v>
      </c>
      <c r="BL72" s="4" cm="1">
        <f t="array" aca="1" ref="BL72" ca="1">IFERROR(
INDEX('Cost Data'!$Y$1:$AJ$500, MATCH(1, ('Cost Data'!$W$1:$W$500 = $BJ72) * ('Cost Data'!$X$1:$X$500 = $BK72), 0), MATCH(BL$12, 'Cost Data'!$Y$12:$AJ$12, 0))
* (INDEX('Build Scenarios'!$D$1:$O$510, MATCH(1, ('Build Scenarios'!$B$1:$B$510 = $BJ72) * ('Build Scenarios'!$C$1:$C$510 = $C72), 0), MATCH(BL$12, 'Build Scenarios'!$D$5:$O$5, 0))
- INDEX('Build Scenarios'!$D$1:$O$510, MATCH(1, ('Build Scenarios'!$B$1:$B$510 = $BJ72) * ('Build Scenarios'!$C$1:$C$510 = $C72), 0), MATCH(BK$12, 'Build Scenarios'!$D$5:$O$5, 0)))
+BK72,
0)</f>
        <v>0</v>
      </c>
      <c r="BM72" s="4" cm="1">
        <f t="array" aca="1" ref="BM72" ca="1">IFERROR(
INDEX('Cost Data'!$Y$1:$AJ$500, MATCH(1, ('Cost Data'!$W$1:$W$500 = $BJ72) * ('Cost Data'!$X$1:$X$500 = $BK72), 0), MATCH(BM$12, 'Cost Data'!$Y$12:$AJ$12, 0))
* (INDEX('Build Scenarios'!$D$1:$O$510, MATCH(1, ('Build Scenarios'!$B$1:$B$510 = $BJ72) * ('Build Scenarios'!$C$1:$C$510 = $C72), 0), MATCH(BM$12, 'Build Scenarios'!$D$5:$O$5, 0))
- INDEX('Build Scenarios'!$D$1:$O$510, MATCH(1, ('Build Scenarios'!$B$1:$B$510 = $BJ72) * ('Build Scenarios'!$C$1:$C$510 = $C72), 0), MATCH(BL$12, 'Build Scenarios'!$D$5:$O$5, 0)))
+BL72,
0)</f>
        <v>0</v>
      </c>
      <c r="BN72" s="4" cm="1">
        <f t="array" aca="1" ref="BN72" ca="1">IFERROR(
INDEX('Cost Data'!$Y$1:$AJ$500, MATCH(1, ('Cost Data'!$W$1:$W$500 = $BJ72) * ('Cost Data'!$X$1:$X$500 = $BK72), 0), MATCH(BN$12, 'Cost Data'!$Y$12:$AJ$12, 0))
* (INDEX('Build Scenarios'!$D$1:$O$510, MATCH(1, ('Build Scenarios'!$B$1:$B$510 = $BJ72) * ('Build Scenarios'!$C$1:$C$510 = $C72), 0), MATCH(BN$12, 'Build Scenarios'!$D$5:$O$5, 0))
- INDEX('Build Scenarios'!$D$1:$O$510, MATCH(1, ('Build Scenarios'!$B$1:$B$510 = $BJ72) * ('Build Scenarios'!$C$1:$C$510 = $C72), 0), MATCH(BM$12, 'Build Scenarios'!$D$5:$O$5, 0)))
+BM72,
0)</f>
        <v>0</v>
      </c>
      <c r="BO72" s="4" cm="1">
        <f t="array" aca="1" ref="BO72" ca="1">IFERROR(
INDEX('Cost Data'!$Y$1:$AJ$500, MATCH(1, ('Cost Data'!$W$1:$W$500 = $BJ72) * ('Cost Data'!$X$1:$X$500 = $BK72), 0), MATCH(BO$12, 'Cost Data'!$Y$12:$AJ$12, 0))
* (INDEX('Build Scenarios'!$D$1:$O$510, MATCH(1, ('Build Scenarios'!$B$1:$B$510 = $BJ72) * ('Build Scenarios'!$C$1:$C$510 = $C72), 0), MATCH(BO$12, 'Build Scenarios'!$D$5:$O$5, 0))
- INDEX('Build Scenarios'!$D$1:$O$510, MATCH(1, ('Build Scenarios'!$B$1:$B$510 = $BJ72) * ('Build Scenarios'!$C$1:$C$510 = $C72), 0), MATCH(BN$12, 'Build Scenarios'!$D$5:$O$5, 0)))
+BN72,
0)</f>
        <v>0</v>
      </c>
      <c r="BP72" s="4" cm="1">
        <f t="array" aca="1" ref="BP72" ca="1">IFERROR(
INDEX('Cost Data'!$Y$1:$AJ$500, MATCH(1, ('Cost Data'!$W$1:$W$500 = $BJ72) * ('Cost Data'!$X$1:$X$500 = $BK72), 0), MATCH(BP$12, 'Cost Data'!$Y$12:$AJ$12, 0))
* (INDEX('Build Scenarios'!$D$1:$O$510, MATCH(1, ('Build Scenarios'!$B$1:$B$510 = $BJ72) * ('Build Scenarios'!$C$1:$C$510 = $C72), 0), MATCH(BP$12, 'Build Scenarios'!$D$5:$O$5, 0))
- INDEX('Build Scenarios'!$D$1:$O$510, MATCH(1, ('Build Scenarios'!$B$1:$B$510 = $BJ72) * ('Build Scenarios'!$C$1:$C$510 = $C72), 0), MATCH(BO$12, 'Build Scenarios'!$D$5:$O$5, 0)))
+BO72,
0)</f>
        <v>0</v>
      </c>
      <c r="BQ72" s="4" cm="1">
        <f t="array" aca="1" ref="BQ72" ca="1">IFERROR(
INDEX('Cost Data'!$Y$1:$AJ$500, MATCH(1, ('Cost Data'!$W$1:$W$500 = $BJ72) * ('Cost Data'!$X$1:$X$500 = $BK72), 0), MATCH(BQ$12, 'Cost Data'!$Y$12:$AJ$12, 0))
* (INDEX('Build Scenarios'!$D$1:$O$510, MATCH(1, ('Build Scenarios'!$B$1:$B$510 = $BJ72) * ('Build Scenarios'!$C$1:$C$510 = $C72), 0), MATCH(BQ$12, 'Build Scenarios'!$D$5:$O$5, 0))
- INDEX('Build Scenarios'!$D$1:$O$510, MATCH(1, ('Build Scenarios'!$B$1:$B$510 = $BJ72) * ('Build Scenarios'!$C$1:$C$510 = $C72), 0), MATCH(BP$12, 'Build Scenarios'!$D$5:$O$5, 0)))
+BP72,
0)</f>
        <v>0</v>
      </c>
      <c r="BR72" s="4" cm="1">
        <f t="array" aca="1" ref="BR72" ca="1">IFERROR(
INDEX('Cost Data'!$Y$1:$AJ$500, MATCH(1, ('Cost Data'!$W$1:$W$500 = $BJ72) * ('Cost Data'!$X$1:$X$500 = $BK72), 0), MATCH(BR$12, 'Cost Data'!$Y$12:$AJ$12, 0))
* (INDEX('Build Scenarios'!$D$1:$O$510, MATCH(1, ('Build Scenarios'!$B$1:$B$510 = $BJ72) * ('Build Scenarios'!$C$1:$C$510 = $C72), 0), MATCH(BR$12, 'Build Scenarios'!$D$5:$O$5, 0))
- INDEX('Build Scenarios'!$D$1:$O$510, MATCH(1, ('Build Scenarios'!$B$1:$B$510 = $BJ72) * ('Build Scenarios'!$C$1:$C$510 = $C72), 0), MATCH(BQ$12, 'Build Scenarios'!$D$5:$O$5, 0)))
+BQ72,
0)</f>
        <v>0</v>
      </c>
      <c r="BS72" s="4" cm="1">
        <f t="array" aca="1" ref="BS72" ca="1">IFERROR(
INDEX('Cost Data'!$Y$1:$AJ$500, MATCH(1, ('Cost Data'!$W$1:$W$500 = $BJ72) * ('Cost Data'!$X$1:$X$500 = $BK72), 0), MATCH(BS$12, 'Cost Data'!$Y$12:$AJ$12, 0))
* (INDEX('Build Scenarios'!$D$1:$O$510, MATCH(1, ('Build Scenarios'!$B$1:$B$510 = $BJ72) * ('Build Scenarios'!$C$1:$C$510 = $C72), 0), MATCH(BS$12, 'Build Scenarios'!$D$5:$O$5, 0))
- INDEX('Build Scenarios'!$D$1:$O$510, MATCH(1, ('Build Scenarios'!$B$1:$B$510 = $BJ72) * ('Build Scenarios'!$C$1:$C$510 = $C72), 0), MATCH(BR$12, 'Build Scenarios'!$D$5:$O$5, 0)))
+BR72,
0)</f>
        <v>0</v>
      </c>
      <c r="BT72" s="4" cm="1">
        <f t="array" aca="1" ref="BT72" ca="1">IFERROR(
INDEX('Cost Data'!$Y$1:$AJ$500, MATCH(1, ('Cost Data'!$W$1:$W$500 = $BJ72) * ('Cost Data'!$X$1:$X$500 = $BK72), 0), MATCH(BT$12, 'Cost Data'!$Y$12:$AJ$12, 0))
* (INDEX('Build Scenarios'!$D$1:$O$510, MATCH(1, ('Build Scenarios'!$B$1:$B$510 = $BJ72) * ('Build Scenarios'!$C$1:$C$510 = $C72), 0), MATCH(BT$12, 'Build Scenarios'!$D$5:$O$5, 0))
- INDEX('Build Scenarios'!$D$1:$O$510, MATCH(1, ('Build Scenarios'!$B$1:$B$510 = $BJ72) * ('Build Scenarios'!$C$1:$C$510 = $C72), 0), MATCH(BS$12, 'Build Scenarios'!$D$5:$O$5, 0)))
+BS72,
0)</f>
        <v>0</v>
      </c>
      <c r="BU72" s="4" cm="1">
        <f t="array" aca="1" ref="BU72" ca="1">IFERROR(
INDEX('Cost Data'!$Y$1:$AJ$500, MATCH(1, ('Cost Data'!$W$1:$W$500 = $BJ72) * ('Cost Data'!$X$1:$X$500 = $BK72), 0), MATCH(BU$12, 'Cost Data'!$Y$12:$AJ$12, 0))
* (INDEX('Build Scenarios'!$D$1:$O$510, MATCH(1, ('Build Scenarios'!$B$1:$B$510 = $BJ72) * ('Build Scenarios'!$C$1:$C$510 = $C72), 0), MATCH(BU$12, 'Build Scenarios'!$D$5:$O$5, 0))
- INDEX('Build Scenarios'!$D$1:$O$510, MATCH(1, ('Build Scenarios'!$B$1:$B$510 = $BJ72) * ('Build Scenarios'!$C$1:$C$510 = $C72), 0), MATCH(BT$12, 'Build Scenarios'!$D$5:$O$5, 0)))
+BT72,
0)</f>
        <v>0</v>
      </c>
      <c r="BV72" s="4" cm="1">
        <f t="array" aca="1" ref="BV72" ca="1">IFERROR(
INDEX('Cost Data'!$Y$1:$AJ$500, MATCH(1, ('Cost Data'!$W$1:$W$500 = $BJ72) * ('Cost Data'!$X$1:$X$500 = $BK72), 0), MATCH(BV$12, 'Cost Data'!$Y$12:$AJ$12, 0))
* (INDEX('Build Scenarios'!$D$1:$O$510, MATCH(1, ('Build Scenarios'!$B$1:$B$510 = $BJ72) * ('Build Scenarios'!$C$1:$C$510 = $C72), 0), MATCH(BV$12, 'Build Scenarios'!$D$5:$O$5, 0))
- INDEX('Build Scenarios'!$D$1:$O$510, MATCH(1, ('Build Scenarios'!$B$1:$B$510 = $BJ72) * ('Build Scenarios'!$C$1:$C$510 = $C72), 0), MATCH(BU$12, 'Build Scenarios'!$D$5:$O$5, 0)))
+BU72,
0)</f>
        <v>0</v>
      </c>
      <c r="BW72" s="4" cm="1">
        <f t="array" aca="1" ref="BW72" ca="1">IFERROR(
INDEX('Cost Data'!$Y$1:$AJ$500, MATCH(1, ('Cost Data'!$W$1:$W$500 = $BJ72) * ('Cost Data'!$X$1:$X$500 = $BK72), 0), MATCH(BW$12, 'Cost Data'!$Y$12:$AJ$12, 0))
* (INDEX('Build Scenarios'!$D$1:$O$510, MATCH(1, ('Build Scenarios'!$B$1:$B$510 = $BJ72) * ('Build Scenarios'!$C$1:$C$510 = $C72), 0), MATCH(BW$12, 'Build Scenarios'!$D$5:$O$5, 0))
- INDEX('Build Scenarios'!$D$1:$O$510, MATCH(1, ('Build Scenarios'!$B$1:$B$510 = $BJ72) * ('Build Scenarios'!$C$1:$C$510 = $C72), 0), MATCH(BV$12, 'Build Scenarios'!$D$5:$O$5, 0)))
+BV72,
0)</f>
        <v>0</v>
      </c>
    </row>
    <row r="73" spans="2:75" x14ac:dyDescent="0.2">
      <c r="B73" s="11" t="str">
        <f t="shared" ca="1" si="37"/>
        <v>Optimistic</v>
      </c>
      <c r="C73" s="8" t="s">
        <v>62</v>
      </c>
      <c r="D73" s="4">
        <f t="shared" ca="1" si="36"/>
        <v>0</v>
      </c>
      <c r="E73" s="4">
        <f t="shared" ca="1" si="36"/>
        <v>0</v>
      </c>
      <c r="F73" s="4">
        <f t="shared" ca="1" si="36"/>
        <v>0</v>
      </c>
      <c r="G73" s="4">
        <f t="shared" ca="1" si="36"/>
        <v>0</v>
      </c>
      <c r="H73" s="4">
        <f t="shared" ca="1" si="36"/>
        <v>1386.0112499999998</v>
      </c>
      <c r="I73" s="4">
        <f t="shared" ca="1" si="36"/>
        <v>1386.0112499999998</v>
      </c>
      <c r="J73" s="4">
        <f t="shared" ca="1" si="36"/>
        <v>1386.0112499999998</v>
      </c>
      <c r="K73" s="4">
        <f t="shared" ca="1" si="36"/>
        <v>1386.0112499999998</v>
      </c>
      <c r="L73" s="4">
        <f t="shared" ca="1" si="36"/>
        <v>1987.83205</v>
      </c>
      <c r="M73" s="4">
        <f t="shared" ca="1" si="36"/>
        <v>3649.7520500000001</v>
      </c>
      <c r="N73" s="4">
        <f t="shared" ca="1" si="36"/>
        <v>3649.7520500000001</v>
      </c>
      <c r="O73" s="4">
        <f t="shared" ca="1" si="36"/>
        <v>5437.4138999999996</v>
      </c>
      <c r="Q73" s="11" t="str">
        <f t="shared" si="38"/>
        <v>Morro Bay</v>
      </c>
      <c r="R73" s="11" t="str" cm="1">
        <f t="array" aca="1" ref="R73" ca="1">INDEX('Cost Scenario Settings'!$O$32:$W$101, MATCH(1, ('Cost Scenario Settings'!$N$32:$N$101 = $B73) * ('Cost Scenario Settings'!$B$32:$B$101 = Q73), 0), MATCH($C73, 'Cost Scenario Settings'!$O$31:$W$31, 0))</f>
        <v>Optimistic</v>
      </c>
      <c r="S73" s="4" cm="1">
        <f t="array" aca="1" ref="S73" ca="1">IFERROR(
INDEX('Cost Data'!$Y$1:$AJ$500, MATCH(1, ('Cost Data'!$W$1:$W$500 = $Q73) * ('Cost Data'!$X$1:$X$500 = $R73), 0), MATCH(S$12, 'Cost Data'!$Y$12:$AJ$12, 0))
* (INDEX('Build Scenarios'!$D$1:$O$510, MATCH(1, ('Build Scenarios'!$B$1:$B$510 = $Q73) * ('Build Scenarios'!$C$1:$C$510 = $C73), 0), MATCH(S$12, 'Build Scenarios'!$D$5:$O$5, 0))
- INDEX('Build Scenarios'!$D$1:$O$510, MATCH(1, ('Build Scenarios'!$B$1:$B$510 = $Q73) * ('Build Scenarios'!$C$1:$C$510 = $C73), 0), MATCH(R$12, 'Build Scenarios'!$D$5:$O$5, 0)))
+R73,
0)</f>
        <v>0</v>
      </c>
      <c r="T73" s="4" cm="1">
        <f t="array" aca="1" ref="T73" ca="1">IFERROR(
INDEX('Cost Data'!$Y$1:$AJ$500, MATCH(1, ('Cost Data'!$W$1:$W$500 = $Q73) * ('Cost Data'!$X$1:$X$500 = $R73), 0), MATCH(T$12, 'Cost Data'!$Y$12:$AJ$12, 0))
* (INDEX('Build Scenarios'!$D$1:$O$510, MATCH(1, ('Build Scenarios'!$B$1:$B$510 = $Q73) * ('Build Scenarios'!$C$1:$C$510 = $C73), 0), MATCH(T$12, 'Build Scenarios'!$D$5:$O$5, 0))
- INDEX('Build Scenarios'!$D$1:$O$510, MATCH(1, ('Build Scenarios'!$B$1:$B$510 = $Q73) * ('Build Scenarios'!$C$1:$C$510 = $C73), 0), MATCH(S$12, 'Build Scenarios'!$D$5:$O$5, 0)))
+S73,
0)</f>
        <v>0</v>
      </c>
      <c r="U73" s="4" cm="1">
        <f t="array" aca="1" ref="U73" ca="1">IFERROR(
INDEX('Cost Data'!$Y$1:$AJ$500, MATCH(1, ('Cost Data'!$W$1:$W$500 = $Q73) * ('Cost Data'!$X$1:$X$500 = $R73), 0), MATCH(U$12, 'Cost Data'!$Y$12:$AJ$12, 0))
* (INDEX('Build Scenarios'!$D$1:$O$510, MATCH(1, ('Build Scenarios'!$B$1:$B$510 = $Q73) * ('Build Scenarios'!$C$1:$C$510 = $C73), 0), MATCH(U$12, 'Build Scenarios'!$D$5:$O$5, 0))
- INDEX('Build Scenarios'!$D$1:$O$510, MATCH(1, ('Build Scenarios'!$B$1:$B$510 = $Q73) * ('Build Scenarios'!$C$1:$C$510 = $C73), 0), MATCH(T$12, 'Build Scenarios'!$D$5:$O$5, 0)))
+T73,
0)</f>
        <v>0</v>
      </c>
      <c r="V73" s="4" cm="1">
        <f t="array" aca="1" ref="V73" ca="1">IFERROR(
INDEX('Cost Data'!$Y$1:$AJ$500, MATCH(1, ('Cost Data'!$W$1:$W$500 = $Q73) * ('Cost Data'!$X$1:$X$500 = $R73), 0), MATCH(V$12, 'Cost Data'!$Y$12:$AJ$12, 0))
* (INDEX('Build Scenarios'!$D$1:$O$510, MATCH(1, ('Build Scenarios'!$B$1:$B$510 = $Q73) * ('Build Scenarios'!$C$1:$C$510 = $C73), 0), MATCH(V$12, 'Build Scenarios'!$D$5:$O$5, 0))
- INDEX('Build Scenarios'!$D$1:$O$510, MATCH(1, ('Build Scenarios'!$B$1:$B$510 = $Q73) * ('Build Scenarios'!$C$1:$C$510 = $C73), 0), MATCH(U$12, 'Build Scenarios'!$D$5:$O$5, 0)))
+U73,
0)</f>
        <v>0</v>
      </c>
      <c r="W73" s="4" cm="1">
        <f t="array" aca="1" ref="W73" ca="1">IFERROR(
INDEX('Cost Data'!$Y$1:$AJ$500, MATCH(1, ('Cost Data'!$W$1:$W$500 = $Q73) * ('Cost Data'!$X$1:$X$500 = $R73), 0), MATCH(W$12, 'Cost Data'!$Y$12:$AJ$12, 0))
* (INDEX('Build Scenarios'!$D$1:$O$510, MATCH(1, ('Build Scenarios'!$B$1:$B$510 = $Q73) * ('Build Scenarios'!$C$1:$C$510 = $C73), 0), MATCH(W$12, 'Build Scenarios'!$D$5:$O$5, 0))
- INDEX('Build Scenarios'!$D$1:$O$510, MATCH(1, ('Build Scenarios'!$B$1:$B$510 = $Q73) * ('Build Scenarios'!$C$1:$C$510 = $C73), 0), MATCH(V$12, 'Build Scenarios'!$D$5:$O$5, 0)))
+V73,
0)</f>
        <v>1386.0112499999998</v>
      </c>
      <c r="X73" s="4" cm="1">
        <f t="array" aca="1" ref="X73" ca="1">IFERROR(
INDEX('Cost Data'!$Y$1:$AJ$500, MATCH(1, ('Cost Data'!$W$1:$W$500 = $Q73) * ('Cost Data'!$X$1:$X$500 = $R73), 0), MATCH(X$12, 'Cost Data'!$Y$12:$AJ$12, 0))
* (INDEX('Build Scenarios'!$D$1:$O$510, MATCH(1, ('Build Scenarios'!$B$1:$B$510 = $Q73) * ('Build Scenarios'!$C$1:$C$510 = $C73), 0), MATCH(X$12, 'Build Scenarios'!$D$5:$O$5, 0))
- INDEX('Build Scenarios'!$D$1:$O$510, MATCH(1, ('Build Scenarios'!$B$1:$B$510 = $Q73) * ('Build Scenarios'!$C$1:$C$510 = $C73), 0), MATCH(W$12, 'Build Scenarios'!$D$5:$O$5, 0)))
+W73,
0)</f>
        <v>1386.0112499999998</v>
      </c>
      <c r="Y73" s="4" cm="1">
        <f t="array" aca="1" ref="Y73" ca="1">IFERROR(
INDEX('Cost Data'!$Y$1:$AJ$500, MATCH(1, ('Cost Data'!$W$1:$W$500 = $Q73) * ('Cost Data'!$X$1:$X$500 = $R73), 0), MATCH(Y$12, 'Cost Data'!$Y$12:$AJ$12, 0))
* (INDEX('Build Scenarios'!$D$1:$O$510, MATCH(1, ('Build Scenarios'!$B$1:$B$510 = $Q73) * ('Build Scenarios'!$C$1:$C$510 = $C73), 0), MATCH(Y$12, 'Build Scenarios'!$D$5:$O$5, 0))
- INDEX('Build Scenarios'!$D$1:$O$510, MATCH(1, ('Build Scenarios'!$B$1:$B$510 = $Q73) * ('Build Scenarios'!$C$1:$C$510 = $C73), 0), MATCH(X$12, 'Build Scenarios'!$D$5:$O$5, 0)))
+X73,
0)</f>
        <v>1386.0112499999998</v>
      </c>
      <c r="Z73" s="4" cm="1">
        <f t="array" aca="1" ref="Z73" ca="1">IFERROR(
INDEX('Cost Data'!$Y$1:$AJ$500, MATCH(1, ('Cost Data'!$W$1:$W$500 = $Q73) * ('Cost Data'!$X$1:$X$500 = $R73), 0), MATCH(Z$12, 'Cost Data'!$Y$12:$AJ$12, 0))
* (INDEX('Build Scenarios'!$D$1:$O$510, MATCH(1, ('Build Scenarios'!$B$1:$B$510 = $Q73) * ('Build Scenarios'!$C$1:$C$510 = $C73), 0), MATCH(Z$12, 'Build Scenarios'!$D$5:$O$5, 0))
- INDEX('Build Scenarios'!$D$1:$O$510, MATCH(1, ('Build Scenarios'!$B$1:$B$510 = $Q73) * ('Build Scenarios'!$C$1:$C$510 = $C73), 0), MATCH(Y$12, 'Build Scenarios'!$D$5:$O$5, 0)))
+Y73,
0)</f>
        <v>1386.0112499999998</v>
      </c>
      <c r="AA73" s="4" cm="1">
        <f t="array" aca="1" ref="AA73" ca="1">IFERROR(
INDEX('Cost Data'!$Y$1:$AJ$500, MATCH(1, ('Cost Data'!$W$1:$W$500 = $Q73) * ('Cost Data'!$X$1:$X$500 = $R73), 0), MATCH(AA$12, 'Cost Data'!$Y$12:$AJ$12, 0))
* (INDEX('Build Scenarios'!$D$1:$O$510, MATCH(1, ('Build Scenarios'!$B$1:$B$510 = $Q73) * ('Build Scenarios'!$C$1:$C$510 = $C73), 0), MATCH(AA$12, 'Build Scenarios'!$D$5:$O$5, 0))
- INDEX('Build Scenarios'!$D$1:$O$510, MATCH(1, ('Build Scenarios'!$B$1:$B$510 = $Q73) * ('Build Scenarios'!$C$1:$C$510 = $C73), 0), MATCH(Z$12, 'Build Scenarios'!$D$5:$O$5, 0)))
+Z73,
0)</f>
        <v>1386.0112499999998</v>
      </c>
      <c r="AB73" s="4" cm="1">
        <f t="array" aca="1" ref="AB73" ca="1">IFERROR(
INDEX('Cost Data'!$Y$1:$AJ$500, MATCH(1, ('Cost Data'!$W$1:$W$500 = $Q73) * ('Cost Data'!$X$1:$X$500 = $R73), 0), MATCH(AB$12, 'Cost Data'!$Y$12:$AJ$12, 0))
* (INDEX('Build Scenarios'!$D$1:$O$510, MATCH(1, ('Build Scenarios'!$B$1:$B$510 = $Q73) * ('Build Scenarios'!$C$1:$C$510 = $C73), 0), MATCH(AB$12, 'Build Scenarios'!$D$5:$O$5, 0))
- INDEX('Build Scenarios'!$D$1:$O$510, MATCH(1, ('Build Scenarios'!$B$1:$B$510 = $Q73) * ('Build Scenarios'!$C$1:$C$510 = $C73), 0), MATCH(AA$12, 'Build Scenarios'!$D$5:$O$5, 0)))
+AA73,
0)</f>
        <v>1386.0112499999998</v>
      </c>
      <c r="AC73" s="4" cm="1">
        <f t="array" aca="1" ref="AC73" ca="1">IFERROR(
INDEX('Cost Data'!$Y$1:$AJ$500, MATCH(1, ('Cost Data'!$W$1:$W$500 = $Q73) * ('Cost Data'!$X$1:$X$500 = $R73), 0), MATCH(AC$12, 'Cost Data'!$Y$12:$AJ$12, 0))
* (INDEX('Build Scenarios'!$D$1:$O$510, MATCH(1, ('Build Scenarios'!$B$1:$B$510 = $Q73) * ('Build Scenarios'!$C$1:$C$510 = $C73), 0), MATCH(AC$12, 'Build Scenarios'!$D$5:$O$5, 0))
- INDEX('Build Scenarios'!$D$1:$O$510, MATCH(1, ('Build Scenarios'!$B$1:$B$510 = $Q73) * ('Build Scenarios'!$C$1:$C$510 = $C73), 0), MATCH(AB$12, 'Build Scenarios'!$D$5:$O$5, 0)))
+AB73,
0)</f>
        <v>1386.0112499999998</v>
      </c>
      <c r="AD73" s="4" cm="1">
        <f t="array" aca="1" ref="AD73" ca="1">IFERROR(
INDEX('Cost Data'!$Y$1:$AJ$500, MATCH(1, ('Cost Data'!$W$1:$W$500 = $Q73) * ('Cost Data'!$X$1:$X$500 = $R73), 0), MATCH(AD$12, 'Cost Data'!$Y$12:$AJ$12, 0))
* (INDEX('Build Scenarios'!$D$1:$O$510, MATCH(1, ('Build Scenarios'!$B$1:$B$510 = $Q73) * ('Build Scenarios'!$C$1:$C$510 = $C73), 0), MATCH(AD$12, 'Build Scenarios'!$D$5:$O$5, 0))
- INDEX('Build Scenarios'!$D$1:$O$510, MATCH(1, ('Build Scenarios'!$B$1:$B$510 = $Q73) * ('Build Scenarios'!$C$1:$C$510 = $C73), 0), MATCH(AC$12, 'Build Scenarios'!$D$5:$O$5, 0)))
+AC73,
0)</f>
        <v>1386.0112499999998</v>
      </c>
      <c r="AF73" s="11" t="str">
        <f t="shared" si="39"/>
        <v>Humboldt Bay</v>
      </c>
      <c r="AG73" s="11" t="str" cm="1">
        <f t="array" aca="1" ref="AG73" ca="1">INDEX('Cost Scenario Settings'!$O$32:$W$101, MATCH(1, ('Cost Scenario Settings'!$N$32:$N$101 = $B73) * ('Cost Scenario Settings'!$B$32:$B$101 = AF73), 0), MATCH($C73, 'Cost Scenario Settings'!$O$31:$W$31, 0))</f>
        <v>Optimistic</v>
      </c>
      <c r="AH73" s="4" cm="1">
        <f t="array" aca="1" ref="AH73" ca="1">IFERROR(
INDEX('Cost Data'!$Y$1:$AJ$500, MATCH(1, ('Cost Data'!$W$1:$W$500 = $AF73) * ('Cost Data'!$X$1:$X$500 = $AG73), 0), MATCH(AH$12, 'Cost Data'!$Y$12:$AJ$12, 0))
* (INDEX('Build Scenarios'!$D$1:$O$510, MATCH(1, ('Build Scenarios'!$B$1:$B$510 = $AF73) * ('Build Scenarios'!$C$1:$C$510 = $C73), 0), MATCH(AH$12, 'Build Scenarios'!$D$5:$O$5, 0))
- INDEX('Build Scenarios'!$D$1:$O$510, MATCH(1, ('Build Scenarios'!$B$1:$B$510 = $AF73) * ('Build Scenarios'!$C$1:$C$510 = $C73), 0), MATCH(AG$12, 'Build Scenarios'!$D$5:$O$5, 0)))
+AG73,
0)</f>
        <v>0</v>
      </c>
      <c r="AI73" s="4" cm="1">
        <f t="array" aca="1" ref="AI73" ca="1">IFERROR(
INDEX('Cost Data'!$Y$1:$AJ$500, MATCH(1, ('Cost Data'!$W$1:$W$500 = $AF73) * ('Cost Data'!$X$1:$X$500 = $AG73), 0), MATCH(AI$12, 'Cost Data'!$Y$12:$AJ$12, 0))
* (INDEX('Build Scenarios'!$D$1:$O$510, MATCH(1, ('Build Scenarios'!$B$1:$B$510 = $AF73) * ('Build Scenarios'!$C$1:$C$510 = $C73), 0), MATCH(AI$12, 'Build Scenarios'!$D$5:$O$5, 0))
- INDEX('Build Scenarios'!$D$1:$O$510, MATCH(1, ('Build Scenarios'!$B$1:$B$510 = $AF73) * ('Build Scenarios'!$C$1:$C$510 = $C73), 0), MATCH(AH$12, 'Build Scenarios'!$D$5:$O$5, 0)))
+AH73,
0)</f>
        <v>0</v>
      </c>
      <c r="AJ73" s="4" cm="1">
        <f t="array" aca="1" ref="AJ73" ca="1">IFERROR(
INDEX('Cost Data'!$Y$1:$AJ$500, MATCH(1, ('Cost Data'!$W$1:$W$500 = $AF73) * ('Cost Data'!$X$1:$X$500 = $AG73), 0), MATCH(AJ$12, 'Cost Data'!$Y$12:$AJ$12, 0))
* (INDEX('Build Scenarios'!$D$1:$O$510, MATCH(1, ('Build Scenarios'!$B$1:$B$510 = $AF73) * ('Build Scenarios'!$C$1:$C$510 = $C73), 0), MATCH(AJ$12, 'Build Scenarios'!$D$5:$O$5, 0))
- INDEX('Build Scenarios'!$D$1:$O$510, MATCH(1, ('Build Scenarios'!$B$1:$B$510 = $AF73) * ('Build Scenarios'!$C$1:$C$510 = $C73), 0), MATCH(AI$12, 'Build Scenarios'!$D$5:$O$5, 0)))
+AI73,
0)</f>
        <v>0</v>
      </c>
      <c r="AK73" s="4" cm="1">
        <f t="array" aca="1" ref="AK73" ca="1">IFERROR(
INDEX('Cost Data'!$Y$1:$AJ$500, MATCH(1, ('Cost Data'!$W$1:$W$500 = $AF73) * ('Cost Data'!$X$1:$X$500 = $AG73), 0), MATCH(AK$12, 'Cost Data'!$Y$12:$AJ$12, 0))
* (INDEX('Build Scenarios'!$D$1:$O$510, MATCH(1, ('Build Scenarios'!$B$1:$B$510 = $AF73) * ('Build Scenarios'!$C$1:$C$510 = $C73), 0), MATCH(AK$12, 'Build Scenarios'!$D$5:$O$5, 0))
- INDEX('Build Scenarios'!$D$1:$O$510, MATCH(1, ('Build Scenarios'!$B$1:$B$510 = $AF73) * ('Build Scenarios'!$C$1:$C$510 = $C73), 0), MATCH(AJ$12, 'Build Scenarios'!$D$5:$O$5, 0)))
+AJ73,
0)</f>
        <v>0</v>
      </c>
      <c r="AL73" s="4" cm="1">
        <f t="array" aca="1" ref="AL73" ca="1">IFERROR(
INDEX('Cost Data'!$Y$1:$AJ$500, MATCH(1, ('Cost Data'!$W$1:$W$500 = $AF73) * ('Cost Data'!$X$1:$X$500 = $AG73), 0), MATCH(AL$12, 'Cost Data'!$Y$12:$AJ$12, 0))
* (INDEX('Build Scenarios'!$D$1:$O$510, MATCH(1, ('Build Scenarios'!$B$1:$B$510 = $AF73) * ('Build Scenarios'!$C$1:$C$510 = $C73), 0), MATCH(AL$12, 'Build Scenarios'!$D$5:$O$5, 0))
- INDEX('Build Scenarios'!$D$1:$O$510, MATCH(1, ('Build Scenarios'!$B$1:$B$510 = $AF73) * ('Build Scenarios'!$C$1:$C$510 = $C73), 0), MATCH(AK$12, 'Build Scenarios'!$D$5:$O$5, 0)))
+AK73,
0)</f>
        <v>0</v>
      </c>
      <c r="AM73" s="4" cm="1">
        <f t="array" aca="1" ref="AM73" ca="1">IFERROR(
INDEX('Cost Data'!$Y$1:$AJ$500, MATCH(1, ('Cost Data'!$W$1:$W$500 = $AF73) * ('Cost Data'!$X$1:$X$500 = $AG73), 0), MATCH(AM$12, 'Cost Data'!$Y$12:$AJ$12, 0))
* (INDEX('Build Scenarios'!$D$1:$O$510, MATCH(1, ('Build Scenarios'!$B$1:$B$510 = $AF73) * ('Build Scenarios'!$C$1:$C$510 = $C73), 0), MATCH(AM$12, 'Build Scenarios'!$D$5:$O$5, 0))
- INDEX('Build Scenarios'!$D$1:$O$510, MATCH(1, ('Build Scenarios'!$B$1:$B$510 = $AF73) * ('Build Scenarios'!$C$1:$C$510 = $C73), 0), MATCH(AL$12, 'Build Scenarios'!$D$5:$O$5, 0)))
+AL73,
0)</f>
        <v>0</v>
      </c>
      <c r="AN73" s="4" cm="1">
        <f t="array" aca="1" ref="AN73" ca="1">IFERROR(
INDEX('Cost Data'!$Y$1:$AJ$500, MATCH(1, ('Cost Data'!$W$1:$W$500 = $AF73) * ('Cost Data'!$X$1:$X$500 = $AG73), 0), MATCH(AN$12, 'Cost Data'!$Y$12:$AJ$12, 0))
* (INDEX('Build Scenarios'!$D$1:$O$510, MATCH(1, ('Build Scenarios'!$B$1:$B$510 = $AF73) * ('Build Scenarios'!$C$1:$C$510 = $C73), 0), MATCH(AN$12, 'Build Scenarios'!$D$5:$O$5, 0))
- INDEX('Build Scenarios'!$D$1:$O$510, MATCH(1, ('Build Scenarios'!$B$1:$B$510 = $AF73) * ('Build Scenarios'!$C$1:$C$510 = $C73), 0), MATCH(AM$12, 'Build Scenarios'!$D$5:$O$5, 0)))
+AM73,
0)</f>
        <v>0</v>
      </c>
      <c r="AO73" s="4" cm="1">
        <f t="array" aca="1" ref="AO73" ca="1">IFERROR(
INDEX('Cost Data'!$Y$1:$AJ$500, MATCH(1, ('Cost Data'!$W$1:$W$500 = $AF73) * ('Cost Data'!$X$1:$X$500 = $AG73), 0), MATCH(AO$12, 'Cost Data'!$Y$12:$AJ$12, 0))
* (INDEX('Build Scenarios'!$D$1:$O$510, MATCH(1, ('Build Scenarios'!$B$1:$B$510 = $AF73) * ('Build Scenarios'!$C$1:$C$510 = $C73), 0), MATCH(AO$12, 'Build Scenarios'!$D$5:$O$5, 0))
- INDEX('Build Scenarios'!$D$1:$O$510, MATCH(1, ('Build Scenarios'!$B$1:$B$510 = $AF73) * ('Build Scenarios'!$C$1:$C$510 = $C73), 0), MATCH(AN$12, 'Build Scenarios'!$D$5:$O$5, 0)))
+AN73,
0)</f>
        <v>0</v>
      </c>
      <c r="AP73" s="4" cm="1">
        <f t="array" aca="1" ref="AP73" ca="1">IFERROR(
INDEX('Cost Data'!$Y$1:$AJ$500, MATCH(1, ('Cost Data'!$W$1:$W$500 = $AF73) * ('Cost Data'!$X$1:$X$500 = $AG73), 0), MATCH(AP$12, 'Cost Data'!$Y$12:$AJ$12, 0))
* (INDEX('Build Scenarios'!$D$1:$O$510, MATCH(1, ('Build Scenarios'!$B$1:$B$510 = $AF73) * ('Build Scenarios'!$C$1:$C$510 = $C73), 0), MATCH(AP$12, 'Build Scenarios'!$D$5:$O$5, 0))
- INDEX('Build Scenarios'!$D$1:$O$510, MATCH(1, ('Build Scenarios'!$B$1:$B$510 = $AF73) * ('Build Scenarios'!$C$1:$C$510 = $C73), 0), MATCH(AO$12, 'Build Scenarios'!$D$5:$O$5, 0)))
+AO73,
0)</f>
        <v>601.82080000000008</v>
      </c>
      <c r="AQ73" s="4" cm="1">
        <f t="array" aca="1" ref="AQ73" ca="1">IFERROR(
INDEX('Cost Data'!$Y$1:$AJ$500, MATCH(1, ('Cost Data'!$W$1:$W$500 = $AF73) * ('Cost Data'!$X$1:$X$500 = $AG73), 0), MATCH(AQ$12, 'Cost Data'!$Y$12:$AJ$12, 0))
* (INDEX('Build Scenarios'!$D$1:$O$510, MATCH(1, ('Build Scenarios'!$B$1:$B$510 = $AF73) * ('Build Scenarios'!$C$1:$C$510 = $C73), 0), MATCH(AQ$12, 'Build Scenarios'!$D$5:$O$5, 0))
- INDEX('Build Scenarios'!$D$1:$O$510, MATCH(1, ('Build Scenarios'!$B$1:$B$510 = $AF73) * ('Build Scenarios'!$C$1:$C$510 = $C73), 0), MATCH(AP$12, 'Build Scenarios'!$D$5:$O$5, 0)))
+AP73,
0)</f>
        <v>601.82080000000008</v>
      </c>
      <c r="AR73" s="4" cm="1">
        <f t="array" aca="1" ref="AR73" ca="1">IFERROR(
INDEX('Cost Data'!$Y$1:$AJ$500, MATCH(1, ('Cost Data'!$W$1:$W$500 = $AF73) * ('Cost Data'!$X$1:$X$500 = $AG73), 0), MATCH(AR$12, 'Cost Data'!$Y$12:$AJ$12, 0))
* (INDEX('Build Scenarios'!$D$1:$O$510, MATCH(1, ('Build Scenarios'!$B$1:$B$510 = $AF73) * ('Build Scenarios'!$C$1:$C$510 = $C73), 0), MATCH(AR$12, 'Build Scenarios'!$D$5:$O$5, 0))
- INDEX('Build Scenarios'!$D$1:$O$510, MATCH(1, ('Build Scenarios'!$B$1:$B$510 = $AF73) * ('Build Scenarios'!$C$1:$C$510 = $C73), 0), MATCH(AQ$12, 'Build Scenarios'!$D$5:$O$5, 0)))
+AQ73,
0)</f>
        <v>601.82080000000008</v>
      </c>
      <c r="AS73" s="4" cm="1">
        <f t="array" aca="1" ref="AS73" ca="1">IFERROR(
INDEX('Cost Data'!$Y$1:$AJ$500, MATCH(1, ('Cost Data'!$W$1:$W$500 = $AF73) * ('Cost Data'!$X$1:$X$500 = $AG73), 0), MATCH(AS$12, 'Cost Data'!$Y$12:$AJ$12, 0))
* (INDEX('Build Scenarios'!$D$1:$O$510, MATCH(1, ('Build Scenarios'!$B$1:$B$510 = $AF73) * ('Build Scenarios'!$C$1:$C$510 = $C73), 0), MATCH(AS$12, 'Build Scenarios'!$D$5:$O$5, 0))
- INDEX('Build Scenarios'!$D$1:$O$510, MATCH(1, ('Build Scenarios'!$B$1:$B$510 = $AF73) * ('Build Scenarios'!$C$1:$C$510 = $C73), 0), MATCH(AR$12, 'Build Scenarios'!$D$5:$O$5, 0)))
+AR73,
0)</f>
        <v>601.82080000000008</v>
      </c>
      <c r="AU73" s="11" t="str">
        <f t="shared" si="40"/>
        <v>Del Norte</v>
      </c>
      <c r="AV73" s="11" t="str" cm="1">
        <f t="array" aca="1" ref="AV73" ca="1">INDEX('Cost Scenario Settings'!$O$32:$W$101, MATCH(1, ('Cost Scenario Settings'!$N$32:$N$101 = $B73) * ('Cost Scenario Settings'!$B$32:$B$101 = AU73), 0), MATCH($C73, 'Cost Scenario Settings'!$O$31:$W$31, 0))</f>
        <v>Optimistic</v>
      </c>
      <c r="AW73" s="4" cm="1">
        <f t="array" aca="1" ref="AW73" ca="1">IFERROR(
INDEX('Cost Data'!$Y$1:$AJ$500, MATCH(1, ('Cost Data'!$W$1:$W$500 = $AU73) * ('Cost Data'!$X$1:$X$500 = $AV73), 0), MATCH(AW$12, 'Cost Data'!$Y$12:$AJ$12, 0))
* (INDEX('Build Scenarios'!$D$1:$O$510, MATCH(1, ('Build Scenarios'!$B$1:$B$510 = $AU73) * ('Build Scenarios'!$C$1:$C$510 = $C73), 0), MATCH(AW$12, 'Build Scenarios'!$D$5:$O$5, 0))
- INDEX('Build Scenarios'!$D$1:$O$510, MATCH(1, ('Build Scenarios'!$B$1:$B$510 = $AU73) * ('Build Scenarios'!$C$1:$C$510 = $C73), 0), MATCH(AV$12, 'Build Scenarios'!$D$5:$O$5, 0)))
+AV73,
0)</f>
        <v>0</v>
      </c>
      <c r="AX73" s="4" cm="1">
        <f t="array" aca="1" ref="AX73" ca="1">IFERROR(
INDEX('Cost Data'!$Y$1:$AJ$500, MATCH(1, ('Cost Data'!$W$1:$W$500 = $AU73) * ('Cost Data'!$X$1:$X$500 = $AV73), 0), MATCH(AX$12, 'Cost Data'!$Y$12:$AJ$12, 0))
* (INDEX('Build Scenarios'!$D$1:$O$510, MATCH(1, ('Build Scenarios'!$B$1:$B$510 = $AU73) * ('Build Scenarios'!$C$1:$C$510 = $C73), 0), MATCH(AX$12, 'Build Scenarios'!$D$5:$O$5, 0))
- INDEX('Build Scenarios'!$D$1:$O$510, MATCH(1, ('Build Scenarios'!$B$1:$B$510 = $AU73) * ('Build Scenarios'!$C$1:$C$510 = $C73), 0), MATCH(AW$12, 'Build Scenarios'!$D$5:$O$5, 0)))
+AW73,
0)</f>
        <v>0</v>
      </c>
      <c r="AY73" s="4" cm="1">
        <f t="array" aca="1" ref="AY73" ca="1">IFERROR(
INDEX('Cost Data'!$Y$1:$AJ$500, MATCH(1, ('Cost Data'!$W$1:$W$500 = $AU73) * ('Cost Data'!$X$1:$X$500 = $AV73), 0), MATCH(AY$12, 'Cost Data'!$Y$12:$AJ$12, 0))
* (INDEX('Build Scenarios'!$D$1:$O$510, MATCH(1, ('Build Scenarios'!$B$1:$B$510 = $AU73) * ('Build Scenarios'!$C$1:$C$510 = $C73), 0), MATCH(AY$12, 'Build Scenarios'!$D$5:$O$5, 0))
- INDEX('Build Scenarios'!$D$1:$O$510, MATCH(1, ('Build Scenarios'!$B$1:$B$510 = $AU73) * ('Build Scenarios'!$C$1:$C$510 = $C73), 0), MATCH(AX$12, 'Build Scenarios'!$D$5:$O$5, 0)))
+AX73,
0)</f>
        <v>0</v>
      </c>
      <c r="AZ73" s="4" cm="1">
        <f t="array" aca="1" ref="AZ73" ca="1">IFERROR(
INDEX('Cost Data'!$Y$1:$AJ$500, MATCH(1, ('Cost Data'!$W$1:$W$500 = $AU73) * ('Cost Data'!$X$1:$X$500 = $AV73), 0), MATCH(AZ$12, 'Cost Data'!$Y$12:$AJ$12, 0))
* (INDEX('Build Scenarios'!$D$1:$O$510, MATCH(1, ('Build Scenarios'!$B$1:$B$510 = $AU73) * ('Build Scenarios'!$C$1:$C$510 = $C73), 0), MATCH(AZ$12, 'Build Scenarios'!$D$5:$O$5, 0))
- INDEX('Build Scenarios'!$D$1:$O$510, MATCH(1, ('Build Scenarios'!$B$1:$B$510 = $AU73) * ('Build Scenarios'!$C$1:$C$510 = $C73), 0), MATCH(AY$12, 'Build Scenarios'!$D$5:$O$5, 0)))
+AY73,
0)</f>
        <v>0</v>
      </c>
      <c r="BA73" s="4" cm="1">
        <f t="array" aca="1" ref="BA73" ca="1">IFERROR(
INDEX('Cost Data'!$Y$1:$AJ$500, MATCH(1, ('Cost Data'!$W$1:$W$500 = $AU73) * ('Cost Data'!$X$1:$X$500 = $AV73), 0), MATCH(BA$12, 'Cost Data'!$Y$12:$AJ$12, 0))
* (INDEX('Build Scenarios'!$D$1:$O$510, MATCH(1, ('Build Scenarios'!$B$1:$B$510 = $AU73) * ('Build Scenarios'!$C$1:$C$510 = $C73), 0), MATCH(BA$12, 'Build Scenarios'!$D$5:$O$5, 0))
- INDEX('Build Scenarios'!$D$1:$O$510, MATCH(1, ('Build Scenarios'!$B$1:$B$510 = $AU73) * ('Build Scenarios'!$C$1:$C$510 = $C73), 0), MATCH(AZ$12, 'Build Scenarios'!$D$5:$O$5, 0)))
+AZ73,
0)</f>
        <v>0</v>
      </c>
      <c r="BB73" s="4" cm="1">
        <f t="array" aca="1" ref="BB73" ca="1">IFERROR(
INDEX('Cost Data'!$Y$1:$AJ$500, MATCH(1, ('Cost Data'!$W$1:$W$500 = $AU73) * ('Cost Data'!$X$1:$X$500 = $AV73), 0), MATCH(BB$12, 'Cost Data'!$Y$12:$AJ$12, 0))
* (INDEX('Build Scenarios'!$D$1:$O$510, MATCH(1, ('Build Scenarios'!$B$1:$B$510 = $AU73) * ('Build Scenarios'!$C$1:$C$510 = $C73), 0), MATCH(BB$12, 'Build Scenarios'!$D$5:$O$5, 0))
- INDEX('Build Scenarios'!$D$1:$O$510, MATCH(1, ('Build Scenarios'!$B$1:$B$510 = $AU73) * ('Build Scenarios'!$C$1:$C$510 = $C73), 0), MATCH(BA$12, 'Build Scenarios'!$D$5:$O$5, 0)))
+BA73,
0)</f>
        <v>0</v>
      </c>
      <c r="BC73" s="4" cm="1">
        <f t="array" aca="1" ref="BC73" ca="1">IFERROR(
INDEX('Cost Data'!$Y$1:$AJ$500, MATCH(1, ('Cost Data'!$W$1:$W$500 = $AU73) * ('Cost Data'!$X$1:$X$500 = $AV73), 0), MATCH(BC$12, 'Cost Data'!$Y$12:$AJ$12, 0))
* (INDEX('Build Scenarios'!$D$1:$O$510, MATCH(1, ('Build Scenarios'!$B$1:$B$510 = $AU73) * ('Build Scenarios'!$C$1:$C$510 = $C73), 0), MATCH(BC$12, 'Build Scenarios'!$D$5:$O$5, 0))
- INDEX('Build Scenarios'!$D$1:$O$510, MATCH(1, ('Build Scenarios'!$B$1:$B$510 = $AU73) * ('Build Scenarios'!$C$1:$C$510 = $C73), 0), MATCH(BB$12, 'Build Scenarios'!$D$5:$O$5, 0)))
+BB73,
0)</f>
        <v>0</v>
      </c>
      <c r="BD73" s="4" cm="1">
        <f t="array" aca="1" ref="BD73" ca="1">IFERROR(
INDEX('Cost Data'!$Y$1:$AJ$500, MATCH(1, ('Cost Data'!$W$1:$W$500 = $AU73) * ('Cost Data'!$X$1:$X$500 = $AV73), 0), MATCH(BD$12, 'Cost Data'!$Y$12:$AJ$12, 0))
* (INDEX('Build Scenarios'!$D$1:$O$510, MATCH(1, ('Build Scenarios'!$B$1:$B$510 = $AU73) * ('Build Scenarios'!$C$1:$C$510 = $C73), 0), MATCH(BD$12, 'Build Scenarios'!$D$5:$O$5, 0))
- INDEX('Build Scenarios'!$D$1:$O$510, MATCH(1, ('Build Scenarios'!$B$1:$B$510 = $AU73) * ('Build Scenarios'!$C$1:$C$510 = $C73), 0), MATCH(BC$12, 'Build Scenarios'!$D$5:$O$5, 0)))
+BC73,
0)</f>
        <v>0</v>
      </c>
      <c r="BE73" s="4" cm="1">
        <f t="array" aca="1" ref="BE73" ca="1">IFERROR(
INDEX('Cost Data'!$Y$1:$AJ$500, MATCH(1, ('Cost Data'!$W$1:$W$500 = $AU73) * ('Cost Data'!$X$1:$X$500 = $AV73), 0), MATCH(BE$12, 'Cost Data'!$Y$12:$AJ$12, 0))
* (INDEX('Build Scenarios'!$D$1:$O$510, MATCH(1, ('Build Scenarios'!$B$1:$B$510 = $AU73) * ('Build Scenarios'!$C$1:$C$510 = $C73), 0), MATCH(BE$12, 'Build Scenarios'!$D$5:$O$5, 0))
- INDEX('Build Scenarios'!$D$1:$O$510, MATCH(1, ('Build Scenarios'!$B$1:$B$510 = $AU73) * ('Build Scenarios'!$C$1:$C$510 = $C73), 0), MATCH(BD$12, 'Build Scenarios'!$D$5:$O$5, 0)))
+BD73,
0)</f>
        <v>0</v>
      </c>
      <c r="BF73" s="4" cm="1">
        <f t="array" aca="1" ref="BF73" ca="1">IFERROR(
INDEX('Cost Data'!$Y$1:$AJ$500, MATCH(1, ('Cost Data'!$W$1:$W$500 = $AU73) * ('Cost Data'!$X$1:$X$500 = $AV73), 0), MATCH(BF$12, 'Cost Data'!$Y$12:$AJ$12, 0))
* (INDEX('Build Scenarios'!$D$1:$O$510, MATCH(1, ('Build Scenarios'!$B$1:$B$510 = $AU73) * ('Build Scenarios'!$C$1:$C$510 = $C73), 0), MATCH(BF$12, 'Build Scenarios'!$D$5:$O$5, 0))
- INDEX('Build Scenarios'!$D$1:$O$510, MATCH(1, ('Build Scenarios'!$B$1:$B$510 = $AU73) * ('Build Scenarios'!$C$1:$C$510 = $C73), 0), MATCH(BE$12, 'Build Scenarios'!$D$5:$O$5, 0)))
+BE73,
0)</f>
        <v>1661.9199999999998</v>
      </c>
      <c r="BG73" s="4" cm="1">
        <f t="array" aca="1" ref="BG73" ca="1">IFERROR(
INDEX('Cost Data'!$Y$1:$AJ$500, MATCH(1, ('Cost Data'!$W$1:$W$500 = $AU73) * ('Cost Data'!$X$1:$X$500 = $AV73), 0), MATCH(BG$12, 'Cost Data'!$Y$12:$AJ$12, 0))
* (INDEX('Build Scenarios'!$D$1:$O$510, MATCH(1, ('Build Scenarios'!$B$1:$B$510 = $AU73) * ('Build Scenarios'!$C$1:$C$510 = $C73), 0), MATCH(BG$12, 'Build Scenarios'!$D$5:$O$5, 0))
- INDEX('Build Scenarios'!$D$1:$O$510, MATCH(1, ('Build Scenarios'!$B$1:$B$510 = $AU73) * ('Build Scenarios'!$C$1:$C$510 = $C73), 0), MATCH(BF$12, 'Build Scenarios'!$D$5:$O$5, 0)))
+BF73,
0)</f>
        <v>1661.9199999999998</v>
      </c>
      <c r="BH73" s="4" cm="1">
        <f t="array" aca="1" ref="BH73" ca="1">IFERROR(
INDEX('Cost Data'!$Y$1:$AJ$500, MATCH(1, ('Cost Data'!$W$1:$W$500 = $AU73) * ('Cost Data'!$X$1:$X$500 = $AV73), 0), MATCH(BH$12, 'Cost Data'!$Y$12:$AJ$12, 0))
* (INDEX('Build Scenarios'!$D$1:$O$510, MATCH(1, ('Build Scenarios'!$B$1:$B$510 = $AU73) * ('Build Scenarios'!$C$1:$C$510 = $C73), 0), MATCH(BH$12, 'Build Scenarios'!$D$5:$O$5, 0))
- INDEX('Build Scenarios'!$D$1:$O$510, MATCH(1, ('Build Scenarios'!$B$1:$B$510 = $AU73) * ('Build Scenarios'!$C$1:$C$510 = $C73), 0), MATCH(BG$12, 'Build Scenarios'!$D$5:$O$5, 0)))
+BG73,
0)</f>
        <v>2040.02</v>
      </c>
      <c r="BJ73" s="11" t="str">
        <f t="shared" si="41"/>
        <v>Cape Mendocino</v>
      </c>
      <c r="BK73" s="11" t="str" cm="1">
        <f t="array" aca="1" ref="BK73" ca="1">INDEX('Cost Scenario Settings'!$O$32:$W$101, MATCH(1, ('Cost Scenario Settings'!$N$32:$N$101 = $B73) * ('Cost Scenario Settings'!$B$32:$B$101 = BJ73), 0), MATCH($C73, 'Cost Scenario Settings'!$O$31:$W$31, 0))</f>
        <v>Optimistic</v>
      </c>
      <c r="BL73" s="4" cm="1">
        <f t="array" aca="1" ref="BL73" ca="1">IFERROR(
INDEX('Cost Data'!$Y$1:$AJ$500, MATCH(1, ('Cost Data'!$W$1:$W$500 = $BJ73) * ('Cost Data'!$X$1:$X$500 = $BK73), 0), MATCH(BL$12, 'Cost Data'!$Y$12:$AJ$12, 0))
* (INDEX('Build Scenarios'!$D$1:$O$510, MATCH(1, ('Build Scenarios'!$B$1:$B$510 = $BJ73) * ('Build Scenarios'!$C$1:$C$510 = $C73), 0), MATCH(BL$12, 'Build Scenarios'!$D$5:$O$5, 0))
- INDEX('Build Scenarios'!$D$1:$O$510, MATCH(1, ('Build Scenarios'!$B$1:$B$510 = $BJ73) * ('Build Scenarios'!$C$1:$C$510 = $C73), 0), MATCH(BK$12, 'Build Scenarios'!$D$5:$O$5, 0)))
+BK73,
0)</f>
        <v>0</v>
      </c>
      <c r="BM73" s="4" cm="1">
        <f t="array" aca="1" ref="BM73" ca="1">IFERROR(
INDEX('Cost Data'!$Y$1:$AJ$500, MATCH(1, ('Cost Data'!$W$1:$W$500 = $BJ73) * ('Cost Data'!$X$1:$X$500 = $BK73), 0), MATCH(BM$12, 'Cost Data'!$Y$12:$AJ$12, 0))
* (INDEX('Build Scenarios'!$D$1:$O$510, MATCH(1, ('Build Scenarios'!$B$1:$B$510 = $BJ73) * ('Build Scenarios'!$C$1:$C$510 = $C73), 0), MATCH(BM$12, 'Build Scenarios'!$D$5:$O$5, 0))
- INDEX('Build Scenarios'!$D$1:$O$510, MATCH(1, ('Build Scenarios'!$B$1:$B$510 = $BJ73) * ('Build Scenarios'!$C$1:$C$510 = $C73), 0), MATCH(BL$12, 'Build Scenarios'!$D$5:$O$5, 0)))
+BL73,
0)</f>
        <v>0</v>
      </c>
      <c r="BN73" s="4" cm="1">
        <f t="array" aca="1" ref="BN73" ca="1">IFERROR(
INDEX('Cost Data'!$Y$1:$AJ$500, MATCH(1, ('Cost Data'!$W$1:$W$500 = $BJ73) * ('Cost Data'!$X$1:$X$500 = $BK73), 0), MATCH(BN$12, 'Cost Data'!$Y$12:$AJ$12, 0))
* (INDEX('Build Scenarios'!$D$1:$O$510, MATCH(1, ('Build Scenarios'!$B$1:$B$510 = $BJ73) * ('Build Scenarios'!$C$1:$C$510 = $C73), 0), MATCH(BN$12, 'Build Scenarios'!$D$5:$O$5, 0))
- INDEX('Build Scenarios'!$D$1:$O$510, MATCH(1, ('Build Scenarios'!$B$1:$B$510 = $BJ73) * ('Build Scenarios'!$C$1:$C$510 = $C73), 0), MATCH(BM$12, 'Build Scenarios'!$D$5:$O$5, 0)))
+BM73,
0)</f>
        <v>0</v>
      </c>
      <c r="BO73" s="4" cm="1">
        <f t="array" aca="1" ref="BO73" ca="1">IFERROR(
INDEX('Cost Data'!$Y$1:$AJ$500, MATCH(1, ('Cost Data'!$W$1:$W$500 = $BJ73) * ('Cost Data'!$X$1:$X$500 = $BK73), 0), MATCH(BO$12, 'Cost Data'!$Y$12:$AJ$12, 0))
* (INDEX('Build Scenarios'!$D$1:$O$510, MATCH(1, ('Build Scenarios'!$B$1:$B$510 = $BJ73) * ('Build Scenarios'!$C$1:$C$510 = $C73), 0), MATCH(BO$12, 'Build Scenarios'!$D$5:$O$5, 0))
- INDEX('Build Scenarios'!$D$1:$O$510, MATCH(1, ('Build Scenarios'!$B$1:$B$510 = $BJ73) * ('Build Scenarios'!$C$1:$C$510 = $C73), 0), MATCH(BN$12, 'Build Scenarios'!$D$5:$O$5, 0)))
+BN73,
0)</f>
        <v>0</v>
      </c>
      <c r="BP73" s="4" cm="1">
        <f t="array" aca="1" ref="BP73" ca="1">IFERROR(
INDEX('Cost Data'!$Y$1:$AJ$500, MATCH(1, ('Cost Data'!$W$1:$W$500 = $BJ73) * ('Cost Data'!$X$1:$X$500 = $BK73), 0), MATCH(BP$12, 'Cost Data'!$Y$12:$AJ$12, 0))
* (INDEX('Build Scenarios'!$D$1:$O$510, MATCH(1, ('Build Scenarios'!$B$1:$B$510 = $BJ73) * ('Build Scenarios'!$C$1:$C$510 = $C73), 0), MATCH(BP$12, 'Build Scenarios'!$D$5:$O$5, 0))
- INDEX('Build Scenarios'!$D$1:$O$510, MATCH(1, ('Build Scenarios'!$B$1:$B$510 = $BJ73) * ('Build Scenarios'!$C$1:$C$510 = $C73), 0), MATCH(BO$12, 'Build Scenarios'!$D$5:$O$5, 0)))
+BO73,
0)</f>
        <v>0</v>
      </c>
      <c r="BQ73" s="4" cm="1">
        <f t="array" aca="1" ref="BQ73" ca="1">IFERROR(
INDEX('Cost Data'!$Y$1:$AJ$500, MATCH(1, ('Cost Data'!$W$1:$W$500 = $BJ73) * ('Cost Data'!$X$1:$X$500 = $BK73), 0), MATCH(BQ$12, 'Cost Data'!$Y$12:$AJ$12, 0))
* (INDEX('Build Scenarios'!$D$1:$O$510, MATCH(1, ('Build Scenarios'!$B$1:$B$510 = $BJ73) * ('Build Scenarios'!$C$1:$C$510 = $C73), 0), MATCH(BQ$12, 'Build Scenarios'!$D$5:$O$5, 0))
- INDEX('Build Scenarios'!$D$1:$O$510, MATCH(1, ('Build Scenarios'!$B$1:$B$510 = $BJ73) * ('Build Scenarios'!$C$1:$C$510 = $C73), 0), MATCH(BP$12, 'Build Scenarios'!$D$5:$O$5, 0)))
+BP73,
0)</f>
        <v>0</v>
      </c>
      <c r="BR73" s="4" cm="1">
        <f t="array" aca="1" ref="BR73" ca="1">IFERROR(
INDEX('Cost Data'!$Y$1:$AJ$500, MATCH(1, ('Cost Data'!$W$1:$W$500 = $BJ73) * ('Cost Data'!$X$1:$X$500 = $BK73), 0), MATCH(BR$12, 'Cost Data'!$Y$12:$AJ$12, 0))
* (INDEX('Build Scenarios'!$D$1:$O$510, MATCH(1, ('Build Scenarios'!$B$1:$B$510 = $BJ73) * ('Build Scenarios'!$C$1:$C$510 = $C73), 0), MATCH(BR$12, 'Build Scenarios'!$D$5:$O$5, 0))
- INDEX('Build Scenarios'!$D$1:$O$510, MATCH(1, ('Build Scenarios'!$B$1:$B$510 = $BJ73) * ('Build Scenarios'!$C$1:$C$510 = $C73), 0), MATCH(BQ$12, 'Build Scenarios'!$D$5:$O$5, 0)))
+BQ73,
0)</f>
        <v>0</v>
      </c>
      <c r="BS73" s="4" cm="1">
        <f t="array" aca="1" ref="BS73" ca="1">IFERROR(
INDEX('Cost Data'!$Y$1:$AJ$500, MATCH(1, ('Cost Data'!$W$1:$W$500 = $BJ73) * ('Cost Data'!$X$1:$X$500 = $BK73), 0), MATCH(BS$12, 'Cost Data'!$Y$12:$AJ$12, 0))
* (INDEX('Build Scenarios'!$D$1:$O$510, MATCH(1, ('Build Scenarios'!$B$1:$B$510 = $BJ73) * ('Build Scenarios'!$C$1:$C$510 = $C73), 0), MATCH(BS$12, 'Build Scenarios'!$D$5:$O$5, 0))
- INDEX('Build Scenarios'!$D$1:$O$510, MATCH(1, ('Build Scenarios'!$B$1:$B$510 = $BJ73) * ('Build Scenarios'!$C$1:$C$510 = $C73), 0), MATCH(BR$12, 'Build Scenarios'!$D$5:$O$5, 0)))
+BR73,
0)</f>
        <v>0</v>
      </c>
      <c r="BT73" s="4" cm="1">
        <f t="array" aca="1" ref="BT73" ca="1">IFERROR(
INDEX('Cost Data'!$Y$1:$AJ$500, MATCH(1, ('Cost Data'!$W$1:$W$500 = $BJ73) * ('Cost Data'!$X$1:$X$500 = $BK73), 0), MATCH(BT$12, 'Cost Data'!$Y$12:$AJ$12, 0))
* (INDEX('Build Scenarios'!$D$1:$O$510, MATCH(1, ('Build Scenarios'!$B$1:$B$510 = $BJ73) * ('Build Scenarios'!$C$1:$C$510 = $C73), 0), MATCH(BT$12, 'Build Scenarios'!$D$5:$O$5, 0))
- INDEX('Build Scenarios'!$D$1:$O$510, MATCH(1, ('Build Scenarios'!$B$1:$B$510 = $BJ73) * ('Build Scenarios'!$C$1:$C$510 = $C73), 0), MATCH(BS$12, 'Build Scenarios'!$D$5:$O$5, 0)))
+BS73,
0)</f>
        <v>0</v>
      </c>
      <c r="BU73" s="4" cm="1">
        <f t="array" aca="1" ref="BU73" ca="1">IFERROR(
INDEX('Cost Data'!$Y$1:$AJ$500, MATCH(1, ('Cost Data'!$W$1:$W$500 = $BJ73) * ('Cost Data'!$X$1:$X$500 = $BK73), 0), MATCH(BU$12, 'Cost Data'!$Y$12:$AJ$12, 0))
* (INDEX('Build Scenarios'!$D$1:$O$510, MATCH(1, ('Build Scenarios'!$B$1:$B$510 = $BJ73) * ('Build Scenarios'!$C$1:$C$510 = $C73), 0), MATCH(BU$12, 'Build Scenarios'!$D$5:$O$5, 0))
- INDEX('Build Scenarios'!$D$1:$O$510, MATCH(1, ('Build Scenarios'!$B$1:$B$510 = $BJ73) * ('Build Scenarios'!$C$1:$C$510 = $C73), 0), MATCH(BT$12, 'Build Scenarios'!$D$5:$O$5, 0)))
+BT73,
0)</f>
        <v>0</v>
      </c>
      <c r="BV73" s="4" cm="1">
        <f t="array" aca="1" ref="BV73" ca="1">IFERROR(
INDEX('Cost Data'!$Y$1:$AJ$500, MATCH(1, ('Cost Data'!$W$1:$W$500 = $BJ73) * ('Cost Data'!$X$1:$X$500 = $BK73), 0), MATCH(BV$12, 'Cost Data'!$Y$12:$AJ$12, 0))
* (INDEX('Build Scenarios'!$D$1:$O$510, MATCH(1, ('Build Scenarios'!$B$1:$B$510 = $BJ73) * ('Build Scenarios'!$C$1:$C$510 = $C73), 0), MATCH(BV$12, 'Build Scenarios'!$D$5:$O$5, 0))
- INDEX('Build Scenarios'!$D$1:$O$510, MATCH(1, ('Build Scenarios'!$B$1:$B$510 = $BJ73) * ('Build Scenarios'!$C$1:$C$510 = $C73), 0), MATCH(BU$12, 'Build Scenarios'!$D$5:$O$5, 0)))
+BU73,
0)</f>
        <v>0</v>
      </c>
      <c r="BW73" s="4" cm="1">
        <f t="array" aca="1" ref="BW73" ca="1">IFERROR(
INDEX('Cost Data'!$Y$1:$AJ$500, MATCH(1, ('Cost Data'!$W$1:$W$500 = $BJ73) * ('Cost Data'!$X$1:$X$500 = $BK73), 0), MATCH(BW$12, 'Cost Data'!$Y$12:$AJ$12, 0))
* (INDEX('Build Scenarios'!$D$1:$O$510, MATCH(1, ('Build Scenarios'!$B$1:$B$510 = $BJ73) * ('Build Scenarios'!$C$1:$C$510 = $C73), 0), MATCH(BW$12, 'Build Scenarios'!$D$5:$O$5, 0))
- INDEX('Build Scenarios'!$D$1:$O$510, MATCH(1, ('Build Scenarios'!$B$1:$B$510 = $BJ73) * ('Build Scenarios'!$C$1:$C$510 = $C73), 0), MATCH(BV$12, 'Build Scenarios'!$D$5:$O$5, 0)))
+BV73,
0)</f>
        <v>1409.56185</v>
      </c>
    </row>
    <row r="74" spans="2:75" x14ac:dyDescent="0.2">
      <c r="AF74" s="11"/>
      <c r="AU74" s="11"/>
      <c r="BJ74" s="11"/>
    </row>
    <row r="75" spans="2:75" x14ac:dyDescent="0.2">
      <c r="C75" s="11" t="s">
        <v>243</v>
      </c>
      <c r="D75" s="11">
        <f ca="1">IFERROR(OFFSET(INDEX(Gen_Cost_Scenarios, MATCH(D62, Gen_Cost_Scenarios, 0)), 1, 0), 0)</f>
        <v>0</v>
      </c>
      <c r="S75" s="11" t="s">
        <v>245</v>
      </c>
      <c r="T75" s="11" t="s">
        <v>238</v>
      </c>
      <c r="AF75" s="11"/>
      <c r="AH75" s="11" t="s">
        <v>245</v>
      </c>
      <c r="AI75" s="11" t="s">
        <v>239</v>
      </c>
      <c r="AU75" s="11"/>
      <c r="AW75" s="11" t="s">
        <v>245</v>
      </c>
      <c r="AX75" s="11" t="s">
        <v>240</v>
      </c>
      <c r="BJ75" s="11"/>
      <c r="BL75" s="11" t="s">
        <v>245</v>
      </c>
      <c r="BM75" s="11" t="s">
        <v>241</v>
      </c>
    </row>
    <row r="76" spans="2:75" ht="12.75" x14ac:dyDescent="0.2">
      <c r="B76" s="11"/>
      <c r="C76" s="2" t="s">
        <v>252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S76" s="2" t="s">
        <v>253</v>
      </c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F76" s="11"/>
      <c r="AH76" s="2" t="s">
        <v>254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U76" s="11"/>
      <c r="AW76" s="2" t="s">
        <v>255</v>
      </c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J76" s="11"/>
      <c r="BL76" s="2" t="s">
        <v>256</v>
      </c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</row>
    <row r="77" spans="2:75" x14ac:dyDescent="0.2">
      <c r="B77" s="11"/>
      <c r="C77" s="1" t="s">
        <v>234</v>
      </c>
      <c r="D77" s="1">
        <v>2024</v>
      </c>
      <c r="E77" s="1">
        <v>2025</v>
      </c>
      <c r="F77" s="1">
        <v>2026</v>
      </c>
      <c r="G77" s="1">
        <v>2028</v>
      </c>
      <c r="H77" s="1">
        <v>2030</v>
      </c>
      <c r="I77" s="1">
        <v>2032</v>
      </c>
      <c r="J77" s="1">
        <v>2033</v>
      </c>
      <c r="K77" s="1">
        <v>2034</v>
      </c>
      <c r="L77" s="1">
        <v>2035</v>
      </c>
      <c r="M77" s="1">
        <v>2039</v>
      </c>
      <c r="N77" s="1">
        <v>2040</v>
      </c>
      <c r="O77" s="1">
        <v>2045</v>
      </c>
      <c r="S77" s="1">
        <v>2024</v>
      </c>
      <c r="T77" s="1">
        <v>2025</v>
      </c>
      <c r="U77" s="1">
        <v>2026</v>
      </c>
      <c r="V77" s="1">
        <v>2028</v>
      </c>
      <c r="W77" s="1">
        <v>2030</v>
      </c>
      <c r="X77" s="1">
        <v>2032</v>
      </c>
      <c r="Y77" s="1">
        <v>2033</v>
      </c>
      <c r="Z77" s="1">
        <v>2034</v>
      </c>
      <c r="AA77" s="1">
        <v>2035</v>
      </c>
      <c r="AB77" s="1">
        <v>2039</v>
      </c>
      <c r="AC77" s="1">
        <v>2040</v>
      </c>
      <c r="AD77" s="1">
        <v>2045</v>
      </c>
      <c r="AF77" s="11"/>
      <c r="AH77" s="1">
        <v>2024</v>
      </c>
      <c r="AI77" s="1">
        <v>2025</v>
      </c>
      <c r="AJ77" s="1">
        <v>2026</v>
      </c>
      <c r="AK77" s="1">
        <v>2028</v>
      </c>
      <c r="AL77" s="1">
        <v>2030</v>
      </c>
      <c r="AM77" s="1">
        <v>2032</v>
      </c>
      <c r="AN77" s="1">
        <v>2033</v>
      </c>
      <c r="AO77" s="1">
        <v>2034</v>
      </c>
      <c r="AP77" s="1">
        <v>2035</v>
      </c>
      <c r="AQ77" s="1">
        <v>2039</v>
      </c>
      <c r="AR77" s="1">
        <v>2040</v>
      </c>
      <c r="AS77" s="1">
        <v>2045</v>
      </c>
      <c r="AU77" s="11"/>
      <c r="AW77" s="1">
        <v>2024</v>
      </c>
      <c r="AX77" s="1">
        <v>2025</v>
      </c>
      <c r="AY77" s="1">
        <v>2026</v>
      </c>
      <c r="AZ77" s="1">
        <v>2028</v>
      </c>
      <c r="BA77" s="1">
        <v>2030</v>
      </c>
      <c r="BB77" s="1">
        <v>2032</v>
      </c>
      <c r="BC77" s="1">
        <v>2033</v>
      </c>
      <c r="BD77" s="1">
        <v>2034</v>
      </c>
      <c r="BE77" s="1">
        <v>2035</v>
      </c>
      <c r="BF77" s="1">
        <v>2039</v>
      </c>
      <c r="BG77" s="1">
        <v>2040</v>
      </c>
      <c r="BH77" s="1">
        <v>2045</v>
      </c>
      <c r="BJ77" s="11"/>
      <c r="BL77" s="1">
        <v>2024</v>
      </c>
      <c r="BM77" s="1">
        <v>2025</v>
      </c>
      <c r="BN77" s="1">
        <v>2026</v>
      </c>
      <c r="BO77" s="1">
        <v>2028</v>
      </c>
      <c r="BP77" s="1">
        <v>2030</v>
      </c>
      <c r="BQ77" s="1">
        <v>2032</v>
      </c>
      <c r="BR77" s="1">
        <v>2033</v>
      </c>
      <c r="BS77" s="1">
        <v>2034</v>
      </c>
      <c r="BT77" s="1">
        <v>2035</v>
      </c>
      <c r="BU77" s="1">
        <v>2039</v>
      </c>
      <c r="BV77" s="1">
        <v>2040</v>
      </c>
      <c r="BW77" s="1">
        <v>2045</v>
      </c>
    </row>
    <row r="78" spans="2:75" x14ac:dyDescent="0.2">
      <c r="B78" s="11">
        <f ca="1">D75</f>
        <v>0</v>
      </c>
      <c r="C78" s="3" t="s">
        <v>236</v>
      </c>
      <c r="D78" s="4">
        <f t="shared" ref="D78:O86" ca="1" si="42">S78+AH78+AW78+BL78</f>
        <v>0</v>
      </c>
      <c r="E78" s="4">
        <f t="shared" ca="1" si="42"/>
        <v>0</v>
      </c>
      <c r="F78" s="4">
        <f t="shared" ca="1" si="42"/>
        <v>0</v>
      </c>
      <c r="G78" s="4">
        <f t="shared" ca="1" si="42"/>
        <v>0</v>
      </c>
      <c r="H78" s="4">
        <f t="shared" ca="1" si="42"/>
        <v>0</v>
      </c>
      <c r="I78" s="4">
        <f t="shared" ca="1" si="42"/>
        <v>0</v>
      </c>
      <c r="J78" s="4">
        <f t="shared" ca="1" si="42"/>
        <v>0</v>
      </c>
      <c r="K78" s="4">
        <f t="shared" ca="1" si="42"/>
        <v>0</v>
      </c>
      <c r="L78" s="4">
        <f t="shared" ca="1" si="42"/>
        <v>0</v>
      </c>
      <c r="M78" s="4">
        <f t="shared" ca="1" si="42"/>
        <v>0</v>
      </c>
      <c r="N78" s="4">
        <f t="shared" ca="1" si="42"/>
        <v>0</v>
      </c>
      <c r="O78" s="4">
        <f t="shared" ca="1" si="42"/>
        <v>0</v>
      </c>
      <c r="Q78" s="11" t="str">
        <f>T75</f>
        <v>Morro Bay</v>
      </c>
      <c r="R78" s="11" cm="1">
        <f t="array" aca="1" ref="R78" ca="1">INDEX('Cost Scenario Settings'!$O$32:$W$101, MATCH(1, ('Cost Scenario Settings'!$N$32:$N$101 = $B78) * ('Cost Scenario Settings'!$B$32:$B$101 = Q78), 0), MATCH($C78, 'Cost Scenario Settings'!$O$31:$W$31, 0))</f>
        <v>0</v>
      </c>
      <c r="S78" s="4" cm="1">
        <f t="array" aca="1" ref="S78" ca="1">IFERROR(
INDEX('Cost Data'!$Y$1:$AJ$500, MATCH(1, ('Cost Data'!$W$1:$W$500 = $Q78) * ('Cost Data'!$X$1:$X$500 = $R78), 0), MATCH(S$12, 'Cost Data'!$Y$12:$AJ$12, 0))
* (INDEX('Build Scenarios'!$D$1:$O$510, MATCH(1, ('Build Scenarios'!$B$1:$B$510 = $Q78) * ('Build Scenarios'!$C$1:$C$510 = $C78), 0), MATCH(S$12, 'Build Scenarios'!$D$5:$O$5, 0))
- INDEX('Build Scenarios'!$D$1:$O$510, MATCH(1, ('Build Scenarios'!$B$1:$B$510 = $Q78) * ('Build Scenarios'!$C$1:$C$510 = $C78), 0), MATCH(R$12, 'Build Scenarios'!$D$5:$O$5, 0)))
+R78,
0)</f>
        <v>0</v>
      </c>
      <c r="T78" s="4" cm="1">
        <f t="array" aca="1" ref="T78" ca="1">IFERROR(
INDEX('Cost Data'!$Y$1:$AJ$500, MATCH(1, ('Cost Data'!$W$1:$W$500 = $Q78) * ('Cost Data'!$X$1:$X$500 = $R78), 0), MATCH(T$12, 'Cost Data'!$Y$12:$AJ$12, 0))
* (INDEX('Build Scenarios'!$D$1:$O$510, MATCH(1, ('Build Scenarios'!$B$1:$B$510 = $Q78) * ('Build Scenarios'!$C$1:$C$510 = $C78), 0), MATCH(T$12, 'Build Scenarios'!$D$5:$O$5, 0))
- INDEX('Build Scenarios'!$D$1:$O$510, MATCH(1, ('Build Scenarios'!$B$1:$B$510 = $Q78) * ('Build Scenarios'!$C$1:$C$510 = $C78), 0), MATCH(S$12, 'Build Scenarios'!$D$5:$O$5, 0)))
+S78,
0)</f>
        <v>0</v>
      </c>
      <c r="U78" s="4" cm="1">
        <f t="array" aca="1" ref="U78" ca="1">IFERROR(
INDEX('Cost Data'!$Y$1:$AJ$500, MATCH(1, ('Cost Data'!$W$1:$W$500 = $Q78) * ('Cost Data'!$X$1:$X$500 = $R78), 0), MATCH(U$12, 'Cost Data'!$Y$12:$AJ$12, 0))
* (INDEX('Build Scenarios'!$D$1:$O$510, MATCH(1, ('Build Scenarios'!$B$1:$B$510 = $Q78) * ('Build Scenarios'!$C$1:$C$510 = $C78), 0), MATCH(U$12, 'Build Scenarios'!$D$5:$O$5, 0))
- INDEX('Build Scenarios'!$D$1:$O$510, MATCH(1, ('Build Scenarios'!$B$1:$B$510 = $Q78) * ('Build Scenarios'!$C$1:$C$510 = $C78), 0), MATCH(T$12, 'Build Scenarios'!$D$5:$O$5, 0)))
+T78,
0)</f>
        <v>0</v>
      </c>
      <c r="V78" s="4" cm="1">
        <f t="array" aca="1" ref="V78" ca="1">IFERROR(
INDEX('Cost Data'!$Y$1:$AJ$500, MATCH(1, ('Cost Data'!$W$1:$W$500 = $Q78) * ('Cost Data'!$X$1:$X$500 = $R78), 0), MATCH(V$12, 'Cost Data'!$Y$12:$AJ$12, 0))
* (INDEX('Build Scenarios'!$D$1:$O$510, MATCH(1, ('Build Scenarios'!$B$1:$B$510 = $Q78) * ('Build Scenarios'!$C$1:$C$510 = $C78), 0), MATCH(V$12, 'Build Scenarios'!$D$5:$O$5, 0))
- INDEX('Build Scenarios'!$D$1:$O$510, MATCH(1, ('Build Scenarios'!$B$1:$B$510 = $Q78) * ('Build Scenarios'!$C$1:$C$510 = $C78), 0), MATCH(U$12, 'Build Scenarios'!$D$5:$O$5, 0)))
+U78,
0)</f>
        <v>0</v>
      </c>
      <c r="W78" s="4" cm="1">
        <f t="array" aca="1" ref="W78" ca="1">IFERROR(
INDEX('Cost Data'!$Y$1:$AJ$500, MATCH(1, ('Cost Data'!$W$1:$W$500 = $Q78) * ('Cost Data'!$X$1:$X$500 = $R78), 0), MATCH(W$12, 'Cost Data'!$Y$12:$AJ$12, 0))
* (INDEX('Build Scenarios'!$D$1:$O$510, MATCH(1, ('Build Scenarios'!$B$1:$B$510 = $Q78) * ('Build Scenarios'!$C$1:$C$510 = $C78), 0), MATCH(W$12, 'Build Scenarios'!$D$5:$O$5, 0))
- INDEX('Build Scenarios'!$D$1:$O$510, MATCH(1, ('Build Scenarios'!$B$1:$B$510 = $Q78) * ('Build Scenarios'!$C$1:$C$510 = $C78), 0), MATCH(V$12, 'Build Scenarios'!$D$5:$O$5, 0)))
+V78,
0)</f>
        <v>0</v>
      </c>
      <c r="X78" s="4" cm="1">
        <f t="array" aca="1" ref="X78" ca="1">IFERROR(
INDEX('Cost Data'!$Y$1:$AJ$500, MATCH(1, ('Cost Data'!$W$1:$W$500 = $Q78) * ('Cost Data'!$X$1:$X$500 = $R78), 0), MATCH(X$12, 'Cost Data'!$Y$12:$AJ$12, 0))
* (INDEX('Build Scenarios'!$D$1:$O$510, MATCH(1, ('Build Scenarios'!$B$1:$B$510 = $Q78) * ('Build Scenarios'!$C$1:$C$510 = $C78), 0), MATCH(X$12, 'Build Scenarios'!$D$5:$O$5, 0))
- INDEX('Build Scenarios'!$D$1:$O$510, MATCH(1, ('Build Scenarios'!$B$1:$B$510 = $Q78) * ('Build Scenarios'!$C$1:$C$510 = $C78), 0), MATCH(W$12, 'Build Scenarios'!$D$5:$O$5, 0)))
+W78,
0)</f>
        <v>0</v>
      </c>
      <c r="Y78" s="4" cm="1">
        <f t="array" aca="1" ref="Y78" ca="1">IFERROR(
INDEX('Cost Data'!$Y$1:$AJ$500, MATCH(1, ('Cost Data'!$W$1:$W$500 = $Q78) * ('Cost Data'!$X$1:$X$500 = $R78), 0), MATCH(Y$12, 'Cost Data'!$Y$12:$AJ$12, 0))
* (INDEX('Build Scenarios'!$D$1:$O$510, MATCH(1, ('Build Scenarios'!$B$1:$B$510 = $Q78) * ('Build Scenarios'!$C$1:$C$510 = $C78), 0), MATCH(Y$12, 'Build Scenarios'!$D$5:$O$5, 0))
- INDEX('Build Scenarios'!$D$1:$O$510, MATCH(1, ('Build Scenarios'!$B$1:$B$510 = $Q78) * ('Build Scenarios'!$C$1:$C$510 = $C78), 0), MATCH(X$12, 'Build Scenarios'!$D$5:$O$5, 0)))
+X78,
0)</f>
        <v>0</v>
      </c>
      <c r="Z78" s="4" cm="1">
        <f t="array" aca="1" ref="Z78" ca="1">IFERROR(
INDEX('Cost Data'!$Y$1:$AJ$500, MATCH(1, ('Cost Data'!$W$1:$W$500 = $Q78) * ('Cost Data'!$X$1:$X$500 = $R78), 0), MATCH(Z$12, 'Cost Data'!$Y$12:$AJ$12, 0))
* (INDEX('Build Scenarios'!$D$1:$O$510, MATCH(1, ('Build Scenarios'!$B$1:$B$510 = $Q78) * ('Build Scenarios'!$C$1:$C$510 = $C78), 0), MATCH(Z$12, 'Build Scenarios'!$D$5:$O$5, 0))
- INDEX('Build Scenarios'!$D$1:$O$510, MATCH(1, ('Build Scenarios'!$B$1:$B$510 = $Q78) * ('Build Scenarios'!$C$1:$C$510 = $C78), 0), MATCH(Y$12, 'Build Scenarios'!$D$5:$O$5, 0)))
+Y78,
0)</f>
        <v>0</v>
      </c>
      <c r="AA78" s="4" cm="1">
        <f t="array" aca="1" ref="AA78" ca="1">IFERROR(
INDEX('Cost Data'!$Y$1:$AJ$500, MATCH(1, ('Cost Data'!$W$1:$W$500 = $Q78) * ('Cost Data'!$X$1:$X$500 = $R78), 0), MATCH(AA$12, 'Cost Data'!$Y$12:$AJ$12, 0))
* (INDEX('Build Scenarios'!$D$1:$O$510, MATCH(1, ('Build Scenarios'!$B$1:$B$510 = $Q78) * ('Build Scenarios'!$C$1:$C$510 = $C78), 0), MATCH(AA$12, 'Build Scenarios'!$D$5:$O$5, 0))
- INDEX('Build Scenarios'!$D$1:$O$510, MATCH(1, ('Build Scenarios'!$B$1:$B$510 = $Q78) * ('Build Scenarios'!$C$1:$C$510 = $C78), 0), MATCH(Z$12, 'Build Scenarios'!$D$5:$O$5, 0)))
+Z78,
0)</f>
        <v>0</v>
      </c>
      <c r="AB78" s="4" cm="1">
        <f t="array" aca="1" ref="AB78" ca="1">IFERROR(
INDEX('Cost Data'!$Y$1:$AJ$500, MATCH(1, ('Cost Data'!$W$1:$W$500 = $Q78) * ('Cost Data'!$X$1:$X$500 = $R78), 0), MATCH(AB$12, 'Cost Data'!$Y$12:$AJ$12, 0))
* (INDEX('Build Scenarios'!$D$1:$O$510, MATCH(1, ('Build Scenarios'!$B$1:$B$510 = $Q78) * ('Build Scenarios'!$C$1:$C$510 = $C78), 0), MATCH(AB$12, 'Build Scenarios'!$D$5:$O$5, 0))
- INDEX('Build Scenarios'!$D$1:$O$510, MATCH(1, ('Build Scenarios'!$B$1:$B$510 = $Q78) * ('Build Scenarios'!$C$1:$C$510 = $C78), 0), MATCH(AA$12, 'Build Scenarios'!$D$5:$O$5, 0)))
+AA78,
0)</f>
        <v>0</v>
      </c>
      <c r="AC78" s="4" cm="1">
        <f t="array" aca="1" ref="AC78" ca="1">IFERROR(
INDEX('Cost Data'!$Y$1:$AJ$500, MATCH(1, ('Cost Data'!$W$1:$W$500 = $Q78) * ('Cost Data'!$X$1:$X$500 = $R78), 0), MATCH(AC$12, 'Cost Data'!$Y$12:$AJ$12, 0))
* (INDEX('Build Scenarios'!$D$1:$O$510, MATCH(1, ('Build Scenarios'!$B$1:$B$510 = $Q78) * ('Build Scenarios'!$C$1:$C$510 = $C78), 0), MATCH(AC$12, 'Build Scenarios'!$D$5:$O$5, 0))
- INDEX('Build Scenarios'!$D$1:$O$510, MATCH(1, ('Build Scenarios'!$B$1:$B$510 = $Q78) * ('Build Scenarios'!$C$1:$C$510 = $C78), 0), MATCH(AB$12, 'Build Scenarios'!$D$5:$O$5, 0)))
+AB78,
0)</f>
        <v>0</v>
      </c>
      <c r="AD78" s="4" cm="1">
        <f t="array" aca="1" ref="AD78" ca="1">IFERROR(
INDEX('Cost Data'!$Y$1:$AJ$500, MATCH(1, ('Cost Data'!$W$1:$W$500 = $Q78) * ('Cost Data'!$X$1:$X$500 = $R78), 0), MATCH(AD$12, 'Cost Data'!$Y$12:$AJ$12, 0))
* (INDEX('Build Scenarios'!$D$1:$O$510, MATCH(1, ('Build Scenarios'!$B$1:$B$510 = $Q78) * ('Build Scenarios'!$C$1:$C$510 = $C78), 0), MATCH(AD$12, 'Build Scenarios'!$D$5:$O$5, 0))
- INDEX('Build Scenarios'!$D$1:$O$510, MATCH(1, ('Build Scenarios'!$B$1:$B$510 = $Q78) * ('Build Scenarios'!$C$1:$C$510 = $C78), 0), MATCH(AC$12, 'Build Scenarios'!$D$5:$O$5, 0)))
+AC78,
0)</f>
        <v>0</v>
      </c>
      <c r="AF78" s="11" t="str">
        <f>AI75</f>
        <v>Humboldt Bay</v>
      </c>
      <c r="AG78" s="11" cm="1">
        <f t="array" aca="1" ref="AG78" ca="1">INDEX('Cost Scenario Settings'!$O$32:$W$101, MATCH(1, ('Cost Scenario Settings'!$N$32:$N$101 = $B78) * ('Cost Scenario Settings'!$B$32:$B$101 = AF78), 0), MATCH($C78, 'Cost Scenario Settings'!$O$31:$W$31, 0))</f>
        <v>0</v>
      </c>
      <c r="AH78" s="4" cm="1">
        <f t="array" aca="1" ref="AH78" ca="1">IFERROR(
INDEX('Cost Data'!$Y$1:$AJ$500, MATCH(1, ('Cost Data'!$W$1:$W$500 = $AF78) * ('Cost Data'!$X$1:$X$500 = $AG78), 0), MATCH(AH$12, 'Cost Data'!$Y$12:$AJ$12, 0))
* (INDEX('Build Scenarios'!$D$1:$O$510, MATCH(1, ('Build Scenarios'!$B$1:$B$510 = $AF78) * ('Build Scenarios'!$C$1:$C$510 = $C78), 0), MATCH(AH$12, 'Build Scenarios'!$D$5:$O$5, 0))
- INDEX('Build Scenarios'!$D$1:$O$510, MATCH(1, ('Build Scenarios'!$B$1:$B$510 = $AF78) * ('Build Scenarios'!$C$1:$C$510 = $C78), 0), MATCH(AG$12, 'Build Scenarios'!$D$5:$O$5, 0)))
+AG78,
0)</f>
        <v>0</v>
      </c>
      <c r="AI78" s="4" cm="1">
        <f t="array" aca="1" ref="AI78" ca="1">IFERROR(
INDEX('Cost Data'!$Y$1:$AJ$500, MATCH(1, ('Cost Data'!$W$1:$W$500 = $AF78) * ('Cost Data'!$X$1:$X$500 = $AG78), 0), MATCH(AI$12, 'Cost Data'!$Y$12:$AJ$12, 0))
* (INDEX('Build Scenarios'!$D$1:$O$510, MATCH(1, ('Build Scenarios'!$B$1:$B$510 = $AF78) * ('Build Scenarios'!$C$1:$C$510 = $C78), 0), MATCH(AI$12, 'Build Scenarios'!$D$5:$O$5, 0))
- INDEX('Build Scenarios'!$D$1:$O$510, MATCH(1, ('Build Scenarios'!$B$1:$B$510 = $AF78) * ('Build Scenarios'!$C$1:$C$510 = $C78), 0), MATCH(AH$12, 'Build Scenarios'!$D$5:$O$5, 0)))
+AH78,
0)</f>
        <v>0</v>
      </c>
      <c r="AJ78" s="4" cm="1">
        <f t="array" aca="1" ref="AJ78" ca="1">IFERROR(
INDEX('Cost Data'!$Y$1:$AJ$500, MATCH(1, ('Cost Data'!$W$1:$W$500 = $AF78) * ('Cost Data'!$X$1:$X$500 = $AG78), 0), MATCH(AJ$12, 'Cost Data'!$Y$12:$AJ$12, 0))
* (INDEX('Build Scenarios'!$D$1:$O$510, MATCH(1, ('Build Scenarios'!$B$1:$B$510 = $AF78) * ('Build Scenarios'!$C$1:$C$510 = $C78), 0), MATCH(AJ$12, 'Build Scenarios'!$D$5:$O$5, 0))
- INDEX('Build Scenarios'!$D$1:$O$510, MATCH(1, ('Build Scenarios'!$B$1:$B$510 = $AF78) * ('Build Scenarios'!$C$1:$C$510 = $C78), 0), MATCH(AI$12, 'Build Scenarios'!$D$5:$O$5, 0)))
+AI78,
0)</f>
        <v>0</v>
      </c>
      <c r="AK78" s="4" cm="1">
        <f t="array" aca="1" ref="AK78" ca="1">IFERROR(
INDEX('Cost Data'!$Y$1:$AJ$500, MATCH(1, ('Cost Data'!$W$1:$W$500 = $AF78) * ('Cost Data'!$X$1:$X$500 = $AG78), 0), MATCH(AK$12, 'Cost Data'!$Y$12:$AJ$12, 0))
* (INDEX('Build Scenarios'!$D$1:$O$510, MATCH(1, ('Build Scenarios'!$B$1:$B$510 = $AF78) * ('Build Scenarios'!$C$1:$C$510 = $C78), 0), MATCH(AK$12, 'Build Scenarios'!$D$5:$O$5, 0))
- INDEX('Build Scenarios'!$D$1:$O$510, MATCH(1, ('Build Scenarios'!$B$1:$B$510 = $AF78) * ('Build Scenarios'!$C$1:$C$510 = $C78), 0), MATCH(AJ$12, 'Build Scenarios'!$D$5:$O$5, 0)))
+AJ78,
0)</f>
        <v>0</v>
      </c>
      <c r="AL78" s="4" cm="1">
        <f t="array" aca="1" ref="AL78" ca="1">IFERROR(
INDEX('Cost Data'!$Y$1:$AJ$500, MATCH(1, ('Cost Data'!$W$1:$W$500 = $AF78) * ('Cost Data'!$X$1:$X$500 = $AG78), 0), MATCH(AL$12, 'Cost Data'!$Y$12:$AJ$12, 0))
* (INDEX('Build Scenarios'!$D$1:$O$510, MATCH(1, ('Build Scenarios'!$B$1:$B$510 = $AF78) * ('Build Scenarios'!$C$1:$C$510 = $C78), 0), MATCH(AL$12, 'Build Scenarios'!$D$5:$O$5, 0))
- INDEX('Build Scenarios'!$D$1:$O$510, MATCH(1, ('Build Scenarios'!$B$1:$B$510 = $AF78) * ('Build Scenarios'!$C$1:$C$510 = $C78), 0), MATCH(AK$12, 'Build Scenarios'!$D$5:$O$5, 0)))
+AK78,
0)</f>
        <v>0</v>
      </c>
      <c r="AM78" s="4" cm="1">
        <f t="array" aca="1" ref="AM78" ca="1">IFERROR(
INDEX('Cost Data'!$Y$1:$AJ$500, MATCH(1, ('Cost Data'!$W$1:$W$500 = $AF78) * ('Cost Data'!$X$1:$X$500 = $AG78), 0), MATCH(AM$12, 'Cost Data'!$Y$12:$AJ$12, 0))
* (INDEX('Build Scenarios'!$D$1:$O$510, MATCH(1, ('Build Scenarios'!$B$1:$B$510 = $AF78) * ('Build Scenarios'!$C$1:$C$510 = $C78), 0), MATCH(AM$12, 'Build Scenarios'!$D$5:$O$5, 0))
- INDEX('Build Scenarios'!$D$1:$O$510, MATCH(1, ('Build Scenarios'!$B$1:$B$510 = $AF78) * ('Build Scenarios'!$C$1:$C$510 = $C78), 0), MATCH(AL$12, 'Build Scenarios'!$D$5:$O$5, 0)))
+AL78,
0)</f>
        <v>0</v>
      </c>
      <c r="AN78" s="4" cm="1">
        <f t="array" aca="1" ref="AN78" ca="1">IFERROR(
INDEX('Cost Data'!$Y$1:$AJ$500, MATCH(1, ('Cost Data'!$W$1:$W$500 = $AF78) * ('Cost Data'!$X$1:$X$500 = $AG78), 0), MATCH(AN$12, 'Cost Data'!$Y$12:$AJ$12, 0))
* (INDEX('Build Scenarios'!$D$1:$O$510, MATCH(1, ('Build Scenarios'!$B$1:$B$510 = $AF78) * ('Build Scenarios'!$C$1:$C$510 = $C78), 0), MATCH(AN$12, 'Build Scenarios'!$D$5:$O$5, 0))
- INDEX('Build Scenarios'!$D$1:$O$510, MATCH(1, ('Build Scenarios'!$B$1:$B$510 = $AF78) * ('Build Scenarios'!$C$1:$C$510 = $C78), 0), MATCH(AM$12, 'Build Scenarios'!$D$5:$O$5, 0)))
+AM78,
0)</f>
        <v>0</v>
      </c>
      <c r="AO78" s="4" cm="1">
        <f t="array" aca="1" ref="AO78" ca="1">IFERROR(
INDEX('Cost Data'!$Y$1:$AJ$500, MATCH(1, ('Cost Data'!$W$1:$W$500 = $AF78) * ('Cost Data'!$X$1:$X$500 = $AG78), 0), MATCH(AO$12, 'Cost Data'!$Y$12:$AJ$12, 0))
* (INDEX('Build Scenarios'!$D$1:$O$510, MATCH(1, ('Build Scenarios'!$B$1:$B$510 = $AF78) * ('Build Scenarios'!$C$1:$C$510 = $C78), 0), MATCH(AO$12, 'Build Scenarios'!$D$5:$O$5, 0))
- INDEX('Build Scenarios'!$D$1:$O$510, MATCH(1, ('Build Scenarios'!$B$1:$B$510 = $AF78) * ('Build Scenarios'!$C$1:$C$510 = $C78), 0), MATCH(AN$12, 'Build Scenarios'!$D$5:$O$5, 0)))
+AN78,
0)</f>
        <v>0</v>
      </c>
      <c r="AP78" s="4" cm="1">
        <f t="array" aca="1" ref="AP78" ca="1">IFERROR(
INDEX('Cost Data'!$Y$1:$AJ$500, MATCH(1, ('Cost Data'!$W$1:$W$500 = $AF78) * ('Cost Data'!$X$1:$X$500 = $AG78), 0), MATCH(AP$12, 'Cost Data'!$Y$12:$AJ$12, 0))
* (INDEX('Build Scenarios'!$D$1:$O$510, MATCH(1, ('Build Scenarios'!$B$1:$B$510 = $AF78) * ('Build Scenarios'!$C$1:$C$510 = $C78), 0), MATCH(AP$12, 'Build Scenarios'!$D$5:$O$5, 0))
- INDEX('Build Scenarios'!$D$1:$O$510, MATCH(1, ('Build Scenarios'!$B$1:$B$510 = $AF78) * ('Build Scenarios'!$C$1:$C$510 = $C78), 0), MATCH(AO$12, 'Build Scenarios'!$D$5:$O$5, 0)))
+AO78,
0)</f>
        <v>0</v>
      </c>
      <c r="AQ78" s="4" cm="1">
        <f t="array" aca="1" ref="AQ78" ca="1">IFERROR(
INDEX('Cost Data'!$Y$1:$AJ$500, MATCH(1, ('Cost Data'!$W$1:$W$500 = $AF78) * ('Cost Data'!$X$1:$X$500 = $AG78), 0), MATCH(AQ$12, 'Cost Data'!$Y$12:$AJ$12, 0))
* (INDEX('Build Scenarios'!$D$1:$O$510, MATCH(1, ('Build Scenarios'!$B$1:$B$510 = $AF78) * ('Build Scenarios'!$C$1:$C$510 = $C78), 0), MATCH(AQ$12, 'Build Scenarios'!$D$5:$O$5, 0))
- INDEX('Build Scenarios'!$D$1:$O$510, MATCH(1, ('Build Scenarios'!$B$1:$B$510 = $AF78) * ('Build Scenarios'!$C$1:$C$510 = $C78), 0), MATCH(AP$12, 'Build Scenarios'!$D$5:$O$5, 0)))
+AP78,
0)</f>
        <v>0</v>
      </c>
      <c r="AR78" s="4" cm="1">
        <f t="array" aca="1" ref="AR78" ca="1">IFERROR(
INDEX('Cost Data'!$Y$1:$AJ$500, MATCH(1, ('Cost Data'!$W$1:$W$500 = $AF78) * ('Cost Data'!$X$1:$X$500 = $AG78), 0), MATCH(AR$12, 'Cost Data'!$Y$12:$AJ$12, 0))
* (INDEX('Build Scenarios'!$D$1:$O$510, MATCH(1, ('Build Scenarios'!$B$1:$B$510 = $AF78) * ('Build Scenarios'!$C$1:$C$510 = $C78), 0), MATCH(AR$12, 'Build Scenarios'!$D$5:$O$5, 0))
- INDEX('Build Scenarios'!$D$1:$O$510, MATCH(1, ('Build Scenarios'!$B$1:$B$510 = $AF78) * ('Build Scenarios'!$C$1:$C$510 = $C78), 0), MATCH(AQ$12, 'Build Scenarios'!$D$5:$O$5, 0)))
+AQ78,
0)</f>
        <v>0</v>
      </c>
      <c r="AS78" s="4" cm="1">
        <f t="array" aca="1" ref="AS78" ca="1">IFERROR(
INDEX('Cost Data'!$Y$1:$AJ$500, MATCH(1, ('Cost Data'!$W$1:$W$500 = $AF78) * ('Cost Data'!$X$1:$X$500 = $AG78), 0), MATCH(AS$12, 'Cost Data'!$Y$12:$AJ$12, 0))
* (INDEX('Build Scenarios'!$D$1:$O$510, MATCH(1, ('Build Scenarios'!$B$1:$B$510 = $AF78) * ('Build Scenarios'!$C$1:$C$510 = $C78), 0), MATCH(AS$12, 'Build Scenarios'!$D$5:$O$5, 0))
- INDEX('Build Scenarios'!$D$1:$O$510, MATCH(1, ('Build Scenarios'!$B$1:$B$510 = $AF78) * ('Build Scenarios'!$C$1:$C$510 = $C78), 0), MATCH(AR$12, 'Build Scenarios'!$D$5:$O$5, 0)))
+AR78,
0)</f>
        <v>0</v>
      </c>
      <c r="AU78" s="11" t="str">
        <f>AX75</f>
        <v>Del Norte</v>
      </c>
      <c r="AV78" s="11" cm="1">
        <f t="array" aca="1" ref="AV78" ca="1">INDEX('Cost Scenario Settings'!$O$32:$W$101, MATCH(1, ('Cost Scenario Settings'!$N$32:$N$101 = $B78) * ('Cost Scenario Settings'!$B$32:$B$101 = AU78), 0), MATCH($C78, 'Cost Scenario Settings'!$O$31:$W$31, 0))</f>
        <v>0</v>
      </c>
      <c r="AW78" s="4" cm="1">
        <f t="array" aca="1" ref="AW78" ca="1">IFERROR(
INDEX('Cost Data'!$Y$1:$AJ$500, MATCH(1, ('Cost Data'!$W$1:$W$500 = $AU78) * ('Cost Data'!$X$1:$X$500 = $AV78), 0), MATCH(AW$12, 'Cost Data'!$Y$12:$AJ$12, 0))
* (INDEX('Build Scenarios'!$D$1:$O$510, MATCH(1, ('Build Scenarios'!$B$1:$B$510 = $AU78) * ('Build Scenarios'!$C$1:$C$510 = $C78), 0), MATCH(AW$12, 'Build Scenarios'!$D$5:$O$5, 0))
- INDEX('Build Scenarios'!$D$1:$O$510, MATCH(1, ('Build Scenarios'!$B$1:$B$510 = $AU78) * ('Build Scenarios'!$C$1:$C$510 = $C78), 0), MATCH(AV$12, 'Build Scenarios'!$D$5:$O$5, 0)))
+AV78,
0)</f>
        <v>0</v>
      </c>
      <c r="AX78" s="4" cm="1">
        <f t="array" aca="1" ref="AX78" ca="1">IFERROR(
INDEX('Cost Data'!$Y$1:$AJ$500, MATCH(1, ('Cost Data'!$W$1:$W$500 = $AU78) * ('Cost Data'!$X$1:$X$500 = $AV78), 0), MATCH(AX$12, 'Cost Data'!$Y$12:$AJ$12, 0))
* (INDEX('Build Scenarios'!$D$1:$O$510, MATCH(1, ('Build Scenarios'!$B$1:$B$510 = $AU78) * ('Build Scenarios'!$C$1:$C$510 = $C78), 0), MATCH(AX$12, 'Build Scenarios'!$D$5:$O$5, 0))
- INDEX('Build Scenarios'!$D$1:$O$510, MATCH(1, ('Build Scenarios'!$B$1:$B$510 = $AU78) * ('Build Scenarios'!$C$1:$C$510 = $C78), 0), MATCH(AW$12, 'Build Scenarios'!$D$5:$O$5, 0)))
+AW78,
0)</f>
        <v>0</v>
      </c>
      <c r="AY78" s="4" cm="1">
        <f t="array" aca="1" ref="AY78" ca="1">IFERROR(
INDEX('Cost Data'!$Y$1:$AJ$500, MATCH(1, ('Cost Data'!$W$1:$W$500 = $AU78) * ('Cost Data'!$X$1:$X$500 = $AV78), 0), MATCH(AY$12, 'Cost Data'!$Y$12:$AJ$12, 0))
* (INDEX('Build Scenarios'!$D$1:$O$510, MATCH(1, ('Build Scenarios'!$B$1:$B$510 = $AU78) * ('Build Scenarios'!$C$1:$C$510 = $C78), 0), MATCH(AY$12, 'Build Scenarios'!$D$5:$O$5, 0))
- INDEX('Build Scenarios'!$D$1:$O$510, MATCH(1, ('Build Scenarios'!$B$1:$B$510 = $AU78) * ('Build Scenarios'!$C$1:$C$510 = $C78), 0), MATCH(AX$12, 'Build Scenarios'!$D$5:$O$5, 0)))
+AX78,
0)</f>
        <v>0</v>
      </c>
      <c r="AZ78" s="4" cm="1">
        <f t="array" aca="1" ref="AZ78" ca="1">IFERROR(
INDEX('Cost Data'!$Y$1:$AJ$500, MATCH(1, ('Cost Data'!$W$1:$W$500 = $AU78) * ('Cost Data'!$X$1:$X$500 = $AV78), 0), MATCH(AZ$12, 'Cost Data'!$Y$12:$AJ$12, 0))
* (INDEX('Build Scenarios'!$D$1:$O$510, MATCH(1, ('Build Scenarios'!$B$1:$B$510 = $AU78) * ('Build Scenarios'!$C$1:$C$510 = $C78), 0), MATCH(AZ$12, 'Build Scenarios'!$D$5:$O$5, 0))
- INDEX('Build Scenarios'!$D$1:$O$510, MATCH(1, ('Build Scenarios'!$B$1:$B$510 = $AU78) * ('Build Scenarios'!$C$1:$C$510 = $C78), 0), MATCH(AY$12, 'Build Scenarios'!$D$5:$O$5, 0)))
+AY78,
0)</f>
        <v>0</v>
      </c>
      <c r="BA78" s="4" cm="1">
        <f t="array" aca="1" ref="BA78" ca="1">IFERROR(
INDEX('Cost Data'!$Y$1:$AJ$500, MATCH(1, ('Cost Data'!$W$1:$W$500 = $AU78) * ('Cost Data'!$X$1:$X$500 = $AV78), 0), MATCH(BA$12, 'Cost Data'!$Y$12:$AJ$12, 0))
* (INDEX('Build Scenarios'!$D$1:$O$510, MATCH(1, ('Build Scenarios'!$B$1:$B$510 = $AU78) * ('Build Scenarios'!$C$1:$C$510 = $C78), 0), MATCH(BA$12, 'Build Scenarios'!$D$5:$O$5, 0))
- INDEX('Build Scenarios'!$D$1:$O$510, MATCH(1, ('Build Scenarios'!$B$1:$B$510 = $AU78) * ('Build Scenarios'!$C$1:$C$510 = $C78), 0), MATCH(AZ$12, 'Build Scenarios'!$D$5:$O$5, 0)))
+AZ78,
0)</f>
        <v>0</v>
      </c>
      <c r="BB78" s="4" cm="1">
        <f t="array" aca="1" ref="BB78" ca="1">IFERROR(
INDEX('Cost Data'!$Y$1:$AJ$500, MATCH(1, ('Cost Data'!$W$1:$W$500 = $AU78) * ('Cost Data'!$X$1:$X$500 = $AV78), 0), MATCH(BB$12, 'Cost Data'!$Y$12:$AJ$12, 0))
* (INDEX('Build Scenarios'!$D$1:$O$510, MATCH(1, ('Build Scenarios'!$B$1:$B$510 = $AU78) * ('Build Scenarios'!$C$1:$C$510 = $C78), 0), MATCH(BB$12, 'Build Scenarios'!$D$5:$O$5, 0))
- INDEX('Build Scenarios'!$D$1:$O$510, MATCH(1, ('Build Scenarios'!$B$1:$B$510 = $AU78) * ('Build Scenarios'!$C$1:$C$510 = $C78), 0), MATCH(BA$12, 'Build Scenarios'!$D$5:$O$5, 0)))
+BA78,
0)</f>
        <v>0</v>
      </c>
      <c r="BC78" s="4" cm="1">
        <f t="array" aca="1" ref="BC78" ca="1">IFERROR(
INDEX('Cost Data'!$Y$1:$AJ$500, MATCH(1, ('Cost Data'!$W$1:$W$500 = $AU78) * ('Cost Data'!$X$1:$X$500 = $AV78), 0), MATCH(BC$12, 'Cost Data'!$Y$12:$AJ$12, 0))
* (INDEX('Build Scenarios'!$D$1:$O$510, MATCH(1, ('Build Scenarios'!$B$1:$B$510 = $AU78) * ('Build Scenarios'!$C$1:$C$510 = $C78), 0), MATCH(BC$12, 'Build Scenarios'!$D$5:$O$5, 0))
- INDEX('Build Scenarios'!$D$1:$O$510, MATCH(1, ('Build Scenarios'!$B$1:$B$510 = $AU78) * ('Build Scenarios'!$C$1:$C$510 = $C78), 0), MATCH(BB$12, 'Build Scenarios'!$D$5:$O$5, 0)))
+BB78,
0)</f>
        <v>0</v>
      </c>
      <c r="BD78" s="4" cm="1">
        <f t="array" aca="1" ref="BD78" ca="1">IFERROR(
INDEX('Cost Data'!$Y$1:$AJ$500, MATCH(1, ('Cost Data'!$W$1:$W$500 = $AU78) * ('Cost Data'!$X$1:$X$500 = $AV78), 0), MATCH(BD$12, 'Cost Data'!$Y$12:$AJ$12, 0))
* (INDEX('Build Scenarios'!$D$1:$O$510, MATCH(1, ('Build Scenarios'!$B$1:$B$510 = $AU78) * ('Build Scenarios'!$C$1:$C$510 = $C78), 0), MATCH(BD$12, 'Build Scenarios'!$D$5:$O$5, 0))
- INDEX('Build Scenarios'!$D$1:$O$510, MATCH(1, ('Build Scenarios'!$B$1:$B$510 = $AU78) * ('Build Scenarios'!$C$1:$C$510 = $C78), 0), MATCH(BC$12, 'Build Scenarios'!$D$5:$O$5, 0)))
+BC78,
0)</f>
        <v>0</v>
      </c>
      <c r="BE78" s="4" cm="1">
        <f t="array" aca="1" ref="BE78" ca="1">IFERROR(
INDEX('Cost Data'!$Y$1:$AJ$500, MATCH(1, ('Cost Data'!$W$1:$W$500 = $AU78) * ('Cost Data'!$X$1:$X$500 = $AV78), 0), MATCH(BE$12, 'Cost Data'!$Y$12:$AJ$12, 0))
* (INDEX('Build Scenarios'!$D$1:$O$510, MATCH(1, ('Build Scenarios'!$B$1:$B$510 = $AU78) * ('Build Scenarios'!$C$1:$C$510 = $C78), 0), MATCH(BE$12, 'Build Scenarios'!$D$5:$O$5, 0))
- INDEX('Build Scenarios'!$D$1:$O$510, MATCH(1, ('Build Scenarios'!$B$1:$B$510 = $AU78) * ('Build Scenarios'!$C$1:$C$510 = $C78), 0), MATCH(BD$12, 'Build Scenarios'!$D$5:$O$5, 0)))
+BD78,
0)</f>
        <v>0</v>
      </c>
      <c r="BF78" s="4" cm="1">
        <f t="array" aca="1" ref="BF78" ca="1">IFERROR(
INDEX('Cost Data'!$Y$1:$AJ$500, MATCH(1, ('Cost Data'!$W$1:$W$500 = $AU78) * ('Cost Data'!$X$1:$X$500 = $AV78), 0), MATCH(BF$12, 'Cost Data'!$Y$12:$AJ$12, 0))
* (INDEX('Build Scenarios'!$D$1:$O$510, MATCH(1, ('Build Scenarios'!$B$1:$B$510 = $AU78) * ('Build Scenarios'!$C$1:$C$510 = $C78), 0), MATCH(BF$12, 'Build Scenarios'!$D$5:$O$5, 0))
- INDEX('Build Scenarios'!$D$1:$O$510, MATCH(1, ('Build Scenarios'!$B$1:$B$510 = $AU78) * ('Build Scenarios'!$C$1:$C$510 = $C78), 0), MATCH(BE$12, 'Build Scenarios'!$D$5:$O$5, 0)))
+BE78,
0)</f>
        <v>0</v>
      </c>
      <c r="BG78" s="4" cm="1">
        <f t="array" aca="1" ref="BG78" ca="1">IFERROR(
INDEX('Cost Data'!$Y$1:$AJ$500, MATCH(1, ('Cost Data'!$W$1:$W$500 = $AU78) * ('Cost Data'!$X$1:$X$500 = $AV78), 0), MATCH(BG$12, 'Cost Data'!$Y$12:$AJ$12, 0))
* (INDEX('Build Scenarios'!$D$1:$O$510, MATCH(1, ('Build Scenarios'!$B$1:$B$510 = $AU78) * ('Build Scenarios'!$C$1:$C$510 = $C78), 0), MATCH(BG$12, 'Build Scenarios'!$D$5:$O$5, 0))
- INDEX('Build Scenarios'!$D$1:$O$510, MATCH(1, ('Build Scenarios'!$B$1:$B$510 = $AU78) * ('Build Scenarios'!$C$1:$C$510 = $C78), 0), MATCH(BF$12, 'Build Scenarios'!$D$5:$O$5, 0)))
+BF78,
0)</f>
        <v>0</v>
      </c>
      <c r="BH78" s="4" cm="1">
        <f t="array" aca="1" ref="BH78" ca="1">IFERROR(
INDEX('Cost Data'!$Y$1:$AJ$500, MATCH(1, ('Cost Data'!$W$1:$W$500 = $AU78) * ('Cost Data'!$X$1:$X$500 = $AV78), 0), MATCH(BH$12, 'Cost Data'!$Y$12:$AJ$12, 0))
* (INDEX('Build Scenarios'!$D$1:$O$510, MATCH(1, ('Build Scenarios'!$B$1:$B$510 = $AU78) * ('Build Scenarios'!$C$1:$C$510 = $C78), 0), MATCH(BH$12, 'Build Scenarios'!$D$5:$O$5, 0))
- INDEX('Build Scenarios'!$D$1:$O$510, MATCH(1, ('Build Scenarios'!$B$1:$B$510 = $AU78) * ('Build Scenarios'!$C$1:$C$510 = $C78), 0), MATCH(BG$12, 'Build Scenarios'!$D$5:$O$5, 0)))
+BG78,
0)</f>
        <v>0</v>
      </c>
      <c r="BJ78" s="11" t="str">
        <f>BM75</f>
        <v>Cape Mendocino</v>
      </c>
      <c r="BK78" s="11" cm="1">
        <f t="array" aca="1" ref="BK78" ca="1">INDEX('Cost Scenario Settings'!$O$32:$W$101, MATCH(1, ('Cost Scenario Settings'!$N$32:$N$101 = $B78) * ('Cost Scenario Settings'!$B$32:$B$101 = BJ78), 0), MATCH($C78, 'Cost Scenario Settings'!$O$31:$W$31, 0))</f>
        <v>0</v>
      </c>
      <c r="BL78" s="4" cm="1">
        <f t="array" aca="1" ref="BL78" ca="1">IFERROR(
INDEX('Cost Data'!$Y$1:$AJ$500, MATCH(1, ('Cost Data'!$W$1:$W$500 = $BJ78) * ('Cost Data'!$X$1:$X$500 = $BK78), 0), MATCH(BL$12, 'Cost Data'!$Y$12:$AJ$12, 0))
* (INDEX('Build Scenarios'!$D$1:$O$510, MATCH(1, ('Build Scenarios'!$B$1:$B$510 = $BJ78) * ('Build Scenarios'!$C$1:$C$510 = $C78), 0), MATCH(BL$12, 'Build Scenarios'!$D$5:$O$5, 0))
- INDEX('Build Scenarios'!$D$1:$O$510, MATCH(1, ('Build Scenarios'!$B$1:$B$510 = $BJ78) * ('Build Scenarios'!$C$1:$C$510 = $C78), 0), MATCH(BK$12, 'Build Scenarios'!$D$5:$O$5, 0)))
+BK78,
0)</f>
        <v>0</v>
      </c>
      <c r="BM78" s="4" cm="1">
        <f t="array" aca="1" ref="BM78" ca="1">IFERROR(
INDEX('Cost Data'!$Y$1:$AJ$500, MATCH(1, ('Cost Data'!$W$1:$W$500 = $BJ78) * ('Cost Data'!$X$1:$X$500 = $BK78), 0), MATCH(BM$12, 'Cost Data'!$Y$12:$AJ$12, 0))
* (INDEX('Build Scenarios'!$D$1:$O$510, MATCH(1, ('Build Scenarios'!$B$1:$B$510 = $BJ78) * ('Build Scenarios'!$C$1:$C$510 = $C78), 0), MATCH(BM$12, 'Build Scenarios'!$D$5:$O$5, 0))
- INDEX('Build Scenarios'!$D$1:$O$510, MATCH(1, ('Build Scenarios'!$B$1:$B$510 = $BJ78) * ('Build Scenarios'!$C$1:$C$510 = $C78), 0), MATCH(BL$12, 'Build Scenarios'!$D$5:$O$5, 0)))
+BL78,
0)</f>
        <v>0</v>
      </c>
      <c r="BN78" s="4" cm="1">
        <f t="array" aca="1" ref="BN78" ca="1">IFERROR(
INDEX('Cost Data'!$Y$1:$AJ$500, MATCH(1, ('Cost Data'!$W$1:$W$500 = $BJ78) * ('Cost Data'!$X$1:$X$500 = $BK78), 0), MATCH(BN$12, 'Cost Data'!$Y$12:$AJ$12, 0))
* (INDEX('Build Scenarios'!$D$1:$O$510, MATCH(1, ('Build Scenarios'!$B$1:$B$510 = $BJ78) * ('Build Scenarios'!$C$1:$C$510 = $C78), 0), MATCH(BN$12, 'Build Scenarios'!$D$5:$O$5, 0))
- INDEX('Build Scenarios'!$D$1:$O$510, MATCH(1, ('Build Scenarios'!$B$1:$B$510 = $BJ78) * ('Build Scenarios'!$C$1:$C$510 = $C78), 0), MATCH(BM$12, 'Build Scenarios'!$D$5:$O$5, 0)))
+BM78,
0)</f>
        <v>0</v>
      </c>
      <c r="BO78" s="4" cm="1">
        <f t="array" aca="1" ref="BO78" ca="1">IFERROR(
INDEX('Cost Data'!$Y$1:$AJ$500, MATCH(1, ('Cost Data'!$W$1:$W$500 = $BJ78) * ('Cost Data'!$X$1:$X$500 = $BK78), 0), MATCH(BO$12, 'Cost Data'!$Y$12:$AJ$12, 0))
* (INDEX('Build Scenarios'!$D$1:$O$510, MATCH(1, ('Build Scenarios'!$B$1:$B$510 = $BJ78) * ('Build Scenarios'!$C$1:$C$510 = $C78), 0), MATCH(BO$12, 'Build Scenarios'!$D$5:$O$5, 0))
- INDEX('Build Scenarios'!$D$1:$O$510, MATCH(1, ('Build Scenarios'!$B$1:$B$510 = $BJ78) * ('Build Scenarios'!$C$1:$C$510 = $C78), 0), MATCH(BN$12, 'Build Scenarios'!$D$5:$O$5, 0)))
+BN78,
0)</f>
        <v>0</v>
      </c>
      <c r="BP78" s="4" cm="1">
        <f t="array" aca="1" ref="BP78" ca="1">IFERROR(
INDEX('Cost Data'!$Y$1:$AJ$500, MATCH(1, ('Cost Data'!$W$1:$W$500 = $BJ78) * ('Cost Data'!$X$1:$X$500 = $BK78), 0), MATCH(BP$12, 'Cost Data'!$Y$12:$AJ$12, 0))
* (INDEX('Build Scenarios'!$D$1:$O$510, MATCH(1, ('Build Scenarios'!$B$1:$B$510 = $BJ78) * ('Build Scenarios'!$C$1:$C$510 = $C78), 0), MATCH(BP$12, 'Build Scenarios'!$D$5:$O$5, 0))
- INDEX('Build Scenarios'!$D$1:$O$510, MATCH(1, ('Build Scenarios'!$B$1:$B$510 = $BJ78) * ('Build Scenarios'!$C$1:$C$510 = $C78), 0), MATCH(BO$12, 'Build Scenarios'!$D$5:$O$5, 0)))
+BO78,
0)</f>
        <v>0</v>
      </c>
      <c r="BQ78" s="4" cm="1">
        <f t="array" aca="1" ref="BQ78" ca="1">IFERROR(
INDEX('Cost Data'!$Y$1:$AJ$500, MATCH(1, ('Cost Data'!$W$1:$W$500 = $BJ78) * ('Cost Data'!$X$1:$X$500 = $BK78), 0), MATCH(BQ$12, 'Cost Data'!$Y$12:$AJ$12, 0))
* (INDEX('Build Scenarios'!$D$1:$O$510, MATCH(1, ('Build Scenarios'!$B$1:$B$510 = $BJ78) * ('Build Scenarios'!$C$1:$C$510 = $C78), 0), MATCH(BQ$12, 'Build Scenarios'!$D$5:$O$5, 0))
- INDEX('Build Scenarios'!$D$1:$O$510, MATCH(1, ('Build Scenarios'!$B$1:$B$510 = $BJ78) * ('Build Scenarios'!$C$1:$C$510 = $C78), 0), MATCH(BP$12, 'Build Scenarios'!$D$5:$O$5, 0)))
+BP78,
0)</f>
        <v>0</v>
      </c>
      <c r="BR78" s="4" cm="1">
        <f t="array" aca="1" ref="BR78" ca="1">IFERROR(
INDEX('Cost Data'!$Y$1:$AJ$500, MATCH(1, ('Cost Data'!$W$1:$W$500 = $BJ78) * ('Cost Data'!$X$1:$X$500 = $BK78), 0), MATCH(BR$12, 'Cost Data'!$Y$12:$AJ$12, 0))
* (INDEX('Build Scenarios'!$D$1:$O$510, MATCH(1, ('Build Scenarios'!$B$1:$B$510 = $BJ78) * ('Build Scenarios'!$C$1:$C$510 = $C78), 0), MATCH(BR$12, 'Build Scenarios'!$D$5:$O$5, 0))
- INDEX('Build Scenarios'!$D$1:$O$510, MATCH(1, ('Build Scenarios'!$B$1:$B$510 = $BJ78) * ('Build Scenarios'!$C$1:$C$510 = $C78), 0), MATCH(BQ$12, 'Build Scenarios'!$D$5:$O$5, 0)))
+BQ78,
0)</f>
        <v>0</v>
      </c>
      <c r="BS78" s="4" cm="1">
        <f t="array" aca="1" ref="BS78" ca="1">IFERROR(
INDEX('Cost Data'!$Y$1:$AJ$500, MATCH(1, ('Cost Data'!$W$1:$W$500 = $BJ78) * ('Cost Data'!$X$1:$X$500 = $BK78), 0), MATCH(BS$12, 'Cost Data'!$Y$12:$AJ$12, 0))
* (INDEX('Build Scenarios'!$D$1:$O$510, MATCH(1, ('Build Scenarios'!$B$1:$B$510 = $BJ78) * ('Build Scenarios'!$C$1:$C$510 = $C78), 0), MATCH(BS$12, 'Build Scenarios'!$D$5:$O$5, 0))
- INDEX('Build Scenarios'!$D$1:$O$510, MATCH(1, ('Build Scenarios'!$B$1:$B$510 = $BJ78) * ('Build Scenarios'!$C$1:$C$510 = $C78), 0), MATCH(BR$12, 'Build Scenarios'!$D$5:$O$5, 0)))
+BR78,
0)</f>
        <v>0</v>
      </c>
      <c r="BT78" s="4" cm="1">
        <f t="array" aca="1" ref="BT78" ca="1">IFERROR(
INDEX('Cost Data'!$Y$1:$AJ$500, MATCH(1, ('Cost Data'!$W$1:$W$500 = $BJ78) * ('Cost Data'!$X$1:$X$500 = $BK78), 0), MATCH(BT$12, 'Cost Data'!$Y$12:$AJ$12, 0))
* (INDEX('Build Scenarios'!$D$1:$O$510, MATCH(1, ('Build Scenarios'!$B$1:$B$510 = $BJ78) * ('Build Scenarios'!$C$1:$C$510 = $C78), 0), MATCH(BT$12, 'Build Scenarios'!$D$5:$O$5, 0))
- INDEX('Build Scenarios'!$D$1:$O$510, MATCH(1, ('Build Scenarios'!$B$1:$B$510 = $BJ78) * ('Build Scenarios'!$C$1:$C$510 = $C78), 0), MATCH(BS$12, 'Build Scenarios'!$D$5:$O$5, 0)))
+BS78,
0)</f>
        <v>0</v>
      </c>
      <c r="BU78" s="4" cm="1">
        <f t="array" aca="1" ref="BU78" ca="1">IFERROR(
INDEX('Cost Data'!$Y$1:$AJ$500, MATCH(1, ('Cost Data'!$W$1:$W$500 = $BJ78) * ('Cost Data'!$X$1:$X$500 = $BK78), 0), MATCH(BU$12, 'Cost Data'!$Y$12:$AJ$12, 0))
* (INDEX('Build Scenarios'!$D$1:$O$510, MATCH(1, ('Build Scenarios'!$B$1:$B$510 = $BJ78) * ('Build Scenarios'!$C$1:$C$510 = $C78), 0), MATCH(BU$12, 'Build Scenarios'!$D$5:$O$5, 0))
- INDEX('Build Scenarios'!$D$1:$O$510, MATCH(1, ('Build Scenarios'!$B$1:$B$510 = $BJ78) * ('Build Scenarios'!$C$1:$C$510 = $C78), 0), MATCH(BT$12, 'Build Scenarios'!$D$5:$O$5, 0)))
+BT78,
0)</f>
        <v>0</v>
      </c>
      <c r="BV78" s="4" cm="1">
        <f t="array" aca="1" ref="BV78" ca="1">IFERROR(
INDEX('Cost Data'!$Y$1:$AJ$500, MATCH(1, ('Cost Data'!$W$1:$W$500 = $BJ78) * ('Cost Data'!$X$1:$X$500 = $BK78), 0), MATCH(BV$12, 'Cost Data'!$Y$12:$AJ$12, 0))
* (INDEX('Build Scenarios'!$D$1:$O$510, MATCH(1, ('Build Scenarios'!$B$1:$B$510 = $BJ78) * ('Build Scenarios'!$C$1:$C$510 = $C78), 0), MATCH(BV$12, 'Build Scenarios'!$D$5:$O$5, 0))
- INDEX('Build Scenarios'!$D$1:$O$510, MATCH(1, ('Build Scenarios'!$B$1:$B$510 = $BJ78) * ('Build Scenarios'!$C$1:$C$510 = $C78), 0), MATCH(BU$12, 'Build Scenarios'!$D$5:$O$5, 0)))
+BU78,
0)</f>
        <v>0</v>
      </c>
      <c r="BW78" s="4" cm="1">
        <f t="array" aca="1" ref="BW78" ca="1">IFERROR(
INDEX('Cost Data'!$Y$1:$AJ$500, MATCH(1, ('Cost Data'!$W$1:$W$500 = $BJ78) * ('Cost Data'!$X$1:$X$500 = $BK78), 0), MATCH(BW$12, 'Cost Data'!$Y$12:$AJ$12, 0))
* (INDEX('Build Scenarios'!$D$1:$O$510, MATCH(1, ('Build Scenarios'!$B$1:$B$510 = $BJ78) * ('Build Scenarios'!$C$1:$C$510 = $C78), 0), MATCH(BW$12, 'Build Scenarios'!$D$5:$O$5, 0))
- INDEX('Build Scenarios'!$D$1:$O$510, MATCH(1, ('Build Scenarios'!$B$1:$B$510 = $BJ78) * ('Build Scenarios'!$C$1:$C$510 = $C78), 0), MATCH(BV$12, 'Build Scenarios'!$D$5:$O$5, 0)))
+BV78,
0)</f>
        <v>0</v>
      </c>
    </row>
    <row r="79" spans="2:75" x14ac:dyDescent="0.2">
      <c r="B79" s="11">
        <f ca="1">B78</f>
        <v>0</v>
      </c>
      <c r="C79" s="8" t="s">
        <v>55</v>
      </c>
      <c r="D79" s="4">
        <f t="shared" ca="1" si="42"/>
        <v>0</v>
      </c>
      <c r="E79" s="4">
        <f t="shared" ca="1" si="42"/>
        <v>0</v>
      </c>
      <c r="F79" s="4">
        <f t="shared" ca="1" si="42"/>
        <v>0</v>
      </c>
      <c r="G79" s="4">
        <f t="shared" ca="1" si="42"/>
        <v>0</v>
      </c>
      <c r="H79" s="4">
        <f t="shared" ca="1" si="42"/>
        <v>0</v>
      </c>
      <c r="I79" s="4">
        <f t="shared" ca="1" si="42"/>
        <v>0</v>
      </c>
      <c r="J79" s="4">
        <f t="shared" ca="1" si="42"/>
        <v>0</v>
      </c>
      <c r="K79" s="4">
        <f t="shared" ca="1" si="42"/>
        <v>0</v>
      </c>
      <c r="L79" s="4">
        <f t="shared" ca="1" si="42"/>
        <v>0</v>
      </c>
      <c r="M79" s="4">
        <f t="shared" ca="1" si="42"/>
        <v>0</v>
      </c>
      <c r="N79" s="4">
        <f t="shared" ca="1" si="42"/>
        <v>0</v>
      </c>
      <c r="O79" s="4">
        <f t="shared" ca="1" si="42"/>
        <v>0</v>
      </c>
      <c r="Q79" s="11" t="str">
        <f>Q78</f>
        <v>Morro Bay</v>
      </c>
      <c r="R79" s="11" cm="1">
        <f t="array" aca="1" ref="R79" ca="1">INDEX('Cost Scenario Settings'!$O$32:$W$101, MATCH(1, ('Cost Scenario Settings'!$N$32:$N$101 = $B79) * ('Cost Scenario Settings'!$B$32:$B$101 = Q79), 0), MATCH($C79, 'Cost Scenario Settings'!$O$31:$W$31, 0))</f>
        <v>0</v>
      </c>
      <c r="S79" s="4" cm="1">
        <f t="array" aca="1" ref="S79" ca="1">IFERROR(
INDEX('Cost Data'!$Y$1:$AJ$500, MATCH(1, ('Cost Data'!$W$1:$W$500 = $Q79) * ('Cost Data'!$X$1:$X$500 = $R79), 0), MATCH(S$12, 'Cost Data'!$Y$12:$AJ$12, 0))
* (INDEX('Build Scenarios'!$D$1:$O$510, MATCH(1, ('Build Scenarios'!$B$1:$B$510 = $Q79) * ('Build Scenarios'!$C$1:$C$510 = $C79), 0), MATCH(S$12, 'Build Scenarios'!$D$5:$O$5, 0))
- INDEX('Build Scenarios'!$D$1:$O$510, MATCH(1, ('Build Scenarios'!$B$1:$B$510 = $Q79) * ('Build Scenarios'!$C$1:$C$510 = $C79), 0), MATCH(R$12, 'Build Scenarios'!$D$5:$O$5, 0)))
+R79,
0)</f>
        <v>0</v>
      </c>
      <c r="T79" s="4" cm="1">
        <f t="array" aca="1" ref="T79" ca="1">IFERROR(
INDEX('Cost Data'!$Y$1:$AJ$500, MATCH(1, ('Cost Data'!$W$1:$W$500 = $Q79) * ('Cost Data'!$X$1:$X$500 = $R79), 0), MATCH(T$12, 'Cost Data'!$Y$12:$AJ$12, 0))
* (INDEX('Build Scenarios'!$D$1:$O$510, MATCH(1, ('Build Scenarios'!$B$1:$B$510 = $Q79) * ('Build Scenarios'!$C$1:$C$510 = $C79), 0), MATCH(T$12, 'Build Scenarios'!$D$5:$O$5, 0))
- INDEX('Build Scenarios'!$D$1:$O$510, MATCH(1, ('Build Scenarios'!$B$1:$B$510 = $Q79) * ('Build Scenarios'!$C$1:$C$510 = $C79), 0), MATCH(S$12, 'Build Scenarios'!$D$5:$O$5, 0)))
+S79,
0)</f>
        <v>0</v>
      </c>
      <c r="U79" s="4" cm="1">
        <f t="array" aca="1" ref="U79" ca="1">IFERROR(
INDEX('Cost Data'!$Y$1:$AJ$500, MATCH(1, ('Cost Data'!$W$1:$W$500 = $Q79) * ('Cost Data'!$X$1:$X$500 = $R79), 0), MATCH(U$12, 'Cost Data'!$Y$12:$AJ$12, 0))
* (INDEX('Build Scenarios'!$D$1:$O$510, MATCH(1, ('Build Scenarios'!$B$1:$B$510 = $Q79) * ('Build Scenarios'!$C$1:$C$510 = $C79), 0), MATCH(U$12, 'Build Scenarios'!$D$5:$O$5, 0))
- INDEX('Build Scenarios'!$D$1:$O$510, MATCH(1, ('Build Scenarios'!$B$1:$B$510 = $Q79) * ('Build Scenarios'!$C$1:$C$510 = $C79), 0), MATCH(T$12, 'Build Scenarios'!$D$5:$O$5, 0)))
+T79,
0)</f>
        <v>0</v>
      </c>
      <c r="V79" s="4" cm="1">
        <f t="array" aca="1" ref="V79" ca="1">IFERROR(
INDEX('Cost Data'!$Y$1:$AJ$500, MATCH(1, ('Cost Data'!$W$1:$W$500 = $Q79) * ('Cost Data'!$X$1:$X$500 = $R79), 0), MATCH(V$12, 'Cost Data'!$Y$12:$AJ$12, 0))
* (INDEX('Build Scenarios'!$D$1:$O$510, MATCH(1, ('Build Scenarios'!$B$1:$B$510 = $Q79) * ('Build Scenarios'!$C$1:$C$510 = $C79), 0), MATCH(V$12, 'Build Scenarios'!$D$5:$O$5, 0))
- INDEX('Build Scenarios'!$D$1:$O$510, MATCH(1, ('Build Scenarios'!$B$1:$B$510 = $Q79) * ('Build Scenarios'!$C$1:$C$510 = $C79), 0), MATCH(U$12, 'Build Scenarios'!$D$5:$O$5, 0)))
+U79,
0)</f>
        <v>0</v>
      </c>
      <c r="W79" s="4" cm="1">
        <f t="array" aca="1" ref="W79" ca="1">IFERROR(
INDEX('Cost Data'!$Y$1:$AJ$500, MATCH(1, ('Cost Data'!$W$1:$W$500 = $Q79) * ('Cost Data'!$X$1:$X$500 = $R79), 0), MATCH(W$12, 'Cost Data'!$Y$12:$AJ$12, 0))
* (INDEX('Build Scenarios'!$D$1:$O$510, MATCH(1, ('Build Scenarios'!$B$1:$B$510 = $Q79) * ('Build Scenarios'!$C$1:$C$510 = $C79), 0), MATCH(W$12, 'Build Scenarios'!$D$5:$O$5, 0))
- INDEX('Build Scenarios'!$D$1:$O$510, MATCH(1, ('Build Scenarios'!$B$1:$B$510 = $Q79) * ('Build Scenarios'!$C$1:$C$510 = $C79), 0), MATCH(V$12, 'Build Scenarios'!$D$5:$O$5, 0)))
+V79,
0)</f>
        <v>0</v>
      </c>
      <c r="X79" s="4" cm="1">
        <f t="array" aca="1" ref="X79" ca="1">IFERROR(
INDEX('Cost Data'!$Y$1:$AJ$500, MATCH(1, ('Cost Data'!$W$1:$W$500 = $Q79) * ('Cost Data'!$X$1:$X$500 = $R79), 0), MATCH(X$12, 'Cost Data'!$Y$12:$AJ$12, 0))
* (INDEX('Build Scenarios'!$D$1:$O$510, MATCH(1, ('Build Scenarios'!$B$1:$B$510 = $Q79) * ('Build Scenarios'!$C$1:$C$510 = $C79), 0), MATCH(X$12, 'Build Scenarios'!$D$5:$O$5, 0))
- INDEX('Build Scenarios'!$D$1:$O$510, MATCH(1, ('Build Scenarios'!$B$1:$B$510 = $Q79) * ('Build Scenarios'!$C$1:$C$510 = $C79), 0), MATCH(W$12, 'Build Scenarios'!$D$5:$O$5, 0)))
+W79,
0)</f>
        <v>0</v>
      </c>
      <c r="Y79" s="4" cm="1">
        <f t="array" aca="1" ref="Y79" ca="1">IFERROR(
INDEX('Cost Data'!$Y$1:$AJ$500, MATCH(1, ('Cost Data'!$W$1:$W$500 = $Q79) * ('Cost Data'!$X$1:$X$500 = $R79), 0), MATCH(Y$12, 'Cost Data'!$Y$12:$AJ$12, 0))
* (INDEX('Build Scenarios'!$D$1:$O$510, MATCH(1, ('Build Scenarios'!$B$1:$B$510 = $Q79) * ('Build Scenarios'!$C$1:$C$510 = $C79), 0), MATCH(Y$12, 'Build Scenarios'!$D$5:$O$5, 0))
- INDEX('Build Scenarios'!$D$1:$O$510, MATCH(1, ('Build Scenarios'!$B$1:$B$510 = $Q79) * ('Build Scenarios'!$C$1:$C$510 = $C79), 0), MATCH(X$12, 'Build Scenarios'!$D$5:$O$5, 0)))
+X79,
0)</f>
        <v>0</v>
      </c>
      <c r="Z79" s="4" cm="1">
        <f t="array" aca="1" ref="Z79" ca="1">IFERROR(
INDEX('Cost Data'!$Y$1:$AJ$500, MATCH(1, ('Cost Data'!$W$1:$W$500 = $Q79) * ('Cost Data'!$X$1:$X$500 = $R79), 0), MATCH(Z$12, 'Cost Data'!$Y$12:$AJ$12, 0))
* (INDEX('Build Scenarios'!$D$1:$O$510, MATCH(1, ('Build Scenarios'!$B$1:$B$510 = $Q79) * ('Build Scenarios'!$C$1:$C$510 = $C79), 0), MATCH(Z$12, 'Build Scenarios'!$D$5:$O$5, 0))
- INDEX('Build Scenarios'!$D$1:$O$510, MATCH(1, ('Build Scenarios'!$B$1:$B$510 = $Q79) * ('Build Scenarios'!$C$1:$C$510 = $C79), 0), MATCH(Y$12, 'Build Scenarios'!$D$5:$O$5, 0)))
+Y79,
0)</f>
        <v>0</v>
      </c>
      <c r="AA79" s="4" cm="1">
        <f t="array" aca="1" ref="AA79" ca="1">IFERROR(
INDEX('Cost Data'!$Y$1:$AJ$500, MATCH(1, ('Cost Data'!$W$1:$W$500 = $Q79) * ('Cost Data'!$X$1:$X$500 = $R79), 0), MATCH(AA$12, 'Cost Data'!$Y$12:$AJ$12, 0))
* (INDEX('Build Scenarios'!$D$1:$O$510, MATCH(1, ('Build Scenarios'!$B$1:$B$510 = $Q79) * ('Build Scenarios'!$C$1:$C$510 = $C79), 0), MATCH(AA$12, 'Build Scenarios'!$D$5:$O$5, 0))
- INDEX('Build Scenarios'!$D$1:$O$510, MATCH(1, ('Build Scenarios'!$B$1:$B$510 = $Q79) * ('Build Scenarios'!$C$1:$C$510 = $C79), 0), MATCH(Z$12, 'Build Scenarios'!$D$5:$O$5, 0)))
+Z79,
0)</f>
        <v>0</v>
      </c>
      <c r="AB79" s="4" cm="1">
        <f t="array" aca="1" ref="AB79" ca="1">IFERROR(
INDEX('Cost Data'!$Y$1:$AJ$500, MATCH(1, ('Cost Data'!$W$1:$W$500 = $Q79) * ('Cost Data'!$X$1:$X$500 = $R79), 0), MATCH(AB$12, 'Cost Data'!$Y$12:$AJ$12, 0))
* (INDEX('Build Scenarios'!$D$1:$O$510, MATCH(1, ('Build Scenarios'!$B$1:$B$510 = $Q79) * ('Build Scenarios'!$C$1:$C$510 = $C79), 0), MATCH(AB$12, 'Build Scenarios'!$D$5:$O$5, 0))
- INDEX('Build Scenarios'!$D$1:$O$510, MATCH(1, ('Build Scenarios'!$B$1:$B$510 = $Q79) * ('Build Scenarios'!$C$1:$C$510 = $C79), 0), MATCH(AA$12, 'Build Scenarios'!$D$5:$O$5, 0)))
+AA79,
0)</f>
        <v>0</v>
      </c>
      <c r="AC79" s="4" cm="1">
        <f t="array" aca="1" ref="AC79" ca="1">IFERROR(
INDEX('Cost Data'!$Y$1:$AJ$500, MATCH(1, ('Cost Data'!$W$1:$W$500 = $Q79) * ('Cost Data'!$X$1:$X$500 = $R79), 0), MATCH(AC$12, 'Cost Data'!$Y$12:$AJ$12, 0))
* (INDEX('Build Scenarios'!$D$1:$O$510, MATCH(1, ('Build Scenarios'!$B$1:$B$510 = $Q79) * ('Build Scenarios'!$C$1:$C$510 = $C79), 0), MATCH(AC$12, 'Build Scenarios'!$D$5:$O$5, 0))
- INDEX('Build Scenarios'!$D$1:$O$510, MATCH(1, ('Build Scenarios'!$B$1:$B$510 = $Q79) * ('Build Scenarios'!$C$1:$C$510 = $C79), 0), MATCH(AB$12, 'Build Scenarios'!$D$5:$O$5, 0)))
+AB79,
0)</f>
        <v>0</v>
      </c>
      <c r="AD79" s="4" cm="1">
        <f t="array" aca="1" ref="AD79" ca="1">IFERROR(
INDEX('Cost Data'!$Y$1:$AJ$500, MATCH(1, ('Cost Data'!$W$1:$W$500 = $Q79) * ('Cost Data'!$X$1:$X$500 = $R79), 0), MATCH(AD$12, 'Cost Data'!$Y$12:$AJ$12, 0))
* (INDEX('Build Scenarios'!$D$1:$O$510, MATCH(1, ('Build Scenarios'!$B$1:$B$510 = $Q79) * ('Build Scenarios'!$C$1:$C$510 = $C79), 0), MATCH(AD$12, 'Build Scenarios'!$D$5:$O$5, 0))
- INDEX('Build Scenarios'!$D$1:$O$510, MATCH(1, ('Build Scenarios'!$B$1:$B$510 = $Q79) * ('Build Scenarios'!$C$1:$C$510 = $C79), 0), MATCH(AC$12, 'Build Scenarios'!$D$5:$O$5, 0)))
+AC79,
0)</f>
        <v>0</v>
      </c>
      <c r="AF79" s="11" t="str">
        <f>AF78</f>
        <v>Humboldt Bay</v>
      </c>
      <c r="AG79" s="11" cm="1">
        <f t="array" aca="1" ref="AG79" ca="1">INDEX('Cost Scenario Settings'!$O$32:$W$101, MATCH(1, ('Cost Scenario Settings'!$N$32:$N$101 = $B79) * ('Cost Scenario Settings'!$B$32:$B$101 = AF79), 0), MATCH($C79, 'Cost Scenario Settings'!$O$31:$W$31, 0))</f>
        <v>0</v>
      </c>
      <c r="AH79" s="4" cm="1">
        <f t="array" aca="1" ref="AH79" ca="1">IFERROR(
INDEX('Cost Data'!$Y$1:$AJ$500, MATCH(1, ('Cost Data'!$W$1:$W$500 = $AF79) * ('Cost Data'!$X$1:$X$500 = $AG79), 0), MATCH(AH$12, 'Cost Data'!$Y$12:$AJ$12, 0))
* (INDEX('Build Scenarios'!$D$1:$O$510, MATCH(1, ('Build Scenarios'!$B$1:$B$510 = $AF79) * ('Build Scenarios'!$C$1:$C$510 = $C79), 0), MATCH(AH$12, 'Build Scenarios'!$D$5:$O$5, 0))
- INDEX('Build Scenarios'!$D$1:$O$510, MATCH(1, ('Build Scenarios'!$B$1:$B$510 = $AF79) * ('Build Scenarios'!$C$1:$C$510 = $C79), 0), MATCH(AG$12, 'Build Scenarios'!$D$5:$O$5, 0)))
+AG79,
0)</f>
        <v>0</v>
      </c>
      <c r="AI79" s="4" cm="1">
        <f t="array" aca="1" ref="AI79" ca="1">IFERROR(
INDEX('Cost Data'!$Y$1:$AJ$500, MATCH(1, ('Cost Data'!$W$1:$W$500 = $AF79) * ('Cost Data'!$X$1:$X$500 = $AG79), 0), MATCH(AI$12, 'Cost Data'!$Y$12:$AJ$12, 0))
* (INDEX('Build Scenarios'!$D$1:$O$510, MATCH(1, ('Build Scenarios'!$B$1:$B$510 = $AF79) * ('Build Scenarios'!$C$1:$C$510 = $C79), 0), MATCH(AI$12, 'Build Scenarios'!$D$5:$O$5, 0))
- INDEX('Build Scenarios'!$D$1:$O$510, MATCH(1, ('Build Scenarios'!$B$1:$B$510 = $AF79) * ('Build Scenarios'!$C$1:$C$510 = $C79), 0), MATCH(AH$12, 'Build Scenarios'!$D$5:$O$5, 0)))
+AH79,
0)</f>
        <v>0</v>
      </c>
      <c r="AJ79" s="4" cm="1">
        <f t="array" aca="1" ref="AJ79" ca="1">IFERROR(
INDEX('Cost Data'!$Y$1:$AJ$500, MATCH(1, ('Cost Data'!$W$1:$W$500 = $AF79) * ('Cost Data'!$X$1:$X$500 = $AG79), 0), MATCH(AJ$12, 'Cost Data'!$Y$12:$AJ$12, 0))
* (INDEX('Build Scenarios'!$D$1:$O$510, MATCH(1, ('Build Scenarios'!$B$1:$B$510 = $AF79) * ('Build Scenarios'!$C$1:$C$510 = $C79), 0), MATCH(AJ$12, 'Build Scenarios'!$D$5:$O$5, 0))
- INDEX('Build Scenarios'!$D$1:$O$510, MATCH(1, ('Build Scenarios'!$B$1:$B$510 = $AF79) * ('Build Scenarios'!$C$1:$C$510 = $C79), 0), MATCH(AI$12, 'Build Scenarios'!$D$5:$O$5, 0)))
+AI79,
0)</f>
        <v>0</v>
      </c>
      <c r="AK79" s="4" cm="1">
        <f t="array" aca="1" ref="AK79" ca="1">IFERROR(
INDEX('Cost Data'!$Y$1:$AJ$500, MATCH(1, ('Cost Data'!$W$1:$W$500 = $AF79) * ('Cost Data'!$X$1:$X$500 = $AG79), 0), MATCH(AK$12, 'Cost Data'!$Y$12:$AJ$12, 0))
* (INDEX('Build Scenarios'!$D$1:$O$510, MATCH(1, ('Build Scenarios'!$B$1:$B$510 = $AF79) * ('Build Scenarios'!$C$1:$C$510 = $C79), 0), MATCH(AK$12, 'Build Scenarios'!$D$5:$O$5, 0))
- INDEX('Build Scenarios'!$D$1:$O$510, MATCH(1, ('Build Scenarios'!$B$1:$B$510 = $AF79) * ('Build Scenarios'!$C$1:$C$510 = $C79), 0), MATCH(AJ$12, 'Build Scenarios'!$D$5:$O$5, 0)))
+AJ79,
0)</f>
        <v>0</v>
      </c>
      <c r="AL79" s="4" cm="1">
        <f t="array" aca="1" ref="AL79" ca="1">IFERROR(
INDEX('Cost Data'!$Y$1:$AJ$500, MATCH(1, ('Cost Data'!$W$1:$W$500 = $AF79) * ('Cost Data'!$X$1:$X$500 = $AG79), 0), MATCH(AL$12, 'Cost Data'!$Y$12:$AJ$12, 0))
* (INDEX('Build Scenarios'!$D$1:$O$510, MATCH(1, ('Build Scenarios'!$B$1:$B$510 = $AF79) * ('Build Scenarios'!$C$1:$C$510 = $C79), 0), MATCH(AL$12, 'Build Scenarios'!$D$5:$O$5, 0))
- INDEX('Build Scenarios'!$D$1:$O$510, MATCH(1, ('Build Scenarios'!$B$1:$B$510 = $AF79) * ('Build Scenarios'!$C$1:$C$510 = $C79), 0), MATCH(AK$12, 'Build Scenarios'!$D$5:$O$5, 0)))
+AK79,
0)</f>
        <v>0</v>
      </c>
      <c r="AM79" s="4" cm="1">
        <f t="array" aca="1" ref="AM79" ca="1">IFERROR(
INDEX('Cost Data'!$Y$1:$AJ$500, MATCH(1, ('Cost Data'!$W$1:$W$500 = $AF79) * ('Cost Data'!$X$1:$X$500 = $AG79), 0), MATCH(AM$12, 'Cost Data'!$Y$12:$AJ$12, 0))
* (INDEX('Build Scenarios'!$D$1:$O$510, MATCH(1, ('Build Scenarios'!$B$1:$B$510 = $AF79) * ('Build Scenarios'!$C$1:$C$510 = $C79), 0), MATCH(AM$12, 'Build Scenarios'!$D$5:$O$5, 0))
- INDEX('Build Scenarios'!$D$1:$O$510, MATCH(1, ('Build Scenarios'!$B$1:$B$510 = $AF79) * ('Build Scenarios'!$C$1:$C$510 = $C79), 0), MATCH(AL$12, 'Build Scenarios'!$D$5:$O$5, 0)))
+AL79,
0)</f>
        <v>0</v>
      </c>
      <c r="AN79" s="4" cm="1">
        <f t="array" aca="1" ref="AN79" ca="1">IFERROR(
INDEX('Cost Data'!$Y$1:$AJ$500, MATCH(1, ('Cost Data'!$W$1:$W$500 = $AF79) * ('Cost Data'!$X$1:$X$500 = $AG79), 0), MATCH(AN$12, 'Cost Data'!$Y$12:$AJ$12, 0))
* (INDEX('Build Scenarios'!$D$1:$O$510, MATCH(1, ('Build Scenarios'!$B$1:$B$510 = $AF79) * ('Build Scenarios'!$C$1:$C$510 = $C79), 0), MATCH(AN$12, 'Build Scenarios'!$D$5:$O$5, 0))
- INDEX('Build Scenarios'!$D$1:$O$510, MATCH(1, ('Build Scenarios'!$B$1:$B$510 = $AF79) * ('Build Scenarios'!$C$1:$C$510 = $C79), 0), MATCH(AM$12, 'Build Scenarios'!$D$5:$O$5, 0)))
+AM79,
0)</f>
        <v>0</v>
      </c>
      <c r="AO79" s="4" cm="1">
        <f t="array" aca="1" ref="AO79" ca="1">IFERROR(
INDEX('Cost Data'!$Y$1:$AJ$500, MATCH(1, ('Cost Data'!$W$1:$W$500 = $AF79) * ('Cost Data'!$X$1:$X$500 = $AG79), 0), MATCH(AO$12, 'Cost Data'!$Y$12:$AJ$12, 0))
* (INDEX('Build Scenarios'!$D$1:$O$510, MATCH(1, ('Build Scenarios'!$B$1:$B$510 = $AF79) * ('Build Scenarios'!$C$1:$C$510 = $C79), 0), MATCH(AO$12, 'Build Scenarios'!$D$5:$O$5, 0))
- INDEX('Build Scenarios'!$D$1:$O$510, MATCH(1, ('Build Scenarios'!$B$1:$B$510 = $AF79) * ('Build Scenarios'!$C$1:$C$510 = $C79), 0), MATCH(AN$12, 'Build Scenarios'!$D$5:$O$5, 0)))
+AN79,
0)</f>
        <v>0</v>
      </c>
      <c r="AP79" s="4" cm="1">
        <f t="array" aca="1" ref="AP79" ca="1">IFERROR(
INDEX('Cost Data'!$Y$1:$AJ$500, MATCH(1, ('Cost Data'!$W$1:$W$500 = $AF79) * ('Cost Data'!$X$1:$X$500 = $AG79), 0), MATCH(AP$12, 'Cost Data'!$Y$12:$AJ$12, 0))
* (INDEX('Build Scenarios'!$D$1:$O$510, MATCH(1, ('Build Scenarios'!$B$1:$B$510 = $AF79) * ('Build Scenarios'!$C$1:$C$510 = $C79), 0), MATCH(AP$12, 'Build Scenarios'!$D$5:$O$5, 0))
- INDEX('Build Scenarios'!$D$1:$O$510, MATCH(1, ('Build Scenarios'!$B$1:$B$510 = $AF79) * ('Build Scenarios'!$C$1:$C$510 = $C79), 0), MATCH(AO$12, 'Build Scenarios'!$D$5:$O$5, 0)))
+AO79,
0)</f>
        <v>0</v>
      </c>
      <c r="AQ79" s="4" cm="1">
        <f t="array" aca="1" ref="AQ79" ca="1">IFERROR(
INDEX('Cost Data'!$Y$1:$AJ$500, MATCH(1, ('Cost Data'!$W$1:$W$500 = $AF79) * ('Cost Data'!$X$1:$X$500 = $AG79), 0), MATCH(AQ$12, 'Cost Data'!$Y$12:$AJ$12, 0))
* (INDEX('Build Scenarios'!$D$1:$O$510, MATCH(1, ('Build Scenarios'!$B$1:$B$510 = $AF79) * ('Build Scenarios'!$C$1:$C$510 = $C79), 0), MATCH(AQ$12, 'Build Scenarios'!$D$5:$O$5, 0))
- INDEX('Build Scenarios'!$D$1:$O$510, MATCH(1, ('Build Scenarios'!$B$1:$B$510 = $AF79) * ('Build Scenarios'!$C$1:$C$510 = $C79), 0), MATCH(AP$12, 'Build Scenarios'!$D$5:$O$5, 0)))
+AP79,
0)</f>
        <v>0</v>
      </c>
      <c r="AR79" s="4" cm="1">
        <f t="array" aca="1" ref="AR79" ca="1">IFERROR(
INDEX('Cost Data'!$Y$1:$AJ$500, MATCH(1, ('Cost Data'!$W$1:$W$500 = $AF79) * ('Cost Data'!$X$1:$X$500 = $AG79), 0), MATCH(AR$12, 'Cost Data'!$Y$12:$AJ$12, 0))
* (INDEX('Build Scenarios'!$D$1:$O$510, MATCH(1, ('Build Scenarios'!$B$1:$B$510 = $AF79) * ('Build Scenarios'!$C$1:$C$510 = $C79), 0), MATCH(AR$12, 'Build Scenarios'!$D$5:$O$5, 0))
- INDEX('Build Scenarios'!$D$1:$O$510, MATCH(1, ('Build Scenarios'!$B$1:$B$510 = $AF79) * ('Build Scenarios'!$C$1:$C$510 = $C79), 0), MATCH(AQ$12, 'Build Scenarios'!$D$5:$O$5, 0)))
+AQ79,
0)</f>
        <v>0</v>
      </c>
      <c r="AS79" s="4" cm="1">
        <f t="array" aca="1" ref="AS79" ca="1">IFERROR(
INDEX('Cost Data'!$Y$1:$AJ$500, MATCH(1, ('Cost Data'!$W$1:$W$500 = $AF79) * ('Cost Data'!$X$1:$X$500 = $AG79), 0), MATCH(AS$12, 'Cost Data'!$Y$12:$AJ$12, 0))
* (INDEX('Build Scenarios'!$D$1:$O$510, MATCH(1, ('Build Scenarios'!$B$1:$B$510 = $AF79) * ('Build Scenarios'!$C$1:$C$510 = $C79), 0), MATCH(AS$12, 'Build Scenarios'!$D$5:$O$5, 0))
- INDEX('Build Scenarios'!$D$1:$O$510, MATCH(1, ('Build Scenarios'!$B$1:$B$510 = $AF79) * ('Build Scenarios'!$C$1:$C$510 = $C79), 0), MATCH(AR$12, 'Build Scenarios'!$D$5:$O$5, 0)))
+AR79,
0)</f>
        <v>0</v>
      </c>
      <c r="AU79" s="11" t="str">
        <f>AU78</f>
        <v>Del Norte</v>
      </c>
      <c r="AV79" s="11" cm="1">
        <f t="array" aca="1" ref="AV79" ca="1">INDEX('Cost Scenario Settings'!$O$32:$W$101, MATCH(1, ('Cost Scenario Settings'!$N$32:$N$101 = $B79) * ('Cost Scenario Settings'!$B$32:$B$101 = AU79), 0), MATCH($C79, 'Cost Scenario Settings'!$O$31:$W$31, 0))</f>
        <v>0</v>
      </c>
      <c r="AW79" s="4" cm="1">
        <f t="array" aca="1" ref="AW79" ca="1">IFERROR(
INDEX('Cost Data'!$Y$1:$AJ$500, MATCH(1, ('Cost Data'!$W$1:$W$500 = $AU79) * ('Cost Data'!$X$1:$X$500 = $AV79), 0), MATCH(AW$12, 'Cost Data'!$Y$12:$AJ$12, 0))
* (INDEX('Build Scenarios'!$D$1:$O$510, MATCH(1, ('Build Scenarios'!$B$1:$B$510 = $AU79) * ('Build Scenarios'!$C$1:$C$510 = $C79), 0), MATCH(AW$12, 'Build Scenarios'!$D$5:$O$5, 0))
- INDEX('Build Scenarios'!$D$1:$O$510, MATCH(1, ('Build Scenarios'!$B$1:$B$510 = $AU79) * ('Build Scenarios'!$C$1:$C$510 = $C79), 0), MATCH(AV$12, 'Build Scenarios'!$D$5:$O$5, 0)))
+AV79,
0)</f>
        <v>0</v>
      </c>
      <c r="AX79" s="4" cm="1">
        <f t="array" aca="1" ref="AX79" ca="1">IFERROR(
INDEX('Cost Data'!$Y$1:$AJ$500, MATCH(1, ('Cost Data'!$W$1:$W$500 = $AU79) * ('Cost Data'!$X$1:$X$500 = $AV79), 0), MATCH(AX$12, 'Cost Data'!$Y$12:$AJ$12, 0))
* (INDEX('Build Scenarios'!$D$1:$O$510, MATCH(1, ('Build Scenarios'!$B$1:$B$510 = $AU79) * ('Build Scenarios'!$C$1:$C$510 = $C79), 0), MATCH(AX$12, 'Build Scenarios'!$D$5:$O$5, 0))
- INDEX('Build Scenarios'!$D$1:$O$510, MATCH(1, ('Build Scenarios'!$B$1:$B$510 = $AU79) * ('Build Scenarios'!$C$1:$C$510 = $C79), 0), MATCH(AW$12, 'Build Scenarios'!$D$5:$O$5, 0)))
+AW79,
0)</f>
        <v>0</v>
      </c>
      <c r="AY79" s="4" cm="1">
        <f t="array" aca="1" ref="AY79" ca="1">IFERROR(
INDEX('Cost Data'!$Y$1:$AJ$500, MATCH(1, ('Cost Data'!$W$1:$W$500 = $AU79) * ('Cost Data'!$X$1:$X$500 = $AV79), 0), MATCH(AY$12, 'Cost Data'!$Y$12:$AJ$12, 0))
* (INDEX('Build Scenarios'!$D$1:$O$510, MATCH(1, ('Build Scenarios'!$B$1:$B$510 = $AU79) * ('Build Scenarios'!$C$1:$C$510 = $C79), 0), MATCH(AY$12, 'Build Scenarios'!$D$5:$O$5, 0))
- INDEX('Build Scenarios'!$D$1:$O$510, MATCH(1, ('Build Scenarios'!$B$1:$B$510 = $AU79) * ('Build Scenarios'!$C$1:$C$510 = $C79), 0), MATCH(AX$12, 'Build Scenarios'!$D$5:$O$5, 0)))
+AX79,
0)</f>
        <v>0</v>
      </c>
      <c r="AZ79" s="4" cm="1">
        <f t="array" aca="1" ref="AZ79" ca="1">IFERROR(
INDEX('Cost Data'!$Y$1:$AJ$500, MATCH(1, ('Cost Data'!$W$1:$W$500 = $AU79) * ('Cost Data'!$X$1:$X$500 = $AV79), 0), MATCH(AZ$12, 'Cost Data'!$Y$12:$AJ$12, 0))
* (INDEX('Build Scenarios'!$D$1:$O$510, MATCH(1, ('Build Scenarios'!$B$1:$B$510 = $AU79) * ('Build Scenarios'!$C$1:$C$510 = $C79), 0), MATCH(AZ$12, 'Build Scenarios'!$D$5:$O$5, 0))
- INDEX('Build Scenarios'!$D$1:$O$510, MATCH(1, ('Build Scenarios'!$B$1:$B$510 = $AU79) * ('Build Scenarios'!$C$1:$C$510 = $C79), 0), MATCH(AY$12, 'Build Scenarios'!$D$5:$O$5, 0)))
+AY79,
0)</f>
        <v>0</v>
      </c>
      <c r="BA79" s="4" cm="1">
        <f t="array" aca="1" ref="BA79" ca="1">IFERROR(
INDEX('Cost Data'!$Y$1:$AJ$500, MATCH(1, ('Cost Data'!$W$1:$W$500 = $AU79) * ('Cost Data'!$X$1:$X$500 = $AV79), 0), MATCH(BA$12, 'Cost Data'!$Y$12:$AJ$12, 0))
* (INDEX('Build Scenarios'!$D$1:$O$510, MATCH(1, ('Build Scenarios'!$B$1:$B$510 = $AU79) * ('Build Scenarios'!$C$1:$C$510 = $C79), 0), MATCH(BA$12, 'Build Scenarios'!$D$5:$O$5, 0))
- INDEX('Build Scenarios'!$D$1:$O$510, MATCH(1, ('Build Scenarios'!$B$1:$B$510 = $AU79) * ('Build Scenarios'!$C$1:$C$510 = $C79), 0), MATCH(AZ$12, 'Build Scenarios'!$D$5:$O$5, 0)))
+AZ79,
0)</f>
        <v>0</v>
      </c>
      <c r="BB79" s="4" cm="1">
        <f t="array" aca="1" ref="BB79" ca="1">IFERROR(
INDEX('Cost Data'!$Y$1:$AJ$500, MATCH(1, ('Cost Data'!$W$1:$W$500 = $AU79) * ('Cost Data'!$X$1:$X$500 = $AV79), 0), MATCH(BB$12, 'Cost Data'!$Y$12:$AJ$12, 0))
* (INDEX('Build Scenarios'!$D$1:$O$510, MATCH(1, ('Build Scenarios'!$B$1:$B$510 = $AU79) * ('Build Scenarios'!$C$1:$C$510 = $C79), 0), MATCH(BB$12, 'Build Scenarios'!$D$5:$O$5, 0))
- INDEX('Build Scenarios'!$D$1:$O$510, MATCH(1, ('Build Scenarios'!$B$1:$B$510 = $AU79) * ('Build Scenarios'!$C$1:$C$510 = $C79), 0), MATCH(BA$12, 'Build Scenarios'!$D$5:$O$5, 0)))
+BA79,
0)</f>
        <v>0</v>
      </c>
      <c r="BC79" s="4" cm="1">
        <f t="array" aca="1" ref="BC79" ca="1">IFERROR(
INDEX('Cost Data'!$Y$1:$AJ$500, MATCH(1, ('Cost Data'!$W$1:$W$500 = $AU79) * ('Cost Data'!$X$1:$X$500 = $AV79), 0), MATCH(BC$12, 'Cost Data'!$Y$12:$AJ$12, 0))
* (INDEX('Build Scenarios'!$D$1:$O$510, MATCH(1, ('Build Scenarios'!$B$1:$B$510 = $AU79) * ('Build Scenarios'!$C$1:$C$510 = $C79), 0), MATCH(BC$12, 'Build Scenarios'!$D$5:$O$5, 0))
- INDEX('Build Scenarios'!$D$1:$O$510, MATCH(1, ('Build Scenarios'!$B$1:$B$510 = $AU79) * ('Build Scenarios'!$C$1:$C$510 = $C79), 0), MATCH(BB$12, 'Build Scenarios'!$D$5:$O$5, 0)))
+BB79,
0)</f>
        <v>0</v>
      </c>
      <c r="BD79" s="4" cm="1">
        <f t="array" aca="1" ref="BD79" ca="1">IFERROR(
INDEX('Cost Data'!$Y$1:$AJ$500, MATCH(1, ('Cost Data'!$W$1:$W$500 = $AU79) * ('Cost Data'!$X$1:$X$500 = $AV79), 0), MATCH(BD$12, 'Cost Data'!$Y$12:$AJ$12, 0))
* (INDEX('Build Scenarios'!$D$1:$O$510, MATCH(1, ('Build Scenarios'!$B$1:$B$510 = $AU79) * ('Build Scenarios'!$C$1:$C$510 = $C79), 0), MATCH(BD$12, 'Build Scenarios'!$D$5:$O$5, 0))
- INDEX('Build Scenarios'!$D$1:$O$510, MATCH(1, ('Build Scenarios'!$B$1:$B$510 = $AU79) * ('Build Scenarios'!$C$1:$C$510 = $C79), 0), MATCH(BC$12, 'Build Scenarios'!$D$5:$O$5, 0)))
+BC79,
0)</f>
        <v>0</v>
      </c>
      <c r="BE79" s="4" cm="1">
        <f t="array" aca="1" ref="BE79" ca="1">IFERROR(
INDEX('Cost Data'!$Y$1:$AJ$500, MATCH(1, ('Cost Data'!$W$1:$W$500 = $AU79) * ('Cost Data'!$X$1:$X$500 = $AV79), 0), MATCH(BE$12, 'Cost Data'!$Y$12:$AJ$12, 0))
* (INDEX('Build Scenarios'!$D$1:$O$510, MATCH(1, ('Build Scenarios'!$B$1:$B$510 = $AU79) * ('Build Scenarios'!$C$1:$C$510 = $C79), 0), MATCH(BE$12, 'Build Scenarios'!$D$5:$O$5, 0))
- INDEX('Build Scenarios'!$D$1:$O$510, MATCH(1, ('Build Scenarios'!$B$1:$B$510 = $AU79) * ('Build Scenarios'!$C$1:$C$510 = $C79), 0), MATCH(BD$12, 'Build Scenarios'!$D$5:$O$5, 0)))
+BD79,
0)</f>
        <v>0</v>
      </c>
      <c r="BF79" s="4" cm="1">
        <f t="array" aca="1" ref="BF79" ca="1">IFERROR(
INDEX('Cost Data'!$Y$1:$AJ$500, MATCH(1, ('Cost Data'!$W$1:$W$500 = $AU79) * ('Cost Data'!$X$1:$X$500 = $AV79), 0), MATCH(BF$12, 'Cost Data'!$Y$12:$AJ$12, 0))
* (INDEX('Build Scenarios'!$D$1:$O$510, MATCH(1, ('Build Scenarios'!$B$1:$B$510 = $AU79) * ('Build Scenarios'!$C$1:$C$510 = $C79), 0), MATCH(BF$12, 'Build Scenarios'!$D$5:$O$5, 0))
- INDEX('Build Scenarios'!$D$1:$O$510, MATCH(1, ('Build Scenarios'!$B$1:$B$510 = $AU79) * ('Build Scenarios'!$C$1:$C$510 = $C79), 0), MATCH(BE$12, 'Build Scenarios'!$D$5:$O$5, 0)))
+BE79,
0)</f>
        <v>0</v>
      </c>
      <c r="BG79" s="4" cm="1">
        <f t="array" aca="1" ref="BG79" ca="1">IFERROR(
INDEX('Cost Data'!$Y$1:$AJ$500, MATCH(1, ('Cost Data'!$W$1:$W$500 = $AU79) * ('Cost Data'!$X$1:$X$500 = $AV79), 0), MATCH(BG$12, 'Cost Data'!$Y$12:$AJ$12, 0))
* (INDEX('Build Scenarios'!$D$1:$O$510, MATCH(1, ('Build Scenarios'!$B$1:$B$510 = $AU79) * ('Build Scenarios'!$C$1:$C$510 = $C79), 0), MATCH(BG$12, 'Build Scenarios'!$D$5:$O$5, 0))
- INDEX('Build Scenarios'!$D$1:$O$510, MATCH(1, ('Build Scenarios'!$B$1:$B$510 = $AU79) * ('Build Scenarios'!$C$1:$C$510 = $C79), 0), MATCH(BF$12, 'Build Scenarios'!$D$5:$O$5, 0)))
+BF79,
0)</f>
        <v>0</v>
      </c>
      <c r="BH79" s="4" cm="1">
        <f t="array" aca="1" ref="BH79" ca="1">IFERROR(
INDEX('Cost Data'!$Y$1:$AJ$500, MATCH(1, ('Cost Data'!$W$1:$W$500 = $AU79) * ('Cost Data'!$X$1:$X$500 = $AV79), 0), MATCH(BH$12, 'Cost Data'!$Y$12:$AJ$12, 0))
* (INDEX('Build Scenarios'!$D$1:$O$510, MATCH(1, ('Build Scenarios'!$B$1:$B$510 = $AU79) * ('Build Scenarios'!$C$1:$C$510 = $C79), 0), MATCH(BH$12, 'Build Scenarios'!$D$5:$O$5, 0))
- INDEX('Build Scenarios'!$D$1:$O$510, MATCH(1, ('Build Scenarios'!$B$1:$B$510 = $AU79) * ('Build Scenarios'!$C$1:$C$510 = $C79), 0), MATCH(BG$12, 'Build Scenarios'!$D$5:$O$5, 0)))
+BG79,
0)</f>
        <v>0</v>
      </c>
      <c r="BJ79" s="11" t="str">
        <f>BJ78</f>
        <v>Cape Mendocino</v>
      </c>
      <c r="BK79" s="11" cm="1">
        <f t="array" aca="1" ref="BK79" ca="1">INDEX('Cost Scenario Settings'!$O$32:$W$101, MATCH(1, ('Cost Scenario Settings'!$N$32:$N$101 = $B79) * ('Cost Scenario Settings'!$B$32:$B$101 = BJ79), 0), MATCH($C79, 'Cost Scenario Settings'!$O$31:$W$31, 0))</f>
        <v>0</v>
      </c>
      <c r="BL79" s="4" cm="1">
        <f t="array" aca="1" ref="BL79" ca="1">IFERROR(
INDEX('Cost Data'!$Y$1:$AJ$500, MATCH(1, ('Cost Data'!$W$1:$W$500 = $BJ79) * ('Cost Data'!$X$1:$X$500 = $BK79), 0), MATCH(BL$12, 'Cost Data'!$Y$12:$AJ$12, 0))
* (INDEX('Build Scenarios'!$D$1:$O$510, MATCH(1, ('Build Scenarios'!$B$1:$B$510 = $BJ79) * ('Build Scenarios'!$C$1:$C$510 = $C79), 0), MATCH(BL$12, 'Build Scenarios'!$D$5:$O$5, 0))
- INDEX('Build Scenarios'!$D$1:$O$510, MATCH(1, ('Build Scenarios'!$B$1:$B$510 = $BJ79) * ('Build Scenarios'!$C$1:$C$510 = $C79), 0), MATCH(BK$12, 'Build Scenarios'!$D$5:$O$5, 0)))
+BK79,
0)</f>
        <v>0</v>
      </c>
      <c r="BM79" s="4" cm="1">
        <f t="array" aca="1" ref="BM79" ca="1">IFERROR(
INDEX('Cost Data'!$Y$1:$AJ$500, MATCH(1, ('Cost Data'!$W$1:$W$500 = $BJ79) * ('Cost Data'!$X$1:$X$500 = $BK79), 0), MATCH(BM$12, 'Cost Data'!$Y$12:$AJ$12, 0))
* (INDEX('Build Scenarios'!$D$1:$O$510, MATCH(1, ('Build Scenarios'!$B$1:$B$510 = $BJ79) * ('Build Scenarios'!$C$1:$C$510 = $C79), 0), MATCH(BM$12, 'Build Scenarios'!$D$5:$O$5, 0))
- INDEX('Build Scenarios'!$D$1:$O$510, MATCH(1, ('Build Scenarios'!$B$1:$B$510 = $BJ79) * ('Build Scenarios'!$C$1:$C$510 = $C79), 0), MATCH(BL$12, 'Build Scenarios'!$D$5:$O$5, 0)))
+BL79,
0)</f>
        <v>0</v>
      </c>
      <c r="BN79" s="4" cm="1">
        <f t="array" aca="1" ref="BN79" ca="1">IFERROR(
INDEX('Cost Data'!$Y$1:$AJ$500, MATCH(1, ('Cost Data'!$W$1:$W$500 = $BJ79) * ('Cost Data'!$X$1:$X$500 = $BK79), 0), MATCH(BN$12, 'Cost Data'!$Y$12:$AJ$12, 0))
* (INDEX('Build Scenarios'!$D$1:$O$510, MATCH(1, ('Build Scenarios'!$B$1:$B$510 = $BJ79) * ('Build Scenarios'!$C$1:$C$510 = $C79), 0), MATCH(BN$12, 'Build Scenarios'!$D$5:$O$5, 0))
- INDEX('Build Scenarios'!$D$1:$O$510, MATCH(1, ('Build Scenarios'!$B$1:$B$510 = $BJ79) * ('Build Scenarios'!$C$1:$C$510 = $C79), 0), MATCH(BM$12, 'Build Scenarios'!$D$5:$O$5, 0)))
+BM79,
0)</f>
        <v>0</v>
      </c>
      <c r="BO79" s="4" cm="1">
        <f t="array" aca="1" ref="BO79" ca="1">IFERROR(
INDEX('Cost Data'!$Y$1:$AJ$500, MATCH(1, ('Cost Data'!$W$1:$W$500 = $BJ79) * ('Cost Data'!$X$1:$X$500 = $BK79), 0), MATCH(BO$12, 'Cost Data'!$Y$12:$AJ$12, 0))
* (INDEX('Build Scenarios'!$D$1:$O$510, MATCH(1, ('Build Scenarios'!$B$1:$B$510 = $BJ79) * ('Build Scenarios'!$C$1:$C$510 = $C79), 0), MATCH(BO$12, 'Build Scenarios'!$D$5:$O$5, 0))
- INDEX('Build Scenarios'!$D$1:$O$510, MATCH(1, ('Build Scenarios'!$B$1:$B$510 = $BJ79) * ('Build Scenarios'!$C$1:$C$510 = $C79), 0), MATCH(BN$12, 'Build Scenarios'!$D$5:$O$5, 0)))
+BN79,
0)</f>
        <v>0</v>
      </c>
      <c r="BP79" s="4" cm="1">
        <f t="array" aca="1" ref="BP79" ca="1">IFERROR(
INDEX('Cost Data'!$Y$1:$AJ$500, MATCH(1, ('Cost Data'!$W$1:$W$500 = $BJ79) * ('Cost Data'!$X$1:$X$500 = $BK79), 0), MATCH(BP$12, 'Cost Data'!$Y$12:$AJ$12, 0))
* (INDEX('Build Scenarios'!$D$1:$O$510, MATCH(1, ('Build Scenarios'!$B$1:$B$510 = $BJ79) * ('Build Scenarios'!$C$1:$C$510 = $C79), 0), MATCH(BP$12, 'Build Scenarios'!$D$5:$O$5, 0))
- INDEX('Build Scenarios'!$D$1:$O$510, MATCH(1, ('Build Scenarios'!$B$1:$B$510 = $BJ79) * ('Build Scenarios'!$C$1:$C$510 = $C79), 0), MATCH(BO$12, 'Build Scenarios'!$D$5:$O$5, 0)))
+BO79,
0)</f>
        <v>0</v>
      </c>
      <c r="BQ79" s="4" cm="1">
        <f t="array" aca="1" ref="BQ79" ca="1">IFERROR(
INDEX('Cost Data'!$Y$1:$AJ$500, MATCH(1, ('Cost Data'!$W$1:$W$500 = $BJ79) * ('Cost Data'!$X$1:$X$500 = $BK79), 0), MATCH(BQ$12, 'Cost Data'!$Y$12:$AJ$12, 0))
* (INDEX('Build Scenarios'!$D$1:$O$510, MATCH(1, ('Build Scenarios'!$B$1:$B$510 = $BJ79) * ('Build Scenarios'!$C$1:$C$510 = $C79), 0), MATCH(BQ$12, 'Build Scenarios'!$D$5:$O$5, 0))
- INDEX('Build Scenarios'!$D$1:$O$510, MATCH(1, ('Build Scenarios'!$B$1:$B$510 = $BJ79) * ('Build Scenarios'!$C$1:$C$510 = $C79), 0), MATCH(BP$12, 'Build Scenarios'!$D$5:$O$5, 0)))
+BP79,
0)</f>
        <v>0</v>
      </c>
      <c r="BR79" s="4" cm="1">
        <f t="array" aca="1" ref="BR79" ca="1">IFERROR(
INDEX('Cost Data'!$Y$1:$AJ$500, MATCH(1, ('Cost Data'!$W$1:$W$500 = $BJ79) * ('Cost Data'!$X$1:$X$500 = $BK79), 0), MATCH(BR$12, 'Cost Data'!$Y$12:$AJ$12, 0))
* (INDEX('Build Scenarios'!$D$1:$O$510, MATCH(1, ('Build Scenarios'!$B$1:$B$510 = $BJ79) * ('Build Scenarios'!$C$1:$C$510 = $C79), 0), MATCH(BR$12, 'Build Scenarios'!$D$5:$O$5, 0))
- INDEX('Build Scenarios'!$D$1:$O$510, MATCH(1, ('Build Scenarios'!$B$1:$B$510 = $BJ79) * ('Build Scenarios'!$C$1:$C$510 = $C79), 0), MATCH(BQ$12, 'Build Scenarios'!$D$5:$O$5, 0)))
+BQ79,
0)</f>
        <v>0</v>
      </c>
      <c r="BS79" s="4" cm="1">
        <f t="array" aca="1" ref="BS79" ca="1">IFERROR(
INDEX('Cost Data'!$Y$1:$AJ$500, MATCH(1, ('Cost Data'!$W$1:$W$500 = $BJ79) * ('Cost Data'!$X$1:$X$500 = $BK79), 0), MATCH(BS$12, 'Cost Data'!$Y$12:$AJ$12, 0))
* (INDEX('Build Scenarios'!$D$1:$O$510, MATCH(1, ('Build Scenarios'!$B$1:$B$510 = $BJ79) * ('Build Scenarios'!$C$1:$C$510 = $C79), 0), MATCH(BS$12, 'Build Scenarios'!$D$5:$O$5, 0))
- INDEX('Build Scenarios'!$D$1:$O$510, MATCH(1, ('Build Scenarios'!$B$1:$B$510 = $BJ79) * ('Build Scenarios'!$C$1:$C$510 = $C79), 0), MATCH(BR$12, 'Build Scenarios'!$D$5:$O$5, 0)))
+BR79,
0)</f>
        <v>0</v>
      </c>
      <c r="BT79" s="4" cm="1">
        <f t="array" aca="1" ref="BT79" ca="1">IFERROR(
INDEX('Cost Data'!$Y$1:$AJ$500, MATCH(1, ('Cost Data'!$W$1:$W$500 = $BJ79) * ('Cost Data'!$X$1:$X$500 = $BK79), 0), MATCH(BT$12, 'Cost Data'!$Y$12:$AJ$12, 0))
* (INDEX('Build Scenarios'!$D$1:$O$510, MATCH(1, ('Build Scenarios'!$B$1:$B$510 = $BJ79) * ('Build Scenarios'!$C$1:$C$510 = $C79), 0), MATCH(BT$12, 'Build Scenarios'!$D$5:$O$5, 0))
- INDEX('Build Scenarios'!$D$1:$O$510, MATCH(1, ('Build Scenarios'!$B$1:$B$510 = $BJ79) * ('Build Scenarios'!$C$1:$C$510 = $C79), 0), MATCH(BS$12, 'Build Scenarios'!$D$5:$O$5, 0)))
+BS79,
0)</f>
        <v>0</v>
      </c>
      <c r="BU79" s="4" cm="1">
        <f t="array" aca="1" ref="BU79" ca="1">IFERROR(
INDEX('Cost Data'!$Y$1:$AJ$500, MATCH(1, ('Cost Data'!$W$1:$W$500 = $BJ79) * ('Cost Data'!$X$1:$X$500 = $BK79), 0), MATCH(BU$12, 'Cost Data'!$Y$12:$AJ$12, 0))
* (INDEX('Build Scenarios'!$D$1:$O$510, MATCH(1, ('Build Scenarios'!$B$1:$B$510 = $BJ79) * ('Build Scenarios'!$C$1:$C$510 = $C79), 0), MATCH(BU$12, 'Build Scenarios'!$D$5:$O$5, 0))
- INDEX('Build Scenarios'!$D$1:$O$510, MATCH(1, ('Build Scenarios'!$B$1:$B$510 = $BJ79) * ('Build Scenarios'!$C$1:$C$510 = $C79), 0), MATCH(BT$12, 'Build Scenarios'!$D$5:$O$5, 0)))
+BT79,
0)</f>
        <v>0</v>
      </c>
      <c r="BV79" s="4" cm="1">
        <f t="array" aca="1" ref="BV79" ca="1">IFERROR(
INDEX('Cost Data'!$Y$1:$AJ$500, MATCH(1, ('Cost Data'!$W$1:$W$500 = $BJ79) * ('Cost Data'!$X$1:$X$500 = $BK79), 0), MATCH(BV$12, 'Cost Data'!$Y$12:$AJ$12, 0))
* (INDEX('Build Scenarios'!$D$1:$O$510, MATCH(1, ('Build Scenarios'!$B$1:$B$510 = $BJ79) * ('Build Scenarios'!$C$1:$C$510 = $C79), 0), MATCH(BV$12, 'Build Scenarios'!$D$5:$O$5, 0))
- INDEX('Build Scenarios'!$D$1:$O$510, MATCH(1, ('Build Scenarios'!$B$1:$B$510 = $BJ79) * ('Build Scenarios'!$C$1:$C$510 = $C79), 0), MATCH(BU$12, 'Build Scenarios'!$D$5:$O$5, 0)))
+BU79,
0)</f>
        <v>0</v>
      </c>
      <c r="BW79" s="4" cm="1">
        <f t="array" aca="1" ref="BW79" ca="1">IFERROR(
INDEX('Cost Data'!$Y$1:$AJ$500, MATCH(1, ('Cost Data'!$W$1:$W$500 = $BJ79) * ('Cost Data'!$X$1:$X$500 = $BK79), 0), MATCH(BW$12, 'Cost Data'!$Y$12:$AJ$12, 0))
* (INDEX('Build Scenarios'!$D$1:$O$510, MATCH(1, ('Build Scenarios'!$B$1:$B$510 = $BJ79) * ('Build Scenarios'!$C$1:$C$510 = $C79), 0), MATCH(BW$12, 'Build Scenarios'!$D$5:$O$5, 0))
- INDEX('Build Scenarios'!$D$1:$O$510, MATCH(1, ('Build Scenarios'!$B$1:$B$510 = $BJ79) * ('Build Scenarios'!$C$1:$C$510 = $C79), 0), MATCH(BV$12, 'Build Scenarios'!$D$5:$O$5, 0)))
+BV79,
0)</f>
        <v>0</v>
      </c>
    </row>
    <row r="80" spans="2:75" x14ac:dyDescent="0.2">
      <c r="B80" s="11">
        <f t="shared" ref="B80:B86" ca="1" si="43">B79</f>
        <v>0</v>
      </c>
      <c r="C80" s="8" t="s">
        <v>56</v>
      </c>
      <c r="D80" s="4">
        <f t="shared" ca="1" si="42"/>
        <v>0</v>
      </c>
      <c r="E80" s="4">
        <f t="shared" ca="1" si="42"/>
        <v>0</v>
      </c>
      <c r="F80" s="4">
        <f t="shared" ca="1" si="42"/>
        <v>0</v>
      </c>
      <c r="G80" s="4">
        <f t="shared" ca="1" si="42"/>
        <v>0</v>
      </c>
      <c r="H80" s="4">
        <f t="shared" ca="1" si="42"/>
        <v>0</v>
      </c>
      <c r="I80" s="4">
        <f t="shared" ca="1" si="42"/>
        <v>0</v>
      </c>
      <c r="J80" s="4">
        <f t="shared" ca="1" si="42"/>
        <v>0</v>
      </c>
      <c r="K80" s="4">
        <f t="shared" ca="1" si="42"/>
        <v>0</v>
      </c>
      <c r="L80" s="4">
        <f t="shared" ca="1" si="42"/>
        <v>0</v>
      </c>
      <c r="M80" s="4">
        <f t="shared" ca="1" si="42"/>
        <v>0</v>
      </c>
      <c r="N80" s="4">
        <f t="shared" ca="1" si="42"/>
        <v>0</v>
      </c>
      <c r="O80" s="4">
        <f t="shared" ca="1" si="42"/>
        <v>0</v>
      </c>
      <c r="Q80" s="11" t="str">
        <f t="shared" ref="Q80:Q86" si="44">Q79</f>
        <v>Morro Bay</v>
      </c>
      <c r="R80" s="11" cm="1">
        <f t="array" aca="1" ref="R80" ca="1">INDEX('Cost Scenario Settings'!$O$32:$W$101, MATCH(1, ('Cost Scenario Settings'!$N$32:$N$101 = $B80) * ('Cost Scenario Settings'!$B$32:$B$101 = Q80), 0), MATCH($C80, 'Cost Scenario Settings'!$O$31:$W$31, 0))</f>
        <v>0</v>
      </c>
      <c r="S80" s="4" cm="1">
        <f t="array" aca="1" ref="S80" ca="1">IFERROR(
INDEX('Cost Data'!$Y$1:$AJ$500, MATCH(1, ('Cost Data'!$W$1:$W$500 = $Q80) * ('Cost Data'!$X$1:$X$500 = $R80), 0), MATCH(S$12, 'Cost Data'!$Y$12:$AJ$12, 0))
* (INDEX('Build Scenarios'!$D$1:$O$510, MATCH(1, ('Build Scenarios'!$B$1:$B$510 = $Q80) * ('Build Scenarios'!$C$1:$C$510 = $C80), 0), MATCH(S$12, 'Build Scenarios'!$D$5:$O$5, 0))
- INDEX('Build Scenarios'!$D$1:$O$510, MATCH(1, ('Build Scenarios'!$B$1:$B$510 = $Q80) * ('Build Scenarios'!$C$1:$C$510 = $C80), 0), MATCH(R$12, 'Build Scenarios'!$D$5:$O$5, 0)))
+R80,
0)</f>
        <v>0</v>
      </c>
      <c r="T80" s="4" cm="1">
        <f t="array" aca="1" ref="T80" ca="1">IFERROR(
INDEX('Cost Data'!$Y$1:$AJ$500, MATCH(1, ('Cost Data'!$W$1:$W$500 = $Q80) * ('Cost Data'!$X$1:$X$500 = $R80), 0), MATCH(T$12, 'Cost Data'!$Y$12:$AJ$12, 0))
* (INDEX('Build Scenarios'!$D$1:$O$510, MATCH(1, ('Build Scenarios'!$B$1:$B$510 = $Q80) * ('Build Scenarios'!$C$1:$C$510 = $C80), 0), MATCH(T$12, 'Build Scenarios'!$D$5:$O$5, 0))
- INDEX('Build Scenarios'!$D$1:$O$510, MATCH(1, ('Build Scenarios'!$B$1:$B$510 = $Q80) * ('Build Scenarios'!$C$1:$C$510 = $C80), 0), MATCH(S$12, 'Build Scenarios'!$D$5:$O$5, 0)))
+S80,
0)</f>
        <v>0</v>
      </c>
      <c r="U80" s="4" cm="1">
        <f t="array" aca="1" ref="U80" ca="1">IFERROR(
INDEX('Cost Data'!$Y$1:$AJ$500, MATCH(1, ('Cost Data'!$W$1:$W$500 = $Q80) * ('Cost Data'!$X$1:$X$500 = $R80), 0), MATCH(U$12, 'Cost Data'!$Y$12:$AJ$12, 0))
* (INDEX('Build Scenarios'!$D$1:$O$510, MATCH(1, ('Build Scenarios'!$B$1:$B$510 = $Q80) * ('Build Scenarios'!$C$1:$C$510 = $C80), 0), MATCH(U$12, 'Build Scenarios'!$D$5:$O$5, 0))
- INDEX('Build Scenarios'!$D$1:$O$510, MATCH(1, ('Build Scenarios'!$B$1:$B$510 = $Q80) * ('Build Scenarios'!$C$1:$C$510 = $C80), 0), MATCH(T$12, 'Build Scenarios'!$D$5:$O$5, 0)))
+T80,
0)</f>
        <v>0</v>
      </c>
      <c r="V80" s="4" cm="1">
        <f t="array" aca="1" ref="V80" ca="1">IFERROR(
INDEX('Cost Data'!$Y$1:$AJ$500, MATCH(1, ('Cost Data'!$W$1:$W$500 = $Q80) * ('Cost Data'!$X$1:$X$500 = $R80), 0), MATCH(V$12, 'Cost Data'!$Y$12:$AJ$12, 0))
* (INDEX('Build Scenarios'!$D$1:$O$510, MATCH(1, ('Build Scenarios'!$B$1:$B$510 = $Q80) * ('Build Scenarios'!$C$1:$C$510 = $C80), 0), MATCH(V$12, 'Build Scenarios'!$D$5:$O$5, 0))
- INDEX('Build Scenarios'!$D$1:$O$510, MATCH(1, ('Build Scenarios'!$B$1:$B$510 = $Q80) * ('Build Scenarios'!$C$1:$C$510 = $C80), 0), MATCH(U$12, 'Build Scenarios'!$D$5:$O$5, 0)))
+U80,
0)</f>
        <v>0</v>
      </c>
      <c r="W80" s="4" cm="1">
        <f t="array" aca="1" ref="W80" ca="1">IFERROR(
INDEX('Cost Data'!$Y$1:$AJ$500, MATCH(1, ('Cost Data'!$W$1:$W$500 = $Q80) * ('Cost Data'!$X$1:$X$500 = $R80), 0), MATCH(W$12, 'Cost Data'!$Y$12:$AJ$12, 0))
* (INDEX('Build Scenarios'!$D$1:$O$510, MATCH(1, ('Build Scenarios'!$B$1:$B$510 = $Q80) * ('Build Scenarios'!$C$1:$C$510 = $C80), 0), MATCH(W$12, 'Build Scenarios'!$D$5:$O$5, 0))
- INDEX('Build Scenarios'!$D$1:$O$510, MATCH(1, ('Build Scenarios'!$B$1:$B$510 = $Q80) * ('Build Scenarios'!$C$1:$C$510 = $C80), 0), MATCH(V$12, 'Build Scenarios'!$D$5:$O$5, 0)))
+V80,
0)</f>
        <v>0</v>
      </c>
      <c r="X80" s="4" cm="1">
        <f t="array" aca="1" ref="X80" ca="1">IFERROR(
INDEX('Cost Data'!$Y$1:$AJ$500, MATCH(1, ('Cost Data'!$W$1:$W$500 = $Q80) * ('Cost Data'!$X$1:$X$500 = $R80), 0), MATCH(X$12, 'Cost Data'!$Y$12:$AJ$12, 0))
* (INDEX('Build Scenarios'!$D$1:$O$510, MATCH(1, ('Build Scenarios'!$B$1:$B$510 = $Q80) * ('Build Scenarios'!$C$1:$C$510 = $C80), 0), MATCH(X$12, 'Build Scenarios'!$D$5:$O$5, 0))
- INDEX('Build Scenarios'!$D$1:$O$510, MATCH(1, ('Build Scenarios'!$B$1:$B$510 = $Q80) * ('Build Scenarios'!$C$1:$C$510 = $C80), 0), MATCH(W$12, 'Build Scenarios'!$D$5:$O$5, 0)))
+W80,
0)</f>
        <v>0</v>
      </c>
      <c r="Y80" s="4" cm="1">
        <f t="array" aca="1" ref="Y80" ca="1">IFERROR(
INDEX('Cost Data'!$Y$1:$AJ$500, MATCH(1, ('Cost Data'!$W$1:$W$500 = $Q80) * ('Cost Data'!$X$1:$X$500 = $R80), 0), MATCH(Y$12, 'Cost Data'!$Y$12:$AJ$12, 0))
* (INDEX('Build Scenarios'!$D$1:$O$510, MATCH(1, ('Build Scenarios'!$B$1:$B$510 = $Q80) * ('Build Scenarios'!$C$1:$C$510 = $C80), 0), MATCH(Y$12, 'Build Scenarios'!$D$5:$O$5, 0))
- INDEX('Build Scenarios'!$D$1:$O$510, MATCH(1, ('Build Scenarios'!$B$1:$B$510 = $Q80) * ('Build Scenarios'!$C$1:$C$510 = $C80), 0), MATCH(X$12, 'Build Scenarios'!$D$5:$O$5, 0)))
+X80,
0)</f>
        <v>0</v>
      </c>
      <c r="Z80" s="4" cm="1">
        <f t="array" aca="1" ref="Z80" ca="1">IFERROR(
INDEX('Cost Data'!$Y$1:$AJ$500, MATCH(1, ('Cost Data'!$W$1:$W$500 = $Q80) * ('Cost Data'!$X$1:$X$500 = $R80), 0), MATCH(Z$12, 'Cost Data'!$Y$12:$AJ$12, 0))
* (INDEX('Build Scenarios'!$D$1:$O$510, MATCH(1, ('Build Scenarios'!$B$1:$B$510 = $Q80) * ('Build Scenarios'!$C$1:$C$510 = $C80), 0), MATCH(Z$12, 'Build Scenarios'!$D$5:$O$5, 0))
- INDEX('Build Scenarios'!$D$1:$O$510, MATCH(1, ('Build Scenarios'!$B$1:$B$510 = $Q80) * ('Build Scenarios'!$C$1:$C$510 = $C80), 0), MATCH(Y$12, 'Build Scenarios'!$D$5:$O$5, 0)))
+Y80,
0)</f>
        <v>0</v>
      </c>
      <c r="AA80" s="4" cm="1">
        <f t="array" aca="1" ref="AA80" ca="1">IFERROR(
INDEX('Cost Data'!$Y$1:$AJ$500, MATCH(1, ('Cost Data'!$W$1:$W$500 = $Q80) * ('Cost Data'!$X$1:$X$500 = $R80), 0), MATCH(AA$12, 'Cost Data'!$Y$12:$AJ$12, 0))
* (INDEX('Build Scenarios'!$D$1:$O$510, MATCH(1, ('Build Scenarios'!$B$1:$B$510 = $Q80) * ('Build Scenarios'!$C$1:$C$510 = $C80), 0), MATCH(AA$12, 'Build Scenarios'!$D$5:$O$5, 0))
- INDEX('Build Scenarios'!$D$1:$O$510, MATCH(1, ('Build Scenarios'!$B$1:$B$510 = $Q80) * ('Build Scenarios'!$C$1:$C$510 = $C80), 0), MATCH(Z$12, 'Build Scenarios'!$D$5:$O$5, 0)))
+Z80,
0)</f>
        <v>0</v>
      </c>
      <c r="AB80" s="4" cm="1">
        <f t="array" aca="1" ref="AB80" ca="1">IFERROR(
INDEX('Cost Data'!$Y$1:$AJ$500, MATCH(1, ('Cost Data'!$W$1:$W$500 = $Q80) * ('Cost Data'!$X$1:$X$500 = $R80), 0), MATCH(AB$12, 'Cost Data'!$Y$12:$AJ$12, 0))
* (INDEX('Build Scenarios'!$D$1:$O$510, MATCH(1, ('Build Scenarios'!$B$1:$B$510 = $Q80) * ('Build Scenarios'!$C$1:$C$510 = $C80), 0), MATCH(AB$12, 'Build Scenarios'!$D$5:$O$5, 0))
- INDEX('Build Scenarios'!$D$1:$O$510, MATCH(1, ('Build Scenarios'!$B$1:$B$510 = $Q80) * ('Build Scenarios'!$C$1:$C$510 = $C80), 0), MATCH(AA$12, 'Build Scenarios'!$D$5:$O$5, 0)))
+AA80,
0)</f>
        <v>0</v>
      </c>
      <c r="AC80" s="4" cm="1">
        <f t="array" aca="1" ref="AC80" ca="1">IFERROR(
INDEX('Cost Data'!$Y$1:$AJ$500, MATCH(1, ('Cost Data'!$W$1:$W$500 = $Q80) * ('Cost Data'!$X$1:$X$500 = $R80), 0), MATCH(AC$12, 'Cost Data'!$Y$12:$AJ$12, 0))
* (INDEX('Build Scenarios'!$D$1:$O$510, MATCH(1, ('Build Scenarios'!$B$1:$B$510 = $Q80) * ('Build Scenarios'!$C$1:$C$510 = $C80), 0), MATCH(AC$12, 'Build Scenarios'!$D$5:$O$5, 0))
- INDEX('Build Scenarios'!$D$1:$O$510, MATCH(1, ('Build Scenarios'!$B$1:$B$510 = $Q80) * ('Build Scenarios'!$C$1:$C$510 = $C80), 0), MATCH(AB$12, 'Build Scenarios'!$D$5:$O$5, 0)))
+AB80,
0)</f>
        <v>0</v>
      </c>
      <c r="AD80" s="4" cm="1">
        <f t="array" aca="1" ref="AD80" ca="1">IFERROR(
INDEX('Cost Data'!$Y$1:$AJ$500, MATCH(1, ('Cost Data'!$W$1:$W$500 = $Q80) * ('Cost Data'!$X$1:$X$500 = $R80), 0), MATCH(AD$12, 'Cost Data'!$Y$12:$AJ$12, 0))
* (INDEX('Build Scenarios'!$D$1:$O$510, MATCH(1, ('Build Scenarios'!$B$1:$B$510 = $Q80) * ('Build Scenarios'!$C$1:$C$510 = $C80), 0), MATCH(AD$12, 'Build Scenarios'!$D$5:$O$5, 0))
- INDEX('Build Scenarios'!$D$1:$O$510, MATCH(1, ('Build Scenarios'!$B$1:$B$510 = $Q80) * ('Build Scenarios'!$C$1:$C$510 = $C80), 0), MATCH(AC$12, 'Build Scenarios'!$D$5:$O$5, 0)))
+AC80,
0)</f>
        <v>0</v>
      </c>
      <c r="AF80" s="11" t="str">
        <f t="shared" ref="AF80:AF86" si="45">AF79</f>
        <v>Humboldt Bay</v>
      </c>
      <c r="AG80" s="11" cm="1">
        <f t="array" aca="1" ref="AG80" ca="1">INDEX('Cost Scenario Settings'!$O$32:$W$101, MATCH(1, ('Cost Scenario Settings'!$N$32:$N$101 = $B80) * ('Cost Scenario Settings'!$B$32:$B$101 = AF80), 0), MATCH($C80, 'Cost Scenario Settings'!$O$31:$W$31, 0))</f>
        <v>0</v>
      </c>
      <c r="AH80" s="4" cm="1">
        <f t="array" aca="1" ref="AH80" ca="1">IFERROR(
INDEX('Cost Data'!$Y$1:$AJ$500, MATCH(1, ('Cost Data'!$W$1:$W$500 = $AF80) * ('Cost Data'!$X$1:$X$500 = $AG80), 0), MATCH(AH$12, 'Cost Data'!$Y$12:$AJ$12, 0))
* (INDEX('Build Scenarios'!$D$1:$O$510, MATCH(1, ('Build Scenarios'!$B$1:$B$510 = $AF80) * ('Build Scenarios'!$C$1:$C$510 = $C80), 0), MATCH(AH$12, 'Build Scenarios'!$D$5:$O$5, 0))
- INDEX('Build Scenarios'!$D$1:$O$510, MATCH(1, ('Build Scenarios'!$B$1:$B$510 = $AF80) * ('Build Scenarios'!$C$1:$C$510 = $C80), 0), MATCH(AG$12, 'Build Scenarios'!$D$5:$O$5, 0)))
+AG80,
0)</f>
        <v>0</v>
      </c>
      <c r="AI80" s="4" cm="1">
        <f t="array" aca="1" ref="AI80" ca="1">IFERROR(
INDEX('Cost Data'!$Y$1:$AJ$500, MATCH(1, ('Cost Data'!$W$1:$W$500 = $AF80) * ('Cost Data'!$X$1:$X$500 = $AG80), 0), MATCH(AI$12, 'Cost Data'!$Y$12:$AJ$12, 0))
* (INDEX('Build Scenarios'!$D$1:$O$510, MATCH(1, ('Build Scenarios'!$B$1:$B$510 = $AF80) * ('Build Scenarios'!$C$1:$C$510 = $C80), 0), MATCH(AI$12, 'Build Scenarios'!$D$5:$O$5, 0))
- INDEX('Build Scenarios'!$D$1:$O$510, MATCH(1, ('Build Scenarios'!$B$1:$B$510 = $AF80) * ('Build Scenarios'!$C$1:$C$510 = $C80), 0), MATCH(AH$12, 'Build Scenarios'!$D$5:$O$5, 0)))
+AH80,
0)</f>
        <v>0</v>
      </c>
      <c r="AJ80" s="4" cm="1">
        <f t="array" aca="1" ref="AJ80" ca="1">IFERROR(
INDEX('Cost Data'!$Y$1:$AJ$500, MATCH(1, ('Cost Data'!$W$1:$W$500 = $AF80) * ('Cost Data'!$X$1:$X$500 = $AG80), 0), MATCH(AJ$12, 'Cost Data'!$Y$12:$AJ$12, 0))
* (INDEX('Build Scenarios'!$D$1:$O$510, MATCH(1, ('Build Scenarios'!$B$1:$B$510 = $AF80) * ('Build Scenarios'!$C$1:$C$510 = $C80), 0), MATCH(AJ$12, 'Build Scenarios'!$D$5:$O$5, 0))
- INDEX('Build Scenarios'!$D$1:$O$510, MATCH(1, ('Build Scenarios'!$B$1:$B$510 = $AF80) * ('Build Scenarios'!$C$1:$C$510 = $C80), 0), MATCH(AI$12, 'Build Scenarios'!$D$5:$O$5, 0)))
+AI80,
0)</f>
        <v>0</v>
      </c>
      <c r="AK80" s="4" cm="1">
        <f t="array" aca="1" ref="AK80" ca="1">IFERROR(
INDEX('Cost Data'!$Y$1:$AJ$500, MATCH(1, ('Cost Data'!$W$1:$W$500 = $AF80) * ('Cost Data'!$X$1:$X$500 = $AG80), 0), MATCH(AK$12, 'Cost Data'!$Y$12:$AJ$12, 0))
* (INDEX('Build Scenarios'!$D$1:$O$510, MATCH(1, ('Build Scenarios'!$B$1:$B$510 = $AF80) * ('Build Scenarios'!$C$1:$C$510 = $C80), 0), MATCH(AK$12, 'Build Scenarios'!$D$5:$O$5, 0))
- INDEX('Build Scenarios'!$D$1:$O$510, MATCH(1, ('Build Scenarios'!$B$1:$B$510 = $AF80) * ('Build Scenarios'!$C$1:$C$510 = $C80), 0), MATCH(AJ$12, 'Build Scenarios'!$D$5:$O$5, 0)))
+AJ80,
0)</f>
        <v>0</v>
      </c>
      <c r="AL80" s="4" cm="1">
        <f t="array" aca="1" ref="AL80" ca="1">IFERROR(
INDEX('Cost Data'!$Y$1:$AJ$500, MATCH(1, ('Cost Data'!$W$1:$W$500 = $AF80) * ('Cost Data'!$X$1:$X$500 = $AG80), 0), MATCH(AL$12, 'Cost Data'!$Y$12:$AJ$12, 0))
* (INDEX('Build Scenarios'!$D$1:$O$510, MATCH(1, ('Build Scenarios'!$B$1:$B$510 = $AF80) * ('Build Scenarios'!$C$1:$C$510 = $C80), 0), MATCH(AL$12, 'Build Scenarios'!$D$5:$O$5, 0))
- INDEX('Build Scenarios'!$D$1:$O$510, MATCH(1, ('Build Scenarios'!$B$1:$B$510 = $AF80) * ('Build Scenarios'!$C$1:$C$510 = $C80), 0), MATCH(AK$12, 'Build Scenarios'!$D$5:$O$5, 0)))
+AK80,
0)</f>
        <v>0</v>
      </c>
      <c r="AM80" s="4" cm="1">
        <f t="array" aca="1" ref="AM80" ca="1">IFERROR(
INDEX('Cost Data'!$Y$1:$AJ$500, MATCH(1, ('Cost Data'!$W$1:$W$500 = $AF80) * ('Cost Data'!$X$1:$X$500 = $AG80), 0), MATCH(AM$12, 'Cost Data'!$Y$12:$AJ$12, 0))
* (INDEX('Build Scenarios'!$D$1:$O$510, MATCH(1, ('Build Scenarios'!$B$1:$B$510 = $AF80) * ('Build Scenarios'!$C$1:$C$510 = $C80), 0), MATCH(AM$12, 'Build Scenarios'!$D$5:$O$5, 0))
- INDEX('Build Scenarios'!$D$1:$O$510, MATCH(1, ('Build Scenarios'!$B$1:$B$510 = $AF80) * ('Build Scenarios'!$C$1:$C$510 = $C80), 0), MATCH(AL$12, 'Build Scenarios'!$D$5:$O$5, 0)))
+AL80,
0)</f>
        <v>0</v>
      </c>
      <c r="AN80" s="4" cm="1">
        <f t="array" aca="1" ref="AN80" ca="1">IFERROR(
INDEX('Cost Data'!$Y$1:$AJ$500, MATCH(1, ('Cost Data'!$W$1:$W$500 = $AF80) * ('Cost Data'!$X$1:$X$500 = $AG80), 0), MATCH(AN$12, 'Cost Data'!$Y$12:$AJ$12, 0))
* (INDEX('Build Scenarios'!$D$1:$O$510, MATCH(1, ('Build Scenarios'!$B$1:$B$510 = $AF80) * ('Build Scenarios'!$C$1:$C$510 = $C80), 0), MATCH(AN$12, 'Build Scenarios'!$D$5:$O$5, 0))
- INDEX('Build Scenarios'!$D$1:$O$510, MATCH(1, ('Build Scenarios'!$B$1:$B$510 = $AF80) * ('Build Scenarios'!$C$1:$C$510 = $C80), 0), MATCH(AM$12, 'Build Scenarios'!$D$5:$O$5, 0)))
+AM80,
0)</f>
        <v>0</v>
      </c>
      <c r="AO80" s="4" cm="1">
        <f t="array" aca="1" ref="AO80" ca="1">IFERROR(
INDEX('Cost Data'!$Y$1:$AJ$500, MATCH(1, ('Cost Data'!$W$1:$W$500 = $AF80) * ('Cost Data'!$X$1:$X$500 = $AG80), 0), MATCH(AO$12, 'Cost Data'!$Y$12:$AJ$12, 0))
* (INDEX('Build Scenarios'!$D$1:$O$510, MATCH(1, ('Build Scenarios'!$B$1:$B$510 = $AF80) * ('Build Scenarios'!$C$1:$C$510 = $C80), 0), MATCH(AO$12, 'Build Scenarios'!$D$5:$O$5, 0))
- INDEX('Build Scenarios'!$D$1:$O$510, MATCH(1, ('Build Scenarios'!$B$1:$B$510 = $AF80) * ('Build Scenarios'!$C$1:$C$510 = $C80), 0), MATCH(AN$12, 'Build Scenarios'!$D$5:$O$5, 0)))
+AN80,
0)</f>
        <v>0</v>
      </c>
      <c r="AP80" s="4" cm="1">
        <f t="array" aca="1" ref="AP80" ca="1">IFERROR(
INDEX('Cost Data'!$Y$1:$AJ$500, MATCH(1, ('Cost Data'!$W$1:$W$500 = $AF80) * ('Cost Data'!$X$1:$X$500 = $AG80), 0), MATCH(AP$12, 'Cost Data'!$Y$12:$AJ$12, 0))
* (INDEX('Build Scenarios'!$D$1:$O$510, MATCH(1, ('Build Scenarios'!$B$1:$B$510 = $AF80) * ('Build Scenarios'!$C$1:$C$510 = $C80), 0), MATCH(AP$12, 'Build Scenarios'!$D$5:$O$5, 0))
- INDEX('Build Scenarios'!$D$1:$O$510, MATCH(1, ('Build Scenarios'!$B$1:$B$510 = $AF80) * ('Build Scenarios'!$C$1:$C$510 = $C80), 0), MATCH(AO$12, 'Build Scenarios'!$D$5:$O$5, 0)))
+AO80,
0)</f>
        <v>0</v>
      </c>
      <c r="AQ80" s="4" cm="1">
        <f t="array" aca="1" ref="AQ80" ca="1">IFERROR(
INDEX('Cost Data'!$Y$1:$AJ$500, MATCH(1, ('Cost Data'!$W$1:$W$500 = $AF80) * ('Cost Data'!$X$1:$X$500 = $AG80), 0), MATCH(AQ$12, 'Cost Data'!$Y$12:$AJ$12, 0))
* (INDEX('Build Scenarios'!$D$1:$O$510, MATCH(1, ('Build Scenarios'!$B$1:$B$510 = $AF80) * ('Build Scenarios'!$C$1:$C$510 = $C80), 0), MATCH(AQ$12, 'Build Scenarios'!$D$5:$O$5, 0))
- INDEX('Build Scenarios'!$D$1:$O$510, MATCH(1, ('Build Scenarios'!$B$1:$B$510 = $AF80) * ('Build Scenarios'!$C$1:$C$510 = $C80), 0), MATCH(AP$12, 'Build Scenarios'!$D$5:$O$5, 0)))
+AP80,
0)</f>
        <v>0</v>
      </c>
      <c r="AR80" s="4" cm="1">
        <f t="array" aca="1" ref="AR80" ca="1">IFERROR(
INDEX('Cost Data'!$Y$1:$AJ$500, MATCH(1, ('Cost Data'!$W$1:$W$500 = $AF80) * ('Cost Data'!$X$1:$X$500 = $AG80), 0), MATCH(AR$12, 'Cost Data'!$Y$12:$AJ$12, 0))
* (INDEX('Build Scenarios'!$D$1:$O$510, MATCH(1, ('Build Scenarios'!$B$1:$B$510 = $AF80) * ('Build Scenarios'!$C$1:$C$510 = $C80), 0), MATCH(AR$12, 'Build Scenarios'!$D$5:$O$5, 0))
- INDEX('Build Scenarios'!$D$1:$O$510, MATCH(1, ('Build Scenarios'!$B$1:$B$510 = $AF80) * ('Build Scenarios'!$C$1:$C$510 = $C80), 0), MATCH(AQ$12, 'Build Scenarios'!$D$5:$O$5, 0)))
+AQ80,
0)</f>
        <v>0</v>
      </c>
      <c r="AS80" s="4" cm="1">
        <f t="array" aca="1" ref="AS80" ca="1">IFERROR(
INDEX('Cost Data'!$Y$1:$AJ$500, MATCH(1, ('Cost Data'!$W$1:$W$500 = $AF80) * ('Cost Data'!$X$1:$X$500 = $AG80), 0), MATCH(AS$12, 'Cost Data'!$Y$12:$AJ$12, 0))
* (INDEX('Build Scenarios'!$D$1:$O$510, MATCH(1, ('Build Scenarios'!$B$1:$B$510 = $AF80) * ('Build Scenarios'!$C$1:$C$510 = $C80), 0), MATCH(AS$12, 'Build Scenarios'!$D$5:$O$5, 0))
- INDEX('Build Scenarios'!$D$1:$O$510, MATCH(1, ('Build Scenarios'!$B$1:$B$510 = $AF80) * ('Build Scenarios'!$C$1:$C$510 = $C80), 0), MATCH(AR$12, 'Build Scenarios'!$D$5:$O$5, 0)))
+AR80,
0)</f>
        <v>0</v>
      </c>
      <c r="AU80" s="11" t="str">
        <f t="shared" ref="AU80:AU86" si="46">AU79</f>
        <v>Del Norte</v>
      </c>
      <c r="AV80" s="11" cm="1">
        <f t="array" aca="1" ref="AV80" ca="1">INDEX('Cost Scenario Settings'!$O$32:$W$101, MATCH(1, ('Cost Scenario Settings'!$N$32:$N$101 = $B80) * ('Cost Scenario Settings'!$B$32:$B$101 = AU80), 0), MATCH($C80, 'Cost Scenario Settings'!$O$31:$W$31, 0))</f>
        <v>0</v>
      </c>
      <c r="AW80" s="4" cm="1">
        <f t="array" aca="1" ref="AW80" ca="1">IFERROR(
INDEX('Cost Data'!$Y$1:$AJ$500, MATCH(1, ('Cost Data'!$W$1:$W$500 = $AU80) * ('Cost Data'!$X$1:$X$500 = $AV80), 0), MATCH(AW$12, 'Cost Data'!$Y$12:$AJ$12, 0))
* (INDEX('Build Scenarios'!$D$1:$O$510, MATCH(1, ('Build Scenarios'!$B$1:$B$510 = $AU80) * ('Build Scenarios'!$C$1:$C$510 = $C80), 0), MATCH(AW$12, 'Build Scenarios'!$D$5:$O$5, 0))
- INDEX('Build Scenarios'!$D$1:$O$510, MATCH(1, ('Build Scenarios'!$B$1:$B$510 = $AU80) * ('Build Scenarios'!$C$1:$C$510 = $C80), 0), MATCH(AV$12, 'Build Scenarios'!$D$5:$O$5, 0)))
+AV80,
0)</f>
        <v>0</v>
      </c>
      <c r="AX80" s="4" cm="1">
        <f t="array" aca="1" ref="AX80" ca="1">IFERROR(
INDEX('Cost Data'!$Y$1:$AJ$500, MATCH(1, ('Cost Data'!$W$1:$W$500 = $AU80) * ('Cost Data'!$X$1:$X$500 = $AV80), 0), MATCH(AX$12, 'Cost Data'!$Y$12:$AJ$12, 0))
* (INDEX('Build Scenarios'!$D$1:$O$510, MATCH(1, ('Build Scenarios'!$B$1:$B$510 = $AU80) * ('Build Scenarios'!$C$1:$C$510 = $C80), 0), MATCH(AX$12, 'Build Scenarios'!$D$5:$O$5, 0))
- INDEX('Build Scenarios'!$D$1:$O$510, MATCH(1, ('Build Scenarios'!$B$1:$B$510 = $AU80) * ('Build Scenarios'!$C$1:$C$510 = $C80), 0), MATCH(AW$12, 'Build Scenarios'!$D$5:$O$5, 0)))
+AW80,
0)</f>
        <v>0</v>
      </c>
      <c r="AY80" s="4" cm="1">
        <f t="array" aca="1" ref="AY80" ca="1">IFERROR(
INDEX('Cost Data'!$Y$1:$AJ$500, MATCH(1, ('Cost Data'!$W$1:$W$500 = $AU80) * ('Cost Data'!$X$1:$X$500 = $AV80), 0), MATCH(AY$12, 'Cost Data'!$Y$12:$AJ$12, 0))
* (INDEX('Build Scenarios'!$D$1:$O$510, MATCH(1, ('Build Scenarios'!$B$1:$B$510 = $AU80) * ('Build Scenarios'!$C$1:$C$510 = $C80), 0), MATCH(AY$12, 'Build Scenarios'!$D$5:$O$5, 0))
- INDEX('Build Scenarios'!$D$1:$O$510, MATCH(1, ('Build Scenarios'!$B$1:$B$510 = $AU80) * ('Build Scenarios'!$C$1:$C$510 = $C80), 0), MATCH(AX$12, 'Build Scenarios'!$D$5:$O$5, 0)))
+AX80,
0)</f>
        <v>0</v>
      </c>
      <c r="AZ80" s="4" cm="1">
        <f t="array" aca="1" ref="AZ80" ca="1">IFERROR(
INDEX('Cost Data'!$Y$1:$AJ$500, MATCH(1, ('Cost Data'!$W$1:$W$500 = $AU80) * ('Cost Data'!$X$1:$X$500 = $AV80), 0), MATCH(AZ$12, 'Cost Data'!$Y$12:$AJ$12, 0))
* (INDEX('Build Scenarios'!$D$1:$O$510, MATCH(1, ('Build Scenarios'!$B$1:$B$510 = $AU80) * ('Build Scenarios'!$C$1:$C$510 = $C80), 0), MATCH(AZ$12, 'Build Scenarios'!$D$5:$O$5, 0))
- INDEX('Build Scenarios'!$D$1:$O$510, MATCH(1, ('Build Scenarios'!$B$1:$B$510 = $AU80) * ('Build Scenarios'!$C$1:$C$510 = $C80), 0), MATCH(AY$12, 'Build Scenarios'!$D$5:$O$5, 0)))
+AY80,
0)</f>
        <v>0</v>
      </c>
      <c r="BA80" s="4" cm="1">
        <f t="array" aca="1" ref="BA80" ca="1">IFERROR(
INDEX('Cost Data'!$Y$1:$AJ$500, MATCH(1, ('Cost Data'!$W$1:$W$500 = $AU80) * ('Cost Data'!$X$1:$X$500 = $AV80), 0), MATCH(BA$12, 'Cost Data'!$Y$12:$AJ$12, 0))
* (INDEX('Build Scenarios'!$D$1:$O$510, MATCH(1, ('Build Scenarios'!$B$1:$B$510 = $AU80) * ('Build Scenarios'!$C$1:$C$510 = $C80), 0), MATCH(BA$12, 'Build Scenarios'!$D$5:$O$5, 0))
- INDEX('Build Scenarios'!$D$1:$O$510, MATCH(1, ('Build Scenarios'!$B$1:$B$510 = $AU80) * ('Build Scenarios'!$C$1:$C$510 = $C80), 0), MATCH(AZ$12, 'Build Scenarios'!$D$5:$O$5, 0)))
+AZ80,
0)</f>
        <v>0</v>
      </c>
      <c r="BB80" s="4" cm="1">
        <f t="array" aca="1" ref="BB80" ca="1">IFERROR(
INDEX('Cost Data'!$Y$1:$AJ$500, MATCH(1, ('Cost Data'!$W$1:$W$500 = $AU80) * ('Cost Data'!$X$1:$X$500 = $AV80), 0), MATCH(BB$12, 'Cost Data'!$Y$12:$AJ$12, 0))
* (INDEX('Build Scenarios'!$D$1:$O$510, MATCH(1, ('Build Scenarios'!$B$1:$B$510 = $AU80) * ('Build Scenarios'!$C$1:$C$510 = $C80), 0), MATCH(BB$12, 'Build Scenarios'!$D$5:$O$5, 0))
- INDEX('Build Scenarios'!$D$1:$O$510, MATCH(1, ('Build Scenarios'!$B$1:$B$510 = $AU80) * ('Build Scenarios'!$C$1:$C$510 = $C80), 0), MATCH(BA$12, 'Build Scenarios'!$D$5:$O$5, 0)))
+BA80,
0)</f>
        <v>0</v>
      </c>
      <c r="BC80" s="4" cm="1">
        <f t="array" aca="1" ref="BC80" ca="1">IFERROR(
INDEX('Cost Data'!$Y$1:$AJ$500, MATCH(1, ('Cost Data'!$W$1:$W$500 = $AU80) * ('Cost Data'!$X$1:$X$500 = $AV80), 0), MATCH(BC$12, 'Cost Data'!$Y$12:$AJ$12, 0))
* (INDEX('Build Scenarios'!$D$1:$O$510, MATCH(1, ('Build Scenarios'!$B$1:$B$510 = $AU80) * ('Build Scenarios'!$C$1:$C$510 = $C80), 0), MATCH(BC$12, 'Build Scenarios'!$D$5:$O$5, 0))
- INDEX('Build Scenarios'!$D$1:$O$510, MATCH(1, ('Build Scenarios'!$B$1:$B$510 = $AU80) * ('Build Scenarios'!$C$1:$C$510 = $C80), 0), MATCH(BB$12, 'Build Scenarios'!$D$5:$O$5, 0)))
+BB80,
0)</f>
        <v>0</v>
      </c>
      <c r="BD80" s="4" cm="1">
        <f t="array" aca="1" ref="BD80" ca="1">IFERROR(
INDEX('Cost Data'!$Y$1:$AJ$500, MATCH(1, ('Cost Data'!$W$1:$W$500 = $AU80) * ('Cost Data'!$X$1:$X$500 = $AV80), 0), MATCH(BD$12, 'Cost Data'!$Y$12:$AJ$12, 0))
* (INDEX('Build Scenarios'!$D$1:$O$510, MATCH(1, ('Build Scenarios'!$B$1:$B$510 = $AU80) * ('Build Scenarios'!$C$1:$C$510 = $C80), 0), MATCH(BD$12, 'Build Scenarios'!$D$5:$O$5, 0))
- INDEX('Build Scenarios'!$D$1:$O$510, MATCH(1, ('Build Scenarios'!$B$1:$B$510 = $AU80) * ('Build Scenarios'!$C$1:$C$510 = $C80), 0), MATCH(BC$12, 'Build Scenarios'!$D$5:$O$5, 0)))
+BC80,
0)</f>
        <v>0</v>
      </c>
      <c r="BE80" s="4" cm="1">
        <f t="array" aca="1" ref="BE80" ca="1">IFERROR(
INDEX('Cost Data'!$Y$1:$AJ$500, MATCH(1, ('Cost Data'!$W$1:$W$500 = $AU80) * ('Cost Data'!$X$1:$X$500 = $AV80), 0), MATCH(BE$12, 'Cost Data'!$Y$12:$AJ$12, 0))
* (INDEX('Build Scenarios'!$D$1:$O$510, MATCH(1, ('Build Scenarios'!$B$1:$B$510 = $AU80) * ('Build Scenarios'!$C$1:$C$510 = $C80), 0), MATCH(BE$12, 'Build Scenarios'!$D$5:$O$5, 0))
- INDEX('Build Scenarios'!$D$1:$O$510, MATCH(1, ('Build Scenarios'!$B$1:$B$510 = $AU80) * ('Build Scenarios'!$C$1:$C$510 = $C80), 0), MATCH(BD$12, 'Build Scenarios'!$D$5:$O$5, 0)))
+BD80,
0)</f>
        <v>0</v>
      </c>
      <c r="BF80" s="4" cm="1">
        <f t="array" aca="1" ref="BF80" ca="1">IFERROR(
INDEX('Cost Data'!$Y$1:$AJ$500, MATCH(1, ('Cost Data'!$W$1:$W$500 = $AU80) * ('Cost Data'!$X$1:$X$500 = $AV80), 0), MATCH(BF$12, 'Cost Data'!$Y$12:$AJ$12, 0))
* (INDEX('Build Scenarios'!$D$1:$O$510, MATCH(1, ('Build Scenarios'!$B$1:$B$510 = $AU80) * ('Build Scenarios'!$C$1:$C$510 = $C80), 0), MATCH(BF$12, 'Build Scenarios'!$D$5:$O$5, 0))
- INDEX('Build Scenarios'!$D$1:$O$510, MATCH(1, ('Build Scenarios'!$B$1:$B$510 = $AU80) * ('Build Scenarios'!$C$1:$C$510 = $C80), 0), MATCH(BE$12, 'Build Scenarios'!$D$5:$O$5, 0)))
+BE80,
0)</f>
        <v>0</v>
      </c>
      <c r="BG80" s="4" cm="1">
        <f t="array" aca="1" ref="BG80" ca="1">IFERROR(
INDEX('Cost Data'!$Y$1:$AJ$500, MATCH(1, ('Cost Data'!$W$1:$W$500 = $AU80) * ('Cost Data'!$X$1:$X$500 = $AV80), 0), MATCH(BG$12, 'Cost Data'!$Y$12:$AJ$12, 0))
* (INDEX('Build Scenarios'!$D$1:$O$510, MATCH(1, ('Build Scenarios'!$B$1:$B$510 = $AU80) * ('Build Scenarios'!$C$1:$C$510 = $C80), 0), MATCH(BG$12, 'Build Scenarios'!$D$5:$O$5, 0))
- INDEX('Build Scenarios'!$D$1:$O$510, MATCH(1, ('Build Scenarios'!$B$1:$B$510 = $AU80) * ('Build Scenarios'!$C$1:$C$510 = $C80), 0), MATCH(BF$12, 'Build Scenarios'!$D$5:$O$5, 0)))
+BF80,
0)</f>
        <v>0</v>
      </c>
      <c r="BH80" s="4" cm="1">
        <f t="array" aca="1" ref="BH80" ca="1">IFERROR(
INDEX('Cost Data'!$Y$1:$AJ$500, MATCH(1, ('Cost Data'!$W$1:$W$500 = $AU80) * ('Cost Data'!$X$1:$X$500 = $AV80), 0), MATCH(BH$12, 'Cost Data'!$Y$12:$AJ$12, 0))
* (INDEX('Build Scenarios'!$D$1:$O$510, MATCH(1, ('Build Scenarios'!$B$1:$B$510 = $AU80) * ('Build Scenarios'!$C$1:$C$510 = $C80), 0), MATCH(BH$12, 'Build Scenarios'!$D$5:$O$5, 0))
- INDEX('Build Scenarios'!$D$1:$O$510, MATCH(1, ('Build Scenarios'!$B$1:$B$510 = $AU80) * ('Build Scenarios'!$C$1:$C$510 = $C80), 0), MATCH(BG$12, 'Build Scenarios'!$D$5:$O$5, 0)))
+BG80,
0)</f>
        <v>0</v>
      </c>
      <c r="BJ80" s="11" t="str">
        <f t="shared" ref="BJ80:BJ86" si="47">BJ79</f>
        <v>Cape Mendocino</v>
      </c>
      <c r="BK80" s="11" cm="1">
        <f t="array" aca="1" ref="BK80" ca="1">INDEX('Cost Scenario Settings'!$O$32:$W$101, MATCH(1, ('Cost Scenario Settings'!$N$32:$N$101 = $B80) * ('Cost Scenario Settings'!$B$32:$B$101 = BJ80), 0), MATCH($C80, 'Cost Scenario Settings'!$O$31:$W$31, 0))</f>
        <v>0</v>
      </c>
      <c r="BL80" s="4" cm="1">
        <f t="array" aca="1" ref="BL80" ca="1">IFERROR(
INDEX('Cost Data'!$Y$1:$AJ$500, MATCH(1, ('Cost Data'!$W$1:$W$500 = $BJ80) * ('Cost Data'!$X$1:$X$500 = $BK80), 0), MATCH(BL$12, 'Cost Data'!$Y$12:$AJ$12, 0))
* (INDEX('Build Scenarios'!$D$1:$O$510, MATCH(1, ('Build Scenarios'!$B$1:$B$510 = $BJ80) * ('Build Scenarios'!$C$1:$C$510 = $C80), 0), MATCH(BL$12, 'Build Scenarios'!$D$5:$O$5, 0))
- INDEX('Build Scenarios'!$D$1:$O$510, MATCH(1, ('Build Scenarios'!$B$1:$B$510 = $BJ80) * ('Build Scenarios'!$C$1:$C$510 = $C80), 0), MATCH(BK$12, 'Build Scenarios'!$D$5:$O$5, 0)))
+BK80,
0)</f>
        <v>0</v>
      </c>
      <c r="BM80" s="4" cm="1">
        <f t="array" aca="1" ref="BM80" ca="1">IFERROR(
INDEX('Cost Data'!$Y$1:$AJ$500, MATCH(1, ('Cost Data'!$W$1:$W$500 = $BJ80) * ('Cost Data'!$X$1:$X$500 = $BK80), 0), MATCH(BM$12, 'Cost Data'!$Y$12:$AJ$12, 0))
* (INDEX('Build Scenarios'!$D$1:$O$510, MATCH(1, ('Build Scenarios'!$B$1:$B$510 = $BJ80) * ('Build Scenarios'!$C$1:$C$510 = $C80), 0), MATCH(BM$12, 'Build Scenarios'!$D$5:$O$5, 0))
- INDEX('Build Scenarios'!$D$1:$O$510, MATCH(1, ('Build Scenarios'!$B$1:$B$510 = $BJ80) * ('Build Scenarios'!$C$1:$C$510 = $C80), 0), MATCH(BL$12, 'Build Scenarios'!$D$5:$O$5, 0)))
+BL80,
0)</f>
        <v>0</v>
      </c>
      <c r="BN80" s="4" cm="1">
        <f t="array" aca="1" ref="BN80" ca="1">IFERROR(
INDEX('Cost Data'!$Y$1:$AJ$500, MATCH(1, ('Cost Data'!$W$1:$W$500 = $BJ80) * ('Cost Data'!$X$1:$X$500 = $BK80), 0), MATCH(BN$12, 'Cost Data'!$Y$12:$AJ$12, 0))
* (INDEX('Build Scenarios'!$D$1:$O$510, MATCH(1, ('Build Scenarios'!$B$1:$B$510 = $BJ80) * ('Build Scenarios'!$C$1:$C$510 = $C80), 0), MATCH(BN$12, 'Build Scenarios'!$D$5:$O$5, 0))
- INDEX('Build Scenarios'!$D$1:$O$510, MATCH(1, ('Build Scenarios'!$B$1:$B$510 = $BJ80) * ('Build Scenarios'!$C$1:$C$510 = $C80), 0), MATCH(BM$12, 'Build Scenarios'!$D$5:$O$5, 0)))
+BM80,
0)</f>
        <v>0</v>
      </c>
      <c r="BO80" s="4" cm="1">
        <f t="array" aca="1" ref="BO80" ca="1">IFERROR(
INDEX('Cost Data'!$Y$1:$AJ$500, MATCH(1, ('Cost Data'!$W$1:$W$500 = $BJ80) * ('Cost Data'!$X$1:$X$500 = $BK80), 0), MATCH(BO$12, 'Cost Data'!$Y$12:$AJ$12, 0))
* (INDEX('Build Scenarios'!$D$1:$O$510, MATCH(1, ('Build Scenarios'!$B$1:$B$510 = $BJ80) * ('Build Scenarios'!$C$1:$C$510 = $C80), 0), MATCH(BO$12, 'Build Scenarios'!$D$5:$O$5, 0))
- INDEX('Build Scenarios'!$D$1:$O$510, MATCH(1, ('Build Scenarios'!$B$1:$B$510 = $BJ80) * ('Build Scenarios'!$C$1:$C$510 = $C80), 0), MATCH(BN$12, 'Build Scenarios'!$D$5:$O$5, 0)))
+BN80,
0)</f>
        <v>0</v>
      </c>
      <c r="BP80" s="4" cm="1">
        <f t="array" aca="1" ref="BP80" ca="1">IFERROR(
INDEX('Cost Data'!$Y$1:$AJ$500, MATCH(1, ('Cost Data'!$W$1:$W$500 = $BJ80) * ('Cost Data'!$X$1:$X$500 = $BK80), 0), MATCH(BP$12, 'Cost Data'!$Y$12:$AJ$12, 0))
* (INDEX('Build Scenarios'!$D$1:$O$510, MATCH(1, ('Build Scenarios'!$B$1:$B$510 = $BJ80) * ('Build Scenarios'!$C$1:$C$510 = $C80), 0), MATCH(BP$12, 'Build Scenarios'!$D$5:$O$5, 0))
- INDEX('Build Scenarios'!$D$1:$O$510, MATCH(1, ('Build Scenarios'!$B$1:$B$510 = $BJ80) * ('Build Scenarios'!$C$1:$C$510 = $C80), 0), MATCH(BO$12, 'Build Scenarios'!$D$5:$O$5, 0)))
+BO80,
0)</f>
        <v>0</v>
      </c>
      <c r="BQ80" s="4" cm="1">
        <f t="array" aca="1" ref="BQ80" ca="1">IFERROR(
INDEX('Cost Data'!$Y$1:$AJ$500, MATCH(1, ('Cost Data'!$W$1:$W$500 = $BJ80) * ('Cost Data'!$X$1:$X$500 = $BK80), 0), MATCH(BQ$12, 'Cost Data'!$Y$12:$AJ$12, 0))
* (INDEX('Build Scenarios'!$D$1:$O$510, MATCH(1, ('Build Scenarios'!$B$1:$B$510 = $BJ80) * ('Build Scenarios'!$C$1:$C$510 = $C80), 0), MATCH(BQ$12, 'Build Scenarios'!$D$5:$O$5, 0))
- INDEX('Build Scenarios'!$D$1:$O$510, MATCH(1, ('Build Scenarios'!$B$1:$B$510 = $BJ80) * ('Build Scenarios'!$C$1:$C$510 = $C80), 0), MATCH(BP$12, 'Build Scenarios'!$D$5:$O$5, 0)))
+BP80,
0)</f>
        <v>0</v>
      </c>
      <c r="BR80" s="4" cm="1">
        <f t="array" aca="1" ref="BR80" ca="1">IFERROR(
INDEX('Cost Data'!$Y$1:$AJ$500, MATCH(1, ('Cost Data'!$W$1:$W$500 = $BJ80) * ('Cost Data'!$X$1:$X$500 = $BK80), 0), MATCH(BR$12, 'Cost Data'!$Y$12:$AJ$12, 0))
* (INDEX('Build Scenarios'!$D$1:$O$510, MATCH(1, ('Build Scenarios'!$B$1:$B$510 = $BJ80) * ('Build Scenarios'!$C$1:$C$510 = $C80), 0), MATCH(BR$12, 'Build Scenarios'!$D$5:$O$5, 0))
- INDEX('Build Scenarios'!$D$1:$O$510, MATCH(1, ('Build Scenarios'!$B$1:$B$510 = $BJ80) * ('Build Scenarios'!$C$1:$C$510 = $C80), 0), MATCH(BQ$12, 'Build Scenarios'!$D$5:$O$5, 0)))
+BQ80,
0)</f>
        <v>0</v>
      </c>
      <c r="BS80" s="4" cm="1">
        <f t="array" aca="1" ref="BS80" ca="1">IFERROR(
INDEX('Cost Data'!$Y$1:$AJ$500, MATCH(1, ('Cost Data'!$W$1:$W$500 = $BJ80) * ('Cost Data'!$X$1:$X$500 = $BK80), 0), MATCH(BS$12, 'Cost Data'!$Y$12:$AJ$12, 0))
* (INDEX('Build Scenarios'!$D$1:$O$510, MATCH(1, ('Build Scenarios'!$B$1:$B$510 = $BJ80) * ('Build Scenarios'!$C$1:$C$510 = $C80), 0), MATCH(BS$12, 'Build Scenarios'!$D$5:$O$5, 0))
- INDEX('Build Scenarios'!$D$1:$O$510, MATCH(1, ('Build Scenarios'!$B$1:$B$510 = $BJ80) * ('Build Scenarios'!$C$1:$C$510 = $C80), 0), MATCH(BR$12, 'Build Scenarios'!$D$5:$O$5, 0)))
+BR80,
0)</f>
        <v>0</v>
      </c>
      <c r="BT80" s="4" cm="1">
        <f t="array" aca="1" ref="BT80" ca="1">IFERROR(
INDEX('Cost Data'!$Y$1:$AJ$500, MATCH(1, ('Cost Data'!$W$1:$W$500 = $BJ80) * ('Cost Data'!$X$1:$X$500 = $BK80), 0), MATCH(BT$12, 'Cost Data'!$Y$12:$AJ$12, 0))
* (INDEX('Build Scenarios'!$D$1:$O$510, MATCH(1, ('Build Scenarios'!$B$1:$B$510 = $BJ80) * ('Build Scenarios'!$C$1:$C$510 = $C80), 0), MATCH(BT$12, 'Build Scenarios'!$D$5:$O$5, 0))
- INDEX('Build Scenarios'!$D$1:$O$510, MATCH(1, ('Build Scenarios'!$B$1:$B$510 = $BJ80) * ('Build Scenarios'!$C$1:$C$510 = $C80), 0), MATCH(BS$12, 'Build Scenarios'!$D$5:$O$5, 0)))
+BS80,
0)</f>
        <v>0</v>
      </c>
      <c r="BU80" s="4" cm="1">
        <f t="array" aca="1" ref="BU80" ca="1">IFERROR(
INDEX('Cost Data'!$Y$1:$AJ$500, MATCH(1, ('Cost Data'!$W$1:$W$500 = $BJ80) * ('Cost Data'!$X$1:$X$500 = $BK80), 0), MATCH(BU$12, 'Cost Data'!$Y$12:$AJ$12, 0))
* (INDEX('Build Scenarios'!$D$1:$O$510, MATCH(1, ('Build Scenarios'!$B$1:$B$510 = $BJ80) * ('Build Scenarios'!$C$1:$C$510 = $C80), 0), MATCH(BU$12, 'Build Scenarios'!$D$5:$O$5, 0))
- INDEX('Build Scenarios'!$D$1:$O$510, MATCH(1, ('Build Scenarios'!$B$1:$B$510 = $BJ80) * ('Build Scenarios'!$C$1:$C$510 = $C80), 0), MATCH(BT$12, 'Build Scenarios'!$D$5:$O$5, 0)))
+BT80,
0)</f>
        <v>0</v>
      </c>
      <c r="BV80" s="4" cm="1">
        <f t="array" aca="1" ref="BV80" ca="1">IFERROR(
INDEX('Cost Data'!$Y$1:$AJ$500, MATCH(1, ('Cost Data'!$W$1:$W$500 = $BJ80) * ('Cost Data'!$X$1:$X$500 = $BK80), 0), MATCH(BV$12, 'Cost Data'!$Y$12:$AJ$12, 0))
* (INDEX('Build Scenarios'!$D$1:$O$510, MATCH(1, ('Build Scenarios'!$B$1:$B$510 = $BJ80) * ('Build Scenarios'!$C$1:$C$510 = $C80), 0), MATCH(BV$12, 'Build Scenarios'!$D$5:$O$5, 0))
- INDEX('Build Scenarios'!$D$1:$O$510, MATCH(1, ('Build Scenarios'!$B$1:$B$510 = $BJ80) * ('Build Scenarios'!$C$1:$C$510 = $C80), 0), MATCH(BU$12, 'Build Scenarios'!$D$5:$O$5, 0)))
+BU80,
0)</f>
        <v>0</v>
      </c>
      <c r="BW80" s="4" cm="1">
        <f t="array" aca="1" ref="BW80" ca="1">IFERROR(
INDEX('Cost Data'!$Y$1:$AJ$500, MATCH(1, ('Cost Data'!$W$1:$W$500 = $BJ80) * ('Cost Data'!$X$1:$X$500 = $BK80), 0), MATCH(BW$12, 'Cost Data'!$Y$12:$AJ$12, 0))
* (INDEX('Build Scenarios'!$D$1:$O$510, MATCH(1, ('Build Scenarios'!$B$1:$B$510 = $BJ80) * ('Build Scenarios'!$C$1:$C$510 = $C80), 0), MATCH(BW$12, 'Build Scenarios'!$D$5:$O$5, 0))
- INDEX('Build Scenarios'!$D$1:$O$510, MATCH(1, ('Build Scenarios'!$B$1:$B$510 = $BJ80) * ('Build Scenarios'!$C$1:$C$510 = $C80), 0), MATCH(BV$12, 'Build Scenarios'!$D$5:$O$5, 0)))
+BV80,
0)</f>
        <v>0</v>
      </c>
    </row>
    <row r="81" spans="2:75" x14ac:dyDescent="0.2">
      <c r="B81" s="11">
        <f t="shared" ca="1" si="43"/>
        <v>0</v>
      </c>
      <c r="C81" s="8" t="s">
        <v>57</v>
      </c>
      <c r="D81" s="4">
        <f t="shared" ca="1" si="42"/>
        <v>0</v>
      </c>
      <c r="E81" s="4">
        <f t="shared" ca="1" si="42"/>
        <v>0</v>
      </c>
      <c r="F81" s="4">
        <f t="shared" ca="1" si="42"/>
        <v>0</v>
      </c>
      <c r="G81" s="4">
        <f t="shared" ca="1" si="42"/>
        <v>0</v>
      </c>
      <c r="H81" s="4">
        <f t="shared" ca="1" si="42"/>
        <v>0</v>
      </c>
      <c r="I81" s="4">
        <f t="shared" ca="1" si="42"/>
        <v>0</v>
      </c>
      <c r="J81" s="4">
        <f t="shared" ca="1" si="42"/>
        <v>0</v>
      </c>
      <c r="K81" s="4">
        <f t="shared" ca="1" si="42"/>
        <v>0</v>
      </c>
      <c r="L81" s="4">
        <f t="shared" ca="1" si="42"/>
        <v>0</v>
      </c>
      <c r="M81" s="4">
        <f t="shared" ca="1" si="42"/>
        <v>0</v>
      </c>
      <c r="N81" s="4">
        <f t="shared" ca="1" si="42"/>
        <v>0</v>
      </c>
      <c r="O81" s="4">
        <f t="shared" ca="1" si="42"/>
        <v>0</v>
      </c>
      <c r="Q81" s="11" t="str">
        <f t="shared" si="44"/>
        <v>Morro Bay</v>
      </c>
      <c r="R81" s="11" cm="1">
        <f t="array" aca="1" ref="R81" ca="1">INDEX('Cost Scenario Settings'!$O$32:$W$101, MATCH(1, ('Cost Scenario Settings'!$N$32:$N$101 = $B81) * ('Cost Scenario Settings'!$B$32:$B$101 = Q81), 0), MATCH($C81, 'Cost Scenario Settings'!$O$31:$W$31, 0))</f>
        <v>0</v>
      </c>
      <c r="S81" s="4" cm="1">
        <f t="array" aca="1" ref="S81" ca="1">IFERROR(
INDEX('Cost Data'!$Y$1:$AJ$500, MATCH(1, ('Cost Data'!$W$1:$W$500 = $Q81) * ('Cost Data'!$X$1:$X$500 = $R81), 0), MATCH(S$12, 'Cost Data'!$Y$12:$AJ$12, 0))
* (INDEX('Build Scenarios'!$D$1:$O$510, MATCH(1, ('Build Scenarios'!$B$1:$B$510 = $Q81) * ('Build Scenarios'!$C$1:$C$510 = $C81), 0), MATCH(S$12, 'Build Scenarios'!$D$5:$O$5, 0))
- INDEX('Build Scenarios'!$D$1:$O$510, MATCH(1, ('Build Scenarios'!$B$1:$B$510 = $Q81) * ('Build Scenarios'!$C$1:$C$510 = $C81), 0), MATCH(R$12, 'Build Scenarios'!$D$5:$O$5, 0)))
+R81,
0)</f>
        <v>0</v>
      </c>
      <c r="T81" s="4" cm="1">
        <f t="array" aca="1" ref="T81" ca="1">IFERROR(
INDEX('Cost Data'!$Y$1:$AJ$500, MATCH(1, ('Cost Data'!$W$1:$W$500 = $Q81) * ('Cost Data'!$X$1:$X$500 = $R81), 0), MATCH(T$12, 'Cost Data'!$Y$12:$AJ$12, 0))
* (INDEX('Build Scenarios'!$D$1:$O$510, MATCH(1, ('Build Scenarios'!$B$1:$B$510 = $Q81) * ('Build Scenarios'!$C$1:$C$510 = $C81), 0), MATCH(T$12, 'Build Scenarios'!$D$5:$O$5, 0))
- INDEX('Build Scenarios'!$D$1:$O$510, MATCH(1, ('Build Scenarios'!$B$1:$B$510 = $Q81) * ('Build Scenarios'!$C$1:$C$510 = $C81), 0), MATCH(S$12, 'Build Scenarios'!$D$5:$O$5, 0)))
+S81,
0)</f>
        <v>0</v>
      </c>
      <c r="U81" s="4" cm="1">
        <f t="array" aca="1" ref="U81" ca="1">IFERROR(
INDEX('Cost Data'!$Y$1:$AJ$500, MATCH(1, ('Cost Data'!$W$1:$W$500 = $Q81) * ('Cost Data'!$X$1:$X$500 = $R81), 0), MATCH(U$12, 'Cost Data'!$Y$12:$AJ$12, 0))
* (INDEX('Build Scenarios'!$D$1:$O$510, MATCH(1, ('Build Scenarios'!$B$1:$B$510 = $Q81) * ('Build Scenarios'!$C$1:$C$510 = $C81), 0), MATCH(U$12, 'Build Scenarios'!$D$5:$O$5, 0))
- INDEX('Build Scenarios'!$D$1:$O$510, MATCH(1, ('Build Scenarios'!$B$1:$B$510 = $Q81) * ('Build Scenarios'!$C$1:$C$510 = $C81), 0), MATCH(T$12, 'Build Scenarios'!$D$5:$O$5, 0)))
+T81,
0)</f>
        <v>0</v>
      </c>
      <c r="V81" s="4" cm="1">
        <f t="array" aca="1" ref="V81" ca="1">IFERROR(
INDEX('Cost Data'!$Y$1:$AJ$500, MATCH(1, ('Cost Data'!$W$1:$W$500 = $Q81) * ('Cost Data'!$X$1:$X$500 = $R81), 0), MATCH(V$12, 'Cost Data'!$Y$12:$AJ$12, 0))
* (INDEX('Build Scenarios'!$D$1:$O$510, MATCH(1, ('Build Scenarios'!$B$1:$B$510 = $Q81) * ('Build Scenarios'!$C$1:$C$510 = $C81), 0), MATCH(V$12, 'Build Scenarios'!$D$5:$O$5, 0))
- INDEX('Build Scenarios'!$D$1:$O$510, MATCH(1, ('Build Scenarios'!$B$1:$B$510 = $Q81) * ('Build Scenarios'!$C$1:$C$510 = $C81), 0), MATCH(U$12, 'Build Scenarios'!$D$5:$O$5, 0)))
+U81,
0)</f>
        <v>0</v>
      </c>
      <c r="W81" s="4" cm="1">
        <f t="array" aca="1" ref="W81" ca="1">IFERROR(
INDEX('Cost Data'!$Y$1:$AJ$500, MATCH(1, ('Cost Data'!$W$1:$W$500 = $Q81) * ('Cost Data'!$X$1:$X$500 = $R81), 0), MATCH(W$12, 'Cost Data'!$Y$12:$AJ$12, 0))
* (INDEX('Build Scenarios'!$D$1:$O$510, MATCH(1, ('Build Scenarios'!$B$1:$B$510 = $Q81) * ('Build Scenarios'!$C$1:$C$510 = $C81), 0), MATCH(W$12, 'Build Scenarios'!$D$5:$O$5, 0))
- INDEX('Build Scenarios'!$D$1:$O$510, MATCH(1, ('Build Scenarios'!$B$1:$B$510 = $Q81) * ('Build Scenarios'!$C$1:$C$510 = $C81), 0), MATCH(V$12, 'Build Scenarios'!$D$5:$O$5, 0)))
+V81,
0)</f>
        <v>0</v>
      </c>
      <c r="X81" s="4" cm="1">
        <f t="array" aca="1" ref="X81" ca="1">IFERROR(
INDEX('Cost Data'!$Y$1:$AJ$500, MATCH(1, ('Cost Data'!$W$1:$W$500 = $Q81) * ('Cost Data'!$X$1:$X$500 = $R81), 0), MATCH(X$12, 'Cost Data'!$Y$12:$AJ$12, 0))
* (INDEX('Build Scenarios'!$D$1:$O$510, MATCH(1, ('Build Scenarios'!$B$1:$B$510 = $Q81) * ('Build Scenarios'!$C$1:$C$510 = $C81), 0), MATCH(X$12, 'Build Scenarios'!$D$5:$O$5, 0))
- INDEX('Build Scenarios'!$D$1:$O$510, MATCH(1, ('Build Scenarios'!$B$1:$B$510 = $Q81) * ('Build Scenarios'!$C$1:$C$510 = $C81), 0), MATCH(W$12, 'Build Scenarios'!$D$5:$O$5, 0)))
+W81,
0)</f>
        <v>0</v>
      </c>
      <c r="Y81" s="4" cm="1">
        <f t="array" aca="1" ref="Y81" ca="1">IFERROR(
INDEX('Cost Data'!$Y$1:$AJ$500, MATCH(1, ('Cost Data'!$W$1:$W$500 = $Q81) * ('Cost Data'!$X$1:$X$500 = $R81), 0), MATCH(Y$12, 'Cost Data'!$Y$12:$AJ$12, 0))
* (INDEX('Build Scenarios'!$D$1:$O$510, MATCH(1, ('Build Scenarios'!$B$1:$B$510 = $Q81) * ('Build Scenarios'!$C$1:$C$510 = $C81), 0), MATCH(Y$12, 'Build Scenarios'!$D$5:$O$5, 0))
- INDEX('Build Scenarios'!$D$1:$O$510, MATCH(1, ('Build Scenarios'!$B$1:$B$510 = $Q81) * ('Build Scenarios'!$C$1:$C$510 = $C81), 0), MATCH(X$12, 'Build Scenarios'!$D$5:$O$5, 0)))
+X81,
0)</f>
        <v>0</v>
      </c>
      <c r="Z81" s="4" cm="1">
        <f t="array" aca="1" ref="Z81" ca="1">IFERROR(
INDEX('Cost Data'!$Y$1:$AJ$500, MATCH(1, ('Cost Data'!$W$1:$W$500 = $Q81) * ('Cost Data'!$X$1:$X$500 = $R81), 0), MATCH(Z$12, 'Cost Data'!$Y$12:$AJ$12, 0))
* (INDEX('Build Scenarios'!$D$1:$O$510, MATCH(1, ('Build Scenarios'!$B$1:$B$510 = $Q81) * ('Build Scenarios'!$C$1:$C$510 = $C81), 0), MATCH(Z$12, 'Build Scenarios'!$D$5:$O$5, 0))
- INDEX('Build Scenarios'!$D$1:$O$510, MATCH(1, ('Build Scenarios'!$B$1:$B$510 = $Q81) * ('Build Scenarios'!$C$1:$C$510 = $C81), 0), MATCH(Y$12, 'Build Scenarios'!$D$5:$O$5, 0)))
+Y81,
0)</f>
        <v>0</v>
      </c>
      <c r="AA81" s="4" cm="1">
        <f t="array" aca="1" ref="AA81" ca="1">IFERROR(
INDEX('Cost Data'!$Y$1:$AJ$500, MATCH(1, ('Cost Data'!$W$1:$W$500 = $Q81) * ('Cost Data'!$X$1:$X$500 = $R81), 0), MATCH(AA$12, 'Cost Data'!$Y$12:$AJ$12, 0))
* (INDEX('Build Scenarios'!$D$1:$O$510, MATCH(1, ('Build Scenarios'!$B$1:$B$510 = $Q81) * ('Build Scenarios'!$C$1:$C$510 = $C81), 0), MATCH(AA$12, 'Build Scenarios'!$D$5:$O$5, 0))
- INDEX('Build Scenarios'!$D$1:$O$510, MATCH(1, ('Build Scenarios'!$B$1:$B$510 = $Q81) * ('Build Scenarios'!$C$1:$C$510 = $C81), 0), MATCH(Z$12, 'Build Scenarios'!$D$5:$O$5, 0)))
+Z81,
0)</f>
        <v>0</v>
      </c>
      <c r="AB81" s="4" cm="1">
        <f t="array" aca="1" ref="AB81" ca="1">IFERROR(
INDEX('Cost Data'!$Y$1:$AJ$500, MATCH(1, ('Cost Data'!$W$1:$W$500 = $Q81) * ('Cost Data'!$X$1:$X$500 = $R81), 0), MATCH(AB$12, 'Cost Data'!$Y$12:$AJ$12, 0))
* (INDEX('Build Scenarios'!$D$1:$O$510, MATCH(1, ('Build Scenarios'!$B$1:$B$510 = $Q81) * ('Build Scenarios'!$C$1:$C$510 = $C81), 0), MATCH(AB$12, 'Build Scenarios'!$D$5:$O$5, 0))
- INDEX('Build Scenarios'!$D$1:$O$510, MATCH(1, ('Build Scenarios'!$B$1:$B$510 = $Q81) * ('Build Scenarios'!$C$1:$C$510 = $C81), 0), MATCH(AA$12, 'Build Scenarios'!$D$5:$O$5, 0)))
+AA81,
0)</f>
        <v>0</v>
      </c>
      <c r="AC81" s="4" cm="1">
        <f t="array" aca="1" ref="AC81" ca="1">IFERROR(
INDEX('Cost Data'!$Y$1:$AJ$500, MATCH(1, ('Cost Data'!$W$1:$W$500 = $Q81) * ('Cost Data'!$X$1:$X$500 = $R81), 0), MATCH(AC$12, 'Cost Data'!$Y$12:$AJ$12, 0))
* (INDEX('Build Scenarios'!$D$1:$O$510, MATCH(1, ('Build Scenarios'!$B$1:$B$510 = $Q81) * ('Build Scenarios'!$C$1:$C$510 = $C81), 0), MATCH(AC$12, 'Build Scenarios'!$D$5:$O$5, 0))
- INDEX('Build Scenarios'!$D$1:$O$510, MATCH(1, ('Build Scenarios'!$B$1:$B$510 = $Q81) * ('Build Scenarios'!$C$1:$C$510 = $C81), 0), MATCH(AB$12, 'Build Scenarios'!$D$5:$O$5, 0)))
+AB81,
0)</f>
        <v>0</v>
      </c>
      <c r="AD81" s="4" cm="1">
        <f t="array" aca="1" ref="AD81" ca="1">IFERROR(
INDEX('Cost Data'!$Y$1:$AJ$500, MATCH(1, ('Cost Data'!$W$1:$W$500 = $Q81) * ('Cost Data'!$X$1:$X$500 = $R81), 0), MATCH(AD$12, 'Cost Data'!$Y$12:$AJ$12, 0))
* (INDEX('Build Scenarios'!$D$1:$O$510, MATCH(1, ('Build Scenarios'!$B$1:$B$510 = $Q81) * ('Build Scenarios'!$C$1:$C$510 = $C81), 0), MATCH(AD$12, 'Build Scenarios'!$D$5:$O$5, 0))
- INDEX('Build Scenarios'!$D$1:$O$510, MATCH(1, ('Build Scenarios'!$B$1:$B$510 = $Q81) * ('Build Scenarios'!$C$1:$C$510 = $C81), 0), MATCH(AC$12, 'Build Scenarios'!$D$5:$O$5, 0)))
+AC81,
0)</f>
        <v>0</v>
      </c>
      <c r="AF81" s="11" t="str">
        <f t="shared" si="45"/>
        <v>Humboldt Bay</v>
      </c>
      <c r="AG81" s="11" cm="1">
        <f t="array" aca="1" ref="AG81" ca="1">INDEX('Cost Scenario Settings'!$O$32:$W$101, MATCH(1, ('Cost Scenario Settings'!$N$32:$N$101 = $B81) * ('Cost Scenario Settings'!$B$32:$B$101 = AF81), 0), MATCH($C81, 'Cost Scenario Settings'!$O$31:$W$31, 0))</f>
        <v>0</v>
      </c>
      <c r="AH81" s="4" cm="1">
        <f t="array" aca="1" ref="AH81" ca="1">IFERROR(
INDEX('Cost Data'!$Y$1:$AJ$500, MATCH(1, ('Cost Data'!$W$1:$W$500 = $AF81) * ('Cost Data'!$X$1:$X$500 = $AG81), 0), MATCH(AH$12, 'Cost Data'!$Y$12:$AJ$12, 0))
* (INDEX('Build Scenarios'!$D$1:$O$510, MATCH(1, ('Build Scenarios'!$B$1:$B$510 = $AF81) * ('Build Scenarios'!$C$1:$C$510 = $C81), 0), MATCH(AH$12, 'Build Scenarios'!$D$5:$O$5, 0))
- INDEX('Build Scenarios'!$D$1:$O$510, MATCH(1, ('Build Scenarios'!$B$1:$B$510 = $AF81) * ('Build Scenarios'!$C$1:$C$510 = $C81), 0), MATCH(AG$12, 'Build Scenarios'!$D$5:$O$5, 0)))
+AG81,
0)</f>
        <v>0</v>
      </c>
      <c r="AI81" s="4" cm="1">
        <f t="array" aca="1" ref="AI81" ca="1">IFERROR(
INDEX('Cost Data'!$Y$1:$AJ$500, MATCH(1, ('Cost Data'!$W$1:$W$500 = $AF81) * ('Cost Data'!$X$1:$X$500 = $AG81), 0), MATCH(AI$12, 'Cost Data'!$Y$12:$AJ$12, 0))
* (INDEX('Build Scenarios'!$D$1:$O$510, MATCH(1, ('Build Scenarios'!$B$1:$B$510 = $AF81) * ('Build Scenarios'!$C$1:$C$510 = $C81), 0), MATCH(AI$12, 'Build Scenarios'!$D$5:$O$5, 0))
- INDEX('Build Scenarios'!$D$1:$O$510, MATCH(1, ('Build Scenarios'!$B$1:$B$510 = $AF81) * ('Build Scenarios'!$C$1:$C$510 = $C81), 0), MATCH(AH$12, 'Build Scenarios'!$D$5:$O$5, 0)))
+AH81,
0)</f>
        <v>0</v>
      </c>
      <c r="AJ81" s="4" cm="1">
        <f t="array" aca="1" ref="AJ81" ca="1">IFERROR(
INDEX('Cost Data'!$Y$1:$AJ$500, MATCH(1, ('Cost Data'!$W$1:$W$500 = $AF81) * ('Cost Data'!$X$1:$X$500 = $AG81), 0), MATCH(AJ$12, 'Cost Data'!$Y$12:$AJ$12, 0))
* (INDEX('Build Scenarios'!$D$1:$O$510, MATCH(1, ('Build Scenarios'!$B$1:$B$510 = $AF81) * ('Build Scenarios'!$C$1:$C$510 = $C81), 0), MATCH(AJ$12, 'Build Scenarios'!$D$5:$O$5, 0))
- INDEX('Build Scenarios'!$D$1:$O$510, MATCH(1, ('Build Scenarios'!$B$1:$B$510 = $AF81) * ('Build Scenarios'!$C$1:$C$510 = $C81), 0), MATCH(AI$12, 'Build Scenarios'!$D$5:$O$5, 0)))
+AI81,
0)</f>
        <v>0</v>
      </c>
      <c r="AK81" s="4" cm="1">
        <f t="array" aca="1" ref="AK81" ca="1">IFERROR(
INDEX('Cost Data'!$Y$1:$AJ$500, MATCH(1, ('Cost Data'!$W$1:$W$500 = $AF81) * ('Cost Data'!$X$1:$X$500 = $AG81), 0), MATCH(AK$12, 'Cost Data'!$Y$12:$AJ$12, 0))
* (INDEX('Build Scenarios'!$D$1:$O$510, MATCH(1, ('Build Scenarios'!$B$1:$B$510 = $AF81) * ('Build Scenarios'!$C$1:$C$510 = $C81), 0), MATCH(AK$12, 'Build Scenarios'!$D$5:$O$5, 0))
- INDEX('Build Scenarios'!$D$1:$O$510, MATCH(1, ('Build Scenarios'!$B$1:$B$510 = $AF81) * ('Build Scenarios'!$C$1:$C$510 = $C81), 0), MATCH(AJ$12, 'Build Scenarios'!$D$5:$O$5, 0)))
+AJ81,
0)</f>
        <v>0</v>
      </c>
      <c r="AL81" s="4" cm="1">
        <f t="array" aca="1" ref="AL81" ca="1">IFERROR(
INDEX('Cost Data'!$Y$1:$AJ$500, MATCH(1, ('Cost Data'!$W$1:$W$500 = $AF81) * ('Cost Data'!$X$1:$X$500 = $AG81), 0), MATCH(AL$12, 'Cost Data'!$Y$12:$AJ$12, 0))
* (INDEX('Build Scenarios'!$D$1:$O$510, MATCH(1, ('Build Scenarios'!$B$1:$B$510 = $AF81) * ('Build Scenarios'!$C$1:$C$510 = $C81), 0), MATCH(AL$12, 'Build Scenarios'!$D$5:$O$5, 0))
- INDEX('Build Scenarios'!$D$1:$O$510, MATCH(1, ('Build Scenarios'!$B$1:$B$510 = $AF81) * ('Build Scenarios'!$C$1:$C$510 = $C81), 0), MATCH(AK$12, 'Build Scenarios'!$D$5:$O$5, 0)))
+AK81,
0)</f>
        <v>0</v>
      </c>
      <c r="AM81" s="4" cm="1">
        <f t="array" aca="1" ref="AM81" ca="1">IFERROR(
INDEX('Cost Data'!$Y$1:$AJ$500, MATCH(1, ('Cost Data'!$W$1:$W$500 = $AF81) * ('Cost Data'!$X$1:$X$500 = $AG81), 0), MATCH(AM$12, 'Cost Data'!$Y$12:$AJ$12, 0))
* (INDEX('Build Scenarios'!$D$1:$O$510, MATCH(1, ('Build Scenarios'!$B$1:$B$510 = $AF81) * ('Build Scenarios'!$C$1:$C$510 = $C81), 0), MATCH(AM$12, 'Build Scenarios'!$D$5:$O$5, 0))
- INDEX('Build Scenarios'!$D$1:$O$510, MATCH(1, ('Build Scenarios'!$B$1:$B$510 = $AF81) * ('Build Scenarios'!$C$1:$C$510 = $C81), 0), MATCH(AL$12, 'Build Scenarios'!$D$5:$O$5, 0)))
+AL81,
0)</f>
        <v>0</v>
      </c>
      <c r="AN81" s="4" cm="1">
        <f t="array" aca="1" ref="AN81" ca="1">IFERROR(
INDEX('Cost Data'!$Y$1:$AJ$500, MATCH(1, ('Cost Data'!$W$1:$W$500 = $AF81) * ('Cost Data'!$X$1:$X$500 = $AG81), 0), MATCH(AN$12, 'Cost Data'!$Y$12:$AJ$12, 0))
* (INDEX('Build Scenarios'!$D$1:$O$510, MATCH(1, ('Build Scenarios'!$B$1:$B$510 = $AF81) * ('Build Scenarios'!$C$1:$C$510 = $C81), 0), MATCH(AN$12, 'Build Scenarios'!$D$5:$O$5, 0))
- INDEX('Build Scenarios'!$D$1:$O$510, MATCH(1, ('Build Scenarios'!$B$1:$B$510 = $AF81) * ('Build Scenarios'!$C$1:$C$510 = $C81), 0), MATCH(AM$12, 'Build Scenarios'!$D$5:$O$5, 0)))
+AM81,
0)</f>
        <v>0</v>
      </c>
      <c r="AO81" s="4" cm="1">
        <f t="array" aca="1" ref="AO81" ca="1">IFERROR(
INDEX('Cost Data'!$Y$1:$AJ$500, MATCH(1, ('Cost Data'!$W$1:$W$500 = $AF81) * ('Cost Data'!$X$1:$X$500 = $AG81), 0), MATCH(AO$12, 'Cost Data'!$Y$12:$AJ$12, 0))
* (INDEX('Build Scenarios'!$D$1:$O$510, MATCH(1, ('Build Scenarios'!$B$1:$B$510 = $AF81) * ('Build Scenarios'!$C$1:$C$510 = $C81), 0), MATCH(AO$12, 'Build Scenarios'!$D$5:$O$5, 0))
- INDEX('Build Scenarios'!$D$1:$O$510, MATCH(1, ('Build Scenarios'!$B$1:$B$510 = $AF81) * ('Build Scenarios'!$C$1:$C$510 = $C81), 0), MATCH(AN$12, 'Build Scenarios'!$D$5:$O$5, 0)))
+AN81,
0)</f>
        <v>0</v>
      </c>
      <c r="AP81" s="4" cm="1">
        <f t="array" aca="1" ref="AP81" ca="1">IFERROR(
INDEX('Cost Data'!$Y$1:$AJ$500, MATCH(1, ('Cost Data'!$W$1:$W$500 = $AF81) * ('Cost Data'!$X$1:$X$500 = $AG81), 0), MATCH(AP$12, 'Cost Data'!$Y$12:$AJ$12, 0))
* (INDEX('Build Scenarios'!$D$1:$O$510, MATCH(1, ('Build Scenarios'!$B$1:$B$510 = $AF81) * ('Build Scenarios'!$C$1:$C$510 = $C81), 0), MATCH(AP$12, 'Build Scenarios'!$D$5:$O$5, 0))
- INDEX('Build Scenarios'!$D$1:$O$510, MATCH(1, ('Build Scenarios'!$B$1:$B$510 = $AF81) * ('Build Scenarios'!$C$1:$C$510 = $C81), 0), MATCH(AO$12, 'Build Scenarios'!$D$5:$O$5, 0)))
+AO81,
0)</f>
        <v>0</v>
      </c>
      <c r="AQ81" s="4" cm="1">
        <f t="array" aca="1" ref="AQ81" ca="1">IFERROR(
INDEX('Cost Data'!$Y$1:$AJ$500, MATCH(1, ('Cost Data'!$W$1:$W$500 = $AF81) * ('Cost Data'!$X$1:$X$500 = $AG81), 0), MATCH(AQ$12, 'Cost Data'!$Y$12:$AJ$12, 0))
* (INDEX('Build Scenarios'!$D$1:$O$510, MATCH(1, ('Build Scenarios'!$B$1:$B$510 = $AF81) * ('Build Scenarios'!$C$1:$C$510 = $C81), 0), MATCH(AQ$12, 'Build Scenarios'!$D$5:$O$5, 0))
- INDEX('Build Scenarios'!$D$1:$O$510, MATCH(1, ('Build Scenarios'!$B$1:$B$510 = $AF81) * ('Build Scenarios'!$C$1:$C$510 = $C81), 0), MATCH(AP$12, 'Build Scenarios'!$D$5:$O$5, 0)))
+AP81,
0)</f>
        <v>0</v>
      </c>
      <c r="AR81" s="4" cm="1">
        <f t="array" aca="1" ref="AR81" ca="1">IFERROR(
INDEX('Cost Data'!$Y$1:$AJ$500, MATCH(1, ('Cost Data'!$W$1:$W$500 = $AF81) * ('Cost Data'!$X$1:$X$500 = $AG81), 0), MATCH(AR$12, 'Cost Data'!$Y$12:$AJ$12, 0))
* (INDEX('Build Scenarios'!$D$1:$O$510, MATCH(1, ('Build Scenarios'!$B$1:$B$510 = $AF81) * ('Build Scenarios'!$C$1:$C$510 = $C81), 0), MATCH(AR$12, 'Build Scenarios'!$D$5:$O$5, 0))
- INDEX('Build Scenarios'!$D$1:$O$510, MATCH(1, ('Build Scenarios'!$B$1:$B$510 = $AF81) * ('Build Scenarios'!$C$1:$C$510 = $C81), 0), MATCH(AQ$12, 'Build Scenarios'!$D$5:$O$5, 0)))
+AQ81,
0)</f>
        <v>0</v>
      </c>
      <c r="AS81" s="4" cm="1">
        <f t="array" aca="1" ref="AS81" ca="1">IFERROR(
INDEX('Cost Data'!$Y$1:$AJ$500, MATCH(1, ('Cost Data'!$W$1:$W$500 = $AF81) * ('Cost Data'!$X$1:$X$500 = $AG81), 0), MATCH(AS$12, 'Cost Data'!$Y$12:$AJ$12, 0))
* (INDEX('Build Scenarios'!$D$1:$O$510, MATCH(1, ('Build Scenarios'!$B$1:$B$510 = $AF81) * ('Build Scenarios'!$C$1:$C$510 = $C81), 0), MATCH(AS$12, 'Build Scenarios'!$D$5:$O$5, 0))
- INDEX('Build Scenarios'!$D$1:$O$510, MATCH(1, ('Build Scenarios'!$B$1:$B$510 = $AF81) * ('Build Scenarios'!$C$1:$C$510 = $C81), 0), MATCH(AR$12, 'Build Scenarios'!$D$5:$O$5, 0)))
+AR81,
0)</f>
        <v>0</v>
      </c>
      <c r="AU81" s="11" t="str">
        <f t="shared" si="46"/>
        <v>Del Norte</v>
      </c>
      <c r="AV81" s="11" cm="1">
        <f t="array" aca="1" ref="AV81" ca="1">INDEX('Cost Scenario Settings'!$O$32:$W$101, MATCH(1, ('Cost Scenario Settings'!$N$32:$N$101 = $B81) * ('Cost Scenario Settings'!$B$32:$B$101 = AU81), 0), MATCH($C81, 'Cost Scenario Settings'!$O$31:$W$31, 0))</f>
        <v>0</v>
      </c>
      <c r="AW81" s="4" cm="1">
        <f t="array" aca="1" ref="AW81" ca="1">IFERROR(
INDEX('Cost Data'!$Y$1:$AJ$500, MATCH(1, ('Cost Data'!$W$1:$W$500 = $AU81) * ('Cost Data'!$X$1:$X$500 = $AV81), 0), MATCH(AW$12, 'Cost Data'!$Y$12:$AJ$12, 0))
* (INDEX('Build Scenarios'!$D$1:$O$510, MATCH(1, ('Build Scenarios'!$B$1:$B$510 = $AU81) * ('Build Scenarios'!$C$1:$C$510 = $C81), 0), MATCH(AW$12, 'Build Scenarios'!$D$5:$O$5, 0))
- INDEX('Build Scenarios'!$D$1:$O$510, MATCH(1, ('Build Scenarios'!$B$1:$B$510 = $AU81) * ('Build Scenarios'!$C$1:$C$510 = $C81), 0), MATCH(AV$12, 'Build Scenarios'!$D$5:$O$5, 0)))
+AV81,
0)</f>
        <v>0</v>
      </c>
      <c r="AX81" s="4" cm="1">
        <f t="array" aca="1" ref="AX81" ca="1">IFERROR(
INDEX('Cost Data'!$Y$1:$AJ$500, MATCH(1, ('Cost Data'!$W$1:$W$500 = $AU81) * ('Cost Data'!$X$1:$X$500 = $AV81), 0), MATCH(AX$12, 'Cost Data'!$Y$12:$AJ$12, 0))
* (INDEX('Build Scenarios'!$D$1:$O$510, MATCH(1, ('Build Scenarios'!$B$1:$B$510 = $AU81) * ('Build Scenarios'!$C$1:$C$510 = $C81), 0), MATCH(AX$12, 'Build Scenarios'!$D$5:$O$5, 0))
- INDEX('Build Scenarios'!$D$1:$O$510, MATCH(1, ('Build Scenarios'!$B$1:$B$510 = $AU81) * ('Build Scenarios'!$C$1:$C$510 = $C81), 0), MATCH(AW$12, 'Build Scenarios'!$D$5:$O$5, 0)))
+AW81,
0)</f>
        <v>0</v>
      </c>
      <c r="AY81" s="4" cm="1">
        <f t="array" aca="1" ref="AY81" ca="1">IFERROR(
INDEX('Cost Data'!$Y$1:$AJ$500, MATCH(1, ('Cost Data'!$W$1:$W$500 = $AU81) * ('Cost Data'!$X$1:$X$500 = $AV81), 0), MATCH(AY$12, 'Cost Data'!$Y$12:$AJ$12, 0))
* (INDEX('Build Scenarios'!$D$1:$O$510, MATCH(1, ('Build Scenarios'!$B$1:$B$510 = $AU81) * ('Build Scenarios'!$C$1:$C$510 = $C81), 0), MATCH(AY$12, 'Build Scenarios'!$D$5:$O$5, 0))
- INDEX('Build Scenarios'!$D$1:$O$510, MATCH(1, ('Build Scenarios'!$B$1:$B$510 = $AU81) * ('Build Scenarios'!$C$1:$C$510 = $C81), 0), MATCH(AX$12, 'Build Scenarios'!$D$5:$O$5, 0)))
+AX81,
0)</f>
        <v>0</v>
      </c>
      <c r="AZ81" s="4" cm="1">
        <f t="array" aca="1" ref="AZ81" ca="1">IFERROR(
INDEX('Cost Data'!$Y$1:$AJ$500, MATCH(1, ('Cost Data'!$W$1:$W$500 = $AU81) * ('Cost Data'!$X$1:$X$500 = $AV81), 0), MATCH(AZ$12, 'Cost Data'!$Y$12:$AJ$12, 0))
* (INDEX('Build Scenarios'!$D$1:$O$510, MATCH(1, ('Build Scenarios'!$B$1:$B$510 = $AU81) * ('Build Scenarios'!$C$1:$C$510 = $C81), 0), MATCH(AZ$12, 'Build Scenarios'!$D$5:$O$5, 0))
- INDEX('Build Scenarios'!$D$1:$O$510, MATCH(1, ('Build Scenarios'!$B$1:$B$510 = $AU81) * ('Build Scenarios'!$C$1:$C$510 = $C81), 0), MATCH(AY$12, 'Build Scenarios'!$D$5:$O$5, 0)))
+AY81,
0)</f>
        <v>0</v>
      </c>
      <c r="BA81" s="4" cm="1">
        <f t="array" aca="1" ref="BA81" ca="1">IFERROR(
INDEX('Cost Data'!$Y$1:$AJ$500, MATCH(1, ('Cost Data'!$W$1:$W$500 = $AU81) * ('Cost Data'!$X$1:$X$500 = $AV81), 0), MATCH(BA$12, 'Cost Data'!$Y$12:$AJ$12, 0))
* (INDEX('Build Scenarios'!$D$1:$O$510, MATCH(1, ('Build Scenarios'!$B$1:$B$510 = $AU81) * ('Build Scenarios'!$C$1:$C$510 = $C81), 0), MATCH(BA$12, 'Build Scenarios'!$D$5:$O$5, 0))
- INDEX('Build Scenarios'!$D$1:$O$510, MATCH(1, ('Build Scenarios'!$B$1:$B$510 = $AU81) * ('Build Scenarios'!$C$1:$C$510 = $C81), 0), MATCH(AZ$12, 'Build Scenarios'!$D$5:$O$5, 0)))
+AZ81,
0)</f>
        <v>0</v>
      </c>
      <c r="BB81" s="4" cm="1">
        <f t="array" aca="1" ref="BB81" ca="1">IFERROR(
INDEX('Cost Data'!$Y$1:$AJ$500, MATCH(1, ('Cost Data'!$W$1:$W$500 = $AU81) * ('Cost Data'!$X$1:$X$500 = $AV81), 0), MATCH(BB$12, 'Cost Data'!$Y$12:$AJ$12, 0))
* (INDEX('Build Scenarios'!$D$1:$O$510, MATCH(1, ('Build Scenarios'!$B$1:$B$510 = $AU81) * ('Build Scenarios'!$C$1:$C$510 = $C81), 0), MATCH(BB$12, 'Build Scenarios'!$D$5:$O$5, 0))
- INDEX('Build Scenarios'!$D$1:$O$510, MATCH(1, ('Build Scenarios'!$B$1:$B$510 = $AU81) * ('Build Scenarios'!$C$1:$C$510 = $C81), 0), MATCH(BA$12, 'Build Scenarios'!$D$5:$O$5, 0)))
+BA81,
0)</f>
        <v>0</v>
      </c>
      <c r="BC81" s="4" cm="1">
        <f t="array" aca="1" ref="BC81" ca="1">IFERROR(
INDEX('Cost Data'!$Y$1:$AJ$500, MATCH(1, ('Cost Data'!$W$1:$W$500 = $AU81) * ('Cost Data'!$X$1:$X$500 = $AV81), 0), MATCH(BC$12, 'Cost Data'!$Y$12:$AJ$12, 0))
* (INDEX('Build Scenarios'!$D$1:$O$510, MATCH(1, ('Build Scenarios'!$B$1:$B$510 = $AU81) * ('Build Scenarios'!$C$1:$C$510 = $C81), 0), MATCH(BC$12, 'Build Scenarios'!$D$5:$O$5, 0))
- INDEX('Build Scenarios'!$D$1:$O$510, MATCH(1, ('Build Scenarios'!$B$1:$B$510 = $AU81) * ('Build Scenarios'!$C$1:$C$510 = $C81), 0), MATCH(BB$12, 'Build Scenarios'!$D$5:$O$5, 0)))
+BB81,
0)</f>
        <v>0</v>
      </c>
      <c r="BD81" s="4" cm="1">
        <f t="array" aca="1" ref="BD81" ca="1">IFERROR(
INDEX('Cost Data'!$Y$1:$AJ$500, MATCH(1, ('Cost Data'!$W$1:$W$500 = $AU81) * ('Cost Data'!$X$1:$X$500 = $AV81), 0), MATCH(BD$12, 'Cost Data'!$Y$12:$AJ$12, 0))
* (INDEX('Build Scenarios'!$D$1:$O$510, MATCH(1, ('Build Scenarios'!$B$1:$B$510 = $AU81) * ('Build Scenarios'!$C$1:$C$510 = $C81), 0), MATCH(BD$12, 'Build Scenarios'!$D$5:$O$5, 0))
- INDEX('Build Scenarios'!$D$1:$O$510, MATCH(1, ('Build Scenarios'!$B$1:$B$510 = $AU81) * ('Build Scenarios'!$C$1:$C$510 = $C81), 0), MATCH(BC$12, 'Build Scenarios'!$D$5:$O$5, 0)))
+BC81,
0)</f>
        <v>0</v>
      </c>
      <c r="BE81" s="4" cm="1">
        <f t="array" aca="1" ref="BE81" ca="1">IFERROR(
INDEX('Cost Data'!$Y$1:$AJ$500, MATCH(1, ('Cost Data'!$W$1:$W$500 = $AU81) * ('Cost Data'!$X$1:$X$500 = $AV81), 0), MATCH(BE$12, 'Cost Data'!$Y$12:$AJ$12, 0))
* (INDEX('Build Scenarios'!$D$1:$O$510, MATCH(1, ('Build Scenarios'!$B$1:$B$510 = $AU81) * ('Build Scenarios'!$C$1:$C$510 = $C81), 0), MATCH(BE$12, 'Build Scenarios'!$D$5:$O$5, 0))
- INDEX('Build Scenarios'!$D$1:$O$510, MATCH(1, ('Build Scenarios'!$B$1:$B$510 = $AU81) * ('Build Scenarios'!$C$1:$C$510 = $C81), 0), MATCH(BD$12, 'Build Scenarios'!$D$5:$O$5, 0)))
+BD81,
0)</f>
        <v>0</v>
      </c>
      <c r="BF81" s="4" cm="1">
        <f t="array" aca="1" ref="BF81" ca="1">IFERROR(
INDEX('Cost Data'!$Y$1:$AJ$500, MATCH(1, ('Cost Data'!$W$1:$W$500 = $AU81) * ('Cost Data'!$X$1:$X$500 = $AV81), 0), MATCH(BF$12, 'Cost Data'!$Y$12:$AJ$12, 0))
* (INDEX('Build Scenarios'!$D$1:$O$510, MATCH(1, ('Build Scenarios'!$B$1:$B$510 = $AU81) * ('Build Scenarios'!$C$1:$C$510 = $C81), 0), MATCH(BF$12, 'Build Scenarios'!$D$5:$O$5, 0))
- INDEX('Build Scenarios'!$D$1:$O$510, MATCH(1, ('Build Scenarios'!$B$1:$B$510 = $AU81) * ('Build Scenarios'!$C$1:$C$510 = $C81), 0), MATCH(BE$12, 'Build Scenarios'!$D$5:$O$5, 0)))
+BE81,
0)</f>
        <v>0</v>
      </c>
      <c r="BG81" s="4" cm="1">
        <f t="array" aca="1" ref="BG81" ca="1">IFERROR(
INDEX('Cost Data'!$Y$1:$AJ$500, MATCH(1, ('Cost Data'!$W$1:$W$500 = $AU81) * ('Cost Data'!$X$1:$X$500 = $AV81), 0), MATCH(BG$12, 'Cost Data'!$Y$12:$AJ$12, 0))
* (INDEX('Build Scenarios'!$D$1:$O$510, MATCH(1, ('Build Scenarios'!$B$1:$B$510 = $AU81) * ('Build Scenarios'!$C$1:$C$510 = $C81), 0), MATCH(BG$12, 'Build Scenarios'!$D$5:$O$5, 0))
- INDEX('Build Scenarios'!$D$1:$O$510, MATCH(1, ('Build Scenarios'!$B$1:$B$510 = $AU81) * ('Build Scenarios'!$C$1:$C$510 = $C81), 0), MATCH(BF$12, 'Build Scenarios'!$D$5:$O$5, 0)))
+BF81,
0)</f>
        <v>0</v>
      </c>
      <c r="BH81" s="4" cm="1">
        <f t="array" aca="1" ref="BH81" ca="1">IFERROR(
INDEX('Cost Data'!$Y$1:$AJ$500, MATCH(1, ('Cost Data'!$W$1:$W$500 = $AU81) * ('Cost Data'!$X$1:$X$500 = $AV81), 0), MATCH(BH$12, 'Cost Data'!$Y$12:$AJ$12, 0))
* (INDEX('Build Scenarios'!$D$1:$O$510, MATCH(1, ('Build Scenarios'!$B$1:$B$510 = $AU81) * ('Build Scenarios'!$C$1:$C$510 = $C81), 0), MATCH(BH$12, 'Build Scenarios'!$D$5:$O$5, 0))
- INDEX('Build Scenarios'!$D$1:$O$510, MATCH(1, ('Build Scenarios'!$B$1:$B$510 = $AU81) * ('Build Scenarios'!$C$1:$C$510 = $C81), 0), MATCH(BG$12, 'Build Scenarios'!$D$5:$O$5, 0)))
+BG81,
0)</f>
        <v>0</v>
      </c>
      <c r="BJ81" s="11" t="str">
        <f t="shared" si="47"/>
        <v>Cape Mendocino</v>
      </c>
      <c r="BK81" s="11" cm="1">
        <f t="array" aca="1" ref="BK81" ca="1">INDEX('Cost Scenario Settings'!$O$32:$W$101, MATCH(1, ('Cost Scenario Settings'!$N$32:$N$101 = $B81) * ('Cost Scenario Settings'!$B$32:$B$101 = BJ81), 0), MATCH($C81, 'Cost Scenario Settings'!$O$31:$W$31, 0))</f>
        <v>0</v>
      </c>
      <c r="BL81" s="4" cm="1">
        <f t="array" aca="1" ref="BL81" ca="1">IFERROR(
INDEX('Cost Data'!$Y$1:$AJ$500, MATCH(1, ('Cost Data'!$W$1:$W$500 = $BJ81) * ('Cost Data'!$X$1:$X$500 = $BK81), 0), MATCH(BL$12, 'Cost Data'!$Y$12:$AJ$12, 0))
* (INDEX('Build Scenarios'!$D$1:$O$510, MATCH(1, ('Build Scenarios'!$B$1:$B$510 = $BJ81) * ('Build Scenarios'!$C$1:$C$510 = $C81), 0), MATCH(BL$12, 'Build Scenarios'!$D$5:$O$5, 0))
- INDEX('Build Scenarios'!$D$1:$O$510, MATCH(1, ('Build Scenarios'!$B$1:$B$510 = $BJ81) * ('Build Scenarios'!$C$1:$C$510 = $C81), 0), MATCH(BK$12, 'Build Scenarios'!$D$5:$O$5, 0)))
+BK81,
0)</f>
        <v>0</v>
      </c>
      <c r="BM81" s="4" cm="1">
        <f t="array" aca="1" ref="BM81" ca="1">IFERROR(
INDEX('Cost Data'!$Y$1:$AJ$500, MATCH(1, ('Cost Data'!$W$1:$W$500 = $BJ81) * ('Cost Data'!$X$1:$X$500 = $BK81), 0), MATCH(BM$12, 'Cost Data'!$Y$12:$AJ$12, 0))
* (INDEX('Build Scenarios'!$D$1:$O$510, MATCH(1, ('Build Scenarios'!$B$1:$B$510 = $BJ81) * ('Build Scenarios'!$C$1:$C$510 = $C81), 0), MATCH(BM$12, 'Build Scenarios'!$D$5:$O$5, 0))
- INDEX('Build Scenarios'!$D$1:$O$510, MATCH(1, ('Build Scenarios'!$B$1:$B$510 = $BJ81) * ('Build Scenarios'!$C$1:$C$510 = $C81), 0), MATCH(BL$12, 'Build Scenarios'!$D$5:$O$5, 0)))
+BL81,
0)</f>
        <v>0</v>
      </c>
      <c r="BN81" s="4" cm="1">
        <f t="array" aca="1" ref="BN81" ca="1">IFERROR(
INDEX('Cost Data'!$Y$1:$AJ$500, MATCH(1, ('Cost Data'!$W$1:$W$500 = $BJ81) * ('Cost Data'!$X$1:$X$500 = $BK81), 0), MATCH(BN$12, 'Cost Data'!$Y$12:$AJ$12, 0))
* (INDEX('Build Scenarios'!$D$1:$O$510, MATCH(1, ('Build Scenarios'!$B$1:$B$510 = $BJ81) * ('Build Scenarios'!$C$1:$C$510 = $C81), 0), MATCH(BN$12, 'Build Scenarios'!$D$5:$O$5, 0))
- INDEX('Build Scenarios'!$D$1:$O$510, MATCH(1, ('Build Scenarios'!$B$1:$B$510 = $BJ81) * ('Build Scenarios'!$C$1:$C$510 = $C81), 0), MATCH(BM$12, 'Build Scenarios'!$D$5:$O$5, 0)))
+BM81,
0)</f>
        <v>0</v>
      </c>
      <c r="BO81" s="4" cm="1">
        <f t="array" aca="1" ref="BO81" ca="1">IFERROR(
INDEX('Cost Data'!$Y$1:$AJ$500, MATCH(1, ('Cost Data'!$W$1:$W$500 = $BJ81) * ('Cost Data'!$X$1:$X$500 = $BK81), 0), MATCH(BO$12, 'Cost Data'!$Y$12:$AJ$12, 0))
* (INDEX('Build Scenarios'!$D$1:$O$510, MATCH(1, ('Build Scenarios'!$B$1:$B$510 = $BJ81) * ('Build Scenarios'!$C$1:$C$510 = $C81), 0), MATCH(BO$12, 'Build Scenarios'!$D$5:$O$5, 0))
- INDEX('Build Scenarios'!$D$1:$O$510, MATCH(1, ('Build Scenarios'!$B$1:$B$510 = $BJ81) * ('Build Scenarios'!$C$1:$C$510 = $C81), 0), MATCH(BN$12, 'Build Scenarios'!$D$5:$O$5, 0)))
+BN81,
0)</f>
        <v>0</v>
      </c>
      <c r="BP81" s="4" cm="1">
        <f t="array" aca="1" ref="BP81" ca="1">IFERROR(
INDEX('Cost Data'!$Y$1:$AJ$500, MATCH(1, ('Cost Data'!$W$1:$W$500 = $BJ81) * ('Cost Data'!$X$1:$X$500 = $BK81), 0), MATCH(BP$12, 'Cost Data'!$Y$12:$AJ$12, 0))
* (INDEX('Build Scenarios'!$D$1:$O$510, MATCH(1, ('Build Scenarios'!$B$1:$B$510 = $BJ81) * ('Build Scenarios'!$C$1:$C$510 = $C81), 0), MATCH(BP$12, 'Build Scenarios'!$D$5:$O$5, 0))
- INDEX('Build Scenarios'!$D$1:$O$510, MATCH(1, ('Build Scenarios'!$B$1:$B$510 = $BJ81) * ('Build Scenarios'!$C$1:$C$510 = $C81), 0), MATCH(BO$12, 'Build Scenarios'!$D$5:$O$5, 0)))
+BO81,
0)</f>
        <v>0</v>
      </c>
      <c r="BQ81" s="4" cm="1">
        <f t="array" aca="1" ref="BQ81" ca="1">IFERROR(
INDEX('Cost Data'!$Y$1:$AJ$500, MATCH(1, ('Cost Data'!$W$1:$W$500 = $BJ81) * ('Cost Data'!$X$1:$X$500 = $BK81), 0), MATCH(BQ$12, 'Cost Data'!$Y$12:$AJ$12, 0))
* (INDEX('Build Scenarios'!$D$1:$O$510, MATCH(1, ('Build Scenarios'!$B$1:$B$510 = $BJ81) * ('Build Scenarios'!$C$1:$C$510 = $C81), 0), MATCH(BQ$12, 'Build Scenarios'!$D$5:$O$5, 0))
- INDEX('Build Scenarios'!$D$1:$O$510, MATCH(1, ('Build Scenarios'!$B$1:$B$510 = $BJ81) * ('Build Scenarios'!$C$1:$C$510 = $C81), 0), MATCH(BP$12, 'Build Scenarios'!$D$5:$O$5, 0)))
+BP81,
0)</f>
        <v>0</v>
      </c>
      <c r="BR81" s="4" cm="1">
        <f t="array" aca="1" ref="BR81" ca="1">IFERROR(
INDEX('Cost Data'!$Y$1:$AJ$500, MATCH(1, ('Cost Data'!$W$1:$W$500 = $BJ81) * ('Cost Data'!$X$1:$X$500 = $BK81), 0), MATCH(BR$12, 'Cost Data'!$Y$12:$AJ$12, 0))
* (INDEX('Build Scenarios'!$D$1:$O$510, MATCH(1, ('Build Scenarios'!$B$1:$B$510 = $BJ81) * ('Build Scenarios'!$C$1:$C$510 = $C81), 0), MATCH(BR$12, 'Build Scenarios'!$D$5:$O$5, 0))
- INDEX('Build Scenarios'!$D$1:$O$510, MATCH(1, ('Build Scenarios'!$B$1:$B$510 = $BJ81) * ('Build Scenarios'!$C$1:$C$510 = $C81), 0), MATCH(BQ$12, 'Build Scenarios'!$D$5:$O$5, 0)))
+BQ81,
0)</f>
        <v>0</v>
      </c>
      <c r="BS81" s="4" cm="1">
        <f t="array" aca="1" ref="BS81" ca="1">IFERROR(
INDEX('Cost Data'!$Y$1:$AJ$500, MATCH(1, ('Cost Data'!$W$1:$W$500 = $BJ81) * ('Cost Data'!$X$1:$X$500 = $BK81), 0), MATCH(BS$12, 'Cost Data'!$Y$12:$AJ$12, 0))
* (INDEX('Build Scenarios'!$D$1:$O$510, MATCH(1, ('Build Scenarios'!$B$1:$B$510 = $BJ81) * ('Build Scenarios'!$C$1:$C$510 = $C81), 0), MATCH(BS$12, 'Build Scenarios'!$D$5:$O$5, 0))
- INDEX('Build Scenarios'!$D$1:$O$510, MATCH(1, ('Build Scenarios'!$B$1:$B$510 = $BJ81) * ('Build Scenarios'!$C$1:$C$510 = $C81), 0), MATCH(BR$12, 'Build Scenarios'!$D$5:$O$5, 0)))
+BR81,
0)</f>
        <v>0</v>
      </c>
      <c r="BT81" s="4" cm="1">
        <f t="array" aca="1" ref="BT81" ca="1">IFERROR(
INDEX('Cost Data'!$Y$1:$AJ$500, MATCH(1, ('Cost Data'!$W$1:$W$500 = $BJ81) * ('Cost Data'!$X$1:$X$500 = $BK81), 0), MATCH(BT$12, 'Cost Data'!$Y$12:$AJ$12, 0))
* (INDEX('Build Scenarios'!$D$1:$O$510, MATCH(1, ('Build Scenarios'!$B$1:$B$510 = $BJ81) * ('Build Scenarios'!$C$1:$C$510 = $C81), 0), MATCH(BT$12, 'Build Scenarios'!$D$5:$O$5, 0))
- INDEX('Build Scenarios'!$D$1:$O$510, MATCH(1, ('Build Scenarios'!$B$1:$B$510 = $BJ81) * ('Build Scenarios'!$C$1:$C$510 = $C81), 0), MATCH(BS$12, 'Build Scenarios'!$D$5:$O$5, 0)))
+BS81,
0)</f>
        <v>0</v>
      </c>
      <c r="BU81" s="4" cm="1">
        <f t="array" aca="1" ref="BU81" ca="1">IFERROR(
INDEX('Cost Data'!$Y$1:$AJ$500, MATCH(1, ('Cost Data'!$W$1:$W$500 = $BJ81) * ('Cost Data'!$X$1:$X$500 = $BK81), 0), MATCH(BU$12, 'Cost Data'!$Y$12:$AJ$12, 0))
* (INDEX('Build Scenarios'!$D$1:$O$510, MATCH(1, ('Build Scenarios'!$B$1:$B$510 = $BJ81) * ('Build Scenarios'!$C$1:$C$510 = $C81), 0), MATCH(BU$12, 'Build Scenarios'!$D$5:$O$5, 0))
- INDEX('Build Scenarios'!$D$1:$O$510, MATCH(1, ('Build Scenarios'!$B$1:$B$510 = $BJ81) * ('Build Scenarios'!$C$1:$C$510 = $C81), 0), MATCH(BT$12, 'Build Scenarios'!$D$5:$O$5, 0)))
+BT81,
0)</f>
        <v>0</v>
      </c>
      <c r="BV81" s="4" cm="1">
        <f t="array" aca="1" ref="BV81" ca="1">IFERROR(
INDEX('Cost Data'!$Y$1:$AJ$500, MATCH(1, ('Cost Data'!$W$1:$W$500 = $BJ81) * ('Cost Data'!$X$1:$X$500 = $BK81), 0), MATCH(BV$12, 'Cost Data'!$Y$12:$AJ$12, 0))
* (INDEX('Build Scenarios'!$D$1:$O$510, MATCH(1, ('Build Scenarios'!$B$1:$B$510 = $BJ81) * ('Build Scenarios'!$C$1:$C$510 = $C81), 0), MATCH(BV$12, 'Build Scenarios'!$D$5:$O$5, 0))
- INDEX('Build Scenarios'!$D$1:$O$510, MATCH(1, ('Build Scenarios'!$B$1:$B$510 = $BJ81) * ('Build Scenarios'!$C$1:$C$510 = $C81), 0), MATCH(BU$12, 'Build Scenarios'!$D$5:$O$5, 0)))
+BU81,
0)</f>
        <v>0</v>
      </c>
      <c r="BW81" s="4" cm="1">
        <f t="array" aca="1" ref="BW81" ca="1">IFERROR(
INDEX('Cost Data'!$Y$1:$AJ$500, MATCH(1, ('Cost Data'!$W$1:$W$500 = $BJ81) * ('Cost Data'!$X$1:$X$500 = $BK81), 0), MATCH(BW$12, 'Cost Data'!$Y$12:$AJ$12, 0))
* (INDEX('Build Scenarios'!$D$1:$O$510, MATCH(1, ('Build Scenarios'!$B$1:$B$510 = $BJ81) * ('Build Scenarios'!$C$1:$C$510 = $C81), 0), MATCH(BW$12, 'Build Scenarios'!$D$5:$O$5, 0))
- INDEX('Build Scenarios'!$D$1:$O$510, MATCH(1, ('Build Scenarios'!$B$1:$B$510 = $BJ81) * ('Build Scenarios'!$C$1:$C$510 = $C81), 0), MATCH(BV$12, 'Build Scenarios'!$D$5:$O$5, 0)))
+BV81,
0)</f>
        <v>0</v>
      </c>
    </row>
    <row r="82" spans="2:75" x14ac:dyDescent="0.2">
      <c r="B82" s="11">
        <f t="shared" ca="1" si="43"/>
        <v>0</v>
      </c>
      <c r="C82" s="8" t="s">
        <v>58</v>
      </c>
      <c r="D82" s="4">
        <f t="shared" ca="1" si="42"/>
        <v>0</v>
      </c>
      <c r="E82" s="4">
        <f t="shared" ca="1" si="42"/>
        <v>0</v>
      </c>
      <c r="F82" s="4">
        <f t="shared" ca="1" si="42"/>
        <v>0</v>
      </c>
      <c r="G82" s="4">
        <f t="shared" ca="1" si="42"/>
        <v>0</v>
      </c>
      <c r="H82" s="4">
        <f t="shared" ca="1" si="42"/>
        <v>0</v>
      </c>
      <c r="I82" s="4">
        <f t="shared" ca="1" si="42"/>
        <v>0</v>
      </c>
      <c r="J82" s="4">
        <f t="shared" ca="1" si="42"/>
        <v>0</v>
      </c>
      <c r="K82" s="4">
        <f t="shared" ca="1" si="42"/>
        <v>0</v>
      </c>
      <c r="L82" s="4">
        <f t="shared" ca="1" si="42"/>
        <v>0</v>
      </c>
      <c r="M82" s="4">
        <f t="shared" ca="1" si="42"/>
        <v>0</v>
      </c>
      <c r="N82" s="4">
        <f t="shared" ca="1" si="42"/>
        <v>0</v>
      </c>
      <c r="O82" s="4">
        <f t="shared" ca="1" si="42"/>
        <v>0</v>
      </c>
      <c r="Q82" s="11" t="str">
        <f t="shared" si="44"/>
        <v>Morro Bay</v>
      </c>
      <c r="R82" s="11" cm="1">
        <f t="array" aca="1" ref="R82" ca="1">INDEX('Cost Scenario Settings'!$O$32:$W$101, MATCH(1, ('Cost Scenario Settings'!$N$32:$N$101 = $B82) * ('Cost Scenario Settings'!$B$32:$B$101 = Q82), 0), MATCH($C82, 'Cost Scenario Settings'!$O$31:$W$31, 0))</f>
        <v>0</v>
      </c>
      <c r="S82" s="4" cm="1">
        <f t="array" aca="1" ref="S82" ca="1">IFERROR(
INDEX('Cost Data'!$Y$1:$AJ$500, MATCH(1, ('Cost Data'!$W$1:$W$500 = $Q82) * ('Cost Data'!$X$1:$X$500 = $R82), 0), MATCH(S$12, 'Cost Data'!$Y$12:$AJ$12, 0))
* (INDEX('Build Scenarios'!$D$1:$O$510, MATCH(1, ('Build Scenarios'!$B$1:$B$510 = $Q82) * ('Build Scenarios'!$C$1:$C$510 = $C82), 0), MATCH(S$12, 'Build Scenarios'!$D$5:$O$5, 0))
- INDEX('Build Scenarios'!$D$1:$O$510, MATCH(1, ('Build Scenarios'!$B$1:$B$510 = $Q82) * ('Build Scenarios'!$C$1:$C$510 = $C82), 0), MATCH(R$12, 'Build Scenarios'!$D$5:$O$5, 0)))
+R82,
0)</f>
        <v>0</v>
      </c>
      <c r="T82" s="4" cm="1">
        <f t="array" aca="1" ref="T82" ca="1">IFERROR(
INDEX('Cost Data'!$Y$1:$AJ$500, MATCH(1, ('Cost Data'!$W$1:$W$500 = $Q82) * ('Cost Data'!$X$1:$X$500 = $R82), 0), MATCH(T$12, 'Cost Data'!$Y$12:$AJ$12, 0))
* (INDEX('Build Scenarios'!$D$1:$O$510, MATCH(1, ('Build Scenarios'!$B$1:$B$510 = $Q82) * ('Build Scenarios'!$C$1:$C$510 = $C82), 0), MATCH(T$12, 'Build Scenarios'!$D$5:$O$5, 0))
- INDEX('Build Scenarios'!$D$1:$O$510, MATCH(1, ('Build Scenarios'!$B$1:$B$510 = $Q82) * ('Build Scenarios'!$C$1:$C$510 = $C82), 0), MATCH(S$12, 'Build Scenarios'!$D$5:$O$5, 0)))
+S82,
0)</f>
        <v>0</v>
      </c>
      <c r="U82" s="4" cm="1">
        <f t="array" aca="1" ref="U82" ca="1">IFERROR(
INDEX('Cost Data'!$Y$1:$AJ$500, MATCH(1, ('Cost Data'!$W$1:$W$500 = $Q82) * ('Cost Data'!$X$1:$X$500 = $R82), 0), MATCH(U$12, 'Cost Data'!$Y$12:$AJ$12, 0))
* (INDEX('Build Scenarios'!$D$1:$O$510, MATCH(1, ('Build Scenarios'!$B$1:$B$510 = $Q82) * ('Build Scenarios'!$C$1:$C$510 = $C82), 0), MATCH(U$12, 'Build Scenarios'!$D$5:$O$5, 0))
- INDEX('Build Scenarios'!$D$1:$O$510, MATCH(1, ('Build Scenarios'!$B$1:$B$510 = $Q82) * ('Build Scenarios'!$C$1:$C$510 = $C82), 0), MATCH(T$12, 'Build Scenarios'!$D$5:$O$5, 0)))
+T82,
0)</f>
        <v>0</v>
      </c>
      <c r="V82" s="4" cm="1">
        <f t="array" aca="1" ref="V82" ca="1">IFERROR(
INDEX('Cost Data'!$Y$1:$AJ$500, MATCH(1, ('Cost Data'!$W$1:$W$500 = $Q82) * ('Cost Data'!$X$1:$X$500 = $R82), 0), MATCH(V$12, 'Cost Data'!$Y$12:$AJ$12, 0))
* (INDEX('Build Scenarios'!$D$1:$O$510, MATCH(1, ('Build Scenarios'!$B$1:$B$510 = $Q82) * ('Build Scenarios'!$C$1:$C$510 = $C82), 0), MATCH(V$12, 'Build Scenarios'!$D$5:$O$5, 0))
- INDEX('Build Scenarios'!$D$1:$O$510, MATCH(1, ('Build Scenarios'!$B$1:$B$510 = $Q82) * ('Build Scenarios'!$C$1:$C$510 = $C82), 0), MATCH(U$12, 'Build Scenarios'!$D$5:$O$5, 0)))
+U82,
0)</f>
        <v>0</v>
      </c>
      <c r="W82" s="4" cm="1">
        <f t="array" aca="1" ref="W82" ca="1">IFERROR(
INDEX('Cost Data'!$Y$1:$AJ$500, MATCH(1, ('Cost Data'!$W$1:$W$500 = $Q82) * ('Cost Data'!$X$1:$X$500 = $R82), 0), MATCH(W$12, 'Cost Data'!$Y$12:$AJ$12, 0))
* (INDEX('Build Scenarios'!$D$1:$O$510, MATCH(1, ('Build Scenarios'!$B$1:$B$510 = $Q82) * ('Build Scenarios'!$C$1:$C$510 = $C82), 0), MATCH(W$12, 'Build Scenarios'!$D$5:$O$5, 0))
- INDEX('Build Scenarios'!$D$1:$O$510, MATCH(1, ('Build Scenarios'!$B$1:$B$510 = $Q82) * ('Build Scenarios'!$C$1:$C$510 = $C82), 0), MATCH(V$12, 'Build Scenarios'!$D$5:$O$5, 0)))
+V82,
0)</f>
        <v>0</v>
      </c>
      <c r="X82" s="4" cm="1">
        <f t="array" aca="1" ref="X82" ca="1">IFERROR(
INDEX('Cost Data'!$Y$1:$AJ$500, MATCH(1, ('Cost Data'!$W$1:$W$500 = $Q82) * ('Cost Data'!$X$1:$X$500 = $R82), 0), MATCH(X$12, 'Cost Data'!$Y$12:$AJ$12, 0))
* (INDEX('Build Scenarios'!$D$1:$O$510, MATCH(1, ('Build Scenarios'!$B$1:$B$510 = $Q82) * ('Build Scenarios'!$C$1:$C$510 = $C82), 0), MATCH(X$12, 'Build Scenarios'!$D$5:$O$5, 0))
- INDEX('Build Scenarios'!$D$1:$O$510, MATCH(1, ('Build Scenarios'!$B$1:$B$510 = $Q82) * ('Build Scenarios'!$C$1:$C$510 = $C82), 0), MATCH(W$12, 'Build Scenarios'!$D$5:$O$5, 0)))
+W82,
0)</f>
        <v>0</v>
      </c>
      <c r="Y82" s="4" cm="1">
        <f t="array" aca="1" ref="Y82" ca="1">IFERROR(
INDEX('Cost Data'!$Y$1:$AJ$500, MATCH(1, ('Cost Data'!$W$1:$W$500 = $Q82) * ('Cost Data'!$X$1:$X$500 = $R82), 0), MATCH(Y$12, 'Cost Data'!$Y$12:$AJ$12, 0))
* (INDEX('Build Scenarios'!$D$1:$O$510, MATCH(1, ('Build Scenarios'!$B$1:$B$510 = $Q82) * ('Build Scenarios'!$C$1:$C$510 = $C82), 0), MATCH(Y$12, 'Build Scenarios'!$D$5:$O$5, 0))
- INDEX('Build Scenarios'!$D$1:$O$510, MATCH(1, ('Build Scenarios'!$B$1:$B$510 = $Q82) * ('Build Scenarios'!$C$1:$C$510 = $C82), 0), MATCH(X$12, 'Build Scenarios'!$D$5:$O$5, 0)))
+X82,
0)</f>
        <v>0</v>
      </c>
      <c r="Z82" s="4" cm="1">
        <f t="array" aca="1" ref="Z82" ca="1">IFERROR(
INDEX('Cost Data'!$Y$1:$AJ$500, MATCH(1, ('Cost Data'!$W$1:$W$500 = $Q82) * ('Cost Data'!$X$1:$X$500 = $R82), 0), MATCH(Z$12, 'Cost Data'!$Y$12:$AJ$12, 0))
* (INDEX('Build Scenarios'!$D$1:$O$510, MATCH(1, ('Build Scenarios'!$B$1:$B$510 = $Q82) * ('Build Scenarios'!$C$1:$C$510 = $C82), 0), MATCH(Z$12, 'Build Scenarios'!$D$5:$O$5, 0))
- INDEX('Build Scenarios'!$D$1:$O$510, MATCH(1, ('Build Scenarios'!$B$1:$B$510 = $Q82) * ('Build Scenarios'!$C$1:$C$510 = $C82), 0), MATCH(Y$12, 'Build Scenarios'!$D$5:$O$5, 0)))
+Y82,
0)</f>
        <v>0</v>
      </c>
      <c r="AA82" s="4" cm="1">
        <f t="array" aca="1" ref="AA82" ca="1">IFERROR(
INDEX('Cost Data'!$Y$1:$AJ$500, MATCH(1, ('Cost Data'!$W$1:$W$500 = $Q82) * ('Cost Data'!$X$1:$X$500 = $R82), 0), MATCH(AA$12, 'Cost Data'!$Y$12:$AJ$12, 0))
* (INDEX('Build Scenarios'!$D$1:$O$510, MATCH(1, ('Build Scenarios'!$B$1:$B$510 = $Q82) * ('Build Scenarios'!$C$1:$C$510 = $C82), 0), MATCH(AA$12, 'Build Scenarios'!$D$5:$O$5, 0))
- INDEX('Build Scenarios'!$D$1:$O$510, MATCH(1, ('Build Scenarios'!$B$1:$B$510 = $Q82) * ('Build Scenarios'!$C$1:$C$510 = $C82), 0), MATCH(Z$12, 'Build Scenarios'!$D$5:$O$5, 0)))
+Z82,
0)</f>
        <v>0</v>
      </c>
      <c r="AB82" s="4" cm="1">
        <f t="array" aca="1" ref="AB82" ca="1">IFERROR(
INDEX('Cost Data'!$Y$1:$AJ$500, MATCH(1, ('Cost Data'!$W$1:$W$500 = $Q82) * ('Cost Data'!$X$1:$X$500 = $R82), 0), MATCH(AB$12, 'Cost Data'!$Y$12:$AJ$12, 0))
* (INDEX('Build Scenarios'!$D$1:$O$510, MATCH(1, ('Build Scenarios'!$B$1:$B$510 = $Q82) * ('Build Scenarios'!$C$1:$C$510 = $C82), 0), MATCH(AB$12, 'Build Scenarios'!$D$5:$O$5, 0))
- INDEX('Build Scenarios'!$D$1:$O$510, MATCH(1, ('Build Scenarios'!$B$1:$B$510 = $Q82) * ('Build Scenarios'!$C$1:$C$510 = $C82), 0), MATCH(AA$12, 'Build Scenarios'!$D$5:$O$5, 0)))
+AA82,
0)</f>
        <v>0</v>
      </c>
      <c r="AC82" s="4" cm="1">
        <f t="array" aca="1" ref="AC82" ca="1">IFERROR(
INDEX('Cost Data'!$Y$1:$AJ$500, MATCH(1, ('Cost Data'!$W$1:$W$500 = $Q82) * ('Cost Data'!$X$1:$X$500 = $R82), 0), MATCH(AC$12, 'Cost Data'!$Y$12:$AJ$12, 0))
* (INDEX('Build Scenarios'!$D$1:$O$510, MATCH(1, ('Build Scenarios'!$B$1:$B$510 = $Q82) * ('Build Scenarios'!$C$1:$C$510 = $C82), 0), MATCH(AC$12, 'Build Scenarios'!$D$5:$O$5, 0))
- INDEX('Build Scenarios'!$D$1:$O$510, MATCH(1, ('Build Scenarios'!$B$1:$B$510 = $Q82) * ('Build Scenarios'!$C$1:$C$510 = $C82), 0), MATCH(AB$12, 'Build Scenarios'!$D$5:$O$5, 0)))
+AB82,
0)</f>
        <v>0</v>
      </c>
      <c r="AD82" s="4" cm="1">
        <f t="array" aca="1" ref="AD82" ca="1">IFERROR(
INDEX('Cost Data'!$Y$1:$AJ$500, MATCH(1, ('Cost Data'!$W$1:$W$500 = $Q82) * ('Cost Data'!$X$1:$X$500 = $R82), 0), MATCH(AD$12, 'Cost Data'!$Y$12:$AJ$12, 0))
* (INDEX('Build Scenarios'!$D$1:$O$510, MATCH(1, ('Build Scenarios'!$B$1:$B$510 = $Q82) * ('Build Scenarios'!$C$1:$C$510 = $C82), 0), MATCH(AD$12, 'Build Scenarios'!$D$5:$O$5, 0))
- INDEX('Build Scenarios'!$D$1:$O$510, MATCH(1, ('Build Scenarios'!$B$1:$B$510 = $Q82) * ('Build Scenarios'!$C$1:$C$510 = $C82), 0), MATCH(AC$12, 'Build Scenarios'!$D$5:$O$5, 0)))
+AC82,
0)</f>
        <v>0</v>
      </c>
      <c r="AF82" s="11" t="str">
        <f t="shared" si="45"/>
        <v>Humboldt Bay</v>
      </c>
      <c r="AG82" s="11" cm="1">
        <f t="array" aca="1" ref="AG82" ca="1">INDEX('Cost Scenario Settings'!$O$32:$W$101, MATCH(1, ('Cost Scenario Settings'!$N$32:$N$101 = $B82) * ('Cost Scenario Settings'!$B$32:$B$101 = AF82), 0), MATCH($C82, 'Cost Scenario Settings'!$O$31:$W$31, 0))</f>
        <v>0</v>
      </c>
      <c r="AH82" s="4" cm="1">
        <f t="array" aca="1" ref="AH82" ca="1">IFERROR(
INDEX('Cost Data'!$Y$1:$AJ$500, MATCH(1, ('Cost Data'!$W$1:$W$500 = $AF82) * ('Cost Data'!$X$1:$X$500 = $AG82), 0), MATCH(AH$12, 'Cost Data'!$Y$12:$AJ$12, 0))
* (INDEX('Build Scenarios'!$D$1:$O$510, MATCH(1, ('Build Scenarios'!$B$1:$B$510 = $AF82) * ('Build Scenarios'!$C$1:$C$510 = $C82), 0), MATCH(AH$12, 'Build Scenarios'!$D$5:$O$5, 0))
- INDEX('Build Scenarios'!$D$1:$O$510, MATCH(1, ('Build Scenarios'!$B$1:$B$510 = $AF82) * ('Build Scenarios'!$C$1:$C$510 = $C82), 0), MATCH(AG$12, 'Build Scenarios'!$D$5:$O$5, 0)))
+AG82,
0)</f>
        <v>0</v>
      </c>
      <c r="AI82" s="4" cm="1">
        <f t="array" aca="1" ref="AI82" ca="1">IFERROR(
INDEX('Cost Data'!$Y$1:$AJ$500, MATCH(1, ('Cost Data'!$W$1:$W$500 = $AF82) * ('Cost Data'!$X$1:$X$500 = $AG82), 0), MATCH(AI$12, 'Cost Data'!$Y$12:$AJ$12, 0))
* (INDEX('Build Scenarios'!$D$1:$O$510, MATCH(1, ('Build Scenarios'!$B$1:$B$510 = $AF82) * ('Build Scenarios'!$C$1:$C$510 = $C82), 0), MATCH(AI$12, 'Build Scenarios'!$D$5:$O$5, 0))
- INDEX('Build Scenarios'!$D$1:$O$510, MATCH(1, ('Build Scenarios'!$B$1:$B$510 = $AF82) * ('Build Scenarios'!$C$1:$C$510 = $C82), 0), MATCH(AH$12, 'Build Scenarios'!$D$5:$O$5, 0)))
+AH82,
0)</f>
        <v>0</v>
      </c>
      <c r="AJ82" s="4" cm="1">
        <f t="array" aca="1" ref="AJ82" ca="1">IFERROR(
INDEX('Cost Data'!$Y$1:$AJ$500, MATCH(1, ('Cost Data'!$W$1:$W$500 = $AF82) * ('Cost Data'!$X$1:$X$500 = $AG82), 0), MATCH(AJ$12, 'Cost Data'!$Y$12:$AJ$12, 0))
* (INDEX('Build Scenarios'!$D$1:$O$510, MATCH(1, ('Build Scenarios'!$B$1:$B$510 = $AF82) * ('Build Scenarios'!$C$1:$C$510 = $C82), 0), MATCH(AJ$12, 'Build Scenarios'!$D$5:$O$5, 0))
- INDEX('Build Scenarios'!$D$1:$O$510, MATCH(1, ('Build Scenarios'!$B$1:$B$510 = $AF82) * ('Build Scenarios'!$C$1:$C$510 = $C82), 0), MATCH(AI$12, 'Build Scenarios'!$D$5:$O$5, 0)))
+AI82,
0)</f>
        <v>0</v>
      </c>
      <c r="AK82" s="4" cm="1">
        <f t="array" aca="1" ref="AK82" ca="1">IFERROR(
INDEX('Cost Data'!$Y$1:$AJ$500, MATCH(1, ('Cost Data'!$W$1:$W$500 = $AF82) * ('Cost Data'!$X$1:$X$500 = $AG82), 0), MATCH(AK$12, 'Cost Data'!$Y$12:$AJ$12, 0))
* (INDEX('Build Scenarios'!$D$1:$O$510, MATCH(1, ('Build Scenarios'!$B$1:$B$510 = $AF82) * ('Build Scenarios'!$C$1:$C$510 = $C82), 0), MATCH(AK$12, 'Build Scenarios'!$D$5:$O$5, 0))
- INDEX('Build Scenarios'!$D$1:$O$510, MATCH(1, ('Build Scenarios'!$B$1:$B$510 = $AF82) * ('Build Scenarios'!$C$1:$C$510 = $C82), 0), MATCH(AJ$12, 'Build Scenarios'!$D$5:$O$5, 0)))
+AJ82,
0)</f>
        <v>0</v>
      </c>
      <c r="AL82" s="4" cm="1">
        <f t="array" aca="1" ref="AL82" ca="1">IFERROR(
INDEX('Cost Data'!$Y$1:$AJ$500, MATCH(1, ('Cost Data'!$W$1:$W$500 = $AF82) * ('Cost Data'!$X$1:$X$500 = $AG82), 0), MATCH(AL$12, 'Cost Data'!$Y$12:$AJ$12, 0))
* (INDEX('Build Scenarios'!$D$1:$O$510, MATCH(1, ('Build Scenarios'!$B$1:$B$510 = $AF82) * ('Build Scenarios'!$C$1:$C$510 = $C82), 0), MATCH(AL$12, 'Build Scenarios'!$D$5:$O$5, 0))
- INDEX('Build Scenarios'!$D$1:$O$510, MATCH(1, ('Build Scenarios'!$B$1:$B$510 = $AF82) * ('Build Scenarios'!$C$1:$C$510 = $C82), 0), MATCH(AK$12, 'Build Scenarios'!$D$5:$O$5, 0)))
+AK82,
0)</f>
        <v>0</v>
      </c>
      <c r="AM82" s="4" cm="1">
        <f t="array" aca="1" ref="AM82" ca="1">IFERROR(
INDEX('Cost Data'!$Y$1:$AJ$500, MATCH(1, ('Cost Data'!$W$1:$W$500 = $AF82) * ('Cost Data'!$X$1:$X$500 = $AG82), 0), MATCH(AM$12, 'Cost Data'!$Y$12:$AJ$12, 0))
* (INDEX('Build Scenarios'!$D$1:$O$510, MATCH(1, ('Build Scenarios'!$B$1:$B$510 = $AF82) * ('Build Scenarios'!$C$1:$C$510 = $C82), 0), MATCH(AM$12, 'Build Scenarios'!$D$5:$O$5, 0))
- INDEX('Build Scenarios'!$D$1:$O$510, MATCH(1, ('Build Scenarios'!$B$1:$B$510 = $AF82) * ('Build Scenarios'!$C$1:$C$510 = $C82), 0), MATCH(AL$12, 'Build Scenarios'!$D$5:$O$5, 0)))
+AL82,
0)</f>
        <v>0</v>
      </c>
      <c r="AN82" s="4" cm="1">
        <f t="array" aca="1" ref="AN82" ca="1">IFERROR(
INDEX('Cost Data'!$Y$1:$AJ$500, MATCH(1, ('Cost Data'!$W$1:$W$500 = $AF82) * ('Cost Data'!$X$1:$X$500 = $AG82), 0), MATCH(AN$12, 'Cost Data'!$Y$12:$AJ$12, 0))
* (INDEX('Build Scenarios'!$D$1:$O$510, MATCH(1, ('Build Scenarios'!$B$1:$B$510 = $AF82) * ('Build Scenarios'!$C$1:$C$510 = $C82), 0), MATCH(AN$12, 'Build Scenarios'!$D$5:$O$5, 0))
- INDEX('Build Scenarios'!$D$1:$O$510, MATCH(1, ('Build Scenarios'!$B$1:$B$510 = $AF82) * ('Build Scenarios'!$C$1:$C$510 = $C82), 0), MATCH(AM$12, 'Build Scenarios'!$D$5:$O$5, 0)))
+AM82,
0)</f>
        <v>0</v>
      </c>
      <c r="AO82" s="4" cm="1">
        <f t="array" aca="1" ref="AO82" ca="1">IFERROR(
INDEX('Cost Data'!$Y$1:$AJ$500, MATCH(1, ('Cost Data'!$W$1:$W$500 = $AF82) * ('Cost Data'!$X$1:$X$500 = $AG82), 0), MATCH(AO$12, 'Cost Data'!$Y$12:$AJ$12, 0))
* (INDEX('Build Scenarios'!$D$1:$O$510, MATCH(1, ('Build Scenarios'!$B$1:$B$510 = $AF82) * ('Build Scenarios'!$C$1:$C$510 = $C82), 0), MATCH(AO$12, 'Build Scenarios'!$D$5:$O$5, 0))
- INDEX('Build Scenarios'!$D$1:$O$510, MATCH(1, ('Build Scenarios'!$B$1:$B$510 = $AF82) * ('Build Scenarios'!$C$1:$C$510 = $C82), 0), MATCH(AN$12, 'Build Scenarios'!$D$5:$O$5, 0)))
+AN82,
0)</f>
        <v>0</v>
      </c>
      <c r="AP82" s="4" cm="1">
        <f t="array" aca="1" ref="AP82" ca="1">IFERROR(
INDEX('Cost Data'!$Y$1:$AJ$500, MATCH(1, ('Cost Data'!$W$1:$W$500 = $AF82) * ('Cost Data'!$X$1:$X$500 = $AG82), 0), MATCH(AP$12, 'Cost Data'!$Y$12:$AJ$12, 0))
* (INDEX('Build Scenarios'!$D$1:$O$510, MATCH(1, ('Build Scenarios'!$B$1:$B$510 = $AF82) * ('Build Scenarios'!$C$1:$C$510 = $C82), 0), MATCH(AP$12, 'Build Scenarios'!$D$5:$O$5, 0))
- INDEX('Build Scenarios'!$D$1:$O$510, MATCH(1, ('Build Scenarios'!$B$1:$B$510 = $AF82) * ('Build Scenarios'!$C$1:$C$510 = $C82), 0), MATCH(AO$12, 'Build Scenarios'!$D$5:$O$5, 0)))
+AO82,
0)</f>
        <v>0</v>
      </c>
      <c r="AQ82" s="4" cm="1">
        <f t="array" aca="1" ref="AQ82" ca="1">IFERROR(
INDEX('Cost Data'!$Y$1:$AJ$500, MATCH(1, ('Cost Data'!$W$1:$W$500 = $AF82) * ('Cost Data'!$X$1:$X$500 = $AG82), 0), MATCH(AQ$12, 'Cost Data'!$Y$12:$AJ$12, 0))
* (INDEX('Build Scenarios'!$D$1:$O$510, MATCH(1, ('Build Scenarios'!$B$1:$B$510 = $AF82) * ('Build Scenarios'!$C$1:$C$510 = $C82), 0), MATCH(AQ$12, 'Build Scenarios'!$D$5:$O$5, 0))
- INDEX('Build Scenarios'!$D$1:$O$510, MATCH(1, ('Build Scenarios'!$B$1:$B$510 = $AF82) * ('Build Scenarios'!$C$1:$C$510 = $C82), 0), MATCH(AP$12, 'Build Scenarios'!$D$5:$O$5, 0)))
+AP82,
0)</f>
        <v>0</v>
      </c>
      <c r="AR82" s="4" cm="1">
        <f t="array" aca="1" ref="AR82" ca="1">IFERROR(
INDEX('Cost Data'!$Y$1:$AJ$500, MATCH(1, ('Cost Data'!$W$1:$W$500 = $AF82) * ('Cost Data'!$X$1:$X$500 = $AG82), 0), MATCH(AR$12, 'Cost Data'!$Y$12:$AJ$12, 0))
* (INDEX('Build Scenarios'!$D$1:$O$510, MATCH(1, ('Build Scenarios'!$B$1:$B$510 = $AF82) * ('Build Scenarios'!$C$1:$C$510 = $C82), 0), MATCH(AR$12, 'Build Scenarios'!$D$5:$O$5, 0))
- INDEX('Build Scenarios'!$D$1:$O$510, MATCH(1, ('Build Scenarios'!$B$1:$B$510 = $AF82) * ('Build Scenarios'!$C$1:$C$510 = $C82), 0), MATCH(AQ$12, 'Build Scenarios'!$D$5:$O$5, 0)))
+AQ82,
0)</f>
        <v>0</v>
      </c>
      <c r="AS82" s="4" cm="1">
        <f t="array" aca="1" ref="AS82" ca="1">IFERROR(
INDEX('Cost Data'!$Y$1:$AJ$500, MATCH(1, ('Cost Data'!$W$1:$W$500 = $AF82) * ('Cost Data'!$X$1:$X$500 = $AG82), 0), MATCH(AS$12, 'Cost Data'!$Y$12:$AJ$12, 0))
* (INDEX('Build Scenarios'!$D$1:$O$510, MATCH(1, ('Build Scenarios'!$B$1:$B$510 = $AF82) * ('Build Scenarios'!$C$1:$C$510 = $C82), 0), MATCH(AS$12, 'Build Scenarios'!$D$5:$O$5, 0))
- INDEX('Build Scenarios'!$D$1:$O$510, MATCH(1, ('Build Scenarios'!$B$1:$B$510 = $AF82) * ('Build Scenarios'!$C$1:$C$510 = $C82), 0), MATCH(AR$12, 'Build Scenarios'!$D$5:$O$5, 0)))
+AR82,
0)</f>
        <v>0</v>
      </c>
      <c r="AU82" s="11" t="str">
        <f t="shared" si="46"/>
        <v>Del Norte</v>
      </c>
      <c r="AV82" s="11" cm="1">
        <f t="array" aca="1" ref="AV82" ca="1">INDEX('Cost Scenario Settings'!$O$32:$W$101, MATCH(1, ('Cost Scenario Settings'!$N$32:$N$101 = $B82) * ('Cost Scenario Settings'!$B$32:$B$101 = AU82), 0), MATCH($C82, 'Cost Scenario Settings'!$O$31:$W$31, 0))</f>
        <v>0</v>
      </c>
      <c r="AW82" s="4" cm="1">
        <f t="array" aca="1" ref="AW82" ca="1">IFERROR(
INDEX('Cost Data'!$Y$1:$AJ$500, MATCH(1, ('Cost Data'!$W$1:$W$500 = $AU82) * ('Cost Data'!$X$1:$X$500 = $AV82), 0), MATCH(AW$12, 'Cost Data'!$Y$12:$AJ$12, 0))
* (INDEX('Build Scenarios'!$D$1:$O$510, MATCH(1, ('Build Scenarios'!$B$1:$B$510 = $AU82) * ('Build Scenarios'!$C$1:$C$510 = $C82), 0), MATCH(AW$12, 'Build Scenarios'!$D$5:$O$5, 0))
- INDEX('Build Scenarios'!$D$1:$O$510, MATCH(1, ('Build Scenarios'!$B$1:$B$510 = $AU82) * ('Build Scenarios'!$C$1:$C$510 = $C82), 0), MATCH(AV$12, 'Build Scenarios'!$D$5:$O$5, 0)))
+AV82,
0)</f>
        <v>0</v>
      </c>
      <c r="AX82" s="4" cm="1">
        <f t="array" aca="1" ref="AX82" ca="1">IFERROR(
INDEX('Cost Data'!$Y$1:$AJ$500, MATCH(1, ('Cost Data'!$W$1:$W$500 = $AU82) * ('Cost Data'!$X$1:$X$500 = $AV82), 0), MATCH(AX$12, 'Cost Data'!$Y$12:$AJ$12, 0))
* (INDEX('Build Scenarios'!$D$1:$O$510, MATCH(1, ('Build Scenarios'!$B$1:$B$510 = $AU82) * ('Build Scenarios'!$C$1:$C$510 = $C82), 0), MATCH(AX$12, 'Build Scenarios'!$D$5:$O$5, 0))
- INDEX('Build Scenarios'!$D$1:$O$510, MATCH(1, ('Build Scenarios'!$B$1:$B$510 = $AU82) * ('Build Scenarios'!$C$1:$C$510 = $C82), 0), MATCH(AW$12, 'Build Scenarios'!$D$5:$O$5, 0)))
+AW82,
0)</f>
        <v>0</v>
      </c>
      <c r="AY82" s="4" cm="1">
        <f t="array" aca="1" ref="AY82" ca="1">IFERROR(
INDEX('Cost Data'!$Y$1:$AJ$500, MATCH(1, ('Cost Data'!$W$1:$W$500 = $AU82) * ('Cost Data'!$X$1:$X$500 = $AV82), 0), MATCH(AY$12, 'Cost Data'!$Y$12:$AJ$12, 0))
* (INDEX('Build Scenarios'!$D$1:$O$510, MATCH(1, ('Build Scenarios'!$B$1:$B$510 = $AU82) * ('Build Scenarios'!$C$1:$C$510 = $C82), 0), MATCH(AY$12, 'Build Scenarios'!$D$5:$O$5, 0))
- INDEX('Build Scenarios'!$D$1:$O$510, MATCH(1, ('Build Scenarios'!$B$1:$B$510 = $AU82) * ('Build Scenarios'!$C$1:$C$510 = $C82), 0), MATCH(AX$12, 'Build Scenarios'!$D$5:$O$5, 0)))
+AX82,
0)</f>
        <v>0</v>
      </c>
      <c r="AZ82" s="4" cm="1">
        <f t="array" aca="1" ref="AZ82" ca="1">IFERROR(
INDEX('Cost Data'!$Y$1:$AJ$500, MATCH(1, ('Cost Data'!$W$1:$W$500 = $AU82) * ('Cost Data'!$X$1:$X$500 = $AV82), 0), MATCH(AZ$12, 'Cost Data'!$Y$12:$AJ$12, 0))
* (INDEX('Build Scenarios'!$D$1:$O$510, MATCH(1, ('Build Scenarios'!$B$1:$B$510 = $AU82) * ('Build Scenarios'!$C$1:$C$510 = $C82), 0), MATCH(AZ$12, 'Build Scenarios'!$D$5:$O$5, 0))
- INDEX('Build Scenarios'!$D$1:$O$510, MATCH(1, ('Build Scenarios'!$B$1:$B$510 = $AU82) * ('Build Scenarios'!$C$1:$C$510 = $C82), 0), MATCH(AY$12, 'Build Scenarios'!$D$5:$O$5, 0)))
+AY82,
0)</f>
        <v>0</v>
      </c>
      <c r="BA82" s="4" cm="1">
        <f t="array" aca="1" ref="BA82" ca="1">IFERROR(
INDEX('Cost Data'!$Y$1:$AJ$500, MATCH(1, ('Cost Data'!$W$1:$W$500 = $AU82) * ('Cost Data'!$X$1:$X$500 = $AV82), 0), MATCH(BA$12, 'Cost Data'!$Y$12:$AJ$12, 0))
* (INDEX('Build Scenarios'!$D$1:$O$510, MATCH(1, ('Build Scenarios'!$B$1:$B$510 = $AU82) * ('Build Scenarios'!$C$1:$C$510 = $C82), 0), MATCH(BA$12, 'Build Scenarios'!$D$5:$O$5, 0))
- INDEX('Build Scenarios'!$D$1:$O$510, MATCH(1, ('Build Scenarios'!$B$1:$B$510 = $AU82) * ('Build Scenarios'!$C$1:$C$510 = $C82), 0), MATCH(AZ$12, 'Build Scenarios'!$D$5:$O$5, 0)))
+AZ82,
0)</f>
        <v>0</v>
      </c>
      <c r="BB82" s="4" cm="1">
        <f t="array" aca="1" ref="BB82" ca="1">IFERROR(
INDEX('Cost Data'!$Y$1:$AJ$500, MATCH(1, ('Cost Data'!$W$1:$W$500 = $AU82) * ('Cost Data'!$X$1:$X$500 = $AV82), 0), MATCH(BB$12, 'Cost Data'!$Y$12:$AJ$12, 0))
* (INDEX('Build Scenarios'!$D$1:$O$510, MATCH(1, ('Build Scenarios'!$B$1:$B$510 = $AU82) * ('Build Scenarios'!$C$1:$C$510 = $C82), 0), MATCH(BB$12, 'Build Scenarios'!$D$5:$O$5, 0))
- INDEX('Build Scenarios'!$D$1:$O$510, MATCH(1, ('Build Scenarios'!$B$1:$B$510 = $AU82) * ('Build Scenarios'!$C$1:$C$510 = $C82), 0), MATCH(BA$12, 'Build Scenarios'!$D$5:$O$5, 0)))
+BA82,
0)</f>
        <v>0</v>
      </c>
      <c r="BC82" s="4" cm="1">
        <f t="array" aca="1" ref="BC82" ca="1">IFERROR(
INDEX('Cost Data'!$Y$1:$AJ$500, MATCH(1, ('Cost Data'!$W$1:$W$500 = $AU82) * ('Cost Data'!$X$1:$X$500 = $AV82), 0), MATCH(BC$12, 'Cost Data'!$Y$12:$AJ$12, 0))
* (INDEX('Build Scenarios'!$D$1:$O$510, MATCH(1, ('Build Scenarios'!$B$1:$B$510 = $AU82) * ('Build Scenarios'!$C$1:$C$510 = $C82), 0), MATCH(BC$12, 'Build Scenarios'!$D$5:$O$5, 0))
- INDEX('Build Scenarios'!$D$1:$O$510, MATCH(1, ('Build Scenarios'!$B$1:$B$510 = $AU82) * ('Build Scenarios'!$C$1:$C$510 = $C82), 0), MATCH(BB$12, 'Build Scenarios'!$D$5:$O$5, 0)))
+BB82,
0)</f>
        <v>0</v>
      </c>
      <c r="BD82" s="4" cm="1">
        <f t="array" aca="1" ref="BD82" ca="1">IFERROR(
INDEX('Cost Data'!$Y$1:$AJ$500, MATCH(1, ('Cost Data'!$W$1:$W$500 = $AU82) * ('Cost Data'!$X$1:$X$500 = $AV82), 0), MATCH(BD$12, 'Cost Data'!$Y$12:$AJ$12, 0))
* (INDEX('Build Scenarios'!$D$1:$O$510, MATCH(1, ('Build Scenarios'!$B$1:$B$510 = $AU82) * ('Build Scenarios'!$C$1:$C$510 = $C82), 0), MATCH(BD$12, 'Build Scenarios'!$D$5:$O$5, 0))
- INDEX('Build Scenarios'!$D$1:$O$510, MATCH(1, ('Build Scenarios'!$B$1:$B$510 = $AU82) * ('Build Scenarios'!$C$1:$C$510 = $C82), 0), MATCH(BC$12, 'Build Scenarios'!$D$5:$O$5, 0)))
+BC82,
0)</f>
        <v>0</v>
      </c>
      <c r="BE82" s="4" cm="1">
        <f t="array" aca="1" ref="BE82" ca="1">IFERROR(
INDEX('Cost Data'!$Y$1:$AJ$500, MATCH(1, ('Cost Data'!$W$1:$W$500 = $AU82) * ('Cost Data'!$X$1:$X$500 = $AV82), 0), MATCH(BE$12, 'Cost Data'!$Y$12:$AJ$12, 0))
* (INDEX('Build Scenarios'!$D$1:$O$510, MATCH(1, ('Build Scenarios'!$B$1:$B$510 = $AU82) * ('Build Scenarios'!$C$1:$C$510 = $C82), 0), MATCH(BE$12, 'Build Scenarios'!$D$5:$O$5, 0))
- INDEX('Build Scenarios'!$D$1:$O$510, MATCH(1, ('Build Scenarios'!$B$1:$B$510 = $AU82) * ('Build Scenarios'!$C$1:$C$510 = $C82), 0), MATCH(BD$12, 'Build Scenarios'!$D$5:$O$5, 0)))
+BD82,
0)</f>
        <v>0</v>
      </c>
      <c r="BF82" s="4" cm="1">
        <f t="array" aca="1" ref="BF82" ca="1">IFERROR(
INDEX('Cost Data'!$Y$1:$AJ$500, MATCH(1, ('Cost Data'!$W$1:$W$500 = $AU82) * ('Cost Data'!$X$1:$X$500 = $AV82), 0), MATCH(BF$12, 'Cost Data'!$Y$12:$AJ$12, 0))
* (INDEX('Build Scenarios'!$D$1:$O$510, MATCH(1, ('Build Scenarios'!$B$1:$B$510 = $AU82) * ('Build Scenarios'!$C$1:$C$510 = $C82), 0), MATCH(BF$12, 'Build Scenarios'!$D$5:$O$5, 0))
- INDEX('Build Scenarios'!$D$1:$O$510, MATCH(1, ('Build Scenarios'!$B$1:$B$510 = $AU82) * ('Build Scenarios'!$C$1:$C$510 = $C82), 0), MATCH(BE$12, 'Build Scenarios'!$D$5:$O$5, 0)))
+BE82,
0)</f>
        <v>0</v>
      </c>
      <c r="BG82" s="4" cm="1">
        <f t="array" aca="1" ref="BG82" ca="1">IFERROR(
INDEX('Cost Data'!$Y$1:$AJ$500, MATCH(1, ('Cost Data'!$W$1:$W$500 = $AU82) * ('Cost Data'!$X$1:$X$500 = $AV82), 0), MATCH(BG$12, 'Cost Data'!$Y$12:$AJ$12, 0))
* (INDEX('Build Scenarios'!$D$1:$O$510, MATCH(1, ('Build Scenarios'!$B$1:$B$510 = $AU82) * ('Build Scenarios'!$C$1:$C$510 = $C82), 0), MATCH(BG$12, 'Build Scenarios'!$D$5:$O$5, 0))
- INDEX('Build Scenarios'!$D$1:$O$510, MATCH(1, ('Build Scenarios'!$B$1:$B$510 = $AU82) * ('Build Scenarios'!$C$1:$C$510 = $C82), 0), MATCH(BF$12, 'Build Scenarios'!$D$5:$O$5, 0)))
+BF82,
0)</f>
        <v>0</v>
      </c>
      <c r="BH82" s="4" cm="1">
        <f t="array" aca="1" ref="BH82" ca="1">IFERROR(
INDEX('Cost Data'!$Y$1:$AJ$500, MATCH(1, ('Cost Data'!$W$1:$W$500 = $AU82) * ('Cost Data'!$X$1:$X$500 = $AV82), 0), MATCH(BH$12, 'Cost Data'!$Y$12:$AJ$12, 0))
* (INDEX('Build Scenarios'!$D$1:$O$510, MATCH(1, ('Build Scenarios'!$B$1:$B$510 = $AU82) * ('Build Scenarios'!$C$1:$C$510 = $C82), 0), MATCH(BH$12, 'Build Scenarios'!$D$5:$O$5, 0))
- INDEX('Build Scenarios'!$D$1:$O$510, MATCH(1, ('Build Scenarios'!$B$1:$B$510 = $AU82) * ('Build Scenarios'!$C$1:$C$510 = $C82), 0), MATCH(BG$12, 'Build Scenarios'!$D$5:$O$5, 0)))
+BG82,
0)</f>
        <v>0</v>
      </c>
      <c r="BJ82" s="11" t="str">
        <f t="shared" si="47"/>
        <v>Cape Mendocino</v>
      </c>
      <c r="BK82" s="11" cm="1">
        <f t="array" aca="1" ref="BK82" ca="1">INDEX('Cost Scenario Settings'!$O$32:$W$101, MATCH(1, ('Cost Scenario Settings'!$N$32:$N$101 = $B82) * ('Cost Scenario Settings'!$B$32:$B$101 = BJ82), 0), MATCH($C82, 'Cost Scenario Settings'!$O$31:$W$31, 0))</f>
        <v>0</v>
      </c>
      <c r="BL82" s="4" cm="1">
        <f t="array" aca="1" ref="BL82" ca="1">IFERROR(
INDEX('Cost Data'!$Y$1:$AJ$500, MATCH(1, ('Cost Data'!$W$1:$W$500 = $BJ82) * ('Cost Data'!$X$1:$X$500 = $BK82), 0), MATCH(BL$12, 'Cost Data'!$Y$12:$AJ$12, 0))
* (INDEX('Build Scenarios'!$D$1:$O$510, MATCH(1, ('Build Scenarios'!$B$1:$B$510 = $BJ82) * ('Build Scenarios'!$C$1:$C$510 = $C82), 0), MATCH(BL$12, 'Build Scenarios'!$D$5:$O$5, 0))
- INDEX('Build Scenarios'!$D$1:$O$510, MATCH(1, ('Build Scenarios'!$B$1:$B$510 = $BJ82) * ('Build Scenarios'!$C$1:$C$510 = $C82), 0), MATCH(BK$12, 'Build Scenarios'!$D$5:$O$5, 0)))
+BK82,
0)</f>
        <v>0</v>
      </c>
      <c r="BM82" s="4" cm="1">
        <f t="array" aca="1" ref="BM82" ca="1">IFERROR(
INDEX('Cost Data'!$Y$1:$AJ$500, MATCH(1, ('Cost Data'!$W$1:$W$500 = $BJ82) * ('Cost Data'!$X$1:$X$500 = $BK82), 0), MATCH(BM$12, 'Cost Data'!$Y$12:$AJ$12, 0))
* (INDEX('Build Scenarios'!$D$1:$O$510, MATCH(1, ('Build Scenarios'!$B$1:$B$510 = $BJ82) * ('Build Scenarios'!$C$1:$C$510 = $C82), 0), MATCH(BM$12, 'Build Scenarios'!$D$5:$O$5, 0))
- INDEX('Build Scenarios'!$D$1:$O$510, MATCH(1, ('Build Scenarios'!$B$1:$B$510 = $BJ82) * ('Build Scenarios'!$C$1:$C$510 = $C82), 0), MATCH(BL$12, 'Build Scenarios'!$D$5:$O$5, 0)))
+BL82,
0)</f>
        <v>0</v>
      </c>
      <c r="BN82" s="4" cm="1">
        <f t="array" aca="1" ref="BN82" ca="1">IFERROR(
INDEX('Cost Data'!$Y$1:$AJ$500, MATCH(1, ('Cost Data'!$W$1:$W$500 = $BJ82) * ('Cost Data'!$X$1:$X$500 = $BK82), 0), MATCH(BN$12, 'Cost Data'!$Y$12:$AJ$12, 0))
* (INDEX('Build Scenarios'!$D$1:$O$510, MATCH(1, ('Build Scenarios'!$B$1:$B$510 = $BJ82) * ('Build Scenarios'!$C$1:$C$510 = $C82), 0), MATCH(BN$12, 'Build Scenarios'!$D$5:$O$5, 0))
- INDEX('Build Scenarios'!$D$1:$O$510, MATCH(1, ('Build Scenarios'!$B$1:$B$510 = $BJ82) * ('Build Scenarios'!$C$1:$C$510 = $C82), 0), MATCH(BM$12, 'Build Scenarios'!$D$5:$O$5, 0)))
+BM82,
0)</f>
        <v>0</v>
      </c>
      <c r="BO82" s="4" cm="1">
        <f t="array" aca="1" ref="BO82" ca="1">IFERROR(
INDEX('Cost Data'!$Y$1:$AJ$500, MATCH(1, ('Cost Data'!$W$1:$W$500 = $BJ82) * ('Cost Data'!$X$1:$X$500 = $BK82), 0), MATCH(BO$12, 'Cost Data'!$Y$12:$AJ$12, 0))
* (INDEX('Build Scenarios'!$D$1:$O$510, MATCH(1, ('Build Scenarios'!$B$1:$B$510 = $BJ82) * ('Build Scenarios'!$C$1:$C$510 = $C82), 0), MATCH(BO$12, 'Build Scenarios'!$D$5:$O$5, 0))
- INDEX('Build Scenarios'!$D$1:$O$510, MATCH(1, ('Build Scenarios'!$B$1:$B$510 = $BJ82) * ('Build Scenarios'!$C$1:$C$510 = $C82), 0), MATCH(BN$12, 'Build Scenarios'!$D$5:$O$5, 0)))
+BN82,
0)</f>
        <v>0</v>
      </c>
      <c r="BP82" s="4" cm="1">
        <f t="array" aca="1" ref="BP82" ca="1">IFERROR(
INDEX('Cost Data'!$Y$1:$AJ$500, MATCH(1, ('Cost Data'!$W$1:$W$500 = $BJ82) * ('Cost Data'!$X$1:$X$500 = $BK82), 0), MATCH(BP$12, 'Cost Data'!$Y$12:$AJ$12, 0))
* (INDEX('Build Scenarios'!$D$1:$O$510, MATCH(1, ('Build Scenarios'!$B$1:$B$510 = $BJ82) * ('Build Scenarios'!$C$1:$C$510 = $C82), 0), MATCH(BP$12, 'Build Scenarios'!$D$5:$O$5, 0))
- INDEX('Build Scenarios'!$D$1:$O$510, MATCH(1, ('Build Scenarios'!$B$1:$B$510 = $BJ82) * ('Build Scenarios'!$C$1:$C$510 = $C82), 0), MATCH(BO$12, 'Build Scenarios'!$D$5:$O$5, 0)))
+BO82,
0)</f>
        <v>0</v>
      </c>
      <c r="BQ82" s="4" cm="1">
        <f t="array" aca="1" ref="BQ82" ca="1">IFERROR(
INDEX('Cost Data'!$Y$1:$AJ$500, MATCH(1, ('Cost Data'!$W$1:$W$500 = $BJ82) * ('Cost Data'!$X$1:$X$500 = $BK82), 0), MATCH(BQ$12, 'Cost Data'!$Y$12:$AJ$12, 0))
* (INDEX('Build Scenarios'!$D$1:$O$510, MATCH(1, ('Build Scenarios'!$B$1:$B$510 = $BJ82) * ('Build Scenarios'!$C$1:$C$510 = $C82), 0), MATCH(BQ$12, 'Build Scenarios'!$D$5:$O$5, 0))
- INDEX('Build Scenarios'!$D$1:$O$510, MATCH(1, ('Build Scenarios'!$B$1:$B$510 = $BJ82) * ('Build Scenarios'!$C$1:$C$510 = $C82), 0), MATCH(BP$12, 'Build Scenarios'!$D$5:$O$5, 0)))
+BP82,
0)</f>
        <v>0</v>
      </c>
      <c r="BR82" s="4" cm="1">
        <f t="array" aca="1" ref="BR82" ca="1">IFERROR(
INDEX('Cost Data'!$Y$1:$AJ$500, MATCH(1, ('Cost Data'!$W$1:$W$500 = $BJ82) * ('Cost Data'!$X$1:$X$500 = $BK82), 0), MATCH(BR$12, 'Cost Data'!$Y$12:$AJ$12, 0))
* (INDEX('Build Scenarios'!$D$1:$O$510, MATCH(1, ('Build Scenarios'!$B$1:$B$510 = $BJ82) * ('Build Scenarios'!$C$1:$C$510 = $C82), 0), MATCH(BR$12, 'Build Scenarios'!$D$5:$O$5, 0))
- INDEX('Build Scenarios'!$D$1:$O$510, MATCH(1, ('Build Scenarios'!$B$1:$B$510 = $BJ82) * ('Build Scenarios'!$C$1:$C$510 = $C82), 0), MATCH(BQ$12, 'Build Scenarios'!$D$5:$O$5, 0)))
+BQ82,
0)</f>
        <v>0</v>
      </c>
      <c r="BS82" s="4" cm="1">
        <f t="array" aca="1" ref="BS82" ca="1">IFERROR(
INDEX('Cost Data'!$Y$1:$AJ$500, MATCH(1, ('Cost Data'!$W$1:$W$500 = $BJ82) * ('Cost Data'!$X$1:$X$500 = $BK82), 0), MATCH(BS$12, 'Cost Data'!$Y$12:$AJ$12, 0))
* (INDEX('Build Scenarios'!$D$1:$O$510, MATCH(1, ('Build Scenarios'!$B$1:$B$510 = $BJ82) * ('Build Scenarios'!$C$1:$C$510 = $C82), 0), MATCH(BS$12, 'Build Scenarios'!$D$5:$O$5, 0))
- INDEX('Build Scenarios'!$D$1:$O$510, MATCH(1, ('Build Scenarios'!$B$1:$B$510 = $BJ82) * ('Build Scenarios'!$C$1:$C$510 = $C82), 0), MATCH(BR$12, 'Build Scenarios'!$D$5:$O$5, 0)))
+BR82,
0)</f>
        <v>0</v>
      </c>
      <c r="BT82" s="4" cm="1">
        <f t="array" aca="1" ref="BT82" ca="1">IFERROR(
INDEX('Cost Data'!$Y$1:$AJ$500, MATCH(1, ('Cost Data'!$W$1:$W$500 = $BJ82) * ('Cost Data'!$X$1:$X$500 = $BK82), 0), MATCH(BT$12, 'Cost Data'!$Y$12:$AJ$12, 0))
* (INDEX('Build Scenarios'!$D$1:$O$510, MATCH(1, ('Build Scenarios'!$B$1:$B$510 = $BJ82) * ('Build Scenarios'!$C$1:$C$510 = $C82), 0), MATCH(BT$12, 'Build Scenarios'!$D$5:$O$5, 0))
- INDEX('Build Scenarios'!$D$1:$O$510, MATCH(1, ('Build Scenarios'!$B$1:$B$510 = $BJ82) * ('Build Scenarios'!$C$1:$C$510 = $C82), 0), MATCH(BS$12, 'Build Scenarios'!$D$5:$O$5, 0)))
+BS82,
0)</f>
        <v>0</v>
      </c>
      <c r="BU82" s="4" cm="1">
        <f t="array" aca="1" ref="BU82" ca="1">IFERROR(
INDEX('Cost Data'!$Y$1:$AJ$500, MATCH(1, ('Cost Data'!$W$1:$W$500 = $BJ82) * ('Cost Data'!$X$1:$X$500 = $BK82), 0), MATCH(BU$12, 'Cost Data'!$Y$12:$AJ$12, 0))
* (INDEX('Build Scenarios'!$D$1:$O$510, MATCH(1, ('Build Scenarios'!$B$1:$B$510 = $BJ82) * ('Build Scenarios'!$C$1:$C$510 = $C82), 0), MATCH(BU$12, 'Build Scenarios'!$D$5:$O$5, 0))
- INDEX('Build Scenarios'!$D$1:$O$510, MATCH(1, ('Build Scenarios'!$B$1:$B$510 = $BJ82) * ('Build Scenarios'!$C$1:$C$510 = $C82), 0), MATCH(BT$12, 'Build Scenarios'!$D$5:$O$5, 0)))
+BT82,
0)</f>
        <v>0</v>
      </c>
      <c r="BV82" s="4" cm="1">
        <f t="array" aca="1" ref="BV82" ca="1">IFERROR(
INDEX('Cost Data'!$Y$1:$AJ$500, MATCH(1, ('Cost Data'!$W$1:$W$500 = $BJ82) * ('Cost Data'!$X$1:$X$500 = $BK82), 0), MATCH(BV$12, 'Cost Data'!$Y$12:$AJ$12, 0))
* (INDEX('Build Scenarios'!$D$1:$O$510, MATCH(1, ('Build Scenarios'!$B$1:$B$510 = $BJ82) * ('Build Scenarios'!$C$1:$C$510 = $C82), 0), MATCH(BV$12, 'Build Scenarios'!$D$5:$O$5, 0))
- INDEX('Build Scenarios'!$D$1:$O$510, MATCH(1, ('Build Scenarios'!$B$1:$B$510 = $BJ82) * ('Build Scenarios'!$C$1:$C$510 = $C82), 0), MATCH(BU$12, 'Build Scenarios'!$D$5:$O$5, 0)))
+BU82,
0)</f>
        <v>0</v>
      </c>
      <c r="BW82" s="4" cm="1">
        <f t="array" aca="1" ref="BW82" ca="1">IFERROR(
INDEX('Cost Data'!$Y$1:$AJ$500, MATCH(1, ('Cost Data'!$W$1:$W$500 = $BJ82) * ('Cost Data'!$X$1:$X$500 = $BK82), 0), MATCH(BW$12, 'Cost Data'!$Y$12:$AJ$12, 0))
* (INDEX('Build Scenarios'!$D$1:$O$510, MATCH(1, ('Build Scenarios'!$B$1:$B$510 = $BJ82) * ('Build Scenarios'!$C$1:$C$510 = $C82), 0), MATCH(BW$12, 'Build Scenarios'!$D$5:$O$5, 0))
- INDEX('Build Scenarios'!$D$1:$O$510, MATCH(1, ('Build Scenarios'!$B$1:$B$510 = $BJ82) * ('Build Scenarios'!$C$1:$C$510 = $C82), 0), MATCH(BV$12, 'Build Scenarios'!$D$5:$O$5, 0)))
+BV82,
0)</f>
        <v>0</v>
      </c>
    </row>
    <row r="83" spans="2:75" x14ac:dyDescent="0.2">
      <c r="B83" s="11">
        <f t="shared" ca="1" si="43"/>
        <v>0</v>
      </c>
      <c r="C83" s="8" t="s">
        <v>59</v>
      </c>
      <c r="D83" s="4">
        <f t="shared" ca="1" si="42"/>
        <v>0</v>
      </c>
      <c r="E83" s="4">
        <f t="shared" ca="1" si="42"/>
        <v>0</v>
      </c>
      <c r="F83" s="4">
        <f t="shared" ca="1" si="42"/>
        <v>0</v>
      </c>
      <c r="G83" s="4">
        <f t="shared" ca="1" si="42"/>
        <v>0</v>
      </c>
      <c r="H83" s="4">
        <f t="shared" ca="1" si="42"/>
        <v>0</v>
      </c>
      <c r="I83" s="4">
        <f t="shared" ca="1" si="42"/>
        <v>0</v>
      </c>
      <c r="J83" s="4">
        <f t="shared" ca="1" si="42"/>
        <v>0</v>
      </c>
      <c r="K83" s="4">
        <f t="shared" ca="1" si="42"/>
        <v>0</v>
      </c>
      <c r="L83" s="4">
        <f t="shared" ca="1" si="42"/>
        <v>0</v>
      </c>
      <c r="M83" s="4">
        <f t="shared" ca="1" si="42"/>
        <v>0</v>
      </c>
      <c r="N83" s="4">
        <f t="shared" ca="1" si="42"/>
        <v>0</v>
      </c>
      <c r="O83" s="4">
        <f t="shared" ca="1" si="42"/>
        <v>0</v>
      </c>
      <c r="Q83" s="11" t="str">
        <f t="shared" si="44"/>
        <v>Morro Bay</v>
      </c>
      <c r="R83" s="11" cm="1">
        <f t="array" aca="1" ref="R83" ca="1">INDEX('Cost Scenario Settings'!$O$32:$W$101, MATCH(1, ('Cost Scenario Settings'!$N$32:$N$101 = $B83) * ('Cost Scenario Settings'!$B$32:$B$101 = Q83), 0), MATCH($C83, 'Cost Scenario Settings'!$O$31:$W$31, 0))</f>
        <v>0</v>
      </c>
      <c r="S83" s="4" cm="1">
        <f t="array" aca="1" ref="S83" ca="1">IFERROR(
INDEX('Cost Data'!$Y$1:$AJ$500, MATCH(1, ('Cost Data'!$W$1:$W$500 = $Q83) * ('Cost Data'!$X$1:$X$500 = $R83), 0), MATCH(S$12, 'Cost Data'!$Y$12:$AJ$12, 0))
* (INDEX('Build Scenarios'!$D$1:$O$510, MATCH(1, ('Build Scenarios'!$B$1:$B$510 = $Q83) * ('Build Scenarios'!$C$1:$C$510 = $C83), 0), MATCH(S$12, 'Build Scenarios'!$D$5:$O$5, 0))
- INDEX('Build Scenarios'!$D$1:$O$510, MATCH(1, ('Build Scenarios'!$B$1:$B$510 = $Q83) * ('Build Scenarios'!$C$1:$C$510 = $C83), 0), MATCH(R$12, 'Build Scenarios'!$D$5:$O$5, 0)))
+R83,
0)</f>
        <v>0</v>
      </c>
      <c r="T83" s="4" cm="1">
        <f t="array" aca="1" ref="T83" ca="1">IFERROR(
INDEX('Cost Data'!$Y$1:$AJ$500, MATCH(1, ('Cost Data'!$W$1:$W$500 = $Q83) * ('Cost Data'!$X$1:$X$500 = $R83), 0), MATCH(T$12, 'Cost Data'!$Y$12:$AJ$12, 0))
* (INDEX('Build Scenarios'!$D$1:$O$510, MATCH(1, ('Build Scenarios'!$B$1:$B$510 = $Q83) * ('Build Scenarios'!$C$1:$C$510 = $C83), 0), MATCH(T$12, 'Build Scenarios'!$D$5:$O$5, 0))
- INDEX('Build Scenarios'!$D$1:$O$510, MATCH(1, ('Build Scenarios'!$B$1:$B$510 = $Q83) * ('Build Scenarios'!$C$1:$C$510 = $C83), 0), MATCH(S$12, 'Build Scenarios'!$D$5:$O$5, 0)))
+S83,
0)</f>
        <v>0</v>
      </c>
      <c r="U83" s="4" cm="1">
        <f t="array" aca="1" ref="U83" ca="1">IFERROR(
INDEX('Cost Data'!$Y$1:$AJ$500, MATCH(1, ('Cost Data'!$W$1:$W$500 = $Q83) * ('Cost Data'!$X$1:$X$500 = $R83), 0), MATCH(U$12, 'Cost Data'!$Y$12:$AJ$12, 0))
* (INDEX('Build Scenarios'!$D$1:$O$510, MATCH(1, ('Build Scenarios'!$B$1:$B$510 = $Q83) * ('Build Scenarios'!$C$1:$C$510 = $C83), 0), MATCH(U$12, 'Build Scenarios'!$D$5:$O$5, 0))
- INDEX('Build Scenarios'!$D$1:$O$510, MATCH(1, ('Build Scenarios'!$B$1:$B$510 = $Q83) * ('Build Scenarios'!$C$1:$C$510 = $C83), 0), MATCH(T$12, 'Build Scenarios'!$D$5:$O$5, 0)))
+T83,
0)</f>
        <v>0</v>
      </c>
      <c r="V83" s="4" cm="1">
        <f t="array" aca="1" ref="V83" ca="1">IFERROR(
INDEX('Cost Data'!$Y$1:$AJ$500, MATCH(1, ('Cost Data'!$W$1:$W$500 = $Q83) * ('Cost Data'!$X$1:$X$500 = $R83), 0), MATCH(V$12, 'Cost Data'!$Y$12:$AJ$12, 0))
* (INDEX('Build Scenarios'!$D$1:$O$510, MATCH(1, ('Build Scenarios'!$B$1:$B$510 = $Q83) * ('Build Scenarios'!$C$1:$C$510 = $C83), 0), MATCH(V$12, 'Build Scenarios'!$D$5:$O$5, 0))
- INDEX('Build Scenarios'!$D$1:$O$510, MATCH(1, ('Build Scenarios'!$B$1:$B$510 = $Q83) * ('Build Scenarios'!$C$1:$C$510 = $C83), 0), MATCH(U$12, 'Build Scenarios'!$D$5:$O$5, 0)))
+U83,
0)</f>
        <v>0</v>
      </c>
      <c r="W83" s="4" cm="1">
        <f t="array" aca="1" ref="W83" ca="1">IFERROR(
INDEX('Cost Data'!$Y$1:$AJ$500, MATCH(1, ('Cost Data'!$W$1:$W$500 = $Q83) * ('Cost Data'!$X$1:$X$500 = $R83), 0), MATCH(W$12, 'Cost Data'!$Y$12:$AJ$12, 0))
* (INDEX('Build Scenarios'!$D$1:$O$510, MATCH(1, ('Build Scenarios'!$B$1:$B$510 = $Q83) * ('Build Scenarios'!$C$1:$C$510 = $C83), 0), MATCH(W$12, 'Build Scenarios'!$D$5:$O$5, 0))
- INDEX('Build Scenarios'!$D$1:$O$510, MATCH(1, ('Build Scenarios'!$B$1:$B$510 = $Q83) * ('Build Scenarios'!$C$1:$C$510 = $C83), 0), MATCH(V$12, 'Build Scenarios'!$D$5:$O$5, 0)))
+V83,
0)</f>
        <v>0</v>
      </c>
      <c r="X83" s="4" cm="1">
        <f t="array" aca="1" ref="X83" ca="1">IFERROR(
INDEX('Cost Data'!$Y$1:$AJ$500, MATCH(1, ('Cost Data'!$W$1:$W$500 = $Q83) * ('Cost Data'!$X$1:$X$500 = $R83), 0), MATCH(X$12, 'Cost Data'!$Y$12:$AJ$12, 0))
* (INDEX('Build Scenarios'!$D$1:$O$510, MATCH(1, ('Build Scenarios'!$B$1:$B$510 = $Q83) * ('Build Scenarios'!$C$1:$C$510 = $C83), 0), MATCH(X$12, 'Build Scenarios'!$D$5:$O$5, 0))
- INDEX('Build Scenarios'!$D$1:$O$510, MATCH(1, ('Build Scenarios'!$B$1:$B$510 = $Q83) * ('Build Scenarios'!$C$1:$C$510 = $C83), 0), MATCH(W$12, 'Build Scenarios'!$D$5:$O$5, 0)))
+W83,
0)</f>
        <v>0</v>
      </c>
      <c r="Y83" s="4" cm="1">
        <f t="array" aca="1" ref="Y83" ca="1">IFERROR(
INDEX('Cost Data'!$Y$1:$AJ$500, MATCH(1, ('Cost Data'!$W$1:$W$500 = $Q83) * ('Cost Data'!$X$1:$X$500 = $R83), 0), MATCH(Y$12, 'Cost Data'!$Y$12:$AJ$12, 0))
* (INDEX('Build Scenarios'!$D$1:$O$510, MATCH(1, ('Build Scenarios'!$B$1:$B$510 = $Q83) * ('Build Scenarios'!$C$1:$C$510 = $C83), 0), MATCH(Y$12, 'Build Scenarios'!$D$5:$O$5, 0))
- INDEX('Build Scenarios'!$D$1:$O$510, MATCH(1, ('Build Scenarios'!$B$1:$B$510 = $Q83) * ('Build Scenarios'!$C$1:$C$510 = $C83), 0), MATCH(X$12, 'Build Scenarios'!$D$5:$O$5, 0)))
+X83,
0)</f>
        <v>0</v>
      </c>
      <c r="Z83" s="4" cm="1">
        <f t="array" aca="1" ref="Z83" ca="1">IFERROR(
INDEX('Cost Data'!$Y$1:$AJ$500, MATCH(1, ('Cost Data'!$W$1:$W$500 = $Q83) * ('Cost Data'!$X$1:$X$500 = $R83), 0), MATCH(Z$12, 'Cost Data'!$Y$12:$AJ$12, 0))
* (INDEX('Build Scenarios'!$D$1:$O$510, MATCH(1, ('Build Scenarios'!$B$1:$B$510 = $Q83) * ('Build Scenarios'!$C$1:$C$510 = $C83), 0), MATCH(Z$12, 'Build Scenarios'!$D$5:$O$5, 0))
- INDEX('Build Scenarios'!$D$1:$O$510, MATCH(1, ('Build Scenarios'!$B$1:$B$510 = $Q83) * ('Build Scenarios'!$C$1:$C$510 = $C83), 0), MATCH(Y$12, 'Build Scenarios'!$D$5:$O$5, 0)))
+Y83,
0)</f>
        <v>0</v>
      </c>
      <c r="AA83" s="4" cm="1">
        <f t="array" aca="1" ref="AA83" ca="1">IFERROR(
INDEX('Cost Data'!$Y$1:$AJ$500, MATCH(1, ('Cost Data'!$W$1:$W$500 = $Q83) * ('Cost Data'!$X$1:$X$500 = $R83), 0), MATCH(AA$12, 'Cost Data'!$Y$12:$AJ$12, 0))
* (INDEX('Build Scenarios'!$D$1:$O$510, MATCH(1, ('Build Scenarios'!$B$1:$B$510 = $Q83) * ('Build Scenarios'!$C$1:$C$510 = $C83), 0), MATCH(AA$12, 'Build Scenarios'!$D$5:$O$5, 0))
- INDEX('Build Scenarios'!$D$1:$O$510, MATCH(1, ('Build Scenarios'!$B$1:$B$510 = $Q83) * ('Build Scenarios'!$C$1:$C$510 = $C83), 0), MATCH(Z$12, 'Build Scenarios'!$D$5:$O$5, 0)))
+Z83,
0)</f>
        <v>0</v>
      </c>
      <c r="AB83" s="4" cm="1">
        <f t="array" aca="1" ref="AB83" ca="1">IFERROR(
INDEX('Cost Data'!$Y$1:$AJ$500, MATCH(1, ('Cost Data'!$W$1:$W$500 = $Q83) * ('Cost Data'!$X$1:$X$500 = $R83), 0), MATCH(AB$12, 'Cost Data'!$Y$12:$AJ$12, 0))
* (INDEX('Build Scenarios'!$D$1:$O$510, MATCH(1, ('Build Scenarios'!$B$1:$B$510 = $Q83) * ('Build Scenarios'!$C$1:$C$510 = $C83), 0), MATCH(AB$12, 'Build Scenarios'!$D$5:$O$5, 0))
- INDEX('Build Scenarios'!$D$1:$O$510, MATCH(1, ('Build Scenarios'!$B$1:$B$510 = $Q83) * ('Build Scenarios'!$C$1:$C$510 = $C83), 0), MATCH(AA$12, 'Build Scenarios'!$D$5:$O$5, 0)))
+AA83,
0)</f>
        <v>0</v>
      </c>
      <c r="AC83" s="4" cm="1">
        <f t="array" aca="1" ref="AC83" ca="1">IFERROR(
INDEX('Cost Data'!$Y$1:$AJ$500, MATCH(1, ('Cost Data'!$W$1:$W$500 = $Q83) * ('Cost Data'!$X$1:$X$500 = $R83), 0), MATCH(AC$12, 'Cost Data'!$Y$12:$AJ$12, 0))
* (INDEX('Build Scenarios'!$D$1:$O$510, MATCH(1, ('Build Scenarios'!$B$1:$B$510 = $Q83) * ('Build Scenarios'!$C$1:$C$510 = $C83), 0), MATCH(AC$12, 'Build Scenarios'!$D$5:$O$5, 0))
- INDEX('Build Scenarios'!$D$1:$O$510, MATCH(1, ('Build Scenarios'!$B$1:$B$510 = $Q83) * ('Build Scenarios'!$C$1:$C$510 = $C83), 0), MATCH(AB$12, 'Build Scenarios'!$D$5:$O$5, 0)))
+AB83,
0)</f>
        <v>0</v>
      </c>
      <c r="AD83" s="4" cm="1">
        <f t="array" aca="1" ref="AD83" ca="1">IFERROR(
INDEX('Cost Data'!$Y$1:$AJ$500, MATCH(1, ('Cost Data'!$W$1:$W$500 = $Q83) * ('Cost Data'!$X$1:$X$500 = $R83), 0), MATCH(AD$12, 'Cost Data'!$Y$12:$AJ$12, 0))
* (INDEX('Build Scenarios'!$D$1:$O$510, MATCH(1, ('Build Scenarios'!$B$1:$B$510 = $Q83) * ('Build Scenarios'!$C$1:$C$510 = $C83), 0), MATCH(AD$12, 'Build Scenarios'!$D$5:$O$5, 0))
- INDEX('Build Scenarios'!$D$1:$O$510, MATCH(1, ('Build Scenarios'!$B$1:$B$510 = $Q83) * ('Build Scenarios'!$C$1:$C$510 = $C83), 0), MATCH(AC$12, 'Build Scenarios'!$D$5:$O$5, 0)))
+AC83,
0)</f>
        <v>0</v>
      </c>
      <c r="AF83" s="11" t="str">
        <f t="shared" si="45"/>
        <v>Humboldt Bay</v>
      </c>
      <c r="AG83" s="11" cm="1">
        <f t="array" aca="1" ref="AG83" ca="1">INDEX('Cost Scenario Settings'!$O$32:$W$101, MATCH(1, ('Cost Scenario Settings'!$N$32:$N$101 = $B83) * ('Cost Scenario Settings'!$B$32:$B$101 = AF83), 0), MATCH($C83, 'Cost Scenario Settings'!$O$31:$W$31, 0))</f>
        <v>0</v>
      </c>
      <c r="AH83" s="4" cm="1">
        <f t="array" aca="1" ref="AH83" ca="1">IFERROR(
INDEX('Cost Data'!$Y$1:$AJ$500, MATCH(1, ('Cost Data'!$W$1:$W$500 = $AF83) * ('Cost Data'!$X$1:$X$500 = $AG83), 0), MATCH(AH$12, 'Cost Data'!$Y$12:$AJ$12, 0))
* (INDEX('Build Scenarios'!$D$1:$O$510, MATCH(1, ('Build Scenarios'!$B$1:$B$510 = $AF83) * ('Build Scenarios'!$C$1:$C$510 = $C83), 0), MATCH(AH$12, 'Build Scenarios'!$D$5:$O$5, 0))
- INDEX('Build Scenarios'!$D$1:$O$510, MATCH(1, ('Build Scenarios'!$B$1:$B$510 = $AF83) * ('Build Scenarios'!$C$1:$C$510 = $C83), 0), MATCH(AG$12, 'Build Scenarios'!$D$5:$O$5, 0)))
+AG83,
0)</f>
        <v>0</v>
      </c>
      <c r="AI83" s="4" cm="1">
        <f t="array" aca="1" ref="AI83" ca="1">IFERROR(
INDEX('Cost Data'!$Y$1:$AJ$500, MATCH(1, ('Cost Data'!$W$1:$W$500 = $AF83) * ('Cost Data'!$X$1:$X$500 = $AG83), 0), MATCH(AI$12, 'Cost Data'!$Y$12:$AJ$12, 0))
* (INDEX('Build Scenarios'!$D$1:$O$510, MATCH(1, ('Build Scenarios'!$B$1:$B$510 = $AF83) * ('Build Scenarios'!$C$1:$C$510 = $C83), 0), MATCH(AI$12, 'Build Scenarios'!$D$5:$O$5, 0))
- INDEX('Build Scenarios'!$D$1:$O$510, MATCH(1, ('Build Scenarios'!$B$1:$B$510 = $AF83) * ('Build Scenarios'!$C$1:$C$510 = $C83), 0), MATCH(AH$12, 'Build Scenarios'!$D$5:$O$5, 0)))
+AH83,
0)</f>
        <v>0</v>
      </c>
      <c r="AJ83" s="4" cm="1">
        <f t="array" aca="1" ref="AJ83" ca="1">IFERROR(
INDEX('Cost Data'!$Y$1:$AJ$500, MATCH(1, ('Cost Data'!$W$1:$W$500 = $AF83) * ('Cost Data'!$X$1:$X$500 = $AG83), 0), MATCH(AJ$12, 'Cost Data'!$Y$12:$AJ$12, 0))
* (INDEX('Build Scenarios'!$D$1:$O$510, MATCH(1, ('Build Scenarios'!$B$1:$B$510 = $AF83) * ('Build Scenarios'!$C$1:$C$510 = $C83), 0), MATCH(AJ$12, 'Build Scenarios'!$D$5:$O$5, 0))
- INDEX('Build Scenarios'!$D$1:$O$510, MATCH(1, ('Build Scenarios'!$B$1:$B$510 = $AF83) * ('Build Scenarios'!$C$1:$C$510 = $C83), 0), MATCH(AI$12, 'Build Scenarios'!$D$5:$O$5, 0)))
+AI83,
0)</f>
        <v>0</v>
      </c>
      <c r="AK83" s="4" cm="1">
        <f t="array" aca="1" ref="AK83" ca="1">IFERROR(
INDEX('Cost Data'!$Y$1:$AJ$500, MATCH(1, ('Cost Data'!$W$1:$W$500 = $AF83) * ('Cost Data'!$X$1:$X$500 = $AG83), 0), MATCH(AK$12, 'Cost Data'!$Y$12:$AJ$12, 0))
* (INDEX('Build Scenarios'!$D$1:$O$510, MATCH(1, ('Build Scenarios'!$B$1:$B$510 = $AF83) * ('Build Scenarios'!$C$1:$C$510 = $C83), 0), MATCH(AK$12, 'Build Scenarios'!$D$5:$O$5, 0))
- INDEX('Build Scenarios'!$D$1:$O$510, MATCH(1, ('Build Scenarios'!$B$1:$B$510 = $AF83) * ('Build Scenarios'!$C$1:$C$510 = $C83), 0), MATCH(AJ$12, 'Build Scenarios'!$D$5:$O$5, 0)))
+AJ83,
0)</f>
        <v>0</v>
      </c>
      <c r="AL83" s="4" cm="1">
        <f t="array" aca="1" ref="AL83" ca="1">IFERROR(
INDEX('Cost Data'!$Y$1:$AJ$500, MATCH(1, ('Cost Data'!$W$1:$W$500 = $AF83) * ('Cost Data'!$X$1:$X$500 = $AG83), 0), MATCH(AL$12, 'Cost Data'!$Y$12:$AJ$12, 0))
* (INDEX('Build Scenarios'!$D$1:$O$510, MATCH(1, ('Build Scenarios'!$B$1:$B$510 = $AF83) * ('Build Scenarios'!$C$1:$C$510 = $C83), 0), MATCH(AL$12, 'Build Scenarios'!$D$5:$O$5, 0))
- INDEX('Build Scenarios'!$D$1:$O$510, MATCH(1, ('Build Scenarios'!$B$1:$B$510 = $AF83) * ('Build Scenarios'!$C$1:$C$510 = $C83), 0), MATCH(AK$12, 'Build Scenarios'!$D$5:$O$5, 0)))
+AK83,
0)</f>
        <v>0</v>
      </c>
      <c r="AM83" s="4" cm="1">
        <f t="array" aca="1" ref="AM83" ca="1">IFERROR(
INDEX('Cost Data'!$Y$1:$AJ$500, MATCH(1, ('Cost Data'!$W$1:$W$500 = $AF83) * ('Cost Data'!$X$1:$X$500 = $AG83), 0), MATCH(AM$12, 'Cost Data'!$Y$12:$AJ$12, 0))
* (INDEX('Build Scenarios'!$D$1:$O$510, MATCH(1, ('Build Scenarios'!$B$1:$B$510 = $AF83) * ('Build Scenarios'!$C$1:$C$510 = $C83), 0), MATCH(AM$12, 'Build Scenarios'!$D$5:$O$5, 0))
- INDEX('Build Scenarios'!$D$1:$O$510, MATCH(1, ('Build Scenarios'!$B$1:$B$510 = $AF83) * ('Build Scenarios'!$C$1:$C$510 = $C83), 0), MATCH(AL$12, 'Build Scenarios'!$D$5:$O$5, 0)))
+AL83,
0)</f>
        <v>0</v>
      </c>
      <c r="AN83" s="4" cm="1">
        <f t="array" aca="1" ref="AN83" ca="1">IFERROR(
INDEX('Cost Data'!$Y$1:$AJ$500, MATCH(1, ('Cost Data'!$W$1:$W$500 = $AF83) * ('Cost Data'!$X$1:$X$500 = $AG83), 0), MATCH(AN$12, 'Cost Data'!$Y$12:$AJ$12, 0))
* (INDEX('Build Scenarios'!$D$1:$O$510, MATCH(1, ('Build Scenarios'!$B$1:$B$510 = $AF83) * ('Build Scenarios'!$C$1:$C$510 = $C83), 0), MATCH(AN$12, 'Build Scenarios'!$D$5:$O$5, 0))
- INDEX('Build Scenarios'!$D$1:$O$510, MATCH(1, ('Build Scenarios'!$B$1:$B$510 = $AF83) * ('Build Scenarios'!$C$1:$C$510 = $C83), 0), MATCH(AM$12, 'Build Scenarios'!$D$5:$O$5, 0)))
+AM83,
0)</f>
        <v>0</v>
      </c>
      <c r="AO83" s="4" cm="1">
        <f t="array" aca="1" ref="AO83" ca="1">IFERROR(
INDEX('Cost Data'!$Y$1:$AJ$500, MATCH(1, ('Cost Data'!$W$1:$W$500 = $AF83) * ('Cost Data'!$X$1:$X$500 = $AG83), 0), MATCH(AO$12, 'Cost Data'!$Y$12:$AJ$12, 0))
* (INDEX('Build Scenarios'!$D$1:$O$510, MATCH(1, ('Build Scenarios'!$B$1:$B$510 = $AF83) * ('Build Scenarios'!$C$1:$C$510 = $C83), 0), MATCH(AO$12, 'Build Scenarios'!$D$5:$O$5, 0))
- INDEX('Build Scenarios'!$D$1:$O$510, MATCH(1, ('Build Scenarios'!$B$1:$B$510 = $AF83) * ('Build Scenarios'!$C$1:$C$510 = $C83), 0), MATCH(AN$12, 'Build Scenarios'!$D$5:$O$5, 0)))
+AN83,
0)</f>
        <v>0</v>
      </c>
      <c r="AP83" s="4" cm="1">
        <f t="array" aca="1" ref="AP83" ca="1">IFERROR(
INDEX('Cost Data'!$Y$1:$AJ$500, MATCH(1, ('Cost Data'!$W$1:$W$500 = $AF83) * ('Cost Data'!$X$1:$X$500 = $AG83), 0), MATCH(AP$12, 'Cost Data'!$Y$12:$AJ$12, 0))
* (INDEX('Build Scenarios'!$D$1:$O$510, MATCH(1, ('Build Scenarios'!$B$1:$B$510 = $AF83) * ('Build Scenarios'!$C$1:$C$510 = $C83), 0), MATCH(AP$12, 'Build Scenarios'!$D$5:$O$5, 0))
- INDEX('Build Scenarios'!$D$1:$O$510, MATCH(1, ('Build Scenarios'!$B$1:$B$510 = $AF83) * ('Build Scenarios'!$C$1:$C$510 = $C83), 0), MATCH(AO$12, 'Build Scenarios'!$D$5:$O$5, 0)))
+AO83,
0)</f>
        <v>0</v>
      </c>
      <c r="AQ83" s="4" cm="1">
        <f t="array" aca="1" ref="AQ83" ca="1">IFERROR(
INDEX('Cost Data'!$Y$1:$AJ$500, MATCH(1, ('Cost Data'!$W$1:$W$500 = $AF83) * ('Cost Data'!$X$1:$X$500 = $AG83), 0), MATCH(AQ$12, 'Cost Data'!$Y$12:$AJ$12, 0))
* (INDEX('Build Scenarios'!$D$1:$O$510, MATCH(1, ('Build Scenarios'!$B$1:$B$510 = $AF83) * ('Build Scenarios'!$C$1:$C$510 = $C83), 0), MATCH(AQ$12, 'Build Scenarios'!$D$5:$O$5, 0))
- INDEX('Build Scenarios'!$D$1:$O$510, MATCH(1, ('Build Scenarios'!$B$1:$B$510 = $AF83) * ('Build Scenarios'!$C$1:$C$510 = $C83), 0), MATCH(AP$12, 'Build Scenarios'!$D$5:$O$5, 0)))
+AP83,
0)</f>
        <v>0</v>
      </c>
      <c r="AR83" s="4" cm="1">
        <f t="array" aca="1" ref="AR83" ca="1">IFERROR(
INDEX('Cost Data'!$Y$1:$AJ$500, MATCH(1, ('Cost Data'!$W$1:$W$500 = $AF83) * ('Cost Data'!$X$1:$X$500 = $AG83), 0), MATCH(AR$12, 'Cost Data'!$Y$12:$AJ$12, 0))
* (INDEX('Build Scenarios'!$D$1:$O$510, MATCH(1, ('Build Scenarios'!$B$1:$B$510 = $AF83) * ('Build Scenarios'!$C$1:$C$510 = $C83), 0), MATCH(AR$12, 'Build Scenarios'!$D$5:$O$5, 0))
- INDEX('Build Scenarios'!$D$1:$O$510, MATCH(1, ('Build Scenarios'!$B$1:$B$510 = $AF83) * ('Build Scenarios'!$C$1:$C$510 = $C83), 0), MATCH(AQ$12, 'Build Scenarios'!$D$5:$O$5, 0)))
+AQ83,
0)</f>
        <v>0</v>
      </c>
      <c r="AS83" s="4" cm="1">
        <f t="array" aca="1" ref="AS83" ca="1">IFERROR(
INDEX('Cost Data'!$Y$1:$AJ$500, MATCH(1, ('Cost Data'!$W$1:$W$500 = $AF83) * ('Cost Data'!$X$1:$X$500 = $AG83), 0), MATCH(AS$12, 'Cost Data'!$Y$12:$AJ$12, 0))
* (INDEX('Build Scenarios'!$D$1:$O$510, MATCH(1, ('Build Scenarios'!$B$1:$B$510 = $AF83) * ('Build Scenarios'!$C$1:$C$510 = $C83), 0), MATCH(AS$12, 'Build Scenarios'!$D$5:$O$5, 0))
- INDEX('Build Scenarios'!$D$1:$O$510, MATCH(1, ('Build Scenarios'!$B$1:$B$510 = $AF83) * ('Build Scenarios'!$C$1:$C$510 = $C83), 0), MATCH(AR$12, 'Build Scenarios'!$D$5:$O$5, 0)))
+AR83,
0)</f>
        <v>0</v>
      </c>
      <c r="AU83" s="11" t="str">
        <f t="shared" si="46"/>
        <v>Del Norte</v>
      </c>
      <c r="AV83" s="11" cm="1">
        <f t="array" aca="1" ref="AV83" ca="1">INDEX('Cost Scenario Settings'!$O$32:$W$101, MATCH(1, ('Cost Scenario Settings'!$N$32:$N$101 = $B83) * ('Cost Scenario Settings'!$B$32:$B$101 = AU83), 0), MATCH($C83, 'Cost Scenario Settings'!$O$31:$W$31, 0))</f>
        <v>0</v>
      </c>
      <c r="AW83" s="4" cm="1">
        <f t="array" aca="1" ref="AW83" ca="1">IFERROR(
INDEX('Cost Data'!$Y$1:$AJ$500, MATCH(1, ('Cost Data'!$W$1:$W$500 = $AU83) * ('Cost Data'!$X$1:$X$500 = $AV83), 0), MATCH(AW$12, 'Cost Data'!$Y$12:$AJ$12, 0))
* (INDEX('Build Scenarios'!$D$1:$O$510, MATCH(1, ('Build Scenarios'!$B$1:$B$510 = $AU83) * ('Build Scenarios'!$C$1:$C$510 = $C83), 0), MATCH(AW$12, 'Build Scenarios'!$D$5:$O$5, 0))
- INDEX('Build Scenarios'!$D$1:$O$510, MATCH(1, ('Build Scenarios'!$B$1:$B$510 = $AU83) * ('Build Scenarios'!$C$1:$C$510 = $C83), 0), MATCH(AV$12, 'Build Scenarios'!$D$5:$O$5, 0)))
+AV83,
0)</f>
        <v>0</v>
      </c>
      <c r="AX83" s="4" cm="1">
        <f t="array" aca="1" ref="AX83" ca="1">IFERROR(
INDEX('Cost Data'!$Y$1:$AJ$500, MATCH(1, ('Cost Data'!$W$1:$W$500 = $AU83) * ('Cost Data'!$X$1:$X$500 = $AV83), 0), MATCH(AX$12, 'Cost Data'!$Y$12:$AJ$12, 0))
* (INDEX('Build Scenarios'!$D$1:$O$510, MATCH(1, ('Build Scenarios'!$B$1:$B$510 = $AU83) * ('Build Scenarios'!$C$1:$C$510 = $C83), 0), MATCH(AX$12, 'Build Scenarios'!$D$5:$O$5, 0))
- INDEX('Build Scenarios'!$D$1:$O$510, MATCH(1, ('Build Scenarios'!$B$1:$B$510 = $AU83) * ('Build Scenarios'!$C$1:$C$510 = $C83), 0), MATCH(AW$12, 'Build Scenarios'!$D$5:$O$5, 0)))
+AW83,
0)</f>
        <v>0</v>
      </c>
      <c r="AY83" s="4" cm="1">
        <f t="array" aca="1" ref="AY83" ca="1">IFERROR(
INDEX('Cost Data'!$Y$1:$AJ$500, MATCH(1, ('Cost Data'!$W$1:$W$500 = $AU83) * ('Cost Data'!$X$1:$X$500 = $AV83), 0), MATCH(AY$12, 'Cost Data'!$Y$12:$AJ$12, 0))
* (INDEX('Build Scenarios'!$D$1:$O$510, MATCH(1, ('Build Scenarios'!$B$1:$B$510 = $AU83) * ('Build Scenarios'!$C$1:$C$510 = $C83), 0), MATCH(AY$12, 'Build Scenarios'!$D$5:$O$5, 0))
- INDEX('Build Scenarios'!$D$1:$O$510, MATCH(1, ('Build Scenarios'!$B$1:$B$510 = $AU83) * ('Build Scenarios'!$C$1:$C$510 = $C83), 0), MATCH(AX$12, 'Build Scenarios'!$D$5:$O$5, 0)))
+AX83,
0)</f>
        <v>0</v>
      </c>
      <c r="AZ83" s="4" cm="1">
        <f t="array" aca="1" ref="AZ83" ca="1">IFERROR(
INDEX('Cost Data'!$Y$1:$AJ$500, MATCH(1, ('Cost Data'!$W$1:$W$500 = $AU83) * ('Cost Data'!$X$1:$X$500 = $AV83), 0), MATCH(AZ$12, 'Cost Data'!$Y$12:$AJ$12, 0))
* (INDEX('Build Scenarios'!$D$1:$O$510, MATCH(1, ('Build Scenarios'!$B$1:$B$510 = $AU83) * ('Build Scenarios'!$C$1:$C$510 = $C83), 0), MATCH(AZ$12, 'Build Scenarios'!$D$5:$O$5, 0))
- INDEX('Build Scenarios'!$D$1:$O$510, MATCH(1, ('Build Scenarios'!$B$1:$B$510 = $AU83) * ('Build Scenarios'!$C$1:$C$510 = $C83), 0), MATCH(AY$12, 'Build Scenarios'!$D$5:$O$5, 0)))
+AY83,
0)</f>
        <v>0</v>
      </c>
      <c r="BA83" s="4" cm="1">
        <f t="array" aca="1" ref="BA83" ca="1">IFERROR(
INDEX('Cost Data'!$Y$1:$AJ$500, MATCH(1, ('Cost Data'!$W$1:$W$500 = $AU83) * ('Cost Data'!$X$1:$X$500 = $AV83), 0), MATCH(BA$12, 'Cost Data'!$Y$12:$AJ$12, 0))
* (INDEX('Build Scenarios'!$D$1:$O$510, MATCH(1, ('Build Scenarios'!$B$1:$B$510 = $AU83) * ('Build Scenarios'!$C$1:$C$510 = $C83), 0), MATCH(BA$12, 'Build Scenarios'!$D$5:$O$5, 0))
- INDEX('Build Scenarios'!$D$1:$O$510, MATCH(1, ('Build Scenarios'!$B$1:$B$510 = $AU83) * ('Build Scenarios'!$C$1:$C$510 = $C83), 0), MATCH(AZ$12, 'Build Scenarios'!$D$5:$O$5, 0)))
+AZ83,
0)</f>
        <v>0</v>
      </c>
      <c r="BB83" s="4" cm="1">
        <f t="array" aca="1" ref="BB83" ca="1">IFERROR(
INDEX('Cost Data'!$Y$1:$AJ$500, MATCH(1, ('Cost Data'!$W$1:$W$500 = $AU83) * ('Cost Data'!$X$1:$X$500 = $AV83), 0), MATCH(BB$12, 'Cost Data'!$Y$12:$AJ$12, 0))
* (INDEX('Build Scenarios'!$D$1:$O$510, MATCH(1, ('Build Scenarios'!$B$1:$B$510 = $AU83) * ('Build Scenarios'!$C$1:$C$510 = $C83), 0), MATCH(BB$12, 'Build Scenarios'!$D$5:$O$5, 0))
- INDEX('Build Scenarios'!$D$1:$O$510, MATCH(1, ('Build Scenarios'!$B$1:$B$510 = $AU83) * ('Build Scenarios'!$C$1:$C$510 = $C83), 0), MATCH(BA$12, 'Build Scenarios'!$D$5:$O$5, 0)))
+BA83,
0)</f>
        <v>0</v>
      </c>
      <c r="BC83" s="4" cm="1">
        <f t="array" aca="1" ref="BC83" ca="1">IFERROR(
INDEX('Cost Data'!$Y$1:$AJ$500, MATCH(1, ('Cost Data'!$W$1:$W$500 = $AU83) * ('Cost Data'!$X$1:$X$500 = $AV83), 0), MATCH(BC$12, 'Cost Data'!$Y$12:$AJ$12, 0))
* (INDEX('Build Scenarios'!$D$1:$O$510, MATCH(1, ('Build Scenarios'!$B$1:$B$510 = $AU83) * ('Build Scenarios'!$C$1:$C$510 = $C83), 0), MATCH(BC$12, 'Build Scenarios'!$D$5:$O$5, 0))
- INDEX('Build Scenarios'!$D$1:$O$510, MATCH(1, ('Build Scenarios'!$B$1:$B$510 = $AU83) * ('Build Scenarios'!$C$1:$C$510 = $C83), 0), MATCH(BB$12, 'Build Scenarios'!$D$5:$O$5, 0)))
+BB83,
0)</f>
        <v>0</v>
      </c>
      <c r="BD83" s="4" cm="1">
        <f t="array" aca="1" ref="BD83" ca="1">IFERROR(
INDEX('Cost Data'!$Y$1:$AJ$500, MATCH(1, ('Cost Data'!$W$1:$W$500 = $AU83) * ('Cost Data'!$X$1:$X$500 = $AV83), 0), MATCH(BD$12, 'Cost Data'!$Y$12:$AJ$12, 0))
* (INDEX('Build Scenarios'!$D$1:$O$510, MATCH(1, ('Build Scenarios'!$B$1:$B$510 = $AU83) * ('Build Scenarios'!$C$1:$C$510 = $C83), 0), MATCH(BD$12, 'Build Scenarios'!$D$5:$O$5, 0))
- INDEX('Build Scenarios'!$D$1:$O$510, MATCH(1, ('Build Scenarios'!$B$1:$B$510 = $AU83) * ('Build Scenarios'!$C$1:$C$510 = $C83), 0), MATCH(BC$12, 'Build Scenarios'!$D$5:$O$5, 0)))
+BC83,
0)</f>
        <v>0</v>
      </c>
      <c r="BE83" s="4" cm="1">
        <f t="array" aca="1" ref="BE83" ca="1">IFERROR(
INDEX('Cost Data'!$Y$1:$AJ$500, MATCH(1, ('Cost Data'!$W$1:$W$500 = $AU83) * ('Cost Data'!$X$1:$X$500 = $AV83), 0), MATCH(BE$12, 'Cost Data'!$Y$12:$AJ$12, 0))
* (INDEX('Build Scenarios'!$D$1:$O$510, MATCH(1, ('Build Scenarios'!$B$1:$B$510 = $AU83) * ('Build Scenarios'!$C$1:$C$510 = $C83), 0), MATCH(BE$12, 'Build Scenarios'!$D$5:$O$5, 0))
- INDEX('Build Scenarios'!$D$1:$O$510, MATCH(1, ('Build Scenarios'!$B$1:$B$510 = $AU83) * ('Build Scenarios'!$C$1:$C$510 = $C83), 0), MATCH(BD$12, 'Build Scenarios'!$D$5:$O$5, 0)))
+BD83,
0)</f>
        <v>0</v>
      </c>
      <c r="BF83" s="4" cm="1">
        <f t="array" aca="1" ref="BF83" ca="1">IFERROR(
INDEX('Cost Data'!$Y$1:$AJ$500, MATCH(1, ('Cost Data'!$W$1:$W$500 = $AU83) * ('Cost Data'!$X$1:$X$500 = $AV83), 0), MATCH(BF$12, 'Cost Data'!$Y$12:$AJ$12, 0))
* (INDEX('Build Scenarios'!$D$1:$O$510, MATCH(1, ('Build Scenarios'!$B$1:$B$510 = $AU83) * ('Build Scenarios'!$C$1:$C$510 = $C83), 0), MATCH(BF$12, 'Build Scenarios'!$D$5:$O$5, 0))
- INDEX('Build Scenarios'!$D$1:$O$510, MATCH(1, ('Build Scenarios'!$B$1:$B$510 = $AU83) * ('Build Scenarios'!$C$1:$C$510 = $C83), 0), MATCH(BE$12, 'Build Scenarios'!$D$5:$O$5, 0)))
+BE83,
0)</f>
        <v>0</v>
      </c>
      <c r="BG83" s="4" cm="1">
        <f t="array" aca="1" ref="BG83" ca="1">IFERROR(
INDEX('Cost Data'!$Y$1:$AJ$500, MATCH(1, ('Cost Data'!$W$1:$W$500 = $AU83) * ('Cost Data'!$X$1:$X$500 = $AV83), 0), MATCH(BG$12, 'Cost Data'!$Y$12:$AJ$12, 0))
* (INDEX('Build Scenarios'!$D$1:$O$510, MATCH(1, ('Build Scenarios'!$B$1:$B$510 = $AU83) * ('Build Scenarios'!$C$1:$C$510 = $C83), 0), MATCH(BG$12, 'Build Scenarios'!$D$5:$O$5, 0))
- INDEX('Build Scenarios'!$D$1:$O$510, MATCH(1, ('Build Scenarios'!$B$1:$B$510 = $AU83) * ('Build Scenarios'!$C$1:$C$510 = $C83), 0), MATCH(BF$12, 'Build Scenarios'!$D$5:$O$5, 0)))
+BF83,
0)</f>
        <v>0</v>
      </c>
      <c r="BH83" s="4" cm="1">
        <f t="array" aca="1" ref="BH83" ca="1">IFERROR(
INDEX('Cost Data'!$Y$1:$AJ$500, MATCH(1, ('Cost Data'!$W$1:$W$500 = $AU83) * ('Cost Data'!$X$1:$X$500 = $AV83), 0), MATCH(BH$12, 'Cost Data'!$Y$12:$AJ$12, 0))
* (INDEX('Build Scenarios'!$D$1:$O$510, MATCH(1, ('Build Scenarios'!$B$1:$B$510 = $AU83) * ('Build Scenarios'!$C$1:$C$510 = $C83), 0), MATCH(BH$12, 'Build Scenarios'!$D$5:$O$5, 0))
- INDEX('Build Scenarios'!$D$1:$O$510, MATCH(1, ('Build Scenarios'!$B$1:$B$510 = $AU83) * ('Build Scenarios'!$C$1:$C$510 = $C83), 0), MATCH(BG$12, 'Build Scenarios'!$D$5:$O$5, 0)))
+BG83,
0)</f>
        <v>0</v>
      </c>
      <c r="BJ83" s="11" t="str">
        <f t="shared" si="47"/>
        <v>Cape Mendocino</v>
      </c>
      <c r="BK83" s="11" cm="1">
        <f t="array" aca="1" ref="BK83" ca="1">INDEX('Cost Scenario Settings'!$O$32:$W$101, MATCH(1, ('Cost Scenario Settings'!$N$32:$N$101 = $B83) * ('Cost Scenario Settings'!$B$32:$B$101 = BJ83), 0), MATCH($C83, 'Cost Scenario Settings'!$O$31:$W$31, 0))</f>
        <v>0</v>
      </c>
      <c r="BL83" s="4" cm="1">
        <f t="array" aca="1" ref="BL83" ca="1">IFERROR(
INDEX('Cost Data'!$Y$1:$AJ$500, MATCH(1, ('Cost Data'!$W$1:$W$500 = $BJ83) * ('Cost Data'!$X$1:$X$500 = $BK83), 0), MATCH(BL$12, 'Cost Data'!$Y$12:$AJ$12, 0))
* (INDEX('Build Scenarios'!$D$1:$O$510, MATCH(1, ('Build Scenarios'!$B$1:$B$510 = $BJ83) * ('Build Scenarios'!$C$1:$C$510 = $C83), 0), MATCH(BL$12, 'Build Scenarios'!$D$5:$O$5, 0))
- INDEX('Build Scenarios'!$D$1:$O$510, MATCH(1, ('Build Scenarios'!$B$1:$B$510 = $BJ83) * ('Build Scenarios'!$C$1:$C$510 = $C83), 0), MATCH(BK$12, 'Build Scenarios'!$D$5:$O$5, 0)))
+BK83,
0)</f>
        <v>0</v>
      </c>
      <c r="BM83" s="4" cm="1">
        <f t="array" aca="1" ref="BM83" ca="1">IFERROR(
INDEX('Cost Data'!$Y$1:$AJ$500, MATCH(1, ('Cost Data'!$W$1:$W$500 = $BJ83) * ('Cost Data'!$X$1:$X$500 = $BK83), 0), MATCH(BM$12, 'Cost Data'!$Y$12:$AJ$12, 0))
* (INDEX('Build Scenarios'!$D$1:$O$510, MATCH(1, ('Build Scenarios'!$B$1:$B$510 = $BJ83) * ('Build Scenarios'!$C$1:$C$510 = $C83), 0), MATCH(BM$12, 'Build Scenarios'!$D$5:$O$5, 0))
- INDEX('Build Scenarios'!$D$1:$O$510, MATCH(1, ('Build Scenarios'!$B$1:$B$510 = $BJ83) * ('Build Scenarios'!$C$1:$C$510 = $C83), 0), MATCH(BL$12, 'Build Scenarios'!$D$5:$O$5, 0)))
+BL83,
0)</f>
        <v>0</v>
      </c>
      <c r="BN83" s="4" cm="1">
        <f t="array" aca="1" ref="BN83" ca="1">IFERROR(
INDEX('Cost Data'!$Y$1:$AJ$500, MATCH(1, ('Cost Data'!$W$1:$W$500 = $BJ83) * ('Cost Data'!$X$1:$X$500 = $BK83), 0), MATCH(BN$12, 'Cost Data'!$Y$12:$AJ$12, 0))
* (INDEX('Build Scenarios'!$D$1:$O$510, MATCH(1, ('Build Scenarios'!$B$1:$B$510 = $BJ83) * ('Build Scenarios'!$C$1:$C$510 = $C83), 0), MATCH(BN$12, 'Build Scenarios'!$D$5:$O$5, 0))
- INDEX('Build Scenarios'!$D$1:$O$510, MATCH(1, ('Build Scenarios'!$B$1:$B$510 = $BJ83) * ('Build Scenarios'!$C$1:$C$510 = $C83), 0), MATCH(BM$12, 'Build Scenarios'!$D$5:$O$5, 0)))
+BM83,
0)</f>
        <v>0</v>
      </c>
      <c r="BO83" s="4" cm="1">
        <f t="array" aca="1" ref="BO83" ca="1">IFERROR(
INDEX('Cost Data'!$Y$1:$AJ$500, MATCH(1, ('Cost Data'!$W$1:$W$500 = $BJ83) * ('Cost Data'!$X$1:$X$500 = $BK83), 0), MATCH(BO$12, 'Cost Data'!$Y$12:$AJ$12, 0))
* (INDEX('Build Scenarios'!$D$1:$O$510, MATCH(1, ('Build Scenarios'!$B$1:$B$510 = $BJ83) * ('Build Scenarios'!$C$1:$C$510 = $C83), 0), MATCH(BO$12, 'Build Scenarios'!$D$5:$O$5, 0))
- INDEX('Build Scenarios'!$D$1:$O$510, MATCH(1, ('Build Scenarios'!$B$1:$B$510 = $BJ83) * ('Build Scenarios'!$C$1:$C$510 = $C83), 0), MATCH(BN$12, 'Build Scenarios'!$D$5:$O$5, 0)))
+BN83,
0)</f>
        <v>0</v>
      </c>
      <c r="BP83" s="4" cm="1">
        <f t="array" aca="1" ref="BP83" ca="1">IFERROR(
INDEX('Cost Data'!$Y$1:$AJ$500, MATCH(1, ('Cost Data'!$W$1:$W$500 = $BJ83) * ('Cost Data'!$X$1:$X$500 = $BK83), 0), MATCH(BP$12, 'Cost Data'!$Y$12:$AJ$12, 0))
* (INDEX('Build Scenarios'!$D$1:$O$510, MATCH(1, ('Build Scenarios'!$B$1:$B$510 = $BJ83) * ('Build Scenarios'!$C$1:$C$510 = $C83), 0), MATCH(BP$12, 'Build Scenarios'!$D$5:$O$5, 0))
- INDEX('Build Scenarios'!$D$1:$O$510, MATCH(1, ('Build Scenarios'!$B$1:$B$510 = $BJ83) * ('Build Scenarios'!$C$1:$C$510 = $C83), 0), MATCH(BO$12, 'Build Scenarios'!$D$5:$O$5, 0)))
+BO83,
0)</f>
        <v>0</v>
      </c>
      <c r="BQ83" s="4" cm="1">
        <f t="array" aca="1" ref="BQ83" ca="1">IFERROR(
INDEX('Cost Data'!$Y$1:$AJ$500, MATCH(1, ('Cost Data'!$W$1:$W$500 = $BJ83) * ('Cost Data'!$X$1:$X$500 = $BK83), 0), MATCH(BQ$12, 'Cost Data'!$Y$12:$AJ$12, 0))
* (INDEX('Build Scenarios'!$D$1:$O$510, MATCH(1, ('Build Scenarios'!$B$1:$B$510 = $BJ83) * ('Build Scenarios'!$C$1:$C$510 = $C83), 0), MATCH(BQ$12, 'Build Scenarios'!$D$5:$O$5, 0))
- INDEX('Build Scenarios'!$D$1:$O$510, MATCH(1, ('Build Scenarios'!$B$1:$B$510 = $BJ83) * ('Build Scenarios'!$C$1:$C$510 = $C83), 0), MATCH(BP$12, 'Build Scenarios'!$D$5:$O$5, 0)))
+BP83,
0)</f>
        <v>0</v>
      </c>
      <c r="BR83" s="4" cm="1">
        <f t="array" aca="1" ref="BR83" ca="1">IFERROR(
INDEX('Cost Data'!$Y$1:$AJ$500, MATCH(1, ('Cost Data'!$W$1:$W$500 = $BJ83) * ('Cost Data'!$X$1:$X$500 = $BK83), 0), MATCH(BR$12, 'Cost Data'!$Y$12:$AJ$12, 0))
* (INDEX('Build Scenarios'!$D$1:$O$510, MATCH(1, ('Build Scenarios'!$B$1:$B$510 = $BJ83) * ('Build Scenarios'!$C$1:$C$510 = $C83), 0), MATCH(BR$12, 'Build Scenarios'!$D$5:$O$5, 0))
- INDEX('Build Scenarios'!$D$1:$O$510, MATCH(1, ('Build Scenarios'!$B$1:$B$510 = $BJ83) * ('Build Scenarios'!$C$1:$C$510 = $C83), 0), MATCH(BQ$12, 'Build Scenarios'!$D$5:$O$5, 0)))
+BQ83,
0)</f>
        <v>0</v>
      </c>
      <c r="BS83" s="4" cm="1">
        <f t="array" aca="1" ref="BS83" ca="1">IFERROR(
INDEX('Cost Data'!$Y$1:$AJ$500, MATCH(1, ('Cost Data'!$W$1:$W$500 = $BJ83) * ('Cost Data'!$X$1:$X$500 = $BK83), 0), MATCH(BS$12, 'Cost Data'!$Y$12:$AJ$12, 0))
* (INDEX('Build Scenarios'!$D$1:$O$510, MATCH(1, ('Build Scenarios'!$B$1:$B$510 = $BJ83) * ('Build Scenarios'!$C$1:$C$510 = $C83), 0), MATCH(BS$12, 'Build Scenarios'!$D$5:$O$5, 0))
- INDEX('Build Scenarios'!$D$1:$O$510, MATCH(1, ('Build Scenarios'!$B$1:$B$510 = $BJ83) * ('Build Scenarios'!$C$1:$C$510 = $C83), 0), MATCH(BR$12, 'Build Scenarios'!$D$5:$O$5, 0)))
+BR83,
0)</f>
        <v>0</v>
      </c>
      <c r="BT83" s="4" cm="1">
        <f t="array" aca="1" ref="BT83" ca="1">IFERROR(
INDEX('Cost Data'!$Y$1:$AJ$500, MATCH(1, ('Cost Data'!$W$1:$W$500 = $BJ83) * ('Cost Data'!$X$1:$X$500 = $BK83), 0), MATCH(BT$12, 'Cost Data'!$Y$12:$AJ$12, 0))
* (INDEX('Build Scenarios'!$D$1:$O$510, MATCH(1, ('Build Scenarios'!$B$1:$B$510 = $BJ83) * ('Build Scenarios'!$C$1:$C$510 = $C83), 0), MATCH(BT$12, 'Build Scenarios'!$D$5:$O$5, 0))
- INDEX('Build Scenarios'!$D$1:$O$510, MATCH(1, ('Build Scenarios'!$B$1:$B$510 = $BJ83) * ('Build Scenarios'!$C$1:$C$510 = $C83), 0), MATCH(BS$12, 'Build Scenarios'!$D$5:$O$5, 0)))
+BS83,
0)</f>
        <v>0</v>
      </c>
      <c r="BU83" s="4" cm="1">
        <f t="array" aca="1" ref="BU83" ca="1">IFERROR(
INDEX('Cost Data'!$Y$1:$AJ$500, MATCH(1, ('Cost Data'!$W$1:$W$500 = $BJ83) * ('Cost Data'!$X$1:$X$500 = $BK83), 0), MATCH(BU$12, 'Cost Data'!$Y$12:$AJ$12, 0))
* (INDEX('Build Scenarios'!$D$1:$O$510, MATCH(1, ('Build Scenarios'!$B$1:$B$510 = $BJ83) * ('Build Scenarios'!$C$1:$C$510 = $C83), 0), MATCH(BU$12, 'Build Scenarios'!$D$5:$O$5, 0))
- INDEX('Build Scenarios'!$D$1:$O$510, MATCH(1, ('Build Scenarios'!$B$1:$B$510 = $BJ83) * ('Build Scenarios'!$C$1:$C$510 = $C83), 0), MATCH(BT$12, 'Build Scenarios'!$D$5:$O$5, 0)))
+BT83,
0)</f>
        <v>0</v>
      </c>
      <c r="BV83" s="4" cm="1">
        <f t="array" aca="1" ref="BV83" ca="1">IFERROR(
INDEX('Cost Data'!$Y$1:$AJ$500, MATCH(1, ('Cost Data'!$W$1:$W$500 = $BJ83) * ('Cost Data'!$X$1:$X$500 = $BK83), 0), MATCH(BV$12, 'Cost Data'!$Y$12:$AJ$12, 0))
* (INDEX('Build Scenarios'!$D$1:$O$510, MATCH(1, ('Build Scenarios'!$B$1:$B$510 = $BJ83) * ('Build Scenarios'!$C$1:$C$510 = $C83), 0), MATCH(BV$12, 'Build Scenarios'!$D$5:$O$5, 0))
- INDEX('Build Scenarios'!$D$1:$O$510, MATCH(1, ('Build Scenarios'!$B$1:$B$510 = $BJ83) * ('Build Scenarios'!$C$1:$C$510 = $C83), 0), MATCH(BU$12, 'Build Scenarios'!$D$5:$O$5, 0)))
+BU83,
0)</f>
        <v>0</v>
      </c>
      <c r="BW83" s="4" cm="1">
        <f t="array" aca="1" ref="BW83" ca="1">IFERROR(
INDEX('Cost Data'!$Y$1:$AJ$500, MATCH(1, ('Cost Data'!$W$1:$W$500 = $BJ83) * ('Cost Data'!$X$1:$X$500 = $BK83), 0), MATCH(BW$12, 'Cost Data'!$Y$12:$AJ$12, 0))
* (INDEX('Build Scenarios'!$D$1:$O$510, MATCH(1, ('Build Scenarios'!$B$1:$B$510 = $BJ83) * ('Build Scenarios'!$C$1:$C$510 = $C83), 0), MATCH(BW$12, 'Build Scenarios'!$D$5:$O$5, 0))
- INDEX('Build Scenarios'!$D$1:$O$510, MATCH(1, ('Build Scenarios'!$B$1:$B$510 = $BJ83) * ('Build Scenarios'!$C$1:$C$510 = $C83), 0), MATCH(BV$12, 'Build Scenarios'!$D$5:$O$5, 0)))
+BV83,
0)</f>
        <v>0</v>
      </c>
    </row>
    <row r="84" spans="2:75" x14ac:dyDescent="0.2">
      <c r="B84" s="11">
        <f t="shared" ca="1" si="43"/>
        <v>0</v>
      </c>
      <c r="C84" s="8" t="s">
        <v>60</v>
      </c>
      <c r="D84" s="4">
        <f t="shared" ca="1" si="42"/>
        <v>0</v>
      </c>
      <c r="E84" s="4">
        <f t="shared" ca="1" si="42"/>
        <v>0</v>
      </c>
      <c r="F84" s="4">
        <f t="shared" ca="1" si="42"/>
        <v>0</v>
      </c>
      <c r="G84" s="4">
        <f t="shared" ca="1" si="42"/>
        <v>0</v>
      </c>
      <c r="H84" s="4">
        <f t="shared" ca="1" si="42"/>
        <v>0</v>
      </c>
      <c r="I84" s="4">
        <f t="shared" ca="1" si="42"/>
        <v>0</v>
      </c>
      <c r="J84" s="4">
        <f t="shared" ca="1" si="42"/>
        <v>0</v>
      </c>
      <c r="K84" s="4">
        <f t="shared" ca="1" si="42"/>
        <v>0</v>
      </c>
      <c r="L84" s="4">
        <f t="shared" ca="1" si="42"/>
        <v>0</v>
      </c>
      <c r="M84" s="4">
        <f t="shared" ca="1" si="42"/>
        <v>0</v>
      </c>
      <c r="N84" s="4">
        <f t="shared" ca="1" si="42"/>
        <v>0</v>
      </c>
      <c r="O84" s="4">
        <f t="shared" ca="1" si="42"/>
        <v>0</v>
      </c>
      <c r="Q84" s="11" t="str">
        <f t="shared" si="44"/>
        <v>Morro Bay</v>
      </c>
      <c r="R84" s="11" cm="1">
        <f t="array" aca="1" ref="R84" ca="1">INDEX('Cost Scenario Settings'!$O$32:$W$101, MATCH(1, ('Cost Scenario Settings'!$N$32:$N$101 = $B84) * ('Cost Scenario Settings'!$B$32:$B$101 = Q84), 0), MATCH($C84, 'Cost Scenario Settings'!$O$31:$W$31, 0))</f>
        <v>0</v>
      </c>
      <c r="S84" s="4" cm="1">
        <f t="array" aca="1" ref="S84" ca="1">IFERROR(
INDEX('Cost Data'!$Y$1:$AJ$500, MATCH(1, ('Cost Data'!$W$1:$W$500 = $Q84) * ('Cost Data'!$X$1:$X$500 = $R84), 0), MATCH(S$12, 'Cost Data'!$Y$12:$AJ$12, 0))
* (INDEX('Build Scenarios'!$D$1:$O$510, MATCH(1, ('Build Scenarios'!$B$1:$B$510 = $Q84) * ('Build Scenarios'!$C$1:$C$510 = $C84), 0), MATCH(S$12, 'Build Scenarios'!$D$5:$O$5, 0))
- INDEX('Build Scenarios'!$D$1:$O$510, MATCH(1, ('Build Scenarios'!$B$1:$B$510 = $Q84) * ('Build Scenarios'!$C$1:$C$510 = $C84), 0), MATCH(R$12, 'Build Scenarios'!$D$5:$O$5, 0)))
+R84,
0)</f>
        <v>0</v>
      </c>
      <c r="T84" s="4" cm="1">
        <f t="array" aca="1" ref="T84" ca="1">IFERROR(
INDEX('Cost Data'!$Y$1:$AJ$500, MATCH(1, ('Cost Data'!$W$1:$W$500 = $Q84) * ('Cost Data'!$X$1:$X$500 = $R84), 0), MATCH(T$12, 'Cost Data'!$Y$12:$AJ$12, 0))
* (INDEX('Build Scenarios'!$D$1:$O$510, MATCH(1, ('Build Scenarios'!$B$1:$B$510 = $Q84) * ('Build Scenarios'!$C$1:$C$510 = $C84), 0), MATCH(T$12, 'Build Scenarios'!$D$5:$O$5, 0))
- INDEX('Build Scenarios'!$D$1:$O$510, MATCH(1, ('Build Scenarios'!$B$1:$B$510 = $Q84) * ('Build Scenarios'!$C$1:$C$510 = $C84), 0), MATCH(S$12, 'Build Scenarios'!$D$5:$O$5, 0)))
+S84,
0)</f>
        <v>0</v>
      </c>
      <c r="U84" s="4" cm="1">
        <f t="array" aca="1" ref="U84" ca="1">IFERROR(
INDEX('Cost Data'!$Y$1:$AJ$500, MATCH(1, ('Cost Data'!$W$1:$W$500 = $Q84) * ('Cost Data'!$X$1:$X$500 = $R84), 0), MATCH(U$12, 'Cost Data'!$Y$12:$AJ$12, 0))
* (INDEX('Build Scenarios'!$D$1:$O$510, MATCH(1, ('Build Scenarios'!$B$1:$B$510 = $Q84) * ('Build Scenarios'!$C$1:$C$510 = $C84), 0), MATCH(U$12, 'Build Scenarios'!$D$5:$O$5, 0))
- INDEX('Build Scenarios'!$D$1:$O$510, MATCH(1, ('Build Scenarios'!$B$1:$B$510 = $Q84) * ('Build Scenarios'!$C$1:$C$510 = $C84), 0), MATCH(T$12, 'Build Scenarios'!$D$5:$O$5, 0)))
+T84,
0)</f>
        <v>0</v>
      </c>
      <c r="V84" s="4" cm="1">
        <f t="array" aca="1" ref="V84" ca="1">IFERROR(
INDEX('Cost Data'!$Y$1:$AJ$500, MATCH(1, ('Cost Data'!$W$1:$W$500 = $Q84) * ('Cost Data'!$X$1:$X$500 = $R84), 0), MATCH(V$12, 'Cost Data'!$Y$12:$AJ$12, 0))
* (INDEX('Build Scenarios'!$D$1:$O$510, MATCH(1, ('Build Scenarios'!$B$1:$B$510 = $Q84) * ('Build Scenarios'!$C$1:$C$510 = $C84), 0), MATCH(V$12, 'Build Scenarios'!$D$5:$O$5, 0))
- INDEX('Build Scenarios'!$D$1:$O$510, MATCH(1, ('Build Scenarios'!$B$1:$B$510 = $Q84) * ('Build Scenarios'!$C$1:$C$510 = $C84), 0), MATCH(U$12, 'Build Scenarios'!$D$5:$O$5, 0)))
+U84,
0)</f>
        <v>0</v>
      </c>
      <c r="W84" s="4" cm="1">
        <f t="array" aca="1" ref="W84" ca="1">IFERROR(
INDEX('Cost Data'!$Y$1:$AJ$500, MATCH(1, ('Cost Data'!$W$1:$W$500 = $Q84) * ('Cost Data'!$X$1:$X$500 = $R84), 0), MATCH(W$12, 'Cost Data'!$Y$12:$AJ$12, 0))
* (INDEX('Build Scenarios'!$D$1:$O$510, MATCH(1, ('Build Scenarios'!$B$1:$B$510 = $Q84) * ('Build Scenarios'!$C$1:$C$510 = $C84), 0), MATCH(W$12, 'Build Scenarios'!$D$5:$O$5, 0))
- INDEX('Build Scenarios'!$D$1:$O$510, MATCH(1, ('Build Scenarios'!$B$1:$B$510 = $Q84) * ('Build Scenarios'!$C$1:$C$510 = $C84), 0), MATCH(V$12, 'Build Scenarios'!$D$5:$O$5, 0)))
+V84,
0)</f>
        <v>0</v>
      </c>
      <c r="X84" s="4" cm="1">
        <f t="array" aca="1" ref="X84" ca="1">IFERROR(
INDEX('Cost Data'!$Y$1:$AJ$500, MATCH(1, ('Cost Data'!$W$1:$W$500 = $Q84) * ('Cost Data'!$X$1:$X$500 = $R84), 0), MATCH(X$12, 'Cost Data'!$Y$12:$AJ$12, 0))
* (INDEX('Build Scenarios'!$D$1:$O$510, MATCH(1, ('Build Scenarios'!$B$1:$B$510 = $Q84) * ('Build Scenarios'!$C$1:$C$510 = $C84), 0), MATCH(X$12, 'Build Scenarios'!$D$5:$O$5, 0))
- INDEX('Build Scenarios'!$D$1:$O$510, MATCH(1, ('Build Scenarios'!$B$1:$B$510 = $Q84) * ('Build Scenarios'!$C$1:$C$510 = $C84), 0), MATCH(W$12, 'Build Scenarios'!$D$5:$O$5, 0)))
+W84,
0)</f>
        <v>0</v>
      </c>
      <c r="Y84" s="4" cm="1">
        <f t="array" aca="1" ref="Y84" ca="1">IFERROR(
INDEX('Cost Data'!$Y$1:$AJ$500, MATCH(1, ('Cost Data'!$W$1:$W$500 = $Q84) * ('Cost Data'!$X$1:$X$500 = $R84), 0), MATCH(Y$12, 'Cost Data'!$Y$12:$AJ$12, 0))
* (INDEX('Build Scenarios'!$D$1:$O$510, MATCH(1, ('Build Scenarios'!$B$1:$B$510 = $Q84) * ('Build Scenarios'!$C$1:$C$510 = $C84), 0), MATCH(Y$12, 'Build Scenarios'!$D$5:$O$5, 0))
- INDEX('Build Scenarios'!$D$1:$O$510, MATCH(1, ('Build Scenarios'!$B$1:$B$510 = $Q84) * ('Build Scenarios'!$C$1:$C$510 = $C84), 0), MATCH(X$12, 'Build Scenarios'!$D$5:$O$5, 0)))
+X84,
0)</f>
        <v>0</v>
      </c>
      <c r="Z84" s="4" cm="1">
        <f t="array" aca="1" ref="Z84" ca="1">IFERROR(
INDEX('Cost Data'!$Y$1:$AJ$500, MATCH(1, ('Cost Data'!$W$1:$W$500 = $Q84) * ('Cost Data'!$X$1:$X$500 = $R84), 0), MATCH(Z$12, 'Cost Data'!$Y$12:$AJ$12, 0))
* (INDEX('Build Scenarios'!$D$1:$O$510, MATCH(1, ('Build Scenarios'!$B$1:$B$510 = $Q84) * ('Build Scenarios'!$C$1:$C$510 = $C84), 0), MATCH(Z$12, 'Build Scenarios'!$D$5:$O$5, 0))
- INDEX('Build Scenarios'!$D$1:$O$510, MATCH(1, ('Build Scenarios'!$B$1:$B$510 = $Q84) * ('Build Scenarios'!$C$1:$C$510 = $C84), 0), MATCH(Y$12, 'Build Scenarios'!$D$5:$O$5, 0)))
+Y84,
0)</f>
        <v>0</v>
      </c>
      <c r="AA84" s="4" cm="1">
        <f t="array" aca="1" ref="AA84" ca="1">IFERROR(
INDEX('Cost Data'!$Y$1:$AJ$500, MATCH(1, ('Cost Data'!$W$1:$W$500 = $Q84) * ('Cost Data'!$X$1:$X$500 = $R84), 0), MATCH(AA$12, 'Cost Data'!$Y$12:$AJ$12, 0))
* (INDEX('Build Scenarios'!$D$1:$O$510, MATCH(1, ('Build Scenarios'!$B$1:$B$510 = $Q84) * ('Build Scenarios'!$C$1:$C$510 = $C84), 0), MATCH(AA$12, 'Build Scenarios'!$D$5:$O$5, 0))
- INDEX('Build Scenarios'!$D$1:$O$510, MATCH(1, ('Build Scenarios'!$B$1:$B$510 = $Q84) * ('Build Scenarios'!$C$1:$C$510 = $C84), 0), MATCH(Z$12, 'Build Scenarios'!$D$5:$O$5, 0)))
+Z84,
0)</f>
        <v>0</v>
      </c>
      <c r="AB84" s="4" cm="1">
        <f t="array" aca="1" ref="AB84" ca="1">IFERROR(
INDEX('Cost Data'!$Y$1:$AJ$500, MATCH(1, ('Cost Data'!$W$1:$W$500 = $Q84) * ('Cost Data'!$X$1:$X$500 = $R84), 0), MATCH(AB$12, 'Cost Data'!$Y$12:$AJ$12, 0))
* (INDEX('Build Scenarios'!$D$1:$O$510, MATCH(1, ('Build Scenarios'!$B$1:$B$510 = $Q84) * ('Build Scenarios'!$C$1:$C$510 = $C84), 0), MATCH(AB$12, 'Build Scenarios'!$D$5:$O$5, 0))
- INDEX('Build Scenarios'!$D$1:$O$510, MATCH(1, ('Build Scenarios'!$B$1:$B$510 = $Q84) * ('Build Scenarios'!$C$1:$C$510 = $C84), 0), MATCH(AA$12, 'Build Scenarios'!$D$5:$O$5, 0)))
+AA84,
0)</f>
        <v>0</v>
      </c>
      <c r="AC84" s="4" cm="1">
        <f t="array" aca="1" ref="AC84" ca="1">IFERROR(
INDEX('Cost Data'!$Y$1:$AJ$500, MATCH(1, ('Cost Data'!$W$1:$W$500 = $Q84) * ('Cost Data'!$X$1:$X$500 = $R84), 0), MATCH(AC$12, 'Cost Data'!$Y$12:$AJ$12, 0))
* (INDEX('Build Scenarios'!$D$1:$O$510, MATCH(1, ('Build Scenarios'!$B$1:$B$510 = $Q84) * ('Build Scenarios'!$C$1:$C$510 = $C84), 0), MATCH(AC$12, 'Build Scenarios'!$D$5:$O$5, 0))
- INDEX('Build Scenarios'!$D$1:$O$510, MATCH(1, ('Build Scenarios'!$B$1:$B$510 = $Q84) * ('Build Scenarios'!$C$1:$C$510 = $C84), 0), MATCH(AB$12, 'Build Scenarios'!$D$5:$O$5, 0)))
+AB84,
0)</f>
        <v>0</v>
      </c>
      <c r="AD84" s="4" cm="1">
        <f t="array" aca="1" ref="AD84" ca="1">IFERROR(
INDEX('Cost Data'!$Y$1:$AJ$500, MATCH(1, ('Cost Data'!$W$1:$W$500 = $Q84) * ('Cost Data'!$X$1:$X$500 = $R84), 0), MATCH(AD$12, 'Cost Data'!$Y$12:$AJ$12, 0))
* (INDEX('Build Scenarios'!$D$1:$O$510, MATCH(1, ('Build Scenarios'!$B$1:$B$510 = $Q84) * ('Build Scenarios'!$C$1:$C$510 = $C84), 0), MATCH(AD$12, 'Build Scenarios'!$D$5:$O$5, 0))
- INDEX('Build Scenarios'!$D$1:$O$510, MATCH(1, ('Build Scenarios'!$B$1:$B$510 = $Q84) * ('Build Scenarios'!$C$1:$C$510 = $C84), 0), MATCH(AC$12, 'Build Scenarios'!$D$5:$O$5, 0)))
+AC84,
0)</f>
        <v>0</v>
      </c>
      <c r="AF84" s="11" t="str">
        <f t="shared" si="45"/>
        <v>Humboldt Bay</v>
      </c>
      <c r="AG84" s="11" cm="1">
        <f t="array" aca="1" ref="AG84" ca="1">INDEX('Cost Scenario Settings'!$O$32:$W$101, MATCH(1, ('Cost Scenario Settings'!$N$32:$N$101 = $B84) * ('Cost Scenario Settings'!$B$32:$B$101 = AF84), 0), MATCH($C84, 'Cost Scenario Settings'!$O$31:$W$31, 0))</f>
        <v>0</v>
      </c>
      <c r="AH84" s="4" cm="1">
        <f t="array" aca="1" ref="AH84" ca="1">IFERROR(
INDEX('Cost Data'!$Y$1:$AJ$500, MATCH(1, ('Cost Data'!$W$1:$W$500 = $AF84) * ('Cost Data'!$X$1:$X$500 = $AG84), 0), MATCH(AH$12, 'Cost Data'!$Y$12:$AJ$12, 0))
* (INDEX('Build Scenarios'!$D$1:$O$510, MATCH(1, ('Build Scenarios'!$B$1:$B$510 = $AF84) * ('Build Scenarios'!$C$1:$C$510 = $C84), 0), MATCH(AH$12, 'Build Scenarios'!$D$5:$O$5, 0))
- INDEX('Build Scenarios'!$D$1:$O$510, MATCH(1, ('Build Scenarios'!$B$1:$B$510 = $AF84) * ('Build Scenarios'!$C$1:$C$510 = $C84), 0), MATCH(AG$12, 'Build Scenarios'!$D$5:$O$5, 0)))
+AG84,
0)</f>
        <v>0</v>
      </c>
      <c r="AI84" s="4" cm="1">
        <f t="array" aca="1" ref="AI84" ca="1">IFERROR(
INDEX('Cost Data'!$Y$1:$AJ$500, MATCH(1, ('Cost Data'!$W$1:$W$500 = $AF84) * ('Cost Data'!$X$1:$X$500 = $AG84), 0), MATCH(AI$12, 'Cost Data'!$Y$12:$AJ$12, 0))
* (INDEX('Build Scenarios'!$D$1:$O$510, MATCH(1, ('Build Scenarios'!$B$1:$B$510 = $AF84) * ('Build Scenarios'!$C$1:$C$510 = $C84), 0), MATCH(AI$12, 'Build Scenarios'!$D$5:$O$5, 0))
- INDEX('Build Scenarios'!$D$1:$O$510, MATCH(1, ('Build Scenarios'!$B$1:$B$510 = $AF84) * ('Build Scenarios'!$C$1:$C$510 = $C84), 0), MATCH(AH$12, 'Build Scenarios'!$D$5:$O$5, 0)))
+AH84,
0)</f>
        <v>0</v>
      </c>
      <c r="AJ84" s="4" cm="1">
        <f t="array" aca="1" ref="AJ84" ca="1">IFERROR(
INDEX('Cost Data'!$Y$1:$AJ$500, MATCH(1, ('Cost Data'!$W$1:$W$500 = $AF84) * ('Cost Data'!$X$1:$X$500 = $AG84), 0), MATCH(AJ$12, 'Cost Data'!$Y$12:$AJ$12, 0))
* (INDEX('Build Scenarios'!$D$1:$O$510, MATCH(1, ('Build Scenarios'!$B$1:$B$510 = $AF84) * ('Build Scenarios'!$C$1:$C$510 = $C84), 0), MATCH(AJ$12, 'Build Scenarios'!$D$5:$O$5, 0))
- INDEX('Build Scenarios'!$D$1:$O$510, MATCH(1, ('Build Scenarios'!$B$1:$B$510 = $AF84) * ('Build Scenarios'!$C$1:$C$510 = $C84), 0), MATCH(AI$12, 'Build Scenarios'!$D$5:$O$5, 0)))
+AI84,
0)</f>
        <v>0</v>
      </c>
      <c r="AK84" s="4" cm="1">
        <f t="array" aca="1" ref="AK84" ca="1">IFERROR(
INDEX('Cost Data'!$Y$1:$AJ$500, MATCH(1, ('Cost Data'!$W$1:$W$500 = $AF84) * ('Cost Data'!$X$1:$X$500 = $AG84), 0), MATCH(AK$12, 'Cost Data'!$Y$12:$AJ$12, 0))
* (INDEX('Build Scenarios'!$D$1:$O$510, MATCH(1, ('Build Scenarios'!$B$1:$B$510 = $AF84) * ('Build Scenarios'!$C$1:$C$510 = $C84), 0), MATCH(AK$12, 'Build Scenarios'!$D$5:$O$5, 0))
- INDEX('Build Scenarios'!$D$1:$O$510, MATCH(1, ('Build Scenarios'!$B$1:$B$510 = $AF84) * ('Build Scenarios'!$C$1:$C$510 = $C84), 0), MATCH(AJ$12, 'Build Scenarios'!$D$5:$O$5, 0)))
+AJ84,
0)</f>
        <v>0</v>
      </c>
      <c r="AL84" s="4" cm="1">
        <f t="array" aca="1" ref="AL84" ca="1">IFERROR(
INDEX('Cost Data'!$Y$1:$AJ$500, MATCH(1, ('Cost Data'!$W$1:$W$500 = $AF84) * ('Cost Data'!$X$1:$X$500 = $AG84), 0), MATCH(AL$12, 'Cost Data'!$Y$12:$AJ$12, 0))
* (INDEX('Build Scenarios'!$D$1:$O$510, MATCH(1, ('Build Scenarios'!$B$1:$B$510 = $AF84) * ('Build Scenarios'!$C$1:$C$510 = $C84), 0), MATCH(AL$12, 'Build Scenarios'!$D$5:$O$5, 0))
- INDEX('Build Scenarios'!$D$1:$O$510, MATCH(1, ('Build Scenarios'!$B$1:$B$510 = $AF84) * ('Build Scenarios'!$C$1:$C$510 = $C84), 0), MATCH(AK$12, 'Build Scenarios'!$D$5:$O$5, 0)))
+AK84,
0)</f>
        <v>0</v>
      </c>
      <c r="AM84" s="4" cm="1">
        <f t="array" aca="1" ref="AM84" ca="1">IFERROR(
INDEX('Cost Data'!$Y$1:$AJ$500, MATCH(1, ('Cost Data'!$W$1:$W$500 = $AF84) * ('Cost Data'!$X$1:$X$500 = $AG84), 0), MATCH(AM$12, 'Cost Data'!$Y$12:$AJ$12, 0))
* (INDEX('Build Scenarios'!$D$1:$O$510, MATCH(1, ('Build Scenarios'!$B$1:$B$510 = $AF84) * ('Build Scenarios'!$C$1:$C$510 = $C84), 0), MATCH(AM$12, 'Build Scenarios'!$D$5:$O$5, 0))
- INDEX('Build Scenarios'!$D$1:$O$510, MATCH(1, ('Build Scenarios'!$B$1:$B$510 = $AF84) * ('Build Scenarios'!$C$1:$C$510 = $C84), 0), MATCH(AL$12, 'Build Scenarios'!$D$5:$O$5, 0)))
+AL84,
0)</f>
        <v>0</v>
      </c>
      <c r="AN84" s="4" cm="1">
        <f t="array" aca="1" ref="AN84" ca="1">IFERROR(
INDEX('Cost Data'!$Y$1:$AJ$500, MATCH(1, ('Cost Data'!$W$1:$W$500 = $AF84) * ('Cost Data'!$X$1:$X$500 = $AG84), 0), MATCH(AN$12, 'Cost Data'!$Y$12:$AJ$12, 0))
* (INDEX('Build Scenarios'!$D$1:$O$510, MATCH(1, ('Build Scenarios'!$B$1:$B$510 = $AF84) * ('Build Scenarios'!$C$1:$C$510 = $C84), 0), MATCH(AN$12, 'Build Scenarios'!$D$5:$O$5, 0))
- INDEX('Build Scenarios'!$D$1:$O$510, MATCH(1, ('Build Scenarios'!$B$1:$B$510 = $AF84) * ('Build Scenarios'!$C$1:$C$510 = $C84), 0), MATCH(AM$12, 'Build Scenarios'!$D$5:$O$5, 0)))
+AM84,
0)</f>
        <v>0</v>
      </c>
      <c r="AO84" s="4" cm="1">
        <f t="array" aca="1" ref="AO84" ca="1">IFERROR(
INDEX('Cost Data'!$Y$1:$AJ$500, MATCH(1, ('Cost Data'!$W$1:$W$500 = $AF84) * ('Cost Data'!$X$1:$X$500 = $AG84), 0), MATCH(AO$12, 'Cost Data'!$Y$12:$AJ$12, 0))
* (INDEX('Build Scenarios'!$D$1:$O$510, MATCH(1, ('Build Scenarios'!$B$1:$B$510 = $AF84) * ('Build Scenarios'!$C$1:$C$510 = $C84), 0), MATCH(AO$12, 'Build Scenarios'!$D$5:$O$5, 0))
- INDEX('Build Scenarios'!$D$1:$O$510, MATCH(1, ('Build Scenarios'!$B$1:$B$510 = $AF84) * ('Build Scenarios'!$C$1:$C$510 = $C84), 0), MATCH(AN$12, 'Build Scenarios'!$D$5:$O$5, 0)))
+AN84,
0)</f>
        <v>0</v>
      </c>
      <c r="AP84" s="4" cm="1">
        <f t="array" aca="1" ref="AP84" ca="1">IFERROR(
INDEX('Cost Data'!$Y$1:$AJ$500, MATCH(1, ('Cost Data'!$W$1:$W$500 = $AF84) * ('Cost Data'!$X$1:$X$500 = $AG84), 0), MATCH(AP$12, 'Cost Data'!$Y$12:$AJ$12, 0))
* (INDEX('Build Scenarios'!$D$1:$O$510, MATCH(1, ('Build Scenarios'!$B$1:$B$510 = $AF84) * ('Build Scenarios'!$C$1:$C$510 = $C84), 0), MATCH(AP$12, 'Build Scenarios'!$D$5:$O$5, 0))
- INDEX('Build Scenarios'!$D$1:$O$510, MATCH(1, ('Build Scenarios'!$B$1:$B$510 = $AF84) * ('Build Scenarios'!$C$1:$C$510 = $C84), 0), MATCH(AO$12, 'Build Scenarios'!$D$5:$O$5, 0)))
+AO84,
0)</f>
        <v>0</v>
      </c>
      <c r="AQ84" s="4" cm="1">
        <f t="array" aca="1" ref="AQ84" ca="1">IFERROR(
INDEX('Cost Data'!$Y$1:$AJ$500, MATCH(1, ('Cost Data'!$W$1:$W$500 = $AF84) * ('Cost Data'!$X$1:$X$500 = $AG84), 0), MATCH(AQ$12, 'Cost Data'!$Y$12:$AJ$12, 0))
* (INDEX('Build Scenarios'!$D$1:$O$510, MATCH(1, ('Build Scenarios'!$B$1:$B$510 = $AF84) * ('Build Scenarios'!$C$1:$C$510 = $C84), 0), MATCH(AQ$12, 'Build Scenarios'!$D$5:$O$5, 0))
- INDEX('Build Scenarios'!$D$1:$O$510, MATCH(1, ('Build Scenarios'!$B$1:$B$510 = $AF84) * ('Build Scenarios'!$C$1:$C$510 = $C84), 0), MATCH(AP$12, 'Build Scenarios'!$D$5:$O$5, 0)))
+AP84,
0)</f>
        <v>0</v>
      </c>
      <c r="AR84" s="4" cm="1">
        <f t="array" aca="1" ref="AR84" ca="1">IFERROR(
INDEX('Cost Data'!$Y$1:$AJ$500, MATCH(1, ('Cost Data'!$W$1:$W$500 = $AF84) * ('Cost Data'!$X$1:$X$500 = $AG84), 0), MATCH(AR$12, 'Cost Data'!$Y$12:$AJ$12, 0))
* (INDEX('Build Scenarios'!$D$1:$O$510, MATCH(1, ('Build Scenarios'!$B$1:$B$510 = $AF84) * ('Build Scenarios'!$C$1:$C$510 = $C84), 0), MATCH(AR$12, 'Build Scenarios'!$D$5:$O$5, 0))
- INDEX('Build Scenarios'!$D$1:$O$510, MATCH(1, ('Build Scenarios'!$B$1:$B$510 = $AF84) * ('Build Scenarios'!$C$1:$C$510 = $C84), 0), MATCH(AQ$12, 'Build Scenarios'!$D$5:$O$5, 0)))
+AQ84,
0)</f>
        <v>0</v>
      </c>
      <c r="AS84" s="4" cm="1">
        <f t="array" aca="1" ref="AS84" ca="1">IFERROR(
INDEX('Cost Data'!$Y$1:$AJ$500, MATCH(1, ('Cost Data'!$W$1:$W$500 = $AF84) * ('Cost Data'!$X$1:$X$500 = $AG84), 0), MATCH(AS$12, 'Cost Data'!$Y$12:$AJ$12, 0))
* (INDEX('Build Scenarios'!$D$1:$O$510, MATCH(1, ('Build Scenarios'!$B$1:$B$510 = $AF84) * ('Build Scenarios'!$C$1:$C$510 = $C84), 0), MATCH(AS$12, 'Build Scenarios'!$D$5:$O$5, 0))
- INDEX('Build Scenarios'!$D$1:$O$510, MATCH(1, ('Build Scenarios'!$B$1:$B$510 = $AF84) * ('Build Scenarios'!$C$1:$C$510 = $C84), 0), MATCH(AR$12, 'Build Scenarios'!$D$5:$O$5, 0)))
+AR84,
0)</f>
        <v>0</v>
      </c>
      <c r="AU84" s="11" t="str">
        <f t="shared" si="46"/>
        <v>Del Norte</v>
      </c>
      <c r="AV84" s="11" cm="1">
        <f t="array" aca="1" ref="AV84" ca="1">INDEX('Cost Scenario Settings'!$O$32:$W$101, MATCH(1, ('Cost Scenario Settings'!$N$32:$N$101 = $B84) * ('Cost Scenario Settings'!$B$32:$B$101 = AU84), 0), MATCH($C84, 'Cost Scenario Settings'!$O$31:$W$31, 0))</f>
        <v>0</v>
      </c>
      <c r="AW84" s="4" cm="1">
        <f t="array" aca="1" ref="AW84" ca="1">IFERROR(
INDEX('Cost Data'!$Y$1:$AJ$500, MATCH(1, ('Cost Data'!$W$1:$W$500 = $AU84) * ('Cost Data'!$X$1:$X$500 = $AV84), 0), MATCH(AW$12, 'Cost Data'!$Y$12:$AJ$12, 0))
* (INDEX('Build Scenarios'!$D$1:$O$510, MATCH(1, ('Build Scenarios'!$B$1:$B$510 = $AU84) * ('Build Scenarios'!$C$1:$C$510 = $C84), 0), MATCH(AW$12, 'Build Scenarios'!$D$5:$O$5, 0))
- INDEX('Build Scenarios'!$D$1:$O$510, MATCH(1, ('Build Scenarios'!$B$1:$B$510 = $AU84) * ('Build Scenarios'!$C$1:$C$510 = $C84), 0), MATCH(AV$12, 'Build Scenarios'!$D$5:$O$5, 0)))
+AV84,
0)</f>
        <v>0</v>
      </c>
      <c r="AX84" s="4" cm="1">
        <f t="array" aca="1" ref="AX84" ca="1">IFERROR(
INDEX('Cost Data'!$Y$1:$AJ$500, MATCH(1, ('Cost Data'!$W$1:$W$500 = $AU84) * ('Cost Data'!$X$1:$X$500 = $AV84), 0), MATCH(AX$12, 'Cost Data'!$Y$12:$AJ$12, 0))
* (INDEX('Build Scenarios'!$D$1:$O$510, MATCH(1, ('Build Scenarios'!$B$1:$B$510 = $AU84) * ('Build Scenarios'!$C$1:$C$510 = $C84), 0), MATCH(AX$12, 'Build Scenarios'!$D$5:$O$5, 0))
- INDEX('Build Scenarios'!$D$1:$O$510, MATCH(1, ('Build Scenarios'!$B$1:$B$510 = $AU84) * ('Build Scenarios'!$C$1:$C$510 = $C84), 0), MATCH(AW$12, 'Build Scenarios'!$D$5:$O$5, 0)))
+AW84,
0)</f>
        <v>0</v>
      </c>
      <c r="AY84" s="4" cm="1">
        <f t="array" aca="1" ref="AY84" ca="1">IFERROR(
INDEX('Cost Data'!$Y$1:$AJ$500, MATCH(1, ('Cost Data'!$W$1:$W$500 = $AU84) * ('Cost Data'!$X$1:$X$500 = $AV84), 0), MATCH(AY$12, 'Cost Data'!$Y$12:$AJ$12, 0))
* (INDEX('Build Scenarios'!$D$1:$O$510, MATCH(1, ('Build Scenarios'!$B$1:$B$510 = $AU84) * ('Build Scenarios'!$C$1:$C$510 = $C84), 0), MATCH(AY$12, 'Build Scenarios'!$D$5:$O$5, 0))
- INDEX('Build Scenarios'!$D$1:$O$510, MATCH(1, ('Build Scenarios'!$B$1:$B$510 = $AU84) * ('Build Scenarios'!$C$1:$C$510 = $C84), 0), MATCH(AX$12, 'Build Scenarios'!$D$5:$O$5, 0)))
+AX84,
0)</f>
        <v>0</v>
      </c>
      <c r="AZ84" s="4" cm="1">
        <f t="array" aca="1" ref="AZ84" ca="1">IFERROR(
INDEX('Cost Data'!$Y$1:$AJ$500, MATCH(1, ('Cost Data'!$W$1:$W$500 = $AU84) * ('Cost Data'!$X$1:$X$500 = $AV84), 0), MATCH(AZ$12, 'Cost Data'!$Y$12:$AJ$12, 0))
* (INDEX('Build Scenarios'!$D$1:$O$510, MATCH(1, ('Build Scenarios'!$B$1:$B$510 = $AU84) * ('Build Scenarios'!$C$1:$C$510 = $C84), 0), MATCH(AZ$12, 'Build Scenarios'!$D$5:$O$5, 0))
- INDEX('Build Scenarios'!$D$1:$O$510, MATCH(1, ('Build Scenarios'!$B$1:$B$510 = $AU84) * ('Build Scenarios'!$C$1:$C$510 = $C84), 0), MATCH(AY$12, 'Build Scenarios'!$D$5:$O$5, 0)))
+AY84,
0)</f>
        <v>0</v>
      </c>
      <c r="BA84" s="4" cm="1">
        <f t="array" aca="1" ref="BA84" ca="1">IFERROR(
INDEX('Cost Data'!$Y$1:$AJ$500, MATCH(1, ('Cost Data'!$W$1:$W$500 = $AU84) * ('Cost Data'!$X$1:$X$500 = $AV84), 0), MATCH(BA$12, 'Cost Data'!$Y$12:$AJ$12, 0))
* (INDEX('Build Scenarios'!$D$1:$O$510, MATCH(1, ('Build Scenarios'!$B$1:$B$510 = $AU84) * ('Build Scenarios'!$C$1:$C$510 = $C84), 0), MATCH(BA$12, 'Build Scenarios'!$D$5:$O$5, 0))
- INDEX('Build Scenarios'!$D$1:$O$510, MATCH(1, ('Build Scenarios'!$B$1:$B$510 = $AU84) * ('Build Scenarios'!$C$1:$C$510 = $C84), 0), MATCH(AZ$12, 'Build Scenarios'!$D$5:$O$5, 0)))
+AZ84,
0)</f>
        <v>0</v>
      </c>
      <c r="BB84" s="4" cm="1">
        <f t="array" aca="1" ref="BB84" ca="1">IFERROR(
INDEX('Cost Data'!$Y$1:$AJ$500, MATCH(1, ('Cost Data'!$W$1:$W$500 = $AU84) * ('Cost Data'!$X$1:$X$500 = $AV84), 0), MATCH(BB$12, 'Cost Data'!$Y$12:$AJ$12, 0))
* (INDEX('Build Scenarios'!$D$1:$O$510, MATCH(1, ('Build Scenarios'!$B$1:$B$510 = $AU84) * ('Build Scenarios'!$C$1:$C$510 = $C84), 0), MATCH(BB$12, 'Build Scenarios'!$D$5:$O$5, 0))
- INDEX('Build Scenarios'!$D$1:$O$510, MATCH(1, ('Build Scenarios'!$B$1:$B$510 = $AU84) * ('Build Scenarios'!$C$1:$C$510 = $C84), 0), MATCH(BA$12, 'Build Scenarios'!$D$5:$O$5, 0)))
+BA84,
0)</f>
        <v>0</v>
      </c>
      <c r="BC84" s="4" cm="1">
        <f t="array" aca="1" ref="BC84" ca="1">IFERROR(
INDEX('Cost Data'!$Y$1:$AJ$500, MATCH(1, ('Cost Data'!$W$1:$W$500 = $AU84) * ('Cost Data'!$X$1:$X$500 = $AV84), 0), MATCH(BC$12, 'Cost Data'!$Y$12:$AJ$12, 0))
* (INDEX('Build Scenarios'!$D$1:$O$510, MATCH(1, ('Build Scenarios'!$B$1:$B$510 = $AU84) * ('Build Scenarios'!$C$1:$C$510 = $C84), 0), MATCH(BC$12, 'Build Scenarios'!$D$5:$O$5, 0))
- INDEX('Build Scenarios'!$D$1:$O$510, MATCH(1, ('Build Scenarios'!$B$1:$B$510 = $AU84) * ('Build Scenarios'!$C$1:$C$510 = $C84), 0), MATCH(BB$12, 'Build Scenarios'!$D$5:$O$5, 0)))
+BB84,
0)</f>
        <v>0</v>
      </c>
      <c r="BD84" s="4" cm="1">
        <f t="array" aca="1" ref="BD84" ca="1">IFERROR(
INDEX('Cost Data'!$Y$1:$AJ$500, MATCH(1, ('Cost Data'!$W$1:$W$500 = $AU84) * ('Cost Data'!$X$1:$X$500 = $AV84), 0), MATCH(BD$12, 'Cost Data'!$Y$12:$AJ$12, 0))
* (INDEX('Build Scenarios'!$D$1:$O$510, MATCH(1, ('Build Scenarios'!$B$1:$B$510 = $AU84) * ('Build Scenarios'!$C$1:$C$510 = $C84), 0), MATCH(BD$12, 'Build Scenarios'!$D$5:$O$5, 0))
- INDEX('Build Scenarios'!$D$1:$O$510, MATCH(1, ('Build Scenarios'!$B$1:$B$510 = $AU84) * ('Build Scenarios'!$C$1:$C$510 = $C84), 0), MATCH(BC$12, 'Build Scenarios'!$D$5:$O$5, 0)))
+BC84,
0)</f>
        <v>0</v>
      </c>
      <c r="BE84" s="4" cm="1">
        <f t="array" aca="1" ref="BE84" ca="1">IFERROR(
INDEX('Cost Data'!$Y$1:$AJ$500, MATCH(1, ('Cost Data'!$W$1:$W$500 = $AU84) * ('Cost Data'!$X$1:$X$500 = $AV84), 0), MATCH(BE$12, 'Cost Data'!$Y$12:$AJ$12, 0))
* (INDEX('Build Scenarios'!$D$1:$O$510, MATCH(1, ('Build Scenarios'!$B$1:$B$510 = $AU84) * ('Build Scenarios'!$C$1:$C$510 = $C84), 0), MATCH(BE$12, 'Build Scenarios'!$D$5:$O$5, 0))
- INDEX('Build Scenarios'!$D$1:$O$510, MATCH(1, ('Build Scenarios'!$B$1:$B$510 = $AU84) * ('Build Scenarios'!$C$1:$C$510 = $C84), 0), MATCH(BD$12, 'Build Scenarios'!$D$5:$O$5, 0)))
+BD84,
0)</f>
        <v>0</v>
      </c>
      <c r="BF84" s="4" cm="1">
        <f t="array" aca="1" ref="BF84" ca="1">IFERROR(
INDEX('Cost Data'!$Y$1:$AJ$500, MATCH(1, ('Cost Data'!$W$1:$W$500 = $AU84) * ('Cost Data'!$X$1:$X$500 = $AV84), 0), MATCH(BF$12, 'Cost Data'!$Y$12:$AJ$12, 0))
* (INDEX('Build Scenarios'!$D$1:$O$510, MATCH(1, ('Build Scenarios'!$B$1:$B$510 = $AU84) * ('Build Scenarios'!$C$1:$C$510 = $C84), 0), MATCH(BF$12, 'Build Scenarios'!$D$5:$O$5, 0))
- INDEX('Build Scenarios'!$D$1:$O$510, MATCH(1, ('Build Scenarios'!$B$1:$B$510 = $AU84) * ('Build Scenarios'!$C$1:$C$510 = $C84), 0), MATCH(BE$12, 'Build Scenarios'!$D$5:$O$5, 0)))
+BE84,
0)</f>
        <v>0</v>
      </c>
      <c r="BG84" s="4" cm="1">
        <f t="array" aca="1" ref="BG84" ca="1">IFERROR(
INDEX('Cost Data'!$Y$1:$AJ$500, MATCH(1, ('Cost Data'!$W$1:$W$500 = $AU84) * ('Cost Data'!$X$1:$X$500 = $AV84), 0), MATCH(BG$12, 'Cost Data'!$Y$12:$AJ$12, 0))
* (INDEX('Build Scenarios'!$D$1:$O$510, MATCH(1, ('Build Scenarios'!$B$1:$B$510 = $AU84) * ('Build Scenarios'!$C$1:$C$510 = $C84), 0), MATCH(BG$12, 'Build Scenarios'!$D$5:$O$5, 0))
- INDEX('Build Scenarios'!$D$1:$O$510, MATCH(1, ('Build Scenarios'!$B$1:$B$510 = $AU84) * ('Build Scenarios'!$C$1:$C$510 = $C84), 0), MATCH(BF$12, 'Build Scenarios'!$D$5:$O$5, 0)))
+BF84,
0)</f>
        <v>0</v>
      </c>
      <c r="BH84" s="4" cm="1">
        <f t="array" aca="1" ref="BH84" ca="1">IFERROR(
INDEX('Cost Data'!$Y$1:$AJ$500, MATCH(1, ('Cost Data'!$W$1:$W$500 = $AU84) * ('Cost Data'!$X$1:$X$500 = $AV84), 0), MATCH(BH$12, 'Cost Data'!$Y$12:$AJ$12, 0))
* (INDEX('Build Scenarios'!$D$1:$O$510, MATCH(1, ('Build Scenarios'!$B$1:$B$510 = $AU84) * ('Build Scenarios'!$C$1:$C$510 = $C84), 0), MATCH(BH$12, 'Build Scenarios'!$D$5:$O$5, 0))
- INDEX('Build Scenarios'!$D$1:$O$510, MATCH(1, ('Build Scenarios'!$B$1:$B$510 = $AU84) * ('Build Scenarios'!$C$1:$C$510 = $C84), 0), MATCH(BG$12, 'Build Scenarios'!$D$5:$O$5, 0)))
+BG84,
0)</f>
        <v>0</v>
      </c>
      <c r="BJ84" s="11" t="str">
        <f t="shared" si="47"/>
        <v>Cape Mendocino</v>
      </c>
      <c r="BK84" s="11" cm="1">
        <f t="array" aca="1" ref="BK84" ca="1">INDEX('Cost Scenario Settings'!$O$32:$W$101, MATCH(1, ('Cost Scenario Settings'!$N$32:$N$101 = $B84) * ('Cost Scenario Settings'!$B$32:$B$101 = BJ84), 0), MATCH($C84, 'Cost Scenario Settings'!$O$31:$W$31, 0))</f>
        <v>0</v>
      </c>
      <c r="BL84" s="4" cm="1">
        <f t="array" aca="1" ref="BL84" ca="1">IFERROR(
INDEX('Cost Data'!$Y$1:$AJ$500, MATCH(1, ('Cost Data'!$W$1:$W$500 = $BJ84) * ('Cost Data'!$X$1:$X$500 = $BK84), 0), MATCH(BL$12, 'Cost Data'!$Y$12:$AJ$12, 0))
* (INDEX('Build Scenarios'!$D$1:$O$510, MATCH(1, ('Build Scenarios'!$B$1:$B$510 = $BJ84) * ('Build Scenarios'!$C$1:$C$510 = $C84), 0), MATCH(BL$12, 'Build Scenarios'!$D$5:$O$5, 0))
- INDEX('Build Scenarios'!$D$1:$O$510, MATCH(1, ('Build Scenarios'!$B$1:$B$510 = $BJ84) * ('Build Scenarios'!$C$1:$C$510 = $C84), 0), MATCH(BK$12, 'Build Scenarios'!$D$5:$O$5, 0)))
+BK84,
0)</f>
        <v>0</v>
      </c>
      <c r="BM84" s="4" cm="1">
        <f t="array" aca="1" ref="BM84" ca="1">IFERROR(
INDEX('Cost Data'!$Y$1:$AJ$500, MATCH(1, ('Cost Data'!$W$1:$W$500 = $BJ84) * ('Cost Data'!$X$1:$X$500 = $BK84), 0), MATCH(BM$12, 'Cost Data'!$Y$12:$AJ$12, 0))
* (INDEX('Build Scenarios'!$D$1:$O$510, MATCH(1, ('Build Scenarios'!$B$1:$B$510 = $BJ84) * ('Build Scenarios'!$C$1:$C$510 = $C84), 0), MATCH(BM$12, 'Build Scenarios'!$D$5:$O$5, 0))
- INDEX('Build Scenarios'!$D$1:$O$510, MATCH(1, ('Build Scenarios'!$B$1:$B$510 = $BJ84) * ('Build Scenarios'!$C$1:$C$510 = $C84), 0), MATCH(BL$12, 'Build Scenarios'!$D$5:$O$5, 0)))
+BL84,
0)</f>
        <v>0</v>
      </c>
      <c r="BN84" s="4" cm="1">
        <f t="array" aca="1" ref="BN84" ca="1">IFERROR(
INDEX('Cost Data'!$Y$1:$AJ$500, MATCH(1, ('Cost Data'!$W$1:$W$500 = $BJ84) * ('Cost Data'!$X$1:$X$500 = $BK84), 0), MATCH(BN$12, 'Cost Data'!$Y$12:$AJ$12, 0))
* (INDEX('Build Scenarios'!$D$1:$O$510, MATCH(1, ('Build Scenarios'!$B$1:$B$510 = $BJ84) * ('Build Scenarios'!$C$1:$C$510 = $C84), 0), MATCH(BN$12, 'Build Scenarios'!$D$5:$O$5, 0))
- INDEX('Build Scenarios'!$D$1:$O$510, MATCH(1, ('Build Scenarios'!$B$1:$B$510 = $BJ84) * ('Build Scenarios'!$C$1:$C$510 = $C84), 0), MATCH(BM$12, 'Build Scenarios'!$D$5:$O$5, 0)))
+BM84,
0)</f>
        <v>0</v>
      </c>
      <c r="BO84" s="4" cm="1">
        <f t="array" aca="1" ref="BO84" ca="1">IFERROR(
INDEX('Cost Data'!$Y$1:$AJ$500, MATCH(1, ('Cost Data'!$W$1:$W$500 = $BJ84) * ('Cost Data'!$X$1:$X$500 = $BK84), 0), MATCH(BO$12, 'Cost Data'!$Y$12:$AJ$12, 0))
* (INDEX('Build Scenarios'!$D$1:$O$510, MATCH(1, ('Build Scenarios'!$B$1:$B$510 = $BJ84) * ('Build Scenarios'!$C$1:$C$510 = $C84), 0), MATCH(BO$12, 'Build Scenarios'!$D$5:$O$5, 0))
- INDEX('Build Scenarios'!$D$1:$O$510, MATCH(1, ('Build Scenarios'!$B$1:$B$510 = $BJ84) * ('Build Scenarios'!$C$1:$C$510 = $C84), 0), MATCH(BN$12, 'Build Scenarios'!$D$5:$O$5, 0)))
+BN84,
0)</f>
        <v>0</v>
      </c>
      <c r="BP84" s="4" cm="1">
        <f t="array" aca="1" ref="BP84" ca="1">IFERROR(
INDEX('Cost Data'!$Y$1:$AJ$500, MATCH(1, ('Cost Data'!$W$1:$W$500 = $BJ84) * ('Cost Data'!$X$1:$X$500 = $BK84), 0), MATCH(BP$12, 'Cost Data'!$Y$12:$AJ$12, 0))
* (INDEX('Build Scenarios'!$D$1:$O$510, MATCH(1, ('Build Scenarios'!$B$1:$B$510 = $BJ84) * ('Build Scenarios'!$C$1:$C$510 = $C84), 0), MATCH(BP$12, 'Build Scenarios'!$D$5:$O$5, 0))
- INDEX('Build Scenarios'!$D$1:$O$510, MATCH(1, ('Build Scenarios'!$B$1:$B$510 = $BJ84) * ('Build Scenarios'!$C$1:$C$510 = $C84), 0), MATCH(BO$12, 'Build Scenarios'!$D$5:$O$5, 0)))
+BO84,
0)</f>
        <v>0</v>
      </c>
      <c r="BQ84" s="4" cm="1">
        <f t="array" aca="1" ref="BQ84" ca="1">IFERROR(
INDEX('Cost Data'!$Y$1:$AJ$500, MATCH(1, ('Cost Data'!$W$1:$W$500 = $BJ84) * ('Cost Data'!$X$1:$X$500 = $BK84), 0), MATCH(BQ$12, 'Cost Data'!$Y$12:$AJ$12, 0))
* (INDEX('Build Scenarios'!$D$1:$O$510, MATCH(1, ('Build Scenarios'!$B$1:$B$510 = $BJ84) * ('Build Scenarios'!$C$1:$C$510 = $C84), 0), MATCH(BQ$12, 'Build Scenarios'!$D$5:$O$5, 0))
- INDEX('Build Scenarios'!$D$1:$O$510, MATCH(1, ('Build Scenarios'!$B$1:$B$510 = $BJ84) * ('Build Scenarios'!$C$1:$C$510 = $C84), 0), MATCH(BP$12, 'Build Scenarios'!$D$5:$O$5, 0)))
+BP84,
0)</f>
        <v>0</v>
      </c>
      <c r="BR84" s="4" cm="1">
        <f t="array" aca="1" ref="BR84" ca="1">IFERROR(
INDEX('Cost Data'!$Y$1:$AJ$500, MATCH(1, ('Cost Data'!$W$1:$W$500 = $BJ84) * ('Cost Data'!$X$1:$X$500 = $BK84), 0), MATCH(BR$12, 'Cost Data'!$Y$12:$AJ$12, 0))
* (INDEX('Build Scenarios'!$D$1:$O$510, MATCH(1, ('Build Scenarios'!$B$1:$B$510 = $BJ84) * ('Build Scenarios'!$C$1:$C$510 = $C84), 0), MATCH(BR$12, 'Build Scenarios'!$D$5:$O$5, 0))
- INDEX('Build Scenarios'!$D$1:$O$510, MATCH(1, ('Build Scenarios'!$B$1:$B$510 = $BJ84) * ('Build Scenarios'!$C$1:$C$510 = $C84), 0), MATCH(BQ$12, 'Build Scenarios'!$D$5:$O$5, 0)))
+BQ84,
0)</f>
        <v>0</v>
      </c>
      <c r="BS84" s="4" cm="1">
        <f t="array" aca="1" ref="BS84" ca="1">IFERROR(
INDEX('Cost Data'!$Y$1:$AJ$500, MATCH(1, ('Cost Data'!$W$1:$W$500 = $BJ84) * ('Cost Data'!$X$1:$X$500 = $BK84), 0), MATCH(BS$12, 'Cost Data'!$Y$12:$AJ$12, 0))
* (INDEX('Build Scenarios'!$D$1:$O$510, MATCH(1, ('Build Scenarios'!$B$1:$B$510 = $BJ84) * ('Build Scenarios'!$C$1:$C$510 = $C84), 0), MATCH(BS$12, 'Build Scenarios'!$D$5:$O$5, 0))
- INDEX('Build Scenarios'!$D$1:$O$510, MATCH(1, ('Build Scenarios'!$B$1:$B$510 = $BJ84) * ('Build Scenarios'!$C$1:$C$510 = $C84), 0), MATCH(BR$12, 'Build Scenarios'!$D$5:$O$5, 0)))
+BR84,
0)</f>
        <v>0</v>
      </c>
      <c r="BT84" s="4" cm="1">
        <f t="array" aca="1" ref="BT84" ca="1">IFERROR(
INDEX('Cost Data'!$Y$1:$AJ$500, MATCH(1, ('Cost Data'!$W$1:$W$500 = $BJ84) * ('Cost Data'!$X$1:$X$500 = $BK84), 0), MATCH(BT$12, 'Cost Data'!$Y$12:$AJ$12, 0))
* (INDEX('Build Scenarios'!$D$1:$O$510, MATCH(1, ('Build Scenarios'!$B$1:$B$510 = $BJ84) * ('Build Scenarios'!$C$1:$C$510 = $C84), 0), MATCH(BT$12, 'Build Scenarios'!$D$5:$O$5, 0))
- INDEX('Build Scenarios'!$D$1:$O$510, MATCH(1, ('Build Scenarios'!$B$1:$B$510 = $BJ84) * ('Build Scenarios'!$C$1:$C$510 = $C84), 0), MATCH(BS$12, 'Build Scenarios'!$D$5:$O$5, 0)))
+BS84,
0)</f>
        <v>0</v>
      </c>
      <c r="BU84" s="4" cm="1">
        <f t="array" aca="1" ref="BU84" ca="1">IFERROR(
INDEX('Cost Data'!$Y$1:$AJ$500, MATCH(1, ('Cost Data'!$W$1:$W$500 = $BJ84) * ('Cost Data'!$X$1:$X$500 = $BK84), 0), MATCH(BU$12, 'Cost Data'!$Y$12:$AJ$12, 0))
* (INDEX('Build Scenarios'!$D$1:$O$510, MATCH(1, ('Build Scenarios'!$B$1:$B$510 = $BJ84) * ('Build Scenarios'!$C$1:$C$510 = $C84), 0), MATCH(BU$12, 'Build Scenarios'!$D$5:$O$5, 0))
- INDEX('Build Scenarios'!$D$1:$O$510, MATCH(1, ('Build Scenarios'!$B$1:$B$510 = $BJ84) * ('Build Scenarios'!$C$1:$C$510 = $C84), 0), MATCH(BT$12, 'Build Scenarios'!$D$5:$O$5, 0)))
+BT84,
0)</f>
        <v>0</v>
      </c>
      <c r="BV84" s="4" cm="1">
        <f t="array" aca="1" ref="BV84" ca="1">IFERROR(
INDEX('Cost Data'!$Y$1:$AJ$500, MATCH(1, ('Cost Data'!$W$1:$W$500 = $BJ84) * ('Cost Data'!$X$1:$X$500 = $BK84), 0), MATCH(BV$12, 'Cost Data'!$Y$12:$AJ$12, 0))
* (INDEX('Build Scenarios'!$D$1:$O$510, MATCH(1, ('Build Scenarios'!$B$1:$B$510 = $BJ84) * ('Build Scenarios'!$C$1:$C$510 = $C84), 0), MATCH(BV$12, 'Build Scenarios'!$D$5:$O$5, 0))
- INDEX('Build Scenarios'!$D$1:$O$510, MATCH(1, ('Build Scenarios'!$B$1:$B$510 = $BJ84) * ('Build Scenarios'!$C$1:$C$510 = $C84), 0), MATCH(BU$12, 'Build Scenarios'!$D$5:$O$5, 0)))
+BU84,
0)</f>
        <v>0</v>
      </c>
      <c r="BW84" s="4" cm="1">
        <f t="array" aca="1" ref="BW84" ca="1">IFERROR(
INDEX('Cost Data'!$Y$1:$AJ$500, MATCH(1, ('Cost Data'!$W$1:$W$500 = $BJ84) * ('Cost Data'!$X$1:$X$500 = $BK84), 0), MATCH(BW$12, 'Cost Data'!$Y$12:$AJ$12, 0))
* (INDEX('Build Scenarios'!$D$1:$O$510, MATCH(1, ('Build Scenarios'!$B$1:$B$510 = $BJ84) * ('Build Scenarios'!$C$1:$C$510 = $C84), 0), MATCH(BW$12, 'Build Scenarios'!$D$5:$O$5, 0))
- INDEX('Build Scenarios'!$D$1:$O$510, MATCH(1, ('Build Scenarios'!$B$1:$B$510 = $BJ84) * ('Build Scenarios'!$C$1:$C$510 = $C84), 0), MATCH(BV$12, 'Build Scenarios'!$D$5:$O$5, 0)))
+BV84,
0)</f>
        <v>0</v>
      </c>
    </row>
    <row r="85" spans="2:75" x14ac:dyDescent="0.2">
      <c r="B85" s="11">
        <f t="shared" ca="1" si="43"/>
        <v>0</v>
      </c>
      <c r="C85" s="8" t="s">
        <v>61</v>
      </c>
      <c r="D85" s="4">
        <f t="shared" ca="1" si="42"/>
        <v>0</v>
      </c>
      <c r="E85" s="4">
        <f t="shared" ca="1" si="42"/>
        <v>0</v>
      </c>
      <c r="F85" s="4">
        <f t="shared" ca="1" si="42"/>
        <v>0</v>
      </c>
      <c r="G85" s="4">
        <f t="shared" ca="1" si="42"/>
        <v>0</v>
      </c>
      <c r="H85" s="4">
        <f t="shared" ca="1" si="42"/>
        <v>0</v>
      </c>
      <c r="I85" s="4">
        <f t="shared" ca="1" si="42"/>
        <v>0</v>
      </c>
      <c r="J85" s="4">
        <f t="shared" ca="1" si="42"/>
        <v>0</v>
      </c>
      <c r="K85" s="4">
        <f t="shared" ca="1" si="42"/>
        <v>0</v>
      </c>
      <c r="L85" s="4">
        <f t="shared" ca="1" si="42"/>
        <v>0</v>
      </c>
      <c r="M85" s="4">
        <f t="shared" ca="1" si="42"/>
        <v>0</v>
      </c>
      <c r="N85" s="4">
        <f t="shared" ca="1" si="42"/>
        <v>0</v>
      </c>
      <c r="O85" s="4">
        <f t="shared" ca="1" si="42"/>
        <v>0</v>
      </c>
      <c r="Q85" s="11" t="str">
        <f t="shared" si="44"/>
        <v>Morro Bay</v>
      </c>
      <c r="R85" s="11" cm="1">
        <f t="array" aca="1" ref="R85" ca="1">INDEX('Cost Scenario Settings'!$O$32:$W$101, MATCH(1, ('Cost Scenario Settings'!$N$32:$N$101 = $B85) * ('Cost Scenario Settings'!$B$32:$B$101 = Q85), 0), MATCH($C85, 'Cost Scenario Settings'!$O$31:$W$31, 0))</f>
        <v>0</v>
      </c>
      <c r="S85" s="4" cm="1">
        <f t="array" aca="1" ref="S85" ca="1">IFERROR(
INDEX('Cost Data'!$Y$1:$AJ$500, MATCH(1, ('Cost Data'!$W$1:$W$500 = $Q85) * ('Cost Data'!$X$1:$X$500 = $R85), 0), MATCH(S$12, 'Cost Data'!$Y$12:$AJ$12, 0))
* (INDEX('Build Scenarios'!$D$1:$O$510, MATCH(1, ('Build Scenarios'!$B$1:$B$510 = $Q85) * ('Build Scenarios'!$C$1:$C$510 = $C85), 0), MATCH(S$12, 'Build Scenarios'!$D$5:$O$5, 0))
- INDEX('Build Scenarios'!$D$1:$O$510, MATCH(1, ('Build Scenarios'!$B$1:$B$510 = $Q85) * ('Build Scenarios'!$C$1:$C$510 = $C85), 0), MATCH(R$12, 'Build Scenarios'!$D$5:$O$5, 0)))
+R85,
0)</f>
        <v>0</v>
      </c>
      <c r="T85" s="4" cm="1">
        <f t="array" aca="1" ref="T85" ca="1">IFERROR(
INDEX('Cost Data'!$Y$1:$AJ$500, MATCH(1, ('Cost Data'!$W$1:$W$500 = $Q85) * ('Cost Data'!$X$1:$X$500 = $R85), 0), MATCH(T$12, 'Cost Data'!$Y$12:$AJ$12, 0))
* (INDEX('Build Scenarios'!$D$1:$O$510, MATCH(1, ('Build Scenarios'!$B$1:$B$510 = $Q85) * ('Build Scenarios'!$C$1:$C$510 = $C85), 0), MATCH(T$12, 'Build Scenarios'!$D$5:$O$5, 0))
- INDEX('Build Scenarios'!$D$1:$O$510, MATCH(1, ('Build Scenarios'!$B$1:$B$510 = $Q85) * ('Build Scenarios'!$C$1:$C$510 = $C85), 0), MATCH(S$12, 'Build Scenarios'!$D$5:$O$5, 0)))
+S85,
0)</f>
        <v>0</v>
      </c>
      <c r="U85" s="4" cm="1">
        <f t="array" aca="1" ref="U85" ca="1">IFERROR(
INDEX('Cost Data'!$Y$1:$AJ$500, MATCH(1, ('Cost Data'!$W$1:$W$500 = $Q85) * ('Cost Data'!$X$1:$X$500 = $R85), 0), MATCH(U$12, 'Cost Data'!$Y$12:$AJ$12, 0))
* (INDEX('Build Scenarios'!$D$1:$O$510, MATCH(1, ('Build Scenarios'!$B$1:$B$510 = $Q85) * ('Build Scenarios'!$C$1:$C$510 = $C85), 0), MATCH(U$12, 'Build Scenarios'!$D$5:$O$5, 0))
- INDEX('Build Scenarios'!$D$1:$O$510, MATCH(1, ('Build Scenarios'!$B$1:$B$510 = $Q85) * ('Build Scenarios'!$C$1:$C$510 = $C85), 0), MATCH(T$12, 'Build Scenarios'!$D$5:$O$5, 0)))
+T85,
0)</f>
        <v>0</v>
      </c>
      <c r="V85" s="4" cm="1">
        <f t="array" aca="1" ref="V85" ca="1">IFERROR(
INDEX('Cost Data'!$Y$1:$AJ$500, MATCH(1, ('Cost Data'!$W$1:$W$500 = $Q85) * ('Cost Data'!$X$1:$X$500 = $R85), 0), MATCH(V$12, 'Cost Data'!$Y$12:$AJ$12, 0))
* (INDEX('Build Scenarios'!$D$1:$O$510, MATCH(1, ('Build Scenarios'!$B$1:$B$510 = $Q85) * ('Build Scenarios'!$C$1:$C$510 = $C85), 0), MATCH(V$12, 'Build Scenarios'!$D$5:$O$5, 0))
- INDEX('Build Scenarios'!$D$1:$O$510, MATCH(1, ('Build Scenarios'!$B$1:$B$510 = $Q85) * ('Build Scenarios'!$C$1:$C$510 = $C85), 0), MATCH(U$12, 'Build Scenarios'!$D$5:$O$5, 0)))
+U85,
0)</f>
        <v>0</v>
      </c>
      <c r="W85" s="4" cm="1">
        <f t="array" aca="1" ref="W85" ca="1">IFERROR(
INDEX('Cost Data'!$Y$1:$AJ$500, MATCH(1, ('Cost Data'!$W$1:$W$500 = $Q85) * ('Cost Data'!$X$1:$X$500 = $R85), 0), MATCH(W$12, 'Cost Data'!$Y$12:$AJ$12, 0))
* (INDEX('Build Scenarios'!$D$1:$O$510, MATCH(1, ('Build Scenarios'!$B$1:$B$510 = $Q85) * ('Build Scenarios'!$C$1:$C$510 = $C85), 0), MATCH(W$12, 'Build Scenarios'!$D$5:$O$5, 0))
- INDEX('Build Scenarios'!$D$1:$O$510, MATCH(1, ('Build Scenarios'!$B$1:$B$510 = $Q85) * ('Build Scenarios'!$C$1:$C$510 = $C85), 0), MATCH(V$12, 'Build Scenarios'!$D$5:$O$5, 0)))
+V85,
0)</f>
        <v>0</v>
      </c>
      <c r="X85" s="4" cm="1">
        <f t="array" aca="1" ref="X85" ca="1">IFERROR(
INDEX('Cost Data'!$Y$1:$AJ$500, MATCH(1, ('Cost Data'!$W$1:$W$500 = $Q85) * ('Cost Data'!$X$1:$X$500 = $R85), 0), MATCH(X$12, 'Cost Data'!$Y$12:$AJ$12, 0))
* (INDEX('Build Scenarios'!$D$1:$O$510, MATCH(1, ('Build Scenarios'!$B$1:$B$510 = $Q85) * ('Build Scenarios'!$C$1:$C$510 = $C85), 0), MATCH(X$12, 'Build Scenarios'!$D$5:$O$5, 0))
- INDEX('Build Scenarios'!$D$1:$O$510, MATCH(1, ('Build Scenarios'!$B$1:$B$510 = $Q85) * ('Build Scenarios'!$C$1:$C$510 = $C85), 0), MATCH(W$12, 'Build Scenarios'!$D$5:$O$5, 0)))
+W85,
0)</f>
        <v>0</v>
      </c>
      <c r="Y85" s="4" cm="1">
        <f t="array" aca="1" ref="Y85" ca="1">IFERROR(
INDEX('Cost Data'!$Y$1:$AJ$500, MATCH(1, ('Cost Data'!$W$1:$W$500 = $Q85) * ('Cost Data'!$X$1:$X$500 = $R85), 0), MATCH(Y$12, 'Cost Data'!$Y$12:$AJ$12, 0))
* (INDEX('Build Scenarios'!$D$1:$O$510, MATCH(1, ('Build Scenarios'!$B$1:$B$510 = $Q85) * ('Build Scenarios'!$C$1:$C$510 = $C85), 0), MATCH(Y$12, 'Build Scenarios'!$D$5:$O$5, 0))
- INDEX('Build Scenarios'!$D$1:$O$510, MATCH(1, ('Build Scenarios'!$B$1:$B$510 = $Q85) * ('Build Scenarios'!$C$1:$C$510 = $C85), 0), MATCH(X$12, 'Build Scenarios'!$D$5:$O$5, 0)))
+X85,
0)</f>
        <v>0</v>
      </c>
      <c r="Z85" s="4" cm="1">
        <f t="array" aca="1" ref="Z85" ca="1">IFERROR(
INDEX('Cost Data'!$Y$1:$AJ$500, MATCH(1, ('Cost Data'!$W$1:$W$500 = $Q85) * ('Cost Data'!$X$1:$X$500 = $R85), 0), MATCH(Z$12, 'Cost Data'!$Y$12:$AJ$12, 0))
* (INDEX('Build Scenarios'!$D$1:$O$510, MATCH(1, ('Build Scenarios'!$B$1:$B$510 = $Q85) * ('Build Scenarios'!$C$1:$C$510 = $C85), 0), MATCH(Z$12, 'Build Scenarios'!$D$5:$O$5, 0))
- INDEX('Build Scenarios'!$D$1:$O$510, MATCH(1, ('Build Scenarios'!$B$1:$B$510 = $Q85) * ('Build Scenarios'!$C$1:$C$510 = $C85), 0), MATCH(Y$12, 'Build Scenarios'!$D$5:$O$5, 0)))
+Y85,
0)</f>
        <v>0</v>
      </c>
      <c r="AA85" s="4" cm="1">
        <f t="array" aca="1" ref="AA85" ca="1">IFERROR(
INDEX('Cost Data'!$Y$1:$AJ$500, MATCH(1, ('Cost Data'!$W$1:$W$500 = $Q85) * ('Cost Data'!$X$1:$X$500 = $R85), 0), MATCH(AA$12, 'Cost Data'!$Y$12:$AJ$12, 0))
* (INDEX('Build Scenarios'!$D$1:$O$510, MATCH(1, ('Build Scenarios'!$B$1:$B$510 = $Q85) * ('Build Scenarios'!$C$1:$C$510 = $C85), 0), MATCH(AA$12, 'Build Scenarios'!$D$5:$O$5, 0))
- INDEX('Build Scenarios'!$D$1:$O$510, MATCH(1, ('Build Scenarios'!$B$1:$B$510 = $Q85) * ('Build Scenarios'!$C$1:$C$510 = $C85), 0), MATCH(Z$12, 'Build Scenarios'!$D$5:$O$5, 0)))
+Z85,
0)</f>
        <v>0</v>
      </c>
      <c r="AB85" s="4" cm="1">
        <f t="array" aca="1" ref="AB85" ca="1">IFERROR(
INDEX('Cost Data'!$Y$1:$AJ$500, MATCH(1, ('Cost Data'!$W$1:$W$500 = $Q85) * ('Cost Data'!$X$1:$X$500 = $R85), 0), MATCH(AB$12, 'Cost Data'!$Y$12:$AJ$12, 0))
* (INDEX('Build Scenarios'!$D$1:$O$510, MATCH(1, ('Build Scenarios'!$B$1:$B$510 = $Q85) * ('Build Scenarios'!$C$1:$C$510 = $C85), 0), MATCH(AB$12, 'Build Scenarios'!$D$5:$O$5, 0))
- INDEX('Build Scenarios'!$D$1:$O$510, MATCH(1, ('Build Scenarios'!$B$1:$B$510 = $Q85) * ('Build Scenarios'!$C$1:$C$510 = $C85), 0), MATCH(AA$12, 'Build Scenarios'!$D$5:$O$5, 0)))
+AA85,
0)</f>
        <v>0</v>
      </c>
      <c r="AC85" s="4" cm="1">
        <f t="array" aca="1" ref="AC85" ca="1">IFERROR(
INDEX('Cost Data'!$Y$1:$AJ$500, MATCH(1, ('Cost Data'!$W$1:$W$500 = $Q85) * ('Cost Data'!$X$1:$X$500 = $R85), 0), MATCH(AC$12, 'Cost Data'!$Y$12:$AJ$12, 0))
* (INDEX('Build Scenarios'!$D$1:$O$510, MATCH(1, ('Build Scenarios'!$B$1:$B$510 = $Q85) * ('Build Scenarios'!$C$1:$C$510 = $C85), 0), MATCH(AC$12, 'Build Scenarios'!$D$5:$O$5, 0))
- INDEX('Build Scenarios'!$D$1:$O$510, MATCH(1, ('Build Scenarios'!$B$1:$B$510 = $Q85) * ('Build Scenarios'!$C$1:$C$510 = $C85), 0), MATCH(AB$12, 'Build Scenarios'!$D$5:$O$5, 0)))
+AB85,
0)</f>
        <v>0</v>
      </c>
      <c r="AD85" s="4" cm="1">
        <f t="array" aca="1" ref="AD85" ca="1">IFERROR(
INDEX('Cost Data'!$Y$1:$AJ$500, MATCH(1, ('Cost Data'!$W$1:$W$500 = $Q85) * ('Cost Data'!$X$1:$X$500 = $R85), 0), MATCH(AD$12, 'Cost Data'!$Y$12:$AJ$12, 0))
* (INDEX('Build Scenarios'!$D$1:$O$510, MATCH(1, ('Build Scenarios'!$B$1:$B$510 = $Q85) * ('Build Scenarios'!$C$1:$C$510 = $C85), 0), MATCH(AD$12, 'Build Scenarios'!$D$5:$O$5, 0))
- INDEX('Build Scenarios'!$D$1:$O$510, MATCH(1, ('Build Scenarios'!$B$1:$B$510 = $Q85) * ('Build Scenarios'!$C$1:$C$510 = $C85), 0), MATCH(AC$12, 'Build Scenarios'!$D$5:$O$5, 0)))
+AC85,
0)</f>
        <v>0</v>
      </c>
      <c r="AF85" s="11" t="str">
        <f t="shared" si="45"/>
        <v>Humboldt Bay</v>
      </c>
      <c r="AG85" s="11" cm="1">
        <f t="array" aca="1" ref="AG85" ca="1">INDEX('Cost Scenario Settings'!$O$32:$W$101, MATCH(1, ('Cost Scenario Settings'!$N$32:$N$101 = $B85) * ('Cost Scenario Settings'!$B$32:$B$101 = AF85), 0), MATCH($C85, 'Cost Scenario Settings'!$O$31:$W$31, 0))</f>
        <v>0</v>
      </c>
      <c r="AH85" s="4" cm="1">
        <f t="array" aca="1" ref="AH85" ca="1">IFERROR(
INDEX('Cost Data'!$Y$1:$AJ$500, MATCH(1, ('Cost Data'!$W$1:$W$500 = $AF85) * ('Cost Data'!$X$1:$X$500 = $AG85), 0), MATCH(AH$12, 'Cost Data'!$Y$12:$AJ$12, 0))
* (INDEX('Build Scenarios'!$D$1:$O$510, MATCH(1, ('Build Scenarios'!$B$1:$B$510 = $AF85) * ('Build Scenarios'!$C$1:$C$510 = $C85), 0), MATCH(AH$12, 'Build Scenarios'!$D$5:$O$5, 0))
- INDEX('Build Scenarios'!$D$1:$O$510, MATCH(1, ('Build Scenarios'!$B$1:$B$510 = $AF85) * ('Build Scenarios'!$C$1:$C$510 = $C85), 0), MATCH(AG$12, 'Build Scenarios'!$D$5:$O$5, 0)))
+AG85,
0)</f>
        <v>0</v>
      </c>
      <c r="AI85" s="4" cm="1">
        <f t="array" aca="1" ref="AI85" ca="1">IFERROR(
INDEX('Cost Data'!$Y$1:$AJ$500, MATCH(1, ('Cost Data'!$W$1:$W$500 = $AF85) * ('Cost Data'!$X$1:$X$500 = $AG85), 0), MATCH(AI$12, 'Cost Data'!$Y$12:$AJ$12, 0))
* (INDEX('Build Scenarios'!$D$1:$O$510, MATCH(1, ('Build Scenarios'!$B$1:$B$510 = $AF85) * ('Build Scenarios'!$C$1:$C$510 = $C85), 0), MATCH(AI$12, 'Build Scenarios'!$D$5:$O$5, 0))
- INDEX('Build Scenarios'!$D$1:$O$510, MATCH(1, ('Build Scenarios'!$B$1:$B$510 = $AF85) * ('Build Scenarios'!$C$1:$C$510 = $C85), 0), MATCH(AH$12, 'Build Scenarios'!$D$5:$O$5, 0)))
+AH85,
0)</f>
        <v>0</v>
      </c>
      <c r="AJ85" s="4" cm="1">
        <f t="array" aca="1" ref="AJ85" ca="1">IFERROR(
INDEX('Cost Data'!$Y$1:$AJ$500, MATCH(1, ('Cost Data'!$W$1:$W$500 = $AF85) * ('Cost Data'!$X$1:$X$500 = $AG85), 0), MATCH(AJ$12, 'Cost Data'!$Y$12:$AJ$12, 0))
* (INDEX('Build Scenarios'!$D$1:$O$510, MATCH(1, ('Build Scenarios'!$B$1:$B$510 = $AF85) * ('Build Scenarios'!$C$1:$C$510 = $C85), 0), MATCH(AJ$12, 'Build Scenarios'!$D$5:$O$5, 0))
- INDEX('Build Scenarios'!$D$1:$O$510, MATCH(1, ('Build Scenarios'!$B$1:$B$510 = $AF85) * ('Build Scenarios'!$C$1:$C$510 = $C85), 0), MATCH(AI$12, 'Build Scenarios'!$D$5:$O$5, 0)))
+AI85,
0)</f>
        <v>0</v>
      </c>
      <c r="AK85" s="4" cm="1">
        <f t="array" aca="1" ref="AK85" ca="1">IFERROR(
INDEX('Cost Data'!$Y$1:$AJ$500, MATCH(1, ('Cost Data'!$W$1:$W$500 = $AF85) * ('Cost Data'!$X$1:$X$500 = $AG85), 0), MATCH(AK$12, 'Cost Data'!$Y$12:$AJ$12, 0))
* (INDEX('Build Scenarios'!$D$1:$O$510, MATCH(1, ('Build Scenarios'!$B$1:$B$510 = $AF85) * ('Build Scenarios'!$C$1:$C$510 = $C85), 0), MATCH(AK$12, 'Build Scenarios'!$D$5:$O$5, 0))
- INDEX('Build Scenarios'!$D$1:$O$510, MATCH(1, ('Build Scenarios'!$B$1:$B$510 = $AF85) * ('Build Scenarios'!$C$1:$C$510 = $C85), 0), MATCH(AJ$12, 'Build Scenarios'!$D$5:$O$5, 0)))
+AJ85,
0)</f>
        <v>0</v>
      </c>
      <c r="AL85" s="4" cm="1">
        <f t="array" aca="1" ref="AL85" ca="1">IFERROR(
INDEX('Cost Data'!$Y$1:$AJ$500, MATCH(1, ('Cost Data'!$W$1:$W$500 = $AF85) * ('Cost Data'!$X$1:$X$500 = $AG85), 0), MATCH(AL$12, 'Cost Data'!$Y$12:$AJ$12, 0))
* (INDEX('Build Scenarios'!$D$1:$O$510, MATCH(1, ('Build Scenarios'!$B$1:$B$510 = $AF85) * ('Build Scenarios'!$C$1:$C$510 = $C85), 0), MATCH(AL$12, 'Build Scenarios'!$D$5:$O$5, 0))
- INDEX('Build Scenarios'!$D$1:$O$510, MATCH(1, ('Build Scenarios'!$B$1:$B$510 = $AF85) * ('Build Scenarios'!$C$1:$C$510 = $C85), 0), MATCH(AK$12, 'Build Scenarios'!$D$5:$O$5, 0)))
+AK85,
0)</f>
        <v>0</v>
      </c>
      <c r="AM85" s="4" cm="1">
        <f t="array" aca="1" ref="AM85" ca="1">IFERROR(
INDEX('Cost Data'!$Y$1:$AJ$500, MATCH(1, ('Cost Data'!$W$1:$W$500 = $AF85) * ('Cost Data'!$X$1:$X$500 = $AG85), 0), MATCH(AM$12, 'Cost Data'!$Y$12:$AJ$12, 0))
* (INDEX('Build Scenarios'!$D$1:$O$510, MATCH(1, ('Build Scenarios'!$B$1:$B$510 = $AF85) * ('Build Scenarios'!$C$1:$C$510 = $C85), 0), MATCH(AM$12, 'Build Scenarios'!$D$5:$O$5, 0))
- INDEX('Build Scenarios'!$D$1:$O$510, MATCH(1, ('Build Scenarios'!$B$1:$B$510 = $AF85) * ('Build Scenarios'!$C$1:$C$510 = $C85), 0), MATCH(AL$12, 'Build Scenarios'!$D$5:$O$5, 0)))
+AL85,
0)</f>
        <v>0</v>
      </c>
      <c r="AN85" s="4" cm="1">
        <f t="array" aca="1" ref="AN85" ca="1">IFERROR(
INDEX('Cost Data'!$Y$1:$AJ$500, MATCH(1, ('Cost Data'!$W$1:$W$500 = $AF85) * ('Cost Data'!$X$1:$X$500 = $AG85), 0), MATCH(AN$12, 'Cost Data'!$Y$12:$AJ$12, 0))
* (INDEX('Build Scenarios'!$D$1:$O$510, MATCH(1, ('Build Scenarios'!$B$1:$B$510 = $AF85) * ('Build Scenarios'!$C$1:$C$510 = $C85), 0), MATCH(AN$12, 'Build Scenarios'!$D$5:$O$5, 0))
- INDEX('Build Scenarios'!$D$1:$O$510, MATCH(1, ('Build Scenarios'!$B$1:$B$510 = $AF85) * ('Build Scenarios'!$C$1:$C$510 = $C85), 0), MATCH(AM$12, 'Build Scenarios'!$D$5:$O$5, 0)))
+AM85,
0)</f>
        <v>0</v>
      </c>
      <c r="AO85" s="4" cm="1">
        <f t="array" aca="1" ref="AO85" ca="1">IFERROR(
INDEX('Cost Data'!$Y$1:$AJ$500, MATCH(1, ('Cost Data'!$W$1:$W$500 = $AF85) * ('Cost Data'!$X$1:$X$500 = $AG85), 0), MATCH(AO$12, 'Cost Data'!$Y$12:$AJ$12, 0))
* (INDEX('Build Scenarios'!$D$1:$O$510, MATCH(1, ('Build Scenarios'!$B$1:$B$510 = $AF85) * ('Build Scenarios'!$C$1:$C$510 = $C85), 0), MATCH(AO$12, 'Build Scenarios'!$D$5:$O$5, 0))
- INDEX('Build Scenarios'!$D$1:$O$510, MATCH(1, ('Build Scenarios'!$B$1:$B$510 = $AF85) * ('Build Scenarios'!$C$1:$C$510 = $C85), 0), MATCH(AN$12, 'Build Scenarios'!$D$5:$O$5, 0)))
+AN85,
0)</f>
        <v>0</v>
      </c>
      <c r="AP85" s="4" cm="1">
        <f t="array" aca="1" ref="AP85" ca="1">IFERROR(
INDEX('Cost Data'!$Y$1:$AJ$500, MATCH(1, ('Cost Data'!$W$1:$W$500 = $AF85) * ('Cost Data'!$X$1:$X$500 = $AG85), 0), MATCH(AP$12, 'Cost Data'!$Y$12:$AJ$12, 0))
* (INDEX('Build Scenarios'!$D$1:$O$510, MATCH(1, ('Build Scenarios'!$B$1:$B$510 = $AF85) * ('Build Scenarios'!$C$1:$C$510 = $C85), 0), MATCH(AP$12, 'Build Scenarios'!$D$5:$O$5, 0))
- INDEX('Build Scenarios'!$D$1:$O$510, MATCH(1, ('Build Scenarios'!$B$1:$B$510 = $AF85) * ('Build Scenarios'!$C$1:$C$510 = $C85), 0), MATCH(AO$12, 'Build Scenarios'!$D$5:$O$5, 0)))
+AO85,
0)</f>
        <v>0</v>
      </c>
      <c r="AQ85" s="4" cm="1">
        <f t="array" aca="1" ref="AQ85" ca="1">IFERROR(
INDEX('Cost Data'!$Y$1:$AJ$500, MATCH(1, ('Cost Data'!$W$1:$W$500 = $AF85) * ('Cost Data'!$X$1:$X$500 = $AG85), 0), MATCH(AQ$12, 'Cost Data'!$Y$12:$AJ$12, 0))
* (INDEX('Build Scenarios'!$D$1:$O$510, MATCH(1, ('Build Scenarios'!$B$1:$B$510 = $AF85) * ('Build Scenarios'!$C$1:$C$510 = $C85), 0), MATCH(AQ$12, 'Build Scenarios'!$D$5:$O$5, 0))
- INDEX('Build Scenarios'!$D$1:$O$510, MATCH(1, ('Build Scenarios'!$B$1:$B$510 = $AF85) * ('Build Scenarios'!$C$1:$C$510 = $C85), 0), MATCH(AP$12, 'Build Scenarios'!$D$5:$O$5, 0)))
+AP85,
0)</f>
        <v>0</v>
      </c>
      <c r="AR85" s="4" cm="1">
        <f t="array" aca="1" ref="AR85" ca="1">IFERROR(
INDEX('Cost Data'!$Y$1:$AJ$500, MATCH(1, ('Cost Data'!$W$1:$W$500 = $AF85) * ('Cost Data'!$X$1:$X$500 = $AG85), 0), MATCH(AR$12, 'Cost Data'!$Y$12:$AJ$12, 0))
* (INDEX('Build Scenarios'!$D$1:$O$510, MATCH(1, ('Build Scenarios'!$B$1:$B$510 = $AF85) * ('Build Scenarios'!$C$1:$C$510 = $C85), 0), MATCH(AR$12, 'Build Scenarios'!$D$5:$O$5, 0))
- INDEX('Build Scenarios'!$D$1:$O$510, MATCH(1, ('Build Scenarios'!$B$1:$B$510 = $AF85) * ('Build Scenarios'!$C$1:$C$510 = $C85), 0), MATCH(AQ$12, 'Build Scenarios'!$D$5:$O$5, 0)))
+AQ85,
0)</f>
        <v>0</v>
      </c>
      <c r="AS85" s="4" cm="1">
        <f t="array" aca="1" ref="AS85" ca="1">IFERROR(
INDEX('Cost Data'!$Y$1:$AJ$500, MATCH(1, ('Cost Data'!$W$1:$W$500 = $AF85) * ('Cost Data'!$X$1:$X$500 = $AG85), 0), MATCH(AS$12, 'Cost Data'!$Y$12:$AJ$12, 0))
* (INDEX('Build Scenarios'!$D$1:$O$510, MATCH(1, ('Build Scenarios'!$B$1:$B$510 = $AF85) * ('Build Scenarios'!$C$1:$C$510 = $C85), 0), MATCH(AS$12, 'Build Scenarios'!$D$5:$O$5, 0))
- INDEX('Build Scenarios'!$D$1:$O$510, MATCH(1, ('Build Scenarios'!$B$1:$B$510 = $AF85) * ('Build Scenarios'!$C$1:$C$510 = $C85), 0), MATCH(AR$12, 'Build Scenarios'!$D$5:$O$5, 0)))
+AR85,
0)</f>
        <v>0</v>
      </c>
      <c r="AU85" s="11" t="str">
        <f t="shared" si="46"/>
        <v>Del Norte</v>
      </c>
      <c r="AV85" s="11" cm="1">
        <f t="array" aca="1" ref="AV85" ca="1">INDEX('Cost Scenario Settings'!$O$32:$W$101, MATCH(1, ('Cost Scenario Settings'!$N$32:$N$101 = $B85) * ('Cost Scenario Settings'!$B$32:$B$101 = AU85), 0), MATCH($C85, 'Cost Scenario Settings'!$O$31:$W$31, 0))</f>
        <v>0</v>
      </c>
      <c r="AW85" s="4" cm="1">
        <f t="array" aca="1" ref="AW85" ca="1">IFERROR(
INDEX('Cost Data'!$Y$1:$AJ$500, MATCH(1, ('Cost Data'!$W$1:$W$500 = $AU85) * ('Cost Data'!$X$1:$X$500 = $AV85), 0), MATCH(AW$12, 'Cost Data'!$Y$12:$AJ$12, 0))
* (INDEX('Build Scenarios'!$D$1:$O$510, MATCH(1, ('Build Scenarios'!$B$1:$B$510 = $AU85) * ('Build Scenarios'!$C$1:$C$510 = $C85), 0), MATCH(AW$12, 'Build Scenarios'!$D$5:$O$5, 0))
- INDEX('Build Scenarios'!$D$1:$O$510, MATCH(1, ('Build Scenarios'!$B$1:$B$510 = $AU85) * ('Build Scenarios'!$C$1:$C$510 = $C85), 0), MATCH(AV$12, 'Build Scenarios'!$D$5:$O$5, 0)))
+AV85,
0)</f>
        <v>0</v>
      </c>
      <c r="AX85" s="4" cm="1">
        <f t="array" aca="1" ref="AX85" ca="1">IFERROR(
INDEX('Cost Data'!$Y$1:$AJ$500, MATCH(1, ('Cost Data'!$W$1:$W$500 = $AU85) * ('Cost Data'!$X$1:$X$500 = $AV85), 0), MATCH(AX$12, 'Cost Data'!$Y$12:$AJ$12, 0))
* (INDEX('Build Scenarios'!$D$1:$O$510, MATCH(1, ('Build Scenarios'!$B$1:$B$510 = $AU85) * ('Build Scenarios'!$C$1:$C$510 = $C85), 0), MATCH(AX$12, 'Build Scenarios'!$D$5:$O$5, 0))
- INDEX('Build Scenarios'!$D$1:$O$510, MATCH(1, ('Build Scenarios'!$B$1:$B$510 = $AU85) * ('Build Scenarios'!$C$1:$C$510 = $C85), 0), MATCH(AW$12, 'Build Scenarios'!$D$5:$O$5, 0)))
+AW85,
0)</f>
        <v>0</v>
      </c>
      <c r="AY85" s="4" cm="1">
        <f t="array" aca="1" ref="AY85" ca="1">IFERROR(
INDEX('Cost Data'!$Y$1:$AJ$500, MATCH(1, ('Cost Data'!$W$1:$W$500 = $AU85) * ('Cost Data'!$X$1:$X$500 = $AV85), 0), MATCH(AY$12, 'Cost Data'!$Y$12:$AJ$12, 0))
* (INDEX('Build Scenarios'!$D$1:$O$510, MATCH(1, ('Build Scenarios'!$B$1:$B$510 = $AU85) * ('Build Scenarios'!$C$1:$C$510 = $C85), 0), MATCH(AY$12, 'Build Scenarios'!$D$5:$O$5, 0))
- INDEX('Build Scenarios'!$D$1:$O$510, MATCH(1, ('Build Scenarios'!$B$1:$B$510 = $AU85) * ('Build Scenarios'!$C$1:$C$510 = $C85), 0), MATCH(AX$12, 'Build Scenarios'!$D$5:$O$5, 0)))
+AX85,
0)</f>
        <v>0</v>
      </c>
      <c r="AZ85" s="4" cm="1">
        <f t="array" aca="1" ref="AZ85" ca="1">IFERROR(
INDEX('Cost Data'!$Y$1:$AJ$500, MATCH(1, ('Cost Data'!$W$1:$W$500 = $AU85) * ('Cost Data'!$X$1:$X$500 = $AV85), 0), MATCH(AZ$12, 'Cost Data'!$Y$12:$AJ$12, 0))
* (INDEX('Build Scenarios'!$D$1:$O$510, MATCH(1, ('Build Scenarios'!$B$1:$B$510 = $AU85) * ('Build Scenarios'!$C$1:$C$510 = $C85), 0), MATCH(AZ$12, 'Build Scenarios'!$D$5:$O$5, 0))
- INDEX('Build Scenarios'!$D$1:$O$510, MATCH(1, ('Build Scenarios'!$B$1:$B$510 = $AU85) * ('Build Scenarios'!$C$1:$C$510 = $C85), 0), MATCH(AY$12, 'Build Scenarios'!$D$5:$O$5, 0)))
+AY85,
0)</f>
        <v>0</v>
      </c>
      <c r="BA85" s="4" cm="1">
        <f t="array" aca="1" ref="BA85" ca="1">IFERROR(
INDEX('Cost Data'!$Y$1:$AJ$500, MATCH(1, ('Cost Data'!$W$1:$W$500 = $AU85) * ('Cost Data'!$X$1:$X$500 = $AV85), 0), MATCH(BA$12, 'Cost Data'!$Y$12:$AJ$12, 0))
* (INDEX('Build Scenarios'!$D$1:$O$510, MATCH(1, ('Build Scenarios'!$B$1:$B$510 = $AU85) * ('Build Scenarios'!$C$1:$C$510 = $C85), 0), MATCH(BA$12, 'Build Scenarios'!$D$5:$O$5, 0))
- INDEX('Build Scenarios'!$D$1:$O$510, MATCH(1, ('Build Scenarios'!$B$1:$B$510 = $AU85) * ('Build Scenarios'!$C$1:$C$510 = $C85), 0), MATCH(AZ$12, 'Build Scenarios'!$D$5:$O$5, 0)))
+AZ85,
0)</f>
        <v>0</v>
      </c>
      <c r="BB85" s="4" cm="1">
        <f t="array" aca="1" ref="BB85" ca="1">IFERROR(
INDEX('Cost Data'!$Y$1:$AJ$500, MATCH(1, ('Cost Data'!$W$1:$W$500 = $AU85) * ('Cost Data'!$X$1:$X$500 = $AV85), 0), MATCH(BB$12, 'Cost Data'!$Y$12:$AJ$12, 0))
* (INDEX('Build Scenarios'!$D$1:$O$510, MATCH(1, ('Build Scenarios'!$B$1:$B$510 = $AU85) * ('Build Scenarios'!$C$1:$C$510 = $C85), 0), MATCH(BB$12, 'Build Scenarios'!$D$5:$O$5, 0))
- INDEX('Build Scenarios'!$D$1:$O$510, MATCH(1, ('Build Scenarios'!$B$1:$B$510 = $AU85) * ('Build Scenarios'!$C$1:$C$510 = $C85), 0), MATCH(BA$12, 'Build Scenarios'!$D$5:$O$5, 0)))
+BA85,
0)</f>
        <v>0</v>
      </c>
      <c r="BC85" s="4" cm="1">
        <f t="array" aca="1" ref="BC85" ca="1">IFERROR(
INDEX('Cost Data'!$Y$1:$AJ$500, MATCH(1, ('Cost Data'!$W$1:$W$500 = $AU85) * ('Cost Data'!$X$1:$X$500 = $AV85), 0), MATCH(BC$12, 'Cost Data'!$Y$12:$AJ$12, 0))
* (INDEX('Build Scenarios'!$D$1:$O$510, MATCH(1, ('Build Scenarios'!$B$1:$B$510 = $AU85) * ('Build Scenarios'!$C$1:$C$510 = $C85), 0), MATCH(BC$12, 'Build Scenarios'!$D$5:$O$5, 0))
- INDEX('Build Scenarios'!$D$1:$O$510, MATCH(1, ('Build Scenarios'!$B$1:$B$510 = $AU85) * ('Build Scenarios'!$C$1:$C$510 = $C85), 0), MATCH(BB$12, 'Build Scenarios'!$D$5:$O$5, 0)))
+BB85,
0)</f>
        <v>0</v>
      </c>
      <c r="BD85" s="4" cm="1">
        <f t="array" aca="1" ref="BD85" ca="1">IFERROR(
INDEX('Cost Data'!$Y$1:$AJ$500, MATCH(1, ('Cost Data'!$W$1:$W$500 = $AU85) * ('Cost Data'!$X$1:$X$500 = $AV85), 0), MATCH(BD$12, 'Cost Data'!$Y$12:$AJ$12, 0))
* (INDEX('Build Scenarios'!$D$1:$O$510, MATCH(1, ('Build Scenarios'!$B$1:$B$510 = $AU85) * ('Build Scenarios'!$C$1:$C$510 = $C85), 0), MATCH(BD$12, 'Build Scenarios'!$D$5:$O$5, 0))
- INDEX('Build Scenarios'!$D$1:$O$510, MATCH(1, ('Build Scenarios'!$B$1:$B$510 = $AU85) * ('Build Scenarios'!$C$1:$C$510 = $C85), 0), MATCH(BC$12, 'Build Scenarios'!$D$5:$O$5, 0)))
+BC85,
0)</f>
        <v>0</v>
      </c>
      <c r="BE85" s="4" cm="1">
        <f t="array" aca="1" ref="BE85" ca="1">IFERROR(
INDEX('Cost Data'!$Y$1:$AJ$500, MATCH(1, ('Cost Data'!$W$1:$W$500 = $AU85) * ('Cost Data'!$X$1:$X$500 = $AV85), 0), MATCH(BE$12, 'Cost Data'!$Y$12:$AJ$12, 0))
* (INDEX('Build Scenarios'!$D$1:$O$510, MATCH(1, ('Build Scenarios'!$B$1:$B$510 = $AU85) * ('Build Scenarios'!$C$1:$C$510 = $C85), 0), MATCH(BE$12, 'Build Scenarios'!$D$5:$O$5, 0))
- INDEX('Build Scenarios'!$D$1:$O$510, MATCH(1, ('Build Scenarios'!$B$1:$B$510 = $AU85) * ('Build Scenarios'!$C$1:$C$510 = $C85), 0), MATCH(BD$12, 'Build Scenarios'!$D$5:$O$5, 0)))
+BD85,
0)</f>
        <v>0</v>
      </c>
      <c r="BF85" s="4" cm="1">
        <f t="array" aca="1" ref="BF85" ca="1">IFERROR(
INDEX('Cost Data'!$Y$1:$AJ$500, MATCH(1, ('Cost Data'!$W$1:$W$500 = $AU85) * ('Cost Data'!$X$1:$X$500 = $AV85), 0), MATCH(BF$12, 'Cost Data'!$Y$12:$AJ$12, 0))
* (INDEX('Build Scenarios'!$D$1:$O$510, MATCH(1, ('Build Scenarios'!$B$1:$B$510 = $AU85) * ('Build Scenarios'!$C$1:$C$510 = $C85), 0), MATCH(BF$12, 'Build Scenarios'!$D$5:$O$5, 0))
- INDEX('Build Scenarios'!$D$1:$O$510, MATCH(1, ('Build Scenarios'!$B$1:$B$510 = $AU85) * ('Build Scenarios'!$C$1:$C$510 = $C85), 0), MATCH(BE$12, 'Build Scenarios'!$D$5:$O$5, 0)))
+BE85,
0)</f>
        <v>0</v>
      </c>
      <c r="BG85" s="4" cm="1">
        <f t="array" aca="1" ref="BG85" ca="1">IFERROR(
INDEX('Cost Data'!$Y$1:$AJ$500, MATCH(1, ('Cost Data'!$W$1:$W$500 = $AU85) * ('Cost Data'!$X$1:$X$500 = $AV85), 0), MATCH(BG$12, 'Cost Data'!$Y$12:$AJ$12, 0))
* (INDEX('Build Scenarios'!$D$1:$O$510, MATCH(1, ('Build Scenarios'!$B$1:$B$510 = $AU85) * ('Build Scenarios'!$C$1:$C$510 = $C85), 0), MATCH(BG$12, 'Build Scenarios'!$D$5:$O$5, 0))
- INDEX('Build Scenarios'!$D$1:$O$510, MATCH(1, ('Build Scenarios'!$B$1:$B$510 = $AU85) * ('Build Scenarios'!$C$1:$C$510 = $C85), 0), MATCH(BF$12, 'Build Scenarios'!$D$5:$O$5, 0)))
+BF85,
0)</f>
        <v>0</v>
      </c>
      <c r="BH85" s="4" cm="1">
        <f t="array" aca="1" ref="BH85" ca="1">IFERROR(
INDEX('Cost Data'!$Y$1:$AJ$500, MATCH(1, ('Cost Data'!$W$1:$W$500 = $AU85) * ('Cost Data'!$X$1:$X$500 = $AV85), 0), MATCH(BH$12, 'Cost Data'!$Y$12:$AJ$12, 0))
* (INDEX('Build Scenarios'!$D$1:$O$510, MATCH(1, ('Build Scenarios'!$B$1:$B$510 = $AU85) * ('Build Scenarios'!$C$1:$C$510 = $C85), 0), MATCH(BH$12, 'Build Scenarios'!$D$5:$O$5, 0))
- INDEX('Build Scenarios'!$D$1:$O$510, MATCH(1, ('Build Scenarios'!$B$1:$B$510 = $AU85) * ('Build Scenarios'!$C$1:$C$510 = $C85), 0), MATCH(BG$12, 'Build Scenarios'!$D$5:$O$5, 0)))
+BG85,
0)</f>
        <v>0</v>
      </c>
      <c r="BJ85" s="11" t="str">
        <f t="shared" si="47"/>
        <v>Cape Mendocino</v>
      </c>
      <c r="BK85" s="11" cm="1">
        <f t="array" aca="1" ref="BK85" ca="1">INDEX('Cost Scenario Settings'!$O$32:$W$101, MATCH(1, ('Cost Scenario Settings'!$N$32:$N$101 = $B85) * ('Cost Scenario Settings'!$B$32:$B$101 = BJ85), 0), MATCH($C85, 'Cost Scenario Settings'!$O$31:$W$31, 0))</f>
        <v>0</v>
      </c>
      <c r="BL85" s="4" cm="1">
        <f t="array" aca="1" ref="BL85" ca="1">IFERROR(
INDEX('Cost Data'!$Y$1:$AJ$500, MATCH(1, ('Cost Data'!$W$1:$W$500 = $BJ85) * ('Cost Data'!$X$1:$X$500 = $BK85), 0), MATCH(BL$12, 'Cost Data'!$Y$12:$AJ$12, 0))
* (INDEX('Build Scenarios'!$D$1:$O$510, MATCH(1, ('Build Scenarios'!$B$1:$B$510 = $BJ85) * ('Build Scenarios'!$C$1:$C$510 = $C85), 0), MATCH(BL$12, 'Build Scenarios'!$D$5:$O$5, 0))
- INDEX('Build Scenarios'!$D$1:$O$510, MATCH(1, ('Build Scenarios'!$B$1:$B$510 = $BJ85) * ('Build Scenarios'!$C$1:$C$510 = $C85), 0), MATCH(BK$12, 'Build Scenarios'!$D$5:$O$5, 0)))
+BK85,
0)</f>
        <v>0</v>
      </c>
      <c r="BM85" s="4" cm="1">
        <f t="array" aca="1" ref="BM85" ca="1">IFERROR(
INDEX('Cost Data'!$Y$1:$AJ$500, MATCH(1, ('Cost Data'!$W$1:$W$500 = $BJ85) * ('Cost Data'!$X$1:$X$500 = $BK85), 0), MATCH(BM$12, 'Cost Data'!$Y$12:$AJ$12, 0))
* (INDEX('Build Scenarios'!$D$1:$O$510, MATCH(1, ('Build Scenarios'!$B$1:$B$510 = $BJ85) * ('Build Scenarios'!$C$1:$C$510 = $C85), 0), MATCH(BM$12, 'Build Scenarios'!$D$5:$O$5, 0))
- INDEX('Build Scenarios'!$D$1:$O$510, MATCH(1, ('Build Scenarios'!$B$1:$B$510 = $BJ85) * ('Build Scenarios'!$C$1:$C$510 = $C85), 0), MATCH(BL$12, 'Build Scenarios'!$D$5:$O$5, 0)))
+BL85,
0)</f>
        <v>0</v>
      </c>
      <c r="BN85" s="4" cm="1">
        <f t="array" aca="1" ref="BN85" ca="1">IFERROR(
INDEX('Cost Data'!$Y$1:$AJ$500, MATCH(1, ('Cost Data'!$W$1:$W$500 = $BJ85) * ('Cost Data'!$X$1:$X$500 = $BK85), 0), MATCH(BN$12, 'Cost Data'!$Y$12:$AJ$12, 0))
* (INDEX('Build Scenarios'!$D$1:$O$510, MATCH(1, ('Build Scenarios'!$B$1:$B$510 = $BJ85) * ('Build Scenarios'!$C$1:$C$510 = $C85), 0), MATCH(BN$12, 'Build Scenarios'!$D$5:$O$5, 0))
- INDEX('Build Scenarios'!$D$1:$O$510, MATCH(1, ('Build Scenarios'!$B$1:$B$510 = $BJ85) * ('Build Scenarios'!$C$1:$C$510 = $C85), 0), MATCH(BM$12, 'Build Scenarios'!$D$5:$O$5, 0)))
+BM85,
0)</f>
        <v>0</v>
      </c>
      <c r="BO85" s="4" cm="1">
        <f t="array" aca="1" ref="BO85" ca="1">IFERROR(
INDEX('Cost Data'!$Y$1:$AJ$500, MATCH(1, ('Cost Data'!$W$1:$W$500 = $BJ85) * ('Cost Data'!$X$1:$X$500 = $BK85), 0), MATCH(BO$12, 'Cost Data'!$Y$12:$AJ$12, 0))
* (INDEX('Build Scenarios'!$D$1:$O$510, MATCH(1, ('Build Scenarios'!$B$1:$B$510 = $BJ85) * ('Build Scenarios'!$C$1:$C$510 = $C85), 0), MATCH(BO$12, 'Build Scenarios'!$D$5:$O$5, 0))
- INDEX('Build Scenarios'!$D$1:$O$510, MATCH(1, ('Build Scenarios'!$B$1:$B$510 = $BJ85) * ('Build Scenarios'!$C$1:$C$510 = $C85), 0), MATCH(BN$12, 'Build Scenarios'!$D$5:$O$5, 0)))
+BN85,
0)</f>
        <v>0</v>
      </c>
      <c r="BP85" s="4" cm="1">
        <f t="array" aca="1" ref="BP85" ca="1">IFERROR(
INDEX('Cost Data'!$Y$1:$AJ$500, MATCH(1, ('Cost Data'!$W$1:$W$500 = $BJ85) * ('Cost Data'!$X$1:$X$500 = $BK85), 0), MATCH(BP$12, 'Cost Data'!$Y$12:$AJ$12, 0))
* (INDEX('Build Scenarios'!$D$1:$O$510, MATCH(1, ('Build Scenarios'!$B$1:$B$510 = $BJ85) * ('Build Scenarios'!$C$1:$C$510 = $C85), 0), MATCH(BP$12, 'Build Scenarios'!$D$5:$O$5, 0))
- INDEX('Build Scenarios'!$D$1:$O$510, MATCH(1, ('Build Scenarios'!$B$1:$B$510 = $BJ85) * ('Build Scenarios'!$C$1:$C$510 = $C85), 0), MATCH(BO$12, 'Build Scenarios'!$D$5:$O$5, 0)))
+BO85,
0)</f>
        <v>0</v>
      </c>
      <c r="BQ85" s="4" cm="1">
        <f t="array" aca="1" ref="BQ85" ca="1">IFERROR(
INDEX('Cost Data'!$Y$1:$AJ$500, MATCH(1, ('Cost Data'!$W$1:$W$500 = $BJ85) * ('Cost Data'!$X$1:$X$500 = $BK85), 0), MATCH(BQ$12, 'Cost Data'!$Y$12:$AJ$12, 0))
* (INDEX('Build Scenarios'!$D$1:$O$510, MATCH(1, ('Build Scenarios'!$B$1:$B$510 = $BJ85) * ('Build Scenarios'!$C$1:$C$510 = $C85), 0), MATCH(BQ$12, 'Build Scenarios'!$D$5:$O$5, 0))
- INDEX('Build Scenarios'!$D$1:$O$510, MATCH(1, ('Build Scenarios'!$B$1:$B$510 = $BJ85) * ('Build Scenarios'!$C$1:$C$510 = $C85), 0), MATCH(BP$12, 'Build Scenarios'!$D$5:$O$5, 0)))
+BP85,
0)</f>
        <v>0</v>
      </c>
      <c r="BR85" s="4" cm="1">
        <f t="array" aca="1" ref="BR85" ca="1">IFERROR(
INDEX('Cost Data'!$Y$1:$AJ$500, MATCH(1, ('Cost Data'!$W$1:$W$500 = $BJ85) * ('Cost Data'!$X$1:$X$500 = $BK85), 0), MATCH(BR$12, 'Cost Data'!$Y$12:$AJ$12, 0))
* (INDEX('Build Scenarios'!$D$1:$O$510, MATCH(1, ('Build Scenarios'!$B$1:$B$510 = $BJ85) * ('Build Scenarios'!$C$1:$C$510 = $C85), 0), MATCH(BR$12, 'Build Scenarios'!$D$5:$O$5, 0))
- INDEX('Build Scenarios'!$D$1:$O$510, MATCH(1, ('Build Scenarios'!$B$1:$B$510 = $BJ85) * ('Build Scenarios'!$C$1:$C$510 = $C85), 0), MATCH(BQ$12, 'Build Scenarios'!$D$5:$O$5, 0)))
+BQ85,
0)</f>
        <v>0</v>
      </c>
      <c r="BS85" s="4" cm="1">
        <f t="array" aca="1" ref="BS85" ca="1">IFERROR(
INDEX('Cost Data'!$Y$1:$AJ$500, MATCH(1, ('Cost Data'!$W$1:$W$500 = $BJ85) * ('Cost Data'!$X$1:$X$500 = $BK85), 0), MATCH(BS$12, 'Cost Data'!$Y$12:$AJ$12, 0))
* (INDEX('Build Scenarios'!$D$1:$O$510, MATCH(1, ('Build Scenarios'!$B$1:$B$510 = $BJ85) * ('Build Scenarios'!$C$1:$C$510 = $C85), 0), MATCH(BS$12, 'Build Scenarios'!$D$5:$O$5, 0))
- INDEX('Build Scenarios'!$D$1:$O$510, MATCH(1, ('Build Scenarios'!$B$1:$B$510 = $BJ85) * ('Build Scenarios'!$C$1:$C$510 = $C85), 0), MATCH(BR$12, 'Build Scenarios'!$D$5:$O$5, 0)))
+BR85,
0)</f>
        <v>0</v>
      </c>
      <c r="BT85" s="4" cm="1">
        <f t="array" aca="1" ref="BT85" ca="1">IFERROR(
INDEX('Cost Data'!$Y$1:$AJ$500, MATCH(1, ('Cost Data'!$W$1:$W$500 = $BJ85) * ('Cost Data'!$X$1:$X$500 = $BK85), 0), MATCH(BT$12, 'Cost Data'!$Y$12:$AJ$12, 0))
* (INDEX('Build Scenarios'!$D$1:$O$510, MATCH(1, ('Build Scenarios'!$B$1:$B$510 = $BJ85) * ('Build Scenarios'!$C$1:$C$510 = $C85), 0), MATCH(BT$12, 'Build Scenarios'!$D$5:$O$5, 0))
- INDEX('Build Scenarios'!$D$1:$O$510, MATCH(1, ('Build Scenarios'!$B$1:$B$510 = $BJ85) * ('Build Scenarios'!$C$1:$C$510 = $C85), 0), MATCH(BS$12, 'Build Scenarios'!$D$5:$O$5, 0)))
+BS85,
0)</f>
        <v>0</v>
      </c>
      <c r="BU85" s="4" cm="1">
        <f t="array" aca="1" ref="BU85" ca="1">IFERROR(
INDEX('Cost Data'!$Y$1:$AJ$500, MATCH(1, ('Cost Data'!$W$1:$W$500 = $BJ85) * ('Cost Data'!$X$1:$X$500 = $BK85), 0), MATCH(BU$12, 'Cost Data'!$Y$12:$AJ$12, 0))
* (INDEX('Build Scenarios'!$D$1:$O$510, MATCH(1, ('Build Scenarios'!$B$1:$B$510 = $BJ85) * ('Build Scenarios'!$C$1:$C$510 = $C85), 0), MATCH(BU$12, 'Build Scenarios'!$D$5:$O$5, 0))
- INDEX('Build Scenarios'!$D$1:$O$510, MATCH(1, ('Build Scenarios'!$B$1:$B$510 = $BJ85) * ('Build Scenarios'!$C$1:$C$510 = $C85), 0), MATCH(BT$12, 'Build Scenarios'!$D$5:$O$5, 0)))
+BT85,
0)</f>
        <v>0</v>
      </c>
      <c r="BV85" s="4" cm="1">
        <f t="array" aca="1" ref="BV85" ca="1">IFERROR(
INDEX('Cost Data'!$Y$1:$AJ$500, MATCH(1, ('Cost Data'!$W$1:$W$500 = $BJ85) * ('Cost Data'!$X$1:$X$500 = $BK85), 0), MATCH(BV$12, 'Cost Data'!$Y$12:$AJ$12, 0))
* (INDEX('Build Scenarios'!$D$1:$O$510, MATCH(1, ('Build Scenarios'!$B$1:$B$510 = $BJ85) * ('Build Scenarios'!$C$1:$C$510 = $C85), 0), MATCH(BV$12, 'Build Scenarios'!$D$5:$O$5, 0))
- INDEX('Build Scenarios'!$D$1:$O$510, MATCH(1, ('Build Scenarios'!$B$1:$B$510 = $BJ85) * ('Build Scenarios'!$C$1:$C$510 = $C85), 0), MATCH(BU$12, 'Build Scenarios'!$D$5:$O$5, 0)))
+BU85,
0)</f>
        <v>0</v>
      </c>
      <c r="BW85" s="4" cm="1">
        <f t="array" aca="1" ref="BW85" ca="1">IFERROR(
INDEX('Cost Data'!$Y$1:$AJ$500, MATCH(1, ('Cost Data'!$W$1:$W$500 = $BJ85) * ('Cost Data'!$X$1:$X$500 = $BK85), 0), MATCH(BW$12, 'Cost Data'!$Y$12:$AJ$12, 0))
* (INDEX('Build Scenarios'!$D$1:$O$510, MATCH(1, ('Build Scenarios'!$B$1:$B$510 = $BJ85) * ('Build Scenarios'!$C$1:$C$510 = $C85), 0), MATCH(BW$12, 'Build Scenarios'!$D$5:$O$5, 0))
- INDEX('Build Scenarios'!$D$1:$O$510, MATCH(1, ('Build Scenarios'!$B$1:$B$510 = $BJ85) * ('Build Scenarios'!$C$1:$C$510 = $C85), 0), MATCH(BV$12, 'Build Scenarios'!$D$5:$O$5, 0)))
+BV85,
0)</f>
        <v>0</v>
      </c>
    </row>
    <row r="86" spans="2:75" x14ac:dyDescent="0.2">
      <c r="B86" s="11">
        <f t="shared" ca="1" si="43"/>
        <v>0</v>
      </c>
      <c r="C86" s="8" t="s">
        <v>62</v>
      </c>
      <c r="D86" s="4">
        <f t="shared" ca="1" si="42"/>
        <v>0</v>
      </c>
      <c r="E86" s="4">
        <f t="shared" ca="1" si="42"/>
        <v>0</v>
      </c>
      <c r="F86" s="4">
        <f t="shared" ca="1" si="42"/>
        <v>0</v>
      </c>
      <c r="G86" s="4">
        <f t="shared" ca="1" si="42"/>
        <v>0</v>
      </c>
      <c r="H86" s="4">
        <f t="shared" ca="1" si="42"/>
        <v>0</v>
      </c>
      <c r="I86" s="4">
        <f t="shared" ca="1" si="42"/>
        <v>0</v>
      </c>
      <c r="J86" s="4">
        <f t="shared" ca="1" si="42"/>
        <v>0</v>
      </c>
      <c r="K86" s="4">
        <f t="shared" ca="1" si="42"/>
        <v>0</v>
      </c>
      <c r="L86" s="4">
        <f t="shared" ca="1" si="42"/>
        <v>0</v>
      </c>
      <c r="M86" s="4">
        <f t="shared" ca="1" si="42"/>
        <v>0</v>
      </c>
      <c r="N86" s="4">
        <f t="shared" ca="1" si="42"/>
        <v>0</v>
      </c>
      <c r="O86" s="4">
        <f t="shared" ca="1" si="42"/>
        <v>0</v>
      </c>
      <c r="Q86" s="11" t="str">
        <f t="shared" si="44"/>
        <v>Morro Bay</v>
      </c>
      <c r="R86" s="11" cm="1">
        <f t="array" aca="1" ref="R86" ca="1">INDEX('Cost Scenario Settings'!$O$32:$W$101, MATCH(1, ('Cost Scenario Settings'!$N$32:$N$101 = $B86) * ('Cost Scenario Settings'!$B$32:$B$101 = Q86), 0), MATCH($C86, 'Cost Scenario Settings'!$O$31:$W$31, 0))</f>
        <v>0</v>
      </c>
      <c r="S86" s="4" cm="1">
        <f t="array" aca="1" ref="S86" ca="1">IFERROR(
INDEX('Cost Data'!$Y$1:$AJ$500, MATCH(1, ('Cost Data'!$W$1:$W$500 = $Q86) * ('Cost Data'!$X$1:$X$500 = $R86), 0), MATCH(S$12, 'Cost Data'!$Y$12:$AJ$12, 0))
* (INDEX('Build Scenarios'!$D$1:$O$510, MATCH(1, ('Build Scenarios'!$B$1:$B$510 = $Q86) * ('Build Scenarios'!$C$1:$C$510 = $C86), 0), MATCH(S$12, 'Build Scenarios'!$D$5:$O$5, 0))
- INDEX('Build Scenarios'!$D$1:$O$510, MATCH(1, ('Build Scenarios'!$B$1:$B$510 = $Q86) * ('Build Scenarios'!$C$1:$C$510 = $C86), 0), MATCH(R$12, 'Build Scenarios'!$D$5:$O$5, 0)))
+R86,
0)</f>
        <v>0</v>
      </c>
      <c r="T86" s="4" cm="1">
        <f t="array" aca="1" ref="T86" ca="1">IFERROR(
INDEX('Cost Data'!$Y$1:$AJ$500, MATCH(1, ('Cost Data'!$W$1:$W$500 = $Q86) * ('Cost Data'!$X$1:$X$500 = $R86), 0), MATCH(T$12, 'Cost Data'!$Y$12:$AJ$12, 0))
* (INDEX('Build Scenarios'!$D$1:$O$510, MATCH(1, ('Build Scenarios'!$B$1:$B$510 = $Q86) * ('Build Scenarios'!$C$1:$C$510 = $C86), 0), MATCH(T$12, 'Build Scenarios'!$D$5:$O$5, 0))
- INDEX('Build Scenarios'!$D$1:$O$510, MATCH(1, ('Build Scenarios'!$B$1:$B$510 = $Q86) * ('Build Scenarios'!$C$1:$C$510 = $C86), 0), MATCH(S$12, 'Build Scenarios'!$D$5:$O$5, 0)))
+S86,
0)</f>
        <v>0</v>
      </c>
      <c r="U86" s="4" cm="1">
        <f t="array" aca="1" ref="U86" ca="1">IFERROR(
INDEX('Cost Data'!$Y$1:$AJ$500, MATCH(1, ('Cost Data'!$W$1:$W$500 = $Q86) * ('Cost Data'!$X$1:$X$500 = $R86), 0), MATCH(U$12, 'Cost Data'!$Y$12:$AJ$12, 0))
* (INDEX('Build Scenarios'!$D$1:$O$510, MATCH(1, ('Build Scenarios'!$B$1:$B$510 = $Q86) * ('Build Scenarios'!$C$1:$C$510 = $C86), 0), MATCH(U$12, 'Build Scenarios'!$D$5:$O$5, 0))
- INDEX('Build Scenarios'!$D$1:$O$510, MATCH(1, ('Build Scenarios'!$B$1:$B$510 = $Q86) * ('Build Scenarios'!$C$1:$C$510 = $C86), 0), MATCH(T$12, 'Build Scenarios'!$D$5:$O$5, 0)))
+T86,
0)</f>
        <v>0</v>
      </c>
      <c r="V86" s="4" cm="1">
        <f t="array" aca="1" ref="V86" ca="1">IFERROR(
INDEX('Cost Data'!$Y$1:$AJ$500, MATCH(1, ('Cost Data'!$W$1:$W$500 = $Q86) * ('Cost Data'!$X$1:$X$500 = $R86), 0), MATCH(V$12, 'Cost Data'!$Y$12:$AJ$12, 0))
* (INDEX('Build Scenarios'!$D$1:$O$510, MATCH(1, ('Build Scenarios'!$B$1:$B$510 = $Q86) * ('Build Scenarios'!$C$1:$C$510 = $C86), 0), MATCH(V$12, 'Build Scenarios'!$D$5:$O$5, 0))
- INDEX('Build Scenarios'!$D$1:$O$510, MATCH(1, ('Build Scenarios'!$B$1:$B$510 = $Q86) * ('Build Scenarios'!$C$1:$C$510 = $C86), 0), MATCH(U$12, 'Build Scenarios'!$D$5:$O$5, 0)))
+U86,
0)</f>
        <v>0</v>
      </c>
      <c r="W86" s="4" cm="1">
        <f t="array" aca="1" ref="W86" ca="1">IFERROR(
INDEX('Cost Data'!$Y$1:$AJ$500, MATCH(1, ('Cost Data'!$W$1:$W$500 = $Q86) * ('Cost Data'!$X$1:$X$500 = $R86), 0), MATCH(W$12, 'Cost Data'!$Y$12:$AJ$12, 0))
* (INDEX('Build Scenarios'!$D$1:$O$510, MATCH(1, ('Build Scenarios'!$B$1:$B$510 = $Q86) * ('Build Scenarios'!$C$1:$C$510 = $C86), 0), MATCH(W$12, 'Build Scenarios'!$D$5:$O$5, 0))
- INDEX('Build Scenarios'!$D$1:$O$510, MATCH(1, ('Build Scenarios'!$B$1:$B$510 = $Q86) * ('Build Scenarios'!$C$1:$C$510 = $C86), 0), MATCH(V$12, 'Build Scenarios'!$D$5:$O$5, 0)))
+V86,
0)</f>
        <v>0</v>
      </c>
      <c r="X86" s="4" cm="1">
        <f t="array" aca="1" ref="X86" ca="1">IFERROR(
INDEX('Cost Data'!$Y$1:$AJ$500, MATCH(1, ('Cost Data'!$W$1:$W$500 = $Q86) * ('Cost Data'!$X$1:$X$500 = $R86), 0), MATCH(X$12, 'Cost Data'!$Y$12:$AJ$12, 0))
* (INDEX('Build Scenarios'!$D$1:$O$510, MATCH(1, ('Build Scenarios'!$B$1:$B$510 = $Q86) * ('Build Scenarios'!$C$1:$C$510 = $C86), 0), MATCH(X$12, 'Build Scenarios'!$D$5:$O$5, 0))
- INDEX('Build Scenarios'!$D$1:$O$510, MATCH(1, ('Build Scenarios'!$B$1:$B$510 = $Q86) * ('Build Scenarios'!$C$1:$C$510 = $C86), 0), MATCH(W$12, 'Build Scenarios'!$D$5:$O$5, 0)))
+W86,
0)</f>
        <v>0</v>
      </c>
      <c r="Y86" s="4" cm="1">
        <f t="array" aca="1" ref="Y86" ca="1">IFERROR(
INDEX('Cost Data'!$Y$1:$AJ$500, MATCH(1, ('Cost Data'!$W$1:$W$500 = $Q86) * ('Cost Data'!$X$1:$X$500 = $R86), 0), MATCH(Y$12, 'Cost Data'!$Y$12:$AJ$12, 0))
* (INDEX('Build Scenarios'!$D$1:$O$510, MATCH(1, ('Build Scenarios'!$B$1:$B$510 = $Q86) * ('Build Scenarios'!$C$1:$C$510 = $C86), 0), MATCH(Y$12, 'Build Scenarios'!$D$5:$O$5, 0))
- INDEX('Build Scenarios'!$D$1:$O$510, MATCH(1, ('Build Scenarios'!$B$1:$B$510 = $Q86) * ('Build Scenarios'!$C$1:$C$510 = $C86), 0), MATCH(X$12, 'Build Scenarios'!$D$5:$O$5, 0)))
+X86,
0)</f>
        <v>0</v>
      </c>
      <c r="Z86" s="4" cm="1">
        <f t="array" aca="1" ref="Z86" ca="1">IFERROR(
INDEX('Cost Data'!$Y$1:$AJ$500, MATCH(1, ('Cost Data'!$W$1:$W$500 = $Q86) * ('Cost Data'!$X$1:$X$500 = $R86), 0), MATCH(Z$12, 'Cost Data'!$Y$12:$AJ$12, 0))
* (INDEX('Build Scenarios'!$D$1:$O$510, MATCH(1, ('Build Scenarios'!$B$1:$B$510 = $Q86) * ('Build Scenarios'!$C$1:$C$510 = $C86), 0), MATCH(Z$12, 'Build Scenarios'!$D$5:$O$5, 0))
- INDEX('Build Scenarios'!$D$1:$O$510, MATCH(1, ('Build Scenarios'!$B$1:$B$510 = $Q86) * ('Build Scenarios'!$C$1:$C$510 = $C86), 0), MATCH(Y$12, 'Build Scenarios'!$D$5:$O$5, 0)))
+Y86,
0)</f>
        <v>0</v>
      </c>
      <c r="AA86" s="4" cm="1">
        <f t="array" aca="1" ref="AA86" ca="1">IFERROR(
INDEX('Cost Data'!$Y$1:$AJ$500, MATCH(1, ('Cost Data'!$W$1:$W$500 = $Q86) * ('Cost Data'!$X$1:$X$500 = $R86), 0), MATCH(AA$12, 'Cost Data'!$Y$12:$AJ$12, 0))
* (INDEX('Build Scenarios'!$D$1:$O$510, MATCH(1, ('Build Scenarios'!$B$1:$B$510 = $Q86) * ('Build Scenarios'!$C$1:$C$510 = $C86), 0), MATCH(AA$12, 'Build Scenarios'!$D$5:$O$5, 0))
- INDEX('Build Scenarios'!$D$1:$O$510, MATCH(1, ('Build Scenarios'!$B$1:$B$510 = $Q86) * ('Build Scenarios'!$C$1:$C$510 = $C86), 0), MATCH(Z$12, 'Build Scenarios'!$D$5:$O$5, 0)))
+Z86,
0)</f>
        <v>0</v>
      </c>
      <c r="AB86" s="4" cm="1">
        <f t="array" aca="1" ref="AB86" ca="1">IFERROR(
INDEX('Cost Data'!$Y$1:$AJ$500, MATCH(1, ('Cost Data'!$W$1:$W$500 = $Q86) * ('Cost Data'!$X$1:$X$500 = $R86), 0), MATCH(AB$12, 'Cost Data'!$Y$12:$AJ$12, 0))
* (INDEX('Build Scenarios'!$D$1:$O$510, MATCH(1, ('Build Scenarios'!$B$1:$B$510 = $Q86) * ('Build Scenarios'!$C$1:$C$510 = $C86), 0), MATCH(AB$12, 'Build Scenarios'!$D$5:$O$5, 0))
- INDEX('Build Scenarios'!$D$1:$O$510, MATCH(1, ('Build Scenarios'!$B$1:$B$510 = $Q86) * ('Build Scenarios'!$C$1:$C$510 = $C86), 0), MATCH(AA$12, 'Build Scenarios'!$D$5:$O$5, 0)))
+AA86,
0)</f>
        <v>0</v>
      </c>
      <c r="AC86" s="4" cm="1">
        <f t="array" aca="1" ref="AC86" ca="1">IFERROR(
INDEX('Cost Data'!$Y$1:$AJ$500, MATCH(1, ('Cost Data'!$W$1:$W$500 = $Q86) * ('Cost Data'!$X$1:$X$500 = $R86), 0), MATCH(AC$12, 'Cost Data'!$Y$12:$AJ$12, 0))
* (INDEX('Build Scenarios'!$D$1:$O$510, MATCH(1, ('Build Scenarios'!$B$1:$B$510 = $Q86) * ('Build Scenarios'!$C$1:$C$510 = $C86), 0), MATCH(AC$12, 'Build Scenarios'!$D$5:$O$5, 0))
- INDEX('Build Scenarios'!$D$1:$O$510, MATCH(1, ('Build Scenarios'!$B$1:$B$510 = $Q86) * ('Build Scenarios'!$C$1:$C$510 = $C86), 0), MATCH(AB$12, 'Build Scenarios'!$D$5:$O$5, 0)))
+AB86,
0)</f>
        <v>0</v>
      </c>
      <c r="AD86" s="4" cm="1">
        <f t="array" aca="1" ref="AD86" ca="1">IFERROR(
INDEX('Cost Data'!$Y$1:$AJ$500, MATCH(1, ('Cost Data'!$W$1:$W$500 = $Q86) * ('Cost Data'!$X$1:$X$500 = $R86), 0), MATCH(AD$12, 'Cost Data'!$Y$12:$AJ$12, 0))
* (INDEX('Build Scenarios'!$D$1:$O$510, MATCH(1, ('Build Scenarios'!$B$1:$B$510 = $Q86) * ('Build Scenarios'!$C$1:$C$510 = $C86), 0), MATCH(AD$12, 'Build Scenarios'!$D$5:$O$5, 0))
- INDEX('Build Scenarios'!$D$1:$O$510, MATCH(1, ('Build Scenarios'!$B$1:$B$510 = $Q86) * ('Build Scenarios'!$C$1:$C$510 = $C86), 0), MATCH(AC$12, 'Build Scenarios'!$D$5:$O$5, 0)))
+AC86,
0)</f>
        <v>0</v>
      </c>
      <c r="AF86" s="11" t="str">
        <f t="shared" si="45"/>
        <v>Humboldt Bay</v>
      </c>
      <c r="AG86" s="11" cm="1">
        <f t="array" aca="1" ref="AG86" ca="1">INDEX('Cost Scenario Settings'!$O$32:$W$101, MATCH(1, ('Cost Scenario Settings'!$N$32:$N$101 = $B86) * ('Cost Scenario Settings'!$B$32:$B$101 = AF86), 0), MATCH($C86, 'Cost Scenario Settings'!$O$31:$W$31, 0))</f>
        <v>0</v>
      </c>
      <c r="AH86" s="4" cm="1">
        <f t="array" aca="1" ref="AH86" ca="1">IFERROR(
INDEX('Cost Data'!$Y$1:$AJ$500, MATCH(1, ('Cost Data'!$W$1:$W$500 = $AF86) * ('Cost Data'!$X$1:$X$500 = $AG86), 0), MATCH(AH$12, 'Cost Data'!$Y$12:$AJ$12, 0))
* (INDEX('Build Scenarios'!$D$1:$O$510, MATCH(1, ('Build Scenarios'!$B$1:$B$510 = $AF86) * ('Build Scenarios'!$C$1:$C$510 = $C86), 0), MATCH(AH$12, 'Build Scenarios'!$D$5:$O$5, 0))
- INDEX('Build Scenarios'!$D$1:$O$510, MATCH(1, ('Build Scenarios'!$B$1:$B$510 = $AF86) * ('Build Scenarios'!$C$1:$C$510 = $C86), 0), MATCH(AG$12, 'Build Scenarios'!$D$5:$O$5, 0)))
+AG86,
0)</f>
        <v>0</v>
      </c>
      <c r="AI86" s="4" cm="1">
        <f t="array" aca="1" ref="AI86" ca="1">IFERROR(
INDEX('Cost Data'!$Y$1:$AJ$500, MATCH(1, ('Cost Data'!$W$1:$W$500 = $AF86) * ('Cost Data'!$X$1:$X$500 = $AG86), 0), MATCH(AI$12, 'Cost Data'!$Y$12:$AJ$12, 0))
* (INDEX('Build Scenarios'!$D$1:$O$510, MATCH(1, ('Build Scenarios'!$B$1:$B$510 = $AF86) * ('Build Scenarios'!$C$1:$C$510 = $C86), 0), MATCH(AI$12, 'Build Scenarios'!$D$5:$O$5, 0))
- INDEX('Build Scenarios'!$D$1:$O$510, MATCH(1, ('Build Scenarios'!$B$1:$B$510 = $AF86) * ('Build Scenarios'!$C$1:$C$510 = $C86), 0), MATCH(AH$12, 'Build Scenarios'!$D$5:$O$5, 0)))
+AH86,
0)</f>
        <v>0</v>
      </c>
      <c r="AJ86" s="4" cm="1">
        <f t="array" aca="1" ref="AJ86" ca="1">IFERROR(
INDEX('Cost Data'!$Y$1:$AJ$500, MATCH(1, ('Cost Data'!$W$1:$W$500 = $AF86) * ('Cost Data'!$X$1:$X$500 = $AG86), 0), MATCH(AJ$12, 'Cost Data'!$Y$12:$AJ$12, 0))
* (INDEX('Build Scenarios'!$D$1:$O$510, MATCH(1, ('Build Scenarios'!$B$1:$B$510 = $AF86) * ('Build Scenarios'!$C$1:$C$510 = $C86), 0), MATCH(AJ$12, 'Build Scenarios'!$D$5:$O$5, 0))
- INDEX('Build Scenarios'!$D$1:$O$510, MATCH(1, ('Build Scenarios'!$B$1:$B$510 = $AF86) * ('Build Scenarios'!$C$1:$C$510 = $C86), 0), MATCH(AI$12, 'Build Scenarios'!$D$5:$O$5, 0)))
+AI86,
0)</f>
        <v>0</v>
      </c>
      <c r="AK86" s="4" cm="1">
        <f t="array" aca="1" ref="AK86" ca="1">IFERROR(
INDEX('Cost Data'!$Y$1:$AJ$500, MATCH(1, ('Cost Data'!$W$1:$W$500 = $AF86) * ('Cost Data'!$X$1:$X$500 = $AG86), 0), MATCH(AK$12, 'Cost Data'!$Y$12:$AJ$12, 0))
* (INDEX('Build Scenarios'!$D$1:$O$510, MATCH(1, ('Build Scenarios'!$B$1:$B$510 = $AF86) * ('Build Scenarios'!$C$1:$C$510 = $C86), 0), MATCH(AK$12, 'Build Scenarios'!$D$5:$O$5, 0))
- INDEX('Build Scenarios'!$D$1:$O$510, MATCH(1, ('Build Scenarios'!$B$1:$B$510 = $AF86) * ('Build Scenarios'!$C$1:$C$510 = $C86), 0), MATCH(AJ$12, 'Build Scenarios'!$D$5:$O$5, 0)))
+AJ86,
0)</f>
        <v>0</v>
      </c>
      <c r="AL86" s="4" cm="1">
        <f t="array" aca="1" ref="AL86" ca="1">IFERROR(
INDEX('Cost Data'!$Y$1:$AJ$500, MATCH(1, ('Cost Data'!$W$1:$W$500 = $AF86) * ('Cost Data'!$X$1:$X$500 = $AG86), 0), MATCH(AL$12, 'Cost Data'!$Y$12:$AJ$12, 0))
* (INDEX('Build Scenarios'!$D$1:$O$510, MATCH(1, ('Build Scenarios'!$B$1:$B$510 = $AF86) * ('Build Scenarios'!$C$1:$C$510 = $C86), 0), MATCH(AL$12, 'Build Scenarios'!$D$5:$O$5, 0))
- INDEX('Build Scenarios'!$D$1:$O$510, MATCH(1, ('Build Scenarios'!$B$1:$B$510 = $AF86) * ('Build Scenarios'!$C$1:$C$510 = $C86), 0), MATCH(AK$12, 'Build Scenarios'!$D$5:$O$5, 0)))
+AK86,
0)</f>
        <v>0</v>
      </c>
      <c r="AM86" s="4" cm="1">
        <f t="array" aca="1" ref="AM86" ca="1">IFERROR(
INDEX('Cost Data'!$Y$1:$AJ$500, MATCH(1, ('Cost Data'!$W$1:$W$500 = $AF86) * ('Cost Data'!$X$1:$X$500 = $AG86), 0), MATCH(AM$12, 'Cost Data'!$Y$12:$AJ$12, 0))
* (INDEX('Build Scenarios'!$D$1:$O$510, MATCH(1, ('Build Scenarios'!$B$1:$B$510 = $AF86) * ('Build Scenarios'!$C$1:$C$510 = $C86), 0), MATCH(AM$12, 'Build Scenarios'!$D$5:$O$5, 0))
- INDEX('Build Scenarios'!$D$1:$O$510, MATCH(1, ('Build Scenarios'!$B$1:$B$510 = $AF86) * ('Build Scenarios'!$C$1:$C$510 = $C86), 0), MATCH(AL$12, 'Build Scenarios'!$D$5:$O$5, 0)))
+AL86,
0)</f>
        <v>0</v>
      </c>
      <c r="AN86" s="4" cm="1">
        <f t="array" aca="1" ref="AN86" ca="1">IFERROR(
INDEX('Cost Data'!$Y$1:$AJ$500, MATCH(1, ('Cost Data'!$W$1:$W$500 = $AF86) * ('Cost Data'!$X$1:$X$500 = $AG86), 0), MATCH(AN$12, 'Cost Data'!$Y$12:$AJ$12, 0))
* (INDEX('Build Scenarios'!$D$1:$O$510, MATCH(1, ('Build Scenarios'!$B$1:$B$510 = $AF86) * ('Build Scenarios'!$C$1:$C$510 = $C86), 0), MATCH(AN$12, 'Build Scenarios'!$D$5:$O$5, 0))
- INDEX('Build Scenarios'!$D$1:$O$510, MATCH(1, ('Build Scenarios'!$B$1:$B$510 = $AF86) * ('Build Scenarios'!$C$1:$C$510 = $C86), 0), MATCH(AM$12, 'Build Scenarios'!$D$5:$O$5, 0)))
+AM86,
0)</f>
        <v>0</v>
      </c>
      <c r="AO86" s="4" cm="1">
        <f t="array" aca="1" ref="AO86" ca="1">IFERROR(
INDEX('Cost Data'!$Y$1:$AJ$500, MATCH(1, ('Cost Data'!$W$1:$W$500 = $AF86) * ('Cost Data'!$X$1:$X$500 = $AG86), 0), MATCH(AO$12, 'Cost Data'!$Y$12:$AJ$12, 0))
* (INDEX('Build Scenarios'!$D$1:$O$510, MATCH(1, ('Build Scenarios'!$B$1:$B$510 = $AF86) * ('Build Scenarios'!$C$1:$C$510 = $C86), 0), MATCH(AO$12, 'Build Scenarios'!$D$5:$O$5, 0))
- INDEX('Build Scenarios'!$D$1:$O$510, MATCH(1, ('Build Scenarios'!$B$1:$B$510 = $AF86) * ('Build Scenarios'!$C$1:$C$510 = $C86), 0), MATCH(AN$12, 'Build Scenarios'!$D$5:$O$5, 0)))
+AN86,
0)</f>
        <v>0</v>
      </c>
      <c r="AP86" s="4" cm="1">
        <f t="array" aca="1" ref="AP86" ca="1">IFERROR(
INDEX('Cost Data'!$Y$1:$AJ$500, MATCH(1, ('Cost Data'!$W$1:$W$500 = $AF86) * ('Cost Data'!$X$1:$X$500 = $AG86), 0), MATCH(AP$12, 'Cost Data'!$Y$12:$AJ$12, 0))
* (INDEX('Build Scenarios'!$D$1:$O$510, MATCH(1, ('Build Scenarios'!$B$1:$B$510 = $AF86) * ('Build Scenarios'!$C$1:$C$510 = $C86), 0), MATCH(AP$12, 'Build Scenarios'!$D$5:$O$5, 0))
- INDEX('Build Scenarios'!$D$1:$O$510, MATCH(1, ('Build Scenarios'!$B$1:$B$510 = $AF86) * ('Build Scenarios'!$C$1:$C$510 = $C86), 0), MATCH(AO$12, 'Build Scenarios'!$D$5:$O$5, 0)))
+AO86,
0)</f>
        <v>0</v>
      </c>
      <c r="AQ86" s="4" cm="1">
        <f t="array" aca="1" ref="AQ86" ca="1">IFERROR(
INDEX('Cost Data'!$Y$1:$AJ$500, MATCH(1, ('Cost Data'!$W$1:$W$500 = $AF86) * ('Cost Data'!$X$1:$X$500 = $AG86), 0), MATCH(AQ$12, 'Cost Data'!$Y$12:$AJ$12, 0))
* (INDEX('Build Scenarios'!$D$1:$O$510, MATCH(1, ('Build Scenarios'!$B$1:$B$510 = $AF86) * ('Build Scenarios'!$C$1:$C$510 = $C86), 0), MATCH(AQ$12, 'Build Scenarios'!$D$5:$O$5, 0))
- INDEX('Build Scenarios'!$D$1:$O$510, MATCH(1, ('Build Scenarios'!$B$1:$B$510 = $AF86) * ('Build Scenarios'!$C$1:$C$510 = $C86), 0), MATCH(AP$12, 'Build Scenarios'!$D$5:$O$5, 0)))
+AP86,
0)</f>
        <v>0</v>
      </c>
      <c r="AR86" s="4" cm="1">
        <f t="array" aca="1" ref="AR86" ca="1">IFERROR(
INDEX('Cost Data'!$Y$1:$AJ$500, MATCH(1, ('Cost Data'!$W$1:$W$500 = $AF86) * ('Cost Data'!$X$1:$X$500 = $AG86), 0), MATCH(AR$12, 'Cost Data'!$Y$12:$AJ$12, 0))
* (INDEX('Build Scenarios'!$D$1:$O$510, MATCH(1, ('Build Scenarios'!$B$1:$B$510 = $AF86) * ('Build Scenarios'!$C$1:$C$510 = $C86), 0), MATCH(AR$12, 'Build Scenarios'!$D$5:$O$5, 0))
- INDEX('Build Scenarios'!$D$1:$O$510, MATCH(1, ('Build Scenarios'!$B$1:$B$510 = $AF86) * ('Build Scenarios'!$C$1:$C$510 = $C86), 0), MATCH(AQ$12, 'Build Scenarios'!$D$5:$O$5, 0)))
+AQ86,
0)</f>
        <v>0</v>
      </c>
      <c r="AS86" s="4" cm="1">
        <f t="array" aca="1" ref="AS86" ca="1">IFERROR(
INDEX('Cost Data'!$Y$1:$AJ$500, MATCH(1, ('Cost Data'!$W$1:$W$500 = $AF86) * ('Cost Data'!$X$1:$X$500 = $AG86), 0), MATCH(AS$12, 'Cost Data'!$Y$12:$AJ$12, 0))
* (INDEX('Build Scenarios'!$D$1:$O$510, MATCH(1, ('Build Scenarios'!$B$1:$B$510 = $AF86) * ('Build Scenarios'!$C$1:$C$510 = $C86), 0), MATCH(AS$12, 'Build Scenarios'!$D$5:$O$5, 0))
- INDEX('Build Scenarios'!$D$1:$O$510, MATCH(1, ('Build Scenarios'!$B$1:$B$510 = $AF86) * ('Build Scenarios'!$C$1:$C$510 = $C86), 0), MATCH(AR$12, 'Build Scenarios'!$D$5:$O$5, 0)))
+AR86,
0)</f>
        <v>0</v>
      </c>
      <c r="AU86" s="11" t="str">
        <f t="shared" si="46"/>
        <v>Del Norte</v>
      </c>
      <c r="AV86" s="11" cm="1">
        <f t="array" aca="1" ref="AV86" ca="1">INDEX('Cost Scenario Settings'!$O$32:$W$101, MATCH(1, ('Cost Scenario Settings'!$N$32:$N$101 = $B86) * ('Cost Scenario Settings'!$B$32:$B$101 = AU86), 0), MATCH($C86, 'Cost Scenario Settings'!$O$31:$W$31, 0))</f>
        <v>0</v>
      </c>
      <c r="AW86" s="4" cm="1">
        <f t="array" aca="1" ref="AW86" ca="1">IFERROR(
INDEX('Cost Data'!$Y$1:$AJ$500, MATCH(1, ('Cost Data'!$W$1:$W$500 = $AU86) * ('Cost Data'!$X$1:$X$500 = $AV86), 0), MATCH(AW$12, 'Cost Data'!$Y$12:$AJ$12, 0))
* (INDEX('Build Scenarios'!$D$1:$O$510, MATCH(1, ('Build Scenarios'!$B$1:$B$510 = $AU86) * ('Build Scenarios'!$C$1:$C$510 = $C86), 0), MATCH(AW$12, 'Build Scenarios'!$D$5:$O$5, 0))
- INDEX('Build Scenarios'!$D$1:$O$510, MATCH(1, ('Build Scenarios'!$B$1:$B$510 = $AU86) * ('Build Scenarios'!$C$1:$C$510 = $C86), 0), MATCH(AV$12, 'Build Scenarios'!$D$5:$O$5, 0)))
+AV86,
0)</f>
        <v>0</v>
      </c>
      <c r="AX86" s="4" cm="1">
        <f t="array" aca="1" ref="AX86" ca="1">IFERROR(
INDEX('Cost Data'!$Y$1:$AJ$500, MATCH(1, ('Cost Data'!$W$1:$W$500 = $AU86) * ('Cost Data'!$X$1:$X$500 = $AV86), 0), MATCH(AX$12, 'Cost Data'!$Y$12:$AJ$12, 0))
* (INDEX('Build Scenarios'!$D$1:$O$510, MATCH(1, ('Build Scenarios'!$B$1:$B$510 = $AU86) * ('Build Scenarios'!$C$1:$C$510 = $C86), 0), MATCH(AX$12, 'Build Scenarios'!$D$5:$O$5, 0))
- INDEX('Build Scenarios'!$D$1:$O$510, MATCH(1, ('Build Scenarios'!$B$1:$B$510 = $AU86) * ('Build Scenarios'!$C$1:$C$510 = $C86), 0), MATCH(AW$12, 'Build Scenarios'!$D$5:$O$5, 0)))
+AW86,
0)</f>
        <v>0</v>
      </c>
      <c r="AY86" s="4" cm="1">
        <f t="array" aca="1" ref="AY86" ca="1">IFERROR(
INDEX('Cost Data'!$Y$1:$AJ$500, MATCH(1, ('Cost Data'!$W$1:$W$500 = $AU86) * ('Cost Data'!$X$1:$X$500 = $AV86), 0), MATCH(AY$12, 'Cost Data'!$Y$12:$AJ$12, 0))
* (INDEX('Build Scenarios'!$D$1:$O$510, MATCH(1, ('Build Scenarios'!$B$1:$B$510 = $AU86) * ('Build Scenarios'!$C$1:$C$510 = $C86), 0), MATCH(AY$12, 'Build Scenarios'!$D$5:$O$5, 0))
- INDEX('Build Scenarios'!$D$1:$O$510, MATCH(1, ('Build Scenarios'!$B$1:$B$510 = $AU86) * ('Build Scenarios'!$C$1:$C$510 = $C86), 0), MATCH(AX$12, 'Build Scenarios'!$D$5:$O$5, 0)))
+AX86,
0)</f>
        <v>0</v>
      </c>
      <c r="AZ86" s="4" cm="1">
        <f t="array" aca="1" ref="AZ86" ca="1">IFERROR(
INDEX('Cost Data'!$Y$1:$AJ$500, MATCH(1, ('Cost Data'!$W$1:$W$500 = $AU86) * ('Cost Data'!$X$1:$X$500 = $AV86), 0), MATCH(AZ$12, 'Cost Data'!$Y$12:$AJ$12, 0))
* (INDEX('Build Scenarios'!$D$1:$O$510, MATCH(1, ('Build Scenarios'!$B$1:$B$510 = $AU86) * ('Build Scenarios'!$C$1:$C$510 = $C86), 0), MATCH(AZ$12, 'Build Scenarios'!$D$5:$O$5, 0))
- INDEX('Build Scenarios'!$D$1:$O$510, MATCH(1, ('Build Scenarios'!$B$1:$B$510 = $AU86) * ('Build Scenarios'!$C$1:$C$510 = $C86), 0), MATCH(AY$12, 'Build Scenarios'!$D$5:$O$5, 0)))
+AY86,
0)</f>
        <v>0</v>
      </c>
      <c r="BA86" s="4" cm="1">
        <f t="array" aca="1" ref="BA86" ca="1">IFERROR(
INDEX('Cost Data'!$Y$1:$AJ$500, MATCH(1, ('Cost Data'!$W$1:$W$500 = $AU86) * ('Cost Data'!$X$1:$X$500 = $AV86), 0), MATCH(BA$12, 'Cost Data'!$Y$12:$AJ$12, 0))
* (INDEX('Build Scenarios'!$D$1:$O$510, MATCH(1, ('Build Scenarios'!$B$1:$B$510 = $AU86) * ('Build Scenarios'!$C$1:$C$510 = $C86), 0), MATCH(BA$12, 'Build Scenarios'!$D$5:$O$5, 0))
- INDEX('Build Scenarios'!$D$1:$O$510, MATCH(1, ('Build Scenarios'!$B$1:$B$510 = $AU86) * ('Build Scenarios'!$C$1:$C$510 = $C86), 0), MATCH(AZ$12, 'Build Scenarios'!$D$5:$O$5, 0)))
+AZ86,
0)</f>
        <v>0</v>
      </c>
      <c r="BB86" s="4" cm="1">
        <f t="array" aca="1" ref="BB86" ca="1">IFERROR(
INDEX('Cost Data'!$Y$1:$AJ$500, MATCH(1, ('Cost Data'!$W$1:$W$500 = $AU86) * ('Cost Data'!$X$1:$X$500 = $AV86), 0), MATCH(BB$12, 'Cost Data'!$Y$12:$AJ$12, 0))
* (INDEX('Build Scenarios'!$D$1:$O$510, MATCH(1, ('Build Scenarios'!$B$1:$B$510 = $AU86) * ('Build Scenarios'!$C$1:$C$510 = $C86), 0), MATCH(BB$12, 'Build Scenarios'!$D$5:$O$5, 0))
- INDEX('Build Scenarios'!$D$1:$O$510, MATCH(1, ('Build Scenarios'!$B$1:$B$510 = $AU86) * ('Build Scenarios'!$C$1:$C$510 = $C86), 0), MATCH(BA$12, 'Build Scenarios'!$D$5:$O$5, 0)))
+BA86,
0)</f>
        <v>0</v>
      </c>
      <c r="BC86" s="4" cm="1">
        <f t="array" aca="1" ref="BC86" ca="1">IFERROR(
INDEX('Cost Data'!$Y$1:$AJ$500, MATCH(1, ('Cost Data'!$W$1:$W$500 = $AU86) * ('Cost Data'!$X$1:$X$500 = $AV86), 0), MATCH(BC$12, 'Cost Data'!$Y$12:$AJ$12, 0))
* (INDEX('Build Scenarios'!$D$1:$O$510, MATCH(1, ('Build Scenarios'!$B$1:$B$510 = $AU86) * ('Build Scenarios'!$C$1:$C$510 = $C86), 0), MATCH(BC$12, 'Build Scenarios'!$D$5:$O$5, 0))
- INDEX('Build Scenarios'!$D$1:$O$510, MATCH(1, ('Build Scenarios'!$B$1:$B$510 = $AU86) * ('Build Scenarios'!$C$1:$C$510 = $C86), 0), MATCH(BB$12, 'Build Scenarios'!$D$5:$O$5, 0)))
+BB86,
0)</f>
        <v>0</v>
      </c>
      <c r="BD86" s="4" cm="1">
        <f t="array" aca="1" ref="BD86" ca="1">IFERROR(
INDEX('Cost Data'!$Y$1:$AJ$500, MATCH(1, ('Cost Data'!$W$1:$W$500 = $AU86) * ('Cost Data'!$X$1:$X$500 = $AV86), 0), MATCH(BD$12, 'Cost Data'!$Y$12:$AJ$12, 0))
* (INDEX('Build Scenarios'!$D$1:$O$510, MATCH(1, ('Build Scenarios'!$B$1:$B$510 = $AU86) * ('Build Scenarios'!$C$1:$C$510 = $C86), 0), MATCH(BD$12, 'Build Scenarios'!$D$5:$O$5, 0))
- INDEX('Build Scenarios'!$D$1:$O$510, MATCH(1, ('Build Scenarios'!$B$1:$B$510 = $AU86) * ('Build Scenarios'!$C$1:$C$510 = $C86), 0), MATCH(BC$12, 'Build Scenarios'!$D$5:$O$5, 0)))
+BC86,
0)</f>
        <v>0</v>
      </c>
      <c r="BE86" s="4" cm="1">
        <f t="array" aca="1" ref="BE86" ca="1">IFERROR(
INDEX('Cost Data'!$Y$1:$AJ$500, MATCH(1, ('Cost Data'!$W$1:$W$500 = $AU86) * ('Cost Data'!$X$1:$X$500 = $AV86), 0), MATCH(BE$12, 'Cost Data'!$Y$12:$AJ$12, 0))
* (INDEX('Build Scenarios'!$D$1:$O$510, MATCH(1, ('Build Scenarios'!$B$1:$B$510 = $AU86) * ('Build Scenarios'!$C$1:$C$510 = $C86), 0), MATCH(BE$12, 'Build Scenarios'!$D$5:$O$5, 0))
- INDEX('Build Scenarios'!$D$1:$O$510, MATCH(1, ('Build Scenarios'!$B$1:$B$510 = $AU86) * ('Build Scenarios'!$C$1:$C$510 = $C86), 0), MATCH(BD$12, 'Build Scenarios'!$D$5:$O$5, 0)))
+BD86,
0)</f>
        <v>0</v>
      </c>
      <c r="BF86" s="4" cm="1">
        <f t="array" aca="1" ref="BF86" ca="1">IFERROR(
INDEX('Cost Data'!$Y$1:$AJ$500, MATCH(1, ('Cost Data'!$W$1:$W$500 = $AU86) * ('Cost Data'!$X$1:$X$500 = $AV86), 0), MATCH(BF$12, 'Cost Data'!$Y$12:$AJ$12, 0))
* (INDEX('Build Scenarios'!$D$1:$O$510, MATCH(1, ('Build Scenarios'!$B$1:$B$510 = $AU86) * ('Build Scenarios'!$C$1:$C$510 = $C86), 0), MATCH(BF$12, 'Build Scenarios'!$D$5:$O$5, 0))
- INDEX('Build Scenarios'!$D$1:$O$510, MATCH(1, ('Build Scenarios'!$B$1:$B$510 = $AU86) * ('Build Scenarios'!$C$1:$C$510 = $C86), 0), MATCH(BE$12, 'Build Scenarios'!$D$5:$O$5, 0)))
+BE86,
0)</f>
        <v>0</v>
      </c>
      <c r="BG86" s="4" cm="1">
        <f t="array" aca="1" ref="BG86" ca="1">IFERROR(
INDEX('Cost Data'!$Y$1:$AJ$500, MATCH(1, ('Cost Data'!$W$1:$W$500 = $AU86) * ('Cost Data'!$X$1:$X$500 = $AV86), 0), MATCH(BG$12, 'Cost Data'!$Y$12:$AJ$12, 0))
* (INDEX('Build Scenarios'!$D$1:$O$510, MATCH(1, ('Build Scenarios'!$B$1:$B$510 = $AU86) * ('Build Scenarios'!$C$1:$C$510 = $C86), 0), MATCH(BG$12, 'Build Scenarios'!$D$5:$O$5, 0))
- INDEX('Build Scenarios'!$D$1:$O$510, MATCH(1, ('Build Scenarios'!$B$1:$B$510 = $AU86) * ('Build Scenarios'!$C$1:$C$510 = $C86), 0), MATCH(BF$12, 'Build Scenarios'!$D$5:$O$5, 0)))
+BF86,
0)</f>
        <v>0</v>
      </c>
      <c r="BH86" s="4" cm="1">
        <f t="array" aca="1" ref="BH86" ca="1">IFERROR(
INDEX('Cost Data'!$Y$1:$AJ$500, MATCH(1, ('Cost Data'!$W$1:$W$500 = $AU86) * ('Cost Data'!$X$1:$X$500 = $AV86), 0), MATCH(BH$12, 'Cost Data'!$Y$12:$AJ$12, 0))
* (INDEX('Build Scenarios'!$D$1:$O$510, MATCH(1, ('Build Scenarios'!$B$1:$B$510 = $AU86) * ('Build Scenarios'!$C$1:$C$510 = $C86), 0), MATCH(BH$12, 'Build Scenarios'!$D$5:$O$5, 0))
- INDEX('Build Scenarios'!$D$1:$O$510, MATCH(1, ('Build Scenarios'!$B$1:$B$510 = $AU86) * ('Build Scenarios'!$C$1:$C$510 = $C86), 0), MATCH(BG$12, 'Build Scenarios'!$D$5:$O$5, 0)))
+BG86,
0)</f>
        <v>0</v>
      </c>
      <c r="BJ86" s="11" t="str">
        <f t="shared" si="47"/>
        <v>Cape Mendocino</v>
      </c>
      <c r="BK86" s="11" cm="1">
        <f t="array" aca="1" ref="BK86" ca="1">INDEX('Cost Scenario Settings'!$O$32:$W$101, MATCH(1, ('Cost Scenario Settings'!$N$32:$N$101 = $B86) * ('Cost Scenario Settings'!$B$32:$B$101 = BJ86), 0), MATCH($C86, 'Cost Scenario Settings'!$O$31:$W$31, 0))</f>
        <v>0</v>
      </c>
      <c r="BL86" s="4" cm="1">
        <f t="array" aca="1" ref="BL86" ca="1">IFERROR(
INDEX('Cost Data'!$Y$1:$AJ$500, MATCH(1, ('Cost Data'!$W$1:$W$500 = $BJ86) * ('Cost Data'!$X$1:$X$500 = $BK86), 0), MATCH(BL$12, 'Cost Data'!$Y$12:$AJ$12, 0))
* (INDEX('Build Scenarios'!$D$1:$O$510, MATCH(1, ('Build Scenarios'!$B$1:$B$510 = $BJ86) * ('Build Scenarios'!$C$1:$C$510 = $C86), 0), MATCH(BL$12, 'Build Scenarios'!$D$5:$O$5, 0))
- INDEX('Build Scenarios'!$D$1:$O$510, MATCH(1, ('Build Scenarios'!$B$1:$B$510 = $BJ86) * ('Build Scenarios'!$C$1:$C$510 = $C86), 0), MATCH(BK$12, 'Build Scenarios'!$D$5:$O$5, 0)))
+BK86,
0)</f>
        <v>0</v>
      </c>
      <c r="BM86" s="4" cm="1">
        <f t="array" aca="1" ref="BM86" ca="1">IFERROR(
INDEX('Cost Data'!$Y$1:$AJ$500, MATCH(1, ('Cost Data'!$W$1:$W$500 = $BJ86) * ('Cost Data'!$X$1:$X$500 = $BK86), 0), MATCH(BM$12, 'Cost Data'!$Y$12:$AJ$12, 0))
* (INDEX('Build Scenarios'!$D$1:$O$510, MATCH(1, ('Build Scenarios'!$B$1:$B$510 = $BJ86) * ('Build Scenarios'!$C$1:$C$510 = $C86), 0), MATCH(BM$12, 'Build Scenarios'!$D$5:$O$5, 0))
- INDEX('Build Scenarios'!$D$1:$O$510, MATCH(1, ('Build Scenarios'!$B$1:$B$510 = $BJ86) * ('Build Scenarios'!$C$1:$C$510 = $C86), 0), MATCH(BL$12, 'Build Scenarios'!$D$5:$O$5, 0)))
+BL86,
0)</f>
        <v>0</v>
      </c>
      <c r="BN86" s="4" cm="1">
        <f t="array" aca="1" ref="BN86" ca="1">IFERROR(
INDEX('Cost Data'!$Y$1:$AJ$500, MATCH(1, ('Cost Data'!$W$1:$W$500 = $BJ86) * ('Cost Data'!$X$1:$X$500 = $BK86), 0), MATCH(BN$12, 'Cost Data'!$Y$12:$AJ$12, 0))
* (INDEX('Build Scenarios'!$D$1:$O$510, MATCH(1, ('Build Scenarios'!$B$1:$B$510 = $BJ86) * ('Build Scenarios'!$C$1:$C$510 = $C86), 0), MATCH(BN$12, 'Build Scenarios'!$D$5:$O$5, 0))
- INDEX('Build Scenarios'!$D$1:$O$510, MATCH(1, ('Build Scenarios'!$B$1:$B$510 = $BJ86) * ('Build Scenarios'!$C$1:$C$510 = $C86), 0), MATCH(BM$12, 'Build Scenarios'!$D$5:$O$5, 0)))
+BM86,
0)</f>
        <v>0</v>
      </c>
      <c r="BO86" s="4" cm="1">
        <f t="array" aca="1" ref="BO86" ca="1">IFERROR(
INDEX('Cost Data'!$Y$1:$AJ$500, MATCH(1, ('Cost Data'!$W$1:$W$500 = $BJ86) * ('Cost Data'!$X$1:$X$500 = $BK86), 0), MATCH(BO$12, 'Cost Data'!$Y$12:$AJ$12, 0))
* (INDEX('Build Scenarios'!$D$1:$O$510, MATCH(1, ('Build Scenarios'!$B$1:$B$510 = $BJ86) * ('Build Scenarios'!$C$1:$C$510 = $C86), 0), MATCH(BO$12, 'Build Scenarios'!$D$5:$O$5, 0))
- INDEX('Build Scenarios'!$D$1:$O$510, MATCH(1, ('Build Scenarios'!$B$1:$B$510 = $BJ86) * ('Build Scenarios'!$C$1:$C$510 = $C86), 0), MATCH(BN$12, 'Build Scenarios'!$D$5:$O$5, 0)))
+BN86,
0)</f>
        <v>0</v>
      </c>
      <c r="BP86" s="4" cm="1">
        <f t="array" aca="1" ref="BP86" ca="1">IFERROR(
INDEX('Cost Data'!$Y$1:$AJ$500, MATCH(1, ('Cost Data'!$W$1:$W$500 = $BJ86) * ('Cost Data'!$X$1:$X$500 = $BK86), 0), MATCH(BP$12, 'Cost Data'!$Y$12:$AJ$12, 0))
* (INDEX('Build Scenarios'!$D$1:$O$510, MATCH(1, ('Build Scenarios'!$B$1:$B$510 = $BJ86) * ('Build Scenarios'!$C$1:$C$510 = $C86), 0), MATCH(BP$12, 'Build Scenarios'!$D$5:$O$5, 0))
- INDEX('Build Scenarios'!$D$1:$O$510, MATCH(1, ('Build Scenarios'!$B$1:$B$510 = $BJ86) * ('Build Scenarios'!$C$1:$C$510 = $C86), 0), MATCH(BO$12, 'Build Scenarios'!$D$5:$O$5, 0)))
+BO86,
0)</f>
        <v>0</v>
      </c>
      <c r="BQ86" s="4" cm="1">
        <f t="array" aca="1" ref="BQ86" ca="1">IFERROR(
INDEX('Cost Data'!$Y$1:$AJ$500, MATCH(1, ('Cost Data'!$W$1:$W$500 = $BJ86) * ('Cost Data'!$X$1:$X$500 = $BK86), 0), MATCH(BQ$12, 'Cost Data'!$Y$12:$AJ$12, 0))
* (INDEX('Build Scenarios'!$D$1:$O$510, MATCH(1, ('Build Scenarios'!$B$1:$B$510 = $BJ86) * ('Build Scenarios'!$C$1:$C$510 = $C86), 0), MATCH(BQ$12, 'Build Scenarios'!$D$5:$O$5, 0))
- INDEX('Build Scenarios'!$D$1:$O$510, MATCH(1, ('Build Scenarios'!$B$1:$B$510 = $BJ86) * ('Build Scenarios'!$C$1:$C$510 = $C86), 0), MATCH(BP$12, 'Build Scenarios'!$D$5:$O$5, 0)))
+BP86,
0)</f>
        <v>0</v>
      </c>
      <c r="BR86" s="4" cm="1">
        <f t="array" aca="1" ref="BR86" ca="1">IFERROR(
INDEX('Cost Data'!$Y$1:$AJ$500, MATCH(1, ('Cost Data'!$W$1:$W$500 = $BJ86) * ('Cost Data'!$X$1:$X$500 = $BK86), 0), MATCH(BR$12, 'Cost Data'!$Y$12:$AJ$12, 0))
* (INDEX('Build Scenarios'!$D$1:$O$510, MATCH(1, ('Build Scenarios'!$B$1:$B$510 = $BJ86) * ('Build Scenarios'!$C$1:$C$510 = $C86), 0), MATCH(BR$12, 'Build Scenarios'!$D$5:$O$5, 0))
- INDEX('Build Scenarios'!$D$1:$O$510, MATCH(1, ('Build Scenarios'!$B$1:$B$510 = $BJ86) * ('Build Scenarios'!$C$1:$C$510 = $C86), 0), MATCH(BQ$12, 'Build Scenarios'!$D$5:$O$5, 0)))
+BQ86,
0)</f>
        <v>0</v>
      </c>
      <c r="BS86" s="4" cm="1">
        <f t="array" aca="1" ref="BS86" ca="1">IFERROR(
INDEX('Cost Data'!$Y$1:$AJ$500, MATCH(1, ('Cost Data'!$W$1:$W$500 = $BJ86) * ('Cost Data'!$X$1:$X$500 = $BK86), 0), MATCH(BS$12, 'Cost Data'!$Y$12:$AJ$12, 0))
* (INDEX('Build Scenarios'!$D$1:$O$510, MATCH(1, ('Build Scenarios'!$B$1:$B$510 = $BJ86) * ('Build Scenarios'!$C$1:$C$510 = $C86), 0), MATCH(BS$12, 'Build Scenarios'!$D$5:$O$5, 0))
- INDEX('Build Scenarios'!$D$1:$O$510, MATCH(1, ('Build Scenarios'!$B$1:$B$510 = $BJ86) * ('Build Scenarios'!$C$1:$C$510 = $C86), 0), MATCH(BR$12, 'Build Scenarios'!$D$5:$O$5, 0)))
+BR86,
0)</f>
        <v>0</v>
      </c>
      <c r="BT86" s="4" cm="1">
        <f t="array" aca="1" ref="BT86" ca="1">IFERROR(
INDEX('Cost Data'!$Y$1:$AJ$500, MATCH(1, ('Cost Data'!$W$1:$W$500 = $BJ86) * ('Cost Data'!$X$1:$X$500 = $BK86), 0), MATCH(BT$12, 'Cost Data'!$Y$12:$AJ$12, 0))
* (INDEX('Build Scenarios'!$D$1:$O$510, MATCH(1, ('Build Scenarios'!$B$1:$B$510 = $BJ86) * ('Build Scenarios'!$C$1:$C$510 = $C86), 0), MATCH(BT$12, 'Build Scenarios'!$D$5:$O$5, 0))
- INDEX('Build Scenarios'!$D$1:$O$510, MATCH(1, ('Build Scenarios'!$B$1:$B$510 = $BJ86) * ('Build Scenarios'!$C$1:$C$510 = $C86), 0), MATCH(BS$12, 'Build Scenarios'!$D$5:$O$5, 0)))
+BS86,
0)</f>
        <v>0</v>
      </c>
      <c r="BU86" s="4" cm="1">
        <f t="array" aca="1" ref="BU86" ca="1">IFERROR(
INDEX('Cost Data'!$Y$1:$AJ$500, MATCH(1, ('Cost Data'!$W$1:$W$500 = $BJ86) * ('Cost Data'!$X$1:$X$500 = $BK86), 0), MATCH(BU$12, 'Cost Data'!$Y$12:$AJ$12, 0))
* (INDEX('Build Scenarios'!$D$1:$O$510, MATCH(1, ('Build Scenarios'!$B$1:$B$510 = $BJ86) * ('Build Scenarios'!$C$1:$C$510 = $C86), 0), MATCH(BU$12, 'Build Scenarios'!$D$5:$O$5, 0))
- INDEX('Build Scenarios'!$D$1:$O$510, MATCH(1, ('Build Scenarios'!$B$1:$B$510 = $BJ86) * ('Build Scenarios'!$C$1:$C$510 = $C86), 0), MATCH(BT$12, 'Build Scenarios'!$D$5:$O$5, 0)))
+BT86,
0)</f>
        <v>0</v>
      </c>
      <c r="BV86" s="4" cm="1">
        <f t="array" aca="1" ref="BV86" ca="1">IFERROR(
INDEX('Cost Data'!$Y$1:$AJ$500, MATCH(1, ('Cost Data'!$W$1:$W$500 = $BJ86) * ('Cost Data'!$X$1:$X$500 = $BK86), 0), MATCH(BV$12, 'Cost Data'!$Y$12:$AJ$12, 0))
* (INDEX('Build Scenarios'!$D$1:$O$510, MATCH(1, ('Build Scenarios'!$B$1:$B$510 = $BJ86) * ('Build Scenarios'!$C$1:$C$510 = $C86), 0), MATCH(BV$12, 'Build Scenarios'!$D$5:$O$5, 0))
- INDEX('Build Scenarios'!$D$1:$O$510, MATCH(1, ('Build Scenarios'!$B$1:$B$510 = $BJ86) * ('Build Scenarios'!$C$1:$C$510 = $C86), 0), MATCH(BU$12, 'Build Scenarios'!$D$5:$O$5, 0)))
+BU86,
0)</f>
        <v>0</v>
      </c>
      <c r="BW86" s="4" cm="1">
        <f t="array" aca="1" ref="BW86" ca="1">IFERROR(
INDEX('Cost Data'!$Y$1:$AJ$500, MATCH(1, ('Cost Data'!$W$1:$W$500 = $BJ86) * ('Cost Data'!$X$1:$X$500 = $BK86), 0), MATCH(BW$12, 'Cost Data'!$Y$12:$AJ$12, 0))
* (INDEX('Build Scenarios'!$D$1:$O$510, MATCH(1, ('Build Scenarios'!$B$1:$B$510 = $BJ86) * ('Build Scenarios'!$C$1:$C$510 = $C86), 0), MATCH(BW$12, 'Build Scenarios'!$D$5:$O$5, 0))
- INDEX('Build Scenarios'!$D$1:$O$510, MATCH(1, ('Build Scenarios'!$B$1:$B$510 = $BJ86) * ('Build Scenarios'!$C$1:$C$510 = $C86), 0), MATCH(BV$12, 'Build Scenarios'!$D$5:$O$5, 0)))
+BV86,
0)</f>
        <v>0</v>
      </c>
    </row>
    <row r="87" spans="2:75" x14ac:dyDescent="0.2">
      <c r="AF87" s="11"/>
      <c r="AU87" s="11"/>
      <c r="BJ87" s="11"/>
    </row>
    <row r="88" spans="2:75" x14ac:dyDescent="0.2">
      <c r="C88" s="11" t="s">
        <v>243</v>
      </c>
      <c r="D88" s="11">
        <f ca="1">IFERROR(OFFSET(INDEX(Gen_Cost_Scenarios, MATCH(D75, Gen_Cost_Scenarios, 0)), 1, 0), 0)</f>
        <v>0</v>
      </c>
      <c r="S88" s="11" t="s">
        <v>245</v>
      </c>
      <c r="T88" s="11" t="s">
        <v>238</v>
      </c>
      <c r="AF88" s="11"/>
      <c r="AH88" s="11" t="s">
        <v>245</v>
      </c>
      <c r="AI88" s="11" t="s">
        <v>239</v>
      </c>
      <c r="AU88" s="11"/>
      <c r="AW88" s="11" t="s">
        <v>245</v>
      </c>
      <c r="AX88" s="11" t="s">
        <v>240</v>
      </c>
      <c r="BJ88" s="11"/>
      <c r="BL88" s="11" t="s">
        <v>245</v>
      </c>
      <c r="BM88" s="11" t="s">
        <v>241</v>
      </c>
    </row>
    <row r="89" spans="2:75" ht="12.75" x14ac:dyDescent="0.2">
      <c r="B89" s="11"/>
      <c r="C89" s="2" t="s">
        <v>252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S89" s="2" t="s">
        <v>253</v>
      </c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F89" s="11"/>
      <c r="AH89" s="2" t="s">
        <v>254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U89" s="11"/>
      <c r="AW89" s="2" t="s">
        <v>255</v>
      </c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J89" s="11"/>
      <c r="BL89" s="2" t="s">
        <v>256</v>
      </c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</row>
    <row r="90" spans="2:75" x14ac:dyDescent="0.2">
      <c r="B90" s="11"/>
      <c r="C90" s="1" t="s">
        <v>234</v>
      </c>
      <c r="D90" s="1">
        <v>2024</v>
      </c>
      <c r="E90" s="1">
        <v>2025</v>
      </c>
      <c r="F90" s="1">
        <v>2026</v>
      </c>
      <c r="G90" s="1">
        <v>2028</v>
      </c>
      <c r="H90" s="1">
        <v>2030</v>
      </c>
      <c r="I90" s="1">
        <v>2032</v>
      </c>
      <c r="J90" s="1">
        <v>2033</v>
      </c>
      <c r="K90" s="1">
        <v>2034</v>
      </c>
      <c r="L90" s="1">
        <v>2035</v>
      </c>
      <c r="M90" s="1">
        <v>2039</v>
      </c>
      <c r="N90" s="1">
        <v>2040</v>
      </c>
      <c r="O90" s="1">
        <v>2045</v>
      </c>
      <c r="S90" s="1">
        <v>2024</v>
      </c>
      <c r="T90" s="1">
        <v>2025</v>
      </c>
      <c r="U90" s="1">
        <v>2026</v>
      </c>
      <c r="V90" s="1">
        <v>2028</v>
      </c>
      <c r="W90" s="1">
        <v>2030</v>
      </c>
      <c r="X90" s="1">
        <v>2032</v>
      </c>
      <c r="Y90" s="1">
        <v>2033</v>
      </c>
      <c r="Z90" s="1">
        <v>2034</v>
      </c>
      <c r="AA90" s="1">
        <v>2035</v>
      </c>
      <c r="AB90" s="1">
        <v>2039</v>
      </c>
      <c r="AC90" s="1">
        <v>2040</v>
      </c>
      <c r="AD90" s="1">
        <v>2045</v>
      </c>
      <c r="AF90" s="11"/>
      <c r="AH90" s="1">
        <v>2024</v>
      </c>
      <c r="AI90" s="1">
        <v>2025</v>
      </c>
      <c r="AJ90" s="1">
        <v>2026</v>
      </c>
      <c r="AK90" s="1">
        <v>2028</v>
      </c>
      <c r="AL90" s="1">
        <v>2030</v>
      </c>
      <c r="AM90" s="1">
        <v>2032</v>
      </c>
      <c r="AN90" s="1">
        <v>2033</v>
      </c>
      <c r="AO90" s="1">
        <v>2034</v>
      </c>
      <c r="AP90" s="1">
        <v>2035</v>
      </c>
      <c r="AQ90" s="1">
        <v>2039</v>
      </c>
      <c r="AR90" s="1">
        <v>2040</v>
      </c>
      <c r="AS90" s="1">
        <v>2045</v>
      </c>
      <c r="AU90" s="11"/>
      <c r="AW90" s="1">
        <v>2024</v>
      </c>
      <c r="AX90" s="1">
        <v>2025</v>
      </c>
      <c r="AY90" s="1">
        <v>2026</v>
      </c>
      <c r="AZ90" s="1">
        <v>2028</v>
      </c>
      <c r="BA90" s="1">
        <v>2030</v>
      </c>
      <c r="BB90" s="1">
        <v>2032</v>
      </c>
      <c r="BC90" s="1">
        <v>2033</v>
      </c>
      <c r="BD90" s="1">
        <v>2034</v>
      </c>
      <c r="BE90" s="1">
        <v>2035</v>
      </c>
      <c r="BF90" s="1">
        <v>2039</v>
      </c>
      <c r="BG90" s="1">
        <v>2040</v>
      </c>
      <c r="BH90" s="1">
        <v>2045</v>
      </c>
      <c r="BJ90" s="11"/>
      <c r="BL90" s="1">
        <v>2024</v>
      </c>
      <c r="BM90" s="1">
        <v>2025</v>
      </c>
      <c r="BN90" s="1">
        <v>2026</v>
      </c>
      <c r="BO90" s="1">
        <v>2028</v>
      </c>
      <c r="BP90" s="1">
        <v>2030</v>
      </c>
      <c r="BQ90" s="1">
        <v>2032</v>
      </c>
      <c r="BR90" s="1">
        <v>2033</v>
      </c>
      <c r="BS90" s="1">
        <v>2034</v>
      </c>
      <c r="BT90" s="1">
        <v>2035</v>
      </c>
      <c r="BU90" s="1">
        <v>2039</v>
      </c>
      <c r="BV90" s="1">
        <v>2040</v>
      </c>
      <c r="BW90" s="1">
        <v>2045</v>
      </c>
    </row>
    <row r="91" spans="2:75" x14ac:dyDescent="0.2">
      <c r="B91" s="11">
        <f ca="1">D88</f>
        <v>0</v>
      </c>
      <c r="C91" s="3" t="s">
        <v>236</v>
      </c>
      <c r="D91" s="4">
        <f t="shared" ref="D91:O99" ca="1" si="48">S91+AH91+AW91+BL91</f>
        <v>0</v>
      </c>
      <c r="E91" s="4">
        <f t="shared" ca="1" si="48"/>
        <v>0</v>
      </c>
      <c r="F91" s="4">
        <f t="shared" ca="1" si="48"/>
        <v>0</v>
      </c>
      <c r="G91" s="4">
        <f t="shared" ca="1" si="48"/>
        <v>0</v>
      </c>
      <c r="H91" s="4">
        <f t="shared" ca="1" si="48"/>
        <v>0</v>
      </c>
      <c r="I91" s="4">
        <f t="shared" ca="1" si="48"/>
        <v>0</v>
      </c>
      <c r="J91" s="4">
        <f t="shared" ca="1" si="48"/>
        <v>0</v>
      </c>
      <c r="K91" s="4">
        <f t="shared" ca="1" si="48"/>
        <v>0</v>
      </c>
      <c r="L91" s="4">
        <f t="shared" ca="1" si="48"/>
        <v>0</v>
      </c>
      <c r="M91" s="4">
        <f t="shared" ca="1" si="48"/>
        <v>0</v>
      </c>
      <c r="N91" s="4">
        <f t="shared" ca="1" si="48"/>
        <v>0</v>
      </c>
      <c r="O91" s="4">
        <f t="shared" ca="1" si="48"/>
        <v>0</v>
      </c>
      <c r="Q91" s="11" t="str">
        <f>T88</f>
        <v>Morro Bay</v>
      </c>
      <c r="R91" s="11" cm="1">
        <f t="array" aca="1" ref="R91" ca="1">INDEX('Cost Scenario Settings'!$O$32:$W$101, MATCH(1, ('Cost Scenario Settings'!$N$32:$N$101 = $B91) * ('Cost Scenario Settings'!$B$32:$B$101 = Q91), 0), MATCH($C91, 'Cost Scenario Settings'!$O$31:$W$31, 0))</f>
        <v>0</v>
      </c>
      <c r="S91" s="4" cm="1">
        <f t="array" aca="1" ref="S91" ca="1">IFERROR(
INDEX('Cost Data'!$Y$1:$AJ$500, MATCH(1, ('Cost Data'!$W$1:$W$500 = $Q91) * ('Cost Data'!$X$1:$X$500 = $R91), 0), MATCH(S$12, 'Cost Data'!$Y$12:$AJ$12, 0))
* (INDEX('Build Scenarios'!$D$1:$O$510, MATCH(1, ('Build Scenarios'!$B$1:$B$510 = $Q91) * ('Build Scenarios'!$C$1:$C$510 = $C91), 0), MATCH(S$12, 'Build Scenarios'!$D$5:$O$5, 0))
- INDEX('Build Scenarios'!$D$1:$O$510, MATCH(1, ('Build Scenarios'!$B$1:$B$510 = $Q91) * ('Build Scenarios'!$C$1:$C$510 = $C91), 0), MATCH(R$12, 'Build Scenarios'!$D$5:$O$5, 0)))
+R91,
0)</f>
        <v>0</v>
      </c>
      <c r="T91" s="4" cm="1">
        <f t="array" aca="1" ref="T91" ca="1">IFERROR(
INDEX('Cost Data'!$Y$1:$AJ$500, MATCH(1, ('Cost Data'!$W$1:$W$500 = $Q91) * ('Cost Data'!$X$1:$X$500 = $R91), 0), MATCH(T$12, 'Cost Data'!$Y$12:$AJ$12, 0))
* (INDEX('Build Scenarios'!$D$1:$O$510, MATCH(1, ('Build Scenarios'!$B$1:$B$510 = $Q91) * ('Build Scenarios'!$C$1:$C$510 = $C91), 0), MATCH(T$12, 'Build Scenarios'!$D$5:$O$5, 0))
- INDEX('Build Scenarios'!$D$1:$O$510, MATCH(1, ('Build Scenarios'!$B$1:$B$510 = $Q91) * ('Build Scenarios'!$C$1:$C$510 = $C91), 0), MATCH(S$12, 'Build Scenarios'!$D$5:$O$5, 0)))
+S91,
0)</f>
        <v>0</v>
      </c>
      <c r="U91" s="4" cm="1">
        <f t="array" aca="1" ref="U91" ca="1">IFERROR(
INDEX('Cost Data'!$Y$1:$AJ$500, MATCH(1, ('Cost Data'!$W$1:$W$500 = $Q91) * ('Cost Data'!$X$1:$X$500 = $R91), 0), MATCH(U$12, 'Cost Data'!$Y$12:$AJ$12, 0))
* (INDEX('Build Scenarios'!$D$1:$O$510, MATCH(1, ('Build Scenarios'!$B$1:$B$510 = $Q91) * ('Build Scenarios'!$C$1:$C$510 = $C91), 0), MATCH(U$12, 'Build Scenarios'!$D$5:$O$5, 0))
- INDEX('Build Scenarios'!$D$1:$O$510, MATCH(1, ('Build Scenarios'!$B$1:$B$510 = $Q91) * ('Build Scenarios'!$C$1:$C$510 = $C91), 0), MATCH(T$12, 'Build Scenarios'!$D$5:$O$5, 0)))
+T91,
0)</f>
        <v>0</v>
      </c>
      <c r="V91" s="4" cm="1">
        <f t="array" aca="1" ref="V91" ca="1">IFERROR(
INDEX('Cost Data'!$Y$1:$AJ$500, MATCH(1, ('Cost Data'!$W$1:$W$500 = $Q91) * ('Cost Data'!$X$1:$X$500 = $R91), 0), MATCH(V$12, 'Cost Data'!$Y$12:$AJ$12, 0))
* (INDEX('Build Scenarios'!$D$1:$O$510, MATCH(1, ('Build Scenarios'!$B$1:$B$510 = $Q91) * ('Build Scenarios'!$C$1:$C$510 = $C91), 0), MATCH(V$12, 'Build Scenarios'!$D$5:$O$5, 0))
- INDEX('Build Scenarios'!$D$1:$O$510, MATCH(1, ('Build Scenarios'!$B$1:$B$510 = $Q91) * ('Build Scenarios'!$C$1:$C$510 = $C91), 0), MATCH(U$12, 'Build Scenarios'!$D$5:$O$5, 0)))
+U91,
0)</f>
        <v>0</v>
      </c>
      <c r="W91" s="4" cm="1">
        <f t="array" aca="1" ref="W91" ca="1">IFERROR(
INDEX('Cost Data'!$Y$1:$AJ$500, MATCH(1, ('Cost Data'!$W$1:$W$500 = $Q91) * ('Cost Data'!$X$1:$X$500 = $R91), 0), MATCH(W$12, 'Cost Data'!$Y$12:$AJ$12, 0))
* (INDEX('Build Scenarios'!$D$1:$O$510, MATCH(1, ('Build Scenarios'!$B$1:$B$510 = $Q91) * ('Build Scenarios'!$C$1:$C$510 = $C91), 0), MATCH(W$12, 'Build Scenarios'!$D$5:$O$5, 0))
- INDEX('Build Scenarios'!$D$1:$O$510, MATCH(1, ('Build Scenarios'!$B$1:$B$510 = $Q91) * ('Build Scenarios'!$C$1:$C$510 = $C91), 0), MATCH(V$12, 'Build Scenarios'!$D$5:$O$5, 0)))
+V91,
0)</f>
        <v>0</v>
      </c>
      <c r="X91" s="4" cm="1">
        <f t="array" aca="1" ref="X91" ca="1">IFERROR(
INDEX('Cost Data'!$Y$1:$AJ$500, MATCH(1, ('Cost Data'!$W$1:$W$500 = $Q91) * ('Cost Data'!$X$1:$X$500 = $R91), 0), MATCH(X$12, 'Cost Data'!$Y$12:$AJ$12, 0))
* (INDEX('Build Scenarios'!$D$1:$O$510, MATCH(1, ('Build Scenarios'!$B$1:$B$510 = $Q91) * ('Build Scenarios'!$C$1:$C$510 = $C91), 0), MATCH(X$12, 'Build Scenarios'!$D$5:$O$5, 0))
- INDEX('Build Scenarios'!$D$1:$O$510, MATCH(1, ('Build Scenarios'!$B$1:$B$510 = $Q91) * ('Build Scenarios'!$C$1:$C$510 = $C91), 0), MATCH(W$12, 'Build Scenarios'!$D$5:$O$5, 0)))
+W91,
0)</f>
        <v>0</v>
      </c>
      <c r="Y91" s="4" cm="1">
        <f t="array" aca="1" ref="Y91" ca="1">IFERROR(
INDEX('Cost Data'!$Y$1:$AJ$500, MATCH(1, ('Cost Data'!$W$1:$W$500 = $Q91) * ('Cost Data'!$X$1:$X$500 = $R91), 0), MATCH(Y$12, 'Cost Data'!$Y$12:$AJ$12, 0))
* (INDEX('Build Scenarios'!$D$1:$O$510, MATCH(1, ('Build Scenarios'!$B$1:$B$510 = $Q91) * ('Build Scenarios'!$C$1:$C$510 = $C91), 0), MATCH(Y$12, 'Build Scenarios'!$D$5:$O$5, 0))
- INDEX('Build Scenarios'!$D$1:$O$510, MATCH(1, ('Build Scenarios'!$B$1:$B$510 = $Q91) * ('Build Scenarios'!$C$1:$C$510 = $C91), 0), MATCH(X$12, 'Build Scenarios'!$D$5:$O$5, 0)))
+X91,
0)</f>
        <v>0</v>
      </c>
      <c r="Z91" s="4" cm="1">
        <f t="array" aca="1" ref="Z91" ca="1">IFERROR(
INDEX('Cost Data'!$Y$1:$AJ$500, MATCH(1, ('Cost Data'!$W$1:$W$500 = $Q91) * ('Cost Data'!$X$1:$X$500 = $R91), 0), MATCH(Z$12, 'Cost Data'!$Y$12:$AJ$12, 0))
* (INDEX('Build Scenarios'!$D$1:$O$510, MATCH(1, ('Build Scenarios'!$B$1:$B$510 = $Q91) * ('Build Scenarios'!$C$1:$C$510 = $C91), 0), MATCH(Z$12, 'Build Scenarios'!$D$5:$O$5, 0))
- INDEX('Build Scenarios'!$D$1:$O$510, MATCH(1, ('Build Scenarios'!$B$1:$B$510 = $Q91) * ('Build Scenarios'!$C$1:$C$510 = $C91), 0), MATCH(Y$12, 'Build Scenarios'!$D$5:$O$5, 0)))
+Y91,
0)</f>
        <v>0</v>
      </c>
      <c r="AA91" s="4" cm="1">
        <f t="array" aca="1" ref="AA91" ca="1">IFERROR(
INDEX('Cost Data'!$Y$1:$AJ$500, MATCH(1, ('Cost Data'!$W$1:$W$500 = $Q91) * ('Cost Data'!$X$1:$X$500 = $R91), 0), MATCH(AA$12, 'Cost Data'!$Y$12:$AJ$12, 0))
* (INDEX('Build Scenarios'!$D$1:$O$510, MATCH(1, ('Build Scenarios'!$B$1:$B$510 = $Q91) * ('Build Scenarios'!$C$1:$C$510 = $C91), 0), MATCH(AA$12, 'Build Scenarios'!$D$5:$O$5, 0))
- INDEX('Build Scenarios'!$D$1:$O$510, MATCH(1, ('Build Scenarios'!$B$1:$B$510 = $Q91) * ('Build Scenarios'!$C$1:$C$510 = $C91), 0), MATCH(Z$12, 'Build Scenarios'!$D$5:$O$5, 0)))
+Z91,
0)</f>
        <v>0</v>
      </c>
      <c r="AB91" s="4" cm="1">
        <f t="array" aca="1" ref="AB91" ca="1">IFERROR(
INDEX('Cost Data'!$Y$1:$AJ$500, MATCH(1, ('Cost Data'!$W$1:$W$500 = $Q91) * ('Cost Data'!$X$1:$X$500 = $R91), 0), MATCH(AB$12, 'Cost Data'!$Y$12:$AJ$12, 0))
* (INDEX('Build Scenarios'!$D$1:$O$510, MATCH(1, ('Build Scenarios'!$B$1:$B$510 = $Q91) * ('Build Scenarios'!$C$1:$C$510 = $C91), 0), MATCH(AB$12, 'Build Scenarios'!$D$5:$O$5, 0))
- INDEX('Build Scenarios'!$D$1:$O$510, MATCH(1, ('Build Scenarios'!$B$1:$B$510 = $Q91) * ('Build Scenarios'!$C$1:$C$510 = $C91), 0), MATCH(AA$12, 'Build Scenarios'!$D$5:$O$5, 0)))
+AA91,
0)</f>
        <v>0</v>
      </c>
      <c r="AC91" s="4" cm="1">
        <f t="array" aca="1" ref="AC91" ca="1">IFERROR(
INDEX('Cost Data'!$Y$1:$AJ$500, MATCH(1, ('Cost Data'!$W$1:$W$500 = $Q91) * ('Cost Data'!$X$1:$X$500 = $R91), 0), MATCH(AC$12, 'Cost Data'!$Y$12:$AJ$12, 0))
* (INDEX('Build Scenarios'!$D$1:$O$510, MATCH(1, ('Build Scenarios'!$B$1:$B$510 = $Q91) * ('Build Scenarios'!$C$1:$C$510 = $C91), 0), MATCH(AC$12, 'Build Scenarios'!$D$5:$O$5, 0))
- INDEX('Build Scenarios'!$D$1:$O$510, MATCH(1, ('Build Scenarios'!$B$1:$B$510 = $Q91) * ('Build Scenarios'!$C$1:$C$510 = $C91), 0), MATCH(AB$12, 'Build Scenarios'!$D$5:$O$5, 0)))
+AB91,
0)</f>
        <v>0</v>
      </c>
      <c r="AD91" s="4" cm="1">
        <f t="array" aca="1" ref="AD91" ca="1">IFERROR(
INDEX('Cost Data'!$Y$1:$AJ$500, MATCH(1, ('Cost Data'!$W$1:$W$500 = $Q91) * ('Cost Data'!$X$1:$X$500 = $R91), 0), MATCH(AD$12, 'Cost Data'!$Y$12:$AJ$12, 0))
* (INDEX('Build Scenarios'!$D$1:$O$510, MATCH(1, ('Build Scenarios'!$B$1:$B$510 = $Q91) * ('Build Scenarios'!$C$1:$C$510 = $C91), 0), MATCH(AD$12, 'Build Scenarios'!$D$5:$O$5, 0))
- INDEX('Build Scenarios'!$D$1:$O$510, MATCH(1, ('Build Scenarios'!$B$1:$B$510 = $Q91) * ('Build Scenarios'!$C$1:$C$510 = $C91), 0), MATCH(AC$12, 'Build Scenarios'!$D$5:$O$5, 0)))
+AC91,
0)</f>
        <v>0</v>
      </c>
      <c r="AF91" s="11" t="str">
        <f>AI88</f>
        <v>Humboldt Bay</v>
      </c>
      <c r="AG91" s="11" cm="1">
        <f t="array" aca="1" ref="AG91" ca="1">INDEX('Cost Scenario Settings'!$O$32:$W$101, MATCH(1, ('Cost Scenario Settings'!$N$32:$N$101 = $B91) * ('Cost Scenario Settings'!$B$32:$B$101 = AF91), 0), MATCH($C91, 'Cost Scenario Settings'!$O$31:$W$31, 0))</f>
        <v>0</v>
      </c>
      <c r="AH91" s="4" cm="1">
        <f t="array" aca="1" ref="AH91" ca="1">IFERROR(
INDEX('Cost Data'!$Y$1:$AJ$500, MATCH(1, ('Cost Data'!$W$1:$W$500 = $AF91) * ('Cost Data'!$X$1:$X$500 = $AG91), 0), MATCH(AH$12, 'Cost Data'!$Y$12:$AJ$12, 0))
* (INDEX('Build Scenarios'!$D$1:$O$510, MATCH(1, ('Build Scenarios'!$B$1:$B$510 = $AF91) * ('Build Scenarios'!$C$1:$C$510 = $C91), 0), MATCH(AH$12, 'Build Scenarios'!$D$5:$O$5, 0))
- INDEX('Build Scenarios'!$D$1:$O$510, MATCH(1, ('Build Scenarios'!$B$1:$B$510 = $AF91) * ('Build Scenarios'!$C$1:$C$510 = $C91), 0), MATCH(AG$12, 'Build Scenarios'!$D$5:$O$5, 0)))
+AG91,
0)</f>
        <v>0</v>
      </c>
      <c r="AI91" s="4" cm="1">
        <f t="array" aca="1" ref="AI91" ca="1">IFERROR(
INDEX('Cost Data'!$Y$1:$AJ$500, MATCH(1, ('Cost Data'!$W$1:$W$500 = $AF91) * ('Cost Data'!$X$1:$X$500 = $AG91), 0), MATCH(AI$12, 'Cost Data'!$Y$12:$AJ$12, 0))
* (INDEX('Build Scenarios'!$D$1:$O$510, MATCH(1, ('Build Scenarios'!$B$1:$B$510 = $AF91) * ('Build Scenarios'!$C$1:$C$510 = $C91), 0), MATCH(AI$12, 'Build Scenarios'!$D$5:$O$5, 0))
- INDEX('Build Scenarios'!$D$1:$O$510, MATCH(1, ('Build Scenarios'!$B$1:$B$510 = $AF91) * ('Build Scenarios'!$C$1:$C$510 = $C91), 0), MATCH(AH$12, 'Build Scenarios'!$D$5:$O$5, 0)))
+AH91,
0)</f>
        <v>0</v>
      </c>
      <c r="AJ91" s="4" cm="1">
        <f t="array" aca="1" ref="AJ91" ca="1">IFERROR(
INDEX('Cost Data'!$Y$1:$AJ$500, MATCH(1, ('Cost Data'!$W$1:$W$500 = $AF91) * ('Cost Data'!$X$1:$X$500 = $AG91), 0), MATCH(AJ$12, 'Cost Data'!$Y$12:$AJ$12, 0))
* (INDEX('Build Scenarios'!$D$1:$O$510, MATCH(1, ('Build Scenarios'!$B$1:$B$510 = $AF91) * ('Build Scenarios'!$C$1:$C$510 = $C91), 0), MATCH(AJ$12, 'Build Scenarios'!$D$5:$O$5, 0))
- INDEX('Build Scenarios'!$D$1:$O$510, MATCH(1, ('Build Scenarios'!$B$1:$B$510 = $AF91) * ('Build Scenarios'!$C$1:$C$510 = $C91), 0), MATCH(AI$12, 'Build Scenarios'!$D$5:$O$5, 0)))
+AI91,
0)</f>
        <v>0</v>
      </c>
      <c r="AK91" s="4" cm="1">
        <f t="array" aca="1" ref="AK91" ca="1">IFERROR(
INDEX('Cost Data'!$Y$1:$AJ$500, MATCH(1, ('Cost Data'!$W$1:$W$500 = $AF91) * ('Cost Data'!$X$1:$X$500 = $AG91), 0), MATCH(AK$12, 'Cost Data'!$Y$12:$AJ$12, 0))
* (INDEX('Build Scenarios'!$D$1:$O$510, MATCH(1, ('Build Scenarios'!$B$1:$B$510 = $AF91) * ('Build Scenarios'!$C$1:$C$510 = $C91), 0), MATCH(AK$12, 'Build Scenarios'!$D$5:$O$5, 0))
- INDEX('Build Scenarios'!$D$1:$O$510, MATCH(1, ('Build Scenarios'!$B$1:$B$510 = $AF91) * ('Build Scenarios'!$C$1:$C$510 = $C91), 0), MATCH(AJ$12, 'Build Scenarios'!$D$5:$O$5, 0)))
+AJ91,
0)</f>
        <v>0</v>
      </c>
      <c r="AL91" s="4" cm="1">
        <f t="array" aca="1" ref="AL91" ca="1">IFERROR(
INDEX('Cost Data'!$Y$1:$AJ$500, MATCH(1, ('Cost Data'!$W$1:$W$500 = $AF91) * ('Cost Data'!$X$1:$X$500 = $AG91), 0), MATCH(AL$12, 'Cost Data'!$Y$12:$AJ$12, 0))
* (INDEX('Build Scenarios'!$D$1:$O$510, MATCH(1, ('Build Scenarios'!$B$1:$B$510 = $AF91) * ('Build Scenarios'!$C$1:$C$510 = $C91), 0), MATCH(AL$12, 'Build Scenarios'!$D$5:$O$5, 0))
- INDEX('Build Scenarios'!$D$1:$O$510, MATCH(1, ('Build Scenarios'!$B$1:$B$510 = $AF91) * ('Build Scenarios'!$C$1:$C$510 = $C91), 0), MATCH(AK$12, 'Build Scenarios'!$D$5:$O$5, 0)))
+AK91,
0)</f>
        <v>0</v>
      </c>
      <c r="AM91" s="4" cm="1">
        <f t="array" aca="1" ref="AM91" ca="1">IFERROR(
INDEX('Cost Data'!$Y$1:$AJ$500, MATCH(1, ('Cost Data'!$W$1:$W$500 = $AF91) * ('Cost Data'!$X$1:$X$500 = $AG91), 0), MATCH(AM$12, 'Cost Data'!$Y$12:$AJ$12, 0))
* (INDEX('Build Scenarios'!$D$1:$O$510, MATCH(1, ('Build Scenarios'!$B$1:$B$510 = $AF91) * ('Build Scenarios'!$C$1:$C$510 = $C91), 0), MATCH(AM$12, 'Build Scenarios'!$D$5:$O$5, 0))
- INDEX('Build Scenarios'!$D$1:$O$510, MATCH(1, ('Build Scenarios'!$B$1:$B$510 = $AF91) * ('Build Scenarios'!$C$1:$C$510 = $C91), 0), MATCH(AL$12, 'Build Scenarios'!$D$5:$O$5, 0)))
+AL91,
0)</f>
        <v>0</v>
      </c>
      <c r="AN91" s="4" cm="1">
        <f t="array" aca="1" ref="AN91" ca="1">IFERROR(
INDEX('Cost Data'!$Y$1:$AJ$500, MATCH(1, ('Cost Data'!$W$1:$W$500 = $AF91) * ('Cost Data'!$X$1:$X$500 = $AG91), 0), MATCH(AN$12, 'Cost Data'!$Y$12:$AJ$12, 0))
* (INDEX('Build Scenarios'!$D$1:$O$510, MATCH(1, ('Build Scenarios'!$B$1:$B$510 = $AF91) * ('Build Scenarios'!$C$1:$C$510 = $C91), 0), MATCH(AN$12, 'Build Scenarios'!$D$5:$O$5, 0))
- INDEX('Build Scenarios'!$D$1:$O$510, MATCH(1, ('Build Scenarios'!$B$1:$B$510 = $AF91) * ('Build Scenarios'!$C$1:$C$510 = $C91), 0), MATCH(AM$12, 'Build Scenarios'!$D$5:$O$5, 0)))
+AM91,
0)</f>
        <v>0</v>
      </c>
      <c r="AO91" s="4" cm="1">
        <f t="array" aca="1" ref="AO91" ca="1">IFERROR(
INDEX('Cost Data'!$Y$1:$AJ$500, MATCH(1, ('Cost Data'!$W$1:$W$500 = $AF91) * ('Cost Data'!$X$1:$X$500 = $AG91), 0), MATCH(AO$12, 'Cost Data'!$Y$12:$AJ$12, 0))
* (INDEX('Build Scenarios'!$D$1:$O$510, MATCH(1, ('Build Scenarios'!$B$1:$B$510 = $AF91) * ('Build Scenarios'!$C$1:$C$510 = $C91), 0), MATCH(AO$12, 'Build Scenarios'!$D$5:$O$5, 0))
- INDEX('Build Scenarios'!$D$1:$O$510, MATCH(1, ('Build Scenarios'!$B$1:$B$510 = $AF91) * ('Build Scenarios'!$C$1:$C$510 = $C91), 0), MATCH(AN$12, 'Build Scenarios'!$D$5:$O$5, 0)))
+AN91,
0)</f>
        <v>0</v>
      </c>
      <c r="AP91" s="4" cm="1">
        <f t="array" aca="1" ref="AP91" ca="1">IFERROR(
INDEX('Cost Data'!$Y$1:$AJ$500, MATCH(1, ('Cost Data'!$W$1:$W$500 = $AF91) * ('Cost Data'!$X$1:$X$500 = $AG91), 0), MATCH(AP$12, 'Cost Data'!$Y$12:$AJ$12, 0))
* (INDEX('Build Scenarios'!$D$1:$O$510, MATCH(1, ('Build Scenarios'!$B$1:$B$510 = $AF91) * ('Build Scenarios'!$C$1:$C$510 = $C91), 0), MATCH(AP$12, 'Build Scenarios'!$D$5:$O$5, 0))
- INDEX('Build Scenarios'!$D$1:$O$510, MATCH(1, ('Build Scenarios'!$B$1:$B$510 = $AF91) * ('Build Scenarios'!$C$1:$C$510 = $C91), 0), MATCH(AO$12, 'Build Scenarios'!$D$5:$O$5, 0)))
+AO91,
0)</f>
        <v>0</v>
      </c>
      <c r="AQ91" s="4" cm="1">
        <f t="array" aca="1" ref="AQ91" ca="1">IFERROR(
INDEX('Cost Data'!$Y$1:$AJ$500, MATCH(1, ('Cost Data'!$W$1:$W$500 = $AF91) * ('Cost Data'!$X$1:$X$500 = $AG91), 0), MATCH(AQ$12, 'Cost Data'!$Y$12:$AJ$12, 0))
* (INDEX('Build Scenarios'!$D$1:$O$510, MATCH(1, ('Build Scenarios'!$B$1:$B$510 = $AF91) * ('Build Scenarios'!$C$1:$C$510 = $C91), 0), MATCH(AQ$12, 'Build Scenarios'!$D$5:$O$5, 0))
- INDEX('Build Scenarios'!$D$1:$O$510, MATCH(1, ('Build Scenarios'!$B$1:$B$510 = $AF91) * ('Build Scenarios'!$C$1:$C$510 = $C91), 0), MATCH(AP$12, 'Build Scenarios'!$D$5:$O$5, 0)))
+AP91,
0)</f>
        <v>0</v>
      </c>
      <c r="AR91" s="4" cm="1">
        <f t="array" aca="1" ref="AR91" ca="1">IFERROR(
INDEX('Cost Data'!$Y$1:$AJ$500, MATCH(1, ('Cost Data'!$W$1:$W$500 = $AF91) * ('Cost Data'!$X$1:$X$500 = $AG91), 0), MATCH(AR$12, 'Cost Data'!$Y$12:$AJ$12, 0))
* (INDEX('Build Scenarios'!$D$1:$O$510, MATCH(1, ('Build Scenarios'!$B$1:$B$510 = $AF91) * ('Build Scenarios'!$C$1:$C$510 = $C91), 0), MATCH(AR$12, 'Build Scenarios'!$D$5:$O$5, 0))
- INDEX('Build Scenarios'!$D$1:$O$510, MATCH(1, ('Build Scenarios'!$B$1:$B$510 = $AF91) * ('Build Scenarios'!$C$1:$C$510 = $C91), 0), MATCH(AQ$12, 'Build Scenarios'!$D$5:$O$5, 0)))
+AQ91,
0)</f>
        <v>0</v>
      </c>
      <c r="AS91" s="4" cm="1">
        <f t="array" aca="1" ref="AS91" ca="1">IFERROR(
INDEX('Cost Data'!$Y$1:$AJ$500, MATCH(1, ('Cost Data'!$W$1:$W$500 = $AF91) * ('Cost Data'!$X$1:$X$500 = $AG91), 0), MATCH(AS$12, 'Cost Data'!$Y$12:$AJ$12, 0))
* (INDEX('Build Scenarios'!$D$1:$O$510, MATCH(1, ('Build Scenarios'!$B$1:$B$510 = $AF91) * ('Build Scenarios'!$C$1:$C$510 = $C91), 0), MATCH(AS$12, 'Build Scenarios'!$D$5:$O$5, 0))
- INDEX('Build Scenarios'!$D$1:$O$510, MATCH(1, ('Build Scenarios'!$B$1:$B$510 = $AF91) * ('Build Scenarios'!$C$1:$C$510 = $C91), 0), MATCH(AR$12, 'Build Scenarios'!$D$5:$O$5, 0)))
+AR91,
0)</f>
        <v>0</v>
      </c>
      <c r="AU91" s="11" t="str">
        <f>AX88</f>
        <v>Del Norte</v>
      </c>
      <c r="AV91" s="11" cm="1">
        <f t="array" aca="1" ref="AV91" ca="1">INDEX('Cost Scenario Settings'!$O$32:$W$101, MATCH(1, ('Cost Scenario Settings'!$N$32:$N$101 = $B91) * ('Cost Scenario Settings'!$B$32:$B$101 = AU91), 0), MATCH($C91, 'Cost Scenario Settings'!$O$31:$W$31, 0))</f>
        <v>0</v>
      </c>
      <c r="AW91" s="4" cm="1">
        <f t="array" aca="1" ref="AW91" ca="1">IFERROR(
INDEX('Cost Data'!$Y$1:$AJ$500, MATCH(1, ('Cost Data'!$W$1:$W$500 = $AU91) * ('Cost Data'!$X$1:$X$500 = $AV91), 0), MATCH(AW$12, 'Cost Data'!$Y$12:$AJ$12, 0))
* (INDEX('Build Scenarios'!$D$1:$O$510, MATCH(1, ('Build Scenarios'!$B$1:$B$510 = $AU91) * ('Build Scenarios'!$C$1:$C$510 = $C91), 0), MATCH(AW$12, 'Build Scenarios'!$D$5:$O$5, 0))
- INDEX('Build Scenarios'!$D$1:$O$510, MATCH(1, ('Build Scenarios'!$B$1:$B$510 = $AU91) * ('Build Scenarios'!$C$1:$C$510 = $C91), 0), MATCH(AV$12, 'Build Scenarios'!$D$5:$O$5, 0)))
+AV91,
0)</f>
        <v>0</v>
      </c>
      <c r="AX91" s="4" cm="1">
        <f t="array" aca="1" ref="AX91" ca="1">IFERROR(
INDEX('Cost Data'!$Y$1:$AJ$500, MATCH(1, ('Cost Data'!$W$1:$W$500 = $AU91) * ('Cost Data'!$X$1:$X$500 = $AV91), 0), MATCH(AX$12, 'Cost Data'!$Y$12:$AJ$12, 0))
* (INDEX('Build Scenarios'!$D$1:$O$510, MATCH(1, ('Build Scenarios'!$B$1:$B$510 = $AU91) * ('Build Scenarios'!$C$1:$C$510 = $C91), 0), MATCH(AX$12, 'Build Scenarios'!$D$5:$O$5, 0))
- INDEX('Build Scenarios'!$D$1:$O$510, MATCH(1, ('Build Scenarios'!$B$1:$B$510 = $AU91) * ('Build Scenarios'!$C$1:$C$510 = $C91), 0), MATCH(AW$12, 'Build Scenarios'!$D$5:$O$5, 0)))
+AW91,
0)</f>
        <v>0</v>
      </c>
      <c r="AY91" s="4" cm="1">
        <f t="array" aca="1" ref="AY91" ca="1">IFERROR(
INDEX('Cost Data'!$Y$1:$AJ$500, MATCH(1, ('Cost Data'!$W$1:$W$500 = $AU91) * ('Cost Data'!$X$1:$X$500 = $AV91), 0), MATCH(AY$12, 'Cost Data'!$Y$12:$AJ$12, 0))
* (INDEX('Build Scenarios'!$D$1:$O$510, MATCH(1, ('Build Scenarios'!$B$1:$B$510 = $AU91) * ('Build Scenarios'!$C$1:$C$510 = $C91), 0), MATCH(AY$12, 'Build Scenarios'!$D$5:$O$5, 0))
- INDEX('Build Scenarios'!$D$1:$O$510, MATCH(1, ('Build Scenarios'!$B$1:$B$510 = $AU91) * ('Build Scenarios'!$C$1:$C$510 = $C91), 0), MATCH(AX$12, 'Build Scenarios'!$D$5:$O$5, 0)))
+AX91,
0)</f>
        <v>0</v>
      </c>
      <c r="AZ91" s="4" cm="1">
        <f t="array" aca="1" ref="AZ91" ca="1">IFERROR(
INDEX('Cost Data'!$Y$1:$AJ$500, MATCH(1, ('Cost Data'!$W$1:$W$500 = $AU91) * ('Cost Data'!$X$1:$X$500 = $AV91), 0), MATCH(AZ$12, 'Cost Data'!$Y$12:$AJ$12, 0))
* (INDEX('Build Scenarios'!$D$1:$O$510, MATCH(1, ('Build Scenarios'!$B$1:$B$510 = $AU91) * ('Build Scenarios'!$C$1:$C$510 = $C91), 0), MATCH(AZ$12, 'Build Scenarios'!$D$5:$O$5, 0))
- INDEX('Build Scenarios'!$D$1:$O$510, MATCH(1, ('Build Scenarios'!$B$1:$B$510 = $AU91) * ('Build Scenarios'!$C$1:$C$510 = $C91), 0), MATCH(AY$12, 'Build Scenarios'!$D$5:$O$5, 0)))
+AY91,
0)</f>
        <v>0</v>
      </c>
      <c r="BA91" s="4" cm="1">
        <f t="array" aca="1" ref="BA91" ca="1">IFERROR(
INDEX('Cost Data'!$Y$1:$AJ$500, MATCH(1, ('Cost Data'!$W$1:$W$500 = $AU91) * ('Cost Data'!$X$1:$X$500 = $AV91), 0), MATCH(BA$12, 'Cost Data'!$Y$12:$AJ$12, 0))
* (INDEX('Build Scenarios'!$D$1:$O$510, MATCH(1, ('Build Scenarios'!$B$1:$B$510 = $AU91) * ('Build Scenarios'!$C$1:$C$510 = $C91), 0), MATCH(BA$12, 'Build Scenarios'!$D$5:$O$5, 0))
- INDEX('Build Scenarios'!$D$1:$O$510, MATCH(1, ('Build Scenarios'!$B$1:$B$510 = $AU91) * ('Build Scenarios'!$C$1:$C$510 = $C91), 0), MATCH(AZ$12, 'Build Scenarios'!$D$5:$O$5, 0)))
+AZ91,
0)</f>
        <v>0</v>
      </c>
      <c r="BB91" s="4" cm="1">
        <f t="array" aca="1" ref="BB91" ca="1">IFERROR(
INDEX('Cost Data'!$Y$1:$AJ$500, MATCH(1, ('Cost Data'!$W$1:$W$500 = $AU91) * ('Cost Data'!$X$1:$X$500 = $AV91), 0), MATCH(BB$12, 'Cost Data'!$Y$12:$AJ$12, 0))
* (INDEX('Build Scenarios'!$D$1:$O$510, MATCH(1, ('Build Scenarios'!$B$1:$B$510 = $AU91) * ('Build Scenarios'!$C$1:$C$510 = $C91), 0), MATCH(BB$12, 'Build Scenarios'!$D$5:$O$5, 0))
- INDEX('Build Scenarios'!$D$1:$O$510, MATCH(1, ('Build Scenarios'!$B$1:$B$510 = $AU91) * ('Build Scenarios'!$C$1:$C$510 = $C91), 0), MATCH(BA$12, 'Build Scenarios'!$D$5:$O$5, 0)))
+BA91,
0)</f>
        <v>0</v>
      </c>
      <c r="BC91" s="4" cm="1">
        <f t="array" aca="1" ref="BC91" ca="1">IFERROR(
INDEX('Cost Data'!$Y$1:$AJ$500, MATCH(1, ('Cost Data'!$W$1:$W$500 = $AU91) * ('Cost Data'!$X$1:$X$500 = $AV91), 0), MATCH(BC$12, 'Cost Data'!$Y$12:$AJ$12, 0))
* (INDEX('Build Scenarios'!$D$1:$O$510, MATCH(1, ('Build Scenarios'!$B$1:$B$510 = $AU91) * ('Build Scenarios'!$C$1:$C$510 = $C91), 0), MATCH(BC$12, 'Build Scenarios'!$D$5:$O$5, 0))
- INDEX('Build Scenarios'!$D$1:$O$510, MATCH(1, ('Build Scenarios'!$B$1:$B$510 = $AU91) * ('Build Scenarios'!$C$1:$C$510 = $C91), 0), MATCH(BB$12, 'Build Scenarios'!$D$5:$O$5, 0)))
+BB91,
0)</f>
        <v>0</v>
      </c>
      <c r="BD91" s="4" cm="1">
        <f t="array" aca="1" ref="BD91" ca="1">IFERROR(
INDEX('Cost Data'!$Y$1:$AJ$500, MATCH(1, ('Cost Data'!$W$1:$W$500 = $AU91) * ('Cost Data'!$X$1:$X$500 = $AV91), 0), MATCH(BD$12, 'Cost Data'!$Y$12:$AJ$12, 0))
* (INDEX('Build Scenarios'!$D$1:$O$510, MATCH(1, ('Build Scenarios'!$B$1:$B$510 = $AU91) * ('Build Scenarios'!$C$1:$C$510 = $C91), 0), MATCH(BD$12, 'Build Scenarios'!$D$5:$O$5, 0))
- INDEX('Build Scenarios'!$D$1:$O$510, MATCH(1, ('Build Scenarios'!$B$1:$B$510 = $AU91) * ('Build Scenarios'!$C$1:$C$510 = $C91), 0), MATCH(BC$12, 'Build Scenarios'!$D$5:$O$5, 0)))
+BC91,
0)</f>
        <v>0</v>
      </c>
      <c r="BE91" s="4" cm="1">
        <f t="array" aca="1" ref="BE91" ca="1">IFERROR(
INDEX('Cost Data'!$Y$1:$AJ$500, MATCH(1, ('Cost Data'!$W$1:$W$500 = $AU91) * ('Cost Data'!$X$1:$X$500 = $AV91), 0), MATCH(BE$12, 'Cost Data'!$Y$12:$AJ$12, 0))
* (INDEX('Build Scenarios'!$D$1:$O$510, MATCH(1, ('Build Scenarios'!$B$1:$B$510 = $AU91) * ('Build Scenarios'!$C$1:$C$510 = $C91), 0), MATCH(BE$12, 'Build Scenarios'!$D$5:$O$5, 0))
- INDEX('Build Scenarios'!$D$1:$O$510, MATCH(1, ('Build Scenarios'!$B$1:$B$510 = $AU91) * ('Build Scenarios'!$C$1:$C$510 = $C91), 0), MATCH(BD$12, 'Build Scenarios'!$D$5:$O$5, 0)))
+BD91,
0)</f>
        <v>0</v>
      </c>
      <c r="BF91" s="4" cm="1">
        <f t="array" aca="1" ref="BF91" ca="1">IFERROR(
INDEX('Cost Data'!$Y$1:$AJ$500, MATCH(1, ('Cost Data'!$W$1:$W$500 = $AU91) * ('Cost Data'!$X$1:$X$500 = $AV91), 0), MATCH(BF$12, 'Cost Data'!$Y$12:$AJ$12, 0))
* (INDEX('Build Scenarios'!$D$1:$O$510, MATCH(1, ('Build Scenarios'!$B$1:$B$510 = $AU91) * ('Build Scenarios'!$C$1:$C$510 = $C91), 0), MATCH(BF$12, 'Build Scenarios'!$D$5:$O$5, 0))
- INDEX('Build Scenarios'!$D$1:$O$510, MATCH(1, ('Build Scenarios'!$B$1:$B$510 = $AU91) * ('Build Scenarios'!$C$1:$C$510 = $C91), 0), MATCH(BE$12, 'Build Scenarios'!$D$5:$O$5, 0)))
+BE91,
0)</f>
        <v>0</v>
      </c>
      <c r="BG91" s="4" cm="1">
        <f t="array" aca="1" ref="BG91" ca="1">IFERROR(
INDEX('Cost Data'!$Y$1:$AJ$500, MATCH(1, ('Cost Data'!$W$1:$W$500 = $AU91) * ('Cost Data'!$X$1:$X$500 = $AV91), 0), MATCH(BG$12, 'Cost Data'!$Y$12:$AJ$12, 0))
* (INDEX('Build Scenarios'!$D$1:$O$510, MATCH(1, ('Build Scenarios'!$B$1:$B$510 = $AU91) * ('Build Scenarios'!$C$1:$C$510 = $C91), 0), MATCH(BG$12, 'Build Scenarios'!$D$5:$O$5, 0))
- INDEX('Build Scenarios'!$D$1:$O$510, MATCH(1, ('Build Scenarios'!$B$1:$B$510 = $AU91) * ('Build Scenarios'!$C$1:$C$510 = $C91), 0), MATCH(BF$12, 'Build Scenarios'!$D$5:$O$5, 0)))
+BF91,
0)</f>
        <v>0</v>
      </c>
      <c r="BH91" s="4" cm="1">
        <f t="array" aca="1" ref="BH91" ca="1">IFERROR(
INDEX('Cost Data'!$Y$1:$AJ$500, MATCH(1, ('Cost Data'!$W$1:$W$500 = $AU91) * ('Cost Data'!$X$1:$X$500 = $AV91), 0), MATCH(BH$12, 'Cost Data'!$Y$12:$AJ$12, 0))
* (INDEX('Build Scenarios'!$D$1:$O$510, MATCH(1, ('Build Scenarios'!$B$1:$B$510 = $AU91) * ('Build Scenarios'!$C$1:$C$510 = $C91), 0), MATCH(BH$12, 'Build Scenarios'!$D$5:$O$5, 0))
- INDEX('Build Scenarios'!$D$1:$O$510, MATCH(1, ('Build Scenarios'!$B$1:$B$510 = $AU91) * ('Build Scenarios'!$C$1:$C$510 = $C91), 0), MATCH(BG$12, 'Build Scenarios'!$D$5:$O$5, 0)))
+BG91,
0)</f>
        <v>0</v>
      </c>
      <c r="BJ91" s="11" t="str">
        <f>BM88</f>
        <v>Cape Mendocino</v>
      </c>
      <c r="BK91" s="11" cm="1">
        <f t="array" aca="1" ref="BK91" ca="1">INDEX('Cost Scenario Settings'!$O$32:$W$101, MATCH(1, ('Cost Scenario Settings'!$N$32:$N$101 = $B91) * ('Cost Scenario Settings'!$B$32:$B$101 = BJ91), 0), MATCH($C91, 'Cost Scenario Settings'!$O$31:$W$31, 0))</f>
        <v>0</v>
      </c>
      <c r="BL91" s="4" cm="1">
        <f t="array" aca="1" ref="BL91" ca="1">IFERROR(
INDEX('Cost Data'!$Y$1:$AJ$500, MATCH(1, ('Cost Data'!$W$1:$W$500 = $BJ91) * ('Cost Data'!$X$1:$X$500 = $BK91), 0), MATCH(BL$12, 'Cost Data'!$Y$12:$AJ$12, 0))
* (INDEX('Build Scenarios'!$D$1:$O$510, MATCH(1, ('Build Scenarios'!$B$1:$B$510 = $BJ91) * ('Build Scenarios'!$C$1:$C$510 = $C91), 0), MATCH(BL$12, 'Build Scenarios'!$D$5:$O$5, 0))
- INDEX('Build Scenarios'!$D$1:$O$510, MATCH(1, ('Build Scenarios'!$B$1:$B$510 = $BJ91) * ('Build Scenarios'!$C$1:$C$510 = $C91), 0), MATCH(BK$12, 'Build Scenarios'!$D$5:$O$5, 0)))
+BK91,
0)</f>
        <v>0</v>
      </c>
      <c r="BM91" s="4" cm="1">
        <f t="array" aca="1" ref="BM91" ca="1">IFERROR(
INDEX('Cost Data'!$Y$1:$AJ$500, MATCH(1, ('Cost Data'!$W$1:$W$500 = $BJ91) * ('Cost Data'!$X$1:$X$500 = $BK91), 0), MATCH(BM$12, 'Cost Data'!$Y$12:$AJ$12, 0))
* (INDEX('Build Scenarios'!$D$1:$O$510, MATCH(1, ('Build Scenarios'!$B$1:$B$510 = $BJ91) * ('Build Scenarios'!$C$1:$C$510 = $C91), 0), MATCH(BM$12, 'Build Scenarios'!$D$5:$O$5, 0))
- INDEX('Build Scenarios'!$D$1:$O$510, MATCH(1, ('Build Scenarios'!$B$1:$B$510 = $BJ91) * ('Build Scenarios'!$C$1:$C$510 = $C91), 0), MATCH(BL$12, 'Build Scenarios'!$D$5:$O$5, 0)))
+BL91,
0)</f>
        <v>0</v>
      </c>
      <c r="BN91" s="4" cm="1">
        <f t="array" aca="1" ref="BN91" ca="1">IFERROR(
INDEX('Cost Data'!$Y$1:$AJ$500, MATCH(1, ('Cost Data'!$W$1:$W$500 = $BJ91) * ('Cost Data'!$X$1:$X$500 = $BK91), 0), MATCH(BN$12, 'Cost Data'!$Y$12:$AJ$12, 0))
* (INDEX('Build Scenarios'!$D$1:$O$510, MATCH(1, ('Build Scenarios'!$B$1:$B$510 = $BJ91) * ('Build Scenarios'!$C$1:$C$510 = $C91), 0), MATCH(BN$12, 'Build Scenarios'!$D$5:$O$5, 0))
- INDEX('Build Scenarios'!$D$1:$O$510, MATCH(1, ('Build Scenarios'!$B$1:$B$510 = $BJ91) * ('Build Scenarios'!$C$1:$C$510 = $C91), 0), MATCH(BM$12, 'Build Scenarios'!$D$5:$O$5, 0)))
+BM91,
0)</f>
        <v>0</v>
      </c>
      <c r="BO91" s="4" cm="1">
        <f t="array" aca="1" ref="BO91" ca="1">IFERROR(
INDEX('Cost Data'!$Y$1:$AJ$500, MATCH(1, ('Cost Data'!$W$1:$W$500 = $BJ91) * ('Cost Data'!$X$1:$X$500 = $BK91), 0), MATCH(BO$12, 'Cost Data'!$Y$12:$AJ$12, 0))
* (INDEX('Build Scenarios'!$D$1:$O$510, MATCH(1, ('Build Scenarios'!$B$1:$B$510 = $BJ91) * ('Build Scenarios'!$C$1:$C$510 = $C91), 0), MATCH(BO$12, 'Build Scenarios'!$D$5:$O$5, 0))
- INDEX('Build Scenarios'!$D$1:$O$510, MATCH(1, ('Build Scenarios'!$B$1:$B$510 = $BJ91) * ('Build Scenarios'!$C$1:$C$510 = $C91), 0), MATCH(BN$12, 'Build Scenarios'!$D$5:$O$5, 0)))
+BN91,
0)</f>
        <v>0</v>
      </c>
      <c r="BP91" s="4" cm="1">
        <f t="array" aca="1" ref="BP91" ca="1">IFERROR(
INDEX('Cost Data'!$Y$1:$AJ$500, MATCH(1, ('Cost Data'!$W$1:$W$500 = $BJ91) * ('Cost Data'!$X$1:$X$500 = $BK91), 0), MATCH(BP$12, 'Cost Data'!$Y$12:$AJ$12, 0))
* (INDEX('Build Scenarios'!$D$1:$O$510, MATCH(1, ('Build Scenarios'!$B$1:$B$510 = $BJ91) * ('Build Scenarios'!$C$1:$C$510 = $C91), 0), MATCH(BP$12, 'Build Scenarios'!$D$5:$O$5, 0))
- INDEX('Build Scenarios'!$D$1:$O$510, MATCH(1, ('Build Scenarios'!$B$1:$B$510 = $BJ91) * ('Build Scenarios'!$C$1:$C$510 = $C91), 0), MATCH(BO$12, 'Build Scenarios'!$D$5:$O$5, 0)))
+BO91,
0)</f>
        <v>0</v>
      </c>
      <c r="BQ91" s="4" cm="1">
        <f t="array" aca="1" ref="BQ91" ca="1">IFERROR(
INDEX('Cost Data'!$Y$1:$AJ$500, MATCH(1, ('Cost Data'!$W$1:$W$500 = $BJ91) * ('Cost Data'!$X$1:$X$500 = $BK91), 0), MATCH(BQ$12, 'Cost Data'!$Y$12:$AJ$12, 0))
* (INDEX('Build Scenarios'!$D$1:$O$510, MATCH(1, ('Build Scenarios'!$B$1:$B$510 = $BJ91) * ('Build Scenarios'!$C$1:$C$510 = $C91), 0), MATCH(BQ$12, 'Build Scenarios'!$D$5:$O$5, 0))
- INDEX('Build Scenarios'!$D$1:$O$510, MATCH(1, ('Build Scenarios'!$B$1:$B$510 = $BJ91) * ('Build Scenarios'!$C$1:$C$510 = $C91), 0), MATCH(BP$12, 'Build Scenarios'!$D$5:$O$5, 0)))
+BP91,
0)</f>
        <v>0</v>
      </c>
      <c r="BR91" s="4" cm="1">
        <f t="array" aca="1" ref="BR91" ca="1">IFERROR(
INDEX('Cost Data'!$Y$1:$AJ$500, MATCH(1, ('Cost Data'!$W$1:$W$500 = $BJ91) * ('Cost Data'!$X$1:$X$500 = $BK91), 0), MATCH(BR$12, 'Cost Data'!$Y$12:$AJ$12, 0))
* (INDEX('Build Scenarios'!$D$1:$O$510, MATCH(1, ('Build Scenarios'!$B$1:$B$510 = $BJ91) * ('Build Scenarios'!$C$1:$C$510 = $C91), 0), MATCH(BR$12, 'Build Scenarios'!$D$5:$O$5, 0))
- INDEX('Build Scenarios'!$D$1:$O$510, MATCH(1, ('Build Scenarios'!$B$1:$B$510 = $BJ91) * ('Build Scenarios'!$C$1:$C$510 = $C91), 0), MATCH(BQ$12, 'Build Scenarios'!$D$5:$O$5, 0)))
+BQ91,
0)</f>
        <v>0</v>
      </c>
      <c r="BS91" s="4" cm="1">
        <f t="array" aca="1" ref="BS91" ca="1">IFERROR(
INDEX('Cost Data'!$Y$1:$AJ$500, MATCH(1, ('Cost Data'!$W$1:$W$500 = $BJ91) * ('Cost Data'!$X$1:$X$500 = $BK91), 0), MATCH(BS$12, 'Cost Data'!$Y$12:$AJ$12, 0))
* (INDEX('Build Scenarios'!$D$1:$O$510, MATCH(1, ('Build Scenarios'!$B$1:$B$510 = $BJ91) * ('Build Scenarios'!$C$1:$C$510 = $C91), 0), MATCH(BS$12, 'Build Scenarios'!$D$5:$O$5, 0))
- INDEX('Build Scenarios'!$D$1:$O$510, MATCH(1, ('Build Scenarios'!$B$1:$B$510 = $BJ91) * ('Build Scenarios'!$C$1:$C$510 = $C91), 0), MATCH(BR$12, 'Build Scenarios'!$D$5:$O$5, 0)))
+BR91,
0)</f>
        <v>0</v>
      </c>
      <c r="BT91" s="4" cm="1">
        <f t="array" aca="1" ref="BT91" ca="1">IFERROR(
INDEX('Cost Data'!$Y$1:$AJ$500, MATCH(1, ('Cost Data'!$W$1:$W$500 = $BJ91) * ('Cost Data'!$X$1:$X$500 = $BK91), 0), MATCH(BT$12, 'Cost Data'!$Y$12:$AJ$12, 0))
* (INDEX('Build Scenarios'!$D$1:$O$510, MATCH(1, ('Build Scenarios'!$B$1:$B$510 = $BJ91) * ('Build Scenarios'!$C$1:$C$510 = $C91), 0), MATCH(BT$12, 'Build Scenarios'!$D$5:$O$5, 0))
- INDEX('Build Scenarios'!$D$1:$O$510, MATCH(1, ('Build Scenarios'!$B$1:$B$510 = $BJ91) * ('Build Scenarios'!$C$1:$C$510 = $C91), 0), MATCH(BS$12, 'Build Scenarios'!$D$5:$O$5, 0)))
+BS91,
0)</f>
        <v>0</v>
      </c>
      <c r="BU91" s="4" cm="1">
        <f t="array" aca="1" ref="BU91" ca="1">IFERROR(
INDEX('Cost Data'!$Y$1:$AJ$500, MATCH(1, ('Cost Data'!$W$1:$W$500 = $BJ91) * ('Cost Data'!$X$1:$X$500 = $BK91), 0), MATCH(BU$12, 'Cost Data'!$Y$12:$AJ$12, 0))
* (INDEX('Build Scenarios'!$D$1:$O$510, MATCH(1, ('Build Scenarios'!$B$1:$B$510 = $BJ91) * ('Build Scenarios'!$C$1:$C$510 = $C91), 0), MATCH(BU$12, 'Build Scenarios'!$D$5:$O$5, 0))
- INDEX('Build Scenarios'!$D$1:$O$510, MATCH(1, ('Build Scenarios'!$B$1:$B$510 = $BJ91) * ('Build Scenarios'!$C$1:$C$510 = $C91), 0), MATCH(BT$12, 'Build Scenarios'!$D$5:$O$5, 0)))
+BT91,
0)</f>
        <v>0</v>
      </c>
      <c r="BV91" s="4" cm="1">
        <f t="array" aca="1" ref="BV91" ca="1">IFERROR(
INDEX('Cost Data'!$Y$1:$AJ$500, MATCH(1, ('Cost Data'!$W$1:$W$500 = $BJ91) * ('Cost Data'!$X$1:$X$500 = $BK91), 0), MATCH(BV$12, 'Cost Data'!$Y$12:$AJ$12, 0))
* (INDEX('Build Scenarios'!$D$1:$O$510, MATCH(1, ('Build Scenarios'!$B$1:$B$510 = $BJ91) * ('Build Scenarios'!$C$1:$C$510 = $C91), 0), MATCH(BV$12, 'Build Scenarios'!$D$5:$O$5, 0))
- INDEX('Build Scenarios'!$D$1:$O$510, MATCH(1, ('Build Scenarios'!$B$1:$B$510 = $BJ91) * ('Build Scenarios'!$C$1:$C$510 = $C91), 0), MATCH(BU$12, 'Build Scenarios'!$D$5:$O$5, 0)))
+BU91,
0)</f>
        <v>0</v>
      </c>
      <c r="BW91" s="4" cm="1">
        <f t="array" aca="1" ref="BW91" ca="1">IFERROR(
INDEX('Cost Data'!$Y$1:$AJ$500, MATCH(1, ('Cost Data'!$W$1:$W$500 = $BJ91) * ('Cost Data'!$X$1:$X$500 = $BK91), 0), MATCH(BW$12, 'Cost Data'!$Y$12:$AJ$12, 0))
* (INDEX('Build Scenarios'!$D$1:$O$510, MATCH(1, ('Build Scenarios'!$B$1:$B$510 = $BJ91) * ('Build Scenarios'!$C$1:$C$510 = $C91), 0), MATCH(BW$12, 'Build Scenarios'!$D$5:$O$5, 0))
- INDEX('Build Scenarios'!$D$1:$O$510, MATCH(1, ('Build Scenarios'!$B$1:$B$510 = $BJ91) * ('Build Scenarios'!$C$1:$C$510 = $C91), 0), MATCH(BV$12, 'Build Scenarios'!$D$5:$O$5, 0)))
+BV91,
0)</f>
        <v>0</v>
      </c>
    </row>
    <row r="92" spans="2:75" x14ac:dyDescent="0.2">
      <c r="B92" s="11">
        <f ca="1">B91</f>
        <v>0</v>
      </c>
      <c r="C92" s="8" t="s">
        <v>55</v>
      </c>
      <c r="D92" s="4">
        <f t="shared" ca="1" si="48"/>
        <v>0</v>
      </c>
      <c r="E92" s="4">
        <f t="shared" ca="1" si="48"/>
        <v>0</v>
      </c>
      <c r="F92" s="4">
        <f t="shared" ca="1" si="48"/>
        <v>0</v>
      </c>
      <c r="G92" s="4">
        <f t="shared" ca="1" si="48"/>
        <v>0</v>
      </c>
      <c r="H92" s="4">
        <f t="shared" ca="1" si="48"/>
        <v>0</v>
      </c>
      <c r="I92" s="4">
        <f t="shared" ca="1" si="48"/>
        <v>0</v>
      </c>
      <c r="J92" s="4">
        <f t="shared" ca="1" si="48"/>
        <v>0</v>
      </c>
      <c r="K92" s="4">
        <f t="shared" ca="1" si="48"/>
        <v>0</v>
      </c>
      <c r="L92" s="4">
        <f t="shared" ca="1" si="48"/>
        <v>0</v>
      </c>
      <c r="M92" s="4">
        <f t="shared" ca="1" si="48"/>
        <v>0</v>
      </c>
      <c r="N92" s="4">
        <f t="shared" ca="1" si="48"/>
        <v>0</v>
      </c>
      <c r="O92" s="4">
        <f t="shared" ca="1" si="48"/>
        <v>0</v>
      </c>
      <c r="Q92" s="11" t="str">
        <f>Q91</f>
        <v>Morro Bay</v>
      </c>
      <c r="R92" s="11" cm="1">
        <f t="array" aca="1" ref="R92" ca="1">INDEX('Cost Scenario Settings'!$O$32:$W$101, MATCH(1, ('Cost Scenario Settings'!$N$32:$N$101 = $B92) * ('Cost Scenario Settings'!$B$32:$B$101 = Q92), 0), MATCH($C92, 'Cost Scenario Settings'!$O$31:$W$31, 0))</f>
        <v>0</v>
      </c>
      <c r="S92" s="4" cm="1">
        <f t="array" aca="1" ref="S92" ca="1">IFERROR(
INDEX('Cost Data'!$Y$1:$AJ$500, MATCH(1, ('Cost Data'!$W$1:$W$500 = $Q92) * ('Cost Data'!$X$1:$X$500 = $R92), 0), MATCH(S$12, 'Cost Data'!$Y$12:$AJ$12, 0))
* (INDEX('Build Scenarios'!$D$1:$O$510, MATCH(1, ('Build Scenarios'!$B$1:$B$510 = $Q92) * ('Build Scenarios'!$C$1:$C$510 = $C92), 0), MATCH(S$12, 'Build Scenarios'!$D$5:$O$5, 0))
- INDEX('Build Scenarios'!$D$1:$O$510, MATCH(1, ('Build Scenarios'!$B$1:$B$510 = $Q92) * ('Build Scenarios'!$C$1:$C$510 = $C92), 0), MATCH(R$12, 'Build Scenarios'!$D$5:$O$5, 0)))
+R92,
0)</f>
        <v>0</v>
      </c>
      <c r="T92" s="4" cm="1">
        <f t="array" aca="1" ref="T92" ca="1">IFERROR(
INDEX('Cost Data'!$Y$1:$AJ$500, MATCH(1, ('Cost Data'!$W$1:$W$500 = $Q92) * ('Cost Data'!$X$1:$X$500 = $R92), 0), MATCH(T$12, 'Cost Data'!$Y$12:$AJ$12, 0))
* (INDEX('Build Scenarios'!$D$1:$O$510, MATCH(1, ('Build Scenarios'!$B$1:$B$510 = $Q92) * ('Build Scenarios'!$C$1:$C$510 = $C92), 0), MATCH(T$12, 'Build Scenarios'!$D$5:$O$5, 0))
- INDEX('Build Scenarios'!$D$1:$O$510, MATCH(1, ('Build Scenarios'!$B$1:$B$510 = $Q92) * ('Build Scenarios'!$C$1:$C$510 = $C92), 0), MATCH(S$12, 'Build Scenarios'!$D$5:$O$5, 0)))
+S92,
0)</f>
        <v>0</v>
      </c>
      <c r="U92" s="4" cm="1">
        <f t="array" aca="1" ref="U92" ca="1">IFERROR(
INDEX('Cost Data'!$Y$1:$AJ$500, MATCH(1, ('Cost Data'!$W$1:$W$500 = $Q92) * ('Cost Data'!$X$1:$X$500 = $R92), 0), MATCH(U$12, 'Cost Data'!$Y$12:$AJ$12, 0))
* (INDEX('Build Scenarios'!$D$1:$O$510, MATCH(1, ('Build Scenarios'!$B$1:$B$510 = $Q92) * ('Build Scenarios'!$C$1:$C$510 = $C92), 0), MATCH(U$12, 'Build Scenarios'!$D$5:$O$5, 0))
- INDEX('Build Scenarios'!$D$1:$O$510, MATCH(1, ('Build Scenarios'!$B$1:$B$510 = $Q92) * ('Build Scenarios'!$C$1:$C$510 = $C92), 0), MATCH(T$12, 'Build Scenarios'!$D$5:$O$5, 0)))
+T92,
0)</f>
        <v>0</v>
      </c>
      <c r="V92" s="4" cm="1">
        <f t="array" aca="1" ref="V92" ca="1">IFERROR(
INDEX('Cost Data'!$Y$1:$AJ$500, MATCH(1, ('Cost Data'!$W$1:$W$500 = $Q92) * ('Cost Data'!$X$1:$X$500 = $R92), 0), MATCH(V$12, 'Cost Data'!$Y$12:$AJ$12, 0))
* (INDEX('Build Scenarios'!$D$1:$O$510, MATCH(1, ('Build Scenarios'!$B$1:$B$510 = $Q92) * ('Build Scenarios'!$C$1:$C$510 = $C92), 0), MATCH(V$12, 'Build Scenarios'!$D$5:$O$5, 0))
- INDEX('Build Scenarios'!$D$1:$O$510, MATCH(1, ('Build Scenarios'!$B$1:$B$510 = $Q92) * ('Build Scenarios'!$C$1:$C$510 = $C92), 0), MATCH(U$12, 'Build Scenarios'!$D$5:$O$5, 0)))
+U92,
0)</f>
        <v>0</v>
      </c>
      <c r="W92" s="4" cm="1">
        <f t="array" aca="1" ref="W92" ca="1">IFERROR(
INDEX('Cost Data'!$Y$1:$AJ$500, MATCH(1, ('Cost Data'!$W$1:$W$500 = $Q92) * ('Cost Data'!$X$1:$X$500 = $R92), 0), MATCH(W$12, 'Cost Data'!$Y$12:$AJ$12, 0))
* (INDEX('Build Scenarios'!$D$1:$O$510, MATCH(1, ('Build Scenarios'!$B$1:$B$510 = $Q92) * ('Build Scenarios'!$C$1:$C$510 = $C92), 0), MATCH(W$12, 'Build Scenarios'!$D$5:$O$5, 0))
- INDEX('Build Scenarios'!$D$1:$O$510, MATCH(1, ('Build Scenarios'!$B$1:$B$510 = $Q92) * ('Build Scenarios'!$C$1:$C$510 = $C92), 0), MATCH(V$12, 'Build Scenarios'!$D$5:$O$5, 0)))
+V92,
0)</f>
        <v>0</v>
      </c>
      <c r="X92" s="4" cm="1">
        <f t="array" aca="1" ref="X92" ca="1">IFERROR(
INDEX('Cost Data'!$Y$1:$AJ$500, MATCH(1, ('Cost Data'!$W$1:$W$500 = $Q92) * ('Cost Data'!$X$1:$X$500 = $R92), 0), MATCH(X$12, 'Cost Data'!$Y$12:$AJ$12, 0))
* (INDEX('Build Scenarios'!$D$1:$O$510, MATCH(1, ('Build Scenarios'!$B$1:$B$510 = $Q92) * ('Build Scenarios'!$C$1:$C$510 = $C92), 0), MATCH(X$12, 'Build Scenarios'!$D$5:$O$5, 0))
- INDEX('Build Scenarios'!$D$1:$O$510, MATCH(1, ('Build Scenarios'!$B$1:$B$510 = $Q92) * ('Build Scenarios'!$C$1:$C$510 = $C92), 0), MATCH(W$12, 'Build Scenarios'!$D$5:$O$5, 0)))
+W92,
0)</f>
        <v>0</v>
      </c>
      <c r="Y92" s="4" cm="1">
        <f t="array" aca="1" ref="Y92" ca="1">IFERROR(
INDEX('Cost Data'!$Y$1:$AJ$500, MATCH(1, ('Cost Data'!$W$1:$W$500 = $Q92) * ('Cost Data'!$X$1:$X$500 = $R92), 0), MATCH(Y$12, 'Cost Data'!$Y$12:$AJ$12, 0))
* (INDEX('Build Scenarios'!$D$1:$O$510, MATCH(1, ('Build Scenarios'!$B$1:$B$510 = $Q92) * ('Build Scenarios'!$C$1:$C$510 = $C92), 0), MATCH(Y$12, 'Build Scenarios'!$D$5:$O$5, 0))
- INDEX('Build Scenarios'!$D$1:$O$510, MATCH(1, ('Build Scenarios'!$B$1:$B$510 = $Q92) * ('Build Scenarios'!$C$1:$C$510 = $C92), 0), MATCH(X$12, 'Build Scenarios'!$D$5:$O$5, 0)))
+X92,
0)</f>
        <v>0</v>
      </c>
      <c r="Z92" s="4" cm="1">
        <f t="array" aca="1" ref="Z92" ca="1">IFERROR(
INDEX('Cost Data'!$Y$1:$AJ$500, MATCH(1, ('Cost Data'!$W$1:$W$500 = $Q92) * ('Cost Data'!$X$1:$X$500 = $R92), 0), MATCH(Z$12, 'Cost Data'!$Y$12:$AJ$12, 0))
* (INDEX('Build Scenarios'!$D$1:$O$510, MATCH(1, ('Build Scenarios'!$B$1:$B$510 = $Q92) * ('Build Scenarios'!$C$1:$C$510 = $C92), 0), MATCH(Z$12, 'Build Scenarios'!$D$5:$O$5, 0))
- INDEX('Build Scenarios'!$D$1:$O$510, MATCH(1, ('Build Scenarios'!$B$1:$B$510 = $Q92) * ('Build Scenarios'!$C$1:$C$510 = $C92), 0), MATCH(Y$12, 'Build Scenarios'!$D$5:$O$5, 0)))
+Y92,
0)</f>
        <v>0</v>
      </c>
      <c r="AA92" s="4" cm="1">
        <f t="array" aca="1" ref="AA92" ca="1">IFERROR(
INDEX('Cost Data'!$Y$1:$AJ$500, MATCH(1, ('Cost Data'!$W$1:$W$500 = $Q92) * ('Cost Data'!$X$1:$X$500 = $R92), 0), MATCH(AA$12, 'Cost Data'!$Y$12:$AJ$12, 0))
* (INDEX('Build Scenarios'!$D$1:$O$510, MATCH(1, ('Build Scenarios'!$B$1:$B$510 = $Q92) * ('Build Scenarios'!$C$1:$C$510 = $C92), 0), MATCH(AA$12, 'Build Scenarios'!$D$5:$O$5, 0))
- INDEX('Build Scenarios'!$D$1:$O$510, MATCH(1, ('Build Scenarios'!$B$1:$B$510 = $Q92) * ('Build Scenarios'!$C$1:$C$510 = $C92), 0), MATCH(Z$12, 'Build Scenarios'!$D$5:$O$5, 0)))
+Z92,
0)</f>
        <v>0</v>
      </c>
      <c r="AB92" s="4" cm="1">
        <f t="array" aca="1" ref="AB92" ca="1">IFERROR(
INDEX('Cost Data'!$Y$1:$AJ$500, MATCH(1, ('Cost Data'!$W$1:$W$500 = $Q92) * ('Cost Data'!$X$1:$X$500 = $R92), 0), MATCH(AB$12, 'Cost Data'!$Y$12:$AJ$12, 0))
* (INDEX('Build Scenarios'!$D$1:$O$510, MATCH(1, ('Build Scenarios'!$B$1:$B$510 = $Q92) * ('Build Scenarios'!$C$1:$C$510 = $C92), 0), MATCH(AB$12, 'Build Scenarios'!$D$5:$O$5, 0))
- INDEX('Build Scenarios'!$D$1:$O$510, MATCH(1, ('Build Scenarios'!$B$1:$B$510 = $Q92) * ('Build Scenarios'!$C$1:$C$510 = $C92), 0), MATCH(AA$12, 'Build Scenarios'!$D$5:$O$5, 0)))
+AA92,
0)</f>
        <v>0</v>
      </c>
      <c r="AC92" s="4" cm="1">
        <f t="array" aca="1" ref="AC92" ca="1">IFERROR(
INDEX('Cost Data'!$Y$1:$AJ$500, MATCH(1, ('Cost Data'!$W$1:$W$500 = $Q92) * ('Cost Data'!$X$1:$X$500 = $R92), 0), MATCH(AC$12, 'Cost Data'!$Y$12:$AJ$12, 0))
* (INDEX('Build Scenarios'!$D$1:$O$510, MATCH(1, ('Build Scenarios'!$B$1:$B$510 = $Q92) * ('Build Scenarios'!$C$1:$C$510 = $C92), 0), MATCH(AC$12, 'Build Scenarios'!$D$5:$O$5, 0))
- INDEX('Build Scenarios'!$D$1:$O$510, MATCH(1, ('Build Scenarios'!$B$1:$B$510 = $Q92) * ('Build Scenarios'!$C$1:$C$510 = $C92), 0), MATCH(AB$12, 'Build Scenarios'!$D$5:$O$5, 0)))
+AB92,
0)</f>
        <v>0</v>
      </c>
      <c r="AD92" s="4" cm="1">
        <f t="array" aca="1" ref="AD92" ca="1">IFERROR(
INDEX('Cost Data'!$Y$1:$AJ$500, MATCH(1, ('Cost Data'!$W$1:$W$500 = $Q92) * ('Cost Data'!$X$1:$X$500 = $R92), 0), MATCH(AD$12, 'Cost Data'!$Y$12:$AJ$12, 0))
* (INDEX('Build Scenarios'!$D$1:$O$510, MATCH(1, ('Build Scenarios'!$B$1:$B$510 = $Q92) * ('Build Scenarios'!$C$1:$C$510 = $C92), 0), MATCH(AD$12, 'Build Scenarios'!$D$5:$O$5, 0))
- INDEX('Build Scenarios'!$D$1:$O$510, MATCH(1, ('Build Scenarios'!$B$1:$B$510 = $Q92) * ('Build Scenarios'!$C$1:$C$510 = $C92), 0), MATCH(AC$12, 'Build Scenarios'!$D$5:$O$5, 0)))
+AC92,
0)</f>
        <v>0</v>
      </c>
      <c r="AF92" s="11" t="str">
        <f>AF91</f>
        <v>Humboldt Bay</v>
      </c>
      <c r="AG92" s="11" cm="1">
        <f t="array" aca="1" ref="AG92" ca="1">INDEX('Cost Scenario Settings'!$O$32:$W$101, MATCH(1, ('Cost Scenario Settings'!$N$32:$N$101 = $B92) * ('Cost Scenario Settings'!$B$32:$B$101 = AF92), 0), MATCH($C92, 'Cost Scenario Settings'!$O$31:$W$31, 0))</f>
        <v>0</v>
      </c>
      <c r="AH92" s="4" cm="1">
        <f t="array" aca="1" ref="AH92" ca="1">IFERROR(
INDEX('Cost Data'!$Y$1:$AJ$500, MATCH(1, ('Cost Data'!$W$1:$W$500 = $AF92) * ('Cost Data'!$X$1:$X$500 = $AG92), 0), MATCH(AH$12, 'Cost Data'!$Y$12:$AJ$12, 0))
* (INDEX('Build Scenarios'!$D$1:$O$510, MATCH(1, ('Build Scenarios'!$B$1:$B$510 = $AF92) * ('Build Scenarios'!$C$1:$C$510 = $C92), 0), MATCH(AH$12, 'Build Scenarios'!$D$5:$O$5, 0))
- INDEX('Build Scenarios'!$D$1:$O$510, MATCH(1, ('Build Scenarios'!$B$1:$B$510 = $AF92) * ('Build Scenarios'!$C$1:$C$510 = $C92), 0), MATCH(AG$12, 'Build Scenarios'!$D$5:$O$5, 0)))
+AG92,
0)</f>
        <v>0</v>
      </c>
      <c r="AI92" s="4" cm="1">
        <f t="array" aca="1" ref="AI92" ca="1">IFERROR(
INDEX('Cost Data'!$Y$1:$AJ$500, MATCH(1, ('Cost Data'!$W$1:$W$500 = $AF92) * ('Cost Data'!$X$1:$X$500 = $AG92), 0), MATCH(AI$12, 'Cost Data'!$Y$12:$AJ$12, 0))
* (INDEX('Build Scenarios'!$D$1:$O$510, MATCH(1, ('Build Scenarios'!$B$1:$B$510 = $AF92) * ('Build Scenarios'!$C$1:$C$510 = $C92), 0), MATCH(AI$12, 'Build Scenarios'!$D$5:$O$5, 0))
- INDEX('Build Scenarios'!$D$1:$O$510, MATCH(1, ('Build Scenarios'!$B$1:$B$510 = $AF92) * ('Build Scenarios'!$C$1:$C$510 = $C92), 0), MATCH(AH$12, 'Build Scenarios'!$D$5:$O$5, 0)))
+AH92,
0)</f>
        <v>0</v>
      </c>
      <c r="AJ92" s="4" cm="1">
        <f t="array" aca="1" ref="AJ92" ca="1">IFERROR(
INDEX('Cost Data'!$Y$1:$AJ$500, MATCH(1, ('Cost Data'!$W$1:$W$500 = $AF92) * ('Cost Data'!$X$1:$X$500 = $AG92), 0), MATCH(AJ$12, 'Cost Data'!$Y$12:$AJ$12, 0))
* (INDEX('Build Scenarios'!$D$1:$O$510, MATCH(1, ('Build Scenarios'!$B$1:$B$510 = $AF92) * ('Build Scenarios'!$C$1:$C$510 = $C92), 0), MATCH(AJ$12, 'Build Scenarios'!$D$5:$O$5, 0))
- INDEX('Build Scenarios'!$D$1:$O$510, MATCH(1, ('Build Scenarios'!$B$1:$B$510 = $AF92) * ('Build Scenarios'!$C$1:$C$510 = $C92), 0), MATCH(AI$12, 'Build Scenarios'!$D$5:$O$5, 0)))
+AI92,
0)</f>
        <v>0</v>
      </c>
      <c r="AK92" s="4" cm="1">
        <f t="array" aca="1" ref="AK92" ca="1">IFERROR(
INDEX('Cost Data'!$Y$1:$AJ$500, MATCH(1, ('Cost Data'!$W$1:$W$500 = $AF92) * ('Cost Data'!$X$1:$X$500 = $AG92), 0), MATCH(AK$12, 'Cost Data'!$Y$12:$AJ$12, 0))
* (INDEX('Build Scenarios'!$D$1:$O$510, MATCH(1, ('Build Scenarios'!$B$1:$B$510 = $AF92) * ('Build Scenarios'!$C$1:$C$510 = $C92), 0), MATCH(AK$12, 'Build Scenarios'!$D$5:$O$5, 0))
- INDEX('Build Scenarios'!$D$1:$O$510, MATCH(1, ('Build Scenarios'!$B$1:$B$510 = $AF92) * ('Build Scenarios'!$C$1:$C$510 = $C92), 0), MATCH(AJ$12, 'Build Scenarios'!$D$5:$O$5, 0)))
+AJ92,
0)</f>
        <v>0</v>
      </c>
      <c r="AL92" s="4" cm="1">
        <f t="array" aca="1" ref="AL92" ca="1">IFERROR(
INDEX('Cost Data'!$Y$1:$AJ$500, MATCH(1, ('Cost Data'!$W$1:$W$500 = $AF92) * ('Cost Data'!$X$1:$X$500 = $AG92), 0), MATCH(AL$12, 'Cost Data'!$Y$12:$AJ$12, 0))
* (INDEX('Build Scenarios'!$D$1:$O$510, MATCH(1, ('Build Scenarios'!$B$1:$B$510 = $AF92) * ('Build Scenarios'!$C$1:$C$510 = $C92), 0), MATCH(AL$12, 'Build Scenarios'!$D$5:$O$5, 0))
- INDEX('Build Scenarios'!$D$1:$O$510, MATCH(1, ('Build Scenarios'!$B$1:$B$510 = $AF92) * ('Build Scenarios'!$C$1:$C$510 = $C92), 0), MATCH(AK$12, 'Build Scenarios'!$D$5:$O$5, 0)))
+AK92,
0)</f>
        <v>0</v>
      </c>
      <c r="AM92" s="4" cm="1">
        <f t="array" aca="1" ref="AM92" ca="1">IFERROR(
INDEX('Cost Data'!$Y$1:$AJ$500, MATCH(1, ('Cost Data'!$W$1:$W$500 = $AF92) * ('Cost Data'!$X$1:$X$500 = $AG92), 0), MATCH(AM$12, 'Cost Data'!$Y$12:$AJ$12, 0))
* (INDEX('Build Scenarios'!$D$1:$O$510, MATCH(1, ('Build Scenarios'!$B$1:$B$510 = $AF92) * ('Build Scenarios'!$C$1:$C$510 = $C92), 0), MATCH(AM$12, 'Build Scenarios'!$D$5:$O$5, 0))
- INDEX('Build Scenarios'!$D$1:$O$510, MATCH(1, ('Build Scenarios'!$B$1:$B$510 = $AF92) * ('Build Scenarios'!$C$1:$C$510 = $C92), 0), MATCH(AL$12, 'Build Scenarios'!$D$5:$O$5, 0)))
+AL92,
0)</f>
        <v>0</v>
      </c>
      <c r="AN92" s="4" cm="1">
        <f t="array" aca="1" ref="AN92" ca="1">IFERROR(
INDEX('Cost Data'!$Y$1:$AJ$500, MATCH(1, ('Cost Data'!$W$1:$W$500 = $AF92) * ('Cost Data'!$X$1:$X$500 = $AG92), 0), MATCH(AN$12, 'Cost Data'!$Y$12:$AJ$12, 0))
* (INDEX('Build Scenarios'!$D$1:$O$510, MATCH(1, ('Build Scenarios'!$B$1:$B$510 = $AF92) * ('Build Scenarios'!$C$1:$C$510 = $C92), 0), MATCH(AN$12, 'Build Scenarios'!$D$5:$O$5, 0))
- INDEX('Build Scenarios'!$D$1:$O$510, MATCH(1, ('Build Scenarios'!$B$1:$B$510 = $AF92) * ('Build Scenarios'!$C$1:$C$510 = $C92), 0), MATCH(AM$12, 'Build Scenarios'!$D$5:$O$5, 0)))
+AM92,
0)</f>
        <v>0</v>
      </c>
      <c r="AO92" s="4" cm="1">
        <f t="array" aca="1" ref="AO92" ca="1">IFERROR(
INDEX('Cost Data'!$Y$1:$AJ$500, MATCH(1, ('Cost Data'!$W$1:$W$500 = $AF92) * ('Cost Data'!$X$1:$X$500 = $AG92), 0), MATCH(AO$12, 'Cost Data'!$Y$12:$AJ$12, 0))
* (INDEX('Build Scenarios'!$D$1:$O$510, MATCH(1, ('Build Scenarios'!$B$1:$B$510 = $AF92) * ('Build Scenarios'!$C$1:$C$510 = $C92), 0), MATCH(AO$12, 'Build Scenarios'!$D$5:$O$5, 0))
- INDEX('Build Scenarios'!$D$1:$O$510, MATCH(1, ('Build Scenarios'!$B$1:$B$510 = $AF92) * ('Build Scenarios'!$C$1:$C$510 = $C92), 0), MATCH(AN$12, 'Build Scenarios'!$D$5:$O$5, 0)))
+AN92,
0)</f>
        <v>0</v>
      </c>
      <c r="AP92" s="4" cm="1">
        <f t="array" aca="1" ref="AP92" ca="1">IFERROR(
INDEX('Cost Data'!$Y$1:$AJ$500, MATCH(1, ('Cost Data'!$W$1:$W$500 = $AF92) * ('Cost Data'!$X$1:$X$500 = $AG92), 0), MATCH(AP$12, 'Cost Data'!$Y$12:$AJ$12, 0))
* (INDEX('Build Scenarios'!$D$1:$O$510, MATCH(1, ('Build Scenarios'!$B$1:$B$510 = $AF92) * ('Build Scenarios'!$C$1:$C$510 = $C92), 0), MATCH(AP$12, 'Build Scenarios'!$D$5:$O$5, 0))
- INDEX('Build Scenarios'!$D$1:$O$510, MATCH(1, ('Build Scenarios'!$B$1:$B$510 = $AF92) * ('Build Scenarios'!$C$1:$C$510 = $C92), 0), MATCH(AO$12, 'Build Scenarios'!$D$5:$O$5, 0)))
+AO92,
0)</f>
        <v>0</v>
      </c>
      <c r="AQ92" s="4" cm="1">
        <f t="array" aca="1" ref="AQ92" ca="1">IFERROR(
INDEX('Cost Data'!$Y$1:$AJ$500, MATCH(1, ('Cost Data'!$W$1:$W$500 = $AF92) * ('Cost Data'!$X$1:$X$500 = $AG92), 0), MATCH(AQ$12, 'Cost Data'!$Y$12:$AJ$12, 0))
* (INDEX('Build Scenarios'!$D$1:$O$510, MATCH(1, ('Build Scenarios'!$B$1:$B$510 = $AF92) * ('Build Scenarios'!$C$1:$C$510 = $C92), 0), MATCH(AQ$12, 'Build Scenarios'!$D$5:$O$5, 0))
- INDEX('Build Scenarios'!$D$1:$O$510, MATCH(1, ('Build Scenarios'!$B$1:$B$510 = $AF92) * ('Build Scenarios'!$C$1:$C$510 = $C92), 0), MATCH(AP$12, 'Build Scenarios'!$D$5:$O$5, 0)))
+AP92,
0)</f>
        <v>0</v>
      </c>
      <c r="AR92" s="4" cm="1">
        <f t="array" aca="1" ref="AR92" ca="1">IFERROR(
INDEX('Cost Data'!$Y$1:$AJ$500, MATCH(1, ('Cost Data'!$W$1:$W$500 = $AF92) * ('Cost Data'!$X$1:$X$500 = $AG92), 0), MATCH(AR$12, 'Cost Data'!$Y$12:$AJ$12, 0))
* (INDEX('Build Scenarios'!$D$1:$O$510, MATCH(1, ('Build Scenarios'!$B$1:$B$510 = $AF92) * ('Build Scenarios'!$C$1:$C$510 = $C92), 0), MATCH(AR$12, 'Build Scenarios'!$D$5:$O$5, 0))
- INDEX('Build Scenarios'!$D$1:$O$510, MATCH(1, ('Build Scenarios'!$B$1:$B$510 = $AF92) * ('Build Scenarios'!$C$1:$C$510 = $C92), 0), MATCH(AQ$12, 'Build Scenarios'!$D$5:$O$5, 0)))
+AQ92,
0)</f>
        <v>0</v>
      </c>
      <c r="AS92" s="4" cm="1">
        <f t="array" aca="1" ref="AS92" ca="1">IFERROR(
INDEX('Cost Data'!$Y$1:$AJ$500, MATCH(1, ('Cost Data'!$W$1:$W$500 = $AF92) * ('Cost Data'!$X$1:$X$500 = $AG92), 0), MATCH(AS$12, 'Cost Data'!$Y$12:$AJ$12, 0))
* (INDEX('Build Scenarios'!$D$1:$O$510, MATCH(1, ('Build Scenarios'!$B$1:$B$510 = $AF92) * ('Build Scenarios'!$C$1:$C$510 = $C92), 0), MATCH(AS$12, 'Build Scenarios'!$D$5:$O$5, 0))
- INDEX('Build Scenarios'!$D$1:$O$510, MATCH(1, ('Build Scenarios'!$B$1:$B$510 = $AF92) * ('Build Scenarios'!$C$1:$C$510 = $C92), 0), MATCH(AR$12, 'Build Scenarios'!$D$5:$O$5, 0)))
+AR92,
0)</f>
        <v>0</v>
      </c>
      <c r="AU92" s="11" t="str">
        <f>AU91</f>
        <v>Del Norte</v>
      </c>
      <c r="AV92" s="11" cm="1">
        <f t="array" aca="1" ref="AV92" ca="1">INDEX('Cost Scenario Settings'!$O$32:$W$101, MATCH(1, ('Cost Scenario Settings'!$N$32:$N$101 = $B92) * ('Cost Scenario Settings'!$B$32:$B$101 = AU92), 0), MATCH($C92, 'Cost Scenario Settings'!$O$31:$W$31, 0))</f>
        <v>0</v>
      </c>
      <c r="AW92" s="4" cm="1">
        <f t="array" aca="1" ref="AW92" ca="1">IFERROR(
INDEX('Cost Data'!$Y$1:$AJ$500, MATCH(1, ('Cost Data'!$W$1:$W$500 = $AU92) * ('Cost Data'!$X$1:$X$500 = $AV92), 0), MATCH(AW$12, 'Cost Data'!$Y$12:$AJ$12, 0))
* (INDEX('Build Scenarios'!$D$1:$O$510, MATCH(1, ('Build Scenarios'!$B$1:$B$510 = $AU92) * ('Build Scenarios'!$C$1:$C$510 = $C92), 0), MATCH(AW$12, 'Build Scenarios'!$D$5:$O$5, 0))
- INDEX('Build Scenarios'!$D$1:$O$510, MATCH(1, ('Build Scenarios'!$B$1:$B$510 = $AU92) * ('Build Scenarios'!$C$1:$C$510 = $C92), 0), MATCH(AV$12, 'Build Scenarios'!$D$5:$O$5, 0)))
+AV92,
0)</f>
        <v>0</v>
      </c>
      <c r="AX92" s="4" cm="1">
        <f t="array" aca="1" ref="AX92" ca="1">IFERROR(
INDEX('Cost Data'!$Y$1:$AJ$500, MATCH(1, ('Cost Data'!$W$1:$W$500 = $AU92) * ('Cost Data'!$X$1:$X$500 = $AV92), 0), MATCH(AX$12, 'Cost Data'!$Y$12:$AJ$12, 0))
* (INDEX('Build Scenarios'!$D$1:$O$510, MATCH(1, ('Build Scenarios'!$B$1:$B$510 = $AU92) * ('Build Scenarios'!$C$1:$C$510 = $C92), 0), MATCH(AX$12, 'Build Scenarios'!$D$5:$O$5, 0))
- INDEX('Build Scenarios'!$D$1:$O$510, MATCH(1, ('Build Scenarios'!$B$1:$B$510 = $AU92) * ('Build Scenarios'!$C$1:$C$510 = $C92), 0), MATCH(AW$12, 'Build Scenarios'!$D$5:$O$5, 0)))
+AW92,
0)</f>
        <v>0</v>
      </c>
      <c r="AY92" s="4" cm="1">
        <f t="array" aca="1" ref="AY92" ca="1">IFERROR(
INDEX('Cost Data'!$Y$1:$AJ$500, MATCH(1, ('Cost Data'!$W$1:$W$500 = $AU92) * ('Cost Data'!$X$1:$X$500 = $AV92), 0), MATCH(AY$12, 'Cost Data'!$Y$12:$AJ$12, 0))
* (INDEX('Build Scenarios'!$D$1:$O$510, MATCH(1, ('Build Scenarios'!$B$1:$B$510 = $AU92) * ('Build Scenarios'!$C$1:$C$510 = $C92), 0), MATCH(AY$12, 'Build Scenarios'!$D$5:$O$5, 0))
- INDEX('Build Scenarios'!$D$1:$O$510, MATCH(1, ('Build Scenarios'!$B$1:$B$510 = $AU92) * ('Build Scenarios'!$C$1:$C$510 = $C92), 0), MATCH(AX$12, 'Build Scenarios'!$D$5:$O$5, 0)))
+AX92,
0)</f>
        <v>0</v>
      </c>
      <c r="AZ92" s="4" cm="1">
        <f t="array" aca="1" ref="AZ92" ca="1">IFERROR(
INDEX('Cost Data'!$Y$1:$AJ$500, MATCH(1, ('Cost Data'!$W$1:$W$500 = $AU92) * ('Cost Data'!$X$1:$X$500 = $AV92), 0), MATCH(AZ$12, 'Cost Data'!$Y$12:$AJ$12, 0))
* (INDEX('Build Scenarios'!$D$1:$O$510, MATCH(1, ('Build Scenarios'!$B$1:$B$510 = $AU92) * ('Build Scenarios'!$C$1:$C$510 = $C92), 0), MATCH(AZ$12, 'Build Scenarios'!$D$5:$O$5, 0))
- INDEX('Build Scenarios'!$D$1:$O$510, MATCH(1, ('Build Scenarios'!$B$1:$B$510 = $AU92) * ('Build Scenarios'!$C$1:$C$510 = $C92), 0), MATCH(AY$12, 'Build Scenarios'!$D$5:$O$5, 0)))
+AY92,
0)</f>
        <v>0</v>
      </c>
      <c r="BA92" s="4" cm="1">
        <f t="array" aca="1" ref="BA92" ca="1">IFERROR(
INDEX('Cost Data'!$Y$1:$AJ$500, MATCH(1, ('Cost Data'!$W$1:$W$500 = $AU92) * ('Cost Data'!$X$1:$X$500 = $AV92), 0), MATCH(BA$12, 'Cost Data'!$Y$12:$AJ$12, 0))
* (INDEX('Build Scenarios'!$D$1:$O$510, MATCH(1, ('Build Scenarios'!$B$1:$B$510 = $AU92) * ('Build Scenarios'!$C$1:$C$510 = $C92), 0), MATCH(BA$12, 'Build Scenarios'!$D$5:$O$5, 0))
- INDEX('Build Scenarios'!$D$1:$O$510, MATCH(1, ('Build Scenarios'!$B$1:$B$510 = $AU92) * ('Build Scenarios'!$C$1:$C$510 = $C92), 0), MATCH(AZ$12, 'Build Scenarios'!$D$5:$O$5, 0)))
+AZ92,
0)</f>
        <v>0</v>
      </c>
      <c r="BB92" s="4" cm="1">
        <f t="array" aca="1" ref="BB92" ca="1">IFERROR(
INDEX('Cost Data'!$Y$1:$AJ$500, MATCH(1, ('Cost Data'!$W$1:$W$500 = $AU92) * ('Cost Data'!$X$1:$X$500 = $AV92), 0), MATCH(BB$12, 'Cost Data'!$Y$12:$AJ$12, 0))
* (INDEX('Build Scenarios'!$D$1:$O$510, MATCH(1, ('Build Scenarios'!$B$1:$B$510 = $AU92) * ('Build Scenarios'!$C$1:$C$510 = $C92), 0), MATCH(BB$12, 'Build Scenarios'!$D$5:$O$5, 0))
- INDEX('Build Scenarios'!$D$1:$O$510, MATCH(1, ('Build Scenarios'!$B$1:$B$510 = $AU92) * ('Build Scenarios'!$C$1:$C$510 = $C92), 0), MATCH(BA$12, 'Build Scenarios'!$D$5:$O$5, 0)))
+BA92,
0)</f>
        <v>0</v>
      </c>
      <c r="BC92" s="4" cm="1">
        <f t="array" aca="1" ref="BC92" ca="1">IFERROR(
INDEX('Cost Data'!$Y$1:$AJ$500, MATCH(1, ('Cost Data'!$W$1:$W$500 = $AU92) * ('Cost Data'!$X$1:$X$500 = $AV92), 0), MATCH(BC$12, 'Cost Data'!$Y$12:$AJ$12, 0))
* (INDEX('Build Scenarios'!$D$1:$O$510, MATCH(1, ('Build Scenarios'!$B$1:$B$510 = $AU92) * ('Build Scenarios'!$C$1:$C$510 = $C92), 0), MATCH(BC$12, 'Build Scenarios'!$D$5:$O$5, 0))
- INDEX('Build Scenarios'!$D$1:$O$510, MATCH(1, ('Build Scenarios'!$B$1:$B$510 = $AU92) * ('Build Scenarios'!$C$1:$C$510 = $C92), 0), MATCH(BB$12, 'Build Scenarios'!$D$5:$O$5, 0)))
+BB92,
0)</f>
        <v>0</v>
      </c>
      <c r="BD92" s="4" cm="1">
        <f t="array" aca="1" ref="BD92" ca="1">IFERROR(
INDEX('Cost Data'!$Y$1:$AJ$500, MATCH(1, ('Cost Data'!$W$1:$W$500 = $AU92) * ('Cost Data'!$X$1:$X$500 = $AV92), 0), MATCH(BD$12, 'Cost Data'!$Y$12:$AJ$12, 0))
* (INDEX('Build Scenarios'!$D$1:$O$510, MATCH(1, ('Build Scenarios'!$B$1:$B$510 = $AU92) * ('Build Scenarios'!$C$1:$C$510 = $C92), 0), MATCH(BD$12, 'Build Scenarios'!$D$5:$O$5, 0))
- INDEX('Build Scenarios'!$D$1:$O$510, MATCH(1, ('Build Scenarios'!$B$1:$B$510 = $AU92) * ('Build Scenarios'!$C$1:$C$510 = $C92), 0), MATCH(BC$12, 'Build Scenarios'!$D$5:$O$5, 0)))
+BC92,
0)</f>
        <v>0</v>
      </c>
      <c r="BE92" s="4" cm="1">
        <f t="array" aca="1" ref="BE92" ca="1">IFERROR(
INDEX('Cost Data'!$Y$1:$AJ$500, MATCH(1, ('Cost Data'!$W$1:$W$500 = $AU92) * ('Cost Data'!$X$1:$X$500 = $AV92), 0), MATCH(BE$12, 'Cost Data'!$Y$12:$AJ$12, 0))
* (INDEX('Build Scenarios'!$D$1:$O$510, MATCH(1, ('Build Scenarios'!$B$1:$B$510 = $AU92) * ('Build Scenarios'!$C$1:$C$510 = $C92), 0), MATCH(BE$12, 'Build Scenarios'!$D$5:$O$5, 0))
- INDEX('Build Scenarios'!$D$1:$O$510, MATCH(1, ('Build Scenarios'!$B$1:$B$510 = $AU92) * ('Build Scenarios'!$C$1:$C$510 = $C92), 0), MATCH(BD$12, 'Build Scenarios'!$D$5:$O$5, 0)))
+BD92,
0)</f>
        <v>0</v>
      </c>
      <c r="BF92" s="4" cm="1">
        <f t="array" aca="1" ref="BF92" ca="1">IFERROR(
INDEX('Cost Data'!$Y$1:$AJ$500, MATCH(1, ('Cost Data'!$W$1:$W$500 = $AU92) * ('Cost Data'!$X$1:$X$500 = $AV92), 0), MATCH(BF$12, 'Cost Data'!$Y$12:$AJ$12, 0))
* (INDEX('Build Scenarios'!$D$1:$O$510, MATCH(1, ('Build Scenarios'!$B$1:$B$510 = $AU92) * ('Build Scenarios'!$C$1:$C$510 = $C92), 0), MATCH(BF$12, 'Build Scenarios'!$D$5:$O$5, 0))
- INDEX('Build Scenarios'!$D$1:$O$510, MATCH(1, ('Build Scenarios'!$B$1:$B$510 = $AU92) * ('Build Scenarios'!$C$1:$C$510 = $C92), 0), MATCH(BE$12, 'Build Scenarios'!$D$5:$O$5, 0)))
+BE92,
0)</f>
        <v>0</v>
      </c>
      <c r="BG92" s="4" cm="1">
        <f t="array" aca="1" ref="BG92" ca="1">IFERROR(
INDEX('Cost Data'!$Y$1:$AJ$500, MATCH(1, ('Cost Data'!$W$1:$W$500 = $AU92) * ('Cost Data'!$X$1:$X$500 = $AV92), 0), MATCH(BG$12, 'Cost Data'!$Y$12:$AJ$12, 0))
* (INDEX('Build Scenarios'!$D$1:$O$510, MATCH(1, ('Build Scenarios'!$B$1:$B$510 = $AU92) * ('Build Scenarios'!$C$1:$C$510 = $C92), 0), MATCH(BG$12, 'Build Scenarios'!$D$5:$O$5, 0))
- INDEX('Build Scenarios'!$D$1:$O$510, MATCH(1, ('Build Scenarios'!$B$1:$B$510 = $AU92) * ('Build Scenarios'!$C$1:$C$510 = $C92), 0), MATCH(BF$12, 'Build Scenarios'!$D$5:$O$5, 0)))
+BF92,
0)</f>
        <v>0</v>
      </c>
      <c r="BH92" s="4" cm="1">
        <f t="array" aca="1" ref="BH92" ca="1">IFERROR(
INDEX('Cost Data'!$Y$1:$AJ$500, MATCH(1, ('Cost Data'!$W$1:$W$500 = $AU92) * ('Cost Data'!$X$1:$X$500 = $AV92), 0), MATCH(BH$12, 'Cost Data'!$Y$12:$AJ$12, 0))
* (INDEX('Build Scenarios'!$D$1:$O$510, MATCH(1, ('Build Scenarios'!$B$1:$B$510 = $AU92) * ('Build Scenarios'!$C$1:$C$510 = $C92), 0), MATCH(BH$12, 'Build Scenarios'!$D$5:$O$5, 0))
- INDEX('Build Scenarios'!$D$1:$O$510, MATCH(1, ('Build Scenarios'!$B$1:$B$510 = $AU92) * ('Build Scenarios'!$C$1:$C$510 = $C92), 0), MATCH(BG$12, 'Build Scenarios'!$D$5:$O$5, 0)))
+BG92,
0)</f>
        <v>0</v>
      </c>
      <c r="BJ92" s="11" t="str">
        <f>BJ91</f>
        <v>Cape Mendocino</v>
      </c>
      <c r="BK92" s="11" cm="1">
        <f t="array" aca="1" ref="BK92" ca="1">INDEX('Cost Scenario Settings'!$O$32:$W$101, MATCH(1, ('Cost Scenario Settings'!$N$32:$N$101 = $B92) * ('Cost Scenario Settings'!$B$32:$B$101 = BJ92), 0), MATCH($C92, 'Cost Scenario Settings'!$O$31:$W$31, 0))</f>
        <v>0</v>
      </c>
      <c r="BL92" s="4" cm="1">
        <f t="array" aca="1" ref="BL92" ca="1">IFERROR(
INDEX('Cost Data'!$Y$1:$AJ$500, MATCH(1, ('Cost Data'!$W$1:$W$500 = $BJ92) * ('Cost Data'!$X$1:$X$500 = $BK92), 0), MATCH(BL$12, 'Cost Data'!$Y$12:$AJ$12, 0))
* (INDEX('Build Scenarios'!$D$1:$O$510, MATCH(1, ('Build Scenarios'!$B$1:$B$510 = $BJ92) * ('Build Scenarios'!$C$1:$C$510 = $C92), 0), MATCH(BL$12, 'Build Scenarios'!$D$5:$O$5, 0))
- INDEX('Build Scenarios'!$D$1:$O$510, MATCH(1, ('Build Scenarios'!$B$1:$B$510 = $BJ92) * ('Build Scenarios'!$C$1:$C$510 = $C92), 0), MATCH(BK$12, 'Build Scenarios'!$D$5:$O$5, 0)))
+BK92,
0)</f>
        <v>0</v>
      </c>
      <c r="BM92" s="4" cm="1">
        <f t="array" aca="1" ref="BM92" ca="1">IFERROR(
INDEX('Cost Data'!$Y$1:$AJ$500, MATCH(1, ('Cost Data'!$W$1:$W$500 = $BJ92) * ('Cost Data'!$X$1:$X$500 = $BK92), 0), MATCH(BM$12, 'Cost Data'!$Y$12:$AJ$12, 0))
* (INDEX('Build Scenarios'!$D$1:$O$510, MATCH(1, ('Build Scenarios'!$B$1:$B$510 = $BJ92) * ('Build Scenarios'!$C$1:$C$510 = $C92), 0), MATCH(BM$12, 'Build Scenarios'!$D$5:$O$5, 0))
- INDEX('Build Scenarios'!$D$1:$O$510, MATCH(1, ('Build Scenarios'!$B$1:$B$510 = $BJ92) * ('Build Scenarios'!$C$1:$C$510 = $C92), 0), MATCH(BL$12, 'Build Scenarios'!$D$5:$O$5, 0)))
+BL92,
0)</f>
        <v>0</v>
      </c>
      <c r="BN92" s="4" cm="1">
        <f t="array" aca="1" ref="BN92" ca="1">IFERROR(
INDEX('Cost Data'!$Y$1:$AJ$500, MATCH(1, ('Cost Data'!$W$1:$W$500 = $BJ92) * ('Cost Data'!$X$1:$X$500 = $BK92), 0), MATCH(BN$12, 'Cost Data'!$Y$12:$AJ$12, 0))
* (INDEX('Build Scenarios'!$D$1:$O$510, MATCH(1, ('Build Scenarios'!$B$1:$B$510 = $BJ92) * ('Build Scenarios'!$C$1:$C$510 = $C92), 0), MATCH(BN$12, 'Build Scenarios'!$D$5:$O$5, 0))
- INDEX('Build Scenarios'!$D$1:$O$510, MATCH(1, ('Build Scenarios'!$B$1:$B$510 = $BJ92) * ('Build Scenarios'!$C$1:$C$510 = $C92), 0), MATCH(BM$12, 'Build Scenarios'!$D$5:$O$5, 0)))
+BM92,
0)</f>
        <v>0</v>
      </c>
      <c r="BO92" s="4" cm="1">
        <f t="array" aca="1" ref="BO92" ca="1">IFERROR(
INDEX('Cost Data'!$Y$1:$AJ$500, MATCH(1, ('Cost Data'!$W$1:$W$500 = $BJ92) * ('Cost Data'!$X$1:$X$500 = $BK92), 0), MATCH(BO$12, 'Cost Data'!$Y$12:$AJ$12, 0))
* (INDEX('Build Scenarios'!$D$1:$O$510, MATCH(1, ('Build Scenarios'!$B$1:$B$510 = $BJ92) * ('Build Scenarios'!$C$1:$C$510 = $C92), 0), MATCH(BO$12, 'Build Scenarios'!$D$5:$O$5, 0))
- INDEX('Build Scenarios'!$D$1:$O$510, MATCH(1, ('Build Scenarios'!$B$1:$B$510 = $BJ92) * ('Build Scenarios'!$C$1:$C$510 = $C92), 0), MATCH(BN$12, 'Build Scenarios'!$D$5:$O$5, 0)))
+BN92,
0)</f>
        <v>0</v>
      </c>
      <c r="BP92" s="4" cm="1">
        <f t="array" aca="1" ref="BP92" ca="1">IFERROR(
INDEX('Cost Data'!$Y$1:$AJ$500, MATCH(1, ('Cost Data'!$W$1:$W$500 = $BJ92) * ('Cost Data'!$X$1:$X$500 = $BK92), 0), MATCH(BP$12, 'Cost Data'!$Y$12:$AJ$12, 0))
* (INDEX('Build Scenarios'!$D$1:$O$510, MATCH(1, ('Build Scenarios'!$B$1:$B$510 = $BJ92) * ('Build Scenarios'!$C$1:$C$510 = $C92), 0), MATCH(BP$12, 'Build Scenarios'!$D$5:$O$5, 0))
- INDEX('Build Scenarios'!$D$1:$O$510, MATCH(1, ('Build Scenarios'!$B$1:$B$510 = $BJ92) * ('Build Scenarios'!$C$1:$C$510 = $C92), 0), MATCH(BO$12, 'Build Scenarios'!$D$5:$O$5, 0)))
+BO92,
0)</f>
        <v>0</v>
      </c>
      <c r="BQ92" s="4" cm="1">
        <f t="array" aca="1" ref="BQ92" ca="1">IFERROR(
INDEX('Cost Data'!$Y$1:$AJ$500, MATCH(1, ('Cost Data'!$W$1:$W$500 = $BJ92) * ('Cost Data'!$X$1:$X$500 = $BK92), 0), MATCH(BQ$12, 'Cost Data'!$Y$12:$AJ$12, 0))
* (INDEX('Build Scenarios'!$D$1:$O$510, MATCH(1, ('Build Scenarios'!$B$1:$B$510 = $BJ92) * ('Build Scenarios'!$C$1:$C$510 = $C92), 0), MATCH(BQ$12, 'Build Scenarios'!$D$5:$O$5, 0))
- INDEX('Build Scenarios'!$D$1:$O$510, MATCH(1, ('Build Scenarios'!$B$1:$B$510 = $BJ92) * ('Build Scenarios'!$C$1:$C$510 = $C92), 0), MATCH(BP$12, 'Build Scenarios'!$D$5:$O$5, 0)))
+BP92,
0)</f>
        <v>0</v>
      </c>
      <c r="BR92" s="4" cm="1">
        <f t="array" aca="1" ref="BR92" ca="1">IFERROR(
INDEX('Cost Data'!$Y$1:$AJ$500, MATCH(1, ('Cost Data'!$W$1:$W$500 = $BJ92) * ('Cost Data'!$X$1:$X$500 = $BK92), 0), MATCH(BR$12, 'Cost Data'!$Y$12:$AJ$12, 0))
* (INDEX('Build Scenarios'!$D$1:$O$510, MATCH(1, ('Build Scenarios'!$B$1:$B$510 = $BJ92) * ('Build Scenarios'!$C$1:$C$510 = $C92), 0), MATCH(BR$12, 'Build Scenarios'!$D$5:$O$5, 0))
- INDEX('Build Scenarios'!$D$1:$O$510, MATCH(1, ('Build Scenarios'!$B$1:$B$510 = $BJ92) * ('Build Scenarios'!$C$1:$C$510 = $C92), 0), MATCH(BQ$12, 'Build Scenarios'!$D$5:$O$5, 0)))
+BQ92,
0)</f>
        <v>0</v>
      </c>
      <c r="BS92" s="4" cm="1">
        <f t="array" aca="1" ref="BS92" ca="1">IFERROR(
INDEX('Cost Data'!$Y$1:$AJ$500, MATCH(1, ('Cost Data'!$W$1:$W$500 = $BJ92) * ('Cost Data'!$X$1:$X$500 = $BK92), 0), MATCH(BS$12, 'Cost Data'!$Y$12:$AJ$12, 0))
* (INDEX('Build Scenarios'!$D$1:$O$510, MATCH(1, ('Build Scenarios'!$B$1:$B$510 = $BJ92) * ('Build Scenarios'!$C$1:$C$510 = $C92), 0), MATCH(BS$12, 'Build Scenarios'!$D$5:$O$5, 0))
- INDEX('Build Scenarios'!$D$1:$O$510, MATCH(1, ('Build Scenarios'!$B$1:$B$510 = $BJ92) * ('Build Scenarios'!$C$1:$C$510 = $C92), 0), MATCH(BR$12, 'Build Scenarios'!$D$5:$O$5, 0)))
+BR92,
0)</f>
        <v>0</v>
      </c>
      <c r="BT92" s="4" cm="1">
        <f t="array" aca="1" ref="BT92" ca="1">IFERROR(
INDEX('Cost Data'!$Y$1:$AJ$500, MATCH(1, ('Cost Data'!$W$1:$W$500 = $BJ92) * ('Cost Data'!$X$1:$X$500 = $BK92), 0), MATCH(BT$12, 'Cost Data'!$Y$12:$AJ$12, 0))
* (INDEX('Build Scenarios'!$D$1:$O$510, MATCH(1, ('Build Scenarios'!$B$1:$B$510 = $BJ92) * ('Build Scenarios'!$C$1:$C$510 = $C92), 0), MATCH(BT$12, 'Build Scenarios'!$D$5:$O$5, 0))
- INDEX('Build Scenarios'!$D$1:$O$510, MATCH(1, ('Build Scenarios'!$B$1:$B$510 = $BJ92) * ('Build Scenarios'!$C$1:$C$510 = $C92), 0), MATCH(BS$12, 'Build Scenarios'!$D$5:$O$5, 0)))
+BS92,
0)</f>
        <v>0</v>
      </c>
      <c r="BU92" s="4" cm="1">
        <f t="array" aca="1" ref="BU92" ca="1">IFERROR(
INDEX('Cost Data'!$Y$1:$AJ$500, MATCH(1, ('Cost Data'!$W$1:$W$500 = $BJ92) * ('Cost Data'!$X$1:$X$500 = $BK92), 0), MATCH(BU$12, 'Cost Data'!$Y$12:$AJ$12, 0))
* (INDEX('Build Scenarios'!$D$1:$O$510, MATCH(1, ('Build Scenarios'!$B$1:$B$510 = $BJ92) * ('Build Scenarios'!$C$1:$C$510 = $C92), 0), MATCH(BU$12, 'Build Scenarios'!$D$5:$O$5, 0))
- INDEX('Build Scenarios'!$D$1:$O$510, MATCH(1, ('Build Scenarios'!$B$1:$B$510 = $BJ92) * ('Build Scenarios'!$C$1:$C$510 = $C92), 0), MATCH(BT$12, 'Build Scenarios'!$D$5:$O$5, 0)))
+BT92,
0)</f>
        <v>0</v>
      </c>
      <c r="BV92" s="4" cm="1">
        <f t="array" aca="1" ref="BV92" ca="1">IFERROR(
INDEX('Cost Data'!$Y$1:$AJ$500, MATCH(1, ('Cost Data'!$W$1:$W$500 = $BJ92) * ('Cost Data'!$X$1:$X$500 = $BK92), 0), MATCH(BV$12, 'Cost Data'!$Y$12:$AJ$12, 0))
* (INDEX('Build Scenarios'!$D$1:$O$510, MATCH(1, ('Build Scenarios'!$B$1:$B$510 = $BJ92) * ('Build Scenarios'!$C$1:$C$510 = $C92), 0), MATCH(BV$12, 'Build Scenarios'!$D$5:$O$5, 0))
- INDEX('Build Scenarios'!$D$1:$O$510, MATCH(1, ('Build Scenarios'!$B$1:$B$510 = $BJ92) * ('Build Scenarios'!$C$1:$C$510 = $C92), 0), MATCH(BU$12, 'Build Scenarios'!$D$5:$O$5, 0)))
+BU92,
0)</f>
        <v>0</v>
      </c>
      <c r="BW92" s="4" cm="1">
        <f t="array" aca="1" ref="BW92" ca="1">IFERROR(
INDEX('Cost Data'!$Y$1:$AJ$500, MATCH(1, ('Cost Data'!$W$1:$W$500 = $BJ92) * ('Cost Data'!$X$1:$X$500 = $BK92), 0), MATCH(BW$12, 'Cost Data'!$Y$12:$AJ$12, 0))
* (INDEX('Build Scenarios'!$D$1:$O$510, MATCH(1, ('Build Scenarios'!$B$1:$B$510 = $BJ92) * ('Build Scenarios'!$C$1:$C$510 = $C92), 0), MATCH(BW$12, 'Build Scenarios'!$D$5:$O$5, 0))
- INDEX('Build Scenarios'!$D$1:$O$510, MATCH(1, ('Build Scenarios'!$B$1:$B$510 = $BJ92) * ('Build Scenarios'!$C$1:$C$510 = $C92), 0), MATCH(BV$12, 'Build Scenarios'!$D$5:$O$5, 0)))
+BV92,
0)</f>
        <v>0</v>
      </c>
    </row>
    <row r="93" spans="2:75" x14ac:dyDescent="0.2">
      <c r="B93" s="11">
        <f t="shared" ref="B93:B99" ca="1" si="49">B92</f>
        <v>0</v>
      </c>
      <c r="C93" s="8" t="s">
        <v>56</v>
      </c>
      <c r="D93" s="4">
        <f t="shared" ca="1" si="48"/>
        <v>0</v>
      </c>
      <c r="E93" s="4">
        <f t="shared" ca="1" si="48"/>
        <v>0</v>
      </c>
      <c r="F93" s="4">
        <f t="shared" ca="1" si="48"/>
        <v>0</v>
      </c>
      <c r="G93" s="4">
        <f t="shared" ca="1" si="48"/>
        <v>0</v>
      </c>
      <c r="H93" s="4">
        <f t="shared" ca="1" si="48"/>
        <v>0</v>
      </c>
      <c r="I93" s="4">
        <f t="shared" ca="1" si="48"/>
        <v>0</v>
      </c>
      <c r="J93" s="4">
        <f t="shared" ca="1" si="48"/>
        <v>0</v>
      </c>
      <c r="K93" s="4">
        <f t="shared" ca="1" si="48"/>
        <v>0</v>
      </c>
      <c r="L93" s="4">
        <f t="shared" ca="1" si="48"/>
        <v>0</v>
      </c>
      <c r="M93" s="4">
        <f t="shared" ca="1" si="48"/>
        <v>0</v>
      </c>
      <c r="N93" s="4">
        <f t="shared" ca="1" si="48"/>
        <v>0</v>
      </c>
      <c r="O93" s="4">
        <f t="shared" ca="1" si="48"/>
        <v>0</v>
      </c>
      <c r="Q93" s="11" t="str">
        <f t="shared" ref="Q93:Q99" si="50">Q92</f>
        <v>Morro Bay</v>
      </c>
      <c r="R93" s="11" cm="1">
        <f t="array" aca="1" ref="R93" ca="1">INDEX('Cost Scenario Settings'!$O$32:$W$101, MATCH(1, ('Cost Scenario Settings'!$N$32:$N$101 = $B93) * ('Cost Scenario Settings'!$B$32:$B$101 = Q93), 0), MATCH($C93, 'Cost Scenario Settings'!$O$31:$W$31, 0))</f>
        <v>0</v>
      </c>
      <c r="S93" s="4" cm="1">
        <f t="array" aca="1" ref="S93" ca="1">IFERROR(
INDEX('Cost Data'!$Y$1:$AJ$500, MATCH(1, ('Cost Data'!$W$1:$W$500 = $Q93) * ('Cost Data'!$X$1:$X$500 = $R93), 0), MATCH(S$12, 'Cost Data'!$Y$12:$AJ$12, 0))
* (INDEX('Build Scenarios'!$D$1:$O$510, MATCH(1, ('Build Scenarios'!$B$1:$B$510 = $Q93) * ('Build Scenarios'!$C$1:$C$510 = $C93), 0), MATCH(S$12, 'Build Scenarios'!$D$5:$O$5, 0))
- INDEX('Build Scenarios'!$D$1:$O$510, MATCH(1, ('Build Scenarios'!$B$1:$B$510 = $Q93) * ('Build Scenarios'!$C$1:$C$510 = $C93), 0), MATCH(R$12, 'Build Scenarios'!$D$5:$O$5, 0)))
+R93,
0)</f>
        <v>0</v>
      </c>
      <c r="T93" s="4" cm="1">
        <f t="array" aca="1" ref="T93" ca="1">IFERROR(
INDEX('Cost Data'!$Y$1:$AJ$500, MATCH(1, ('Cost Data'!$W$1:$W$500 = $Q93) * ('Cost Data'!$X$1:$X$500 = $R93), 0), MATCH(T$12, 'Cost Data'!$Y$12:$AJ$12, 0))
* (INDEX('Build Scenarios'!$D$1:$O$510, MATCH(1, ('Build Scenarios'!$B$1:$B$510 = $Q93) * ('Build Scenarios'!$C$1:$C$510 = $C93), 0), MATCH(T$12, 'Build Scenarios'!$D$5:$O$5, 0))
- INDEX('Build Scenarios'!$D$1:$O$510, MATCH(1, ('Build Scenarios'!$B$1:$B$510 = $Q93) * ('Build Scenarios'!$C$1:$C$510 = $C93), 0), MATCH(S$12, 'Build Scenarios'!$D$5:$O$5, 0)))
+S93,
0)</f>
        <v>0</v>
      </c>
      <c r="U93" s="4" cm="1">
        <f t="array" aca="1" ref="U93" ca="1">IFERROR(
INDEX('Cost Data'!$Y$1:$AJ$500, MATCH(1, ('Cost Data'!$W$1:$W$500 = $Q93) * ('Cost Data'!$X$1:$X$500 = $R93), 0), MATCH(U$12, 'Cost Data'!$Y$12:$AJ$12, 0))
* (INDEX('Build Scenarios'!$D$1:$O$510, MATCH(1, ('Build Scenarios'!$B$1:$B$510 = $Q93) * ('Build Scenarios'!$C$1:$C$510 = $C93), 0), MATCH(U$12, 'Build Scenarios'!$D$5:$O$5, 0))
- INDEX('Build Scenarios'!$D$1:$O$510, MATCH(1, ('Build Scenarios'!$B$1:$B$510 = $Q93) * ('Build Scenarios'!$C$1:$C$510 = $C93), 0), MATCH(T$12, 'Build Scenarios'!$D$5:$O$5, 0)))
+T93,
0)</f>
        <v>0</v>
      </c>
      <c r="V93" s="4" cm="1">
        <f t="array" aca="1" ref="V93" ca="1">IFERROR(
INDEX('Cost Data'!$Y$1:$AJ$500, MATCH(1, ('Cost Data'!$W$1:$W$500 = $Q93) * ('Cost Data'!$X$1:$X$500 = $R93), 0), MATCH(V$12, 'Cost Data'!$Y$12:$AJ$12, 0))
* (INDEX('Build Scenarios'!$D$1:$O$510, MATCH(1, ('Build Scenarios'!$B$1:$B$510 = $Q93) * ('Build Scenarios'!$C$1:$C$510 = $C93), 0), MATCH(V$12, 'Build Scenarios'!$D$5:$O$5, 0))
- INDEX('Build Scenarios'!$D$1:$O$510, MATCH(1, ('Build Scenarios'!$B$1:$B$510 = $Q93) * ('Build Scenarios'!$C$1:$C$510 = $C93), 0), MATCH(U$12, 'Build Scenarios'!$D$5:$O$5, 0)))
+U93,
0)</f>
        <v>0</v>
      </c>
      <c r="W93" s="4" cm="1">
        <f t="array" aca="1" ref="W93" ca="1">IFERROR(
INDEX('Cost Data'!$Y$1:$AJ$500, MATCH(1, ('Cost Data'!$W$1:$W$500 = $Q93) * ('Cost Data'!$X$1:$X$500 = $R93), 0), MATCH(W$12, 'Cost Data'!$Y$12:$AJ$12, 0))
* (INDEX('Build Scenarios'!$D$1:$O$510, MATCH(1, ('Build Scenarios'!$B$1:$B$510 = $Q93) * ('Build Scenarios'!$C$1:$C$510 = $C93), 0), MATCH(W$12, 'Build Scenarios'!$D$5:$O$5, 0))
- INDEX('Build Scenarios'!$D$1:$O$510, MATCH(1, ('Build Scenarios'!$B$1:$B$510 = $Q93) * ('Build Scenarios'!$C$1:$C$510 = $C93), 0), MATCH(V$12, 'Build Scenarios'!$D$5:$O$5, 0)))
+V93,
0)</f>
        <v>0</v>
      </c>
      <c r="X93" s="4" cm="1">
        <f t="array" aca="1" ref="X93" ca="1">IFERROR(
INDEX('Cost Data'!$Y$1:$AJ$500, MATCH(1, ('Cost Data'!$W$1:$W$500 = $Q93) * ('Cost Data'!$X$1:$X$500 = $R93), 0), MATCH(X$12, 'Cost Data'!$Y$12:$AJ$12, 0))
* (INDEX('Build Scenarios'!$D$1:$O$510, MATCH(1, ('Build Scenarios'!$B$1:$B$510 = $Q93) * ('Build Scenarios'!$C$1:$C$510 = $C93), 0), MATCH(X$12, 'Build Scenarios'!$D$5:$O$5, 0))
- INDEX('Build Scenarios'!$D$1:$O$510, MATCH(1, ('Build Scenarios'!$B$1:$B$510 = $Q93) * ('Build Scenarios'!$C$1:$C$510 = $C93), 0), MATCH(W$12, 'Build Scenarios'!$D$5:$O$5, 0)))
+W93,
0)</f>
        <v>0</v>
      </c>
      <c r="Y93" s="4" cm="1">
        <f t="array" aca="1" ref="Y93" ca="1">IFERROR(
INDEX('Cost Data'!$Y$1:$AJ$500, MATCH(1, ('Cost Data'!$W$1:$W$500 = $Q93) * ('Cost Data'!$X$1:$X$500 = $R93), 0), MATCH(Y$12, 'Cost Data'!$Y$12:$AJ$12, 0))
* (INDEX('Build Scenarios'!$D$1:$O$510, MATCH(1, ('Build Scenarios'!$B$1:$B$510 = $Q93) * ('Build Scenarios'!$C$1:$C$510 = $C93), 0), MATCH(Y$12, 'Build Scenarios'!$D$5:$O$5, 0))
- INDEX('Build Scenarios'!$D$1:$O$510, MATCH(1, ('Build Scenarios'!$B$1:$B$510 = $Q93) * ('Build Scenarios'!$C$1:$C$510 = $C93), 0), MATCH(X$12, 'Build Scenarios'!$D$5:$O$5, 0)))
+X93,
0)</f>
        <v>0</v>
      </c>
      <c r="Z93" s="4" cm="1">
        <f t="array" aca="1" ref="Z93" ca="1">IFERROR(
INDEX('Cost Data'!$Y$1:$AJ$500, MATCH(1, ('Cost Data'!$W$1:$W$500 = $Q93) * ('Cost Data'!$X$1:$X$500 = $R93), 0), MATCH(Z$12, 'Cost Data'!$Y$12:$AJ$12, 0))
* (INDEX('Build Scenarios'!$D$1:$O$510, MATCH(1, ('Build Scenarios'!$B$1:$B$510 = $Q93) * ('Build Scenarios'!$C$1:$C$510 = $C93), 0), MATCH(Z$12, 'Build Scenarios'!$D$5:$O$5, 0))
- INDEX('Build Scenarios'!$D$1:$O$510, MATCH(1, ('Build Scenarios'!$B$1:$B$510 = $Q93) * ('Build Scenarios'!$C$1:$C$510 = $C93), 0), MATCH(Y$12, 'Build Scenarios'!$D$5:$O$5, 0)))
+Y93,
0)</f>
        <v>0</v>
      </c>
      <c r="AA93" s="4" cm="1">
        <f t="array" aca="1" ref="AA93" ca="1">IFERROR(
INDEX('Cost Data'!$Y$1:$AJ$500, MATCH(1, ('Cost Data'!$W$1:$W$500 = $Q93) * ('Cost Data'!$X$1:$X$500 = $R93), 0), MATCH(AA$12, 'Cost Data'!$Y$12:$AJ$12, 0))
* (INDEX('Build Scenarios'!$D$1:$O$510, MATCH(1, ('Build Scenarios'!$B$1:$B$510 = $Q93) * ('Build Scenarios'!$C$1:$C$510 = $C93), 0), MATCH(AA$12, 'Build Scenarios'!$D$5:$O$5, 0))
- INDEX('Build Scenarios'!$D$1:$O$510, MATCH(1, ('Build Scenarios'!$B$1:$B$510 = $Q93) * ('Build Scenarios'!$C$1:$C$510 = $C93), 0), MATCH(Z$12, 'Build Scenarios'!$D$5:$O$5, 0)))
+Z93,
0)</f>
        <v>0</v>
      </c>
      <c r="AB93" s="4" cm="1">
        <f t="array" aca="1" ref="AB93" ca="1">IFERROR(
INDEX('Cost Data'!$Y$1:$AJ$500, MATCH(1, ('Cost Data'!$W$1:$W$500 = $Q93) * ('Cost Data'!$X$1:$X$500 = $R93), 0), MATCH(AB$12, 'Cost Data'!$Y$12:$AJ$12, 0))
* (INDEX('Build Scenarios'!$D$1:$O$510, MATCH(1, ('Build Scenarios'!$B$1:$B$510 = $Q93) * ('Build Scenarios'!$C$1:$C$510 = $C93), 0), MATCH(AB$12, 'Build Scenarios'!$D$5:$O$5, 0))
- INDEX('Build Scenarios'!$D$1:$O$510, MATCH(1, ('Build Scenarios'!$B$1:$B$510 = $Q93) * ('Build Scenarios'!$C$1:$C$510 = $C93), 0), MATCH(AA$12, 'Build Scenarios'!$D$5:$O$5, 0)))
+AA93,
0)</f>
        <v>0</v>
      </c>
      <c r="AC93" s="4" cm="1">
        <f t="array" aca="1" ref="AC93" ca="1">IFERROR(
INDEX('Cost Data'!$Y$1:$AJ$500, MATCH(1, ('Cost Data'!$W$1:$W$500 = $Q93) * ('Cost Data'!$X$1:$X$500 = $R93), 0), MATCH(AC$12, 'Cost Data'!$Y$12:$AJ$12, 0))
* (INDEX('Build Scenarios'!$D$1:$O$510, MATCH(1, ('Build Scenarios'!$B$1:$B$510 = $Q93) * ('Build Scenarios'!$C$1:$C$510 = $C93), 0), MATCH(AC$12, 'Build Scenarios'!$D$5:$O$5, 0))
- INDEX('Build Scenarios'!$D$1:$O$510, MATCH(1, ('Build Scenarios'!$B$1:$B$510 = $Q93) * ('Build Scenarios'!$C$1:$C$510 = $C93), 0), MATCH(AB$12, 'Build Scenarios'!$D$5:$O$5, 0)))
+AB93,
0)</f>
        <v>0</v>
      </c>
      <c r="AD93" s="4" cm="1">
        <f t="array" aca="1" ref="AD93" ca="1">IFERROR(
INDEX('Cost Data'!$Y$1:$AJ$500, MATCH(1, ('Cost Data'!$W$1:$W$500 = $Q93) * ('Cost Data'!$X$1:$X$500 = $R93), 0), MATCH(AD$12, 'Cost Data'!$Y$12:$AJ$12, 0))
* (INDEX('Build Scenarios'!$D$1:$O$510, MATCH(1, ('Build Scenarios'!$B$1:$B$510 = $Q93) * ('Build Scenarios'!$C$1:$C$510 = $C93), 0), MATCH(AD$12, 'Build Scenarios'!$D$5:$O$5, 0))
- INDEX('Build Scenarios'!$D$1:$O$510, MATCH(1, ('Build Scenarios'!$B$1:$B$510 = $Q93) * ('Build Scenarios'!$C$1:$C$510 = $C93), 0), MATCH(AC$12, 'Build Scenarios'!$D$5:$O$5, 0)))
+AC93,
0)</f>
        <v>0</v>
      </c>
      <c r="AF93" s="11" t="str">
        <f t="shared" ref="AF93:AF99" si="51">AF92</f>
        <v>Humboldt Bay</v>
      </c>
      <c r="AG93" s="11" cm="1">
        <f t="array" aca="1" ref="AG93" ca="1">INDEX('Cost Scenario Settings'!$O$32:$W$101, MATCH(1, ('Cost Scenario Settings'!$N$32:$N$101 = $B93) * ('Cost Scenario Settings'!$B$32:$B$101 = AF93), 0), MATCH($C93, 'Cost Scenario Settings'!$O$31:$W$31, 0))</f>
        <v>0</v>
      </c>
      <c r="AH93" s="4" cm="1">
        <f t="array" aca="1" ref="AH93" ca="1">IFERROR(
INDEX('Cost Data'!$Y$1:$AJ$500, MATCH(1, ('Cost Data'!$W$1:$W$500 = $AF93) * ('Cost Data'!$X$1:$X$500 = $AG93), 0), MATCH(AH$12, 'Cost Data'!$Y$12:$AJ$12, 0))
* (INDEX('Build Scenarios'!$D$1:$O$510, MATCH(1, ('Build Scenarios'!$B$1:$B$510 = $AF93) * ('Build Scenarios'!$C$1:$C$510 = $C93), 0), MATCH(AH$12, 'Build Scenarios'!$D$5:$O$5, 0))
- INDEX('Build Scenarios'!$D$1:$O$510, MATCH(1, ('Build Scenarios'!$B$1:$B$510 = $AF93) * ('Build Scenarios'!$C$1:$C$510 = $C93), 0), MATCH(AG$12, 'Build Scenarios'!$D$5:$O$5, 0)))
+AG93,
0)</f>
        <v>0</v>
      </c>
      <c r="AI93" s="4" cm="1">
        <f t="array" aca="1" ref="AI93" ca="1">IFERROR(
INDEX('Cost Data'!$Y$1:$AJ$500, MATCH(1, ('Cost Data'!$W$1:$W$500 = $AF93) * ('Cost Data'!$X$1:$X$500 = $AG93), 0), MATCH(AI$12, 'Cost Data'!$Y$12:$AJ$12, 0))
* (INDEX('Build Scenarios'!$D$1:$O$510, MATCH(1, ('Build Scenarios'!$B$1:$B$510 = $AF93) * ('Build Scenarios'!$C$1:$C$510 = $C93), 0), MATCH(AI$12, 'Build Scenarios'!$D$5:$O$5, 0))
- INDEX('Build Scenarios'!$D$1:$O$510, MATCH(1, ('Build Scenarios'!$B$1:$B$510 = $AF93) * ('Build Scenarios'!$C$1:$C$510 = $C93), 0), MATCH(AH$12, 'Build Scenarios'!$D$5:$O$5, 0)))
+AH93,
0)</f>
        <v>0</v>
      </c>
      <c r="AJ93" s="4" cm="1">
        <f t="array" aca="1" ref="AJ93" ca="1">IFERROR(
INDEX('Cost Data'!$Y$1:$AJ$500, MATCH(1, ('Cost Data'!$W$1:$W$500 = $AF93) * ('Cost Data'!$X$1:$X$500 = $AG93), 0), MATCH(AJ$12, 'Cost Data'!$Y$12:$AJ$12, 0))
* (INDEX('Build Scenarios'!$D$1:$O$510, MATCH(1, ('Build Scenarios'!$B$1:$B$510 = $AF93) * ('Build Scenarios'!$C$1:$C$510 = $C93), 0), MATCH(AJ$12, 'Build Scenarios'!$D$5:$O$5, 0))
- INDEX('Build Scenarios'!$D$1:$O$510, MATCH(1, ('Build Scenarios'!$B$1:$B$510 = $AF93) * ('Build Scenarios'!$C$1:$C$510 = $C93), 0), MATCH(AI$12, 'Build Scenarios'!$D$5:$O$5, 0)))
+AI93,
0)</f>
        <v>0</v>
      </c>
      <c r="AK93" s="4" cm="1">
        <f t="array" aca="1" ref="AK93" ca="1">IFERROR(
INDEX('Cost Data'!$Y$1:$AJ$500, MATCH(1, ('Cost Data'!$W$1:$W$500 = $AF93) * ('Cost Data'!$X$1:$X$500 = $AG93), 0), MATCH(AK$12, 'Cost Data'!$Y$12:$AJ$12, 0))
* (INDEX('Build Scenarios'!$D$1:$O$510, MATCH(1, ('Build Scenarios'!$B$1:$B$510 = $AF93) * ('Build Scenarios'!$C$1:$C$510 = $C93), 0), MATCH(AK$12, 'Build Scenarios'!$D$5:$O$5, 0))
- INDEX('Build Scenarios'!$D$1:$O$510, MATCH(1, ('Build Scenarios'!$B$1:$B$510 = $AF93) * ('Build Scenarios'!$C$1:$C$510 = $C93), 0), MATCH(AJ$12, 'Build Scenarios'!$D$5:$O$5, 0)))
+AJ93,
0)</f>
        <v>0</v>
      </c>
      <c r="AL93" s="4" cm="1">
        <f t="array" aca="1" ref="AL93" ca="1">IFERROR(
INDEX('Cost Data'!$Y$1:$AJ$500, MATCH(1, ('Cost Data'!$W$1:$W$500 = $AF93) * ('Cost Data'!$X$1:$X$500 = $AG93), 0), MATCH(AL$12, 'Cost Data'!$Y$12:$AJ$12, 0))
* (INDEX('Build Scenarios'!$D$1:$O$510, MATCH(1, ('Build Scenarios'!$B$1:$B$510 = $AF93) * ('Build Scenarios'!$C$1:$C$510 = $C93), 0), MATCH(AL$12, 'Build Scenarios'!$D$5:$O$5, 0))
- INDEX('Build Scenarios'!$D$1:$O$510, MATCH(1, ('Build Scenarios'!$B$1:$B$510 = $AF93) * ('Build Scenarios'!$C$1:$C$510 = $C93), 0), MATCH(AK$12, 'Build Scenarios'!$D$5:$O$5, 0)))
+AK93,
0)</f>
        <v>0</v>
      </c>
      <c r="AM93" s="4" cm="1">
        <f t="array" aca="1" ref="AM93" ca="1">IFERROR(
INDEX('Cost Data'!$Y$1:$AJ$500, MATCH(1, ('Cost Data'!$W$1:$W$500 = $AF93) * ('Cost Data'!$X$1:$X$500 = $AG93), 0), MATCH(AM$12, 'Cost Data'!$Y$12:$AJ$12, 0))
* (INDEX('Build Scenarios'!$D$1:$O$510, MATCH(1, ('Build Scenarios'!$B$1:$B$510 = $AF93) * ('Build Scenarios'!$C$1:$C$510 = $C93), 0), MATCH(AM$12, 'Build Scenarios'!$D$5:$O$5, 0))
- INDEX('Build Scenarios'!$D$1:$O$510, MATCH(1, ('Build Scenarios'!$B$1:$B$510 = $AF93) * ('Build Scenarios'!$C$1:$C$510 = $C93), 0), MATCH(AL$12, 'Build Scenarios'!$D$5:$O$5, 0)))
+AL93,
0)</f>
        <v>0</v>
      </c>
      <c r="AN93" s="4" cm="1">
        <f t="array" aca="1" ref="AN93" ca="1">IFERROR(
INDEX('Cost Data'!$Y$1:$AJ$500, MATCH(1, ('Cost Data'!$W$1:$W$500 = $AF93) * ('Cost Data'!$X$1:$X$500 = $AG93), 0), MATCH(AN$12, 'Cost Data'!$Y$12:$AJ$12, 0))
* (INDEX('Build Scenarios'!$D$1:$O$510, MATCH(1, ('Build Scenarios'!$B$1:$B$510 = $AF93) * ('Build Scenarios'!$C$1:$C$510 = $C93), 0), MATCH(AN$12, 'Build Scenarios'!$D$5:$O$5, 0))
- INDEX('Build Scenarios'!$D$1:$O$510, MATCH(1, ('Build Scenarios'!$B$1:$B$510 = $AF93) * ('Build Scenarios'!$C$1:$C$510 = $C93), 0), MATCH(AM$12, 'Build Scenarios'!$D$5:$O$5, 0)))
+AM93,
0)</f>
        <v>0</v>
      </c>
      <c r="AO93" s="4" cm="1">
        <f t="array" aca="1" ref="AO93" ca="1">IFERROR(
INDEX('Cost Data'!$Y$1:$AJ$500, MATCH(1, ('Cost Data'!$W$1:$W$500 = $AF93) * ('Cost Data'!$X$1:$X$500 = $AG93), 0), MATCH(AO$12, 'Cost Data'!$Y$12:$AJ$12, 0))
* (INDEX('Build Scenarios'!$D$1:$O$510, MATCH(1, ('Build Scenarios'!$B$1:$B$510 = $AF93) * ('Build Scenarios'!$C$1:$C$510 = $C93), 0), MATCH(AO$12, 'Build Scenarios'!$D$5:$O$5, 0))
- INDEX('Build Scenarios'!$D$1:$O$510, MATCH(1, ('Build Scenarios'!$B$1:$B$510 = $AF93) * ('Build Scenarios'!$C$1:$C$510 = $C93), 0), MATCH(AN$12, 'Build Scenarios'!$D$5:$O$5, 0)))
+AN93,
0)</f>
        <v>0</v>
      </c>
      <c r="AP93" s="4" cm="1">
        <f t="array" aca="1" ref="AP93" ca="1">IFERROR(
INDEX('Cost Data'!$Y$1:$AJ$500, MATCH(1, ('Cost Data'!$W$1:$W$500 = $AF93) * ('Cost Data'!$X$1:$X$500 = $AG93), 0), MATCH(AP$12, 'Cost Data'!$Y$12:$AJ$12, 0))
* (INDEX('Build Scenarios'!$D$1:$O$510, MATCH(1, ('Build Scenarios'!$B$1:$B$510 = $AF93) * ('Build Scenarios'!$C$1:$C$510 = $C93), 0), MATCH(AP$12, 'Build Scenarios'!$D$5:$O$5, 0))
- INDEX('Build Scenarios'!$D$1:$O$510, MATCH(1, ('Build Scenarios'!$B$1:$B$510 = $AF93) * ('Build Scenarios'!$C$1:$C$510 = $C93), 0), MATCH(AO$12, 'Build Scenarios'!$D$5:$O$5, 0)))
+AO93,
0)</f>
        <v>0</v>
      </c>
      <c r="AQ93" s="4" cm="1">
        <f t="array" aca="1" ref="AQ93" ca="1">IFERROR(
INDEX('Cost Data'!$Y$1:$AJ$500, MATCH(1, ('Cost Data'!$W$1:$W$500 = $AF93) * ('Cost Data'!$X$1:$X$500 = $AG93), 0), MATCH(AQ$12, 'Cost Data'!$Y$12:$AJ$12, 0))
* (INDEX('Build Scenarios'!$D$1:$O$510, MATCH(1, ('Build Scenarios'!$B$1:$B$510 = $AF93) * ('Build Scenarios'!$C$1:$C$510 = $C93), 0), MATCH(AQ$12, 'Build Scenarios'!$D$5:$O$5, 0))
- INDEX('Build Scenarios'!$D$1:$O$510, MATCH(1, ('Build Scenarios'!$B$1:$B$510 = $AF93) * ('Build Scenarios'!$C$1:$C$510 = $C93), 0), MATCH(AP$12, 'Build Scenarios'!$D$5:$O$5, 0)))
+AP93,
0)</f>
        <v>0</v>
      </c>
      <c r="AR93" s="4" cm="1">
        <f t="array" aca="1" ref="AR93" ca="1">IFERROR(
INDEX('Cost Data'!$Y$1:$AJ$500, MATCH(1, ('Cost Data'!$W$1:$W$500 = $AF93) * ('Cost Data'!$X$1:$X$500 = $AG93), 0), MATCH(AR$12, 'Cost Data'!$Y$12:$AJ$12, 0))
* (INDEX('Build Scenarios'!$D$1:$O$510, MATCH(1, ('Build Scenarios'!$B$1:$B$510 = $AF93) * ('Build Scenarios'!$C$1:$C$510 = $C93), 0), MATCH(AR$12, 'Build Scenarios'!$D$5:$O$5, 0))
- INDEX('Build Scenarios'!$D$1:$O$510, MATCH(1, ('Build Scenarios'!$B$1:$B$510 = $AF93) * ('Build Scenarios'!$C$1:$C$510 = $C93), 0), MATCH(AQ$12, 'Build Scenarios'!$D$5:$O$5, 0)))
+AQ93,
0)</f>
        <v>0</v>
      </c>
      <c r="AS93" s="4" cm="1">
        <f t="array" aca="1" ref="AS93" ca="1">IFERROR(
INDEX('Cost Data'!$Y$1:$AJ$500, MATCH(1, ('Cost Data'!$W$1:$W$500 = $AF93) * ('Cost Data'!$X$1:$X$500 = $AG93), 0), MATCH(AS$12, 'Cost Data'!$Y$12:$AJ$12, 0))
* (INDEX('Build Scenarios'!$D$1:$O$510, MATCH(1, ('Build Scenarios'!$B$1:$B$510 = $AF93) * ('Build Scenarios'!$C$1:$C$510 = $C93), 0), MATCH(AS$12, 'Build Scenarios'!$D$5:$O$5, 0))
- INDEX('Build Scenarios'!$D$1:$O$510, MATCH(1, ('Build Scenarios'!$B$1:$B$510 = $AF93) * ('Build Scenarios'!$C$1:$C$510 = $C93), 0), MATCH(AR$12, 'Build Scenarios'!$D$5:$O$5, 0)))
+AR93,
0)</f>
        <v>0</v>
      </c>
      <c r="AU93" s="11" t="str">
        <f t="shared" ref="AU93:AU99" si="52">AU92</f>
        <v>Del Norte</v>
      </c>
      <c r="AV93" s="11" cm="1">
        <f t="array" aca="1" ref="AV93" ca="1">INDEX('Cost Scenario Settings'!$O$32:$W$101, MATCH(1, ('Cost Scenario Settings'!$N$32:$N$101 = $B93) * ('Cost Scenario Settings'!$B$32:$B$101 = AU93), 0), MATCH($C93, 'Cost Scenario Settings'!$O$31:$W$31, 0))</f>
        <v>0</v>
      </c>
      <c r="AW93" s="4" cm="1">
        <f t="array" aca="1" ref="AW93" ca="1">IFERROR(
INDEX('Cost Data'!$Y$1:$AJ$500, MATCH(1, ('Cost Data'!$W$1:$W$500 = $AU93) * ('Cost Data'!$X$1:$X$500 = $AV93), 0), MATCH(AW$12, 'Cost Data'!$Y$12:$AJ$12, 0))
* (INDEX('Build Scenarios'!$D$1:$O$510, MATCH(1, ('Build Scenarios'!$B$1:$B$510 = $AU93) * ('Build Scenarios'!$C$1:$C$510 = $C93), 0), MATCH(AW$12, 'Build Scenarios'!$D$5:$O$5, 0))
- INDEX('Build Scenarios'!$D$1:$O$510, MATCH(1, ('Build Scenarios'!$B$1:$B$510 = $AU93) * ('Build Scenarios'!$C$1:$C$510 = $C93), 0), MATCH(AV$12, 'Build Scenarios'!$D$5:$O$5, 0)))
+AV93,
0)</f>
        <v>0</v>
      </c>
      <c r="AX93" s="4" cm="1">
        <f t="array" aca="1" ref="AX93" ca="1">IFERROR(
INDEX('Cost Data'!$Y$1:$AJ$500, MATCH(1, ('Cost Data'!$W$1:$W$500 = $AU93) * ('Cost Data'!$X$1:$X$500 = $AV93), 0), MATCH(AX$12, 'Cost Data'!$Y$12:$AJ$12, 0))
* (INDEX('Build Scenarios'!$D$1:$O$510, MATCH(1, ('Build Scenarios'!$B$1:$B$510 = $AU93) * ('Build Scenarios'!$C$1:$C$510 = $C93), 0), MATCH(AX$12, 'Build Scenarios'!$D$5:$O$5, 0))
- INDEX('Build Scenarios'!$D$1:$O$510, MATCH(1, ('Build Scenarios'!$B$1:$B$510 = $AU93) * ('Build Scenarios'!$C$1:$C$510 = $C93), 0), MATCH(AW$12, 'Build Scenarios'!$D$5:$O$5, 0)))
+AW93,
0)</f>
        <v>0</v>
      </c>
      <c r="AY93" s="4" cm="1">
        <f t="array" aca="1" ref="AY93" ca="1">IFERROR(
INDEX('Cost Data'!$Y$1:$AJ$500, MATCH(1, ('Cost Data'!$W$1:$W$500 = $AU93) * ('Cost Data'!$X$1:$X$500 = $AV93), 0), MATCH(AY$12, 'Cost Data'!$Y$12:$AJ$12, 0))
* (INDEX('Build Scenarios'!$D$1:$O$510, MATCH(1, ('Build Scenarios'!$B$1:$B$510 = $AU93) * ('Build Scenarios'!$C$1:$C$510 = $C93), 0), MATCH(AY$12, 'Build Scenarios'!$D$5:$O$5, 0))
- INDEX('Build Scenarios'!$D$1:$O$510, MATCH(1, ('Build Scenarios'!$B$1:$B$510 = $AU93) * ('Build Scenarios'!$C$1:$C$510 = $C93), 0), MATCH(AX$12, 'Build Scenarios'!$D$5:$O$5, 0)))
+AX93,
0)</f>
        <v>0</v>
      </c>
      <c r="AZ93" s="4" cm="1">
        <f t="array" aca="1" ref="AZ93" ca="1">IFERROR(
INDEX('Cost Data'!$Y$1:$AJ$500, MATCH(1, ('Cost Data'!$W$1:$W$500 = $AU93) * ('Cost Data'!$X$1:$X$500 = $AV93), 0), MATCH(AZ$12, 'Cost Data'!$Y$12:$AJ$12, 0))
* (INDEX('Build Scenarios'!$D$1:$O$510, MATCH(1, ('Build Scenarios'!$B$1:$B$510 = $AU93) * ('Build Scenarios'!$C$1:$C$510 = $C93), 0), MATCH(AZ$12, 'Build Scenarios'!$D$5:$O$5, 0))
- INDEX('Build Scenarios'!$D$1:$O$510, MATCH(1, ('Build Scenarios'!$B$1:$B$510 = $AU93) * ('Build Scenarios'!$C$1:$C$510 = $C93), 0), MATCH(AY$12, 'Build Scenarios'!$D$5:$O$5, 0)))
+AY93,
0)</f>
        <v>0</v>
      </c>
      <c r="BA93" s="4" cm="1">
        <f t="array" aca="1" ref="BA93" ca="1">IFERROR(
INDEX('Cost Data'!$Y$1:$AJ$500, MATCH(1, ('Cost Data'!$W$1:$W$500 = $AU93) * ('Cost Data'!$X$1:$X$500 = $AV93), 0), MATCH(BA$12, 'Cost Data'!$Y$12:$AJ$12, 0))
* (INDEX('Build Scenarios'!$D$1:$O$510, MATCH(1, ('Build Scenarios'!$B$1:$B$510 = $AU93) * ('Build Scenarios'!$C$1:$C$510 = $C93), 0), MATCH(BA$12, 'Build Scenarios'!$D$5:$O$5, 0))
- INDEX('Build Scenarios'!$D$1:$O$510, MATCH(1, ('Build Scenarios'!$B$1:$B$510 = $AU93) * ('Build Scenarios'!$C$1:$C$510 = $C93), 0), MATCH(AZ$12, 'Build Scenarios'!$D$5:$O$5, 0)))
+AZ93,
0)</f>
        <v>0</v>
      </c>
      <c r="BB93" s="4" cm="1">
        <f t="array" aca="1" ref="BB93" ca="1">IFERROR(
INDEX('Cost Data'!$Y$1:$AJ$500, MATCH(1, ('Cost Data'!$W$1:$W$500 = $AU93) * ('Cost Data'!$X$1:$X$500 = $AV93), 0), MATCH(BB$12, 'Cost Data'!$Y$12:$AJ$12, 0))
* (INDEX('Build Scenarios'!$D$1:$O$510, MATCH(1, ('Build Scenarios'!$B$1:$B$510 = $AU93) * ('Build Scenarios'!$C$1:$C$510 = $C93), 0), MATCH(BB$12, 'Build Scenarios'!$D$5:$O$5, 0))
- INDEX('Build Scenarios'!$D$1:$O$510, MATCH(1, ('Build Scenarios'!$B$1:$B$510 = $AU93) * ('Build Scenarios'!$C$1:$C$510 = $C93), 0), MATCH(BA$12, 'Build Scenarios'!$D$5:$O$5, 0)))
+BA93,
0)</f>
        <v>0</v>
      </c>
      <c r="BC93" s="4" cm="1">
        <f t="array" aca="1" ref="BC93" ca="1">IFERROR(
INDEX('Cost Data'!$Y$1:$AJ$500, MATCH(1, ('Cost Data'!$W$1:$W$500 = $AU93) * ('Cost Data'!$X$1:$X$500 = $AV93), 0), MATCH(BC$12, 'Cost Data'!$Y$12:$AJ$12, 0))
* (INDEX('Build Scenarios'!$D$1:$O$510, MATCH(1, ('Build Scenarios'!$B$1:$B$510 = $AU93) * ('Build Scenarios'!$C$1:$C$510 = $C93), 0), MATCH(BC$12, 'Build Scenarios'!$D$5:$O$5, 0))
- INDEX('Build Scenarios'!$D$1:$O$510, MATCH(1, ('Build Scenarios'!$B$1:$B$510 = $AU93) * ('Build Scenarios'!$C$1:$C$510 = $C93), 0), MATCH(BB$12, 'Build Scenarios'!$D$5:$O$5, 0)))
+BB93,
0)</f>
        <v>0</v>
      </c>
      <c r="BD93" s="4" cm="1">
        <f t="array" aca="1" ref="BD93" ca="1">IFERROR(
INDEX('Cost Data'!$Y$1:$AJ$500, MATCH(1, ('Cost Data'!$W$1:$W$500 = $AU93) * ('Cost Data'!$X$1:$X$500 = $AV93), 0), MATCH(BD$12, 'Cost Data'!$Y$12:$AJ$12, 0))
* (INDEX('Build Scenarios'!$D$1:$O$510, MATCH(1, ('Build Scenarios'!$B$1:$B$510 = $AU93) * ('Build Scenarios'!$C$1:$C$510 = $C93), 0), MATCH(BD$12, 'Build Scenarios'!$D$5:$O$5, 0))
- INDEX('Build Scenarios'!$D$1:$O$510, MATCH(1, ('Build Scenarios'!$B$1:$B$510 = $AU93) * ('Build Scenarios'!$C$1:$C$510 = $C93), 0), MATCH(BC$12, 'Build Scenarios'!$D$5:$O$5, 0)))
+BC93,
0)</f>
        <v>0</v>
      </c>
      <c r="BE93" s="4" cm="1">
        <f t="array" aca="1" ref="BE93" ca="1">IFERROR(
INDEX('Cost Data'!$Y$1:$AJ$500, MATCH(1, ('Cost Data'!$W$1:$W$500 = $AU93) * ('Cost Data'!$X$1:$X$500 = $AV93), 0), MATCH(BE$12, 'Cost Data'!$Y$12:$AJ$12, 0))
* (INDEX('Build Scenarios'!$D$1:$O$510, MATCH(1, ('Build Scenarios'!$B$1:$B$510 = $AU93) * ('Build Scenarios'!$C$1:$C$510 = $C93), 0), MATCH(BE$12, 'Build Scenarios'!$D$5:$O$5, 0))
- INDEX('Build Scenarios'!$D$1:$O$510, MATCH(1, ('Build Scenarios'!$B$1:$B$510 = $AU93) * ('Build Scenarios'!$C$1:$C$510 = $C93), 0), MATCH(BD$12, 'Build Scenarios'!$D$5:$O$5, 0)))
+BD93,
0)</f>
        <v>0</v>
      </c>
      <c r="BF93" s="4" cm="1">
        <f t="array" aca="1" ref="BF93" ca="1">IFERROR(
INDEX('Cost Data'!$Y$1:$AJ$500, MATCH(1, ('Cost Data'!$W$1:$W$500 = $AU93) * ('Cost Data'!$X$1:$X$500 = $AV93), 0), MATCH(BF$12, 'Cost Data'!$Y$12:$AJ$12, 0))
* (INDEX('Build Scenarios'!$D$1:$O$510, MATCH(1, ('Build Scenarios'!$B$1:$B$510 = $AU93) * ('Build Scenarios'!$C$1:$C$510 = $C93), 0), MATCH(BF$12, 'Build Scenarios'!$D$5:$O$5, 0))
- INDEX('Build Scenarios'!$D$1:$O$510, MATCH(1, ('Build Scenarios'!$B$1:$B$510 = $AU93) * ('Build Scenarios'!$C$1:$C$510 = $C93), 0), MATCH(BE$12, 'Build Scenarios'!$D$5:$O$5, 0)))
+BE93,
0)</f>
        <v>0</v>
      </c>
      <c r="BG93" s="4" cm="1">
        <f t="array" aca="1" ref="BG93" ca="1">IFERROR(
INDEX('Cost Data'!$Y$1:$AJ$500, MATCH(1, ('Cost Data'!$W$1:$W$500 = $AU93) * ('Cost Data'!$X$1:$X$500 = $AV93), 0), MATCH(BG$12, 'Cost Data'!$Y$12:$AJ$12, 0))
* (INDEX('Build Scenarios'!$D$1:$O$510, MATCH(1, ('Build Scenarios'!$B$1:$B$510 = $AU93) * ('Build Scenarios'!$C$1:$C$510 = $C93), 0), MATCH(BG$12, 'Build Scenarios'!$D$5:$O$5, 0))
- INDEX('Build Scenarios'!$D$1:$O$510, MATCH(1, ('Build Scenarios'!$B$1:$B$510 = $AU93) * ('Build Scenarios'!$C$1:$C$510 = $C93), 0), MATCH(BF$12, 'Build Scenarios'!$D$5:$O$5, 0)))
+BF93,
0)</f>
        <v>0</v>
      </c>
      <c r="BH93" s="4" cm="1">
        <f t="array" aca="1" ref="BH93" ca="1">IFERROR(
INDEX('Cost Data'!$Y$1:$AJ$500, MATCH(1, ('Cost Data'!$W$1:$W$500 = $AU93) * ('Cost Data'!$X$1:$X$500 = $AV93), 0), MATCH(BH$12, 'Cost Data'!$Y$12:$AJ$12, 0))
* (INDEX('Build Scenarios'!$D$1:$O$510, MATCH(1, ('Build Scenarios'!$B$1:$B$510 = $AU93) * ('Build Scenarios'!$C$1:$C$510 = $C93), 0), MATCH(BH$12, 'Build Scenarios'!$D$5:$O$5, 0))
- INDEX('Build Scenarios'!$D$1:$O$510, MATCH(1, ('Build Scenarios'!$B$1:$B$510 = $AU93) * ('Build Scenarios'!$C$1:$C$510 = $C93), 0), MATCH(BG$12, 'Build Scenarios'!$D$5:$O$5, 0)))
+BG93,
0)</f>
        <v>0</v>
      </c>
      <c r="BJ93" s="11" t="str">
        <f t="shared" ref="BJ93:BJ99" si="53">BJ92</f>
        <v>Cape Mendocino</v>
      </c>
      <c r="BK93" s="11" cm="1">
        <f t="array" aca="1" ref="BK93" ca="1">INDEX('Cost Scenario Settings'!$O$32:$W$101, MATCH(1, ('Cost Scenario Settings'!$N$32:$N$101 = $B93) * ('Cost Scenario Settings'!$B$32:$B$101 = BJ93), 0), MATCH($C93, 'Cost Scenario Settings'!$O$31:$W$31, 0))</f>
        <v>0</v>
      </c>
      <c r="BL93" s="4" cm="1">
        <f t="array" aca="1" ref="BL93" ca="1">IFERROR(
INDEX('Cost Data'!$Y$1:$AJ$500, MATCH(1, ('Cost Data'!$W$1:$W$500 = $BJ93) * ('Cost Data'!$X$1:$X$500 = $BK93), 0), MATCH(BL$12, 'Cost Data'!$Y$12:$AJ$12, 0))
* (INDEX('Build Scenarios'!$D$1:$O$510, MATCH(1, ('Build Scenarios'!$B$1:$B$510 = $BJ93) * ('Build Scenarios'!$C$1:$C$510 = $C93), 0), MATCH(BL$12, 'Build Scenarios'!$D$5:$O$5, 0))
- INDEX('Build Scenarios'!$D$1:$O$510, MATCH(1, ('Build Scenarios'!$B$1:$B$510 = $BJ93) * ('Build Scenarios'!$C$1:$C$510 = $C93), 0), MATCH(BK$12, 'Build Scenarios'!$D$5:$O$5, 0)))
+BK93,
0)</f>
        <v>0</v>
      </c>
      <c r="BM93" s="4" cm="1">
        <f t="array" aca="1" ref="BM93" ca="1">IFERROR(
INDEX('Cost Data'!$Y$1:$AJ$500, MATCH(1, ('Cost Data'!$W$1:$W$500 = $BJ93) * ('Cost Data'!$X$1:$X$500 = $BK93), 0), MATCH(BM$12, 'Cost Data'!$Y$12:$AJ$12, 0))
* (INDEX('Build Scenarios'!$D$1:$O$510, MATCH(1, ('Build Scenarios'!$B$1:$B$510 = $BJ93) * ('Build Scenarios'!$C$1:$C$510 = $C93), 0), MATCH(BM$12, 'Build Scenarios'!$D$5:$O$5, 0))
- INDEX('Build Scenarios'!$D$1:$O$510, MATCH(1, ('Build Scenarios'!$B$1:$B$510 = $BJ93) * ('Build Scenarios'!$C$1:$C$510 = $C93), 0), MATCH(BL$12, 'Build Scenarios'!$D$5:$O$5, 0)))
+BL93,
0)</f>
        <v>0</v>
      </c>
      <c r="BN93" s="4" cm="1">
        <f t="array" aca="1" ref="BN93" ca="1">IFERROR(
INDEX('Cost Data'!$Y$1:$AJ$500, MATCH(1, ('Cost Data'!$W$1:$W$500 = $BJ93) * ('Cost Data'!$X$1:$X$500 = $BK93), 0), MATCH(BN$12, 'Cost Data'!$Y$12:$AJ$12, 0))
* (INDEX('Build Scenarios'!$D$1:$O$510, MATCH(1, ('Build Scenarios'!$B$1:$B$510 = $BJ93) * ('Build Scenarios'!$C$1:$C$510 = $C93), 0), MATCH(BN$12, 'Build Scenarios'!$D$5:$O$5, 0))
- INDEX('Build Scenarios'!$D$1:$O$510, MATCH(1, ('Build Scenarios'!$B$1:$B$510 = $BJ93) * ('Build Scenarios'!$C$1:$C$510 = $C93), 0), MATCH(BM$12, 'Build Scenarios'!$D$5:$O$5, 0)))
+BM93,
0)</f>
        <v>0</v>
      </c>
      <c r="BO93" s="4" cm="1">
        <f t="array" aca="1" ref="BO93" ca="1">IFERROR(
INDEX('Cost Data'!$Y$1:$AJ$500, MATCH(1, ('Cost Data'!$W$1:$W$500 = $BJ93) * ('Cost Data'!$X$1:$X$500 = $BK93), 0), MATCH(BO$12, 'Cost Data'!$Y$12:$AJ$12, 0))
* (INDEX('Build Scenarios'!$D$1:$O$510, MATCH(1, ('Build Scenarios'!$B$1:$B$510 = $BJ93) * ('Build Scenarios'!$C$1:$C$510 = $C93), 0), MATCH(BO$12, 'Build Scenarios'!$D$5:$O$5, 0))
- INDEX('Build Scenarios'!$D$1:$O$510, MATCH(1, ('Build Scenarios'!$B$1:$B$510 = $BJ93) * ('Build Scenarios'!$C$1:$C$510 = $C93), 0), MATCH(BN$12, 'Build Scenarios'!$D$5:$O$5, 0)))
+BN93,
0)</f>
        <v>0</v>
      </c>
      <c r="BP93" s="4" cm="1">
        <f t="array" aca="1" ref="BP93" ca="1">IFERROR(
INDEX('Cost Data'!$Y$1:$AJ$500, MATCH(1, ('Cost Data'!$W$1:$W$500 = $BJ93) * ('Cost Data'!$X$1:$X$500 = $BK93), 0), MATCH(BP$12, 'Cost Data'!$Y$12:$AJ$12, 0))
* (INDEX('Build Scenarios'!$D$1:$O$510, MATCH(1, ('Build Scenarios'!$B$1:$B$510 = $BJ93) * ('Build Scenarios'!$C$1:$C$510 = $C93), 0), MATCH(BP$12, 'Build Scenarios'!$D$5:$O$5, 0))
- INDEX('Build Scenarios'!$D$1:$O$510, MATCH(1, ('Build Scenarios'!$B$1:$B$510 = $BJ93) * ('Build Scenarios'!$C$1:$C$510 = $C93), 0), MATCH(BO$12, 'Build Scenarios'!$D$5:$O$5, 0)))
+BO93,
0)</f>
        <v>0</v>
      </c>
      <c r="BQ93" s="4" cm="1">
        <f t="array" aca="1" ref="BQ93" ca="1">IFERROR(
INDEX('Cost Data'!$Y$1:$AJ$500, MATCH(1, ('Cost Data'!$W$1:$W$500 = $BJ93) * ('Cost Data'!$X$1:$X$500 = $BK93), 0), MATCH(BQ$12, 'Cost Data'!$Y$12:$AJ$12, 0))
* (INDEX('Build Scenarios'!$D$1:$O$510, MATCH(1, ('Build Scenarios'!$B$1:$B$510 = $BJ93) * ('Build Scenarios'!$C$1:$C$510 = $C93), 0), MATCH(BQ$12, 'Build Scenarios'!$D$5:$O$5, 0))
- INDEX('Build Scenarios'!$D$1:$O$510, MATCH(1, ('Build Scenarios'!$B$1:$B$510 = $BJ93) * ('Build Scenarios'!$C$1:$C$510 = $C93), 0), MATCH(BP$12, 'Build Scenarios'!$D$5:$O$5, 0)))
+BP93,
0)</f>
        <v>0</v>
      </c>
      <c r="BR93" s="4" cm="1">
        <f t="array" aca="1" ref="BR93" ca="1">IFERROR(
INDEX('Cost Data'!$Y$1:$AJ$500, MATCH(1, ('Cost Data'!$W$1:$W$500 = $BJ93) * ('Cost Data'!$X$1:$X$500 = $BK93), 0), MATCH(BR$12, 'Cost Data'!$Y$12:$AJ$12, 0))
* (INDEX('Build Scenarios'!$D$1:$O$510, MATCH(1, ('Build Scenarios'!$B$1:$B$510 = $BJ93) * ('Build Scenarios'!$C$1:$C$510 = $C93), 0), MATCH(BR$12, 'Build Scenarios'!$D$5:$O$5, 0))
- INDEX('Build Scenarios'!$D$1:$O$510, MATCH(1, ('Build Scenarios'!$B$1:$B$510 = $BJ93) * ('Build Scenarios'!$C$1:$C$510 = $C93), 0), MATCH(BQ$12, 'Build Scenarios'!$D$5:$O$5, 0)))
+BQ93,
0)</f>
        <v>0</v>
      </c>
      <c r="BS93" s="4" cm="1">
        <f t="array" aca="1" ref="BS93" ca="1">IFERROR(
INDEX('Cost Data'!$Y$1:$AJ$500, MATCH(1, ('Cost Data'!$W$1:$W$500 = $BJ93) * ('Cost Data'!$X$1:$X$500 = $BK93), 0), MATCH(BS$12, 'Cost Data'!$Y$12:$AJ$12, 0))
* (INDEX('Build Scenarios'!$D$1:$O$510, MATCH(1, ('Build Scenarios'!$B$1:$B$510 = $BJ93) * ('Build Scenarios'!$C$1:$C$510 = $C93), 0), MATCH(BS$12, 'Build Scenarios'!$D$5:$O$5, 0))
- INDEX('Build Scenarios'!$D$1:$O$510, MATCH(1, ('Build Scenarios'!$B$1:$B$510 = $BJ93) * ('Build Scenarios'!$C$1:$C$510 = $C93), 0), MATCH(BR$12, 'Build Scenarios'!$D$5:$O$5, 0)))
+BR93,
0)</f>
        <v>0</v>
      </c>
      <c r="BT93" s="4" cm="1">
        <f t="array" aca="1" ref="BT93" ca="1">IFERROR(
INDEX('Cost Data'!$Y$1:$AJ$500, MATCH(1, ('Cost Data'!$W$1:$W$500 = $BJ93) * ('Cost Data'!$X$1:$X$500 = $BK93), 0), MATCH(BT$12, 'Cost Data'!$Y$12:$AJ$12, 0))
* (INDEX('Build Scenarios'!$D$1:$O$510, MATCH(1, ('Build Scenarios'!$B$1:$B$510 = $BJ93) * ('Build Scenarios'!$C$1:$C$510 = $C93), 0), MATCH(BT$12, 'Build Scenarios'!$D$5:$O$5, 0))
- INDEX('Build Scenarios'!$D$1:$O$510, MATCH(1, ('Build Scenarios'!$B$1:$B$510 = $BJ93) * ('Build Scenarios'!$C$1:$C$510 = $C93), 0), MATCH(BS$12, 'Build Scenarios'!$D$5:$O$5, 0)))
+BS93,
0)</f>
        <v>0</v>
      </c>
      <c r="BU93" s="4" cm="1">
        <f t="array" aca="1" ref="BU93" ca="1">IFERROR(
INDEX('Cost Data'!$Y$1:$AJ$500, MATCH(1, ('Cost Data'!$W$1:$W$500 = $BJ93) * ('Cost Data'!$X$1:$X$500 = $BK93), 0), MATCH(BU$12, 'Cost Data'!$Y$12:$AJ$12, 0))
* (INDEX('Build Scenarios'!$D$1:$O$510, MATCH(1, ('Build Scenarios'!$B$1:$B$510 = $BJ93) * ('Build Scenarios'!$C$1:$C$510 = $C93), 0), MATCH(BU$12, 'Build Scenarios'!$D$5:$O$5, 0))
- INDEX('Build Scenarios'!$D$1:$O$510, MATCH(1, ('Build Scenarios'!$B$1:$B$510 = $BJ93) * ('Build Scenarios'!$C$1:$C$510 = $C93), 0), MATCH(BT$12, 'Build Scenarios'!$D$5:$O$5, 0)))
+BT93,
0)</f>
        <v>0</v>
      </c>
      <c r="BV93" s="4" cm="1">
        <f t="array" aca="1" ref="BV93" ca="1">IFERROR(
INDEX('Cost Data'!$Y$1:$AJ$500, MATCH(1, ('Cost Data'!$W$1:$W$500 = $BJ93) * ('Cost Data'!$X$1:$X$500 = $BK93), 0), MATCH(BV$12, 'Cost Data'!$Y$12:$AJ$12, 0))
* (INDEX('Build Scenarios'!$D$1:$O$510, MATCH(1, ('Build Scenarios'!$B$1:$B$510 = $BJ93) * ('Build Scenarios'!$C$1:$C$510 = $C93), 0), MATCH(BV$12, 'Build Scenarios'!$D$5:$O$5, 0))
- INDEX('Build Scenarios'!$D$1:$O$510, MATCH(1, ('Build Scenarios'!$B$1:$B$510 = $BJ93) * ('Build Scenarios'!$C$1:$C$510 = $C93), 0), MATCH(BU$12, 'Build Scenarios'!$D$5:$O$5, 0)))
+BU93,
0)</f>
        <v>0</v>
      </c>
      <c r="BW93" s="4" cm="1">
        <f t="array" aca="1" ref="BW93" ca="1">IFERROR(
INDEX('Cost Data'!$Y$1:$AJ$500, MATCH(1, ('Cost Data'!$W$1:$W$500 = $BJ93) * ('Cost Data'!$X$1:$X$500 = $BK93), 0), MATCH(BW$12, 'Cost Data'!$Y$12:$AJ$12, 0))
* (INDEX('Build Scenarios'!$D$1:$O$510, MATCH(1, ('Build Scenarios'!$B$1:$B$510 = $BJ93) * ('Build Scenarios'!$C$1:$C$510 = $C93), 0), MATCH(BW$12, 'Build Scenarios'!$D$5:$O$5, 0))
- INDEX('Build Scenarios'!$D$1:$O$510, MATCH(1, ('Build Scenarios'!$B$1:$B$510 = $BJ93) * ('Build Scenarios'!$C$1:$C$510 = $C93), 0), MATCH(BV$12, 'Build Scenarios'!$D$5:$O$5, 0)))
+BV93,
0)</f>
        <v>0</v>
      </c>
    </row>
    <row r="94" spans="2:75" x14ac:dyDescent="0.2">
      <c r="B94" s="11">
        <f t="shared" ca="1" si="49"/>
        <v>0</v>
      </c>
      <c r="C94" s="8" t="s">
        <v>57</v>
      </c>
      <c r="D94" s="4">
        <f t="shared" ca="1" si="48"/>
        <v>0</v>
      </c>
      <c r="E94" s="4">
        <f t="shared" ca="1" si="48"/>
        <v>0</v>
      </c>
      <c r="F94" s="4">
        <f t="shared" ca="1" si="48"/>
        <v>0</v>
      </c>
      <c r="G94" s="4">
        <f t="shared" ca="1" si="48"/>
        <v>0</v>
      </c>
      <c r="H94" s="4">
        <f t="shared" ca="1" si="48"/>
        <v>0</v>
      </c>
      <c r="I94" s="4">
        <f t="shared" ca="1" si="48"/>
        <v>0</v>
      </c>
      <c r="J94" s="4">
        <f t="shared" ca="1" si="48"/>
        <v>0</v>
      </c>
      <c r="K94" s="4">
        <f t="shared" ca="1" si="48"/>
        <v>0</v>
      </c>
      <c r="L94" s="4">
        <f t="shared" ca="1" si="48"/>
        <v>0</v>
      </c>
      <c r="M94" s="4">
        <f t="shared" ca="1" si="48"/>
        <v>0</v>
      </c>
      <c r="N94" s="4">
        <f t="shared" ca="1" si="48"/>
        <v>0</v>
      </c>
      <c r="O94" s="4">
        <f t="shared" ca="1" si="48"/>
        <v>0</v>
      </c>
      <c r="Q94" s="11" t="str">
        <f t="shared" si="50"/>
        <v>Morro Bay</v>
      </c>
      <c r="R94" s="11" cm="1">
        <f t="array" aca="1" ref="R94" ca="1">INDEX('Cost Scenario Settings'!$O$32:$W$101, MATCH(1, ('Cost Scenario Settings'!$N$32:$N$101 = $B94) * ('Cost Scenario Settings'!$B$32:$B$101 = Q94), 0), MATCH($C94, 'Cost Scenario Settings'!$O$31:$W$31, 0))</f>
        <v>0</v>
      </c>
      <c r="S94" s="4" cm="1">
        <f t="array" aca="1" ref="S94" ca="1">IFERROR(
INDEX('Cost Data'!$Y$1:$AJ$500, MATCH(1, ('Cost Data'!$W$1:$W$500 = $Q94) * ('Cost Data'!$X$1:$X$500 = $R94), 0), MATCH(S$12, 'Cost Data'!$Y$12:$AJ$12, 0))
* (INDEX('Build Scenarios'!$D$1:$O$510, MATCH(1, ('Build Scenarios'!$B$1:$B$510 = $Q94) * ('Build Scenarios'!$C$1:$C$510 = $C94), 0), MATCH(S$12, 'Build Scenarios'!$D$5:$O$5, 0))
- INDEX('Build Scenarios'!$D$1:$O$510, MATCH(1, ('Build Scenarios'!$B$1:$B$510 = $Q94) * ('Build Scenarios'!$C$1:$C$510 = $C94), 0), MATCH(R$12, 'Build Scenarios'!$D$5:$O$5, 0)))
+R94,
0)</f>
        <v>0</v>
      </c>
      <c r="T94" s="4" cm="1">
        <f t="array" aca="1" ref="T94" ca="1">IFERROR(
INDEX('Cost Data'!$Y$1:$AJ$500, MATCH(1, ('Cost Data'!$W$1:$W$500 = $Q94) * ('Cost Data'!$X$1:$X$500 = $R94), 0), MATCH(T$12, 'Cost Data'!$Y$12:$AJ$12, 0))
* (INDEX('Build Scenarios'!$D$1:$O$510, MATCH(1, ('Build Scenarios'!$B$1:$B$510 = $Q94) * ('Build Scenarios'!$C$1:$C$510 = $C94), 0), MATCH(T$12, 'Build Scenarios'!$D$5:$O$5, 0))
- INDEX('Build Scenarios'!$D$1:$O$510, MATCH(1, ('Build Scenarios'!$B$1:$B$510 = $Q94) * ('Build Scenarios'!$C$1:$C$510 = $C94), 0), MATCH(S$12, 'Build Scenarios'!$D$5:$O$5, 0)))
+S94,
0)</f>
        <v>0</v>
      </c>
      <c r="U94" s="4" cm="1">
        <f t="array" aca="1" ref="U94" ca="1">IFERROR(
INDEX('Cost Data'!$Y$1:$AJ$500, MATCH(1, ('Cost Data'!$W$1:$W$500 = $Q94) * ('Cost Data'!$X$1:$X$500 = $R94), 0), MATCH(U$12, 'Cost Data'!$Y$12:$AJ$12, 0))
* (INDEX('Build Scenarios'!$D$1:$O$510, MATCH(1, ('Build Scenarios'!$B$1:$B$510 = $Q94) * ('Build Scenarios'!$C$1:$C$510 = $C94), 0), MATCH(U$12, 'Build Scenarios'!$D$5:$O$5, 0))
- INDEX('Build Scenarios'!$D$1:$O$510, MATCH(1, ('Build Scenarios'!$B$1:$B$510 = $Q94) * ('Build Scenarios'!$C$1:$C$510 = $C94), 0), MATCH(T$12, 'Build Scenarios'!$D$5:$O$5, 0)))
+T94,
0)</f>
        <v>0</v>
      </c>
      <c r="V94" s="4" cm="1">
        <f t="array" aca="1" ref="V94" ca="1">IFERROR(
INDEX('Cost Data'!$Y$1:$AJ$500, MATCH(1, ('Cost Data'!$W$1:$W$500 = $Q94) * ('Cost Data'!$X$1:$X$500 = $R94), 0), MATCH(V$12, 'Cost Data'!$Y$12:$AJ$12, 0))
* (INDEX('Build Scenarios'!$D$1:$O$510, MATCH(1, ('Build Scenarios'!$B$1:$B$510 = $Q94) * ('Build Scenarios'!$C$1:$C$510 = $C94), 0), MATCH(V$12, 'Build Scenarios'!$D$5:$O$5, 0))
- INDEX('Build Scenarios'!$D$1:$O$510, MATCH(1, ('Build Scenarios'!$B$1:$B$510 = $Q94) * ('Build Scenarios'!$C$1:$C$510 = $C94), 0), MATCH(U$12, 'Build Scenarios'!$D$5:$O$5, 0)))
+U94,
0)</f>
        <v>0</v>
      </c>
      <c r="W94" s="4" cm="1">
        <f t="array" aca="1" ref="W94" ca="1">IFERROR(
INDEX('Cost Data'!$Y$1:$AJ$500, MATCH(1, ('Cost Data'!$W$1:$W$500 = $Q94) * ('Cost Data'!$X$1:$X$500 = $R94), 0), MATCH(W$12, 'Cost Data'!$Y$12:$AJ$12, 0))
* (INDEX('Build Scenarios'!$D$1:$O$510, MATCH(1, ('Build Scenarios'!$B$1:$B$510 = $Q94) * ('Build Scenarios'!$C$1:$C$510 = $C94), 0), MATCH(W$12, 'Build Scenarios'!$D$5:$O$5, 0))
- INDEX('Build Scenarios'!$D$1:$O$510, MATCH(1, ('Build Scenarios'!$B$1:$B$510 = $Q94) * ('Build Scenarios'!$C$1:$C$510 = $C94), 0), MATCH(V$12, 'Build Scenarios'!$D$5:$O$5, 0)))
+V94,
0)</f>
        <v>0</v>
      </c>
      <c r="X94" s="4" cm="1">
        <f t="array" aca="1" ref="X94" ca="1">IFERROR(
INDEX('Cost Data'!$Y$1:$AJ$500, MATCH(1, ('Cost Data'!$W$1:$W$500 = $Q94) * ('Cost Data'!$X$1:$X$500 = $R94), 0), MATCH(X$12, 'Cost Data'!$Y$12:$AJ$12, 0))
* (INDEX('Build Scenarios'!$D$1:$O$510, MATCH(1, ('Build Scenarios'!$B$1:$B$510 = $Q94) * ('Build Scenarios'!$C$1:$C$510 = $C94), 0), MATCH(X$12, 'Build Scenarios'!$D$5:$O$5, 0))
- INDEX('Build Scenarios'!$D$1:$O$510, MATCH(1, ('Build Scenarios'!$B$1:$B$510 = $Q94) * ('Build Scenarios'!$C$1:$C$510 = $C94), 0), MATCH(W$12, 'Build Scenarios'!$D$5:$O$5, 0)))
+W94,
0)</f>
        <v>0</v>
      </c>
      <c r="Y94" s="4" cm="1">
        <f t="array" aca="1" ref="Y94" ca="1">IFERROR(
INDEX('Cost Data'!$Y$1:$AJ$500, MATCH(1, ('Cost Data'!$W$1:$W$500 = $Q94) * ('Cost Data'!$X$1:$X$500 = $R94), 0), MATCH(Y$12, 'Cost Data'!$Y$12:$AJ$12, 0))
* (INDEX('Build Scenarios'!$D$1:$O$510, MATCH(1, ('Build Scenarios'!$B$1:$B$510 = $Q94) * ('Build Scenarios'!$C$1:$C$510 = $C94), 0), MATCH(Y$12, 'Build Scenarios'!$D$5:$O$5, 0))
- INDEX('Build Scenarios'!$D$1:$O$510, MATCH(1, ('Build Scenarios'!$B$1:$B$510 = $Q94) * ('Build Scenarios'!$C$1:$C$510 = $C94), 0), MATCH(X$12, 'Build Scenarios'!$D$5:$O$5, 0)))
+X94,
0)</f>
        <v>0</v>
      </c>
      <c r="Z94" s="4" cm="1">
        <f t="array" aca="1" ref="Z94" ca="1">IFERROR(
INDEX('Cost Data'!$Y$1:$AJ$500, MATCH(1, ('Cost Data'!$W$1:$W$500 = $Q94) * ('Cost Data'!$X$1:$X$500 = $R94), 0), MATCH(Z$12, 'Cost Data'!$Y$12:$AJ$12, 0))
* (INDEX('Build Scenarios'!$D$1:$O$510, MATCH(1, ('Build Scenarios'!$B$1:$B$510 = $Q94) * ('Build Scenarios'!$C$1:$C$510 = $C94), 0), MATCH(Z$12, 'Build Scenarios'!$D$5:$O$5, 0))
- INDEX('Build Scenarios'!$D$1:$O$510, MATCH(1, ('Build Scenarios'!$B$1:$B$510 = $Q94) * ('Build Scenarios'!$C$1:$C$510 = $C94), 0), MATCH(Y$12, 'Build Scenarios'!$D$5:$O$5, 0)))
+Y94,
0)</f>
        <v>0</v>
      </c>
      <c r="AA94" s="4" cm="1">
        <f t="array" aca="1" ref="AA94" ca="1">IFERROR(
INDEX('Cost Data'!$Y$1:$AJ$500, MATCH(1, ('Cost Data'!$W$1:$W$500 = $Q94) * ('Cost Data'!$X$1:$X$500 = $R94), 0), MATCH(AA$12, 'Cost Data'!$Y$12:$AJ$12, 0))
* (INDEX('Build Scenarios'!$D$1:$O$510, MATCH(1, ('Build Scenarios'!$B$1:$B$510 = $Q94) * ('Build Scenarios'!$C$1:$C$510 = $C94), 0), MATCH(AA$12, 'Build Scenarios'!$D$5:$O$5, 0))
- INDEX('Build Scenarios'!$D$1:$O$510, MATCH(1, ('Build Scenarios'!$B$1:$B$510 = $Q94) * ('Build Scenarios'!$C$1:$C$510 = $C94), 0), MATCH(Z$12, 'Build Scenarios'!$D$5:$O$5, 0)))
+Z94,
0)</f>
        <v>0</v>
      </c>
      <c r="AB94" s="4" cm="1">
        <f t="array" aca="1" ref="AB94" ca="1">IFERROR(
INDEX('Cost Data'!$Y$1:$AJ$500, MATCH(1, ('Cost Data'!$W$1:$W$500 = $Q94) * ('Cost Data'!$X$1:$X$500 = $R94), 0), MATCH(AB$12, 'Cost Data'!$Y$12:$AJ$12, 0))
* (INDEX('Build Scenarios'!$D$1:$O$510, MATCH(1, ('Build Scenarios'!$B$1:$B$510 = $Q94) * ('Build Scenarios'!$C$1:$C$510 = $C94), 0), MATCH(AB$12, 'Build Scenarios'!$D$5:$O$5, 0))
- INDEX('Build Scenarios'!$D$1:$O$510, MATCH(1, ('Build Scenarios'!$B$1:$B$510 = $Q94) * ('Build Scenarios'!$C$1:$C$510 = $C94), 0), MATCH(AA$12, 'Build Scenarios'!$D$5:$O$5, 0)))
+AA94,
0)</f>
        <v>0</v>
      </c>
      <c r="AC94" s="4" cm="1">
        <f t="array" aca="1" ref="AC94" ca="1">IFERROR(
INDEX('Cost Data'!$Y$1:$AJ$500, MATCH(1, ('Cost Data'!$W$1:$W$500 = $Q94) * ('Cost Data'!$X$1:$X$500 = $R94), 0), MATCH(AC$12, 'Cost Data'!$Y$12:$AJ$12, 0))
* (INDEX('Build Scenarios'!$D$1:$O$510, MATCH(1, ('Build Scenarios'!$B$1:$B$510 = $Q94) * ('Build Scenarios'!$C$1:$C$510 = $C94), 0), MATCH(AC$12, 'Build Scenarios'!$D$5:$O$5, 0))
- INDEX('Build Scenarios'!$D$1:$O$510, MATCH(1, ('Build Scenarios'!$B$1:$B$510 = $Q94) * ('Build Scenarios'!$C$1:$C$510 = $C94), 0), MATCH(AB$12, 'Build Scenarios'!$D$5:$O$5, 0)))
+AB94,
0)</f>
        <v>0</v>
      </c>
      <c r="AD94" s="4" cm="1">
        <f t="array" aca="1" ref="AD94" ca="1">IFERROR(
INDEX('Cost Data'!$Y$1:$AJ$500, MATCH(1, ('Cost Data'!$W$1:$W$500 = $Q94) * ('Cost Data'!$X$1:$X$500 = $R94), 0), MATCH(AD$12, 'Cost Data'!$Y$12:$AJ$12, 0))
* (INDEX('Build Scenarios'!$D$1:$O$510, MATCH(1, ('Build Scenarios'!$B$1:$B$510 = $Q94) * ('Build Scenarios'!$C$1:$C$510 = $C94), 0), MATCH(AD$12, 'Build Scenarios'!$D$5:$O$5, 0))
- INDEX('Build Scenarios'!$D$1:$O$510, MATCH(1, ('Build Scenarios'!$B$1:$B$510 = $Q94) * ('Build Scenarios'!$C$1:$C$510 = $C94), 0), MATCH(AC$12, 'Build Scenarios'!$D$5:$O$5, 0)))
+AC94,
0)</f>
        <v>0</v>
      </c>
      <c r="AF94" s="11" t="str">
        <f t="shared" si="51"/>
        <v>Humboldt Bay</v>
      </c>
      <c r="AG94" s="11" cm="1">
        <f t="array" aca="1" ref="AG94" ca="1">INDEX('Cost Scenario Settings'!$O$32:$W$101, MATCH(1, ('Cost Scenario Settings'!$N$32:$N$101 = $B94) * ('Cost Scenario Settings'!$B$32:$B$101 = AF94), 0), MATCH($C94, 'Cost Scenario Settings'!$O$31:$W$31, 0))</f>
        <v>0</v>
      </c>
      <c r="AH94" s="4" cm="1">
        <f t="array" aca="1" ref="AH94" ca="1">IFERROR(
INDEX('Cost Data'!$Y$1:$AJ$500, MATCH(1, ('Cost Data'!$W$1:$W$500 = $AF94) * ('Cost Data'!$X$1:$X$500 = $AG94), 0), MATCH(AH$12, 'Cost Data'!$Y$12:$AJ$12, 0))
* (INDEX('Build Scenarios'!$D$1:$O$510, MATCH(1, ('Build Scenarios'!$B$1:$B$510 = $AF94) * ('Build Scenarios'!$C$1:$C$510 = $C94), 0), MATCH(AH$12, 'Build Scenarios'!$D$5:$O$5, 0))
- INDEX('Build Scenarios'!$D$1:$O$510, MATCH(1, ('Build Scenarios'!$B$1:$B$510 = $AF94) * ('Build Scenarios'!$C$1:$C$510 = $C94), 0), MATCH(AG$12, 'Build Scenarios'!$D$5:$O$5, 0)))
+AG94,
0)</f>
        <v>0</v>
      </c>
      <c r="AI94" s="4" cm="1">
        <f t="array" aca="1" ref="AI94" ca="1">IFERROR(
INDEX('Cost Data'!$Y$1:$AJ$500, MATCH(1, ('Cost Data'!$W$1:$W$500 = $AF94) * ('Cost Data'!$X$1:$X$500 = $AG94), 0), MATCH(AI$12, 'Cost Data'!$Y$12:$AJ$12, 0))
* (INDEX('Build Scenarios'!$D$1:$O$510, MATCH(1, ('Build Scenarios'!$B$1:$B$510 = $AF94) * ('Build Scenarios'!$C$1:$C$510 = $C94), 0), MATCH(AI$12, 'Build Scenarios'!$D$5:$O$5, 0))
- INDEX('Build Scenarios'!$D$1:$O$510, MATCH(1, ('Build Scenarios'!$B$1:$B$510 = $AF94) * ('Build Scenarios'!$C$1:$C$510 = $C94), 0), MATCH(AH$12, 'Build Scenarios'!$D$5:$O$5, 0)))
+AH94,
0)</f>
        <v>0</v>
      </c>
      <c r="AJ94" s="4" cm="1">
        <f t="array" aca="1" ref="AJ94" ca="1">IFERROR(
INDEX('Cost Data'!$Y$1:$AJ$500, MATCH(1, ('Cost Data'!$W$1:$W$500 = $AF94) * ('Cost Data'!$X$1:$X$500 = $AG94), 0), MATCH(AJ$12, 'Cost Data'!$Y$12:$AJ$12, 0))
* (INDEX('Build Scenarios'!$D$1:$O$510, MATCH(1, ('Build Scenarios'!$B$1:$B$510 = $AF94) * ('Build Scenarios'!$C$1:$C$510 = $C94), 0), MATCH(AJ$12, 'Build Scenarios'!$D$5:$O$5, 0))
- INDEX('Build Scenarios'!$D$1:$O$510, MATCH(1, ('Build Scenarios'!$B$1:$B$510 = $AF94) * ('Build Scenarios'!$C$1:$C$510 = $C94), 0), MATCH(AI$12, 'Build Scenarios'!$D$5:$O$5, 0)))
+AI94,
0)</f>
        <v>0</v>
      </c>
      <c r="AK94" s="4" cm="1">
        <f t="array" aca="1" ref="AK94" ca="1">IFERROR(
INDEX('Cost Data'!$Y$1:$AJ$500, MATCH(1, ('Cost Data'!$W$1:$W$500 = $AF94) * ('Cost Data'!$X$1:$X$500 = $AG94), 0), MATCH(AK$12, 'Cost Data'!$Y$12:$AJ$12, 0))
* (INDEX('Build Scenarios'!$D$1:$O$510, MATCH(1, ('Build Scenarios'!$B$1:$B$510 = $AF94) * ('Build Scenarios'!$C$1:$C$510 = $C94), 0), MATCH(AK$12, 'Build Scenarios'!$D$5:$O$5, 0))
- INDEX('Build Scenarios'!$D$1:$O$510, MATCH(1, ('Build Scenarios'!$B$1:$B$510 = $AF94) * ('Build Scenarios'!$C$1:$C$510 = $C94), 0), MATCH(AJ$12, 'Build Scenarios'!$D$5:$O$5, 0)))
+AJ94,
0)</f>
        <v>0</v>
      </c>
      <c r="AL94" s="4" cm="1">
        <f t="array" aca="1" ref="AL94" ca="1">IFERROR(
INDEX('Cost Data'!$Y$1:$AJ$500, MATCH(1, ('Cost Data'!$W$1:$W$500 = $AF94) * ('Cost Data'!$X$1:$X$500 = $AG94), 0), MATCH(AL$12, 'Cost Data'!$Y$12:$AJ$12, 0))
* (INDEX('Build Scenarios'!$D$1:$O$510, MATCH(1, ('Build Scenarios'!$B$1:$B$510 = $AF94) * ('Build Scenarios'!$C$1:$C$510 = $C94), 0), MATCH(AL$12, 'Build Scenarios'!$D$5:$O$5, 0))
- INDEX('Build Scenarios'!$D$1:$O$510, MATCH(1, ('Build Scenarios'!$B$1:$B$510 = $AF94) * ('Build Scenarios'!$C$1:$C$510 = $C94), 0), MATCH(AK$12, 'Build Scenarios'!$D$5:$O$5, 0)))
+AK94,
0)</f>
        <v>0</v>
      </c>
      <c r="AM94" s="4" cm="1">
        <f t="array" aca="1" ref="AM94" ca="1">IFERROR(
INDEX('Cost Data'!$Y$1:$AJ$500, MATCH(1, ('Cost Data'!$W$1:$W$500 = $AF94) * ('Cost Data'!$X$1:$X$500 = $AG94), 0), MATCH(AM$12, 'Cost Data'!$Y$12:$AJ$12, 0))
* (INDEX('Build Scenarios'!$D$1:$O$510, MATCH(1, ('Build Scenarios'!$B$1:$B$510 = $AF94) * ('Build Scenarios'!$C$1:$C$510 = $C94), 0), MATCH(AM$12, 'Build Scenarios'!$D$5:$O$5, 0))
- INDEX('Build Scenarios'!$D$1:$O$510, MATCH(1, ('Build Scenarios'!$B$1:$B$510 = $AF94) * ('Build Scenarios'!$C$1:$C$510 = $C94), 0), MATCH(AL$12, 'Build Scenarios'!$D$5:$O$5, 0)))
+AL94,
0)</f>
        <v>0</v>
      </c>
      <c r="AN94" s="4" cm="1">
        <f t="array" aca="1" ref="AN94" ca="1">IFERROR(
INDEX('Cost Data'!$Y$1:$AJ$500, MATCH(1, ('Cost Data'!$W$1:$W$500 = $AF94) * ('Cost Data'!$X$1:$X$500 = $AG94), 0), MATCH(AN$12, 'Cost Data'!$Y$12:$AJ$12, 0))
* (INDEX('Build Scenarios'!$D$1:$O$510, MATCH(1, ('Build Scenarios'!$B$1:$B$510 = $AF94) * ('Build Scenarios'!$C$1:$C$510 = $C94), 0), MATCH(AN$12, 'Build Scenarios'!$D$5:$O$5, 0))
- INDEX('Build Scenarios'!$D$1:$O$510, MATCH(1, ('Build Scenarios'!$B$1:$B$510 = $AF94) * ('Build Scenarios'!$C$1:$C$510 = $C94), 0), MATCH(AM$12, 'Build Scenarios'!$D$5:$O$5, 0)))
+AM94,
0)</f>
        <v>0</v>
      </c>
      <c r="AO94" s="4" cm="1">
        <f t="array" aca="1" ref="AO94" ca="1">IFERROR(
INDEX('Cost Data'!$Y$1:$AJ$500, MATCH(1, ('Cost Data'!$W$1:$W$500 = $AF94) * ('Cost Data'!$X$1:$X$500 = $AG94), 0), MATCH(AO$12, 'Cost Data'!$Y$12:$AJ$12, 0))
* (INDEX('Build Scenarios'!$D$1:$O$510, MATCH(1, ('Build Scenarios'!$B$1:$B$510 = $AF94) * ('Build Scenarios'!$C$1:$C$510 = $C94), 0), MATCH(AO$12, 'Build Scenarios'!$D$5:$O$5, 0))
- INDEX('Build Scenarios'!$D$1:$O$510, MATCH(1, ('Build Scenarios'!$B$1:$B$510 = $AF94) * ('Build Scenarios'!$C$1:$C$510 = $C94), 0), MATCH(AN$12, 'Build Scenarios'!$D$5:$O$5, 0)))
+AN94,
0)</f>
        <v>0</v>
      </c>
      <c r="AP94" s="4" cm="1">
        <f t="array" aca="1" ref="AP94" ca="1">IFERROR(
INDEX('Cost Data'!$Y$1:$AJ$500, MATCH(1, ('Cost Data'!$W$1:$W$500 = $AF94) * ('Cost Data'!$X$1:$X$500 = $AG94), 0), MATCH(AP$12, 'Cost Data'!$Y$12:$AJ$12, 0))
* (INDEX('Build Scenarios'!$D$1:$O$510, MATCH(1, ('Build Scenarios'!$B$1:$B$510 = $AF94) * ('Build Scenarios'!$C$1:$C$510 = $C94), 0), MATCH(AP$12, 'Build Scenarios'!$D$5:$O$5, 0))
- INDEX('Build Scenarios'!$D$1:$O$510, MATCH(1, ('Build Scenarios'!$B$1:$B$510 = $AF94) * ('Build Scenarios'!$C$1:$C$510 = $C94), 0), MATCH(AO$12, 'Build Scenarios'!$D$5:$O$5, 0)))
+AO94,
0)</f>
        <v>0</v>
      </c>
      <c r="AQ94" s="4" cm="1">
        <f t="array" aca="1" ref="AQ94" ca="1">IFERROR(
INDEX('Cost Data'!$Y$1:$AJ$500, MATCH(1, ('Cost Data'!$W$1:$W$500 = $AF94) * ('Cost Data'!$X$1:$X$500 = $AG94), 0), MATCH(AQ$12, 'Cost Data'!$Y$12:$AJ$12, 0))
* (INDEX('Build Scenarios'!$D$1:$O$510, MATCH(1, ('Build Scenarios'!$B$1:$B$510 = $AF94) * ('Build Scenarios'!$C$1:$C$510 = $C94), 0), MATCH(AQ$12, 'Build Scenarios'!$D$5:$O$5, 0))
- INDEX('Build Scenarios'!$D$1:$O$510, MATCH(1, ('Build Scenarios'!$B$1:$B$510 = $AF94) * ('Build Scenarios'!$C$1:$C$510 = $C94), 0), MATCH(AP$12, 'Build Scenarios'!$D$5:$O$5, 0)))
+AP94,
0)</f>
        <v>0</v>
      </c>
      <c r="AR94" s="4" cm="1">
        <f t="array" aca="1" ref="AR94" ca="1">IFERROR(
INDEX('Cost Data'!$Y$1:$AJ$500, MATCH(1, ('Cost Data'!$W$1:$W$500 = $AF94) * ('Cost Data'!$X$1:$X$500 = $AG94), 0), MATCH(AR$12, 'Cost Data'!$Y$12:$AJ$12, 0))
* (INDEX('Build Scenarios'!$D$1:$O$510, MATCH(1, ('Build Scenarios'!$B$1:$B$510 = $AF94) * ('Build Scenarios'!$C$1:$C$510 = $C94), 0), MATCH(AR$12, 'Build Scenarios'!$D$5:$O$5, 0))
- INDEX('Build Scenarios'!$D$1:$O$510, MATCH(1, ('Build Scenarios'!$B$1:$B$510 = $AF94) * ('Build Scenarios'!$C$1:$C$510 = $C94), 0), MATCH(AQ$12, 'Build Scenarios'!$D$5:$O$5, 0)))
+AQ94,
0)</f>
        <v>0</v>
      </c>
      <c r="AS94" s="4" cm="1">
        <f t="array" aca="1" ref="AS94" ca="1">IFERROR(
INDEX('Cost Data'!$Y$1:$AJ$500, MATCH(1, ('Cost Data'!$W$1:$W$500 = $AF94) * ('Cost Data'!$X$1:$X$500 = $AG94), 0), MATCH(AS$12, 'Cost Data'!$Y$12:$AJ$12, 0))
* (INDEX('Build Scenarios'!$D$1:$O$510, MATCH(1, ('Build Scenarios'!$B$1:$B$510 = $AF94) * ('Build Scenarios'!$C$1:$C$510 = $C94), 0), MATCH(AS$12, 'Build Scenarios'!$D$5:$O$5, 0))
- INDEX('Build Scenarios'!$D$1:$O$510, MATCH(1, ('Build Scenarios'!$B$1:$B$510 = $AF94) * ('Build Scenarios'!$C$1:$C$510 = $C94), 0), MATCH(AR$12, 'Build Scenarios'!$D$5:$O$5, 0)))
+AR94,
0)</f>
        <v>0</v>
      </c>
      <c r="AU94" s="11" t="str">
        <f t="shared" si="52"/>
        <v>Del Norte</v>
      </c>
      <c r="AV94" s="11" cm="1">
        <f t="array" aca="1" ref="AV94" ca="1">INDEX('Cost Scenario Settings'!$O$32:$W$101, MATCH(1, ('Cost Scenario Settings'!$N$32:$N$101 = $B94) * ('Cost Scenario Settings'!$B$32:$B$101 = AU94), 0), MATCH($C94, 'Cost Scenario Settings'!$O$31:$W$31, 0))</f>
        <v>0</v>
      </c>
      <c r="AW94" s="4" cm="1">
        <f t="array" aca="1" ref="AW94" ca="1">IFERROR(
INDEX('Cost Data'!$Y$1:$AJ$500, MATCH(1, ('Cost Data'!$W$1:$W$500 = $AU94) * ('Cost Data'!$X$1:$X$500 = $AV94), 0), MATCH(AW$12, 'Cost Data'!$Y$12:$AJ$12, 0))
* (INDEX('Build Scenarios'!$D$1:$O$510, MATCH(1, ('Build Scenarios'!$B$1:$B$510 = $AU94) * ('Build Scenarios'!$C$1:$C$510 = $C94), 0), MATCH(AW$12, 'Build Scenarios'!$D$5:$O$5, 0))
- INDEX('Build Scenarios'!$D$1:$O$510, MATCH(1, ('Build Scenarios'!$B$1:$B$510 = $AU94) * ('Build Scenarios'!$C$1:$C$510 = $C94), 0), MATCH(AV$12, 'Build Scenarios'!$D$5:$O$5, 0)))
+AV94,
0)</f>
        <v>0</v>
      </c>
      <c r="AX94" s="4" cm="1">
        <f t="array" aca="1" ref="AX94" ca="1">IFERROR(
INDEX('Cost Data'!$Y$1:$AJ$500, MATCH(1, ('Cost Data'!$W$1:$W$500 = $AU94) * ('Cost Data'!$X$1:$X$500 = $AV94), 0), MATCH(AX$12, 'Cost Data'!$Y$12:$AJ$12, 0))
* (INDEX('Build Scenarios'!$D$1:$O$510, MATCH(1, ('Build Scenarios'!$B$1:$B$510 = $AU94) * ('Build Scenarios'!$C$1:$C$510 = $C94), 0), MATCH(AX$12, 'Build Scenarios'!$D$5:$O$5, 0))
- INDEX('Build Scenarios'!$D$1:$O$510, MATCH(1, ('Build Scenarios'!$B$1:$B$510 = $AU94) * ('Build Scenarios'!$C$1:$C$510 = $C94), 0), MATCH(AW$12, 'Build Scenarios'!$D$5:$O$5, 0)))
+AW94,
0)</f>
        <v>0</v>
      </c>
      <c r="AY94" s="4" cm="1">
        <f t="array" aca="1" ref="AY94" ca="1">IFERROR(
INDEX('Cost Data'!$Y$1:$AJ$500, MATCH(1, ('Cost Data'!$W$1:$W$500 = $AU94) * ('Cost Data'!$X$1:$X$500 = $AV94), 0), MATCH(AY$12, 'Cost Data'!$Y$12:$AJ$12, 0))
* (INDEX('Build Scenarios'!$D$1:$O$510, MATCH(1, ('Build Scenarios'!$B$1:$B$510 = $AU94) * ('Build Scenarios'!$C$1:$C$510 = $C94), 0), MATCH(AY$12, 'Build Scenarios'!$D$5:$O$5, 0))
- INDEX('Build Scenarios'!$D$1:$O$510, MATCH(1, ('Build Scenarios'!$B$1:$B$510 = $AU94) * ('Build Scenarios'!$C$1:$C$510 = $C94), 0), MATCH(AX$12, 'Build Scenarios'!$D$5:$O$5, 0)))
+AX94,
0)</f>
        <v>0</v>
      </c>
      <c r="AZ94" s="4" cm="1">
        <f t="array" aca="1" ref="AZ94" ca="1">IFERROR(
INDEX('Cost Data'!$Y$1:$AJ$500, MATCH(1, ('Cost Data'!$W$1:$W$500 = $AU94) * ('Cost Data'!$X$1:$X$500 = $AV94), 0), MATCH(AZ$12, 'Cost Data'!$Y$12:$AJ$12, 0))
* (INDEX('Build Scenarios'!$D$1:$O$510, MATCH(1, ('Build Scenarios'!$B$1:$B$510 = $AU94) * ('Build Scenarios'!$C$1:$C$510 = $C94), 0), MATCH(AZ$12, 'Build Scenarios'!$D$5:$O$5, 0))
- INDEX('Build Scenarios'!$D$1:$O$510, MATCH(1, ('Build Scenarios'!$B$1:$B$510 = $AU94) * ('Build Scenarios'!$C$1:$C$510 = $C94), 0), MATCH(AY$12, 'Build Scenarios'!$D$5:$O$5, 0)))
+AY94,
0)</f>
        <v>0</v>
      </c>
      <c r="BA94" s="4" cm="1">
        <f t="array" aca="1" ref="BA94" ca="1">IFERROR(
INDEX('Cost Data'!$Y$1:$AJ$500, MATCH(1, ('Cost Data'!$W$1:$W$500 = $AU94) * ('Cost Data'!$X$1:$X$500 = $AV94), 0), MATCH(BA$12, 'Cost Data'!$Y$12:$AJ$12, 0))
* (INDEX('Build Scenarios'!$D$1:$O$510, MATCH(1, ('Build Scenarios'!$B$1:$B$510 = $AU94) * ('Build Scenarios'!$C$1:$C$510 = $C94), 0), MATCH(BA$12, 'Build Scenarios'!$D$5:$O$5, 0))
- INDEX('Build Scenarios'!$D$1:$O$510, MATCH(1, ('Build Scenarios'!$B$1:$B$510 = $AU94) * ('Build Scenarios'!$C$1:$C$510 = $C94), 0), MATCH(AZ$12, 'Build Scenarios'!$D$5:$O$5, 0)))
+AZ94,
0)</f>
        <v>0</v>
      </c>
      <c r="BB94" s="4" cm="1">
        <f t="array" aca="1" ref="BB94" ca="1">IFERROR(
INDEX('Cost Data'!$Y$1:$AJ$500, MATCH(1, ('Cost Data'!$W$1:$W$500 = $AU94) * ('Cost Data'!$X$1:$X$500 = $AV94), 0), MATCH(BB$12, 'Cost Data'!$Y$12:$AJ$12, 0))
* (INDEX('Build Scenarios'!$D$1:$O$510, MATCH(1, ('Build Scenarios'!$B$1:$B$510 = $AU94) * ('Build Scenarios'!$C$1:$C$510 = $C94), 0), MATCH(BB$12, 'Build Scenarios'!$D$5:$O$5, 0))
- INDEX('Build Scenarios'!$D$1:$O$510, MATCH(1, ('Build Scenarios'!$B$1:$B$510 = $AU94) * ('Build Scenarios'!$C$1:$C$510 = $C94), 0), MATCH(BA$12, 'Build Scenarios'!$D$5:$O$5, 0)))
+BA94,
0)</f>
        <v>0</v>
      </c>
      <c r="BC94" s="4" cm="1">
        <f t="array" aca="1" ref="BC94" ca="1">IFERROR(
INDEX('Cost Data'!$Y$1:$AJ$500, MATCH(1, ('Cost Data'!$W$1:$W$500 = $AU94) * ('Cost Data'!$X$1:$X$500 = $AV94), 0), MATCH(BC$12, 'Cost Data'!$Y$12:$AJ$12, 0))
* (INDEX('Build Scenarios'!$D$1:$O$510, MATCH(1, ('Build Scenarios'!$B$1:$B$510 = $AU94) * ('Build Scenarios'!$C$1:$C$510 = $C94), 0), MATCH(BC$12, 'Build Scenarios'!$D$5:$O$5, 0))
- INDEX('Build Scenarios'!$D$1:$O$510, MATCH(1, ('Build Scenarios'!$B$1:$B$510 = $AU94) * ('Build Scenarios'!$C$1:$C$510 = $C94), 0), MATCH(BB$12, 'Build Scenarios'!$D$5:$O$5, 0)))
+BB94,
0)</f>
        <v>0</v>
      </c>
      <c r="BD94" s="4" cm="1">
        <f t="array" aca="1" ref="BD94" ca="1">IFERROR(
INDEX('Cost Data'!$Y$1:$AJ$500, MATCH(1, ('Cost Data'!$W$1:$W$500 = $AU94) * ('Cost Data'!$X$1:$X$500 = $AV94), 0), MATCH(BD$12, 'Cost Data'!$Y$12:$AJ$12, 0))
* (INDEX('Build Scenarios'!$D$1:$O$510, MATCH(1, ('Build Scenarios'!$B$1:$B$510 = $AU94) * ('Build Scenarios'!$C$1:$C$510 = $C94), 0), MATCH(BD$12, 'Build Scenarios'!$D$5:$O$5, 0))
- INDEX('Build Scenarios'!$D$1:$O$510, MATCH(1, ('Build Scenarios'!$B$1:$B$510 = $AU94) * ('Build Scenarios'!$C$1:$C$510 = $C94), 0), MATCH(BC$12, 'Build Scenarios'!$D$5:$O$5, 0)))
+BC94,
0)</f>
        <v>0</v>
      </c>
      <c r="BE94" s="4" cm="1">
        <f t="array" aca="1" ref="BE94" ca="1">IFERROR(
INDEX('Cost Data'!$Y$1:$AJ$500, MATCH(1, ('Cost Data'!$W$1:$W$500 = $AU94) * ('Cost Data'!$X$1:$X$500 = $AV94), 0), MATCH(BE$12, 'Cost Data'!$Y$12:$AJ$12, 0))
* (INDEX('Build Scenarios'!$D$1:$O$510, MATCH(1, ('Build Scenarios'!$B$1:$B$510 = $AU94) * ('Build Scenarios'!$C$1:$C$510 = $C94), 0), MATCH(BE$12, 'Build Scenarios'!$D$5:$O$5, 0))
- INDEX('Build Scenarios'!$D$1:$O$510, MATCH(1, ('Build Scenarios'!$B$1:$B$510 = $AU94) * ('Build Scenarios'!$C$1:$C$510 = $C94), 0), MATCH(BD$12, 'Build Scenarios'!$D$5:$O$5, 0)))
+BD94,
0)</f>
        <v>0</v>
      </c>
      <c r="BF94" s="4" cm="1">
        <f t="array" aca="1" ref="BF94" ca="1">IFERROR(
INDEX('Cost Data'!$Y$1:$AJ$500, MATCH(1, ('Cost Data'!$W$1:$W$500 = $AU94) * ('Cost Data'!$X$1:$X$500 = $AV94), 0), MATCH(BF$12, 'Cost Data'!$Y$12:$AJ$12, 0))
* (INDEX('Build Scenarios'!$D$1:$O$510, MATCH(1, ('Build Scenarios'!$B$1:$B$510 = $AU94) * ('Build Scenarios'!$C$1:$C$510 = $C94), 0), MATCH(BF$12, 'Build Scenarios'!$D$5:$O$5, 0))
- INDEX('Build Scenarios'!$D$1:$O$510, MATCH(1, ('Build Scenarios'!$B$1:$B$510 = $AU94) * ('Build Scenarios'!$C$1:$C$510 = $C94), 0), MATCH(BE$12, 'Build Scenarios'!$D$5:$O$5, 0)))
+BE94,
0)</f>
        <v>0</v>
      </c>
      <c r="BG94" s="4" cm="1">
        <f t="array" aca="1" ref="BG94" ca="1">IFERROR(
INDEX('Cost Data'!$Y$1:$AJ$500, MATCH(1, ('Cost Data'!$W$1:$W$500 = $AU94) * ('Cost Data'!$X$1:$X$500 = $AV94), 0), MATCH(BG$12, 'Cost Data'!$Y$12:$AJ$12, 0))
* (INDEX('Build Scenarios'!$D$1:$O$510, MATCH(1, ('Build Scenarios'!$B$1:$B$510 = $AU94) * ('Build Scenarios'!$C$1:$C$510 = $C94), 0), MATCH(BG$12, 'Build Scenarios'!$D$5:$O$5, 0))
- INDEX('Build Scenarios'!$D$1:$O$510, MATCH(1, ('Build Scenarios'!$B$1:$B$510 = $AU94) * ('Build Scenarios'!$C$1:$C$510 = $C94), 0), MATCH(BF$12, 'Build Scenarios'!$D$5:$O$5, 0)))
+BF94,
0)</f>
        <v>0</v>
      </c>
      <c r="BH94" s="4" cm="1">
        <f t="array" aca="1" ref="BH94" ca="1">IFERROR(
INDEX('Cost Data'!$Y$1:$AJ$500, MATCH(1, ('Cost Data'!$W$1:$W$500 = $AU94) * ('Cost Data'!$X$1:$X$500 = $AV94), 0), MATCH(BH$12, 'Cost Data'!$Y$12:$AJ$12, 0))
* (INDEX('Build Scenarios'!$D$1:$O$510, MATCH(1, ('Build Scenarios'!$B$1:$B$510 = $AU94) * ('Build Scenarios'!$C$1:$C$510 = $C94), 0), MATCH(BH$12, 'Build Scenarios'!$D$5:$O$5, 0))
- INDEX('Build Scenarios'!$D$1:$O$510, MATCH(1, ('Build Scenarios'!$B$1:$B$510 = $AU94) * ('Build Scenarios'!$C$1:$C$510 = $C94), 0), MATCH(BG$12, 'Build Scenarios'!$D$5:$O$5, 0)))
+BG94,
0)</f>
        <v>0</v>
      </c>
      <c r="BJ94" s="11" t="str">
        <f t="shared" si="53"/>
        <v>Cape Mendocino</v>
      </c>
      <c r="BK94" s="11" cm="1">
        <f t="array" aca="1" ref="BK94" ca="1">INDEX('Cost Scenario Settings'!$O$32:$W$101, MATCH(1, ('Cost Scenario Settings'!$N$32:$N$101 = $B94) * ('Cost Scenario Settings'!$B$32:$B$101 = BJ94), 0), MATCH($C94, 'Cost Scenario Settings'!$O$31:$W$31, 0))</f>
        <v>0</v>
      </c>
      <c r="BL94" s="4" cm="1">
        <f t="array" aca="1" ref="BL94" ca="1">IFERROR(
INDEX('Cost Data'!$Y$1:$AJ$500, MATCH(1, ('Cost Data'!$W$1:$W$500 = $BJ94) * ('Cost Data'!$X$1:$X$500 = $BK94), 0), MATCH(BL$12, 'Cost Data'!$Y$12:$AJ$12, 0))
* (INDEX('Build Scenarios'!$D$1:$O$510, MATCH(1, ('Build Scenarios'!$B$1:$B$510 = $BJ94) * ('Build Scenarios'!$C$1:$C$510 = $C94), 0), MATCH(BL$12, 'Build Scenarios'!$D$5:$O$5, 0))
- INDEX('Build Scenarios'!$D$1:$O$510, MATCH(1, ('Build Scenarios'!$B$1:$B$510 = $BJ94) * ('Build Scenarios'!$C$1:$C$510 = $C94), 0), MATCH(BK$12, 'Build Scenarios'!$D$5:$O$5, 0)))
+BK94,
0)</f>
        <v>0</v>
      </c>
      <c r="BM94" s="4" cm="1">
        <f t="array" aca="1" ref="BM94" ca="1">IFERROR(
INDEX('Cost Data'!$Y$1:$AJ$500, MATCH(1, ('Cost Data'!$W$1:$W$500 = $BJ94) * ('Cost Data'!$X$1:$X$500 = $BK94), 0), MATCH(BM$12, 'Cost Data'!$Y$12:$AJ$12, 0))
* (INDEX('Build Scenarios'!$D$1:$O$510, MATCH(1, ('Build Scenarios'!$B$1:$B$510 = $BJ94) * ('Build Scenarios'!$C$1:$C$510 = $C94), 0), MATCH(BM$12, 'Build Scenarios'!$D$5:$O$5, 0))
- INDEX('Build Scenarios'!$D$1:$O$510, MATCH(1, ('Build Scenarios'!$B$1:$B$510 = $BJ94) * ('Build Scenarios'!$C$1:$C$510 = $C94), 0), MATCH(BL$12, 'Build Scenarios'!$D$5:$O$5, 0)))
+BL94,
0)</f>
        <v>0</v>
      </c>
      <c r="BN94" s="4" cm="1">
        <f t="array" aca="1" ref="BN94" ca="1">IFERROR(
INDEX('Cost Data'!$Y$1:$AJ$500, MATCH(1, ('Cost Data'!$W$1:$W$500 = $BJ94) * ('Cost Data'!$X$1:$X$500 = $BK94), 0), MATCH(BN$12, 'Cost Data'!$Y$12:$AJ$12, 0))
* (INDEX('Build Scenarios'!$D$1:$O$510, MATCH(1, ('Build Scenarios'!$B$1:$B$510 = $BJ94) * ('Build Scenarios'!$C$1:$C$510 = $C94), 0), MATCH(BN$12, 'Build Scenarios'!$D$5:$O$5, 0))
- INDEX('Build Scenarios'!$D$1:$O$510, MATCH(1, ('Build Scenarios'!$B$1:$B$510 = $BJ94) * ('Build Scenarios'!$C$1:$C$510 = $C94), 0), MATCH(BM$12, 'Build Scenarios'!$D$5:$O$5, 0)))
+BM94,
0)</f>
        <v>0</v>
      </c>
      <c r="BO94" s="4" cm="1">
        <f t="array" aca="1" ref="BO94" ca="1">IFERROR(
INDEX('Cost Data'!$Y$1:$AJ$500, MATCH(1, ('Cost Data'!$W$1:$W$500 = $BJ94) * ('Cost Data'!$X$1:$X$500 = $BK94), 0), MATCH(BO$12, 'Cost Data'!$Y$12:$AJ$12, 0))
* (INDEX('Build Scenarios'!$D$1:$O$510, MATCH(1, ('Build Scenarios'!$B$1:$B$510 = $BJ94) * ('Build Scenarios'!$C$1:$C$510 = $C94), 0), MATCH(BO$12, 'Build Scenarios'!$D$5:$O$5, 0))
- INDEX('Build Scenarios'!$D$1:$O$510, MATCH(1, ('Build Scenarios'!$B$1:$B$510 = $BJ94) * ('Build Scenarios'!$C$1:$C$510 = $C94), 0), MATCH(BN$12, 'Build Scenarios'!$D$5:$O$5, 0)))
+BN94,
0)</f>
        <v>0</v>
      </c>
      <c r="BP94" s="4" cm="1">
        <f t="array" aca="1" ref="BP94" ca="1">IFERROR(
INDEX('Cost Data'!$Y$1:$AJ$500, MATCH(1, ('Cost Data'!$W$1:$W$500 = $BJ94) * ('Cost Data'!$X$1:$X$500 = $BK94), 0), MATCH(BP$12, 'Cost Data'!$Y$12:$AJ$12, 0))
* (INDEX('Build Scenarios'!$D$1:$O$510, MATCH(1, ('Build Scenarios'!$B$1:$B$510 = $BJ94) * ('Build Scenarios'!$C$1:$C$510 = $C94), 0), MATCH(BP$12, 'Build Scenarios'!$D$5:$O$5, 0))
- INDEX('Build Scenarios'!$D$1:$O$510, MATCH(1, ('Build Scenarios'!$B$1:$B$510 = $BJ94) * ('Build Scenarios'!$C$1:$C$510 = $C94), 0), MATCH(BO$12, 'Build Scenarios'!$D$5:$O$5, 0)))
+BO94,
0)</f>
        <v>0</v>
      </c>
      <c r="BQ94" s="4" cm="1">
        <f t="array" aca="1" ref="BQ94" ca="1">IFERROR(
INDEX('Cost Data'!$Y$1:$AJ$500, MATCH(1, ('Cost Data'!$W$1:$W$500 = $BJ94) * ('Cost Data'!$X$1:$X$500 = $BK94), 0), MATCH(BQ$12, 'Cost Data'!$Y$12:$AJ$12, 0))
* (INDEX('Build Scenarios'!$D$1:$O$510, MATCH(1, ('Build Scenarios'!$B$1:$B$510 = $BJ94) * ('Build Scenarios'!$C$1:$C$510 = $C94), 0), MATCH(BQ$12, 'Build Scenarios'!$D$5:$O$5, 0))
- INDEX('Build Scenarios'!$D$1:$O$510, MATCH(1, ('Build Scenarios'!$B$1:$B$510 = $BJ94) * ('Build Scenarios'!$C$1:$C$510 = $C94), 0), MATCH(BP$12, 'Build Scenarios'!$D$5:$O$5, 0)))
+BP94,
0)</f>
        <v>0</v>
      </c>
      <c r="BR94" s="4" cm="1">
        <f t="array" aca="1" ref="BR94" ca="1">IFERROR(
INDEX('Cost Data'!$Y$1:$AJ$500, MATCH(1, ('Cost Data'!$W$1:$W$500 = $BJ94) * ('Cost Data'!$X$1:$X$500 = $BK94), 0), MATCH(BR$12, 'Cost Data'!$Y$12:$AJ$12, 0))
* (INDEX('Build Scenarios'!$D$1:$O$510, MATCH(1, ('Build Scenarios'!$B$1:$B$510 = $BJ94) * ('Build Scenarios'!$C$1:$C$510 = $C94), 0), MATCH(BR$12, 'Build Scenarios'!$D$5:$O$5, 0))
- INDEX('Build Scenarios'!$D$1:$O$510, MATCH(1, ('Build Scenarios'!$B$1:$B$510 = $BJ94) * ('Build Scenarios'!$C$1:$C$510 = $C94), 0), MATCH(BQ$12, 'Build Scenarios'!$D$5:$O$5, 0)))
+BQ94,
0)</f>
        <v>0</v>
      </c>
      <c r="BS94" s="4" cm="1">
        <f t="array" aca="1" ref="BS94" ca="1">IFERROR(
INDEX('Cost Data'!$Y$1:$AJ$500, MATCH(1, ('Cost Data'!$W$1:$W$500 = $BJ94) * ('Cost Data'!$X$1:$X$500 = $BK94), 0), MATCH(BS$12, 'Cost Data'!$Y$12:$AJ$12, 0))
* (INDEX('Build Scenarios'!$D$1:$O$510, MATCH(1, ('Build Scenarios'!$B$1:$B$510 = $BJ94) * ('Build Scenarios'!$C$1:$C$510 = $C94), 0), MATCH(BS$12, 'Build Scenarios'!$D$5:$O$5, 0))
- INDEX('Build Scenarios'!$D$1:$O$510, MATCH(1, ('Build Scenarios'!$B$1:$B$510 = $BJ94) * ('Build Scenarios'!$C$1:$C$510 = $C94), 0), MATCH(BR$12, 'Build Scenarios'!$D$5:$O$5, 0)))
+BR94,
0)</f>
        <v>0</v>
      </c>
      <c r="BT94" s="4" cm="1">
        <f t="array" aca="1" ref="BT94" ca="1">IFERROR(
INDEX('Cost Data'!$Y$1:$AJ$500, MATCH(1, ('Cost Data'!$W$1:$W$500 = $BJ94) * ('Cost Data'!$X$1:$X$500 = $BK94), 0), MATCH(BT$12, 'Cost Data'!$Y$12:$AJ$12, 0))
* (INDEX('Build Scenarios'!$D$1:$O$510, MATCH(1, ('Build Scenarios'!$B$1:$B$510 = $BJ94) * ('Build Scenarios'!$C$1:$C$510 = $C94), 0), MATCH(BT$12, 'Build Scenarios'!$D$5:$O$5, 0))
- INDEX('Build Scenarios'!$D$1:$O$510, MATCH(1, ('Build Scenarios'!$B$1:$B$510 = $BJ94) * ('Build Scenarios'!$C$1:$C$510 = $C94), 0), MATCH(BS$12, 'Build Scenarios'!$D$5:$O$5, 0)))
+BS94,
0)</f>
        <v>0</v>
      </c>
      <c r="BU94" s="4" cm="1">
        <f t="array" aca="1" ref="BU94" ca="1">IFERROR(
INDEX('Cost Data'!$Y$1:$AJ$500, MATCH(1, ('Cost Data'!$W$1:$W$500 = $BJ94) * ('Cost Data'!$X$1:$X$500 = $BK94), 0), MATCH(BU$12, 'Cost Data'!$Y$12:$AJ$12, 0))
* (INDEX('Build Scenarios'!$D$1:$O$510, MATCH(1, ('Build Scenarios'!$B$1:$B$510 = $BJ94) * ('Build Scenarios'!$C$1:$C$510 = $C94), 0), MATCH(BU$12, 'Build Scenarios'!$D$5:$O$5, 0))
- INDEX('Build Scenarios'!$D$1:$O$510, MATCH(1, ('Build Scenarios'!$B$1:$B$510 = $BJ94) * ('Build Scenarios'!$C$1:$C$510 = $C94), 0), MATCH(BT$12, 'Build Scenarios'!$D$5:$O$5, 0)))
+BT94,
0)</f>
        <v>0</v>
      </c>
      <c r="BV94" s="4" cm="1">
        <f t="array" aca="1" ref="BV94" ca="1">IFERROR(
INDEX('Cost Data'!$Y$1:$AJ$500, MATCH(1, ('Cost Data'!$W$1:$W$500 = $BJ94) * ('Cost Data'!$X$1:$X$500 = $BK94), 0), MATCH(BV$12, 'Cost Data'!$Y$12:$AJ$12, 0))
* (INDEX('Build Scenarios'!$D$1:$O$510, MATCH(1, ('Build Scenarios'!$B$1:$B$510 = $BJ94) * ('Build Scenarios'!$C$1:$C$510 = $C94), 0), MATCH(BV$12, 'Build Scenarios'!$D$5:$O$5, 0))
- INDEX('Build Scenarios'!$D$1:$O$510, MATCH(1, ('Build Scenarios'!$B$1:$B$510 = $BJ94) * ('Build Scenarios'!$C$1:$C$510 = $C94), 0), MATCH(BU$12, 'Build Scenarios'!$D$5:$O$5, 0)))
+BU94,
0)</f>
        <v>0</v>
      </c>
      <c r="BW94" s="4" cm="1">
        <f t="array" aca="1" ref="BW94" ca="1">IFERROR(
INDEX('Cost Data'!$Y$1:$AJ$500, MATCH(1, ('Cost Data'!$W$1:$W$500 = $BJ94) * ('Cost Data'!$X$1:$X$500 = $BK94), 0), MATCH(BW$12, 'Cost Data'!$Y$12:$AJ$12, 0))
* (INDEX('Build Scenarios'!$D$1:$O$510, MATCH(1, ('Build Scenarios'!$B$1:$B$510 = $BJ94) * ('Build Scenarios'!$C$1:$C$510 = $C94), 0), MATCH(BW$12, 'Build Scenarios'!$D$5:$O$5, 0))
- INDEX('Build Scenarios'!$D$1:$O$510, MATCH(1, ('Build Scenarios'!$B$1:$B$510 = $BJ94) * ('Build Scenarios'!$C$1:$C$510 = $C94), 0), MATCH(BV$12, 'Build Scenarios'!$D$5:$O$5, 0)))
+BV94,
0)</f>
        <v>0</v>
      </c>
    </row>
    <row r="95" spans="2:75" x14ac:dyDescent="0.2">
      <c r="B95" s="11">
        <f t="shared" ca="1" si="49"/>
        <v>0</v>
      </c>
      <c r="C95" s="8" t="s">
        <v>58</v>
      </c>
      <c r="D95" s="4">
        <f t="shared" ca="1" si="48"/>
        <v>0</v>
      </c>
      <c r="E95" s="4">
        <f t="shared" ca="1" si="48"/>
        <v>0</v>
      </c>
      <c r="F95" s="4">
        <f t="shared" ca="1" si="48"/>
        <v>0</v>
      </c>
      <c r="G95" s="4">
        <f t="shared" ca="1" si="48"/>
        <v>0</v>
      </c>
      <c r="H95" s="4">
        <f t="shared" ca="1" si="48"/>
        <v>0</v>
      </c>
      <c r="I95" s="4">
        <f t="shared" ca="1" si="48"/>
        <v>0</v>
      </c>
      <c r="J95" s="4">
        <f t="shared" ca="1" si="48"/>
        <v>0</v>
      </c>
      <c r="K95" s="4">
        <f t="shared" ca="1" si="48"/>
        <v>0</v>
      </c>
      <c r="L95" s="4">
        <f t="shared" ca="1" si="48"/>
        <v>0</v>
      </c>
      <c r="M95" s="4">
        <f t="shared" ca="1" si="48"/>
        <v>0</v>
      </c>
      <c r="N95" s="4">
        <f t="shared" ca="1" si="48"/>
        <v>0</v>
      </c>
      <c r="O95" s="4">
        <f t="shared" ca="1" si="48"/>
        <v>0</v>
      </c>
      <c r="Q95" s="11" t="str">
        <f t="shared" si="50"/>
        <v>Morro Bay</v>
      </c>
      <c r="R95" s="11" cm="1">
        <f t="array" aca="1" ref="R95" ca="1">INDEX('Cost Scenario Settings'!$O$32:$W$101, MATCH(1, ('Cost Scenario Settings'!$N$32:$N$101 = $B95) * ('Cost Scenario Settings'!$B$32:$B$101 = Q95), 0), MATCH($C95, 'Cost Scenario Settings'!$O$31:$W$31, 0))</f>
        <v>0</v>
      </c>
      <c r="S95" s="4" cm="1">
        <f t="array" aca="1" ref="S95" ca="1">IFERROR(
INDEX('Cost Data'!$Y$1:$AJ$500, MATCH(1, ('Cost Data'!$W$1:$W$500 = $Q95) * ('Cost Data'!$X$1:$X$500 = $R95), 0), MATCH(S$12, 'Cost Data'!$Y$12:$AJ$12, 0))
* (INDEX('Build Scenarios'!$D$1:$O$510, MATCH(1, ('Build Scenarios'!$B$1:$B$510 = $Q95) * ('Build Scenarios'!$C$1:$C$510 = $C95), 0), MATCH(S$12, 'Build Scenarios'!$D$5:$O$5, 0))
- INDEX('Build Scenarios'!$D$1:$O$510, MATCH(1, ('Build Scenarios'!$B$1:$B$510 = $Q95) * ('Build Scenarios'!$C$1:$C$510 = $C95), 0), MATCH(R$12, 'Build Scenarios'!$D$5:$O$5, 0)))
+R95,
0)</f>
        <v>0</v>
      </c>
      <c r="T95" s="4" cm="1">
        <f t="array" aca="1" ref="T95" ca="1">IFERROR(
INDEX('Cost Data'!$Y$1:$AJ$500, MATCH(1, ('Cost Data'!$W$1:$W$500 = $Q95) * ('Cost Data'!$X$1:$X$500 = $R95), 0), MATCH(T$12, 'Cost Data'!$Y$12:$AJ$12, 0))
* (INDEX('Build Scenarios'!$D$1:$O$510, MATCH(1, ('Build Scenarios'!$B$1:$B$510 = $Q95) * ('Build Scenarios'!$C$1:$C$510 = $C95), 0), MATCH(T$12, 'Build Scenarios'!$D$5:$O$5, 0))
- INDEX('Build Scenarios'!$D$1:$O$510, MATCH(1, ('Build Scenarios'!$B$1:$B$510 = $Q95) * ('Build Scenarios'!$C$1:$C$510 = $C95), 0), MATCH(S$12, 'Build Scenarios'!$D$5:$O$5, 0)))
+S95,
0)</f>
        <v>0</v>
      </c>
      <c r="U95" s="4" cm="1">
        <f t="array" aca="1" ref="U95" ca="1">IFERROR(
INDEX('Cost Data'!$Y$1:$AJ$500, MATCH(1, ('Cost Data'!$W$1:$W$500 = $Q95) * ('Cost Data'!$X$1:$X$500 = $R95), 0), MATCH(U$12, 'Cost Data'!$Y$12:$AJ$12, 0))
* (INDEX('Build Scenarios'!$D$1:$O$510, MATCH(1, ('Build Scenarios'!$B$1:$B$510 = $Q95) * ('Build Scenarios'!$C$1:$C$510 = $C95), 0), MATCH(U$12, 'Build Scenarios'!$D$5:$O$5, 0))
- INDEX('Build Scenarios'!$D$1:$O$510, MATCH(1, ('Build Scenarios'!$B$1:$B$510 = $Q95) * ('Build Scenarios'!$C$1:$C$510 = $C95), 0), MATCH(T$12, 'Build Scenarios'!$D$5:$O$5, 0)))
+T95,
0)</f>
        <v>0</v>
      </c>
      <c r="V95" s="4" cm="1">
        <f t="array" aca="1" ref="V95" ca="1">IFERROR(
INDEX('Cost Data'!$Y$1:$AJ$500, MATCH(1, ('Cost Data'!$W$1:$W$500 = $Q95) * ('Cost Data'!$X$1:$X$500 = $R95), 0), MATCH(V$12, 'Cost Data'!$Y$12:$AJ$12, 0))
* (INDEX('Build Scenarios'!$D$1:$O$510, MATCH(1, ('Build Scenarios'!$B$1:$B$510 = $Q95) * ('Build Scenarios'!$C$1:$C$510 = $C95), 0), MATCH(V$12, 'Build Scenarios'!$D$5:$O$5, 0))
- INDEX('Build Scenarios'!$D$1:$O$510, MATCH(1, ('Build Scenarios'!$B$1:$B$510 = $Q95) * ('Build Scenarios'!$C$1:$C$510 = $C95), 0), MATCH(U$12, 'Build Scenarios'!$D$5:$O$5, 0)))
+U95,
0)</f>
        <v>0</v>
      </c>
      <c r="W95" s="4" cm="1">
        <f t="array" aca="1" ref="W95" ca="1">IFERROR(
INDEX('Cost Data'!$Y$1:$AJ$500, MATCH(1, ('Cost Data'!$W$1:$W$500 = $Q95) * ('Cost Data'!$X$1:$X$500 = $R95), 0), MATCH(W$12, 'Cost Data'!$Y$12:$AJ$12, 0))
* (INDEX('Build Scenarios'!$D$1:$O$510, MATCH(1, ('Build Scenarios'!$B$1:$B$510 = $Q95) * ('Build Scenarios'!$C$1:$C$510 = $C95), 0), MATCH(W$12, 'Build Scenarios'!$D$5:$O$5, 0))
- INDEX('Build Scenarios'!$D$1:$O$510, MATCH(1, ('Build Scenarios'!$B$1:$B$510 = $Q95) * ('Build Scenarios'!$C$1:$C$510 = $C95), 0), MATCH(V$12, 'Build Scenarios'!$D$5:$O$5, 0)))
+V95,
0)</f>
        <v>0</v>
      </c>
      <c r="X95" s="4" cm="1">
        <f t="array" aca="1" ref="X95" ca="1">IFERROR(
INDEX('Cost Data'!$Y$1:$AJ$500, MATCH(1, ('Cost Data'!$W$1:$W$500 = $Q95) * ('Cost Data'!$X$1:$X$500 = $R95), 0), MATCH(X$12, 'Cost Data'!$Y$12:$AJ$12, 0))
* (INDEX('Build Scenarios'!$D$1:$O$510, MATCH(1, ('Build Scenarios'!$B$1:$B$510 = $Q95) * ('Build Scenarios'!$C$1:$C$510 = $C95), 0), MATCH(X$12, 'Build Scenarios'!$D$5:$O$5, 0))
- INDEX('Build Scenarios'!$D$1:$O$510, MATCH(1, ('Build Scenarios'!$B$1:$B$510 = $Q95) * ('Build Scenarios'!$C$1:$C$510 = $C95), 0), MATCH(W$12, 'Build Scenarios'!$D$5:$O$5, 0)))
+W95,
0)</f>
        <v>0</v>
      </c>
      <c r="Y95" s="4" cm="1">
        <f t="array" aca="1" ref="Y95" ca="1">IFERROR(
INDEX('Cost Data'!$Y$1:$AJ$500, MATCH(1, ('Cost Data'!$W$1:$W$500 = $Q95) * ('Cost Data'!$X$1:$X$500 = $R95), 0), MATCH(Y$12, 'Cost Data'!$Y$12:$AJ$12, 0))
* (INDEX('Build Scenarios'!$D$1:$O$510, MATCH(1, ('Build Scenarios'!$B$1:$B$510 = $Q95) * ('Build Scenarios'!$C$1:$C$510 = $C95), 0), MATCH(Y$12, 'Build Scenarios'!$D$5:$O$5, 0))
- INDEX('Build Scenarios'!$D$1:$O$510, MATCH(1, ('Build Scenarios'!$B$1:$B$510 = $Q95) * ('Build Scenarios'!$C$1:$C$510 = $C95), 0), MATCH(X$12, 'Build Scenarios'!$D$5:$O$5, 0)))
+X95,
0)</f>
        <v>0</v>
      </c>
      <c r="Z95" s="4" cm="1">
        <f t="array" aca="1" ref="Z95" ca="1">IFERROR(
INDEX('Cost Data'!$Y$1:$AJ$500, MATCH(1, ('Cost Data'!$W$1:$W$500 = $Q95) * ('Cost Data'!$X$1:$X$500 = $R95), 0), MATCH(Z$12, 'Cost Data'!$Y$12:$AJ$12, 0))
* (INDEX('Build Scenarios'!$D$1:$O$510, MATCH(1, ('Build Scenarios'!$B$1:$B$510 = $Q95) * ('Build Scenarios'!$C$1:$C$510 = $C95), 0), MATCH(Z$12, 'Build Scenarios'!$D$5:$O$5, 0))
- INDEX('Build Scenarios'!$D$1:$O$510, MATCH(1, ('Build Scenarios'!$B$1:$B$510 = $Q95) * ('Build Scenarios'!$C$1:$C$510 = $C95), 0), MATCH(Y$12, 'Build Scenarios'!$D$5:$O$5, 0)))
+Y95,
0)</f>
        <v>0</v>
      </c>
      <c r="AA95" s="4" cm="1">
        <f t="array" aca="1" ref="AA95" ca="1">IFERROR(
INDEX('Cost Data'!$Y$1:$AJ$500, MATCH(1, ('Cost Data'!$W$1:$W$500 = $Q95) * ('Cost Data'!$X$1:$X$500 = $R95), 0), MATCH(AA$12, 'Cost Data'!$Y$12:$AJ$12, 0))
* (INDEX('Build Scenarios'!$D$1:$O$510, MATCH(1, ('Build Scenarios'!$B$1:$B$510 = $Q95) * ('Build Scenarios'!$C$1:$C$510 = $C95), 0), MATCH(AA$12, 'Build Scenarios'!$D$5:$O$5, 0))
- INDEX('Build Scenarios'!$D$1:$O$510, MATCH(1, ('Build Scenarios'!$B$1:$B$510 = $Q95) * ('Build Scenarios'!$C$1:$C$510 = $C95), 0), MATCH(Z$12, 'Build Scenarios'!$D$5:$O$5, 0)))
+Z95,
0)</f>
        <v>0</v>
      </c>
      <c r="AB95" s="4" cm="1">
        <f t="array" aca="1" ref="AB95" ca="1">IFERROR(
INDEX('Cost Data'!$Y$1:$AJ$500, MATCH(1, ('Cost Data'!$W$1:$W$500 = $Q95) * ('Cost Data'!$X$1:$X$500 = $R95), 0), MATCH(AB$12, 'Cost Data'!$Y$12:$AJ$12, 0))
* (INDEX('Build Scenarios'!$D$1:$O$510, MATCH(1, ('Build Scenarios'!$B$1:$B$510 = $Q95) * ('Build Scenarios'!$C$1:$C$510 = $C95), 0), MATCH(AB$12, 'Build Scenarios'!$D$5:$O$5, 0))
- INDEX('Build Scenarios'!$D$1:$O$510, MATCH(1, ('Build Scenarios'!$B$1:$B$510 = $Q95) * ('Build Scenarios'!$C$1:$C$510 = $C95), 0), MATCH(AA$12, 'Build Scenarios'!$D$5:$O$5, 0)))
+AA95,
0)</f>
        <v>0</v>
      </c>
      <c r="AC95" s="4" cm="1">
        <f t="array" aca="1" ref="AC95" ca="1">IFERROR(
INDEX('Cost Data'!$Y$1:$AJ$500, MATCH(1, ('Cost Data'!$W$1:$W$500 = $Q95) * ('Cost Data'!$X$1:$X$500 = $R95), 0), MATCH(AC$12, 'Cost Data'!$Y$12:$AJ$12, 0))
* (INDEX('Build Scenarios'!$D$1:$O$510, MATCH(1, ('Build Scenarios'!$B$1:$B$510 = $Q95) * ('Build Scenarios'!$C$1:$C$510 = $C95), 0), MATCH(AC$12, 'Build Scenarios'!$D$5:$O$5, 0))
- INDEX('Build Scenarios'!$D$1:$O$510, MATCH(1, ('Build Scenarios'!$B$1:$B$510 = $Q95) * ('Build Scenarios'!$C$1:$C$510 = $C95), 0), MATCH(AB$12, 'Build Scenarios'!$D$5:$O$5, 0)))
+AB95,
0)</f>
        <v>0</v>
      </c>
      <c r="AD95" s="4" cm="1">
        <f t="array" aca="1" ref="AD95" ca="1">IFERROR(
INDEX('Cost Data'!$Y$1:$AJ$500, MATCH(1, ('Cost Data'!$W$1:$W$500 = $Q95) * ('Cost Data'!$X$1:$X$500 = $R95), 0), MATCH(AD$12, 'Cost Data'!$Y$12:$AJ$12, 0))
* (INDEX('Build Scenarios'!$D$1:$O$510, MATCH(1, ('Build Scenarios'!$B$1:$B$510 = $Q95) * ('Build Scenarios'!$C$1:$C$510 = $C95), 0), MATCH(AD$12, 'Build Scenarios'!$D$5:$O$5, 0))
- INDEX('Build Scenarios'!$D$1:$O$510, MATCH(1, ('Build Scenarios'!$B$1:$B$510 = $Q95) * ('Build Scenarios'!$C$1:$C$510 = $C95), 0), MATCH(AC$12, 'Build Scenarios'!$D$5:$O$5, 0)))
+AC95,
0)</f>
        <v>0</v>
      </c>
      <c r="AF95" s="11" t="str">
        <f t="shared" si="51"/>
        <v>Humboldt Bay</v>
      </c>
      <c r="AG95" s="11" cm="1">
        <f t="array" aca="1" ref="AG95" ca="1">INDEX('Cost Scenario Settings'!$O$32:$W$101, MATCH(1, ('Cost Scenario Settings'!$N$32:$N$101 = $B95) * ('Cost Scenario Settings'!$B$32:$B$101 = AF95), 0), MATCH($C95, 'Cost Scenario Settings'!$O$31:$W$31, 0))</f>
        <v>0</v>
      </c>
      <c r="AH95" s="4" cm="1">
        <f t="array" aca="1" ref="AH95" ca="1">IFERROR(
INDEX('Cost Data'!$Y$1:$AJ$500, MATCH(1, ('Cost Data'!$W$1:$W$500 = $AF95) * ('Cost Data'!$X$1:$X$500 = $AG95), 0), MATCH(AH$12, 'Cost Data'!$Y$12:$AJ$12, 0))
* (INDEX('Build Scenarios'!$D$1:$O$510, MATCH(1, ('Build Scenarios'!$B$1:$B$510 = $AF95) * ('Build Scenarios'!$C$1:$C$510 = $C95), 0), MATCH(AH$12, 'Build Scenarios'!$D$5:$O$5, 0))
- INDEX('Build Scenarios'!$D$1:$O$510, MATCH(1, ('Build Scenarios'!$B$1:$B$510 = $AF95) * ('Build Scenarios'!$C$1:$C$510 = $C95), 0), MATCH(AG$12, 'Build Scenarios'!$D$5:$O$5, 0)))
+AG95,
0)</f>
        <v>0</v>
      </c>
      <c r="AI95" s="4" cm="1">
        <f t="array" aca="1" ref="AI95" ca="1">IFERROR(
INDEX('Cost Data'!$Y$1:$AJ$500, MATCH(1, ('Cost Data'!$W$1:$W$500 = $AF95) * ('Cost Data'!$X$1:$X$500 = $AG95), 0), MATCH(AI$12, 'Cost Data'!$Y$12:$AJ$12, 0))
* (INDEX('Build Scenarios'!$D$1:$O$510, MATCH(1, ('Build Scenarios'!$B$1:$B$510 = $AF95) * ('Build Scenarios'!$C$1:$C$510 = $C95), 0), MATCH(AI$12, 'Build Scenarios'!$D$5:$O$5, 0))
- INDEX('Build Scenarios'!$D$1:$O$510, MATCH(1, ('Build Scenarios'!$B$1:$B$510 = $AF95) * ('Build Scenarios'!$C$1:$C$510 = $C95), 0), MATCH(AH$12, 'Build Scenarios'!$D$5:$O$5, 0)))
+AH95,
0)</f>
        <v>0</v>
      </c>
      <c r="AJ95" s="4" cm="1">
        <f t="array" aca="1" ref="AJ95" ca="1">IFERROR(
INDEX('Cost Data'!$Y$1:$AJ$500, MATCH(1, ('Cost Data'!$W$1:$W$500 = $AF95) * ('Cost Data'!$X$1:$X$500 = $AG95), 0), MATCH(AJ$12, 'Cost Data'!$Y$12:$AJ$12, 0))
* (INDEX('Build Scenarios'!$D$1:$O$510, MATCH(1, ('Build Scenarios'!$B$1:$B$510 = $AF95) * ('Build Scenarios'!$C$1:$C$510 = $C95), 0), MATCH(AJ$12, 'Build Scenarios'!$D$5:$O$5, 0))
- INDEX('Build Scenarios'!$D$1:$O$510, MATCH(1, ('Build Scenarios'!$B$1:$B$510 = $AF95) * ('Build Scenarios'!$C$1:$C$510 = $C95), 0), MATCH(AI$12, 'Build Scenarios'!$D$5:$O$5, 0)))
+AI95,
0)</f>
        <v>0</v>
      </c>
      <c r="AK95" s="4" cm="1">
        <f t="array" aca="1" ref="AK95" ca="1">IFERROR(
INDEX('Cost Data'!$Y$1:$AJ$500, MATCH(1, ('Cost Data'!$W$1:$W$500 = $AF95) * ('Cost Data'!$X$1:$X$500 = $AG95), 0), MATCH(AK$12, 'Cost Data'!$Y$12:$AJ$12, 0))
* (INDEX('Build Scenarios'!$D$1:$O$510, MATCH(1, ('Build Scenarios'!$B$1:$B$510 = $AF95) * ('Build Scenarios'!$C$1:$C$510 = $C95), 0), MATCH(AK$12, 'Build Scenarios'!$D$5:$O$5, 0))
- INDEX('Build Scenarios'!$D$1:$O$510, MATCH(1, ('Build Scenarios'!$B$1:$B$510 = $AF95) * ('Build Scenarios'!$C$1:$C$510 = $C95), 0), MATCH(AJ$12, 'Build Scenarios'!$D$5:$O$5, 0)))
+AJ95,
0)</f>
        <v>0</v>
      </c>
      <c r="AL95" s="4" cm="1">
        <f t="array" aca="1" ref="AL95" ca="1">IFERROR(
INDEX('Cost Data'!$Y$1:$AJ$500, MATCH(1, ('Cost Data'!$W$1:$W$500 = $AF95) * ('Cost Data'!$X$1:$X$500 = $AG95), 0), MATCH(AL$12, 'Cost Data'!$Y$12:$AJ$12, 0))
* (INDEX('Build Scenarios'!$D$1:$O$510, MATCH(1, ('Build Scenarios'!$B$1:$B$510 = $AF95) * ('Build Scenarios'!$C$1:$C$510 = $C95), 0), MATCH(AL$12, 'Build Scenarios'!$D$5:$O$5, 0))
- INDEX('Build Scenarios'!$D$1:$O$510, MATCH(1, ('Build Scenarios'!$B$1:$B$510 = $AF95) * ('Build Scenarios'!$C$1:$C$510 = $C95), 0), MATCH(AK$12, 'Build Scenarios'!$D$5:$O$5, 0)))
+AK95,
0)</f>
        <v>0</v>
      </c>
      <c r="AM95" s="4" cm="1">
        <f t="array" aca="1" ref="AM95" ca="1">IFERROR(
INDEX('Cost Data'!$Y$1:$AJ$500, MATCH(1, ('Cost Data'!$W$1:$W$500 = $AF95) * ('Cost Data'!$X$1:$X$500 = $AG95), 0), MATCH(AM$12, 'Cost Data'!$Y$12:$AJ$12, 0))
* (INDEX('Build Scenarios'!$D$1:$O$510, MATCH(1, ('Build Scenarios'!$B$1:$B$510 = $AF95) * ('Build Scenarios'!$C$1:$C$510 = $C95), 0), MATCH(AM$12, 'Build Scenarios'!$D$5:$O$5, 0))
- INDEX('Build Scenarios'!$D$1:$O$510, MATCH(1, ('Build Scenarios'!$B$1:$B$510 = $AF95) * ('Build Scenarios'!$C$1:$C$510 = $C95), 0), MATCH(AL$12, 'Build Scenarios'!$D$5:$O$5, 0)))
+AL95,
0)</f>
        <v>0</v>
      </c>
      <c r="AN95" s="4" cm="1">
        <f t="array" aca="1" ref="AN95" ca="1">IFERROR(
INDEX('Cost Data'!$Y$1:$AJ$500, MATCH(1, ('Cost Data'!$W$1:$W$500 = $AF95) * ('Cost Data'!$X$1:$X$500 = $AG95), 0), MATCH(AN$12, 'Cost Data'!$Y$12:$AJ$12, 0))
* (INDEX('Build Scenarios'!$D$1:$O$510, MATCH(1, ('Build Scenarios'!$B$1:$B$510 = $AF95) * ('Build Scenarios'!$C$1:$C$510 = $C95), 0), MATCH(AN$12, 'Build Scenarios'!$D$5:$O$5, 0))
- INDEX('Build Scenarios'!$D$1:$O$510, MATCH(1, ('Build Scenarios'!$B$1:$B$510 = $AF95) * ('Build Scenarios'!$C$1:$C$510 = $C95), 0), MATCH(AM$12, 'Build Scenarios'!$D$5:$O$5, 0)))
+AM95,
0)</f>
        <v>0</v>
      </c>
      <c r="AO95" s="4" cm="1">
        <f t="array" aca="1" ref="AO95" ca="1">IFERROR(
INDEX('Cost Data'!$Y$1:$AJ$500, MATCH(1, ('Cost Data'!$W$1:$W$500 = $AF95) * ('Cost Data'!$X$1:$X$500 = $AG95), 0), MATCH(AO$12, 'Cost Data'!$Y$12:$AJ$12, 0))
* (INDEX('Build Scenarios'!$D$1:$O$510, MATCH(1, ('Build Scenarios'!$B$1:$B$510 = $AF95) * ('Build Scenarios'!$C$1:$C$510 = $C95), 0), MATCH(AO$12, 'Build Scenarios'!$D$5:$O$5, 0))
- INDEX('Build Scenarios'!$D$1:$O$510, MATCH(1, ('Build Scenarios'!$B$1:$B$510 = $AF95) * ('Build Scenarios'!$C$1:$C$510 = $C95), 0), MATCH(AN$12, 'Build Scenarios'!$D$5:$O$5, 0)))
+AN95,
0)</f>
        <v>0</v>
      </c>
      <c r="AP95" s="4" cm="1">
        <f t="array" aca="1" ref="AP95" ca="1">IFERROR(
INDEX('Cost Data'!$Y$1:$AJ$500, MATCH(1, ('Cost Data'!$W$1:$W$500 = $AF95) * ('Cost Data'!$X$1:$X$500 = $AG95), 0), MATCH(AP$12, 'Cost Data'!$Y$12:$AJ$12, 0))
* (INDEX('Build Scenarios'!$D$1:$O$510, MATCH(1, ('Build Scenarios'!$B$1:$B$510 = $AF95) * ('Build Scenarios'!$C$1:$C$510 = $C95), 0), MATCH(AP$12, 'Build Scenarios'!$D$5:$O$5, 0))
- INDEX('Build Scenarios'!$D$1:$O$510, MATCH(1, ('Build Scenarios'!$B$1:$B$510 = $AF95) * ('Build Scenarios'!$C$1:$C$510 = $C95), 0), MATCH(AO$12, 'Build Scenarios'!$D$5:$O$5, 0)))
+AO95,
0)</f>
        <v>0</v>
      </c>
      <c r="AQ95" s="4" cm="1">
        <f t="array" aca="1" ref="AQ95" ca="1">IFERROR(
INDEX('Cost Data'!$Y$1:$AJ$500, MATCH(1, ('Cost Data'!$W$1:$W$500 = $AF95) * ('Cost Data'!$X$1:$X$500 = $AG95), 0), MATCH(AQ$12, 'Cost Data'!$Y$12:$AJ$12, 0))
* (INDEX('Build Scenarios'!$D$1:$O$510, MATCH(1, ('Build Scenarios'!$B$1:$B$510 = $AF95) * ('Build Scenarios'!$C$1:$C$510 = $C95), 0), MATCH(AQ$12, 'Build Scenarios'!$D$5:$O$5, 0))
- INDEX('Build Scenarios'!$D$1:$O$510, MATCH(1, ('Build Scenarios'!$B$1:$B$510 = $AF95) * ('Build Scenarios'!$C$1:$C$510 = $C95), 0), MATCH(AP$12, 'Build Scenarios'!$D$5:$O$5, 0)))
+AP95,
0)</f>
        <v>0</v>
      </c>
      <c r="AR95" s="4" cm="1">
        <f t="array" aca="1" ref="AR95" ca="1">IFERROR(
INDEX('Cost Data'!$Y$1:$AJ$500, MATCH(1, ('Cost Data'!$W$1:$W$500 = $AF95) * ('Cost Data'!$X$1:$X$500 = $AG95), 0), MATCH(AR$12, 'Cost Data'!$Y$12:$AJ$12, 0))
* (INDEX('Build Scenarios'!$D$1:$O$510, MATCH(1, ('Build Scenarios'!$B$1:$B$510 = $AF95) * ('Build Scenarios'!$C$1:$C$510 = $C95), 0), MATCH(AR$12, 'Build Scenarios'!$D$5:$O$5, 0))
- INDEX('Build Scenarios'!$D$1:$O$510, MATCH(1, ('Build Scenarios'!$B$1:$B$510 = $AF95) * ('Build Scenarios'!$C$1:$C$510 = $C95), 0), MATCH(AQ$12, 'Build Scenarios'!$D$5:$O$5, 0)))
+AQ95,
0)</f>
        <v>0</v>
      </c>
      <c r="AS95" s="4" cm="1">
        <f t="array" aca="1" ref="AS95" ca="1">IFERROR(
INDEX('Cost Data'!$Y$1:$AJ$500, MATCH(1, ('Cost Data'!$W$1:$W$500 = $AF95) * ('Cost Data'!$X$1:$X$500 = $AG95), 0), MATCH(AS$12, 'Cost Data'!$Y$12:$AJ$12, 0))
* (INDEX('Build Scenarios'!$D$1:$O$510, MATCH(1, ('Build Scenarios'!$B$1:$B$510 = $AF95) * ('Build Scenarios'!$C$1:$C$510 = $C95), 0), MATCH(AS$12, 'Build Scenarios'!$D$5:$O$5, 0))
- INDEX('Build Scenarios'!$D$1:$O$510, MATCH(1, ('Build Scenarios'!$B$1:$B$510 = $AF95) * ('Build Scenarios'!$C$1:$C$510 = $C95), 0), MATCH(AR$12, 'Build Scenarios'!$D$5:$O$5, 0)))
+AR95,
0)</f>
        <v>0</v>
      </c>
      <c r="AU95" s="11" t="str">
        <f t="shared" si="52"/>
        <v>Del Norte</v>
      </c>
      <c r="AV95" s="11" cm="1">
        <f t="array" aca="1" ref="AV95" ca="1">INDEX('Cost Scenario Settings'!$O$32:$W$101, MATCH(1, ('Cost Scenario Settings'!$N$32:$N$101 = $B95) * ('Cost Scenario Settings'!$B$32:$B$101 = AU95), 0), MATCH($C95, 'Cost Scenario Settings'!$O$31:$W$31, 0))</f>
        <v>0</v>
      </c>
      <c r="AW95" s="4" cm="1">
        <f t="array" aca="1" ref="AW95" ca="1">IFERROR(
INDEX('Cost Data'!$Y$1:$AJ$500, MATCH(1, ('Cost Data'!$W$1:$W$500 = $AU95) * ('Cost Data'!$X$1:$X$500 = $AV95), 0), MATCH(AW$12, 'Cost Data'!$Y$12:$AJ$12, 0))
* (INDEX('Build Scenarios'!$D$1:$O$510, MATCH(1, ('Build Scenarios'!$B$1:$B$510 = $AU95) * ('Build Scenarios'!$C$1:$C$510 = $C95), 0), MATCH(AW$12, 'Build Scenarios'!$D$5:$O$5, 0))
- INDEX('Build Scenarios'!$D$1:$O$510, MATCH(1, ('Build Scenarios'!$B$1:$B$510 = $AU95) * ('Build Scenarios'!$C$1:$C$510 = $C95), 0), MATCH(AV$12, 'Build Scenarios'!$D$5:$O$5, 0)))
+AV95,
0)</f>
        <v>0</v>
      </c>
      <c r="AX95" s="4" cm="1">
        <f t="array" aca="1" ref="AX95" ca="1">IFERROR(
INDEX('Cost Data'!$Y$1:$AJ$500, MATCH(1, ('Cost Data'!$W$1:$W$500 = $AU95) * ('Cost Data'!$X$1:$X$500 = $AV95), 0), MATCH(AX$12, 'Cost Data'!$Y$12:$AJ$12, 0))
* (INDEX('Build Scenarios'!$D$1:$O$510, MATCH(1, ('Build Scenarios'!$B$1:$B$510 = $AU95) * ('Build Scenarios'!$C$1:$C$510 = $C95), 0), MATCH(AX$12, 'Build Scenarios'!$D$5:$O$5, 0))
- INDEX('Build Scenarios'!$D$1:$O$510, MATCH(1, ('Build Scenarios'!$B$1:$B$510 = $AU95) * ('Build Scenarios'!$C$1:$C$510 = $C95), 0), MATCH(AW$12, 'Build Scenarios'!$D$5:$O$5, 0)))
+AW95,
0)</f>
        <v>0</v>
      </c>
      <c r="AY95" s="4" cm="1">
        <f t="array" aca="1" ref="AY95" ca="1">IFERROR(
INDEX('Cost Data'!$Y$1:$AJ$500, MATCH(1, ('Cost Data'!$W$1:$W$500 = $AU95) * ('Cost Data'!$X$1:$X$500 = $AV95), 0), MATCH(AY$12, 'Cost Data'!$Y$12:$AJ$12, 0))
* (INDEX('Build Scenarios'!$D$1:$O$510, MATCH(1, ('Build Scenarios'!$B$1:$B$510 = $AU95) * ('Build Scenarios'!$C$1:$C$510 = $C95), 0), MATCH(AY$12, 'Build Scenarios'!$D$5:$O$5, 0))
- INDEX('Build Scenarios'!$D$1:$O$510, MATCH(1, ('Build Scenarios'!$B$1:$B$510 = $AU95) * ('Build Scenarios'!$C$1:$C$510 = $C95), 0), MATCH(AX$12, 'Build Scenarios'!$D$5:$O$5, 0)))
+AX95,
0)</f>
        <v>0</v>
      </c>
      <c r="AZ95" s="4" cm="1">
        <f t="array" aca="1" ref="AZ95" ca="1">IFERROR(
INDEX('Cost Data'!$Y$1:$AJ$500, MATCH(1, ('Cost Data'!$W$1:$W$500 = $AU95) * ('Cost Data'!$X$1:$X$500 = $AV95), 0), MATCH(AZ$12, 'Cost Data'!$Y$12:$AJ$12, 0))
* (INDEX('Build Scenarios'!$D$1:$O$510, MATCH(1, ('Build Scenarios'!$B$1:$B$510 = $AU95) * ('Build Scenarios'!$C$1:$C$510 = $C95), 0), MATCH(AZ$12, 'Build Scenarios'!$D$5:$O$5, 0))
- INDEX('Build Scenarios'!$D$1:$O$510, MATCH(1, ('Build Scenarios'!$B$1:$B$510 = $AU95) * ('Build Scenarios'!$C$1:$C$510 = $C95), 0), MATCH(AY$12, 'Build Scenarios'!$D$5:$O$5, 0)))
+AY95,
0)</f>
        <v>0</v>
      </c>
      <c r="BA95" s="4" cm="1">
        <f t="array" aca="1" ref="BA95" ca="1">IFERROR(
INDEX('Cost Data'!$Y$1:$AJ$500, MATCH(1, ('Cost Data'!$W$1:$W$500 = $AU95) * ('Cost Data'!$X$1:$X$500 = $AV95), 0), MATCH(BA$12, 'Cost Data'!$Y$12:$AJ$12, 0))
* (INDEX('Build Scenarios'!$D$1:$O$510, MATCH(1, ('Build Scenarios'!$B$1:$B$510 = $AU95) * ('Build Scenarios'!$C$1:$C$510 = $C95), 0), MATCH(BA$12, 'Build Scenarios'!$D$5:$O$5, 0))
- INDEX('Build Scenarios'!$D$1:$O$510, MATCH(1, ('Build Scenarios'!$B$1:$B$510 = $AU95) * ('Build Scenarios'!$C$1:$C$510 = $C95), 0), MATCH(AZ$12, 'Build Scenarios'!$D$5:$O$5, 0)))
+AZ95,
0)</f>
        <v>0</v>
      </c>
      <c r="BB95" s="4" cm="1">
        <f t="array" aca="1" ref="BB95" ca="1">IFERROR(
INDEX('Cost Data'!$Y$1:$AJ$500, MATCH(1, ('Cost Data'!$W$1:$W$500 = $AU95) * ('Cost Data'!$X$1:$X$500 = $AV95), 0), MATCH(BB$12, 'Cost Data'!$Y$12:$AJ$12, 0))
* (INDEX('Build Scenarios'!$D$1:$O$510, MATCH(1, ('Build Scenarios'!$B$1:$B$510 = $AU95) * ('Build Scenarios'!$C$1:$C$510 = $C95), 0), MATCH(BB$12, 'Build Scenarios'!$D$5:$O$5, 0))
- INDEX('Build Scenarios'!$D$1:$O$510, MATCH(1, ('Build Scenarios'!$B$1:$B$510 = $AU95) * ('Build Scenarios'!$C$1:$C$510 = $C95), 0), MATCH(BA$12, 'Build Scenarios'!$D$5:$O$5, 0)))
+BA95,
0)</f>
        <v>0</v>
      </c>
      <c r="BC95" s="4" cm="1">
        <f t="array" aca="1" ref="BC95" ca="1">IFERROR(
INDEX('Cost Data'!$Y$1:$AJ$500, MATCH(1, ('Cost Data'!$W$1:$W$500 = $AU95) * ('Cost Data'!$X$1:$X$500 = $AV95), 0), MATCH(BC$12, 'Cost Data'!$Y$12:$AJ$12, 0))
* (INDEX('Build Scenarios'!$D$1:$O$510, MATCH(1, ('Build Scenarios'!$B$1:$B$510 = $AU95) * ('Build Scenarios'!$C$1:$C$510 = $C95), 0), MATCH(BC$12, 'Build Scenarios'!$D$5:$O$5, 0))
- INDEX('Build Scenarios'!$D$1:$O$510, MATCH(1, ('Build Scenarios'!$B$1:$B$510 = $AU95) * ('Build Scenarios'!$C$1:$C$510 = $C95), 0), MATCH(BB$12, 'Build Scenarios'!$D$5:$O$5, 0)))
+BB95,
0)</f>
        <v>0</v>
      </c>
      <c r="BD95" s="4" cm="1">
        <f t="array" aca="1" ref="BD95" ca="1">IFERROR(
INDEX('Cost Data'!$Y$1:$AJ$500, MATCH(1, ('Cost Data'!$W$1:$W$500 = $AU95) * ('Cost Data'!$X$1:$X$500 = $AV95), 0), MATCH(BD$12, 'Cost Data'!$Y$12:$AJ$12, 0))
* (INDEX('Build Scenarios'!$D$1:$O$510, MATCH(1, ('Build Scenarios'!$B$1:$B$510 = $AU95) * ('Build Scenarios'!$C$1:$C$510 = $C95), 0), MATCH(BD$12, 'Build Scenarios'!$D$5:$O$5, 0))
- INDEX('Build Scenarios'!$D$1:$O$510, MATCH(1, ('Build Scenarios'!$B$1:$B$510 = $AU95) * ('Build Scenarios'!$C$1:$C$510 = $C95), 0), MATCH(BC$12, 'Build Scenarios'!$D$5:$O$5, 0)))
+BC95,
0)</f>
        <v>0</v>
      </c>
      <c r="BE95" s="4" cm="1">
        <f t="array" aca="1" ref="BE95" ca="1">IFERROR(
INDEX('Cost Data'!$Y$1:$AJ$500, MATCH(1, ('Cost Data'!$W$1:$W$500 = $AU95) * ('Cost Data'!$X$1:$X$500 = $AV95), 0), MATCH(BE$12, 'Cost Data'!$Y$12:$AJ$12, 0))
* (INDEX('Build Scenarios'!$D$1:$O$510, MATCH(1, ('Build Scenarios'!$B$1:$B$510 = $AU95) * ('Build Scenarios'!$C$1:$C$510 = $C95), 0), MATCH(BE$12, 'Build Scenarios'!$D$5:$O$5, 0))
- INDEX('Build Scenarios'!$D$1:$O$510, MATCH(1, ('Build Scenarios'!$B$1:$B$510 = $AU95) * ('Build Scenarios'!$C$1:$C$510 = $C95), 0), MATCH(BD$12, 'Build Scenarios'!$D$5:$O$5, 0)))
+BD95,
0)</f>
        <v>0</v>
      </c>
      <c r="BF95" s="4" cm="1">
        <f t="array" aca="1" ref="BF95" ca="1">IFERROR(
INDEX('Cost Data'!$Y$1:$AJ$500, MATCH(1, ('Cost Data'!$W$1:$W$500 = $AU95) * ('Cost Data'!$X$1:$X$500 = $AV95), 0), MATCH(BF$12, 'Cost Data'!$Y$12:$AJ$12, 0))
* (INDEX('Build Scenarios'!$D$1:$O$510, MATCH(1, ('Build Scenarios'!$B$1:$B$510 = $AU95) * ('Build Scenarios'!$C$1:$C$510 = $C95), 0), MATCH(BF$12, 'Build Scenarios'!$D$5:$O$5, 0))
- INDEX('Build Scenarios'!$D$1:$O$510, MATCH(1, ('Build Scenarios'!$B$1:$B$510 = $AU95) * ('Build Scenarios'!$C$1:$C$510 = $C95), 0), MATCH(BE$12, 'Build Scenarios'!$D$5:$O$5, 0)))
+BE95,
0)</f>
        <v>0</v>
      </c>
      <c r="BG95" s="4" cm="1">
        <f t="array" aca="1" ref="BG95" ca="1">IFERROR(
INDEX('Cost Data'!$Y$1:$AJ$500, MATCH(1, ('Cost Data'!$W$1:$W$500 = $AU95) * ('Cost Data'!$X$1:$X$500 = $AV95), 0), MATCH(BG$12, 'Cost Data'!$Y$12:$AJ$12, 0))
* (INDEX('Build Scenarios'!$D$1:$O$510, MATCH(1, ('Build Scenarios'!$B$1:$B$510 = $AU95) * ('Build Scenarios'!$C$1:$C$510 = $C95), 0), MATCH(BG$12, 'Build Scenarios'!$D$5:$O$5, 0))
- INDEX('Build Scenarios'!$D$1:$O$510, MATCH(1, ('Build Scenarios'!$B$1:$B$510 = $AU95) * ('Build Scenarios'!$C$1:$C$510 = $C95), 0), MATCH(BF$12, 'Build Scenarios'!$D$5:$O$5, 0)))
+BF95,
0)</f>
        <v>0</v>
      </c>
      <c r="BH95" s="4" cm="1">
        <f t="array" aca="1" ref="BH95" ca="1">IFERROR(
INDEX('Cost Data'!$Y$1:$AJ$500, MATCH(1, ('Cost Data'!$W$1:$W$500 = $AU95) * ('Cost Data'!$X$1:$X$500 = $AV95), 0), MATCH(BH$12, 'Cost Data'!$Y$12:$AJ$12, 0))
* (INDEX('Build Scenarios'!$D$1:$O$510, MATCH(1, ('Build Scenarios'!$B$1:$B$510 = $AU95) * ('Build Scenarios'!$C$1:$C$510 = $C95), 0), MATCH(BH$12, 'Build Scenarios'!$D$5:$O$5, 0))
- INDEX('Build Scenarios'!$D$1:$O$510, MATCH(1, ('Build Scenarios'!$B$1:$B$510 = $AU95) * ('Build Scenarios'!$C$1:$C$510 = $C95), 0), MATCH(BG$12, 'Build Scenarios'!$D$5:$O$5, 0)))
+BG95,
0)</f>
        <v>0</v>
      </c>
      <c r="BJ95" s="11" t="str">
        <f t="shared" si="53"/>
        <v>Cape Mendocino</v>
      </c>
      <c r="BK95" s="11" cm="1">
        <f t="array" aca="1" ref="BK95" ca="1">INDEX('Cost Scenario Settings'!$O$32:$W$101, MATCH(1, ('Cost Scenario Settings'!$N$32:$N$101 = $B95) * ('Cost Scenario Settings'!$B$32:$B$101 = BJ95), 0), MATCH($C95, 'Cost Scenario Settings'!$O$31:$W$31, 0))</f>
        <v>0</v>
      </c>
      <c r="BL95" s="4" cm="1">
        <f t="array" aca="1" ref="BL95" ca="1">IFERROR(
INDEX('Cost Data'!$Y$1:$AJ$500, MATCH(1, ('Cost Data'!$W$1:$W$500 = $BJ95) * ('Cost Data'!$X$1:$X$500 = $BK95), 0), MATCH(BL$12, 'Cost Data'!$Y$12:$AJ$12, 0))
* (INDEX('Build Scenarios'!$D$1:$O$510, MATCH(1, ('Build Scenarios'!$B$1:$B$510 = $BJ95) * ('Build Scenarios'!$C$1:$C$510 = $C95), 0), MATCH(BL$12, 'Build Scenarios'!$D$5:$O$5, 0))
- INDEX('Build Scenarios'!$D$1:$O$510, MATCH(1, ('Build Scenarios'!$B$1:$B$510 = $BJ95) * ('Build Scenarios'!$C$1:$C$510 = $C95), 0), MATCH(BK$12, 'Build Scenarios'!$D$5:$O$5, 0)))
+BK95,
0)</f>
        <v>0</v>
      </c>
      <c r="BM95" s="4" cm="1">
        <f t="array" aca="1" ref="BM95" ca="1">IFERROR(
INDEX('Cost Data'!$Y$1:$AJ$500, MATCH(1, ('Cost Data'!$W$1:$W$500 = $BJ95) * ('Cost Data'!$X$1:$X$500 = $BK95), 0), MATCH(BM$12, 'Cost Data'!$Y$12:$AJ$12, 0))
* (INDEX('Build Scenarios'!$D$1:$O$510, MATCH(1, ('Build Scenarios'!$B$1:$B$510 = $BJ95) * ('Build Scenarios'!$C$1:$C$510 = $C95), 0), MATCH(BM$12, 'Build Scenarios'!$D$5:$O$5, 0))
- INDEX('Build Scenarios'!$D$1:$O$510, MATCH(1, ('Build Scenarios'!$B$1:$B$510 = $BJ95) * ('Build Scenarios'!$C$1:$C$510 = $C95), 0), MATCH(BL$12, 'Build Scenarios'!$D$5:$O$5, 0)))
+BL95,
0)</f>
        <v>0</v>
      </c>
      <c r="BN95" s="4" cm="1">
        <f t="array" aca="1" ref="BN95" ca="1">IFERROR(
INDEX('Cost Data'!$Y$1:$AJ$500, MATCH(1, ('Cost Data'!$W$1:$W$500 = $BJ95) * ('Cost Data'!$X$1:$X$500 = $BK95), 0), MATCH(BN$12, 'Cost Data'!$Y$12:$AJ$12, 0))
* (INDEX('Build Scenarios'!$D$1:$O$510, MATCH(1, ('Build Scenarios'!$B$1:$B$510 = $BJ95) * ('Build Scenarios'!$C$1:$C$510 = $C95), 0), MATCH(BN$12, 'Build Scenarios'!$D$5:$O$5, 0))
- INDEX('Build Scenarios'!$D$1:$O$510, MATCH(1, ('Build Scenarios'!$B$1:$B$510 = $BJ95) * ('Build Scenarios'!$C$1:$C$510 = $C95), 0), MATCH(BM$12, 'Build Scenarios'!$D$5:$O$5, 0)))
+BM95,
0)</f>
        <v>0</v>
      </c>
      <c r="BO95" s="4" cm="1">
        <f t="array" aca="1" ref="BO95" ca="1">IFERROR(
INDEX('Cost Data'!$Y$1:$AJ$500, MATCH(1, ('Cost Data'!$W$1:$W$500 = $BJ95) * ('Cost Data'!$X$1:$X$500 = $BK95), 0), MATCH(BO$12, 'Cost Data'!$Y$12:$AJ$12, 0))
* (INDEX('Build Scenarios'!$D$1:$O$510, MATCH(1, ('Build Scenarios'!$B$1:$B$510 = $BJ95) * ('Build Scenarios'!$C$1:$C$510 = $C95), 0), MATCH(BO$12, 'Build Scenarios'!$D$5:$O$5, 0))
- INDEX('Build Scenarios'!$D$1:$O$510, MATCH(1, ('Build Scenarios'!$B$1:$B$510 = $BJ95) * ('Build Scenarios'!$C$1:$C$510 = $C95), 0), MATCH(BN$12, 'Build Scenarios'!$D$5:$O$5, 0)))
+BN95,
0)</f>
        <v>0</v>
      </c>
      <c r="BP95" s="4" cm="1">
        <f t="array" aca="1" ref="BP95" ca="1">IFERROR(
INDEX('Cost Data'!$Y$1:$AJ$500, MATCH(1, ('Cost Data'!$W$1:$W$500 = $BJ95) * ('Cost Data'!$X$1:$X$500 = $BK95), 0), MATCH(BP$12, 'Cost Data'!$Y$12:$AJ$12, 0))
* (INDEX('Build Scenarios'!$D$1:$O$510, MATCH(1, ('Build Scenarios'!$B$1:$B$510 = $BJ95) * ('Build Scenarios'!$C$1:$C$510 = $C95), 0), MATCH(BP$12, 'Build Scenarios'!$D$5:$O$5, 0))
- INDEX('Build Scenarios'!$D$1:$O$510, MATCH(1, ('Build Scenarios'!$B$1:$B$510 = $BJ95) * ('Build Scenarios'!$C$1:$C$510 = $C95), 0), MATCH(BO$12, 'Build Scenarios'!$D$5:$O$5, 0)))
+BO95,
0)</f>
        <v>0</v>
      </c>
      <c r="BQ95" s="4" cm="1">
        <f t="array" aca="1" ref="BQ95" ca="1">IFERROR(
INDEX('Cost Data'!$Y$1:$AJ$500, MATCH(1, ('Cost Data'!$W$1:$W$500 = $BJ95) * ('Cost Data'!$X$1:$X$500 = $BK95), 0), MATCH(BQ$12, 'Cost Data'!$Y$12:$AJ$12, 0))
* (INDEX('Build Scenarios'!$D$1:$O$510, MATCH(1, ('Build Scenarios'!$B$1:$B$510 = $BJ95) * ('Build Scenarios'!$C$1:$C$510 = $C95), 0), MATCH(BQ$12, 'Build Scenarios'!$D$5:$O$5, 0))
- INDEX('Build Scenarios'!$D$1:$O$510, MATCH(1, ('Build Scenarios'!$B$1:$B$510 = $BJ95) * ('Build Scenarios'!$C$1:$C$510 = $C95), 0), MATCH(BP$12, 'Build Scenarios'!$D$5:$O$5, 0)))
+BP95,
0)</f>
        <v>0</v>
      </c>
      <c r="BR95" s="4" cm="1">
        <f t="array" aca="1" ref="BR95" ca="1">IFERROR(
INDEX('Cost Data'!$Y$1:$AJ$500, MATCH(1, ('Cost Data'!$W$1:$W$500 = $BJ95) * ('Cost Data'!$X$1:$X$500 = $BK95), 0), MATCH(BR$12, 'Cost Data'!$Y$12:$AJ$12, 0))
* (INDEX('Build Scenarios'!$D$1:$O$510, MATCH(1, ('Build Scenarios'!$B$1:$B$510 = $BJ95) * ('Build Scenarios'!$C$1:$C$510 = $C95), 0), MATCH(BR$12, 'Build Scenarios'!$D$5:$O$5, 0))
- INDEX('Build Scenarios'!$D$1:$O$510, MATCH(1, ('Build Scenarios'!$B$1:$B$510 = $BJ95) * ('Build Scenarios'!$C$1:$C$510 = $C95), 0), MATCH(BQ$12, 'Build Scenarios'!$D$5:$O$5, 0)))
+BQ95,
0)</f>
        <v>0</v>
      </c>
      <c r="BS95" s="4" cm="1">
        <f t="array" aca="1" ref="BS95" ca="1">IFERROR(
INDEX('Cost Data'!$Y$1:$AJ$500, MATCH(1, ('Cost Data'!$W$1:$W$500 = $BJ95) * ('Cost Data'!$X$1:$X$500 = $BK95), 0), MATCH(BS$12, 'Cost Data'!$Y$12:$AJ$12, 0))
* (INDEX('Build Scenarios'!$D$1:$O$510, MATCH(1, ('Build Scenarios'!$B$1:$B$510 = $BJ95) * ('Build Scenarios'!$C$1:$C$510 = $C95), 0), MATCH(BS$12, 'Build Scenarios'!$D$5:$O$5, 0))
- INDEX('Build Scenarios'!$D$1:$O$510, MATCH(1, ('Build Scenarios'!$B$1:$B$510 = $BJ95) * ('Build Scenarios'!$C$1:$C$510 = $C95), 0), MATCH(BR$12, 'Build Scenarios'!$D$5:$O$5, 0)))
+BR95,
0)</f>
        <v>0</v>
      </c>
      <c r="BT95" s="4" cm="1">
        <f t="array" aca="1" ref="BT95" ca="1">IFERROR(
INDEX('Cost Data'!$Y$1:$AJ$500, MATCH(1, ('Cost Data'!$W$1:$W$500 = $BJ95) * ('Cost Data'!$X$1:$X$500 = $BK95), 0), MATCH(BT$12, 'Cost Data'!$Y$12:$AJ$12, 0))
* (INDEX('Build Scenarios'!$D$1:$O$510, MATCH(1, ('Build Scenarios'!$B$1:$B$510 = $BJ95) * ('Build Scenarios'!$C$1:$C$510 = $C95), 0), MATCH(BT$12, 'Build Scenarios'!$D$5:$O$5, 0))
- INDEX('Build Scenarios'!$D$1:$O$510, MATCH(1, ('Build Scenarios'!$B$1:$B$510 = $BJ95) * ('Build Scenarios'!$C$1:$C$510 = $C95), 0), MATCH(BS$12, 'Build Scenarios'!$D$5:$O$5, 0)))
+BS95,
0)</f>
        <v>0</v>
      </c>
      <c r="BU95" s="4" cm="1">
        <f t="array" aca="1" ref="BU95" ca="1">IFERROR(
INDEX('Cost Data'!$Y$1:$AJ$500, MATCH(1, ('Cost Data'!$W$1:$W$500 = $BJ95) * ('Cost Data'!$X$1:$X$500 = $BK95), 0), MATCH(BU$12, 'Cost Data'!$Y$12:$AJ$12, 0))
* (INDEX('Build Scenarios'!$D$1:$O$510, MATCH(1, ('Build Scenarios'!$B$1:$B$510 = $BJ95) * ('Build Scenarios'!$C$1:$C$510 = $C95), 0), MATCH(BU$12, 'Build Scenarios'!$D$5:$O$5, 0))
- INDEX('Build Scenarios'!$D$1:$O$510, MATCH(1, ('Build Scenarios'!$B$1:$B$510 = $BJ95) * ('Build Scenarios'!$C$1:$C$510 = $C95), 0), MATCH(BT$12, 'Build Scenarios'!$D$5:$O$5, 0)))
+BT95,
0)</f>
        <v>0</v>
      </c>
      <c r="BV95" s="4" cm="1">
        <f t="array" aca="1" ref="BV95" ca="1">IFERROR(
INDEX('Cost Data'!$Y$1:$AJ$500, MATCH(1, ('Cost Data'!$W$1:$W$500 = $BJ95) * ('Cost Data'!$X$1:$X$500 = $BK95), 0), MATCH(BV$12, 'Cost Data'!$Y$12:$AJ$12, 0))
* (INDEX('Build Scenarios'!$D$1:$O$510, MATCH(1, ('Build Scenarios'!$B$1:$B$510 = $BJ95) * ('Build Scenarios'!$C$1:$C$510 = $C95), 0), MATCH(BV$12, 'Build Scenarios'!$D$5:$O$5, 0))
- INDEX('Build Scenarios'!$D$1:$O$510, MATCH(1, ('Build Scenarios'!$B$1:$B$510 = $BJ95) * ('Build Scenarios'!$C$1:$C$510 = $C95), 0), MATCH(BU$12, 'Build Scenarios'!$D$5:$O$5, 0)))
+BU95,
0)</f>
        <v>0</v>
      </c>
      <c r="BW95" s="4" cm="1">
        <f t="array" aca="1" ref="BW95" ca="1">IFERROR(
INDEX('Cost Data'!$Y$1:$AJ$500, MATCH(1, ('Cost Data'!$W$1:$W$500 = $BJ95) * ('Cost Data'!$X$1:$X$500 = $BK95), 0), MATCH(BW$12, 'Cost Data'!$Y$12:$AJ$12, 0))
* (INDEX('Build Scenarios'!$D$1:$O$510, MATCH(1, ('Build Scenarios'!$B$1:$B$510 = $BJ95) * ('Build Scenarios'!$C$1:$C$510 = $C95), 0), MATCH(BW$12, 'Build Scenarios'!$D$5:$O$5, 0))
- INDEX('Build Scenarios'!$D$1:$O$510, MATCH(1, ('Build Scenarios'!$B$1:$B$510 = $BJ95) * ('Build Scenarios'!$C$1:$C$510 = $C95), 0), MATCH(BV$12, 'Build Scenarios'!$D$5:$O$5, 0)))
+BV95,
0)</f>
        <v>0</v>
      </c>
    </row>
    <row r="96" spans="2:75" x14ac:dyDescent="0.2">
      <c r="B96" s="11">
        <f t="shared" ca="1" si="49"/>
        <v>0</v>
      </c>
      <c r="C96" s="8" t="s">
        <v>59</v>
      </c>
      <c r="D96" s="4">
        <f t="shared" ca="1" si="48"/>
        <v>0</v>
      </c>
      <c r="E96" s="4">
        <f t="shared" ca="1" si="48"/>
        <v>0</v>
      </c>
      <c r="F96" s="4">
        <f t="shared" ca="1" si="48"/>
        <v>0</v>
      </c>
      <c r="G96" s="4">
        <f t="shared" ca="1" si="48"/>
        <v>0</v>
      </c>
      <c r="H96" s="4">
        <f t="shared" ca="1" si="48"/>
        <v>0</v>
      </c>
      <c r="I96" s="4">
        <f t="shared" ca="1" si="48"/>
        <v>0</v>
      </c>
      <c r="J96" s="4">
        <f t="shared" ca="1" si="48"/>
        <v>0</v>
      </c>
      <c r="K96" s="4">
        <f t="shared" ca="1" si="48"/>
        <v>0</v>
      </c>
      <c r="L96" s="4">
        <f t="shared" ca="1" si="48"/>
        <v>0</v>
      </c>
      <c r="M96" s="4">
        <f t="shared" ca="1" si="48"/>
        <v>0</v>
      </c>
      <c r="N96" s="4">
        <f t="shared" ca="1" si="48"/>
        <v>0</v>
      </c>
      <c r="O96" s="4">
        <f t="shared" ca="1" si="48"/>
        <v>0</v>
      </c>
      <c r="Q96" s="11" t="str">
        <f t="shared" si="50"/>
        <v>Morro Bay</v>
      </c>
      <c r="R96" s="11" cm="1">
        <f t="array" aca="1" ref="R96" ca="1">INDEX('Cost Scenario Settings'!$O$32:$W$101, MATCH(1, ('Cost Scenario Settings'!$N$32:$N$101 = $B96) * ('Cost Scenario Settings'!$B$32:$B$101 = Q96), 0), MATCH($C96, 'Cost Scenario Settings'!$O$31:$W$31, 0))</f>
        <v>0</v>
      </c>
      <c r="S96" s="4" cm="1">
        <f t="array" aca="1" ref="S96" ca="1">IFERROR(
INDEX('Cost Data'!$Y$1:$AJ$500, MATCH(1, ('Cost Data'!$W$1:$W$500 = $Q96) * ('Cost Data'!$X$1:$X$500 = $R96), 0), MATCH(S$12, 'Cost Data'!$Y$12:$AJ$12, 0))
* (INDEX('Build Scenarios'!$D$1:$O$510, MATCH(1, ('Build Scenarios'!$B$1:$B$510 = $Q96) * ('Build Scenarios'!$C$1:$C$510 = $C96), 0), MATCH(S$12, 'Build Scenarios'!$D$5:$O$5, 0))
- INDEX('Build Scenarios'!$D$1:$O$510, MATCH(1, ('Build Scenarios'!$B$1:$B$510 = $Q96) * ('Build Scenarios'!$C$1:$C$510 = $C96), 0), MATCH(R$12, 'Build Scenarios'!$D$5:$O$5, 0)))
+R96,
0)</f>
        <v>0</v>
      </c>
      <c r="T96" s="4" cm="1">
        <f t="array" aca="1" ref="T96" ca="1">IFERROR(
INDEX('Cost Data'!$Y$1:$AJ$500, MATCH(1, ('Cost Data'!$W$1:$W$500 = $Q96) * ('Cost Data'!$X$1:$X$500 = $R96), 0), MATCH(T$12, 'Cost Data'!$Y$12:$AJ$12, 0))
* (INDEX('Build Scenarios'!$D$1:$O$510, MATCH(1, ('Build Scenarios'!$B$1:$B$510 = $Q96) * ('Build Scenarios'!$C$1:$C$510 = $C96), 0), MATCH(T$12, 'Build Scenarios'!$D$5:$O$5, 0))
- INDEX('Build Scenarios'!$D$1:$O$510, MATCH(1, ('Build Scenarios'!$B$1:$B$510 = $Q96) * ('Build Scenarios'!$C$1:$C$510 = $C96), 0), MATCH(S$12, 'Build Scenarios'!$D$5:$O$5, 0)))
+S96,
0)</f>
        <v>0</v>
      </c>
      <c r="U96" s="4" cm="1">
        <f t="array" aca="1" ref="U96" ca="1">IFERROR(
INDEX('Cost Data'!$Y$1:$AJ$500, MATCH(1, ('Cost Data'!$W$1:$W$500 = $Q96) * ('Cost Data'!$X$1:$X$500 = $R96), 0), MATCH(U$12, 'Cost Data'!$Y$12:$AJ$12, 0))
* (INDEX('Build Scenarios'!$D$1:$O$510, MATCH(1, ('Build Scenarios'!$B$1:$B$510 = $Q96) * ('Build Scenarios'!$C$1:$C$510 = $C96), 0), MATCH(U$12, 'Build Scenarios'!$D$5:$O$5, 0))
- INDEX('Build Scenarios'!$D$1:$O$510, MATCH(1, ('Build Scenarios'!$B$1:$B$510 = $Q96) * ('Build Scenarios'!$C$1:$C$510 = $C96), 0), MATCH(T$12, 'Build Scenarios'!$D$5:$O$5, 0)))
+T96,
0)</f>
        <v>0</v>
      </c>
      <c r="V96" s="4" cm="1">
        <f t="array" aca="1" ref="V96" ca="1">IFERROR(
INDEX('Cost Data'!$Y$1:$AJ$500, MATCH(1, ('Cost Data'!$W$1:$W$500 = $Q96) * ('Cost Data'!$X$1:$X$500 = $R96), 0), MATCH(V$12, 'Cost Data'!$Y$12:$AJ$12, 0))
* (INDEX('Build Scenarios'!$D$1:$O$510, MATCH(1, ('Build Scenarios'!$B$1:$B$510 = $Q96) * ('Build Scenarios'!$C$1:$C$510 = $C96), 0), MATCH(V$12, 'Build Scenarios'!$D$5:$O$5, 0))
- INDEX('Build Scenarios'!$D$1:$O$510, MATCH(1, ('Build Scenarios'!$B$1:$B$510 = $Q96) * ('Build Scenarios'!$C$1:$C$510 = $C96), 0), MATCH(U$12, 'Build Scenarios'!$D$5:$O$5, 0)))
+U96,
0)</f>
        <v>0</v>
      </c>
      <c r="W96" s="4" cm="1">
        <f t="array" aca="1" ref="W96" ca="1">IFERROR(
INDEX('Cost Data'!$Y$1:$AJ$500, MATCH(1, ('Cost Data'!$W$1:$W$500 = $Q96) * ('Cost Data'!$X$1:$X$500 = $R96), 0), MATCH(W$12, 'Cost Data'!$Y$12:$AJ$12, 0))
* (INDEX('Build Scenarios'!$D$1:$O$510, MATCH(1, ('Build Scenarios'!$B$1:$B$510 = $Q96) * ('Build Scenarios'!$C$1:$C$510 = $C96), 0), MATCH(W$12, 'Build Scenarios'!$D$5:$O$5, 0))
- INDEX('Build Scenarios'!$D$1:$O$510, MATCH(1, ('Build Scenarios'!$B$1:$B$510 = $Q96) * ('Build Scenarios'!$C$1:$C$510 = $C96), 0), MATCH(V$12, 'Build Scenarios'!$D$5:$O$5, 0)))
+V96,
0)</f>
        <v>0</v>
      </c>
      <c r="X96" s="4" cm="1">
        <f t="array" aca="1" ref="X96" ca="1">IFERROR(
INDEX('Cost Data'!$Y$1:$AJ$500, MATCH(1, ('Cost Data'!$W$1:$W$500 = $Q96) * ('Cost Data'!$X$1:$X$500 = $R96), 0), MATCH(X$12, 'Cost Data'!$Y$12:$AJ$12, 0))
* (INDEX('Build Scenarios'!$D$1:$O$510, MATCH(1, ('Build Scenarios'!$B$1:$B$510 = $Q96) * ('Build Scenarios'!$C$1:$C$510 = $C96), 0), MATCH(X$12, 'Build Scenarios'!$D$5:$O$5, 0))
- INDEX('Build Scenarios'!$D$1:$O$510, MATCH(1, ('Build Scenarios'!$B$1:$B$510 = $Q96) * ('Build Scenarios'!$C$1:$C$510 = $C96), 0), MATCH(W$12, 'Build Scenarios'!$D$5:$O$5, 0)))
+W96,
0)</f>
        <v>0</v>
      </c>
      <c r="Y96" s="4" cm="1">
        <f t="array" aca="1" ref="Y96" ca="1">IFERROR(
INDEX('Cost Data'!$Y$1:$AJ$500, MATCH(1, ('Cost Data'!$W$1:$W$500 = $Q96) * ('Cost Data'!$X$1:$X$500 = $R96), 0), MATCH(Y$12, 'Cost Data'!$Y$12:$AJ$12, 0))
* (INDEX('Build Scenarios'!$D$1:$O$510, MATCH(1, ('Build Scenarios'!$B$1:$B$510 = $Q96) * ('Build Scenarios'!$C$1:$C$510 = $C96), 0), MATCH(Y$12, 'Build Scenarios'!$D$5:$O$5, 0))
- INDEX('Build Scenarios'!$D$1:$O$510, MATCH(1, ('Build Scenarios'!$B$1:$B$510 = $Q96) * ('Build Scenarios'!$C$1:$C$510 = $C96), 0), MATCH(X$12, 'Build Scenarios'!$D$5:$O$5, 0)))
+X96,
0)</f>
        <v>0</v>
      </c>
      <c r="Z96" s="4" cm="1">
        <f t="array" aca="1" ref="Z96" ca="1">IFERROR(
INDEX('Cost Data'!$Y$1:$AJ$500, MATCH(1, ('Cost Data'!$W$1:$W$500 = $Q96) * ('Cost Data'!$X$1:$X$500 = $R96), 0), MATCH(Z$12, 'Cost Data'!$Y$12:$AJ$12, 0))
* (INDEX('Build Scenarios'!$D$1:$O$510, MATCH(1, ('Build Scenarios'!$B$1:$B$510 = $Q96) * ('Build Scenarios'!$C$1:$C$510 = $C96), 0), MATCH(Z$12, 'Build Scenarios'!$D$5:$O$5, 0))
- INDEX('Build Scenarios'!$D$1:$O$510, MATCH(1, ('Build Scenarios'!$B$1:$B$510 = $Q96) * ('Build Scenarios'!$C$1:$C$510 = $C96), 0), MATCH(Y$12, 'Build Scenarios'!$D$5:$O$5, 0)))
+Y96,
0)</f>
        <v>0</v>
      </c>
      <c r="AA96" s="4" cm="1">
        <f t="array" aca="1" ref="AA96" ca="1">IFERROR(
INDEX('Cost Data'!$Y$1:$AJ$500, MATCH(1, ('Cost Data'!$W$1:$W$500 = $Q96) * ('Cost Data'!$X$1:$X$500 = $R96), 0), MATCH(AA$12, 'Cost Data'!$Y$12:$AJ$12, 0))
* (INDEX('Build Scenarios'!$D$1:$O$510, MATCH(1, ('Build Scenarios'!$B$1:$B$510 = $Q96) * ('Build Scenarios'!$C$1:$C$510 = $C96), 0), MATCH(AA$12, 'Build Scenarios'!$D$5:$O$5, 0))
- INDEX('Build Scenarios'!$D$1:$O$510, MATCH(1, ('Build Scenarios'!$B$1:$B$510 = $Q96) * ('Build Scenarios'!$C$1:$C$510 = $C96), 0), MATCH(Z$12, 'Build Scenarios'!$D$5:$O$5, 0)))
+Z96,
0)</f>
        <v>0</v>
      </c>
      <c r="AB96" s="4" cm="1">
        <f t="array" aca="1" ref="AB96" ca="1">IFERROR(
INDEX('Cost Data'!$Y$1:$AJ$500, MATCH(1, ('Cost Data'!$W$1:$W$500 = $Q96) * ('Cost Data'!$X$1:$X$500 = $R96), 0), MATCH(AB$12, 'Cost Data'!$Y$12:$AJ$12, 0))
* (INDEX('Build Scenarios'!$D$1:$O$510, MATCH(1, ('Build Scenarios'!$B$1:$B$510 = $Q96) * ('Build Scenarios'!$C$1:$C$510 = $C96), 0), MATCH(AB$12, 'Build Scenarios'!$D$5:$O$5, 0))
- INDEX('Build Scenarios'!$D$1:$O$510, MATCH(1, ('Build Scenarios'!$B$1:$B$510 = $Q96) * ('Build Scenarios'!$C$1:$C$510 = $C96), 0), MATCH(AA$12, 'Build Scenarios'!$D$5:$O$5, 0)))
+AA96,
0)</f>
        <v>0</v>
      </c>
      <c r="AC96" s="4" cm="1">
        <f t="array" aca="1" ref="AC96" ca="1">IFERROR(
INDEX('Cost Data'!$Y$1:$AJ$500, MATCH(1, ('Cost Data'!$W$1:$W$500 = $Q96) * ('Cost Data'!$X$1:$X$500 = $R96), 0), MATCH(AC$12, 'Cost Data'!$Y$12:$AJ$12, 0))
* (INDEX('Build Scenarios'!$D$1:$O$510, MATCH(1, ('Build Scenarios'!$B$1:$B$510 = $Q96) * ('Build Scenarios'!$C$1:$C$510 = $C96), 0), MATCH(AC$12, 'Build Scenarios'!$D$5:$O$5, 0))
- INDEX('Build Scenarios'!$D$1:$O$510, MATCH(1, ('Build Scenarios'!$B$1:$B$510 = $Q96) * ('Build Scenarios'!$C$1:$C$510 = $C96), 0), MATCH(AB$12, 'Build Scenarios'!$D$5:$O$5, 0)))
+AB96,
0)</f>
        <v>0</v>
      </c>
      <c r="AD96" s="4" cm="1">
        <f t="array" aca="1" ref="AD96" ca="1">IFERROR(
INDEX('Cost Data'!$Y$1:$AJ$500, MATCH(1, ('Cost Data'!$W$1:$W$500 = $Q96) * ('Cost Data'!$X$1:$X$500 = $R96), 0), MATCH(AD$12, 'Cost Data'!$Y$12:$AJ$12, 0))
* (INDEX('Build Scenarios'!$D$1:$O$510, MATCH(1, ('Build Scenarios'!$B$1:$B$510 = $Q96) * ('Build Scenarios'!$C$1:$C$510 = $C96), 0), MATCH(AD$12, 'Build Scenarios'!$D$5:$O$5, 0))
- INDEX('Build Scenarios'!$D$1:$O$510, MATCH(1, ('Build Scenarios'!$B$1:$B$510 = $Q96) * ('Build Scenarios'!$C$1:$C$510 = $C96), 0), MATCH(AC$12, 'Build Scenarios'!$D$5:$O$5, 0)))
+AC96,
0)</f>
        <v>0</v>
      </c>
      <c r="AF96" s="11" t="str">
        <f t="shared" si="51"/>
        <v>Humboldt Bay</v>
      </c>
      <c r="AG96" s="11" cm="1">
        <f t="array" aca="1" ref="AG96" ca="1">INDEX('Cost Scenario Settings'!$O$32:$W$101, MATCH(1, ('Cost Scenario Settings'!$N$32:$N$101 = $B96) * ('Cost Scenario Settings'!$B$32:$B$101 = AF96), 0), MATCH($C96, 'Cost Scenario Settings'!$O$31:$W$31, 0))</f>
        <v>0</v>
      </c>
      <c r="AH96" s="4" cm="1">
        <f t="array" aca="1" ref="AH96" ca="1">IFERROR(
INDEX('Cost Data'!$Y$1:$AJ$500, MATCH(1, ('Cost Data'!$W$1:$W$500 = $AF96) * ('Cost Data'!$X$1:$X$500 = $AG96), 0), MATCH(AH$12, 'Cost Data'!$Y$12:$AJ$12, 0))
* (INDEX('Build Scenarios'!$D$1:$O$510, MATCH(1, ('Build Scenarios'!$B$1:$B$510 = $AF96) * ('Build Scenarios'!$C$1:$C$510 = $C96), 0), MATCH(AH$12, 'Build Scenarios'!$D$5:$O$5, 0))
- INDEX('Build Scenarios'!$D$1:$O$510, MATCH(1, ('Build Scenarios'!$B$1:$B$510 = $AF96) * ('Build Scenarios'!$C$1:$C$510 = $C96), 0), MATCH(AG$12, 'Build Scenarios'!$D$5:$O$5, 0)))
+AG96,
0)</f>
        <v>0</v>
      </c>
      <c r="AI96" s="4" cm="1">
        <f t="array" aca="1" ref="AI96" ca="1">IFERROR(
INDEX('Cost Data'!$Y$1:$AJ$500, MATCH(1, ('Cost Data'!$W$1:$W$500 = $AF96) * ('Cost Data'!$X$1:$X$500 = $AG96), 0), MATCH(AI$12, 'Cost Data'!$Y$12:$AJ$12, 0))
* (INDEX('Build Scenarios'!$D$1:$O$510, MATCH(1, ('Build Scenarios'!$B$1:$B$510 = $AF96) * ('Build Scenarios'!$C$1:$C$510 = $C96), 0), MATCH(AI$12, 'Build Scenarios'!$D$5:$O$5, 0))
- INDEX('Build Scenarios'!$D$1:$O$510, MATCH(1, ('Build Scenarios'!$B$1:$B$510 = $AF96) * ('Build Scenarios'!$C$1:$C$510 = $C96), 0), MATCH(AH$12, 'Build Scenarios'!$D$5:$O$5, 0)))
+AH96,
0)</f>
        <v>0</v>
      </c>
      <c r="AJ96" s="4" cm="1">
        <f t="array" aca="1" ref="AJ96" ca="1">IFERROR(
INDEX('Cost Data'!$Y$1:$AJ$500, MATCH(1, ('Cost Data'!$W$1:$W$500 = $AF96) * ('Cost Data'!$X$1:$X$500 = $AG96), 0), MATCH(AJ$12, 'Cost Data'!$Y$12:$AJ$12, 0))
* (INDEX('Build Scenarios'!$D$1:$O$510, MATCH(1, ('Build Scenarios'!$B$1:$B$510 = $AF96) * ('Build Scenarios'!$C$1:$C$510 = $C96), 0), MATCH(AJ$12, 'Build Scenarios'!$D$5:$O$5, 0))
- INDEX('Build Scenarios'!$D$1:$O$510, MATCH(1, ('Build Scenarios'!$B$1:$B$510 = $AF96) * ('Build Scenarios'!$C$1:$C$510 = $C96), 0), MATCH(AI$12, 'Build Scenarios'!$D$5:$O$5, 0)))
+AI96,
0)</f>
        <v>0</v>
      </c>
      <c r="AK96" s="4" cm="1">
        <f t="array" aca="1" ref="AK96" ca="1">IFERROR(
INDEX('Cost Data'!$Y$1:$AJ$500, MATCH(1, ('Cost Data'!$W$1:$W$500 = $AF96) * ('Cost Data'!$X$1:$X$500 = $AG96), 0), MATCH(AK$12, 'Cost Data'!$Y$12:$AJ$12, 0))
* (INDEX('Build Scenarios'!$D$1:$O$510, MATCH(1, ('Build Scenarios'!$B$1:$B$510 = $AF96) * ('Build Scenarios'!$C$1:$C$510 = $C96), 0), MATCH(AK$12, 'Build Scenarios'!$D$5:$O$5, 0))
- INDEX('Build Scenarios'!$D$1:$O$510, MATCH(1, ('Build Scenarios'!$B$1:$B$510 = $AF96) * ('Build Scenarios'!$C$1:$C$510 = $C96), 0), MATCH(AJ$12, 'Build Scenarios'!$D$5:$O$5, 0)))
+AJ96,
0)</f>
        <v>0</v>
      </c>
      <c r="AL96" s="4" cm="1">
        <f t="array" aca="1" ref="AL96" ca="1">IFERROR(
INDEX('Cost Data'!$Y$1:$AJ$500, MATCH(1, ('Cost Data'!$W$1:$W$500 = $AF96) * ('Cost Data'!$X$1:$X$500 = $AG96), 0), MATCH(AL$12, 'Cost Data'!$Y$12:$AJ$12, 0))
* (INDEX('Build Scenarios'!$D$1:$O$510, MATCH(1, ('Build Scenarios'!$B$1:$B$510 = $AF96) * ('Build Scenarios'!$C$1:$C$510 = $C96), 0), MATCH(AL$12, 'Build Scenarios'!$D$5:$O$5, 0))
- INDEX('Build Scenarios'!$D$1:$O$510, MATCH(1, ('Build Scenarios'!$B$1:$B$510 = $AF96) * ('Build Scenarios'!$C$1:$C$510 = $C96), 0), MATCH(AK$12, 'Build Scenarios'!$D$5:$O$5, 0)))
+AK96,
0)</f>
        <v>0</v>
      </c>
      <c r="AM96" s="4" cm="1">
        <f t="array" aca="1" ref="AM96" ca="1">IFERROR(
INDEX('Cost Data'!$Y$1:$AJ$500, MATCH(1, ('Cost Data'!$W$1:$W$500 = $AF96) * ('Cost Data'!$X$1:$X$500 = $AG96), 0), MATCH(AM$12, 'Cost Data'!$Y$12:$AJ$12, 0))
* (INDEX('Build Scenarios'!$D$1:$O$510, MATCH(1, ('Build Scenarios'!$B$1:$B$510 = $AF96) * ('Build Scenarios'!$C$1:$C$510 = $C96), 0), MATCH(AM$12, 'Build Scenarios'!$D$5:$O$5, 0))
- INDEX('Build Scenarios'!$D$1:$O$510, MATCH(1, ('Build Scenarios'!$B$1:$B$510 = $AF96) * ('Build Scenarios'!$C$1:$C$510 = $C96), 0), MATCH(AL$12, 'Build Scenarios'!$D$5:$O$5, 0)))
+AL96,
0)</f>
        <v>0</v>
      </c>
      <c r="AN96" s="4" cm="1">
        <f t="array" aca="1" ref="AN96" ca="1">IFERROR(
INDEX('Cost Data'!$Y$1:$AJ$500, MATCH(1, ('Cost Data'!$W$1:$W$500 = $AF96) * ('Cost Data'!$X$1:$X$500 = $AG96), 0), MATCH(AN$12, 'Cost Data'!$Y$12:$AJ$12, 0))
* (INDEX('Build Scenarios'!$D$1:$O$510, MATCH(1, ('Build Scenarios'!$B$1:$B$510 = $AF96) * ('Build Scenarios'!$C$1:$C$510 = $C96), 0), MATCH(AN$12, 'Build Scenarios'!$D$5:$O$5, 0))
- INDEX('Build Scenarios'!$D$1:$O$510, MATCH(1, ('Build Scenarios'!$B$1:$B$510 = $AF96) * ('Build Scenarios'!$C$1:$C$510 = $C96), 0), MATCH(AM$12, 'Build Scenarios'!$D$5:$O$5, 0)))
+AM96,
0)</f>
        <v>0</v>
      </c>
      <c r="AO96" s="4" cm="1">
        <f t="array" aca="1" ref="AO96" ca="1">IFERROR(
INDEX('Cost Data'!$Y$1:$AJ$500, MATCH(1, ('Cost Data'!$W$1:$W$500 = $AF96) * ('Cost Data'!$X$1:$X$500 = $AG96), 0), MATCH(AO$12, 'Cost Data'!$Y$12:$AJ$12, 0))
* (INDEX('Build Scenarios'!$D$1:$O$510, MATCH(1, ('Build Scenarios'!$B$1:$B$510 = $AF96) * ('Build Scenarios'!$C$1:$C$510 = $C96), 0), MATCH(AO$12, 'Build Scenarios'!$D$5:$O$5, 0))
- INDEX('Build Scenarios'!$D$1:$O$510, MATCH(1, ('Build Scenarios'!$B$1:$B$510 = $AF96) * ('Build Scenarios'!$C$1:$C$510 = $C96), 0), MATCH(AN$12, 'Build Scenarios'!$D$5:$O$5, 0)))
+AN96,
0)</f>
        <v>0</v>
      </c>
      <c r="AP96" s="4" cm="1">
        <f t="array" aca="1" ref="AP96" ca="1">IFERROR(
INDEX('Cost Data'!$Y$1:$AJ$500, MATCH(1, ('Cost Data'!$W$1:$W$500 = $AF96) * ('Cost Data'!$X$1:$X$500 = $AG96), 0), MATCH(AP$12, 'Cost Data'!$Y$12:$AJ$12, 0))
* (INDEX('Build Scenarios'!$D$1:$O$510, MATCH(1, ('Build Scenarios'!$B$1:$B$510 = $AF96) * ('Build Scenarios'!$C$1:$C$510 = $C96), 0), MATCH(AP$12, 'Build Scenarios'!$D$5:$O$5, 0))
- INDEX('Build Scenarios'!$D$1:$O$510, MATCH(1, ('Build Scenarios'!$B$1:$B$510 = $AF96) * ('Build Scenarios'!$C$1:$C$510 = $C96), 0), MATCH(AO$12, 'Build Scenarios'!$D$5:$O$5, 0)))
+AO96,
0)</f>
        <v>0</v>
      </c>
      <c r="AQ96" s="4" cm="1">
        <f t="array" aca="1" ref="AQ96" ca="1">IFERROR(
INDEX('Cost Data'!$Y$1:$AJ$500, MATCH(1, ('Cost Data'!$W$1:$W$500 = $AF96) * ('Cost Data'!$X$1:$X$500 = $AG96), 0), MATCH(AQ$12, 'Cost Data'!$Y$12:$AJ$12, 0))
* (INDEX('Build Scenarios'!$D$1:$O$510, MATCH(1, ('Build Scenarios'!$B$1:$B$510 = $AF96) * ('Build Scenarios'!$C$1:$C$510 = $C96), 0), MATCH(AQ$12, 'Build Scenarios'!$D$5:$O$5, 0))
- INDEX('Build Scenarios'!$D$1:$O$510, MATCH(1, ('Build Scenarios'!$B$1:$B$510 = $AF96) * ('Build Scenarios'!$C$1:$C$510 = $C96), 0), MATCH(AP$12, 'Build Scenarios'!$D$5:$O$5, 0)))
+AP96,
0)</f>
        <v>0</v>
      </c>
      <c r="AR96" s="4" cm="1">
        <f t="array" aca="1" ref="AR96" ca="1">IFERROR(
INDEX('Cost Data'!$Y$1:$AJ$500, MATCH(1, ('Cost Data'!$W$1:$W$500 = $AF96) * ('Cost Data'!$X$1:$X$500 = $AG96), 0), MATCH(AR$12, 'Cost Data'!$Y$12:$AJ$12, 0))
* (INDEX('Build Scenarios'!$D$1:$O$510, MATCH(1, ('Build Scenarios'!$B$1:$B$510 = $AF96) * ('Build Scenarios'!$C$1:$C$510 = $C96), 0), MATCH(AR$12, 'Build Scenarios'!$D$5:$O$5, 0))
- INDEX('Build Scenarios'!$D$1:$O$510, MATCH(1, ('Build Scenarios'!$B$1:$B$510 = $AF96) * ('Build Scenarios'!$C$1:$C$510 = $C96), 0), MATCH(AQ$12, 'Build Scenarios'!$D$5:$O$5, 0)))
+AQ96,
0)</f>
        <v>0</v>
      </c>
      <c r="AS96" s="4" cm="1">
        <f t="array" aca="1" ref="AS96" ca="1">IFERROR(
INDEX('Cost Data'!$Y$1:$AJ$500, MATCH(1, ('Cost Data'!$W$1:$W$500 = $AF96) * ('Cost Data'!$X$1:$X$500 = $AG96), 0), MATCH(AS$12, 'Cost Data'!$Y$12:$AJ$12, 0))
* (INDEX('Build Scenarios'!$D$1:$O$510, MATCH(1, ('Build Scenarios'!$B$1:$B$510 = $AF96) * ('Build Scenarios'!$C$1:$C$510 = $C96), 0), MATCH(AS$12, 'Build Scenarios'!$D$5:$O$5, 0))
- INDEX('Build Scenarios'!$D$1:$O$510, MATCH(1, ('Build Scenarios'!$B$1:$B$510 = $AF96) * ('Build Scenarios'!$C$1:$C$510 = $C96), 0), MATCH(AR$12, 'Build Scenarios'!$D$5:$O$5, 0)))
+AR96,
0)</f>
        <v>0</v>
      </c>
      <c r="AU96" s="11" t="str">
        <f t="shared" si="52"/>
        <v>Del Norte</v>
      </c>
      <c r="AV96" s="11" cm="1">
        <f t="array" aca="1" ref="AV96" ca="1">INDEX('Cost Scenario Settings'!$O$32:$W$101, MATCH(1, ('Cost Scenario Settings'!$N$32:$N$101 = $B96) * ('Cost Scenario Settings'!$B$32:$B$101 = AU96), 0), MATCH($C96, 'Cost Scenario Settings'!$O$31:$W$31, 0))</f>
        <v>0</v>
      </c>
      <c r="AW96" s="4" cm="1">
        <f t="array" aca="1" ref="AW96" ca="1">IFERROR(
INDEX('Cost Data'!$Y$1:$AJ$500, MATCH(1, ('Cost Data'!$W$1:$W$500 = $AU96) * ('Cost Data'!$X$1:$X$500 = $AV96), 0), MATCH(AW$12, 'Cost Data'!$Y$12:$AJ$12, 0))
* (INDEX('Build Scenarios'!$D$1:$O$510, MATCH(1, ('Build Scenarios'!$B$1:$B$510 = $AU96) * ('Build Scenarios'!$C$1:$C$510 = $C96), 0), MATCH(AW$12, 'Build Scenarios'!$D$5:$O$5, 0))
- INDEX('Build Scenarios'!$D$1:$O$510, MATCH(1, ('Build Scenarios'!$B$1:$B$510 = $AU96) * ('Build Scenarios'!$C$1:$C$510 = $C96), 0), MATCH(AV$12, 'Build Scenarios'!$D$5:$O$5, 0)))
+AV96,
0)</f>
        <v>0</v>
      </c>
      <c r="AX96" s="4" cm="1">
        <f t="array" aca="1" ref="AX96" ca="1">IFERROR(
INDEX('Cost Data'!$Y$1:$AJ$500, MATCH(1, ('Cost Data'!$W$1:$W$500 = $AU96) * ('Cost Data'!$X$1:$X$500 = $AV96), 0), MATCH(AX$12, 'Cost Data'!$Y$12:$AJ$12, 0))
* (INDEX('Build Scenarios'!$D$1:$O$510, MATCH(1, ('Build Scenarios'!$B$1:$B$510 = $AU96) * ('Build Scenarios'!$C$1:$C$510 = $C96), 0), MATCH(AX$12, 'Build Scenarios'!$D$5:$O$5, 0))
- INDEX('Build Scenarios'!$D$1:$O$510, MATCH(1, ('Build Scenarios'!$B$1:$B$510 = $AU96) * ('Build Scenarios'!$C$1:$C$510 = $C96), 0), MATCH(AW$12, 'Build Scenarios'!$D$5:$O$5, 0)))
+AW96,
0)</f>
        <v>0</v>
      </c>
      <c r="AY96" s="4" cm="1">
        <f t="array" aca="1" ref="AY96" ca="1">IFERROR(
INDEX('Cost Data'!$Y$1:$AJ$500, MATCH(1, ('Cost Data'!$W$1:$W$500 = $AU96) * ('Cost Data'!$X$1:$X$500 = $AV96), 0), MATCH(AY$12, 'Cost Data'!$Y$12:$AJ$12, 0))
* (INDEX('Build Scenarios'!$D$1:$O$510, MATCH(1, ('Build Scenarios'!$B$1:$B$510 = $AU96) * ('Build Scenarios'!$C$1:$C$510 = $C96), 0), MATCH(AY$12, 'Build Scenarios'!$D$5:$O$5, 0))
- INDEX('Build Scenarios'!$D$1:$O$510, MATCH(1, ('Build Scenarios'!$B$1:$B$510 = $AU96) * ('Build Scenarios'!$C$1:$C$510 = $C96), 0), MATCH(AX$12, 'Build Scenarios'!$D$5:$O$5, 0)))
+AX96,
0)</f>
        <v>0</v>
      </c>
      <c r="AZ96" s="4" cm="1">
        <f t="array" aca="1" ref="AZ96" ca="1">IFERROR(
INDEX('Cost Data'!$Y$1:$AJ$500, MATCH(1, ('Cost Data'!$W$1:$W$500 = $AU96) * ('Cost Data'!$X$1:$X$500 = $AV96), 0), MATCH(AZ$12, 'Cost Data'!$Y$12:$AJ$12, 0))
* (INDEX('Build Scenarios'!$D$1:$O$510, MATCH(1, ('Build Scenarios'!$B$1:$B$510 = $AU96) * ('Build Scenarios'!$C$1:$C$510 = $C96), 0), MATCH(AZ$12, 'Build Scenarios'!$D$5:$O$5, 0))
- INDEX('Build Scenarios'!$D$1:$O$510, MATCH(1, ('Build Scenarios'!$B$1:$B$510 = $AU96) * ('Build Scenarios'!$C$1:$C$510 = $C96), 0), MATCH(AY$12, 'Build Scenarios'!$D$5:$O$5, 0)))
+AY96,
0)</f>
        <v>0</v>
      </c>
      <c r="BA96" s="4" cm="1">
        <f t="array" aca="1" ref="BA96" ca="1">IFERROR(
INDEX('Cost Data'!$Y$1:$AJ$500, MATCH(1, ('Cost Data'!$W$1:$W$500 = $AU96) * ('Cost Data'!$X$1:$X$500 = $AV96), 0), MATCH(BA$12, 'Cost Data'!$Y$12:$AJ$12, 0))
* (INDEX('Build Scenarios'!$D$1:$O$510, MATCH(1, ('Build Scenarios'!$B$1:$B$510 = $AU96) * ('Build Scenarios'!$C$1:$C$510 = $C96), 0), MATCH(BA$12, 'Build Scenarios'!$D$5:$O$5, 0))
- INDEX('Build Scenarios'!$D$1:$O$510, MATCH(1, ('Build Scenarios'!$B$1:$B$510 = $AU96) * ('Build Scenarios'!$C$1:$C$510 = $C96), 0), MATCH(AZ$12, 'Build Scenarios'!$D$5:$O$5, 0)))
+AZ96,
0)</f>
        <v>0</v>
      </c>
      <c r="BB96" s="4" cm="1">
        <f t="array" aca="1" ref="BB96" ca="1">IFERROR(
INDEX('Cost Data'!$Y$1:$AJ$500, MATCH(1, ('Cost Data'!$W$1:$W$500 = $AU96) * ('Cost Data'!$X$1:$X$500 = $AV96), 0), MATCH(BB$12, 'Cost Data'!$Y$12:$AJ$12, 0))
* (INDEX('Build Scenarios'!$D$1:$O$510, MATCH(1, ('Build Scenarios'!$B$1:$B$510 = $AU96) * ('Build Scenarios'!$C$1:$C$510 = $C96), 0), MATCH(BB$12, 'Build Scenarios'!$D$5:$O$5, 0))
- INDEX('Build Scenarios'!$D$1:$O$510, MATCH(1, ('Build Scenarios'!$B$1:$B$510 = $AU96) * ('Build Scenarios'!$C$1:$C$510 = $C96), 0), MATCH(BA$12, 'Build Scenarios'!$D$5:$O$5, 0)))
+BA96,
0)</f>
        <v>0</v>
      </c>
      <c r="BC96" s="4" cm="1">
        <f t="array" aca="1" ref="BC96" ca="1">IFERROR(
INDEX('Cost Data'!$Y$1:$AJ$500, MATCH(1, ('Cost Data'!$W$1:$W$500 = $AU96) * ('Cost Data'!$X$1:$X$500 = $AV96), 0), MATCH(BC$12, 'Cost Data'!$Y$12:$AJ$12, 0))
* (INDEX('Build Scenarios'!$D$1:$O$510, MATCH(1, ('Build Scenarios'!$B$1:$B$510 = $AU96) * ('Build Scenarios'!$C$1:$C$510 = $C96), 0), MATCH(BC$12, 'Build Scenarios'!$D$5:$O$5, 0))
- INDEX('Build Scenarios'!$D$1:$O$510, MATCH(1, ('Build Scenarios'!$B$1:$B$510 = $AU96) * ('Build Scenarios'!$C$1:$C$510 = $C96), 0), MATCH(BB$12, 'Build Scenarios'!$D$5:$O$5, 0)))
+BB96,
0)</f>
        <v>0</v>
      </c>
      <c r="BD96" s="4" cm="1">
        <f t="array" aca="1" ref="BD96" ca="1">IFERROR(
INDEX('Cost Data'!$Y$1:$AJ$500, MATCH(1, ('Cost Data'!$W$1:$W$500 = $AU96) * ('Cost Data'!$X$1:$X$500 = $AV96), 0), MATCH(BD$12, 'Cost Data'!$Y$12:$AJ$12, 0))
* (INDEX('Build Scenarios'!$D$1:$O$510, MATCH(1, ('Build Scenarios'!$B$1:$B$510 = $AU96) * ('Build Scenarios'!$C$1:$C$510 = $C96), 0), MATCH(BD$12, 'Build Scenarios'!$D$5:$O$5, 0))
- INDEX('Build Scenarios'!$D$1:$O$510, MATCH(1, ('Build Scenarios'!$B$1:$B$510 = $AU96) * ('Build Scenarios'!$C$1:$C$510 = $C96), 0), MATCH(BC$12, 'Build Scenarios'!$D$5:$O$5, 0)))
+BC96,
0)</f>
        <v>0</v>
      </c>
      <c r="BE96" s="4" cm="1">
        <f t="array" aca="1" ref="BE96" ca="1">IFERROR(
INDEX('Cost Data'!$Y$1:$AJ$500, MATCH(1, ('Cost Data'!$W$1:$W$500 = $AU96) * ('Cost Data'!$X$1:$X$500 = $AV96), 0), MATCH(BE$12, 'Cost Data'!$Y$12:$AJ$12, 0))
* (INDEX('Build Scenarios'!$D$1:$O$510, MATCH(1, ('Build Scenarios'!$B$1:$B$510 = $AU96) * ('Build Scenarios'!$C$1:$C$510 = $C96), 0), MATCH(BE$12, 'Build Scenarios'!$D$5:$O$5, 0))
- INDEX('Build Scenarios'!$D$1:$O$510, MATCH(1, ('Build Scenarios'!$B$1:$B$510 = $AU96) * ('Build Scenarios'!$C$1:$C$510 = $C96), 0), MATCH(BD$12, 'Build Scenarios'!$D$5:$O$5, 0)))
+BD96,
0)</f>
        <v>0</v>
      </c>
      <c r="BF96" s="4" cm="1">
        <f t="array" aca="1" ref="BF96" ca="1">IFERROR(
INDEX('Cost Data'!$Y$1:$AJ$500, MATCH(1, ('Cost Data'!$W$1:$W$500 = $AU96) * ('Cost Data'!$X$1:$X$500 = $AV96), 0), MATCH(BF$12, 'Cost Data'!$Y$12:$AJ$12, 0))
* (INDEX('Build Scenarios'!$D$1:$O$510, MATCH(1, ('Build Scenarios'!$B$1:$B$510 = $AU96) * ('Build Scenarios'!$C$1:$C$510 = $C96), 0), MATCH(BF$12, 'Build Scenarios'!$D$5:$O$5, 0))
- INDEX('Build Scenarios'!$D$1:$O$510, MATCH(1, ('Build Scenarios'!$B$1:$B$510 = $AU96) * ('Build Scenarios'!$C$1:$C$510 = $C96), 0), MATCH(BE$12, 'Build Scenarios'!$D$5:$O$5, 0)))
+BE96,
0)</f>
        <v>0</v>
      </c>
      <c r="BG96" s="4" cm="1">
        <f t="array" aca="1" ref="BG96" ca="1">IFERROR(
INDEX('Cost Data'!$Y$1:$AJ$500, MATCH(1, ('Cost Data'!$W$1:$W$500 = $AU96) * ('Cost Data'!$X$1:$X$500 = $AV96), 0), MATCH(BG$12, 'Cost Data'!$Y$12:$AJ$12, 0))
* (INDEX('Build Scenarios'!$D$1:$O$510, MATCH(1, ('Build Scenarios'!$B$1:$B$510 = $AU96) * ('Build Scenarios'!$C$1:$C$510 = $C96), 0), MATCH(BG$12, 'Build Scenarios'!$D$5:$O$5, 0))
- INDEX('Build Scenarios'!$D$1:$O$510, MATCH(1, ('Build Scenarios'!$B$1:$B$510 = $AU96) * ('Build Scenarios'!$C$1:$C$510 = $C96), 0), MATCH(BF$12, 'Build Scenarios'!$D$5:$O$5, 0)))
+BF96,
0)</f>
        <v>0</v>
      </c>
      <c r="BH96" s="4" cm="1">
        <f t="array" aca="1" ref="BH96" ca="1">IFERROR(
INDEX('Cost Data'!$Y$1:$AJ$500, MATCH(1, ('Cost Data'!$W$1:$W$500 = $AU96) * ('Cost Data'!$X$1:$X$500 = $AV96), 0), MATCH(BH$12, 'Cost Data'!$Y$12:$AJ$12, 0))
* (INDEX('Build Scenarios'!$D$1:$O$510, MATCH(1, ('Build Scenarios'!$B$1:$B$510 = $AU96) * ('Build Scenarios'!$C$1:$C$510 = $C96), 0), MATCH(BH$12, 'Build Scenarios'!$D$5:$O$5, 0))
- INDEX('Build Scenarios'!$D$1:$O$510, MATCH(1, ('Build Scenarios'!$B$1:$B$510 = $AU96) * ('Build Scenarios'!$C$1:$C$510 = $C96), 0), MATCH(BG$12, 'Build Scenarios'!$D$5:$O$5, 0)))
+BG96,
0)</f>
        <v>0</v>
      </c>
      <c r="BJ96" s="11" t="str">
        <f t="shared" si="53"/>
        <v>Cape Mendocino</v>
      </c>
      <c r="BK96" s="11" cm="1">
        <f t="array" aca="1" ref="BK96" ca="1">INDEX('Cost Scenario Settings'!$O$32:$W$101, MATCH(1, ('Cost Scenario Settings'!$N$32:$N$101 = $B96) * ('Cost Scenario Settings'!$B$32:$B$101 = BJ96), 0), MATCH($C96, 'Cost Scenario Settings'!$O$31:$W$31, 0))</f>
        <v>0</v>
      </c>
      <c r="BL96" s="4" cm="1">
        <f t="array" aca="1" ref="BL96" ca="1">IFERROR(
INDEX('Cost Data'!$Y$1:$AJ$500, MATCH(1, ('Cost Data'!$W$1:$W$500 = $BJ96) * ('Cost Data'!$X$1:$X$500 = $BK96), 0), MATCH(BL$12, 'Cost Data'!$Y$12:$AJ$12, 0))
* (INDEX('Build Scenarios'!$D$1:$O$510, MATCH(1, ('Build Scenarios'!$B$1:$B$510 = $BJ96) * ('Build Scenarios'!$C$1:$C$510 = $C96), 0), MATCH(BL$12, 'Build Scenarios'!$D$5:$O$5, 0))
- INDEX('Build Scenarios'!$D$1:$O$510, MATCH(1, ('Build Scenarios'!$B$1:$B$510 = $BJ96) * ('Build Scenarios'!$C$1:$C$510 = $C96), 0), MATCH(BK$12, 'Build Scenarios'!$D$5:$O$5, 0)))
+BK96,
0)</f>
        <v>0</v>
      </c>
      <c r="BM96" s="4" cm="1">
        <f t="array" aca="1" ref="BM96" ca="1">IFERROR(
INDEX('Cost Data'!$Y$1:$AJ$500, MATCH(1, ('Cost Data'!$W$1:$W$500 = $BJ96) * ('Cost Data'!$X$1:$X$500 = $BK96), 0), MATCH(BM$12, 'Cost Data'!$Y$12:$AJ$12, 0))
* (INDEX('Build Scenarios'!$D$1:$O$510, MATCH(1, ('Build Scenarios'!$B$1:$B$510 = $BJ96) * ('Build Scenarios'!$C$1:$C$510 = $C96), 0), MATCH(BM$12, 'Build Scenarios'!$D$5:$O$5, 0))
- INDEX('Build Scenarios'!$D$1:$O$510, MATCH(1, ('Build Scenarios'!$B$1:$B$510 = $BJ96) * ('Build Scenarios'!$C$1:$C$510 = $C96), 0), MATCH(BL$12, 'Build Scenarios'!$D$5:$O$5, 0)))
+BL96,
0)</f>
        <v>0</v>
      </c>
      <c r="BN96" s="4" cm="1">
        <f t="array" aca="1" ref="BN96" ca="1">IFERROR(
INDEX('Cost Data'!$Y$1:$AJ$500, MATCH(1, ('Cost Data'!$W$1:$W$500 = $BJ96) * ('Cost Data'!$X$1:$X$500 = $BK96), 0), MATCH(BN$12, 'Cost Data'!$Y$12:$AJ$12, 0))
* (INDEX('Build Scenarios'!$D$1:$O$510, MATCH(1, ('Build Scenarios'!$B$1:$B$510 = $BJ96) * ('Build Scenarios'!$C$1:$C$510 = $C96), 0), MATCH(BN$12, 'Build Scenarios'!$D$5:$O$5, 0))
- INDEX('Build Scenarios'!$D$1:$O$510, MATCH(1, ('Build Scenarios'!$B$1:$B$510 = $BJ96) * ('Build Scenarios'!$C$1:$C$510 = $C96), 0), MATCH(BM$12, 'Build Scenarios'!$D$5:$O$5, 0)))
+BM96,
0)</f>
        <v>0</v>
      </c>
      <c r="BO96" s="4" cm="1">
        <f t="array" aca="1" ref="BO96" ca="1">IFERROR(
INDEX('Cost Data'!$Y$1:$AJ$500, MATCH(1, ('Cost Data'!$W$1:$W$500 = $BJ96) * ('Cost Data'!$X$1:$X$500 = $BK96), 0), MATCH(BO$12, 'Cost Data'!$Y$12:$AJ$12, 0))
* (INDEX('Build Scenarios'!$D$1:$O$510, MATCH(1, ('Build Scenarios'!$B$1:$B$510 = $BJ96) * ('Build Scenarios'!$C$1:$C$510 = $C96), 0), MATCH(BO$12, 'Build Scenarios'!$D$5:$O$5, 0))
- INDEX('Build Scenarios'!$D$1:$O$510, MATCH(1, ('Build Scenarios'!$B$1:$B$510 = $BJ96) * ('Build Scenarios'!$C$1:$C$510 = $C96), 0), MATCH(BN$12, 'Build Scenarios'!$D$5:$O$5, 0)))
+BN96,
0)</f>
        <v>0</v>
      </c>
      <c r="BP96" s="4" cm="1">
        <f t="array" aca="1" ref="BP96" ca="1">IFERROR(
INDEX('Cost Data'!$Y$1:$AJ$500, MATCH(1, ('Cost Data'!$W$1:$W$500 = $BJ96) * ('Cost Data'!$X$1:$X$500 = $BK96), 0), MATCH(BP$12, 'Cost Data'!$Y$12:$AJ$12, 0))
* (INDEX('Build Scenarios'!$D$1:$O$510, MATCH(1, ('Build Scenarios'!$B$1:$B$510 = $BJ96) * ('Build Scenarios'!$C$1:$C$510 = $C96), 0), MATCH(BP$12, 'Build Scenarios'!$D$5:$O$5, 0))
- INDEX('Build Scenarios'!$D$1:$O$510, MATCH(1, ('Build Scenarios'!$B$1:$B$510 = $BJ96) * ('Build Scenarios'!$C$1:$C$510 = $C96), 0), MATCH(BO$12, 'Build Scenarios'!$D$5:$O$5, 0)))
+BO96,
0)</f>
        <v>0</v>
      </c>
      <c r="BQ96" s="4" cm="1">
        <f t="array" aca="1" ref="BQ96" ca="1">IFERROR(
INDEX('Cost Data'!$Y$1:$AJ$500, MATCH(1, ('Cost Data'!$W$1:$W$500 = $BJ96) * ('Cost Data'!$X$1:$X$500 = $BK96), 0), MATCH(BQ$12, 'Cost Data'!$Y$12:$AJ$12, 0))
* (INDEX('Build Scenarios'!$D$1:$O$510, MATCH(1, ('Build Scenarios'!$B$1:$B$510 = $BJ96) * ('Build Scenarios'!$C$1:$C$510 = $C96), 0), MATCH(BQ$12, 'Build Scenarios'!$D$5:$O$5, 0))
- INDEX('Build Scenarios'!$D$1:$O$510, MATCH(1, ('Build Scenarios'!$B$1:$B$510 = $BJ96) * ('Build Scenarios'!$C$1:$C$510 = $C96), 0), MATCH(BP$12, 'Build Scenarios'!$D$5:$O$5, 0)))
+BP96,
0)</f>
        <v>0</v>
      </c>
      <c r="BR96" s="4" cm="1">
        <f t="array" aca="1" ref="BR96" ca="1">IFERROR(
INDEX('Cost Data'!$Y$1:$AJ$500, MATCH(1, ('Cost Data'!$W$1:$W$500 = $BJ96) * ('Cost Data'!$X$1:$X$500 = $BK96), 0), MATCH(BR$12, 'Cost Data'!$Y$12:$AJ$12, 0))
* (INDEX('Build Scenarios'!$D$1:$O$510, MATCH(1, ('Build Scenarios'!$B$1:$B$510 = $BJ96) * ('Build Scenarios'!$C$1:$C$510 = $C96), 0), MATCH(BR$12, 'Build Scenarios'!$D$5:$O$5, 0))
- INDEX('Build Scenarios'!$D$1:$O$510, MATCH(1, ('Build Scenarios'!$B$1:$B$510 = $BJ96) * ('Build Scenarios'!$C$1:$C$510 = $C96), 0), MATCH(BQ$12, 'Build Scenarios'!$D$5:$O$5, 0)))
+BQ96,
0)</f>
        <v>0</v>
      </c>
      <c r="BS96" s="4" cm="1">
        <f t="array" aca="1" ref="BS96" ca="1">IFERROR(
INDEX('Cost Data'!$Y$1:$AJ$500, MATCH(1, ('Cost Data'!$W$1:$W$500 = $BJ96) * ('Cost Data'!$X$1:$X$500 = $BK96), 0), MATCH(BS$12, 'Cost Data'!$Y$12:$AJ$12, 0))
* (INDEX('Build Scenarios'!$D$1:$O$510, MATCH(1, ('Build Scenarios'!$B$1:$B$510 = $BJ96) * ('Build Scenarios'!$C$1:$C$510 = $C96), 0), MATCH(BS$12, 'Build Scenarios'!$D$5:$O$5, 0))
- INDEX('Build Scenarios'!$D$1:$O$510, MATCH(1, ('Build Scenarios'!$B$1:$B$510 = $BJ96) * ('Build Scenarios'!$C$1:$C$510 = $C96), 0), MATCH(BR$12, 'Build Scenarios'!$D$5:$O$5, 0)))
+BR96,
0)</f>
        <v>0</v>
      </c>
      <c r="BT96" s="4" cm="1">
        <f t="array" aca="1" ref="BT96" ca="1">IFERROR(
INDEX('Cost Data'!$Y$1:$AJ$500, MATCH(1, ('Cost Data'!$W$1:$W$500 = $BJ96) * ('Cost Data'!$X$1:$X$500 = $BK96), 0), MATCH(BT$12, 'Cost Data'!$Y$12:$AJ$12, 0))
* (INDEX('Build Scenarios'!$D$1:$O$510, MATCH(1, ('Build Scenarios'!$B$1:$B$510 = $BJ96) * ('Build Scenarios'!$C$1:$C$510 = $C96), 0), MATCH(BT$12, 'Build Scenarios'!$D$5:$O$5, 0))
- INDEX('Build Scenarios'!$D$1:$O$510, MATCH(1, ('Build Scenarios'!$B$1:$B$510 = $BJ96) * ('Build Scenarios'!$C$1:$C$510 = $C96), 0), MATCH(BS$12, 'Build Scenarios'!$D$5:$O$5, 0)))
+BS96,
0)</f>
        <v>0</v>
      </c>
      <c r="BU96" s="4" cm="1">
        <f t="array" aca="1" ref="BU96" ca="1">IFERROR(
INDEX('Cost Data'!$Y$1:$AJ$500, MATCH(1, ('Cost Data'!$W$1:$W$500 = $BJ96) * ('Cost Data'!$X$1:$X$500 = $BK96), 0), MATCH(BU$12, 'Cost Data'!$Y$12:$AJ$12, 0))
* (INDEX('Build Scenarios'!$D$1:$O$510, MATCH(1, ('Build Scenarios'!$B$1:$B$510 = $BJ96) * ('Build Scenarios'!$C$1:$C$510 = $C96), 0), MATCH(BU$12, 'Build Scenarios'!$D$5:$O$5, 0))
- INDEX('Build Scenarios'!$D$1:$O$510, MATCH(1, ('Build Scenarios'!$B$1:$B$510 = $BJ96) * ('Build Scenarios'!$C$1:$C$510 = $C96), 0), MATCH(BT$12, 'Build Scenarios'!$D$5:$O$5, 0)))
+BT96,
0)</f>
        <v>0</v>
      </c>
      <c r="BV96" s="4" cm="1">
        <f t="array" aca="1" ref="BV96" ca="1">IFERROR(
INDEX('Cost Data'!$Y$1:$AJ$500, MATCH(1, ('Cost Data'!$W$1:$W$500 = $BJ96) * ('Cost Data'!$X$1:$X$500 = $BK96), 0), MATCH(BV$12, 'Cost Data'!$Y$12:$AJ$12, 0))
* (INDEX('Build Scenarios'!$D$1:$O$510, MATCH(1, ('Build Scenarios'!$B$1:$B$510 = $BJ96) * ('Build Scenarios'!$C$1:$C$510 = $C96), 0), MATCH(BV$12, 'Build Scenarios'!$D$5:$O$5, 0))
- INDEX('Build Scenarios'!$D$1:$O$510, MATCH(1, ('Build Scenarios'!$B$1:$B$510 = $BJ96) * ('Build Scenarios'!$C$1:$C$510 = $C96), 0), MATCH(BU$12, 'Build Scenarios'!$D$5:$O$5, 0)))
+BU96,
0)</f>
        <v>0</v>
      </c>
      <c r="BW96" s="4" cm="1">
        <f t="array" aca="1" ref="BW96" ca="1">IFERROR(
INDEX('Cost Data'!$Y$1:$AJ$500, MATCH(1, ('Cost Data'!$W$1:$W$500 = $BJ96) * ('Cost Data'!$X$1:$X$500 = $BK96), 0), MATCH(BW$12, 'Cost Data'!$Y$12:$AJ$12, 0))
* (INDEX('Build Scenarios'!$D$1:$O$510, MATCH(1, ('Build Scenarios'!$B$1:$B$510 = $BJ96) * ('Build Scenarios'!$C$1:$C$510 = $C96), 0), MATCH(BW$12, 'Build Scenarios'!$D$5:$O$5, 0))
- INDEX('Build Scenarios'!$D$1:$O$510, MATCH(1, ('Build Scenarios'!$B$1:$B$510 = $BJ96) * ('Build Scenarios'!$C$1:$C$510 = $C96), 0), MATCH(BV$12, 'Build Scenarios'!$D$5:$O$5, 0)))
+BV96,
0)</f>
        <v>0</v>
      </c>
    </row>
    <row r="97" spans="2:75" x14ac:dyDescent="0.2">
      <c r="B97" s="11">
        <f t="shared" ca="1" si="49"/>
        <v>0</v>
      </c>
      <c r="C97" s="8" t="s">
        <v>60</v>
      </c>
      <c r="D97" s="4">
        <f t="shared" ca="1" si="48"/>
        <v>0</v>
      </c>
      <c r="E97" s="4">
        <f t="shared" ca="1" si="48"/>
        <v>0</v>
      </c>
      <c r="F97" s="4">
        <f t="shared" ca="1" si="48"/>
        <v>0</v>
      </c>
      <c r="G97" s="4">
        <f t="shared" ca="1" si="48"/>
        <v>0</v>
      </c>
      <c r="H97" s="4">
        <f t="shared" ca="1" si="48"/>
        <v>0</v>
      </c>
      <c r="I97" s="4">
        <f t="shared" ca="1" si="48"/>
        <v>0</v>
      </c>
      <c r="J97" s="4">
        <f t="shared" ca="1" si="48"/>
        <v>0</v>
      </c>
      <c r="K97" s="4">
        <f t="shared" ca="1" si="48"/>
        <v>0</v>
      </c>
      <c r="L97" s="4">
        <f t="shared" ca="1" si="48"/>
        <v>0</v>
      </c>
      <c r="M97" s="4">
        <f t="shared" ca="1" si="48"/>
        <v>0</v>
      </c>
      <c r="N97" s="4">
        <f t="shared" ca="1" si="48"/>
        <v>0</v>
      </c>
      <c r="O97" s="4">
        <f t="shared" ca="1" si="48"/>
        <v>0</v>
      </c>
      <c r="Q97" s="11" t="str">
        <f t="shared" si="50"/>
        <v>Morro Bay</v>
      </c>
      <c r="R97" s="11" cm="1">
        <f t="array" aca="1" ref="R97" ca="1">INDEX('Cost Scenario Settings'!$O$32:$W$101, MATCH(1, ('Cost Scenario Settings'!$N$32:$N$101 = $B97) * ('Cost Scenario Settings'!$B$32:$B$101 = Q97), 0), MATCH($C97, 'Cost Scenario Settings'!$O$31:$W$31, 0))</f>
        <v>0</v>
      </c>
      <c r="S97" s="4" cm="1">
        <f t="array" aca="1" ref="S97" ca="1">IFERROR(
INDEX('Cost Data'!$Y$1:$AJ$500, MATCH(1, ('Cost Data'!$W$1:$W$500 = $Q97) * ('Cost Data'!$X$1:$X$500 = $R97), 0), MATCH(S$12, 'Cost Data'!$Y$12:$AJ$12, 0))
* (INDEX('Build Scenarios'!$D$1:$O$510, MATCH(1, ('Build Scenarios'!$B$1:$B$510 = $Q97) * ('Build Scenarios'!$C$1:$C$510 = $C97), 0), MATCH(S$12, 'Build Scenarios'!$D$5:$O$5, 0))
- INDEX('Build Scenarios'!$D$1:$O$510, MATCH(1, ('Build Scenarios'!$B$1:$B$510 = $Q97) * ('Build Scenarios'!$C$1:$C$510 = $C97), 0), MATCH(R$12, 'Build Scenarios'!$D$5:$O$5, 0)))
+R97,
0)</f>
        <v>0</v>
      </c>
      <c r="T97" s="4" cm="1">
        <f t="array" aca="1" ref="T97" ca="1">IFERROR(
INDEX('Cost Data'!$Y$1:$AJ$500, MATCH(1, ('Cost Data'!$W$1:$W$500 = $Q97) * ('Cost Data'!$X$1:$X$500 = $R97), 0), MATCH(T$12, 'Cost Data'!$Y$12:$AJ$12, 0))
* (INDEX('Build Scenarios'!$D$1:$O$510, MATCH(1, ('Build Scenarios'!$B$1:$B$510 = $Q97) * ('Build Scenarios'!$C$1:$C$510 = $C97), 0), MATCH(T$12, 'Build Scenarios'!$D$5:$O$5, 0))
- INDEX('Build Scenarios'!$D$1:$O$510, MATCH(1, ('Build Scenarios'!$B$1:$B$510 = $Q97) * ('Build Scenarios'!$C$1:$C$510 = $C97), 0), MATCH(S$12, 'Build Scenarios'!$D$5:$O$5, 0)))
+S97,
0)</f>
        <v>0</v>
      </c>
      <c r="U97" s="4" cm="1">
        <f t="array" aca="1" ref="U97" ca="1">IFERROR(
INDEX('Cost Data'!$Y$1:$AJ$500, MATCH(1, ('Cost Data'!$W$1:$W$500 = $Q97) * ('Cost Data'!$X$1:$X$500 = $R97), 0), MATCH(U$12, 'Cost Data'!$Y$12:$AJ$12, 0))
* (INDEX('Build Scenarios'!$D$1:$O$510, MATCH(1, ('Build Scenarios'!$B$1:$B$510 = $Q97) * ('Build Scenarios'!$C$1:$C$510 = $C97), 0), MATCH(U$12, 'Build Scenarios'!$D$5:$O$5, 0))
- INDEX('Build Scenarios'!$D$1:$O$510, MATCH(1, ('Build Scenarios'!$B$1:$B$510 = $Q97) * ('Build Scenarios'!$C$1:$C$510 = $C97), 0), MATCH(T$12, 'Build Scenarios'!$D$5:$O$5, 0)))
+T97,
0)</f>
        <v>0</v>
      </c>
      <c r="V97" s="4" cm="1">
        <f t="array" aca="1" ref="V97" ca="1">IFERROR(
INDEX('Cost Data'!$Y$1:$AJ$500, MATCH(1, ('Cost Data'!$W$1:$W$500 = $Q97) * ('Cost Data'!$X$1:$X$500 = $R97), 0), MATCH(V$12, 'Cost Data'!$Y$12:$AJ$12, 0))
* (INDEX('Build Scenarios'!$D$1:$O$510, MATCH(1, ('Build Scenarios'!$B$1:$B$510 = $Q97) * ('Build Scenarios'!$C$1:$C$510 = $C97), 0), MATCH(V$12, 'Build Scenarios'!$D$5:$O$5, 0))
- INDEX('Build Scenarios'!$D$1:$O$510, MATCH(1, ('Build Scenarios'!$B$1:$B$510 = $Q97) * ('Build Scenarios'!$C$1:$C$510 = $C97), 0), MATCH(U$12, 'Build Scenarios'!$D$5:$O$5, 0)))
+U97,
0)</f>
        <v>0</v>
      </c>
      <c r="W97" s="4" cm="1">
        <f t="array" aca="1" ref="W97" ca="1">IFERROR(
INDEX('Cost Data'!$Y$1:$AJ$500, MATCH(1, ('Cost Data'!$W$1:$W$500 = $Q97) * ('Cost Data'!$X$1:$X$500 = $R97), 0), MATCH(W$12, 'Cost Data'!$Y$12:$AJ$12, 0))
* (INDEX('Build Scenarios'!$D$1:$O$510, MATCH(1, ('Build Scenarios'!$B$1:$B$510 = $Q97) * ('Build Scenarios'!$C$1:$C$510 = $C97), 0), MATCH(W$12, 'Build Scenarios'!$D$5:$O$5, 0))
- INDEX('Build Scenarios'!$D$1:$O$510, MATCH(1, ('Build Scenarios'!$B$1:$B$510 = $Q97) * ('Build Scenarios'!$C$1:$C$510 = $C97), 0), MATCH(V$12, 'Build Scenarios'!$D$5:$O$5, 0)))
+V97,
0)</f>
        <v>0</v>
      </c>
      <c r="X97" s="4" cm="1">
        <f t="array" aca="1" ref="X97" ca="1">IFERROR(
INDEX('Cost Data'!$Y$1:$AJ$500, MATCH(1, ('Cost Data'!$W$1:$W$500 = $Q97) * ('Cost Data'!$X$1:$X$500 = $R97), 0), MATCH(X$12, 'Cost Data'!$Y$12:$AJ$12, 0))
* (INDEX('Build Scenarios'!$D$1:$O$510, MATCH(1, ('Build Scenarios'!$B$1:$B$510 = $Q97) * ('Build Scenarios'!$C$1:$C$510 = $C97), 0), MATCH(X$12, 'Build Scenarios'!$D$5:$O$5, 0))
- INDEX('Build Scenarios'!$D$1:$O$510, MATCH(1, ('Build Scenarios'!$B$1:$B$510 = $Q97) * ('Build Scenarios'!$C$1:$C$510 = $C97), 0), MATCH(W$12, 'Build Scenarios'!$D$5:$O$5, 0)))
+W97,
0)</f>
        <v>0</v>
      </c>
      <c r="Y97" s="4" cm="1">
        <f t="array" aca="1" ref="Y97" ca="1">IFERROR(
INDEX('Cost Data'!$Y$1:$AJ$500, MATCH(1, ('Cost Data'!$W$1:$W$500 = $Q97) * ('Cost Data'!$X$1:$X$500 = $R97), 0), MATCH(Y$12, 'Cost Data'!$Y$12:$AJ$12, 0))
* (INDEX('Build Scenarios'!$D$1:$O$510, MATCH(1, ('Build Scenarios'!$B$1:$B$510 = $Q97) * ('Build Scenarios'!$C$1:$C$510 = $C97), 0), MATCH(Y$12, 'Build Scenarios'!$D$5:$O$5, 0))
- INDEX('Build Scenarios'!$D$1:$O$510, MATCH(1, ('Build Scenarios'!$B$1:$B$510 = $Q97) * ('Build Scenarios'!$C$1:$C$510 = $C97), 0), MATCH(X$12, 'Build Scenarios'!$D$5:$O$5, 0)))
+X97,
0)</f>
        <v>0</v>
      </c>
      <c r="Z97" s="4" cm="1">
        <f t="array" aca="1" ref="Z97" ca="1">IFERROR(
INDEX('Cost Data'!$Y$1:$AJ$500, MATCH(1, ('Cost Data'!$W$1:$W$500 = $Q97) * ('Cost Data'!$X$1:$X$500 = $R97), 0), MATCH(Z$12, 'Cost Data'!$Y$12:$AJ$12, 0))
* (INDEX('Build Scenarios'!$D$1:$O$510, MATCH(1, ('Build Scenarios'!$B$1:$B$510 = $Q97) * ('Build Scenarios'!$C$1:$C$510 = $C97), 0), MATCH(Z$12, 'Build Scenarios'!$D$5:$O$5, 0))
- INDEX('Build Scenarios'!$D$1:$O$510, MATCH(1, ('Build Scenarios'!$B$1:$B$510 = $Q97) * ('Build Scenarios'!$C$1:$C$510 = $C97), 0), MATCH(Y$12, 'Build Scenarios'!$D$5:$O$5, 0)))
+Y97,
0)</f>
        <v>0</v>
      </c>
      <c r="AA97" s="4" cm="1">
        <f t="array" aca="1" ref="AA97" ca="1">IFERROR(
INDEX('Cost Data'!$Y$1:$AJ$500, MATCH(1, ('Cost Data'!$W$1:$W$500 = $Q97) * ('Cost Data'!$X$1:$X$500 = $R97), 0), MATCH(AA$12, 'Cost Data'!$Y$12:$AJ$12, 0))
* (INDEX('Build Scenarios'!$D$1:$O$510, MATCH(1, ('Build Scenarios'!$B$1:$B$510 = $Q97) * ('Build Scenarios'!$C$1:$C$510 = $C97), 0), MATCH(AA$12, 'Build Scenarios'!$D$5:$O$5, 0))
- INDEX('Build Scenarios'!$D$1:$O$510, MATCH(1, ('Build Scenarios'!$B$1:$B$510 = $Q97) * ('Build Scenarios'!$C$1:$C$510 = $C97), 0), MATCH(Z$12, 'Build Scenarios'!$D$5:$O$5, 0)))
+Z97,
0)</f>
        <v>0</v>
      </c>
      <c r="AB97" s="4" cm="1">
        <f t="array" aca="1" ref="AB97" ca="1">IFERROR(
INDEX('Cost Data'!$Y$1:$AJ$500, MATCH(1, ('Cost Data'!$W$1:$W$500 = $Q97) * ('Cost Data'!$X$1:$X$500 = $R97), 0), MATCH(AB$12, 'Cost Data'!$Y$12:$AJ$12, 0))
* (INDEX('Build Scenarios'!$D$1:$O$510, MATCH(1, ('Build Scenarios'!$B$1:$B$510 = $Q97) * ('Build Scenarios'!$C$1:$C$510 = $C97), 0), MATCH(AB$12, 'Build Scenarios'!$D$5:$O$5, 0))
- INDEX('Build Scenarios'!$D$1:$O$510, MATCH(1, ('Build Scenarios'!$B$1:$B$510 = $Q97) * ('Build Scenarios'!$C$1:$C$510 = $C97), 0), MATCH(AA$12, 'Build Scenarios'!$D$5:$O$5, 0)))
+AA97,
0)</f>
        <v>0</v>
      </c>
      <c r="AC97" s="4" cm="1">
        <f t="array" aca="1" ref="AC97" ca="1">IFERROR(
INDEX('Cost Data'!$Y$1:$AJ$500, MATCH(1, ('Cost Data'!$W$1:$W$500 = $Q97) * ('Cost Data'!$X$1:$X$500 = $R97), 0), MATCH(AC$12, 'Cost Data'!$Y$12:$AJ$12, 0))
* (INDEX('Build Scenarios'!$D$1:$O$510, MATCH(1, ('Build Scenarios'!$B$1:$B$510 = $Q97) * ('Build Scenarios'!$C$1:$C$510 = $C97), 0), MATCH(AC$12, 'Build Scenarios'!$D$5:$O$5, 0))
- INDEX('Build Scenarios'!$D$1:$O$510, MATCH(1, ('Build Scenarios'!$B$1:$B$510 = $Q97) * ('Build Scenarios'!$C$1:$C$510 = $C97), 0), MATCH(AB$12, 'Build Scenarios'!$D$5:$O$5, 0)))
+AB97,
0)</f>
        <v>0</v>
      </c>
      <c r="AD97" s="4" cm="1">
        <f t="array" aca="1" ref="AD97" ca="1">IFERROR(
INDEX('Cost Data'!$Y$1:$AJ$500, MATCH(1, ('Cost Data'!$W$1:$W$500 = $Q97) * ('Cost Data'!$X$1:$X$500 = $R97), 0), MATCH(AD$12, 'Cost Data'!$Y$12:$AJ$12, 0))
* (INDEX('Build Scenarios'!$D$1:$O$510, MATCH(1, ('Build Scenarios'!$B$1:$B$510 = $Q97) * ('Build Scenarios'!$C$1:$C$510 = $C97), 0), MATCH(AD$12, 'Build Scenarios'!$D$5:$O$5, 0))
- INDEX('Build Scenarios'!$D$1:$O$510, MATCH(1, ('Build Scenarios'!$B$1:$B$510 = $Q97) * ('Build Scenarios'!$C$1:$C$510 = $C97), 0), MATCH(AC$12, 'Build Scenarios'!$D$5:$O$5, 0)))
+AC97,
0)</f>
        <v>0</v>
      </c>
      <c r="AF97" s="11" t="str">
        <f t="shared" si="51"/>
        <v>Humboldt Bay</v>
      </c>
      <c r="AG97" s="11" cm="1">
        <f t="array" aca="1" ref="AG97" ca="1">INDEX('Cost Scenario Settings'!$O$32:$W$101, MATCH(1, ('Cost Scenario Settings'!$N$32:$N$101 = $B97) * ('Cost Scenario Settings'!$B$32:$B$101 = AF97), 0), MATCH($C97, 'Cost Scenario Settings'!$O$31:$W$31, 0))</f>
        <v>0</v>
      </c>
      <c r="AH97" s="4" cm="1">
        <f t="array" aca="1" ref="AH97" ca="1">IFERROR(
INDEX('Cost Data'!$Y$1:$AJ$500, MATCH(1, ('Cost Data'!$W$1:$W$500 = $AF97) * ('Cost Data'!$X$1:$X$500 = $AG97), 0), MATCH(AH$12, 'Cost Data'!$Y$12:$AJ$12, 0))
* (INDEX('Build Scenarios'!$D$1:$O$510, MATCH(1, ('Build Scenarios'!$B$1:$B$510 = $AF97) * ('Build Scenarios'!$C$1:$C$510 = $C97), 0), MATCH(AH$12, 'Build Scenarios'!$D$5:$O$5, 0))
- INDEX('Build Scenarios'!$D$1:$O$510, MATCH(1, ('Build Scenarios'!$B$1:$B$510 = $AF97) * ('Build Scenarios'!$C$1:$C$510 = $C97), 0), MATCH(AG$12, 'Build Scenarios'!$D$5:$O$5, 0)))
+AG97,
0)</f>
        <v>0</v>
      </c>
      <c r="AI97" s="4" cm="1">
        <f t="array" aca="1" ref="AI97" ca="1">IFERROR(
INDEX('Cost Data'!$Y$1:$AJ$500, MATCH(1, ('Cost Data'!$W$1:$W$500 = $AF97) * ('Cost Data'!$X$1:$X$500 = $AG97), 0), MATCH(AI$12, 'Cost Data'!$Y$12:$AJ$12, 0))
* (INDEX('Build Scenarios'!$D$1:$O$510, MATCH(1, ('Build Scenarios'!$B$1:$B$510 = $AF97) * ('Build Scenarios'!$C$1:$C$510 = $C97), 0), MATCH(AI$12, 'Build Scenarios'!$D$5:$O$5, 0))
- INDEX('Build Scenarios'!$D$1:$O$510, MATCH(1, ('Build Scenarios'!$B$1:$B$510 = $AF97) * ('Build Scenarios'!$C$1:$C$510 = $C97), 0), MATCH(AH$12, 'Build Scenarios'!$D$5:$O$5, 0)))
+AH97,
0)</f>
        <v>0</v>
      </c>
      <c r="AJ97" s="4" cm="1">
        <f t="array" aca="1" ref="AJ97" ca="1">IFERROR(
INDEX('Cost Data'!$Y$1:$AJ$500, MATCH(1, ('Cost Data'!$W$1:$W$500 = $AF97) * ('Cost Data'!$X$1:$X$500 = $AG97), 0), MATCH(AJ$12, 'Cost Data'!$Y$12:$AJ$12, 0))
* (INDEX('Build Scenarios'!$D$1:$O$510, MATCH(1, ('Build Scenarios'!$B$1:$B$510 = $AF97) * ('Build Scenarios'!$C$1:$C$510 = $C97), 0), MATCH(AJ$12, 'Build Scenarios'!$D$5:$O$5, 0))
- INDEX('Build Scenarios'!$D$1:$O$510, MATCH(1, ('Build Scenarios'!$B$1:$B$510 = $AF97) * ('Build Scenarios'!$C$1:$C$510 = $C97), 0), MATCH(AI$12, 'Build Scenarios'!$D$5:$O$5, 0)))
+AI97,
0)</f>
        <v>0</v>
      </c>
      <c r="AK97" s="4" cm="1">
        <f t="array" aca="1" ref="AK97" ca="1">IFERROR(
INDEX('Cost Data'!$Y$1:$AJ$500, MATCH(1, ('Cost Data'!$W$1:$W$500 = $AF97) * ('Cost Data'!$X$1:$X$500 = $AG97), 0), MATCH(AK$12, 'Cost Data'!$Y$12:$AJ$12, 0))
* (INDEX('Build Scenarios'!$D$1:$O$510, MATCH(1, ('Build Scenarios'!$B$1:$B$510 = $AF97) * ('Build Scenarios'!$C$1:$C$510 = $C97), 0), MATCH(AK$12, 'Build Scenarios'!$D$5:$O$5, 0))
- INDEX('Build Scenarios'!$D$1:$O$510, MATCH(1, ('Build Scenarios'!$B$1:$B$510 = $AF97) * ('Build Scenarios'!$C$1:$C$510 = $C97), 0), MATCH(AJ$12, 'Build Scenarios'!$D$5:$O$5, 0)))
+AJ97,
0)</f>
        <v>0</v>
      </c>
      <c r="AL97" s="4" cm="1">
        <f t="array" aca="1" ref="AL97" ca="1">IFERROR(
INDEX('Cost Data'!$Y$1:$AJ$500, MATCH(1, ('Cost Data'!$W$1:$W$500 = $AF97) * ('Cost Data'!$X$1:$X$500 = $AG97), 0), MATCH(AL$12, 'Cost Data'!$Y$12:$AJ$12, 0))
* (INDEX('Build Scenarios'!$D$1:$O$510, MATCH(1, ('Build Scenarios'!$B$1:$B$510 = $AF97) * ('Build Scenarios'!$C$1:$C$510 = $C97), 0), MATCH(AL$12, 'Build Scenarios'!$D$5:$O$5, 0))
- INDEX('Build Scenarios'!$D$1:$O$510, MATCH(1, ('Build Scenarios'!$B$1:$B$510 = $AF97) * ('Build Scenarios'!$C$1:$C$510 = $C97), 0), MATCH(AK$12, 'Build Scenarios'!$D$5:$O$5, 0)))
+AK97,
0)</f>
        <v>0</v>
      </c>
      <c r="AM97" s="4" cm="1">
        <f t="array" aca="1" ref="AM97" ca="1">IFERROR(
INDEX('Cost Data'!$Y$1:$AJ$500, MATCH(1, ('Cost Data'!$W$1:$W$500 = $AF97) * ('Cost Data'!$X$1:$X$500 = $AG97), 0), MATCH(AM$12, 'Cost Data'!$Y$12:$AJ$12, 0))
* (INDEX('Build Scenarios'!$D$1:$O$510, MATCH(1, ('Build Scenarios'!$B$1:$B$510 = $AF97) * ('Build Scenarios'!$C$1:$C$510 = $C97), 0), MATCH(AM$12, 'Build Scenarios'!$D$5:$O$5, 0))
- INDEX('Build Scenarios'!$D$1:$O$510, MATCH(1, ('Build Scenarios'!$B$1:$B$510 = $AF97) * ('Build Scenarios'!$C$1:$C$510 = $C97), 0), MATCH(AL$12, 'Build Scenarios'!$D$5:$O$5, 0)))
+AL97,
0)</f>
        <v>0</v>
      </c>
      <c r="AN97" s="4" cm="1">
        <f t="array" aca="1" ref="AN97" ca="1">IFERROR(
INDEX('Cost Data'!$Y$1:$AJ$500, MATCH(1, ('Cost Data'!$W$1:$W$500 = $AF97) * ('Cost Data'!$X$1:$X$500 = $AG97), 0), MATCH(AN$12, 'Cost Data'!$Y$12:$AJ$12, 0))
* (INDEX('Build Scenarios'!$D$1:$O$510, MATCH(1, ('Build Scenarios'!$B$1:$B$510 = $AF97) * ('Build Scenarios'!$C$1:$C$510 = $C97), 0), MATCH(AN$12, 'Build Scenarios'!$D$5:$O$5, 0))
- INDEX('Build Scenarios'!$D$1:$O$510, MATCH(1, ('Build Scenarios'!$B$1:$B$510 = $AF97) * ('Build Scenarios'!$C$1:$C$510 = $C97), 0), MATCH(AM$12, 'Build Scenarios'!$D$5:$O$5, 0)))
+AM97,
0)</f>
        <v>0</v>
      </c>
      <c r="AO97" s="4" cm="1">
        <f t="array" aca="1" ref="AO97" ca="1">IFERROR(
INDEX('Cost Data'!$Y$1:$AJ$500, MATCH(1, ('Cost Data'!$W$1:$W$500 = $AF97) * ('Cost Data'!$X$1:$X$500 = $AG97), 0), MATCH(AO$12, 'Cost Data'!$Y$12:$AJ$12, 0))
* (INDEX('Build Scenarios'!$D$1:$O$510, MATCH(1, ('Build Scenarios'!$B$1:$B$510 = $AF97) * ('Build Scenarios'!$C$1:$C$510 = $C97), 0), MATCH(AO$12, 'Build Scenarios'!$D$5:$O$5, 0))
- INDEX('Build Scenarios'!$D$1:$O$510, MATCH(1, ('Build Scenarios'!$B$1:$B$510 = $AF97) * ('Build Scenarios'!$C$1:$C$510 = $C97), 0), MATCH(AN$12, 'Build Scenarios'!$D$5:$O$5, 0)))
+AN97,
0)</f>
        <v>0</v>
      </c>
      <c r="AP97" s="4" cm="1">
        <f t="array" aca="1" ref="AP97" ca="1">IFERROR(
INDEX('Cost Data'!$Y$1:$AJ$500, MATCH(1, ('Cost Data'!$W$1:$W$500 = $AF97) * ('Cost Data'!$X$1:$X$500 = $AG97), 0), MATCH(AP$12, 'Cost Data'!$Y$12:$AJ$12, 0))
* (INDEX('Build Scenarios'!$D$1:$O$510, MATCH(1, ('Build Scenarios'!$B$1:$B$510 = $AF97) * ('Build Scenarios'!$C$1:$C$510 = $C97), 0), MATCH(AP$12, 'Build Scenarios'!$D$5:$O$5, 0))
- INDEX('Build Scenarios'!$D$1:$O$510, MATCH(1, ('Build Scenarios'!$B$1:$B$510 = $AF97) * ('Build Scenarios'!$C$1:$C$510 = $C97), 0), MATCH(AO$12, 'Build Scenarios'!$D$5:$O$5, 0)))
+AO97,
0)</f>
        <v>0</v>
      </c>
      <c r="AQ97" s="4" cm="1">
        <f t="array" aca="1" ref="AQ97" ca="1">IFERROR(
INDEX('Cost Data'!$Y$1:$AJ$500, MATCH(1, ('Cost Data'!$W$1:$W$500 = $AF97) * ('Cost Data'!$X$1:$X$500 = $AG97), 0), MATCH(AQ$12, 'Cost Data'!$Y$12:$AJ$12, 0))
* (INDEX('Build Scenarios'!$D$1:$O$510, MATCH(1, ('Build Scenarios'!$B$1:$B$510 = $AF97) * ('Build Scenarios'!$C$1:$C$510 = $C97), 0), MATCH(AQ$12, 'Build Scenarios'!$D$5:$O$5, 0))
- INDEX('Build Scenarios'!$D$1:$O$510, MATCH(1, ('Build Scenarios'!$B$1:$B$510 = $AF97) * ('Build Scenarios'!$C$1:$C$510 = $C97), 0), MATCH(AP$12, 'Build Scenarios'!$D$5:$O$5, 0)))
+AP97,
0)</f>
        <v>0</v>
      </c>
      <c r="AR97" s="4" cm="1">
        <f t="array" aca="1" ref="AR97" ca="1">IFERROR(
INDEX('Cost Data'!$Y$1:$AJ$500, MATCH(1, ('Cost Data'!$W$1:$W$500 = $AF97) * ('Cost Data'!$X$1:$X$500 = $AG97), 0), MATCH(AR$12, 'Cost Data'!$Y$12:$AJ$12, 0))
* (INDEX('Build Scenarios'!$D$1:$O$510, MATCH(1, ('Build Scenarios'!$B$1:$B$510 = $AF97) * ('Build Scenarios'!$C$1:$C$510 = $C97), 0), MATCH(AR$12, 'Build Scenarios'!$D$5:$O$5, 0))
- INDEX('Build Scenarios'!$D$1:$O$510, MATCH(1, ('Build Scenarios'!$B$1:$B$510 = $AF97) * ('Build Scenarios'!$C$1:$C$510 = $C97), 0), MATCH(AQ$12, 'Build Scenarios'!$D$5:$O$5, 0)))
+AQ97,
0)</f>
        <v>0</v>
      </c>
      <c r="AS97" s="4" cm="1">
        <f t="array" aca="1" ref="AS97" ca="1">IFERROR(
INDEX('Cost Data'!$Y$1:$AJ$500, MATCH(1, ('Cost Data'!$W$1:$W$500 = $AF97) * ('Cost Data'!$X$1:$X$500 = $AG97), 0), MATCH(AS$12, 'Cost Data'!$Y$12:$AJ$12, 0))
* (INDEX('Build Scenarios'!$D$1:$O$510, MATCH(1, ('Build Scenarios'!$B$1:$B$510 = $AF97) * ('Build Scenarios'!$C$1:$C$510 = $C97), 0), MATCH(AS$12, 'Build Scenarios'!$D$5:$O$5, 0))
- INDEX('Build Scenarios'!$D$1:$O$510, MATCH(1, ('Build Scenarios'!$B$1:$B$510 = $AF97) * ('Build Scenarios'!$C$1:$C$510 = $C97), 0), MATCH(AR$12, 'Build Scenarios'!$D$5:$O$5, 0)))
+AR97,
0)</f>
        <v>0</v>
      </c>
      <c r="AU97" s="11" t="str">
        <f t="shared" si="52"/>
        <v>Del Norte</v>
      </c>
      <c r="AV97" s="11" cm="1">
        <f t="array" aca="1" ref="AV97" ca="1">INDEX('Cost Scenario Settings'!$O$32:$W$101, MATCH(1, ('Cost Scenario Settings'!$N$32:$N$101 = $B97) * ('Cost Scenario Settings'!$B$32:$B$101 = AU97), 0), MATCH($C97, 'Cost Scenario Settings'!$O$31:$W$31, 0))</f>
        <v>0</v>
      </c>
      <c r="AW97" s="4" cm="1">
        <f t="array" aca="1" ref="AW97" ca="1">IFERROR(
INDEX('Cost Data'!$Y$1:$AJ$500, MATCH(1, ('Cost Data'!$W$1:$W$500 = $AU97) * ('Cost Data'!$X$1:$X$500 = $AV97), 0), MATCH(AW$12, 'Cost Data'!$Y$12:$AJ$12, 0))
* (INDEX('Build Scenarios'!$D$1:$O$510, MATCH(1, ('Build Scenarios'!$B$1:$B$510 = $AU97) * ('Build Scenarios'!$C$1:$C$510 = $C97), 0), MATCH(AW$12, 'Build Scenarios'!$D$5:$O$5, 0))
- INDEX('Build Scenarios'!$D$1:$O$510, MATCH(1, ('Build Scenarios'!$B$1:$B$510 = $AU97) * ('Build Scenarios'!$C$1:$C$510 = $C97), 0), MATCH(AV$12, 'Build Scenarios'!$D$5:$O$5, 0)))
+AV97,
0)</f>
        <v>0</v>
      </c>
      <c r="AX97" s="4" cm="1">
        <f t="array" aca="1" ref="AX97" ca="1">IFERROR(
INDEX('Cost Data'!$Y$1:$AJ$500, MATCH(1, ('Cost Data'!$W$1:$W$500 = $AU97) * ('Cost Data'!$X$1:$X$500 = $AV97), 0), MATCH(AX$12, 'Cost Data'!$Y$12:$AJ$12, 0))
* (INDEX('Build Scenarios'!$D$1:$O$510, MATCH(1, ('Build Scenarios'!$B$1:$B$510 = $AU97) * ('Build Scenarios'!$C$1:$C$510 = $C97), 0), MATCH(AX$12, 'Build Scenarios'!$D$5:$O$5, 0))
- INDEX('Build Scenarios'!$D$1:$O$510, MATCH(1, ('Build Scenarios'!$B$1:$B$510 = $AU97) * ('Build Scenarios'!$C$1:$C$510 = $C97), 0), MATCH(AW$12, 'Build Scenarios'!$D$5:$O$5, 0)))
+AW97,
0)</f>
        <v>0</v>
      </c>
      <c r="AY97" s="4" cm="1">
        <f t="array" aca="1" ref="AY97" ca="1">IFERROR(
INDEX('Cost Data'!$Y$1:$AJ$500, MATCH(1, ('Cost Data'!$W$1:$W$500 = $AU97) * ('Cost Data'!$X$1:$X$500 = $AV97), 0), MATCH(AY$12, 'Cost Data'!$Y$12:$AJ$12, 0))
* (INDEX('Build Scenarios'!$D$1:$O$510, MATCH(1, ('Build Scenarios'!$B$1:$B$510 = $AU97) * ('Build Scenarios'!$C$1:$C$510 = $C97), 0), MATCH(AY$12, 'Build Scenarios'!$D$5:$O$5, 0))
- INDEX('Build Scenarios'!$D$1:$O$510, MATCH(1, ('Build Scenarios'!$B$1:$B$510 = $AU97) * ('Build Scenarios'!$C$1:$C$510 = $C97), 0), MATCH(AX$12, 'Build Scenarios'!$D$5:$O$5, 0)))
+AX97,
0)</f>
        <v>0</v>
      </c>
      <c r="AZ97" s="4" cm="1">
        <f t="array" aca="1" ref="AZ97" ca="1">IFERROR(
INDEX('Cost Data'!$Y$1:$AJ$500, MATCH(1, ('Cost Data'!$W$1:$W$500 = $AU97) * ('Cost Data'!$X$1:$X$500 = $AV97), 0), MATCH(AZ$12, 'Cost Data'!$Y$12:$AJ$12, 0))
* (INDEX('Build Scenarios'!$D$1:$O$510, MATCH(1, ('Build Scenarios'!$B$1:$B$510 = $AU97) * ('Build Scenarios'!$C$1:$C$510 = $C97), 0), MATCH(AZ$12, 'Build Scenarios'!$D$5:$O$5, 0))
- INDEX('Build Scenarios'!$D$1:$O$510, MATCH(1, ('Build Scenarios'!$B$1:$B$510 = $AU97) * ('Build Scenarios'!$C$1:$C$510 = $C97), 0), MATCH(AY$12, 'Build Scenarios'!$D$5:$O$5, 0)))
+AY97,
0)</f>
        <v>0</v>
      </c>
      <c r="BA97" s="4" cm="1">
        <f t="array" aca="1" ref="BA97" ca="1">IFERROR(
INDEX('Cost Data'!$Y$1:$AJ$500, MATCH(1, ('Cost Data'!$W$1:$W$500 = $AU97) * ('Cost Data'!$X$1:$X$500 = $AV97), 0), MATCH(BA$12, 'Cost Data'!$Y$12:$AJ$12, 0))
* (INDEX('Build Scenarios'!$D$1:$O$510, MATCH(1, ('Build Scenarios'!$B$1:$B$510 = $AU97) * ('Build Scenarios'!$C$1:$C$510 = $C97), 0), MATCH(BA$12, 'Build Scenarios'!$D$5:$O$5, 0))
- INDEX('Build Scenarios'!$D$1:$O$510, MATCH(1, ('Build Scenarios'!$B$1:$B$510 = $AU97) * ('Build Scenarios'!$C$1:$C$510 = $C97), 0), MATCH(AZ$12, 'Build Scenarios'!$D$5:$O$5, 0)))
+AZ97,
0)</f>
        <v>0</v>
      </c>
      <c r="BB97" s="4" cm="1">
        <f t="array" aca="1" ref="BB97" ca="1">IFERROR(
INDEX('Cost Data'!$Y$1:$AJ$500, MATCH(1, ('Cost Data'!$W$1:$W$500 = $AU97) * ('Cost Data'!$X$1:$X$500 = $AV97), 0), MATCH(BB$12, 'Cost Data'!$Y$12:$AJ$12, 0))
* (INDEX('Build Scenarios'!$D$1:$O$510, MATCH(1, ('Build Scenarios'!$B$1:$B$510 = $AU97) * ('Build Scenarios'!$C$1:$C$510 = $C97), 0), MATCH(BB$12, 'Build Scenarios'!$D$5:$O$5, 0))
- INDEX('Build Scenarios'!$D$1:$O$510, MATCH(1, ('Build Scenarios'!$B$1:$B$510 = $AU97) * ('Build Scenarios'!$C$1:$C$510 = $C97), 0), MATCH(BA$12, 'Build Scenarios'!$D$5:$O$5, 0)))
+BA97,
0)</f>
        <v>0</v>
      </c>
      <c r="BC97" s="4" cm="1">
        <f t="array" aca="1" ref="BC97" ca="1">IFERROR(
INDEX('Cost Data'!$Y$1:$AJ$500, MATCH(1, ('Cost Data'!$W$1:$W$500 = $AU97) * ('Cost Data'!$X$1:$X$500 = $AV97), 0), MATCH(BC$12, 'Cost Data'!$Y$12:$AJ$12, 0))
* (INDEX('Build Scenarios'!$D$1:$O$510, MATCH(1, ('Build Scenarios'!$B$1:$B$510 = $AU97) * ('Build Scenarios'!$C$1:$C$510 = $C97), 0), MATCH(BC$12, 'Build Scenarios'!$D$5:$O$5, 0))
- INDEX('Build Scenarios'!$D$1:$O$510, MATCH(1, ('Build Scenarios'!$B$1:$B$510 = $AU97) * ('Build Scenarios'!$C$1:$C$510 = $C97), 0), MATCH(BB$12, 'Build Scenarios'!$D$5:$O$5, 0)))
+BB97,
0)</f>
        <v>0</v>
      </c>
      <c r="BD97" s="4" cm="1">
        <f t="array" aca="1" ref="BD97" ca="1">IFERROR(
INDEX('Cost Data'!$Y$1:$AJ$500, MATCH(1, ('Cost Data'!$W$1:$W$500 = $AU97) * ('Cost Data'!$X$1:$X$500 = $AV97), 0), MATCH(BD$12, 'Cost Data'!$Y$12:$AJ$12, 0))
* (INDEX('Build Scenarios'!$D$1:$O$510, MATCH(1, ('Build Scenarios'!$B$1:$B$510 = $AU97) * ('Build Scenarios'!$C$1:$C$510 = $C97), 0), MATCH(BD$12, 'Build Scenarios'!$D$5:$O$5, 0))
- INDEX('Build Scenarios'!$D$1:$O$510, MATCH(1, ('Build Scenarios'!$B$1:$B$510 = $AU97) * ('Build Scenarios'!$C$1:$C$510 = $C97), 0), MATCH(BC$12, 'Build Scenarios'!$D$5:$O$5, 0)))
+BC97,
0)</f>
        <v>0</v>
      </c>
      <c r="BE97" s="4" cm="1">
        <f t="array" aca="1" ref="BE97" ca="1">IFERROR(
INDEX('Cost Data'!$Y$1:$AJ$500, MATCH(1, ('Cost Data'!$W$1:$W$500 = $AU97) * ('Cost Data'!$X$1:$X$500 = $AV97), 0), MATCH(BE$12, 'Cost Data'!$Y$12:$AJ$12, 0))
* (INDEX('Build Scenarios'!$D$1:$O$510, MATCH(1, ('Build Scenarios'!$B$1:$B$510 = $AU97) * ('Build Scenarios'!$C$1:$C$510 = $C97), 0), MATCH(BE$12, 'Build Scenarios'!$D$5:$O$5, 0))
- INDEX('Build Scenarios'!$D$1:$O$510, MATCH(1, ('Build Scenarios'!$B$1:$B$510 = $AU97) * ('Build Scenarios'!$C$1:$C$510 = $C97), 0), MATCH(BD$12, 'Build Scenarios'!$D$5:$O$5, 0)))
+BD97,
0)</f>
        <v>0</v>
      </c>
      <c r="BF97" s="4" cm="1">
        <f t="array" aca="1" ref="BF97" ca="1">IFERROR(
INDEX('Cost Data'!$Y$1:$AJ$500, MATCH(1, ('Cost Data'!$W$1:$W$500 = $AU97) * ('Cost Data'!$X$1:$X$500 = $AV97), 0), MATCH(BF$12, 'Cost Data'!$Y$12:$AJ$12, 0))
* (INDEX('Build Scenarios'!$D$1:$O$510, MATCH(1, ('Build Scenarios'!$B$1:$B$510 = $AU97) * ('Build Scenarios'!$C$1:$C$510 = $C97), 0), MATCH(BF$12, 'Build Scenarios'!$D$5:$O$5, 0))
- INDEX('Build Scenarios'!$D$1:$O$510, MATCH(1, ('Build Scenarios'!$B$1:$B$510 = $AU97) * ('Build Scenarios'!$C$1:$C$510 = $C97), 0), MATCH(BE$12, 'Build Scenarios'!$D$5:$O$5, 0)))
+BE97,
0)</f>
        <v>0</v>
      </c>
      <c r="BG97" s="4" cm="1">
        <f t="array" aca="1" ref="BG97" ca="1">IFERROR(
INDEX('Cost Data'!$Y$1:$AJ$500, MATCH(1, ('Cost Data'!$W$1:$W$500 = $AU97) * ('Cost Data'!$X$1:$X$500 = $AV97), 0), MATCH(BG$12, 'Cost Data'!$Y$12:$AJ$12, 0))
* (INDEX('Build Scenarios'!$D$1:$O$510, MATCH(1, ('Build Scenarios'!$B$1:$B$510 = $AU97) * ('Build Scenarios'!$C$1:$C$510 = $C97), 0), MATCH(BG$12, 'Build Scenarios'!$D$5:$O$5, 0))
- INDEX('Build Scenarios'!$D$1:$O$510, MATCH(1, ('Build Scenarios'!$B$1:$B$510 = $AU97) * ('Build Scenarios'!$C$1:$C$510 = $C97), 0), MATCH(BF$12, 'Build Scenarios'!$D$5:$O$5, 0)))
+BF97,
0)</f>
        <v>0</v>
      </c>
      <c r="BH97" s="4" cm="1">
        <f t="array" aca="1" ref="BH97" ca="1">IFERROR(
INDEX('Cost Data'!$Y$1:$AJ$500, MATCH(1, ('Cost Data'!$W$1:$W$500 = $AU97) * ('Cost Data'!$X$1:$X$500 = $AV97), 0), MATCH(BH$12, 'Cost Data'!$Y$12:$AJ$12, 0))
* (INDEX('Build Scenarios'!$D$1:$O$510, MATCH(1, ('Build Scenarios'!$B$1:$B$510 = $AU97) * ('Build Scenarios'!$C$1:$C$510 = $C97), 0), MATCH(BH$12, 'Build Scenarios'!$D$5:$O$5, 0))
- INDEX('Build Scenarios'!$D$1:$O$510, MATCH(1, ('Build Scenarios'!$B$1:$B$510 = $AU97) * ('Build Scenarios'!$C$1:$C$510 = $C97), 0), MATCH(BG$12, 'Build Scenarios'!$D$5:$O$5, 0)))
+BG97,
0)</f>
        <v>0</v>
      </c>
      <c r="BJ97" s="11" t="str">
        <f t="shared" si="53"/>
        <v>Cape Mendocino</v>
      </c>
      <c r="BK97" s="11" cm="1">
        <f t="array" aca="1" ref="BK97" ca="1">INDEX('Cost Scenario Settings'!$O$32:$W$101, MATCH(1, ('Cost Scenario Settings'!$N$32:$N$101 = $B97) * ('Cost Scenario Settings'!$B$32:$B$101 = BJ97), 0), MATCH($C97, 'Cost Scenario Settings'!$O$31:$W$31, 0))</f>
        <v>0</v>
      </c>
      <c r="BL97" s="4" cm="1">
        <f t="array" aca="1" ref="BL97" ca="1">IFERROR(
INDEX('Cost Data'!$Y$1:$AJ$500, MATCH(1, ('Cost Data'!$W$1:$W$500 = $BJ97) * ('Cost Data'!$X$1:$X$500 = $BK97), 0), MATCH(BL$12, 'Cost Data'!$Y$12:$AJ$12, 0))
* (INDEX('Build Scenarios'!$D$1:$O$510, MATCH(1, ('Build Scenarios'!$B$1:$B$510 = $BJ97) * ('Build Scenarios'!$C$1:$C$510 = $C97), 0), MATCH(BL$12, 'Build Scenarios'!$D$5:$O$5, 0))
- INDEX('Build Scenarios'!$D$1:$O$510, MATCH(1, ('Build Scenarios'!$B$1:$B$510 = $BJ97) * ('Build Scenarios'!$C$1:$C$510 = $C97), 0), MATCH(BK$12, 'Build Scenarios'!$D$5:$O$5, 0)))
+BK97,
0)</f>
        <v>0</v>
      </c>
      <c r="BM97" s="4" cm="1">
        <f t="array" aca="1" ref="BM97" ca="1">IFERROR(
INDEX('Cost Data'!$Y$1:$AJ$500, MATCH(1, ('Cost Data'!$W$1:$W$500 = $BJ97) * ('Cost Data'!$X$1:$X$500 = $BK97), 0), MATCH(BM$12, 'Cost Data'!$Y$12:$AJ$12, 0))
* (INDEX('Build Scenarios'!$D$1:$O$510, MATCH(1, ('Build Scenarios'!$B$1:$B$510 = $BJ97) * ('Build Scenarios'!$C$1:$C$510 = $C97), 0), MATCH(BM$12, 'Build Scenarios'!$D$5:$O$5, 0))
- INDEX('Build Scenarios'!$D$1:$O$510, MATCH(1, ('Build Scenarios'!$B$1:$B$510 = $BJ97) * ('Build Scenarios'!$C$1:$C$510 = $C97), 0), MATCH(BL$12, 'Build Scenarios'!$D$5:$O$5, 0)))
+BL97,
0)</f>
        <v>0</v>
      </c>
      <c r="BN97" s="4" cm="1">
        <f t="array" aca="1" ref="BN97" ca="1">IFERROR(
INDEX('Cost Data'!$Y$1:$AJ$500, MATCH(1, ('Cost Data'!$W$1:$W$500 = $BJ97) * ('Cost Data'!$X$1:$X$500 = $BK97), 0), MATCH(BN$12, 'Cost Data'!$Y$12:$AJ$12, 0))
* (INDEX('Build Scenarios'!$D$1:$O$510, MATCH(1, ('Build Scenarios'!$B$1:$B$510 = $BJ97) * ('Build Scenarios'!$C$1:$C$510 = $C97), 0), MATCH(BN$12, 'Build Scenarios'!$D$5:$O$5, 0))
- INDEX('Build Scenarios'!$D$1:$O$510, MATCH(1, ('Build Scenarios'!$B$1:$B$510 = $BJ97) * ('Build Scenarios'!$C$1:$C$510 = $C97), 0), MATCH(BM$12, 'Build Scenarios'!$D$5:$O$5, 0)))
+BM97,
0)</f>
        <v>0</v>
      </c>
      <c r="BO97" s="4" cm="1">
        <f t="array" aca="1" ref="BO97" ca="1">IFERROR(
INDEX('Cost Data'!$Y$1:$AJ$500, MATCH(1, ('Cost Data'!$W$1:$W$500 = $BJ97) * ('Cost Data'!$X$1:$X$500 = $BK97), 0), MATCH(BO$12, 'Cost Data'!$Y$12:$AJ$12, 0))
* (INDEX('Build Scenarios'!$D$1:$O$510, MATCH(1, ('Build Scenarios'!$B$1:$B$510 = $BJ97) * ('Build Scenarios'!$C$1:$C$510 = $C97), 0), MATCH(BO$12, 'Build Scenarios'!$D$5:$O$5, 0))
- INDEX('Build Scenarios'!$D$1:$O$510, MATCH(1, ('Build Scenarios'!$B$1:$B$510 = $BJ97) * ('Build Scenarios'!$C$1:$C$510 = $C97), 0), MATCH(BN$12, 'Build Scenarios'!$D$5:$O$5, 0)))
+BN97,
0)</f>
        <v>0</v>
      </c>
      <c r="BP97" s="4" cm="1">
        <f t="array" aca="1" ref="BP97" ca="1">IFERROR(
INDEX('Cost Data'!$Y$1:$AJ$500, MATCH(1, ('Cost Data'!$W$1:$W$500 = $BJ97) * ('Cost Data'!$X$1:$X$500 = $BK97), 0), MATCH(BP$12, 'Cost Data'!$Y$12:$AJ$12, 0))
* (INDEX('Build Scenarios'!$D$1:$O$510, MATCH(1, ('Build Scenarios'!$B$1:$B$510 = $BJ97) * ('Build Scenarios'!$C$1:$C$510 = $C97), 0), MATCH(BP$12, 'Build Scenarios'!$D$5:$O$5, 0))
- INDEX('Build Scenarios'!$D$1:$O$510, MATCH(1, ('Build Scenarios'!$B$1:$B$510 = $BJ97) * ('Build Scenarios'!$C$1:$C$510 = $C97), 0), MATCH(BO$12, 'Build Scenarios'!$D$5:$O$5, 0)))
+BO97,
0)</f>
        <v>0</v>
      </c>
      <c r="BQ97" s="4" cm="1">
        <f t="array" aca="1" ref="BQ97" ca="1">IFERROR(
INDEX('Cost Data'!$Y$1:$AJ$500, MATCH(1, ('Cost Data'!$W$1:$W$500 = $BJ97) * ('Cost Data'!$X$1:$X$500 = $BK97), 0), MATCH(BQ$12, 'Cost Data'!$Y$12:$AJ$12, 0))
* (INDEX('Build Scenarios'!$D$1:$O$510, MATCH(1, ('Build Scenarios'!$B$1:$B$510 = $BJ97) * ('Build Scenarios'!$C$1:$C$510 = $C97), 0), MATCH(BQ$12, 'Build Scenarios'!$D$5:$O$5, 0))
- INDEX('Build Scenarios'!$D$1:$O$510, MATCH(1, ('Build Scenarios'!$B$1:$B$510 = $BJ97) * ('Build Scenarios'!$C$1:$C$510 = $C97), 0), MATCH(BP$12, 'Build Scenarios'!$D$5:$O$5, 0)))
+BP97,
0)</f>
        <v>0</v>
      </c>
      <c r="BR97" s="4" cm="1">
        <f t="array" aca="1" ref="BR97" ca="1">IFERROR(
INDEX('Cost Data'!$Y$1:$AJ$500, MATCH(1, ('Cost Data'!$W$1:$W$500 = $BJ97) * ('Cost Data'!$X$1:$X$500 = $BK97), 0), MATCH(BR$12, 'Cost Data'!$Y$12:$AJ$12, 0))
* (INDEX('Build Scenarios'!$D$1:$O$510, MATCH(1, ('Build Scenarios'!$B$1:$B$510 = $BJ97) * ('Build Scenarios'!$C$1:$C$510 = $C97), 0), MATCH(BR$12, 'Build Scenarios'!$D$5:$O$5, 0))
- INDEX('Build Scenarios'!$D$1:$O$510, MATCH(1, ('Build Scenarios'!$B$1:$B$510 = $BJ97) * ('Build Scenarios'!$C$1:$C$510 = $C97), 0), MATCH(BQ$12, 'Build Scenarios'!$D$5:$O$5, 0)))
+BQ97,
0)</f>
        <v>0</v>
      </c>
      <c r="BS97" s="4" cm="1">
        <f t="array" aca="1" ref="BS97" ca="1">IFERROR(
INDEX('Cost Data'!$Y$1:$AJ$500, MATCH(1, ('Cost Data'!$W$1:$W$500 = $BJ97) * ('Cost Data'!$X$1:$X$500 = $BK97), 0), MATCH(BS$12, 'Cost Data'!$Y$12:$AJ$12, 0))
* (INDEX('Build Scenarios'!$D$1:$O$510, MATCH(1, ('Build Scenarios'!$B$1:$B$510 = $BJ97) * ('Build Scenarios'!$C$1:$C$510 = $C97), 0), MATCH(BS$12, 'Build Scenarios'!$D$5:$O$5, 0))
- INDEX('Build Scenarios'!$D$1:$O$510, MATCH(1, ('Build Scenarios'!$B$1:$B$510 = $BJ97) * ('Build Scenarios'!$C$1:$C$510 = $C97), 0), MATCH(BR$12, 'Build Scenarios'!$D$5:$O$5, 0)))
+BR97,
0)</f>
        <v>0</v>
      </c>
      <c r="BT97" s="4" cm="1">
        <f t="array" aca="1" ref="BT97" ca="1">IFERROR(
INDEX('Cost Data'!$Y$1:$AJ$500, MATCH(1, ('Cost Data'!$W$1:$W$500 = $BJ97) * ('Cost Data'!$X$1:$X$500 = $BK97), 0), MATCH(BT$12, 'Cost Data'!$Y$12:$AJ$12, 0))
* (INDEX('Build Scenarios'!$D$1:$O$510, MATCH(1, ('Build Scenarios'!$B$1:$B$510 = $BJ97) * ('Build Scenarios'!$C$1:$C$510 = $C97), 0), MATCH(BT$12, 'Build Scenarios'!$D$5:$O$5, 0))
- INDEX('Build Scenarios'!$D$1:$O$510, MATCH(1, ('Build Scenarios'!$B$1:$B$510 = $BJ97) * ('Build Scenarios'!$C$1:$C$510 = $C97), 0), MATCH(BS$12, 'Build Scenarios'!$D$5:$O$5, 0)))
+BS97,
0)</f>
        <v>0</v>
      </c>
      <c r="BU97" s="4" cm="1">
        <f t="array" aca="1" ref="BU97" ca="1">IFERROR(
INDEX('Cost Data'!$Y$1:$AJ$500, MATCH(1, ('Cost Data'!$W$1:$W$500 = $BJ97) * ('Cost Data'!$X$1:$X$500 = $BK97), 0), MATCH(BU$12, 'Cost Data'!$Y$12:$AJ$12, 0))
* (INDEX('Build Scenarios'!$D$1:$O$510, MATCH(1, ('Build Scenarios'!$B$1:$B$510 = $BJ97) * ('Build Scenarios'!$C$1:$C$510 = $C97), 0), MATCH(BU$12, 'Build Scenarios'!$D$5:$O$5, 0))
- INDEX('Build Scenarios'!$D$1:$O$510, MATCH(1, ('Build Scenarios'!$B$1:$B$510 = $BJ97) * ('Build Scenarios'!$C$1:$C$510 = $C97), 0), MATCH(BT$12, 'Build Scenarios'!$D$5:$O$5, 0)))
+BT97,
0)</f>
        <v>0</v>
      </c>
      <c r="BV97" s="4" cm="1">
        <f t="array" aca="1" ref="BV97" ca="1">IFERROR(
INDEX('Cost Data'!$Y$1:$AJ$500, MATCH(1, ('Cost Data'!$W$1:$W$500 = $BJ97) * ('Cost Data'!$X$1:$X$500 = $BK97), 0), MATCH(BV$12, 'Cost Data'!$Y$12:$AJ$12, 0))
* (INDEX('Build Scenarios'!$D$1:$O$510, MATCH(1, ('Build Scenarios'!$B$1:$B$510 = $BJ97) * ('Build Scenarios'!$C$1:$C$510 = $C97), 0), MATCH(BV$12, 'Build Scenarios'!$D$5:$O$5, 0))
- INDEX('Build Scenarios'!$D$1:$O$510, MATCH(1, ('Build Scenarios'!$B$1:$B$510 = $BJ97) * ('Build Scenarios'!$C$1:$C$510 = $C97), 0), MATCH(BU$12, 'Build Scenarios'!$D$5:$O$5, 0)))
+BU97,
0)</f>
        <v>0</v>
      </c>
      <c r="BW97" s="4" cm="1">
        <f t="array" aca="1" ref="BW97" ca="1">IFERROR(
INDEX('Cost Data'!$Y$1:$AJ$500, MATCH(1, ('Cost Data'!$W$1:$W$500 = $BJ97) * ('Cost Data'!$X$1:$X$500 = $BK97), 0), MATCH(BW$12, 'Cost Data'!$Y$12:$AJ$12, 0))
* (INDEX('Build Scenarios'!$D$1:$O$510, MATCH(1, ('Build Scenarios'!$B$1:$B$510 = $BJ97) * ('Build Scenarios'!$C$1:$C$510 = $C97), 0), MATCH(BW$12, 'Build Scenarios'!$D$5:$O$5, 0))
- INDEX('Build Scenarios'!$D$1:$O$510, MATCH(1, ('Build Scenarios'!$B$1:$B$510 = $BJ97) * ('Build Scenarios'!$C$1:$C$510 = $C97), 0), MATCH(BV$12, 'Build Scenarios'!$D$5:$O$5, 0)))
+BV97,
0)</f>
        <v>0</v>
      </c>
    </row>
    <row r="98" spans="2:75" x14ac:dyDescent="0.2">
      <c r="B98" s="11">
        <f t="shared" ca="1" si="49"/>
        <v>0</v>
      </c>
      <c r="C98" s="8" t="s">
        <v>61</v>
      </c>
      <c r="D98" s="4">
        <f t="shared" ca="1" si="48"/>
        <v>0</v>
      </c>
      <c r="E98" s="4">
        <f t="shared" ca="1" si="48"/>
        <v>0</v>
      </c>
      <c r="F98" s="4">
        <f t="shared" ca="1" si="48"/>
        <v>0</v>
      </c>
      <c r="G98" s="4">
        <f t="shared" ca="1" si="48"/>
        <v>0</v>
      </c>
      <c r="H98" s="4">
        <f t="shared" ca="1" si="48"/>
        <v>0</v>
      </c>
      <c r="I98" s="4">
        <f t="shared" ca="1" si="48"/>
        <v>0</v>
      </c>
      <c r="J98" s="4">
        <f t="shared" ca="1" si="48"/>
        <v>0</v>
      </c>
      <c r="K98" s="4">
        <f t="shared" ca="1" si="48"/>
        <v>0</v>
      </c>
      <c r="L98" s="4">
        <f t="shared" ca="1" si="48"/>
        <v>0</v>
      </c>
      <c r="M98" s="4">
        <f t="shared" ca="1" si="48"/>
        <v>0</v>
      </c>
      <c r="N98" s="4">
        <f t="shared" ca="1" si="48"/>
        <v>0</v>
      </c>
      <c r="O98" s="4">
        <f t="shared" ca="1" si="48"/>
        <v>0</v>
      </c>
      <c r="Q98" s="11" t="str">
        <f t="shared" si="50"/>
        <v>Morro Bay</v>
      </c>
      <c r="R98" s="11" cm="1">
        <f t="array" aca="1" ref="R98" ca="1">INDEX('Cost Scenario Settings'!$O$32:$W$101, MATCH(1, ('Cost Scenario Settings'!$N$32:$N$101 = $B98) * ('Cost Scenario Settings'!$B$32:$B$101 = Q98), 0), MATCH($C98, 'Cost Scenario Settings'!$O$31:$W$31, 0))</f>
        <v>0</v>
      </c>
      <c r="S98" s="4" cm="1">
        <f t="array" aca="1" ref="S98" ca="1">IFERROR(
INDEX('Cost Data'!$Y$1:$AJ$500, MATCH(1, ('Cost Data'!$W$1:$W$500 = $Q98) * ('Cost Data'!$X$1:$X$500 = $R98), 0), MATCH(S$12, 'Cost Data'!$Y$12:$AJ$12, 0))
* (INDEX('Build Scenarios'!$D$1:$O$510, MATCH(1, ('Build Scenarios'!$B$1:$B$510 = $Q98) * ('Build Scenarios'!$C$1:$C$510 = $C98), 0), MATCH(S$12, 'Build Scenarios'!$D$5:$O$5, 0))
- INDEX('Build Scenarios'!$D$1:$O$510, MATCH(1, ('Build Scenarios'!$B$1:$B$510 = $Q98) * ('Build Scenarios'!$C$1:$C$510 = $C98), 0), MATCH(R$12, 'Build Scenarios'!$D$5:$O$5, 0)))
+R98,
0)</f>
        <v>0</v>
      </c>
      <c r="T98" s="4" cm="1">
        <f t="array" aca="1" ref="T98" ca="1">IFERROR(
INDEX('Cost Data'!$Y$1:$AJ$500, MATCH(1, ('Cost Data'!$W$1:$W$500 = $Q98) * ('Cost Data'!$X$1:$X$500 = $R98), 0), MATCH(T$12, 'Cost Data'!$Y$12:$AJ$12, 0))
* (INDEX('Build Scenarios'!$D$1:$O$510, MATCH(1, ('Build Scenarios'!$B$1:$B$510 = $Q98) * ('Build Scenarios'!$C$1:$C$510 = $C98), 0), MATCH(T$12, 'Build Scenarios'!$D$5:$O$5, 0))
- INDEX('Build Scenarios'!$D$1:$O$510, MATCH(1, ('Build Scenarios'!$B$1:$B$510 = $Q98) * ('Build Scenarios'!$C$1:$C$510 = $C98), 0), MATCH(S$12, 'Build Scenarios'!$D$5:$O$5, 0)))
+S98,
0)</f>
        <v>0</v>
      </c>
      <c r="U98" s="4" cm="1">
        <f t="array" aca="1" ref="U98" ca="1">IFERROR(
INDEX('Cost Data'!$Y$1:$AJ$500, MATCH(1, ('Cost Data'!$W$1:$W$500 = $Q98) * ('Cost Data'!$X$1:$X$500 = $R98), 0), MATCH(U$12, 'Cost Data'!$Y$12:$AJ$12, 0))
* (INDEX('Build Scenarios'!$D$1:$O$510, MATCH(1, ('Build Scenarios'!$B$1:$B$510 = $Q98) * ('Build Scenarios'!$C$1:$C$510 = $C98), 0), MATCH(U$12, 'Build Scenarios'!$D$5:$O$5, 0))
- INDEX('Build Scenarios'!$D$1:$O$510, MATCH(1, ('Build Scenarios'!$B$1:$B$510 = $Q98) * ('Build Scenarios'!$C$1:$C$510 = $C98), 0), MATCH(T$12, 'Build Scenarios'!$D$5:$O$5, 0)))
+T98,
0)</f>
        <v>0</v>
      </c>
      <c r="V98" s="4" cm="1">
        <f t="array" aca="1" ref="V98" ca="1">IFERROR(
INDEX('Cost Data'!$Y$1:$AJ$500, MATCH(1, ('Cost Data'!$W$1:$W$500 = $Q98) * ('Cost Data'!$X$1:$X$500 = $R98), 0), MATCH(V$12, 'Cost Data'!$Y$12:$AJ$12, 0))
* (INDEX('Build Scenarios'!$D$1:$O$510, MATCH(1, ('Build Scenarios'!$B$1:$B$510 = $Q98) * ('Build Scenarios'!$C$1:$C$510 = $C98), 0), MATCH(V$12, 'Build Scenarios'!$D$5:$O$5, 0))
- INDEX('Build Scenarios'!$D$1:$O$510, MATCH(1, ('Build Scenarios'!$B$1:$B$510 = $Q98) * ('Build Scenarios'!$C$1:$C$510 = $C98), 0), MATCH(U$12, 'Build Scenarios'!$D$5:$O$5, 0)))
+U98,
0)</f>
        <v>0</v>
      </c>
      <c r="W98" s="4" cm="1">
        <f t="array" aca="1" ref="W98" ca="1">IFERROR(
INDEX('Cost Data'!$Y$1:$AJ$500, MATCH(1, ('Cost Data'!$W$1:$W$500 = $Q98) * ('Cost Data'!$X$1:$X$500 = $R98), 0), MATCH(W$12, 'Cost Data'!$Y$12:$AJ$12, 0))
* (INDEX('Build Scenarios'!$D$1:$O$510, MATCH(1, ('Build Scenarios'!$B$1:$B$510 = $Q98) * ('Build Scenarios'!$C$1:$C$510 = $C98), 0), MATCH(W$12, 'Build Scenarios'!$D$5:$O$5, 0))
- INDEX('Build Scenarios'!$D$1:$O$510, MATCH(1, ('Build Scenarios'!$B$1:$B$510 = $Q98) * ('Build Scenarios'!$C$1:$C$510 = $C98), 0), MATCH(V$12, 'Build Scenarios'!$D$5:$O$5, 0)))
+V98,
0)</f>
        <v>0</v>
      </c>
      <c r="X98" s="4" cm="1">
        <f t="array" aca="1" ref="X98" ca="1">IFERROR(
INDEX('Cost Data'!$Y$1:$AJ$500, MATCH(1, ('Cost Data'!$W$1:$W$500 = $Q98) * ('Cost Data'!$X$1:$X$500 = $R98), 0), MATCH(X$12, 'Cost Data'!$Y$12:$AJ$12, 0))
* (INDEX('Build Scenarios'!$D$1:$O$510, MATCH(1, ('Build Scenarios'!$B$1:$B$510 = $Q98) * ('Build Scenarios'!$C$1:$C$510 = $C98), 0), MATCH(X$12, 'Build Scenarios'!$D$5:$O$5, 0))
- INDEX('Build Scenarios'!$D$1:$O$510, MATCH(1, ('Build Scenarios'!$B$1:$B$510 = $Q98) * ('Build Scenarios'!$C$1:$C$510 = $C98), 0), MATCH(W$12, 'Build Scenarios'!$D$5:$O$5, 0)))
+W98,
0)</f>
        <v>0</v>
      </c>
      <c r="Y98" s="4" cm="1">
        <f t="array" aca="1" ref="Y98" ca="1">IFERROR(
INDEX('Cost Data'!$Y$1:$AJ$500, MATCH(1, ('Cost Data'!$W$1:$W$500 = $Q98) * ('Cost Data'!$X$1:$X$500 = $R98), 0), MATCH(Y$12, 'Cost Data'!$Y$12:$AJ$12, 0))
* (INDEX('Build Scenarios'!$D$1:$O$510, MATCH(1, ('Build Scenarios'!$B$1:$B$510 = $Q98) * ('Build Scenarios'!$C$1:$C$510 = $C98), 0), MATCH(Y$12, 'Build Scenarios'!$D$5:$O$5, 0))
- INDEX('Build Scenarios'!$D$1:$O$510, MATCH(1, ('Build Scenarios'!$B$1:$B$510 = $Q98) * ('Build Scenarios'!$C$1:$C$510 = $C98), 0), MATCH(X$12, 'Build Scenarios'!$D$5:$O$5, 0)))
+X98,
0)</f>
        <v>0</v>
      </c>
      <c r="Z98" s="4" cm="1">
        <f t="array" aca="1" ref="Z98" ca="1">IFERROR(
INDEX('Cost Data'!$Y$1:$AJ$500, MATCH(1, ('Cost Data'!$W$1:$W$500 = $Q98) * ('Cost Data'!$X$1:$X$500 = $R98), 0), MATCH(Z$12, 'Cost Data'!$Y$12:$AJ$12, 0))
* (INDEX('Build Scenarios'!$D$1:$O$510, MATCH(1, ('Build Scenarios'!$B$1:$B$510 = $Q98) * ('Build Scenarios'!$C$1:$C$510 = $C98), 0), MATCH(Z$12, 'Build Scenarios'!$D$5:$O$5, 0))
- INDEX('Build Scenarios'!$D$1:$O$510, MATCH(1, ('Build Scenarios'!$B$1:$B$510 = $Q98) * ('Build Scenarios'!$C$1:$C$510 = $C98), 0), MATCH(Y$12, 'Build Scenarios'!$D$5:$O$5, 0)))
+Y98,
0)</f>
        <v>0</v>
      </c>
      <c r="AA98" s="4" cm="1">
        <f t="array" aca="1" ref="AA98" ca="1">IFERROR(
INDEX('Cost Data'!$Y$1:$AJ$500, MATCH(1, ('Cost Data'!$W$1:$W$500 = $Q98) * ('Cost Data'!$X$1:$X$500 = $R98), 0), MATCH(AA$12, 'Cost Data'!$Y$12:$AJ$12, 0))
* (INDEX('Build Scenarios'!$D$1:$O$510, MATCH(1, ('Build Scenarios'!$B$1:$B$510 = $Q98) * ('Build Scenarios'!$C$1:$C$510 = $C98), 0), MATCH(AA$12, 'Build Scenarios'!$D$5:$O$5, 0))
- INDEX('Build Scenarios'!$D$1:$O$510, MATCH(1, ('Build Scenarios'!$B$1:$B$510 = $Q98) * ('Build Scenarios'!$C$1:$C$510 = $C98), 0), MATCH(Z$12, 'Build Scenarios'!$D$5:$O$5, 0)))
+Z98,
0)</f>
        <v>0</v>
      </c>
      <c r="AB98" s="4" cm="1">
        <f t="array" aca="1" ref="AB98" ca="1">IFERROR(
INDEX('Cost Data'!$Y$1:$AJ$500, MATCH(1, ('Cost Data'!$W$1:$W$500 = $Q98) * ('Cost Data'!$X$1:$X$500 = $R98), 0), MATCH(AB$12, 'Cost Data'!$Y$12:$AJ$12, 0))
* (INDEX('Build Scenarios'!$D$1:$O$510, MATCH(1, ('Build Scenarios'!$B$1:$B$510 = $Q98) * ('Build Scenarios'!$C$1:$C$510 = $C98), 0), MATCH(AB$12, 'Build Scenarios'!$D$5:$O$5, 0))
- INDEX('Build Scenarios'!$D$1:$O$510, MATCH(1, ('Build Scenarios'!$B$1:$B$510 = $Q98) * ('Build Scenarios'!$C$1:$C$510 = $C98), 0), MATCH(AA$12, 'Build Scenarios'!$D$5:$O$5, 0)))
+AA98,
0)</f>
        <v>0</v>
      </c>
      <c r="AC98" s="4" cm="1">
        <f t="array" aca="1" ref="AC98" ca="1">IFERROR(
INDEX('Cost Data'!$Y$1:$AJ$500, MATCH(1, ('Cost Data'!$W$1:$W$500 = $Q98) * ('Cost Data'!$X$1:$X$500 = $R98), 0), MATCH(AC$12, 'Cost Data'!$Y$12:$AJ$12, 0))
* (INDEX('Build Scenarios'!$D$1:$O$510, MATCH(1, ('Build Scenarios'!$B$1:$B$510 = $Q98) * ('Build Scenarios'!$C$1:$C$510 = $C98), 0), MATCH(AC$12, 'Build Scenarios'!$D$5:$O$5, 0))
- INDEX('Build Scenarios'!$D$1:$O$510, MATCH(1, ('Build Scenarios'!$B$1:$B$510 = $Q98) * ('Build Scenarios'!$C$1:$C$510 = $C98), 0), MATCH(AB$12, 'Build Scenarios'!$D$5:$O$5, 0)))
+AB98,
0)</f>
        <v>0</v>
      </c>
      <c r="AD98" s="4" cm="1">
        <f t="array" aca="1" ref="AD98" ca="1">IFERROR(
INDEX('Cost Data'!$Y$1:$AJ$500, MATCH(1, ('Cost Data'!$W$1:$W$500 = $Q98) * ('Cost Data'!$X$1:$X$500 = $R98), 0), MATCH(AD$12, 'Cost Data'!$Y$12:$AJ$12, 0))
* (INDEX('Build Scenarios'!$D$1:$O$510, MATCH(1, ('Build Scenarios'!$B$1:$B$510 = $Q98) * ('Build Scenarios'!$C$1:$C$510 = $C98), 0), MATCH(AD$12, 'Build Scenarios'!$D$5:$O$5, 0))
- INDEX('Build Scenarios'!$D$1:$O$510, MATCH(1, ('Build Scenarios'!$B$1:$B$510 = $Q98) * ('Build Scenarios'!$C$1:$C$510 = $C98), 0), MATCH(AC$12, 'Build Scenarios'!$D$5:$O$5, 0)))
+AC98,
0)</f>
        <v>0</v>
      </c>
      <c r="AF98" s="11" t="str">
        <f t="shared" si="51"/>
        <v>Humboldt Bay</v>
      </c>
      <c r="AG98" s="11" cm="1">
        <f t="array" aca="1" ref="AG98" ca="1">INDEX('Cost Scenario Settings'!$O$32:$W$101, MATCH(1, ('Cost Scenario Settings'!$N$32:$N$101 = $B98) * ('Cost Scenario Settings'!$B$32:$B$101 = AF98), 0), MATCH($C98, 'Cost Scenario Settings'!$O$31:$W$31, 0))</f>
        <v>0</v>
      </c>
      <c r="AH98" s="4" cm="1">
        <f t="array" aca="1" ref="AH98" ca="1">IFERROR(
INDEX('Cost Data'!$Y$1:$AJ$500, MATCH(1, ('Cost Data'!$W$1:$W$500 = $AF98) * ('Cost Data'!$X$1:$X$500 = $AG98), 0), MATCH(AH$12, 'Cost Data'!$Y$12:$AJ$12, 0))
* (INDEX('Build Scenarios'!$D$1:$O$510, MATCH(1, ('Build Scenarios'!$B$1:$B$510 = $AF98) * ('Build Scenarios'!$C$1:$C$510 = $C98), 0), MATCH(AH$12, 'Build Scenarios'!$D$5:$O$5, 0))
- INDEX('Build Scenarios'!$D$1:$O$510, MATCH(1, ('Build Scenarios'!$B$1:$B$510 = $AF98) * ('Build Scenarios'!$C$1:$C$510 = $C98), 0), MATCH(AG$12, 'Build Scenarios'!$D$5:$O$5, 0)))
+AG98,
0)</f>
        <v>0</v>
      </c>
      <c r="AI98" s="4" cm="1">
        <f t="array" aca="1" ref="AI98" ca="1">IFERROR(
INDEX('Cost Data'!$Y$1:$AJ$500, MATCH(1, ('Cost Data'!$W$1:$W$500 = $AF98) * ('Cost Data'!$X$1:$X$500 = $AG98), 0), MATCH(AI$12, 'Cost Data'!$Y$12:$AJ$12, 0))
* (INDEX('Build Scenarios'!$D$1:$O$510, MATCH(1, ('Build Scenarios'!$B$1:$B$510 = $AF98) * ('Build Scenarios'!$C$1:$C$510 = $C98), 0), MATCH(AI$12, 'Build Scenarios'!$D$5:$O$5, 0))
- INDEX('Build Scenarios'!$D$1:$O$510, MATCH(1, ('Build Scenarios'!$B$1:$B$510 = $AF98) * ('Build Scenarios'!$C$1:$C$510 = $C98), 0), MATCH(AH$12, 'Build Scenarios'!$D$5:$O$5, 0)))
+AH98,
0)</f>
        <v>0</v>
      </c>
      <c r="AJ98" s="4" cm="1">
        <f t="array" aca="1" ref="AJ98" ca="1">IFERROR(
INDEX('Cost Data'!$Y$1:$AJ$500, MATCH(1, ('Cost Data'!$W$1:$W$500 = $AF98) * ('Cost Data'!$X$1:$X$500 = $AG98), 0), MATCH(AJ$12, 'Cost Data'!$Y$12:$AJ$12, 0))
* (INDEX('Build Scenarios'!$D$1:$O$510, MATCH(1, ('Build Scenarios'!$B$1:$B$510 = $AF98) * ('Build Scenarios'!$C$1:$C$510 = $C98), 0), MATCH(AJ$12, 'Build Scenarios'!$D$5:$O$5, 0))
- INDEX('Build Scenarios'!$D$1:$O$510, MATCH(1, ('Build Scenarios'!$B$1:$B$510 = $AF98) * ('Build Scenarios'!$C$1:$C$510 = $C98), 0), MATCH(AI$12, 'Build Scenarios'!$D$5:$O$5, 0)))
+AI98,
0)</f>
        <v>0</v>
      </c>
      <c r="AK98" s="4" cm="1">
        <f t="array" aca="1" ref="AK98" ca="1">IFERROR(
INDEX('Cost Data'!$Y$1:$AJ$500, MATCH(1, ('Cost Data'!$W$1:$W$500 = $AF98) * ('Cost Data'!$X$1:$X$500 = $AG98), 0), MATCH(AK$12, 'Cost Data'!$Y$12:$AJ$12, 0))
* (INDEX('Build Scenarios'!$D$1:$O$510, MATCH(1, ('Build Scenarios'!$B$1:$B$510 = $AF98) * ('Build Scenarios'!$C$1:$C$510 = $C98), 0), MATCH(AK$12, 'Build Scenarios'!$D$5:$O$5, 0))
- INDEX('Build Scenarios'!$D$1:$O$510, MATCH(1, ('Build Scenarios'!$B$1:$B$510 = $AF98) * ('Build Scenarios'!$C$1:$C$510 = $C98), 0), MATCH(AJ$12, 'Build Scenarios'!$D$5:$O$5, 0)))
+AJ98,
0)</f>
        <v>0</v>
      </c>
      <c r="AL98" s="4" cm="1">
        <f t="array" aca="1" ref="AL98" ca="1">IFERROR(
INDEX('Cost Data'!$Y$1:$AJ$500, MATCH(1, ('Cost Data'!$W$1:$W$500 = $AF98) * ('Cost Data'!$X$1:$X$500 = $AG98), 0), MATCH(AL$12, 'Cost Data'!$Y$12:$AJ$12, 0))
* (INDEX('Build Scenarios'!$D$1:$O$510, MATCH(1, ('Build Scenarios'!$B$1:$B$510 = $AF98) * ('Build Scenarios'!$C$1:$C$510 = $C98), 0), MATCH(AL$12, 'Build Scenarios'!$D$5:$O$5, 0))
- INDEX('Build Scenarios'!$D$1:$O$510, MATCH(1, ('Build Scenarios'!$B$1:$B$510 = $AF98) * ('Build Scenarios'!$C$1:$C$510 = $C98), 0), MATCH(AK$12, 'Build Scenarios'!$D$5:$O$5, 0)))
+AK98,
0)</f>
        <v>0</v>
      </c>
      <c r="AM98" s="4" cm="1">
        <f t="array" aca="1" ref="AM98" ca="1">IFERROR(
INDEX('Cost Data'!$Y$1:$AJ$500, MATCH(1, ('Cost Data'!$W$1:$W$500 = $AF98) * ('Cost Data'!$X$1:$X$500 = $AG98), 0), MATCH(AM$12, 'Cost Data'!$Y$12:$AJ$12, 0))
* (INDEX('Build Scenarios'!$D$1:$O$510, MATCH(1, ('Build Scenarios'!$B$1:$B$510 = $AF98) * ('Build Scenarios'!$C$1:$C$510 = $C98), 0), MATCH(AM$12, 'Build Scenarios'!$D$5:$O$5, 0))
- INDEX('Build Scenarios'!$D$1:$O$510, MATCH(1, ('Build Scenarios'!$B$1:$B$510 = $AF98) * ('Build Scenarios'!$C$1:$C$510 = $C98), 0), MATCH(AL$12, 'Build Scenarios'!$D$5:$O$5, 0)))
+AL98,
0)</f>
        <v>0</v>
      </c>
      <c r="AN98" s="4" cm="1">
        <f t="array" aca="1" ref="AN98" ca="1">IFERROR(
INDEX('Cost Data'!$Y$1:$AJ$500, MATCH(1, ('Cost Data'!$W$1:$W$500 = $AF98) * ('Cost Data'!$X$1:$X$500 = $AG98), 0), MATCH(AN$12, 'Cost Data'!$Y$12:$AJ$12, 0))
* (INDEX('Build Scenarios'!$D$1:$O$510, MATCH(1, ('Build Scenarios'!$B$1:$B$510 = $AF98) * ('Build Scenarios'!$C$1:$C$510 = $C98), 0), MATCH(AN$12, 'Build Scenarios'!$D$5:$O$5, 0))
- INDEX('Build Scenarios'!$D$1:$O$510, MATCH(1, ('Build Scenarios'!$B$1:$B$510 = $AF98) * ('Build Scenarios'!$C$1:$C$510 = $C98), 0), MATCH(AM$12, 'Build Scenarios'!$D$5:$O$5, 0)))
+AM98,
0)</f>
        <v>0</v>
      </c>
      <c r="AO98" s="4" cm="1">
        <f t="array" aca="1" ref="AO98" ca="1">IFERROR(
INDEX('Cost Data'!$Y$1:$AJ$500, MATCH(1, ('Cost Data'!$W$1:$W$500 = $AF98) * ('Cost Data'!$X$1:$X$500 = $AG98), 0), MATCH(AO$12, 'Cost Data'!$Y$12:$AJ$12, 0))
* (INDEX('Build Scenarios'!$D$1:$O$510, MATCH(1, ('Build Scenarios'!$B$1:$B$510 = $AF98) * ('Build Scenarios'!$C$1:$C$510 = $C98), 0), MATCH(AO$12, 'Build Scenarios'!$D$5:$O$5, 0))
- INDEX('Build Scenarios'!$D$1:$O$510, MATCH(1, ('Build Scenarios'!$B$1:$B$510 = $AF98) * ('Build Scenarios'!$C$1:$C$510 = $C98), 0), MATCH(AN$12, 'Build Scenarios'!$D$5:$O$5, 0)))
+AN98,
0)</f>
        <v>0</v>
      </c>
      <c r="AP98" s="4" cm="1">
        <f t="array" aca="1" ref="AP98" ca="1">IFERROR(
INDEX('Cost Data'!$Y$1:$AJ$500, MATCH(1, ('Cost Data'!$W$1:$W$500 = $AF98) * ('Cost Data'!$X$1:$X$500 = $AG98), 0), MATCH(AP$12, 'Cost Data'!$Y$12:$AJ$12, 0))
* (INDEX('Build Scenarios'!$D$1:$O$510, MATCH(1, ('Build Scenarios'!$B$1:$B$510 = $AF98) * ('Build Scenarios'!$C$1:$C$510 = $C98), 0), MATCH(AP$12, 'Build Scenarios'!$D$5:$O$5, 0))
- INDEX('Build Scenarios'!$D$1:$O$510, MATCH(1, ('Build Scenarios'!$B$1:$B$510 = $AF98) * ('Build Scenarios'!$C$1:$C$510 = $C98), 0), MATCH(AO$12, 'Build Scenarios'!$D$5:$O$5, 0)))
+AO98,
0)</f>
        <v>0</v>
      </c>
      <c r="AQ98" s="4" cm="1">
        <f t="array" aca="1" ref="AQ98" ca="1">IFERROR(
INDEX('Cost Data'!$Y$1:$AJ$500, MATCH(1, ('Cost Data'!$W$1:$W$500 = $AF98) * ('Cost Data'!$X$1:$X$500 = $AG98), 0), MATCH(AQ$12, 'Cost Data'!$Y$12:$AJ$12, 0))
* (INDEX('Build Scenarios'!$D$1:$O$510, MATCH(1, ('Build Scenarios'!$B$1:$B$510 = $AF98) * ('Build Scenarios'!$C$1:$C$510 = $C98), 0), MATCH(AQ$12, 'Build Scenarios'!$D$5:$O$5, 0))
- INDEX('Build Scenarios'!$D$1:$O$510, MATCH(1, ('Build Scenarios'!$B$1:$B$510 = $AF98) * ('Build Scenarios'!$C$1:$C$510 = $C98), 0), MATCH(AP$12, 'Build Scenarios'!$D$5:$O$5, 0)))
+AP98,
0)</f>
        <v>0</v>
      </c>
      <c r="AR98" s="4" cm="1">
        <f t="array" aca="1" ref="AR98" ca="1">IFERROR(
INDEX('Cost Data'!$Y$1:$AJ$500, MATCH(1, ('Cost Data'!$W$1:$W$500 = $AF98) * ('Cost Data'!$X$1:$X$500 = $AG98), 0), MATCH(AR$12, 'Cost Data'!$Y$12:$AJ$12, 0))
* (INDEX('Build Scenarios'!$D$1:$O$510, MATCH(1, ('Build Scenarios'!$B$1:$B$510 = $AF98) * ('Build Scenarios'!$C$1:$C$510 = $C98), 0), MATCH(AR$12, 'Build Scenarios'!$D$5:$O$5, 0))
- INDEX('Build Scenarios'!$D$1:$O$510, MATCH(1, ('Build Scenarios'!$B$1:$B$510 = $AF98) * ('Build Scenarios'!$C$1:$C$510 = $C98), 0), MATCH(AQ$12, 'Build Scenarios'!$D$5:$O$5, 0)))
+AQ98,
0)</f>
        <v>0</v>
      </c>
      <c r="AS98" s="4" cm="1">
        <f t="array" aca="1" ref="AS98" ca="1">IFERROR(
INDEX('Cost Data'!$Y$1:$AJ$500, MATCH(1, ('Cost Data'!$W$1:$W$500 = $AF98) * ('Cost Data'!$X$1:$X$500 = $AG98), 0), MATCH(AS$12, 'Cost Data'!$Y$12:$AJ$12, 0))
* (INDEX('Build Scenarios'!$D$1:$O$510, MATCH(1, ('Build Scenarios'!$B$1:$B$510 = $AF98) * ('Build Scenarios'!$C$1:$C$510 = $C98), 0), MATCH(AS$12, 'Build Scenarios'!$D$5:$O$5, 0))
- INDEX('Build Scenarios'!$D$1:$O$510, MATCH(1, ('Build Scenarios'!$B$1:$B$510 = $AF98) * ('Build Scenarios'!$C$1:$C$510 = $C98), 0), MATCH(AR$12, 'Build Scenarios'!$D$5:$O$5, 0)))
+AR98,
0)</f>
        <v>0</v>
      </c>
      <c r="AU98" s="11" t="str">
        <f t="shared" si="52"/>
        <v>Del Norte</v>
      </c>
      <c r="AV98" s="11" cm="1">
        <f t="array" aca="1" ref="AV98" ca="1">INDEX('Cost Scenario Settings'!$O$32:$W$101, MATCH(1, ('Cost Scenario Settings'!$N$32:$N$101 = $B98) * ('Cost Scenario Settings'!$B$32:$B$101 = AU98), 0), MATCH($C98, 'Cost Scenario Settings'!$O$31:$W$31, 0))</f>
        <v>0</v>
      </c>
      <c r="AW98" s="4" cm="1">
        <f t="array" aca="1" ref="AW98" ca="1">IFERROR(
INDEX('Cost Data'!$Y$1:$AJ$500, MATCH(1, ('Cost Data'!$W$1:$W$500 = $AU98) * ('Cost Data'!$X$1:$X$500 = $AV98), 0), MATCH(AW$12, 'Cost Data'!$Y$12:$AJ$12, 0))
* (INDEX('Build Scenarios'!$D$1:$O$510, MATCH(1, ('Build Scenarios'!$B$1:$B$510 = $AU98) * ('Build Scenarios'!$C$1:$C$510 = $C98), 0), MATCH(AW$12, 'Build Scenarios'!$D$5:$O$5, 0))
- INDEX('Build Scenarios'!$D$1:$O$510, MATCH(1, ('Build Scenarios'!$B$1:$B$510 = $AU98) * ('Build Scenarios'!$C$1:$C$510 = $C98), 0), MATCH(AV$12, 'Build Scenarios'!$D$5:$O$5, 0)))
+AV98,
0)</f>
        <v>0</v>
      </c>
      <c r="AX98" s="4" cm="1">
        <f t="array" aca="1" ref="AX98" ca="1">IFERROR(
INDEX('Cost Data'!$Y$1:$AJ$500, MATCH(1, ('Cost Data'!$W$1:$W$500 = $AU98) * ('Cost Data'!$X$1:$X$500 = $AV98), 0), MATCH(AX$12, 'Cost Data'!$Y$12:$AJ$12, 0))
* (INDEX('Build Scenarios'!$D$1:$O$510, MATCH(1, ('Build Scenarios'!$B$1:$B$510 = $AU98) * ('Build Scenarios'!$C$1:$C$510 = $C98), 0), MATCH(AX$12, 'Build Scenarios'!$D$5:$O$5, 0))
- INDEX('Build Scenarios'!$D$1:$O$510, MATCH(1, ('Build Scenarios'!$B$1:$B$510 = $AU98) * ('Build Scenarios'!$C$1:$C$510 = $C98), 0), MATCH(AW$12, 'Build Scenarios'!$D$5:$O$5, 0)))
+AW98,
0)</f>
        <v>0</v>
      </c>
      <c r="AY98" s="4" cm="1">
        <f t="array" aca="1" ref="AY98" ca="1">IFERROR(
INDEX('Cost Data'!$Y$1:$AJ$500, MATCH(1, ('Cost Data'!$W$1:$W$500 = $AU98) * ('Cost Data'!$X$1:$X$500 = $AV98), 0), MATCH(AY$12, 'Cost Data'!$Y$12:$AJ$12, 0))
* (INDEX('Build Scenarios'!$D$1:$O$510, MATCH(1, ('Build Scenarios'!$B$1:$B$510 = $AU98) * ('Build Scenarios'!$C$1:$C$510 = $C98), 0), MATCH(AY$12, 'Build Scenarios'!$D$5:$O$5, 0))
- INDEX('Build Scenarios'!$D$1:$O$510, MATCH(1, ('Build Scenarios'!$B$1:$B$510 = $AU98) * ('Build Scenarios'!$C$1:$C$510 = $C98), 0), MATCH(AX$12, 'Build Scenarios'!$D$5:$O$5, 0)))
+AX98,
0)</f>
        <v>0</v>
      </c>
      <c r="AZ98" s="4" cm="1">
        <f t="array" aca="1" ref="AZ98" ca="1">IFERROR(
INDEX('Cost Data'!$Y$1:$AJ$500, MATCH(1, ('Cost Data'!$W$1:$W$500 = $AU98) * ('Cost Data'!$X$1:$X$500 = $AV98), 0), MATCH(AZ$12, 'Cost Data'!$Y$12:$AJ$12, 0))
* (INDEX('Build Scenarios'!$D$1:$O$510, MATCH(1, ('Build Scenarios'!$B$1:$B$510 = $AU98) * ('Build Scenarios'!$C$1:$C$510 = $C98), 0), MATCH(AZ$12, 'Build Scenarios'!$D$5:$O$5, 0))
- INDEX('Build Scenarios'!$D$1:$O$510, MATCH(1, ('Build Scenarios'!$B$1:$B$510 = $AU98) * ('Build Scenarios'!$C$1:$C$510 = $C98), 0), MATCH(AY$12, 'Build Scenarios'!$D$5:$O$5, 0)))
+AY98,
0)</f>
        <v>0</v>
      </c>
      <c r="BA98" s="4" cm="1">
        <f t="array" aca="1" ref="BA98" ca="1">IFERROR(
INDEX('Cost Data'!$Y$1:$AJ$500, MATCH(1, ('Cost Data'!$W$1:$W$500 = $AU98) * ('Cost Data'!$X$1:$X$500 = $AV98), 0), MATCH(BA$12, 'Cost Data'!$Y$12:$AJ$12, 0))
* (INDEX('Build Scenarios'!$D$1:$O$510, MATCH(1, ('Build Scenarios'!$B$1:$B$510 = $AU98) * ('Build Scenarios'!$C$1:$C$510 = $C98), 0), MATCH(BA$12, 'Build Scenarios'!$D$5:$O$5, 0))
- INDEX('Build Scenarios'!$D$1:$O$510, MATCH(1, ('Build Scenarios'!$B$1:$B$510 = $AU98) * ('Build Scenarios'!$C$1:$C$510 = $C98), 0), MATCH(AZ$12, 'Build Scenarios'!$D$5:$O$5, 0)))
+AZ98,
0)</f>
        <v>0</v>
      </c>
      <c r="BB98" s="4" cm="1">
        <f t="array" aca="1" ref="BB98" ca="1">IFERROR(
INDEX('Cost Data'!$Y$1:$AJ$500, MATCH(1, ('Cost Data'!$W$1:$W$500 = $AU98) * ('Cost Data'!$X$1:$X$500 = $AV98), 0), MATCH(BB$12, 'Cost Data'!$Y$12:$AJ$12, 0))
* (INDEX('Build Scenarios'!$D$1:$O$510, MATCH(1, ('Build Scenarios'!$B$1:$B$510 = $AU98) * ('Build Scenarios'!$C$1:$C$510 = $C98), 0), MATCH(BB$12, 'Build Scenarios'!$D$5:$O$5, 0))
- INDEX('Build Scenarios'!$D$1:$O$510, MATCH(1, ('Build Scenarios'!$B$1:$B$510 = $AU98) * ('Build Scenarios'!$C$1:$C$510 = $C98), 0), MATCH(BA$12, 'Build Scenarios'!$D$5:$O$5, 0)))
+BA98,
0)</f>
        <v>0</v>
      </c>
      <c r="BC98" s="4" cm="1">
        <f t="array" aca="1" ref="BC98" ca="1">IFERROR(
INDEX('Cost Data'!$Y$1:$AJ$500, MATCH(1, ('Cost Data'!$W$1:$W$500 = $AU98) * ('Cost Data'!$X$1:$X$500 = $AV98), 0), MATCH(BC$12, 'Cost Data'!$Y$12:$AJ$12, 0))
* (INDEX('Build Scenarios'!$D$1:$O$510, MATCH(1, ('Build Scenarios'!$B$1:$B$510 = $AU98) * ('Build Scenarios'!$C$1:$C$510 = $C98), 0), MATCH(BC$12, 'Build Scenarios'!$D$5:$O$5, 0))
- INDEX('Build Scenarios'!$D$1:$O$510, MATCH(1, ('Build Scenarios'!$B$1:$B$510 = $AU98) * ('Build Scenarios'!$C$1:$C$510 = $C98), 0), MATCH(BB$12, 'Build Scenarios'!$D$5:$O$5, 0)))
+BB98,
0)</f>
        <v>0</v>
      </c>
      <c r="BD98" s="4" cm="1">
        <f t="array" aca="1" ref="BD98" ca="1">IFERROR(
INDEX('Cost Data'!$Y$1:$AJ$500, MATCH(1, ('Cost Data'!$W$1:$W$500 = $AU98) * ('Cost Data'!$X$1:$X$500 = $AV98), 0), MATCH(BD$12, 'Cost Data'!$Y$12:$AJ$12, 0))
* (INDEX('Build Scenarios'!$D$1:$O$510, MATCH(1, ('Build Scenarios'!$B$1:$B$510 = $AU98) * ('Build Scenarios'!$C$1:$C$510 = $C98), 0), MATCH(BD$12, 'Build Scenarios'!$D$5:$O$5, 0))
- INDEX('Build Scenarios'!$D$1:$O$510, MATCH(1, ('Build Scenarios'!$B$1:$B$510 = $AU98) * ('Build Scenarios'!$C$1:$C$510 = $C98), 0), MATCH(BC$12, 'Build Scenarios'!$D$5:$O$5, 0)))
+BC98,
0)</f>
        <v>0</v>
      </c>
      <c r="BE98" s="4" cm="1">
        <f t="array" aca="1" ref="BE98" ca="1">IFERROR(
INDEX('Cost Data'!$Y$1:$AJ$500, MATCH(1, ('Cost Data'!$W$1:$W$500 = $AU98) * ('Cost Data'!$X$1:$X$500 = $AV98), 0), MATCH(BE$12, 'Cost Data'!$Y$12:$AJ$12, 0))
* (INDEX('Build Scenarios'!$D$1:$O$510, MATCH(1, ('Build Scenarios'!$B$1:$B$510 = $AU98) * ('Build Scenarios'!$C$1:$C$510 = $C98), 0), MATCH(BE$12, 'Build Scenarios'!$D$5:$O$5, 0))
- INDEX('Build Scenarios'!$D$1:$O$510, MATCH(1, ('Build Scenarios'!$B$1:$B$510 = $AU98) * ('Build Scenarios'!$C$1:$C$510 = $C98), 0), MATCH(BD$12, 'Build Scenarios'!$D$5:$O$5, 0)))
+BD98,
0)</f>
        <v>0</v>
      </c>
      <c r="BF98" s="4" cm="1">
        <f t="array" aca="1" ref="BF98" ca="1">IFERROR(
INDEX('Cost Data'!$Y$1:$AJ$500, MATCH(1, ('Cost Data'!$W$1:$W$500 = $AU98) * ('Cost Data'!$X$1:$X$500 = $AV98), 0), MATCH(BF$12, 'Cost Data'!$Y$12:$AJ$12, 0))
* (INDEX('Build Scenarios'!$D$1:$O$510, MATCH(1, ('Build Scenarios'!$B$1:$B$510 = $AU98) * ('Build Scenarios'!$C$1:$C$510 = $C98), 0), MATCH(BF$12, 'Build Scenarios'!$D$5:$O$5, 0))
- INDEX('Build Scenarios'!$D$1:$O$510, MATCH(1, ('Build Scenarios'!$B$1:$B$510 = $AU98) * ('Build Scenarios'!$C$1:$C$510 = $C98), 0), MATCH(BE$12, 'Build Scenarios'!$D$5:$O$5, 0)))
+BE98,
0)</f>
        <v>0</v>
      </c>
      <c r="BG98" s="4" cm="1">
        <f t="array" aca="1" ref="BG98" ca="1">IFERROR(
INDEX('Cost Data'!$Y$1:$AJ$500, MATCH(1, ('Cost Data'!$W$1:$W$500 = $AU98) * ('Cost Data'!$X$1:$X$500 = $AV98), 0), MATCH(BG$12, 'Cost Data'!$Y$12:$AJ$12, 0))
* (INDEX('Build Scenarios'!$D$1:$O$510, MATCH(1, ('Build Scenarios'!$B$1:$B$510 = $AU98) * ('Build Scenarios'!$C$1:$C$510 = $C98), 0), MATCH(BG$12, 'Build Scenarios'!$D$5:$O$5, 0))
- INDEX('Build Scenarios'!$D$1:$O$510, MATCH(1, ('Build Scenarios'!$B$1:$B$510 = $AU98) * ('Build Scenarios'!$C$1:$C$510 = $C98), 0), MATCH(BF$12, 'Build Scenarios'!$D$5:$O$5, 0)))
+BF98,
0)</f>
        <v>0</v>
      </c>
      <c r="BH98" s="4" cm="1">
        <f t="array" aca="1" ref="BH98" ca="1">IFERROR(
INDEX('Cost Data'!$Y$1:$AJ$500, MATCH(1, ('Cost Data'!$W$1:$W$500 = $AU98) * ('Cost Data'!$X$1:$X$500 = $AV98), 0), MATCH(BH$12, 'Cost Data'!$Y$12:$AJ$12, 0))
* (INDEX('Build Scenarios'!$D$1:$O$510, MATCH(1, ('Build Scenarios'!$B$1:$B$510 = $AU98) * ('Build Scenarios'!$C$1:$C$510 = $C98), 0), MATCH(BH$12, 'Build Scenarios'!$D$5:$O$5, 0))
- INDEX('Build Scenarios'!$D$1:$O$510, MATCH(1, ('Build Scenarios'!$B$1:$B$510 = $AU98) * ('Build Scenarios'!$C$1:$C$510 = $C98), 0), MATCH(BG$12, 'Build Scenarios'!$D$5:$O$5, 0)))
+BG98,
0)</f>
        <v>0</v>
      </c>
      <c r="BJ98" s="11" t="str">
        <f t="shared" si="53"/>
        <v>Cape Mendocino</v>
      </c>
      <c r="BK98" s="11" cm="1">
        <f t="array" aca="1" ref="BK98" ca="1">INDEX('Cost Scenario Settings'!$O$32:$W$101, MATCH(1, ('Cost Scenario Settings'!$N$32:$N$101 = $B98) * ('Cost Scenario Settings'!$B$32:$B$101 = BJ98), 0), MATCH($C98, 'Cost Scenario Settings'!$O$31:$W$31, 0))</f>
        <v>0</v>
      </c>
      <c r="BL98" s="4" cm="1">
        <f t="array" aca="1" ref="BL98" ca="1">IFERROR(
INDEX('Cost Data'!$Y$1:$AJ$500, MATCH(1, ('Cost Data'!$W$1:$W$500 = $BJ98) * ('Cost Data'!$X$1:$X$500 = $BK98), 0), MATCH(BL$12, 'Cost Data'!$Y$12:$AJ$12, 0))
* (INDEX('Build Scenarios'!$D$1:$O$510, MATCH(1, ('Build Scenarios'!$B$1:$B$510 = $BJ98) * ('Build Scenarios'!$C$1:$C$510 = $C98), 0), MATCH(BL$12, 'Build Scenarios'!$D$5:$O$5, 0))
- INDEX('Build Scenarios'!$D$1:$O$510, MATCH(1, ('Build Scenarios'!$B$1:$B$510 = $BJ98) * ('Build Scenarios'!$C$1:$C$510 = $C98), 0), MATCH(BK$12, 'Build Scenarios'!$D$5:$O$5, 0)))
+BK98,
0)</f>
        <v>0</v>
      </c>
      <c r="BM98" s="4" cm="1">
        <f t="array" aca="1" ref="BM98" ca="1">IFERROR(
INDEX('Cost Data'!$Y$1:$AJ$500, MATCH(1, ('Cost Data'!$W$1:$W$500 = $BJ98) * ('Cost Data'!$X$1:$X$500 = $BK98), 0), MATCH(BM$12, 'Cost Data'!$Y$12:$AJ$12, 0))
* (INDEX('Build Scenarios'!$D$1:$O$510, MATCH(1, ('Build Scenarios'!$B$1:$B$510 = $BJ98) * ('Build Scenarios'!$C$1:$C$510 = $C98), 0), MATCH(BM$12, 'Build Scenarios'!$D$5:$O$5, 0))
- INDEX('Build Scenarios'!$D$1:$O$510, MATCH(1, ('Build Scenarios'!$B$1:$B$510 = $BJ98) * ('Build Scenarios'!$C$1:$C$510 = $C98), 0), MATCH(BL$12, 'Build Scenarios'!$D$5:$O$5, 0)))
+BL98,
0)</f>
        <v>0</v>
      </c>
      <c r="BN98" s="4" cm="1">
        <f t="array" aca="1" ref="BN98" ca="1">IFERROR(
INDEX('Cost Data'!$Y$1:$AJ$500, MATCH(1, ('Cost Data'!$W$1:$W$500 = $BJ98) * ('Cost Data'!$X$1:$X$500 = $BK98), 0), MATCH(BN$12, 'Cost Data'!$Y$12:$AJ$12, 0))
* (INDEX('Build Scenarios'!$D$1:$O$510, MATCH(1, ('Build Scenarios'!$B$1:$B$510 = $BJ98) * ('Build Scenarios'!$C$1:$C$510 = $C98), 0), MATCH(BN$12, 'Build Scenarios'!$D$5:$O$5, 0))
- INDEX('Build Scenarios'!$D$1:$O$510, MATCH(1, ('Build Scenarios'!$B$1:$B$510 = $BJ98) * ('Build Scenarios'!$C$1:$C$510 = $C98), 0), MATCH(BM$12, 'Build Scenarios'!$D$5:$O$5, 0)))
+BM98,
0)</f>
        <v>0</v>
      </c>
      <c r="BO98" s="4" cm="1">
        <f t="array" aca="1" ref="BO98" ca="1">IFERROR(
INDEX('Cost Data'!$Y$1:$AJ$500, MATCH(1, ('Cost Data'!$W$1:$W$500 = $BJ98) * ('Cost Data'!$X$1:$X$500 = $BK98), 0), MATCH(BO$12, 'Cost Data'!$Y$12:$AJ$12, 0))
* (INDEX('Build Scenarios'!$D$1:$O$510, MATCH(1, ('Build Scenarios'!$B$1:$B$510 = $BJ98) * ('Build Scenarios'!$C$1:$C$510 = $C98), 0), MATCH(BO$12, 'Build Scenarios'!$D$5:$O$5, 0))
- INDEX('Build Scenarios'!$D$1:$O$510, MATCH(1, ('Build Scenarios'!$B$1:$B$510 = $BJ98) * ('Build Scenarios'!$C$1:$C$510 = $C98), 0), MATCH(BN$12, 'Build Scenarios'!$D$5:$O$5, 0)))
+BN98,
0)</f>
        <v>0</v>
      </c>
      <c r="BP98" s="4" cm="1">
        <f t="array" aca="1" ref="BP98" ca="1">IFERROR(
INDEX('Cost Data'!$Y$1:$AJ$500, MATCH(1, ('Cost Data'!$W$1:$W$500 = $BJ98) * ('Cost Data'!$X$1:$X$500 = $BK98), 0), MATCH(BP$12, 'Cost Data'!$Y$12:$AJ$12, 0))
* (INDEX('Build Scenarios'!$D$1:$O$510, MATCH(1, ('Build Scenarios'!$B$1:$B$510 = $BJ98) * ('Build Scenarios'!$C$1:$C$510 = $C98), 0), MATCH(BP$12, 'Build Scenarios'!$D$5:$O$5, 0))
- INDEX('Build Scenarios'!$D$1:$O$510, MATCH(1, ('Build Scenarios'!$B$1:$B$510 = $BJ98) * ('Build Scenarios'!$C$1:$C$510 = $C98), 0), MATCH(BO$12, 'Build Scenarios'!$D$5:$O$5, 0)))
+BO98,
0)</f>
        <v>0</v>
      </c>
      <c r="BQ98" s="4" cm="1">
        <f t="array" aca="1" ref="BQ98" ca="1">IFERROR(
INDEX('Cost Data'!$Y$1:$AJ$500, MATCH(1, ('Cost Data'!$W$1:$W$500 = $BJ98) * ('Cost Data'!$X$1:$X$500 = $BK98), 0), MATCH(BQ$12, 'Cost Data'!$Y$12:$AJ$12, 0))
* (INDEX('Build Scenarios'!$D$1:$O$510, MATCH(1, ('Build Scenarios'!$B$1:$B$510 = $BJ98) * ('Build Scenarios'!$C$1:$C$510 = $C98), 0), MATCH(BQ$12, 'Build Scenarios'!$D$5:$O$5, 0))
- INDEX('Build Scenarios'!$D$1:$O$510, MATCH(1, ('Build Scenarios'!$B$1:$B$510 = $BJ98) * ('Build Scenarios'!$C$1:$C$510 = $C98), 0), MATCH(BP$12, 'Build Scenarios'!$D$5:$O$5, 0)))
+BP98,
0)</f>
        <v>0</v>
      </c>
      <c r="BR98" s="4" cm="1">
        <f t="array" aca="1" ref="BR98" ca="1">IFERROR(
INDEX('Cost Data'!$Y$1:$AJ$500, MATCH(1, ('Cost Data'!$W$1:$W$500 = $BJ98) * ('Cost Data'!$X$1:$X$500 = $BK98), 0), MATCH(BR$12, 'Cost Data'!$Y$12:$AJ$12, 0))
* (INDEX('Build Scenarios'!$D$1:$O$510, MATCH(1, ('Build Scenarios'!$B$1:$B$510 = $BJ98) * ('Build Scenarios'!$C$1:$C$510 = $C98), 0), MATCH(BR$12, 'Build Scenarios'!$D$5:$O$5, 0))
- INDEX('Build Scenarios'!$D$1:$O$510, MATCH(1, ('Build Scenarios'!$B$1:$B$510 = $BJ98) * ('Build Scenarios'!$C$1:$C$510 = $C98), 0), MATCH(BQ$12, 'Build Scenarios'!$D$5:$O$5, 0)))
+BQ98,
0)</f>
        <v>0</v>
      </c>
      <c r="BS98" s="4" cm="1">
        <f t="array" aca="1" ref="BS98" ca="1">IFERROR(
INDEX('Cost Data'!$Y$1:$AJ$500, MATCH(1, ('Cost Data'!$W$1:$W$500 = $BJ98) * ('Cost Data'!$X$1:$X$500 = $BK98), 0), MATCH(BS$12, 'Cost Data'!$Y$12:$AJ$12, 0))
* (INDEX('Build Scenarios'!$D$1:$O$510, MATCH(1, ('Build Scenarios'!$B$1:$B$510 = $BJ98) * ('Build Scenarios'!$C$1:$C$510 = $C98), 0), MATCH(BS$12, 'Build Scenarios'!$D$5:$O$5, 0))
- INDEX('Build Scenarios'!$D$1:$O$510, MATCH(1, ('Build Scenarios'!$B$1:$B$510 = $BJ98) * ('Build Scenarios'!$C$1:$C$510 = $C98), 0), MATCH(BR$12, 'Build Scenarios'!$D$5:$O$5, 0)))
+BR98,
0)</f>
        <v>0</v>
      </c>
      <c r="BT98" s="4" cm="1">
        <f t="array" aca="1" ref="BT98" ca="1">IFERROR(
INDEX('Cost Data'!$Y$1:$AJ$500, MATCH(1, ('Cost Data'!$W$1:$W$500 = $BJ98) * ('Cost Data'!$X$1:$X$500 = $BK98), 0), MATCH(BT$12, 'Cost Data'!$Y$12:$AJ$12, 0))
* (INDEX('Build Scenarios'!$D$1:$O$510, MATCH(1, ('Build Scenarios'!$B$1:$B$510 = $BJ98) * ('Build Scenarios'!$C$1:$C$510 = $C98), 0), MATCH(BT$12, 'Build Scenarios'!$D$5:$O$5, 0))
- INDEX('Build Scenarios'!$D$1:$O$510, MATCH(1, ('Build Scenarios'!$B$1:$B$510 = $BJ98) * ('Build Scenarios'!$C$1:$C$510 = $C98), 0), MATCH(BS$12, 'Build Scenarios'!$D$5:$O$5, 0)))
+BS98,
0)</f>
        <v>0</v>
      </c>
      <c r="BU98" s="4" cm="1">
        <f t="array" aca="1" ref="BU98" ca="1">IFERROR(
INDEX('Cost Data'!$Y$1:$AJ$500, MATCH(1, ('Cost Data'!$W$1:$W$500 = $BJ98) * ('Cost Data'!$X$1:$X$500 = $BK98), 0), MATCH(BU$12, 'Cost Data'!$Y$12:$AJ$12, 0))
* (INDEX('Build Scenarios'!$D$1:$O$510, MATCH(1, ('Build Scenarios'!$B$1:$B$510 = $BJ98) * ('Build Scenarios'!$C$1:$C$510 = $C98), 0), MATCH(BU$12, 'Build Scenarios'!$D$5:$O$5, 0))
- INDEX('Build Scenarios'!$D$1:$O$510, MATCH(1, ('Build Scenarios'!$B$1:$B$510 = $BJ98) * ('Build Scenarios'!$C$1:$C$510 = $C98), 0), MATCH(BT$12, 'Build Scenarios'!$D$5:$O$5, 0)))
+BT98,
0)</f>
        <v>0</v>
      </c>
      <c r="BV98" s="4" cm="1">
        <f t="array" aca="1" ref="BV98" ca="1">IFERROR(
INDEX('Cost Data'!$Y$1:$AJ$500, MATCH(1, ('Cost Data'!$W$1:$W$500 = $BJ98) * ('Cost Data'!$X$1:$X$500 = $BK98), 0), MATCH(BV$12, 'Cost Data'!$Y$12:$AJ$12, 0))
* (INDEX('Build Scenarios'!$D$1:$O$510, MATCH(1, ('Build Scenarios'!$B$1:$B$510 = $BJ98) * ('Build Scenarios'!$C$1:$C$510 = $C98), 0), MATCH(BV$12, 'Build Scenarios'!$D$5:$O$5, 0))
- INDEX('Build Scenarios'!$D$1:$O$510, MATCH(1, ('Build Scenarios'!$B$1:$B$510 = $BJ98) * ('Build Scenarios'!$C$1:$C$510 = $C98), 0), MATCH(BU$12, 'Build Scenarios'!$D$5:$O$5, 0)))
+BU98,
0)</f>
        <v>0</v>
      </c>
      <c r="BW98" s="4" cm="1">
        <f t="array" aca="1" ref="BW98" ca="1">IFERROR(
INDEX('Cost Data'!$Y$1:$AJ$500, MATCH(1, ('Cost Data'!$W$1:$W$500 = $BJ98) * ('Cost Data'!$X$1:$X$500 = $BK98), 0), MATCH(BW$12, 'Cost Data'!$Y$12:$AJ$12, 0))
* (INDEX('Build Scenarios'!$D$1:$O$510, MATCH(1, ('Build Scenarios'!$B$1:$B$510 = $BJ98) * ('Build Scenarios'!$C$1:$C$510 = $C98), 0), MATCH(BW$12, 'Build Scenarios'!$D$5:$O$5, 0))
- INDEX('Build Scenarios'!$D$1:$O$510, MATCH(1, ('Build Scenarios'!$B$1:$B$510 = $BJ98) * ('Build Scenarios'!$C$1:$C$510 = $C98), 0), MATCH(BV$12, 'Build Scenarios'!$D$5:$O$5, 0)))
+BV98,
0)</f>
        <v>0</v>
      </c>
    </row>
    <row r="99" spans="2:75" x14ac:dyDescent="0.2">
      <c r="B99" s="11">
        <f t="shared" ca="1" si="49"/>
        <v>0</v>
      </c>
      <c r="C99" s="8" t="s">
        <v>62</v>
      </c>
      <c r="D99" s="4">
        <f t="shared" ca="1" si="48"/>
        <v>0</v>
      </c>
      <c r="E99" s="4">
        <f t="shared" ca="1" si="48"/>
        <v>0</v>
      </c>
      <c r="F99" s="4">
        <f t="shared" ca="1" si="48"/>
        <v>0</v>
      </c>
      <c r="G99" s="4">
        <f t="shared" ca="1" si="48"/>
        <v>0</v>
      </c>
      <c r="H99" s="4">
        <f t="shared" ca="1" si="48"/>
        <v>0</v>
      </c>
      <c r="I99" s="4">
        <f t="shared" ca="1" si="48"/>
        <v>0</v>
      </c>
      <c r="J99" s="4">
        <f t="shared" ca="1" si="48"/>
        <v>0</v>
      </c>
      <c r="K99" s="4">
        <f t="shared" ca="1" si="48"/>
        <v>0</v>
      </c>
      <c r="L99" s="4">
        <f t="shared" ca="1" si="48"/>
        <v>0</v>
      </c>
      <c r="M99" s="4">
        <f t="shared" ca="1" si="48"/>
        <v>0</v>
      </c>
      <c r="N99" s="4">
        <f t="shared" ca="1" si="48"/>
        <v>0</v>
      </c>
      <c r="O99" s="4">
        <f t="shared" ca="1" si="48"/>
        <v>0</v>
      </c>
      <c r="Q99" s="11" t="str">
        <f t="shared" si="50"/>
        <v>Morro Bay</v>
      </c>
      <c r="R99" s="11" cm="1">
        <f t="array" aca="1" ref="R99" ca="1">INDEX('Cost Scenario Settings'!$O$32:$W$101, MATCH(1, ('Cost Scenario Settings'!$N$32:$N$101 = $B99) * ('Cost Scenario Settings'!$B$32:$B$101 = Q99), 0), MATCH($C99, 'Cost Scenario Settings'!$O$31:$W$31, 0))</f>
        <v>0</v>
      </c>
      <c r="S99" s="4" cm="1">
        <f t="array" aca="1" ref="S99" ca="1">IFERROR(
INDEX('Cost Data'!$Y$1:$AJ$500, MATCH(1, ('Cost Data'!$W$1:$W$500 = $Q99) * ('Cost Data'!$X$1:$X$500 = $R99), 0), MATCH(S$12, 'Cost Data'!$Y$12:$AJ$12, 0))
* (INDEX('Build Scenarios'!$D$1:$O$510, MATCH(1, ('Build Scenarios'!$B$1:$B$510 = $Q99) * ('Build Scenarios'!$C$1:$C$510 = $C99), 0), MATCH(S$12, 'Build Scenarios'!$D$5:$O$5, 0))
- INDEX('Build Scenarios'!$D$1:$O$510, MATCH(1, ('Build Scenarios'!$B$1:$B$510 = $Q99) * ('Build Scenarios'!$C$1:$C$510 = $C99), 0), MATCH(R$12, 'Build Scenarios'!$D$5:$O$5, 0)))
+R99,
0)</f>
        <v>0</v>
      </c>
      <c r="T99" s="4" cm="1">
        <f t="array" aca="1" ref="T99" ca="1">IFERROR(
INDEX('Cost Data'!$Y$1:$AJ$500, MATCH(1, ('Cost Data'!$W$1:$W$500 = $Q99) * ('Cost Data'!$X$1:$X$500 = $R99), 0), MATCH(T$12, 'Cost Data'!$Y$12:$AJ$12, 0))
* (INDEX('Build Scenarios'!$D$1:$O$510, MATCH(1, ('Build Scenarios'!$B$1:$B$510 = $Q99) * ('Build Scenarios'!$C$1:$C$510 = $C99), 0), MATCH(T$12, 'Build Scenarios'!$D$5:$O$5, 0))
- INDEX('Build Scenarios'!$D$1:$O$510, MATCH(1, ('Build Scenarios'!$B$1:$B$510 = $Q99) * ('Build Scenarios'!$C$1:$C$510 = $C99), 0), MATCH(S$12, 'Build Scenarios'!$D$5:$O$5, 0)))
+S99,
0)</f>
        <v>0</v>
      </c>
      <c r="U99" s="4" cm="1">
        <f t="array" aca="1" ref="U99" ca="1">IFERROR(
INDEX('Cost Data'!$Y$1:$AJ$500, MATCH(1, ('Cost Data'!$W$1:$W$500 = $Q99) * ('Cost Data'!$X$1:$X$500 = $R99), 0), MATCH(U$12, 'Cost Data'!$Y$12:$AJ$12, 0))
* (INDEX('Build Scenarios'!$D$1:$O$510, MATCH(1, ('Build Scenarios'!$B$1:$B$510 = $Q99) * ('Build Scenarios'!$C$1:$C$510 = $C99), 0), MATCH(U$12, 'Build Scenarios'!$D$5:$O$5, 0))
- INDEX('Build Scenarios'!$D$1:$O$510, MATCH(1, ('Build Scenarios'!$B$1:$B$510 = $Q99) * ('Build Scenarios'!$C$1:$C$510 = $C99), 0), MATCH(T$12, 'Build Scenarios'!$D$5:$O$5, 0)))
+T99,
0)</f>
        <v>0</v>
      </c>
      <c r="V99" s="4" cm="1">
        <f t="array" aca="1" ref="V99" ca="1">IFERROR(
INDEX('Cost Data'!$Y$1:$AJ$500, MATCH(1, ('Cost Data'!$W$1:$W$500 = $Q99) * ('Cost Data'!$X$1:$X$500 = $R99), 0), MATCH(V$12, 'Cost Data'!$Y$12:$AJ$12, 0))
* (INDEX('Build Scenarios'!$D$1:$O$510, MATCH(1, ('Build Scenarios'!$B$1:$B$510 = $Q99) * ('Build Scenarios'!$C$1:$C$510 = $C99), 0), MATCH(V$12, 'Build Scenarios'!$D$5:$O$5, 0))
- INDEX('Build Scenarios'!$D$1:$O$510, MATCH(1, ('Build Scenarios'!$B$1:$B$510 = $Q99) * ('Build Scenarios'!$C$1:$C$510 = $C99), 0), MATCH(U$12, 'Build Scenarios'!$D$5:$O$5, 0)))
+U99,
0)</f>
        <v>0</v>
      </c>
      <c r="W99" s="4" cm="1">
        <f t="array" aca="1" ref="W99" ca="1">IFERROR(
INDEX('Cost Data'!$Y$1:$AJ$500, MATCH(1, ('Cost Data'!$W$1:$W$500 = $Q99) * ('Cost Data'!$X$1:$X$500 = $R99), 0), MATCH(W$12, 'Cost Data'!$Y$12:$AJ$12, 0))
* (INDEX('Build Scenarios'!$D$1:$O$510, MATCH(1, ('Build Scenarios'!$B$1:$B$510 = $Q99) * ('Build Scenarios'!$C$1:$C$510 = $C99), 0), MATCH(W$12, 'Build Scenarios'!$D$5:$O$5, 0))
- INDEX('Build Scenarios'!$D$1:$O$510, MATCH(1, ('Build Scenarios'!$B$1:$B$510 = $Q99) * ('Build Scenarios'!$C$1:$C$510 = $C99), 0), MATCH(V$12, 'Build Scenarios'!$D$5:$O$5, 0)))
+V99,
0)</f>
        <v>0</v>
      </c>
      <c r="X99" s="4" cm="1">
        <f t="array" aca="1" ref="X99" ca="1">IFERROR(
INDEX('Cost Data'!$Y$1:$AJ$500, MATCH(1, ('Cost Data'!$W$1:$W$500 = $Q99) * ('Cost Data'!$X$1:$X$500 = $R99), 0), MATCH(X$12, 'Cost Data'!$Y$12:$AJ$12, 0))
* (INDEX('Build Scenarios'!$D$1:$O$510, MATCH(1, ('Build Scenarios'!$B$1:$B$510 = $Q99) * ('Build Scenarios'!$C$1:$C$510 = $C99), 0), MATCH(X$12, 'Build Scenarios'!$D$5:$O$5, 0))
- INDEX('Build Scenarios'!$D$1:$O$510, MATCH(1, ('Build Scenarios'!$B$1:$B$510 = $Q99) * ('Build Scenarios'!$C$1:$C$510 = $C99), 0), MATCH(W$12, 'Build Scenarios'!$D$5:$O$5, 0)))
+W99,
0)</f>
        <v>0</v>
      </c>
      <c r="Y99" s="4" cm="1">
        <f t="array" aca="1" ref="Y99" ca="1">IFERROR(
INDEX('Cost Data'!$Y$1:$AJ$500, MATCH(1, ('Cost Data'!$W$1:$W$500 = $Q99) * ('Cost Data'!$X$1:$X$500 = $R99), 0), MATCH(Y$12, 'Cost Data'!$Y$12:$AJ$12, 0))
* (INDEX('Build Scenarios'!$D$1:$O$510, MATCH(1, ('Build Scenarios'!$B$1:$B$510 = $Q99) * ('Build Scenarios'!$C$1:$C$510 = $C99), 0), MATCH(Y$12, 'Build Scenarios'!$D$5:$O$5, 0))
- INDEX('Build Scenarios'!$D$1:$O$510, MATCH(1, ('Build Scenarios'!$B$1:$B$510 = $Q99) * ('Build Scenarios'!$C$1:$C$510 = $C99), 0), MATCH(X$12, 'Build Scenarios'!$D$5:$O$5, 0)))
+X99,
0)</f>
        <v>0</v>
      </c>
      <c r="Z99" s="4" cm="1">
        <f t="array" aca="1" ref="Z99" ca="1">IFERROR(
INDEX('Cost Data'!$Y$1:$AJ$500, MATCH(1, ('Cost Data'!$W$1:$W$500 = $Q99) * ('Cost Data'!$X$1:$X$500 = $R99), 0), MATCH(Z$12, 'Cost Data'!$Y$12:$AJ$12, 0))
* (INDEX('Build Scenarios'!$D$1:$O$510, MATCH(1, ('Build Scenarios'!$B$1:$B$510 = $Q99) * ('Build Scenarios'!$C$1:$C$510 = $C99), 0), MATCH(Z$12, 'Build Scenarios'!$D$5:$O$5, 0))
- INDEX('Build Scenarios'!$D$1:$O$510, MATCH(1, ('Build Scenarios'!$B$1:$B$510 = $Q99) * ('Build Scenarios'!$C$1:$C$510 = $C99), 0), MATCH(Y$12, 'Build Scenarios'!$D$5:$O$5, 0)))
+Y99,
0)</f>
        <v>0</v>
      </c>
      <c r="AA99" s="4" cm="1">
        <f t="array" aca="1" ref="AA99" ca="1">IFERROR(
INDEX('Cost Data'!$Y$1:$AJ$500, MATCH(1, ('Cost Data'!$W$1:$W$500 = $Q99) * ('Cost Data'!$X$1:$X$500 = $R99), 0), MATCH(AA$12, 'Cost Data'!$Y$12:$AJ$12, 0))
* (INDEX('Build Scenarios'!$D$1:$O$510, MATCH(1, ('Build Scenarios'!$B$1:$B$510 = $Q99) * ('Build Scenarios'!$C$1:$C$510 = $C99), 0), MATCH(AA$12, 'Build Scenarios'!$D$5:$O$5, 0))
- INDEX('Build Scenarios'!$D$1:$O$510, MATCH(1, ('Build Scenarios'!$B$1:$B$510 = $Q99) * ('Build Scenarios'!$C$1:$C$510 = $C99), 0), MATCH(Z$12, 'Build Scenarios'!$D$5:$O$5, 0)))
+Z99,
0)</f>
        <v>0</v>
      </c>
      <c r="AB99" s="4" cm="1">
        <f t="array" aca="1" ref="AB99" ca="1">IFERROR(
INDEX('Cost Data'!$Y$1:$AJ$500, MATCH(1, ('Cost Data'!$W$1:$W$500 = $Q99) * ('Cost Data'!$X$1:$X$500 = $R99), 0), MATCH(AB$12, 'Cost Data'!$Y$12:$AJ$12, 0))
* (INDEX('Build Scenarios'!$D$1:$O$510, MATCH(1, ('Build Scenarios'!$B$1:$B$510 = $Q99) * ('Build Scenarios'!$C$1:$C$510 = $C99), 0), MATCH(AB$12, 'Build Scenarios'!$D$5:$O$5, 0))
- INDEX('Build Scenarios'!$D$1:$O$510, MATCH(1, ('Build Scenarios'!$B$1:$B$510 = $Q99) * ('Build Scenarios'!$C$1:$C$510 = $C99), 0), MATCH(AA$12, 'Build Scenarios'!$D$5:$O$5, 0)))
+AA99,
0)</f>
        <v>0</v>
      </c>
      <c r="AC99" s="4" cm="1">
        <f t="array" aca="1" ref="AC99" ca="1">IFERROR(
INDEX('Cost Data'!$Y$1:$AJ$500, MATCH(1, ('Cost Data'!$W$1:$W$500 = $Q99) * ('Cost Data'!$X$1:$X$500 = $R99), 0), MATCH(AC$12, 'Cost Data'!$Y$12:$AJ$12, 0))
* (INDEX('Build Scenarios'!$D$1:$O$510, MATCH(1, ('Build Scenarios'!$B$1:$B$510 = $Q99) * ('Build Scenarios'!$C$1:$C$510 = $C99), 0), MATCH(AC$12, 'Build Scenarios'!$D$5:$O$5, 0))
- INDEX('Build Scenarios'!$D$1:$O$510, MATCH(1, ('Build Scenarios'!$B$1:$B$510 = $Q99) * ('Build Scenarios'!$C$1:$C$510 = $C99), 0), MATCH(AB$12, 'Build Scenarios'!$D$5:$O$5, 0)))
+AB99,
0)</f>
        <v>0</v>
      </c>
      <c r="AD99" s="4" cm="1">
        <f t="array" aca="1" ref="AD99" ca="1">IFERROR(
INDEX('Cost Data'!$Y$1:$AJ$500, MATCH(1, ('Cost Data'!$W$1:$W$500 = $Q99) * ('Cost Data'!$X$1:$X$500 = $R99), 0), MATCH(AD$12, 'Cost Data'!$Y$12:$AJ$12, 0))
* (INDEX('Build Scenarios'!$D$1:$O$510, MATCH(1, ('Build Scenarios'!$B$1:$B$510 = $Q99) * ('Build Scenarios'!$C$1:$C$510 = $C99), 0), MATCH(AD$12, 'Build Scenarios'!$D$5:$O$5, 0))
- INDEX('Build Scenarios'!$D$1:$O$510, MATCH(1, ('Build Scenarios'!$B$1:$B$510 = $Q99) * ('Build Scenarios'!$C$1:$C$510 = $C99), 0), MATCH(AC$12, 'Build Scenarios'!$D$5:$O$5, 0)))
+AC99,
0)</f>
        <v>0</v>
      </c>
      <c r="AF99" s="11" t="str">
        <f t="shared" si="51"/>
        <v>Humboldt Bay</v>
      </c>
      <c r="AG99" s="11" cm="1">
        <f t="array" aca="1" ref="AG99" ca="1">INDEX('Cost Scenario Settings'!$O$32:$W$101, MATCH(1, ('Cost Scenario Settings'!$N$32:$N$101 = $B99) * ('Cost Scenario Settings'!$B$32:$B$101 = AF99), 0), MATCH($C99, 'Cost Scenario Settings'!$O$31:$W$31, 0))</f>
        <v>0</v>
      </c>
      <c r="AH99" s="4" cm="1">
        <f t="array" aca="1" ref="AH99" ca="1">IFERROR(
INDEX('Cost Data'!$Y$1:$AJ$500, MATCH(1, ('Cost Data'!$W$1:$W$500 = $AF99) * ('Cost Data'!$X$1:$X$500 = $AG99), 0), MATCH(AH$12, 'Cost Data'!$Y$12:$AJ$12, 0))
* (INDEX('Build Scenarios'!$D$1:$O$510, MATCH(1, ('Build Scenarios'!$B$1:$B$510 = $AF99) * ('Build Scenarios'!$C$1:$C$510 = $C99), 0), MATCH(AH$12, 'Build Scenarios'!$D$5:$O$5, 0))
- INDEX('Build Scenarios'!$D$1:$O$510, MATCH(1, ('Build Scenarios'!$B$1:$B$510 = $AF99) * ('Build Scenarios'!$C$1:$C$510 = $C99), 0), MATCH(AG$12, 'Build Scenarios'!$D$5:$O$5, 0)))
+AG99,
0)</f>
        <v>0</v>
      </c>
      <c r="AI99" s="4" cm="1">
        <f t="array" aca="1" ref="AI99" ca="1">IFERROR(
INDEX('Cost Data'!$Y$1:$AJ$500, MATCH(1, ('Cost Data'!$W$1:$W$500 = $AF99) * ('Cost Data'!$X$1:$X$500 = $AG99), 0), MATCH(AI$12, 'Cost Data'!$Y$12:$AJ$12, 0))
* (INDEX('Build Scenarios'!$D$1:$O$510, MATCH(1, ('Build Scenarios'!$B$1:$B$510 = $AF99) * ('Build Scenarios'!$C$1:$C$510 = $C99), 0), MATCH(AI$12, 'Build Scenarios'!$D$5:$O$5, 0))
- INDEX('Build Scenarios'!$D$1:$O$510, MATCH(1, ('Build Scenarios'!$B$1:$B$510 = $AF99) * ('Build Scenarios'!$C$1:$C$510 = $C99), 0), MATCH(AH$12, 'Build Scenarios'!$D$5:$O$5, 0)))
+AH99,
0)</f>
        <v>0</v>
      </c>
      <c r="AJ99" s="4" cm="1">
        <f t="array" aca="1" ref="AJ99" ca="1">IFERROR(
INDEX('Cost Data'!$Y$1:$AJ$500, MATCH(1, ('Cost Data'!$W$1:$W$500 = $AF99) * ('Cost Data'!$X$1:$X$500 = $AG99), 0), MATCH(AJ$12, 'Cost Data'!$Y$12:$AJ$12, 0))
* (INDEX('Build Scenarios'!$D$1:$O$510, MATCH(1, ('Build Scenarios'!$B$1:$B$510 = $AF99) * ('Build Scenarios'!$C$1:$C$510 = $C99), 0), MATCH(AJ$12, 'Build Scenarios'!$D$5:$O$5, 0))
- INDEX('Build Scenarios'!$D$1:$O$510, MATCH(1, ('Build Scenarios'!$B$1:$B$510 = $AF99) * ('Build Scenarios'!$C$1:$C$510 = $C99), 0), MATCH(AI$12, 'Build Scenarios'!$D$5:$O$5, 0)))
+AI99,
0)</f>
        <v>0</v>
      </c>
      <c r="AK99" s="4" cm="1">
        <f t="array" aca="1" ref="AK99" ca="1">IFERROR(
INDEX('Cost Data'!$Y$1:$AJ$500, MATCH(1, ('Cost Data'!$W$1:$W$500 = $AF99) * ('Cost Data'!$X$1:$X$500 = $AG99), 0), MATCH(AK$12, 'Cost Data'!$Y$12:$AJ$12, 0))
* (INDEX('Build Scenarios'!$D$1:$O$510, MATCH(1, ('Build Scenarios'!$B$1:$B$510 = $AF99) * ('Build Scenarios'!$C$1:$C$510 = $C99), 0), MATCH(AK$12, 'Build Scenarios'!$D$5:$O$5, 0))
- INDEX('Build Scenarios'!$D$1:$O$510, MATCH(1, ('Build Scenarios'!$B$1:$B$510 = $AF99) * ('Build Scenarios'!$C$1:$C$510 = $C99), 0), MATCH(AJ$12, 'Build Scenarios'!$D$5:$O$5, 0)))
+AJ99,
0)</f>
        <v>0</v>
      </c>
      <c r="AL99" s="4" cm="1">
        <f t="array" aca="1" ref="AL99" ca="1">IFERROR(
INDEX('Cost Data'!$Y$1:$AJ$500, MATCH(1, ('Cost Data'!$W$1:$W$500 = $AF99) * ('Cost Data'!$X$1:$X$500 = $AG99), 0), MATCH(AL$12, 'Cost Data'!$Y$12:$AJ$12, 0))
* (INDEX('Build Scenarios'!$D$1:$O$510, MATCH(1, ('Build Scenarios'!$B$1:$B$510 = $AF99) * ('Build Scenarios'!$C$1:$C$510 = $C99), 0), MATCH(AL$12, 'Build Scenarios'!$D$5:$O$5, 0))
- INDEX('Build Scenarios'!$D$1:$O$510, MATCH(1, ('Build Scenarios'!$B$1:$B$510 = $AF99) * ('Build Scenarios'!$C$1:$C$510 = $C99), 0), MATCH(AK$12, 'Build Scenarios'!$D$5:$O$5, 0)))
+AK99,
0)</f>
        <v>0</v>
      </c>
      <c r="AM99" s="4" cm="1">
        <f t="array" aca="1" ref="AM99" ca="1">IFERROR(
INDEX('Cost Data'!$Y$1:$AJ$500, MATCH(1, ('Cost Data'!$W$1:$W$500 = $AF99) * ('Cost Data'!$X$1:$X$500 = $AG99), 0), MATCH(AM$12, 'Cost Data'!$Y$12:$AJ$12, 0))
* (INDEX('Build Scenarios'!$D$1:$O$510, MATCH(1, ('Build Scenarios'!$B$1:$B$510 = $AF99) * ('Build Scenarios'!$C$1:$C$510 = $C99), 0), MATCH(AM$12, 'Build Scenarios'!$D$5:$O$5, 0))
- INDEX('Build Scenarios'!$D$1:$O$510, MATCH(1, ('Build Scenarios'!$B$1:$B$510 = $AF99) * ('Build Scenarios'!$C$1:$C$510 = $C99), 0), MATCH(AL$12, 'Build Scenarios'!$D$5:$O$5, 0)))
+AL99,
0)</f>
        <v>0</v>
      </c>
      <c r="AN99" s="4" cm="1">
        <f t="array" aca="1" ref="AN99" ca="1">IFERROR(
INDEX('Cost Data'!$Y$1:$AJ$500, MATCH(1, ('Cost Data'!$W$1:$W$500 = $AF99) * ('Cost Data'!$X$1:$X$500 = $AG99), 0), MATCH(AN$12, 'Cost Data'!$Y$12:$AJ$12, 0))
* (INDEX('Build Scenarios'!$D$1:$O$510, MATCH(1, ('Build Scenarios'!$B$1:$B$510 = $AF99) * ('Build Scenarios'!$C$1:$C$510 = $C99), 0), MATCH(AN$12, 'Build Scenarios'!$D$5:$O$5, 0))
- INDEX('Build Scenarios'!$D$1:$O$510, MATCH(1, ('Build Scenarios'!$B$1:$B$510 = $AF99) * ('Build Scenarios'!$C$1:$C$510 = $C99), 0), MATCH(AM$12, 'Build Scenarios'!$D$5:$O$5, 0)))
+AM99,
0)</f>
        <v>0</v>
      </c>
      <c r="AO99" s="4" cm="1">
        <f t="array" aca="1" ref="AO99" ca="1">IFERROR(
INDEX('Cost Data'!$Y$1:$AJ$500, MATCH(1, ('Cost Data'!$W$1:$W$500 = $AF99) * ('Cost Data'!$X$1:$X$500 = $AG99), 0), MATCH(AO$12, 'Cost Data'!$Y$12:$AJ$12, 0))
* (INDEX('Build Scenarios'!$D$1:$O$510, MATCH(1, ('Build Scenarios'!$B$1:$B$510 = $AF99) * ('Build Scenarios'!$C$1:$C$510 = $C99), 0), MATCH(AO$12, 'Build Scenarios'!$D$5:$O$5, 0))
- INDEX('Build Scenarios'!$D$1:$O$510, MATCH(1, ('Build Scenarios'!$B$1:$B$510 = $AF99) * ('Build Scenarios'!$C$1:$C$510 = $C99), 0), MATCH(AN$12, 'Build Scenarios'!$D$5:$O$5, 0)))
+AN99,
0)</f>
        <v>0</v>
      </c>
      <c r="AP99" s="4" cm="1">
        <f t="array" aca="1" ref="AP99" ca="1">IFERROR(
INDEX('Cost Data'!$Y$1:$AJ$500, MATCH(1, ('Cost Data'!$W$1:$W$500 = $AF99) * ('Cost Data'!$X$1:$X$500 = $AG99), 0), MATCH(AP$12, 'Cost Data'!$Y$12:$AJ$12, 0))
* (INDEX('Build Scenarios'!$D$1:$O$510, MATCH(1, ('Build Scenarios'!$B$1:$B$510 = $AF99) * ('Build Scenarios'!$C$1:$C$510 = $C99), 0), MATCH(AP$12, 'Build Scenarios'!$D$5:$O$5, 0))
- INDEX('Build Scenarios'!$D$1:$O$510, MATCH(1, ('Build Scenarios'!$B$1:$B$510 = $AF99) * ('Build Scenarios'!$C$1:$C$510 = $C99), 0), MATCH(AO$12, 'Build Scenarios'!$D$5:$O$5, 0)))
+AO99,
0)</f>
        <v>0</v>
      </c>
      <c r="AQ99" s="4" cm="1">
        <f t="array" aca="1" ref="AQ99" ca="1">IFERROR(
INDEX('Cost Data'!$Y$1:$AJ$500, MATCH(1, ('Cost Data'!$W$1:$W$500 = $AF99) * ('Cost Data'!$X$1:$X$500 = $AG99), 0), MATCH(AQ$12, 'Cost Data'!$Y$12:$AJ$12, 0))
* (INDEX('Build Scenarios'!$D$1:$O$510, MATCH(1, ('Build Scenarios'!$B$1:$B$510 = $AF99) * ('Build Scenarios'!$C$1:$C$510 = $C99), 0), MATCH(AQ$12, 'Build Scenarios'!$D$5:$O$5, 0))
- INDEX('Build Scenarios'!$D$1:$O$510, MATCH(1, ('Build Scenarios'!$B$1:$B$510 = $AF99) * ('Build Scenarios'!$C$1:$C$510 = $C99), 0), MATCH(AP$12, 'Build Scenarios'!$D$5:$O$5, 0)))
+AP99,
0)</f>
        <v>0</v>
      </c>
      <c r="AR99" s="4" cm="1">
        <f t="array" aca="1" ref="AR99" ca="1">IFERROR(
INDEX('Cost Data'!$Y$1:$AJ$500, MATCH(1, ('Cost Data'!$W$1:$W$500 = $AF99) * ('Cost Data'!$X$1:$X$500 = $AG99), 0), MATCH(AR$12, 'Cost Data'!$Y$12:$AJ$12, 0))
* (INDEX('Build Scenarios'!$D$1:$O$510, MATCH(1, ('Build Scenarios'!$B$1:$B$510 = $AF99) * ('Build Scenarios'!$C$1:$C$510 = $C99), 0), MATCH(AR$12, 'Build Scenarios'!$D$5:$O$5, 0))
- INDEX('Build Scenarios'!$D$1:$O$510, MATCH(1, ('Build Scenarios'!$B$1:$B$510 = $AF99) * ('Build Scenarios'!$C$1:$C$510 = $C99), 0), MATCH(AQ$12, 'Build Scenarios'!$D$5:$O$5, 0)))
+AQ99,
0)</f>
        <v>0</v>
      </c>
      <c r="AS99" s="4" cm="1">
        <f t="array" aca="1" ref="AS99" ca="1">IFERROR(
INDEX('Cost Data'!$Y$1:$AJ$500, MATCH(1, ('Cost Data'!$W$1:$W$500 = $AF99) * ('Cost Data'!$X$1:$X$500 = $AG99), 0), MATCH(AS$12, 'Cost Data'!$Y$12:$AJ$12, 0))
* (INDEX('Build Scenarios'!$D$1:$O$510, MATCH(1, ('Build Scenarios'!$B$1:$B$510 = $AF99) * ('Build Scenarios'!$C$1:$C$510 = $C99), 0), MATCH(AS$12, 'Build Scenarios'!$D$5:$O$5, 0))
- INDEX('Build Scenarios'!$D$1:$O$510, MATCH(1, ('Build Scenarios'!$B$1:$B$510 = $AF99) * ('Build Scenarios'!$C$1:$C$510 = $C99), 0), MATCH(AR$12, 'Build Scenarios'!$D$5:$O$5, 0)))
+AR99,
0)</f>
        <v>0</v>
      </c>
      <c r="AU99" s="11" t="str">
        <f t="shared" si="52"/>
        <v>Del Norte</v>
      </c>
      <c r="AV99" s="11" cm="1">
        <f t="array" aca="1" ref="AV99" ca="1">INDEX('Cost Scenario Settings'!$O$32:$W$101, MATCH(1, ('Cost Scenario Settings'!$N$32:$N$101 = $B99) * ('Cost Scenario Settings'!$B$32:$B$101 = AU99), 0), MATCH($C99, 'Cost Scenario Settings'!$O$31:$W$31, 0))</f>
        <v>0</v>
      </c>
      <c r="AW99" s="4" cm="1">
        <f t="array" aca="1" ref="AW99" ca="1">IFERROR(
INDEX('Cost Data'!$Y$1:$AJ$500, MATCH(1, ('Cost Data'!$W$1:$W$500 = $AU99) * ('Cost Data'!$X$1:$X$500 = $AV99), 0), MATCH(AW$12, 'Cost Data'!$Y$12:$AJ$12, 0))
* (INDEX('Build Scenarios'!$D$1:$O$510, MATCH(1, ('Build Scenarios'!$B$1:$B$510 = $AU99) * ('Build Scenarios'!$C$1:$C$510 = $C99), 0), MATCH(AW$12, 'Build Scenarios'!$D$5:$O$5, 0))
- INDEX('Build Scenarios'!$D$1:$O$510, MATCH(1, ('Build Scenarios'!$B$1:$B$510 = $AU99) * ('Build Scenarios'!$C$1:$C$510 = $C99), 0), MATCH(AV$12, 'Build Scenarios'!$D$5:$O$5, 0)))
+AV99,
0)</f>
        <v>0</v>
      </c>
      <c r="AX99" s="4" cm="1">
        <f t="array" aca="1" ref="AX99" ca="1">IFERROR(
INDEX('Cost Data'!$Y$1:$AJ$500, MATCH(1, ('Cost Data'!$W$1:$W$500 = $AU99) * ('Cost Data'!$X$1:$X$500 = $AV99), 0), MATCH(AX$12, 'Cost Data'!$Y$12:$AJ$12, 0))
* (INDEX('Build Scenarios'!$D$1:$O$510, MATCH(1, ('Build Scenarios'!$B$1:$B$510 = $AU99) * ('Build Scenarios'!$C$1:$C$510 = $C99), 0), MATCH(AX$12, 'Build Scenarios'!$D$5:$O$5, 0))
- INDEX('Build Scenarios'!$D$1:$O$510, MATCH(1, ('Build Scenarios'!$B$1:$B$510 = $AU99) * ('Build Scenarios'!$C$1:$C$510 = $C99), 0), MATCH(AW$12, 'Build Scenarios'!$D$5:$O$5, 0)))
+AW99,
0)</f>
        <v>0</v>
      </c>
      <c r="AY99" s="4" cm="1">
        <f t="array" aca="1" ref="AY99" ca="1">IFERROR(
INDEX('Cost Data'!$Y$1:$AJ$500, MATCH(1, ('Cost Data'!$W$1:$W$500 = $AU99) * ('Cost Data'!$X$1:$X$500 = $AV99), 0), MATCH(AY$12, 'Cost Data'!$Y$12:$AJ$12, 0))
* (INDEX('Build Scenarios'!$D$1:$O$510, MATCH(1, ('Build Scenarios'!$B$1:$B$510 = $AU99) * ('Build Scenarios'!$C$1:$C$510 = $C99), 0), MATCH(AY$12, 'Build Scenarios'!$D$5:$O$5, 0))
- INDEX('Build Scenarios'!$D$1:$O$510, MATCH(1, ('Build Scenarios'!$B$1:$B$510 = $AU99) * ('Build Scenarios'!$C$1:$C$510 = $C99), 0), MATCH(AX$12, 'Build Scenarios'!$D$5:$O$5, 0)))
+AX99,
0)</f>
        <v>0</v>
      </c>
      <c r="AZ99" s="4" cm="1">
        <f t="array" aca="1" ref="AZ99" ca="1">IFERROR(
INDEX('Cost Data'!$Y$1:$AJ$500, MATCH(1, ('Cost Data'!$W$1:$W$500 = $AU99) * ('Cost Data'!$X$1:$X$500 = $AV99), 0), MATCH(AZ$12, 'Cost Data'!$Y$12:$AJ$12, 0))
* (INDEX('Build Scenarios'!$D$1:$O$510, MATCH(1, ('Build Scenarios'!$B$1:$B$510 = $AU99) * ('Build Scenarios'!$C$1:$C$510 = $C99), 0), MATCH(AZ$12, 'Build Scenarios'!$D$5:$O$5, 0))
- INDEX('Build Scenarios'!$D$1:$O$510, MATCH(1, ('Build Scenarios'!$B$1:$B$510 = $AU99) * ('Build Scenarios'!$C$1:$C$510 = $C99), 0), MATCH(AY$12, 'Build Scenarios'!$D$5:$O$5, 0)))
+AY99,
0)</f>
        <v>0</v>
      </c>
      <c r="BA99" s="4" cm="1">
        <f t="array" aca="1" ref="BA99" ca="1">IFERROR(
INDEX('Cost Data'!$Y$1:$AJ$500, MATCH(1, ('Cost Data'!$W$1:$W$500 = $AU99) * ('Cost Data'!$X$1:$X$500 = $AV99), 0), MATCH(BA$12, 'Cost Data'!$Y$12:$AJ$12, 0))
* (INDEX('Build Scenarios'!$D$1:$O$510, MATCH(1, ('Build Scenarios'!$B$1:$B$510 = $AU99) * ('Build Scenarios'!$C$1:$C$510 = $C99), 0), MATCH(BA$12, 'Build Scenarios'!$D$5:$O$5, 0))
- INDEX('Build Scenarios'!$D$1:$O$510, MATCH(1, ('Build Scenarios'!$B$1:$B$510 = $AU99) * ('Build Scenarios'!$C$1:$C$510 = $C99), 0), MATCH(AZ$12, 'Build Scenarios'!$D$5:$O$5, 0)))
+AZ99,
0)</f>
        <v>0</v>
      </c>
      <c r="BB99" s="4" cm="1">
        <f t="array" aca="1" ref="BB99" ca="1">IFERROR(
INDEX('Cost Data'!$Y$1:$AJ$500, MATCH(1, ('Cost Data'!$W$1:$W$500 = $AU99) * ('Cost Data'!$X$1:$X$500 = $AV99), 0), MATCH(BB$12, 'Cost Data'!$Y$12:$AJ$12, 0))
* (INDEX('Build Scenarios'!$D$1:$O$510, MATCH(1, ('Build Scenarios'!$B$1:$B$510 = $AU99) * ('Build Scenarios'!$C$1:$C$510 = $C99), 0), MATCH(BB$12, 'Build Scenarios'!$D$5:$O$5, 0))
- INDEX('Build Scenarios'!$D$1:$O$510, MATCH(1, ('Build Scenarios'!$B$1:$B$510 = $AU99) * ('Build Scenarios'!$C$1:$C$510 = $C99), 0), MATCH(BA$12, 'Build Scenarios'!$D$5:$O$5, 0)))
+BA99,
0)</f>
        <v>0</v>
      </c>
      <c r="BC99" s="4" cm="1">
        <f t="array" aca="1" ref="BC99" ca="1">IFERROR(
INDEX('Cost Data'!$Y$1:$AJ$500, MATCH(1, ('Cost Data'!$W$1:$W$500 = $AU99) * ('Cost Data'!$X$1:$X$500 = $AV99), 0), MATCH(BC$12, 'Cost Data'!$Y$12:$AJ$12, 0))
* (INDEX('Build Scenarios'!$D$1:$O$510, MATCH(1, ('Build Scenarios'!$B$1:$B$510 = $AU99) * ('Build Scenarios'!$C$1:$C$510 = $C99), 0), MATCH(BC$12, 'Build Scenarios'!$D$5:$O$5, 0))
- INDEX('Build Scenarios'!$D$1:$O$510, MATCH(1, ('Build Scenarios'!$B$1:$B$510 = $AU99) * ('Build Scenarios'!$C$1:$C$510 = $C99), 0), MATCH(BB$12, 'Build Scenarios'!$D$5:$O$5, 0)))
+BB99,
0)</f>
        <v>0</v>
      </c>
      <c r="BD99" s="4" cm="1">
        <f t="array" aca="1" ref="BD99" ca="1">IFERROR(
INDEX('Cost Data'!$Y$1:$AJ$500, MATCH(1, ('Cost Data'!$W$1:$W$500 = $AU99) * ('Cost Data'!$X$1:$X$500 = $AV99), 0), MATCH(BD$12, 'Cost Data'!$Y$12:$AJ$12, 0))
* (INDEX('Build Scenarios'!$D$1:$O$510, MATCH(1, ('Build Scenarios'!$B$1:$B$510 = $AU99) * ('Build Scenarios'!$C$1:$C$510 = $C99), 0), MATCH(BD$12, 'Build Scenarios'!$D$5:$O$5, 0))
- INDEX('Build Scenarios'!$D$1:$O$510, MATCH(1, ('Build Scenarios'!$B$1:$B$510 = $AU99) * ('Build Scenarios'!$C$1:$C$510 = $C99), 0), MATCH(BC$12, 'Build Scenarios'!$D$5:$O$5, 0)))
+BC99,
0)</f>
        <v>0</v>
      </c>
      <c r="BE99" s="4" cm="1">
        <f t="array" aca="1" ref="BE99" ca="1">IFERROR(
INDEX('Cost Data'!$Y$1:$AJ$500, MATCH(1, ('Cost Data'!$W$1:$W$500 = $AU99) * ('Cost Data'!$X$1:$X$500 = $AV99), 0), MATCH(BE$12, 'Cost Data'!$Y$12:$AJ$12, 0))
* (INDEX('Build Scenarios'!$D$1:$O$510, MATCH(1, ('Build Scenarios'!$B$1:$B$510 = $AU99) * ('Build Scenarios'!$C$1:$C$510 = $C99), 0), MATCH(BE$12, 'Build Scenarios'!$D$5:$O$5, 0))
- INDEX('Build Scenarios'!$D$1:$O$510, MATCH(1, ('Build Scenarios'!$B$1:$B$510 = $AU99) * ('Build Scenarios'!$C$1:$C$510 = $C99), 0), MATCH(BD$12, 'Build Scenarios'!$D$5:$O$5, 0)))
+BD99,
0)</f>
        <v>0</v>
      </c>
      <c r="BF99" s="4" cm="1">
        <f t="array" aca="1" ref="BF99" ca="1">IFERROR(
INDEX('Cost Data'!$Y$1:$AJ$500, MATCH(1, ('Cost Data'!$W$1:$W$500 = $AU99) * ('Cost Data'!$X$1:$X$500 = $AV99), 0), MATCH(BF$12, 'Cost Data'!$Y$12:$AJ$12, 0))
* (INDEX('Build Scenarios'!$D$1:$O$510, MATCH(1, ('Build Scenarios'!$B$1:$B$510 = $AU99) * ('Build Scenarios'!$C$1:$C$510 = $C99), 0), MATCH(BF$12, 'Build Scenarios'!$D$5:$O$5, 0))
- INDEX('Build Scenarios'!$D$1:$O$510, MATCH(1, ('Build Scenarios'!$B$1:$B$510 = $AU99) * ('Build Scenarios'!$C$1:$C$510 = $C99), 0), MATCH(BE$12, 'Build Scenarios'!$D$5:$O$5, 0)))
+BE99,
0)</f>
        <v>0</v>
      </c>
      <c r="BG99" s="4" cm="1">
        <f t="array" aca="1" ref="BG99" ca="1">IFERROR(
INDEX('Cost Data'!$Y$1:$AJ$500, MATCH(1, ('Cost Data'!$W$1:$W$500 = $AU99) * ('Cost Data'!$X$1:$X$500 = $AV99), 0), MATCH(BG$12, 'Cost Data'!$Y$12:$AJ$12, 0))
* (INDEX('Build Scenarios'!$D$1:$O$510, MATCH(1, ('Build Scenarios'!$B$1:$B$510 = $AU99) * ('Build Scenarios'!$C$1:$C$510 = $C99), 0), MATCH(BG$12, 'Build Scenarios'!$D$5:$O$5, 0))
- INDEX('Build Scenarios'!$D$1:$O$510, MATCH(1, ('Build Scenarios'!$B$1:$B$510 = $AU99) * ('Build Scenarios'!$C$1:$C$510 = $C99), 0), MATCH(BF$12, 'Build Scenarios'!$D$5:$O$5, 0)))
+BF99,
0)</f>
        <v>0</v>
      </c>
      <c r="BH99" s="4" cm="1">
        <f t="array" aca="1" ref="BH99" ca="1">IFERROR(
INDEX('Cost Data'!$Y$1:$AJ$500, MATCH(1, ('Cost Data'!$W$1:$W$500 = $AU99) * ('Cost Data'!$X$1:$X$500 = $AV99), 0), MATCH(BH$12, 'Cost Data'!$Y$12:$AJ$12, 0))
* (INDEX('Build Scenarios'!$D$1:$O$510, MATCH(1, ('Build Scenarios'!$B$1:$B$510 = $AU99) * ('Build Scenarios'!$C$1:$C$510 = $C99), 0), MATCH(BH$12, 'Build Scenarios'!$D$5:$O$5, 0))
- INDEX('Build Scenarios'!$D$1:$O$510, MATCH(1, ('Build Scenarios'!$B$1:$B$510 = $AU99) * ('Build Scenarios'!$C$1:$C$510 = $C99), 0), MATCH(BG$12, 'Build Scenarios'!$D$5:$O$5, 0)))
+BG99,
0)</f>
        <v>0</v>
      </c>
      <c r="BJ99" s="11" t="str">
        <f t="shared" si="53"/>
        <v>Cape Mendocino</v>
      </c>
      <c r="BK99" s="11" cm="1">
        <f t="array" aca="1" ref="BK99" ca="1">INDEX('Cost Scenario Settings'!$O$32:$W$101, MATCH(1, ('Cost Scenario Settings'!$N$32:$N$101 = $B99) * ('Cost Scenario Settings'!$B$32:$B$101 = BJ99), 0), MATCH($C99, 'Cost Scenario Settings'!$O$31:$W$31, 0))</f>
        <v>0</v>
      </c>
      <c r="BL99" s="4" cm="1">
        <f t="array" aca="1" ref="BL99" ca="1">IFERROR(
INDEX('Cost Data'!$Y$1:$AJ$500, MATCH(1, ('Cost Data'!$W$1:$W$500 = $BJ99) * ('Cost Data'!$X$1:$X$500 = $BK99), 0), MATCH(BL$12, 'Cost Data'!$Y$12:$AJ$12, 0))
* (INDEX('Build Scenarios'!$D$1:$O$510, MATCH(1, ('Build Scenarios'!$B$1:$B$510 = $BJ99) * ('Build Scenarios'!$C$1:$C$510 = $C99), 0), MATCH(BL$12, 'Build Scenarios'!$D$5:$O$5, 0))
- INDEX('Build Scenarios'!$D$1:$O$510, MATCH(1, ('Build Scenarios'!$B$1:$B$510 = $BJ99) * ('Build Scenarios'!$C$1:$C$510 = $C99), 0), MATCH(BK$12, 'Build Scenarios'!$D$5:$O$5, 0)))
+BK99,
0)</f>
        <v>0</v>
      </c>
      <c r="BM99" s="4" cm="1">
        <f t="array" aca="1" ref="BM99" ca="1">IFERROR(
INDEX('Cost Data'!$Y$1:$AJ$500, MATCH(1, ('Cost Data'!$W$1:$W$500 = $BJ99) * ('Cost Data'!$X$1:$X$500 = $BK99), 0), MATCH(BM$12, 'Cost Data'!$Y$12:$AJ$12, 0))
* (INDEX('Build Scenarios'!$D$1:$O$510, MATCH(1, ('Build Scenarios'!$B$1:$B$510 = $BJ99) * ('Build Scenarios'!$C$1:$C$510 = $C99), 0), MATCH(BM$12, 'Build Scenarios'!$D$5:$O$5, 0))
- INDEX('Build Scenarios'!$D$1:$O$510, MATCH(1, ('Build Scenarios'!$B$1:$B$510 = $BJ99) * ('Build Scenarios'!$C$1:$C$510 = $C99), 0), MATCH(BL$12, 'Build Scenarios'!$D$5:$O$5, 0)))
+BL99,
0)</f>
        <v>0</v>
      </c>
      <c r="BN99" s="4" cm="1">
        <f t="array" aca="1" ref="BN99" ca="1">IFERROR(
INDEX('Cost Data'!$Y$1:$AJ$500, MATCH(1, ('Cost Data'!$W$1:$W$500 = $BJ99) * ('Cost Data'!$X$1:$X$500 = $BK99), 0), MATCH(BN$12, 'Cost Data'!$Y$12:$AJ$12, 0))
* (INDEX('Build Scenarios'!$D$1:$O$510, MATCH(1, ('Build Scenarios'!$B$1:$B$510 = $BJ99) * ('Build Scenarios'!$C$1:$C$510 = $C99), 0), MATCH(BN$12, 'Build Scenarios'!$D$5:$O$5, 0))
- INDEX('Build Scenarios'!$D$1:$O$510, MATCH(1, ('Build Scenarios'!$B$1:$B$510 = $BJ99) * ('Build Scenarios'!$C$1:$C$510 = $C99), 0), MATCH(BM$12, 'Build Scenarios'!$D$5:$O$5, 0)))
+BM99,
0)</f>
        <v>0</v>
      </c>
      <c r="BO99" s="4" cm="1">
        <f t="array" aca="1" ref="BO99" ca="1">IFERROR(
INDEX('Cost Data'!$Y$1:$AJ$500, MATCH(1, ('Cost Data'!$W$1:$W$500 = $BJ99) * ('Cost Data'!$X$1:$X$500 = $BK99), 0), MATCH(BO$12, 'Cost Data'!$Y$12:$AJ$12, 0))
* (INDEX('Build Scenarios'!$D$1:$O$510, MATCH(1, ('Build Scenarios'!$B$1:$B$510 = $BJ99) * ('Build Scenarios'!$C$1:$C$510 = $C99), 0), MATCH(BO$12, 'Build Scenarios'!$D$5:$O$5, 0))
- INDEX('Build Scenarios'!$D$1:$O$510, MATCH(1, ('Build Scenarios'!$B$1:$B$510 = $BJ99) * ('Build Scenarios'!$C$1:$C$510 = $C99), 0), MATCH(BN$12, 'Build Scenarios'!$D$5:$O$5, 0)))
+BN99,
0)</f>
        <v>0</v>
      </c>
      <c r="BP99" s="4" cm="1">
        <f t="array" aca="1" ref="BP99" ca="1">IFERROR(
INDEX('Cost Data'!$Y$1:$AJ$500, MATCH(1, ('Cost Data'!$W$1:$W$500 = $BJ99) * ('Cost Data'!$X$1:$X$500 = $BK99), 0), MATCH(BP$12, 'Cost Data'!$Y$12:$AJ$12, 0))
* (INDEX('Build Scenarios'!$D$1:$O$510, MATCH(1, ('Build Scenarios'!$B$1:$B$510 = $BJ99) * ('Build Scenarios'!$C$1:$C$510 = $C99), 0), MATCH(BP$12, 'Build Scenarios'!$D$5:$O$5, 0))
- INDEX('Build Scenarios'!$D$1:$O$510, MATCH(1, ('Build Scenarios'!$B$1:$B$510 = $BJ99) * ('Build Scenarios'!$C$1:$C$510 = $C99), 0), MATCH(BO$12, 'Build Scenarios'!$D$5:$O$5, 0)))
+BO99,
0)</f>
        <v>0</v>
      </c>
      <c r="BQ99" s="4" cm="1">
        <f t="array" aca="1" ref="BQ99" ca="1">IFERROR(
INDEX('Cost Data'!$Y$1:$AJ$500, MATCH(1, ('Cost Data'!$W$1:$W$500 = $BJ99) * ('Cost Data'!$X$1:$X$500 = $BK99), 0), MATCH(BQ$12, 'Cost Data'!$Y$12:$AJ$12, 0))
* (INDEX('Build Scenarios'!$D$1:$O$510, MATCH(1, ('Build Scenarios'!$B$1:$B$510 = $BJ99) * ('Build Scenarios'!$C$1:$C$510 = $C99), 0), MATCH(BQ$12, 'Build Scenarios'!$D$5:$O$5, 0))
- INDEX('Build Scenarios'!$D$1:$O$510, MATCH(1, ('Build Scenarios'!$B$1:$B$510 = $BJ99) * ('Build Scenarios'!$C$1:$C$510 = $C99), 0), MATCH(BP$12, 'Build Scenarios'!$D$5:$O$5, 0)))
+BP99,
0)</f>
        <v>0</v>
      </c>
      <c r="BR99" s="4" cm="1">
        <f t="array" aca="1" ref="BR99" ca="1">IFERROR(
INDEX('Cost Data'!$Y$1:$AJ$500, MATCH(1, ('Cost Data'!$W$1:$W$500 = $BJ99) * ('Cost Data'!$X$1:$X$500 = $BK99), 0), MATCH(BR$12, 'Cost Data'!$Y$12:$AJ$12, 0))
* (INDEX('Build Scenarios'!$D$1:$O$510, MATCH(1, ('Build Scenarios'!$B$1:$B$510 = $BJ99) * ('Build Scenarios'!$C$1:$C$510 = $C99), 0), MATCH(BR$12, 'Build Scenarios'!$D$5:$O$5, 0))
- INDEX('Build Scenarios'!$D$1:$O$510, MATCH(1, ('Build Scenarios'!$B$1:$B$510 = $BJ99) * ('Build Scenarios'!$C$1:$C$510 = $C99), 0), MATCH(BQ$12, 'Build Scenarios'!$D$5:$O$5, 0)))
+BQ99,
0)</f>
        <v>0</v>
      </c>
      <c r="BS99" s="4" cm="1">
        <f t="array" aca="1" ref="BS99" ca="1">IFERROR(
INDEX('Cost Data'!$Y$1:$AJ$500, MATCH(1, ('Cost Data'!$W$1:$W$500 = $BJ99) * ('Cost Data'!$X$1:$X$500 = $BK99), 0), MATCH(BS$12, 'Cost Data'!$Y$12:$AJ$12, 0))
* (INDEX('Build Scenarios'!$D$1:$O$510, MATCH(1, ('Build Scenarios'!$B$1:$B$510 = $BJ99) * ('Build Scenarios'!$C$1:$C$510 = $C99), 0), MATCH(BS$12, 'Build Scenarios'!$D$5:$O$5, 0))
- INDEX('Build Scenarios'!$D$1:$O$510, MATCH(1, ('Build Scenarios'!$B$1:$B$510 = $BJ99) * ('Build Scenarios'!$C$1:$C$510 = $C99), 0), MATCH(BR$12, 'Build Scenarios'!$D$5:$O$5, 0)))
+BR99,
0)</f>
        <v>0</v>
      </c>
      <c r="BT99" s="4" cm="1">
        <f t="array" aca="1" ref="BT99" ca="1">IFERROR(
INDEX('Cost Data'!$Y$1:$AJ$500, MATCH(1, ('Cost Data'!$W$1:$W$500 = $BJ99) * ('Cost Data'!$X$1:$X$500 = $BK99), 0), MATCH(BT$12, 'Cost Data'!$Y$12:$AJ$12, 0))
* (INDEX('Build Scenarios'!$D$1:$O$510, MATCH(1, ('Build Scenarios'!$B$1:$B$510 = $BJ99) * ('Build Scenarios'!$C$1:$C$510 = $C99), 0), MATCH(BT$12, 'Build Scenarios'!$D$5:$O$5, 0))
- INDEX('Build Scenarios'!$D$1:$O$510, MATCH(1, ('Build Scenarios'!$B$1:$B$510 = $BJ99) * ('Build Scenarios'!$C$1:$C$510 = $C99), 0), MATCH(BS$12, 'Build Scenarios'!$D$5:$O$5, 0)))
+BS99,
0)</f>
        <v>0</v>
      </c>
      <c r="BU99" s="4" cm="1">
        <f t="array" aca="1" ref="BU99" ca="1">IFERROR(
INDEX('Cost Data'!$Y$1:$AJ$500, MATCH(1, ('Cost Data'!$W$1:$W$500 = $BJ99) * ('Cost Data'!$X$1:$X$500 = $BK99), 0), MATCH(BU$12, 'Cost Data'!$Y$12:$AJ$12, 0))
* (INDEX('Build Scenarios'!$D$1:$O$510, MATCH(1, ('Build Scenarios'!$B$1:$B$510 = $BJ99) * ('Build Scenarios'!$C$1:$C$510 = $C99), 0), MATCH(BU$12, 'Build Scenarios'!$D$5:$O$5, 0))
- INDEX('Build Scenarios'!$D$1:$O$510, MATCH(1, ('Build Scenarios'!$B$1:$B$510 = $BJ99) * ('Build Scenarios'!$C$1:$C$510 = $C99), 0), MATCH(BT$12, 'Build Scenarios'!$D$5:$O$5, 0)))
+BT99,
0)</f>
        <v>0</v>
      </c>
      <c r="BV99" s="4" cm="1">
        <f t="array" aca="1" ref="BV99" ca="1">IFERROR(
INDEX('Cost Data'!$Y$1:$AJ$500, MATCH(1, ('Cost Data'!$W$1:$W$500 = $BJ99) * ('Cost Data'!$X$1:$X$500 = $BK99), 0), MATCH(BV$12, 'Cost Data'!$Y$12:$AJ$12, 0))
* (INDEX('Build Scenarios'!$D$1:$O$510, MATCH(1, ('Build Scenarios'!$B$1:$B$510 = $BJ99) * ('Build Scenarios'!$C$1:$C$510 = $C99), 0), MATCH(BV$12, 'Build Scenarios'!$D$5:$O$5, 0))
- INDEX('Build Scenarios'!$D$1:$O$510, MATCH(1, ('Build Scenarios'!$B$1:$B$510 = $BJ99) * ('Build Scenarios'!$C$1:$C$510 = $C99), 0), MATCH(BU$12, 'Build Scenarios'!$D$5:$O$5, 0)))
+BU99,
0)</f>
        <v>0</v>
      </c>
      <c r="BW99" s="4" cm="1">
        <f t="array" aca="1" ref="BW99" ca="1">IFERROR(
INDEX('Cost Data'!$Y$1:$AJ$500, MATCH(1, ('Cost Data'!$W$1:$W$500 = $BJ99) * ('Cost Data'!$X$1:$X$500 = $BK99), 0), MATCH(BW$12, 'Cost Data'!$Y$12:$AJ$12, 0))
* (INDEX('Build Scenarios'!$D$1:$O$510, MATCH(1, ('Build Scenarios'!$B$1:$B$510 = $BJ99) * ('Build Scenarios'!$C$1:$C$510 = $C99), 0), MATCH(BW$12, 'Build Scenarios'!$D$5:$O$5, 0))
- INDEX('Build Scenarios'!$D$1:$O$510, MATCH(1, ('Build Scenarios'!$B$1:$B$510 = $BJ99) * ('Build Scenarios'!$C$1:$C$510 = $C99), 0), MATCH(BV$12, 'Build Scenarios'!$D$5:$O$5, 0)))
+BV99,
0)</f>
        <v>0</v>
      </c>
    </row>
    <row r="100" spans="2:75" x14ac:dyDescent="0.2">
      <c r="AF100" s="11"/>
      <c r="AU100" s="11"/>
      <c r="BJ100" s="11"/>
    </row>
    <row r="101" spans="2:75" x14ac:dyDescent="0.2">
      <c r="C101" s="11" t="s">
        <v>243</v>
      </c>
      <c r="D101" s="11">
        <f ca="1">IFERROR(OFFSET(INDEX(Gen_Cost_Scenarios, MATCH(D88, Gen_Cost_Scenarios, 0)), 1, 0), 0)</f>
        <v>0</v>
      </c>
      <c r="S101" s="11" t="s">
        <v>245</v>
      </c>
      <c r="T101" s="11" t="s">
        <v>238</v>
      </c>
      <c r="AF101" s="11"/>
      <c r="AH101" s="11" t="s">
        <v>245</v>
      </c>
      <c r="AI101" s="11" t="s">
        <v>239</v>
      </c>
      <c r="AU101" s="11"/>
      <c r="AW101" s="11" t="s">
        <v>245</v>
      </c>
      <c r="AX101" s="11" t="s">
        <v>240</v>
      </c>
      <c r="BJ101" s="11"/>
      <c r="BL101" s="11" t="s">
        <v>245</v>
      </c>
      <c r="BM101" s="11" t="s">
        <v>241</v>
      </c>
    </row>
    <row r="102" spans="2:75" ht="12.75" x14ac:dyDescent="0.2">
      <c r="B102" s="11"/>
      <c r="C102" s="2" t="s">
        <v>252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S102" s="2" t="s">
        <v>253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F102" s="11"/>
      <c r="AH102" s="2" t="s">
        <v>254</v>
      </c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U102" s="11"/>
      <c r="AW102" s="2" t="s">
        <v>255</v>
      </c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J102" s="11"/>
      <c r="BL102" s="2" t="s">
        <v>256</v>
      </c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</row>
    <row r="103" spans="2:75" x14ac:dyDescent="0.2">
      <c r="B103" s="11"/>
      <c r="C103" s="1" t="s">
        <v>234</v>
      </c>
      <c r="D103" s="1">
        <v>2024</v>
      </c>
      <c r="E103" s="1">
        <v>2025</v>
      </c>
      <c r="F103" s="1">
        <v>2026</v>
      </c>
      <c r="G103" s="1">
        <v>2028</v>
      </c>
      <c r="H103" s="1">
        <v>2030</v>
      </c>
      <c r="I103" s="1">
        <v>2032</v>
      </c>
      <c r="J103" s="1">
        <v>2033</v>
      </c>
      <c r="K103" s="1">
        <v>2034</v>
      </c>
      <c r="L103" s="1">
        <v>2035</v>
      </c>
      <c r="M103" s="1">
        <v>2039</v>
      </c>
      <c r="N103" s="1">
        <v>2040</v>
      </c>
      <c r="O103" s="1">
        <v>2045</v>
      </c>
      <c r="S103" s="1">
        <v>2024</v>
      </c>
      <c r="T103" s="1">
        <v>2025</v>
      </c>
      <c r="U103" s="1">
        <v>2026</v>
      </c>
      <c r="V103" s="1">
        <v>2028</v>
      </c>
      <c r="W103" s="1">
        <v>2030</v>
      </c>
      <c r="X103" s="1">
        <v>2032</v>
      </c>
      <c r="Y103" s="1">
        <v>2033</v>
      </c>
      <c r="Z103" s="1">
        <v>2034</v>
      </c>
      <c r="AA103" s="1">
        <v>2035</v>
      </c>
      <c r="AB103" s="1">
        <v>2039</v>
      </c>
      <c r="AC103" s="1">
        <v>2040</v>
      </c>
      <c r="AD103" s="1">
        <v>2045</v>
      </c>
      <c r="AF103" s="11"/>
      <c r="AH103" s="1">
        <v>2024</v>
      </c>
      <c r="AI103" s="1">
        <v>2025</v>
      </c>
      <c r="AJ103" s="1">
        <v>2026</v>
      </c>
      <c r="AK103" s="1">
        <v>2028</v>
      </c>
      <c r="AL103" s="1">
        <v>2030</v>
      </c>
      <c r="AM103" s="1">
        <v>2032</v>
      </c>
      <c r="AN103" s="1">
        <v>2033</v>
      </c>
      <c r="AO103" s="1">
        <v>2034</v>
      </c>
      <c r="AP103" s="1">
        <v>2035</v>
      </c>
      <c r="AQ103" s="1">
        <v>2039</v>
      </c>
      <c r="AR103" s="1">
        <v>2040</v>
      </c>
      <c r="AS103" s="1">
        <v>2045</v>
      </c>
      <c r="AU103" s="11"/>
      <c r="AW103" s="1">
        <v>2024</v>
      </c>
      <c r="AX103" s="1">
        <v>2025</v>
      </c>
      <c r="AY103" s="1">
        <v>2026</v>
      </c>
      <c r="AZ103" s="1">
        <v>2028</v>
      </c>
      <c r="BA103" s="1">
        <v>2030</v>
      </c>
      <c r="BB103" s="1">
        <v>2032</v>
      </c>
      <c r="BC103" s="1">
        <v>2033</v>
      </c>
      <c r="BD103" s="1">
        <v>2034</v>
      </c>
      <c r="BE103" s="1">
        <v>2035</v>
      </c>
      <c r="BF103" s="1">
        <v>2039</v>
      </c>
      <c r="BG103" s="1">
        <v>2040</v>
      </c>
      <c r="BH103" s="1">
        <v>2045</v>
      </c>
      <c r="BJ103" s="11"/>
      <c r="BL103" s="1">
        <v>2024</v>
      </c>
      <c r="BM103" s="1">
        <v>2025</v>
      </c>
      <c r="BN103" s="1">
        <v>2026</v>
      </c>
      <c r="BO103" s="1">
        <v>2028</v>
      </c>
      <c r="BP103" s="1">
        <v>2030</v>
      </c>
      <c r="BQ103" s="1">
        <v>2032</v>
      </c>
      <c r="BR103" s="1">
        <v>2033</v>
      </c>
      <c r="BS103" s="1">
        <v>2034</v>
      </c>
      <c r="BT103" s="1">
        <v>2035</v>
      </c>
      <c r="BU103" s="1">
        <v>2039</v>
      </c>
      <c r="BV103" s="1">
        <v>2040</v>
      </c>
      <c r="BW103" s="1">
        <v>2045</v>
      </c>
    </row>
    <row r="104" spans="2:75" x14ac:dyDescent="0.2">
      <c r="B104" s="11">
        <f ca="1">D101</f>
        <v>0</v>
      </c>
      <c r="C104" s="3" t="s">
        <v>236</v>
      </c>
      <c r="D104" s="4">
        <f t="shared" ref="D104:O112" ca="1" si="54">S104+AH104+AW104+BL104</f>
        <v>0</v>
      </c>
      <c r="E104" s="4">
        <f t="shared" ca="1" si="54"/>
        <v>0</v>
      </c>
      <c r="F104" s="4">
        <f t="shared" ca="1" si="54"/>
        <v>0</v>
      </c>
      <c r="G104" s="4">
        <f t="shared" ca="1" si="54"/>
        <v>0</v>
      </c>
      <c r="H104" s="4">
        <f t="shared" ca="1" si="54"/>
        <v>0</v>
      </c>
      <c r="I104" s="4">
        <f t="shared" ca="1" si="54"/>
        <v>0</v>
      </c>
      <c r="J104" s="4">
        <f t="shared" ca="1" si="54"/>
        <v>0</v>
      </c>
      <c r="K104" s="4">
        <f t="shared" ca="1" si="54"/>
        <v>0</v>
      </c>
      <c r="L104" s="4">
        <f t="shared" ca="1" si="54"/>
        <v>0</v>
      </c>
      <c r="M104" s="4">
        <f t="shared" ca="1" si="54"/>
        <v>0</v>
      </c>
      <c r="N104" s="4">
        <f t="shared" ca="1" si="54"/>
        <v>0</v>
      </c>
      <c r="O104" s="4">
        <f t="shared" ca="1" si="54"/>
        <v>0</v>
      </c>
      <c r="Q104" s="11" t="str">
        <f>T101</f>
        <v>Morro Bay</v>
      </c>
      <c r="R104" s="11" cm="1">
        <f t="array" aca="1" ref="R104" ca="1">INDEX('Cost Scenario Settings'!$O$32:$W$101, MATCH(1, ('Cost Scenario Settings'!$N$32:$N$101 = $B104) * ('Cost Scenario Settings'!$B$32:$B$101 = Q104), 0), MATCH($C104, 'Cost Scenario Settings'!$O$31:$W$31, 0))</f>
        <v>0</v>
      </c>
      <c r="S104" s="4" cm="1">
        <f t="array" aca="1" ref="S104" ca="1">IFERROR(
INDEX('Cost Data'!$Y$1:$AJ$500, MATCH(1, ('Cost Data'!$W$1:$W$500 = $Q104) * ('Cost Data'!$X$1:$X$500 = $R104), 0), MATCH(S$12, 'Cost Data'!$Y$12:$AJ$12, 0))
* (INDEX('Build Scenarios'!$D$1:$O$510, MATCH(1, ('Build Scenarios'!$B$1:$B$510 = $Q104) * ('Build Scenarios'!$C$1:$C$510 = $C104), 0), MATCH(S$12, 'Build Scenarios'!$D$5:$O$5, 0))
- INDEX('Build Scenarios'!$D$1:$O$510, MATCH(1, ('Build Scenarios'!$B$1:$B$510 = $Q104) * ('Build Scenarios'!$C$1:$C$510 = $C104), 0), MATCH(R$12, 'Build Scenarios'!$D$5:$O$5, 0)))
+R104,
0)</f>
        <v>0</v>
      </c>
      <c r="T104" s="4" cm="1">
        <f t="array" aca="1" ref="T104" ca="1">IFERROR(
INDEX('Cost Data'!$Y$1:$AJ$500, MATCH(1, ('Cost Data'!$W$1:$W$500 = $Q104) * ('Cost Data'!$X$1:$X$500 = $R104), 0), MATCH(T$12, 'Cost Data'!$Y$12:$AJ$12, 0))
* (INDEX('Build Scenarios'!$D$1:$O$510, MATCH(1, ('Build Scenarios'!$B$1:$B$510 = $Q104) * ('Build Scenarios'!$C$1:$C$510 = $C104), 0), MATCH(T$12, 'Build Scenarios'!$D$5:$O$5, 0))
- INDEX('Build Scenarios'!$D$1:$O$510, MATCH(1, ('Build Scenarios'!$B$1:$B$510 = $Q104) * ('Build Scenarios'!$C$1:$C$510 = $C104), 0), MATCH(S$12, 'Build Scenarios'!$D$5:$O$5, 0)))
+S104,
0)</f>
        <v>0</v>
      </c>
      <c r="U104" s="4" cm="1">
        <f t="array" aca="1" ref="U104" ca="1">IFERROR(
INDEX('Cost Data'!$Y$1:$AJ$500, MATCH(1, ('Cost Data'!$W$1:$W$500 = $Q104) * ('Cost Data'!$X$1:$X$500 = $R104), 0), MATCH(U$12, 'Cost Data'!$Y$12:$AJ$12, 0))
* (INDEX('Build Scenarios'!$D$1:$O$510, MATCH(1, ('Build Scenarios'!$B$1:$B$510 = $Q104) * ('Build Scenarios'!$C$1:$C$510 = $C104), 0), MATCH(U$12, 'Build Scenarios'!$D$5:$O$5, 0))
- INDEX('Build Scenarios'!$D$1:$O$510, MATCH(1, ('Build Scenarios'!$B$1:$B$510 = $Q104) * ('Build Scenarios'!$C$1:$C$510 = $C104), 0), MATCH(T$12, 'Build Scenarios'!$D$5:$O$5, 0)))
+T104,
0)</f>
        <v>0</v>
      </c>
      <c r="V104" s="4" cm="1">
        <f t="array" aca="1" ref="V104" ca="1">IFERROR(
INDEX('Cost Data'!$Y$1:$AJ$500, MATCH(1, ('Cost Data'!$W$1:$W$500 = $Q104) * ('Cost Data'!$X$1:$X$500 = $R104), 0), MATCH(V$12, 'Cost Data'!$Y$12:$AJ$12, 0))
* (INDEX('Build Scenarios'!$D$1:$O$510, MATCH(1, ('Build Scenarios'!$B$1:$B$510 = $Q104) * ('Build Scenarios'!$C$1:$C$510 = $C104), 0), MATCH(V$12, 'Build Scenarios'!$D$5:$O$5, 0))
- INDEX('Build Scenarios'!$D$1:$O$510, MATCH(1, ('Build Scenarios'!$B$1:$B$510 = $Q104) * ('Build Scenarios'!$C$1:$C$510 = $C104), 0), MATCH(U$12, 'Build Scenarios'!$D$5:$O$5, 0)))
+U104,
0)</f>
        <v>0</v>
      </c>
      <c r="W104" s="4" cm="1">
        <f t="array" aca="1" ref="W104" ca="1">IFERROR(
INDEX('Cost Data'!$Y$1:$AJ$500, MATCH(1, ('Cost Data'!$W$1:$W$500 = $Q104) * ('Cost Data'!$X$1:$X$500 = $R104), 0), MATCH(W$12, 'Cost Data'!$Y$12:$AJ$12, 0))
* (INDEX('Build Scenarios'!$D$1:$O$510, MATCH(1, ('Build Scenarios'!$B$1:$B$510 = $Q104) * ('Build Scenarios'!$C$1:$C$510 = $C104), 0), MATCH(W$12, 'Build Scenarios'!$D$5:$O$5, 0))
- INDEX('Build Scenarios'!$D$1:$O$510, MATCH(1, ('Build Scenarios'!$B$1:$B$510 = $Q104) * ('Build Scenarios'!$C$1:$C$510 = $C104), 0), MATCH(V$12, 'Build Scenarios'!$D$5:$O$5, 0)))
+V104,
0)</f>
        <v>0</v>
      </c>
      <c r="X104" s="4" cm="1">
        <f t="array" aca="1" ref="X104" ca="1">IFERROR(
INDEX('Cost Data'!$Y$1:$AJ$500, MATCH(1, ('Cost Data'!$W$1:$W$500 = $Q104) * ('Cost Data'!$X$1:$X$500 = $R104), 0), MATCH(X$12, 'Cost Data'!$Y$12:$AJ$12, 0))
* (INDEX('Build Scenarios'!$D$1:$O$510, MATCH(1, ('Build Scenarios'!$B$1:$B$510 = $Q104) * ('Build Scenarios'!$C$1:$C$510 = $C104), 0), MATCH(X$12, 'Build Scenarios'!$D$5:$O$5, 0))
- INDEX('Build Scenarios'!$D$1:$O$510, MATCH(1, ('Build Scenarios'!$B$1:$B$510 = $Q104) * ('Build Scenarios'!$C$1:$C$510 = $C104), 0), MATCH(W$12, 'Build Scenarios'!$D$5:$O$5, 0)))
+W104,
0)</f>
        <v>0</v>
      </c>
      <c r="Y104" s="4" cm="1">
        <f t="array" aca="1" ref="Y104" ca="1">IFERROR(
INDEX('Cost Data'!$Y$1:$AJ$500, MATCH(1, ('Cost Data'!$W$1:$W$500 = $Q104) * ('Cost Data'!$X$1:$X$500 = $R104), 0), MATCH(Y$12, 'Cost Data'!$Y$12:$AJ$12, 0))
* (INDEX('Build Scenarios'!$D$1:$O$510, MATCH(1, ('Build Scenarios'!$B$1:$B$510 = $Q104) * ('Build Scenarios'!$C$1:$C$510 = $C104), 0), MATCH(Y$12, 'Build Scenarios'!$D$5:$O$5, 0))
- INDEX('Build Scenarios'!$D$1:$O$510, MATCH(1, ('Build Scenarios'!$B$1:$B$510 = $Q104) * ('Build Scenarios'!$C$1:$C$510 = $C104), 0), MATCH(X$12, 'Build Scenarios'!$D$5:$O$5, 0)))
+X104,
0)</f>
        <v>0</v>
      </c>
      <c r="Z104" s="4" cm="1">
        <f t="array" aca="1" ref="Z104" ca="1">IFERROR(
INDEX('Cost Data'!$Y$1:$AJ$500, MATCH(1, ('Cost Data'!$W$1:$W$500 = $Q104) * ('Cost Data'!$X$1:$X$500 = $R104), 0), MATCH(Z$12, 'Cost Data'!$Y$12:$AJ$12, 0))
* (INDEX('Build Scenarios'!$D$1:$O$510, MATCH(1, ('Build Scenarios'!$B$1:$B$510 = $Q104) * ('Build Scenarios'!$C$1:$C$510 = $C104), 0), MATCH(Z$12, 'Build Scenarios'!$D$5:$O$5, 0))
- INDEX('Build Scenarios'!$D$1:$O$510, MATCH(1, ('Build Scenarios'!$B$1:$B$510 = $Q104) * ('Build Scenarios'!$C$1:$C$510 = $C104), 0), MATCH(Y$12, 'Build Scenarios'!$D$5:$O$5, 0)))
+Y104,
0)</f>
        <v>0</v>
      </c>
      <c r="AA104" s="4" cm="1">
        <f t="array" aca="1" ref="AA104" ca="1">IFERROR(
INDEX('Cost Data'!$Y$1:$AJ$500, MATCH(1, ('Cost Data'!$W$1:$W$500 = $Q104) * ('Cost Data'!$X$1:$X$500 = $R104), 0), MATCH(AA$12, 'Cost Data'!$Y$12:$AJ$12, 0))
* (INDEX('Build Scenarios'!$D$1:$O$510, MATCH(1, ('Build Scenarios'!$B$1:$B$510 = $Q104) * ('Build Scenarios'!$C$1:$C$510 = $C104), 0), MATCH(AA$12, 'Build Scenarios'!$D$5:$O$5, 0))
- INDEX('Build Scenarios'!$D$1:$O$510, MATCH(1, ('Build Scenarios'!$B$1:$B$510 = $Q104) * ('Build Scenarios'!$C$1:$C$510 = $C104), 0), MATCH(Z$12, 'Build Scenarios'!$D$5:$O$5, 0)))
+Z104,
0)</f>
        <v>0</v>
      </c>
      <c r="AB104" s="4" cm="1">
        <f t="array" aca="1" ref="AB104" ca="1">IFERROR(
INDEX('Cost Data'!$Y$1:$AJ$500, MATCH(1, ('Cost Data'!$W$1:$W$500 = $Q104) * ('Cost Data'!$X$1:$X$500 = $R104), 0), MATCH(AB$12, 'Cost Data'!$Y$12:$AJ$12, 0))
* (INDEX('Build Scenarios'!$D$1:$O$510, MATCH(1, ('Build Scenarios'!$B$1:$B$510 = $Q104) * ('Build Scenarios'!$C$1:$C$510 = $C104), 0), MATCH(AB$12, 'Build Scenarios'!$D$5:$O$5, 0))
- INDEX('Build Scenarios'!$D$1:$O$510, MATCH(1, ('Build Scenarios'!$B$1:$B$510 = $Q104) * ('Build Scenarios'!$C$1:$C$510 = $C104), 0), MATCH(AA$12, 'Build Scenarios'!$D$5:$O$5, 0)))
+AA104,
0)</f>
        <v>0</v>
      </c>
      <c r="AC104" s="4" cm="1">
        <f t="array" aca="1" ref="AC104" ca="1">IFERROR(
INDEX('Cost Data'!$Y$1:$AJ$500, MATCH(1, ('Cost Data'!$W$1:$W$500 = $Q104) * ('Cost Data'!$X$1:$X$500 = $R104), 0), MATCH(AC$12, 'Cost Data'!$Y$12:$AJ$12, 0))
* (INDEX('Build Scenarios'!$D$1:$O$510, MATCH(1, ('Build Scenarios'!$B$1:$B$510 = $Q104) * ('Build Scenarios'!$C$1:$C$510 = $C104), 0), MATCH(AC$12, 'Build Scenarios'!$D$5:$O$5, 0))
- INDEX('Build Scenarios'!$D$1:$O$510, MATCH(1, ('Build Scenarios'!$B$1:$B$510 = $Q104) * ('Build Scenarios'!$C$1:$C$510 = $C104), 0), MATCH(AB$12, 'Build Scenarios'!$D$5:$O$5, 0)))
+AB104,
0)</f>
        <v>0</v>
      </c>
      <c r="AD104" s="4" cm="1">
        <f t="array" aca="1" ref="AD104" ca="1">IFERROR(
INDEX('Cost Data'!$Y$1:$AJ$500, MATCH(1, ('Cost Data'!$W$1:$W$500 = $Q104) * ('Cost Data'!$X$1:$X$500 = $R104), 0), MATCH(AD$12, 'Cost Data'!$Y$12:$AJ$12, 0))
* (INDEX('Build Scenarios'!$D$1:$O$510, MATCH(1, ('Build Scenarios'!$B$1:$B$510 = $Q104) * ('Build Scenarios'!$C$1:$C$510 = $C104), 0), MATCH(AD$12, 'Build Scenarios'!$D$5:$O$5, 0))
- INDEX('Build Scenarios'!$D$1:$O$510, MATCH(1, ('Build Scenarios'!$B$1:$B$510 = $Q104) * ('Build Scenarios'!$C$1:$C$510 = $C104), 0), MATCH(AC$12, 'Build Scenarios'!$D$5:$O$5, 0)))
+AC104,
0)</f>
        <v>0</v>
      </c>
      <c r="AF104" s="11" t="str">
        <f>AI101</f>
        <v>Humboldt Bay</v>
      </c>
      <c r="AG104" s="11" cm="1">
        <f t="array" aca="1" ref="AG104" ca="1">INDEX('Cost Scenario Settings'!$O$32:$W$101, MATCH(1, ('Cost Scenario Settings'!$N$32:$N$101 = $B104) * ('Cost Scenario Settings'!$B$32:$B$101 = AF104), 0), MATCH($C104, 'Cost Scenario Settings'!$O$31:$W$31, 0))</f>
        <v>0</v>
      </c>
      <c r="AH104" s="4" cm="1">
        <f t="array" aca="1" ref="AH104" ca="1">IFERROR(
INDEX('Cost Data'!$Y$1:$AJ$500, MATCH(1, ('Cost Data'!$W$1:$W$500 = $AF104) * ('Cost Data'!$X$1:$X$500 = $AG104), 0), MATCH(AH$12, 'Cost Data'!$Y$12:$AJ$12, 0))
* (INDEX('Build Scenarios'!$D$1:$O$510, MATCH(1, ('Build Scenarios'!$B$1:$B$510 = $AF104) * ('Build Scenarios'!$C$1:$C$510 = $C104), 0), MATCH(AH$12, 'Build Scenarios'!$D$5:$O$5, 0))
- INDEX('Build Scenarios'!$D$1:$O$510, MATCH(1, ('Build Scenarios'!$B$1:$B$510 = $AF104) * ('Build Scenarios'!$C$1:$C$510 = $C104), 0), MATCH(AG$12, 'Build Scenarios'!$D$5:$O$5, 0)))
+AG104,
0)</f>
        <v>0</v>
      </c>
      <c r="AI104" s="4" cm="1">
        <f t="array" aca="1" ref="AI104" ca="1">IFERROR(
INDEX('Cost Data'!$Y$1:$AJ$500, MATCH(1, ('Cost Data'!$W$1:$W$500 = $AF104) * ('Cost Data'!$X$1:$X$500 = $AG104), 0), MATCH(AI$12, 'Cost Data'!$Y$12:$AJ$12, 0))
* (INDEX('Build Scenarios'!$D$1:$O$510, MATCH(1, ('Build Scenarios'!$B$1:$B$510 = $AF104) * ('Build Scenarios'!$C$1:$C$510 = $C104), 0), MATCH(AI$12, 'Build Scenarios'!$D$5:$O$5, 0))
- INDEX('Build Scenarios'!$D$1:$O$510, MATCH(1, ('Build Scenarios'!$B$1:$B$510 = $AF104) * ('Build Scenarios'!$C$1:$C$510 = $C104), 0), MATCH(AH$12, 'Build Scenarios'!$D$5:$O$5, 0)))
+AH104,
0)</f>
        <v>0</v>
      </c>
      <c r="AJ104" s="4" cm="1">
        <f t="array" aca="1" ref="AJ104" ca="1">IFERROR(
INDEX('Cost Data'!$Y$1:$AJ$500, MATCH(1, ('Cost Data'!$W$1:$W$500 = $AF104) * ('Cost Data'!$X$1:$X$500 = $AG104), 0), MATCH(AJ$12, 'Cost Data'!$Y$12:$AJ$12, 0))
* (INDEX('Build Scenarios'!$D$1:$O$510, MATCH(1, ('Build Scenarios'!$B$1:$B$510 = $AF104) * ('Build Scenarios'!$C$1:$C$510 = $C104), 0), MATCH(AJ$12, 'Build Scenarios'!$D$5:$O$5, 0))
- INDEX('Build Scenarios'!$D$1:$O$510, MATCH(1, ('Build Scenarios'!$B$1:$B$510 = $AF104) * ('Build Scenarios'!$C$1:$C$510 = $C104), 0), MATCH(AI$12, 'Build Scenarios'!$D$5:$O$5, 0)))
+AI104,
0)</f>
        <v>0</v>
      </c>
      <c r="AK104" s="4" cm="1">
        <f t="array" aca="1" ref="AK104" ca="1">IFERROR(
INDEX('Cost Data'!$Y$1:$AJ$500, MATCH(1, ('Cost Data'!$W$1:$W$500 = $AF104) * ('Cost Data'!$X$1:$X$500 = $AG104), 0), MATCH(AK$12, 'Cost Data'!$Y$12:$AJ$12, 0))
* (INDEX('Build Scenarios'!$D$1:$O$510, MATCH(1, ('Build Scenarios'!$B$1:$B$510 = $AF104) * ('Build Scenarios'!$C$1:$C$510 = $C104), 0), MATCH(AK$12, 'Build Scenarios'!$D$5:$O$5, 0))
- INDEX('Build Scenarios'!$D$1:$O$510, MATCH(1, ('Build Scenarios'!$B$1:$B$510 = $AF104) * ('Build Scenarios'!$C$1:$C$510 = $C104), 0), MATCH(AJ$12, 'Build Scenarios'!$D$5:$O$5, 0)))
+AJ104,
0)</f>
        <v>0</v>
      </c>
      <c r="AL104" s="4" cm="1">
        <f t="array" aca="1" ref="AL104" ca="1">IFERROR(
INDEX('Cost Data'!$Y$1:$AJ$500, MATCH(1, ('Cost Data'!$W$1:$W$500 = $AF104) * ('Cost Data'!$X$1:$X$500 = $AG104), 0), MATCH(AL$12, 'Cost Data'!$Y$12:$AJ$12, 0))
* (INDEX('Build Scenarios'!$D$1:$O$510, MATCH(1, ('Build Scenarios'!$B$1:$B$510 = $AF104) * ('Build Scenarios'!$C$1:$C$510 = $C104), 0), MATCH(AL$12, 'Build Scenarios'!$D$5:$O$5, 0))
- INDEX('Build Scenarios'!$D$1:$O$510, MATCH(1, ('Build Scenarios'!$B$1:$B$510 = $AF104) * ('Build Scenarios'!$C$1:$C$510 = $C104), 0), MATCH(AK$12, 'Build Scenarios'!$D$5:$O$5, 0)))
+AK104,
0)</f>
        <v>0</v>
      </c>
      <c r="AM104" s="4" cm="1">
        <f t="array" aca="1" ref="AM104" ca="1">IFERROR(
INDEX('Cost Data'!$Y$1:$AJ$500, MATCH(1, ('Cost Data'!$W$1:$W$500 = $AF104) * ('Cost Data'!$X$1:$X$500 = $AG104), 0), MATCH(AM$12, 'Cost Data'!$Y$12:$AJ$12, 0))
* (INDEX('Build Scenarios'!$D$1:$O$510, MATCH(1, ('Build Scenarios'!$B$1:$B$510 = $AF104) * ('Build Scenarios'!$C$1:$C$510 = $C104), 0), MATCH(AM$12, 'Build Scenarios'!$D$5:$O$5, 0))
- INDEX('Build Scenarios'!$D$1:$O$510, MATCH(1, ('Build Scenarios'!$B$1:$B$510 = $AF104) * ('Build Scenarios'!$C$1:$C$510 = $C104), 0), MATCH(AL$12, 'Build Scenarios'!$D$5:$O$5, 0)))
+AL104,
0)</f>
        <v>0</v>
      </c>
      <c r="AN104" s="4" cm="1">
        <f t="array" aca="1" ref="AN104" ca="1">IFERROR(
INDEX('Cost Data'!$Y$1:$AJ$500, MATCH(1, ('Cost Data'!$W$1:$W$500 = $AF104) * ('Cost Data'!$X$1:$X$500 = $AG104), 0), MATCH(AN$12, 'Cost Data'!$Y$12:$AJ$12, 0))
* (INDEX('Build Scenarios'!$D$1:$O$510, MATCH(1, ('Build Scenarios'!$B$1:$B$510 = $AF104) * ('Build Scenarios'!$C$1:$C$510 = $C104), 0), MATCH(AN$12, 'Build Scenarios'!$D$5:$O$5, 0))
- INDEX('Build Scenarios'!$D$1:$O$510, MATCH(1, ('Build Scenarios'!$B$1:$B$510 = $AF104) * ('Build Scenarios'!$C$1:$C$510 = $C104), 0), MATCH(AM$12, 'Build Scenarios'!$D$5:$O$5, 0)))
+AM104,
0)</f>
        <v>0</v>
      </c>
      <c r="AO104" s="4" cm="1">
        <f t="array" aca="1" ref="AO104" ca="1">IFERROR(
INDEX('Cost Data'!$Y$1:$AJ$500, MATCH(1, ('Cost Data'!$W$1:$W$500 = $AF104) * ('Cost Data'!$X$1:$X$500 = $AG104), 0), MATCH(AO$12, 'Cost Data'!$Y$12:$AJ$12, 0))
* (INDEX('Build Scenarios'!$D$1:$O$510, MATCH(1, ('Build Scenarios'!$B$1:$B$510 = $AF104) * ('Build Scenarios'!$C$1:$C$510 = $C104), 0), MATCH(AO$12, 'Build Scenarios'!$D$5:$O$5, 0))
- INDEX('Build Scenarios'!$D$1:$O$510, MATCH(1, ('Build Scenarios'!$B$1:$B$510 = $AF104) * ('Build Scenarios'!$C$1:$C$510 = $C104), 0), MATCH(AN$12, 'Build Scenarios'!$D$5:$O$5, 0)))
+AN104,
0)</f>
        <v>0</v>
      </c>
      <c r="AP104" s="4" cm="1">
        <f t="array" aca="1" ref="AP104" ca="1">IFERROR(
INDEX('Cost Data'!$Y$1:$AJ$500, MATCH(1, ('Cost Data'!$W$1:$W$500 = $AF104) * ('Cost Data'!$X$1:$X$500 = $AG104), 0), MATCH(AP$12, 'Cost Data'!$Y$12:$AJ$12, 0))
* (INDEX('Build Scenarios'!$D$1:$O$510, MATCH(1, ('Build Scenarios'!$B$1:$B$510 = $AF104) * ('Build Scenarios'!$C$1:$C$510 = $C104), 0), MATCH(AP$12, 'Build Scenarios'!$D$5:$O$5, 0))
- INDEX('Build Scenarios'!$D$1:$O$510, MATCH(1, ('Build Scenarios'!$B$1:$B$510 = $AF104) * ('Build Scenarios'!$C$1:$C$510 = $C104), 0), MATCH(AO$12, 'Build Scenarios'!$D$5:$O$5, 0)))
+AO104,
0)</f>
        <v>0</v>
      </c>
      <c r="AQ104" s="4" cm="1">
        <f t="array" aca="1" ref="AQ104" ca="1">IFERROR(
INDEX('Cost Data'!$Y$1:$AJ$500, MATCH(1, ('Cost Data'!$W$1:$W$500 = $AF104) * ('Cost Data'!$X$1:$X$500 = $AG104), 0), MATCH(AQ$12, 'Cost Data'!$Y$12:$AJ$12, 0))
* (INDEX('Build Scenarios'!$D$1:$O$510, MATCH(1, ('Build Scenarios'!$B$1:$B$510 = $AF104) * ('Build Scenarios'!$C$1:$C$510 = $C104), 0), MATCH(AQ$12, 'Build Scenarios'!$D$5:$O$5, 0))
- INDEX('Build Scenarios'!$D$1:$O$510, MATCH(1, ('Build Scenarios'!$B$1:$B$510 = $AF104) * ('Build Scenarios'!$C$1:$C$510 = $C104), 0), MATCH(AP$12, 'Build Scenarios'!$D$5:$O$5, 0)))
+AP104,
0)</f>
        <v>0</v>
      </c>
      <c r="AR104" s="4" cm="1">
        <f t="array" aca="1" ref="AR104" ca="1">IFERROR(
INDEX('Cost Data'!$Y$1:$AJ$500, MATCH(1, ('Cost Data'!$W$1:$W$500 = $AF104) * ('Cost Data'!$X$1:$X$500 = $AG104), 0), MATCH(AR$12, 'Cost Data'!$Y$12:$AJ$12, 0))
* (INDEX('Build Scenarios'!$D$1:$O$510, MATCH(1, ('Build Scenarios'!$B$1:$B$510 = $AF104) * ('Build Scenarios'!$C$1:$C$510 = $C104), 0), MATCH(AR$12, 'Build Scenarios'!$D$5:$O$5, 0))
- INDEX('Build Scenarios'!$D$1:$O$510, MATCH(1, ('Build Scenarios'!$B$1:$B$510 = $AF104) * ('Build Scenarios'!$C$1:$C$510 = $C104), 0), MATCH(AQ$12, 'Build Scenarios'!$D$5:$O$5, 0)))
+AQ104,
0)</f>
        <v>0</v>
      </c>
      <c r="AS104" s="4" cm="1">
        <f t="array" aca="1" ref="AS104" ca="1">IFERROR(
INDEX('Cost Data'!$Y$1:$AJ$500, MATCH(1, ('Cost Data'!$W$1:$W$500 = $AF104) * ('Cost Data'!$X$1:$X$500 = $AG104), 0), MATCH(AS$12, 'Cost Data'!$Y$12:$AJ$12, 0))
* (INDEX('Build Scenarios'!$D$1:$O$510, MATCH(1, ('Build Scenarios'!$B$1:$B$510 = $AF104) * ('Build Scenarios'!$C$1:$C$510 = $C104), 0), MATCH(AS$12, 'Build Scenarios'!$D$5:$O$5, 0))
- INDEX('Build Scenarios'!$D$1:$O$510, MATCH(1, ('Build Scenarios'!$B$1:$B$510 = $AF104) * ('Build Scenarios'!$C$1:$C$510 = $C104), 0), MATCH(AR$12, 'Build Scenarios'!$D$5:$O$5, 0)))
+AR104,
0)</f>
        <v>0</v>
      </c>
      <c r="AU104" s="11" t="str">
        <f>AX101</f>
        <v>Del Norte</v>
      </c>
      <c r="AV104" s="11" cm="1">
        <f t="array" aca="1" ref="AV104" ca="1">INDEX('Cost Scenario Settings'!$O$32:$W$101, MATCH(1, ('Cost Scenario Settings'!$N$32:$N$101 = $B104) * ('Cost Scenario Settings'!$B$32:$B$101 = AU104), 0), MATCH($C104, 'Cost Scenario Settings'!$O$31:$W$31, 0))</f>
        <v>0</v>
      </c>
      <c r="AW104" s="4" cm="1">
        <f t="array" aca="1" ref="AW104" ca="1">IFERROR(
INDEX('Cost Data'!$Y$1:$AJ$500, MATCH(1, ('Cost Data'!$W$1:$W$500 = $AU104) * ('Cost Data'!$X$1:$X$500 = $AV104), 0), MATCH(AW$12, 'Cost Data'!$Y$12:$AJ$12, 0))
* (INDEX('Build Scenarios'!$D$1:$O$510, MATCH(1, ('Build Scenarios'!$B$1:$B$510 = $AU104) * ('Build Scenarios'!$C$1:$C$510 = $C104), 0), MATCH(AW$12, 'Build Scenarios'!$D$5:$O$5, 0))
- INDEX('Build Scenarios'!$D$1:$O$510, MATCH(1, ('Build Scenarios'!$B$1:$B$510 = $AU104) * ('Build Scenarios'!$C$1:$C$510 = $C104), 0), MATCH(AV$12, 'Build Scenarios'!$D$5:$O$5, 0)))
+AV104,
0)</f>
        <v>0</v>
      </c>
      <c r="AX104" s="4" cm="1">
        <f t="array" aca="1" ref="AX104" ca="1">IFERROR(
INDEX('Cost Data'!$Y$1:$AJ$500, MATCH(1, ('Cost Data'!$W$1:$W$500 = $AU104) * ('Cost Data'!$X$1:$X$500 = $AV104), 0), MATCH(AX$12, 'Cost Data'!$Y$12:$AJ$12, 0))
* (INDEX('Build Scenarios'!$D$1:$O$510, MATCH(1, ('Build Scenarios'!$B$1:$B$510 = $AU104) * ('Build Scenarios'!$C$1:$C$510 = $C104), 0), MATCH(AX$12, 'Build Scenarios'!$D$5:$O$5, 0))
- INDEX('Build Scenarios'!$D$1:$O$510, MATCH(1, ('Build Scenarios'!$B$1:$B$510 = $AU104) * ('Build Scenarios'!$C$1:$C$510 = $C104), 0), MATCH(AW$12, 'Build Scenarios'!$D$5:$O$5, 0)))
+AW104,
0)</f>
        <v>0</v>
      </c>
      <c r="AY104" s="4" cm="1">
        <f t="array" aca="1" ref="AY104" ca="1">IFERROR(
INDEX('Cost Data'!$Y$1:$AJ$500, MATCH(1, ('Cost Data'!$W$1:$W$500 = $AU104) * ('Cost Data'!$X$1:$X$500 = $AV104), 0), MATCH(AY$12, 'Cost Data'!$Y$12:$AJ$12, 0))
* (INDEX('Build Scenarios'!$D$1:$O$510, MATCH(1, ('Build Scenarios'!$B$1:$B$510 = $AU104) * ('Build Scenarios'!$C$1:$C$510 = $C104), 0), MATCH(AY$12, 'Build Scenarios'!$D$5:$O$5, 0))
- INDEX('Build Scenarios'!$D$1:$O$510, MATCH(1, ('Build Scenarios'!$B$1:$B$510 = $AU104) * ('Build Scenarios'!$C$1:$C$510 = $C104), 0), MATCH(AX$12, 'Build Scenarios'!$D$5:$O$5, 0)))
+AX104,
0)</f>
        <v>0</v>
      </c>
      <c r="AZ104" s="4" cm="1">
        <f t="array" aca="1" ref="AZ104" ca="1">IFERROR(
INDEX('Cost Data'!$Y$1:$AJ$500, MATCH(1, ('Cost Data'!$W$1:$W$500 = $AU104) * ('Cost Data'!$X$1:$X$500 = $AV104), 0), MATCH(AZ$12, 'Cost Data'!$Y$12:$AJ$12, 0))
* (INDEX('Build Scenarios'!$D$1:$O$510, MATCH(1, ('Build Scenarios'!$B$1:$B$510 = $AU104) * ('Build Scenarios'!$C$1:$C$510 = $C104), 0), MATCH(AZ$12, 'Build Scenarios'!$D$5:$O$5, 0))
- INDEX('Build Scenarios'!$D$1:$O$510, MATCH(1, ('Build Scenarios'!$B$1:$B$510 = $AU104) * ('Build Scenarios'!$C$1:$C$510 = $C104), 0), MATCH(AY$12, 'Build Scenarios'!$D$5:$O$5, 0)))
+AY104,
0)</f>
        <v>0</v>
      </c>
      <c r="BA104" s="4" cm="1">
        <f t="array" aca="1" ref="BA104" ca="1">IFERROR(
INDEX('Cost Data'!$Y$1:$AJ$500, MATCH(1, ('Cost Data'!$W$1:$W$500 = $AU104) * ('Cost Data'!$X$1:$X$500 = $AV104), 0), MATCH(BA$12, 'Cost Data'!$Y$12:$AJ$12, 0))
* (INDEX('Build Scenarios'!$D$1:$O$510, MATCH(1, ('Build Scenarios'!$B$1:$B$510 = $AU104) * ('Build Scenarios'!$C$1:$C$510 = $C104), 0), MATCH(BA$12, 'Build Scenarios'!$D$5:$O$5, 0))
- INDEX('Build Scenarios'!$D$1:$O$510, MATCH(1, ('Build Scenarios'!$B$1:$B$510 = $AU104) * ('Build Scenarios'!$C$1:$C$510 = $C104), 0), MATCH(AZ$12, 'Build Scenarios'!$D$5:$O$5, 0)))
+AZ104,
0)</f>
        <v>0</v>
      </c>
      <c r="BB104" s="4" cm="1">
        <f t="array" aca="1" ref="BB104" ca="1">IFERROR(
INDEX('Cost Data'!$Y$1:$AJ$500, MATCH(1, ('Cost Data'!$W$1:$W$500 = $AU104) * ('Cost Data'!$X$1:$X$500 = $AV104), 0), MATCH(BB$12, 'Cost Data'!$Y$12:$AJ$12, 0))
* (INDEX('Build Scenarios'!$D$1:$O$510, MATCH(1, ('Build Scenarios'!$B$1:$B$510 = $AU104) * ('Build Scenarios'!$C$1:$C$510 = $C104), 0), MATCH(BB$12, 'Build Scenarios'!$D$5:$O$5, 0))
- INDEX('Build Scenarios'!$D$1:$O$510, MATCH(1, ('Build Scenarios'!$B$1:$B$510 = $AU104) * ('Build Scenarios'!$C$1:$C$510 = $C104), 0), MATCH(BA$12, 'Build Scenarios'!$D$5:$O$5, 0)))
+BA104,
0)</f>
        <v>0</v>
      </c>
      <c r="BC104" s="4" cm="1">
        <f t="array" aca="1" ref="BC104" ca="1">IFERROR(
INDEX('Cost Data'!$Y$1:$AJ$500, MATCH(1, ('Cost Data'!$W$1:$W$500 = $AU104) * ('Cost Data'!$X$1:$X$500 = $AV104), 0), MATCH(BC$12, 'Cost Data'!$Y$12:$AJ$12, 0))
* (INDEX('Build Scenarios'!$D$1:$O$510, MATCH(1, ('Build Scenarios'!$B$1:$B$510 = $AU104) * ('Build Scenarios'!$C$1:$C$510 = $C104), 0), MATCH(BC$12, 'Build Scenarios'!$D$5:$O$5, 0))
- INDEX('Build Scenarios'!$D$1:$O$510, MATCH(1, ('Build Scenarios'!$B$1:$B$510 = $AU104) * ('Build Scenarios'!$C$1:$C$510 = $C104), 0), MATCH(BB$12, 'Build Scenarios'!$D$5:$O$5, 0)))
+BB104,
0)</f>
        <v>0</v>
      </c>
      <c r="BD104" s="4" cm="1">
        <f t="array" aca="1" ref="BD104" ca="1">IFERROR(
INDEX('Cost Data'!$Y$1:$AJ$500, MATCH(1, ('Cost Data'!$W$1:$W$500 = $AU104) * ('Cost Data'!$X$1:$X$500 = $AV104), 0), MATCH(BD$12, 'Cost Data'!$Y$12:$AJ$12, 0))
* (INDEX('Build Scenarios'!$D$1:$O$510, MATCH(1, ('Build Scenarios'!$B$1:$B$510 = $AU104) * ('Build Scenarios'!$C$1:$C$510 = $C104), 0), MATCH(BD$12, 'Build Scenarios'!$D$5:$O$5, 0))
- INDEX('Build Scenarios'!$D$1:$O$510, MATCH(1, ('Build Scenarios'!$B$1:$B$510 = $AU104) * ('Build Scenarios'!$C$1:$C$510 = $C104), 0), MATCH(BC$12, 'Build Scenarios'!$D$5:$O$5, 0)))
+BC104,
0)</f>
        <v>0</v>
      </c>
      <c r="BE104" s="4" cm="1">
        <f t="array" aca="1" ref="BE104" ca="1">IFERROR(
INDEX('Cost Data'!$Y$1:$AJ$500, MATCH(1, ('Cost Data'!$W$1:$W$500 = $AU104) * ('Cost Data'!$X$1:$X$500 = $AV104), 0), MATCH(BE$12, 'Cost Data'!$Y$12:$AJ$12, 0))
* (INDEX('Build Scenarios'!$D$1:$O$510, MATCH(1, ('Build Scenarios'!$B$1:$B$510 = $AU104) * ('Build Scenarios'!$C$1:$C$510 = $C104), 0), MATCH(BE$12, 'Build Scenarios'!$D$5:$O$5, 0))
- INDEX('Build Scenarios'!$D$1:$O$510, MATCH(1, ('Build Scenarios'!$B$1:$B$510 = $AU104) * ('Build Scenarios'!$C$1:$C$510 = $C104), 0), MATCH(BD$12, 'Build Scenarios'!$D$5:$O$5, 0)))
+BD104,
0)</f>
        <v>0</v>
      </c>
      <c r="BF104" s="4" cm="1">
        <f t="array" aca="1" ref="BF104" ca="1">IFERROR(
INDEX('Cost Data'!$Y$1:$AJ$500, MATCH(1, ('Cost Data'!$W$1:$W$500 = $AU104) * ('Cost Data'!$X$1:$X$500 = $AV104), 0), MATCH(BF$12, 'Cost Data'!$Y$12:$AJ$12, 0))
* (INDEX('Build Scenarios'!$D$1:$O$510, MATCH(1, ('Build Scenarios'!$B$1:$B$510 = $AU104) * ('Build Scenarios'!$C$1:$C$510 = $C104), 0), MATCH(BF$12, 'Build Scenarios'!$D$5:$O$5, 0))
- INDEX('Build Scenarios'!$D$1:$O$510, MATCH(1, ('Build Scenarios'!$B$1:$B$510 = $AU104) * ('Build Scenarios'!$C$1:$C$510 = $C104), 0), MATCH(BE$12, 'Build Scenarios'!$D$5:$O$5, 0)))
+BE104,
0)</f>
        <v>0</v>
      </c>
      <c r="BG104" s="4" cm="1">
        <f t="array" aca="1" ref="BG104" ca="1">IFERROR(
INDEX('Cost Data'!$Y$1:$AJ$500, MATCH(1, ('Cost Data'!$W$1:$W$500 = $AU104) * ('Cost Data'!$X$1:$X$500 = $AV104), 0), MATCH(BG$12, 'Cost Data'!$Y$12:$AJ$12, 0))
* (INDEX('Build Scenarios'!$D$1:$O$510, MATCH(1, ('Build Scenarios'!$B$1:$B$510 = $AU104) * ('Build Scenarios'!$C$1:$C$510 = $C104), 0), MATCH(BG$12, 'Build Scenarios'!$D$5:$O$5, 0))
- INDEX('Build Scenarios'!$D$1:$O$510, MATCH(1, ('Build Scenarios'!$B$1:$B$510 = $AU104) * ('Build Scenarios'!$C$1:$C$510 = $C104), 0), MATCH(BF$12, 'Build Scenarios'!$D$5:$O$5, 0)))
+BF104,
0)</f>
        <v>0</v>
      </c>
      <c r="BH104" s="4" cm="1">
        <f t="array" aca="1" ref="BH104" ca="1">IFERROR(
INDEX('Cost Data'!$Y$1:$AJ$500, MATCH(1, ('Cost Data'!$W$1:$W$500 = $AU104) * ('Cost Data'!$X$1:$X$500 = $AV104), 0), MATCH(BH$12, 'Cost Data'!$Y$12:$AJ$12, 0))
* (INDEX('Build Scenarios'!$D$1:$O$510, MATCH(1, ('Build Scenarios'!$B$1:$B$510 = $AU104) * ('Build Scenarios'!$C$1:$C$510 = $C104), 0), MATCH(BH$12, 'Build Scenarios'!$D$5:$O$5, 0))
- INDEX('Build Scenarios'!$D$1:$O$510, MATCH(1, ('Build Scenarios'!$B$1:$B$510 = $AU104) * ('Build Scenarios'!$C$1:$C$510 = $C104), 0), MATCH(BG$12, 'Build Scenarios'!$D$5:$O$5, 0)))
+BG104,
0)</f>
        <v>0</v>
      </c>
      <c r="BJ104" s="11" t="str">
        <f>BM101</f>
        <v>Cape Mendocino</v>
      </c>
      <c r="BK104" s="11" cm="1">
        <f t="array" aca="1" ref="BK104" ca="1">INDEX('Cost Scenario Settings'!$O$32:$W$101, MATCH(1, ('Cost Scenario Settings'!$N$32:$N$101 = $B104) * ('Cost Scenario Settings'!$B$32:$B$101 = BJ104), 0), MATCH($C104, 'Cost Scenario Settings'!$O$31:$W$31, 0))</f>
        <v>0</v>
      </c>
      <c r="BL104" s="4" cm="1">
        <f t="array" aca="1" ref="BL104" ca="1">IFERROR(
INDEX('Cost Data'!$Y$1:$AJ$500, MATCH(1, ('Cost Data'!$W$1:$W$500 = $BJ104) * ('Cost Data'!$X$1:$X$500 = $BK104), 0), MATCH(BL$12, 'Cost Data'!$Y$12:$AJ$12, 0))
* (INDEX('Build Scenarios'!$D$1:$O$510, MATCH(1, ('Build Scenarios'!$B$1:$B$510 = $BJ104) * ('Build Scenarios'!$C$1:$C$510 = $C104), 0), MATCH(BL$12, 'Build Scenarios'!$D$5:$O$5, 0))
- INDEX('Build Scenarios'!$D$1:$O$510, MATCH(1, ('Build Scenarios'!$B$1:$B$510 = $BJ104) * ('Build Scenarios'!$C$1:$C$510 = $C104), 0), MATCH(BK$12, 'Build Scenarios'!$D$5:$O$5, 0)))
+BK104,
0)</f>
        <v>0</v>
      </c>
      <c r="BM104" s="4" cm="1">
        <f t="array" aca="1" ref="BM104" ca="1">IFERROR(
INDEX('Cost Data'!$Y$1:$AJ$500, MATCH(1, ('Cost Data'!$W$1:$W$500 = $BJ104) * ('Cost Data'!$X$1:$X$500 = $BK104), 0), MATCH(BM$12, 'Cost Data'!$Y$12:$AJ$12, 0))
* (INDEX('Build Scenarios'!$D$1:$O$510, MATCH(1, ('Build Scenarios'!$B$1:$B$510 = $BJ104) * ('Build Scenarios'!$C$1:$C$510 = $C104), 0), MATCH(BM$12, 'Build Scenarios'!$D$5:$O$5, 0))
- INDEX('Build Scenarios'!$D$1:$O$510, MATCH(1, ('Build Scenarios'!$B$1:$B$510 = $BJ104) * ('Build Scenarios'!$C$1:$C$510 = $C104), 0), MATCH(BL$12, 'Build Scenarios'!$D$5:$O$5, 0)))
+BL104,
0)</f>
        <v>0</v>
      </c>
      <c r="BN104" s="4" cm="1">
        <f t="array" aca="1" ref="BN104" ca="1">IFERROR(
INDEX('Cost Data'!$Y$1:$AJ$500, MATCH(1, ('Cost Data'!$W$1:$W$500 = $BJ104) * ('Cost Data'!$X$1:$X$500 = $BK104), 0), MATCH(BN$12, 'Cost Data'!$Y$12:$AJ$12, 0))
* (INDEX('Build Scenarios'!$D$1:$O$510, MATCH(1, ('Build Scenarios'!$B$1:$B$510 = $BJ104) * ('Build Scenarios'!$C$1:$C$510 = $C104), 0), MATCH(BN$12, 'Build Scenarios'!$D$5:$O$5, 0))
- INDEX('Build Scenarios'!$D$1:$O$510, MATCH(1, ('Build Scenarios'!$B$1:$B$510 = $BJ104) * ('Build Scenarios'!$C$1:$C$510 = $C104), 0), MATCH(BM$12, 'Build Scenarios'!$D$5:$O$5, 0)))
+BM104,
0)</f>
        <v>0</v>
      </c>
      <c r="BO104" s="4" cm="1">
        <f t="array" aca="1" ref="BO104" ca="1">IFERROR(
INDEX('Cost Data'!$Y$1:$AJ$500, MATCH(1, ('Cost Data'!$W$1:$W$500 = $BJ104) * ('Cost Data'!$X$1:$X$500 = $BK104), 0), MATCH(BO$12, 'Cost Data'!$Y$12:$AJ$12, 0))
* (INDEX('Build Scenarios'!$D$1:$O$510, MATCH(1, ('Build Scenarios'!$B$1:$B$510 = $BJ104) * ('Build Scenarios'!$C$1:$C$510 = $C104), 0), MATCH(BO$12, 'Build Scenarios'!$D$5:$O$5, 0))
- INDEX('Build Scenarios'!$D$1:$O$510, MATCH(1, ('Build Scenarios'!$B$1:$B$510 = $BJ104) * ('Build Scenarios'!$C$1:$C$510 = $C104), 0), MATCH(BN$12, 'Build Scenarios'!$D$5:$O$5, 0)))
+BN104,
0)</f>
        <v>0</v>
      </c>
      <c r="BP104" s="4" cm="1">
        <f t="array" aca="1" ref="BP104" ca="1">IFERROR(
INDEX('Cost Data'!$Y$1:$AJ$500, MATCH(1, ('Cost Data'!$W$1:$W$500 = $BJ104) * ('Cost Data'!$X$1:$X$500 = $BK104), 0), MATCH(BP$12, 'Cost Data'!$Y$12:$AJ$12, 0))
* (INDEX('Build Scenarios'!$D$1:$O$510, MATCH(1, ('Build Scenarios'!$B$1:$B$510 = $BJ104) * ('Build Scenarios'!$C$1:$C$510 = $C104), 0), MATCH(BP$12, 'Build Scenarios'!$D$5:$O$5, 0))
- INDEX('Build Scenarios'!$D$1:$O$510, MATCH(1, ('Build Scenarios'!$B$1:$B$510 = $BJ104) * ('Build Scenarios'!$C$1:$C$510 = $C104), 0), MATCH(BO$12, 'Build Scenarios'!$D$5:$O$5, 0)))
+BO104,
0)</f>
        <v>0</v>
      </c>
      <c r="BQ104" s="4" cm="1">
        <f t="array" aca="1" ref="BQ104" ca="1">IFERROR(
INDEX('Cost Data'!$Y$1:$AJ$500, MATCH(1, ('Cost Data'!$W$1:$W$500 = $BJ104) * ('Cost Data'!$X$1:$X$500 = $BK104), 0), MATCH(BQ$12, 'Cost Data'!$Y$12:$AJ$12, 0))
* (INDEX('Build Scenarios'!$D$1:$O$510, MATCH(1, ('Build Scenarios'!$B$1:$B$510 = $BJ104) * ('Build Scenarios'!$C$1:$C$510 = $C104), 0), MATCH(BQ$12, 'Build Scenarios'!$D$5:$O$5, 0))
- INDEX('Build Scenarios'!$D$1:$O$510, MATCH(1, ('Build Scenarios'!$B$1:$B$510 = $BJ104) * ('Build Scenarios'!$C$1:$C$510 = $C104), 0), MATCH(BP$12, 'Build Scenarios'!$D$5:$O$5, 0)))
+BP104,
0)</f>
        <v>0</v>
      </c>
      <c r="BR104" s="4" cm="1">
        <f t="array" aca="1" ref="BR104" ca="1">IFERROR(
INDEX('Cost Data'!$Y$1:$AJ$500, MATCH(1, ('Cost Data'!$W$1:$W$500 = $BJ104) * ('Cost Data'!$X$1:$X$500 = $BK104), 0), MATCH(BR$12, 'Cost Data'!$Y$12:$AJ$12, 0))
* (INDEX('Build Scenarios'!$D$1:$O$510, MATCH(1, ('Build Scenarios'!$B$1:$B$510 = $BJ104) * ('Build Scenarios'!$C$1:$C$510 = $C104), 0), MATCH(BR$12, 'Build Scenarios'!$D$5:$O$5, 0))
- INDEX('Build Scenarios'!$D$1:$O$510, MATCH(1, ('Build Scenarios'!$B$1:$B$510 = $BJ104) * ('Build Scenarios'!$C$1:$C$510 = $C104), 0), MATCH(BQ$12, 'Build Scenarios'!$D$5:$O$5, 0)))
+BQ104,
0)</f>
        <v>0</v>
      </c>
      <c r="BS104" s="4" cm="1">
        <f t="array" aca="1" ref="BS104" ca="1">IFERROR(
INDEX('Cost Data'!$Y$1:$AJ$500, MATCH(1, ('Cost Data'!$W$1:$W$500 = $BJ104) * ('Cost Data'!$X$1:$X$500 = $BK104), 0), MATCH(BS$12, 'Cost Data'!$Y$12:$AJ$12, 0))
* (INDEX('Build Scenarios'!$D$1:$O$510, MATCH(1, ('Build Scenarios'!$B$1:$B$510 = $BJ104) * ('Build Scenarios'!$C$1:$C$510 = $C104), 0), MATCH(BS$12, 'Build Scenarios'!$D$5:$O$5, 0))
- INDEX('Build Scenarios'!$D$1:$O$510, MATCH(1, ('Build Scenarios'!$B$1:$B$510 = $BJ104) * ('Build Scenarios'!$C$1:$C$510 = $C104), 0), MATCH(BR$12, 'Build Scenarios'!$D$5:$O$5, 0)))
+BR104,
0)</f>
        <v>0</v>
      </c>
      <c r="BT104" s="4" cm="1">
        <f t="array" aca="1" ref="BT104" ca="1">IFERROR(
INDEX('Cost Data'!$Y$1:$AJ$500, MATCH(1, ('Cost Data'!$W$1:$W$500 = $BJ104) * ('Cost Data'!$X$1:$X$500 = $BK104), 0), MATCH(BT$12, 'Cost Data'!$Y$12:$AJ$12, 0))
* (INDEX('Build Scenarios'!$D$1:$O$510, MATCH(1, ('Build Scenarios'!$B$1:$B$510 = $BJ104) * ('Build Scenarios'!$C$1:$C$510 = $C104), 0), MATCH(BT$12, 'Build Scenarios'!$D$5:$O$5, 0))
- INDEX('Build Scenarios'!$D$1:$O$510, MATCH(1, ('Build Scenarios'!$B$1:$B$510 = $BJ104) * ('Build Scenarios'!$C$1:$C$510 = $C104), 0), MATCH(BS$12, 'Build Scenarios'!$D$5:$O$5, 0)))
+BS104,
0)</f>
        <v>0</v>
      </c>
      <c r="BU104" s="4" cm="1">
        <f t="array" aca="1" ref="BU104" ca="1">IFERROR(
INDEX('Cost Data'!$Y$1:$AJ$500, MATCH(1, ('Cost Data'!$W$1:$W$500 = $BJ104) * ('Cost Data'!$X$1:$X$500 = $BK104), 0), MATCH(BU$12, 'Cost Data'!$Y$12:$AJ$12, 0))
* (INDEX('Build Scenarios'!$D$1:$O$510, MATCH(1, ('Build Scenarios'!$B$1:$B$510 = $BJ104) * ('Build Scenarios'!$C$1:$C$510 = $C104), 0), MATCH(BU$12, 'Build Scenarios'!$D$5:$O$5, 0))
- INDEX('Build Scenarios'!$D$1:$O$510, MATCH(1, ('Build Scenarios'!$B$1:$B$510 = $BJ104) * ('Build Scenarios'!$C$1:$C$510 = $C104), 0), MATCH(BT$12, 'Build Scenarios'!$D$5:$O$5, 0)))
+BT104,
0)</f>
        <v>0</v>
      </c>
      <c r="BV104" s="4" cm="1">
        <f t="array" aca="1" ref="BV104" ca="1">IFERROR(
INDEX('Cost Data'!$Y$1:$AJ$500, MATCH(1, ('Cost Data'!$W$1:$W$500 = $BJ104) * ('Cost Data'!$X$1:$X$500 = $BK104), 0), MATCH(BV$12, 'Cost Data'!$Y$12:$AJ$12, 0))
* (INDEX('Build Scenarios'!$D$1:$O$510, MATCH(1, ('Build Scenarios'!$B$1:$B$510 = $BJ104) * ('Build Scenarios'!$C$1:$C$510 = $C104), 0), MATCH(BV$12, 'Build Scenarios'!$D$5:$O$5, 0))
- INDEX('Build Scenarios'!$D$1:$O$510, MATCH(1, ('Build Scenarios'!$B$1:$B$510 = $BJ104) * ('Build Scenarios'!$C$1:$C$510 = $C104), 0), MATCH(BU$12, 'Build Scenarios'!$D$5:$O$5, 0)))
+BU104,
0)</f>
        <v>0</v>
      </c>
      <c r="BW104" s="4" cm="1">
        <f t="array" aca="1" ref="BW104" ca="1">IFERROR(
INDEX('Cost Data'!$Y$1:$AJ$500, MATCH(1, ('Cost Data'!$W$1:$W$500 = $BJ104) * ('Cost Data'!$X$1:$X$500 = $BK104), 0), MATCH(BW$12, 'Cost Data'!$Y$12:$AJ$12, 0))
* (INDEX('Build Scenarios'!$D$1:$O$510, MATCH(1, ('Build Scenarios'!$B$1:$B$510 = $BJ104) * ('Build Scenarios'!$C$1:$C$510 = $C104), 0), MATCH(BW$12, 'Build Scenarios'!$D$5:$O$5, 0))
- INDEX('Build Scenarios'!$D$1:$O$510, MATCH(1, ('Build Scenarios'!$B$1:$B$510 = $BJ104) * ('Build Scenarios'!$C$1:$C$510 = $C104), 0), MATCH(BV$12, 'Build Scenarios'!$D$5:$O$5, 0)))
+BV104,
0)</f>
        <v>0</v>
      </c>
    </row>
    <row r="105" spans="2:75" x14ac:dyDescent="0.2">
      <c r="B105" s="11">
        <f ca="1">B104</f>
        <v>0</v>
      </c>
      <c r="C105" s="8" t="s">
        <v>55</v>
      </c>
      <c r="D105" s="4">
        <f t="shared" ca="1" si="54"/>
        <v>0</v>
      </c>
      <c r="E105" s="4">
        <f t="shared" ca="1" si="54"/>
        <v>0</v>
      </c>
      <c r="F105" s="4">
        <f t="shared" ca="1" si="54"/>
        <v>0</v>
      </c>
      <c r="G105" s="4">
        <f t="shared" ca="1" si="54"/>
        <v>0</v>
      </c>
      <c r="H105" s="4">
        <f t="shared" ca="1" si="54"/>
        <v>0</v>
      </c>
      <c r="I105" s="4">
        <f t="shared" ca="1" si="54"/>
        <v>0</v>
      </c>
      <c r="J105" s="4">
        <f t="shared" ca="1" si="54"/>
        <v>0</v>
      </c>
      <c r="K105" s="4">
        <f t="shared" ca="1" si="54"/>
        <v>0</v>
      </c>
      <c r="L105" s="4">
        <f t="shared" ca="1" si="54"/>
        <v>0</v>
      </c>
      <c r="M105" s="4">
        <f t="shared" ca="1" si="54"/>
        <v>0</v>
      </c>
      <c r="N105" s="4">
        <f t="shared" ca="1" si="54"/>
        <v>0</v>
      </c>
      <c r="O105" s="4">
        <f t="shared" ca="1" si="54"/>
        <v>0</v>
      </c>
      <c r="Q105" s="11" t="str">
        <f>Q104</f>
        <v>Morro Bay</v>
      </c>
      <c r="R105" s="11" cm="1">
        <f t="array" aca="1" ref="R105" ca="1">INDEX('Cost Scenario Settings'!$O$32:$W$101, MATCH(1, ('Cost Scenario Settings'!$N$32:$N$101 = $B105) * ('Cost Scenario Settings'!$B$32:$B$101 = Q105), 0), MATCH($C105, 'Cost Scenario Settings'!$O$31:$W$31, 0))</f>
        <v>0</v>
      </c>
      <c r="S105" s="4" cm="1">
        <f t="array" aca="1" ref="S105" ca="1">IFERROR(
INDEX('Cost Data'!$Y$1:$AJ$500, MATCH(1, ('Cost Data'!$W$1:$W$500 = $Q105) * ('Cost Data'!$X$1:$X$500 = $R105), 0), MATCH(S$12, 'Cost Data'!$Y$12:$AJ$12, 0))
* (INDEX('Build Scenarios'!$D$1:$O$510, MATCH(1, ('Build Scenarios'!$B$1:$B$510 = $Q105) * ('Build Scenarios'!$C$1:$C$510 = $C105), 0), MATCH(S$12, 'Build Scenarios'!$D$5:$O$5, 0))
- INDEX('Build Scenarios'!$D$1:$O$510, MATCH(1, ('Build Scenarios'!$B$1:$B$510 = $Q105) * ('Build Scenarios'!$C$1:$C$510 = $C105), 0), MATCH(R$12, 'Build Scenarios'!$D$5:$O$5, 0)))
+R105,
0)</f>
        <v>0</v>
      </c>
      <c r="T105" s="4" cm="1">
        <f t="array" aca="1" ref="T105" ca="1">IFERROR(
INDEX('Cost Data'!$Y$1:$AJ$500, MATCH(1, ('Cost Data'!$W$1:$W$500 = $Q105) * ('Cost Data'!$X$1:$X$500 = $R105), 0), MATCH(T$12, 'Cost Data'!$Y$12:$AJ$12, 0))
* (INDEX('Build Scenarios'!$D$1:$O$510, MATCH(1, ('Build Scenarios'!$B$1:$B$510 = $Q105) * ('Build Scenarios'!$C$1:$C$510 = $C105), 0), MATCH(T$12, 'Build Scenarios'!$D$5:$O$5, 0))
- INDEX('Build Scenarios'!$D$1:$O$510, MATCH(1, ('Build Scenarios'!$B$1:$B$510 = $Q105) * ('Build Scenarios'!$C$1:$C$510 = $C105), 0), MATCH(S$12, 'Build Scenarios'!$D$5:$O$5, 0)))
+S105,
0)</f>
        <v>0</v>
      </c>
      <c r="U105" s="4" cm="1">
        <f t="array" aca="1" ref="U105" ca="1">IFERROR(
INDEX('Cost Data'!$Y$1:$AJ$500, MATCH(1, ('Cost Data'!$W$1:$W$500 = $Q105) * ('Cost Data'!$X$1:$X$500 = $R105), 0), MATCH(U$12, 'Cost Data'!$Y$12:$AJ$12, 0))
* (INDEX('Build Scenarios'!$D$1:$O$510, MATCH(1, ('Build Scenarios'!$B$1:$B$510 = $Q105) * ('Build Scenarios'!$C$1:$C$510 = $C105), 0), MATCH(U$12, 'Build Scenarios'!$D$5:$O$5, 0))
- INDEX('Build Scenarios'!$D$1:$O$510, MATCH(1, ('Build Scenarios'!$B$1:$B$510 = $Q105) * ('Build Scenarios'!$C$1:$C$510 = $C105), 0), MATCH(T$12, 'Build Scenarios'!$D$5:$O$5, 0)))
+T105,
0)</f>
        <v>0</v>
      </c>
      <c r="V105" s="4" cm="1">
        <f t="array" aca="1" ref="V105" ca="1">IFERROR(
INDEX('Cost Data'!$Y$1:$AJ$500, MATCH(1, ('Cost Data'!$W$1:$W$500 = $Q105) * ('Cost Data'!$X$1:$X$500 = $R105), 0), MATCH(V$12, 'Cost Data'!$Y$12:$AJ$12, 0))
* (INDEX('Build Scenarios'!$D$1:$O$510, MATCH(1, ('Build Scenarios'!$B$1:$B$510 = $Q105) * ('Build Scenarios'!$C$1:$C$510 = $C105), 0), MATCH(V$12, 'Build Scenarios'!$D$5:$O$5, 0))
- INDEX('Build Scenarios'!$D$1:$O$510, MATCH(1, ('Build Scenarios'!$B$1:$B$510 = $Q105) * ('Build Scenarios'!$C$1:$C$510 = $C105), 0), MATCH(U$12, 'Build Scenarios'!$D$5:$O$5, 0)))
+U105,
0)</f>
        <v>0</v>
      </c>
      <c r="W105" s="4" cm="1">
        <f t="array" aca="1" ref="W105" ca="1">IFERROR(
INDEX('Cost Data'!$Y$1:$AJ$500, MATCH(1, ('Cost Data'!$W$1:$W$500 = $Q105) * ('Cost Data'!$X$1:$X$500 = $R105), 0), MATCH(W$12, 'Cost Data'!$Y$12:$AJ$12, 0))
* (INDEX('Build Scenarios'!$D$1:$O$510, MATCH(1, ('Build Scenarios'!$B$1:$B$510 = $Q105) * ('Build Scenarios'!$C$1:$C$510 = $C105), 0), MATCH(W$12, 'Build Scenarios'!$D$5:$O$5, 0))
- INDEX('Build Scenarios'!$D$1:$O$510, MATCH(1, ('Build Scenarios'!$B$1:$B$510 = $Q105) * ('Build Scenarios'!$C$1:$C$510 = $C105), 0), MATCH(V$12, 'Build Scenarios'!$D$5:$O$5, 0)))
+V105,
0)</f>
        <v>0</v>
      </c>
      <c r="X105" s="4" cm="1">
        <f t="array" aca="1" ref="X105" ca="1">IFERROR(
INDEX('Cost Data'!$Y$1:$AJ$500, MATCH(1, ('Cost Data'!$W$1:$W$500 = $Q105) * ('Cost Data'!$X$1:$X$500 = $R105), 0), MATCH(X$12, 'Cost Data'!$Y$12:$AJ$12, 0))
* (INDEX('Build Scenarios'!$D$1:$O$510, MATCH(1, ('Build Scenarios'!$B$1:$B$510 = $Q105) * ('Build Scenarios'!$C$1:$C$510 = $C105), 0), MATCH(X$12, 'Build Scenarios'!$D$5:$O$5, 0))
- INDEX('Build Scenarios'!$D$1:$O$510, MATCH(1, ('Build Scenarios'!$B$1:$B$510 = $Q105) * ('Build Scenarios'!$C$1:$C$510 = $C105), 0), MATCH(W$12, 'Build Scenarios'!$D$5:$O$5, 0)))
+W105,
0)</f>
        <v>0</v>
      </c>
      <c r="Y105" s="4" cm="1">
        <f t="array" aca="1" ref="Y105" ca="1">IFERROR(
INDEX('Cost Data'!$Y$1:$AJ$500, MATCH(1, ('Cost Data'!$W$1:$W$500 = $Q105) * ('Cost Data'!$X$1:$X$500 = $R105), 0), MATCH(Y$12, 'Cost Data'!$Y$12:$AJ$12, 0))
* (INDEX('Build Scenarios'!$D$1:$O$510, MATCH(1, ('Build Scenarios'!$B$1:$B$510 = $Q105) * ('Build Scenarios'!$C$1:$C$510 = $C105), 0), MATCH(Y$12, 'Build Scenarios'!$D$5:$O$5, 0))
- INDEX('Build Scenarios'!$D$1:$O$510, MATCH(1, ('Build Scenarios'!$B$1:$B$510 = $Q105) * ('Build Scenarios'!$C$1:$C$510 = $C105), 0), MATCH(X$12, 'Build Scenarios'!$D$5:$O$5, 0)))
+X105,
0)</f>
        <v>0</v>
      </c>
      <c r="Z105" s="4" cm="1">
        <f t="array" aca="1" ref="Z105" ca="1">IFERROR(
INDEX('Cost Data'!$Y$1:$AJ$500, MATCH(1, ('Cost Data'!$W$1:$W$500 = $Q105) * ('Cost Data'!$X$1:$X$500 = $R105), 0), MATCH(Z$12, 'Cost Data'!$Y$12:$AJ$12, 0))
* (INDEX('Build Scenarios'!$D$1:$O$510, MATCH(1, ('Build Scenarios'!$B$1:$B$510 = $Q105) * ('Build Scenarios'!$C$1:$C$510 = $C105), 0), MATCH(Z$12, 'Build Scenarios'!$D$5:$O$5, 0))
- INDEX('Build Scenarios'!$D$1:$O$510, MATCH(1, ('Build Scenarios'!$B$1:$B$510 = $Q105) * ('Build Scenarios'!$C$1:$C$510 = $C105), 0), MATCH(Y$12, 'Build Scenarios'!$D$5:$O$5, 0)))
+Y105,
0)</f>
        <v>0</v>
      </c>
      <c r="AA105" s="4" cm="1">
        <f t="array" aca="1" ref="AA105" ca="1">IFERROR(
INDEX('Cost Data'!$Y$1:$AJ$500, MATCH(1, ('Cost Data'!$W$1:$W$500 = $Q105) * ('Cost Data'!$X$1:$X$500 = $R105), 0), MATCH(AA$12, 'Cost Data'!$Y$12:$AJ$12, 0))
* (INDEX('Build Scenarios'!$D$1:$O$510, MATCH(1, ('Build Scenarios'!$B$1:$B$510 = $Q105) * ('Build Scenarios'!$C$1:$C$510 = $C105), 0), MATCH(AA$12, 'Build Scenarios'!$D$5:$O$5, 0))
- INDEX('Build Scenarios'!$D$1:$O$510, MATCH(1, ('Build Scenarios'!$B$1:$B$510 = $Q105) * ('Build Scenarios'!$C$1:$C$510 = $C105), 0), MATCH(Z$12, 'Build Scenarios'!$D$5:$O$5, 0)))
+Z105,
0)</f>
        <v>0</v>
      </c>
      <c r="AB105" s="4" cm="1">
        <f t="array" aca="1" ref="AB105" ca="1">IFERROR(
INDEX('Cost Data'!$Y$1:$AJ$500, MATCH(1, ('Cost Data'!$W$1:$W$500 = $Q105) * ('Cost Data'!$X$1:$X$500 = $R105), 0), MATCH(AB$12, 'Cost Data'!$Y$12:$AJ$12, 0))
* (INDEX('Build Scenarios'!$D$1:$O$510, MATCH(1, ('Build Scenarios'!$B$1:$B$510 = $Q105) * ('Build Scenarios'!$C$1:$C$510 = $C105), 0), MATCH(AB$12, 'Build Scenarios'!$D$5:$O$5, 0))
- INDEX('Build Scenarios'!$D$1:$O$510, MATCH(1, ('Build Scenarios'!$B$1:$B$510 = $Q105) * ('Build Scenarios'!$C$1:$C$510 = $C105), 0), MATCH(AA$12, 'Build Scenarios'!$D$5:$O$5, 0)))
+AA105,
0)</f>
        <v>0</v>
      </c>
      <c r="AC105" s="4" cm="1">
        <f t="array" aca="1" ref="AC105" ca="1">IFERROR(
INDEX('Cost Data'!$Y$1:$AJ$500, MATCH(1, ('Cost Data'!$W$1:$W$500 = $Q105) * ('Cost Data'!$X$1:$X$500 = $R105), 0), MATCH(AC$12, 'Cost Data'!$Y$12:$AJ$12, 0))
* (INDEX('Build Scenarios'!$D$1:$O$510, MATCH(1, ('Build Scenarios'!$B$1:$B$510 = $Q105) * ('Build Scenarios'!$C$1:$C$510 = $C105), 0), MATCH(AC$12, 'Build Scenarios'!$D$5:$O$5, 0))
- INDEX('Build Scenarios'!$D$1:$O$510, MATCH(1, ('Build Scenarios'!$B$1:$B$510 = $Q105) * ('Build Scenarios'!$C$1:$C$510 = $C105), 0), MATCH(AB$12, 'Build Scenarios'!$D$5:$O$5, 0)))
+AB105,
0)</f>
        <v>0</v>
      </c>
      <c r="AD105" s="4" cm="1">
        <f t="array" aca="1" ref="AD105" ca="1">IFERROR(
INDEX('Cost Data'!$Y$1:$AJ$500, MATCH(1, ('Cost Data'!$W$1:$W$500 = $Q105) * ('Cost Data'!$X$1:$X$500 = $R105), 0), MATCH(AD$12, 'Cost Data'!$Y$12:$AJ$12, 0))
* (INDEX('Build Scenarios'!$D$1:$O$510, MATCH(1, ('Build Scenarios'!$B$1:$B$510 = $Q105) * ('Build Scenarios'!$C$1:$C$510 = $C105), 0), MATCH(AD$12, 'Build Scenarios'!$D$5:$O$5, 0))
- INDEX('Build Scenarios'!$D$1:$O$510, MATCH(1, ('Build Scenarios'!$B$1:$B$510 = $Q105) * ('Build Scenarios'!$C$1:$C$510 = $C105), 0), MATCH(AC$12, 'Build Scenarios'!$D$5:$O$5, 0)))
+AC105,
0)</f>
        <v>0</v>
      </c>
      <c r="AF105" s="11" t="str">
        <f>AF104</f>
        <v>Humboldt Bay</v>
      </c>
      <c r="AG105" s="11" cm="1">
        <f t="array" aca="1" ref="AG105" ca="1">INDEX('Cost Scenario Settings'!$O$32:$W$101, MATCH(1, ('Cost Scenario Settings'!$N$32:$N$101 = $B105) * ('Cost Scenario Settings'!$B$32:$B$101 = AF105), 0), MATCH($C105, 'Cost Scenario Settings'!$O$31:$W$31, 0))</f>
        <v>0</v>
      </c>
      <c r="AH105" s="4" cm="1">
        <f t="array" aca="1" ref="AH105" ca="1">IFERROR(
INDEX('Cost Data'!$Y$1:$AJ$500, MATCH(1, ('Cost Data'!$W$1:$W$500 = $AF105) * ('Cost Data'!$X$1:$X$500 = $AG105), 0), MATCH(AH$12, 'Cost Data'!$Y$12:$AJ$12, 0))
* (INDEX('Build Scenarios'!$D$1:$O$510, MATCH(1, ('Build Scenarios'!$B$1:$B$510 = $AF105) * ('Build Scenarios'!$C$1:$C$510 = $C105), 0), MATCH(AH$12, 'Build Scenarios'!$D$5:$O$5, 0))
- INDEX('Build Scenarios'!$D$1:$O$510, MATCH(1, ('Build Scenarios'!$B$1:$B$510 = $AF105) * ('Build Scenarios'!$C$1:$C$510 = $C105), 0), MATCH(AG$12, 'Build Scenarios'!$D$5:$O$5, 0)))
+AG105,
0)</f>
        <v>0</v>
      </c>
      <c r="AI105" s="4" cm="1">
        <f t="array" aca="1" ref="AI105" ca="1">IFERROR(
INDEX('Cost Data'!$Y$1:$AJ$500, MATCH(1, ('Cost Data'!$W$1:$W$500 = $AF105) * ('Cost Data'!$X$1:$X$500 = $AG105), 0), MATCH(AI$12, 'Cost Data'!$Y$12:$AJ$12, 0))
* (INDEX('Build Scenarios'!$D$1:$O$510, MATCH(1, ('Build Scenarios'!$B$1:$B$510 = $AF105) * ('Build Scenarios'!$C$1:$C$510 = $C105), 0), MATCH(AI$12, 'Build Scenarios'!$D$5:$O$5, 0))
- INDEX('Build Scenarios'!$D$1:$O$510, MATCH(1, ('Build Scenarios'!$B$1:$B$510 = $AF105) * ('Build Scenarios'!$C$1:$C$510 = $C105), 0), MATCH(AH$12, 'Build Scenarios'!$D$5:$O$5, 0)))
+AH105,
0)</f>
        <v>0</v>
      </c>
      <c r="AJ105" s="4" cm="1">
        <f t="array" aca="1" ref="AJ105" ca="1">IFERROR(
INDEX('Cost Data'!$Y$1:$AJ$500, MATCH(1, ('Cost Data'!$W$1:$W$500 = $AF105) * ('Cost Data'!$X$1:$X$500 = $AG105), 0), MATCH(AJ$12, 'Cost Data'!$Y$12:$AJ$12, 0))
* (INDEX('Build Scenarios'!$D$1:$O$510, MATCH(1, ('Build Scenarios'!$B$1:$B$510 = $AF105) * ('Build Scenarios'!$C$1:$C$510 = $C105), 0), MATCH(AJ$12, 'Build Scenarios'!$D$5:$O$5, 0))
- INDEX('Build Scenarios'!$D$1:$O$510, MATCH(1, ('Build Scenarios'!$B$1:$B$510 = $AF105) * ('Build Scenarios'!$C$1:$C$510 = $C105), 0), MATCH(AI$12, 'Build Scenarios'!$D$5:$O$5, 0)))
+AI105,
0)</f>
        <v>0</v>
      </c>
      <c r="AK105" s="4" cm="1">
        <f t="array" aca="1" ref="AK105" ca="1">IFERROR(
INDEX('Cost Data'!$Y$1:$AJ$500, MATCH(1, ('Cost Data'!$W$1:$W$500 = $AF105) * ('Cost Data'!$X$1:$X$500 = $AG105), 0), MATCH(AK$12, 'Cost Data'!$Y$12:$AJ$12, 0))
* (INDEX('Build Scenarios'!$D$1:$O$510, MATCH(1, ('Build Scenarios'!$B$1:$B$510 = $AF105) * ('Build Scenarios'!$C$1:$C$510 = $C105), 0), MATCH(AK$12, 'Build Scenarios'!$D$5:$O$5, 0))
- INDEX('Build Scenarios'!$D$1:$O$510, MATCH(1, ('Build Scenarios'!$B$1:$B$510 = $AF105) * ('Build Scenarios'!$C$1:$C$510 = $C105), 0), MATCH(AJ$12, 'Build Scenarios'!$D$5:$O$5, 0)))
+AJ105,
0)</f>
        <v>0</v>
      </c>
      <c r="AL105" s="4" cm="1">
        <f t="array" aca="1" ref="AL105" ca="1">IFERROR(
INDEX('Cost Data'!$Y$1:$AJ$500, MATCH(1, ('Cost Data'!$W$1:$W$500 = $AF105) * ('Cost Data'!$X$1:$X$500 = $AG105), 0), MATCH(AL$12, 'Cost Data'!$Y$12:$AJ$12, 0))
* (INDEX('Build Scenarios'!$D$1:$O$510, MATCH(1, ('Build Scenarios'!$B$1:$B$510 = $AF105) * ('Build Scenarios'!$C$1:$C$510 = $C105), 0), MATCH(AL$12, 'Build Scenarios'!$D$5:$O$5, 0))
- INDEX('Build Scenarios'!$D$1:$O$510, MATCH(1, ('Build Scenarios'!$B$1:$B$510 = $AF105) * ('Build Scenarios'!$C$1:$C$510 = $C105), 0), MATCH(AK$12, 'Build Scenarios'!$D$5:$O$5, 0)))
+AK105,
0)</f>
        <v>0</v>
      </c>
      <c r="AM105" s="4" cm="1">
        <f t="array" aca="1" ref="AM105" ca="1">IFERROR(
INDEX('Cost Data'!$Y$1:$AJ$500, MATCH(1, ('Cost Data'!$W$1:$W$500 = $AF105) * ('Cost Data'!$X$1:$X$500 = $AG105), 0), MATCH(AM$12, 'Cost Data'!$Y$12:$AJ$12, 0))
* (INDEX('Build Scenarios'!$D$1:$O$510, MATCH(1, ('Build Scenarios'!$B$1:$B$510 = $AF105) * ('Build Scenarios'!$C$1:$C$510 = $C105), 0), MATCH(AM$12, 'Build Scenarios'!$D$5:$O$5, 0))
- INDEX('Build Scenarios'!$D$1:$O$510, MATCH(1, ('Build Scenarios'!$B$1:$B$510 = $AF105) * ('Build Scenarios'!$C$1:$C$510 = $C105), 0), MATCH(AL$12, 'Build Scenarios'!$D$5:$O$5, 0)))
+AL105,
0)</f>
        <v>0</v>
      </c>
      <c r="AN105" s="4" cm="1">
        <f t="array" aca="1" ref="AN105" ca="1">IFERROR(
INDEX('Cost Data'!$Y$1:$AJ$500, MATCH(1, ('Cost Data'!$W$1:$W$500 = $AF105) * ('Cost Data'!$X$1:$X$500 = $AG105), 0), MATCH(AN$12, 'Cost Data'!$Y$12:$AJ$12, 0))
* (INDEX('Build Scenarios'!$D$1:$O$510, MATCH(1, ('Build Scenarios'!$B$1:$B$510 = $AF105) * ('Build Scenarios'!$C$1:$C$510 = $C105), 0), MATCH(AN$12, 'Build Scenarios'!$D$5:$O$5, 0))
- INDEX('Build Scenarios'!$D$1:$O$510, MATCH(1, ('Build Scenarios'!$B$1:$B$510 = $AF105) * ('Build Scenarios'!$C$1:$C$510 = $C105), 0), MATCH(AM$12, 'Build Scenarios'!$D$5:$O$5, 0)))
+AM105,
0)</f>
        <v>0</v>
      </c>
      <c r="AO105" s="4" cm="1">
        <f t="array" aca="1" ref="AO105" ca="1">IFERROR(
INDEX('Cost Data'!$Y$1:$AJ$500, MATCH(1, ('Cost Data'!$W$1:$W$500 = $AF105) * ('Cost Data'!$X$1:$X$500 = $AG105), 0), MATCH(AO$12, 'Cost Data'!$Y$12:$AJ$12, 0))
* (INDEX('Build Scenarios'!$D$1:$O$510, MATCH(1, ('Build Scenarios'!$B$1:$B$510 = $AF105) * ('Build Scenarios'!$C$1:$C$510 = $C105), 0), MATCH(AO$12, 'Build Scenarios'!$D$5:$O$5, 0))
- INDEX('Build Scenarios'!$D$1:$O$510, MATCH(1, ('Build Scenarios'!$B$1:$B$510 = $AF105) * ('Build Scenarios'!$C$1:$C$510 = $C105), 0), MATCH(AN$12, 'Build Scenarios'!$D$5:$O$5, 0)))
+AN105,
0)</f>
        <v>0</v>
      </c>
      <c r="AP105" s="4" cm="1">
        <f t="array" aca="1" ref="AP105" ca="1">IFERROR(
INDEX('Cost Data'!$Y$1:$AJ$500, MATCH(1, ('Cost Data'!$W$1:$W$500 = $AF105) * ('Cost Data'!$X$1:$X$500 = $AG105), 0), MATCH(AP$12, 'Cost Data'!$Y$12:$AJ$12, 0))
* (INDEX('Build Scenarios'!$D$1:$O$510, MATCH(1, ('Build Scenarios'!$B$1:$B$510 = $AF105) * ('Build Scenarios'!$C$1:$C$510 = $C105), 0), MATCH(AP$12, 'Build Scenarios'!$D$5:$O$5, 0))
- INDEX('Build Scenarios'!$D$1:$O$510, MATCH(1, ('Build Scenarios'!$B$1:$B$510 = $AF105) * ('Build Scenarios'!$C$1:$C$510 = $C105), 0), MATCH(AO$12, 'Build Scenarios'!$D$5:$O$5, 0)))
+AO105,
0)</f>
        <v>0</v>
      </c>
      <c r="AQ105" s="4" cm="1">
        <f t="array" aca="1" ref="AQ105" ca="1">IFERROR(
INDEX('Cost Data'!$Y$1:$AJ$500, MATCH(1, ('Cost Data'!$W$1:$W$500 = $AF105) * ('Cost Data'!$X$1:$X$500 = $AG105), 0), MATCH(AQ$12, 'Cost Data'!$Y$12:$AJ$12, 0))
* (INDEX('Build Scenarios'!$D$1:$O$510, MATCH(1, ('Build Scenarios'!$B$1:$B$510 = $AF105) * ('Build Scenarios'!$C$1:$C$510 = $C105), 0), MATCH(AQ$12, 'Build Scenarios'!$D$5:$O$5, 0))
- INDEX('Build Scenarios'!$D$1:$O$510, MATCH(1, ('Build Scenarios'!$B$1:$B$510 = $AF105) * ('Build Scenarios'!$C$1:$C$510 = $C105), 0), MATCH(AP$12, 'Build Scenarios'!$D$5:$O$5, 0)))
+AP105,
0)</f>
        <v>0</v>
      </c>
      <c r="AR105" s="4" cm="1">
        <f t="array" aca="1" ref="AR105" ca="1">IFERROR(
INDEX('Cost Data'!$Y$1:$AJ$500, MATCH(1, ('Cost Data'!$W$1:$W$500 = $AF105) * ('Cost Data'!$X$1:$X$500 = $AG105), 0), MATCH(AR$12, 'Cost Data'!$Y$12:$AJ$12, 0))
* (INDEX('Build Scenarios'!$D$1:$O$510, MATCH(1, ('Build Scenarios'!$B$1:$B$510 = $AF105) * ('Build Scenarios'!$C$1:$C$510 = $C105), 0), MATCH(AR$12, 'Build Scenarios'!$D$5:$O$5, 0))
- INDEX('Build Scenarios'!$D$1:$O$510, MATCH(1, ('Build Scenarios'!$B$1:$B$510 = $AF105) * ('Build Scenarios'!$C$1:$C$510 = $C105), 0), MATCH(AQ$12, 'Build Scenarios'!$D$5:$O$5, 0)))
+AQ105,
0)</f>
        <v>0</v>
      </c>
      <c r="AS105" s="4" cm="1">
        <f t="array" aca="1" ref="AS105" ca="1">IFERROR(
INDEX('Cost Data'!$Y$1:$AJ$500, MATCH(1, ('Cost Data'!$W$1:$W$500 = $AF105) * ('Cost Data'!$X$1:$X$500 = $AG105), 0), MATCH(AS$12, 'Cost Data'!$Y$12:$AJ$12, 0))
* (INDEX('Build Scenarios'!$D$1:$O$510, MATCH(1, ('Build Scenarios'!$B$1:$B$510 = $AF105) * ('Build Scenarios'!$C$1:$C$510 = $C105), 0), MATCH(AS$12, 'Build Scenarios'!$D$5:$O$5, 0))
- INDEX('Build Scenarios'!$D$1:$O$510, MATCH(1, ('Build Scenarios'!$B$1:$B$510 = $AF105) * ('Build Scenarios'!$C$1:$C$510 = $C105), 0), MATCH(AR$12, 'Build Scenarios'!$D$5:$O$5, 0)))
+AR105,
0)</f>
        <v>0</v>
      </c>
      <c r="AU105" s="11" t="str">
        <f>AU104</f>
        <v>Del Norte</v>
      </c>
      <c r="AV105" s="11" cm="1">
        <f t="array" aca="1" ref="AV105" ca="1">INDEX('Cost Scenario Settings'!$O$32:$W$101, MATCH(1, ('Cost Scenario Settings'!$N$32:$N$101 = $B105) * ('Cost Scenario Settings'!$B$32:$B$101 = AU105), 0), MATCH($C105, 'Cost Scenario Settings'!$O$31:$W$31, 0))</f>
        <v>0</v>
      </c>
      <c r="AW105" s="4" cm="1">
        <f t="array" aca="1" ref="AW105" ca="1">IFERROR(
INDEX('Cost Data'!$Y$1:$AJ$500, MATCH(1, ('Cost Data'!$W$1:$W$500 = $AU105) * ('Cost Data'!$X$1:$X$500 = $AV105), 0), MATCH(AW$12, 'Cost Data'!$Y$12:$AJ$12, 0))
* (INDEX('Build Scenarios'!$D$1:$O$510, MATCH(1, ('Build Scenarios'!$B$1:$B$510 = $AU105) * ('Build Scenarios'!$C$1:$C$510 = $C105), 0), MATCH(AW$12, 'Build Scenarios'!$D$5:$O$5, 0))
- INDEX('Build Scenarios'!$D$1:$O$510, MATCH(1, ('Build Scenarios'!$B$1:$B$510 = $AU105) * ('Build Scenarios'!$C$1:$C$510 = $C105), 0), MATCH(AV$12, 'Build Scenarios'!$D$5:$O$5, 0)))
+AV105,
0)</f>
        <v>0</v>
      </c>
      <c r="AX105" s="4" cm="1">
        <f t="array" aca="1" ref="AX105" ca="1">IFERROR(
INDEX('Cost Data'!$Y$1:$AJ$500, MATCH(1, ('Cost Data'!$W$1:$W$500 = $AU105) * ('Cost Data'!$X$1:$X$500 = $AV105), 0), MATCH(AX$12, 'Cost Data'!$Y$12:$AJ$12, 0))
* (INDEX('Build Scenarios'!$D$1:$O$510, MATCH(1, ('Build Scenarios'!$B$1:$B$510 = $AU105) * ('Build Scenarios'!$C$1:$C$510 = $C105), 0), MATCH(AX$12, 'Build Scenarios'!$D$5:$O$5, 0))
- INDEX('Build Scenarios'!$D$1:$O$510, MATCH(1, ('Build Scenarios'!$B$1:$B$510 = $AU105) * ('Build Scenarios'!$C$1:$C$510 = $C105), 0), MATCH(AW$12, 'Build Scenarios'!$D$5:$O$5, 0)))
+AW105,
0)</f>
        <v>0</v>
      </c>
      <c r="AY105" s="4" cm="1">
        <f t="array" aca="1" ref="AY105" ca="1">IFERROR(
INDEX('Cost Data'!$Y$1:$AJ$500, MATCH(1, ('Cost Data'!$W$1:$W$500 = $AU105) * ('Cost Data'!$X$1:$X$500 = $AV105), 0), MATCH(AY$12, 'Cost Data'!$Y$12:$AJ$12, 0))
* (INDEX('Build Scenarios'!$D$1:$O$510, MATCH(1, ('Build Scenarios'!$B$1:$B$510 = $AU105) * ('Build Scenarios'!$C$1:$C$510 = $C105), 0), MATCH(AY$12, 'Build Scenarios'!$D$5:$O$5, 0))
- INDEX('Build Scenarios'!$D$1:$O$510, MATCH(1, ('Build Scenarios'!$B$1:$B$510 = $AU105) * ('Build Scenarios'!$C$1:$C$510 = $C105), 0), MATCH(AX$12, 'Build Scenarios'!$D$5:$O$5, 0)))
+AX105,
0)</f>
        <v>0</v>
      </c>
      <c r="AZ105" s="4" cm="1">
        <f t="array" aca="1" ref="AZ105" ca="1">IFERROR(
INDEX('Cost Data'!$Y$1:$AJ$500, MATCH(1, ('Cost Data'!$W$1:$W$500 = $AU105) * ('Cost Data'!$X$1:$X$500 = $AV105), 0), MATCH(AZ$12, 'Cost Data'!$Y$12:$AJ$12, 0))
* (INDEX('Build Scenarios'!$D$1:$O$510, MATCH(1, ('Build Scenarios'!$B$1:$B$510 = $AU105) * ('Build Scenarios'!$C$1:$C$510 = $C105), 0), MATCH(AZ$12, 'Build Scenarios'!$D$5:$O$5, 0))
- INDEX('Build Scenarios'!$D$1:$O$510, MATCH(1, ('Build Scenarios'!$B$1:$B$510 = $AU105) * ('Build Scenarios'!$C$1:$C$510 = $C105), 0), MATCH(AY$12, 'Build Scenarios'!$D$5:$O$5, 0)))
+AY105,
0)</f>
        <v>0</v>
      </c>
      <c r="BA105" s="4" cm="1">
        <f t="array" aca="1" ref="BA105" ca="1">IFERROR(
INDEX('Cost Data'!$Y$1:$AJ$500, MATCH(1, ('Cost Data'!$W$1:$W$500 = $AU105) * ('Cost Data'!$X$1:$X$500 = $AV105), 0), MATCH(BA$12, 'Cost Data'!$Y$12:$AJ$12, 0))
* (INDEX('Build Scenarios'!$D$1:$O$510, MATCH(1, ('Build Scenarios'!$B$1:$B$510 = $AU105) * ('Build Scenarios'!$C$1:$C$510 = $C105), 0), MATCH(BA$12, 'Build Scenarios'!$D$5:$O$5, 0))
- INDEX('Build Scenarios'!$D$1:$O$510, MATCH(1, ('Build Scenarios'!$B$1:$B$510 = $AU105) * ('Build Scenarios'!$C$1:$C$510 = $C105), 0), MATCH(AZ$12, 'Build Scenarios'!$D$5:$O$5, 0)))
+AZ105,
0)</f>
        <v>0</v>
      </c>
      <c r="BB105" s="4" cm="1">
        <f t="array" aca="1" ref="BB105" ca="1">IFERROR(
INDEX('Cost Data'!$Y$1:$AJ$500, MATCH(1, ('Cost Data'!$W$1:$W$500 = $AU105) * ('Cost Data'!$X$1:$X$500 = $AV105), 0), MATCH(BB$12, 'Cost Data'!$Y$12:$AJ$12, 0))
* (INDEX('Build Scenarios'!$D$1:$O$510, MATCH(1, ('Build Scenarios'!$B$1:$B$510 = $AU105) * ('Build Scenarios'!$C$1:$C$510 = $C105), 0), MATCH(BB$12, 'Build Scenarios'!$D$5:$O$5, 0))
- INDEX('Build Scenarios'!$D$1:$O$510, MATCH(1, ('Build Scenarios'!$B$1:$B$510 = $AU105) * ('Build Scenarios'!$C$1:$C$510 = $C105), 0), MATCH(BA$12, 'Build Scenarios'!$D$5:$O$5, 0)))
+BA105,
0)</f>
        <v>0</v>
      </c>
      <c r="BC105" s="4" cm="1">
        <f t="array" aca="1" ref="BC105" ca="1">IFERROR(
INDEX('Cost Data'!$Y$1:$AJ$500, MATCH(1, ('Cost Data'!$W$1:$W$500 = $AU105) * ('Cost Data'!$X$1:$X$500 = $AV105), 0), MATCH(BC$12, 'Cost Data'!$Y$12:$AJ$12, 0))
* (INDEX('Build Scenarios'!$D$1:$O$510, MATCH(1, ('Build Scenarios'!$B$1:$B$510 = $AU105) * ('Build Scenarios'!$C$1:$C$510 = $C105), 0), MATCH(BC$12, 'Build Scenarios'!$D$5:$O$5, 0))
- INDEX('Build Scenarios'!$D$1:$O$510, MATCH(1, ('Build Scenarios'!$B$1:$B$510 = $AU105) * ('Build Scenarios'!$C$1:$C$510 = $C105), 0), MATCH(BB$12, 'Build Scenarios'!$D$5:$O$5, 0)))
+BB105,
0)</f>
        <v>0</v>
      </c>
      <c r="BD105" s="4" cm="1">
        <f t="array" aca="1" ref="BD105" ca="1">IFERROR(
INDEX('Cost Data'!$Y$1:$AJ$500, MATCH(1, ('Cost Data'!$W$1:$W$500 = $AU105) * ('Cost Data'!$X$1:$X$500 = $AV105), 0), MATCH(BD$12, 'Cost Data'!$Y$12:$AJ$12, 0))
* (INDEX('Build Scenarios'!$D$1:$O$510, MATCH(1, ('Build Scenarios'!$B$1:$B$510 = $AU105) * ('Build Scenarios'!$C$1:$C$510 = $C105), 0), MATCH(BD$12, 'Build Scenarios'!$D$5:$O$5, 0))
- INDEX('Build Scenarios'!$D$1:$O$510, MATCH(1, ('Build Scenarios'!$B$1:$B$510 = $AU105) * ('Build Scenarios'!$C$1:$C$510 = $C105), 0), MATCH(BC$12, 'Build Scenarios'!$D$5:$O$5, 0)))
+BC105,
0)</f>
        <v>0</v>
      </c>
      <c r="BE105" s="4" cm="1">
        <f t="array" aca="1" ref="BE105" ca="1">IFERROR(
INDEX('Cost Data'!$Y$1:$AJ$500, MATCH(1, ('Cost Data'!$W$1:$W$500 = $AU105) * ('Cost Data'!$X$1:$X$500 = $AV105), 0), MATCH(BE$12, 'Cost Data'!$Y$12:$AJ$12, 0))
* (INDEX('Build Scenarios'!$D$1:$O$510, MATCH(1, ('Build Scenarios'!$B$1:$B$510 = $AU105) * ('Build Scenarios'!$C$1:$C$510 = $C105), 0), MATCH(BE$12, 'Build Scenarios'!$D$5:$O$5, 0))
- INDEX('Build Scenarios'!$D$1:$O$510, MATCH(1, ('Build Scenarios'!$B$1:$B$510 = $AU105) * ('Build Scenarios'!$C$1:$C$510 = $C105), 0), MATCH(BD$12, 'Build Scenarios'!$D$5:$O$5, 0)))
+BD105,
0)</f>
        <v>0</v>
      </c>
      <c r="BF105" s="4" cm="1">
        <f t="array" aca="1" ref="BF105" ca="1">IFERROR(
INDEX('Cost Data'!$Y$1:$AJ$500, MATCH(1, ('Cost Data'!$W$1:$W$500 = $AU105) * ('Cost Data'!$X$1:$X$500 = $AV105), 0), MATCH(BF$12, 'Cost Data'!$Y$12:$AJ$12, 0))
* (INDEX('Build Scenarios'!$D$1:$O$510, MATCH(1, ('Build Scenarios'!$B$1:$B$510 = $AU105) * ('Build Scenarios'!$C$1:$C$510 = $C105), 0), MATCH(BF$12, 'Build Scenarios'!$D$5:$O$5, 0))
- INDEX('Build Scenarios'!$D$1:$O$510, MATCH(1, ('Build Scenarios'!$B$1:$B$510 = $AU105) * ('Build Scenarios'!$C$1:$C$510 = $C105), 0), MATCH(BE$12, 'Build Scenarios'!$D$5:$O$5, 0)))
+BE105,
0)</f>
        <v>0</v>
      </c>
      <c r="BG105" s="4" cm="1">
        <f t="array" aca="1" ref="BG105" ca="1">IFERROR(
INDEX('Cost Data'!$Y$1:$AJ$500, MATCH(1, ('Cost Data'!$W$1:$W$500 = $AU105) * ('Cost Data'!$X$1:$X$500 = $AV105), 0), MATCH(BG$12, 'Cost Data'!$Y$12:$AJ$12, 0))
* (INDEX('Build Scenarios'!$D$1:$O$510, MATCH(1, ('Build Scenarios'!$B$1:$B$510 = $AU105) * ('Build Scenarios'!$C$1:$C$510 = $C105), 0), MATCH(BG$12, 'Build Scenarios'!$D$5:$O$5, 0))
- INDEX('Build Scenarios'!$D$1:$O$510, MATCH(1, ('Build Scenarios'!$B$1:$B$510 = $AU105) * ('Build Scenarios'!$C$1:$C$510 = $C105), 0), MATCH(BF$12, 'Build Scenarios'!$D$5:$O$5, 0)))
+BF105,
0)</f>
        <v>0</v>
      </c>
      <c r="BH105" s="4" cm="1">
        <f t="array" aca="1" ref="BH105" ca="1">IFERROR(
INDEX('Cost Data'!$Y$1:$AJ$500, MATCH(1, ('Cost Data'!$W$1:$W$500 = $AU105) * ('Cost Data'!$X$1:$X$500 = $AV105), 0), MATCH(BH$12, 'Cost Data'!$Y$12:$AJ$12, 0))
* (INDEX('Build Scenarios'!$D$1:$O$510, MATCH(1, ('Build Scenarios'!$B$1:$B$510 = $AU105) * ('Build Scenarios'!$C$1:$C$510 = $C105), 0), MATCH(BH$12, 'Build Scenarios'!$D$5:$O$5, 0))
- INDEX('Build Scenarios'!$D$1:$O$510, MATCH(1, ('Build Scenarios'!$B$1:$B$510 = $AU105) * ('Build Scenarios'!$C$1:$C$510 = $C105), 0), MATCH(BG$12, 'Build Scenarios'!$D$5:$O$5, 0)))
+BG105,
0)</f>
        <v>0</v>
      </c>
      <c r="BJ105" s="11" t="str">
        <f>BJ104</f>
        <v>Cape Mendocino</v>
      </c>
      <c r="BK105" s="11" cm="1">
        <f t="array" aca="1" ref="BK105" ca="1">INDEX('Cost Scenario Settings'!$O$32:$W$101, MATCH(1, ('Cost Scenario Settings'!$N$32:$N$101 = $B105) * ('Cost Scenario Settings'!$B$32:$B$101 = BJ105), 0), MATCH($C105, 'Cost Scenario Settings'!$O$31:$W$31, 0))</f>
        <v>0</v>
      </c>
      <c r="BL105" s="4" cm="1">
        <f t="array" aca="1" ref="BL105" ca="1">IFERROR(
INDEX('Cost Data'!$Y$1:$AJ$500, MATCH(1, ('Cost Data'!$W$1:$W$500 = $BJ105) * ('Cost Data'!$X$1:$X$500 = $BK105), 0), MATCH(BL$12, 'Cost Data'!$Y$12:$AJ$12, 0))
* (INDEX('Build Scenarios'!$D$1:$O$510, MATCH(1, ('Build Scenarios'!$B$1:$B$510 = $BJ105) * ('Build Scenarios'!$C$1:$C$510 = $C105), 0), MATCH(BL$12, 'Build Scenarios'!$D$5:$O$5, 0))
- INDEX('Build Scenarios'!$D$1:$O$510, MATCH(1, ('Build Scenarios'!$B$1:$B$510 = $BJ105) * ('Build Scenarios'!$C$1:$C$510 = $C105), 0), MATCH(BK$12, 'Build Scenarios'!$D$5:$O$5, 0)))
+BK105,
0)</f>
        <v>0</v>
      </c>
      <c r="BM105" s="4" cm="1">
        <f t="array" aca="1" ref="BM105" ca="1">IFERROR(
INDEX('Cost Data'!$Y$1:$AJ$500, MATCH(1, ('Cost Data'!$W$1:$W$500 = $BJ105) * ('Cost Data'!$X$1:$X$500 = $BK105), 0), MATCH(BM$12, 'Cost Data'!$Y$12:$AJ$12, 0))
* (INDEX('Build Scenarios'!$D$1:$O$510, MATCH(1, ('Build Scenarios'!$B$1:$B$510 = $BJ105) * ('Build Scenarios'!$C$1:$C$510 = $C105), 0), MATCH(BM$12, 'Build Scenarios'!$D$5:$O$5, 0))
- INDEX('Build Scenarios'!$D$1:$O$510, MATCH(1, ('Build Scenarios'!$B$1:$B$510 = $BJ105) * ('Build Scenarios'!$C$1:$C$510 = $C105), 0), MATCH(BL$12, 'Build Scenarios'!$D$5:$O$5, 0)))
+BL105,
0)</f>
        <v>0</v>
      </c>
      <c r="BN105" s="4" cm="1">
        <f t="array" aca="1" ref="BN105" ca="1">IFERROR(
INDEX('Cost Data'!$Y$1:$AJ$500, MATCH(1, ('Cost Data'!$W$1:$W$500 = $BJ105) * ('Cost Data'!$X$1:$X$500 = $BK105), 0), MATCH(BN$12, 'Cost Data'!$Y$12:$AJ$12, 0))
* (INDEX('Build Scenarios'!$D$1:$O$510, MATCH(1, ('Build Scenarios'!$B$1:$B$510 = $BJ105) * ('Build Scenarios'!$C$1:$C$510 = $C105), 0), MATCH(BN$12, 'Build Scenarios'!$D$5:$O$5, 0))
- INDEX('Build Scenarios'!$D$1:$O$510, MATCH(1, ('Build Scenarios'!$B$1:$B$510 = $BJ105) * ('Build Scenarios'!$C$1:$C$510 = $C105), 0), MATCH(BM$12, 'Build Scenarios'!$D$5:$O$5, 0)))
+BM105,
0)</f>
        <v>0</v>
      </c>
      <c r="BO105" s="4" cm="1">
        <f t="array" aca="1" ref="BO105" ca="1">IFERROR(
INDEX('Cost Data'!$Y$1:$AJ$500, MATCH(1, ('Cost Data'!$W$1:$W$500 = $BJ105) * ('Cost Data'!$X$1:$X$500 = $BK105), 0), MATCH(BO$12, 'Cost Data'!$Y$12:$AJ$12, 0))
* (INDEX('Build Scenarios'!$D$1:$O$510, MATCH(1, ('Build Scenarios'!$B$1:$B$510 = $BJ105) * ('Build Scenarios'!$C$1:$C$510 = $C105), 0), MATCH(BO$12, 'Build Scenarios'!$D$5:$O$5, 0))
- INDEX('Build Scenarios'!$D$1:$O$510, MATCH(1, ('Build Scenarios'!$B$1:$B$510 = $BJ105) * ('Build Scenarios'!$C$1:$C$510 = $C105), 0), MATCH(BN$12, 'Build Scenarios'!$D$5:$O$5, 0)))
+BN105,
0)</f>
        <v>0</v>
      </c>
      <c r="BP105" s="4" cm="1">
        <f t="array" aca="1" ref="BP105" ca="1">IFERROR(
INDEX('Cost Data'!$Y$1:$AJ$500, MATCH(1, ('Cost Data'!$W$1:$W$500 = $BJ105) * ('Cost Data'!$X$1:$X$500 = $BK105), 0), MATCH(BP$12, 'Cost Data'!$Y$12:$AJ$12, 0))
* (INDEX('Build Scenarios'!$D$1:$O$510, MATCH(1, ('Build Scenarios'!$B$1:$B$510 = $BJ105) * ('Build Scenarios'!$C$1:$C$510 = $C105), 0), MATCH(BP$12, 'Build Scenarios'!$D$5:$O$5, 0))
- INDEX('Build Scenarios'!$D$1:$O$510, MATCH(1, ('Build Scenarios'!$B$1:$B$510 = $BJ105) * ('Build Scenarios'!$C$1:$C$510 = $C105), 0), MATCH(BO$12, 'Build Scenarios'!$D$5:$O$5, 0)))
+BO105,
0)</f>
        <v>0</v>
      </c>
      <c r="BQ105" s="4" cm="1">
        <f t="array" aca="1" ref="BQ105" ca="1">IFERROR(
INDEX('Cost Data'!$Y$1:$AJ$500, MATCH(1, ('Cost Data'!$W$1:$W$500 = $BJ105) * ('Cost Data'!$X$1:$X$500 = $BK105), 0), MATCH(BQ$12, 'Cost Data'!$Y$12:$AJ$12, 0))
* (INDEX('Build Scenarios'!$D$1:$O$510, MATCH(1, ('Build Scenarios'!$B$1:$B$510 = $BJ105) * ('Build Scenarios'!$C$1:$C$510 = $C105), 0), MATCH(BQ$12, 'Build Scenarios'!$D$5:$O$5, 0))
- INDEX('Build Scenarios'!$D$1:$O$510, MATCH(1, ('Build Scenarios'!$B$1:$B$510 = $BJ105) * ('Build Scenarios'!$C$1:$C$510 = $C105), 0), MATCH(BP$12, 'Build Scenarios'!$D$5:$O$5, 0)))
+BP105,
0)</f>
        <v>0</v>
      </c>
      <c r="BR105" s="4" cm="1">
        <f t="array" aca="1" ref="BR105" ca="1">IFERROR(
INDEX('Cost Data'!$Y$1:$AJ$500, MATCH(1, ('Cost Data'!$W$1:$W$500 = $BJ105) * ('Cost Data'!$X$1:$X$500 = $BK105), 0), MATCH(BR$12, 'Cost Data'!$Y$12:$AJ$12, 0))
* (INDEX('Build Scenarios'!$D$1:$O$510, MATCH(1, ('Build Scenarios'!$B$1:$B$510 = $BJ105) * ('Build Scenarios'!$C$1:$C$510 = $C105), 0), MATCH(BR$12, 'Build Scenarios'!$D$5:$O$5, 0))
- INDEX('Build Scenarios'!$D$1:$O$510, MATCH(1, ('Build Scenarios'!$B$1:$B$510 = $BJ105) * ('Build Scenarios'!$C$1:$C$510 = $C105), 0), MATCH(BQ$12, 'Build Scenarios'!$D$5:$O$5, 0)))
+BQ105,
0)</f>
        <v>0</v>
      </c>
      <c r="BS105" s="4" cm="1">
        <f t="array" aca="1" ref="BS105" ca="1">IFERROR(
INDEX('Cost Data'!$Y$1:$AJ$500, MATCH(1, ('Cost Data'!$W$1:$W$500 = $BJ105) * ('Cost Data'!$X$1:$X$500 = $BK105), 0), MATCH(BS$12, 'Cost Data'!$Y$12:$AJ$12, 0))
* (INDEX('Build Scenarios'!$D$1:$O$510, MATCH(1, ('Build Scenarios'!$B$1:$B$510 = $BJ105) * ('Build Scenarios'!$C$1:$C$510 = $C105), 0), MATCH(BS$12, 'Build Scenarios'!$D$5:$O$5, 0))
- INDEX('Build Scenarios'!$D$1:$O$510, MATCH(1, ('Build Scenarios'!$B$1:$B$510 = $BJ105) * ('Build Scenarios'!$C$1:$C$510 = $C105), 0), MATCH(BR$12, 'Build Scenarios'!$D$5:$O$5, 0)))
+BR105,
0)</f>
        <v>0</v>
      </c>
      <c r="BT105" s="4" cm="1">
        <f t="array" aca="1" ref="BT105" ca="1">IFERROR(
INDEX('Cost Data'!$Y$1:$AJ$500, MATCH(1, ('Cost Data'!$W$1:$W$500 = $BJ105) * ('Cost Data'!$X$1:$X$500 = $BK105), 0), MATCH(BT$12, 'Cost Data'!$Y$12:$AJ$12, 0))
* (INDEX('Build Scenarios'!$D$1:$O$510, MATCH(1, ('Build Scenarios'!$B$1:$B$510 = $BJ105) * ('Build Scenarios'!$C$1:$C$510 = $C105), 0), MATCH(BT$12, 'Build Scenarios'!$D$5:$O$5, 0))
- INDEX('Build Scenarios'!$D$1:$O$510, MATCH(1, ('Build Scenarios'!$B$1:$B$510 = $BJ105) * ('Build Scenarios'!$C$1:$C$510 = $C105), 0), MATCH(BS$12, 'Build Scenarios'!$D$5:$O$5, 0)))
+BS105,
0)</f>
        <v>0</v>
      </c>
      <c r="BU105" s="4" cm="1">
        <f t="array" aca="1" ref="BU105" ca="1">IFERROR(
INDEX('Cost Data'!$Y$1:$AJ$500, MATCH(1, ('Cost Data'!$W$1:$W$500 = $BJ105) * ('Cost Data'!$X$1:$X$500 = $BK105), 0), MATCH(BU$12, 'Cost Data'!$Y$12:$AJ$12, 0))
* (INDEX('Build Scenarios'!$D$1:$O$510, MATCH(1, ('Build Scenarios'!$B$1:$B$510 = $BJ105) * ('Build Scenarios'!$C$1:$C$510 = $C105), 0), MATCH(BU$12, 'Build Scenarios'!$D$5:$O$5, 0))
- INDEX('Build Scenarios'!$D$1:$O$510, MATCH(1, ('Build Scenarios'!$B$1:$B$510 = $BJ105) * ('Build Scenarios'!$C$1:$C$510 = $C105), 0), MATCH(BT$12, 'Build Scenarios'!$D$5:$O$5, 0)))
+BT105,
0)</f>
        <v>0</v>
      </c>
      <c r="BV105" s="4" cm="1">
        <f t="array" aca="1" ref="BV105" ca="1">IFERROR(
INDEX('Cost Data'!$Y$1:$AJ$500, MATCH(1, ('Cost Data'!$W$1:$W$500 = $BJ105) * ('Cost Data'!$X$1:$X$500 = $BK105), 0), MATCH(BV$12, 'Cost Data'!$Y$12:$AJ$12, 0))
* (INDEX('Build Scenarios'!$D$1:$O$510, MATCH(1, ('Build Scenarios'!$B$1:$B$510 = $BJ105) * ('Build Scenarios'!$C$1:$C$510 = $C105), 0), MATCH(BV$12, 'Build Scenarios'!$D$5:$O$5, 0))
- INDEX('Build Scenarios'!$D$1:$O$510, MATCH(1, ('Build Scenarios'!$B$1:$B$510 = $BJ105) * ('Build Scenarios'!$C$1:$C$510 = $C105), 0), MATCH(BU$12, 'Build Scenarios'!$D$5:$O$5, 0)))
+BU105,
0)</f>
        <v>0</v>
      </c>
      <c r="BW105" s="4" cm="1">
        <f t="array" aca="1" ref="BW105" ca="1">IFERROR(
INDEX('Cost Data'!$Y$1:$AJ$500, MATCH(1, ('Cost Data'!$W$1:$W$500 = $BJ105) * ('Cost Data'!$X$1:$X$500 = $BK105), 0), MATCH(BW$12, 'Cost Data'!$Y$12:$AJ$12, 0))
* (INDEX('Build Scenarios'!$D$1:$O$510, MATCH(1, ('Build Scenarios'!$B$1:$B$510 = $BJ105) * ('Build Scenarios'!$C$1:$C$510 = $C105), 0), MATCH(BW$12, 'Build Scenarios'!$D$5:$O$5, 0))
- INDEX('Build Scenarios'!$D$1:$O$510, MATCH(1, ('Build Scenarios'!$B$1:$B$510 = $BJ105) * ('Build Scenarios'!$C$1:$C$510 = $C105), 0), MATCH(BV$12, 'Build Scenarios'!$D$5:$O$5, 0)))
+BV105,
0)</f>
        <v>0</v>
      </c>
    </row>
    <row r="106" spans="2:75" x14ac:dyDescent="0.2">
      <c r="B106" s="11">
        <f t="shared" ref="B106:B112" ca="1" si="55">B105</f>
        <v>0</v>
      </c>
      <c r="C106" s="8" t="s">
        <v>56</v>
      </c>
      <c r="D106" s="4">
        <f t="shared" ca="1" si="54"/>
        <v>0</v>
      </c>
      <c r="E106" s="4">
        <f t="shared" ca="1" si="54"/>
        <v>0</v>
      </c>
      <c r="F106" s="4">
        <f t="shared" ca="1" si="54"/>
        <v>0</v>
      </c>
      <c r="G106" s="4">
        <f t="shared" ca="1" si="54"/>
        <v>0</v>
      </c>
      <c r="H106" s="4">
        <f t="shared" ca="1" si="54"/>
        <v>0</v>
      </c>
      <c r="I106" s="4">
        <f t="shared" ca="1" si="54"/>
        <v>0</v>
      </c>
      <c r="J106" s="4">
        <f t="shared" ca="1" si="54"/>
        <v>0</v>
      </c>
      <c r="K106" s="4">
        <f t="shared" ca="1" si="54"/>
        <v>0</v>
      </c>
      <c r="L106" s="4">
        <f t="shared" ca="1" si="54"/>
        <v>0</v>
      </c>
      <c r="M106" s="4">
        <f t="shared" ca="1" si="54"/>
        <v>0</v>
      </c>
      <c r="N106" s="4">
        <f t="shared" ca="1" si="54"/>
        <v>0</v>
      </c>
      <c r="O106" s="4">
        <f t="shared" ca="1" si="54"/>
        <v>0</v>
      </c>
      <c r="Q106" s="11" t="str">
        <f t="shared" ref="Q106:Q112" si="56">Q105</f>
        <v>Morro Bay</v>
      </c>
      <c r="R106" s="11" cm="1">
        <f t="array" aca="1" ref="R106" ca="1">INDEX('Cost Scenario Settings'!$O$32:$W$101, MATCH(1, ('Cost Scenario Settings'!$N$32:$N$101 = $B106) * ('Cost Scenario Settings'!$B$32:$B$101 = Q106), 0), MATCH($C106, 'Cost Scenario Settings'!$O$31:$W$31, 0))</f>
        <v>0</v>
      </c>
      <c r="S106" s="4" cm="1">
        <f t="array" aca="1" ref="S106" ca="1">IFERROR(
INDEX('Cost Data'!$Y$1:$AJ$500, MATCH(1, ('Cost Data'!$W$1:$W$500 = $Q106) * ('Cost Data'!$X$1:$X$500 = $R106), 0), MATCH(S$12, 'Cost Data'!$Y$12:$AJ$12, 0))
* (INDEX('Build Scenarios'!$D$1:$O$510, MATCH(1, ('Build Scenarios'!$B$1:$B$510 = $Q106) * ('Build Scenarios'!$C$1:$C$510 = $C106), 0), MATCH(S$12, 'Build Scenarios'!$D$5:$O$5, 0))
- INDEX('Build Scenarios'!$D$1:$O$510, MATCH(1, ('Build Scenarios'!$B$1:$B$510 = $Q106) * ('Build Scenarios'!$C$1:$C$510 = $C106), 0), MATCH(R$12, 'Build Scenarios'!$D$5:$O$5, 0)))
+R106,
0)</f>
        <v>0</v>
      </c>
      <c r="T106" s="4" cm="1">
        <f t="array" aca="1" ref="T106" ca="1">IFERROR(
INDEX('Cost Data'!$Y$1:$AJ$500, MATCH(1, ('Cost Data'!$W$1:$W$500 = $Q106) * ('Cost Data'!$X$1:$X$500 = $R106), 0), MATCH(T$12, 'Cost Data'!$Y$12:$AJ$12, 0))
* (INDEX('Build Scenarios'!$D$1:$O$510, MATCH(1, ('Build Scenarios'!$B$1:$B$510 = $Q106) * ('Build Scenarios'!$C$1:$C$510 = $C106), 0), MATCH(T$12, 'Build Scenarios'!$D$5:$O$5, 0))
- INDEX('Build Scenarios'!$D$1:$O$510, MATCH(1, ('Build Scenarios'!$B$1:$B$510 = $Q106) * ('Build Scenarios'!$C$1:$C$510 = $C106), 0), MATCH(S$12, 'Build Scenarios'!$D$5:$O$5, 0)))
+S106,
0)</f>
        <v>0</v>
      </c>
      <c r="U106" s="4" cm="1">
        <f t="array" aca="1" ref="U106" ca="1">IFERROR(
INDEX('Cost Data'!$Y$1:$AJ$500, MATCH(1, ('Cost Data'!$W$1:$W$500 = $Q106) * ('Cost Data'!$X$1:$X$500 = $R106), 0), MATCH(U$12, 'Cost Data'!$Y$12:$AJ$12, 0))
* (INDEX('Build Scenarios'!$D$1:$O$510, MATCH(1, ('Build Scenarios'!$B$1:$B$510 = $Q106) * ('Build Scenarios'!$C$1:$C$510 = $C106), 0), MATCH(U$12, 'Build Scenarios'!$D$5:$O$5, 0))
- INDEX('Build Scenarios'!$D$1:$O$510, MATCH(1, ('Build Scenarios'!$B$1:$B$510 = $Q106) * ('Build Scenarios'!$C$1:$C$510 = $C106), 0), MATCH(T$12, 'Build Scenarios'!$D$5:$O$5, 0)))
+T106,
0)</f>
        <v>0</v>
      </c>
      <c r="V106" s="4" cm="1">
        <f t="array" aca="1" ref="V106" ca="1">IFERROR(
INDEX('Cost Data'!$Y$1:$AJ$500, MATCH(1, ('Cost Data'!$W$1:$W$500 = $Q106) * ('Cost Data'!$X$1:$X$500 = $R106), 0), MATCH(V$12, 'Cost Data'!$Y$12:$AJ$12, 0))
* (INDEX('Build Scenarios'!$D$1:$O$510, MATCH(1, ('Build Scenarios'!$B$1:$B$510 = $Q106) * ('Build Scenarios'!$C$1:$C$510 = $C106), 0), MATCH(V$12, 'Build Scenarios'!$D$5:$O$5, 0))
- INDEX('Build Scenarios'!$D$1:$O$510, MATCH(1, ('Build Scenarios'!$B$1:$B$510 = $Q106) * ('Build Scenarios'!$C$1:$C$510 = $C106), 0), MATCH(U$12, 'Build Scenarios'!$D$5:$O$5, 0)))
+U106,
0)</f>
        <v>0</v>
      </c>
      <c r="W106" s="4" cm="1">
        <f t="array" aca="1" ref="W106" ca="1">IFERROR(
INDEX('Cost Data'!$Y$1:$AJ$500, MATCH(1, ('Cost Data'!$W$1:$W$500 = $Q106) * ('Cost Data'!$X$1:$X$500 = $R106), 0), MATCH(W$12, 'Cost Data'!$Y$12:$AJ$12, 0))
* (INDEX('Build Scenarios'!$D$1:$O$510, MATCH(1, ('Build Scenarios'!$B$1:$B$510 = $Q106) * ('Build Scenarios'!$C$1:$C$510 = $C106), 0), MATCH(W$12, 'Build Scenarios'!$D$5:$O$5, 0))
- INDEX('Build Scenarios'!$D$1:$O$510, MATCH(1, ('Build Scenarios'!$B$1:$B$510 = $Q106) * ('Build Scenarios'!$C$1:$C$510 = $C106), 0), MATCH(V$12, 'Build Scenarios'!$D$5:$O$5, 0)))
+V106,
0)</f>
        <v>0</v>
      </c>
      <c r="X106" s="4" cm="1">
        <f t="array" aca="1" ref="X106" ca="1">IFERROR(
INDEX('Cost Data'!$Y$1:$AJ$500, MATCH(1, ('Cost Data'!$W$1:$W$500 = $Q106) * ('Cost Data'!$X$1:$X$500 = $R106), 0), MATCH(X$12, 'Cost Data'!$Y$12:$AJ$12, 0))
* (INDEX('Build Scenarios'!$D$1:$O$510, MATCH(1, ('Build Scenarios'!$B$1:$B$510 = $Q106) * ('Build Scenarios'!$C$1:$C$510 = $C106), 0), MATCH(X$12, 'Build Scenarios'!$D$5:$O$5, 0))
- INDEX('Build Scenarios'!$D$1:$O$510, MATCH(1, ('Build Scenarios'!$B$1:$B$510 = $Q106) * ('Build Scenarios'!$C$1:$C$510 = $C106), 0), MATCH(W$12, 'Build Scenarios'!$D$5:$O$5, 0)))
+W106,
0)</f>
        <v>0</v>
      </c>
      <c r="Y106" s="4" cm="1">
        <f t="array" aca="1" ref="Y106" ca="1">IFERROR(
INDEX('Cost Data'!$Y$1:$AJ$500, MATCH(1, ('Cost Data'!$W$1:$W$500 = $Q106) * ('Cost Data'!$X$1:$X$500 = $R106), 0), MATCH(Y$12, 'Cost Data'!$Y$12:$AJ$12, 0))
* (INDEX('Build Scenarios'!$D$1:$O$510, MATCH(1, ('Build Scenarios'!$B$1:$B$510 = $Q106) * ('Build Scenarios'!$C$1:$C$510 = $C106), 0), MATCH(Y$12, 'Build Scenarios'!$D$5:$O$5, 0))
- INDEX('Build Scenarios'!$D$1:$O$510, MATCH(1, ('Build Scenarios'!$B$1:$B$510 = $Q106) * ('Build Scenarios'!$C$1:$C$510 = $C106), 0), MATCH(X$12, 'Build Scenarios'!$D$5:$O$5, 0)))
+X106,
0)</f>
        <v>0</v>
      </c>
      <c r="Z106" s="4" cm="1">
        <f t="array" aca="1" ref="Z106" ca="1">IFERROR(
INDEX('Cost Data'!$Y$1:$AJ$500, MATCH(1, ('Cost Data'!$W$1:$W$500 = $Q106) * ('Cost Data'!$X$1:$X$500 = $R106), 0), MATCH(Z$12, 'Cost Data'!$Y$12:$AJ$12, 0))
* (INDEX('Build Scenarios'!$D$1:$O$510, MATCH(1, ('Build Scenarios'!$B$1:$B$510 = $Q106) * ('Build Scenarios'!$C$1:$C$510 = $C106), 0), MATCH(Z$12, 'Build Scenarios'!$D$5:$O$5, 0))
- INDEX('Build Scenarios'!$D$1:$O$510, MATCH(1, ('Build Scenarios'!$B$1:$B$510 = $Q106) * ('Build Scenarios'!$C$1:$C$510 = $C106), 0), MATCH(Y$12, 'Build Scenarios'!$D$5:$O$5, 0)))
+Y106,
0)</f>
        <v>0</v>
      </c>
      <c r="AA106" s="4" cm="1">
        <f t="array" aca="1" ref="AA106" ca="1">IFERROR(
INDEX('Cost Data'!$Y$1:$AJ$500, MATCH(1, ('Cost Data'!$W$1:$W$500 = $Q106) * ('Cost Data'!$X$1:$X$500 = $R106), 0), MATCH(AA$12, 'Cost Data'!$Y$12:$AJ$12, 0))
* (INDEX('Build Scenarios'!$D$1:$O$510, MATCH(1, ('Build Scenarios'!$B$1:$B$510 = $Q106) * ('Build Scenarios'!$C$1:$C$510 = $C106), 0), MATCH(AA$12, 'Build Scenarios'!$D$5:$O$5, 0))
- INDEX('Build Scenarios'!$D$1:$O$510, MATCH(1, ('Build Scenarios'!$B$1:$B$510 = $Q106) * ('Build Scenarios'!$C$1:$C$510 = $C106), 0), MATCH(Z$12, 'Build Scenarios'!$D$5:$O$5, 0)))
+Z106,
0)</f>
        <v>0</v>
      </c>
      <c r="AB106" s="4" cm="1">
        <f t="array" aca="1" ref="AB106" ca="1">IFERROR(
INDEX('Cost Data'!$Y$1:$AJ$500, MATCH(1, ('Cost Data'!$W$1:$W$500 = $Q106) * ('Cost Data'!$X$1:$X$500 = $R106), 0), MATCH(AB$12, 'Cost Data'!$Y$12:$AJ$12, 0))
* (INDEX('Build Scenarios'!$D$1:$O$510, MATCH(1, ('Build Scenarios'!$B$1:$B$510 = $Q106) * ('Build Scenarios'!$C$1:$C$510 = $C106), 0), MATCH(AB$12, 'Build Scenarios'!$D$5:$O$5, 0))
- INDEX('Build Scenarios'!$D$1:$O$510, MATCH(1, ('Build Scenarios'!$B$1:$B$510 = $Q106) * ('Build Scenarios'!$C$1:$C$510 = $C106), 0), MATCH(AA$12, 'Build Scenarios'!$D$5:$O$5, 0)))
+AA106,
0)</f>
        <v>0</v>
      </c>
      <c r="AC106" s="4" cm="1">
        <f t="array" aca="1" ref="AC106" ca="1">IFERROR(
INDEX('Cost Data'!$Y$1:$AJ$500, MATCH(1, ('Cost Data'!$W$1:$W$500 = $Q106) * ('Cost Data'!$X$1:$X$500 = $R106), 0), MATCH(AC$12, 'Cost Data'!$Y$12:$AJ$12, 0))
* (INDEX('Build Scenarios'!$D$1:$O$510, MATCH(1, ('Build Scenarios'!$B$1:$B$510 = $Q106) * ('Build Scenarios'!$C$1:$C$510 = $C106), 0), MATCH(AC$12, 'Build Scenarios'!$D$5:$O$5, 0))
- INDEX('Build Scenarios'!$D$1:$O$510, MATCH(1, ('Build Scenarios'!$B$1:$B$510 = $Q106) * ('Build Scenarios'!$C$1:$C$510 = $C106), 0), MATCH(AB$12, 'Build Scenarios'!$D$5:$O$5, 0)))
+AB106,
0)</f>
        <v>0</v>
      </c>
      <c r="AD106" s="4" cm="1">
        <f t="array" aca="1" ref="AD106" ca="1">IFERROR(
INDEX('Cost Data'!$Y$1:$AJ$500, MATCH(1, ('Cost Data'!$W$1:$W$500 = $Q106) * ('Cost Data'!$X$1:$X$500 = $R106), 0), MATCH(AD$12, 'Cost Data'!$Y$12:$AJ$12, 0))
* (INDEX('Build Scenarios'!$D$1:$O$510, MATCH(1, ('Build Scenarios'!$B$1:$B$510 = $Q106) * ('Build Scenarios'!$C$1:$C$510 = $C106), 0), MATCH(AD$12, 'Build Scenarios'!$D$5:$O$5, 0))
- INDEX('Build Scenarios'!$D$1:$O$510, MATCH(1, ('Build Scenarios'!$B$1:$B$510 = $Q106) * ('Build Scenarios'!$C$1:$C$510 = $C106), 0), MATCH(AC$12, 'Build Scenarios'!$D$5:$O$5, 0)))
+AC106,
0)</f>
        <v>0</v>
      </c>
      <c r="AF106" s="11" t="str">
        <f t="shared" ref="AF106:AF112" si="57">AF105</f>
        <v>Humboldt Bay</v>
      </c>
      <c r="AG106" s="11" cm="1">
        <f t="array" aca="1" ref="AG106" ca="1">INDEX('Cost Scenario Settings'!$O$32:$W$101, MATCH(1, ('Cost Scenario Settings'!$N$32:$N$101 = $B106) * ('Cost Scenario Settings'!$B$32:$B$101 = AF106), 0), MATCH($C106, 'Cost Scenario Settings'!$O$31:$W$31, 0))</f>
        <v>0</v>
      </c>
      <c r="AH106" s="4" cm="1">
        <f t="array" aca="1" ref="AH106" ca="1">IFERROR(
INDEX('Cost Data'!$Y$1:$AJ$500, MATCH(1, ('Cost Data'!$W$1:$W$500 = $AF106) * ('Cost Data'!$X$1:$X$500 = $AG106), 0), MATCH(AH$12, 'Cost Data'!$Y$12:$AJ$12, 0))
* (INDEX('Build Scenarios'!$D$1:$O$510, MATCH(1, ('Build Scenarios'!$B$1:$B$510 = $AF106) * ('Build Scenarios'!$C$1:$C$510 = $C106), 0), MATCH(AH$12, 'Build Scenarios'!$D$5:$O$5, 0))
- INDEX('Build Scenarios'!$D$1:$O$510, MATCH(1, ('Build Scenarios'!$B$1:$B$510 = $AF106) * ('Build Scenarios'!$C$1:$C$510 = $C106), 0), MATCH(AG$12, 'Build Scenarios'!$D$5:$O$5, 0)))
+AG106,
0)</f>
        <v>0</v>
      </c>
      <c r="AI106" s="4" cm="1">
        <f t="array" aca="1" ref="AI106" ca="1">IFERROR(
INDEX('Cost Data'!$Y$1:$AJ$500, MATCH(1, ('Cost Data'!$W$1:$W$500 = $AF106) * ('Cost Data'!$X$1:$X$500 = $AG106), 0), MATCH(AI$12, 'Cost Data'!$Y$12:$AJ$12, 0))
* (INDEX('Build Scenarios'!$D$1:$O$510, MATCH(1, ('Build Scenarios'!$B$1:$B$510 = $AF106) * ('Build Scenarios'!$C$1:$C$510 = $C106), 0), MATCH(AI$12, 'Build Scenarios'!$D$5:$O$5, 0))
- INDEX('Build Scenarios'!$D$1:$O$510, MATCH(1, ('Build Scenarios'!$B$1:$B$510 = $AF106) * ('Build Scenarios'!$C$1:$C$510 = $C106), 0), MATCH(AH$12, 'Build Scenarios'!$D$5:$O$5, 0)))
+AH106,
0)</f>
        <v>0</v>
      </c>
      <c r="AJ106" s="4" cm="1">
        <f t="array" aca="1" ref="AJ106" ca="1">IFERROR(
INDEX('Cost Data'!$Y$1:$AJ$500, MATCH(1, ('Cost Data'!$W$1:$W$500 = $AF106) * ('Cost Data'!$X$1:$X$500 = $AG106), 0), MATCH(AJ$12, 'Cost Data'!$Y$12:$AJ$12, 0))
* (INDEX('Build Scenarios'!$D$1:$O$510, MATCH(1, ('Build Scenarios'!$B$1:$B$510 = $AF106) * ('Build Scenarios'!$C$1:$C$510 = $C106), 0), MATCH(AJ$12, 'Build Scenarios'!$D$5:$O$5, 0))
- INDEX('Build Scenarios'!$D$1:$O$510, MATCH(1, ('Build Scenarios'!$B$1:$B$510 = $AF106) * ('Build Scenarios'!$C$1:$C$510 = $C106), 0), MATCH(AI$12, 'Build Scenarios'!$D$5:$O$5, 0)))
+AI106,
0)</f>
        <v>0</v>
      </c>
      <c r="AK106" s="4" cm="1">
        <f t="array" aca="1" ref="AK106" ca="1">IFERROR(
INDEX('Cost Data'!$Y$1:$AJ$500, MATCH(1, ('Cost Data'!$W$1:$W$500 = $AF106) * ('Cost Data'!$X$1:$X$500 = $AG106), 0), MATCH(AK$12, 'Cost Data'!$Y$12:$AJ$12, 0))
* (INDEX('Build Scenarios'!$D$1:$O$510, MATCH(1, ('Build Scenarios'!$B$1:$B$510 = $AF106) * ('Build Scenarios'!$C$1:$C$510 = $C106), 0), MATCH(AK$12, 'Build Scenarios'!$D$5:$O$5, 0))
- INDEX('Build Scenarios'!$D$1:$O$510, MATCH(1, ('Build Scenarios'!$B$1:$B$510 = $AF106) * ('Build Scenarios'!$C$1:$C$510 = $C106), 0), MATCH(AJ$12, 'Build Scenarios'!$D$5:$O$5, 0)))
+AJ106,
0)</f>
        <v>0</v>
      </c>
      <c r="AL106" s="4" cm="1">
        <f t="array" aca="1" ref="AL106" ca="1">IFERROR(
INDEX('Cost Data'!$Y$1:$AJ$500, MATCH(1, ('Cost Data'!$W$1:$W$500 = $AF106) * ('Cost Data'!$X$1:$X$500 = $AG106), 0), MATCH(AL$12, 'Cost Data'!$Y$12:$AJ$12, 0))
* (INDEX('Build Scenarios'!$D$1:$O$510, MATCH(1, ('Build Scenarios'!$B$1:$B$510 = $AF106) * ('Build Scenarios'!$C$1:$C$510 = $C106), 0), MATCH(AL$12, 'Build Scenarios'!$D$5:$O$5, 0))
- INDEX('Build Scenarios'!$D$1:$O$510, MATCH(1, ('Build Scenarios'!$B$1:$B$510 = $AF106) * ('Build Scenarios'!$C$1:$C$510 = $C106), 0), MATCH(AK$12, 'Build Scenarios'!$D$5:$O$5, 0)))
+AK106,
0)</f>
        <v>0</v>
      </c>
      <c r="AM106" s="4" cm="1">
        <f t="array" aca="1" ref="AM106" ca="1">IFERROR(
INDEX('Cost Data'!$Y$1:$AJ$500, MATCH(1, ('Cost Data'!$W$1:$W$500 = $AF106) * ('Cost Data'!$X$1:$X$500 = $AG106), 0), MATCH(AM$12, 'Cost Data'!$Y$12:$AJ$12, 0))
* (INDEX('Build Scenarios'!$D$1:$O$510, MATCH(1, ('Build Scenarios'!$B$1:$B$510 = $AF106) * ('Build Scenarios'!$C$1:$C$510 = $C106), 0), MATCH(AM$12, 'Build Scenarios'!$D$5:$O$5, 0))
- INDEX('Build Scenarios'!$D$1:$O$510, MATCH(1, ('Build Scenarios'!$B$1:$B$510 = $AF106) * ('Build Scenarios'!$C$1:$C$510 = $C106), 0), MATCH(AL$12, 'Build Scenarios'!$D$5:$O$5, 0)))
+AL106,
0)</f>
        <v>0</v>
      </c>
      <c r="AN106" s="4" cm="1">
        <f t="array" aca="1" ref="AN106" ca="1">IFERROR(
INDEX('Cost Data'!$Y$1:$AJ$500, MATCH(1, ('Cost Data'!$W$1:$W$500 = $AF106) * ('Cost Data'!$X$1:$X$500 = $AG106), 0), MATCH(AN$12, 'Cost Data'!$Y$12:$AJ$12, 0))
* (INDEX('Build Scenarios'!$D$1:$O$510, MATCH(1, ('Build Scenarios'!$B$1:$B$510 = $AF106) * ('Build Scenarios'!$C$1:$C$510 = $C106), 0), MATCH(AN$12, 'Build Scenarios'!$D$5:$O$5, 0))
- INDEX('Build Scenarios'!$D$1:$O$510, MATCH(1, ('Build Scenarios'!$B$1:$B$510 = $AF106) * ('Build Scenarios'!$C$1:$C$510 = $C106), 0), MATCH(AM$12, 'Build Scenarios'!$D$5:$O$5, 0)))
+AM106,
0)</f>
        <v>0</v>
      </c>
      <c r="AO106" s="4" cm="1">
        <f t="array" aca="1" ref="AO106" ca="1">IFERROR(
INDEX('Cost Data'!$Y$1:$AJ$500, MATCH(1, ('Cost Data'!$W$1:$W$500 = $AF106) * ('Cost Data'!$X$1:$X$500 = $AG106), 0), MATCH(AO$12, 'Cost Data'!$Y$12:$AJ$12, 0))
* (INDEX('Build Scenarios'!$D$1:$O$510, MATCH(1, ('Build Scenarios'!$B$1:$B$510 = $AF106) * ('Build Scenarios'!$C$1:$C$510 = $C106), 0), MATCH(AO$12, 'Build Scenarios'!$D$5:$O$5, 0))
- INDEX('Build Scenarios'!$D$1:$O$510, MATCH(1, ('Build Scenarios'!$B$1:$B$510 = $AF106) * ('Build Scenarios'!$C$1:$C$510 = $C106), 0), MATCH(AN$12, 'Build Scenarios'!$D$5:$O$5, 0)))
+AN106,
0)</f>
        <v>0</v>
      </c>
      <c r="AP106" s="4" cm="1">
        <f t="array" aca="1" ref="AP106" ca="1">IFERROR(
INDEX('Cost Data'!$Y$1:$AJ$500, MATCH(1, ('Cost Data'!$W$1:$W$500 = $AF106) * ('Cost Data'!$X$1:$X$500 = $AG106), 0), MATCH(AP$12, 'Cost Data'!$Y$12:$AJ$12, 0))
* (INDEX('Build Scenarios'!$D$1:$O$510, MATCH(1, ('Build Scenarios'!$B$1:$B$510 = $AF106) * ('Build Scenarios'!$C$1:$C$510 = $C106), 0), MATCH(AP$12, 'Build Scenarios'!$D$5:$O$5, 0))
- INDEX('Build Scenarios'!$D$1:$O$510, MATCH(1, ('Build Scenarios'!$B$1:$B$510 = $AF106) * ('Build Scenarios'!$C$1:$C$510 = $C106), 0), MATCH(AO$12, 'Build Scenarios'!$D$5:$O$5, 0)))
+AO106,
0)</f>
        <v>0</v>
      </c>
      <c r="AQ106" s="4" cm="1">
        <f t="array" aca="1" ref="AQ106" ca="1">IFERROR(
INDEX('Cost Data'!$Y$1:$AJ$500, MATCH(1, ('Cost Data'!$W$1:$W$500 = $AF106) * ('Cost Data'!$X$1:$X$500 = $AG106), 0), MATCH(AQ$12, 'Cost Data'!$Y$12:$AJ$12, 0))
* (INDEX('Build Scenarios'!$D$1:$O$510, MATCH(1, ('Build Scenarios'!$B$1:$B$510 = $AF106) * ('Build Scenarios'!$C$1:$C$510 = $C106), 0), MATCH(AQ$12, 'Build Scenarios'!$D$5:$O$5, 0))
- INDEX('Build Scenarios'!$D$1:$O$510, MATCH(1, ('Build Scenarios'!$B$1:$B$510 = $AF106) * ('Build Scenarios'!$C$1:$C$510 = $C106), 0), MATCH(AP$12, 'Build Scenarios'!$D$5:$O$5, 0)))
+AP106,
0)</f>
        <v>0</v>
      </c>
      <c r="AR106" s="4" cm="1">
        <f t="array" aca="1" ref="AR106" ca="1">IFERROR(
INDEX('Cost Data'!$Y$1:$AJ$500, MATCH(1, ('Cost Data'!$W$1:$W$500 = $AF106) * ('Cost Data'!$X$1:$X$500 = $AG106), 0), MATCH(AR$12, 'Cost Data'!$Y$12:$AJ$12, 0))
* (INDEX('Build Scenarios'!$D$1:$O$510, MATCH(1, ('Build Scenarios'!$B$1:$B$510 = $AF106) * ('Build Scenarios'!$C$1:$C$510 = $C106), 0), MATCH(AR$12, 'Build Scenarios'!$D$5:$O$5, 0))
- INDEX('Build Scenarios'!$D$1:$O$510, MATCH(1, ('Build Scenarios'!$B$1:$B$510 = $AF106) * ('Build Scenarios'!$C$1:$C$510 = $C106), 0), MATCH(AQ$12, 'Build Scenarios'!$D$5:$O$5, 0)))
+AQ106,
0)</f>
        <v>0</v>
      </c>
      <c r="AS106" s="4" cm="1">
        <f t="array" aca="1" ref="AS106" ca="1">IFERROR(
INDEX('Cost Data'!$Y$1:$AJ$500, MATCH(1, ('Cost Data'!$W$1:$W$500 = $AF106) * ('Cost Data'!$X$1:$X$500 = $AG106), 0), MATCH(AS$12, 'Cost Data'!$Y$12:$AJ$12, 0))
* (INDEX('Build Scenarios'!$D$1:$O$510, MATCH(1, ('Build Scenarios'!$B$1:$B$510 = $AF106) * ('Build Scenarios'!$C$1:$C$510 = $C106), 0), MATCH(AS$12, 'Build Scenarios'!$D$5:$O$5, 0))
- INDEX('Build Scenarios'!$D$1:$O$510, MATCH(1, ('Build Scenarios'!$B$1:$B$510 = $AF106) * ('Build Scenarios'!$C$1:$C$510 = $C106), 0), MATCH(AR$12, 'Build Scenarios'!$D$5:$O$5, 0)))
+AR106,
0)</f>
        <v>0</v>
      </c>
      <c r="AU106" s="11" t="str">
        <f t="shared" ref="AU106:AU112" si="58">AU105</f>
        <v>Del Norte</v>
      </c>
      <c r="AV106" s="11" cm="1">
        <f t="array" aca="1" ref="AV106" ca="1">INDEX('Cost Scenario Settings'!$O$32:$W$101, MATCH(1, ('Cost Scenario Settings'!$N$32:$N$101 = $B106) * ('Cost Scenario Settings'!$B$32:$B$101 = AU106), 0), MATCH($C106, 'Cost Scenario Settings'!$O$31:$W$31, 0))</f>
        <v>0</v>
      </c>
      <c r="AW106" s="4" cm="1">
        <f t="array" aca="1" ref="AW106" ca="1">IFERROR(
INDEX('Cost Data'!$Y$1:$AJ$500, MATCH(1, ('Cost Data'!$W$1:$W$500 = $AU106) * ('Cost Data'!$X$1:$X$500 = $AV106), 0), MATCH(AW$12, 'Cost Data'!$Y$12:$AJ$12, 0))
* (INDEX('Build Scenarios'!$D$1:$O$510, MATCH(1, ('Build Scenarios'!$B$1:$B$510 = $AU106) * ('Build Scenarios'!$C$1:$C$510 = $C106), 0), MATCH(AW$12, 'Build Scenarios'!$D$5:$O$5, 0))
- INDEX('Build Scenarios'!$D$1:$O$510, MATCH(1, ('Build Scenarios'!$B$1:$B$510 = $AU106) * ('Build Scenarios'!$C$1:$C$510 = $C106), 0), MATCH(AV$12, 'Build Scenarios'!$D$5:$O$5, 0)))
+AV106,
0)</f>
        <v>0</v>
      </c>
      <c r="AX106" s="4" cm="1">
        <f t="array" aca="1" ref="AX106" ca="1">IFERROR(
INDEX('Cost Data'!$Y$1:$AJ$500, MATCH(1, ('Cost Data'!$W$1:$W$500 = $AU106) * ('Cost Data'!$X$1:$X$500 = $AV106), 0), MATCH(AX$12, 'Cost Data'!$Y$12:$AJ$12, 0))
* (INDEX('Build Scenarios'!$D$1:$O$510, MATCH(1, ('Build Scenarios'!$B$1:$B$510 = $AU106) * ('Build Scenarios'!$C$1:$C$510 = $C106), 0), MATCH(AX$12, 'Build Scenarios'!$D$5:$O$5, 0))
- INDEX('Build Scenarios'!$D$1:$O$510, MATCH(1, ('Build Scenarios'!$B$1:$B$510 = $AU106) * ('Build Scenarios'!$C$1:$C$510 = $C106), 0), MATCH(AW$12, 'Build Scenarios'!$D$5:$O$5, 0)))
+AW106,
0)</f>
        <v>0</v>
      </c>
      <c r="AY106" s="4" cm="1">
        <f t="array" aca="1" ref="AY106" ca="1">IFERROR(
INDEX('Cost Data'!$Y$1:$AJ$500, MATCH(1, ('Cost Data'!$W$1:$W$500 = $AU106) * ('Cost Data'!$X$1:$X$500 = $AV106), 0), MATCH(AY$12, 'Cost Data'!$Y$12:$AJ$12, 0))
* (INDEX('Build Scenarios'!$D$1:$O$510, MATCH(1, ('Build Scenarios'!$B$1:$B$510 = $AU106) * ('Build Scenarios'!$C$1:$C$510 = $C106), 0), MATCH(AY$12, 'Build Scenarios'!$D$5:$O$5, 0))
- INDEX('Build Scenarios'!$D$1:$O$510, MATCH(1, ('Build Scenarios'!$B$1:$B$510 = $AU106) * ('Build Scenarios'!$C$1:$C$510 = $C106), 0), MATCH(AX$12, 'Build Scenarios'!$D$5:$O$5, 0)))
+AX106,
0)</f>
        <v>0</v>
      </c>
      <c r="AZ106" s="4" cm="1">
        <f t="array" aca="1" ref="AZ106" ca="1">IFERROR(
INDEX('Cost Data'!$Y$1:$AJ$500, MATCH(1, ('Cost Data'!$W$1:$W$500 = $AU106) * ('Cost Data'!$X$1:$X$500 = $AV106), 0), MATCH(AZ$12, 'Cost Data'!$Y$12:$AJ$12, 0))
* (INDEX('Build Scenarios'!$D$1:$O$510, MATCH(1, ('Build Scenarios'!$B$1:$B$510 = $AU106) * ('Build Scenarios'!$C$1:$C$510 = $C106), 0), MATCH(AZ$12, 'Build Scenarios'!$D$5:$O$5, 0))
- INDEX('Build Scenarios'!$D$1:$O$510, MATCH(1, ('Build Scenarios'!$B$1:$B$510 = $AU106) * ('Build Scenarios'!$C$1:$C$510 = $C106), 0), MATCH(AY$12, 'Build Scenarios'!$D$5:$O$5, 0)))
+AY106,
0)</f>
        <v>0</v>
      </c>
      <c r="BA106" s="4" cm="1">
        <f t="array" aca="1" ref="BA106" ca="1">IFERROR(
INDEX('Cost Data'!$Y$1:$AJ$500, MATCH(1, ('Cost Data'!$W$1:$W$500 = $AU106) * ('Cost Data'!$X$1:$X$500 = $AV106), 0), MATCH(BA$12, 'Cost Data'!$Y$12:$AJ$12, 0))
* (INDEX('Build Scenarios'!$D$1:$O$510, MATCH(1, ('Build Scenarios'!$B$1:$B$510 = $AU106) * ('Build Scenarios'!$C$1:$C$510 = $C106), 0), MATCH(BA$12, 'Build Scenarios'!$D$5:$O$5, 0))
- INDEX('Build Scenarios'!$D$1:$O$510, MATCH(1, ('Build Scenarios'!$B$1:$B$510 = $AU106) * ('Build Scenarios'!$C$1:$C$510 = $C106), 0), MATCH(AZ$12, 'Build Scenarios'!$D$5:$O$5, 0)))
+AZ106,
0)</f>
        <v>0</v>
      </c>
      <c r="BB106" s="4" cm="1">
        <f t="array" aca="1" ref="BB106" ca="1">IFERROR(
INDEX('Cost Data'!$Y$1:$AJ$500, MATCH(1, ('Cost Data'!$W$1:$W$500 = $AU106) * ('Cost Data'!$X$1:$X$500 = $AV106), 0), MATCH(BB$12, 'Cost Data'!$Y$12:$AJ$12, 0))
* (INDEX('Build Scenarios'!$D$1:$O$510, MATCH(1, ('Build Scenarios'!$B$1:$B$510 = $AU106) * ('Build Scenarios'!$C$1:$C$510 = $C106), 0), MATCH(BB$12, 'Build Scenarios'!$D$5:$O$5, 0))
- INDEX('Build Scenarios'!$D$1:$O$510, MATCH(1, ('Build Scenarios'!$B$1:$B$510 = $AU106) * ('Build Scenarios'!$C$1:$C$510 = $C106), 0), MATCH(BA$12, 'Build Scenarios'!$D$5:$O$5, 0)))
+BA106,
0)</f>
        <v>0</v>
      </c>
      <c r="BC106" s="4" cm="1">
        <f t="array" aca="1" ref="BC106" ca="1">IFERROR(
INDEX('Cost Data'!$Y$1:$AJ$500, MATCH(1, ('Cost Data'!$W$1:$W$500 = $AU106) * ('Cost Data'!$X$1:$X$500 = $AV106), 0), MATCH(BC$12, 'Cost Data'!$Y$12:$AJ$12, 0))
* (INDEX('Build Scenarios'!$D$1:$O$510, MATCH(1, ('Build Scenarios'!$B$1:$B$510 = $AU106) * ('Build Scenarios'!$C$1:$C$510 = $C106), 0), MATCH(BC$12, 'Build Scenarios'!$D$5:$O$5, 0))
- INDEX('Build Scenarios'!$D$1:$O$510, MATCH(1, ('Build Scenarios'!$B$1:$B$510 = $AU106) * ('Build Scenarios'!$C$1:$C$510 = $C106), 0), MATCH(BB$12, 'Build Scenarios'!$D$5:$O$5, 0)))
+BB106,
0)</f>
        <v>0</v>
      </c>
      <c r="BD106" s="4" cm="1">
        <f t="array" aca="1" ref="BD106" ca="1">IFERROR(
INDEX('Cost Data'!$Y$1:$AJ$500, MATCH(1, ('Cost Data'!$W$1:$W$500 = $AU106) * ('Cost Data'!$X$1:$X$500 = $AV106), 0), MATCH(BD$12, 'Cost Data'!$Y$12:$AJ$12, 0))
* (INDEX('Build Scenarios'!$D$1:$O$510, MATCH(1, ('Build Scenarios'!$B$1:$B$510 = $AU106) * ('Build Scenarios'!$C$1:$C$510 = $C106), 0), MATCH(BD$12, 'Build Scenarios'!$D$5:$O$5, 0))
- INDEX('Build Scenarios'!$D$1:$O$510, MATCH(1, ('Build Scenarios'!$B$1:$B$510 = $AU106) * ('Build Scenarios'!$C$1:$C$510 = $C106), 0), MATCH(BC$12, 'Build Scenarios'!$D$5:$O$5, 0)))
+BC106,
0)</f>
        <v>0</v>
      </c>
      <c r="BE106" s="4" cm="1">
        <f t="array" aca="1" ref="BE106" ca="1">IFERROR(
INDEX('Cost Data'!$Y$1:$AJ$500, MATCH(1, ('Cost Data'!$W$1:$W$500 = $AU106) * ('Cost Data'!$X$1:$X$500 = $AV106), 0), MATCH(BE$12, 'Cost Data'!$Y$12:$AJ$12, 0))
* (INDEX('Build Scenarios'!$D$1:$O$510, MATCH(1, ('Build Scenarios'!$B$1:$B$510 = $AU106) * ('Build Scenarios'!$C$1:$C$510 = $C106), 0), MATCH(BE$12, 'Build Scenarios'!$D$5:$O$5, 0))
- INDEX('Build Scenarios'!$D$1:$O$510, MATCH(1, ('Build Scenarios'!$B$1:$B$510 = $AU106) * ('Build Scenarios'!$C$1:$C$510 = $C106), 0), MATCH(BD$12, 'Build Scenarios'!$D$5:$O$5, 0)))
+BD106,
0)</f>
        <v>0</v>
      </c>
      <c r="BF106" s="4" cm="1">
        <f t="array" aca="1" ref="BF106" ca="1">IFERROR(
INDEX('Cost Data'!$Y$1:$AJ$500, MATCH(1, ('Cost Data'!$W$1:$W$500 = $AU106) * ('Cost Data'!$X$1:$X$500 = $AV106), 0), MATCH(BF$12, 'Cost Data'!$Y$12:$AJ$12, 0))
* (INDEX('Build Scenarios'!$D$1:$O$510, MATCH(1, ('Build Scenarios'!$B$1:$B$510 = $AU106) * ('Build Scenarios'!$C$1:$C$510 = $C106), 0), MATCH(BF$12, 'Build Scenarios'!$D$5:$O$5, 0))
- INDEX('Build Scenarios'!$D$1:$O$510, MATCH(1, ('Build Scenarios'!$B$1:$B$510 = $AU106) * ('Build Scenarios'!$C$1:$C$510 = $C106), 0), MATCH(BE$12, 'Build Scenarios'!$D$5:$O$5, 0)))
+BE106,
0)</f>
        <v>0</v>
      </c>
      <c r="BG106" s="4" cm="1">
        <f t="array" aca="1" ref="BG106" ca="1">IFERROR(
INDEX('Cost Data'!$Y$1:$AJ$500, MATCH(1, ('Cost Data'!$W$1:$W$500 = $AU106) * ('Cost Data'!$X$1:$X$500 = $AV106), 0), MATCH(BG$12, 'Cost Data'!$Y$12:$AJ$12, 0))
* (INDEX('Build Scenarios'!$D$1:$O$510, MATCH(1, ('Build Scenarios'!$B$1:$B$510 = $AU106) * ('Build Scenarios'!$C$1:$C$510 = $C106), 0), MATCH(BG$12, 'Build Scenarios'!$D$5:$O$5, 0))
- INDEX('Build Scenarios'!$D$1:$O$510, MATCH(1, ('Build Scenarios'!$B$1:$B$510 = $AU106) * ('Build Scenarios'!$C$1:$C$510 = $C106), 0), MATCH(BF$12, 'Build Scenarios'!$D$5:$O$5, 0)))
+BF106,
0)</f>
        <v>0</v>
      </c>
      <c r="BH106" s="4" cm="1">
        <f t="array" aca="1" ref="BH106" ca="1">IFERROR(
INDEX('Cost Data'!$Y$1:$AJ$500, MATCH(1, ('Cost Data'!$W$1:$W$500 = $AU106) * ('Cost Data'!$X$1:$X$500 = $AV106), 0), MATCH(BH$12, 'Cost Data'!$Y$12:$AJ$12, 0))
* (INDEX('Build Scenarios'!$D$1:$O$510, MATCH(1, ('Build Scenarios'!$B$1:$B$510 = $AU106) * ('Build Scenarios'!$C$1:$C$510 = $C106), 0), MATCH(BH$12, 'Build Scenarios'!$D$5:$O$5, 0))
- INDEX('Build Scenarios'!$D$1:$O$510, MATCH(1, ('Build Scenarios'!$B$1:$B$510 = $AU106) * ('Build Scenarios'!$C$1:$C$510 = $C106), 0), MATCH(BG$12, 'Build Scenarios'!$D$5:$O$5, 0)))
+BG106,
0)</f>
        <v>0</v>
      </c>
      <c r="BJ106" s="11" t="str">
        <f t="shared" ref="BJ106:BJ112" si="59">BJ105</f>
        <v>Cape Mendocino</v>
      </c>
      <c r="BK106" s="11" cm="1">
        <f t="array" aca="1" ref="BK106" ca="1">INDEX('Cost Scenario Settings'!$O$32:$W$101, MATCH(1, ('Cost Scenario Settings'!$N$32:$N$101 = $B106) * ('Cost Scenario Settings'!$B$32:$B$101 = BJ106), 0), MATCH($C106, 'Cost Scenario Settings'!$O$31:$W$31, 0))</f>
        <v>0</v>
      </c>
      <c r="BL106" s="4" cm="1">
        <f t="array" aca="1" ref="BL106" ca="1">IFERROR(
INDEX('Cost Data'!$Y$1:$AJ$500, MATCH(1, ('Cost Data'!$W$1:$W$500 = $BJ106) * ('Cost Data'!$X$1:$X$500 = $BK106), 0), MATCH(BL$12, 'Cost Data'!$Y$12:$AJ$12, 0))
* (INDEX('Build Scenarios'!$D$1:$O$510, MATCH(1, ('Build Scenarios'!$B$1:$B$510 = $BJ106) * ('Build Scenarios'!$C$1:$C$510 = $C106), 0), MATCH(BL$12, 'Build Scenarios'!$D$5:$O$5, 0))
- INDEX('Build Scenarios'!$D$1:$O$510, MATCH(1, ('Build Scenarios'!$B$1:$B$510 = $BJ106) * ('Build Scenarios'!$C$1:$C$510 = $C106), 0), MATCH(BK$12, 'Build Scenarios'!$D$5:$O$5, 0)))
+BK106,
0)</f>
        <v>0</v>
      </c>
      <c r="BM106" s="4" cm="1">
        <f t="array" aca="1" ref="BM106" ca="1">IFERROR(
INDEX('Cost Data'!$Y$1:$AJ$500, MATCH(1, ('Cost Data'!$W$1:$W$500 = $BJ106) * ('Cost Data'!$X$1:$X$500 = $BK106), 0), MATCH(BM$12, 'Cost Data'!$Y$12:$AJ$12, 0))
* (INDEX('Build Scenarios'!$D$1:$O$510, MATCH(1, ('Build Scenarios'!$B$1:$B$510 = $BJ106) * ('Build Scenarios'!$C$1:$C$510 = $C106), 0), MATCH(BM$12, 'Build Scenarios'!$D$5:$O$5, 0))
- INDEX('Build Scenarios'!$D$1:$O$510, MATCH(1, ('Build Scenarios'!$B$1:$B$510 = $BJ106) * ('Build Scenarios'!$C$1:$C$510 = $C106), 0), MATCH(BL$12, 'Build Scenarios'!$D$5:$O$5, 0)))
+BL106,
0)</f>
        <v>0</v>
      </c>
      <c r="BN106" s="4" cm="1">
        <f t="array" aca="1" ref="BN106" ca="1">IFERROR(
INDEX('Cost Data'!$Y$1:$AJ$500, MATCH(1, ('Cost Data'!$W$1:$W$500 = $BJ106) * ('Cost Data'!$X$1:$X$500 = $BK106), 0), MATCH(BN$12, 'Cost Data'!$Y$12:$AJ$12, 0))
* (INDEX('Build Scenarios'!$D$1:$O$510, MATCH(1, ('Build Scenarios'!$B$1:$B$510 = $BJ106) * ('Build Scenarios'!$C$1:$C$510 = $C106), 0), MATCH(BN$12, 'Build Scenarios'!$D$5:$O$5, 0))
- INDEX('Build Scenarios'!$D$1:$O$510, MATCH(1, ('Build Scenarios'!$B$1:$B$510 = $BJ106) * ('Build Scenarios'!$C$1:$C$510 = $C106), 0), MATCH(BM$12, 'Build Scenarios'!$D$5:$O$5, 0)))
+BM106,
0)</f>
        <v>0</v>
      </c>
      <c r="BO106" s="4" cm="1">
        <f t="array" aca="1" ref="BO106" ca="1">IFERROR(
INDEX('Cost Data'!$Y$1:$AJ$500, MATCH(1, ('Cost Data'!$W$1:$W$500 = $BJ106) * ('Cost Data'!$X$1:$X$500 = $BK106), 0), MATCH(BO$12, 'Cost Data'!$Y$12:$AJ$12, 0))
* (INDEX('Build Scenarios'!$D$1:$O$510, MATCH(1, ('Build Scenarios'!$B$1:$B$510 = $BJ106) * ('Build Scenarios'!$C$1:$C$510 = $C106), 0), MATCH(BO$12, 'Build Scenarios'!$D$5:$O$5, 0))
- INDEX('Build Scenarios'!$D$1:$O$510, MATCH(1, ('Build Scenarios'!$B$1:$B$510 = $BJ106) * ('Build Scenarios'!$C$1:$C$510 = $C106), 0), MATCH(BN$12, 'Build Scenarios'!$D$5:$O$5, 0)))
+BN106,
0)</f>
        <v>0</v>
      </c>
      <c r="BP106" s="4" cm="1">
        <f t="array" aca="1" ref="BP106" ca="1">IFERROR(
INDEX('Cost Data'!$Y$1:$AJ$500, MATCH(1, ('Cost Data'!$W$1:$W$500 = $BJ106) * ('Cost Data'!$X$1:$X$500 = $BK106), 0), MATCH(BP$12, 'Cost Data'!$Y$12:$AJ$12, 0))
* (INDEX('Build Scenarios'!$D$1:$O$510, MATCH(1, ('Build Scenarios'!$B$1:$B$510 = $BJ106) * ('Build Scenarios'!$C$1:$C$510 = $C106), 0), MATCH(BP$12, 'Build Scenarios'!$D$5:$O$5, 0))
- INDEX('Build Scenarios'!$D$1:$O$510, MATCH(1, ('Build Scenarios'!$B$1:$B$510 = $BJ106) * ('Build Scenarios'!$C$1:$C$510 = $C106), 0), MATCH(BO$12, 'Build Scenarios'!$D$5:$O$5, 0)))
+BO106,
0)</f>
        <v>0</v>
      </c>
      <c r="BQ106" s="4" cm="1">
        <f t="array" aca="1" ref="BQ106" ca="1">IFERROR(
INDEX('Cost Data'!$Y$1:$AJ$500, MATCH(1, ('Cost Data'!$W$1:$W$500 = $BJ106) * ('Cost Data'!$X$1:$X$500 = $BK106), 0), MATCH(BQ$12, 'Cost Data'!$Y$12:$AJ$12, 0))
* (INDEX('Build Scenarios'!$D$1:$O$510, MATCH(1, ('Build Scenarios'!$B$1:$B$510 = $BJ106) * ('Build Scenarios'!$C$1:$C$510 = $C106), 0), MATCH(BQ$12, 'Build Scenarios'!$D$5:$O$5, 0))
- INDEX('Build Scenarios'!$D$1:$O$510, MATCH(1, ('Build Scenarios'!$B$1:$B$510 = $BJ106) * ('Build Scenarios'!$C$1:$C$510 = $C106), 0), MATCH(BP$12, 'Build Scenarios'!$D$5:$O$5, 0)))
+BP106,
0)</f>
        <v>0</v>
      </c>
      <c r="BR106" s="4" cm="1">
        <f t="array" aca="1" ref="BR106" ca="1">IFERROR(
INDEX('Cost Data'!$Y$1:$AJ$500, MATCH(1, ('Cost Data'!$W$1:$W$500 = $BJ106) * ('Cost Data'!$X$1:$X$500 = $BK106), 0), MATCH(BR$12, 'Cost Data'!$Y$12:$AJ$12, 0))
* (INDEX('Build Scenarios'!$D$1:$O$510, MATCH(1, ('Build Scenarios'!$B$1:$B$510 = $BJ106) * ('Build Scenarios'!$C$1:$C$510 = $C106), 0), MATCH(BR$12, 'Build Scenarios'!$D$5:$O$5, 0))
- INDEX('Build Scenarios'!$D$1:$O$510, MATCH(1, ('Build Scenarios'!$B$1:$B$510 = $BJ106) * ('Build Scenarios'!$C$1:$C$510 = $C106), 0), MATCH(BQ$12, 'Build Scenarios'!$D$5:$O$5, 0)))
+BQ106,
0)</f>
        <v>0</v>
      </c>
      <c r="BS106" s="4" cm="1">
        <f t="array" aca="1" ref="BS106" ca="1">IFERROR(
INDEX('Cost Data'!$Y$1:$AJ$500, MATCH(1, ('Cost Data'!$W$1:$W$500 = $BJ106) * ('Cost Data'!$X$1:$X$500 = $BK106), 0), MATCH(BS$12, 'Cost Data'!$Y$12:$AJ$12, 0))
* (INDEX('Build Scenarios'!$D$1:$O$510, MATCH(1, ('Build Scenarios'!$B$1:$B$510 = $BJ106) * ('Build Scenarios'!$C$1:$C$510 = $C106), 0), MATCH(BS$12, 'Build Scenarios'!$D$5:$O$5, 0))
- INDEX('Build Scenarios'!$D$1:$O$510, MATCH(1, ('Build Scenarios'!$B$1:$B$510 = $BJ106) * ('Build Scenarios'!$C$1:$C$510 = $C106), 0), MATCH(BR$12, 'Build Scenarios'!$D$5:$O$5, 0)))
+BR106,
0)</f>
        <v>0</v>
      </c>
      <c r="BT106" s="4" cm="1">
        <f t="array" aca="1" ref="BT106" ca="1">IFERROR(
INDEX('Cost Data'!$Y$1:$AJ$500, MATCH(1, ('Cost Data'!$W$1:$W$500 = $BJ106) * ('Cost Data'!$X$1:$X$500 = $BK106), 0), MATCH(BT$12, 'Cost Data'!$Y$12:$AJ$12, 0))
* (INDEX('Build Scenarios'!$D$1:$O$510, MATCH(1, ('Build Scenarios'!$B$1:$B$510 = $BJ106) * ('Build Scenarios'!$C$1:$C$510 = $C106), 0), MATCH(BT$12, 'Build Scenarios'!$D$5:$O$5, 0))
- INDEX('Build Scenarios'!$D$1:$O$510, MATCH(1, ('Build Scenarios'!$B$1:$B$510 = $BJ106) * ('Build Scenarios'!$C$1:$C$510 = $C106), 0), MATCH(BS$12, 'Build Scenarios'!$D$5:$O$5, 0)))
+BS106,
0)</f>
        <v>0</v>
      </c>
      <c r="BU106" s="4" cm="1">
        <f t="array" aca="1" ref="BU106" ca="1">IFERROR(
INDEX('Cost Data'!$Y$1:$AJ$500, MATCH(1, ('Cost Data'!$W$1:$W$500 = $BJ106) * ('Cost Data'!$X$1:$X$500 = $BK106), 0), MATCH(BU$12, 'Cost Data'!$Y$12:$AJ$12, 0))
* (INDEX('Build Scenarios'!$D$1:$O$510, MATCH(1, ('Build Scenarios'!$B$1:$B$510 = $BJ106) * ('Build Scenarios'!$C$1:$C$510 = $C106), 0), MATCH(BU$12, 'Build Scenarios'!$D$5:$O$5, 0))
- INDEX('Build Scenarios'!$D$1:$O$510, MATCH(1, ('Build Scenarios'!$B$1:$B$510 = $BJ106) * ('Build Scenarios'!$C$1:$C$510 = $C106), 0), MATCH(BT$12, 'Build Scenarios'!$D$5:$O$5, 0)))
+BT106,
0)</f>
        <v>0</v>
      </c>
      <c r="BV106" s="4" cm="1">
        <f t="array" aca="1" ref="BV106" ca="1">IFERROR(
INDEX('Cost Data'!$Y$1:$AJ$500, MATCH(1, ('Cost Data'!$W$1:$W$500 = $BJ106) * ('Cost Data'!$X$1:$X$500 = $BK106), 0), MATCH(BV$12, 'Cost Data'!$Y$12:$AJ$12, 0))
* (INDEX('Build Scenarios'!$D$1:$O$510, MATCH(1, ('Build Scenarios'!$B$1:$B$510 = $BJ106) * ('Build Scenarios'!$C$1:$C$510 = $C106), 0), MATCH(BV$12, 'Build Scenarios'!$D$5:$O$5, 0))
- INDEX('Build Scenarios'!$D$1:$O$510, MATCH(1, ('Build Scenarios'!$B$1:$B$510 = $BJ106) * ('Build Scenarios'!$C$1:$C$510 = $C106), 0), MATCH(BU$12, 'Build Scenarios'!$D$5:$O$5, 0)))
+BU106,
0)</f>
        <v>0</v>
      </c>
      <c r="BW106" s="4" cm="1">
        <f t="array" aca="1" ref="BW106" ca="1">IFERROR(
INDEX('Cost Data'!$Y$1:$AJ$500, MATCH(1, ('Cost Data'!$W$1:$W$500 = $BJ106) * ('Cost Data'!$X$1:$X$500 = $BK106), 0), MATCH(BW$12, 'Cost Data'!$Y$12:$AJ$12, 0))
* (INDEX('Build Scenarios'!$D$1:$O$510, MATCH(1, ('Build Scenarios'!$B$1:$B$510 = $BJ106) * ('Build Scenarios'!$C$1:$C$510 = $C106), 0), MATCH(BW$12, 'Build Scenarios'!$D$5:$O$5, 0))
- INDEX('Build Scenarios'!$D$1:$O$510, MATCH(1, ('Build Scenarios'!$B$1:$B$510 = $BJ106) * ('Build Scenarios'!$C$1:$C$510 = $C106), 0), MATCH(BV$12, 'Build Scenarios'!$D$5:$O$5, 0)))
+BV106,
0)</f>
        <v>0</v>
      </c>
    </row>
    <row r="107" spans="2:75" x14ac:dyDescent="0.2">
      <c r="B107" s="11">
        <f t="shared" ca="1" si="55"/>
        <v>0</v>
      </c>
      <c r="C107" s="8" t="s">
        <v>57</v>
      </c>
      <c r="D107" s="4">
        <f t="shared" ca="1" si="54"/>
        <v>0</v>
      </c>
      <c r="E107" s="4">
        <f t="shared" ca="1" si="54"/>
        <v>0</v>
      </c>
      <c r="F107" s="4">
        <f t="shared" ca="1" si="54"/>
        <v>0</v>
      </c>
      <c r="G107" s="4">
        <f t="shared" ca="1" si="54"/>
        <v>0</v>
      </c>
      <c r="H107" s="4">
        <f t="shared" ca="1" si="54"/>
        <v>0</v>
      </c>
      <c r="I107" s="4">
        <f t="shared" ca="1" si="54"/>
        <v>0</v>
      </c>
      <c r="J107" s="4">
        <f t="shared" ca="1" si="54"/>
        <v>0</v>
      </c>
      <c r="K107" s="4">
        <f t="shared" ca="1" si="54"/>
        <v>0</v>
      </c>
      <c r="L107" s="4">
        <f t="shared" ca="1" si="54"/>
        <v>0</v>
      </c>
      <c r="M107" s="4">
        <f t="shared" ca="1" si="54"/>
        <v>0</v>
      </c>
      <c r="N107" s="4">
        <f t="shared" ca="1" si="54"/>
        <v>0</v>
      </c>
      <c r="O107" s="4">
        <f t="shared" ca="1" si="54"/>
        <v>0</v>
      </c>
      <c r="Q107" s="11" t="str">
        <f t="shared" si="56"/>
        <v>Morro Bay</v>
      </c>
      <c r="R107" s="11" cm="1">
        <f t="array" aca="1" ref="R107" ca="1">INDEX('Cost Scenario Settings'!$O$32:$W$101, MATCH(1, ('Cost Scenario Settings'!$N$32:$N$101 = $B107) * ('Cost Scenario Settings'!$B$32:$B$101 = Q107), 0), MATCH($C107, 'Cost Scenario Settings'!$O$31:$W$31, 0))</f>
        <v>0</v>
      </c>
      <c r="S107" s="4" cm="1">
        <f t="array" aca="1" ref="S107" ca="1">IFERROR(
INDEX('Cost Data'!$Y$1:$AJ$500, MATCH(1, ('Cost Data'!$W$1:$W$500 = $Q107) * ('Cost Data'!$X$1:$X$500 = $R107), 0), MATCH(S$12, 'Cost Data'!$Y$12:$AJ$12, 0))
* (INDEX('Build Scenarios'!$D$1:$O$510, MATCH(1, ('Build Scenarios'!$B$1:$B$510 = $Q107) * ('Build Scenarios'!$C$1:$C$510 = $C107), 0), MATCH(S$12, 'Build Scenarios'!$D$5:$O$5, 0))
- INDEX('Build Scenarios'!$D$1:$O$510, MATCH(1, ('Build Scenarios'!$B$1:$B$510 = $Q107) * ('Build Scenarios'!$C$1:$C$510 = $C107), 0), MATCH(R$12, 'Build Scenarios'!$D$5:$O$5, 0)))
+R107,
0)</f>
        <v>0</v>
      </c>
      <c r="T107" s="4" cm="1">
        <f t="array" aca="1" ref="T107" ca="1">IFERROR(
INDEX('Cost Data'!$Y$1:$AJ$500, MATCH(1, ('Cost Data'!$W$1:$W$500 = $Q107) * ('Cost Data'!$X$1:$X$500 = $R107), 0), MATCH(T$12, 'Cost Data'!$Y$12:$AJ$12, 0))
* (INDEX('Build Scenarios'!$D$1:$O$510, MATCH(1, ('Build Scenarios'!$B$1:$B$510 = $Q107) * ('Build Scenarios'!$C$1:$C$510 = $C107), 0), MATCH(T$12, 'Build Scenarios'!$D$5:$O$5, 0))
- INDEX('Build Scenarios'!$D$1:$O$510, MATCH(1, ('Build Scenarios'!$B$1:$B$510 = $Q107) * ('Build Scenarios'!$C$1:$C$510 = $C107), 0), MATCH(S$12, 'Build Scenarios'!$D$5:$O$5, 0)))
+S107,
0)</f>
        <v>0</v>
      </c>
      <c r="U107" s="4" cm="1">
        <f t="array" aca="1" ref="U107" ca="1">IFERROR(
INDEX('Cost Data'!$Y$1:$AJ$500, MATCH(1, ('Cost Data'!$W$1:$W$500 = $Q107) * ('Cost Data'!$X$1:$X$500 = $R107), 0), MATCH(U$12, 'Cost Data'!$Y$12:$AJ$12, 0))
* (INDEX('Build Scenarios'!$D$1:$O$510, MATCH(1, ('Build Scenarios'!$B$1:$B$510 = $Q107) * ('Build Scenarios'!$C$1:$C$510 = $C107), 0), MATCH(U$12, 'Build Scenarios'!$D$5:$O$5, 0))
- INDEX('Build Scenarios'!$D$1:$O$510, MATCH(1, ('Build Scenarios'!$B$1:$B$510 = $Q107) * ('Build Scenarios'!$C$1:$C$510 = $C107), 0), MATCH(T$12, 'Build Scenarios'!$D$5:$O$5, 0)))
+T107,
0)</f>
        <v>0</v>
      </c>
      <c r="V107" s="4" cm="1">
        <f t="array" aca="1" ref="V107" ca="1">IFERROR(
INDEX('Cost Data'!$Y$1:$AJ$500, MATCH(1, ('Cost Data'!$W$1:$W$500 = $Q107) * ('Cost Data'!$X$1:$X$500 = $R107), 0), MATCH(V$12, 'Cost Data'!$Y$12:$AJ$12, 0))
* (INDEX('Build Scenarios'!$D$1:$O$510, MATCH(1, ('Build Scenarios'!$B$1:$B$510 = $Q107) * ('Build Scenarios'!$C$1:$C$510 = $C107), 0), MATCH(V$12, 'Build Scenarios'!$D$5:$O$5, 0))
- INDEX('Build Scenarios'!$D$1:$O$510, MATCH(1, ('Build Scenarios'!$B$1:$B$510 = $Q107) * ('Build Scenarios'!$C$1:$C$510 = $C107), 0), MATCH(U$12, 'Build Scenarios'!$D$5:$O$5, 0)))
+U107,
0)</f>
        <v>0</v>
      </c>
      <c r="W107" s="4" cm="1">
        <f t="array" aca="1" ref="W107" ca="1">IFERROR(
INDEX('Cost Data'!$Y$1:$AJ$500, MATCH(1, ('Cost Data'!$W$1:$W$500 = $Q107) * ('Cost Data'!$X$1:$X$500 = $R107), 0), MATCH(W$12, 'Cost Data'!$Y$12:$AJ$12, 0))
* (INDEX('Build Scenarios'!$D$1:$O$510, MATCH(1, ('Build Scenarios'!$B$1:$B$510 = $Q107) * ('Build Scenarios'!$C$1:$C$510 = $C107), 0), MATCH(W$12, 'Build Scenarios'!$D$5:$O$5, 0))
- INDEX('Build Scenarios'!$D$1:$O$510, MATCH(1, ('Build Scenarios'!$B$1:$B$510 = $Q107) * ('Build Scenarios'!$C$1:$C$510 = $C107), 0), MATCH(V$12, 'Build Scenarios'!$D$5:$O$5, 0)))
+V107,
0)</f>
        <v>0</v>
      </c>
      <c r="X107" s="4" cm="1">
        <f t="array" aca="1" ref="X107" ca="1">IFERROR(
INDEX('Cost Data'!$Y$1:$AJ$500, MATCH(1, ('Cost Data'!$W$1:$W$500 = $Q107) * ('Cost Data'!$X$1:$X$500 = $R107), 0), MATCH(X$12, 'Cost Data'!$Y$12:$AJ$12, 0))
* (INDEX('Build Scenarios'!$D$1:$O$510, MATCH(1, ('Build Scenarios'!$B$1:$B$510 = $Q107) * ('Build Scenarios'!$C$1:$C$510 = $C107), 0), MATCH(X$12, 'Build Scenarios'!$D$5:$O$5, 0))
- INDEX('Build Scenarios'!$D$1:$O$510, MATCH(1, ('Build Scenarios'!$B$1:$B$510 = $Q107) * ('Build Scenarios'!$C$1:$C$510 = $C107), 0), MATCH(W$12, 'Build Scenarios'!$D$5:$O$5, 0)))
+W107,
0)</f>
        <v>0</v>
      </c>
      <c r="Y107" s="4" cm="1">
        <f t="array" aca="1" ref="Y107" ca="1">IFERROR(
INDEX('Cost Data'!$Y$1:$AJ$500, MATCH(1, ('Cost Data'!$W$1:$W$500 = $Q107) * ('Cost Data'!$X$1:$X$500 = $R107), 0), MATCH(Y$12, 'Cost Data'!$Y$12:$AJ$12, 0))
* (INDEX('Build Scenarios'!$D$1:$O$510, MATCH(1, ('Build Scenarios'!$B$1:$B$510 = $Q107) * ('Build Scenarios'!$C$1:$C$510 = $C107), 0), MATCH(Y$12, 'Build Scenarios'!$D$5:$O$5, 0))
- INDEX('Build Scenarios'!$D$1:$O$510, MATCH(1, ('Build Scenarios'!$B$1:$B$510 = $Q107) * ('Build Scenarios'!$C$1:$C$510 = $C107), 0), MATCH(X$12, 'Build Scenarios'!$D$5:$O$5, 0)))
+X107,
0)</f>
        <v>0</v>
      </c>
      <c r="Z107" s="4" cm="1">
        <f t="array" aca="1" ref="Z107" ca="1">IFERROR(
INDEX('Cost Data'!$Y$1:$AJ$500, MATCH(1, ('Cost Data'!$W$1:$W$500 = $Q107) * ('Cost Data'!$X$1:$X$500 = $R107), 0), MATCH(Z$12, 'Cost Data'!$Y$12:$AJ$12, 0))
* (INDEX('Build Scenarios'!$D$1:$O$510, MATCH(1, ('Build Scenarios'!$B$1:$B$510 = $Q107) * ('Build Scenarios'!$C$1:$C$510 = $C107), 0), MATCH(Z$12, 'Build Scenarios'!$D$5:$O$5, 0))
- INDEX('Build Scenarios'!$D$1:$O$510, MATCH(1, ('Build Scenarios'!$B$1:$B$510 = $Q107) * ('Build Scenarios'!$C$1:$C$510 = $C107), 0), MATCH(Y$12, 'Build Scenarios'!$D$5:$O$5, 0)))
+Y107,
0)</f>
        <v>0</v>
      </c>
      <c r="AA107" s="4" cm="1">
        <f t="array" aca="1" ref="AA107" ca="1">IFERROR(
INDEX('Cost Data'!$Y$1:$AJ$500, MATCH(1, ('Cost Data'!$W$1:$W$500 = $Q107) * ('Cost Data'!$X$1:$X$500 = $R107), 0), MATCH(AA$12, 'Cost Data'!$Y$12:$AJ$12, 0))
* (INDEX('Build Scenarios'!$D$1:$O$510, MATCH(1, ('Build Scenarios'!$B$1:$B$510 = $Q107) * ('Build Scenarios'!$C$1:$C$510 = $C107), 0), MATCH(AA$12, 'Build Scenarios'!$D$5:$O$5, 0))
- INDEX('Build Scenarios'!$D$1:$O$510, MATCH(1, ('Build Scenarios'!$B$1:$B$510 = $Q107) * ('Build Scenarios'!$C$1:$C$510 = $C107), 0), MATCH(Z$12, 'Build Scenarios'!$D$5:$O$5, 0)))
+Z107,
0)</f>
        <v>0</v>
      </c>
      <c r="AB107" s="4" cm="1">
        <f t="array" aca="1" ref="AB107" ca="1">IFERROR(
INDEX('Cost Data'!$Y$1:$AJ$500, MATCH(1, ('Cost Data'!$W$1:$W$500 = $Q107) * ('Cost Data'!$X$1:$X$500 = $R107), 0), MATCH(AB$12, 'Cost Data'!$Y$12:$AJ$12, 0))
* (INDEX('Build Scenarios'!$D$1:$O$510, MATCH(1, ('Build Scenarios'!$B$1:$B$510 = $Q107) * ('Build Scenarios'!$C$1:$C$510 = $C107), 0), MATCH(AB$12, 'Build Scenarios'!$D$5:$O$5, 0))
- INDEX('Build Scenarios'!$D$1:$O$510, MATCH(1, ('Build Scenarios'!$B$1:$B$510 = $Q107) * ('Build Scenarios'!$C$1:$C$510 = $C107), 0), MATCH(AA$12, 'Build Scenarios'!$D$5:$O$5, 0)))
+AA107,
0)</f>
        <v>0</v>
      </c>
      <c r="AC107" s="4" cm="1">
        <f t="array" aca="1" ref="AC107" ca="1">IFERROR(
INDEX('Cost Data'!$Y$1:$AJ$500, MATCH(1, ('Cost Data'!$W$1:$W$500 = $Q107) * ('Cost Data'!$X$1:$X$500 = $R107), 0), MATCH(AC$12, 'Cost Data'!$Y$12:$AJ$12, 0))
* (INDEX('Build Scenarios'!$D$1:$O$510, MATCH(1, ('Build Scenarios'!$B$1:$B$510 = $Q107) * ('Build Scenarios'!$C$1:$C$510 = $C107), 0), MATCH(AC$12, 'Build Scenarios'!$D$5:$O$5, 0))
- INDEX('Build Scenarios'!$D$1:$O$510, MATCH(1, ('Build Scenarios'!$B$1:$B$510 = $Q107) * ('Build Scenarios'!$C$1:$C$510 = $C107), 0), MATCH(AB$12, 'Build Scenarios'!$D$5:$O$5, 0)))
+AB107,
0)</f>
        <v>0</v>
      </c>
      <c r="AD107" s="4" cm="1">
        <f t="array" aca="1" ref="AD107" ca="1">IFERROR(
INDEX('Cost Data'!$Y$1:$AJ$500, MATCH(1, ('Cost Data'!$W$1:$W$500 = $Q107) * ('Cost Data'!$X$1:$X$500 = $R107), 0), MATCH(AD$12, 'Cost Data'!$Y$12:$AJ$12, 0))
* (INDEX('Build Scenarios'!$D$1:$O$510, MATCH(1, ('Build Scenarios'!$B$1:$B$510 = $Q107) * ('Build Scenarios'!$C$1:$C$510 = $C107), 0), MATCH(AD$12, 'Build Scenarios'!$D$5:$O$5, 0))
- INDEX('Build Scenarios'!$D$1:$O$510, MATCH(1, ('Build Scenarios'!$B$1:$B$510 = $Q107) * ('Build Scenarios'!$C$1:$C$510 = $C107), 0), MATCH(AC$12, 'Build Scenarios'!$D$5:$O$5, 0)))
+AC107,
0)</f>
        <v>0</v>
      </c>
      <c r="AF107" s="11" t="str">
        <f t="shared" si="57"/>
        <v>Humboldt Bay</v>
      </c>
      <c r="AG107" s="11" cm="1">
        <f t="array" aca="1" ref="AG107" ca="1">INDEX('Cost Scenario Settings'!$O$32:$W$101, MATCH(1, ('Cost Scenario Settings'!$N$32:$N$101 = $B107) * ('Cost Scenario Settings'!$B$32:$B$101 = AF107), 0), MATCH($C107, 'Cost Scenario Settings'!$O$31:$W$31, 0))</f>
        <v>0</v>
      </c>
      <c r="AH107" s="4" cm="1">
        <f t="array" aca="1" ref="AH107" ca="1">IFERROR(
INDEX('Cost Data'!$Y$1:$AJ$500, MATCH(1, ('Cost Data'!$W$1:$W$500 = $AF107) * ('Cost Data'!$X$1:$X$500 = $AG107), 0), MATCH(AH$12, 'Cost Data'!$Y$12:$AJ$12, 0))
* (INDEX('Build Scenarios'!$D$1:$O$510, MATCH(1, ('Build Scenarios'!$B$1:$B$510 = $AF107) * ('Build Scenarios'!$C$1:$C$510 = $C107), 0), MATCH(AH$12, 'Build Scenarios'!$D$5:$O$5, 0))
- INDEX('Build Scenarios'!$D$1:$O$510, MATCH(1, ('Build Scenarios'!$B$1:$B$510 = $AF107) * ('Build Scenarios'!$C$1:$C$510 = $C107), 0), MATCH(AG$12, 'Build Scenarios'!$D$5:$O$5, 0)))
+AG107,
0)</f>
        <v>0</v>
      </c>
      <c r="AI107" s="4" cm="1">
        <f t="array" aca="1" ref="AI107" ca="1">IFERROR(
INDEX('Cost Data'!$Y$1:$AJ$500, MATCH(1, ('Cost Data'!$W$1:$W$500 = $AF107) * ('Cost Data'!$X$1:$X$500 = $AG107), 0), MATCH(AI$12, 'Cost Data'!$Y$12:$AJ$12, 0))
* (INDEX('Build Scenarios'!$D$1:$O$510, MATCH(1, ('Build Scenarios'!$B$1:$B$510 = $AF107) * ('Build Scenarios'!$C$1:$C$510 = $C107), 0), MATCH(AI$12, 'Build Scenarios'!$D$5:$O$5, 0))
- INDEX('Build Scenarios'!$D$1:$O$510, MATCH(1, ('Build Scenarios'!$B$1:$B$510 = $AF107) * ('Build Scenarios'!$C$1:$C$510 = $C107), 0), MATCH(AH$12, 'Build Scenarios'!$D$5:$O$5, 0)))
+AH107,
0)</f>
        <v>0</v>
      </c>
      <c r="AJ107" s="4" cm="1">
        <f t="array" aca="1" ref="AJ107" ca="1">IFERROR(
INDEX('Cost Data'!$Y$1:$AJ$500, MATCH(1, ('Cost Data'!$W$1:$W$500 = $AF107) * ('Cost Data'!$X$1:$X$500 = $AG107), 0), MATCH(AJ$12, 'Cost Data'!$Y$12:$AJ$12, 0))
* (INDEX('Build Scenarios'!$D$1:$O$510, MATCH(1, ('Build Scenarios'!$B$1:$B$510 = $AF107) * ('Build Scenarios'!$C$1:$C$510 = $C107), 0), MATCH(AJ$12, 'Build Scenarios'!$D$5:$O$5, 0))
- INDEX('Build Scenarios'!$D$1:$O$510, MATCH(1, ('Build Scenarios'!$B$1:$B$510 = $AF107) * ('Build Scenarios'!$C$1:$C$510 = $C107), 0), MATCH(AI$12, 'Build Scenarios'!$D$5:$O$5, 0)))
+AI107,
0)</f>
        <v>0</v>
      </c>
      <c r="AK107" s="4" cm="1">
        <f t="array" aca="1" ref="AK107" ca="1">IFERROR(
INDEX('Cost Data'!$Y$1:$AJ$500, MATCH(1, ('Cost Data'!$W$1:$W$500 = $AF107) * ('Cost Data'!$X$1:$X$500 = $AG107), 0), MATCH(AK$12, 'Cost Data'!$Y$12:$AJ$12, 0))
* (INDEX('Build Scenarios'!$D$1:$O$510, MATCH(1, ('Build Scenarios'!$B$1:$B$510 = $AF107) * ('Build Scenarios'!$C$1:$C$510 = $C107), 0), MATCH(AK$12, 'Build Scenarios'!$D$5:$O$5, 0))
- INDEX('Build Scenarios'!$D$1:$O$510, MATCH(1, ('Build Scenarios'!$B$1:$B$510 = $AF107) * ('Build Scenarios'!$C$1:$C$510 = $C107), 0), MATCH(AJ$12, 'Build Scenarios'!$D$5:$O$5, 0)))
+AJ107,
0)</f>
        <v>0</v>
      </c>
      <c r="AL107" s="4" cm="1">
        <f t="array" aca="1" ref="AL107" ca="1">IFERROR(
INDEX('Cost Data'!$Y$1:$AJ$500, MATCH(1, ('Cost Data'!$W$1:$W$500 = $AF107) * ('Cost Data'!$X$1:$X$500 = $AG107), 0), MATCH(AL$12, 'Cost Data'!$Y$12:$AJ$12, 0))
* (INDEX('Build Scenarios'!$D$1:$O$510, MATCH(1, ('Build Scenarios'!$B$1:$B$510 = $AF107) * ('Build Scenarios'!$C$1:$C$510 = $C107), 0), MATCH(AL$12, 'Build Scenarios'!$D$5:$O$5, 0))
- INDEX('Build Scenarios'!$D$1:$O$510, MATCH(1, ('Build Scenarios'!$B$1:$B$510 = $AF107) * ('Build Scenarios'!$C$1:$C$510 = $C107), 0), MATCH(AK$12, 'Build Scenarios'!$D$5:$O$5, 0)))
+AK107,
0)</f>
        <v>0</v>
      </c>
      <c r="AM107" s="4" cm="1">
        <f t="array" aca="1" ref="AM107" ca="1">IFERROR(
INDEX('Cost Data'!$Y$1:$AJ$500, MATCH(1, ('Cost Data'!$W$1:$W$500 = $AF107) * ('Cost Data'!$X$1:$X$500 = $AG107), 0), MATCH(AM$12, 'Cost Data'!$Y$12:$AJ$12, 0))
* (INDEX('Build Scenarios'!$D$1:$O$510, MATCH(1, ('Build Scenarios'!$B$1:$B$510 = $AF107) * ('Build Scenarios'!$C$1:$C$510 = $C107), 0), MATCH(AM$12, 'Build Scenarios'!$D$5:$O$5, 0))
- INDEX('Build Scenarios'!$D$1:$O$510, MATCH(1, ('Build Scenarios'!$B$1:$B$510 = $AF107) * ('Build Scenarios'!$C$1:$C$510 = $C107), 0), MATCH(AL$12, 'Build Scenarios'!$D$5:$O$5, 0)))
+AL107,
0)</f>
        <v>0</v>
      </c>
      <c r="AN107" s="4" cm="1">
        <f t="array" aca="1" ref="AN107" ca="1">IFERROR(
INDEX('Cost Data'!$Y$1:$AJ$500, MATCH(1, ('Cost Data'!$W$1:$W$500 = $AF107) * ('Cost Data'!$X$1:$X$500 = $AG107), 0), MATCH(AN$12, 'Cost Data'!$Y$12:$AJ$12, 0))
* (INDEX('Build Scenarios'!$D$1:$O$510, MATCH(1, ('Build Scenarios'!$B$1:$B$510 = $AF107) * ('Build Scenarios'!$C$1:$C$510 = $C107), 0), MATCH(AN$12, 'Build Scenarios'!$D$5:$O$5, 0))
- INDEX('Build Scenarios'!$D$1:$O$510, MATCH(1, ('Build Scenarios'!$B$1:$B$510 = $AF107) * ('Build Scenarios'!$C$1:$C$510 = $C107), 0), MATCH(AM$12, 'Build Scenarios'!$D$5:$O$5, 0)))
+AM107,
0)</f>
        <v>0</v>
      </c>
      <c r="AO107" s="4" cm="1">
        <f t="array" aca="1" ref="AO107" ca="1">IFERROR(
INDEX('Cost Data'!$Y$1:$AJ$500, MATCH(1, ('Cost Data'!$W$1:$W$500 = $AF107) * ('Cost Data'!$X$1:$X$500 = $AG107), 0), MATCH(AO$12, 'Cost Data'!$Y$12:$AJ$12, 0))
* (INDEX('Build Scenarios'!$D$1:$O$510, MATCH(1, ('Build Scenarios'!$B$1:$B$510 = $AF107) * ('Build Scenarios'!$C$1:$C$510 = $C107), 0), MATCH(AO$12, 'Build Scenarios'!$D$5:$O$5, 0))
- INDEX('Build Scenarios'!$D$1:$O$510, MATCH(1, ('Build Scenarios'!$B$1:$B$510 = $AF107) * ('Build Scenarios'!$C$1:$C$510 = $C107), 0), MATCH(AN$12, 'Build Scenarios'!$D$5:$O$5, 0)))
+AN107,
0)</f>
        <v>0</v>
      </c>
      <c r="AP107" s="4" cm="1">
        <f t="array" aca="1" ref="AP107" ca="1">IFERROR(
INDEX('Cost Data'!$Y$1:$AJ$500, MATCH(1, ('Cost Data'!$W$1:$W$500 = $AF107) * ('Cost Data'!$X$1:$X$500 = $AG107), 0), MATCH(AP$12, 'Cost Data'!$Y$12:$AJ$12, 0))
* (INDEX('Build Scenarios'!$D$1:$O$510, MATCH(1, ('Build Scenarios'!$B$1:$B$510 = $AF107) * ('Build Scenarios'!$C$1:$C$510 = $C107), 0), MATCH(AP$12, 'Build Scenarios'!$D$5:$O$5, 0))
- INDEX('Build Scenarios'!$D$1:$O$510, MATCH(1, ('Build Scenarios'!$B$1:$B$510 = $AF107) * ('Build Scenarios'!$C$1:$C$510 = $C107), 0), MATCH(AO$12, 'Build Scenarios'!$D$5:$O$5, 0)))
+AO107,
0)</f>
        <v>0</v>
      </c>
      <c r="AQ107" s="4" cm="1">
        <f t="array" aca="1" ref="AQ107" ca="1">IFERROR(
INDEX('Cost Data'!$Y$1:$AJ$500, MATCH(1, ('Cost Data'!$W$1:$W$500 = $AF107) * ('Cost Data'!$X$1:$X$500 = $AG107), 0), MATCH(AQ$12, 'Cost Data'!$Y$12:$AJ$12, 0))
* (INDEX('Build Scenarios'!$D$1:$O$510, MATCH(1, ('Build Scenarios'!$B$1:$B$510 = $AF107) * ('Build Scenarios'!$C$1:$C$510 = $C107), 0), MATCH(AQ$12, 'Build Scenarios'!$D$5:$O$5, 0))
- INDEX('Build Scenarios'!$D$1:$O$510, MATCH(1, ('Build Scenarios'!$B$1:$B$510 = $AF107) * ('Build Scenarios'!$C$1:$C$510 = $C107), 0), MATCH(AP$12, 'Build Scenarios'!$D$5:$O$5, 0)))
+AP107,
0)</f>
        <v>0</v>
      </c>
      <c r="AR107" s="4" cm="1">
        <f t="array" aca="1" ref="AR107" ca="1">IFERROR(
INDEX('Cost Data'!$Y$1:$AJ$500, MATCH(1, ('Cost Data'!$W$1:$W$500 = $AF107) * ('Cost Data'!$X$1:$X$500 = $AG107), 0), MATCH(AR$12, 'Cost Data'!$Y$12:$AJ$12, 0))
* (INDEX('Build Scenarios'!$D$1:$O$510, MATCH(1, ('Build Scenarios'!$B$1:$B$510 = $AF107) * ('Build Scenarios'!$C$1:$C$510 = $C107), 0), MATCH(AR$12, 'Build Scenarios'!$D$5:$O$5, 0))
- INDEX('Build Scenarios'!$D$1:$O$510, MATCH(1, ('Build Scenarios'!$B$1:$B$510 = $AF107) * ('Build Scenarios'!$C$1:$C$510 = $C107), 0), MATCH(AQ$12, 'Build Scenarios'!$D$5:$O$5, 0)))
+AQ107,
0)</f>
        <v>0</v>
      </c>
      <c r="AS107" s="4" cm="1">
        <f t="array" aca="1" ref="AS107" ca="1">IFERROR(
INDEX('Cost Data'!$Y$1:$AJ$500, MATCH(1, ('Cost Data'!$W$1:$W$500 = $AF107) * ('Cost Data'!$X$1:$X$500 = $AG107), 0), MATCH(AS$12, 'Cost Data'!$Y$12:$AJ$12, 0))
* (INDEX('Build Scenarios'!$D$1:$O$510, MATCH(1, ('Build Scenarios'!$B$1:$B$510 = $AF107) * ('Build Scenarios'!$C$1:$C$510 = $C107), 0), MATCH(AS$12, 'Build Scenarios'!$D$5:$O$5, 0))
- INDEX('Build Scenarios'!$D$1:$O$510, MATCH(1, ('Build Scenarios'!$B$1:$B$510 = $AF107) * ('Build Scenarios'!$C$1:$C$510 = $C107), 0), MATCH(AR$12, 'Build Scenarios'!$D$5:$O$5, 0)))
+AR107,
0)</f>
        <v>0</v>
      </c>
      <c r="AU107" s="11" t="str">
        <f t="shared" si="58"/>
        <v>Del Norte</v>
      </c>
      <c r="AV107" s="11" cm="1">
        <f t="array" aca="1" ref="AV107" ca="1">INDEX('Cost Scenario Settings'!$O$32:$W$101, MATCH(1, ('Cost Scenario Settings'!$N$32:$N$101 = $B107) * ('Cost Scenario Settings'!$B$32:$B$101 = AU107), 0), MATCH($C107, 'Cost Scenario Settings'!$O$31:$W$31, 0))</f>
        <v>0</v>
      </c>
      <c r="AW107" s="4" cm="1">
        <f t="array" aca="1" ref="AW107" ca="1">IFERROR(
INDEX('Cost Data'!$Y$1:$AJ$500, MATCH(1, ('Cost Data'!$W$1:$W$500 = $AU107) * ('Cost Data'!$X$1:$X$500 = $AV107), 0), MATCH(AW$12, 'Cost Data'!$Y$12:$AJ$12, 0))
* (INDEX('Build Scenarios'!$D$1:$O$510, MATCH(1, ('Build Scenarios'!$B$1:$B$510 = $AU107) * ('Build Scenarios'!$C$1:$C$510 = $C107), 0), MATCH(AW$12, 'Build Scenarios'!$D$5:$O$5, 0))
- INDEX('Build Scenarios'!$D$1:$O$510, MATCH(1, ('Build Scenarios'!$B$1:$B$510 = $AU107) * ('Build Scenarios'!$C$1:$C$510 = $C107), 0), MATCH(AV$12, 'Build Scenarios'!$D$5:$O$5, 0)))
+AV107,
0)</f>
        <v>0</v>
      </c>
      <c r="AX107" s="4" cm="1">
        <f t="array" aca="1" ref="AX107" ca="1">IFERROR(
INDEX('Cost Data'!$Y$1:$AJ$500, MATCH(1, ('Cost Data'!$W$1:$W$500 = $AU107) * ('Cost Data'!$X$1:$X$500 = $AV107), 0), MATCH(AX$12, 'Cost Data'!$Y$12:$AJ$12, 0))
* (INDEX('Build Scenarios'!$D$1:$O$510, MATCH(1, ('Build Scenarios'!$B$1:$B$510 = $AU107) * ('Build Scenarios'!$C$1:$C$510 = $C107), 0), MATCH(AX$12, 'Build Scenarios'!$D$5:$O$5, 0))
- INDEX('Build Scenarios'!$D$1:$O$510, MATCH(1, ('Build Scenarios'!$B$1:$B$510 = $AU107) * ('Build Scenarios'!$C$1:$C$510 = $C107), 0), MATCH(AW$12, 'Build Scenarios'!$D$5:$O$5, 0)))
+AW107,
0)</f>
        <v>0</v>
      </c>
      <c r="AY107" s="4" cm="1">
        <f t="array" aca="1" ref="AY107" ca="1">IFERROR(
INDEX('Cost Data'!$Y$1:$AJ$500, MATCH(1, ('Cost Data'!$W$1:$W$500 = $AU107) * ('Cost Data'!$X$1:$X$500 = $AV107), 0), MATCH(AY$12, 'Cost Data'!$Y$12:$AJ$12, 0))
* (INDEX('Build Scenarios'!$D$1:$O$510, MATCH(1, ('Build Scenarios'!$B$1:$B$510 = $AU107) * ('Build Scenarios'!$C$1:$C$510 = $C107), 0), MATCH(AY$12, 'Build Scenarios'!$D$5:$O$5, 0))
- INDEX('Build Scenarios'!$D$1:$O$510, MATCH(1, ('Build Scenarios'!$B$1:$B$510 = $AU107) * ('Build Scenarios'!$C$1:$C$510 = $C107), 0), MATCH(AX$12, 'Build Scenarios'!$D$5:$O$5, 0)))
+AX107,
0)</f>
        <v>0</v>
      </c>
      <c r="AZ107" s="4" cm="1">
        <f t="array" aca="1" ref="AZ107" ca="1">IFERROR(
INDEX('Cost Data'!$Y$1:$AJ$500, MATCH(1, ('Cost Data'!$W$1:$W$500 = $AU107) * ('Cost Data'!$X$1:$X$500 = $AV107), 0), MATCH(AZ$12, 'Cost Data'!$Y$12:$AJ$12, 0))
* (INDEX('Build Scenarios'!$D$1:$O$510, MATCH(1, ('Build Scenarios'!$B$1:$B$510 = $AU107) * ('Build Scenarios'!$C$1:$C$510 = $C107), 0), MATCH(AZ$12, 'Build Scenarios'!$D$5:$O$5, 0))
- INDEX('Build Scenarios'!$D$1:$O$510, MATCH(1, ('Build Scenarios'!$B$1:$B$510 = $AU107) * ('Build Scenarios'!$C$1:$C$510 = $C107), 0), MATCH(AY$12, 'Build Scenarios'!$D$5:$O$5, 0)))
+AY107,
0)</f>
        <v>0</v>
      </c>
      <c r="BA107" s="4" cm="1">
        <f t="array" aca="1" ref="BA107" ca="1">IFERROR(
INDEX('Cost Data'!$Y$1:$AJ$500, MATCH(1, ('Cost Data'!$W$1:$W$500 = $AU107) * ('Cost Data'!$X$1:$X$500 = $AV107), 0), MATCH(BA$12, 'Cost Data'!$Y$12:$AJ$12, 0))
* (INDEX('Build Scenarios'!$D$1:$O$510, MATCH(1, ('Build Scenarios'!$B$1:$B$510 = $AU107) * ('Build Scenarios'!$C$1:$C$510 = $C107), 0), MATCH(BA$12, 'Build Scenarios'!$D$5:$O$5, 0))
- INDEX('Build Scenarios'!$D$1:$O$510, MATCH(1, ('Build Scenarios'!$B$1:$B$510 = $AU107) * ('Build Scenarios'!$C$1:$C$510 = $C107), 0), MATCH(AZ$12, 'Build Scenarios'!$D$5:$O$5, 0)))
+AZ107,
0)</f>
        <v>0</v>
      </c>
      <c r="BB107" s="4" cm="1">
        <f t="array" aca="1" ref="BB107" ca="1">IFERROR(
INDEX('Cost Data'!$Y$1:$AJ$500, MATCH(1, ('Cost Data'!$W$1:$W$500 = $AU107) * ('Cost Data'!$X$1:$X$500 = $AV107), 0), MATCH(BB$12, 'Cost Data'!$Y$12:$AJ$12, 0))
* (INDEX('Build Scenarios'!$D$1:$O$510, MATCH(1, ('Build Scenarios'!$B$1:$B$510 = $AU107) * ('Build Scenarios'!$C$1:$C$510 = $C107), 0), MATCH(BB$12, 'Build Scenarios'!$D$5:$O$5, 0))
- INDEX('Build Scenarios'!$D$1:$O$510, MATCH(1, ('Build Scenarios'!$B$1:$B$510 = $AU107) * ('Build Scenarios'!$C$1:$C$510 = $C107), 0), MATCH(BA$12, 'Build Scenarios'!$D$5:$O$5, 0)))
+BA107,
0)</f>
        <v>0</v>
      </c>
      <c r="BC107" s="4" cm="1">
        <f t="array" aca="1" ref="BC107" ca="1">IFERROR(
INDEX('Cost Data'!$Y$1:$AJ$500, MATCH(1, ('Cost Data'!$W$1:$W$500 = $AU107) * ('Cost Data'!$X$1:$X$500 = $AV107), 0), MATCH(BC$12, 'Cost Data'!$Y$12:$AJ$12, 0))
* (INDEX('Build Scenarios'!$D$1:$O$510, MATCH(1, ('Build Scenarios'!$B$1:$B$510 = $AU107) * ('Build Scenarios'!$C$1:$C$510 = $C107), 0), MATCH(BC$12, 'Build Scenarios'!$D$5:$O$5, 0))
- INDEX('Build Scenarios'!$D$1:$O$510, MATCH(1, ('Build Scenarios'!$B$1:$B$510 = $AU107) * ('Build Scenarios'!$C$1:$C$510 = $C107), 0), MATCH(BB$12, 'Build Scenarios'!$D$5:$O$5, 0)))
+BB107,
0)</f>
        <v>0</v>
      </c>
      <c r="BD107" s="4" cm="1">
        <f t="array" aca="1" ref="BD107" ca="1">IFERROR(
INDEX('Cost Data'!$Y$1:$AJ$500, MATCH(1, ('Cost Data'!$W$1:$W$500 = $AU107) * ('Cost Data'!$X$1:$X$500 = $AV107), 0), MATCH(BD$12, 'Cost Data'!$Y$12:$AJ$12, 0))
* (INDEX('Build Scenarios'!$D$1:$O$510, MATCH(1, ('Build Scenarios'!$B$1:$B$510 = $AU107) * ('Build Scenarios'!$C$1:$C$510 = $C107), 0), MATCH(BD$12, 'Build Scenarios'!$D$5:$O$5, 0))
- INDEX('Build Scenarios'!$D$1:$O$510, MATCH(1, ('Build Scenarios'!$B$1:$B$510 = $AU107) * ('Build Scenarios'!$C$1:$C$510 = $C107), 0), MATCH(BC$12, 'Build Scenarios'!$D$5:$O$5, 0)))
+BC107,
0)</f>
        <v>0</v>
      </c>
      <c r="BE107" s="4" cm="1">
        <f t="array" aca="1" ref="BE107" ca="1">IFERROR(
INDEX('Cost Data'!$Y$1:$AJ$500, MATCH(1, ('Cost Data'!$W$1:$W$500 = $AU107) * ('Cost Data'!$X$1:$X$500 = $AV107), 0), MATCH(BE$12, 'Cost Data'!$Y$12:$AJ$12, 0))
* (INDEX('Build Scenarios'!$D$1:$O$510, MATCH(1, ('Build Scenarios'!$B$1:$B$510 = $AU107) * ('Build Scenarios'!$C$1:$C$510 = $C107), 0), MATCH(BE$12, 'Build Scenarios'!$D$5:$O$5, 0))
- INDEX('Build Scenarios'!$D$1:$O$510, MATCH(1, ('Build Scenarios'!$B$1:$B$510 = $AU107) * ('Build Scenarios'!$C$1:$C$510 = $C107), 0), MATCH(BD$12, 'Build Scenarios'!$D$5:$O$5, 0)))
+BD107,
0)</f>
        <v>0</v>
      </c>
      <c r="BF107" s="4" cm="1">
        <f t="array" aca="1" ref="BF107" ca="1">IFERROR(
INDEX('Cost Data'!$Y$1:$AJ$500, MATCH(1, ('Cost Data'!$W$1:$W$500 = $AU107) * ('Cost Data'!$X$1:$X$500 = $AV107), 0), MATCH(BF$12, 'Cost Data'!$Y$12:$AJ$12, 0))
* (INDEX('Build Scenarios'!$D$1:$O$510, MATCH(1, ('Build Scenarios'!$B$1:$B$510 = $AU107) * ('Build Scenarios'!$C$1:$C$510 = $C107), 0), MATCH(BF$12, 'Build Scenarios'!$D$5:$O$5, 0))
- INDEX('Build Scenarios'!$D$1:$O$510, MATCH(1, ('Build Scenarios'!$B$1:$B$510 = $AU107) * ('Build Scenarios'!$C$1:$C$510 = $C107), 0), MATCH(BE$12, 'Build Scenarios'!$D$5:$O$5, 0)))
+BE107,
0)</f>
        <v>0</v>
      </c>
      <c r="BG107" s="4" cm="1">
        <f t="array" aca="1" ref="BG107" ca="1">IFERROR(
INDEX('Cost Data'!$Y$1:$AJ$500, MATCH(1, ('Cost Data'!$W$1:$W$500 = $AU107) * ('Cost Data'!$X$1:$X$500 = $AV107), 0), MATCH(BG$12, 'Cost Data'!$Y$12:$AJ$12, 0))
* (INDEX('Build Scenarios'!$D$1:$O$510, MATCH(1, ('Build Scenarios'!$B$1:$B$510 = $AU107) * ('Build Scenarios'!$C$1:$C$510 = $C107), 0), MATCH(BG$12, 'Build Scenarios'!$D$5:$O$5, 0))
- INDEX('Build Scenarios'!$D$1:$O$510, MATCH(1, ('Build Scenarios'!$B$1:$B$510 = $AU107) * ('Build Scenarios'!$C$1:$C$510 = $C107), 0), MATCH(BF$12, 'Build Scenarios'!$D$5:$O$5, 0)))
+BF107,
0)</f>
        <v>0</v>
      </c>
      <c r="BH107" s="4" cm="1">
        <f t="array" aca="1" ref="BH107" ca="1">IFERROR(
INDEX('Cost Data'!$Y$1:$AJ$500, MATCH(1, ('Cost Data'!$W$1:$W$500 = $AU107) * ('Cost Data'!$X$1:$X$500 = $AV107), 0), MATCH(BH$12, 'Cost Data'!$Y$12:$AJ$12, 0))
* (INDEX('Build Scenarios'!$D$1:$O$510, MATCH(1, ('Build Scenarios'!$B$1:$B$510 = $AU107) * ('Build Scenarios'!$C$1:$C$510 = $C107), 0), MATCH(BH$12, 'Build Scenarios'!$D$5:$O$5, 0))
- INDEX('Build Scenarios'!$D$1:$O$510, MATCH(1, ('Build Scenarios'!$B$1:$B$510 = $AU107) * ('Build Scenarios'!$C$1:$C$510 = $C107), 0), MATCH(BG$12, 'Build Scenarios'!$D$5:$O$5, 0)))
+BG107,
0)</f>
        <v>0</v>
      </c>
      <c r="BJ107" s="11" t="str">
        <f t="shared" si="59"/>
        <v>Cape Mendocino</v>
      </c>
      <c r="BK107" s="11" cm="1">
        <f t="array" aca="1" ref="BK107" ca="1">INDEX('Cost Scenario Settings'!$O$32:$W$101, MATCH(1, ('Cost Scenario Settings'!$N$32:$N$101 = $B107) * ('Cost Scenario Settings'!$B$32:$B$101 = BJ107), 0), MATCH($C107, 'Cost Scenario Settings'!$O$31:$W$31, 0))</f>
        <v>0</v>
      </c>
      <c r="BL107" s="4" cm="1">
        <f t="array" aca="1" ref="BL107" ca="1">IFERROR(
INDEX('Cost Data'!$Y$1:$AJ$500, MATCH(1, ('Cost Data'!$W$1:$W$500 = $BJ107) * ('Cost Data'!$X$1:$X$500 = $BK107), 0), MATCH(BL$12, 'Cost Data'!$Y$12:$AJ$12, 0))
* (INDEX('Build Scenarios'!$D$1:$O$510, MATCH(1, ('Build Scenarios'!$B$1:$B$510 = $BJ107) * ('Build Scenarios'!$C$1:$C$510 = $C107), 0), MATCH(BL$12, 'Build Scenarios'!$D$5:$O$5, 0))
- INDEX('Build Scenarios'!$D$1:$O$510, MATCH(1, ('Build Scenarios'!$B$1:$B$510 = $BJ107) * ('Build Scenarios'!$C$1:$C$510 = $C107), 0), MATCH(BK$12, 'Build Scenarios'!$D$5:$O$5, 0)))
+BK107,
0)</f>
        <v>0</v>
      </c>
      <c r="BM107" s="4" cm="1">
        <f t="array" aca="1" ref="BM107" ca="1">IFERROR(
INDEX('Cost Data'!$Y$1:$AJ$500, MATCH(1, ('Cost Data'!$W$1:$W$500 = $BJ107) * ('Cost Data'!$X$1:$X$500 = $BK107), 0), MATCH(BM$12, 'Cost Data'!$Y$12:$AJ$12, 0))
* (INDEX('Build Scenarios'!$D$1:$O$510, MATCH(1, ('Build Scenarios'!$B$1:$B$510 = $BJ107) * ('Build Scenarios'!$C$1:$C$510 = $C107), 0), MATCH(BM$12, 'Build Scenarios'!$D$5:$O$5, 0))
- INDEX('Build Scenarios'!$D$1:$O$510, MATCH(1, ('Build Scenarios'!$B$1:$B$510 = $BJ107) * ('Build Scenarios'!$C$1:$C$510 = $C107), 0), MATCH(BL$12, 'Build Scenarios'!$D$5:$O$5, 0)))
+BL107,
0)</f>
        <v>0</v>
      </c>
      <c r="BN107" s="4" cm="1">
        <f t="array" aca="1" ref="BN107" ca="1">IFERROR(
INDEX('Cost Data'!$Y$1:$AJ$500, MATCH(1, ('Cost Data'!$W$1:$W$500 = $BJ107) * ('Cost Data'!$X$1:$X$500 = $BK107), 0), MATCH(BN$12, 'Cost Data'!$Y$12:$AJ$12, 0))
* (INDEX('Build Scenarios'!$D$1:$O$510, MATCH(1, ('Build Scenarios'!$B$1:$B$510 = $BJ107) * ('Build Scenarios'!$C$1:$C$510 = $C107), 0), MATCH(BN$12, 'Build Scenarios'!$D$5:$O$5, 0))
- INDEX('Build Scenarios'!$D$1:$O$510, MATCH(1, ('Build Scenarios'!$B$1:$B$510 = $BJ107) * ('Build Scenarios'!$C$1:$C$510 = $C107), 0), MATCH(BM$12, 'Build Scenarios'!$D$5:$O$5, 0)))
+BM107,
0)</f>
        <v>0</v>
      </c>
      <c r="BO107" s="4" cm="1">
        <f t="array" aca="1" ref="BO107" ca="1">IFERROR(
INDEX('Cost Data'!$Y$1:$AJ$500, MATCH(1, ('Cost Data'!$W$1:$W$500 = $BJ107) * ('Cost Data'!$X$1:$X$500 = $BK107), 0), MATCH(BO$12, 'Cost Data'!$Y$12:$AJ$12, 0))
* (INDEX('Build Scenarios'!$D$1:$O$510, MATCH(1, ('Build Scenarios'!$B$1:$B$510 = $BJ107) * ('Build Scenarios'!$C$1:$C$510 = $C107), 0), MATCH(BO$12, 'Build Scenarios'!$D$5:$O$5, 0))
- INDEX('Build Scenarios'!$D$1:$O$510, MATCH(1, ('Build Scenarios'!$B$1:$B$510 = $BJ107) * ('Build Scenarios'!$C$1:$C$510 = $C107), 0), MATCH(BN$12, 'Build Scenarios'!$D$5:$O$5, 0)))
+BN107,
0)</f>
        <v>0</v>
      </c>
      <c r="BP107" s="4" cm="1">
        <f t="array" aca="1" ref="BP107" ca="1">IFERROR(
INDEX('Cost Data'!$Y$1:$AJ$500, MATCH(1, ('Cost Data'!$W$1:$W$500 = $BJ107) * ('Cost Data'!$X$1:$X$500 = $BK107), 0), MATCH(BP$12, 'Cost Data'!$Y$12:$AJ$12, 0))
* (INDEX('Build Scenarios'!$D$1:$O$510, MATCH(1, ('Build Scenarios'!$B$1:$B$510 = $BJ107) * ('Build Scenarios'!$C$1:$C$510 = $C107), 0), MATCH(BP$12, 'Build Scenarios'!$D$5:$O$5, 0))
- INDEX('Build Scenarios'!$D$1:$O$510, MATCH(1, ('Build Scenarios'!$B$1:$B$510 = $BJ107) * ('Build Scenarios'!$C$1:$C$510 = $C107), 0), MATCH(BO$12, 'Build Scenarios'!$D$5:$O$5, 0)))
+BO107,
0)</f>
        <v>0</v>
      </c>
      <c r="BQ107" s="4" cm="1">
        <f t="array" aca="1" ref="BQ107" ca="1">IFERROR(
INDEX('Cost Data'!$Y$1:$AJ$500, MATCH(1, ('Cost Data'!$W$1:$W$500 = $BJ107) * ('Cost Data'!$X$1:$X$500 = $BK107), 0), MATCH(BQ$12, 'Cost Data'!$Y$12:$AJ$12, 0))
* (INDEX('Build Scenarios'!$D$1:$O$510, MATCH(1, ('Build Scenarios'!$B$1:$B$510 = $BJ107) * ('Build Scenarios'!$C$1:$C$510 = $C107), 0), MATCH(BQ$12, 'Build Scenarios'!$D$5:$O$5, 0))
- INDEX('Build Scenarios'!$D$1:$O$510, MATCH(1, ('Build Scenarios'!$B$1:$B$510 = $BJ107) * ('Build Scenarios'!$C$1:$C$510 = $C107), 0), MATCH(BP$12, 'Build Scenarios'!$D$5:$O$5, 0)))
+BP107,
0)</f>
        <v>0</v>
      </c>
      <c r="BR107" s="4" cm="1">
        <f t="array" aca="1" ref="BR107" ca="1">IFERROR(
INDEX('Cost Data'!$Y$1:$AJ$500, MATCH(1, ('Cost Data'!$W$1:$W$500 = $BJ107) * ('Cost Data'!$X$1:$X$500 = $BK107), 0), MATCH(BR$12, 'Cost Data'!$Y$12:$AJ$12, 0))
* (INDEX('Build Scenarios'!$D$1:$O$510, MATCH(1, ('Build Scenarios'!$B$1:$B$510 = $BJ107) * ('Build Scenarios'!$C$1:$C$510 = $C107), 0), MATCH(BR$12, 'Build Scenarios'!$D$5:$O$5, 0))
- INDEX('Build Scenarios'!$D$1:$O$510, MATCH(1, ('Build Scenarios'!$B$1:$B$510 = $BJ107) * ('Build Scenarios'!$C$1:$C$510 = $C107), 0), MATCH(BQ$12, 'Build Scenarios'!$D$5:$O$5, 0)))
+BQ107,
0)</f>
        <v>0</v>
      </c>
      <c r="BS107" s="4" cm="1">
        <f t="array" aca="1" ref="BS107" ca="1">IFERROR(
INDEX('Cost Data'!$Y$1:$AJ$500, MATCH(1, ('Cost Data'!$W$1:$W$500 = $BJ107) * ('Cost Data'!$X$1:$X$500 = $BK107), 0), MATCH(BS$12, 'Cost Data'!$Y$12:$AJ$12, 0))
* (INDEX('Build Scenarios'!$D$1:$O$510, MATCH(1, ('Build Scenarios'!$B$1:$B$510 = $BJ107) * ('Build Scenarios'!$C$1:$C$510 = $C107), 0), MATCH(BS$12, 'Build Scenarios'!$D$5:$O$5, 0))
- INDEX('Build Scenarios'!$D$1:$O$510, MATCH(1, ('Build Scenarios'!$B$1:$B$510 = $BJ107) * ('Build Scenarios'!$C$1:$C$510 = $C107), 0), MATCH(BR$12, 'Build Scenarios'!$D$5:$O$5, 0)))
+BR107,
0)</f>
        <v>0</v>
      </c>
      <c r="BT107" s="4" cm="1">
        <f t="array" aca="1" ref="BT107" ca="1">IFERROR(
INDEX('Cost Data'!$Y$1:$AJ$500, MATCH(1, ('Cost Data'!$W$1:$W$500 = $BJ107) * ('Cost Data'!$X$1:$X$500 = $BK107), 0), MATCH(BT$12, 'Cost Data'!$Y$12:$AJ$12, 0))
* (INDEX('Build Scenarios'!$D$1:$O$510, MATCH(1, ('Build Scenarios'!$B$1:$B$510 = $BJ107) * ('Build Scenarios'!$C$1:$C$510 = $C107), 0), MATCH(BT$12, 'Build Scenarios'!$D$5:$O$5, 0))
- INDEX('Build Scenarios'!$D$1:$O$510, MATCH(1, ('Build Scenarios'!$B$1:$B$510 = $BJ107) * ('Build Scenarios'!$C$1:$C$510 = $C107), 0), MATCH(BS$12, 'Build Scenarios'!$D$5:$O$5, 0)))
+BS107,
0)</f>
        <v>0</v>
      </c>
      <c r="BU107" s="4" cm="1">
        <f t="array" aca="1" ref="BU107" ca="1">IFERROR(
INDEX('Cost Data'!$Y$1:$AJ$500, MATCH(1, ('Cost Data'!$W$1:$W$500 = $BJ107) * ('Cost Data'!$X$1:$X$500 = $BK107), 0), MATCH(BU$12, 'Cost Data'!$Y$12:$AJ$12, 0))
* (INDEX('Build Scenarios'!$D$1:$O$510, MATCH(1, ('Build Scenarios'!$B$1:$B$510 = $BJ107) * ('Build Scenarios'!$C$1:$C$510 = $C107), 0), MATCH(BU$12, 'Build Scenarios'!$D$5:$O$5, 0))
- INDEX('Build Scenarios'!$D$1:$O$510, MATCH(1, ('Build Scenarios'!$B$1:$B$510 = $BJ107) * ('Build Scenarios'!$C$1:$C$510 = $C107), 0), MATCH(BT$12, 'Build Scenarios'!$D$5:$O$5, 0)))
+BT107,
0)</f>
        <v>0</v>
      </c>
      <c r="BV107" s="4" cm="1">
        <f t="array" aca="1" ref="BV107" ca="1">IFERROR(
INDEX('Cost Data'!$Y$1:$AJ$500, MATCH(1, ('Cost Data'!$W$1:$W$500 = $BJ107) * ('Cost Data'!$X$1:$X$500 = $BK107), 0), MATCH(BV$12, 'Cost Data'!$Y$12:$AJ$12, 0))
* (INDEX('Build Scenarios'!$D$1:$O$510, MATCH(1, ('Build Scenarios'!$B$1:$B$510 = $BJ107) * ('Build Scenarios'!$C$1:$C$510 = $C107), 0), MATCH(BV$12, 'Build Scenarios'!$D$5:$O$5, 0))
- INDEX('Build Scenarios'!$D$1:$O$510, MATCH(1, ('Build Scenarios'!$B$1:$B$510 = $BJ107) * ('Build Scenarios'!$C$1:$C$510 = $C107), 0), MATCH(BU$12, 'Build Scenarios'!$D$5:$O$5, 0)))
+BU107,
0)</f>
        <v>0</v>
      </c>
      <c r="BW107" s="4" cm="1">
        <f t="array" aca="1" ref="BW107" ca="1">IFERROR(
INDEX('Cost Data'!$Y$1:$AJ$500, MATCH(1, ('Cost Data'!$W$1:$W$500 = $BJ107) * ('Cost Data'!$X$1:$X$500 = $BK107), 0), MATCH(BW$12, 'Cost Data'!$Y$12:$AJ$12, 0))
* (INDEX('Build Scenarios'!$D$1:$O$510, MATCH(1, ('Build Scenarios'!$B$1:$B$510 = $BJ107) * ('Build Scenarios'!$C$1:$C$510 = $C107), 0), MATCH(BW$12, 'Build Scenarios'!$D$5:$O$5, 0))
- INDEX('Build Scenarios'!$D$1:$O$510, MATCH(1, ('Build Scenarios'!$B$1:$B$510 = $BJ107) * ('Build Scenarios'!$C$1:$C$510 = $C107), 0), MATCH(BV$12, 'Build Scenarios'!$D$5:$O$5, 0)))
+BV107,
0)</f>
        <v>0</v>
      </c>
    </row>
    <row r="108" spans="2:75" x14ac:dyDescent="0.2">
      <c r="B108" s="11">
        <f t="shared" ca="1" si="55"/>
        <v>0</v>
      </c>
      <c r="C108" s="8" t="s">
        <v>58</v>
      </c>
      <c r="D108" s="4">
        <f t="shared" ca="1" si="54"/>
        <v>0</v>
      </c>
      <c r="E108" s="4">
        <f t="shared" ca="1" si="54"/>
        <v>0</v>
      </c>
      <c r="F108" s="4">
        <f t="shared" ca="1" si="54"/>
        <v>0</v>
      </c>
      <c r="G108" s="4">
        <f t="shared" ca="1" si="54"/>
        <v>0</v>
      </c>
      <c r="H108" s="4">
        <f t="shared" ca="1" si="54"/>
        <v>0</v>
      </c>
      <c r="I108" s="4">
        <f t="shared" ca="1" si="54"/>
        <v>0</v>
      </c>
      <c r="J108" s="4">
        <f t="shared" ca="1" si="54"/>
        <v>0</v>
      </c>
      <c r="K108" s="4">
        <f t="shared" ca="1" si="54"/>
        <v>0</v>
      </c>
      <c r="L108" s="4">
        <f t="shared" ca="1" si="54"/>
        <v>0</v>
      </c>
      <c r="M108" s="4">
        <f t="shared" ca="1" si="54"/>
        <v>0</v>
      </c>
      <c r="N108" s="4">
        <f t="shared" ca="1" si="54"/>
        <v>0</v>
      </c>
      <c r="O108" s="4">
        <f t="shared" ca="1" si="54"/>
        <v>0</v>
      </c>
      <c r="Q108" s="11" t="str">
        <f t="shared" si="56"/>
        <v>Morro Bay</v>
      </c>
      <c r="R108" s="11" cm="1">
        <f t="array" aca="1" ref="R108" ca="1">INDEX('Cost Scenario Settings'!$O$32:$W$101, MATCH(1, ('Cost Scenario Settings'!$N$32:$N$101 = $B108) * ('Cost Scenario Settings'!$B$32:$B$101 = Q108), 0), MATCH($C108, 'Cost Scenario Settings'!$O$31:$W$31, 0))</f>
        <v>0</v>
      </c>
      <c r="S108" s="4" cm="1">
        <f t="array" aca="1" ref="S108" ca="1">IFERROR(
INDEX('Cost Data'!$Y$1:$AJ$500, MATCH(1, ('Cost Data'!$W$1:$W$500 = $Q108) * ('Cost Data'!$X$1:$X$500 = $R108), 0), MATCH(S$12, 'Cost Data'!$Y$12:$AJ$12, 0))
* (INDEX('Build Scenarios'!$D$1:$O$510, MATCH(1, ('Build Scenarios'!$B$1:$B$510 = $Q108) * ('Build Scenarios'!$C$1:$C$510 = $C108), 0), MATCH(S$12, 'Build Scenarios'!$D$5:$O$5, 0))
- INDEX('Build Scenarios'!$D$1:$O$510, MATCH(1, ('Build Scenarios'!$B$1:$B$510 = $Q108) * ('Build Scenarios'!$C$1:$C$510 = $C108), 0), MATCH(R$12, 'Build Scenarios'!$D$5:$O$5, 0)))
+R108,
0)</f>
        <v>0</v>
      </c>
      <c r="T108" s="4" cm="1">
        <f t="array" aca="1" ref="T108" ca="1">IFERROR(
INDEX('Cost Data'!$Y$1:$AJ$500, MATCH(1, ('Cost Data'!$W$1:$W$500 = $Q108) * ('Cost Data'!$X$1:$X$500 = $R108), 0), MATCH(T$12, 'Cost Data'!$Y$12:$AJ$12, 0))
* (INDEX('Build Scenarios'!$D$1:$O$510, MATCH(1, ('Build Scenarios'!$B$1:$B$510 = $Q108) * ('Build Scenarios'!$C$1:$C$510 = $C108), 0), MATCH(T$12, 'Build Scenarios'!$D$5:$O$5, 0))
- INDEX('Build Scenarios'!$D$1:$O$510, MATCH(1, ('Build Scenarios'!$B$1:$B$510 = $Q108) * ('Build Scenarios'!$C$1:$C$510 = $C108), 0), MATCH(S$12, 'Build Scenarios'!$D$5:$O$5, 0)))
+S108,
0)</f>
        <v>0</v>
      </c>
      <c r="U108" s="4" cm="1">
        <f t="array" aca="1" ref="U108" ca="1">IFERROR(
INDEX('Cost Data'!$Y$1:$AJ$500, MATCH(1, ('Cost Data'!$W$1:$W$500 = $Q108) * ('Cost Data'!$X$1:$X$500 = $R108), 0), MATCH(U$12, 'Cost Data'!$Y$12:$AJ$12, 0))
* (INDEX('Build Scenarios'!$D$1:$O$510, MATCH(1, ('Build Scenarios'!$B$1:$B$510 = $Q108) * ('Build Scenarios'!$C$1:$C$510 = $C108), 0), MATCH(U$12, 'Build Scenarios'!$D$5:$O$5, 0))
- INDEX('Build Scenarios'!$D$1:$O$510, MATCH(1, ('Build Scenarios'!$B$1:$B$510 = $Q108) * ('Build Scenarios'!$C$1:$C$510 = $C108), 0), MATCH(T$12, 'Build Scenarios'!$D$5:$O$5, 0)))
+T108,
0)</f>
        <v>0</v>
      </c>
      <c r="V108" s="4" cm="1">
        <f t="array" aca="1" ref="V108" ca="1">IFERROR(
INDEX('Cost Data'!$Y$1:$AJ$500, MATCH(1, ('Cost Data'!$W$1:$W$500 = $Q108) * ('Cost Data'!$X$1:$X$500 = $R108), 0), MATCH(V$12, 'Cost Data'!$Y$12:$AJ$12, 0))
* (INDEX('Build Scenarios'!$D$1:$O$510, MATCH(1, ('Build Scenarios'!$B$1:$B$510 = $Q108) * ('Build Scenarios'!$C$1:$C$510 = $C108), 0), MATCH(V$12, 'Build Scenarios'!$D$5:$O$5, 0))
- INDEX('Build Scenarios'!$D$1:$O$510, MATCH(1, ('Build Scenarios'!$B$1:$B$510 = $Q108) * ('Build Scenarios'!$C$1:$C$510 = $C108), 0), MATCH(U$12, 'Build Scenarios'!$D$5:$O$5, 0)))
+U108,
0)</f>
        <v>0</v>
      </c>
      <c r="W108" s="4" cm="1">
        <f t="array" aca="1" ref="W108" ca="1">IFERROR(
INDEX('Cost Data'!$Y$1:$AJ$500, MATCH(1, ('Cost Data'!$W$1:$W$500 = $Q108) * ('Cost Data'!$X$1:$X$500 = $R108), 0), MATCH(W$12, 'Cost Data'!$Y$12:$AJ$12, 0))
* (INDEX('Build Scenarios'!$D$1:$O$510, MATCH(1, ('Build Scenarios'!$B$1:$B$510 = $Q108) * ('Build Scenarios'!$C$1:$C$510 = $C108), 0), MATCH(W$12, 'Build Scenarios'!$D$5:$O$5, 0))
- INDEX('Build Scenarios'!$D$1:$O$510, MATCH(1, ('Build Scenarios'!$B$1:$B$510 = $Q108) * ('Build Scenarios'!$C$1:$C$510 = $C108), 0), MATCH(V$12, 'Build Scenarios'!$D$5:$O$5, 0)))
+V108,
0)</f>
        <v>0</v>
      </c>
      <c r="X108" s="4" cm="1">
        <f t="array" aca="1" ref="X108" ca="1">IFERROR(
INDEX('Cost Data'!$Y$1:$AJ$500, MATCH(1, ('Cost Data'!$W$1:$W$500 = $Q108) * ('Cost Data'!$X$1:$X$500 = $R108), 0), MATCH(X$12, 'Cost Data'!$Y$12:$AJ$12, 0))
* (INDEX('Build Scenarios'!$D$1:$O$510, MATCH(1, ('Build Scenarios'!$B$1:$B$510 = $Q108) * ('Build Scenarios'!$C$1:$C$510 = $C108), 0), MATCH(X$12, 'Build Scenarios'!$D$5:$O$5, 0))
- INDEX('Build Scenarios'!$D$1:$O$510, MATCH(1, ('Build Scenarios'!$B$1:$B$510 = $Q108) * ('Build Scenarios'!$C$1:$C$510 = $C108), 0), MATCH(W$12, 'Build Scenarios'!$D$5:$O$5, 0)))
+W108,
0)</f>
        <v>0</v>
      </c>
      <c r="Y108" s="4" cm="1">
        <f t="array" aca="1" ref="Y108" ca="1">IFERROR(
INDEX('Cost Data'!$Y$1:$AJ$500, MATCH(1, ('Cost Data'!$W$1:$W$500 = $Q108) * ('Cost Data'!$X$1:$X$500 = $R108), 0), MATCH(Y$12, 'Cost Data'!$Y$12:$AJ$12, 0))
* (INDEX('Build Scenarios'!$D$1:$O$510, MATCH(1, ('Build Scenarios'!$B$1:$B$510 = $Q108) * ('Build Scenarios'!$C$1:$C$510 = $C108), 0), MATCH(Y$12, 'Build Scenarios'!$D$5:$O$5, 0))
- INDEX('Build Scenarios'!$D$1:$O$510, MATCH(1, ('Build Scenarios'!$B$1:$B$510 = $Q108) * ('Build Scenarios'!$C$1:$C$510 = $C108), 0), MATCH(X$12, 'Build Scenarios'!$D$5:$O$5, 0)))
+X108,
0)</f>
        <v>0</v>
      </c>
      <c r="Z108" s="4" cm="1">
        <f t="array" aca="1" ref="Z108" ca="1">IFERROR(
INDEX('Cost Data'!$Y$1:$AJ$500, MATCH(1, ('Cost Data'!$W$1:$W$500 = $Q108) * ('Cost Data'!$X$1:$X$500 = $R108), 0), MATCH(Z$12, 'Cost Data'!$Y$12:$AJ$12, 0))
* (INDEX('Build Scenarios'!$D$1:$O$510, MATCH(1, ('Build Scenarios'!$B$1:$B$510 = $Q108) * ('Build Scenarios'!$C$1:$C$510 = $C108), 0), MATCH(Z$12, 'Build Scenarios'!$D$5:$O$5, 0))
- INDEX('Build Scenarios'!$D$1:$O$510, MATCH(1, ('Build Scenarios'!$B$1:$B$510 = $Q108) * ('Build Scenarios'!$C$1:$C$510 = $C108), 0), MATCH(Y$12, 'Build Scenarios'!$D$5:$O$5, 0)))
+Y108,
0)</f>
        <v>0</v>
      </c>
      <c r="AA108" s="4" cm="1">
        <f t="array" aca="1" ref="AA108" ca="1">IFERROR(
INDEX('Cost Data'!$Y$1:$AJ$500, MATCH(1, ('Cost Data'!$W$1:$W$500 = $Q108) * ('Cost Data'!$X$1:$X$500 = $R108), 0), MATCH(AA$12, 'Cost Data'!$Y$12:$AJ$12, 0))
* (INDEX('Build Scenarios'!$D$1:$O$510, MATCH(1, ('Build Scenarios'!$B$1:$B$510 = $Q108) * ('Build Scenarios'!$C$1:$C$510 = $C108), 0), MATCH(AA$12, 'Build Scenarios'!$D$5:$O$5, 0))
- INDEX('Build Scenarios'!$D$1:$O$510, MATCH(1, ('Build Scenarios'!$B$1:$B$510 = $Q108) * ('Build Scenarios'!$C$1:$C$510 = $C108), 0), MATCH(Z$12, 'Build Scenarios'!$D$5:$O$5, 0)))
+Z108,
0)</f>
        <v>0</v>
      </c>
      <c r="AB108" s="4" cm="1">
        <f t="array" aca="1" ref="AB108" ca="1">IFERROR(
INDEX('Cost Data'!$Y$1:$AJ$500, MATCH(1, ('Cost Data'!$W$1:$W$500 = $Q108) * ('Cost Data'!$X$1:$X$500 = $R108), 0), MATCH(AB$12, 'Cost Data'!$Y$12:$AJ$12, 0))
* (INDEX('Build Scenarios'!$D$1:$O$510, MATCH(1, ('Build Scenarios'!$B$1:$B$510 = $Q108) * ('Build Scenarios'!$C$1:$C$510 = $C108), 0), MATCH(AB$12, 'Build Scenarios'!$D$5:$O$5, 0))
- INDEX('Build Scenarios'!$D$1:$O$510, MATCH(1, ('Build Scenarios'!$B$1:$B$510 = $Q108) * ('Build Scenarios'!$C$1:$C$510 = $C108), 0), MATCH(AA$12, 'Build Scenarios'!$D$5:$O$5, 0)))
+AA108,
0)</f>
        <v>0</v>
      </c>
      <c r="AC108" s="4" cm="1">
        <f t="array" aca="1" ref="AC108" ca="1">IFERROR(
INDEX('Cost Data'!$Y$1:$AJ$500, MATCH(1, ('Cost Data'!$W$1:$W$500 = $Q108) * ('Cost Data'!$X$1:$X$500 = $R108), 0), MATCH(AC$12, 'Cost Data'!$Y$12:$AJ$12, 0))
* (INDEX('Build Scenarios'!$D$1:$O$510, MATCH(1, ('Build Scenarios'!$B$1:$B$510 = $Q108) * ('Build Scenarios'!$C$1:$C$510 = $C108), 0), MATCH(AC$12, 'Build Scenarios'!$D$5:$O$5, 0))
- INDEX('Build Scenarios'!$D$1:$O$510, MATCH(1, ('Build Scenarios'!$B$1:$B$510 = $Q108) * ('Build Scenarios'!$C$1:$C$510 = $C108), 0), MATCH(AB$12, 'Build Scenarios'!$D$5:$O$5, 0)))
+AB108,
0)</f>
        <v>0</v>
      </c>
      <c r="AD108" s="4" cm="1">
        <f t="array" aca="1" ref="AD108" ca="1">IFERROR(
INDEX('Cost Data'!$Y$1:$AJ$500, MATCH(1, ('Cost Data'!$W$1:$W$500 = $Q108) * ('Cost Data'!$X$1:$X$500 = $R108), 0), MATCH(AD$12, 'Cost Data'!$Y$12:$AJ$12, 0))
* (INDEX('Build Scenarios'!$D$1:$O$510, MATCH(1, ('Build Scenarios'!$B$1:$B$510 = $Q108) * ('Build Scenarios'!$C$1:$C$510 = $C108), 0), MATCH(AD$12, 'Build Scenarios'!$D$5:$O$5, 0))
- INDEX('Build Scenarios'!$D$1:$O$510, MATCH(1, ('Build Scenarios'!$B$1:$B$510 = $Q108) * ('Build Scenarios'!$C$1:$C$510 = $C108), 0), MATCH(AC$12, 'Build Scenarios'!$D$5:$O$5, 0)))
+AC108,
0)</f>
        <v>0</v>
      </c>
      <c r="AF108" s="11" t="str">
        <f t="shared" si="57"/>
        <v>Humboldt Bay</v>
      </c>
      <c r="AG108" s="11" cm="1">
        <f t="array" aca="1" ref="AG108" ca="1">INDEX('Cost Scenario Settings'!$O$32:$W$101, MATCH(1, ('Cost Scenario Settings'!$N$32:$N$101 = $B108) * ('Cost Scenario Settings'!$B$32:$B$101 = AF108), 0), MATCH($C108, 'Cost Scenario Settings'!$O$31:$W$31, 0))</f>
        <v>0</v>
      </c>
      <c r="AH108" s="4" cm="1">
        <f t="array" aca="1" ref="AH108" ca="1">IFERROR(
INDEX('Cost Data'!$Y$1:$AJ$500, MATCH(1, ('Cost Data'!$W$1:$W$500 = $AF108) * ('Cost Data'!$X$1:$X$500 = $AG108), 0), MATCH(AH$12, 'Cost Data'!$Y$12:$AJ$12, 0))
* (INDEX('Build Scenarios'!$D$1:$O$510, MATCH(1, ('Build Scenarios'!$B$1:$B$510 = $AF108) * ('Build Scenarios'!$C$1:$C$510 = $C108), 0), MATCH(AH$12, 'Build Scenarios'!$D$5:$O$5, 0))
- INDEX('Build Scenarios'!$D$1:$O$510, MATCH(1, ('Build Scenarios'!$B$1:$B$510 = $AF108) * ('Build Scenarios'!$C$1:$C$510 = $C108), 0), MATCH(AG$12, 'Build Scenarios'!$D$5:$O$5, 0)))
+AG108,
0)</f>
        <v>0</v>
      </c>
      <c r="AI108" s="4" cm="1">
        <f t="array" aca="1" ref="AI108" ca="1">IFERROR(
INDEX('Cost Data'!$Y$1:$AJ$500, MATCH(1, ('Cost Data'!$W$1:$W$500 = $AF108) * ('Cost Data'!$X$1:$X$500 = $AG108), 0), MATCH(AI$12, 'Cost Data'!$Y$12:$AJ$12, 0))
* (INDEX('Build Scenarios'!$D$1:$O$510, MATCH(1, ('Build Scenarios'!$B$1:$B$510 = $AF108) * ('Build Scenarios'!$C$1:$C$510 = $C108), 0), MATCH(AI$12, 'Build Scenarios'!$D$5:$O$5, 0))
- INDEX('Build Scenarios'!$D$1:$O$510, MATCH(1, ('Build Scenarios'!$B$1:$B$510 = $AF108) * ('Build Scenarios'!$C$1:$C$510 = $C108), 0), MATCH(AH$12, 'Build Scenarios'!$D$5:$O$5, 0)))
+AH108,
0)</f>
        <v>0</v>
      </c>
      <c r="AJ108" s="4" cm="1">
        <f t="array" aca="1" ref="AJ108" ca="1">IFERROR(
INDEX('Cost Data'!$Y$1:$AJ$500, MATCH(1, ('Cost Data'!$W$1:$W$500 = $AF108) * ('Cost Data'!$X$1:$X$500 = $AG108), 0), MATCH(AJ$12, 'Cost Data'!$Y$12:$AJ$12, 0))
* (INDEX('Build Scenarios'!$D$1:$O$510, MATCH(1, ('Build Scenarios'!$B$1:$B$510 = $AF108) * ('Build Scenarios'!$C$1:$C$510 = $C108), 0), MATCH(AJ$12, 'Build Scenarios'!$D$5:$O$5, 0))
- INDEX('Build Scenarios'!$D$1:$O$510, MATCH(1, ('Build Scenarios'!$B$1:$B$510 = $AF108) * ('Build Scenarios'!$C$1:$C$510 = $C108), 0), MATCH(AI$12, 'Build Scenarios'!$D$5:$O$5, 0)))
+AI108,
0)</f>
        <v>0</v>
      </c>
      <c r="AK108" s="4" cm="1">
        <f t="array" aca="1" ref="AK108" ca="1">IFERROR(
INDEX('Cost Data'!$Y$1:$AJ$500, MATCH(1, ('Cost Data'!$W$1:$W$500 = $AF108) * ('Cost Data'!$X$1:$X$500 = $AG108), 0), MATCH(AK$12, 'Cost Data'!$Y$12:$AJ$12, 0))
* (INDEX('Build Scenarios'!$D$1:$O$510, MATCH(1, ('Build Scenarios'!$B$1:$B$510 = $AF108) * ('Build Scenarios'!$C$1:$C$510 = $C108), 0), MATCH(AK$12, 'Build Scenarios'!$D$5:$O$5, 0))
- INDEX('Build Scenarios'!$D$1:$O$510, MATCH(1, ('Build Scenarios'!$B$1:$B$510 = $AF108) * ('Build Scenarios'!$C$1:$C$510 = $C108), 0), MATCH(AJ$12, 'Build Scenarios'!$D$5:$O$5, 0)))
+AJ108,
0)</f>
        <v>0</v>
      </c>
      <c r="AL108" s="4" cm="1">
        <f t="array" aca="1" ref="AL108" ca="1">IFERROR(
INDEX('Cost Data'!$Y$1:$AJ$500, MATCH(1, ('Cost Data'!$W$1:$W$500 = $AF108) * ('Cost Data'!$X$1:$X$500 = $AG108), 0), MATCH(AL$12, 'Cost Data'!$Y$12:$AJ$12, 0))
* (INDEX('Build Scenarios'!$D$1:$O$510, MATCH(1, ('Build Scenarios'!$B$1:$B$510 = $AF108) * ('Build Scenarios'!$C$1:$C$510 = $C108), 0), MATCH(AL$12, 'Build Scenarios'!$D$5:$O$5, 0))
- INDEX('Build Scenarios'!$D$1:$O$510, MATCH(1, ('Build Scenarios'!$B$1:$B$510 = $AF108) * ('Build Scenarios'!$C$1:$C$510 = $C108), 0), MATCH(AK$12, 'Build Scenarios'!$D$5:$O$5, 0)))
+AK108,
0)</f>
        <v>0</v>
      </c>
      <c r="AM108" s="4" cm="1">
        <f t="array" aca="1" ref="AM108" ca="1">IFERROR(
INDEX('Cost Data'!$Y$1:$AJ$500, MATCH(1, ('Cost Data'!$W$1:$W$500 = $AF108) * ('Cost Data'!$X$1:$X$500 = $AG108), 0), MATCH(AM$12, 'Cost Data'!$Y$12:$AJ$12, 0))
* (INDEX('Build Scenarios'!$D$1:$O$510, MATCH(1, ('Build Scenarios'!$B$1:$B$510 = $AF108) * ('Build Scenarios'!$C$1:$C$510 = $C108), 0), MATCH(AM$12, 'Build Scenarios'!$D$5:$O$5, 0))
- INDEX('Build Scenarios'!$D$1:$O$510, MATCH(1, ('Build Scenarios'!$B$1:$B$510 = $AF108) * ('Build Scenarios'!$C$1:$C$510 = $C108), 0), MATCH(AL$12, 'Build Scenarios'!$D$5:$O$5, 0)))
+AL108,
0)</f>
        <v>0</v>
      </c>
      <c r="AN108" s="4" cm="1">
        <f t="array" aca="1" ref="AN108" ca="1">IFERROR(
INDEX('Cost Data'!$Y$1:$AJ$500, MATCH(1, ('Cost Data'!$W$1:$W$500 = $AF108) * ('Cost Data'!$X$1:$X$500 = $AG108), 0), MATCH(AN$12, 'Cost Data'!$Y$12:$AJ$12, 0))
* (INDEX('Build Scenarios'!$D$1:$O$510, MATCH(1, ('Build Scenarios'!$B$1:$B$510 = $AF108) * ('Build Scenarios'!$C$1:$C$510 = $C108), 0), MATCH(AN$12, 'Build Scenarios'!$D$5:$O$5, 0))
- INDEX('Build Scenarios'!$D$1:$O$510, MATCH(1, ('Build Scenarios'!$B$1:$B$510 = $AF108) * ('Build Scenarios'!$C$1:$C$510 = $C108), 0), MATCH(AM$12, 'Build Scenarios'!$D$5:$O$5, 0)))
+AM108,
0)</f>
        <v>0</v>
      </c>
      <c r="AO108" s="4" cm="1">
        <f t="array" aca="1" ref="AO108" ca="1">IFERROR(
INDEX('Cost Data'!$Y$1:$AJ$500, MATCH(1, ('Cost Data'!$W$1:$W$500 = $AF108) * ('Cost Data'!$X$1:$X$500 = $AG108), 0), MATCH(AO$12, 'Cost Data'!$Y$12:$AJ$12, 0))
* (INDEX('Build Scenarios'!$D$1:$O$510, MATCH(1, ('Build Scenarios'!$B$1:$B$510 = $AF108) * ('Build Scenarios'!$C$1:$C$510 = $C108), 0), MATCH(AO$12, 'Build Scenarios'!$D$5:$O$5, 0))
- INDEX('Build Scenarios'!$D$1:$O$510, MATCH(1, ('Build Scenarios'!$B$1:$B$510 = $AF108) * ('Build Scenarios'!$C$1:$C$510 = $C108), 0), MATCH(AN$12, 'Build Scenarios'!$D$5:$O$5, 0)))
+AN108,
0)</f>
        <v>0</v>
      </c>
      <c r="AP108" s="4" cm="1">
        <f t="array" aca="1" ref="AP108" ca="1">IFERROR(
INDEX('Cost Data'!$Y$1:$AJ$500, MATCH(1, ('Cost Data'!$W$1:$W$500 = $AF108) * ('Cost Data'!$X$1:$X$500 = $AG108), 0), MATCH(AP$12, 'Cost Data'!$Y$12:$AJ$12, 0))
* (INDEX('Build Scenarios'!$D$1:$O$510, MATCH(1, ('Build Scenarios'!$B$1:$B$510 = $AF108) * ('Build Scenarios'!$C$1:$C$510 = $C108), 0), MATCH(AP$12, 'Build Scenarios'!$D$5:$O$5, 0))
- INDEX('Build Scenarios'!$D$1:$O$510, MATCH(1, ('Build Scenarios'!$B$1:$B$510 = $AF108) * ('Build Scenarios'!$C$1:$C$510 = $C108), 0), MATCH(AO$12, 'Build Scenarios'!$D$5:$O$5, 0)))
+AO108,
0)</f>
        <v>0</v>
      </c>
      <c r="AQ108" s="4" cm="1">
        <f t="array" aca="1" ref="AQ108" ca="1">IFERROR(
INDEX('Cost Data'!$Y$1:$AJ$500, MATCH(1, ('Cost Data'!$W$1:$W$500 = $AF108) * ('Cost Data'!$X$1:$X$500 = $AG108), 0), MATCH(AQ$12, 'Cost Data'!$Y$12:$AJ$12, 0))
* (INDEX('Build Scenarios'!$D$1:$O$510, MATCH(1, ('Build Scenarios'!$B$1:$B$510 = $AF108) * ('Build Scenarios'!$C$1:$C$510 = $C108), 0), MATCH(AQ$12, 'Build Scenarios'!$D$5:$O$5, 0))
- INDEX('Build Scenarios'!$D$1:$O$510, MATCH(1, ('Build Scenarios'!$B$1:$B$510 = $AF108) * ('Build Scenarios'!$C$1:$C$510 = $C108), 0), MATCH(AP$12, 'Build Scenarios'!$D$5:$O$5, 0)))
+AP108,
0)</f>
        <v>0</v>
      </c>
      <c r="AR108" s="4" cm="1">
        <f t="array" aca="1" ref="AR108" ca="1">IFERROR(
INDEX('Cost Data'!$Y$1:$AJ$500, MATCH(1, ('Cost Data'!$W$1:$W$500 = $AF108) * ('Cost Data'!$X$1:$X$500 = $AG108), 0), MATCH(AR$12, 'Cost Data'!$Y$12:$AJ$12, 0))
* (INDEX('Build Scenarios'!$D$1:$O$510, MATCH(1, ('Build Scenarios'!$B$1:$B$510 = $AF108) * ('Build Scenarios'!$C$1:$C$510 = $C108), 0), MATCH(AR$12, 'Build Scenarios'!$D$5:$O$5, 0))
- INDEX('Build Scenarios'!$D$1:$O$510, MATCH(1, ('Build Scenarios'!$B$1:$B$510 = $AF108) * ('Build Scenarios'!$C$1:$C$510 = $C108), 0), MATCH(AQ$12, 'Build Scenarios'!$D$5:$O$5, 0)))
+AQ108,
0)</f>
        <v>0</v>
      </c>
      <c r="AS108" s="4" cm="1">
        <f t="array" aca="1" ref="AS108" ca="1">IFERROR(
INDEX('Cost Data'!$Y$1:$AJ$500, MATCH(1, ('Cost Data'!$W$1:$W$500 = $AF108) * ('Cost Data'!$X$1:$X$500 = $AG108), 0), MATCH(AS$12, 'Cost Data'!$Y$12:$AJ$12, 0))
* (INDEX('Build Scenarios'!$D$1:$O$510, MATCH(1, ('Build Scenarios'!$B$1:$B$510 = $AF108) * ('Build Scenarios'!$C$1:$C$510 = $C108), 0), MATCH(AS$12, 'Build Scenarios'!$D$5:$O$5, 0))
- INDEX('Build Scenarios'!$D$1:$O$510, MATCH(1, ('Build Scenarios'!$B$1:$B$510 = $AF108) * ('Build Scenarios'!$C$1:$C$510 = $C108), 0), MATCH(AR$12, 'Build Scenarios'!$D$5:$O$5, 0)))
+AR108,
0)</f>
        <v>0</v>
      </c>
      <c r="AU108" s="11" t="str">
        <f t="shared" si="58"/>
        <v>Del Norte</v>
      </c>
      <c r="AV108" s="11" cm="1">
        <f t="array" aca="1" ref="AV108" ca="1">INDEX('Cost Scenario Settings'!$O$32:$W$101, MATCH(1, ('Cost Scenario Settings'!$N$32:$N$101 = $B108) * ('Cost Scenario Settings'!$B$32:$B$101 = AU108), 0), MATCH($C108, 'Cost Scenario Settings'!$O$31:$W$31, 0))</f>
        <v>0</v>
      </c>
      <c r="AW108" s="4" cm="1">
        <f t="array" aca="1" ref="AW108" ca="1">IFERROR(
INDEX('Cost Data'!$Y$1:$AJ$500, MATCH(1, ('Cost Data'!$W$1:$W$500 = $AU108) * ('Cost Data'!$X$1:$X$500 = $AV108), 0), MATCH(AW$12, 'Cost Data'!$Y$12:$AJ$12, 0))
* (INDEX('Build Scenarios'!$D$1:$O$510, MATCH(1, ('Build Scenarios'!$B$1:$B$510 = $AU108) * ('Build Scenarios'!$C$1:$C$510 = $C108), 0), MATCH(AW$12, 'Build Scenarios'!$D$5:$O$5, 0))
- INDEX('Build Scenarios'!$D$1:$O$510, MATCH(1, ('Build Scenarios'!$B$1:$B$510 = $AU108) * ('Build Scenarios'!$C$1:$C$510 = $C108), 0), MATCH(AV$12, 'Build Scenarios'!$D$5:$O$5, 0)))
+AV108,
0)</f>
        <v>0</v>
      </c>
      <c r="AX108" s="4" cm="1">
        <f t="array" aca="1" ref="AX108" ca="1">IFERROR(
INDEX('Cost Data'!$Y$1:$AJ$500, MATCH(1, ('Cost Data'!$W$1:$W$500 = $AU108) * ('Cost Data'!$X$1:$X$500 = $AV108), 0), MATCH(AX$12, 'Cost Data'!$Y$12:$AJ$12, 0))
* (INDEX('Build Scenarios'!$D$1:$O$510, MATCH(1, ('Build Scenarios'!$B$1:$B$510 = $AU108) * ('Build Scenarios'!$C$1:$C$510 = $C108), 0), MATCH(AX$12, 'Build Scenarios'!$D$5:$O$5, 0))
- INDEX('Build Scenarios'!$D$1:$O$510, MATCH(1, ('Build Scenarios'!$B$1:$B$510 = $AU108) * ('Build Scenarios'!$C$1:$C$510 = $C108), 0), MATCH(AW$12, 'Build Scenarios'!$D$5:$O$5, 0)))
+AW108,
0)</f>
        <v>0</v>
      </c>
      <c r="AY108" s="4" cm="1">
        <f t="array" aca="1" ref="AY108" ca="1">IFERROR(
INDEX('Cost Data'!$Y$1:$AJ$500, MATCH(1, ('Cost Data'!$W$1:$W$500 = $AU108) * ('Cost Data'!$X$1:$X$500 = $AV108), 0), MATCH(AY$12, 'Cost Data'!$Y$12:$AJ$12, 0))
* (INDEX('Build Scenarios'!$D$1:$O$510, MATCH(1, ('Build Scenarios'!$B$1:$B$510 = $AU108) * ('Build Scenarios'!$C$1:$C$510 = $C108), 0), MATCH(AY$12, 'Build Scenarios'!$D$5:$O$5, 0))
- INDEX('Build Scenarios'!$D$1:$O$510, MATCH(1, ('Build Scenarios'!$B$1:$B$510 = $AU108) * ('Build Scenarios'!$C$1:$C$510 = $C108), 0), MATCH(AX$12, 'Build Scenarios'!$D$5:$O$5, 0)))
+AX108,
0)</f>
        <v>0</v>
      </c>
      <c r="AZ108" s="4" cm="1">
        <f t="array" aca="1" ref="AZ108" ca="1">IFERROR(
INDEX('Cost Data'!$Y$1:$AJ$500, MATCH(1, ('Cost Data'!$W$1:$W$500 = $AU108) * ('Cost Data'!$X$1:$X$500 = $AV108), 0), MATCH(AZ$12, 'Cost Data'!$Y$12:$AJ$12, 0))
* (INDEX('Build Scenarios'!$D$1:$O$510, MATCH(1, ('Build Scenarios'!$B$1:$B$510 = $AU108) * ('Build Scenarios'!$C$1:$C$510 = $C108), 0), MATCH(AZ$12, 'Build Scenarios'!$D$5:$O$5, 0))
- INDEX('Build Scenarios'!$D$1:$O$510, MATCH(1, ('Build Scenarios'!$B$1:$B$510 = $AU108) * ('Build Scenarios'!$C$1:$C$510 = $C108), 0), MATCH(AY$12, 'Build Scenarios'!$D$5:$O$5, 0)))
+AY108,
0)</f>
        <v>0</v>
      </c>
      <c r="BA108" s="4" cm="1">
        <f t="array" aca="1" ref="BA108" ca="1">IFERROR(
INDEX('Cost Data'!$Y$1:$AJ$500, MATCH(1, ('Cost Data'!$W$1:$W$500 = $AU108) * ('Cost Data'!$X$1:$X$500 = $AV108), 0), MATCH(BA$12, 'Cost Data'!$Y$12:$AJ$12, 0))
* (INDEX('Build Scenarios'!$D$1:$O$510, MATCH(1, ('Build Scenarios'!$B$1:$B$510 = $AU108) * ('Build Scenarios'!$C$1:$C$510 = $C108), 0), MATCH(BA$12, 'Build Scenarios'!$D$5:$O$5, 0))
- INDEX('Build Scenarios'!$D$1:$O$510, MATCH(1, ('Build Scenarios'!$B$1:$B$510 = $AU108) * ('Build Scenarios'!$C$1:$C$510 = $C108), 0), MATCH(AZ$12, 'Build Scenarios'!$D$5:$O$5, 0)))
+AZ108,
0)</f>
        <v>0</v>
      </c>
      <c r="BB108" s="4" cm="1">
        <f t="array" aca="1" ref="BB108" ca="1">IFERROR(
INDEX('Cost Data'!$Y$1:$AJ$500, MATCH(1, ('Cost Data'!$W$1:$W$500 = $AU108) * ('Cost Data'!$X$1:$X$500 = $AV108), 0), MATCH(BB$12, 'Cost Data'!$Y$12:$AJ$12, 0))
* (INDEX('Build Scenarios'!$D$1:$O$510, MATCH(1, ('Build Scenarios'!$B$1:$B$510 = $AU108) * ('Build Scenarios'!$C$1:$C$510 = $C108), 0), MATCH(BB$12, 'Build Scenarios'!$D$5:$O$5, 0))
- INDEX('Build Scenarios'!$D$1:$O$510, MATCH(1, ('Build Scenarios'!$B$1:$B$510 = $AU108) * ('Build Scenarios'!$C$1:$C$510 = $C108), 0), MATCH(BA$12, 'Build Scenarios'!$D$5:$O$5, 0)))
+BA108,
0)</f>
        <v>0</v>
      </c>
      <c r="BC108" s="4" cm="1">
        <f t="array" aca="1" ref="BC108" ca="1">IFERROR(
INDEX('Cost Data'!$Y$1:$AJ$500, MATCH(1, ('Cost Data'!$W$1:$W$500 = $AU108) * ('Cost Data'!$X$1:$X$500 = $AV108), 0), MATCH(BC$12, 'Cost Data'!$Y$12:$AJ$12, 0))
* (INDEX('Build Scenarios'!$D$1:$O$510, MATCH(1, ('Build Scenarios'!$B$1:$B$510 = $AU108) * ('Build Scenarios'!$C$1:$C$510 = $C108), 0), MATCH(BC$12, 'Build Scenarios'!$D$5:$O$5, 0))
- INDEX('Build Scenarios'!$D$1:$O$510, MATCH(1, ('Build Scenarios'!$B$1:$B$510 = $AU108) * ('Build Scenarios'!$C$1:$C$510 = $C108), 0), MATCH(BB$12, 'Build Scenarios'!$D$5:$O$5, 0)))
+BB108,
0)</f>
        <v>0</v>
      </c>
      <c r="BD108" s="4" cm="1">
        <f t="array" aca="1" ref="BD108" ca="1">IFERROR(
INDEX('Cost Data'!$Y$1:$AJ$500, MATCH(1, ('Cost Data'!$W$1:$W$500 = $AU108) * ('Cost Data'!$X$1:$X$500 = $AV108), 0), MATCH(BD$12, 'Cost Data'!$Y$12:$AJ$12, 0))
* (INDEX('Build Scenarios'!$D$1:$O$510, MATCH(1, ('Build Scenarios'!$B$1:$B$510 = $AU108) * ('Build Scenarios'!$C$1:$C$510 = $C108), 0), MATCH(BD$12, 'Build Scenarios'!$D$5:$O$5, 0))
- INDEX('Build Scenarios'!$D$1:$O$510, MATCH(1, ('Build Scenarios'!$B$1:$B$510 = $AU108) * ('Build Scenarios'!$C$1:$C$510 = $C108), 0), MATCH(BC$12, 'Build Scenarios'!$D$5:$O$5, 0)))
+BC108,
0)</f>
        <v>0</v>
      </c>
      <c r="BE108" s="4" cm="1">
        <f t="array" aca="1" ref="BE108" ca="1">IFERROR(
INDEX('Cost Data'!$Y$1:$AJ$500, MATCH(1, ('Cost Data'!$W$1:$W$500 = $AU108) * ('Cost Data'!$X$1:$X$500 = $AV108), 0), MATCH(BE$12, 'Cost Data'!$Y$12:$AJ$12, 0))
* (INDEX('Build Scenarios'!$D$1:$O$510, MATCH(1, ('Build Scenarios'!$B$1:$B$510 = $AU108) * ('Build Scenarios'!$C$1:$C$510 = $C108), 0), MATCH(BE$12, 'Build Scenarios'!$D$5:$O$5, 0))
- INDEX('Build Scenarios'!$D$1:$O$510, MATCH(1, ('Build Scenarios'!$B$1:$B$510 = $AU108) * ('Build Scenarios'!$C$1:$C$510 = $C108), 0), MATCH(BD$12, 'Build Scenarios'!$D$5:$O$5, 0)))
+BD108,
0)</f>
        <v>0</v>
      </c>
      <c r="BF108" s="4" cm="1">
        <f t="array" aca="1" ref="BF108" ca="1">IFERROR(
INDEX('Cost Data'!$Y$1:$AJ$500, MATCH(1, ('Cost Data'!$W$1:$W$500 = $AU108) * ('Cost Data'!$X$1:$X$500 = $AV108), 0), MATCH(BF$12, 'Cost Data'!$Y$12:$AJ$12, 0))
* (INDEX('Build Scenarios'!$D$1:$O$510, MATCH(1, ('Build Scenarios'!$B$1:$B$510 = $AU108) * ('Build Scenarios'!$C$1:$C$510 = $C108), 0), MATCH(BF$12, 'Build Scenarios'!$D$5:$O$5, 0))
- INDEX('Build Scenarios'!$D$1:$O$510, MATCH(1, ('Build Scenarios'!$B$1:$B$510 = $AU108) * ('Build Scenarios'!$C$1:$C$510 = $C108), 0), MATCH(BE$12, 'Build Scenarios'!$D$5:$O$5, 0)))
+BE108,
0)</f>
        <v>0</v>
      </c>
      <c r="BG108" s="4" cm="1">
        <f t="array" aca="1" ref="BG108" ca="1">IFERROR(
INDEX('Cost Data'!$Y$1:$AJ$500, MATCH(1, ('Cost Data'!$W$1:$W$500 = $AU108) * ('Cost Data'!$X$1:$X$500 = $AV108), 0), MATCH(BG$12, 'Cost Data'!$Y$12:$AJ$12, 0))
* (INDEX('Build Scenarios'!$D$1:$O$510, MATCH(1, ('Build Scenarios'!$B$1:$B$510 = $AU108) * ('Build Scenarios'!$C$1:$C$510 = $C108), 0), MATCH(BG$12, 'Build Scenarios'!$D$5:$O$5, 0))
- INDEX('Build Scenarios'!$D$1:$O$510, MATCH(1, ('Build Scenarios'!$B$1:$B$510 = $AU108) * ('Build Scenarios'!$C$1:$C$510 = $C108), 0), MATCH(BF$12, 'Build Scenarios'!$D$5:$O$5, 0)))
+BF108,
0)</f>
        <v>0</v>
      </c>
      <c r="BH108" s="4" cm="1">
        <f t="array" aca="1" ref="BH108" ca="1">IFERROR(
INDEX('Cost Data'!$Y$1:$AJ$500, MATCH(1, ('Cost Data'!$W$1:$W$500 = $AU108) * ('Cost Data'!$X$1:$X$500 = $AV108), 0), MATCH(BH$12, 'Cost Data'!$Y$12:$AJ$12, 0))
* (INDEX('Build Scenarios'!$D$1:$O$510, MATCH(1, ('Build Scenarios'!$B$1:$B$510 = $AU108) * ('Build Scenarios'!$C$1:$C$510 = $C108), 0), MATCH(BH$12, 'Build Scenarios'!$D$5:$O$5, 0))
- INDEX('Build Scenarios'!$D$1:$O$510, MATCH(1, ('Build Scenarios'!$B$1:$B$510 = $AU108) * ('Build Scenarios'!$C$1:$C$510 = $C108), 0), MATCH(BG$12, 'Build Scenarios'!$D$5:$O$5, 0)))
+BG108,
0)</f>
        <v>0</v>
      </c>
      <c r="BJ108" s="11" t="str">
        <f t="shared" si="59"/>
        <v>Cape Mendocino</v>
      </c>
      <c r="BK108" s="11" cm="1">
        <f t="array" aca="1" ref="BK108" ca="1">INDEX('Cost Scenario Settings'!$O$32:$W$101, MATCH(1, ('Cost Scenario Settings'!$N$32:$N$101 = $B108) * ('Cost Scenario Settings'!$B$32:$B$101 = BJ108), 0), MATCH($C108, 'Cost Scenario Settings'!$O$31:$W$31, 0))</f>
        <v>0</v>
      </c>
      <c r="BL108" s="4" cm="1">
        <f t="array" aca="1" ref="BL108" ca="1">IFERROR(
INDEX('Cost Data'!$Y$1:$AJ$500, MATCH(1, ('Cost Data'!$W$1:$W$500 = $BJ108) * ('Cost Data'!$X$1:$X$500 = $BK108), 0), MATCH(BL$12, 'Cost Data'!$Y$12:$AJ$12, 0))
* (INDEX('Build Scenarios'!$D$1:$O$510, MATCH(1, ('Build Scenarios'!$B$1:$B$510 = $BJ108) * ('Build Scenarios'!$C$1:$C$510 = $C108), 0), MATCH(BL$12, 'Build Scenarios'!$D$5:$O$5, 0))
- INDEX('Build Scenarios'!$D$1:$O$510, MATCH(1, ('Build Scenarios'!$B$1:$B$510 = $BJ108) * ('Build Scenarios'!$C$1:$C$510 = $C108), 0), MATCH(BK$12, 'Build Scenarios'!$D$5:$O$5, 0)))
+BK108,
0)</f>
        <v>0</v>
      </c>
      <c r="BM108" s="4" cm="1">
        <f t="array" aca="1" ref="BM108" ca="1">IFERROR(
INDEX('Cost Data'!$Y$1:$AJ$500, MATCH(1, ('Cost Data'!$W$1:$W$500 = $BJ108) * ('Cost Data'!$X$1:$X$500 = $BK108), 0), MATCH(BM$12, 'Cost Data'!$Y$12:$AJ$12, 0))
* (INDEX('Build Scenarios'!$D$1:$O$510, MATCH(1, ('Build Scenarios'!$B$1:$B$510 = $BJ108) * ('Build Scenarios'!$C$1:$C$510 = $C108), 0), MATCH(BM$12, 'Build Scenarios'!$D$5:$O$5, 0))
- INDEX('Build Scenarios'!$D$1:$O$510, MATCH(1, ('Build Scenarios'!$B$1:$B$510 = $BJ108) * ('Build Scenarios'!$C$1:$C$510 = $C108), 0), MATCH(BL$12, 'Build Scenarios'!$D$5:$O$5, 0)))
+BL108,
0)</f>
        <v>0</v>
      </c>
      <c r="BN108" s="4" cm="1">
        <f t="array" aca="1" ref="BN108" ca="1">IFERROR(
INDEX('Cost Data'!$Y$1:$AJ$500, MATCH(1, ('Cost Data'!$W$1:$W$500 = $BJ108) * ('Cost Data'!$X$1:$X$500 = $BK108), 0), MATCH(BN$12, 'Cost Data'!$Y$12:$AJ$12, 0))
* (INDEX('Build Scenarios'!$D$1:$O$510, MATCH(1, ('Build Scenarios'!$B$1:$B$510 = $BJ108) * ('Build Scenarios'!$C$1:$C$510 = $C108), 0), MATCH(BN$12, 'Build Scenarios'!$D$5:$O$5, 0))
- INDEX('Build Scenarios'!$D$1:$O$510, MATCH(1, ('Build Scenarios'!$B$1:$B$510 = $BJ108) * ('Build Scenarios'!$C$1:$C$510 = $C108), 0), MATCH(BM$12, 'Build Scenarios'!$D$5:$O$5, 0)))
+BM108,
0)</f>
        <v>0</v>
      </c>
      <c r="BO108" s="4" cm="1">
        <f t="array" aca="1" ref="BO108" ca="1">IFERROR(
INDEX('Cost Data'!$Y$1:$AJ$500, MATCH(1, ('Cost Data'!$W$1:$W$500 = $BJ108) * ('Cost Data'!$X$1:$X$500 = $BK108), 0), MATCH(BO$12, 'Cost Data'!$Y$12:$AJ$12, 0))
* (INDEX('Build Scenarios'!$D$1:$O$510, MATCH(1, ('Build Scenarios'!$B$1:$B$510 = $BJ108) * ('Build Scenarios'!$C$1:$C$510 = $C108), 0), MATCH(BO$12, 'Build Scenarios'!$D$5:$O$5, 0))
- INDEX('Build Scenarios'!$D$1:$O$510, MATCH(1, ('Build Scenarios'!$B$1:$B$510 = $BJ108) * ('Build Scenarios'!$C$1:$C$510 = $C108), 0), MATCH(BN$12, 'Build Scenarios'!$D$5:$O$5, 0)))
+BN108,
0)</f>
        <v>0</v>
      </c>
      <c r="BP108" s="4" cm="1">
        <f t="array" aca="1" ref="BP108" ca="1">IFERROR(
INDEX('Cost Data'!$Y$1:$AJ$500, MATCH(1, ('Cost Data'!$W$1:$W$500 = $BJ108) * ('Cost Data'!$X$1:$X$500 = $BK108), 0), MATCH(BP$12, 'Cost Data'!$Y$12:$AJ$12, 0))
* (INDEX('Build Scenarios'!$D$1:$O$510, MATCH(1, ('Build Scenarios'!$B$1:$B$510 = $BJ108) * ('Build Scenarios'!$C$1:$C$510 = $C108), 0), MATCH(BP$12, 'Build Scenarios'!$D$5:$O$5, 0))
- INDEX('Build Scenarios'!$D$1:$O$510, MATCH(1, ('Build Scenarios'!$B$1:$B$510 = $BJ108) * ('Build Scenarios'!$C$1:$C$510 = $C108), 0), MATCH(BO$12, 'Build Scenarios'!$D$5:$O$5, 0)))
+BO108,
0)</f>
        <v>0</v>
      </c>
      <c r="BQ108" s="4" cm="1">
        <f t="array" aca="1" ref="BQ108" ca="1">IFERROR(
INDEX('Cost Data'!$Y$1:$AJ$500, MATCH(1, ('Cost Data'!$W$1:$W$500 = $BJ108) * ('Cost Data'!$X$1:$X$500 = $BK108), 0), MATCH(BQ$12, 'Cost Data'!$Y$12:$AJ$12, 0))
* (INDEX('Build Scenarios'!$D$1:$O$510, MATCH(1, ('Build Scenarios'!$B$1:$B$510 = $BJ108) * ('Build Scenarios'!$C$1:$C$510 = $C108), 0), MATCH(BQ$12, 'Build Scenarios'!$D$5:$O$5, 0))
- INDEX('Build Scenarios'!$D$1:$O$510, MATCH(1, ('Build Scenarios'!$B$1:$B$510 = $BJ108) * ('Build Scenarios'!$C$1:$C$510 = $C108), 0), MATCH(BP$12, 'Build Scenarios'!$D$5:$O$5, 0)))
+BP108,
0)</f>
        <v>0</v>
      </c>
      <c r="BR108" s="4" cm="1">
        <f t="array" aca="1" ref="BR108" ca="1">IFERROR(
INDEX('Cost Data'!$Y$1:$AJ$500, MATCH(1, ('Cost Data'!$W$1:$W$500 = $BJ108) * ('Cost Data'!$X$1:$X$500 = $BK108), 0), MATCH(BR$12, 'Cost Data'!$Y$12:$AJ$12, 0))
* (INDEX('Build Scenarios'!$D$1:$O$510, MATCH(1, ('Build Scenarios'!$B$1:$B$510 = $BJ108) * ('Build Scenarios'!$C$1:$C$510 = $C108), 0), MATCH(BR$12, 'Build Scenarios'!$D$5:$O$5, 0))
- INDEX('Build Scenarios'!$D$1:$O$510, MATCH(1, ('Build Scenarios'!$B$1:$B$510 = $BJ108) * ('Build Scenarios'!$C$1:$C$510 = $C108), 0), MATCH(BQ$12, 'Build Scenarios'!$D$5:$O$5, 0)))
+BQ108,
0)</f>
        <v>0</v>
      </c>
      <c r="BS108" s="4" cm="1">
        <f t="array" aca="1" ref="BS108" ca="1">IFERROR(
INDEX('Cost Data'!$Y$1:$AJ$500, MATCH(1, ('Cost Data'!$W$1:$W$500 = $BJ108) * ('Cost Data'!$X$1:$X$500 = $BK108), 0), MATCH(BS$12, 'Cost Data'!$Y$12:$AJ$12, 0))
* (INDEX('Build Scenarios'!$D$1:$O$510, MATCH(1, ('Build Scenarios'!$B$1:$B$510 = $BJ108) * ('Build Scenarios'!$C$1:$C$510 = $C108), 0), MATCH(BS$12, 'Build Scenarios'!$D$5:$O$5, 0))
- INDEX('Build Scenarios'!$D$1:$O$510, MATCH(1, ('Build Scenarios'!$B$1:$B$510 = $BJ108) * ('Build Scenarios'!$C$1:$C$510 = $C108), 0), MATCH(BR$12, 'Build Scenarios'!$D$5:$O$5, 0)))
+BR108,
0)</f>
        <v>0</v>
      </c>
      <c r="BT108" s="4" cm="1">
        <f t="array" aca="1" ref="BT108" ca="1">IFERROR(
INDEX('Cost Data'!$Y$1:$AJ$500, MATCH(1, ('Cost Data'!$W$1:$W$500 = $BJ108) * ('Cost Data'!$X$1:$X$500 = $BK108), 0), MATCH(BT$12, 'Cost Data'!$Y$12:$AJ$12, 0))
* (INDEX('Build Scenarios'!$D$1:$O$510, MATCH(1, ('Build Scenarios'!$B$1:$B$510 = $BJ108) * ('Build Scenarios'!$C$1:$C$510 = $C108), 0), MATCH(BT$12, 'Build Scenarios'!$D$5:$O$5, 0))
- INDEX('Build Scenarios'!$D$1:$O$510, MATCH(1, ('Build Scenarios'!$B$1:$B$510 = $BJ108) * ('Build Scenarios'!$C$1:$C$510 = $C108), 0), MATCH(BS$12, 'Build Scenarios'!$D$5:$O$5, 0)))
+BS108,
0)</f>
        <v>0</v>
      </c>
      <c r="BU108" s="4" cm="1">
        <f t="array" aca="1" ref="BU108" ca="1">IFERROR(
INDEX('Cost Data'!$Y$1:$AJ$500, MATCH(1, ('Cost Data'!$W$1:$W$500 = $BJ108) * ('Cost Data'!$X$1:$X$500 = $BK108), 0), MATCH(BU$12, 'Cost Data'!$Y$12:$AJ$12, 0))
* (INDEX('Build Scenarios'!$D$1:$O$510, MATCH(1, ('Build Scenarios'!$B$1:$B$510 = $BJ108) * ('Build Scenarios'!$C$1:$C$510 = $C108), 0), MATCH(BU$12, 'Build Scenarios'!$D$5:$O$5, 0))
- INDEX('Build Scenarios'!$D$1:$O$510, MATCH(1, ('Build Scenarios'!$B$1:$B$510 = $BJ108) * ('Build Scenarios'!$C$1:$C$510 = $C108), 0), MATCH(BT$12, 'Build Scenarios'!$D$5:$O$5, 0)))
+BT108,
0)</f>
        <v>0</v>
      </c>
      <c r="BV108" s="4" cm="1">
        <f t="array" aca="1" ref="BV108" ca="1">IFERROR(
INDEX('Cost Data'!$Y$1:$AJ$500, MATCH(1, ('Cost Data'!$W$1:$W$500 = $BJ108) * ('Cost Data'!$X$1:$X$500 = $BK108), 0), MATCH(BV$12, 'Cost Data'!$Y$12:$AJ$12, 0))
* (INDEX('Build Scenarios'!$D$1:$O$510, MATCH(1, ('Build Scenarios'!$B$1:$B$510 = $BJ108) * ('Build Scenarios'!$C$1:$C$510 = $C108), 0), MATCH(BV$12, 'Build Scenarios'!$D$5:$O$5, 0))
- INDEX('Build Scenarios'!$D$1:$O$510, MATCH(1, ('Build Scenarios'!$B$1:$B$510 = $BJ108) * ('Build Scenarios'!$C$1:$C$510 = $C108), 0), MATCH(BU$12, 'Build Scenarios'!$D$5:$O$5, 0)))
+BU108,
0)</f>
        <v>0</v>
      </c>
      <c r="BW108" s="4" cm="1">
        <f t="array" aca="1" ref="BW108" ca="1">IFERROR(
INDEX('Cost Data'!$Y$1:$AJ$500, MATCH(1, ('Cost Data'!$W$1:$W$500 = $BJ108) * ('Cost Data'!$X$1:$X$500 = $BK108), 0), MATCH(BW$12, 'Cost Data'!$Y$12:$AJ$12, 0))
* (INDEX('Build Scenarios'!$D$1:$O$510, MATCH(1, ('Build Scenarios'!$B$1:$B$510 = $BJ108) * ('Build Scenarios'!$C$1:$C$510 = $C108), 0), MATCH(BW$12, 'Build Scenarios'!$D$5:$O$5, 0))
- INDEX('Build Scenarios'!$D$1:$O$510, MATCH(1, ('Build Scenarios'!$B$1:$B$510 = $BJ108) * ('Build Scenarios'!$C$1:$C$510 = $C108), 0), MATCH(BV$12, 'Build Scenarios'!$D$5:$O$5, 0)))
+BV108,
0)</f>
        <v>0</v>
      </c>
    </row>
    <row r="109" spans="2:75" x14ac:dyDescent="0.2">
      <c r="B109" s="11">
        <f t="shared" ca="1" si="55"/>
        <v>0</v>
      </c>
      <c r="C109" s="8" t="s">
        <v>59</v>
      </c>
      <c r="D109" s="4">
        <f t="shared" ca="1" si="54"/>
        <v>0</v>
      </c>
      <c r="E109" s="4">
        <f t="shared" ca="1" si="54"/>
        <v>0</v>
      </c>
      <c r="F109" s="4">
        <f t="shared" ca="1" si="54"/>
        <v>0</v>
      </c>
      <c r="G109" s="4">
        <f t="shared" ca="1" si="54"/>
        <v>0</v>
      </c>
      <c r="H109" s="4">
        <f t="shared" ca="1" si="54"/>
        <v>0</v>
      </c>
      <c r="I109" s="4">
        <f t="shared" ca="1" si="54"/>
        <v>0</v>
      </c>
      <c r="J109" s="4">
        <f t="shared" ca="1" si="54"/>
        <v>0</v>
      </c>
      <c r="K109" s="4">
        <f t="shared" ca="1" si="54"/>
        <v>0</v>
      </c>
      <c r="L109" s="4">
        <f t="shared" ca="1" si="54"/>
        <v>0</v>
      </c>
      <c r="M109" s="4">
        <f t="shared" ca="1" si="54"/>
        <v>0</v>
      </c>
      <c r="N109" s="4">
        <f t="shared" ca="1" si="54"/>
        <v>0</v>
      </c>
      <c r="O109" s="4">
        <f t="shared" ca="1" si="54"/>
        <v>0</v>
      </c>
      <c r="Q109" s="11" t="str">
        <f t="shared" si="56"/>
        <v>Morro Bay</v>
      </c>
      <c r="R109" s="11" cm="1">
        <f t="array" aca="1" ref="R109" ca="1">INDEX('Cost Scenario Settings'!$O$32:$W$101, MATCH(1, ('Cost Scenario Settings'!$N$32:$N$101 = $B109) * ('Cost Scenario Settings'!$B$32:$B$101 = Q109), 0), MATCH($C109, 'Cost Scenario Settings'!$O$31:$W$31, 0))</f>
        <v>0</v>
      </c>
      <c r="S109" s="4" cm="1">
        <f t="array" aca="1" ref="S109" ca="1">IFERROR(
INDEX('Cost Data'!$Y$1:$AJ$500, MATCH(1, ('Cost Data'!$W$1:$W$500 = $Q109) * ('Cost Data'!$X$1:$X$500 = $R109), 0), MATCH(S$12, 'Cost Data'!$Y$12:$AJ$12, 0))
* (INDEX('Build Scenarios'!$D$1:$O$510, MATCH(1, ('Build Scenarios'!$B$1:$B$510 = $Q109) * ('Build Scenarios'!$C$1:$C$510 = $C109), 0), MATCH(S$12, 'Build Scenarios'!$D$5:$O$5, 0))
- INDEX('Build Scenarios'!$D$1:$O$510, MATCH(1, ('Build Scenarios'!$B$1:$B$510 = $Q109) * ('Build Scenarios'!$C$1:$C$510 = $C109), 0), MATCH(R$12, 'Build Scenarios'!$D$5:$O$5, 0)))
+R109,
0)</f>
        <v>0</v>
      </c>
      <c r="T109" s="4" cm="1">
        <f t="array" aca="1" ref="T109" ca="1">IFERROR(
INDEX('Cost Data'!$Y$1:$AJ$500, MATCH(1, ('Cost Data'!$W$1:$W$500 = $Q109) * ('Cost Data'!$X$1:$X$500 = $R109), 0), MATCH(T$12, 'Cost Data'!$Y$12:$AJ$12, 0))
* (INDEX('Build Scenarios'!$D$1:$O$510, MATCH(1, ('Build Scenarios'!$B$1:$B$510 = $Q109) * ('Build Scenarios'!$C$1:$C$510 = $C109), 0), MATCH(T$12, 'Build Scenarios'!$D$5:$O$5, 0))
- INDEX('Build Scenarios'!$D$1:$O$510, MATCH(1, ('Build Scenarios'!$B$1:$B$510 = $Q109) * ('Build Scenarios'!$C$1:$C$510 = $C109), 0), MATCH(S$12, 'Build Scenarios'!$D$5:$O$5, 0)))
+S109,
0)</f>
        <v>0</v>
      </c>
      <c r="U109" s="4" cm="1">
        <f t="array" aca="1" ref="U109" ca="1">IFERROR(
INDEX('Cost Data'!$Y$1:$AJ$500, MATCH(1, ('Cost Data'!$W$1:$W$500 = $Q109) * ('Cost Data'!$X$1:$X$500 = $R109), 0), MATCH(U$12, 'Cost Data'!$Y$12:$AJ$12, 0))
* (INDEX('Build Scenarios'!$D$1:$O$510, MATCH(1, ('Build Scenarios'!$B$1:$B$510 = $Q109) * ('Build Scenarios'!$C$1:$C$510 = $C109), 0), MATCH(U$12, 'Build Scenarios'!$D$5:$O$5, 0))
- INDEX('Build Scenarios'!$D$1:$O$510, MATCH(1, ('Build Scenarios'!$B$1:$B$510 = $Q109) * ('Build Scenarios'!$C$1:$C$510 = $C109), 0), MATCH(T$12, 'Build Scenarios'!$D$5:$O$5, 0)))
+T109,
0)</f>
        <v>0</v>
      </c>
      <c r="V109" s="4" cm="1">
        <f t="array" aca="1" ref="V109" ca="1">IFERROR(
INDEX('Cost Data'!$Y$1:$AJ$500, MATCH(1, ('Cost Data'!$W$1:$W$500 = $Q109) * ('Cost Data'!$X$1:$X$500 = $R109), 0), MATCH(V$12, 'Cost Data'!$Y$12:$AJ$12, 0))
* (INDEX('Build Scenarios'!$D$1:$O$510, MATCH(1, ('Build Scenarios'!$B$1:$B$510 = $Q109) * ('Build Scenarios'!$C$1:$C$510 = $C109), 0), MATCH(V$12, 'Build Scenarios'!$D$5:$O$5, 0))
- INDEX('Build Scenarios'!$D$1:$O$510, MATCH(1, ('Build Scenarios'!$B$1:$B$510 = $Q109) * ('Build Scenarios'!$C$1:$C$510 = $C109), 0), MATCH(U$12, 'Build Scenarios'!$D$5:$O$5, 0)))
+U109,
0)</f>
        <v>0</v>
      </c>
      <c r="W109" s="4" cm="1">
        <f t="array" aca="1" ref="W109" ca="1">IFERROR(
INDEX('Cost Data'!$Y$1:$AJ$500, MATCH(1, ('Cost Data'!$W$1:$W$500 = $Q109) * ('Cost Data'!$X$1:$X$500 = $R109), 0), MATCH(W$12, 'Cost Data'!$Y$12:$AJ$12, 0))
* (INDEX('Build Scenarios'!$D$1:$O$510, MATCH(1, ('Build Scenarios'!$B$1:$B$510 = $Q109) * ('Build Scenarios'!$C$1:$C$510 = $C109), 0), MATCH(W$12, 'Build Scenarios'!$D$5:$O$5, 0))
- INDEX('Build Scenarios'!$D$1:$O$510, MATCH(1, ('Build Scenarios'!$B$1:$B$510 = $Q109) * ('Build Scenarios'!$C$1:$C$510 = $C109), 0), MATCH(V$12, 'Build Scenarios'!$D$5:$O$5, 0)))
+V109,
0)</f>
        <v>0</v>
      </c>
      <c r="X109" s="4" cm="1">
        <f t="array" aca="1" ref="X109" ca="1">IFERROR(
INDEX('Cost Data'!$Y$1:$AJ$500, MATCH(1, ('Cost Data'!$W$1:$W$500 = $Q109) * ('Cost Data'!$X$1:$X$500 = $R109), 0), MATCH(X$12, 'Cost Data'!$Y$12:$AJ$12, 0))
* (INDEX('Build Scenarios'!$D$1:$O$510, MATCH(1, ('Build Scenarios'!$B$1:$B$510 = $Q109) * ('Build Scenarios'!$C$1:$C$510 = $C109), 0), MATCH(X$12, 'Build Scenarios'!$D$5:$O$5, 0))
- INDEX('Build Scenarios'!$D$1:$O$510, MATCH(1, ('Build Scenarios'!$B$1:$B$510 = $Q109) * ('Build Scenarios'!$C$1:$C$510 = $C109), 0), MATCH(W$12, 'Build Scenarios'!$D$5:$O$5, 0)))
+W109,
0)</f>
        <v>0</v>
      </c>
      <c r="Y109" s="4" cm="1">
        <f t="array" aca="1" ref="Y109" ca="1">IFERROR(
INDEX('Cost Data'!$Y$1:$AJ$500, MATCH(1, ('Cost Data'!$W$1:$W$500 = $Q109) * ('Cost Data'!$X$1:$X$500 = $R109), 0), MATCH(Y$12, 'Cost Data'!$Y$12:$AJ$12, 0))
* (INDEX('Build Scenarios'!$D$1:$O$510, MATCH(1, ('Build Scenarios'!$B$1:$B$510 = $Q109) * ('Build Scenarios'!$C$1:$C$510 = $C109), 0), MATCH(Y$12, 'Build Scenarios'!$D$5:$O$5, 0))
- INDEX('Build Scenarios'!$D$1:$O$510, MATCH(1, ('Build Scenarios'!$B$1:$B$510 = $Q109) * ('Build Scenarios'!$C$1:$C$510 = $C109), 0), MATCH(X$12, 'Build Scenarios'!$D$5:$O$5, 0)))
+X109,
0)</f>
        <v>0</v>
      </c>
      <c r="Z109" s="4" cm="1">
        <f t="array" aca="1" ref="Z109" ca="1">IFERROR(
INDEX('Cost Data'!$Y$1:$AJ$500, MATCH(1, ('Cost Data'!$W$1:$W$500 = $Q109) * ('Cost Data'!$X$1:$X$500 = $R109), 0), MATCH(Z$12, 'Cost Data'!$Y$12:$AJ$12, 0))
* (INDEX('Build Scenarios'!$D$1:$O$510, MATCH(1, ('Build Scenarios'!$B$1:$B$510 = $Q109) * ('Build Scenarios'!$C$1:$C$510 = $C109), 0), MATCH(Z$12, 'Build Scenarios'!$D$5:$O$5, 0))
- INDEX('Build Scenarios'!$D$1:$O$510, MATCH(1, ('Build Scenarios'!$B$1:$B$510 = $Q109) * ('Build Scenarios'!$C$1:$C$510 = $C109), 0), MATCH(Y$12, 'Build Scenarios'!$D$5:$O$5, 0)))
+Y109,
0)</f>
        <v>0</v>
      </c>
      <c r="AA109" s="4" cm="1">
        <f t="array" aca="1" ref="AA109" ca="1">IFERROR(
INDEX('Cost Data'!$Y$1:$AJ$500, MATCH(1, ('Cost Data'!$W$1:$W$500 = $Q109) * ('Cost Data'!$X$1:$X$500 = $R109), 0), MATCH(AA$12, 'Cost Data'!$Y$12:$AJ$12, 0))
* (INDEX('Build Scenarios'!$D$1:$O$510, MATCH(1, ('Build Scenarios'!$B$1:$B$510 = $Q109) * ('Build Scenarios'!$C$1:$C$510 = $C109), 0), MATCH(AA$12, 'Build Scenarios'!$D$5:$O$5, 0))
- INDEX('Build Scenarios'!$D$1:$O$510, MATCH(1, ('Build Scenarios'!$B$1:$B$510 = $Q109) * ('Build Scenarios'!$C$1:$C$510 = $C109), 0), MATCH(Z$12, 'Build Scenarios'!$D$5:$O$5, 0)))
+Z109,
0)</f>
        <v>0</v>
      </c>
      <c r="AB109" s="4" cm="1">
        <f t="array" aca="1" ref="AB109" ca="1">IFERROR(
INDEX('Cost Data'!$Y$1:$AJ$500, MATCH(1, ('Cost Data'!$W$1:$W$500 = $Q109) * ('Cost Data'!$X$1:$X$500 = $R109), 0), MATCH(AB$12, 'Cost Data'!$Y$12:$AJ$12, 0))
* (INDEX('Build Scenarios'!$D$1:$O$510, MATCH(1, ('Build Scenarios'!$B$1:$B$510 = $Q109) * ('Build Scenarios'!$C$1:$C$510 = $C109), 0), MATCH(AB$12, 'Build Scenarios'!$D$5:$O$5, 0))
- INDEX('Build Scenarios'!$D$1:$O$510, MATCH(1, ('Build Scenarios'!$B$1:$B$510 = $Q109) * ('Build Scenarios'!$C$1:$C$510 = $C109), 0), MATCH(AA$12, 'Build Scenarios'!$D$5:$O$5, 0)))
+AA109,
0)</f>
        <v>0</v>
      </c>
      <c r="AC109" s="4" cm="1">
        <f t="array" aca="1" ref="AC109" ca="1">IFERROR(
INDEX('Cost Data'!$Y$1:$AJ$500, MATCH(1, ('Cost Data'!$W$1:$W$500 = $Q109) * ('Cost Data'!$X$1:$X$500 = $R109), 0), MATCH(AC$12, 'Cost Data'!$Y$12:$AJ$12, 0))
* (INDEX('Build Scenarios'!$D$1:$O$510, MATCH(1, ('Build Scenarios'!$B$1:$B$510 = $Q109) * ('Build Scenarios'!$C$1:$C$510 = $C109), 0), MATCH(AC$12, 'Build Scenarios'!$D$5:$O$5, 0))
- INDEX('Build Scenarios'!$D$1:$O$510, MATCH(1, ('Build Scenarios'!$B$1:$B$510 = $Q109) * ('Build Scenarios'!$C$1:$C$510 = $C109), 0), MATCH(AB$12, 'Build Scenarios'!$D$5:$O$5, 0)))
+AB109,
0)</f>
        <v>0</v>
      </c>
      <c r="AD109" s="4" cm="1">
        <f t="array" aca="1" ref="AD109" ca="1">IFERROR(
INDEX('Cost Data'!$Y$1:$AJ$500, MATCH(1, ('Cost Data'!$W$1:$W$500 = $Q109) * ('Cost Data'!$X$1:$X$500 = $R109), 0), MATCH(AD$12, 'Cost Data'!$Y$12:$AJ$12, 0))
* (INDEX('Build Scenarios'!$D$1:$O$510, MATCH(1, ('Build Scenarios'!$B$1:$B$510 = $Q109) * ('Build Scenarios'!$C$1:$C$510 = $C109), 0), MATCH(AD$12, 'Build Scenarios'!$D$5:$O$5, 0))
- INDEX('Build Scenarios'!$D$1:$O$510, MATCH(1, ('Build Scenarios'!$B$1:$B$510 = $Q109) * ('Build Scenarios'!$C$1:$C$510 = $C109), 0), MATCH(AC$12, 'Build Scenarios'!$D$5:$O$5, 0)))
+AC109,
0)</f>
        <v>0</v>
      </c>
      <c r="AF109" s="11" t="str">
        <f t="shared" si="57"/>
        <v>Humboldt Bay</v>
      </c>
      <c r="AG109" s="11" cm="1">
        <f t="array" aca="1" ref="AG109" ca="1">INDEX('Cost Scenario Settings'!$O$32:$W$101, MATCH(1, ('Cost Scenario Settings'!$N$32:$N$101 = $B109) * ('Cost Scenario Settings'!$B$32:$B$101 = AF109), 0), MATCH($C109, 'Cost Scenario Settings'!$O$31:$W$31, 0))</f>
        <v>0</v>
      </c>
      <c r="AH109" s="4" cm="1">
        <f t="array" aca="1" ref="AH109" ca="1">IFERROR(
INDEX('Cost Data'!$Y$1:$AJ$500, MATCH(1, ('Cost Data'!$W$1:$W$500 = $AF109) * ('Cost Data'!$X$1:$X$500 = $AG109), 0), MATCH(AH$12, 'Cost Data'!$Y$12:$AJ$12, 0))
* (INDEX('Build Scenarios'!$D$1:$O$510, MATCH(1, ('Build Scenarios'!$B$1:$B$510 = $AF109) * ('Build Scenarios'!$C$1:$C$510 = $C109), 0), MATCH(AH$12, 'Build Scenarios'!$D$5:$O$5, 0))
- INDEX('Build Scenarios'!$D$1:$O$510, MATCH(1, ('Build Scenarios'!$B$1:$B$510 = $AF109) * ('Build Scenarios'!$C$1:$C$510 = $C109), 0), MATCH(AG$12, 'Build Scenarios'!$D$5:$O$5, 0)))
+AG109,
0)</f>
        <v>0</v>
      </c>
      <c r="AI109" s="4" cm="1">
        <f t="array" aca="1" ref="AI109" ca="1">IFERROR(
INDEX('Cost Data'!$Y$1:$AJ$500, MATCH(1, ('Cost Data'!$W$1:$W$500 = $AF109) * ('Cost Data'!$X$1:$X$500 = $AG109), 0), MATCH(AI$12, 'Cost Data'!$Y$12:$AJ$12, 0))
* (INDEX('Build Scenarios'!$D$1:$O$510, MATCH(1, ('Build Scenarios'!$B$1:$B$510 = $AF109) * ('Build Scenarios'!$C$1:$C$510 = $C109), 0), MATCH(AI$12, 'Build Scenarios'!$D$5:$O$5, 0))
- INDEX('Build Scenarios'!$D$1:$O$510, MATCH(1, ('Build Scenarios'!$B$1:$B$510 = $AF109) * ('Build Scenarios'!$C$1:$C$510 = $C109), 0), MATCH(AH$12, 'Build Scenarios'!$D$5:$O$5, 0)))
+AH109,
0)</f>
        <v>0</v>
      </c>
      <c r="AJ109" s="4" cm="1">
        <f t="array" aca="1" ref="AJ109" ca="1">IFERROR(
INDEX('Cost Data'!$Y$1:$AJ$500, MATCH(1, ('Cost Data'!$W$1:$W$500 = $AF109) * ('Cost Data'!$X$1:$X$500 = $AG109), 0), MATCH(AJ$12, 'Cost Data'!$Y$12:$AJ$12, 0))
* (INDEX('Build Scenarios'!$D$1:$O$510, MATCH(1, ('Build Scenarios'!$B$1:$B$510 = $AF109) * ('Build Scenarios'!$C$1:$C$510 = $C109), 0), MATCH(AJ$12, 'Build Scenarios'!$D$5:$O$5, 0))
- INDEX('Build Scenarios'!$D$1:$O$510, MATCH(1, ('Build Scenarios'!$B$1:$B$510 = $AF109) * ('Build Scenarios'!$C$1:$C$510 = $C109), 0), MATCH(AI$12, 'Build Scenarios'!$D$5:$O$5, 0)))
+AI109,
0)</f>
        <v>0</v>
      </c>
      <c r="AK109" s="4" cm="1">
        <f t="array" aca="1" ref="AK109" ca="1">IFERROR(
INDEX('Cost Data'!$Y$1:$AJ$500, MATCH(1, ('Cost Data'!$W$1:$W$500 = $AF109) * ('Cost Data'!$X$1:$X$500 = $AG109), 0), MATCH(AK$12, 'Cost Data'!$Y$12:$AJ$12, 0))
* (INDEX('Build Scenarios'!$D$1:$O$510, MATCH(1, ('Build Scenarios'!$B$1:$B$510 = $AF109) * ('Build Scenarios'!$C$1:$C$510 = $C109), 0), MATCH(AK$12, 'Build Scenarios'!$D$5:$O$5, 0))
- INDEX('Build Scenarios'!$D$1:$O$510, MATCH(1, ('Build Scenarios'!$B$1:$B$510 = $AF109) * ('Build Scenarios'!$C$1:$C$510 = $C109), 0), MATCH(AJ$12, 'Build Scenarios'!$D$5:$O$5, 0)))
+AJ109,
0)</f>
        <v>0</v>
      </c>
      <c r="AL109" s="4" cm="1">
        <f t="array" aca="1" ref="AL109" ca="1">IFERROR(
INDEX('Cost Data'!$Y$1:$AJ$500, MATCH(1, ('Cost Data'!$W$1:$W$500 = $AF109) * ('Cost Data'!$X$1:$X$500 = $AG109), 0), MATCH(AL$12, 'Cost Data'!$Y$12:$AJ$12, 0))
* (INDEX('Build Scenarios'!$D$1:$O$510, MATCH(1, ('Build Scenarios'!$B$1:$B$510 = $AF109) * ('Build Scenarios'!$C$1:$C$510 = $C109), 0), MATCH(AL$12, 'Build Scenarios'!$D$5:$O$5, 0))
- INDEX('Build Scenarios'!$D$1:$O$510, MATCH(1, ('Build Scenarios'!$B$1:$B$510 = $AF109) * ('Build Scenarios'!$C$1:$C$510 = $C109), 0), MATCH(AK$12, 'Build Scenarios'!$D$5:$O$5, 0)))
+AK109,
0)</f>
        <v>0</v>
      </c>
      <c r="AM109" s="4" cm="1">
        <f t="array" aca="1" ref="AM109" ca="1">IFERROR(
INDEX('Cost Data'!$Y$1:$AJ$500, MATCH(1, ('Cost Data'!$W$1:$W$500 = $AF109) * ('Cost Data'!$X$1:$X$500 = $AG109), 0), MATCH(AM$12, 'Cost Data'!$Y$12:$AJ$12, 0))
* (INDEX('Build Scenarios'!$D$1:$O$510, MATCH(1, ('Build Scenarios'!$B$1:$B$510 = $AF109) * ('Build Scenarios'!$C$1:$C$510 = $C109), 0), MATCH(AM$12, 'Build Scenarios'!$D$5:$O$5, 0))
- INDEX('Build Scenarios'!$D$1:$O$510, MATCH(1, ('Build Scenarios'!$B$1:$B$510 = $AF109) * ('Build Scenarios'!$C$1:$C$510 = $C109), 0), MATCH(AL$12, 'Build Scenarios'!$D$5:$O$5, 0)))
+AL109,
0)</f>
        <v>0</v>
      </c>
      <c r="AN109" s="4" cm="1">
        <f t="array" aca="1" ref="AN109" ca="1">IFERROR(
INDEX('Cost Data'!$Y$1:$AJ$500, MATCH(1, ('Cost Data'!$W$1:$W$500 = $AF109) * ('Cost Data'!$X$1:$X$500 = $AG109), 0), MATCH(AN$12, 'Cost Data'!$Y$12:$AJ$12, 0))
* (INDEX('Build Scenarios'!$D$1:$O$510, MATCH(1, ('Build Scenarios'!$B$1:$B$510 = $AF109) * ('Build Scenarios'!$C$1:$C$510 = $C109), 0), MATCH(AN$12, 'Build Scenarios'!$D$5:$O$5, 0))
- INDEX('Build Scenarios'!$D$1:$O$510, MATCH(1, ('Build Scenarios'!$B$1:$B$510 = $AF109) * ('Build Scenarios'!$C$1:$C$510 = $C109), 0), MATCH(AM$12, 'Build Scenarios'!$D$5:$O$5, 0)))
+AM109,
0)</f>
        <v>0</v>
      </c>
      <c r="AO109" s="4" cm="1">
        <f t="array" aca="1" ref="AO109" ca="1">IFERROR(
INDEX('Cost Data'!$Y$1:$AJ$500, MATCH(1, ('Cost Data'!$W$1:$W$500 = $AF109) * ('Cost Data'!$X$1:$X$500 = $AG109), 0), MATCH(AO$12, 'Cost Data'!$Y$12:$AJ$12, 0))
* (INDEX('Build Scenarios'!$D$1:$O$510, MATCH(1, ('Build Scenarios'!$B$1:$B$510 = $AF109) * ('Build Scenarios'!$C$1:$C$510 = $C109), 0), MATCH(AO$12, 'Build Scenarios'!$D$5:$O$5, 0))
- INDEX('Build Scenarios'!$D$1:$O$510, MATCH(1, ('Build Scenarios'!$B$1:$B$510 = $AF109) * ('Build Scenarios'!$C$1:$C$510 = $C109), 0), MATCH(AN$12, 'Build Scenarios'!$D$5:$O$5, 0)))
+AN109,
0)</f>
        <v>0</v>
      </c>
      <c r="AP109" s="4" cm="1">
        <f t="array" aca="1" ref="AP109" ca="1">IFERROR(
INDEX('Cost Data'!$Y$1:$AJ$500, MATCH(1, ('Cost Data'!$W$1:$W$500 = $AF109) * ('Cost Data'!$X$1:$X$500 = $AG109), 0), MATCH(AP$12, 'Cost Data'!$Y$12:$AJ$12, 0))
* (INDEX('Build Scenarios'!$D$1:$O$510, MATCH(1, ('Build Scenarios'!$B$1:$B$510 = $AF109) * ('Build Scenarios'!$C$1:$C$510 = $C109), 0), MATCH(AP$12, 'Build Scenarios'!$D$5:$O$5, 0))
- INDEX('Build Scenarios'!$D$1:$O$510, MATCH(1, ('Build Scenarios'!$B$1:$B$510 = $AF109) * ('Build Scenarios'!$C$1:$C$510 = $C109), 0), MATCH(AO$12, 'Build Scenarios'!$D$5:$O$5, 0)))
+AO109,
0)</f>
        <v>0</v>
      </c>
      <c r="AQ109" s="4" cm="1">
        <f t="array" aca="1" ref="AQ109" ca="1">IFERROR(
INDEX('Cost Data'!$Y$1:$AJ$500, MATCH(1, ('Cost Data'!$W$1:$W$500 = $AF109) * ('Cost Data'!$X$1:$X$500 = $AG109), 0), MATCH(AQ$12, 'Cost Data'!$Y$12:$AJ$12, 0))
* (INDEX('Build Scenarios'!$D$1:$O$510, MATCH(1, ('Build Scenarios'!$B$1:$B$510 = $AF109) * ('Build Scenarios'!$C$1:$C$510 = $C109), 0), MATCH(AQ$12, 'Build Scenarios'!$D$5:$O$5, 0))
- INDEX('Build Scenarios'!$D$1:$O$510, MATCH(1, ('Build Scenarios'!$B$1:$B$510 = $AF109) * ('Build Scenarios'!$C$1:$C$510 = $C109), 0), MATCH(AP$12, 'Build Scenarios'!$D$5:$O$5, 0)))
+AP109,
0)</f>
        <v>0</v>
      </c>
      <c r="AR109" s="4" cm="1">
        <f t="array" aca="1" ref="AR109" ca="1">IFERROR(
INDEX('Cost Data'!$Y$1:$AJ$500, MATCH(1, ('Cost Data'!$W$1:$W$500 = $AF109) * ('Cost Data'!$X$1:$X$500 = $AG109), 0), MATCH(AR$12, 'Cost Data'!$Y$12:$AJ$12, 0))
* (INDEX('Build Scenarios'!$D$1:$O$510, MATCH(1, ('Build Scenarios'!$B$1:$B$510 = $AF109) * ('Build Scenarios'!$C$1:$C$510 = $C109), 0), MATCH(AR$12, 'Build Scenarios'!$D$5:$O$5, 0))
- INDEX('Build Scenarios'!$D$1:$O$510, MATCH(1, ('Build Scenarios'!$B$1:$B$510 = $AF109) * ('Build Scenarios'!$C$1:$C$510 = $C109), 0), MATCH(AQ$12, 'Build Scenarios'!$D$5:$O$5, 0)))
+AQ109,
0)</f>
        <v>0</v>
      </c>
      <c r="AS109" s="4" cm="1">
        <f t="array" aca="1" ref="AS109" ca="1">IFERROR(
INDEX('Cost Data'!$Y$1:$AJ$500, MATCH(1, ('Cost Data'!$W$1:$W$500 = $AF109) * ('Cost Data'!$X$1:$X$500 = $AG109), 0), MATCH(AS$12, 'Cost Data'!$Y$12:$AJ$12, 0))
* (INDEX('Build Scenarios'!$D$1:$O$510, MATCH(1, ('Build Scenarios'!$B$1:$B$510 = $AF109) * ('Build Scenarios'!$C$1:$C$510 = $C109), 0), MATCH(AS$12, 'Build Scenarios'!$D$5:$O$5, 0))
- INDEX('Build Scenarios'!$D$1:$O$510, MATCH(1, ('Build Scenarios'!$B$1:$B$510 = $AF109) * ('Build Scenarios'!$C$1:$C$510 = $C109), 0), MATCH(AR$12, 'Build Scenarios'!$D$5:$O$5, 0)))
+AR109,
0)</f>
        <v>0</v>
      </c>
      <c r="AU109" s="11" t="str">
        <f t="shared" si="58"/>
        <v>Del Norte</v>
      </c>
      <c r="AV109" s="11" cm="1">
        <f t="array" aca="1" ref="AV109" ca="1">INDEX('Cost Scenario Settings'!$O$32:$W$101, MATCH(1, ('Cost Scenario Settings'!$N$32:$N$101 = $B109) * ('Cost Scenario Settings'!$B$32:$B$101 = AU109), 0), MATCH($C109, 'Cost Scenario Settings'!$O$31:$W$31, 0))</f>
        <v>0</v>
      </c>
      <c r="AW109" s="4" cm="1">
        <f t="array" aca="1" ref="AW109" ca="1">IFERROR(
INDEX('Cost Data'!$Y$1:$AJ$500, MATCH(1, ('Cost Data'!$W$1:$W$500 = $AU109) * ('Cost Data'!$X$1:$X$500 = $AV109), 0), MATCH(AW$12, 'Cost Data'!$Y$12:$AJ$12, 0))
* (INDEX('Build Scenarios'!$D$1:$O$510, MATCH(1, ('Build Scenarios'!$B$1:$B$510 = $AU109) * ('Build Scenarios'!$C$1:$C$510 = $C109), 0), MATCH(AW$12, 'Build Scenarios'!$D$5:$O$5, 0))
- INDEX('Build Scenarios'!$D$1:$O$510, MATCH(1, ('Build Scenarios'!$B$1:$B$510 = $AU109) * ('Build Scenarios'!$C$1:$C$510 = $C109), 0), MATCH(AV$12, 'Build Scenarios'!$D$5:$O$5, 0)))
+AV109,
0)</f>
        <v>0</v>
      </c>
      <c r="AX109" s="4" cm="1">
        <f t="array" aca="1" ref="AX109" ca="1">IFERROR(
INDEX('Cost Data'!$Y$1:$AJ$500, MATCH(1, ('Cost Data'!$W$1:$W$500 = $AU109) * ('Cost Data'!$X$1:$X$500 = $AV109), 0), MATCH(AX$12, 'Cost Data'!$Y$12:$AJ$12, 0))
* (INDEX('Build Scenarios'!$D$1:$O$510, MATCH(1, ('Build Scenarios'!$B$1:$B$510 = $AU109) * ('Build Scenarios'!$C$1:$C$510 = $C109), 0), MATCH(AX$12, 'Build Scenarios'!$D$5:$O$5, 0))
- INDEX('Build Scenarios'!$D$1:$O$510, MATCH(1, ('Build Scenarios'!$B$1:$B$510 = $AU109) * ('Build Scenarios'!$C$1:$C$510 = $C109), 0), MATCH(AW$12, 'Build Scenarios'!$D$5:$O$5, 0)))
+AW109,
0)</f>
        <v>0</v>
      </c>
      <c r="AY109" s="4" cm="1">
        <f t="array" aca="1" ref="AY109" ca="1">IFERROR(
INDEX('Cost Data'!$Y$1:$AJ$500, MATCH(1, ('Cost Data'!$W$1:$W$500 = $AU109) * ('Cost Data'!$X$1:$X$500 = $AV109), 0), MATCH(AY$12, 'Cost Data'!$Y$12:$AJ$12, 0))
* (INDEX('Build Scenarios'!$D$1:$O$510, MATCH(1, ('Build Scenarios'!$B$1:$B$510 = $AU109) * ('Build Scenarios'!$C$1:$C$510 = $C109), 0), MATCH(AY$12, 'Build Scenarios'!$D$5:$O$5, 0))
- INDEX('Build Scenarios'!$D$1:$O$510, MATCH(1, ('Build Scenarios'!$B$1:$B$510 = $AU109) * ('Build Scenarios'!$C$1:$C$510 = $C109), 0), MATCH(AX$12, 'Build Scenarios'!$D$5:$O$5, 0)))
+AX109,
0)</f>
        <v>0</v>
      </c>
      <c r="AZ109" s="4" cm="1">
        <f t="array" aca="1" ref="AZ109" ca="1">IFERROR(
INDEX('Cost Data'!$Y$1:$AJ$500, MATCH(1, ('Cost Data'!$W$1:$W$500 = $AU109) * ('Cost Data'!$X$1:$X$500 = $AV109), 0), MATCH(AZ$12, 'Cost Data'!$Y$12:$AJ$12, 0))
* (INDEX('Build Scenarios'!$D$1:$O$510, MATCH(1, ('Build Scenarios'!$B$1:$B$510 = $AU109) * ('Build Scenarios'!$C$1:$C$510 = $C109), 0), MATCH(AZ$12, 'Build Scenarios'!$D$5:$O$5, 0))
- INDEX('Build Scenarios'!$D$1:$O$510, MATCH(1, ('Build Scenarios'!$B$1:$B$510 = $AU109) * ('Build Scenarios'!$C$1:$C$510 = $C109), 0), MATCH(AY$12, 'Build Scenarios'!$D$5:$O$5, 0)))
+AY109,
0)</f>
        <v>0</v>
      </c>
      <c r="BA109" s="4" cm="1">
        <f t="array" aca="1" ref="BA109" ca="1">IFERROR(
INDEX('Cost Data'!$Y$1:$AJ$500, MATCH(1, ('Cost Data'!$W$1:$W$500 = $AU109) * ('Cost Data'!$X$1:$X$500 = $AV109), 0), MATCH(BA$12, 'Cost Data'!$Y$12:$AJ$12, 0))
* (INDEX('Build Scenarios'!$D$1:$O$510, MATCH(1, ('Build Scenarios'!$B$1:$B$510 = $AU109) * ('Build Scenarios'!$C$1:$C$510 = $C109), 0), MATCH(BA$12, 'Build Scenarios'!$D$5:$O$5, 0))
- INDEX('Build Scenarios'!$D$1:$O$510, MATCH(1, ('Build Scenarios'!$B$1:$B$510 = $AU109) * ('Build Scenarios'!$C$1:$C$510 = $C109), 0), MATCH(AZ$12, 'Build Scenarios'!$D$5:$O$5, 0)))
+AZ109,
0)</f>
        <v>0</v>
      </c>
      <c r="BB109" s="4" cm="1">
        <f t="array" aca="1" ref="BB109" ca="1">IFERROR(
INDEX('Cost Data'!$Y$1:$AJ$500, MATCH(1, ('Cost Data'!$W$1:$W$500 = $AU109) * ('Cost Data'!$X$1:$X$500 = $AV109), 0), MATCH(BB$12, 'Cost Data'!$Y$12:$AJ$12, 0))
* (INDEX('Build Scenarios'!$D$1:$O$510, MATCH(1, ('Build Scenarios'!$B$1:$B$510 = $AU109) * ('Build Scenarios'!$C$1:$C$510 = $C109), 0), MATCH(BB$12, 'Build Scenarios'!$D$5:$O$5, 0))
- INDEX('Build Scenarios'!$D$1:$O$510, MATCH(1, ('Build Scenarios'!$B$1:$B$510 = $AU109) * ('Build Scenarios'!$C$1:$C$510 = $C109), 0), MATCH(BA$12, 'Build Scenarios'!$D$5:$O$5, 0)))
+BA109,
0)</f>
        <v>0</v>
      </c>
      <c r="BC109" s="4" cm="1">
        <f t="array" aca="1" ref="BC109" ca="1">IFERROR(
INDEX('Cost Data'!$Y$1:$AJ$500, MATCH(1, ('Cost Data'!$W$1:$W$500 = $AU109) * ('Cost Data'!$X$1:$X$500 = $AV109), 0), MATCH(BC$12, 'Cost Data'!$Y$12:$AJ$12, 0))
* (INDEX('Build Scenarios'!$D$1:$O$510, MATCH(1, ('Build Scenarios'!$B$1:$B$510 = $AU109) * ('Build Scenarios'!$C$1:$C$510 = $C109), 0), MATCH(BC$12, 'Build Scenarios'!$D$5:$O$5, 0))
- INDEX('Build Scenarios'!$D$1:$O$510, MATCH(1, ('Build Scenarios'!$B$1:$B$510 = $AU109) * ('Build Scenarios'!$C$1:$C$510 = $C109), 0), MATCH(BB$12, 'Build Scenarios'!$D$5:$O$5, 0)))
+BB109,
0)</f>
        <v>0</v>
      </c>
      <c r="BD109" s="4" cm="1">
        <f t="array" aca="1" ref="BD109" ca="1">IFERROR(
INDEX('Cost Data'!$Y$1:$AJ$500, MATCH(1, ('Cost Data'!$W$1:$W$500 = $AU109) * ('Cost Data'!$X$1:$X$500 = $AV109), 0), MATCH(BD$12, 'Cost Data'!$Y$12:$AJ$12, 0))
* (INDEX('Build Scenarios'!$D$1:$O$510, MATCH(1, ('Build Scenarios'!$B$1:$B$510 = $AU109) * ('Build Scenarios'!$C$1:$C$510 = $C109), 0), MATCH(BD$12, 'Build Scenarios'!$D$5:$O$5, 0))
- INDEX('Build Scenarios'!$D$1:$O$510, MATCH(1, ('Build Scenarios'!$B$1:$B$510 = $AU109) * ('Build Scenarios'!$C$1:$C$510 = $C109), 0), MATCH(BC$12, 'Build Scenarios'!$D$5:$O$5, 0)))
+BC109,
0)</f>
        <v>0</v>
      </c>
      <c r="BE109" s="4" cm="1">
        <f t="array" aca="1" ref="BE109" ca="1">IFERROR(
INDEX('Cost Data'!$Y$1:$AJ$500, MATCH(1, ('Cost Data'!$W$1:$W$500 = $AU109) * ('Cost Data'!$X$1:$X$500 = $AV109), 0), MATCH(BE$12, 'Cost Data'!$Y$12:$AJ$12, 0))
* (INDEX('Build Scenarios'!$D$1:$O$510, MATCH(1, ('Build Scenarios'!$B$1:$B$510 = $AU109) * ('Build Scenarios'!$C$1:$C$510 = $C109), 0), MATCH(BE$12, 'Build Scenarios'!$D$5:$O$5, 0))
- INDEX('Build Scenarios'!$D$1:$O$510, MATCH(1, ('Build Scenarios'!$B$1:$B$510 = $AU109) * ('Build Scenarios'!$C$1:$C$510 = $C109), 0), MATCH(BD$12, 'Build Scenarios'!$D$5:$O$5, 0)))
+BD109,
0)</f>
        <v>0</v>
      </c>
      <c r="BF109" s="4" cm="1">
        <f t="array" aca="1" ref="BF109" ca="1">IFERROR(
INDEX('Cost Data'!$Y$1:$AJ$500, MATCH(1, ('Cost Data'!$W$1:$W$500 = $AU109) * ('Cost Data'!$X$1:$X$500 = $AV109), 0), MATCH(BF$12, 'Cost Data'!$Y$12:$AJ$12, 0))
* (INDEX('Build Scenarios'!$D$1:$O$510, MATCH(1, ('Build Scenarios'!$B$1:$B$510 = $AU109) * ('Build Scenarios'!$C$1:$C$510 = $C109), 0), MATCH(BF$12, 'Build Scenarios'!$D$5:$O$5, 0))
- INDEX('Build Scenarios'!$D$1:$O$510, MATCH(1, ('Build Scenarios'!$B$1:$B$510 = $AU109) * ('Build Scenarios'!$C$1:$C$510 = $C109), 0), MATCH(BE$12, 'Build Scenarios'!$D$5:$O$5, 0)))
+BE109,
0)</f>
        <v>0</v>
      </c>
      <c r="BG109" s="4" cm="1">
        <f t="array" aca="1" ref="BG109" ca="1">IFERROR(
INDEX('Cost Data'!$Y$1:$AJ$500, MATCH(1, ('Cost Data'!$W$1:$W$500 = $AU109) * ('Cost Data'!$X$1:$X$500 = $AV109), 0), MATCH(BG$12, 'Cost Data'!$Y$12:$AJ$12, 0))
* (INDEX('Build Scenarios'!$D$1:$O$510, MATCH(1, ('Build Scenarios'!$B$1:$B$510 = $AU109) * ('Build Scenarios'!$C$1:$C$510 = $C109), 0), MATCH(BG$12, 'Build Scenarios'!$D$5:$O$5, 0))
- INDEX('Build Scenarios'!$D$1:$O$510, MATCH(1, ('Build Scenarios'!$B$1:$B$510 = $AU109) * ('Build Scenarios'!$C$1:$C$510 = $C109), 0), MATCH(BF$12, 'Build Scenarios'!$D$5:$O$5, 0)))
+BF109,
0)</f>
        <v>0</v>
      </c>
      <c r="BH109" s="4" cm="1">
        <f t="array" aca="1" ref="BH109" ca="1">IFERROR(
INDEX('Cost Data'!$Y$1:$AJ$500, MATCH(1, ('Cost Data'!$W$1:$W$500 = $AU109) * ('Cost Data'!$X$1:$X$500 = $AV109), 0), MATCH(BH$12, 'Cost Data'!$Y$12:$AJ$12, 0))
* (INDEX('Build Scenarios'!$D$1:$O$510, MATCH(1, ('Build Scenarios'!$B$1:$B$510 = $AU109) * ('Build Scenarios'!$C$1:$C$510 = $C109), 0), MATCH(BH$12, 'Build Scenarios'!$D$5:$O$5, 0))
- INDEX('Build Scenarios'!$D$1:$O$510, MATCH(1, ('Build Scenarios'!$B$1:$B$510 = $AU109) * ('Build Scenarios'!$C$1:$C$510 = $C109), 0), MATCH(BG$12, 'Build Scenarios'!$D$5:$O$5, 0)))
+BG109,
0)</f>
        <v>0</v>
      </c>
      <c r="BJ109" s="11" t="str">
        <f t="shared" si="59"/>
        <v>Cape Mendocino</v>
      </c>
      <c r="BK109" s="11" cm="1">
        <f t="array" aca="1" ref="BK109" ca="1">INDEX('Cost Scenario Settings'!$O$32:$W$101, MATCH(1, ('Cost Scenario Settings'!$N$32:$N$101 = $B109) * ('Cost Scenario Settings'!$B$32:$B$101 = BJ109), 0), MATCH($C109, 'Cost Scenario Settings'!$O$31:$W$31, 0))</f>
        <v>0</v>
      </c>
      <c r="BL109" s="4" cm="1">
        <f t="array" aca="1" ref="BL109" ca="1">IFERROR(
INDEX('Cost Data'!$Y$1:$AJ$500, MATCH(1, ('Cost Data'!$W$1:$W$500 = $BJ109) * ('Cost Data'!$X$1:$X$500 = $BK109), 0), MATCH(BL$12, 'Cost Data'!$Y$12:$AJ$12, 0))
* (INDEX('Build Scenarios'!$D$1:$O$510, MATCH(1, ('Build Scenarios'!$B$1:$B$510 = $BJ109) * ('Build Scenarios'!$C$1:$C$510 = $C109), 0), MATCH(BL$12, 'Build Scenarios'!$D$5:$O$5, 0))
- INDEX('Build Scenarios'!$D$1:$O$510, MATCH(1, ('Build Scenarios'!$B$1:$B$510 = $BJ109) * ('Build Scenarios'!$C$1:$C$510 = $C109), 0), MATCH(BK$12, 'Build Scenarios'!$D$5:$O$5, 0)))
+BK109,
0)</f>
        <v>0</v>
      </c>
      <c r="BM109" s="4" cm="1">
        <f t="array" aca="1" ref="BM109" ca="1">IFERROR(
INDEX('Cost Data'!$Y$1:$AJ$500, MATCH(1, ('Cost Data'!$W$1:$W$500 = $BJ109) * ('Cost Data'!$X$1:$X$500 = $BK109), 0), MATCH(BM$12, 'Cost Data'!$Y$12:$AJ$12, 0))
* (INDEX('Build Scenarios'!$D$1:$O$510, MATCH(1, ('Build Scenarios'!$B$1:$B$510 = $BJ109) * ('Build Scenarios'!$C$1:$C$510 = $C109), 0), MATCH(BM$12, 'Build Scenarios'!$D$5:$O$5, 0))
- INDEX('Build Scenarios'!$D$1:$O$510, MATCH(1, ('Build Scenarios'!$B$1:$B$510 = $BJ109) * ('Build Scenarios'!$C$1:$C$510 = $C109), 0), MATCH(BL$12, 'Build Scenarios'!$D$5:$O$5, 0)))
+BL109,
0)</f>
        <v>0</v>
      </c>
      <c r="BN109" s="4" cm="1">
        <f t="array" aca="1" ref="BN109" ca="1">IFERROR(
INDEX('Cost Data'!$Y$1:$AJ$500, MATCH(1, ('Cost Data'!$W$1:$W$500 = $BJ109) * ('Cost Data'!$X$1:$X$500 = $BK109), 0), MATCH(BN$12, 'Cost Data'!$Y$12:$AJ$12, 0))
* (INDEX('Build Scenarios'!$D$1:$O$510, MATCH(1, ('Build Scenarios'!$B$1:$B$510 = $BJ109) * ('Build Scenarios'!$C$1:$C$510 = $C109), 0), MATCH(BN$12, 'Build Scenarios'!$D$5:$O$5, 0))
- INDEX('Build Scenarios'!$D$1:$O$510, MATCH(1, ('Build Scenarios'!$B$1:$B$510 = $BJ109) * ('Build Scenarios'!$C$1:$C$510 = $C109), 0), MATCH(BM$12, 'Build Scenarios'!$D$5:$O$5, 0)))
+BM109,
0)</f>
        <v>0</v>
      </c>
      <c r="BO109" s="4" cm="1">
        <f t="array" aca="1" ref="BO109" ca="1">IFERROR(
INDEX('Cost Data'!$Y$1:$AJ$500, MATCH(1, ('Cost Data'!$W$1:$W$500 = $BJ109) * ('Cost Data'!$X$1:$X$500 = $BK109), 0), MATCH(BO$12, 'Cost Data'!$Y$12:$AJ$12, 0))
* (INDEX('Build Scenarios'!$D$1:$O$510, MATCH(1, ('Build Scenarios'!$B$1:$B$510 = $BJ109) * ('Build Scenarios'!$C$1:$C$510 = $C109), 0), MATCH(BO$12, 'Build Scenarios'!$D$5:$O$5, 0))
- INDEX('Build Scenarios'!$D$1:$O$510, MATCH(1, ('Build Scenarios'!$B$1:$B$510 = $BJ109) * ('Build Scenarios'!$C$1:$C$510 = $C109), 0), MATCH(BN$12, 'Build Scenarios'!$D$5:$O$5, 0)))
+BN109,
0)</f>
        <v>0</v>
      </c>
      <c r="BP109" s="4" cm="1">
        <f t="array" aca="1" ref="BP109" ca="1">IFERROR(
INDEX('Cost Data'!$Y$1:$AJ$500, MATCH(1, ('Cost Data'!$W$1:$W$500 = $BJ109) * ('Cost Data'!$X$1:$X$500 = $BK109), 0), MATCH(BP$12, 'Cost Data'!$Y$12:$AJ$12, 0))
* (INDEX('Build Scenarios'!$D$1:$O$510, MATCH(1, ('Build Scenarios'!$B$1:$B$510 = $BJ109) * ('Build Scenarios'!$C$1:$C$510 = $C109), 0), MATCH(BP$12, 'Build Scenarios'!$D$5:$O$5, 0))
- INDEX('Build Scenarios'!$D$1:$O$510, MATCH(1, ('Build Scenarios'!$B$1:$B$510 = $BJ109) * ('Build Scenarios'!$C$1:$C$510 = $C109), 0), MATCH(BO$12, 'Build Scenarios'!$D$5:$O$5, 0)))
+BO109,
0)</f>
        <v>0</v>
      </c>
      <c r="BQ109" s="4" cm="1">
        <f t="array" aca="1" ref="BQ109" ca="1">IFERROR(
INDEX('Cost Data'!$Y$1:$AJ$500, MATCH(1, ('Cost Data'!$W$1:$W$500 = $BJ109) * ('Cost Data'!$X$1:$X$500 = $BK109), 0), MATCH(BQ$12, 'Cost Data'!$Y$12:$AJ$12, 0))
* (INDEX('Build Scenarios'!$D$1:$O$510, MATCH(1, ('Build Scenarios'!$B$1:$B$510 = $BJ109) * ('Build Scenarios'!$C$1:$C$510 = $C109), 0), MATCH(BQ$12, 'Build Scenarios'!$D$5:$O$5, 0))
- INDEX('Build Scenarios'!$D$1:$O$510, MATCH(1, ('Build Scenarios'!$B$1:$B$510 = $BJ109) * ('Build Scenarios'!$C$1:$C$510 = $C109), 0), MATCH(BP$12, 'Build Scenarios'!$D$5:$O$5, 0)))
+BP109,
0)</f>
        <v>0</v>
      </c>
      <c r="BR109" s="4" cm="1">
        <f t="array" aca="1" ref="BR109" ca="1">IFERROR(
INDEX('Cost Data'!$Y$1:$AJ$500, MATCH(1, ('Cost Data'!$W$1:$W$500 = $BJ109) * ('Cost Data'!$X$1:$X$500 = $BK109), 0), MATCH(BR$12, 'Cost Data'!$Y$12:$AJ$12, 0))
* (INDEX('Build Scenarios'!$D$1:$O$510, MATCH(1, ('Build Scenarios'!$B$1:$B$510 = $BJ109) * ('Build Scenarios'!$C$1:$C$510 = $C109), 0), MATCH(BR$12, 'Build Scenarios'!$D$5:$O$5, 0))
- INDEX('Build Scenarios'!$D$1:$O$510, MATCH(1, ('Build Scenarios'!$B$1:$B$510 = $BJ109) * ('Build Scenarios'!$C$1:$C$510 = $C109), 0), MATCH(BQ$12, 'Build Scenarios'!$D$5:$O$5, 0)))
+BQ109,
0)</f>
        <v>0</v>
      </c>
      <c r="BS109" s="4" cm="1">
        <f t="array" aca="1" ref="BS109" ca="1">IFERROR(
INDEX('Cost Data'!$Y$1:$AJ$500, MATCH(1, ('Cost Data'!$W$1:$W$500 = $BJ109) * ('Cost Data'!$X$1:$X$500 = $BK109), 0), MATCH(BS$12, 'Cost Data'!$Y$12:$AJ$12, 0))
* (INDEX('Build Scenarios'!$D$1:$O$510, MATCH(1, ('Build Scenarios'!$B$1:$B$510 = $BJ109) * ('Build Scenarios'!$C$1:$C$510 = $C109), 0), MATCH(BS$12, 'Build Scenarios'!$D$5:$O$5, 0))
- INDEX('Build Scenarios'!$D$1:$O$510, MATCH(1, ('Build Scenarios'!$B$1:$B$510 = $BJ109) * ('Build Scenarios'!$C$1:$C$510 = $C109), 0), MATCH(BR$12, 'Build Scenarios'!$D$5:$O$5, 0)))
+BR109,
0)</f>
        <v>0</v>
      </c>
      <c r="BT109" s="4" cm="1">
        <f t="array" aca="1" ref="BT109" ca="1">IFERROR(
INDEX('Cost Data'!$Y$1:$AJ$500, MATCH(1, ('Cost Data'!$W$1:$W$500 = $BJ109) * ('Cost Data'!$X$1:$X$500 = $BK109), 0), MATCH(BT$12, 'Cost Data'!$Y$12:$AJ$12, 0))
* (INDEX('Build Scenarios'!$D$1:$O$510, MATCH(1, ('Build Scenarios'!$B$1:$B$510 = $BJ109) * ('Build Scenarios'!$C$1:$C$510 = $C109), 0), MATCH(BT$12, 'Build Scenarios'!$D$5:$O$5, 0))
- INDEX('Build Scenarios'!$D$1:$O$510, MATCH(1, ('Build Scenarios'!$B$1:$B$510 = $BJ109) * ('Build Scenarios'!$C$1:$C$510 = $C109), 0), MATCH(BS$12, 'Build Scenarios'!$D$5:$O$5, 0)))
+BS109,
0)</f>
        <v>0</v>
      </c>
      <c r="BU109" s="4" cm="1">
        <f t="array" aca="1" ref="BU109" ca="1">IFERROR(
INDEX('Cost Data'!$Y$1:$AJ$500, MATCH(1, ('Cost Data'!$W$1:$W$500 = $BJ109) * ('Cost Data'!$X$1:$X$500 = $BK109), 0), MATCH(BU$12, 'Cost Data'!$Y$12:$AJ$12, 0))
* (INDEX('Build Scenarios'!$D$1:$O$510, MATCH(1, ('Build Scenarios'!$B$1:$B$510 = $BJ109) * ('Build Scenarios'!$C$1:$C$510 = $C109), 0), MATCH(BU$12, 'Build Scenarios'!$D$5:$O$5, 0))
- INDEX('Build Scenarios'!$D$1:$O$510, MATCH(1, ('Build Scenarios'!$B$1:$B$510 = $BJ109) * ('Build Scenarios'!$C$1:$C$510 = $C109), 0), MATCH(BT$12, 'Build Scenarios'!$D$5:$O$5, 0)))
+BT109,
0)</f>
        <v>0</v>
      </c>
      <c r="BV109" s="4" cm="1">
        <f t="array" aca="1" ref="BV109" ca="1">IFERROR(
INDEX('Cost Data'!$Y$1:$AJ$500, MATCH(1, ('Cost Data'!$W$1:$W$500 = $BJ109) * ('Cost Data'!$X$1:$X$500 = $BK109), 0), MATCH(BV$12, 'Cost Data'!$Y$12:$AJ$12, 0))
* (INDEX('Build Scenarios'!$D$1:$O$510, MATCH(1, ('Build Scenarios'!$B$1:$B$510 = $BJ109) * ('Build Scenarios'!$C$1:$C$510 = $C109), 0), MATCH(BV$12, 'Build Scenarios'!$D$5:$O$5, 0))
- INDEX('Build Scenarios'!$D$1:$O$510, MATCH(1, ('Build Scenarios'!$B$1:$B$510 = $BJ109) * ('Build Scenarios'!$C$1:$C$510 = $C109), 0), MATCH(BU$12, 'Build Scenarios'!$D$5:$O$5, 0)))
+BU109,
0)</f>
        <v>0</v>
      </c>
      <c r="BW109" s="4" cm="1">
        <f t="array" aca="1" ref="BW109" ca="1">IFERROR(
INDEX('Cost Data'!$Y$1:$AJ$500, MATCH(1, ('Cost Data'!$W$1:$W$500 = $BJ109) * ('Cost Data'!$X$1:$X$500 = $BK109), 0), MATCH(BW$12, 'Cost Data'!$Y$12:$AJ$12, 0))
* (INDEX('Build Scenarios'!$D$1:$O$510, MATCH(1, ('Build Scenarios'!$B$1:$B$510 = $BJ109) * ('Build Scenarios'!$C$1:$C$510 = $C109), 0), MATCH(BW$12, 'Build Scenarios'!$D$5:$O$5, 0))
- INDEX('Build Scenarios'!$D$1:$O$510, MATCH(1, ('Build Scenarios'!$B$1:$B$510 = $BJ109) * ('Build Scenarios'!$C$1:$C$510 = $C109), 0), MATCH(BV$12, 'Build Scenarios'!$D$5:$O$5, 0)))
+BV109,
0)</f>
        <v>0</v>
      </c>
    </row>
    <row r="110" spans="2:75" x14ac:dyDescent="0.2">
      <c r="B110" s="11">
        <f t="shared" ca="1" si="55"/>
        <v>0</v>
      </c>
      <c r="C110" s="8" t="s">
        <v>60</v>
      </c>
      <c r="D110" s="4">
        <f t="shared" ca="1" si="54"/>
        <v>0</v>
      </c>
      <c r="E110" s="4">
        <f t="shared" ca="1" si="54"/>
        <v>0</v>
      </c>
      <c r="F110" s="4">
        <f t="shared" ca="1" si="54"/>
        <v>0</v>
      </c>
      <c r="G110" s="4">
        <f t="shared" ca="1" si="54"/>
        <v>0</v>
      </c>
      <c r="H110" s="4">
        <f t="shared" ca="1" si="54"/>
        <v>0</v>
      </c>
      <c r="I110" s="4">
        <f t="shared" ca="1" si="54"/>
        <v>0</v>
      </c>
      <c r="J110" s="4">
        <f t="shared" ca="1" si="54"/>
        <v>0</v>
      </c>
      <c r="K110" s="4">
        <f t="shared" ca="1" si="54"/>
        <v>0</v>
      </c>
      <c r="L110" s="4">
        <f t="shared" ca="1" si="54"/>
        <v>0</v>
      </c>
      <c r="M110" s="4">
        <f t="shared" ca="1" si="54"/>
        <v>0</v>
      </c>
      <c r="N110" s="4">
        <f t="shared" ca="1" si="54"/>
        <v>0</v>
      </c>
      <c r="O110" s="4">
        <f t="shared" ca="1" si="54"/>
        <v>0</v>
      </c>
      <c r="Q110" s="11" t="str">
        <f t="shared" si="56"/>
        <v>Morro Bay</v>
      </c>
      <c r="R110" s="11" cm="1">
        <f t="array" aca="1" ref="R110" ca="1">INDEX('Cost Scenario Settings'!$O$32:$W$101, MATCH(1, ('Cost Scenario Settings'!$N$32:$N$101 = $B110) * ('Cost Scenario Settings'!$B$32:$B$101 = Q110), 0), MATCH($C110, 'Cost Scenario Settings'!$O$31:$W$31, 0))</f>
        <v>0</v>
      </c>
      <c r="S110" s="4" cm="1">
        <f t="array" aca="1" ref="S110" ca="1">IFERROR(
INDEX('Cost Data'!$Y$1:$AJ$500, MATCH(1, ('Cost Data'!$W$1:$W$500 = $Q110) * ('Cost Data'!$X$1:$X$500 = $R110), 0), MATCH(S$12, 'Cost Data'!$Y$12:$AJ$12, 0))
* (INDEX('Build Scenarios'!$D$1:$O$510, MATCH(1, ('Build Scenarios'!$B$1:$B$510 = $Q110) * ('Build Scenarios'!$C$1:$C$510 = $C110), 0), MATCH(S$12, 'Build Scenarios'!$D$5:$O$5, 0))
- INDEX('Build Scenarios'!$D$1:$O$510, MATCH(1, ('Build Scenarios'!$B$1:$B$510 = $Q110) * ('Build Scenarios'!$C$1:$C$510 = $C110), 0), MATCH(R$12, 'Build Scenarios'!$D$5:$O$5, 0)))
+R110,
0)</f>
        <v>0</v>
      </c>
      <c r="T110" s="4" cm="1">
        <f t="array" aca="1" ref="T110" ca="1">IFERROR(
INDEX('Cost Data'!$Y$1:$AJ$500, MATCH(1, ('Cost Data'!$W$1:$W$500 = $Q110) * ('Cost Data'!$X$1:$X$500 = $R110), 0), MATCH(T$12, 'Cost Data'!$Y$12:$AJ$12, 0))
* (INDEX('Build Scenarios'!$D$1:$O$510, MATCH(1, ('Build Scenarios'!$B$1:$B$510 = $Q110) * ('Build Scenarios'!$C$1:$C$510 = $C110), 0), MATCH(T$12, 'Build Scenarios'!$D$5:$O$5, 0))
- INDEX('Build Scenarios'!$D$1:$O$510, MATCH(1, ('Build Scenarios'!$B$1:$B$510 = $Q110) * ('Build Scenarios'!$C$1:$C$510 = $C110), 0), MATCH(S$12, 'Build Scenarios'!$D$5:$O$5, 0)))
+S110,
0)</f>
        <v>0</v>
      </c>
      <c r="U110" s="4" cm="1">
        <f t="array" aca="1" ref="U110" ca="1">IFERROR(
INDEX('Cost Data'!$Y$1:$AJ$500, MATCH(1, ('Cost Data'!$W$1:$W$500 = $Q110) * ('Cost Data'!$X$1:$X$500 = $R110), 0), MATCH(U$12, 'Cost Data'!$Y$12:$AJ$12, 0))
* (INDEX('Build Scenarios'!$D$1:$O$510, MATCH(1, ('Build Scenarios'!$B$1:$B$510 = $Q110) * ('Build Scenarios'!$C$1:$C$510 = $C110), 0), MATCH(U$12, 'Build Scenarios'!$D$5:$O$5, 0))
- INDEX('Build Scenarios'!$D$1:$O$510, MATCH(1, ('Build Scenarios'!$B$1:$B$510 = $Q110) * ('Build Scenarios'!$C$1:$C$510 = $C110), 0), MATCH(T$12, 'Build Scenarios'!$D$5:$O$5, 0)))
+T110,
0)</f>
        <v>0</v>
      </c>
      <c r="V110" s="4" cm="1">
        <f t="array" aca="1" ref="V110" ca="1">IFERROR(
INDEX('Cost Data'!$Y$1:$AJ$500, MATCH(1, ('Cost Data'!$W$1:$W$500 = $Q110) * ('Cost Data'!$X$1:$X$500 = $R110), 0), MATCH(V$12, 'Cost Data'!$Y$12:$AJ$12, 0))
* (INDEX('Build Scenarios'!$D$1:$O$510, MATCH(1, ('Build Scenarios'!$B$1:$B$510 = $Q110) * ('Build Scenarios'!$C$1:$C$510 = $C110), 0), MATCH(V$12, 'Build Scenarios'!$D$5:$O$5, 0))
- INDEX('Build Scenarios'!$D$1:$O$510, MATCH(1, ('Build Scenarios'!$B$1:$B$510 = $Q110) * ('Build Scenarios'!$C$1:$C$510 = $C110), 0), MATCH(U$12, 'Build Scenarios'!$D$5:$O$5, 0)))
+U110,
0)</f>
        <v>0</v>
      </c>
      <c r="W110" s="4" cm="1">
        <f t="array" aca="1" ref="W110" ca="1">IFERROR(
INDEX('Cost Data'!$Y$1:$AJ$500, MATCH(1, ('Cost Data'!$W$1:$W$500 = $Q110) * ('Cost Data'!$X$1:$X$500 = $R110), 0), MATCH(W$12, 'Cost Data'!$Y$12:$AJ$12, 0))
* (INDEX('Build Scenarios'!$D$1:$O$510, MATCH(1, ('Build Scenarios'!$B$1:$B$510 = $Q110) * ('Build Scenarios'!$C$1:$C$510 = $C110), 0), MATCH(W$12, 'Build Scenarios'!$D$5:$O$5, 0))
- INDEX('Build Scenarios'!$D$1:$O$510, MATCH(1, ('Build Scenarios'!$B$1:$B$510 = $Q110) * ('Build Scenarios'!$C$1:$C$510 = $C110), 0), MATCH(V$12, 'Build Scenarios'!$D$5:$O$5, 0)))
+V110,
0)</f>
        <v>0</v>
      </c>
      <c r="X110" s="4" cm="1">
        <f t="array" aca="1" ref="X110" ca="1">IFERROR(
INDEX('Cost Data'!$Y$1:$AJ$500, MATCH(1, ('Cost Data'!$W$1:$W$500 = $Q110) * ('Cost Data'!$X$1:$X$500 = $R110), 0), MATCH(X$12, 'Cost Data'!$Y$12:$AJ$12, 0))
* (INDEX('Build Scenarios'!$D$1:$O$510, MATCH(1, ('Build Scenarios'!$B$1:$B$510 = $Q110) * ('Build Scenarios'!$C$1:$C$510 = $C110), 0), MATCH(X$12, 'Build Scenarios'!$D$5:$O$5, 0))
- INDEX('Build Scenarios'!$D$1:$O$510, MATCH(1, ('Build Scenarios'!$B$1:$B$510 = $Q110) * ('Build Scenarios'!$C$1:$C$510 = $C110), 0), MATCH(W$12, 'Build Scenarios'!$D$5:$O$5, 0)))
+W110,
0)</f>
        <v>0</v>
      </c>
      <c r="Y110" s="4" cm="1">
        <f t="array" aca="1" ref="Y110" ca="1">IFERROR(
INDEX('Cost Data'!$Y$1:$AJ$500, MATCH(1, ('Cost Data'!$W$1:$W$500 = $Q110) * ('Cost Data'!$X$1:$X$500 = $R110), 0), MATCH(Y$12, 'Cost Data'!$Y$12:$AJ$12, 0))
* (INDEX('Build Scenarios'!$D$1:$O$510, MATCH(1, ('Build Scenarios'!$B$1:$B$510 = $Q110) * ('Build Scenarios'!$C$1:$C$510 = $C110), 0), MATCH(Y$12, 'Build Scenarios'!$D$5:$O$5, 0))
- INDEX('Build Scenarios'!$D$1:$O$510, MATCH(1, ('Build Scenarios'!$B$1:$B$510 = $Q110) * ('Build Scenarios'!$C$1:$C$510 = $C110), 0), MATCH(X$12, 'Build Scenarios'!$D$5:$O$5, 0)))
+X110,
0)</f>
        <v>0</v>
      </c>
      <c r="Z110" s="4" cm="1">
        <f t="array" aca="1" ref="Z110" ca="1">IFERROR(
INDEX('Cost Data'!$Y$1:$AJ$500, MATCH(1, ('Cost Data'!$W$1:$W$500 = $Q110) * ('Cost Data'!$X$1:$X$500 = $R110), 0), MATCH(Z$12, 'Cost Data'!$Y$12:$AJ$12, 0))
* (INDEX('Build Scenarios'!$D$1:$O$510, MATCH(1, ('Build Scenarios'!$B$1:$B$510 = $Q110) * ('Build Scenarios'!$C$1:$C$510 = $C110), 0), MATCH(Z$12, 'Build Scenarios'!$D$5:$O$5, 0))
- INDEX('Build Scenarios'!$D$1:$O$510, MATCH(1, ('Build Scenarios'!$B$1:$B$510 = $Q110) * ('Build Scenarios'!$C$1:$C$510 = $C110), 0), MATCH(Y$12, 'Build Scenarios'!$D$5:$O$5, 0)))
+Y110,
0)</f>
        <v>0</v>
      </c>
      <c r="AA110" s="4" cm="1">
        <f t="array" aca="1" ref="AA110" ca="1">IFERROR(
INDEX('Cost Data'!$Y$1:$AJ$500, MATCH(1, ('Cost Data'!$W$1:$W$500 = $Q110) * ('Cost Data'!$X$1:$X$500 = $R110), 0), MATCH(AA$12, 'Cost Data'!$Y$12:$AJ$12, 0))
* (INDEX('Build Scenarios'!$D$1:$O$510, MATCH(1, ('Build Scenarios'!$B$1:$B$510 = $Q110) * ('Build Scenarios'!$C$1:$C$510 = $C110), 0), MATCH(AA$12, 'Build Scenarios'!$D$5:$O$5, 0))
- INDEX('Build Scenarios'!$D$1:$O$510, MATCH(1, ('Build Scenarios'!$B$1:$B$510 = $Q110) * ('Build Scenarios'!$C$1:$C$510 = $C110), 0), MATCH(Z$12, 'Build Scenarios'!$D$5:$O$5, 0)))
+Z110,
0)</f>
        <v>0</v>
      </c>
      <c r="AB110" s="4" cm="1">
        <f t="array" aca="1" ref="AB110" ca="1">IFERROR(
INDEX('Cost Data'!$Y$1:$AJ$500, MATCH(1, ('Cost Data'!$W$1:$W$500 = $Q110) * ('Cost Data'!$X$1:$X$500 = $R110), 0), MATCH(AB$12, 'Cost Data'!$Y$12:$AJ$12, 0))
* (INDEX('Build Scenarios'!$D$1:$O$510, MATCH(1, ('Build Scenarios'!$B$1:$B$510 = $Q110) * ('Build Scenarios'!$C$1:$C$510 = $C110), 0), MATCH(AB$12, 'Build Scenarios'!$D$5:$O$5, 0))
- INDEX('Build Scenarios'!$D$1:$O$510, MATCH(1, ('Build Scenarios'!$B$1:$B$510 = $Q110) * ('Build Scenarios'!$C$1:$C$510 = $C110), 0), MATCH(AA$12, 'Build Scenarios'!$D$5:$O$5, 0)))
+AA110,
0)</f>
        <v>0</v>
      </c>
      <c r="AC110" s="4" cm="1">
        <f t="array" aca="1" ref="AC110" ca="1">IFERROR(
INDEX('Cost Data'!$Y$1:$AJ$500, MATCH(1, ('Cost Data'!$W$1:$W$500 = $Q110) * ('Cost Data'!$X$1:$X$500 = $R110), 0), MATCH(AC$12, 'Cost Data'!$Y$12:$AJ$12, 0))
* (INDEX('Build Scenarios'!$D$1:$O$510, MATCH(1, ('Build Scenarios'!$B$1:$B$510 = $Q110) * ('Build Scenarios'!$C$1:$C$510 = $C110), 0), MATCH(AC$12, 'Build Scenarios'!$D$5:$O$5, 0))
- INDEX('Build Scenarios'!$D$1:$O$510, MATCH(1, ('Build Scenarios'!$B$1:$B$510 = $Q110) * ('Build Scenarios'!$C$1:$C$510 = $C110), 0), MATCH(AB$12, 'Build Scenarios'!$D$5:$O$5, 0)))
+AB110,
0)</f>
        <v>0</v>
      </c>
      <c r="AD110" s="4" cm="1">
        <f t="array" aca="1" ref="AD110" ca="1">IFERROR(
INDEX('Cost Data'!$Y$1:$AJ$500, MATCH(1, ('Cost Data'!$W$1:$W$500 = $Q110) * ('Cost Data'!$X$1:$X$500 = $R110), 0), MATCH(AD$12, 'Cost Data'!$Y$12:$AJ$12, 0))
* (INDEX('Build Scenarios'!$D$1:$O$510, MATCH(1, ('Build Scenarios'!$B$1:$B$510 = $Q110) * ('Build Scenarios'!$C$1:$C$510 = $C110), 0), MATCH(AD$12, 'Build Scenarios'!$D$5:$O$5, 0))
- INDEX('Build Scenarios'!$D$1:$O$510, MATCH(1, ('Build Scenarios'!$B$1:$B$510 = $Q110) * ('Build Scenarios'!$C$1:$C$510 = $C110), 0), MATCH(AC$12, 'Build Scenarios'!$D$5:$O$5, 0)))
+AC110,
0)</f>
        <v>0</v>
      </c>
      <c r="AF110" s="11" t="str">
        <f t="shared" si="57"/>
        <v>Humboldt Bay</v>
      </c>
      <c r="AG110" s="11" cm="1">
        <f t="array" aca="1" ref="AG110" ca="1">INDEX('Cost Scenario Settings'!$O$32:$W$101, MATCH(1, ('Cost Scenario Settings'!$N$32:$N$101 = $B110) * ('Cost Scenario Settings'!$B$32:$B$101 = AF110), 0), MATCH($C110, 'Cost Scenario Settings'!$O$31:$W$31, 0))</f>
        <v>0</v>
      </c>
      <c r="AH110" s="4" cm="1">
        <f t="array" aca="1" ref="AH110" ca="1">IFERROR(
INDEX('Cost Data'!$Y$1:$AJ$500, MATCH(1, ('Cost Data'!$W$1:$W$500 = $AF110) * ('Cost Data'!$X$1:$X$500 = $AG110), 0), MATCH(AH$12, 'Cost Data'!$Y$12:$AJ$12, 0))
* (INDEX('Build Scenarios'!$D$1:$O$510, MATCH(1, ('Build Scenarios'!$B$1:$B$510 = $AF110) * ('Build Scenarios'!$C$1:$C$510 = $C110), 0), MATCH(AH$12, 'Build Scenarios'!$D$5:$O$5, 0))
- INDEX('Build Scenarios'!$D$1:$O$510, MATCH(1, ('Build Scenarios'!$B$1:$B$510 = $AF110) * ('Build Scenarios'!$C$1:$C$510 = $C110), 0), MATCH(AG$12, 'Build Scenarios'!$D$5:$O$5, 0)))
+AG110,
0)</f>
        <v>0</v>
      </c>
      <c r="AI110" s="4" cm="1">
        <f t="array" aca="1" ref="AI110" ca="1">IFERROR(
INDEX('Cost Data'!$Y$1:$AJ$500, MATCH(1, ('Cost Data'!$W$1:$W$500 = $AF110) * ('Cost Data'!$X$1:$X$500 = $AG110), 0), MATCH(AI$12, 'Cost Data'!$Y$12:$AJ$12, 0))
* (INDEX('Build Scenarios'!$D$1:$O$510, MATCH(1, ('Build Scenarios'!$B$1:$B$510 = $AF110) * ('Build Scenarios'!$C$1:$C$510 = $C110), 0), MATCH(AI$12, 'Build Scenarios'!$D$5:$O$5, 0))
- INDEX('Build Scenarios'!$D$1:$O$510, MATCH(1, ('Build Scenarios'!$B$1:$B$510 = $AF110) * ('Build Scenarios'!$C$1:$C$510 = $C110), 0), MATCH(AH$12, 'Build Scenarios'!$D$5:$O$5, 0)))
+AH110,
0)</f>
        <v>0</v>
      </c>
      <c r="AJ110" s="4" cm="1">
        <f t="array" aca="1" ref="AJ110" ca="1">IFERROR(
INDEX('Cost Data'!$Y$1:$AJ$500, MATCH(1, ('Cost Data'!$W$1:$W$500 = $AF110) * ('Cost Data'!$X$1:$X$500 = $AG110), 0), MATCH(AJ$12, 'Cost Data'!$Y$12:$AJ$12, 0))
* (INDEX('Build Scenarios'!$D$1:$O$510, MATCH(1, ('Build Scenarios'!$B$1:$B$510 = $AF110) * ('Build Scenarios'!$C$1:$C$510 = $C110), 0), MATCH(AJ$12, 'Build Scenarios'!$D$5:$O$5, 0))
- INDEX('Build Scenarios'!$D$1:$O$510, MATCH(1, ('Build Scenarios'!$B$1:$B$510 = $AF110) * ('Build Scenarios'!$C$1:$C$510 = $C110), 0), MATCH(AI$12, 'Build Scenarios'!$D$5:$O$5, 0)))
+AI110,
0)</f>
        <v>0</v>
      </c>
      <c r="AK110" s="4" cm="1">
        <f t="array" aca="1" ref="AK110" ca="1">IFERROR(
INDEX('Cost Data'!$Y$1:$AJ$500, MATCH(1, ('Cost Data'!$W$1:$W$500 = $AF110) * ('Cost Data'!$X$1:$X$500 = $AG110), 0), MATCH(AK$12, 'Cost Data'!$Y$12:$AJ$12, 0))
* (INDEX('Build Scenarios'!$D$1:$O$510, MATCH(1, ('Build Scenarios'!$B$1:$B$510 = $AF110) * ('Build Scenarios'!$C$1:$C$510 = $C110), 0), MATCH(AK$12, 'Build Scenarios'!$D$5:$O$5, 0))
- INDEX('Build Scenarios'!$D$1:$O$510, MATCH(1, ('Build Scenarios'!$B$1:$B$510 = $AF110) * ('Build Scenarios'!$C$1:$C$510 = $C110), 0), MATCH(AJ$12, 'Build Scenarios'!$D$5:$O$5, 0)))
+AJ110,
0)</f>
        <v>0</v>
      </c>
      <c r="AL110" s="4" cm="1">
        <f t="array" aca="1" ref="AL110" ca="1">IFERROR(
INDEX('Cost Data'!$Y$1:$AJ$500, MATCH(1, ('Cost Data'!$W$1:$W$500 = $AF110) * ('Cost Data'!$X$1:$X$500 = $AG110), 0), MATCH(AL$12, 'Cost Data'!$Y$12:$AJ$12, 0))
* (INDEX('Build Scenarios'!$D$1:$O$510, MATCH(1, ('Build Scenarios'!$B$1:$B$510 = $AF110) * ('Build Scenarios'!$C$1:$C$510 = $C110), 0), MATCH(AL$12, 'Build Scenarios'!$D$5:$O$5, 0))
- INDEX('Build Scenarios'!$D$1:$O$510, MATCH(1, ('Build Scenarios'!$B$1:$B$510 = $AF110) * ('Build Scenarios'!$C$1:$C$510 = $C110), 0), MATCH(AK$12, 'Build Scenarios'!$D$5:$O$5, 0)))
+AK110,
0)</f>
        <v>0</v>
      </c>
      <c r="AM110" s="4" cm="1">
        <f t="array" aca="1" ref="AM110" ca="1">IFERROR(
INDEX('Cost Data'!$Y$1:$AJ$500, MATCH(1, ('Cost Data'!$W$1:$W$500 = $AF110) * ('Cost Data'!$X$1:$X$500 = $AG110), 0), MATCH(AM$12, 'Cost Data'!$Y$12:$AJ$12, 0))
* (INDEX('Build Scenarios'!$D$1:$O$510, MATCH(1, ('Build Scenarios'!$B$1:$B$510 = $AF110) * ('Build Scenarios'!$C$1:$C$510 = $C110), 0), MATCH(AM$12, 'Build Scenarios'!$D$5:$O$5, 0))
- INDEX('Build Scenarios'!$D$1:$O$510, MATCH(1, ('Build Scenarios'!$B$1:$B$510 = $AF110) * ('Build Scenarios'!$C$1:$C$510 = $C110), 0), MATCH(AL$12, 'Build Scenarios'!$D$5:$O$5, 0)))
+AL110,
0)</f>
        <v>0</v>
      </c>
      <c r="AN110" s="4" cm="1">
        <f t="array" aca="1" ref="AN110" ca="1">IFERROR(
INDEX('Cost Data'!$Y$1:$AJ$500, MATCH(1, ('Cost Data'!$W$1:$W$500 = $AF110) * ('Cost Data'!$X$1:$X$500 = $AG110), 0), MATCH(AN$12, 'Cost Data'!$Y$12:$AJ$12, 0))
* (INDEX('Build Scenarios'!$D$1:$O$510, MATCH(1, ('Build Scenarios'!$B$1:$B$510 = $AF110) * ('Build Scenarios'!$C$1:$C$510 = $C110), 0), MATCH(AN$12, 'Build Scenarios'!$D$5:$O$5, 0))
- INDEX('Build Scenarios'!$D$1:$O$510, MATCH(1, ('Build Scenarios'!$B$1:$B$510 = $AF110) * ('Build Scenarios'!$C$1:$C$510 = $C110), 0), MATCH(AM$12, 'Build Scenarios'!$D$5:$O$5, 0)))
+AM110,
0)</f>
        <v>0</v>
      </c>
      <c r="AO110" s="4" cm="1">
        <f t="array" aca="1" ref="AO110" ca="1">IFERROR(
INDEX('Cost Data'!$Y$1:$AJ$500, MATCH(1, ('Cost Data'!$W$1:$W$500 = $AF110) * ('Cost Data'!$X$1:$X$500 = $AG110), 0), MATCH(AO$12, 'Cost Data'!$Y$12:$AJ$12, 0))
* (INDEX('Build Scenarios'!$D$1:$O$510, MATCH(1, ('Build Scenarios'!$B$1:$B$510 = $AF110) * ('Build Scenarios'!$C$1:$C$510 = $C110), 0), MATCH(AO$12, 'Build Scenarios'!$D$5:$O$5, 0))
- INDEX('Build Scenarios'!$D$1:$O$510, MATCH(1, ('Build Scenarios'!$B$1:$B$510 = $AF110) * ('Build Scenarios'!$C$1:$C$510 = $C110), 0), MATCH(AN$12, 'Build Scenarios'!$D$5:$O$5, 0)))
+AN110,
0)</f>
        <v>0</v>
      </c>
      <c r="AP110" s="4" cm="1">
        <f t="array" aca="1" ref="AP110" ca="1">IFERROR(
INDEX('Cost Data'!$Y$1:$AJ$500, MATCH(1, ('Cost Data'!$W$1:$W$500 = $AF110) * ('Cost Data'!$X$1:$X$500 = $AG110), 0), MATCH(AP$12, 'Cost Data'!$Y$12:$AJ$12, 0))
* (INDEX('Build Scenarios'!$D$1:$O$510, MATCH(1, ('Build Scenarios'!$B$1:$B$510 = $AF110) * ('Build Scenarios'!$C$1:$C$510 = $C110), 0), MATCH(AP$12, 'Build Scenarios'!$D$5:$O$5, 0))
- INDEX('Build Scenarios'!$D$1:$O$510, MATCH(1, ('Build Scenarios'!$B$1:$B$510 = $AF110) * ('Build Scenarios'!$C$1:$C$510 = $C110), 0), MATCH(AO$12, 'Build Scenarios'!$D$5:$O$5, 0)))
+AO110,
0)</f>
        <v>0</v>
      </c>
      <c r="AQ110" s="4" cm="1">
        <f t="array" aca="1" ref="AQ110" ca="1">IFERROR(
INDEX('Cost Data'!$Y$1:$AJ$500, MATCH(1, ('Cost Data'!$W$1:$W$500 = $AF110) * ('Cost Data'!$X$1:$X$500 = $AG110), 0), MATCH(AQ$12, 'Cost Data'!$Y$12:$AJ$12, 0))
* (INDEX('Build Scenarios'!$D$1:$O$510, MATCH(1, ('Build Scenarios'!$B$1:$B$510 = $AF110) * ('Build Scenarios'!$C$1:$C$510 = $C110), 0), MATCH(AQ$12, 'Build Scenarios'!$D$5:$O$5, 0))
- INDEX('Build Scenarios'!$D$1:$O$510, MATCH(1, ('Build Scenarios'!$B$1:$B$510 = $AF110) * ('Build Scenarios'!$C$1:$C$510 = $C110), 0), MATCH(AP$12, 'Build Scenarios'!$D$5:$O$5, 0)))
+AP110,
0)</f>
        <v>0</v>
      </c>
      <c r="AR110" s="4" cm="1">
        <f t="array" aca="1" ref="AR110" ca="1">IFERROR(
INDEX('Cost Data'!$Y$1:$AJ$500, MATCH(1, ('Cost Data'!$W$1:$W$500 = $AF110) * ('Cost Data'!$X$1:$X$500 = $AG110), 0), MATCH(AR$12, 'Cost Data'!$Y$12:$AJ$12, 0))
* (INDEX('Build Scenarios'!$D$1:$O$510, MATCH(1, ('Build Scenarios'!$B$1:$B$510 = $AF110) * ('Build Scenarios'!$C$1:$C$510 = $C110), 0), MATCH(AR$12, 'Build Scenarios'!$D$5:$O$5, 0))
- INDEX('Build Scenarios'!$D$1:$O$510, MATCH(1, ('Build Scenarios'!$B$1:$B$510 = $AF110) * ('Build Scenarios'!$C$1:$C$510 = $C110), 0), MATCH(AQ$12, 'Build Scenarios'!$D$5:$O$5, 0)))
+AQ110,
0)</f>
        <v>0</v>
      </c>
      <c r="AS110" s="4" cm="1">
        <f t="array" aca="1" ref="AS110" ca="1">IFERROR(
INDEX('Cost Data'!$Y$1:$AJ$500, MATCH(1, ('Cost Data'!$W$1:$W$500 = $AF110) * ('Cost Data'!$X$1:$X$500 = $AG110), 0), MATCH(AS$12, 'Cost Data'!$Y$12:$AJ$12, 0))
* (INDEX('Build Scenarios'!$D$1:$O$510, MATCH(1, ('Build Scenarios'!$B$1:$B$510 = $AF110) * ('Build Scenarios'!$C$1:$C$510 = $C110), 0), MATCH(AS$12, 'Build Scenarios'!$D$5:$O$5, 0))
- INDEX('Build Scenarios'!$D$1:$O$510, MATCH(1, ('Build Scenarios'!$B$1:$B$510 = $AF110) * ('Build Scenarios'!$C$1:$C$510 = $C110), 0), MATCH(AR$12, 'Build Scenarios'!$D$5:$O$5, 0)))
+AR110,
0)</f>
        <v>0</v>
      </c>
      <c r="AU110" s="11" t="str">
        <f t="shared" si="58"/>
        <v>Del Norte</v>
      </c>
      <c r="AV110" s="11" cm="1">
        <f t="array" aca="1" ref="AV110" ca="1">INDEX('Cost Scenario Settings'!$O$32:$W$101, MATCH(1, ('Cost Scenario Settings'!$N$32:$N$101 = $B110) * ('Cost Scenario Settings'!$B$32:$B$101 = AU110), 0), MATCH($C110, 'Cost Scenario Settings'!$O$31:$W$31, 0))</f>
        <v>0</v>
      </c>
      <c r="AW110" s="4" cm="1">
        <f t="array" aca="1" ref="AW110" ca="1">IFERROR(
INDEX('Cost Data'!$Y$1:$AJ$500, MATCH(1, ('Cost Data'!$W$1:$W$500 = $AU110) * ('Cost Data'!$X$1:$X$500 = $AV110), 0), MATCH(AW$12, 'Cost Data'!$Y$12:$AJ$12, 0))
* (INDEX('Build Scenarios'!$D$1:$O$510, MATCH(1, ('Build Scenarios'!$B$1:$B$510 = $AU110) * ('Build Scenarios'!$C$1:$C$510 = $C110), 0), MATCH(AW$12, 'Build Scenarios'!$D$5:$O$5, 0))
- INDEX('Build Scenarios'!$D$1:$O$510, MATCH(1, ('Build Scenarios'!$B$1:$B$510 = $AU110) * ('Build Scenarios'!$C$1:$C$510 = $C110), 0), MATCH(AV$12, 'Build Scenarios'!$D$5:$O$5, 0)))
+AV110,
0)</f>
        <v>0</v>
      </c>
      <c r="AX110" s="4" cm="1">
        <f t="array" aca="1" ref="AX110" ca="1">IFERROR(
INDEX('Cost Data'!$Y$1:$AJ$500, MATCH(1, ('Cost Data'!$W$1:$W$500 = $AU110) * ('Cost Data'!$X$1:$X$500 = $AV110), 0), MATCH(AX$12, 'Cost Data'!$Y$12:$AJ$12, 0))
* (INDEX('Build Scenarios'!$D$1:$O$510, MATCH(1, ('Build Scenarios'!$B$1:$B$510 = $AU110) * ('Build Scenarios'!$C$1:$C$510 = $C110), 0), MATCH(AX$12, 'Build Scenarios'!$D$5:$O$5, 0))
- INDEX('Build Scenarios'!$D$1:$O$510, MATCH(1, ('Build Scenarios'!$B$1:$B$510 = $AU110) * ('Build Scenarios'!$C$1:$C$510 = $C110), 0), MATCH(AW$12, 'Build Scenarios'!$D$5:$O$5, 0)))
+AW110,
0)</f>
        <v>0</v>
      </c>
      <c r="AY110" s="4" cm="1">
        <f t="array" aca="1" ref="AY110" ca="1">IFERROR(
INDEX('Cost Data'!$Y$1:$AJ$500, MATCH(1, ('Cost Data'!$W$1:$W$500 = $AU110) * ('Cost Data'!$X$1:$X$500 = $AV110), 0), MATCH(AY$12, 'Cost Data'!$Y$12:$AJ$12, 0))
* (INDEX('Build Scenarios'!$D$1:$O$510, MATCH(1, ('Build Scenarios'!$B$1:$B$510 = $AU110) * ('Build Scenarios'!$C$1:$C$510 = $C110), 0), MATCH(AY$12, 'Build Scenarios'!$D$5:$O$5, 0))
- INDEX('Build Scenarios'!$D$1:$O$510, MATCH(1, ('Build Scenarios'!$B$1:$B$510 = $AU110) * ('Build Scenarios'!$C$1:$C$510 = $C110), 0), MATCH(AX$12, 'Build Scenarios'!$D$5:$O$5, 0)))
+AX110,
0)</f>
        <v>0</v>
      </c>
      <c r="AZ110" s="4" cm="1">
        <f t="array" aca="1" ref="AZ110" ca="1">IFERROR(
INDEX('Cost Data'!$Y$1:$AJ$500, MATCH(1, ('Cost Data'!$W$1:$W$500 = $AU110) * ('Cost Data'!$X$1:$X$500 = $AV110), 0), MATCH(AZ$12, 'Cost Data'!$Y$12:$AJ$12, 0))
* (INDEX('Build Scenarios'!$D$1:$O$510, MATCH(1, ('Build Scenarios'!$B$1:$B$510 = $AU110) * ('Build Scenarios'!$C$1:$C$510 = $C110), 0), MATCH(AZ$12, 'Build Scenarios'!$D$5:$O$5, 0))
- INDEX('Build Scenarios'!$D$1:$O$510, MATCH(1, ('Build Scenarios'!$B$1:$B$510 = $AU110) * ('Build Scenarios'!$C$1:$C$510 = $C110), 0), MATCH(AY$12, 'Build Scenarios'!$D$5:$O$5, 0)))
+AY110,
0)</f>
        <v>0</v>
      </c>
      <c r="BA110" s="4" cm="1">
        <f t="array" aca="1" ref="BA110" ca="1">IFERROR(
INDEX('Cost Data'!$Y$1:$AJ$500, MATCH(1, ('Cost Data'!$W$1:$W$500 = $AU110) * ('Cost Data'!$X$1:$X$500 = $AV110), 0), MATCH(BA$12, 'Cost Data'!$Y$12:$AJ$12, 0))
* (INDEX('Build Scenarios'!$D$1:$O$510, MATCH(1, ('Build Scenarios'!$B$1:$B$510 = $AU110) * ('Build Scenarios'!$C$1:$C$510 = $C110), 0), MATCH(BA$12, 'Build Scenarios'!$D$5:$O$5, 0))
- INDEX('Build Scenarios'!$D$1:$O$510, MATCH(1, ('Build Scenarios'!$B$1:$B$510 = $AU110) * ('Build Scenarios'!$C$1:$C$510 = $C110), 0), MATCH(AZ$12, 'Build Scenarios'!$D$5:$O$5, 0)))
+AZ110,
0)</f>
        <v>0</v>
      </c>
      <c r="BB110" s="4" cm="1">
        <f t="array" aca="1" ref="BB110" ca="1">IFERROR(
INDEX('Cost Data'!$Y$1:$AJ$500, MATCH(1, ('Cost Data'!$W$1:$W$500 = $AU110) * ('Cost Data'!$X$1:$X$500 = $AV110), 0), MATCH(BB$12, 'Cost Data'!$Y$12:$AJ$12, 0))
* (INDEX('Build Scenarios'!$D$1:$O$510, MATCH(1, ('Build Scenarios'!$B$1:$B$510 = $AU110) * ('Build Scenarios'!$C$1:$C$510 = $C110), 0), MATCH(BB$12, 'Build Scenarios'!$D$5:$O$5, 0))
- INDEX('Build Scenarios'!$D$1:$O$510, MATCH(1, ('Build Scenarios'!$B$1:$B$510 = $AU110) * ('Build Scenarios'!$C$1:$C$510 = $C110), 0), MATCH(BA$12, 'Build Scenarios'!$D$5:$O$5, 0)))
+BA110,
0)</f>
        <v>0</v>
      </c>
      <c r="BC110" s="4" cm="1">
        <f t="array" aca="1" ref="BC110" ca="1">IFERROR(
INDEX('Cost Data'!$Y$1:$AJ$500, MATCH(1, ('Cost Data'!$W$1:$W$500 = $AU110) * ('Cost Data'!$X$1:$X$500 = $AV110), 0), MATCH(BC$12, 'Cost Data'!$Y$12:$AJ$12, 0))
* (INDEX('Build Scenarios'!$D$1:$O$510, MATCH(1, ('Build Scenarios'!$B$1:$B$510 = $AU110) * ('Build Scenarios'!$C$1:$C$510 = $C110), 0), MATCH(BC$12, 'Build Scenarios'!$D$5:$O$5, 0))
- INDEX('Build Scenarios'!$D$1:$O$510, MATCH(1, ('Build Scenarios'!$B$1:$B$510 = $AU110) * ('Build Scenarios'!$C$1:$C$510 = $C110), 0), MATCH(BB$12, 'Build Scenarios'!$D$5:$O$5, 0)))
+BB110,
0)</f>
        <v>0</v>
      </c>
      <c r="BD110" s="4" cm="1">
        <f t="array" aca="1" ref="BD110" ca="1">IFERROR(
INDEX('Cost Data'!$Y$1:$AJ$500, MATCH(1, ('Cost Data'!$W$1:$W$500 = $AU110) * ('Cost Data'!$X$1:$X$500 = $AV110), 0), MATCH(BD$12, 'Cost Data'!$Y$12:$AJ$12, 0))
* (INDEX('Build Scenarios'!$D$1:$O$510, MATCH(1, ('Build Scenarios'!$B$1:$B$510 = $AU110) * ('Build Scenarios'!$C$1:$C$510 = $C110), 0), MATCH(BD$12, 'Build Scenarios'!$D$5:$O$5, 0))
- INDEX('Build Scenarios'!$D$1:$O$510, MATCH(1, ('Build Scenarios'!$B$1:$B$510 = $AU110) * ('Build Scenarios'!$C$1:$C$510 = $C110), 0), MATCH(BC$12, 'Build Scenarios'!$D$5:$O$5, 0)))
+BC110,
0)</f>
        <v>0</v>
      </c>
      <c r="BE110" s="4" cm="1">
        <f t="array" aca="1" ref="BE110" ca="1">IFERROR(
INDEX('Cost Data'!$Y$1:$AJ$500, MATCH(1, ('Cost Data'!$W$1:$W$500 = $AU110) * ('Cost Data'!$X$1:$X$500 = $AV110), 0), MATCH(BE$12, 'Cost Data'!$Y$12:$AJ$12, 0))
* (INDEX('Build Scenarios'!$D$1:$O$510, MATCH(1, ('Build Scenarios'!$B$1:$B$510 = $AU110) * ('Build Scenarios'!$C$1:$C$510 = $C110), 0), MATCH(BE$12, 'Build Scenarios'!$D$5:$O$5, 0))
- INDEX('Build Scenarios'!$D$1:$O$510, MATCH(1, ('Build Scenarios'!$B$1:$B$510 = $AU110) * ('Build Scenarios'!$C$1:$C$510 = $C110), 0), MATCH(BD$12, 'Build Scenarios'!$D$5:$O$5, 0)))
+BD110,
0)</f>
        <v>0</v>
      </c>
      <c r="BF110" s="4" cm="1">
        <f t="array" aca="1" ref="BF110" ca="1">IFERROR(
INDEX('Cost Data'!$Y$1:$AJ$500, MATCH(1, ('Cost Data'!$W$1:$W$500 = $AU110) * ('Cost Data'!$X$1:$X$500 = $AV110), 0), MATCH(BF$12, 'Cost Data'!$Y$12:$AJ$12, 0))
* (INDEX('Build Scenarios'!$D$1:$O$510, MATCH(1, ('Build Scenarios'!$B$1:$B$510 = $AU110) * ('Build Scenarios'!$C$1:$C$510 = $C110), 0), MATCH(BF$12, 'Build Scenarios'!$D$5:$O$5, 0))
- INDEX('Build Scenarios'!$D$1:$O$510, MATCH(1, ('Build Scenarios'!$B$1:$B$510 = $AU110) * ('Build Scenarios'!$C$1:$C$510 = $C110), 0), MATCH(BE$12, 'Build Scenarios'!$D$5:$O$5, 0)))
+BE110,
0)</f>
        <v>0</v>
      </c>
      <c r="BG110" s="4" cm="1">
        <f t="array" aca="1" ref="BG110" ca="1">IFERROR(
INDEX('Cost Data'!$Y$1:$AJ$500, MATCH(1, ('Cost Data'!$W$1:$W$500 = $AU110) * ('Cost Data'!$X$1:$X$500 = $AV110), 0), MATCH(BG$12, 'Cost Data'!$Y$12:$AJ$12, 0))
* (INDEX('Build Scenarios'!$D$1:$O$510, MATCH(1, ('Build Scenarios'!$B$1:$B$510 = $AU110) * ('Build Scenarios'!$C$1:$C$510 = $C110), 0), MATCH(BG$12, 'Build Scenarios'!$D$5:$O$5, 0))
- INDEX('Build Scenarios'!$D$1:$O$510, MATCH(1, ('Build Scenarios'!$B$1:$B$510 = $AU110) * ('Build Scenarios'!$C$1:$C$510 = $C110), 0), MATCH(BF$12, 'Build Scenarios'!$D$5:$O$5, 0)))
+BF110,
0)</f>
        <v>0</v>
      </c>
      <c r="BH110" s="4" cm="1">
        <f t="array" aca="1" ref="BH110" ca="1">IFERROR(
INDEX('Cost Data'!$Y$1:$AJ$500, MATCH(1, ('Cost Data'!$W$1:$W$500 = $AU110) * ('Cost Data'!$X$1:$X$500 = $AV110), 0), MATCH(BH$12, 'Cost Data'!$Y$12:$AJ$12, 0))
* (INDEX('Build Scenarios'!$D$1:$O$510, MATCH(1, ('Build Scenarios'!$B$1:$B$510 = $AU110) * ('Build Scenarios'!$C$1:$C$510 = $C110), 0), MATCH(BH$12, 'Build Scenarios'!$D$5:$O$5, 0))
- INDEX('Build Scenarios'!$D$1:$O$510, MATCH(1, ('Build Scenarios'!$B$1:$B$510 = $AU110) * ('Build Scenarios'!$C$1:$C$510 = $C110), 0), MATCH(BG$12, 'Build Scenarios'!$D$5:$O$5, 0)))
+BG110,
0)</f>
        <v>0</v>
      </c>
      <c r="BJ110" s="11" t="str">
        <f t="shared" si="59"/>
        <v>Cape Mendocino</v>
      </c>
      <c r="BK110" s="11" cm="1">
        <f t="array" aca="1" ref="BK110" ca="1">INDEX('Cost Scenario Settings'!$O$32:$W$101, MATCH(1, ('Cost Scenario Settings'!$N$32:$N$101 = $B110) * ('Cost Scenario Settings'!$B$32:$B$101 = BJ110), 0), MATCH($C110, 'Cost Scenario Settings'!$O$31:$W$31, 0))</f>
        <v>0</v>
      </c>
      <c r="BL110" s="4" cm="1">
        <f t="array" aca="1" ref="BL110" ca="1">IFERROR(
INDEX('Cost Data'!$Y$1:$AJ$500, MATCH(1, ('Cost Data'!$W$1:$W$500 = $BJ110) * ('Cost Data'!$X$1:$X$500 = $BK110), 0), MATCH(BL$12, 'Cost Data'!$Y$12:$AJ$12, 0))
* (INDEX('Build Scenarios'!$D$1:$O$510, MATCH(1, ('Build Scenarios'!$B$1:$B$510 = $BJ110) * ('Build Scenarios'!$C$1:$C$510 = $C110), 0), MATCH(BL$12, 'Build Scenarios'!$D$5:$O$5, 0))
- INDEX('Build Scenarios'!$D$1:$O$510, MATCH(1, ('Build Scenarios'!$B$1:$B$510 = $BJ110) * ('Build Scenarios'!$C$1:$C$510 = $C110), 0), MATCH(BK$12, 'Build Scenarios'!$D$5:$O$5, 0)))
+BK110,
0)</f>
        <v>0</v>
      </c>
      <c r="BM110" s="4" cm="1">
        <f t="array" aca="1" ref="BM110" ca="1">IFERROR(
INDEX('Cost Data'!$Y$1:$AJ$500, MATCH(1, ('Cost Data'!$W$1:$W$500 = $BJ110) * ('Cost Data'!$X$1:$X$500 = $BK110), 0), MATCH(BM$12, 'Cost Data'!$Y$12:$AJ$12, 0))
* (INDEX('Build Scenarios'!$D$1:$O$510, MATCH(1, ('Build Scenarios'!$B$1:$B$510 = $BJ110) * ('Build Scenarios'!$C$1:$C$510 = $C110), 0), MATCH(BM$12, 'Build Scenarios'!$D$5:$O$5, 0))
- INDEX('Build Scenarios'!$D$1:$O$510, MATCH(1, ('Build Scenarios'!$B$1:$B$510 = $BJ110) * ('Build Scenarios'!$C$1:$C$510 = $C110), 0), MATCH(BL$12, 'Build Scenarios'!$D$5:$O$5, 0)))
+BL110,
0)</f>
        <v>0</v>
      </c>
      <c r="BN110" s="4" cm="1">
        <f t="array" aca="1" ref="BN110" ca="1">IFERROR(
INDEX('Cost Data'!$Y$1:$AJ$500, MATCH(1, ('Cost Data'!$W$1:$W$500 = $BJ110) * ('Cost Data'!$X$1:$X$500 = $BK110), 0), MATCH(BN$12, 'Cost Data'!$Y$12:$AJ$12, 0))
* (INDEX('Build Scenarios'!$D$1:$O$510, MATCH(1, ('Build Scenarios'!$B$1:$B$510 = $BJ110) * ('Build Scenarios'!$C$1:$C$510 = $C110), 0), MATCH(BN$12, 'Build Scenarios'!$D$5:$O$5, 0))
- INDEX('Build Scenarios'!$D$1:$O$510, MATCH(1, ('Build Scenarios'!$B$1:$B$510 = $BJ110) * ('Build Scenarios'!$C$1:$C$510 = $C110), 0), MATCH(BM$12, 'Build Scenarios'!$D$5:$O$5, 0)))
+BM110,
0)</f>
        <v>0</v>
      </c>
      <c r="BO110" s="4" cm="1">
        <f t="array" aca="1" ref="BO110" ca="1">IFERROR(
INDEX('Cost Data'!$Y$1:$AJ$500, MATCH(1, ('Cost Data'!$W$1:$W$500 = $BJ110) * ('Cost Data'!$X$1:$X$500 = $BK110), 0), MATCH(BO$12, 'Cost Data'!$Y$12:$AJ$12, 0))
* (INDEX('Build Scenarios'!$D$1:$O$510, MATCH(1, ('Build Scenarios'!$B$1:$B$510 = $BJ110) * ('Build Scenarios'!$C$1:$C$510 = $C110), 0), MATCH(BO$12, 'Build Scenarios'!$D$5:$O$5, 0))
- INDEX('Build Scenarios'!$D$1:$O$510, MATCH(1, ('Build Scenarios'!$B$1:$B$510 = $BJ110) * ('Build Scenarios'!$C$1:$C$510 = $C110), 0), MATCH(BN$12, 'Build Scenarios'!$D$5:$O$5, 0)))
+BN110,
0)</f>
        <v>0</v>
      </c>
      <c r="BP110" s="4" cm="1">
        <f t="array" aca="1" ref="BP110" ca="1">IFERROR(
INDEX('Cost Data'!$Y$1:$AJ$500, MATCH(1, ('Cost Data'!$W$1:$W$500 = $BJ110) * ('Cost Data'!$X$1:$X$500 = $BK110), 0), MATCH(BP$12, 'Cost Data'!$Y$12:$AJ$12, 0))
* (INDEX('Build Scenarios'!$D$1:$O$510, MATCH(1, ('Build Scenarios'!$B$1:$B$510 = $BJ110) * ('Build Scenarios'!$C$1:$C$510 = $C110), 0), MATCH(BP$12, 'Build Scenarios'!$D$5:$O$5, 0))
- INDEX('Build Scenarios'!$D$1:$O$510, MATCH(1, ('Build Scenarios'!$B$1:$B$510 = $BJ110) * ('Build Scenarios'!$C$1:$C$510 = $C110), 0), MATCH(BO$12, 'Build Scenarios'!$D$5:$O$5, 0)))
+BO110,
0)</f>
        <v>0</v>
      </c>
      <c r="BQ110" s="4" cm="1">
        <f t="array" aca="1" ref="BQ110" ca="1">IFERROR(
INDEX('Cost Data'!$Y$1:$AJ$500, MATCH(1, ('Cost Data'!$W$1:$W$500 = $BJ110) * ('Cost Data'!$X$1:$X$500 = $BK110), 0), MATCH(BQ$12, 'Cost Data'!$Y$12:$AJ$12, 0))
* (INDEX('Build Scenarios'!$D$1:$O$510, MATCH(1, ('Build Scenarios'!$B$1:$B$510 = $BJ110) * ('Build Scenarios'!$C$1:$C$510 = $C110), 0), MATCH(BQ$12, 'Build Scenarios'!$D$5:$O$5, 0))
- INDEX('Build Scenarios'!$D$1:$O$510, MATCH(1, ('Build Scenarios'!$B$1:$B$510 = $BJ110) * ('Build Scenarios'!$C$1:$C$510 = $C110), 0), MATCH(BP$12, 'Build Scenarios'!$D$5:$O$5, 0)))
+BP110,
0)</f>
        <v>0</v>
      </c>
      <c r="BR110" s="4" cm="1">
        <f t="array" aca="1" ref="BR110" ca="1">IFERROR(
INDEX('Cost Data'!$Y$1:$AJ$500, MATCH(1, ('Cost Data'!$W$1:$W$500 = $BJ110) * ('Cost Data'!$X$1:$X$500 = $BK110), 0), MATCH(BR$12, 'Cost Data'!$Y$12:$AJ$12, 0))
* (INDEX('Build Scenarios'!$D$1:$O$510, MATCH(1, ('Build Scenarios'!$B$1:$B$510 = $BJ110) * ('Build Scenarios'!$C$1:$C$510 = $C110), 0), MATCH(BR$12, 'Build Scenarios'!$D$5:$O$5, 0))
- INDEX('Build Scenarios'!$D$1:$O$510, MATCH(1, ('Build Scenarios'!$B$1:$B$510 = $BJ110) * ('Build Scenarios'!$C$1:$C$510 = $C110), 0), MATCH(BQ$12, 'Build Scenarios'!$D$5:$O$5, 0)))
+BQ110,
0)</f>
        <v>0</v>
      </c>
      <c r="BS110" s="4" cm="1">
        <f t="array" aca="1" ref="BS110" ca="1">IFERROR(
INDEX('Cost Data'!$Y$1:$AJ$500, MATCH(1, ('Cost Data'!$W$1:$W$500 = $BJ110) * ('Cost Data'!$X$1:$X$500 = $BK110), 0), MATCH(BS$12, 'Cost Data'!$Y$12:$AJ$12, 0))
* (INDEX('Build Scenarios'!$D$1:$O$510, MATCH(1, ('Build Scenarios'!$B$1:$B$510 = $BJ110) * ('Build Scenarios'!$C$1:$C$510 = $C110), 0), MATCH(BS$12, 'Build Scenarios'!$D$5:$O$5, 0))
- INDEX('Build Scenarios'!$D$1:$O$510, MATCH(1, ('Build Scenarios'!$B$1:$B$510 = $BJ110) * ('Build Scenarios'!$C$1:$C$510 = $C110), 0), MATCH(BR$12, 'Build Scenarios'!$D$5:$O$5, 0)))
+BR110,
0)</f>
        <v>0</v>
      </c>
      <c r="BT110" s="4" cm="1">
        <f t="array" aca="1" ref="BT110" ca="1">IFERROR(
INDEX('Cost Data'!$Y$1:$AJ$500, MATCH(1, ('Cost Data'!$W$1:$W$500 = $BJ110) * ('Cost Data'!$X$1:$X$500 = $BK110), 0), MATCH(BT$12, 'Cost Data'!$Y$12:$AJ$12, 0))
* (INDEX('Build Scenarios'!$D$1:$O$510, MATCH(1, ('Build Scenarios'!$B$1:$B$510 = $BJ110) * ('Build Scenarios'!$C$1:$C$510 = $C110), 0), MATCH(BT$12, 'Build Scenarios'!$D$5:$O$5, 0))
- INDEX('Build Scenarios'!$D$1:$O$510, MATCH(1, ('Build Scenarios'!$B$1:$B$510 = $BJ110) * ('Build Scenarios'!$C$1:$C$510 = $C110), 0), MATCH(BS$12, 'Build Scenarios'!$D$5:$O$5, 0)))
+BS110,
0)</f>
        <v>0</v>
      </c>
      <c r="BU110" s="4" cm="1">
        <f t="array" aca="1" ref="BU110" ca="1">IFERROR(
INDEX('Cost Data'!$Y$1:$AJ$500, MATCH(1, ('Cost Data'!$W$1:$W$500 = $BJ110) * ('Cost Data'!$X$1:$X$500 = $BK110), 0), MATCH(BU$12, 'Cost Data'!$Y$12:$AJ$12, 0))
* (INDEX('Build Scenarios'!$D$1:$O$510, MATCH(1, ('Build Scenarios'!$B$1:$B$510 = $BJ110) * ('Build Scenarios'!$C$1:$C$510 = $C110), 0), MATCH(BU$12, 'Build Scenarios'!$D$5:$O$5, 0))
- INDEX('Build Scenarios'!$D$1:$O$510, MATCH(1, ('Build Scenarios'!$B$1:$B$510 = $BJ110) * ('Build Scenarios'!$C$1:$C$510 = $C110), 0), MATCH(BT$12, 'Build Scenarios'!$D$5:$O$5, 0)))
+BT110,
0)</f>
        <v>0</v>
      </c>
      <c r="BV110" s="4" cm="1">
        <f t="array" aca="1" ref="BV110" ca="1">IFERROR(
INDEX('Cost Data'!$Y$1:$AJ$500, MATCH(1, ('Cost Data'!$W$1:$W$500 = $BJ110) * ('Cost Data'!$X$1:$X$500 = $BK110), 0), MATCH(BV$12, 'Cost Data'!$Y$12:$AJ$12, 0))
* (INDEX('Build Scenarios'!$D$1:$O$510, MATCH(1, ('Build Scenarios'!$B$1:$B$510 = $BJ110) * ('Build Scenarios'!$C$1:$C$510 = $C110), 0), MATCH(BV$12, 'Build Scenarios'!$D$5:$O$5, 0))
- INDEX('Build Scenarios'!$D$1:$O$510, MATCH(1, ('Build Scenarios'!$B$1:$B$510 = $BJ110) * ('Build Scenarios'!$C$1:$C$510 = $C110), 0), MATCH(BU$12, 'Build Scenarios'!$D$5:$O$5, 0)))
+BU110,
0)</f>
        <v>0</v>
      </c>
      <c r="BW110" s="4" cm="1">
        <f t="array" aca="1" ref="BW110" ca="1">IFERROR(
INDEX('Cost Data'!$Y$1:$AJ$500, MATCH(1, ('Cost Data'!$W$1:$W$500 = $BJ110) * ('Cost Data'!$X$1:$X$500 = $BK110), 0), MATCH(BW$12, 'Cost Data'!$Y$12:$AJ$12, 0))
* (INDEX('Build Scenarios'!$D$1:$O$510, MATCH(1, ('Build Scenarios'!$B$1:$B$510 = $BJ110) * ('Build Scenarios'!$C$1:$C$510 = $C110), 0), MATCH(BW$12, 'Build Scenarios'!$D$5:$O$5, 0))
- INDEX('Build Scenarios'!$D$1:$O$510, MATCH(1, ('Build Scenarios'!$B$1:$B$510 = $BJ110) * ('Build Scenarios'!$C$1:$C$510 = $C110), 0), MATCH(BV$12, 'Build Scenarios'!$D$5:$O$5, 0)))
+BV110,
0)</f>
        <v>0</v>
      </c>
    </row>
    <row r="111" spans="2:75" x14ac:dyDescent="0.2">
      <c r="B111" s="11">
        <f t="shared" ca="1" si="55"/>
        <v>0</v>
      </c>
      <c r="C111" s="8" t="s">
        <v>61</v>
      </c>
      <c r="D111" s="4">
        <f t="shared" ca="1" si="54"/>
        <v>0</v>
      </c>
      <c r="E111" s="4">
        <f t="shared" ca="1" si="54"/>
        <v>0</v>
      </c>
      <c r="F111" s="4">
        <f t="shared" ca="1" si="54"/>
        <v>0</v>
      </c>
      <c r="G111" s="4">
        <f t="shared" ca="1" si="54"/>
        <v>0</v>
      </c>
      <c r="H111" s="4">
        <f t="shared" ca="1" si="54"/>
        <v>0</v>
      </c>
      <c r="I111" s="4">
        <f t="shared" ca="1" si="54"/>
        <v>0</v>
      </c>
      <c r="J111" s="4">
        <f t="shared" ca="1" si="54"/>
        <v>0</v>
      </c>
      <c r="K111" s="4">
        <f t="shared" ca="1" si="54"/>
        <v>0</v>
      </c>
      <c r="L111" s="4">
        <f t="shared" ca="1" si="54"/>
        <v>0</v>
      </c>
      <c r="M111" s="4">
        <f t="shared" ca="1" si="54"/>
        <v>0</v>
      </c>
      <c r="N111" s="4">
        <f t="shared" ca="1" si="54"/>
        <v>0</v>
      </c>
      <c r="O111" s="4">
        <f t="shared" ca="1" si="54"/>
        <v>0</v>
      </c>
      <c r="Q111" s="11" t="str">
        <f t="shared" si="56"/>
        <v>Morro Bay</v>
      </c>
      <c r="R111" s="11" cm="1">
        <f t="array" aca="1" ref="R111" ca="1">INDEX('Cost Scenario Settings'!$O$32:$W$101, MATCH(1, ('Cost Scenario Settings'!$N$32:$N$101 = $B111) * ('Cost Scenario Settings'!$B$32:$B$101 = Q111), 0), MATCH($C111, 'Cost Scenario Settings'!$O$31:$W$31, 0))</f>
        <v>0</v>
      </c>
      <c r="S111" s="4" cm="1">
        <f t="array" aca="1" ref="S111" ca="1">IFERROR(
INDEX('Cost Data'!$Y$1:$AJ$500, MATCH(1, ('Cost Data'!$W$1:$W$500 = $Q111) * ('Cost Data'!$X$1:$X$500 = $R111), 0), MATCH(S$12, 'Cost Data'!$Y$12:$AJ$12, 0))
* (INDEX('Build Scenarios'!$D$1:$O$510, MATCH(1, ('Build Scenarios'!$B$1:$B$510 = $Q111) * ('Build Scenarios'!$C$1:$C$510 = $C111), 0), MATCH(S$12, 'Build Scenarios'!$D$5:$O$5, 0))
- INDEX('Build Scenarios'!$D$1:$O$510, MATCH(1, ('Build Scenarios'!$B$1:$B$510 = $Q111) * ('Build Scenarios'!$C$1:$C$510 = $C111), 0), MATCH(R$12, 'Build Scenarios'!$D$5:$O$5, 0)))
+R111,
0)</f>
        <v>0</v>
      </c>
      <c r="T111" s="4" cm="1">
        <f t="array" aca="1" ref="T111" ca="1">IFERROR(
INDEX('Cost Data'!$Y$1:$AJ$500, MATCH(1, ('Cost Data'!$W$1:$W$500 = $Q111) * ('Cost Data'!$X$1:$X$500 = $R111), 0), MATCH(T$12, 'Cost Data'!$Y$12:$AJ$12, 0))
* (INDEX('Build Scenarios'!$D$1:$O$510, MATCH(1, ('Build Scenarios'!$B$1:$B$510 = $Q111) * ('Build Scenarios'!$C$1:$C$510 = $C111), 0), MATCH(T$12, 'Build Scenarios'!$D$5:$O$5, 0))
- INDEX('Build Scenarios'!$D$1:$O$510, MATCH(1, ('Build Scenarios'!$B$1:$B$510 = $Q111) * ('Build Scenarios'!$C$1:$C$510 = $C111), 0), MATCH(S$12, 'Build Scenarios'!$D$5:$O$5, 0)))
+S111,
0)</f>
        <v>0</v>
      </c>
      <c r="U111" s="4" cm="1">
        <f t="array" aca="1" ref="U111" ca="1">IFERROR(
INDEX('Cost Data'!$Y$1:$AJ$500, MATCH(1, ('Cost Data'!$W$1:$W$500 = $Q111) * ('Cost Data'!$X$1:$X$500 = $R111), 0), MATCH(U$12, 'Cost Data'!$Y$12:$AJ$12, 0))
* (INDEX('Build Scenarios'!$D$1:$O$510, MATCH(1, ('Build Scenarios'!$B$1:$B$510 = $Q111) * ('Build Scenarios'!$C$1:$C$510 = $C111), 0), MATCH(U$12, 'Build Scenarios'!$D$5:$O$5, 0))
- INDEX('Build Scenarios'!$D$1:$O$510, MATCH(1, ('Build Scenarios'!$B$1:$B$510 = $Q111) * ('Build Scenarios'!$C$1:$C$510 = $C111), 0), MATCH(T$12, 'Build Scenarios'!$D$5:$O$5, 0)))
+T111,
0)</f>
        <v>0</v>
      </c>
      <c r="V111" s="4" cm="1">
        <f t="array" aca="1" ref="V111" ca="1">IFERROR(
INDEX('Cost Data'!$Y$1:$AJ$500, MATCH(1, ('Cost Data'!$W$1:$W$500 = $Q111) * ('Cost Data'!$X$1:$X$500 = $R111), 0), MATCH(V$12, 'Cost Data'!$Y$12:$AJ$12, 0))
* (INDEX('Build Scenarios'!$D$1:$O$510, MATCH(1, ('Build Scenarios'!$B$1:$B$510 = $Q111) * ('Build Scenarios'!$C$1:$C$510 = $C111), 0), MATCH(V$12, 'Build Scenarios'!$D$5:$O$5, 0))
- INDEX('Build Scenarios'!$D$1:$O$510, MATCH(1, ('Build Scenarios'!$B$1:$B$510 = $Q111) * ('Build Scenarios'!$C$1:$C$510 = $C111), 0), MATCH(U$12, 'Build Scenarios'!$D$5:$O$5, 0)))
+U111,
0)</f>
        <v>0</v>
      </c>
      <c r="W111" s="4" cm="1">
        <f t="array" aca="1" ref="W111" ca="1">IFERROR(
INDEX('Cost Data'!$Y$1:$AJ$500, MATCH(1, ('Cost Data'!$W$1:$W$500 = $Q111) * ('Cost Data'!$X$1:$X$500 = $R111), 0), MATCH(W$12, 'Cost Data'!$Y$12:$AJ$12, 0))
* (INDEX('Build Scenarios'!$D$1:$O$510, MATCH(1, ('Build Scenarios'!$B$1:$B$510 = $Q111) * ('Build Scenarios'!$C$1:$C$510 = $C111), 0), MATCH(W$12, 'Build Scenarios'!$D$5:$O$5, 0))
- INDEX('Build Scenarios'!$D$1:$O$510, MATCH(1, ('Build Scenarios'!$B$1:$B$510 = $Q111) * ('Build Scenarios'!$C$1:$C$510 = $C111), 0), MATCH(V$12, 'Build Scenarios'!$D$5:$O$5, 0)))
+V111,
0)</f>
        <v>0</v>
      </c>
      <c r="X111" s="4" cm="1">
        <f t="array" aca="1" ref="X111" ca="1">IFERROR(
INDEX('Cost Data'!$Y$1:$AJ$500, MATCH(1, ('Cost Data'!$W$1:$W$500 = $Q111) * ('Cost Data'!$X$1:$X$500 = $R111), 0), MATCH(X$12, 'Cost Data'!$Y$12:$AJ$12, 0))
* (INDEX('Build Scenarios'!$D$1:$O$510, MATCH(1, ('Build Scenarios'!$B$1:$B$510 = $Q111) * ('Build Scenarios'!$C$1:$C$510 = $C111), 0), MATCH(X$12, 'Build Scenarios'!$D$5:$O$5, 0))
- INDEX('Build Scenarios'!$D$1:$O$510, MATCH(1, ('Build Scenarios'!$B$1:$B$510 = $Q111) * ('Build Scenarios'!$C$1:$C$510 = $C111), 0), MATCH(W$12, 'Build Scenarios'!$D$5:$O$5, 0)))
+W111,
0)</f>
        <v>0</v>
      </c>
      <c r="Y111" s="4" cm="1">
        <f t="array" aca="1" ref="Y111" ca="1">IFERROR(
INDEX('Cost Data'!$Y$1:$AJ$500, MATCH(1, ('Cost Data'!$W$1:$W$500 = $Q111) * ('Cost Data'!$X$1:$X$500 = $R111), 0), MATCH(Y$12, 'Cost Data'!$Y$12:$AJ$12, 0))
* (INDEX('Build Scenarios'!$D$1:$O$510, MATCH(1, ('Build Scenarios'!$B$1:$B$510 = $Q111) * ('Build Scenarios'!$C$1:$C$510 = $C111), 0), MATCH(Y$12, 'Build Scenarios'!$D$5:$O$5, 0))
- INDEX('Build Scenarios'!$D$1:$O$510, MATCH(1, ('Build Scenarios'!$B$1:$B$510 = $Q111) * ('Build Scenarios'!$C$1:$C$510 = $C111), 0), MATCH(X$12, 'Build Scenarios'!$D$5:$O$5, 0)))
+X111,
0)</f>
        <v>0</v>
      </c>
      <c r="Z111" s="4" cm="1">
        <f t="array" aca="1" ref="Z111" ca="1">IFERROR(
INDEX('Cost Data'!$Y$1:$AJ$500, MATCH(1, ('Cost Data'!$W$1:$W$500 = $Q111) * ('Cost Data'!$X$1:$X$500 = $R111), 0), MATCH(Z$12, 'Cost Data'!$Y$12:$AJ$12, 0))
* (INDEX('Build Scenarios'!$D$1:$O$510, MATCH(1, ('Build Scenarios'!$B$1:$B$510 = $Q111) * ('Build Scenarios'!$C$1:$C$510 = $C111), 0), MATCH(Z$12, 'Build Scenarios'!$D$5:$O$5, 0))
- INDEX('Build Scenarios'!$D$1:$O$510, MATCH(1, ('Build Scenarios'!$B$1:$B$510 = $Q111) * ('Build Scenarios'!$C$1:$C$510 = $C111), 0), MATCH(Y$12, 'Build Scenarios'!$D$5:$O$5, 0)))
+Y111,
0)</f>
        <v>0</v>
      </c>
      <c r="AA111" s="4" cm="1">
        <f t="array" aca="1" ref="AA111" ca="1">IFERROR(
INDEX('Cost Data'!$Y$1:$AJ$500, MATCH(1, ('Cost Data'!$W$1:$W$500 = $Q111) * ('Cost Data'!$X$1:$X$500 = $R111), 0), MATCH(AA$12, 'Cost Data'!$Y$12:$AJ$12, 0))
* (INDEX('Build Scenarios'!$D$1:$O$510, MATCH(1, ('Build Scenarios'!$B$1:$B$510 = $Q111) * ('Build Scenarios'!$C$1:$C$510 = $C111), 0), MATCH(AA$12, 'Build Scenarios'!$D$5:$O$5, 0))
- INDEX('Build Scenarios'!$D$1:$O$510, MATCH(1, ('Build Scenarios'!$B$1:$B$510 = $Q111) * ('Build Scenarios'!$C$1:$C$510 = $C111), 0), MATCH(Z$12, 'Build Scenarios'!$D$5:$O$5, 0)))
+Z111,
0)</f>
        <v>0</v>
      </c>
      <c r="AB111" s="4" cm="1">
        <f t="array" aca="1" ref="AB111" ca="1">IFERROR(
INDEX('Cost Data'!$Y$1:$AJ$500, MATCH(1, ('Cost Data'!$W$1:$W$500 = $Q111) * ('Cost Data'!$X$1:$X$500 = $R111), 0), MATCH(AB$12, 'Cost Data'!$Y$12:$AJ$12, 0))
* (INDEX('Build Scenarios'!$D$1:$O$510, MATCH(1, ('Build Scenarios'!$B$1:$B$510 = $Q111) * ('Build Scenarios'!$C$1:$C$510 = $C111), 0), MATCH(AB$12, 'Build Scenarios'!$D$5:$O$5, 0))
- INDEX('Build Scenarios'!$D$1:$O$510, MATCH(1, ('Build Scenarios'!$B$1:$B$510 = $Q111) * ('Build Scenarios'!$C$1:$C$510 = $C111), 0), MATCH(AA$12, 'Build Scenarios'!$D$5:$O$5, 0)))
+AA111,
0)</f>
        <v>0</v>
      </c>
      <c r="AC111" s="4" cm="1">
        <f t="array" aca="1" ref="AC111" ca="1">IFERROR(
INDEX('Cost Data'!$Y$1:$AJ$500, MATCH(1, ('Cost Data'!$W$1:$W$500 = $Q111) * ('Cost Data'!$X$1:$X$500 = $R111), 0), MATCH(AC$12, 'Cost Data'!$Y$12:$AJ$12, 0))
* (INDEX('Build Scenarios'!$D$1:$O$510, MATCH(1, ('Build Scenarios'!$B$1:$B$510 = $Q111) * ('Build Scenarios'!$C$1:$C$510 = $C111), 0), MATCH(AC$12, 'Build Scenarios'!$D$5:$O$5, 0))
- INDEX('Build Scenarios'!$D$1:$O$510, MATCH(1, ('Build Scenarios'!$B$1:$B$510 = $Q111) * ('Build Scenarios'!$C$1:$C$510 = $C111), 0), MATCH(AB$12, 'Build Scenarios'!$D$5:$O$5, 0)))
+AB111,
0)</f>
        <v>0</v>
      </c>
      <c r="AD111" s="4" cm="1">
        <f t="array" aca="1" ref="AD111" ca="1">IFERROR(
INDEX('Cost Data'!$Y$1:$AJ$500, MATCH(1, ('Cost Data'!$W$1:$W$500 = $Q111) * ('Cost Data'!$X$1:$X$500 = $R111), 0), MATCH(AD$12, 'Cost Data'!$Y$12:$AJ$12, 0))
* (INDEX('Build Scenarios'!$D$1:$O$510, MATCH(1, ('Build Scenarios'!$B$1:$B$510 = $Q111) * ('Build Scenarios'!$C$1:$C$510 = $C111), 0), MATCH(AD$12, 'Build Scenarios'!$D$5:$O$5, 0))
- INDEX('Build Scenarios'!$D$1:$O$510, MATCH(1, ('Build Scenarios'!$B$1:$B$510 = $Q111) * ('Build Scenarios'!$C$1:$C$510 = $C111), 0), MATCH(AC$12, 'Build Scenarios'!$D$5:$O$5, 0)))
+AC111,
0)</f>
        <v>0</v>
      </c>
      <c r="AF111" s="11" t="str">
        <f t="shared" si="57"/>
        <v>Humboldt Bay</v>
      </c>
      <c r="AG111" s="11" cm="1">
        <f t="array" aca="1" ref="AG111" ca="1">INDEX('Cost Scenario Settings'!$O$32:$W$101, MATCH(1, ('Cost Scenario Settings'!$N$32:$N$101 = $B111) * ('Cost Scenario Settings'!$B$32:$B$101 = AF111), 0), MATCH($C111, 'Cost Scenario Settings'!$O$31:$W$31, 0))</f>
        <v>0</v>
      </c>
      <c r="AH111" s="4" cm="1">
        <f t="array" aca="1" ref="AH111" ca="1">IFERROR(
INDEX('Cost Data'!$Y$1:$AJ$500, MATCH(1, ('Cost Data'!$W$1:$W$500 = $AF111) * ('Cost Data'!$X$1:$X$500 = $AG111), 0), MATCH(AH$12, 'Cost Data'!$Y$12:$AJ$12, 0))
* (INDEX('Build Scenarios'!$D$1:$O$510, MATCH(1, ('Build Scenarios'!$B$1:$B$510 = $AF111) * ('Build Scenarios'!$C$1:$C$510 = $C111), 0), MATCH(AH$12, 'Build Scenarios'!$D$5:$O$5, 0))
- INDEX('Build Scenarios'!$D$1:$O$510, MATCH(1, ('Build Scenarios'!$B$1:$B$510 = $AF111) * ('Build Scenarios'!$C$1:$C$510 = $C111), 0), MATCH(AG$12, 'Build Scenarios'!$D$5:$O$5, 0)))
+AG111,
0)</f>
        <v>0</v>
      </c>
      <c r="AI111" s="4" cm="1">
        <f t="array" aca="1" ref="AI111" ca="1">IFERROR(
INDEX('Cost Data'!$Y$1:$AJ$500, MATCH(1, ('Cost Data'!$W$1:$W$500 = $AF111) * ('Cost Data'!$X$1:$X$500 = $AG111), 0), MATCH(AI$12, 'Cost Data'!$Y$12:$AJ$12, 0))
* (INDEX('Build Scenarios'!$D$1:$O$510, MATCH(1, ('Build Scenarios'!$B$1:$B$510 = $AF111) * ('Build Scenarios'!$C$1:$C$510 = $C111), 0), MATCH(AI$12, 'Build Scenarios'!$D$5:$O$5, 0))
- INDEX('Build Scenarios'!$D$1:$O$510, MATCH(1, ('Build Scenarios'!$B$1:$B$510 = $AF111) * ('Build Scenarios'!$C$1:$C$510 = $C111), 0), MATCH(AH$12, 'Build Scenarios'!$D$5:$O$5, 0)))
+AH111,
0)</f>
        <v>0</v>
      </c>
      <c r="AJ111" s="4" cm="1">
        <f t="array" aca="1" ref="AJ111" ca="1">IFERROR(
INDEX('Cost Data'!$Y$1:$AJ$500, MATCH(1, ('Cost Data'!$W$1:$W$500 = $AF111) * ('Cost Data'!$X$1:$X$500 = $AG111), 0), MATCH(AJ$12, 'Cost Data'!$Y$12:$AJ$12, 0))
* (INDEX('Build Scenarios'!$D$1:$O$510, MATCH(1, ('Build Scenarios'!$B$1:$B$510 = $AF111) * ('Build Scenarios'!$C$1:$C$510 = $C111), 0), MATCH(AJ$12, 'Build Scenarios'!$D$5:$O$5, 0))
- INDEX('Build Scenarios'!$D$1:$O$510, MATCH(1, ('Build Scenarios'!$B$1:$B$510 = $AF111) * ('Build Scenarios'!$C$1:$C$510 = $C111), 0), MATCH(AI$12, 'Build Scenarios'!$D$5:$O$5, 0)))
+AI111,
0)</f>
        <v>0</v>
      </c>
      <c r="AK111" s="4" cm="1">
        <f t="array" aca="1" ref="AK111" ca="1">IFERROR(
INDEX('Cost Data'!$Y$1:$AJ$500, MATCH(1, ('Cost Data'!$W$1:$W$500 = $AF111) * ('Cost Data'!$X$1:$X$500 = $AG111), 0), MATCH(AK$12, 'Cost Data'!$Y$12:$AJ$12, 0))
* (INDEX('Build Scenarios'!$D$1:$O$510, MATCH(1, ('Build Scenarios'!$B$1:$B$510 = $AF111) * ('Build Scenarios'!$C$1:$C$510 = $C111), 0), MATCH(AK$12, 'Build Scenarios'!$D$5:$O$5, 0))
- INDEX('Build Scenarios'!$D$1:$O$510, MATCH(1, ('Build Scenarios'!$B$1:$B$510 = $AF111) * ('Build Scenarios'!$C$1:$C$510 = $C111), 0), MATCH(AJ$12, 'Build Scenarios'!$D$5:$O$5, 0)))
+AJ111,
0)</f>
        <v>0</v>
      </c>
      <c r="AL111" s="4" cm="1">
        <f t="array" aca="1" ref="AL111" ca="1">IFERROR(
INDEX('Cost Data'!$Y$1:$AJ$500, MATCH(1, ('Cost Data'!$W$1:$W$500 = $AF111) * ('Cost Data'!$X$1:$X$500 = $AG111), 0), MATCH(AL$12, 'Cost Data'!$Y$12:$AJ$12, 0))
* (INDEX('Build Scenarios'!$D$1:$O$510, MATCH(1, ('Build Scenarios'!$B$1:$B$510 = $AF111) * ('Build Scenarios'!$C$1:$C$510 = $C111), 0), MATCH(AL$12, 'Build Scenarios'!$D$5:$O$5, 0))
- INDEX('Build Scenarios'!$D$1:$O$510, MATCH(1, ('Build Scenarios'!$B$1:$B$510 = $AF111) * ('Build Scenarios'!$C$1:$C$510 = $C111), 0), MATCH(AK$12, 'Build Scenarios'!$D$5:$O$5, 0)))
+AK111,
0)</f>
        <v>0</v>
      </c>
      <c r="AM111" s="4" cm="1">
        <f t="array" aca="1" ref="AM111" ca="1">IFERROR(
INDEX('Cost Data'!$Y$1:$AJ$500, MATCH(1, ('Cost Data'!$W$1:$W$500 = $AF111) * ('Cost Data'!$X$1:$X$500 = $AG111), 0), MATCH(AM$12, 'Cost Data'!$Y$12:$AJ$12, 0))
* (INDEX('Build Scenarios'!$D$1:$O$510, MATCH(1, ('Build Scenarios'!$B$1:$B$510 = $AF111) * ('Build Scenarios'!$C$1:$C$510 = $C111), 0), MATCH(AM$12, 'Build Scenarios'!$D$5:$O$5, 0))
- INDEX('Build Scenarios'!$D$1:$O$510, MATCH(1, ('Build Scenarios'!$B$1:$B$510 = $AF111) * ('Build Scenarios'!$C$1:$C$510 = $C111), 0), MATCH(AL$12, 'Build Scenarios'!$D$5:$O$5, 0)))
+AL111,
0)</f>
        <v>0</v>
      </c>
      <c r="AN111" s="4" cm="1">
        <f t="array" aca="1" ref="AN111" ca="1">IFERROR(
INDEX('Cost Data'!$Y$1:$AJ$500, MATCH(1, ('Cost Data'!$W$1:$W$500 = $AF111) * ('Cost Data'!$X$1:$X$500 = $AG111), 0), MATCH(AN$12, 'Cost Data'!$Y$12:$AJ$12, 0))
* (INDEX('Build Scenarios'!$D$1:$O$510, MATCH(1, ('Build Scenarios'!$B$1:$B$510 = $AF111) * ('Build Scenarios'!$C$1:$C$510 = $C111), 0), MATCH(AN$12, 'Build Scenarios'!$D$5:$O$5, 0))
- INDEX('Build Scenarios'!$D$1:$O$510, MATCH(1, ('Build Scenarios'!$B$1:$B$510 = $AF111) * ('Build Scenarios'!$C$1:$C$510 = $C111), 0), MATCH(AM$12, 'Build Scenarios'!$D$5:$O$5, 0)))
+AM111,
0)</f>
        <v>0</v>
      </c>
      <c r="AO111" s="4" cm="1">
        <f t="array" aca="1" ref="AO111" ca="1">IFERROR(
INDEX('Cost Data'!$Y$1:$AJ$500, MATCH(1, ('Cost Data'!$W$1:$W$500 = $AF111) * ('Cost Data'!$X$1:$X$500 = $AG111), 0), MATCH(AO$12, 'Cost Data'!$Y$12:$AJ$12, 0))
* (INDEX('Build Scenarios'!$D$1:$O$510, MATCH(1, ('Build Scenarios'!$B$1:$B$510 = $AF111) * ('Build Scenarios'!$C$1:$C$510 = $C111), 0), MATCH(AO$12, 'Build Scenarios'!$D$5:$O$5, 0))
- INDEX('Build Scenarios'!$D$1:$O$510, MATCH(1, ('Build Scenarios'!$B$1:$B$510 = $AF111) * ('Build Scenarios'!$C$1:$C$510 = $C111), 0), MATCH(AN$12, 'Build Scenarios'!$D$5:$O$5, 0)))
+AN111,
0)</f>
        <v>0</v>
      </c>
      <c r="AP111" s="4" cm="1">
        <f t="array" aca="1" ref="AP111" ca="1">IFERROR(
INDEX('Cost Data'!$Y$1:$AJ$500, MATCH(1, ('Cost Data'!$W$1:$W$500 = $AF111) * ('Cost Data'!$X$1:$X$500 = $AG111), 0), MATCH(AP$12, 'Cost Data'!$Y$12:$AJ$12, 0))
* (INDEX('Build Scenarios'!$D$1:$O$510, MATCH(1, ('Build Scenarios'!$B$1:$B$510 = $AF111) * ('Build Scenarios'!$C$1:$C$510 = $C111), 0), MATCH(AP$12, 'Build Scenarios'!$D$5:$O$5, 0))
- INDEX('Build Scenarios'!$D$1:$O$510, MATCH(1, ('Build Scenarios'!$B$1:$B$510 = $AF111) * ('Build Scenarios'!$C$1:$C$510 = $C111), 0), MATCH(AO$12, 'Build Scenarios'!$D$5:$O$5, 0)))
+AO111,
0)</f>
        <v>0</v>
      </c>
      <c r="AQ111" s="4" cm="1">
        <f t="array" aca="1" ref="AQ111" ca="1">IFERROR(
INDEX('Cost Data'!$Y$1:$AJ$500, MATCH(1, ('Cost Data'!$W$1:$W$500 = $AF111) * ('Cost Data'!$X$1:$X$500 = $AG111), 0), MATCH(AQ$12, 'Cost Data'!$Y$12:$AJ$12, 0))
* (INDEX('Build Scenarios'!$D$1:$O$510, MATCH(1, ('Build Scenarios'!$B$1:$B$510 = $AF111) * ('Build Scenarios'!$C$1:$C$510 = $C111), 0), MATCH(AQ$12, 'Build Scenarios'!$D$5:$O$5, 0))
- INDEX('Build Scenarios'!$D$1:$O$510, MATCH(1, ('Build Scenarios'!$B$1:$B$510 = $AF111) * ('Build Scenarios'!$C$1:$C$510 = $C111), 0), MATCH(AP$12, 'Build Scenarios'!$D$5:$O$5, 0)))
+AP111,
0)</f>
        <v>0</v>
      </c>
      <c r="AR111" s="4" cm="1">
        <f t="array" aca="1" ref="AR111" ca="1">IFERROR(
INDEX('Cost Data'!$Y$1:$AJ$500, MATCH(1, ('Cost Data'!$W$1:$W$500 = $AF111) * ('Cost Data'!$X$1:$X$500 = $AG111), 0), MATCH(AR$12, 'Cost Data'!$Y$12:$AJ$12, 0))
* (INDEX('Build Scenarios'!$D$1:$O$510, MATCH(1, ('Build Scenarios'!$B$1:$B$510 = $AF111) * ('Build Scenarios'!$C$1:$C$510 = $C111), 0), MATCH(AR$12, 'Build Scenarios'!$D$5:$O$5, 0))
- INDEX('Build Scenarios'!$D$1:$O$510, MATCH(1, ('Build Scenarios'!$B$1:$B$510 = $AF111) * ('Build Scenarios'!$C$1:$C$510 = $C111), 0), MATCH(AQ$12, 'Build Scenarios'!$D$5:$O$5, 0)))
+AQ111,
0)</f>
        <v>0</v>
      </c>
      <c r="AS111" s="4" cm="1">
        <f t="array" aca="1" ref="AS111" ca="1">IFERROR(
INDEX('Cost Data'!$Y$1:$AJ$500, MATCH(1, ('Cost Data'!$W$1:$W$500 = $AF111) * ('Cost Data'!$X$1:$X$500 = $AG111), 0), MATCH(AS$12, 'Cost Data'!$Y$12:$AJ$12, 0))
* (INDEX('Build Scenarios'!$D$1:$O$510, MATCH(1, ('Build Scenarios'!$B$1:$B$510 = $AF111) * ('Build Scenarios'!$C$1:$C$510 = $C111), 0), MATCH(AS$12, 'Build Scenarios'!$D$5:$O$5, 0))
- INDEX('Build Scenarios'!$D$1:$O$510, MATCH(1, ('Build Scenarios'!$B$1:$B$510 = $AF111) * ('Build Scenarios'!$C$1:$C$510 = $C111), 0), MATCH(AR$12, 'Build Scenarios'!$D$5:$O$5, 0)))
+AR111,
0)</f>
        <v>0</v>
      </c>
      <c r="AU111" s="11" t="str">
        <f t="shared" si="58"/>
        <v>Del Norte</v>
      </c>
      <c r="AV111" s="11" cm="1">
        <f t="array" aca="1" ref="AV111" ca="1">INDEX('Cost Scenario Settings'!$O$32:$W$101, MATCH(1, ('Cost Scenario Settings'!$N$32:$N$101 = $B111) * ('Cost Scenario Settings'!$B$32:$B$101 = AU111), 0), MATCH($C111, 'Cost Scenario Settings'!$O$31:$W$31, 0))</f>
        <v>0</v>
      </c>
      <c r="AW111" s="4" cm="1">
        <f t="array" aca="1" ref="AW111" ca="1">IFERROR(
INDEX('Cost Data'!$Y$1:$AJ$500, MATCH(1, ('Cost Data'!$W$1:$W$500 = $AU111) * ('Cost Data'!$X$1:$X$500 = $AV111), 0), MATCH(AW$12, 'Cost Data'!$Y$12:$AJ$12, 0))
* (INDEX('Build Scenarios'!$D$1:$O$510, MATCH(1, ('Build Scenarios'!$B$1:$B$510 = $AU111) * ('Build Scenarios'!$C$1:$C$510 = $C111), 0), MATCH(AW$12, 'Build Scenarios'!$D$5:$O$5, 0))
- INDEX('Build Scenarios'!$D$1:$O$510, MATCH(1, ('Build Scenarios'!$B$1:$B$510 = $AU111) * ('Build Scenarios'!$C$1:$C$510 = $C111), 0), MATCH(AV$12, 'Build Scenarios'!$D$5:$O$5, 0)))
+AV111,
0)</f>
        <v>0</v>
      </c>
      <c r="AX111" s="4" cm="1">
        <f t="array" aca="1" ref="AX111" ca="1">IFERROR(
INDEX('Cost Data'!$Y$1:$AJ$500, MATCH(1, ('Cost Data'!$W$1:$W$500 = $AU111) * ('Cost Data'!$X$1:$X$500 = $AV111), 0), MATCH(AX$12, 'Cost Data'!$Y$12:$AJ$12, 0))
* (INDEX('Build Scenarios'!$D$1:$O$510, MATCH(1, ('Build Scenarios'!$B$1:$B$510 = $AU111) * ('Build Scenarios'!$C$1:$C$510 = $C111), 0), MATCH(AX$12, 'Build Scenarios'!$D$5:$O$5, 0))
- INDEX('Build Scenarios'!$D$1:$O$510, MATCH(1, ('Build Scenarios'!$B$1:$B$510 = $AU111) * ('Build Scenarios'!$C$1:$C$510 = $C111), 0), MATCH(AW$12, 'Build Scenarios'!$D$5:$O$5, 0)))
+AW111,
0)</f>
        <v>0</v>
      </c>
      <c r="AY111" s="4" cm="1">
        <f t="array" aca="1" ref="AY111" ca="1">IFERROR(
INDEX('Cost Data'!$Y$1:$AJ$500, MATCH(1, ('Cost Data'!$W$1:$W$500 = $AU111) * ('Cost Data'!$X$1:$X$500 = $AV111), 0), MATCH(AY$12, 'Cost Data'!$Y$12:$AJ$12, 0))
* (INDEX('Build Scenarios'!$D$1:$O$510, MATCH(1, ('Build Scenarios'!$B$1:$B$510 = $AU111) * ('Build Scenarios'!$C$1:$C$510 = $C111), 0), MATCH(AY$12, 'Build Scenarios'!$D$5:$O$5, 0))
- INDEX('Build Scenarios'!$D$1:$O$510, MATCH(1, ('Build Scenarios'!$B$1:$B$510 = $AU111) * ('Build Scenarios'!$C$1:$C$510 = $C111), 0), MATCH(AX$12, 'Build Scenarios'!$D$5:$O$5, 0)))
+AX111,
0)</f>
        <v>0</v>
      </c>
      <c r="AZ111" s="4" cm="1">
        <f t="array" aca="1" ref="AZ111" ca="1">IFERROR(
INDEX('Cost Data'!$Y$1:$AJ$500, MATCH(1, ('Cost Data'!$W$1:$W$500 = $AU111) * ('Cost Data'!$X$1:$X$500 = $AV111), 0), MATCH(AZ$12, 'Cost Data'!$Y$12:$AJ$12, 0))
* (INDEX('Build Scenarios'!$D$1:$O$510, MATCH(1, ('Build Scenarios'!$B$1:$B$510 = $AU111) * ('Build Scenarios'!$C$1:$C$510 = $C111), 0), MATCH(AZ$12, 'Build Scenarios'!$D$5:$O$5, 0))
- INDEX('Build Scenarios'!$D$1:$O$510, MATCH(1, ('Build Scenarios'!$B$1:$B$510 = $AU111) * ('Build Scenarios'!$C$1:$C$510 = $C111), 0), MATCH(AY$12, 'Build Scenarios'!$D$5:$O$5, 0)))
+AY111,
0)</f>
        <v>0</v>
      </c>
      <c r="BA111" s="4" cm="1">
        <f t="array" aca="1" ref="BA111" ca="1">IFERROR(
INDEX('Cost Data'!$Y$1:$AJ$500, MATCH(1, ('Cost Data'!$W$1:$W$500 = $AU111) * ('Cost Data'!$X$1:$X$500 = $AV111), 0), MATCH(BA$12, 'Cost Data'!$Y$12:$AJ$12, 0))
* (INDEX('Build Scenarios'!$D$1:$O$510, MATCH(1, ('Build Scenarios'!$B$1:$B$510 = $AU111) * ('Build Scenarios'!$C$1:$C$510 = $C111), 0), MATCH(BA$12, 'Build Scenarios'!$D$5:$O$5, 0))
- INDEX('Build Scenarios'!$D$1:$O$510, MATCH(1, ('Build Scenarios'!$B$1:$B$510 = $AU111) * ('Build Scenarios'!$C$1:$C$510 = $C111), 0), MATCH(AZ$12, 'Build Scenarios'!$D$5:$O$5, 0)))
+AZ111,
0)</f>
        <v>0</v>
      </c>
      <c r="BB111" s="4" cm="1">
        <f t="array" aca="1" ref="BB111" ca="1">IFERROR(
INDEX('Cost Data'!$Y$1:$AJ$500, MATCH(1, ('Cost Data'!$W$1:$W$500 = $AU111) * ('Cost Data'!$X$1:$X$500 = $AV111), 0), MATCH(BB$12, 'Cost Data'!$Y$12:$AJ$12, 0))
* (INDEX('Build Scenarios'!$D$1:$O$510, MATCH(1, ('Build Scenarios'!$B$1:$B$510 = $AU111) * ('Build Scenarios'!$C$1:$C$510 = $C111), 0), MATCH(BB$12, 'Build Scenarios'!$D$5:$O$5, 0))
- INDEX('Build Scenarios'!$D$1:$O$510, MATCH(1, ('Build Scenarios'!$B$1:$B$510 = $AU111) * ('Build Scenarios'!$C$1:$C$510 = $C111), 0), MATCH(BA$12, 'Build Scenarios'!$D$5:$O$5, 0)))
+BA111,
0)</f>
        <v>0</v>
      </c>
      <c r="BC111" s="4" cm="1">
        <f t="array" aca="1" ref="BC111" ca="1">IFERROR(
INDEX('Cost Data'!$Y$1:$AJ$500, MATCH(1, ('Cost Data'!$W$1:$W$500 = $AU111) * ('Cost Data'!$X$1:$X$500 = $AV111), 0), MATCH(BC$12, 'Cost Data'!$Y$12:$AJ$12, 0))
* (INDEX('Build Scenarios'!$D$1:$O$510, MATCH(1, ('Build Scenarios'!$B$1:$B$510 = $AU111) * ('Build Scenarios'!$C$1:$C$510 = $C111), 0), MATCH(BC$12, 'Build Scenarios'!$D$5:$O$5, 0))
- INDEX('Build Scenarios'!$D$1:$O$510, MATCH(1, ('Build Scenarios'!$B$1:$B$510 = $AU111) * ('Build Scenarios'!$C$1:$C$510 = $C111), 0), MATCH(BB$12, 'Build Scenarios'!$D$5:$O$5, 0)))
+BB111,
0)</f>
        <v>0</v>
      </c>
      <c r="BD111" s="4" cm="1">
        <f t="array" aca="1" ref="BD111" ca="1">IFERROR(
INDEX('Cost Data'!$Y$1:$AJ$500, MATCH(1, ('Cost Data'!$W$1:$W$500 = $AU111) * ('Cost Data'!$X$1:$X$500 = $AV111), 0), MATCH(BD$12, 'Cost Data'!$Y$12:$AJ$12, 0))
* (INDEX('Build Scenarios'!$D$1:$O$510, MATCH(1, ('Build Scenarios'!$B$1:$B$510 = $AU111) * ('Build Scenarios'!$C$1:$C$510 = $C111), 0), MATCH(BD$12, 'Build Scenarios'!$D$5:$O$5, 0))
- INDEX('Build Scenarios'!$D$1:$O$510, MATCH(1, ('Build Scenarios'!$B$1:$B$510 = $AU111) * ('Build Scenarios'!$C$1:$C$510 = $C111), 0), MATCH(BC$12, 'Build Scenarios'!$D$5:$O$5, 0)))
+BC111,
0)</f>
        <v>0</v>
      </c>
      <c r="BE111" s="4" cm="1">
        <f t="array" aca="1" ref="BE111" ca="1">IFERROR(
INDEX('Cost Data'!$Y$1:$AJ$500, MATCH(1, ('Cost Data'!$W$1:$W$500 = $AU111) * ('Cost Data'!$X$1:$X$500 = $AV111), 0), MATCH(BE$12, 'Cost Data'!$Y$12:$AJ$12, 0))
* (INDEX('Build Scenarios'!$D$1:$O$510, MATCH(1, ('Build Scenarios'!$B$1:$B$510 = $AU111) * ('Build Scenarios'!$C$1:$C$510 = $C111), 0), MATCH(BE$12, 'Build Scenarios'!$D$5:$O$5, 0))
- INDEX('Build Scenarios'!$D$1:$O$510, MATCH(1, ('Build Scenarios'!$B$1:$B$510 = $AU111) * ('Build Scenarios'!$C$1:$C$510 = $C111), 0), MATCH(BD$12, 'Build Scenarios'!$D$5:$O$5, 0)))
+BD111,
0)</f>
        <v>0</v>
      </c>
      <c r="BF111" s="4" cm="1">
        <f t="array" aca="1" ref="BF111" ca="1">IFERROR(
INDEX('Cost Data'!$Y$1:$AJ$500, MATCH(1, ('Cost Data'!$W$1:$W$500 = $AU111) * ('Cost Data'!$X$1:$X$500 = $AV111), 0), MATCH(BF$12, 'Cost Data'!$Y$12:$AJ$12, 0))
* (INDEX('Build Scenarios'!$D$1:$O$510, MATCH(1, ('Build Scenarios'!$B$1:$B$510 = $AU111) * ('Build Scenarios'!$C$1:$C$510 = $C111), 0), MATCH(BF$12, 'Build Scenarios'!$D$5:$O$5, 0))
- INDEX('Build Scenarios'!$D$1:$O$510, MATCH(1, ('Build Scenarios'!$B$1:$B$510 = $AU111) * ('Build Scenarios'!$C$1:$C$510 = $C111), 0), MATCH(BE$12, 'Build Scenarios'!$D$5:$O$5, 0)))
+BE111,
0)</f>
        <v>0</v>
      </c>
      <c r="BG111" s="4" cm="1">
        <f t="array" aca="1" ref="BG111" ca="1">IFERROR(
INDEX('Cost Data'!$Y$1:$AJ$500, MATCH(1, ('Cost Data'!$W$1:$W$500 = $AU111) * ('Cost Data'!$X$1:$X$500 = $AV111), 0), MATCH(BG$12, 'Cost Data'!$Y$12:$AJ$12, 0))
* (INDEX('Build Scenarios'!$D$1:$O$510, MATCH(1, ('Build Scenarios'!$B$1:$B$510 = $AU111) * ('Build Scenarios'!$C$1:$C$510 = $C111), 0), MATCH(BG$12, 'Build Scenarios'!$D$5:$O$5, 0))
- INDEX('Build Scenarios'!$D$1:$O$510, MATCH(1, ('Build Scenarios'!$B$1:$B$510 = $AU111) * ('Build Scenarios'!$C$1:$C$510 = $C111), 0), MATCH(BF$12, 'Build Scenarios'!$D$5:$O$5, 0)))
+BF111,
0)</f>
        <v>0</v>
      </c>
      <c r="BH111" s="4" cm="1">
        <f t="array" aca="1" ref="BH111" ca="1">IFERROR(
INDEX('Cost Data'!$Y$1:$AJ$500, MATCH(1, ('Cost Data'!$W$1:$W$500 = $AU111) * ('Cost Data'!$X$1:$X$500 = $AV111), 0), MATCH(BH$12, 'Cost Data'!$Y$12:$AJ$12, 0))
* (INDEX('Build Scenarios'!$D$1:$O$510, MATCH(1, ('Build Scenarios'!$B$1:$B$510 = $AU111) * ('Build Scenarios'!$C$1:$C$510 = $C111), 0), MATCH(BH$12, 'Build Scenarios'!$D$5:$O$5, 0))
- INDEX('Build Scenarios'!$D$1:$O$510, MATCH(1, ('Build Scenarios'!$B$1:$B$510 = $AU111) * ('Build Scenarios'!$C$1:$C$510 = $C111), 0), MATCH(BG$12, 'Build Scenarios'!$D$5:$O$5, 0)))
+BG111,
0)</f>
        <v>0</v>
      </c>
      <c r="BJ111" s="11" t="str">
        <f t="shared" si="59"/>
        <v>Cape Mendocino</v>
      </c>
      <c r="BK111" s="11" cm="1">
        <f t="array" aca="1" ref="BK111" ca="1">INDEX('Cost Scenario Settings'!$O$32:$W$101, MATCH(1, ('Cost Scenario Settings'!$N$32:$N$101 = $B111) * ('Cost Scenario Settings'!$B$32:$B$101 = BJ111), 0), MATCH($C111, 'Cost Scenario Settings'!$O$31:$W$31, 0))</f>
        <v>0</v>
      </c>
      <c r="BL111" s="4" cm="1">
        <f t="array" aca="1" ref="BL111" ca="1">IFERROR(
INDEX('Cost Data'!$Y$1:$AJ$500, MATCH(1, ('Cost Data'!$W$1:$W$500 = $BJ111) * ('Cost Data'!$X$1:$X$500 = $BK111), 0), MATCH(BL$12, 'Cost Data'!$Y$12:$AJ$12, 0))
* (INDEX('Build Scenarios'!$D$1:$O$510, MATCH(1, ('Build Scenarios'!$B$1:$B$510 = $BJ111) * ('Build Scenarios'!$C$1:$C$510 = $C111), 0), MATCH(BL$12, 'Build Scenarios'!$D$5:$O$5, 0))
- INDEX('Build Scenarios'!$D$1:$O$510, MATCH(1, ('Build Scenarios'!$B$1:$B$510 = $BJ111) * ('Build Scenarios'!$C$1:$C$510 = $C111), 0), MATCH(BK$12, 'Build Scenarios'!$D$5:$O$5, 0)))
+BK111,
0)</f>
        <v>0</v>
      </c>
      <c r="BM111" s="4" cm="1">
        <f t="array" aca="1" ref="BM111" ca="1">IFERROR(
INDEX('Cost Data'!$Y$1:$AJ$500, MATCH(1, ('Cost Data'!$W$1:$W$500 = $BJ111) * ('Cost Data'!$X$1:$X$500 = $BK111), 0), MATCH(BM$12, 'Cost Data'!$Y$12:$AJ$12, 0))
* (INDEX('Build Scenarios'!$D$1:$O$510, MATCH(1, ('Build Scenarios'!$B$1:$B$510 = $BJ111) * ('Build Scenarios'!$C$1:$C$510 = $C111), 0), MATCH(BM$12, 'Build Scenarios'!$D$5:$O$5, 0))
- INDEX('Build Scenarios'!$D$1:$O$510, MATCH(1, ('Build Scenarios'!$B$1:$B$510 = $BJ111) * ('Build Scenarios'!$C$1:$C$510 = $C111), 0), MATCH(BL$12, 'Build Scenarios'!$D$5:$O$5, 0)))
+BL111,
0)</f>
        <v>0</v>
      </c>
      <c r="BN111" s="4" cm="1">
        <f t="array" aca="1" ref="BN111" ca="1">IFERROR(
INDEX('Cost Data'!$Y$1:$AJ$500, MATCH(1, ('Cost Data'!$W$1:$W$500 = $BJ111) * ('Cost Data'!$X$1:$X$500 = $BK111), 0), MATCH(BN$12, 'Cost Data'!$Y$12:$AJ$12, 0))
* (INDEX('Build Scenarios'!$D$1:$O$510, MATCH(1, ('Build Scenarios'!$B$1:$B$510 = $BJ111) * ('Build Scenarios'!$C$1:$C$510 = $C111), 0), MATCH(BN$12, 'Build Scenarios'!$D$5:$O$5, 0))
- INDEX('Build Scenarios'!$D$1:$O$510, MATCH(1, ('Build Scenarios'!$B$1:$B$510 = $BJ111) * ('Build Scenarios'!$C$1:$C$510 = $C111), 0), MATCH(BM$12, 'Build Scenarios'!$D$5:$O$5, 0)))
+BM111,
0)</f>
        <v>0</v>
      </c>
      <c r="BO111" s="4" cm="1">
        <f t="array" aca="1" ref="BO111" ca="1">IFERROR(
INDEX('Cost Data'!$Y$1:$AJ$500, MATCH(1, ('Cost Data'!$W$1:$W$500 = $BJ111) * ('Cost Data'!$X$1:$X$500 = $BK111), 0), MATCH(BO$12, 'Cost Data'!$Y$12:$AJ$12, 0))
* (INDEX('Build Scenarios'!$D$1:$O$510, MATCH(1, ('Build Scenarios'!$B$1:$B$510 = $BJ111) * ('Build Scenarios'!$C$1:$C$510 = $C111), 0), MATCH(BO$12, 'Build Scenarios'!$D$5:$O$5, 0))
- INDEX('Build Scenarios'!$D$1:$O$510, MATCH(1, ('Build Scenarios'!$B$1:$B$510 = $BJ111) * ('Build Scenarios'!$C$1:$C$510 = $C111), 0), MATCH(BN$12, 'Build Scenarios'!$D$5:$O$5, 0)))
+BN111,
0)</f>
        <v>0</v>
      </c>
      <c r="BP111" s="4" cm="1">
        <f t="array" aca="1" ref="BP111" ca="1">IFERROR(
INDEX('Cost Data'!$Y$1:$AJ$500, MATCH(1, ('Cost Data'!$W$1:$W$500 = $BJ111) * ('Cost Data'!$X$1:$X$500 = $BK111), 0), MATCH(BP$12, 'Cost Data'!$Y$12:$AJ$12, 0))
* (INDEX('Build Scenarios'!$D$1:$O$510, MATCH(1, ('Build Scenarios'!$B$1:$B$510 = $BJ111) * ('Build Scenarios'!$C$1:$C$510 = $C111), 0), MATCH(BP$12, 'Build Scenarios'!$D$5:$O$5, 0))
- INDEX('Build Scenarios'!$D$1:$O$510, MATCH(1, ('Build Scenarios'!$B$1:$B$510 = $BJ111) * ('Build Scenarios'!$C$1:$C$510 = $C111), 0), MATCH(BO$12, 'Build Scenarios'!$D$5:$O$5, 0)))
+BO111,
0)</f>
        <v>0</v>
      </c>
      <c r="BQ111" s="4" cm="1">
        <f t="array" aca="1" ref="BQ111" ca="1">IFERROR(
INDEX('Cost Data'!$Y$1:$AJ$500, MATCH(1, ('Cost Data'!$W$1:$W$500 = $BJ111) * ('Cost Data'!$X$1:$X$500 = $BK111), 0), MATCH(BQ$12, 'Cost Data'!$Y$12:$AJ$12, 0))
* (INDEX('Build Scenarios'!$D$1:$O$510, MATCH(1, ('Build Scenarios'!$B$1:$B$510 = $BJ111) * ('Build Scenarios'!$C$1:$C$510 = $C111), 0), MATCH(BQ$12, 'Build Scenarios'!$D$5:$O$5, 0))
- INDEX('Build Scenarios'!$D$1:$O$510, MATCH(1, ('Build Scenarios'!$B$1:$B$510 = $BJ111) * ('Build Scenarios'!$C$1:$C$510 = $C111), 0), MATCH(BP$12, 'Build Scenarios'!$D$5:$O$5, 0)))
+BP111,
0)</f>
        <v>0</v>
      </c>
      <c r="BR111" s="4" cm="1">
        <f t="array" aca="1" ref="BR111" ca="1">IFERROR(
INDEX('Cost Data'!$Y$1:$AJ$500, MATCH(1, ('Cost Data'!$W$1:$W$500 = $BJ111) * ('Cost Data'!$X$1:$X$500 = $BK111), 0), MATCH(BR$12, 'Cost Data'!$Y$12:$AJ$12, 0))
* (INDEX('Build Scenarios'!$D$1:$O$510, MATCH(1, ('Build Scenarios'!$B$1:$B$510 = $BJ111) * ('Build Scenarios'!$C$1:$C$510 = $C111), 0), MATCH(BR$12, 'Build Scenarios'!$D$5:$O$5, 0))
- INDEX('Build Scenarios'!$D$1:$O$510, MATCH(1, ('Build Scenarios'!$B$1:$B$510 = $BJ111) * ('Build Scenarios'!$C$1:$C$510 = $C111), 0), MATCH(BQ$12, 'Build Scenarios'!$D$5:$O$5, 0)))
+BQ111,
0)</f>
        <v>0</v>
      </c>
      <c r="BS111" s="4" cm="1">
        <f t="array" aca="1" ref="BS111" ca="1">IFERROR(
INDEX('Cost Data'!$Y$1:$AJ$500, MATCH(1, ('Cost Data'!$W$1:$W$500 = $BJ111) * ('Cost Data'!$X$1:$X$500 = $BK111), 0), MATCH(BS$12, 'Cost Data'!$Y$12:$AJ$12, 0))
* (INDEX('Build Scenarios'!$D$1:$O$510, MATCH(1, ('Build Scenarios'!$B$1:$B$510 = $BJ111) * ('Build Scenarios'!$C$1:$C$510 = $C111), 0), MATCH(BS$12, 'Build Scenarios'!$D$5:$O$5, 0))
- INDEX('Build Scenarios'!$D$1:$O$510, MATCH(1, ('Build Scenarios'!$B$1:$B$510 = $BJ111) * ('Build Scenarios'!$C$1:$C$510 = $C111), 0), MATCH(BR$12, 'Build Scenarios'!$D$5:$O$5, 0)))
+BR111,
0)</f>
        <v>0</v>
      </c>
      <c r="BT111" s="4" cm="1">
        <f t="array" aca="1" ref="BT111" ca="1">IFERROR(
INDEX('Cost Data'!$Y$1:$AJ$500, MATCH(1, ('Cost Data'!$W$1:$W$500 = $BJ111) * ('Cost Data'!$X$1:$X$500 = $BK111), 0), MATCH(BT$12, 'Cost Data'!$Y$12:$AJ$12, 0))
* (INDEX('Build Scenarios'!$D$1:$O$510, MATCH(1, ('Build Scenarios'!$B$1:$B$510 = $BJ111) * ('Build Scenarios'!$C$1:$C$510 = $C111), 0), MATCH(BT$12, 'Build Scenarios'!$D$5:$O$5, 0))
- INDEX('Build Scenarios'!$D$1:$O$510, MATCH(1, ('Build Scenarios'!$B$1:$B$510 = $BJ111) * ('Build Scenarios'!$C$1:$C$510 = $C111), 0), MATCH(BS$12, 'Build Scenarios'!$D$5:$O$5, 0)))
+BS111,
0)</f>
        <v>0</v>
      </c>
      <c r="BU111" s="4" cm="1">
        <f t="array" aca="1" ref="BU111" ca="1">IFERROR(
INDEX('Cost Data'!$Y$1:$AJ$500, MATCH(1, ('Cost Data'!$W$1:$W$500 = $BJ111) * ('Cost Data'!$X$1:$X$500 = $BK111), 0), MATCH(BU$12, 'Cost Data'!$Y$12:$AJ$12, 0))
* (INDEX('Build Scenarios'!$D$1:$O$510, MATCH(1, ('Build Scenarios'!$B$1:$B$510 = $BJ111) * ('Build Scenarios'!$C$1:$C$510 = $C111), 0), MATCH(BU$12, 'Build Scenarios'!$D$5:$O$5, 0))
- INDEX('Build Scenarios'!$D$1:$O$510, MATCH(1, ('Build Scenarios'!$B$1:$B$510 = $BJ111) * ('Build Scenarios'!$C$1:$C$510 = $C111), 0), MATCH(BT$12, 'Build Scenarios'!$D$5:$O$5, 0)))
+BT111,
0)</f>
        <v>0</v>
      </c>
      <c r="BV111" s="4" cm="1">
        <f t="array" aca="1" ref="BV111" ca="1">IFERROR(
INDEX('Cost Data'!$Y$1:$AJ$500, MATCH(1, ('Cost Data'!$W$1:$W$500 = $BJ111) * ('Cost Data'!$X$1:$X$500 = $BK111), 0), MATCH(BV$12, 'Cost Data'!$Y$12:$AJ$12, 0))
* (INDEX('Build Scenarios'!$D$1:$O$510, MATCH(1, ('Build Scenarios'!$B$1:$B$510 = $BJ111) * ('Build Scenarios'!$C$1:$C$510 = $C111), 0), MATCH(BV$12, 'Build Scenarios'!$D$5:$O$5, 0))
- INDEX('Build Scenarios'!$D$1:$O$510, MATCH(1, ('Build Scenarios'!$B$1:$B$510 = $BJ111) * ('Build Scenarios'!$C$1:$C$510 = $C111), 0), MATCH(BU$12, 'Build Scenarios'!$D$5:$O$5, 0)))
+BU111,
0)</f>
        <v>0</v>
      </c>
      <c r="BW111" s="4" cm="1">
        <f t="array" aca="1" ref="BW111" ca="1">IFERROR(
INDEX('Cost Data'!$Y$1:$AJ$500, MATCH(1, ('Cost Data'!$W$1:$W$500 = $BJ111) * ('Cost Data'!$X$1:$X$500 = $BK111), 0), MATCH(BW$12, 'Cost Data'!$Y$12:$AJ$12, 0))
* (INDEX('Build Scenarios'!$D$1:$O$510, MATCH(1, ('Build Scenarios'!$B$1:$B$510 = $BJ111) * ('Build Scenarios'!$C$1:$C$510 = $C111), 0), MATCH(BW$12, 'Build Scenarios'!$D$5:$O$5, 0))
- INDEX('Build Scenarios'!$D$1:$O$510, MATCH(1, ('Build Scenarios'!$B$1:$B$510 = $BJ111) * ('Build Scenarios'!$C$1:$C$510 = $C111), 0), MATCH(BV$12, 'Build Scenarios'!$D$5:$O$5, 0)))
+BV111,
0)</f>
        <v>0</v>
      </c>
    </row>
    <row r="112" spans="2:75" x14ac:dyDescent="0.2">
      <c r="B112" s="11">
        <f t="shared" ca="1" si="55"/>
        <v>0</v>
      </c>
      <c r="C112" s="8" t="s">
        <v>62</v>
      </c>
      <c r="D112" s="4">
        <f t="shared" ca="1" si="54"/>
        <v>0</v>
      </c>
      <c r="E112" s="4">
        <f t="shared" ca="1" si="54"/>
        <v>0</v>
      </c>
      <c r="F112" s="4">
        <f t="shared" ca="1" si="54"/>
        <v>0</v>
      </c>
      <c r="G112" s="4">
        <f t="shared" ca="1" si="54"/>
        <v>0</v>
      </c>
      <c r="H112" s="4">
        <f t="shared" ca="1" si="54"/>
        <v>0</v>
      </c>
      <c r="I112" s="4">
        <f t="shared" ca="1" si="54"/>
        <v>0</v>
      </c>
      <c r="J112" s="4">
        <f t="shared" ca="1" si="54"/>
        <v>0</v>
      </c>
      <c r="K112" s="4">
        <f t="shared" ca="1" si="54"/>
        <v>0</v>
      </c>
      <c r="L112" s="4">
        <f t="shared" ca="1" si="54"/>
        <v>0</v>
      </c>
      <c r="M112" s="4">
        <f t="shared" ca="1" si="54"/>
        <v>0</v>
      </c>
      <c r="N112" s="4">
        <f t="shared" ca="1" si="54"/>
        <v>0</v>
      </c>
      <c r="O112" s="4">
        <f t="shared" ca="1" si="54"/>
        <v>0</v>
      </c>
      <c r="Q112" s="11" t="str">
        <f t="shared" si="56"/>
        <v>Morro Bay</v>
      </c>
      <c r="R112" s="11" cm="1">
        <f t="array" aca="1" ref="R112" ca="1">INDEX('Cost Scenario Settings'!$O$32:$W$101, MATCH(1, ('Cost Scenario Settings'!$N$32:$N$101 = $B112) * ('Cost Scenario Settings'!$B$32:$B$101 = Q112), 0), MATCH($C112, 'Cost Scenario Settings'!$O$31:$W$31, 0))</f>
        <v>0</v>
      </c>
      <c r="S112" s="4" cm="1">
        <f t="array" aca="1" ref="S112" ca="1">IFERROR(
INDEX('Cost Data'!$Y$1:$AJ$500, MATCH(1, ('Cost Data'!$W$1:$W$500 = $Q112) * ('Cost Data'!$X$1:$X$500 = $R112), 0), MATCH(S$12, 'Cost Data'!$Y$12:$AJ$12, 0))
* (INDEX('Build Scenarios'!$D$1:$O$510, MATCH(1, ('Build Scenarios'!$B$1:$B$510 = $Q112) * ('Build Scenarios'!$C$1:$C$510 = $C112), 0), MATCH(S$12, 'Build Scenarios'!$D$5:$O$5, 0))
- INDEX('Build Scenarios'!$D$1:$O$510, MATCH(1, ('Build Scenarios'!$B$1:$B$510 = $Q112) * ('Build Scenarios'!$C$1:$C$510 = $C112), 0), MATCH(R$12, 'Build Scenarios'!$D$5:$O$5, 0)))
+R112,
0)</f>
        <v>0</v>
      </c>
      <c r="T112" s="4" cm="1">
        <f t="array" aca="1" ref="T112" ca="1">IFERROR(
INDEX('Cost Data'!$Y$1:$AJ$500, MATCH(1, ('Cost Data'!$W$1:$W$500 = $Q112) * ('Cost Data'!$X$1:$X$500 = $R112), 0), MATCH(T$12, 'Cost Data'!$Y$12:$AJ$12, 0))
* (INDEX('Build Scenarios'!$D$1:$O$510, MATCH(1, ('Build Scenarios'!$B$1:$B$510 = $Q112) * ('Build Scenarios'!$C$1:$C$510 = $C112), 0), MATCH(T$12, 'Build Scenarios'!$D$5:$O$5, 0))
- INDEX('Build Scenarios'!$D$1:$O$510, MATCH(1, ('Build Scenarios'!$B$1:$B$510 = $Q112) * ('Build Scenarios'!$C$1:$C$510 = $C112), 0), MATCH(S$12, 'Build Scenarios'!$D$5:$O$5, 0)))
+S112,
0)</f>
        <v>0</v>
      </c>
      <c r="U112" s="4" cm="1">
        <f t="array" aca="1" ref="U112" ca="1">IFERROR(
INDEX('Cost Data'!$Y$1:$AJ$500, MATCH(1, ('Cost Data'!$W$1:$W$500 = $Q112) * ('Cost Data'!$X$1:$X$500 = $R112), 0), MATCH(U$12, 'Cost Data'!$Y$12:$AJ$12, 0))
* (INDEX('Build Scenarios'!$D$1:$O$510, MATCH(1, ('Build Scenarios'!$B$1:$B$510 = $Q112) * ('Build Scenarios'!$C$1:$C$510 = $C112), 0), MATCH(U$12, 'Build Scenarios'!$D$5:$O$5, 0))
- INDEX('Build Scenarios'!$D$1:$O$510, MATCH(1, ('Build Scenarios'!$B$1:$B$510 = $Q112) * ('Build Scenarios'!$C$1:$C$510 = $C112), 0), MATCH(T$12, 'Build Scenarios'!$D$5:$O$5, 0)))
+T112,
0)</f>
        <v>0</v>
      </c>
      <c r="V112" s="4" cm="1">
        <f t="array" aca="1" ref="V112" ca="1">IFERROR(
INDEX('Cost Data'!$Y$1:$AJ$500, MATCH(1, ('Cost Data'!$W$1:$W$500 = $Q112) * ('Cost Data'!$X$1:$X$500 = $R112), 0), MATCH(V$12, 'Cost Data'!$Y$12:$AJ$12, 0))
* (INDEX('Build Scenarios'!$D$1:$O$510, MATCH(1, ('Build Scenarios'!$B$1:$B$510 = $Q112) * ('Build Scenarios'!$C$1:$C$510 = $C112), 0), MATCH(V$12, 'Build Scenarios'!$D$5:$O$5, 0))
- INDEX('Build Scenarios'!$D$1:$O$510, MATCH(1, ('Build Scenarios'!$B$1:$B$510 = $Q112) * ('Build Scenarios'!$C$1:$C$510 = $C112), 0), MATCH(U$12, 'Build Scenarios'!$D$5:$O$5, 0)))
+U112,
0)</f>
        <v>0</v>
      </c>
      <c r="W112" s="4" cm="1">
        <f t="array" aca="1" ref="W112" ca="1">IFERROR(
INDEX('Cost Data'!$Y$1:$AJ$500, MATCH(1, ('Cost Data'!$W$1:$W$500 = $Q112) * ('Cost Data'!$X$1:$X$500 = $R112), 0), MATCH(W$12, 'Cost Data'!$Y$12:$AJ$12, 0))
* (INDEX('Build Scenarios'!$D$1:$O$510, MATCH(1, ('Build Scenarios'!$B$1:$B$510 = $Q112) * ('Build Scenarios'!$C$1:$C$510 = $C112), 0), MATCH(W$12, 'Build Scenarios'!$D$5:$O$5, 0))
- INDEX('Build Scenarios'!$D$1:$O$510, MATCH(1, ('Build Scenarios'!$B$1:$B$510 = $Q112) * ('Build Scenarios'!$C$1:$C$510 = $C112), 0), MATCH(V$12, 'Build Scenarios'!$D$5:$O$5, 0)))
+V112,
0)</f>
        <v>0</v>
      </c>
      <c r="X112" s="4" cm="1">
        <f t="array" aca="1" ref="X112" ca="1">IFERROR(
INDEX('Cost Data'!$Y$1:$AJ$500, MATCH(1, ('Cost Data'!$W$1:$W$500 = $Q112) * ('Cost Data'!$X$1:$X$500 = $R112), 0), MATCH(X$12, 'Cost Data'!$Y$12:$AJ$12, 0))
* (INDEX('Build Scenarios'!$D$1:$O$510, MATCH(1, ('Build Scenarios'!$B$1:$B$510 = $Q112) * ('Build Scenarios'!$C$1:$C$510 = $C112), 0), MATCH(X$12, 'Build Scenarios'!$D$5:$O$5, 0))
- INDEX('Build Scenarios'!$D$1:$O$510, MATCH(1, ('Build Scenarios'!$B$1:$B$510 = $Q112) * ('Build Scenarios'!$C$1:$C$510 = $C112), 0), MATCH(W$12, 'Build Scenarios'!$D$5:$O$5, 0)))
+W112,
0)</f>
        <v>0</v>
      </c>
      <c r="Y112" s="4" cm="1">
        <f t="array" aca="1" ref="Y112" ca="1">IFERROR(
INDEX('Cost Data'!$Y$1:$AJ$500, MATCH(1, ('Cost Data'!$W$1:$W$500 = $Q112) * ('Cost Data'!$X$1:$X$500 = $R112), 0), MATCH(Y$12, 'Cost Data'!$Y$12:$AJ$12, 0))
* (INDEX('Build Scenarios'!$D$1:$O$510, MATCH(1, ('Build Scenarios'!$B$1:$B$510 = $Q112) * ('Build Scenarios'!$C$1:$C$510 = $C112), 0), MATCH(Y$12, 'Build Scenarios'!$D$5:$O$5, 0))
- INDEX('Build Scenarios'!$D$1:$O$510, MATCH(1, ('Build Scenarios'!$B$1:$B$510 = $Q112) * ('Build Scenarios'!$C$1:$C$510 = $C112), 0), MATCH(X$12, 'Build Scenarios'!$D$5:$O$5, 0)))
+X112,
0)</f>
        <v>0</v>
      </c>
      <c r="Z112" s="4" cm="1">
        <f t="array" aca="1" ref="Z112" ca="1">IFERROR(
INDEX('Cost Data'!$Y$1:$AJ$500, MATCH(1, ('Cost Data'!$W$1:$W$500 = $Q112) * ('Cost Data'!$X$1:$X$500 = $R112), 0), MATCH(Z$12, 'Cost Data'!$Y$12:$AJ$12, 0))
* (INDEX('Build Scenarios'!$D$1:$O$510, MATCH(1, ('Build Scenarios'!$B$1:$B$510 = $Q112) * ('Build Scenarios'!$C$1:$C$510 = $C112), 0), MATCH(Z$12, 'Build Scenarios'!$D$5:$O$5, 0))
- INDEX('Build Scenarios'!$D$1:$O$510, MATCH(1, ('Build Scenarios'!$B$1:$B$510 = $Q112) * ('Build Scenarios'!$C$1:$C$510 = $C112), 0), MATCH(Y$12, 'Build Scenarios'!$D$5:$O$5, 0)))
+Y112,
0)</f>
        <v>0</v>
      </c>
      <c r="AA112" s="4" cm="1">
        <f t="array" aca="1" ref="AA112" ca="1">IFERROR(
INDEX('Cost Data'!$Y$1:$AJ$500, MATCH(1, ('Cost Data'!$W$1:$W$500 = $Q112) * ('Cost Data'!$X$1:$X$500 = $R112), 0), MATCH(AA$12, 'Cost Data'!$Y$12:$AJ$12, 0))
* (INDEX('Build Scenarios'!$D$1:$O$510, MATCH(1, ('Build Scenarios'!$B$1:$B$510 = $Q112) * ('Build Scenarios'!$C$1:$C$510 = $C112), 0), MATCH(AA$12, 'Build Scenarios'!$D$5:$O$5, 0))
- INDEX('Build Scenarios'!$D$1:$O$510, MATCH(1, ('Build Scenarios'!$B$1:$B$510 = $Q112) * ('Build Scenarios'!$C$1:$C$510 = $C112), 0), MATCH(Z$12, 'Build Scenarios'!$D$5:$O$5, 0)))
+Z112,
0)</f>
        <v>0</v>
      </c>
      <c r="AB112" s="4" cm="1">
        <f t="array" aca="1" ref="AB112" ca="1">IFERROR(
INDEX('Cost Data'!$Y$1:$AJ$500, MATCH(1, ('Cost Data'!$W$1:$W$500 = $Q112) * ('Cost Data'!$X$1:$X$500 = $R112), 0), MATCH(AB$12, 'Cost Data'!$Y$12:$AJ$12, 0))
* (INDEX('Build Scenarios'!$D$1:$O$510, MATCH(1, ('Build Scenarios'!$B$1:$B$510 = $Q112) * ('Build Scenarios'!$C$1:$C$510 = $C112), 0), MATCH(AB$12, 'Build Scenarios'!$D$5:$O$5, 0))
- INDEX('Build Scenarios'!$D$1:$O$510, MATCH(1, ('Build Scenarios'!$B$1:$B$510 = $Q112) * ('Build Scenarios'!$C$1:$C$510 = $C112), 0), MATCH(AA$12, 'Build Scenarios'!$D$5:$O$5, 0)))
+AA112,
0)</f>
        <v>0</v>
      </c>
      <c r="AC112" s="4" cm="1">
        <f t="array" aca="1" ref="AC112" ca="1">IFERROR(
INDEX('Cost Data'!$Y$1:$AJ$500, MATCH(1, ('Cost Data'!$W$1:$W$500 = $Q112) * ('Cost Data'!$X$1:$X$500 = $R112), 0), MATCH(AC$12, 'Cost Data'!$Y$12:$AJ$12, 0))
* (INDEX('Build Scenarios'!$D$1:$O$510, MATCH(1, ('Build Scenarios'!$B$1:$B$510 = $Q112) * ('Build Scenarios'!$C$1:$C$510 = $C112), 0), MATCH(AC$12, 'Build Scenarios'!$D$5:$O$5, 0))
- INDEX('Build Scenarios'!$D$1:$O$510, MATCH(1, ('Build Scenarios'!$B$1:$B$510 = $Q112) * ('Build Scenarios'!$C$1:$C$510 = $C112), 0), MATCH(AB$12, 'Build Scenarios'!$D$5:$O$5, 0)))
+AB112,
0)</f>
        <v>0</v>
      </c>
      <c r="AD112" s="4" cm="1">
        <f t="array" aca="1" ref="AD112" ca="1">IFERROR(
INDEX('Cost Data'!$Y$1:$AJ$500, MATCH(1, ('Cost Data'!$W$1:$W$500 = $Q112) * ('Cost Data'!$X$1:$X$500 = $R112), 0), MATCH(AD$12, 'Cost Data'!$Y$12:$AJ$12, 0))
* (INDEX('Build Scenarios'!$D$1:$O$510, MATCH(1, ('Build Scenarios'!$B$1:$B$510 = $Q112) * ('Build Scenarios'!$C$1:$C$510 = $C112), 0), MATCH(AD$12, 'Build Scenarios'!$D$5:$O$5, 0))
- INDEX('Build Scenarios'!$D$1:$O$510, MATCH(1, ('Build Scenarios'!$B$1:$B$510 = $Q112) * ('Build Scenarios'!$C$1:$C$510 = $C112), 0), MATCH(AC$12, 'Build Scenarios'!$D$5:$O$5, 0)))
+AC112,
0)</f>
        <v>0</v>
      </c>
      <c r="AF112" s="11" t="str">
        <f t="shared" si="57"/>
        <v>Humboldt Bay</v>
      </c>
      <c r="AG112" s="11" cm="1">
        <f t="array" aca="1" ref="AG112" ca="1">INDEX('Cost Scenario Settings'!$O$32:$W$101, MATCH(1, ('Cost Scenario Settings'!$N$32:$N$101 = $B112) * ('Cost Scenario Settings'!$B$32:$B$101 = AF112), 0), MATCH($C112, 'Cost Scenario Settings'!$O$31:$W$31, 0))</f>
        <v>0</v>
      </c>
      <c r="AH112" s="4" cm="1">
        <f t="array" aca="1" ref="AH112" ca="1">IFERROR(
INDEX('Cost Data'!$Y$1:$AJ$500, MATCH(1, ('Cost Data'!$W$1:$W$500 = $AF112) * ('Cost Data'!$X$1:$X$500 = $AG112), 0), MATCH(AH$12, 'Cost Data'!$Y$12:$AJ$12, 0))
* (INDEX('Build Scenarios'!$D$1:$O$510, MATCH(1, ('Build Scenarios'!$B$1:$B$510 = $AF112) * ('Build Scenarios'!$C$1:$C$510 = $C112), 0), MATCH(AH$12, 'Build Scenarios'!$D$5:$O$5, 0))
- INDEX('Build Scenarios'!$D$1:$O$510, MATCH(1, ('Build Scenarios'!$B$1:$B$510 = $AF112) * ('Build Scenarios'!$C$1:$C$510 = $C112), 0), MATCH(AG$12, 'Build Scenarios'!$D$5:$O$5, 0)))
+AG112,
0)</f>
        <v>0</v>
      </c>
      <c r="AI112" s="4" cm="1">
        <f t="array" aca="1" ref="AI112" ca="1">IFERROR(
INDEX('Cost Data'!$Y$1:$AJ$500, MATCH(1, ('Cost Data'!$W$1:$W$500 = $AF112) * ('Cost Data'!$X$1:$X$500 = $AG112), 0), MATCH(AI$12, 'Cost Data'!$Y$12:$AJ$12, 0))
* (INDEX('Build Scenarios'!$D$1:$O$510, MATCH(1, ('Build Scenarios'!$B$1:$B$510 = $AF112) * ('Build Scenarios'!$C$1:$C$510 = $C112), 0), MATCH(AI$12, 'Build Scenarios'!$D$5:$O$5, 0))
- INDEX('Build Scenarios'!$D$1:$O$510, MATCH(1, ('Build Scenarios'!$B$1:$B$510 = $AF112) * ('Build Scenarios'!$C$1:$C$510 = $C112), 0), MATCH(AH$12, 'Build Scenarios'!$D$5:$O$5, 0)))
+AH112,
0)</f>
        <v>0</v>
      </c>
      <c r="AJ112" s="4" cm="1">
        <f t="array" aca="1" ref="AJ112" ca="1">IFERROR(
INDEX('Cost Data'!$Y$1:$AJ$500, MATCH(1, ('Cost Data'!$W$1:$W$500 = $AF112) * ('Cost Data'!$X$1:$X$500 = $AG112), 0), MATCH(AJ$12, 'Cost Data'!$Y$12:$AJ$12, 0))
* (INDEX('Build Scenarios'!$D$1:$O$510, MATCH(1, ('Build Scenarios'!$B$1:$B$510 = $AF112) * ('Build Scenarios'!$C$1:$C$510 = $C112), 0), MATCH(AJ$12, 'Build Scenarios'!$D$5:$O$5, 0))
- INDEX('Build Scenarios'!$D$1:$O$510, MATCH(1, ('Build Scenarios'!$B$1:$B$510 = $AF112) * ('Build Scenarios'!$C$1:$C$510 = $C112), 0), MATCH(AI$12, 'Build Scenarios'!$D$5:$O$5, 0)))
+AI112,
0)</f>
        <v>0</v>
      </c>
      <c r="AK112" s="4" cm="1">
        <f t="array" aca="1" ref="AK112" ca="1">IFERROR(
INDEX('Cost Data'!$Y$1:$AJ$500, MATCH(1, ('Cost Data'!$W$1:$W$500 = $AF112) * ('Cost Data'!$X$1:$X$500 = $AG112), 0), MATCH(AK$12, 'Cost Data'!$Y$12:$AJ$12, 0))
* (INDEX('Build Scenarios'!$D$1:$O$510, MATCH(1, ('Build Scenarios'!$B$1:$B$510 = $AF112) * ('Build Scenarios'!$C$1:$C$510 = $C112), 0), MATCH(AK$12, 'Build Scenarios'!$D$5:$O$5, 0))
- INDEX('Build Scenarios'!$D$1:$O$510, MATCH(1, ('Build Scenarios'!$B$1:$B$510 = $AF112) * ('Build Scenarios'!$C$1:$C$510 = $C112), 0), MATCH(AJ$12, 'Build Scenarios'!$D$5:$O$5, 0)))
+AJ112,
0)</f>
        <v>0</v>
      </c>
      <c r="AL112" s="4" cm="1">
        <f t="array" aca="1" ref="AL112" ca="1">IFERROR(
INDEX('Cost Data'!$Y$1:$AJ$500, MATCH(1, ('Cost Data'!$W$1:$W$500 = $AF112) * ('Cost Data'!$X$1:$X$500 = $AG112), 0), MATCH(AL$12, 'Cost Data'!$Y$12:$AJ$12, 0))
* (INDEX('Build Scenarios'!$D$1:$O$510, MATCH(1, ('Build Scenarios'!$B$1:$B$510 = $AF112) * ('Build Scenarios'!$C$1:$C$510 = $C112), 0), MATCH(AL$12, 'Build Scenarios'!$D$5:$O$5, 0))
- INDEX('Build Scenarios'!$D$1:$O$510, MATCH(1, ('Build Scenarios'!$B$1:$B$510 = $AF112) * ('Build Scenarios'!$C$1:$C$510 = $C112), 0), MATCH(AK$12, 'Build Scenarios'!$D$5:$O$5, 0)))
+AK112,
0)</f>
        <v>0</v>
      </c>
      <c r="AM112" s="4" cm="1">
        <f t="array" aca="1" ref="AM112" ca="1">IFERROR(
INDEX('Cost Data'!$Y$1:$AJ$500, MATCH(1, ('Cost Data'!$W$1:$W$500 = $AF112) * ('Cost Data'!$X$1:$X$500 = $AG112), 0), MATCH(AM$12, 'Cost Data'!$Y$12:$AJ$12, 0))
* (INDEX('Build Scenarios'!$D$1:$O$510, MATCH(1, ('Build Scenarios'!$B$1:$B$510 = $AF112) * ('Build Scenarios'!$C$1:$C$510 = $C112), 0), MATCH(AM$12, 'Build Scenarios'!$D$5:$O$5, 0))
- INDEX('Build Scenarios'!$D$1:$O$510, MATCH(1, ('Build Scenarios'!$B$1:$B$510 = $AF112) * ('Build Scenarios'!$C$1:$C$510 = $C112), 0), MATCH(AL$12, 'Build Scenarios'!$D$5:$O$5, 0)))
+AL112,
0)</f>
        <v>0</v>
      </c>
      <c r="AN112" s="4" cm="1">
        <f t="array" aca="1" ref="AN112" ca="1">IFERROR(
INDEX('Cost Data'!$Y$1:$AJ$500, MATCH(1, ('Cost Data'!$W$1:$W$500 = $AF112) * ('Cost Data'!$X$1:$X$500 = $AG112), 0), MATCH(AN$12, 'Cost Data'!$Y$12:$AJ$12, 0))
* (INDEX('Build Scenarios'!$D$1:$O$510, MATCH(1, ('Build Scenarios'!$B$1:$B$510 = $AF112) * ('Build Scenarios'!$C$1:$C$510 = $C112), 0), MATCH(AN$12, 'Build Scenarios'!$D$5:$O$5, 0))
- INDEX('Build Scenarios'!$D$1:$O$510, MATCH(1, ('Build Scenarios'!$B$1:$B$510 = $AF112) * ('Build Scenarios'!$C$1:$C$510 = $C112), 0), MATCH(AM$12, 'Build Scenarios'!$D$5:$O$5, 0)))
+AM112,
0)</f>
        <v>0</v>
      </c>
      <c r="AO112" s="4" cm="1">
        <f t="array" aca="1" ref="AO112" ca="1">IFERROR(
INDEX('Cost Data'!$Y$1:$AJ$500, MATCH(1, ('Cost Data'!$W$1:$W$500 = $AF112) * ('Cost Data'!$X$1:$X$500 = $AG112), 0), MATCH(AO$12, 'Cost Data'!$Y$12:$AJ$12, 0))
* (INDEX('Build Scenarios'!$D$1:$O$510, MATCH(1, ('Build Scenarios'!$B$1:$B$510 = $AF112) * ('Build Scenarios'!$C$1:$C$510 = $C112), 0), MATCH(AO$12, 'Build Scenarios'!$D$5:$O$5, 0))
- INDEX('Build Scenarios'!$D$1:$O$510, MATCH(1, ('Build Scenarios'!$B$1:$B$510 = $AF112) * ('Build Scenarios'!$C$1:$C$510 = $C112), 0), MATCH(AN$12, 'Build Scenarios'!$D$5:$O$5, 0)))
+AN112,
0)</f>
        <v>0</v>
      </c>
      <c r="AP112" s="4" cm="1">
        <f t="array" aca="1" ref="AP112" ca="1">IFERROR(
INDEX('Cost Data'!$Y$1:$AJ$500, MATCH(1, ('Cost Data'!$W$1:$W$500 = $AF112) * ('Cost Data'!$X$1:$X$500 = $AG112), 0), MATCH(AP$12, 'Cost Data'!$Y$12:$AJ$12, 0))
* (INDEX('Build Scenarios'!$D$1:$O$510, MATCH(1, ('Build Scenarios'!$B$1:$B$510 = $AF112) * ('Build Scenarios'!$C$1:$C$510 = $C112), 0), MATCH(AP$12, 'Build Scenarios'!$D$5:$O$5, 0))
- INDEX('Build Scenarios'!$D$1:$O$510, MATCH(1, ('Build Scenarios'!$B$1:$B$510 = $AF112) * ('Build Scenarios'!$C$1:$C$510 = $C112), 0), MATCH(AO$12, 'Build Scenarios'!$D$5:$O$5, 0)))
+AO112,
0)</f>
        <v>0</v>
      </c>
      <c r="AQ112" s="4" cm="1">
        <f t="array" aca="1" ref="AQ112" ca="1">IFERROR(
INDEX('Cost Data'!$Y$1:$AJ$500, MATCH(1, ('Cost Data'!$W$1:$W$500 = $AF112) * ('Cost Data'!$X$1:$X$500 = $AG112), 0), MATCH(AQ$12, 'Cost Data'!$Y$12:$AJ$12, 0))
* (INDEX('Build Scenarios'!$D$1:$O$510, MATCH(1, ('Build Scenarios'!$B$1:$B$510 = $AF112) * ('Build Scenarios'!$C$1:$C$510 = $C112), 0), MATCH(AQ$12, 'Build Scenarios'!$D$5:$O$5, 0))
- INDEX('Build Scenarios'!$D$1:$O$510, MATCH(1, ('Build Scenarios'!$B$1:$B$510 = $AF112) * ('Build Scenarios'!$C$1:$C$510 = $C112), 0), MATCH(AP$12, 'Build Scenarios'!$D$5:$O$5, 0)))
+AP112,
0)</f>
        <v>0</v>
      </c>
      <c r="AR112" s="4" cm="1">
        <f t="array" aca="1" ref="AR112" ca="1">IFERROR(
INDEX('Cost Data'!$Y$1:$AJ$500, MATCH(1, ('Cost Data'!$W$1:$W$500 = $AF112) * ('Cost Data'!$X$1:$X$500 = $AG112), 0), MATCH(AR$12, 'Cost Data'!$Y$12:$AJ$12, 0))
* (INDEX('Build Scenarios'!$D$1:$O$510, MATCH(1, ('Build Scenarios'!$B$1:$B$510 = $AF112) * ('Build Scenarios'!$C$1:$C$510 = $C112), 0), MATCH(AR$12, 'Build Scenarios'!$D$5:$O$5, 0))
- INDEX('Build Scenarios'!$D$1:$O$510, MATCH(1, ('Build Scenarios'!$B$1:$B$510 = $AF112) * ('Build Scenarios'!$C$1:$C$510 = $C112), 0), MATCH(AQ$12, 'Build Scenarios'!$D$5:$O$5, 0)))
+AQ112,
0)</f>
        <v>0</v>
      </c>
      <c r="AS112" s="4" cm="1">
        <f t="array" aca="1" ref="AS112" ca="1">IFERROR(
INDEX('Cost Data'!$Y$1:$AJ$500, MATCH(1, ('Cost Data'!$W$1:$W$500 = $AF112) * ('Cost Data'!$X$1:$X$500 = $AG112), 0), MATCH(AS$12, 'Cost Data'!$Y$12:$AJ$12, 0))
* (INDEX('Build Scenarios'!$D$1:$O$510, MATCH(1, ('Build Scenarios'!$B$1:$B$510 = $AF112) * ('Build Scenarios'!$C$1:$C$510 = $C112), 0), MATCH(AS$12, 'Build Scenarios'!$D$5:$O$5, 0))
- INDEX('Build Scenarios'!$D$1:$O$510, MATCH(1, ('Build Scenarios'!$B$1:$B$510 = $AF112) * ('Build Scenarios'!$C$1:$C$510 = $C112), 0), MATCH(AR$12, 'Build Scenarios'!$D$5:$O$5, 0)))
+AR112,
0)</f>
        <v>0</v>
      </c>
      <c r="AU112" s="11" t="str">
        <f t="shared" si="58"/>
        <v>Del Norte</v>
      </c>
      <c r="AV112" s="11" cm="1">
        <f t="array" aca="1" ref="AV112" ca="1">INDEX('Cost Scenario Settings'!$O$32:$W$101, MATCH(1, ('Cost Scenario Settings'!$N$32:$N$101 = $B112) * ('Cost Scenario Settings'!$B$32:$B$101 = AU112), 0), MATCH($C112, 'Cost Scenario Settings'!$O$31:$W$31, 0))</f>
        <v>0</v>
      </c>
      <c r="AW112" s="4" cm="1">
        <f t="array" aca="1" ref="AW112" ca="1">IFERROR(
INDEX('Cost Data'!$Y$1:$AJ$500, MATCH(1, ('Cost Data'!$W$1:$W$500 = $AU112) * ('Cost Data'!$X$1:$X$500 = $AV112), 0), MATCH(AW$12, 'Cost Data'!$Y$12:$AJ$12, 0))
* (INDEX('Build Scenarios'!$D$1:$O$510, MATCH(1, ('Build Scenarios'!$B$1:$B$510 = $AU112) * ('Build Scenarios'!$C$1:$C$510 = $C112), 0), MATCH(AW$12, 'Build Scenarios'!$D$5:$O$5, 0))
- INDEX('Build Scenarios'!$D$1:$O$510, MATCH(1, ('Build Scenarios'!$B$1:$B$510 = $AU112) * ('Build Scenarios'!$C$1:$C$510 = $C112), 0), MATCH(AV$12, 'Build Scenarios'!$D$5:$O$5, 0)))
+AV112,
0)</f>
        <v>0</v>
      </c>
      <c r="AX112" s="4" cm="1">
        <f t="array" aca="1" ref="AX112" ca="1">IFERROR(
INDEX('Cost Data'!$Y$1:$AJ$500, MATCH(1, ('Cost Data'!$W$1:$W$500 = $AU112) * ('Cost Data'!$X$1:$X$500 = $AV112), 0), MATCH(AX$12, 'Cost Data'!$Y$12:$AJ$12, 0))
* (INDEX('Build Scenarios'!$D$1:$O$510, MATCH(1, ('Build Scenarios'!$B$1:$B$510 = $AU112) * ('Build Scenarios'!$C$1:$C$510 = $C112), 0), MATCH(AX$12, 'Build Scenarios'!$D$5:$O$5, 0))
- INDEX('Build Scenarios'!$D$1:$O$510, MATCH(1, ('Build Scenarios'!$B$1:$B$510 = $AU112) * ('Build Scenarios'!$C$1:$C$510 = $C112), 0), MATCH(AW$12, 'Build Scenarios'!$D$5:$O$5, 0)))
+AW112,
0)</f>
        <v>0</v>
      </c>
      <c r="AY112" s="4" cm="1">
        <f t="array" aca="1" ref="AY112" ca="1">IFERROR(
INDEX('Cost Data'!$Y$1:$AJ$500, MATCH(1, ('Cost Data'!$W$1:$W$500 = $AU112) * ('Cost Data'!$X$1:$X$500 = $AV112), 0), MATCH(AY$12, 'Cost Data'!$Y$12:$AJ$12, 0))
* (INDEX('Build Scenarios'!$D$1:$O$510, MATCH(1, ('Build Scenarios'!$B$1:$B$510 = $AU112) * ('Build Scenarios'!$C$1:$C$510 = $C112), 0), MATCH(AY$12, 'Build Scenarios'!$D$5:$O$5, 0))
- INDEX('Build Scenarios'!$D$1:$O$510, MATCH(1, ('Build Scenarios'!$B$1:$B$510 = $AU112) * ('Build Scenarios'!$C$1:$C$510 = $C112), 0), MATCH(AX$12, 'Build Scenarios'!$D$5:$O$5, 0)))
+AX112,
0)</f>
        <v>0</v>
      </c>
      <c r="AZ112" s="4" cm="1">
        <f t="array" aca="1" ref="AZ112" ca="1">IFERROR(
INDEX('Cost Data'!$Y$1:$AJ$500, MATCH(1, ('Cost Data'!$W$1:$W$500 = $AU112) * ('Cost Data'!$X$1:$X$500 = $AV112), 0), MATCH(AZ$12, 'Cost Data'!$Y$12:$AJ$12, 0))
* (INDEX('Build Scenarios'!$D$1:$O$510, MATCH(1, ('Build Scenarios'!$B$1:$B$510 = $AU112) * ('Build Scenarios'!$C$1:$C$510 = $C112), 0), MATCH(AZ$12, 'Build Scenarios'!$D$5:$O$5, 0))
- INDEX('Build Scenarios'!$D$1:$O$510, MATCH(1, ('Build Scenarios'!$B$1:$B$510 = $AU112) * ('Build Scenarios'!$C$1:$C$510 = $C112), 0), MATCH(AY$12, 'Build Scenarios'!$D$5:$O$5, 0)))
+AY112,
0)</f>
        <v>0</v>
      </c>
      <c r="BA112" s="4" cm="1">
        <f t="array" aca="1" ref="BA112" ca="1">IFERROR(
INDEX('Cost Data'!$Y$1:$AJ$500, MATCH(1, ('Cost Data'!$W$1:$W$500 = $AU112) * ('Cost Data'!$X$1:$X$500 = $AV112), 0), MATCH(BA$12, 'Cost Data'!$Y$12:$AJ$12, 0))
* (INDEX('Build Scenarios'!$D$1:$O$510, MATCH(1, ('Build Scenarios'!$B$1:$B$510 = $AU112) * ('Build Scenarios'!$C$1:$C$510 = $C112), 0), MATCH(BA$12, 'Build Scenarios'!$D$5:$O$5, 0))
- INDEX('Build Scenarios'!$D$1:$O$510, MATCH(1, ('Build Scenarios'!$B$1:$B$510 = $AU112) * ('Build Scenarios'!$C$1:$C$510 = $C112), 0), MATCH(AZ$12, 'Build Scenarios'!$D$5:$O$5, 0)))
+AZ112,
0)</f>
        <v>0</v>
      </c>
      <c r="BB112" s="4" cm="1">
        <f t="array" aca="1" ref="BB112" ca="1">IFERROR(
INDEX('Cost Data'!$Y$1:$AJ$500, MATCH(1, ('Cost Data'!$W$1:$W$500 = $AU112) * ('Cost Data'!$X$1:$X$500 = $AV112), 0), MATCH(BB$12, 'Cost Data'!$Y$12:$AJ$12, 0))
* (INDEX('Build Scenarios'!$D$1:$O$510, MATCH(1, ('Build Scenarios'!$B$1:$B$510 = $AU112) * ('Build Scenarios'!$C$1:$C$510 = $C112), 0), MATCH(BB$12, 'Build Scenarios'!$D$5:$O$5, 0))
- INDEX('Build Scenarios'!$D$1:$O$510, MATCH(1, ('Build Scenarios'!$B$1:$B$510 = $AU112) * ('Build Scenarios'!$C$1:$C$510 = $C112), 0), MATCH(BA$12, 'Build Scenarios'!$D$5:$O$5, 0)))
+BA112,
0)</f>
        <v>0</v>
      </c>
      <c r="BC112" s="4" cm="1">
        <f t="array" aca="1" ref="BC112" ca="1">IFERROR(
INDEX('Cost Data'!$Y$1:$AJ$500, MATCH(1, ('Cost Data'!$W$1:$W$500 = $AU112) * ('Cost Data'!$X$1:$X$500 = $AV112), 0), MATCH(BC$12, 'Cost Data'!$Y$12:$AJ$12, 0))
* (INDEX('Build Scenarios'!$D$1:$O$510, MATCH(1, ('Build Scenarios'!$B$1:$B$510 = $AU112) * ('Build Scenarios'!$C$1:$C$510 = $C112), 0), MATCH(BC$12, 'Build Scenarios'!$D$5:$O$5, 0))
- INDEX('Build Scenarios'!$D$1:$O$510, MATCH(1, ('Build Scenarios'!$B$1:$B$510 = $AU112) * ('Build Scenarios'!$C$1:$C$510 = $C112), 0), MATCH(BB$12, 'Build Scenarios'!$D$5:$O$5, 0)))
+BB112,
0)</f>
        <v>0</v>
      </c>
      <c r="BD112" s="4" cm="1">
        <f t="array" aca="1" ref="BD112" ca="1">IFERROR(
INDEX('Cost Data'!$Y$1:$AJ$500, MATCH(1, ('Cost Data'!$W$1:$W$500 = $AU112) * ('Cost Data'!$X$1:$X$500 = $AV112), 0), MATCH(BD$12, 'Cost Data'!$Y$12:$AJ$12, 0))
* (INDEX('Build Scenarios'!$D$1:$O$510, MATCH(1, ('Build Scenarios'!$B$1:$B$510 = $AU112) * ('Build Scenarios'!$C$1:$C$510 = $C112), 0), MATCH(BD$12, 'Build Scenarios'!$D$5:$O$5, 0))
- INDEX('Build Scenarios'!$D$1:$O$510, MATCH(1, ('Build Scenarios'!$B$1:$B$510 = $AU112) * ('Build Scenarios'!$C$1:$C$510 = $C112), 0), MATCH(BC$12, 'Build Scenarios'!$D$5:$O$5, 0)))
+BC112,
0)</f>
        <v>0</v>
      </c>
      <c r="BE112" s="4" cm="1">
        <f t="array" aca="1" ref="BE112" ca="1">IFERROR(
INDEX('Cost Data'!$Y$1:$AJ$500, MATCH(1, ('Cost Data'!$W$1:$W$500 = $AU112) * ('Cost Data'!$X$1:$X$500 = $AV112), 0), MATCH(BE$12, 'Cost Data'!$Y$12:$AJ$12, 0))
* (INDEX('Build Scenarios'!$D$1:$O$510, MATCH(1, ('Build Scenarios'!$B$1:$B$510 = $AU112) * ('Build Scenarios'!$C$1:$C$510 = $C112), 0), MATCH(BE$12, 'Build Scenarios'!$D$5:$O$5, 0))
- INDEX('Build Scenarios'!$D$1:$O$510, MATCH(1, ('Build Scenarios'!$B$1:$B$510 = $AU112) * ('Build Scenarios'!$C$1:$C$510 = $C112), 0), MATCH(BD$12, 'Build Scenarios'!$D$5:$O$5, 0)))
+BD112,
0)</f>
        <v>0</v>
      </c>
      <c r="BF112" s="4" cm="1">
        <f t="array" aca="1" ref="BF112" ca="1">IFERROR(
INDEX('Cost Data'!$Y$1:$AJ$500, MATCH(1, ('Cost Data'!$W$1:$W$500 = $AU112) * ('Cost Data'!$X$1:$X$500 = $AV112), 0), MATCH(BF$12, 'Cost Data'!$Y$12:$AJ$12, 0))
* (INDEX('Build Scenarios'!$D$1:$O$510, MATCH(1, ('Build Scenarios'!$B$1:$B$510 = $AU112) * ('Build Scenarios'!$C$1:$C$510 = $C112), 0), MATCH(BF$12, 'Build Scenarios'!$D$5:$O$5, 0))
- INDEX('Build Scenarios'!$D$1:$O$510, MATCH(1, ('Build Scenarios'!$B$1:$B$510 = $AU112) * ('Build Scenarios'!$C$1:$C$510 = $C112), 0), MATCH(BE$12, 'Build Scenarios'!$D$5:$O$5, 0)))
+BE112,
0)</f>
        <v>0</v>
      </c>
      <c r="BG112" s="4" cm="1">
        <f t="array" aca="1" ref="BG112" ca="1">IFERROR(
INDEX('Cost Data'!$Y$1:$AJ$500, MATCH(1, ('Cost Data'!$W$1:$W$500 = $AU112) * ('Cost Data'!$X$1:$X$500 = $AV112), 0), MATCH(BG$12, 'Cost Data'!$Y$12:$AJ$12, 0))
* (INDEX('Build Scenarios'!$D$1:$O$510, MATCH(1, ('Build Scenarios'!$B$1:$B$510 = $AU112) * ('Build Scenarios'!$C$1:$C$510 = $C112), 0), MATCH(BG$12, 'Build Scenarios'!$D$5:$O$5, 0))
- INDEX('Build Scenarios'!$D$1:$O$510, MATCH(1, ('Build Scenarios'!$B$1:$B$510 = $AU112) * ('Build Scenarios'!$C$1:$C$510 = $C112), 0), MATCH(BF$12, 'Build Scenarios'!$D$5:$O$5, 0)))
+BF112,
0)</f>
        <v>0</v>
      </c>
      <c r="BH112" s="4" cm="1">
        <f t="array" aca="1" ref="BH112" ca="1">IFERROR(
INDEX('Cost Data'!$Y$1:$AJ$500, MATCH(1, ('Cost Data'!$W$1:$W$500 = $AU112) * ('Cost Data'!$X$1:$X$500 = $AV112), 0), MATCH(BH$12, 'Cost Data'!$Y$12:$AJ$12, 0))
* (INDEX('Build Scenarios'!$D$1:$O$510, MATCH(1, ('Build Scenarios'!$B$1:$B$510 = $AU112) * ('Build Scenarios'!$C$1:$C$510 = $C112), 0), MATCH(BH$12, 'Build Scenarios'!$D$5:$O$5, 0))
- INDEX('Build Scenarios'!$D$1:$O$510, MATCH(1, ('Build Scenarios'!$B$1:$B$510 = $AU112) * ('Build Scenarios'!$C$1:$C$510 = $C112), 0), MATCH(BG$12, 'Build Scenarios'!$D$5:$O$5, 0)))
+BG112,
0)</f>
        <v>0</v>
      </c>
      <c r="BJ112" s="11" t="str">
        <f t="shared" si="59"/>
        <v>Cape Mendocino</v>
      </c>
      <c r="BK112" s="11" cm="1">
        <f t="array" aca="1" ref="BK112" ca="1">INDEX('Cost Scenario Settings'!$O$32:$W$101, MATCH(1, ('Cost Scenario Settings'!$N$32:$N$101 = $B112) * ('Cost Scenario Settings'!$B$32:$B$101 = BJ112), 0), MATCH($C112, 'Cost Scenario Settings'!$O$31:$W$31, 0))</f>
        <v>0</v>
      </c>
      <c r="BL112" s="4" cm="1">
        <f t="array" aca="1" ref="BL112" ca="1">IFERROR(
INDEX('Cost Data'!$Y$1:$AJ$500, MATCH(1, ('Cost Data'!$W$1:$W$500 = $BJ112) * ('Cost Data'!$X$1:$X$500 = $BK112), 0), MATCH(BL$12, 'Cost Data'!$Y$12:$AJ$12, 0))
* (INDEX('Build Scenarios'!$D$1:$O$510, MATCH(1, ('Build Scenarios'!$B$1:$B$510 = $BJ112) * ('Build Scenarios'!$C$1:$C$510 = $C112), 0), MATCH(BL$12, 'Build Scenarios'!$D$5:$O$5, 0))
- INDEX('Build Scenarios'!$D$1:$O$510, MATCH(1, ('Build Scenarios'!$B$1:$B$510 = $BJ112) * ('Build Scenarios'!$C$1:$C$510 = $C112), 0), MATCH(BK$12, 'Build Scenarios'!$D$5:$O$5, 0)))
+BK112,
0)</f>
        <v>0</v>
      </c>
      <c r="BM112" s="4" cm="1">
        <f t="array" aca="1" ref="BM112" ca="1">IFERROR(
INDEX('Cost Data'!$Y$1:$AJ$500, MATCH(1, ('Cost Data'!$W$1:$W$500 = $BJ112) * ('Cost Data'!$X$1:$X$500 = $BK112), 0), MATCH(BM$12, 'Cost Data'!$Y$12:$AJ$12, 0))
* (INDEX('Build Scenarios'!$D$1:$O$510, MATCH(1, ('Build Scenarios'!$B$1:$B$510 = $BJ112) * ('Build Scenarios'!$C$1:$C$510 = $C112), 0), MATCH(BM$12, 'Build Scenarios'!$D$5:$O$5, 0))
- INDEX('Build Scenarios'!$D$1:$O$510, MATCH(1, ('Build Scenarios'!$B$1:$B$510 = $BJ112) * ('Build Scenarios'!$C$1:$C$510 = $C112), 0), MATCH(BL$12, 'Build Scenarios'!$D$5:$O$5, 0)))
+BL112,
0)</f>
        <v>0</v>
      </c>
      <c r="BN112" s="4" cm="1">
        <f t="array" aca="1" ref="BN112" ca="1">IFERROR(
INDEX('Cost Data'!$Y$1:$AJ$500, MATCH(1, ('Cost Data'!$W$1:$W$500 = $BJ112) * ('Cost Data'!$X$1:$X$500 = $BK112), 0), MATCH(BN$12, 'Cost Data'!$Y$12:$AJ$12, 0))
* (INDEX('Build Scenarios'!$D$1:$O$510, MATCH(1, ('Build Scenarios'!$B$1:$B$510 = $BJ112) * ('Build Scenarios'!$C$1:$C$510 = $C112), 0), MATCH(BN$12, 'Build Scenarios'!$D$5:$O$5, 0))
- INDEX('Build Scenarios'!$D$1:$O$510, MATCH(1, ('Build Scenarios'!$B$1:$B$510 = $BJ112) * ('Build Scenarios'!$C$1:$C$510 = $C112), 0), MATCH(BM$12, 'Build Scenarios'!$D$5:$O$5, 0)))
+BM112,
0)</f>
        <v>0</v>
      </c>
      <c r="BO112" s="4" cm="1">
        <f t="array" aca="1" ref="BO112" ca="1">IFERROR(
INDEX('Cost Data'!$Y$1:$AJ$500, MATCH(1, ('Cost Data'!$W$1:$W$500 = $BJ112) * ('Cost Data'!$X$1:$X$500 = $BK112), 0), MATCH(BO$12, 'Cost Data'!$Y$12:$AJ$12, 0))
* (INDEX('Build Scenarios'!$D$1:$O$510, MATCH(1, ('Build Scenarios'!$B$1:$B$510 = $BJ112) * ('Build Scenarios'!$C$1:$C$510 = $C112), 0), MATCH(BO$12, 'Build Scenarios'!$D$5:$O$5, 0))
- INDEX('Build Scenarios'!$D$1:$O$510, MATCH(1, ('Build Scenarios'!$B$1:$B$510 = $BJ112) * ('Build Scenarios'!$C$1:$C$510 = $C112), 0), MATCH(BN$12, 'Build Scenarios'!$D$5:$O$5, 0)))
+BN112,
0)</f>
        <v>0</v>
      </c>
      <c r="BP112" s="4" cm="1">
        <f t="array" aca="1" ref="BP112" ca="1">IFERROR(
INDEX('Cost Data'!$Y$1:$AJ$500, MATCH(1, ('Cost Data'!$W$1:$W$500 = $BJ112) * ('Cost Data'!$X$1:$X$500 = $BK112), 0), MATCH(BP$12, 'Cost Data'!$Y$12:$AJ$12, 0))
* (INDEX('Build Scenarios'!$D$1:$O$510, MATCH(1, ('Build Scenarios'!$B$1:$B$510 = $BJ112) * ('Build Scenarios'!$C$1:$C$510 = $C112), 0), MATCH(BP$12, 'Build Scenarios'!$D$5:$O$5, 0))
- INDEX('Build Scenarios'!$D$1:$O$510, MATCH(1, ('Build Scenarios'!$B$1:$B$510 = $BJ112) * ('Build Scenarios'!$C$1:$C$510 = $C112), 0), MATCH(BO$12, 'Build Scenarios'!$D$5:$O$5, 0)))
+BO112,
0)</f>
        <v>0</v>
      </c>
      <c r="BQ112" s="4" cm="1">
        <f t="array" aca="1" ref="BQ112" ca="1">IFERROR(
INDEX('Cost Data'!$Y$1:$AJ$500, MATCH(1, ('Cost Data'!$W$1:$W$500 = $BJ112) * ('Cost Data'!$X$1:$X$500 = $BK112), 0), MATCH(BQ$12, 'Cost Data'!$Y$12:$AJ$12, 0))
* (INDEX('Build Scenarios'!$D$1:$O$510, MATCH(1, ('Build Scenarios'!$B$1:$B$510 = $BJ112) * ('Build Scenarios'!$C$1:$C$510 = $C112), 0), MATCH(BQ$12, 'Build Scenarios'!$D$5:$O$5, 0))
- INDEX('Build Scenarios'!$D$1:$O$510, MATCH(1, ('Build Scenarios'!$B$1:$B$510 = $BJ112) * ('Build Scenarios'!$C$1:$C$510 = $C112), 0), MATCH(BP$12, 'Build Scenarios'!$D$5:$O$5, 0)))
+BP112,
0)</f>
        <v>0</v>
      </c>
      <c r="BR112" s="4" cm="1">
        <f t="array" aca="1" ref="BR112" ca="1">IFERROR(
INDEX('Cost Data'!$Y$1:$AJ$500, MATCH(1, ('Cost Data'!$W$1:$W$500 = $BJ112) * ('Cost Data'!$X$1:$X$500 = $BK112), 0), MATCH(BR$12, 'Cost Data'!$Y$12:$AJ$12, 0))
* (INDEX('Build Scenarios'!$D$1:$O$510, MATCH(1, ('Build Scenarios'!$B$1:$B$510 = $BJ112) * ('Build Scenarios'!$C$1:$C$510 = $C112), 0), MATCH(BR$12, 'Build Scenarios'!$D$5:$O$5, 0))
- INDEX('Build Scenarios'!$D$1:$O$510, MATCH(1, ('Build Scenarios'!$B$1:$B$510 = $BJ112) * ('Build Scenarios'!$C$1:$C$510 = $C112), 0), MATCH(BQ$12, 'Build Scenarios'!$D$5:$O$5, 0)))
+BQ112,
0)</f>
        <v>0</v>
      </c>
      <c r="BS112" s="4" cm="1">
        <f t="array" aca="1" ref="BS112" ca="1">IFERROR(
INDEX('Cost Data'!$Y$1:$AJ$500, MATCH(1, ('Cost Data'!$W$1:$W$500 = $BJ112) * ('Cost Data'!$X$1:$X$500 = $BK112), 0), MATCH(BS$12, 'Cost Data'!$Y$12:$AJ$12, 0))
* (INDEX('Build Scenarios'!$D$1:$O$510, MATCH(1, ('Build Scenarios'!$B$1:$B$510 = $BJ112) * ('Build Scenarios'!$C$1:$C$510 = $C112), 0), MATCH(BS$12, 'Build Scenarios'!$D$5:$O$5, 0))
- INDEX('Build Scenarios'!$D$1:$O$510, MATCH(1, ('Build Scenarios'!$B$1:$B$510 = $BJ112) * ('Build Scenarios'!$C$1:$C$510 = $C112), 0), MATCH(BR$12, 'Build Scenarios'!$D$5:$O$5, 0)))
+BR112,
0)</f>
        <v>0</v>
      </c>
      <c r="BT112" s="4" cm="1">
        <f t="array" aca="1" ref="BT112" ca="1">IFERROR(
INDEX('Cost Data'!$Y$1:$AJ$500, MATCH(1, ('Cost Data'!$W$1:$W$500 = $BJ112) * ('Cost Data'!$X$1:$X$500 = $BK112), 0), MATCH(BT$12, 'Cost Data'!$Y$12:$AJ$12, 0))
* (INDEX('Build Scenarios'!$D$1:$O$510, MATCH(1, ('Build Scenarios'!$B$1:$B$510 = $BJ112) * ('Build Scenarios'!$C$1:$C$510 = $C112), 0), MATCH(BT$12, 'Build Scenarios'!$D$5:$O$5, 0))
- INDEX('Build Scenarios'!$D$1:$O$510, MATCH(1, ('Build Scenarios'!$B$1:$B$510 = $BJ112) * ('Build Scenarios'!$C$1:$C$510 = $C112), 0), MATCH(BS$12, 'Build Scenarios'!$D$5:$O$5, 0)))
+BS112,
0)</f>
        <v>0</v>
      </c>
      <c r="BU112" s="4" cm="1">
        <f t="array" aca="1" ref="BU112" ca="1">IFERROR(
INDEX('Cost Data'!$Y$1:$AJ$500, MATCH(1, ('Cost Data'!$W$1:$W$500 = $BJ112) * ('Cost Data'!$X$1:$X$500 = $BK112), 0), MATCH(BU$12, 'Cost Data'!$Y$12:$AJ$12, 0))
* (INDEX('Build Scenarios'!$D$1:$O$510, MATCH(1, ('Build Scenarios'!$B$1:$B$510 = $BJ112) * ('Build Scenarios'!$C$1:$C$510 = $C112), 0), MATCH(BU$12, 'Build Scenarios'!$D$5:$O$5, 0))
- INDEX('Build Scenarios'!$D$1:$O$510, MATCH(1, ('Build Scenarios'!$B$1:$B$510 = $BJ112) * ('Build Scenarios'!$C$1:$C$510 = $C112), 0), MATCH(BT$12, 'Build Scenarios'!$D$5:$O$5, 0)))
+BT112,
0)</f>
        <v>0</v>
      </c>
      <c r="BV112" s="4" cm="1">
        <f t="array" aca="1" ref="BV112" ca="1">IFERROR(
INDEX('Cost Data'!$Y$1:$AJ$500, MATCH(1, ('Cost Data'!$W$1:$W$500 = $BJ112) * ('Cost Data'!$X$1:$X$500 = $BK112), 0), MATCH(BV$12, 'Cost Data'!$Y$12:$AJ$12, 0))
* (INDEX('Build Scenarios'!$D$1:$O$510, MATCH(1, ('Build Scenarios'!$B$1:$B$510 = $BJ112) * ('Build Scenarios'!$C$1:$C$510 = $C112), 0), MATCH(BV$12, 'Build Scenarios'!$D$5:$O$5, 0))
- INDEX('Build Scenarios'!$D$1:$O$510, MATCH(1, ('Build Scenarios'!$B$1:$B$510 = $BJ112) * ('Build Scenarios'!$C$1:$C$510 = $C112), 0), MATCH(BU$12, 'Build Scenarios'!$D$5:$O$5, 0)))
+BU112,
0)</f>
        <v>0</v>
      </c>
      <c r="BW112" s="4" cm="1">
        <f t="array" aca="1" ref="BW112" ca="1">IFERROR(
INDEX('Cost Data'!$Y$1:$AJ$500, MATCH(1, ('Cost Data'!$W$1:$W$500 = $BJ112) * ('Cost Data'!$X$1:$X$500 = $BK112), 0), MATCH(BW$12, 'Cost Data'!$Y$12:$AJ$12, 0))
* (INDEX('Build Scenarios'!$D$1:$O$510, MATCH(1, ('Build Scenarios'!$B$1:$B$510 = $BJ112) * ('Build Scenarios'!$C$1:$C$510 = $C112), 0), MATCH(BW$12, 'Build Scenarios'!$D$5:$O$5, 0))
- INDEX('Build Scenarios'!$D$1:$O$510, MATCH(1, ('Build Scenarios'!$B$1:$B$510 = $BJ112) * ('Build Scenarios'!$C$1:$C$510 = $C112), 0), MATCH(BV$12, 'Build Scenarios'!$D$5:$O$5, 0)))
+BV112,
0)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2077D-15F8-4EE4-91A8-35F01FB93A18}">
  <sheetPr codeName="Sheet11">
    <tabColor theme="0" tint="-0.249977111117893"/>
  </sheetPr>
  <dimension ref="B2:Q122"/>
  <sheetViews>
    <sheetView showGridLines="0" zoomScaleNormal="100" workbookViewId="0">
      <selection activeCell="A97" sqref="A97:XFD98"/>
    </sheetView>
  </sheetViews>
  <sheetFormatPr defaultColWidth="9" defaultRowHeight="12" x14ac:dyDescent="0.2"/>
  <cols>
    <col min="2" max="2" width="50.140625" customWidth="1"/>
    <col min="16" max="16" width="20.5703125" bestFit="1" customWidth="1"/>
    <col min="17" max="17" width="29.140625" bestFit="1" customWidth="1"/>
  </cols>
  <sheetData>
    <row r="2" spans="2:17" ht="17.25" thickBot="1" x14ac:dyDescent="0.25">
      <c r="B2" s="9" t="s">
        <v>225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4" spans="2:17" ht="12.75" x14ac:dyDescent="0.2">
      <c r="B4" s="2" t="s">
        <v>226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2:17" x14ac:dyDescent="0.2">
      <c r="B5" s="7"/>
      <c r="C5" s="15">
        <v>2024</v>
      </c>
      <c r="D5" s="15">
        <v>2025</v>
      </c>
      <c r="E5" s="15">
        <v>2026</v>
      </c>
      <c r="F5" s="15">
        <v>2028</v>
      </c>
      <c r="G5" s="15">
        <v>2030</v>
      </c>
      <c r="H5" s="15">
        <v>2032</v>
      </c>
      <c r="I5" s="15">
        <v>2033</v>
      </c>
      <c r="J5" s="15">
        <v>2034</v>
      </c>
      <c r="K5" s="15">
        <v>2035</v>
      </c>
      <c r="L5" s="15">
        <v>2039</v>
      </c>
      <c r="M5" s="15">
        <v>2040</v>
      </c>
      <c r="N5" s="15">
        <v>2045</v>
      </c>
    </row>
    <row r="6" spans="2:17" x14ac:dyDescent="0.2">
      <c r="B6" s="8" t="s">
        <v>227</v>
      </c>
      <c r="C6" s="14">
        <f>'Cost Data'!Y$6</f>
        <v>0.90702947845804904</v>
      </c>
      <c r="D6" s="14">
        <f>'Cost Data'!Z$6</f>
        <v>0.86383759853147601</v>
      </c>
      <c r="E6" s="14">
        <f>'Cost Data'!AA$6</f>
        <v>1.2144655580261099</v>
      </c>
      <c r="F6" s="14">
        <f>'Cost Data'!AB$6</f>
        <v>1.49331914493591</v>
      </c>
      <c r="G6" s="14">
        <f>'Cost Data'!AC$6</f>
        <v>1.3544844852026401</v>
      </c>
      <c r="H6" s="14">
        <f>'Cost Data'!AD$6</f>
        <v>0.93621771164965695</v>
      </c>
      <c r="I6" s="14">
        <f>'Cost Data'!AE$6</f>
        <v>0.58467928908643696</v>
      </c>
      <c r="J6" s="14">
        <f>'Cost Data'!AF$6</f>
        <v>0.55683741817755905</v>
      </c>
      <c r="K6" s="14">
        <f>'Cost Data'!AG$6</f>
        <v>1.26415874493526</v>
      </c>
      <c r="L6" s="14">
        <f>'Cost Data'!AH$6</f>
        <v>1.14665586639877</v>
      </c>
      <c r="M6" s="14">
        <f>'Cost Data'!AI$6</f>
        <v>1.1701884302783001</v>
      </c>
      <c r="N6" s="14">
        <f>'Cost Data'!AJ$6</f>
        <v>4.1025970000000003</v>
      </c>
    </row>
    <row r="7" spans="2:17" x14ac:dyDescent="0.2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2:17" ht="17.25" thickBot="1" x14ac:dyDescent="0.25">
      <c r="B8" s="9" t="s">
        <v>257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10" spans="2:17" x14ac:dyDescent="0.2">
      <c r="B10" s="11" t="s">
        <v>258</v>
      </c>
      <c r="C10" s="11" t="s">
        <v>259</v>
      </c>
      <c r="D10" s="11" t="s">
        <v>260</v>
      </c>
      <c r="E10" s="11" t="s">
        <v>261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</row>
    <row r="11" spans="2:17" ht="12.75" x14ac:dyDescent="0.2">
      <c r="B11" s="2" t="s">
        <v>262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17" x14ac:dyDescent="0.2">
      <c r="B12" s="1" t="s">
        <v>156</v>
      </c>
      <c r="C12" s="1">
        <v>2024</v>
      </c>
      <c r="D12" s="1">
        <v>2025</v>
      </c>
      <c r="E12" s="1">
        <v>2026</v>
      </c>
      <c r="F12" s="1">
        <v>2028</v>
      </c>
      <c r="G12" s="1">
        <v>2030</v>
      </c>
      <c r="H12" s="1">
        <v>2032</v>
      </c>
      <c r="I12" s="1">
        <v>2033</v>
      </c>
      <c r="J12" s="1">
        <v>2034</v>
      </c>
      <c r="K12" s="1">
        <v>2035</v>
      </c>
      <c r="L12" s="1">
        <v>2039</v>
      </c>
      <c r="M12" s="1">
        <v>2040</v>
      </c>
      <c r="N12" s="1">
        <v>2045</v>
      </c>
      <c r="O12" s="1" t="s">
        <v>235</v>
      </c>
      <c r="P12" s="1" t="str">
        <f>_xlfn.CONCAT("NPV discounted to ", 'Dashboard '!$D$6)</f>
        <v>NPV discounted to 2035</v>
      </c>
      <c r="Q12" s="1" t="s">
        <v>263</v>
      </c>
    </row>
    <row r="13" spans="2:17" x14ac:dyDescent="0.2">
      <c r="B13" s="3" t="str" cm="1">
        <f t="array" ref="B13:B122">Selected_Cases</f>
        <v>1GW High Bookend</v>
      </c>
      <c r="C13" s="4" cm="1">
        <f t="array" ref="C13">IFERROR(INDEX('RESOLVE Results'!$D$1:$P$18671, MATCH(1, ('RESOLVE Results'!$A$1:$A$18671 = $C$10) * ('RESOLVE Results'!$B$1:$B$18671 = $E$10) * ('RESOLVE Results'!$C$1:$C$18671 = $B13), 0), MATCH(C$12, 'RESOLVE Results'!$D$1:$P$1, 0)), "")</f>
        <v>48834</v>
      </c>
      <c r="D13" s="4" cm="1">
        <f t="array" ref="D13">IFERROR(INDEX('RESOLVE Results'!$D$1:$P$18671, MATCH(1, ('RESOLVE Results'!$A$1:$A$18671 = $C$10) * ('RESOLVE Results'!$B$1:$B$18671 = $E$10) * ('RESOLVE Results'!$C$1:$C$18671 = $B13), 0), MATCH(D$12, 'RESOLVE Results'!$D$1:$P$1, 0)), "")</f>
        <v>52605</v>
      </c>
      <c r="E13" s="4" cm="1">
        <f t="array" ref="E13">IFERROR(INDEX('RESOLVE Results'!$D$1:$P$18671, MATCH(1, ('RESOLVE Results'!$A$1:$A$18671 = $C$10) * ('RESOLVE Results'!$B$1:$B$18671 = $E$10) * ('RESOLVE Results'!$C$1:$C$18671 = $B13), 0), MATCH(E$12, 'RESOLVE Results'!$D$1:$P$1, 0)), "")</f>
        <v>49307</v>
      </c>
      <c r="F13" s="4" cm="1">
        <f t="array" ref="F13">IFERROR(INDEX('RESOLVE Results'!$D$1:$P$18671, MATCH(1, ('RESOLVE Results'!$A$1:$A$18671 = $C$10) * ('RESOLVE Results'!$B$1:$B$18671 = $E$10) * ('RESOLVE Results'!$C$1:$C$18671 = $B13), 0), MATCH(F$12, 'RESOLVE Results'!$D$1:$P$1, 0)), "")</f>
        <v>51400</v>
      </c>
      <c r="G13" s="4" cm="1">
        <f t="array" ref="G13">IFERROR(INDEX('RESOLVE Results'!$D$1:$P$18671, MATCH(1, ('RESOLVE Results'!$A$1:$A$18671 = $C$10) * ('RESOLVE Results'!$B$1:$B$18671 = $E$10) * ('RESOLVE Results'!$C$1:$C$18671 = $B13), 0), MATCH(G$12, 'RESOLVE Results'!$D$1:$P$1, 0)), "")</f>
        <v>55364</v>
      </c>
      <c r="H13" s="4" cm="1">
        <f t="array" ref="H13">IFERROR(INDEX('RESOLVE Results'!$D$1:$P$18671, MATCH(1, ('RESOLVE Results'!$A$1:$A$18671 = $C$10) * ('RESOLVE Results'!$B$1:$B$18671 = $E$10) * ('RESOLVE Results'!$C$1:$C$18671 = $B13), 0), MATCH(H$12, 'RESOLVE Results'!$D$1:$P$1, 0)), "")</f>
        <v>58185</v>
      </c>
      <c r="I13" s="4" cm="1">
        <f t="array" ref="I13">IFERROR(INDEX('RESOLVE Results'!$D$1:$P$18671, MATCH(1, ('RESOLVE Results'!$A$1:$A$18671 = $C$10) * ('RESOLVE Results'!$B$1:$B$18671 = $E$10) * ('RESOLVE Results'!$C$1:$C$18671 = $B13), 0), MATCH(I$12, 'RESOLVE Results'!$D$1:$P$1, 0)), "")</f>
        <v>60893</v>
      </c>
      <c r="J13" s="4" cm="1">
        <f t="array" ref="J13">IFERROR(INDEX('RESOLVE Results'!$D$1:$P$18671, MATCH(1, ('RESOLVE Results'!$A$1:$A$18671 = $C$10) * ('RESOLVE Results'!$B$1:$B$18671 = $E$10) * ('RESOLVE Results'!$C$1:$C$18671 = $B13), 0), MATCH(J$12, 'RESOLVE Results'!$D$1:$P$1, 0)), "")</f>
        <v>62333</v>
      </c>
      <c r="K13" s="4" cm="1">
        <f t="array" ref="K13">IFERROR(INDEX('RESOLVE Results'!$D$1:$P$18671, MATCH(1, ('RESOLVE Results'!$A$1:$A$18671 = $C$10) * ('RESOLVE Results'!$B$1:$B$18671 = $E$10) * ('RESOLVE Results'!$C$1:$C$18671 = $B13), 0), MATCH(K$12, 'RESOLVE Results'!$D$1:$P$1, 0)), "")</f>
        <v>61536</v>
      </c>
      <c r="L13" s="4" cm="1">
        <f t="array" ref="L13">IFERROR(INDEX('RESOLVE Results'!$D$1:$P$18671, MATCH(1, ('RESOLVE Results'!$A$1:$A$18671 = $C$10) * ('RESOLVE Results'!$B$1:$B$18671 = $E$10) * ('RESOLVE Results'!$C$1:$C$18671 = $B13), 0), MATCH(L$12, 'RESOLVE Results'!$D$1:$P$1, 0)), "")</f>
        <v>68327</v>
      </c>
      <c r="M13" s="4" cm="1">
        <f t="array" ref="M13">IFERROR(INDEX('RESOLVE Results'!$D$1:$P$18671, MATCH(1, ('RESOLVE Results'!$A$1:$A$18671 = $C$10) * ('RESOLVE Results'!$B$1:$B$18671 = $E$10) * ('RESOLVE Results'!$C$1:$C$18671 = $B13), 0), MATCH(M$12, 'RESOLVE Results'!$D$1:$P$1, 0)), "")</f>
        <v>70564</v>
      </c>
      <c r="N13" s="4" cm="1">
        <f t="array" ref="N13">IFERROR(INDEX('RESOLVE Results'!$D$1:$P$18671, MATCH(1, ('RESOLVE Results'!$A$1:$A$18671 = $C$10) * ('RESOLVE Results'!$B$1:$B$18671 = $E$10) * ('RESOLVE Results'!$C$1:$C$18671 = $B13), 0), MATCH(N$12, 'RESOLVE Results'!$D$1:$P$1, 0)), "")</f>
        <v>75253</v>
      </c>
      <c r="O13" s="6">
        <f>IFERROR(SUMPRODUCT($C$6:$N$6, $C13:$N13), "")</f>
        <v>973594.77741668723</v>
      </c>
      <c r="P13" s="4">
        <f>IFERROR(IF('Dashboard '!$D$6 = 2035, O13 * (1.05^(2035-2022)), O13), "")</f>
        <v>1835858.157006158</v>
      </c>
      <c r="Q13" s="69" cm="1">
        <f t="array" ref="Q13">IFERROR(INDEX('Base Cases'!$Q:$Q, MATCH(1, ('Base Cases'!$B:$B = $E$10) * ('Base Cases'!$C:$C = INDEX(Base_Cases, MATCH($B13, All_Cases, 0))), 0)) - P13, "")</f>
        <v>5312.272797170328</v>
      </c>
    </row>
    <row r="14" spans="2:17" x14ac:dyDescent="0.2">
      <c r="B14" s="3" t="str">
        <v>1GW Stringent Policy</v>
      </c>
      <c r="C14" s="4" cm="1">
        <f t="array" ref="C14">IFERROR(INDEX('RESOLVE Results'!$D$1:$P$18671, MATCH(1, ('RESOLVE Results'!$A$1:$A$18671 = $C$10) * ('RESOLVE Results'!$B$1:$B$18671 = $E$10) * ('RESOLVE Results'!$C$1:$C$18671 = $B14), 0), MATCH(C$12, 'RESOLVE Results'!$D$1:$P$1, 0)), "")</f>
        <v>48802</v>
      </c>
      <c r="D14" s="4" cm="1">
        <f t="array" ref="D14">IFERROR(INDEX('RESOLVE Results'!$D$1:$P$18671, MATCH(1, ('RESOLVE Results'!$A$1:$A$18671 = $C$10) * ('RESOLVE Results'!$B$1:$B$18671 = $E$10) * ('RESOLVE Results'!$C$1:$C$18671 = $B14), 0), MATCH(D$12, 'RESOLVE Results'!$D$1:$P$1, 0)), "")</f>
        <v>51819</v>
      </c>
      <c r="E14" s="4" cm="1">
        <f t="array" ref="E14">IFERROR(INDEX('RESOLVE Results'!$D$1:$P$18671, MATCH(1, ('RESOLVE Results'!$A$1:$A$18671 = $C$10) * ('RESOLVE Results'!$B$1:$B$18671 = $E$10) * ('RESOLVE Results'!$C$1:$C$18671 = $B14), 0), MATCH(E$12, 'RESOLVE Results'!$D$1:$P$1, 0)), "")</f>
        <v>49122</v>
      </c>
      <c r="F14" s="4" cm="1">
        <f t="array" ref="F14">IFERROR(INDEX('RESOLVE Results'!$D$1:$P$18671, MATCH(1, ('RESOLVE Results'!$A$1:$A$18671 = $C$10) * ('RESOLVE Results'!$B$1:$B$18671 = $E$10) * ('RESOLVE Results'!$C$1:$C$18671 = $B14), 0), MATCH(F$12, 'RESOLVE Results'!$D$1:$P$1, 0)), "")</f>
        <v>50789</v>
      </c>
      <c r="G14" s="4" cm="1">
        <f t="array" ref="G14">IFERROR(INDEX('RESOLVE Results'!$D$1:$P$18671, MATCH(1, ('RESOLVE Results'!$A$1:$A$18671 = $C$10) * ('RESOLVE Results'!$B$1:$B$18671 = $E$10) * ('RESOLVE Results'!$C$1:$C$18671 = $B14), 0), MATCH(G$12, 'RESOLVE Results'!$D$1:$P$1, 0)), "")</f>
        <v>53470</v>
      </c>
      <c r="H14" s="4" cm="1">
        <f t="array" ref="H14">IFERROR(INDEX('RESOLVE Results'!$D$1:$P$18671, MATCH(1, ('RESOLVE Results'!$A$1:$A$18671 = $C$10) * ('RESOLVE Results'!$B$1:$B$18671 = $E$10) * ('RESOLVE Results'!$C$1:$C$18671 = $B14), 0), MATCH(H$12, 'RESOLVE Results'!$D$1:$P$1, 0)), "")</f>
        <v>55657</v>
      </c>
      <c r="I14" s="4" cm="1">
        <f t="array" ref="I14">IFERROR(INDEX('RESOLVE Results'!$D$1:$P$18671, MATCH(1, ('RESOLVE Results'!$A$1:$A$18671 = $C$10) * ('RESOLVE Results'!$B$1:$B$18671 = $E$10) * ('RESOLVE Results'!$C$1:$C$18671 = $B14), 0), MATCH(I$12, 'RESOLVE Results'!$D$1:$P$1, 0)), "")</f>
        <v>57890</v>
      </c>
      <c r="J14" s="4" cm="1">
        <f t="array" ref="J14">IFERROR(INDEX('RESOLVE Results'!$D$1:$P$18671, MATCH(1, ('RESOLVE Results'!$A$1:$A$18671 = $C$10) * ('RESOLVE Results'!$B$1:$B$18671 = $E$10) * ('RESOLVE Results'!$C$1:$C$18671 = $B14), 0), MATCH(J$12, 'RESOLVE Results'!$D$1:$P$1, 0)), "")</f>
        <v>58508</v>
      </c>
      <c r="K14" s="4" cm="1">
        <f t="array" ref="K14">IFERROR(INDEX('RESOLVE Results'!$D$1:$P$18671, MATCH(1, ('RESOLVE Results'!$A$1:$A$18671 = $C$10) * ('RESOLVE Results'!$B$1:$B$18671 = $E$10) * ('RESOLVE Results'!$C$1:$C$18671 = $B14), 0), MATCH(K$12, 'RESOLVE Results'!$D$1:$P$1, 0)), "")</f>
        <v>58498</v>
      </c>
      <c r="L14" s="4" cm="1">
        <f t="array" ref="L14">IFERROR(INDEX('RESOLVE Results'!$D$1:$P$18671, MATCH(1, ('RESOLVE Results'!$A$1:$A$18671 = $C$10) * ('RESOLVE Results'!$B$1:$B$18671 = $E$10) * ('RESOLVE Results'!$C$1:$C$18671 = $B14), 0), MATCH(L$12, 'RESOLVE Results'!$D$1:$P$1, 0)), "")</f>
        <v>63547</v>
      </c>
      <c r="M14" s="4" cm="1">
        <f t="array" ref="M14">IFERROR(INDEX('RESOLVE Results'!$D$1:$P$18671, MATCH(1, ('RESOLVE Results'!$A$1:$A$18671 = $C$10) * ('RESOLVE Results'!$B$1:$B$18671 = $E$10) * ('RESOLVE Results'!$C$1:$C$18671 = $B14), 0), MATCH(M$12, 'RESOLVE Results'!$D$1:$P$1, 0)), "")</f>
        <v>65525</v>
      </c>
      <c r="N14" s="4" cm="1">
        <f t="array" ref="N14">IFERROR(INDEX('RESOLVE Results'!$D$1:$P$18671, MATCH(1, ('RESOLVE Results'!$A$1:$A$18671 = $C$10) * ('RESOLVE Results'!$B$1:$B$18671 = $E$10) * ('RESOLVE Results'!$C$1:$C$18671 = $B14), 0), MATCH(N$12, 'RESOLVE Results'!$D$1:$P$1, 0)), "")</f>
        <v>77488</v>
      </c>
      <c r="O14" s="6">
        <f t="shared" ref="O14:O122" si="0">IFERROR(SUMPRODUCT($C$6:$N$6, $C14:$N14), "")</f>
        <v>956883.03046178841</v>
      </c>
      <c r="P14" s="4">
        <f>IFERROR(IF('Dashboard '!$D$6 = 2035, O14 * (1.05^(2035-2022)), O14), "")</f>
        <v>1804345.6656939301</v>
      </c>
      <c r="Q14" s="69" cm="1">
        <f t="array" ref="Q14">IFERROR(INDEX('Base Cases'!$Q:$Q, MATCH(1, ('Base Cases'!$B:$B = $E$10) * ('Base Cases'!$C:$C = INDEX(Base_Cases, MATCH($B14, All_Cases, 0))), 0)) - P14, "")</f>
        <v>4129.5787130559329</v>
      </c>
    </row>
    <row r="15" spans="2:17" x14ac:dyDescent="0.2">
      <c r="B15" s="3" t="str">
        <v>1GW Competing Resource Challenges</v>
      </c>
      <c r="C15" s="4" cm="1">
        <f t="array" ref="C15">IFERROR(INDEX('RESOLVE Results'!$D$1:$P$18671, MATCH(1, ('RESOLVE Results'!$A$1:$A$18671 = $C$10) * ('RESOLVE Results'!$B$1:$B$18671 = $E$10) * ('RESOLVE Results'!$C$1:$C$18671 = $B15), 0), MATCH(C$12, 'RESOLVE Results'!$D$1:$P$1, 0)), "")</f>
        <v>49063</v>
      </c>
      <c r="D15" s="4" cm="1">
        <f t="array" ref="D15">IFERROR(INDEX('RESOLVE Results'!$D$1:$P$18671, MATCH(1, ('RESOLVE Results'!$A$1:$A$18671 = $C$10) * ('RESOLVE Results'!$B$1:$B$18671 = $E$10) * ('RESOLVE Results'!$C$1:$C$18671 = $B15), 0), MATCH(D$12, 'RESOLVE Results'!$D$1:$P$1, 0)), "")</f>
        <v>51283</v>
      </c>
      <c r="E15" s="4" cm="1">
        <f t="array" ref="E15">IFERROR(INDEX('RESOLVE Results'!$D$1:$P$18671, MATCH(1, ('RESOLVE Results'!$A$1:$A$18671 = $C$10) * ('RESOLVE Results'!$B$1:$B$18671 = $E$10) * ('RESOLVE Results'!$C$1:$C$18671 = $B15), 0), MATCH(E$12, 'RESOLVE Results'!$D$1:$P$1, 0)), "")</f>
        <v>49421</v>
      </c>
      <c r="F15" s="4" cm="1">
        <f t="array" ref="F15">IFERROR(INDEX('RESOLVE Results'!$D$1:$P$18671, MATCH(1, ('RESOLVE Results'!$A$1:$A$18671 = $C$10) * ('RESOLVE Results'!$B$1:$B$18671 = $E$10) * ('RESOLVE Results'!$C$1:$C$18671 = $B15), 0), MATCH(F$12, 'RESOLVE Results'!$D$1:$P$1, 0)), "")</f>
        <v>50822</v>
      </c>
      <c r="G15" s="4" cm="1">
        <f t="array" ref="G15">IFERROR(INDEX('RESOLVE Results'!$D$1:$P$18671, MATCH(1, ('RESOLVE Results'!$A$1:$A$18671 = $C$10) * ('RESOLVE Results'!$B$1:$B$18671 = $E$10) * ('RESOLVE Results'!$C$1:$C$18671 = $B15), 0), MATCH(G$12, 'RESOLVE Results'!$D$1:$P$1, 0)), "")</f>
        <v>53674</v>
      </c>
      <c r="H15" s="4" cm="1">
        <f t="array" ref="H15">IFERROR(INDEX('RESOLVE Results'!$D$1:$P$18671, MATCH(1, ('RESOLVE Results'!$A$1:$A$18671 = $C$10) * ('RESOLVE Results'!$B$1:$B$18671 = $E$10) * ('RESOLVE Results'!$C$1:$C$18671 = $B15), 0), MATCH(H$12, 'RESOLVE Results'!$D$1:$P$1, 0)), "")</f>
        <v>55656</v>
      </c>
      <c r="I15" s="4" cm="1">
        <f t="array" ref="I15">IFERROR(INDEX('RESOLVE Results'!$D$1:$P$18671, MATCH(1, ('RESOLVE Results'!$A$1:$A$18671 = $C$10) * ('RESOLVE Results'!$B$1:$B$18671 = $E$10) * ('RESOLVE Results'!$C$1:$C$18671 = $B15), 0), MATCH(I$12, 'RESOLVE Results'!$D$1:$P$1, 0)), "")</f>
        <v>58149</v>
      </c>
      <c r="J15" s="4" cm="1">
        <f t="array" ref="J15">IFERROR(INDEX('RESOLVE Results'!$D$1:$P$18671, MATCH(1, ('RESOLVE Results'!$A$1:$A$18671 = $C$10) * ('RESOLVE Results'!$B$1:$B$18671 = $E$10) * ('RESOLVE Results'!$C$1:$C$18671 = $B15), 0), MATCH(J$12, 'RESOLVE Results'!$D$1:$P$1, 0)), "")</f>
        <v>58976</v>
      </c>
      <c r="K15" s="4" cm="1">
        <f t="array" ref="K15">IFERROR(INDEX('RESOLVE Results'!$D$1:$P$18671, MATCH(1, ('RESOLVE Results'!$A$1:$A$18671 = $C$10) * ('RESOLVE Results'!$B$1:$B$18671 = $E$10) * ('RESOLVE Results'!$C$1:$C$18671 = $B15), 0), MATCH(K$12, 'RESOLVE Results'!$D$1:$P$1, 0)), "")</f>
        <v>58041</v>
      </c>
      <c r="L15" s="4" cm="1">
        <f t="array" ref="L15">IFERROR(INDEX('RESOLVE Results'!$D$1:$P$18671, MATCH(1, ('RESOLVE Results'!$A$1:$A$18671 = $C$10) * ('RESOLVE Results'!$B$1:$B$18671 = $E$10) * ('RESOLVE Results'!$C$1:$C$18671 = $B15), 0), MATCH(L$12, 'RESOLVE Results'!$D$1:$P$1, 0)), "")</f>
        <v>62648</v>
      </c>
      <c r="M15" s="4" cm="1">
        <f t="array" ref="M15">IFERROR(INDEX('RESOLVE Results'!$D$1:$P$18671, MATCH(1, ('RESOLVE Results'!$A$1:$A$18671 = $C$10) * ('RESOLVE Results'!$B$1:$B$18671 = $E$10) * ('RESOLVE Results'!$C$1:$C$18671 = $B15), 0), MATCH(M$12, 'RESOLVE Results'!$D$1:$P$1, 0)), "")</f>
        <v>64060</v>
      </c>
      <c r="N15" s="4" cm="1">
        <f t="array" ref="N15">IFERROR(INDEX('RESOLVE Results'!$D$1:$P$18671, MATCH(1, ('RESOLVE Results'!$A$1:$A$18671 = $C$10) * ('RESOLVE Results'!$B$1:$B$18671 = $E$10) * ('RESOLVE Results'!$C$1:$C$18671 = $B15), 0), MATCH(N$12, 'RESOLVE Results'!$D$1:$P$1, 0)), "")</f>
        <v>71484</v>
      </c>
      <c r="O15" s="6">
        <f t="shared" si="0"/>
        <v>929801.68079265021</v>
      </c>
      <c r="P15" s="4">
        <f>IFERROR(IF('Dashboard '!$D$6 = 2035, O15 * (1.05^(2035-2022)), O15), "")</f>
        <v>1753279.7419173641</v>
      </c>
      <c r="Q15" s="69" cm="1">
        <f t="array" ref="Q15">IFERROR(INDEX('Base Cases'!$Q:$Q, MATCH(1, ('Base Cases'!$B:$B = $E$10) * ('Base Cases'!$C:$C = INDEX(Base_Cases, MATCH($B15, All_Cases, 0))), 0)) - P15, "")</f>
        <v>5491.4804002728779</v>
      </c>
    </row>
    <row r="16" spans="2:17" x14ac:dyDescent="0.2">
      <c r="B16" s="3" t="str">
        <v>1GW Significantly Low Competing Resource Availability</v>
      </c>
      <c r="C16" s="4" cm="1">
        <f t="array" ref="C16">IFERROR(INDEX('RESOLVE Results'!$D$1:$P$18671, MATCH(1, ('RESOLVE Results'!$A$1:$A$18671 = $C$10) * ('RESOLVE Results'!$B$1:$B$18671 = $E$10) * ('RESOLVE Results'!$C$1:$C$18671 = $B16), 0), MATCH(C$12, 'RESOLVE Results'!$D$1:$P$1, 0)), "")</f>
        <v>48910</v>
      </c>
      <c r="D16" s="4" cm="1">
        <f t="array" ref="D16">IFERROR(INDEX('RESOLVE Results'!$D$1:$P$18671, MATCH(1, ('RESOLVE Results'!$A$1:$A$18671 = $C$10) * ('RESOLVE Results'!$B$1:$B$18671 = $E$10) * ('RESOLVE Results'!$C$1:$C$18671 = $B16), 0), MATCH(D$12, 'RESOLVE Results'!$D$1:$P$1, 0)), "")</f>
        <v>51364</v>
      </c>
      <c r="E16" s="4" cm="1">
        <f t="array" ref="E16">IFERROR(INDEX('RESOLVE Results'!$D$1:$P$18671, MATCH(1, ('RESOLVE Results'!$A$1:$A$18671 = $C$10) * ('RESOLVE Results'!$B$1:$B$18671 = $E$10) * ('RESOLVE Results'!$C$1:$C$18671 = $B16), 0), MATCH(E$12, 'RESOLVE Results'!$D$1:$P$1, 0)), "")</f>
        <v>49605</v>
      </c>
      <c r="F16" s="4" cm="1">
        <f t="array" ref="F16">IFERROR(INDEX('RESOLVE Results'!$D$1:$P$18671, MATCH(1, ('RESOLVE Results'!$A$1:$A$18671 = $C$10) * ('RESOLVE Results'!$B$1:$B$18671 = $E$10) * ('RESOLVE Results'!$C$1:$C$18671 = $B16), 0), MATCH(F$12, 'RESOLVE Results'!$D$1:$P$1, 0)), "")</f>
        <v>51028</v>
      </c>
      <c r="G16" s="4" cm="1">
        <f t="array" ref="G16">IFERROR(INDEX('RESOLVE Results'!$D$1:$P$18671, MATCH(1, ('RESOLVE Results'!$A$1:$A$18671 = $C$10) * ('RESOLVE Results'!$B$1:$B$18671 = $E$10) * ('RESOLVE Results'!$C$1:$C$18671 = $B16), 0), MATCH(G$12, 'RESOLVE Results'!$D$1:$P$1, 0)), "")</f>
        <v>53997</v>
      </c>
      <c r="H16" s="4" cm="1">
        <f t="array" ref="H16">IFERROR(INDEX('RESOLVE Results'!$D$1:$P$18671, MATCH(1, ('RESOLVE Results'!$A$1:$A$18671 = $C$10) * ('RESOLVE Results'!$B$1:$B$18671 = $E$10) * ('RESOLVE Results'!$C$1:$C$18671 = $B16), 0), MATCH(H$12, 'RESOLVE Results'!$D$1:$P$1, 0)), "")</f>
        <v>55187</v>
      </c>
      <c r="I16" s="4" cm="1">
        <f t="array" ref="I16">IFERROR(INDEX('RESOLVE Results'!$D$1:$P$18671, MATCH(1, ('RESOLVE Results'!$A$1:$A$18671 = $C$10) * ('RESOLVE Results'!$B$1:$B$18671 = $E$10) * ('RESOLVE Results'!$C$1:$C$18671 = $B16), 0), MATCH(I$12, 'RESOLVE Results'!$D$1:$P$1, 0)), "")</f>
        <v>56476</v>
      </c>
      <c r="J16" s="4" cm="1">
        <f t="array" ref="J16">IFERROR(INDEX('RESOLVE Results'!$D$1:$P$18671, MATCH(1, ('RESOLVE Results'!$A$1:$A$18671 = $C$10) * ('RESOLVE Results'!$B$1:$B$18671 = $E$10) * ('RESOLVE Results'!$C$1:$C$18671 = $B16), 0), MATCH(J$12, 'RESOLVE Results'!$D$1:$P$1, 0)), "")</f>
        <v>57400</v>
      </c>
      <c r="K16" s="4" cm="1">
        <f t="array" ref="K16">IFERROR(INDEX('RESOLVE Results'!$D$1:$P$18671, MATCH(1, ('RESOLVE Results'!$A$1:$A$18671 = $C$10) * ('RESOLVE Results'!$B$1:$B$18671 = $E$10) * ('RESOLVE Results'!$C$1:$C$18671 = $B16), 0), MATCH(K$12, 'RESOLVE Results'!$D$1:$P$1, 0)), "")</f>
        <v>58029</v>
      </c>
      <c r="L16" s="4" cm="1">
        <f t="array" ref="L16">IFERROR(INDEX('RESOLVE Results'!$D$1:$P$18671, MATCH(1, ('RESOLVE Results'!$A$1:$A$18671 = $C$10) * ('RESOLVE Results'!$B$1:$B$18671 = $E$10) * ('RESOLVE Results'!$C$1:$C$18671 = $B16), 0), MATCH(L$12, 'RESOLVE Results'!$D$1:$P$1, 0)), "")</f>
        <v>61417</v>
      </c>
      <c r="M16" s="4" cm="1">
        <f t="array" ref="M16">IFERROR(INDEX('RESOLVE Results'!$D$1:$P$18671, MATCH(1, ('RESOLVE Results'!$A$1:$A$18671 = $C$10) * ('RESOLVE Results'!$B$1:$B$18671 = $E$10) * ('RESOLVE Results'!$C$1:$C$18671 = $B16), 0), MATCH(M$12, 'RESOLVE Results'!$D$1:$P$1, 0)), "")</f>
        <v>62768</v>
      </c>
      <c r="N16" s="4" cm="1">
        <f t="array" ref="N16">IFERROR(INDEX('RESOLVE Results'!$D$1:$P$18671, MATCH(1, ('RESOLVE Results'!$A$1:$A$18671 = $C$10) * ('RESOLVE Results'!$B$1:$B$18671 = $E$10) * ('RESOLVE Results'!$C$1:$C$18671 = $B16), 0), MATCH(N$12, 'RESOLVE Results'!$D$1:$P$1, 0)), "")</f>
        <v>67895</v>
      </c>
      <c r="O16" s="6">
        <f t="shared" si="0"/>
        <v>910743.82233333262</v>
      </c>
      <c r="P16" s="4">
        <f>IFERROR(IF('Dashboard '!$D$6 = 2035, O16 * (1.05^(2035-2022)), O16), "")</f>
        <v>1717343.3074590343</v>
      </c>
      <c r="Q16" s="69" cm="1">
        <f t="array" ref="Q16">IFERROR(INDEX('Base Cases'!$Q:$Q, MATCH(1, ('Base Cases'!$B:$B = $E$10) * ('Base Cases'!$C:$C = INDEX(Base_Cases, MATCH($B16, All_Cases, 0))), 0)) - P16, "")</f>
        <v>4513.7500577853061</v>
      </c>
    </row>
    <row r="17" spans="2:17" x14ac:dyDescent="0.2">
      <c r="B17" s="3" t="str">
        <v>1GW Low Competing Resource Availability</v>
      </c>
      <c r="C17" s="4" cm="1">
        <f t="array" ref="C17">IFERROR(INDEX('RESOLVE Results'!$D$1:$P$18671, MATCH(1, ('RESOLVE Results'!$A$1:$A$18671 = $C$10) * ('RESOLVE Results'!$B$1:$B$18671 = $E$10) * ('RESOLVE Results'!$C$1:$C$18671 = $B17), 0), MATCH(C$12, 'RESOLVE Results'!$D$1:$P$1, 0)), "")</f>
        <v>48913</v>
      </c>
      <c r="D17" s="4" cm="1">
        <f t="array" ref="D17">IFERROR(INDEX('RESOLVE Results'!$D$1:$P$18671, MATCH(1, ('RESOLVE Results'!$A$1:$A$18671 = $C$10) * ('RESOLVE Results'!$B$1:$B$18671 = $E$10) * ('RESOLVE Results'!$C$1:$C$18671 = $B17), 0), MATCH(D$12, 'RESOLVE Results'!$D$1:$P$1, 0)), "")</f>
        <v>51391</v>
      </c>
      <c r="E17" s="4" cm="1">
        <f t="array" ref="E17">IFERROR(INDEX('RESOLVE Results'!$D$1:$P$18671, MATCH(1, ('RESOLVE Results'!$A$1:$A$18671 = $C$10) * ('RESOLVE Results'!$B$1:$B$18671 = $E$10) * ('RESOLVE Results'!$C$1:$C$18671 = $B17), 0), MATCH(E$12, 'RESOLVE Results'!$D$1:$P$1, 0)), "")</f>
        <v>49524</v>
      </c>
      <c r="F17" s="4" cm="1">
        <f t="array" ref="F17">IFERROR(INDEX('RESOLVE Results'!$D$1:$P$18671, MATCH(1, ('RESOLVE Results'!$A$1:$A$18671 = $C$10) * ('RESOLVE Results'!$B$1:$B$18671 = $E$10) * ('RESOLVE Results'!$C$1:$C$18671 = $B17), 0), MATCH(F$12, 'RESOLVE Results'!$D$1:$P$1, 0)), "")</f>
        <v>50942</v>
      </c>
      <c r="G17" s="4" cm="1">
        <f t="array" ref="G17">IFERROR(INDEX('RESOLVE Results'!$D$1:$P$18671, MATCH(1, ('RESOLVE Results'!$A$1:$A$18671 = $C$10) * ('RESOLVE Results'!$B$1:$B$18671 = $E$10) * ('RESOLVE Results'!$C$1:$C$18671 = $B17), 0), MATCH(G$12, 'RESOLVE Results'!$D$1:$P$1, 0)), "")</f>
        <v>53522</v>
      </c>
      <c r="H17" s="4" cm="1">
        <f t="array" ref="H17">IFERROR(INDEX('RESOLVE Results'!$D$1:$P$18671, MATCH(1, ('RESOLVE Results'!$A$1:$A$18671 = $C$10) * ('RESOLVE Results'!$B$1:$B$18671 = $E$10) * ('RESOLVE Results'!$C$1:$C$18671 = $B17), 0), MATCH(H$12, 'RESOLVE Results'!$D$1:$P$1, 0)), "")</f>
        <v>54662</v>
      </c>
      <c r="I17" s="4" cm="1">
        <f t="array" ref="I17">IFERROR(INDEX('RESOLVE Results'!$D$1:$P$18671, MATCH(1, ('RESOLVE Results'!$A$1:$A$18671 = $C$10) * ('RESOLVE Results'!$B$1:$B$18671 = $E$10) * ('RESOLVE Results'!$C$1:$C$18671 = $B17), 0), MATCH(I$12, 'RESOLVE Results'!$D$1:$P$1, 0)), "")</f>
        <v>56093</v>
      </c>
      <c r="J17" s="4" cm="1">
        <f t="array" ref="J17">IFERROR(INDEX('RESOLVE Results'!$D$1:$P$18671, MATCH(1, ('RESOLVE Results'!$A$1:$A$18671 = $C$10) * ('RESOLVE Results'!$B$1:$B$18671 = $E$10) * ('RESOLVE Results'!$C$1:$C$18671 = $B17), 0), MATCH(J$12, 'RESOLVE Results'!$D$1:$P$1, 0)), "")</f>
        <v>56841</v>
      </c>
      <c r="K17" s="4" cm="1">
        <f t="array" ref="K17">IFERROR(INDEX('RESOLVE Results'!$D$1:$P$18671, MATCH(1, ('RESOLVE Results'!$A$1:$A$18671 = $C$10) * ('RESOLVE Results'!$B$1:$B$18671 = $E$10) * ('RESOLVE Results'!$C$1:$C$18671 = $B17), 0), MATCH(K$12, 'RESOLVE Results'!$D$1:$P$1, 0)), "")</f>
        <v>57376</v>
      </c>
      <c r="L17" s="4" cm="1">
        <f t="array" ref="L17">IFERROR(INDEX('RESOLVE Results'!$D$1:$P$18671, MATCH(1, ('RESOLVE Results'!$A$1:$A$18671 = $C$10) * ('RESOLVE Results'!$B$1:$B$18671 = $E$10) * ('RESOLVE Results'!$C$1:$C$18671 = $B17), 0), MATCH(L$12, 'RESOLVE Results'!$D$1:$P$1, 0)), "")</f>
        <v>60707</v>
      </c>
      <c r="M17" s="4" cm="1">
        <f t="array" ref="M17">IFERROR(INDEX('RESOLVE Results'!$D$1:$P$18671, MATCH(1, ('RESOLVE Results'!$A$1:$A$18671 = $C$10) * ('RESOLVE Results'!$B$1:$B$18671 = $E$10) * ('RESOLVE Results'!$C$1:$C$18671 = $B17), 0), MATCH(M$12, 'RESOLVE Results'!$D$1:$P$1, 0)), "")</f>
        <v>62088</v>
      </c>
      <c r="N17" s="4" cm="1">
        <f t="array" ref="N17">IFERROR(INDEX('RESOLVE Results'!$D$1:$P$18671, MATCH(1, ('RESOLVE Results'!$A$1:$A$18671 = $C$10) * ('RESOLVE Results'!$B$1:$B$18671 = $E$10) * ('RESOLVE Results'!$C$1:$C$18671 = $B17), 0), MATCH(N$12, 'RESOLVE Results'!$D$1:$P$1, 0)), "")</f>
        <v>67192</v>
      </c>
      <c r="O17" s="6">
        <f t="shared" si="0"/>
        <v>903553.49601751997</v>
      </c>
      <c r="P17" s="4">
        <f>IFERROR(IF('Dashboard '!$D$6 = 2035, O17 * (1.05^(2035-2022)), O17), "")</f>
        <v>1703784.8748085978</v>
      </c>
      <c r="Q17" s="69" cm="1">
        <f t="array" ref="Q17">IFERROR(INDEX('Base Cases'!$Q:$Q, MATCH(1, ('Base Cases'!$B:$B = $E$10) * ('Base Cases'!$C:$C = INDEX(Base_Cases, MATCH($B17, All_Cases, 0))), 0)) - P17, "")</f>
        <v>4947.6663671245333</v>
      </c>
    </row>
    <row r="18" spans="2:17" x14ac:dyDescent="0.2">
      <c r="B18" s="3" t="str">
        <v>1GW High Competing Resource Cost</v>
      </c>
      <c r="C18" s="4" cm="1">
        <f t="array" ref="C18">IFERROR(INDEX('RESOLVE Results'!$D$1:$P$18671, MATCH(1, ('RESOLVE Results'!$A$1:$A$18671 = $C$10) * ('RESOLVE Results'!$B$1:$B$18671 = $E$10) * ('RESOLVE Results'!$C$1:$C$18671 = $B18), 0), MATCH(C$12, 'RESOLVE Results'!$D$1:$P$1, 0)), "")</f>
        <v>48949</v>
      </c>
      <c r="D18" s="4" cm="1">
        <f t="array" ref="D18">IFERROR(INDEX('RESOLVE Results'!$D$1:$P$18671, MATCH(1, ('RESOLVE Results'!$A$1:$A$18671 = $C$10) * ('RESOLVE Results'!$B$1:$B$18671 = $E$10) * ('RESOLVE Results'!$C$1:$C$18671 = $B18), 0), MATCH(D$12, 'RESOLVE Results'!$D$1:$P$1, 0)), "")</f>
        <v>50910</v>
      </c>
      <c r="E18" s="4" cm="1">
        <f t="array" ref="E18">IFERROR(INDEX('RESOLVE Results'!$D$1:$P$18671, MATCH(1, ('RESOLVE Results'!$A$1:$A$18671 = $C$10) * ('RESOLVE Results'!$B$1:$B$18671 = $E$10) * ('RESOLVE Results'!$C$1:$C$18671 = $B18), 0), MATCH(E$12, 'RESOLVE Results'!$D$1:$P$1, 0)), "")</f>
        <v>49663</v>
      </c>
      <c r="F18" s="4" cm="1">
        <f t="array" ref="F18">IFERROR(INDEX('RESOLVE Results'!$D$1:$P$18671, MATCH(1, ('RESOLVE Results'!$A$1:$A$18671 = $C$10) * ('RESOLVE Results'!$B$1:$B$18671 = $E$10) * ('RESOLVE Results'!$C$1:$C$18671 = $B18), 0), MATCH(F$12, 'RESOLVE Results'!$D$1:$P$1, 0)), "")</f>
        <v>51211</v>
      </c>
      <c r="G18" s="4" cm="1">
        <f t="array" ref="G18">IFERROR(INDEX('RESOLVE Results'!$D$1:$P$18671, MATCH(1, ('RESOLVE Results'!$A$1:$A$18671 = $C$10) * ('RESOLVE Results'!$B$1:$B$18671 = $E$10) * ('RESOLVE Results'!$C$1:$C$18671 = $B18), 0), MATCH(G$12, 'RESOLVE Results'!$D$1:$P$1, 0)), "")</f>
        <v>53131</v>
      </c>
      <c r="H18" s="4" cm="1">
        <f t="array" ref="H18">IFERROR(INDEX('RESOLVE Results'!$D$1:$P$18671, MATCH(1, ('RESOLVE Results'!$A$1:$A$18671 = $C$10) * ('RESOLVE Results'!$B$1:$B$18671 = $E$10) * ('RESOLVE Results'!$C$1:$C$18671 = $B18), 0), MATCH(H$12, 'RESOLVE Results'!$D$1:$P$1, 0)), "")</f>
        <v>54799</v>
      </c>
      <c r="I18" s="4" cm="1">
        <f t="array" ref="I18">IFERROR(INDEX('RESOLVE Results'!$D$1:$P$18671, MATCH(1, ('RESOLVE Results'!$A$1:$A$18671 = $C$10) * ('RESOLVE Results'!$B$1:$B$18671 = $E$10) * ('RESOLVE Results'!$C$1:$C$18671 = $B18), 0), MATCH(I$12, 'RESOLVE Results'!$D$1:$P$1, 0)), "")</f>
        <v>56590</v>
      </c>
      <c r="J18" s="4" cm="1">
        <f t="array" ref="J18">IFERROR(INDEX('RESOLVE Results'!$D$1:$P$18671, MATCH(1, ('RESOLVE Results'!$A$1:$A$18671 = $C$10) * ('RESOLVE Results'!$B$1:$B$18671 = $E$10) * ('RESOLVE Results'!$C$1:$C$18671 = $B18), 0), MATCH(J$12, 'RESOLVE Results'!$D$1:$P$1, 0)), "")</f>
        <v>56475</v>
      </c>
      <c r="K18" s="4" cm="1">
        <f t="array" ref="K18">IFERROR(INDEX('RESOLVE Results'!$D$1:$P$18671, MATCH(1, ('RESOLVE Results'!$A$1:$A$18671 = $C$10) * ('RESOLVE Results'!$B$1:$B$18671 = $E$10) * ('RESOLVE Results'!$C$1:$C$18671 = $B18), 0), MATCH(K$12, 'RESOLVE Results'!$D$1:$P$1, 0)), "")</f>
        <v>56999</v>
      </c>
      <c r="L18" s="4" cm="1">
        <f t="array" ref="L18">IFERROR(INDEX('RESOLVE Results'!$D$1:$P$18671, MATCH(1, ('RESOLVE Results'!$A$1:$A$18671 = $C$10) * ('RESOLVE Results'!$B$1:$B$18671 = $E$10) * ('RESOLVE Results'!$C$1:$C$18671 = $B18), 0), MATCH(L$12, 'RESOLVE Results'!$D$1:$P$1, 0)), "")</f>
        <v>60842</v>
      </c>
      <c r="M18" s="4" cm="1">
        <f t="array" ref="M18">IFERROR(INDEX('RESOLVE Results'!$D$1:$P$18671, MATCH(1, ('RESOLVE Results'!$A$1:$A$18671 = $C$10) * ('RESOLVE Results'!$B$1:$B$18671 = $E$10) * ('RESOLVE Results'!$C$1:$C$18671 = $B18), 0), MATCH(M$12, 'RESOLVE Results'!$D$1:$P$1, 0)), "")</f>
        <v>62394</v>
      </c>
      <c r="N18" s="4" cm="1">
        <f t="array" ref="N18">IFERROR(INDEX('RESOLVE Results'!$D$1:$P$18671, MATCH(1, ('RESOLVE Results'!$A$1:$A$18671 = $C$10) * ('RESOLVE Results'!$B$1:$B$18671 = $E$10) * ('RESOLVE Results'!$C$1:$C$18671 = $B18), 0), MATCH(N$12, 'RESOLVE Results'!$D$1:$P$1, 0)), "")</f>
        <v>68966</v>
      </c>
      <c r="O18" s="6">
        <f t="shared" si="0"/>
        <v>910740.89369359729</v>
      </c>
      <c r="P18" s="4">
        <f>IFERROR(IF('Dashboard '!$D$6 = 2035, O18 * (1.05^(2035-2022)), O18), "")</f>
        <v>1717337.7850720291</v>
      </c>
      <c r="Q18" s="69" cm="1">
        <f t="array" ref="Q18">IFERROR(INDEX('Base Cases'!$Q:$Q, MATCH(1, ('Base Cases'!$B:$B = $E$10) * ('Base Cases'!$C:$C = INDEX(Base_Cases, MATCH($B18, All_Cases, 0))), 0)) - P18, "")</f>
        <v>4414.0623915854376</v>
      </c>
    </row>
    <row r="19" spans="2:17" x14ac:dyDescent="0.2">
      <c r="B19" s="3" t="str">
        <v>1GW High Electrification Load</v>
      </c>
      <c r="C19" s="4" cm="1">
        <f t="array" ref="C19">IFERROR(INDEX('RESOLVE Results'!$D$1:$P$18671, MATCH(1, ('RESOLVE Results'!$A$1:$A$18671 = $C$10) * ('RESOLVE Results'!$B$1:$B$18671 = $E$10) * ('RESOLVE Results'!$C$1:$C$18671 = $B19), 0), MATCH(C$12, 'RESOLVE Results'!$D$1:$P$1, 0)), "")</f>
        <v>48660</v>
      </c>
      <c r="D19" s="4" cm="1">
        <f t="array" ref="D19">IFERROR(INDEX('RESOLVE Results'!$D$1:$P$18671, MATCH(1, ('RESOLVE Results'!$A$1:$A$18671 = $C$10) * ('RESOLVE Results'!$B$1:$B$18671 = $E$10) * ('RESOLVE Results'!$C$1:$C$18671 = $B19), 0), MATCH(D$12, 'RESOLVE Results'!$D$1:$P$1, 0)), "")</f>
        <v>51186</v>
      </c>
      <c r="E19" s="4" cm="1">
        <f t="array" ref="E19">IFERROR(INDEX('RESOLVE Results'!$D$1:$P$18671, MATCH(1, ('RESOLVE Results'!$A$1:$A$18671 = $C$10) * ('RESOLVE Results'!$B$1:$B$18671 = $E$10) * ('RESOLVE Results'!$C$1:$C$18671 = $B19), 0), MATCH(E$12, 'RESOLVE Results'!$D$1:$P$1, 0)), "")</f>
        <v>49349</v>
      </c>
      <c r="F19" s="4" cm="1">
        <f t="array" ref="F19">IFERROR(INDEX('RESOLVE Results'!$D$1:$P$18671, MATCH(1, ('RESOLVE Results'!$A$1:$A$18671 = $C$10) * ('RESOLVE Results'!$B$1:$B$18671 = $E$10) * ('RESOLVE Results'!$C$1:$C$18671 = $B19), 0), MATCH(F$12, 'RESOLVE Results'!$D$1:$P$1, 0)), "")</f>
        <v>51202</v>
      </c>
      <c r="G19" s="4" cm="1">
        <f t="array" ref="G19">IFERROR(INDEX('RESOLVE Results'!$D$1:$P$18671, MATCH(1, ('RESOLVE Results'!$A$1:$A$18671 = $C$10) * ('RESOLVE Results'!$B$1:$B$18671 = $E$10) * ('RESOLVE Results'!$C$1:$C$18671 = $B19), 0), MATCH(G$12, 'RESOLVE Results'!$D$1:$P$1, 0)), "")</f>
        <v>54037</v>
      </c>
      <c r="H19" s="4" cm="1">
        <f t="array" ref="H19">IFERROR(INDEX('RESOLVE Results'!$D$1:$P$18671, MATCH(1, ('RESOLVE Results'!$A$1:$A$18671 = $C$10) * ('RESOLVE Results'!$B$1:$B$18671 = $E$10) * ('RESOLVE Results'!$C$1:$C$18671 = $B19), 0), MATCH(H$12, 'RESOLVE Results'!$D$1:$P$1, 0)), "")</f>
        <v>55579</v>
      </c>
      <c r="I19" s="4" cm="1">
        <f t="array" ref="I19">IFERROR(INDEX('RESOLVE Results'!$D$1:$P$18671, MATCH(1, ('RESOLVE Results'!$A$1:$A$18671 = $C$10) * ('RESOLVE Results'!$B$1:$B$18671 = $E$10) * ('RESOLVE Results'!$C$1:$C$18671 = $B19), 0), MATCH(I$12, 'RESOLVE Results'!$D$1:$P$1, 0)), "")</f>
        <v>58051</v>
      </c>
      <c r="J19" s="4" cm="1">
        <f t="array" ref="J19">IFERROR(INDEX('RESOLVE Results'!$D$1:$P$18671, MATCH(1, ('RESOLVE Results'!$A$1:$A$18671 = $C$10) * ('RESOLVE Results'!$B$1:$B$18671 = $E$10) * ('RESOLVE Results'!$C$1:$C$18671 = $B19), 0), MATCH(J$12, 'RESOLVE Results'!$D$1:$P$1, 0)), "")</f>
        <v>57493</v>
      </c>
      <c r="K19" s="4" cm="1">
        <f t="array" ref="K19">IFERROR(INDEX('RESOLVE Results'!$D$1:$P$18671, MATCH(1, ('RESOLVE Results'!$A$1:$A$18671 = $C$10) * ('RESOLVE Results'!$B$1:$B$18671 = $E$10) * ('RESOLVE Results'!$C$1:$C$18671 = $B19), 0), MATCH(K$12, 'RESOLVE Results'!$D$1:$P$1, 0)), "")</f>
        <v>58245</v>
      </c>
      <c r="L19" s="4" cm="1">
        <f t="array" ref="L19">IFERROR(INDEX('RESOLVE Results'!$D$1:$P$18671, MATCH(1, ('RESOLVE Results'!$A$1:$A$18671 = $C$10) * ('RESOLVE Results'!$B$1:$B$18671 = $E$10) * ('RESOLVE Results'!$C$1:$C$18671 = $B19), 0), MATCH(L$12, 'RESOLVE Results'!$D$1:$P$1, 0)), "")</f>
        <v>62492</v>
      </c>
      <c r="M19" s="4" cm="1">
        <f t="array" ref="M19">IFERROR(INDEX('RESOLVE Results'!$D$1:$P$18671, MATCH(1, ('RESOLVE Results'!$A$1:$A$18671 = $C$10) * ('RESOLVE Results'!$B$1:$B$18671 = $E$10) * ('RESOLVE Results'!$C$1:$C$18671 = $B19), 0), MATCH(M$12, 'RESOLVE Results'!$D$1:$P$1, 0)), "")</f>
        <v>63957</v>
      </c>
      <c r="N19" s="4" cm="1">
        <f t="array" ref="N19">IFERROR(INDEX('RESOLVE Results'!$D$1:$P$18671, MATCH(1, ('RESOLVE Results'!$A$1:$A$18671 = $C$10) * ('RESOLVE Results'!$B$1:$B$18671 = $E$10) * ('RESOLVE Results'!$C$1:$C$18671 = $B19), 0), MATCH(N$12, 'RESOLVE Results'!$D$1:$P$1, 0)), "")</f>
        <v>69672</v>
      </c>
      <c r="O19" s="6">
        <f t="shared" si="0"/>
        <v>921893.45096000575</v>
      </c>
      <c r="P19" s="4">
        <f>IFERROR(IF('Dashboard '!$D$6 = 2035, O19 * (1.05^(2035-2022)), O19), "")</f>
        <v>1738367.5951161431</v>
      </c>
      <c r="Q19" s="69" cm="1">
        <f t="array" ref="Q19">IFERROR(INDEX('Base Cases'!$Q:$Q, MATCH(1, ('Base Cases'!$B:$B = $E$10) * ('Base Cases'!$C:$C = INDEX(Base_Cases, MATCH($B19, All_Cases, 0))), 0)) - P19, "")</f>
        <v>3366.9197830844205</v>
      </c>
    </row>
    <row r="20" spans="2:17" x14ac:dyDescent="0.2">
      <c r="B20" s="3" t="str">
        <v>1GW Zero GHG Emissions</v>
      </c>
      <c r="C20" s="4" cm="1">
        <f t="array" ref="C20">IFERROR(INDEX('RESOLVE Results'!$D$1:$P$18671, MATCH(1, ('RESOLVE Results'!$A$1:$A$18671 = $C$10) * ('RESOLVE Results'!$B$1:$B$18671 = $E$10) * ('RESOLVE Results'!$C$1:$C$18671 = $B20), 0), MATCH(C$12, 'RESOLVE Results'!$D$1:$P$1, 0)), "")</f>
        <v>48879</v>
      </c>
      <c r="D20" s="4" cm="1">
        <f t="array" ref="D20">IFERROR(INDEX('RESOLVE Results'!$D$1:$P$18671, MATCH(1, ('RESOLVE Results'!$A$1:$A$18671 = $C$10) * ('RESOLVE Results'!$B$1:$B$18671 = $E$10) * ('RESOLVE Results'!$C$1:$C$18671 = $B20), 0), MATCH(D$12, 'RESOLVE Results'!$D$1:$P$1, 0)), "")</f>
        <v>50847</v>
      </c>
      <c r="E20" s="4" cm="1">
        <f t="array" ref="E20">IFERROR(INDEX('RESOLVE Results'!$D$1:$P$18671, MATCH(1, ('RESOLVE Results'!$A$1:$A$18671 = $C$10) * ('RESOLVE Results'!$B$1:$B$18671 = $E$10) * ('RESOLVE Results'!$C$1:$C$18671 = $B20), 0), MATCH(E$12, 'RESOLVE Results'!$D$1:$P$1, 0)), "")</f>
        <v>49497</v>
      </c>
      <c r="F20" s="4" cm="1">
        <f t="array" ref="F20">IFERROR(INDEX('RESOLVE Results'!$D$1:$P$18671, MATCH(1, ('RESOLVE Results'!$A$1:$A$18671 = $C$10) * ('RESOLVE Results'!$B$1:$B$18671 = $E$10) * ('RESOLVE Results'!$C$1:$C$18671 = $B20), 0), MATCH(F$12, 'RESOLVE Results'!$D$1:$P$1, 0)), "")</f>
        <v>50958</v>
      </c>
      <c r="G20" s="4" cm="1">
        <f t="array" ref="G20">IFERROR(INDEX('RESOLVE Results'!$D$1:$P$18671, MATCH(1, ('RESOLVE Results'!$A$1:$A$18671 = $C$10) * ('RESOLVE Results'!$B$1:$B$18671 = $E$10) * ('RESOLVE Results'!$C$1:$C$18671 = $B20), 0), MATCH(G$12, 'RESOLVE Results'!$D$1:$P$1, 0)), "")</f>
        <v>52881</v>
      </c>
      <c r="H20" s="4" cm="1">
        <f t="array" ref="H20">IFERROR(INDEX('RESOLVE Results'!$D$1:$P$18671, MATCH(1, ('RESOLVE Results'!$A$1:$A$18671 = $C$10) * ('RESOLVE Results'!$B$1:$B$18671 = $E$10) * ('RESOLVE Results'!$C$1:$C$18671 = $B20), 0), MATCH(H$12, 'RESOLVE Results'!$D$1:$P$1, 0)), "")</f>
        <v>54368</v>
      </c>
      <c r="I20" s="4" cm="1">
        <f t="array" ref="I20">IFERROR(INDEX('RESOLVE Results'!$D$1:$P$18671, MATCH(1, ('RESOLVE Results'!$A$1:$A$18671 = $C$10) * ('RESOLVE Results'!$B$1:$B$18671 = $E$10) * ('RESOLVE Results'!$C$1:$C$18671 = $B20), 0), MATCH(I$12, 'RESOLVE Results'!$D$1:$P$1, 0)), "")</f>
        <v>56892</v>
      </c>
      <c r="J20" s="4" cm="1">
        <f t="array" ref="J20">IFERROR(INDEX('RESOLVE Results'!$D$1:$P$18671, MATCH(1, ('RESOLVE Results'!$A$1:$A$18671 = $C$10) * ('RESOLVE Results'!$B$1:$B$18671 = $E$10) * ('RESOLVE Results'!$C$1:$C$18671 = $B20), 0), MATCH(J$12, 'RESOLVE Results'!$D$1:$P$1, 0)), "")</f>
        <v>55962</v>
      </c>
      <c r="K20" s="4" cm="1">
        <f t="array" ref="K20">IFERROR(INDEX('RESOLVE Results'!$D$1:$P$18671, MATCH(1, ('RESOLVE Results'!$A$1:$A$18671 = $C$10) * ('RESOLVE Results'!$B$1:$B$18671 = $E$10) * ('RESOLVE Results'!$C$1:$C$18671 = $B20), 0), MATCH(K$12, 'RESOLVE Results'!$D$1:$P$1, 0)), "")</f>
        <v>56567</v>
      </c>
      <c r="L20" s="4" cm="1">
        <f t="array" ref="L20">IFERROR(INDEX('RESOLVE Results'!$D$1:$P$18671, MATCH(1, ('RESOLVE Results'!$A$1:$A$18671 = $C$10) * ('RESOLVE Results'!$B$1:$B$18671 = $E$10) * ('RESOLVE Results'!$C$1:$C$18671 = $B20), 0), MATCH(L$12, 'RESOLVE Results'!$D$1:$P$1, 0)), "")</f>
        <v>60322</v>
      </c>
      <c r="M20" s="4" cm="1">
        <f t="array" ref="M20">IFERROR(INDEX('RESOLVE Results'!$D$1:$P$18671, MATCH(1, ('RESOLVE Results'!$A$1:$A$18671 = $C$10) * ('RESOLVE Results'!$B$1:$B$18671 = $E$10) * ('RESOLVE Results'!$C$1:$C$18671 = $B20), 0), MATCH(M$12, 'RESOLVE Results'!$D$1:$P$1, 0)), "")</f>
        <v>62095</v>
      </c>
      <c r="N20" s="4" cm="1">
        <f t="array" ref="N20">IFERROR(INDEX('RESOLVE Results'!$D$1:$P$18671, MATCH(1, ('RESOLVE Results'!$A$1:$A$18671 = $C$10) * ('RESOLVE Results'!$B$1:$B$18671 = $E$10) * ('RESOLVE Results'!$C$1:$C$18671 = $B20), 0), MATCH(N$12, 'RESOLVE Results'!$D$1:$P$1, 0)), "")</f>
        <v>72913</v>
      </c>
      <c r="O20" s="6">
        <f t="shared" si="0"/>
        <v>923893.03981986141</v>
      </c>
      <c r="P20" s="4">
        <f>IFERROR(IF('Dashboard '!$D$6 = 2035, O20 * (1.05^(2035-2022)), O20), "")</f>
        <v>1742138.1181347291</v>
      </c>
      <c r="Q20" s="69" cm="1">
        <f t="array" ref="Q20">IFERROR(INDEX('Base Cases'!$Q:$Q, MATCH(1, ('Base Cases'!$B:$B = $E$10) * ('Base Cases'!$C:$C = INDEX(Base_Cases, MATCH($B20, All_Cases, 0))), 0)) - P20, "")</f>
        <v>3797.9306832593866</v>
      </c>
    </row>
    <row r="21" spans="2:17" x14ac:dyDescent="0.2">
      <c r="B21" s="3" t="str">
        <v>1GW High Gas Retirements</v>
      </c>
      <c r="C21" s="4" cm="1">
        <f t="array" ref="C21">IFERROR(INDEX('RESOLVE Results'!$D$1:$P$18671, MATCH(1, ('RESOLVE Results'!$A$1:$A$18671 = $C$10) * ('RESOLVE Results'!$B$1:$B$18671 = $E$10) * ('RESOLVE Results'!$C$1:$C$18671 = $B21), 0), MATCH(C$12, 'RESOLVE Results'!$D$1:$P$1, 0)), "")</f>
        <v>48952</v>
      </c>
      <c r="D21" s="4" cm="1">
        <f t="array" ref="D21">IFERROR(INDEX('RESOLVE Results'!$D$1:$P$18671, MATCH(1, ('RESOLVE Results'!$A$1:$A$18671 = $C$10) * ('RESOLVE Results'!$B$1:$B$18671 = $E$10) * ('RESOLVE Results'!$C$1:$C$18671 = $B21), 0), MATCH(D$12, 'RESOLVE Results'!$D$1:$P$1, 0)), "")</f>
        <v>51192</v>
      </c>
      <c r="E21" s="4" cm="1">
        <f t="array" ref="E21">IFERROR(INDEX('RESOLVE Results'!$D$1:$P$18671, MATCH(1, ('RESOLVE Results'!$A$1:$A$18671 = $C$10) * ('RESOLVE Results'!$B$1:$B$18671 = $E$10) * ('RESOLVE Results'!$C$1:$C$18671 = $B21), 0), MATCH(E$12, 'RESOLVE Results'!$D$1:$P$1, 0)), "")</f>
        <v>49587</v>
      </c>
      <c r="F21" s="4" cm="1">
        <f t="array" ref="F21">IFERROR(INDEX('RESOLVE Results'!$D$1:$P$18671, MATCH(1, ('RESOLVE Results'!$A$1:$A$18671 = $C$10) * ('RESOLVE Results'!$B$1:$B$18671 = $E$10) * ('RESOLVE Results'!$C$1:$C$18671 = $B21), 0), MATCH(F$12, 'RESOLVE Results'!$D$1:$P$1, 0)), "")</f>
        <v>51081</v>
      </c>
      <c r="G21" s="4" cm="1">
        <f t="array" ref="G21">IFERROR(INDEX('RESOLVE Results'!$D$1:$P$18671, MATCH(1, ('RESOLVE Results'!$A$1:$A$18671 = $C$10) * ('RESOLVE Results'!$B$1:$B$18671 = $E$10) * ('RESOLVE Results'!$C$1:$C$18671 = $B21), 0), MATCH(G$12, 'RESOLVE Results'!$D$1:$P$1, 0)), "")</f>
        <v>52983</v>
      </c>
      <c r="H21" s="4" cm="1">
        <f t="array" ref="H21">IFERROR(INDEX('RESOLVE Results'!$D$1:$P$18671, MATCH(1, ('RESOLVE Results'!$A$1:$A$18671 = $C$10) * ('RESOLVE Results'!$B$1:$B$18671 = $E$10) * ('RESOLVE Results'!$C$1:$C$18671 = $B21), 0), MATCH(H$12, 'RESOLVE Results'!$D$1:$P$1, 0)), "")</f>
        <v>54302</v>
      </c>
      <c r="I21" s="4" cm="1">
        <f t="array" ref="I21">IFERROR(INDEX('RESOLVE Results'!$D$1:$P$18671, MATCH(1, ('RESOLVE Results'!$A$1:$A$18671 = $C$10) * ('RESOLVE Results'!$B$1:$B$18671 = $E$10) * ('RESOLVE Results'!$C$1:$C$18671 = $B21), 0), MATCH(I$12, 'RESOLVE Results'!$D$1:$P$1, 0)), "")</f>
        <v>56190</v>
      </c>
      <c r="J21" s="4" cm="1">
        <f t="array" ref="J21">IFERROR(INDEX('RESOLVE Results'!$D$1:$P$18671, MATCH(1, ('RESOLVE Results'!$A$1:$A$18671 = $C$10) * ('RESOLVE Results'!$B$1:$B$18671 = $E$10) * ('RESOLVE Results'!$C$1:$C$18671 = $B21), 0), MATCH(J$12, 'RESOLVE Results'!$D$1:$P$1, 0)), "")</f>
        <v>55636</v>
      </c>
      <c r="K21" s="4" cm="1">
        <f t="array" ref="K21">IFERROR(INDEX('RESOLVE Results'!$D$1:$P$18671, MATCH(1, ('RESOLVE Results'!$A$1:$A$18671 = $C$10) * ('RESOLVE Results'!$B$1:$B$18671 = $E$10) * ('RESOLVE Results'!$C$1:$C$18671 = $B21), 0), MATCH(K$12, 'RESOLVE Results'!$D$1:$P$1, 0)), "")</f>
        <v>56451</v>
      </c>
      <c r="L21" s="4" cm="1">
        <f t="array" ref="L21">IFERROR(INDEX('RESOLVE Results'!$D$1:$P$18671, MATCH(1, ('RESOLVE Results'!$A$1:$A$18671 = $C$10) * ('RESOLVE Results'!$B$1:$B$18671 = $E$10) * ('RESOLVE Results'!$C$1:$C$18671 = $B21), 0), MATCH(L$12, 'RESOLVE Results'!$D$1:$P$1, 0)), "")</f>
        <v>60485</v>
      </c>
      <c r="M21" s="4" cm="1">
        <f t="array" ref="M21">IFERROR(INDEX('RESOLVE Results'!$D$1:$P$18671, MATCH(1, ('RESOLVE Results'!$A$1:$A$18671 = $C$10) * ('RESOLVE Results'!$B$1:$B$18671 = $E$10) * ('RESOLVE Results'!$C$1:$C$18671 = $B21), 0), MATCH(M$12, 'RESOLVE Results'!$D$1:$P$1, 0)), "")</f>
        <v>62128</v>
      </c>
      <c r="N21" s="4" cm="1">
        <f t="array" ref="N21">IFERROR(INDEX('RESOLVE Results'!$D$1:$P$18671, MATCH(1, ('RESOLVE Results'!$A$1:$A$18671 = $C$10) * ('RESOLVE Results'!$B$1:$B$18671 = $E$10) * ('RESOLVE Results'!$C$1:$C$18671 = $B21), 0), MATCH(N$12, 'RESOLVE Results'!$D$1:$P$1, 0)), "")</f>
        <v>67105</v>
      </c>
      <c r="O21" s="6">
        <f t="shared" si="0"/>
        <v>900285.6456215987</v>
      </c>
      <c r="P21" s="4">
        <f>IFERROR(IF('Dashboard '!$D$6 = 2035, O21 * (1.05^(2035-2022)), O21), "")</f>
        <v>1697622.8555122884</v>
      </c>
      <c r="Q21" s="69" cm="1">
        <f t="array" ref="Q21">IFERROR(INDEX('Base Cases'!$Q:$Q, MATCH(1, ('Base Cases'!$B:$B = $E$10) * ('Base Cases'!$C:$C = INDEX(Base_Cases, MATCH($B21, All_Cases, 0))), 0)) - P21, "")</f>
        <v>3718.1202092240565</v>
      </c>
    </row>
    <row r="22" spans="2:17" x14ac:dyDescent="0.2">
      <c r="B22" s="3" t="str">
        <v>1GW Low Long Duration Storage ELCC</v>
      </c>
      <c r="C22" s="4" cm="1">
        <f t="array" ref="C22">IFERROR(INDEX('RESOLVE Results'!$D$1:$P$18671, MATCH(1, ('RESOLVE Results'!$A$1:$A$18671 = $C$10) * ('RESOLVE Results'!$B$1:$B$18671 = $E$10) * ('RESOLVE Results'!$C$1:$C$18671 = $B22), 0), MATCH(C$12, 'RESOLVE Results'!$D$1:$P$1, 0)), "")</f>
        <v>48942</v>
      </c>
      <c r="D22" s="4" cm="1">
        <f t="array" ref="D22">IFERROR(INDEX('RESOLVE Results'!$D$1:$P$18671, MATCH(1, ('RESOLVE Results'!$A$1:$A$18671 = $C$10) * ('RESOLVE Results'!$B$1:$B$18671 = $E$10) * ('RESOLVE Results'!$C$1:$C$18671 = $B22), 0), MATCH(D$12, 'RESOLVE Results'!$D$1:$P$1, 0)), "")</f>
        <v>51126</v>
      </c>
      <c r="E22" s="4" cm="1">
        <f t="array" ref="E22">IFERROR(INDEX('RESOLVE Results'!$D$1:$P$18671, MATCH(1, ('RESOLVE Results'!$A$1:$A$18671 = $C$10) * ('RESOLVE Results'!$B$1:$B$18671 = $E$10) * ('RESOLVE Results'!$C$1:$C$18671 = $B22), 0), MATCH(E$12, 'RESOLVE Results'!$D$1:$P$1, 0)), "")</f>
        <v>49540</v>
      </c>
      <c r="F22" s="4" cm="1">
        <f t="array" ref="F22">IFERROR(INDEX('RESOLVE Results'!$D$1:$P$18671, MATCH(1, ('RESOLVE Results'!$A$1:$A$18671 = $C$10) * ('RESOLVE Results'!$B$1:$B$18671 = $E$10) * ('RESOLVE Results'!$C$1:$C$18671 = $B22), 0), MATCH(F$12, 'RESOLVE Results'!$D$1:$P$1, 0)), "")</f>
        <v>51074</v>
      </c>
      <c r="G22" s="4" cm="1">
        <f t="array" ref="G22">IFERROR(INDEX('RESOLVE Results'!$D$1:$P$18671, MATCH(1, ('RESOLVE Results'!$A$1:$A$18671 = $C$10) * ('RESOLVE Results'!$B$1:$B$18671 = $E$10) * ('RESOLVE Results'!$C$1:$C$18671 = $B22), 0), MATCH(G$12, 'RESOLVE Results'!$D$1:$P$1, 0)), "")</f>
        <v>52902</v>
      </c>
      <c r="H22" s="4" cm="1">
        <f t="array" ref="H22">IFERROR(INDEX('RESOLVE Results'!$D$1:$P$18671, MATCH(1, ('RESOLVE Results'!$A$1:$A$18671 = $C$10) * ('RESOLVE Results'!$B$1:$B$18671 = $E$10) * ('RESOLVE Results'!$C$1:$C$18671 = $B22), 0), MATCH(H$12, 'RESOLVE Results'!$D$1:$P$1, 0)), "")</f>
        <v>54182</v>
      </c>
      <c r="I22" s="4" cm="1">
        <f t="array" ref="I22">IFERROR(INDEX('RESOLVE Results'!$D$1:$P$18671, MATCH(1, ('RESOLVE Results'!$A$1:$A$18671 = $C$10) * ('RESOLVE Results'!$B$1:$B$18671 = $E$10) * ('RESOLVE Results'!$C$1:$C$18671 = $B22), 0), MATCH(I$12, 'RESOLVE Results'!$D$1:$P$1, 0)), "")</f>
        <v>56497</v>
      </c>
      <c r="J22" s="4" cm="1">
        <f t="array" ref="J22">IFERROR(INDEX('RESOLVE Results'!$D$1:$P$18671, MATCH(1, ('RESOLVE Results'!$A$1:$A$18671 = $C$10) * ('RESOLVE Results'!$B$1:$B$18671 = $E$10) * ('RESOLVE Results'!$C$1:$C$18671 = $B22), 0), MATCH(J$12, 'RESOLVE Results'!$D$1:$P$1, 0)), "")</f>
        <v>55709</v>
      </c>
      <c r="K22" s="4" cm="1">
        <f t="array" ref="K22">IFERROR(INDEX('RESOLVE Results'!$D$1:$P$18671, MATCH(1, ('RESOLVE Results'!$A$1:$A$18671 = $C$10) * ('RESOLVE Results'!$B$1:$B$18671 = $E$10) * ('RESOLVE Results'!$C$1:$C$18671 = $B22), 0), MATCH(K$12, 'RESOLVE Results'!$D$1:$P$1, 0)), "")</f>
        <v>56336</v>
      </c>
      <c r="L22" s="4" cm="1">
        <f t="array" ref="L22">IFERROR(INDEX('RESOLVE Results'!$D$1:$P$18671, MATCH(1, ('RESOLVE Results'!$A$1:$A$18671 = $C$10) * ('RESOLVE Results'!$B$1:$B$18671 = $E$10) * ('RESOLVE Results'!$C$1:$C$18671 = $B22), 0), MATCH(L$12, 'RESOLVE Results'!$D$1:$P$1, 0)), "")</f>
        <v>59590</v>
      </c>
      <c r="M22" s="4" cm="1">
        <f t="array" ref="M22">IFERROR(INDEX('RESOLVE Results'!$D$1:$P$18671, MATCH(1, ('RESOLVE Results'!$A$1:$A$18671 = $C$10) * ('RESOLVE Results'!$B$1:$B$18671 = $E$10) * ('RESOLVE Results'!$C$1:$C$18671 = $B22), 0), MATCH(M$12, 'RESOLVE Results'!$D$1:$P$1, 0)), "")</f>
        <v>60795</v>
      </c>
      <c r="N22" s="4" cm="1">
        <f t="array" ref="N22">IFERROR(INDEX('RESOLVE Results'!$D$1:$P$18671, MATCH(1, ('RESOLVE Results'!$A$1:$A$18671 = $C$10) * ('RESOLVE Results'!$B$1:$B$18671 = $E$10) * ('RESOLVE Results'!$C$1:$C$18671 = $B22), 0), MATCH(N$12, 'RESOLVE Results'!$D$1:$P$1, 0)), "")</f>
        <v>66174</v>
      </c>
      <c r="O22" s="6">
        <f t="shared" si="0"/>
        <v>893599.1009939909</v>
      </c>
      <c r="P22" s="4">
        <f>IFERROR(IF('Dashboard '!$D$6 = 2035, O22 * (1.05^(2035-2022)), O22), "")</f>
        <v>1685014.3783701337</v>
      </c>
      <c r="Q22" s="69" cm="1">
        <f t="array" ref="Q22">IFERROR(INDEX('Base Cases'!$Q:$Q, MATCH(1, ('Base Cases'!$B:$B = $E$10) * ('Base Cases'!$C:$C = INDEX(Base_Cases, MATCH($B22, All_Cases, 0))), 0)) - P22, "")</f>
        <v>3128.7131742679048</v>
      </c>
    </row>
    <row r="23" spans="2:17" x14ac:dyDescent="0.2">
      <c r="B23" s="3" t="str">
        <v>1GW High Offshore Wind ELCC</v>
      </c>
      <c r="C23" s="4" cm="1">
        <f t="array" ref="C23">IFERROR(INDEX('RESOLVE Results'!$D$1:$P$18671, MATCH(1, ('RESOLVE Results'!$A$1:$A$18671 = $C$10) * ('RESOLVE Results'!$B$1:$B$18671 = $E$10) * ('RESOLVE Results'!$C$1:$C$18671 = $B23), 0), MATCH(C$12, 'RESOLVE Results'!$D$1:$P$1, 0)), "")</f>
        <v>48910</v>
      </c>
      <c r="D23" s="4" cm="1">
        <f t="array" ref="D23">IFERROR(INDEX('RESOLVE Results'!$D$1:$P$18671, MATCH(1, ('RESOLVE Results'!$A$1:$A$18671 = $C$10) * ('RESOLVE Results'!$B$1:$B$18671 = $E$10) * ('RESOLVE Results'!$C$1:$C$18671 = $B23), 0), MATCH(D$12, 'RESOLVE Results'!$D$1:$P$1, 0)), "")</f>
        <v>50810</v>
      </c>
      <c r="E23" s="4" cm="1">
        <f t="array" ref="E23">IFERROR(INDEX('RESOLVE Results'!$D$1:$P$18671, MATCH(1, ('RESOLVE Results'!$A$1:$A$18671 = $C$10) * ('RESOLVE Results'!$B$1:$B$18671 = $E$10) * ('RESOLVE Results'!$C$1:$C$18671 = $B23), 0), MATCH(E$12, 'RESOLVE Results'!$D$1:$P$1, 0)), "")</f>
        <v>49508</v>
      </c>
      <c r="F23" s="4" cm="1">
        <f t="array" ref="F23">IFERROR(INDEX('RESOLVE Results'!$D$1:$P$18671, MATCH(1, ('RESOLVE Results'!$A$1:$A$18671 = $C$10) * ('RESOLVE Results'!$B$1:$B$18671 = $E$10) * ('RESOLVE Results'!$C$1:$C$18671 = $B23), 0), MATCH(F$12, 'RESOLVE Results'!$D$1:$P$1, 0)), "")</f>
        <v>51004</v>
      </c>
      <c r="G23" s="4" cm="1">
        <f t="array" ref="G23">IFERROR(INDEX('RESOLVE Results'!$D$1:$P$18671, MATCH(1, ('RESOLVE Results'!$A$1:$A$18671 = $C$10) * ('RESOLVE Results'!$B$1:$B$18671 = $E$10) * ('RESOLVE Results'!$C$1:$C$18671 = $B23), 0), MATCH(G$12, 'RESOLVE Results'!$D$1:$P$1, 0)), "")</f>
        <v>52884</v>
      </c>
      <c r="H23" s="4" cm="1">
        <f t="array" ref="H23">IFERROR(INDEX('RESOLVE Results'!$D$1:$P$18671, MATCH(1, ('RESOLVE Results'!$A$1:$A$18671 = $C$10) * ('RESOLVE Results'!$B$1:$B$18671 = $E$10) * ('RESOLVE Results'!$C$1:$C$18671 = $B23), 0), MATCH(H$12, 'RESOLVE Results'!$D$1:$P$1, 0)), "")</f>
        <v>54140</v>
      </c>
      <c r="I23" s="4" cm="1">
        <f t="array" ref="I23">IFERROR(INDEX('RESOLVE Results'!$D$1:$P$18671, MATCH(1, ('RESOLVE Results'!$A$1:$A$18671 = $C$10) * ('RESOLVE Results'!$B$1:$B$18671 = $E$10) * ('RESOLVE Results'!$C$1:$C$18671 = $B23), 0), MATCH(I$12, 'RESOLVE Results'!$D$1:$P$1, 0)), "")</f>
        <v>56448</v>
      </c>
      <c r="J23" s="4" cm="1">
        <f t="array" ref="J23">IFERROR(INDEX('RESOLVE Results'!$D$1:$P$18671, MATCH(1, ('RESOLVE Results'!$A$1:$A$18671 = $C$10) * ('RESOLVE Results'!$B$1:$B$18671 = $E$10) * ('RESOLVE Results'!$C$1:$C$18671 = $B23), 0), MATCH(J$12, 'RESOLVE Results'!$D$1:$P$1, 0)), "")</f>
        <v>55579</v>
      </c>
      <c r="K23" s="4" cm="1">
        <f t="array" ref="K23">IFERROR(INDEX('RESOLVE Results'!$D$1:$P$18671, MATCH(1, ('RESOLVE Results'!$A$1:$A$18671 = $C$10) * ('RESOLVE Results'!$B$1:$B$18671 = $E$10) * ('RESOLVE Results'!$C$1:$C$18671 = $B23), 0), MATCH(K$12, 'RESOLVE Results'!$D$1:$P$1, 0)), "")</f>
        <v>56117</v>
      </c>
      <c r="L23" s="4" cm="1">
        <f t="array" ref="L23">IFERROR(INDEX('RESOLVE Results'!$D$1:$P$18671, MATCH(1, ('RESOLVE Results'!$A$1:$A$18671 = $C$10) * ('RESOLVE Results'!$B$1:$B$18671 = $E$10) * ('RESOLVE Results'!$C$1:$C$18671 = $B23), 0), MATCH(L$12, 'RESOLVE Results'!$D$1:$P$1, 0)), "")</f>
        <v>59345</v>
      </c>
      <c r="M23" s="4" cm="1">
        <f t="array" ref="M23">IFERROR(INDEX('RESOLVE Results'!$D$1:$P$18671, MATCH(1, ('RESOLVE Results'!$A$1:$A$18671 = $C$10) * ('RESOLVE Results'!$B$1:$B$18671 = $E$10) * ('RESOLVE Results'!$C$1:$C$18671 = $B23), 0), MATCH(M$12, 'RESOLVE Results'!$D$1:$P$1, 0)), "")</f>
        <v>60614</v>
      </c>
      <c r="N23" s="4" cm="1">
        <f t="array" ref="N23">IFERROR(INDEX('RESOLVE Results'!$D$1:$P$18671, MATCH(1, ('RESOLVE Results'!$A$1:$A$18671 = $C$10) * ('RESOLVE Results'!$B$1:$B$18671 = $E$10) * ('RESOLVE Results'!$C$1:$C$18671 = $B23), 0), MATCH(N$12, 'RESOLVE Results'!$D$1:$P$1, 0)), "")</f>
        <v>65924</v>
      </c>
      <c r="O23" s="6">
        <f t="shared" si="0"/>
        <v>891193.73330910178</v>
      </c>
      <c r="P23" s="4">
        <f>IFERROR(IF('Dashboard '!$D$6 = 2035, O23 * (1.05^(2035-2022)), O23), "")</f>
        <v>1680478.6988581505</v>
      </c>
      <c r="Q23" s="69" cm="1">
        <f t="array" ref="Q23">IFERROR(INDEX('Base Cases'!$Q:$Q, MATCH(1, ('Base Cases'!$B:$B = $E$10) * ('Base Cases'!$C:$C = INDEX(Base_Cases, MATCH($B23, All_Cases, 0))), 0)) - P23, "")</f>
        <v>2692.0815907178912</v>
      </c>
    </row>
    <row r="24" spans="2:17" x14ac:dyDescent="0.2">
      <c r="B24" s="3" t="str">
        <v>1GW Low Offshore Wind ELCC</v>
      </c>
      <c r="C24" s="4" cm="1">
        <f t="array" ref="C24">IFERROR(INDEX('RESOLVE Results'!$D$1:$P$18671, MATCH(1, ('RESOLVE Results'!$A$1:$A$18671 = $C$10) * ('RESOLVE Results'!$B$1:$B$18671 = $E$10) * ('RESOLVE Results'!$C$1:$C$18671 = $B24), 0), MATCH(C$12, 'RESOLVE Results'!$D$1:$P$1, 0)), "")</f>
        <v>48910</v>
      </c>
      <c r="D24" s="4" cm="1">
        <f t="array" ref="D24">IFERROR(INDEX('RESOLVE Results'!$D$1:$P$18671, MATCH(1, ('RESOLVE Results'!$A$1:$A$18671 = $C$10) * ('RESOLVE Results'!$B$1:$B$18671 = $E$10) * ('RESOLVE Results'!$C$1:$C$18671 = $B24), 0), MATCH(D$12, 'RESOLVE Results'!$D$1:$P$1, 0)), "")</f>
        <v>50821</v>
      </c>
      <c r="E24" s="4" cm="1">
        <f t="array" ref="E24">IFERROR(INDEX('RESOLVE Results'!$D$1:$P$18671, MATCH(1, ('RESOLVE Results'!$A$1:$A$18671 = $C$10) * ('RESOLVE Results'!$B$1:$B$18671 = $E$10) * ('RESOLVE Results'!$C$1:$C$18671 = $B24), 0), MATCH(E$12, 'RESOLVE Results'!$D$1:$P$1, 0)), "")</f>
        <v>49509</v>
      </c>
      <c r="F24" s="4" cm="1">
        <f t="array" ref="F24">IFERROR(INDEX('RESOLVE Results'!$D$1:$P$18671, MATCH(1, ('RESOLVE Results'!$A$1:$A$18671 = $C$10) * ('RESOLVE Results'!$B$1:$B$18671 = $E$10) * ('RESOLVE Results'!$C$1:$C$18671 = $B24), 0), MATCH(F$12, 'RESOLVE Results'!$D$1:$P$1, 0)), "")</f>
        <v>51011</v>
      </c>
      <c r="G24" s="4" cm="1">
        <f t="array" ref="G24">IFERROR(INDEX('RESOLVE Results'!$D$1:$P$18671, MATCH(1, ('RESOLVE Results'!$A$1:$A$18671 = $C$10) * ('RESOLVE Results'!$B$1:$B$18671 = $E$10) * ('RESOLVE Results'!$C$1:$C$18671 = $B24), 0), MATCH(G$12, 'RESOLVE Results'!$D$1:$P$1, 0)), "")</f>
        <v>52887</v>
      </c>
      <c r="H24" s="4" cm="1">
        <f t="array" ref="H24">IFERROR(INDEX('RESOLVE Results'!$D$1:$P$18671, MATCH(1, ('RESOLVE Results'!$A$1:$A$18671 = $C$10) * ('RESOLVE Results'!$B$1:$B$18671 = $E$10) * ('RESOLVE Results'!$C$1:$C$18671 = $B24), 0), MATCH(H$12, 'RESOLVE Results'!$D$1:$P$1, 0)), "")</f>
        <v>54145</v>
      </c>
      <c r="I24" s="4" cm="1">
        <f t="array" ref="I24">IFERROR(INDEX('RESOLVE Results'!$D$1:$P$18671, MATCH(1, ('RESOLVE Results'!$A$1:$A$18671 = $C$10) * ('RESOLVE Results'!$B$1:$B$18671 = $E$10) * ('RESOLVE Results'!$C$1:$C$18671 = $B24), 0), MATCH(I$12, 'RESOLVE Results'!$D$1:$P$1, 0)), "")</f>
        <v>56391</v>
      </c>
      <c r="J24" s="4" cm="1">
        <f t="array" ref="J24">IFERROR(INDEX('RESOLVE Results'!$D$1:$P$18671, MATCH(1, ('RESOLVE Results'!$A$1:$A$18671 = $C$10) * ('RESOLVE Results'!$B$1:$B$18671 = $E$10) * ('RESOLVE Results'!$C$1:$C$18671 = $B24), 0), MATCH(J$12, 'RESOLVE Results'!$D$1:$P$1, 0)), "")</f>
        <v>55603</v>
      </c>
      <c r="K24" s="4" cm="1">
        <f t="array" ref="K24">IFERROR(INDEX('RESOLVE Results'!$D$1:$P$18671, MATCH(1, ('RESOLVE Results'!$A$1:$A$18671 = $C$10) * ('RESOLVE Results'!$B$1:$B$18671 = $E$10) * ('RESOLVE Results'!$C$1:$C$18671 = $B24), 0), MATCH(K$12, 'RESOLVE Results'!$D$1:$P$1, 0)), "")</f>
        <v>56140</v>
      </c>
      <c r="L24" s="4" cm="1">
        <f t="array" ref="L24">IFERROR(INDEX('RESOLVE Results'!$D$1:$P$18671, MATCH(1, ('RESOLVE Results'!$A$1:$A$18671 = $C$10) * ('RESOLVE Results'!$B$1:$B$18671 = $E$10) * ('RESOLVE Results'!$C$1:$C$18671 = $B24), 0), MATCH(L$12, 'RESOLVE Results'!$D$1:$P$1, 0)), "")</f>
        <v>59352</v>
      </c>
      <c r="M24" s="4" cm="1">
        <f t="array" ref="M24">IFERROR(INDEX('RESOLVE Results'!$D$1:$P$18671, MATCH(1, ('RESOLVE Results'!$A$1:$A$18671 = $C$10) * ('RESOLVE Results'!$B$1:$B$18671 = $E$10) * ('RESOLVE Results'!$C$1:$C$18671 = $B24), 0), MATCH(M$12, 'RESOLVE Results'!$D$1:$P$1, 0)), "")</f>
        <v>60640</v>
      </c>
      <c r="N24" s="4" cm="1">
        <f t="array" ref="N24">IFERROR(INDEX('RESOLVE Results'!$D$1:$P$18671, MATCH(1, ('RESOLVE Results'!$A$1:$A$18671 = $C$10) * ('RESOLVE Results'!$B$1:$B$18671 = $E$10) * ('RESOLVE Results'!$C$1:$C$18671 = $B24), 0), MATCH(N$12, 'RESOLVE Results'!$D$1:$P$1, 0)), "")</f>
        <v>65936</v>
      </c>
      <c r="O24" s="6">
        <f t="shared" si="0"/>
        <v>891320.44344821596</v>
      </c>
      <c r="P24" s="4">
        <f>IFERROR(IF('Dashboard '!$D$6 = 2035, O24 * (1.05^(2035-2022)), O24), "")</f>
        <v>1680717.6297232949</v>
      </c>
      <c r="Q24" s="69" cm="1">
        <f t="array" ref="Q24">IFERROR(INDEX('Base Cases'!$Q:$Q, MATCH(1, ('Base Cases'!$B:$B = $E$10) * ('Base Cases'!$C:$C = INDEX(Base_Cases, MATCH($B24, All_Cases, 0))), 0)) - P24, "")</f>
        <v>2453.1507255735341</v>
      </c>
    </row>
    <row r="25" spans="2:17" x14ac:dyDescent="0.2">
      <c r="B25" s="3" t="str">
        <v>1GW Low Competing Resource Cost</v>
      </c>
      <c r="C25" s="4" cm="1">
        <f t="array" ref="C25">IFERROR(INDEX('RESOLVE Results'!$D$1:$P$18671, MATCH(1, ('RESOLVE Results'!$A$1:$A$18671 = $C$10) * ('RESOLVE Results'!$B$1:$B$18671 = $E$10) * ('RESOLVE Results'!$C$1:$C$18671 = $B25), 0), MATCH(C$12, 'RESOLVE Results'!$D$1:$P$1, 0)), "")</f>
        <v>48915</v>
      </c>
      <c r="D25" s="4" cm="1">
        <f t="array" ref="D25">IFERROR(INDEX('RESOLVE Results'!$D$1:$P$18671, MATCH(1, ('RESOLVE Results'!$A$1:$A$18671 = $C$10) * ('RESOLVE Results'!$B$1:$B$18671 = $E$10) * ('RESOLVE Results'!$C$1:$C$18671 = $B25), 0), MATCH(D$12, 'RESOLVE Results'!$D$1:$P$1, 0)), "")</f>
        <v>50957</v>
      </c>
      <c r="E25" s="4" cm="1">
        <f t="array" ref="E25">IFERROR(INDEX('RESOLVE Results'!$D$1:$P$18671, MATCH(1, ('RESOLVE Results'!$A$1:$A$18671 = $C$10) * ('RESOLVE Results'!$B$1:$B$18671 = $E$10) * ('RESOLVE Results'!$C$1:$C$18671 = $B25), 0), MATCH(E$12, 'RESOLVE Results'!$D$1:$P$1, 0)), "")</f>
        <v>49319</v>
      </c>
      <c r="F25" s="4" cm="1">
        <f t="array" ref="F25">IFERROR(INDEX('RESOLVE Results'!$D$1:$P$18671, MATCH(1, ('RESOLVE Results'!$A$1:$A$18671 = $C$10) * ('RESOLVE Results'!$B$1:$B$18671 = $E$10) * ('RESOLVE Results'!$C$1:$C$18671 = $B25), 0), MATCH(F$12, 'RESOLVE Results'!$D$1:$P$1, 0)), "")</f>
        <v>50818</v>
      </c>
      <c r="G25" s="4" cm="1">
        <f t="array" ref="G25">IFERROR(INDEX('RESOLVE Results'!$D$1:$P$18671, MATCH(1, ('RESOLVE Results'!$A$1:$A$18671 = $C$10) * ('RESOLVE Results'!$B$1:$B$18671 = $E$10) * ('RESOLVE Results'!$C$1:$C$18671 = $B25), 0), MATCH(G$12, 'RESOLVE Results'!$D$1:$P$1, 0)), "")</f>
        <v>52594</v>
      </c>
      <c r="H25" s="4" cm="1">
        <f t="array" ref="H25">IFERROR(INDEX('RESOLVE Results'!$D$1:$P$18671, MATCH(1, ('RESOLVE Results'!$A$1:$A$18671 = $C$10) * ('RESOLVE Results'!$B$1:$B$18671 = $E$10) * ('RESOLVE Results'!$C$1:$C$18671 = $B25), 0), MATCH(H$12, 'RESOLVE Results'!$D$1:$P$1, 0)), "")</f>
        <v>53434</v>
      </c>
      <c r="I25" s="4" cm="1">
        <f t="array" ref="I25">IFERROR(INDEX('RESOLVE Results'!$D$1:$P$18671, MATCH(1, ('RESOLVE Results'!$A$1:$A$18671 = $C$10) * ('RESOLVE Results'!$B$1:$B$18671 = $E$10) * ('RESOLVE Results'!$C$1:$C$18671 = $B25), 0), MATCH(I$12, 'RESOLVE Results'!$D$1:$P$1, 0)), "")</f>
        <v>55047</v>
      </c>
      <c r="J25" s="4" cm="1">
        <f t="array" ref="J25">IFERROR(INDEX('RESOLVE Results'!$D$1:$P$18671, MATCH(1, ('RESOLVE Results'!$A$1:$A$18671 = $C$10) * ('RESOLVE Results'!$B$1:$B$18671 = $E$10) * ('RESOLVE Results'!$C$1:$C$18671 = $B25), 0), MATCH(J$12, 'RESOLVE Results'!$D$1:$P$1, 0)), "")</f>
        <v>55122</v>
      </c>
      <c r="K25" s="4" cm="1">
        <f t="array" ref="K25">IFERROR(INDEX('RESOLVE Results'!$D$1:$P$18671, MATCH(1, ('RESOLVE Results'!$A$1:$A$18671 = $C$10) * ('RESOLVE Results'!$B$1:$B$18671 = $E$10) * ('RESOLVE Results'!$C$1:$C$18671 = $B25), 0), MATCH(K$12, 'RESOLVE Results'!$D$1:$P$1, 0)), "")</f>
        <v>55445</v>
      </c>
      <c r="L25" s="4" cm="1">
        <f t="array" ref="L25">IFERROR(INDEX('RESOLVE Results'!$D$1:$P$18671, MATCH(1, ('RESOLVE Results'!$A$1:$A$18671 = $C$10) * ('RESOLVE Results'!$B$1:$B$18671 = $E$10) * ('RESOLVE Results'!$C$1:$C$18671 = $B25), 0), MATCH(L$12, 'RESOLVE Results'!$D$1:$P$1, 0)), "")</f>
        <v>57969</v>
      </c>
      <c r="M25" s="4" cm="1">
        <f t="array" ref="M25">IFERROR(INDEX('RESOLVE Results'!$D$1:$P$18671, MATCH(1, ('RESOLVE Results'!$A$1:$A$18671 = $C$10) * ('RESOLVE Results'!$B$1:$B$18671 = $E$10) * ('RESOLVE Results'!$C$1:$C$18671 = $B25), 0), MATCH(M$12, 'RESOLVE Results'!$D$1:$P$1, 0)), "")</f>
        <v>58954</v>
      </c>
      <c r="N25" s="4" cm="1">
        <f t="array" ref="N25">IFERROR(INDEX('RESOLVE Results'!$D$1:$P$18671, MATCH(1, ('RESOLVE Results'!$A$1:$A$18671 = $C$10) * ('RESOLVE Results'!$B$1:$B$18671 = $E$10) * ('RESOLVE Results'!$C$1:$C$18671 = $B25), 0), MATCH(N$12, 'RESOLVE Results'!$D$1:$P$1, 0)), "")</f>
        <v>63618</v>
      </c>
      <c r="O25" s="6">
        <f t="shared" si="0"/>
        <v>874860.16601777938</v>
      </c>
      <c r="P25" s="4">
        <f>IFERROR(IF('Dashboard '!$D$6 = 2035, O25 * (1.05^(2035-2022)), O25), "")</f>
        <v>1649679.3217041895</v>
      </c>
      <c r="Q25" s="69" cm="1">
        <f t="array" ref="Q25">IFERROR(INDEX('Base Cases'!$Q:$Q, MATCH(1, ('Base Cases'!$B:$B = $E$10) * ('Base Cases'!$C:$C = INDEX(Base_Cases, MATCH($B25, All_Cases, 0))), 0)) - P25, "")</f>
        <v>2471.2663408990484</v>
      </c>
    </row>
    <row r="26" spans="2:17" x14ac:dyDescent="0.2">
      <c r="B26" s="3" t="str">
        <v>1GW Low Bookend</v>
      </c>
      <c r="C26" s="4" cm="1">
        <f t="array" ref="C26">IFERROR(INDEX('RESOLVE Results'!$D$1:$P$18671, MATCH(1, ('RESOLVE Results'!$A$1:$A$18671 = $C$10) * ('RESOLVE Results'!$B$1:$B$18671 = $E$10) * ('RESOLVE Results'!$C$1:$C$18671 = $B26), 0), MATCH(C$12, 'RESOLVE Results'!$D$1:$P$1, 0)), "")</f>
        <v>49022</v>
      </c>
      <c r="D26" s="4" cm="1">
        <f t="array" ref="D26">IFERROR(INDEX('RESOLVE Results'!$D$1:$P$18671, MATCH(1, ('RESOLVE Results'!$A$1:$A$18671 = $C$10) * ('RESOLVE Results'!$B$1:$B$18671 = $E$10) * ('RESOLVE Results'!$C$1:$C$18671 = $B26), 0), MATCH(D$12, 'RESOLVE Results'!$D$1:$P$1, 0)), "")</f>
        <v>51325</v>
      </c>
      <c r="E26" s="4" cm="1">
        <f t="array" ref="E26">IFERROR(INDEX('RESOLVE Results'!$D$1:$P$18671, MATCH(1, ('RESOLVE Results'!$A$1:$A$18671 = $C$10) * ('RESOLVE Results'!$B$1:$B$18671 = $E$10) * ('RESOLVE Results'!$C$1:$C$18671 = $B26), 0), MATCH(E$12, 'RESOLVE Results'!$D$1:$P$1, 0)), "")</f>
        <v>49094</v>
      </c>
      <c r="F26" s="4" cm="1">
        <f t="array" ref="F26">IFERROR(INDEX('RESOLVE Results'!$D$1:$P$18671, MATCH(1, ('RESOLVE Results'!$A$1:$A$18671 = $C$10) * ('RESOLVE Results'!$B$1:$B$18671 = $E$10) * ('RESOLVE Results'!$C$1:$C$18671 = $B26), 0), MATCH(F$12, 'RESOLVE Results'!$D$1:$P$1, 0)), "")</f>
        <v>50349</v>
      </c>
      <c r="G26" s="4" cm="1">
        <f t="array" ref="G26">IFERROR(INDEX('RESOLVE Results'!$D$1:$P$18671, MATCH(1, ('RESOLVE Results'!$A$1:$A$18671 = $C$10) * ('RESOLVE Results'!$B$1:$B$18671 = $E$10) * ('RESOLVE Results'!$C$1:$C$18671 = $B26), 0), MATCH(G$12, 'RESOLVE Results'!$D$1:$P$1, 0)), "")</f>
        <v>52092</v>
      </c>
      <c r="H26" s="4" cm="1">
        <f t="array" ref="H26">IFERROR(INDEX('RESOLVE Results'!$D$1:$P$18671, MATCH(1, ('RESOLVE Results'!$A$1:$A$18671 = $C$10) * ('RESOLVE Results'!$B$1:$B$18671 = $E$10) * ('RESOLVE Results'!$C$1:$C$18671 = $B26), 0), MATCH(H$12, 'RESOLVE Results'!$D$1:$P$1, 0)), "")</f>
        <v>53347</v>
      </c>
      <c r="I26" s="4" cm="1">
        <f t="array" ref="I26">IFERROR(INDEX('RESOLVE Results'!$D$1:$P$18671, MATCH(1, ('RESOLVE Results'!$A$1:$A$18671 = $C$10) * ('RESOLVE Results'!$B$1:$B$18671 = $E$10) * ('RESOLVE Results'!$C$1:$C$18671 = $B26), 0), MATCH(I$12, 'RESOLVE Results'!$D$1:$P$1, 0)), "")</f>
        <v>55525</v>
      </c>
      <c r="J26" s="4" cm="1">
        <f t="array" ref="J26">IFERROR(INDEX('RESOLVE Results'!$D$1:$P$18671, MATCH(1, ('RESOLVE Results'!$A$1:$A$18671 = $C$10) * ('RESOLVE Results'!$B$1:$B$18671 = $E$10) * ('RESOLVE Results'!$C$1:$C$18671 = $B26), 0), MATCH(J$12, 'RESOLVE Results'!$D$1:$P$1, 0)), "")</f>
        <v>56016</v>
      </c>
      <c r="K26" s="4" cm="1">
        <f t="array" ref="K26">IFERROR(INDEX('RESOLVE Results'!$D$1:$P$18671, MATCH(1, ('RESOLVE Results'!$A$1:$A$18671 = $C$10) * ('RESOLVE Results'!$B$1:$B$18671 = $E$10) * ('RESOLVE Results'!$C$1:$C$18671 = $B26), 0), MATCH(K$12, 'RESOLVE Results'!$D$1:$P$1, 0)), "")</f>
        <v>54980</v>
      </c>
      <c r="L26" s="4" cm="1">
        <f t="array" ref="L26">IFERROR(INDEX('RESOLVE Results'!$D$1:$P$18671, MATCH(1, ('RESOLVE Results'!$A$1:$A$18671 = $C$10) * ('RESOLVE Results'!$B$1:$B$18671 = $E$10) * ('RESOLVE Results'!$C$1:$C$18671 = $B26), 0), MATCH(L$12, 'RESOLVE Results'!$D$1:$P$1, 0)), "")</f>
        <v>57848</v>
      </c>
      <c r="M26" s="4" cm="1">
        <f t="array" ref="M26">IFERROR(INDEX('RESOLVE Results'!$D$1:$P$18671, MATCH(1, ('RESOLVE Results'!$A$1:$A$18671 = $C$10) * ('RESOLVE Results'!$B$1:$B$18671 = $E$10) * ('RESOLVE Results'!$C$1:$C$18671 = $B26), 0), MATCH(M$12, 'RESOLVE Results'!$D$1:$P$1, 0)), "")</f>
        <v>58880</v>
      </c>
      <c r="N26" s="4" cm="1">
        <f t="array" ref="N26">IFERROR(INDEX('RESOLVE Results'!$D$1:$P$18671, MATCH(1, ('RESOLVE Results'!$A$1:$A$18671 = $C$10) * ('RESOLVE Results'!$B$1:$B$18671 = $E$10) * ('RESOLVE Results'!$C$1:$C$18671 = $B26), 0), MATCH(N$12, 'RESOLVE Results'!$D$1:$P$1, 0)), "")</f>
        <v>62798</v>
      </c>
      <c r="O26" s="6">
        <f t="shared" si="0"/>
        <v>870140.07351818227</v>
      </c>
      <c r="P26" s="4">
        <f>IFERROR(IF('Dashboard '!$D$6 = 2035, O26 * (1.05^(2035-2022)), O26), "")</f>
        <v>1640778.8833306378</v>
      </c>
      <c r="Q26" s="69" cm="1">
        <f t="array" ref="Q26">IFERROR(INDEX('Base Cases'!$Q:$Q, MATCH(1, ('Base Cases'!$B:$B = $E$10) * ('Base Cases'!$C:$C = INDEX(Base_Cases, MATCH($B26, All_Cases, 0))), 0)) - P26, "")</f>
        <v>2193.4018526643049</v>
      </c>
    </row>
    <row r="27" spans="2:17" x14ac:dyDescent="0.2">
      <c r="B27" s="3" t="str">
        <v>1GW Least-Cost</v>
      </c>
      <c r="C27" s="4" cm="1">
        <f t="array" ref="C27">IFERROR(INDEX('RESOLVE Results'!$D$1:$P$18671, MATCH(1, ('RESOLVE Results'!$A$1:$A$18671 = $C$10) * ('RESOLVE Results'!$B$1:$B$18671 = $E$10) * ('RESOLVE Results'!$C$1:$C$18671 = $B27), 0), MATCH(C$12, 'RESOLVE Results'!$D$1:$P$1, 0)), "")</f>
        <v>48910</v>
      </c>
      <c r="D27" s="4" cm="1">
        <f t="array" ref="D27">IFERROR(INDEX('RESOLVE Results'!$D$1:$P$18671, MATCH(1, ('RESOLVE Results'!$A$1:$A$18671 = $C$10) * ('RESOLVE Results'!$B$1:$B$18671 = $E$10) * ('RESOLVE Results'!$C$1:$C$18671 = $B27), 0), MATCH(D$12, 'RESOLVE Results'!$D$1:$P$1, 0)), "")</f>
        <v>50810</v>
      </c>
      <c r="E27" s="4" cm="1">
        <f t="array" ref="E27">IFERROR(INDEX('RESOLVE Results'!$D$1:$P$18671, MATCH(1, ('RESOLVE Results'!$A$1:$A$18671 = $C$10) * ('RESOLVE Results'!$B$1:$B$18671 = $E$10) * ('RESOLVE Results'!$C$1:$C$18671 = $B27), 0), MATCH(E$12, 'RESOLVE Results'!$D$1:$P$1, 0)), "")</f>
        <v>49511</v>
      </c>
      <c r="F27" s="4" cm="1">
        <f t="array" ref="F27">IFERROR(INDEX('RESOLVE Results'!$D$1:$P$18671, MATCH(1, ('RESOLVE Results'!$A$1:$A$18671 = $C$10) * ('RESOLVE Results'!$B$1:$B$18671 = $E$10) * ('RESOLVE Results'!$C$1:$C$18671 = $B27), 0), MATCH(F$12, 'RESOLVE Results'!$D$1:$P$1, 0)), "")</f>
        <v>51009</v>
      </c>
      <c r="G27" s="4" cm="1">
        <f t="array" ref="G27">IFERROR(INDEX('RESOLVE Results'!$D$1:$P$18671, MATCH(1, ('RESOLVE Results'!$A$1:$A$18671 = $C$10) * ('RESOLVE Results'!$B$1:$B$18671 = $E$10) * ('RESOLVE Results'!$C$1:$C$18671 = $B27), 0), MATCH(G$12, 'RESOLVE Results'!$D$1:$P$1, 0)), "")</f>
        <v>52890</v>
      </c>
      <c r="H27" s="4" cm="1">
        <f t="array" ref="H27">IFERROR(INDEX('RESOLVE Results'!$D$1:$P$18671, MATCH(1, ('RESOLVE Results'!$A$1:$A$18671 = $C$10) * ('RESOLVE Results'!$B$1:$B$18671 = $E$10) * ('RESOLVE Results'!$C$1:$C$18671 = $B27), 0), MATCH(H$12, 'RESOLVE Results'!$D$1:$P$1, 0)), "")</f>
        <v>54147</v>
      </c>
      <c r="I27" s="4" cm="1">
        <f t="array" ref="I27">IFERROR(INDEX('RESOLVE Results'!$D$1:$P$18671, MATCH(1, ('RESOLVE Results'!$A$1:$A$18671 = $C$10) * ('RESOLVE Results'!$B$1:$B$18671 = $E$10) * ('RESOLVE Results'!$C$1:$C$18671 = $B27), 0), MATCH(I$12, 'RESOLVE Results'!$D$1:$P$1, 0)), "")</f>
        <v>56452</v>
      </c>
      <c r="J27" s="4" cm="1">
        <f t="array" ref="J27">IFERROR(INDEX('RESOLVE Results'!$D$1:$P$18671, MATCH(1, ('RESOLVE Results'!$A$1:$A$18671 = $C$10) * ('RESOLVE Results'!$B$1:$B$18671 = $E$10) * ('RESOLVE Results'!$C$1:$C$18671 = $B27), 0), MATCH(J$12, 'RESOLVE Results'!$D$1:$P$1, 0)), "")</f>
        <v>55587</v>
      </c>
      <c r="K27" s="4" cm="1">
        <f t="array" ref="K27">IFERROR(INDEX('RESOLVE Results'!$D$1:$P$18671, MATCH(1, ('RESOLVE Results'!$A$1:$A$18671 = $C$10) * ('RESOLVE Results'!$B$1:$B$18671 = $E$10) * ('RESOLVE Results'!$C$1:$C$18671 = $B27), 0), MATCH(K$12, 'RESOLVE Results'!$D$1:$P$1, 0)), "")</f>
        <v>56124</v>
      </c>
      <c r="L27" s="4" cm="1">
        <f t="array" ref="L27">IFERROR(INDEX('RESOLVE Results'!$D$1:$P$18671, MATCH(1, ('RESOLVE Results'!$A$1:$A$18671 = $C$10) * ('RESOLVE Results'!$B$1:$B$18671 = $E$10) * ('RESOLVE Results'!$C$1:$C$18671 = $B27), 0), MATCH(L$12, 'RESOLVE Results'!$D$1:$P$1, 0)), "")</f>
        <v>59351</v>
      </c>
      <c r="M27" s="4" cm="1">
        <f t="array" ref="M27">IFERROR(INDEX('RESOLVE Results'!$D$1:$P$18671, MATCH(1, ('RESOLVE Results'!$A$1:$A$18671 = $C$10) * ('RESOLVE Results'!$B$1:$B$18671 = $E$10) * ('RESOLVE Results'!$C$1:$C$18671 = $B27), 0), MATCH(M$12, 'RESOLVE Results'!$D$1:$P$1, 0)), "")</f>
        <v>60621</v>
      </c>
      <c r="N27" s="4" cm="1">
        <f t="array" ref="N27">IFERROR(INDEX('RESOLVE Results'!$D$1:$P$18671, MATCH(1, ('RESOLVE Results'!$A$1:$A$18671 = $C$10) * ('RESOLVE Results'!$B$1:$B$18671 = $E$10) * ('RESOLVE Results'!$C$1:$C$18671 = $B27), 0), MATCH(N$12, 'RESOLVE Results'!$D$1:$P$1, 0)), "")</f>
        <v>65931</v>
      </c>
      <c r="O27" s="6">
        <f t="shared" si="0"/>
        <v>891278.95569332002</v>
      </c>
      <c r="P27" s="4">
        <f>IFERROR(IF('Dashboard '!$D$6 = 2035, O27 * (1.05^(2035-2022)), O27), "")</f>
        <v>1680639.3983738583</v>
      </c>
      <c r="Q27" s="69" cm="1">
        <f t="array" ref="Q27">IFERROR(INDEX('Base Cases'!$Q:$Q, MATCH(1, ('Base Cases'!$B:$B = $E$10) * ('Base Cases'!$C:$C = INDEX(Base_Cases, MATCH($B27, All_Cases, 0))), 0)) - P27, "")</f>
        <v>2531.3820750101004</v>
      </c>
    </row>
    <row r="28" spans="2:17" x14ac:dyDescent="0.2">
      <c r="B28" s="3" t="str">
        <v>3GW High Bookend</v>
      </c>
      <c r="C28" s="4" cm="1">
        <f t="array" ref="C28">IFERROR(INDEX('RESOLVE Results'!$D$1:$P$18671, MATCH(1, ('RESOLVE Results'!$A$1:$A$18671 = $C$10) * ('RESOLVE Results'!$B$1:$B$18671 = $E$10) * ('RESOLVE Results'!$C$1:$C$18671 = $B28), 0), MATCH(C$12, 'RESOLVE Results'!$D$1:$P$1, 0)), "")</f>
        <v>48834</v>
      </c>
      <c r="D28" s="4" cm="1">
        <f t="array" ref="D28">IFERROR(INDEX('RESOLVE Results'!$D$1:$P$18671, MATCH(1, ('RESOLVE Results'!$A$1:$A$18671 = $C$10) * ('RESOLVE Results'!$B$1:$B$18671 = $E$10) * ('RESOLVE Results'!$C$1:$C$18671 = $B28), 0), MATCH(D$12, 'RESOLVE Results'!$D$1:$P$1, 0)), "")</f>
        <v>52605</v>
      </c>
      <c r="E28" s="4" cm="1">
        <f t="array" ref="E28">IFERROR(INDEX('RESOLVE Results'!$D$1:$P$18671, MATCH(1, ('RESOLVE Results'!$A$1:$A$18671 = $C$10) * ('RESOLVE Results'!$B$1:$B$18671 = $E$10) * ('RESOLVE Results'!$C$1:$C$18671 = $B28), 0), MATCH(E$12, 'RESOLVE Results'!$D$1:$P$1, 0)), "")</f>
        <v>49307</v>
      </c>
      <c r="F28" s="4" cm="1">
        <f t="array" ref="F28">IFERROR(INDEX('RESOLVE Results'!$D$1:$P$18671, MATCH(1, ('RESOLVE Results'!$A$1:$A$18671 = $C$10) * ('RESOLVE Results'!$B$1:$B$18671 = $E$10) * ('RESOLVE Results'!$C$1:$C$18671 = $B28), 0), MATCH(F$12, 'RESOLVE Results'!$D$1:$P$1, 0)), "")</f>
        <v>51400</v>
      </c>
      <c r="G28" s="4" cm="1">
        <f t="array" ref="G28">IFERROR(INDEX('RESOLVE Results'!$D$1:$P$18671, MATCH(1, ('RESOLVE Results'!$A$1:$A$18671 = $C$10) * ('RESOLVE Results'!$B$1:$B$18671 = $E$10) * ('RESOLVE Results'!$C$1:$C$18671 = $B28), 0), MATCH(G$12, 'RESOLVE Results'!$D$1:$P$1, 0)), "")</f>
        <v>55364</v>
      </c>
      <c r="H28" s="4" cm="1">
        <f t="array" ref="H28">IFERROR(INDEX('RESOLVE Results'!$D$1:$P$18671, MATCH(1, ('RESOLVE Results'!$A$1:$A$18671 = $C$10) * ('RESOLVE Results'!$B$1:$B$18671 = $E$10) * ('RESOLVE Results'!$C$1:$C$18671 = $B28), 0), MATCH(H$12, 'RESOLVE Results'!$D$1:$P$1, 0)), "")</f>
        <v>58189</v>
      </c>
      <c r="I28" s="4" cm="1">
        <f t="array" ref="I28">IFERROR(INDEX('RESOLVE Results'!$D$1:$P$18671, MATCH(1, ('RESOLVE Results'!$A$1:$A$18671 = $C$10) * ('RESOLVE Results'!$B$1:$B$18671 = $E$10) * ('RESOLVE Results'!$C$1:$C$18671 = $B28), 0), MATCH(I$12, 'RESOLVE Results'!$D$1:$P$1, 0)), "")</f>
        <v>60927</v>
      </c>
      <c r="J28" s="4" cm="1">
        <f t="array" ref="J28">IFERROR(INDEX('RESOLVE Results'!$D$1:$P$18671, MATCH(1, ('RESOLVE Results'!$A$1:$A$18671 = $C$10) * ('RESOLVE Results'!$B$1:$B$18671 = $E$10) * ('RESOLVE Results'!$C$1:$C$18671 = $B28), 0), MATCH(J$12, 'RESOLVE Results'!$D$1:$P$1, 0)), "")</f>
        <v>62354</v>
      </c>
      <c r="K28" s="4" cm="1">
        <f t="array" ref="K28">IFERROR(INDEX('RESOLVE Results'!$D$1:$P$18671, MATCH(1, ('RESOLVE Results'!$A$1:$A$18671 = $C$10) * ('RESOLVE Results'!$B$1:$B$18671 = $E$10) * ('RESOLVE Results'!$C$1:$C$18671 = $B28), 0), MATCH(K$12, 'RESOLVE Results'!$D$1:$P$1, 0)), "")</f>
        <v>60904</v>
      </c>
      <c r="L28" s="4" cm="1">
        <f t="array" ref="L28">IFERROR(INDEX('RESOLVE Results'!$D$1:$P$18671, MATCH(1, ('RESOLVE Results'!$A$1:$A$18671 = $C$10) * ('RESOLVE Results'!$B$1:$B$18671 = $E$10) * ('RESOLVE Results'!$C$1:$C$18671 = $B28), 0), MATCH(L$12, 'RESOLVE Results'!$D$1:$P$1, 0)), "")</f>
        <v>67664</v>
      </c>
      <c r="M28" s="4" cm="1">
        <f t="array" ref="M28">IFERROR(INDEX('RESOLVE Results'!$D$1:$P$18671, MATCH(1, ('RESOLVE Results'!$A$1:$A$18671 = $C$10) * ('RESOLVE Results'!$B$1:$B$18671 = $E$10) * ('RESOLVE Results'!$C$1:$C$18671 = $B28), 0), MATCH(M$12, 'RESOLVE Results'!$D$1:$P$1, 0)), "")</f>
        <v>69875</v>
      </c>
      <c r="N28" s="4" cm="1">
        <f t="array" ref="N28">IFERROR(INDEX('RESOLVE Results'!$D$1:$P$18671, MATCH(1, ('RESOLVE Results'!$A$1:$A$18671 = $C$10) * ('RESOLVE Results'!$B$1:$B$18671 = $E$10) * ('RESOLVE Results'!$C$1:$C$18671 = $B28), 0), MATCH(N$12, 'RESOLVE Results'!$D$1:$P$1, 0)), "")</f>
        <v>74478</v>
      </c>
      <c r="O28" s="6">
        <f t="shared" si="0"/>
        <v>968085.14129946125</v>
      </c>
      <c r="P28" s="4">
        <f>IFERROR(IF('Dashboard '!$D$6 = 2035, O28 * (1.05^(2035-2022)), O28), "")</f>
        <v>1825468.9163871978</v>
      </c>
      <c r="Q28" s="69" cm="1">
        <f t="array" ref="Q28">IFERROR(INDEX('Base Cases'!$Q:$Q, MATCH(1, ('Base Cases'!$B:$B = $E$10) * ('Base Cases'!$C:$C = INDEX(Base_Cases, MATCH($B28, All_Cases, 0))), 0)) - P28, "")</f>
        <v>15701.513416130561</v>
      </c>
    </row>
    <row r="29" spans="2:17" x14ac:dyDescent="0.2">
      <c r="B29" s="3" t="str">
        <v>3GW Stringent Policy</v>
      </c>
      <c r="C29" s="4" cm="1">
        <f t="array" ref="C29">IFERROR(INDEX('RESOLVE Results'!$D$1:$P$18671, MATCH(1, ('RESOLVE Results'!$A$1:$A$18671 = $C$10) * ('RESOLVE Results'!$B$1:$B$18671 = $E$10) * ('RESOLVE Results'!$C$1:$C$18671 = $B29), 0), MATCH(C$12, 'RESOLVE Results'!$D$1:$P$1, 0)), "")</f>
        <v>48803</v>
      </c>
      <c r="D29" s="4" cm="1">
        <f t="array" ref="D29">IFERROR(INDEX('RESOLVE Results'!$D$1:$P$18671, MATCH(1, ('RESOLVE Results'!$A$1:$A$18671 = $C$10) * ('RESOLVE Results'!$B$1:$B$18671 = $E$10) * ('RESOLVE Results'!$C$1:$C$18671 = $B29), 0), MATCH(D$12, 'RESOLVE Results'!$D$1:$P$1, 0)), "")</f>
        <v>51915</v>
      </c>
      <c r="E29" s="4" cm="1">
        <f t="array" ref="E29">IFERROR(INDEX('RESOLVE Results'!$D$1:$P$18671, MATCH(1, ('RESOLVE Results'!$A$1:$A$18671 = $C$10) * ('RESOLVE Results'!$B$1:$B$18671 = $E$10) * ('RESOLVE Results'!$C$1:$C$18671 = $B29), 0), MATCH(E$12, 'RESOLVE Results'!$D$1:$P$1, 0)), "")</f>
        <v>49171</v>
      </c>
      <c r="F29" s="4" cm="1">
        <f t="array" ref="F29">IFERROR(INDEX('RESOLVE Results'!$D$1:$P$18671, MATCH(1, ('RESOLVE Results'!$A$1:$A$18671 = $C$10) * ('RESOLVE Results'!$B$1:$B$18671 = $E$10) * ('RESOLVE Results'!$C$1:$C$18671 = $B29), 0), MATCH(F$12, 'RESOLVE Results'!$D$1:$P$1, 0)), "")</f>
        <v>50840</v>
      </c>
      <c r="G29" s="4" cm="1">
        <f t="array" ref="G29">IFERROR(INDEX('RESOLVE Results'!$D$1:$P$18671, MATCH(1, ('RESOLVE Results'!$A$1:$A$18671 = $C$10) * ('RESOLVE Results'!$B$1:$B$18671 = $E$10) * ('RESOLVE Results'!$C$1:$C$18671 = $B29), 0), MATCH(G$12, 'RESOLVE Results'!$D$1:$P$1, 0)), "")</f>
        <v>53519</v>
      </c>
      <c r="H29" s="4" cm="1">
        <f t="array" ref="H29">IFERROR(INDEX('RESOLVE Results'!$D$1:$P$18671, MATCH(1, ('RESOLVE Results'!$A$1:$A$18671 = $C$10) * ('RESOLVE Results'!$B$1:$B$18671 = $E$10) * ('RESOLVE Results'!$C$1:$C$18671 = $B29), 0), MATCH(H$12, 'RESOLVE Results'!$D$1:$P$1, 0)), "")</f>
        <v>55652</v>
      </c>
      <c r="I29" s="4" cm="1">
        <f t="array" ref="I29">IFERROR(INDEX('RESOLVE Results'!$D$1:$P$18671, MATCH(1, ('RESOLVE Results'!$A$1:$A$18671 = $C$10) * ('RESOLVE Results'!$B$1:$B$18671 = $E$10) * ('RESOLVE Results'!$C$1:$C$18671 = $B29), 0), MATCH(I$12, 'RESOLVE Results'!$D$1:$P$1, 0)), "")</f>
        <v>58060</v>
      </c>
      <c r="J29" s="4" cm="1">
        <f t="array" ref="J29">IFERROR(INDEX('RESOLVE Results'!$D$1:$P$18671, MATCH(1, ('RESOLVE Results'!$A$1:$A$18671 = $C$10) * ('RESOLVE Results'!$B$1:$B$18671 = $E$10) * ('RESOLVE Results'!$C$1:$C$18671 = $B29), 0), MATCH(J$12, 'RESOLVE Results'!$D$1:$P$1, 0)), "")</f>
        <v>58482</v>
      </c>
      <c r="K29" s="4" cm="1">
        <f t="array" ref="K29">IFERROR(INDEX('RESOLVE Results'!$D$1:$P$18671, MATCH(1, ('RESOLVE Results'!$A$1:$A$18671 = $C$10) * ('RESOLVE Results'!$B$1:$B$18671 = $E$10) * ('RESOLVE Results'!$C$1:$C$18671 = $B29), 0), MATCH(K$12, 'RESOLVE Results'!$D$1:$P$1, 0)), "")</f>
        <v>58004</v>
      </c>
      <c r="L29" s="4" cm="1">
        <f t="array" ref="L29">IFERROR(INDEX('RESOLVE Results'!$D$1:$P$18671, MATCH(1, ('RESOLVE Results'!$A$1:$A$18671 = $C$10) * ('RESOLVE Results'!$B$1:$B$18671 = $E$10) * ('RESOLVE Results'!$C$1:$C$18671 = $B29), 0), MATCH(L$12, 'RESOLVE Results'!$D$1:$P$1, 0)), "")</f>
        <v>62966</v>
      </c>
      <c r="M29" s="4" cm="1">
        <f t="array" ref="M29">IFERROR(INDEX('RESOLVE Results'!$D$1:$P$18671, MATCH(1, ('RESOLVE Results'!$A$1:$A$18671 = $C$10) * ('RESOLVE Results'!$B$1:$B$18671 = $E$10) * ('RESOLVE Results'!$C$1:$C$18671 = $B29), 0), MATCH(M$12, 'RESOLVE Results'!$D$1:$P$1, 0)), "")</f>
        <v>64951</v>
      </c>
      <c r="N29" s="4" cm="1">
        <f t="array" ref="N29">IFERROR(INDEX('RESOLVE Results'!$D$1:$P$18671, MATCH(1, ('RESOLVE Results'!$A$1:$A$18671 = $C$10) * ('RESOLVE Results'!$B$1:$B$18671 = $E$10) * ('RESOLVE Results'!$C$1:$C$18671 = $B29), 0), MATCH(N$12, 'RESOLVE Results'!$D$1:$P$1, 0)), "")</f>
        <v>76870</v>
      </c>
      <c r="O29" s="6">
        <f t="shared" si="0"/>
        <v>952751.34576359414</v>
      </c>
      <c r="P29" s="4">
        <f>IFERROR(IF('Dashboard '!$D$6 = 2035, O29 * (1.05^(2035-2022)), O29), "")</f>
        <v>1796554.7579864301</v>
      </c>
      <c r="Q29" s="69" cm="1">
        <f t="array" ref="Q29">IFERROR(INDEX('Base Cases'!$Q:$Q, MATCH(1, ('Base Cases'!$B:$B = $E$10) * ('Base Cases'!$C:$C = INDEX(Base_Cases, MATCH($B29, All_Cases, 0))), 0)) - P29, "")</f>
        <v>11920.486420555972</v>
      </c>
    </row>
    <row r="30" spans="2:17" x14ac:dyDescent="0.2">
      <c r="B30" s="3" t="str">
        <v>3GW Competing Resource Challenges</v>
      </c>
      <c r="C30" s="4" cm="1">
        <f t="array" ref="C30">IFERROR(INDEX('RESOLVE Results'!$D$1:$P$18671, MATCH(1, ('RESOLVE Results'!$A$1:$A$18671 = $C$10) * ('RESOLVE Results'!$B$1:$B$18671 = $E$10) * ('RESOLVE Results'!$C$1:$C$18671 = $B30), 0), MATCH(C$12, 'RESOLVE Results'!$D$1:$P$1, 0)), "")</f>
        <v>49063</v>
      </c>
      <c r="D30" s="4" cm="1">
        <f t="array" ref="D30">IFERROR(INDEX('RESOLVE Results'!$D$1:$P$18671, MATCH(1, ('RESOLVE Results'!$A$1:$A$18671 = $C$10) * ('RESOLVE Results'!$B$1:$B$18671 = $E$10) * ('RESOLVE Results'!$C$1:$C$18671 = $B30), 0), MATCH(D$12, 'RESOLVE Results'!$D$1:$P$1, 0)), "")</f>
        <v>51308</v>
      </c>
      <c r="E30" s="4" cm="1">
        <f t="array" ref="E30">IFERROR(INDEX('RESOLVE Results'!$D$1:$P$18671, MATCH(1, ('RESOLVE Results'!$A$1:$A$18671 = $C$10) * ('RESOLVE Results'!$B$1:$B$18671 = $E$10) * ('RESOLVE Results'!$C$1:$C$18671 = $B30), 0), MATCH(E$12, 'RESOLVE Results'!$D$1:$P$1, 0)), "")</f>
        <v>49421</v>
      </c>
      <c r="F30" s="4" cm="1">
        <f t="array" ref="F30">IFERROR(INDEX('RESOLVE Results'!$D$1:$P$18671, MATCH(1, ('RESOLVE Results'!$A$1:$A$18671 = $C$10) * ('RESOLVE Results'!$B$1:$B$18671 = $E$10) * ('RESOLVE Results'!$C$1:$C$18671 = $B30), 0), MATCH(F$12, 'RESOLVE Results'!$D$1:$P$1, 0)), "")</f>
        <v>50819</v>
      </c>
      <c r="G30" s="4" cm="1">
        <f t="array" ref="G30">IFERROR(INDEX('RESOLVE Results'!$D$1:$P$18671, MATCH(1, ('RESOLVE Results'!$A$1:$A$18671 = $C$10) * ('RESOLVE Results'!$B$1:$B$18671 = $E$10) * ('RESOLVE Results'!$C$1:$C$18671 = $B30), 0), MATCH(G$12, 'RESOLVE Results'!$D$1:$P$1, 0)), "")</f>
        <v>53671</v>
      </c>
      <c r="H30" s="4" cm="1">
        <f t="array" ref="H30">IFERROR(INDEX('RESOLVE Results'!$D$1:$P$18671, MATCH(1, ('RESOLVE Results'!$A$1:$A$18671 = $C$10) * ('RESOLVE Results'!$B$1:$B$18671 = $E$10) * ('RESOLVE Results'!$C$1:$C$18671 = $B30), 0), MATCH(H$12, 'RESOLVE Results'!$D$1:$P$1, 0)), "")</f>
        <v>55654</v>
      </c>
      <c r="I30" s="4" cm="1">
        <f t="array" ref="I30">IFERROR(INDEX('RESOLVE Results'!$D$1:$P$18671, MATCH(1, ('RESOLVE Results'!$A$1:$A$18671 = $C$10) * ('RESOLVE Results'!$B$1:$B$18671 = $E$10) * ('RESOLVE Results'!$C$1:$C$18671 = $B30), 0), MATCH(I$12, 'RESOLVE Results'!$D$1:$P$1, 0)), "")</f>
        <v>58191</v>
      </c>
      <c r="J30" s="4" cm="1">
        <f t="array" ref="J30">IFERROR(INDEX('RESOLVE Results'!$D$1:$P$18671, MATCH(1, ('RESOLVE Results'!$A$1:$A$18671 = $C$10) * ('RESOLVE Results'!$B$1:$B$18671 = $E$10) * ('RESOLVE Results'!$C$1:$C$18671 = $B30), 0), MATCH(J$12, 'RESOLVE Results'!$D$1:$P$1, 0)), "")</f>
        <v>59292</v>
      </c>
      <c r="K30" s="4" cm="1">
        <f t="array" ref="K30">IFERROR(INDEX('RESOLVE Results'!$D$1:$P$18671, MATCH(1, ('RESOLVE Results'!$A$1:$A$18671 = $C$10) * ('RESOLVE Results'!$B$1:$B$18671 = $E$10) * ('RESOLVE Results'!$C$1:$C$18671 = $B30), 0), MATCH(K$12, 'RESOLVE Results'!$D$1:$P$1, 0)), "")</f>
        <v>57294</v>
      </c>
      <c r="L30" s="4" cm="1">
        <f t="array" ref="L30">IFERROR(INDEX('RESOLVE Results'!$D$1:$P$18671, MATCH(1, ('RESOLVE Results'!$A$1:$A$18671 = $C$10) * ('RESOLVE Results'!$B$1:$B$18671 = $E$10) * ('RESOLVE Results'!$C$1:$C$18671 = $B30), 0), MATCH(L$12, 'RESOLVE Results'!$D$1:$P$1, 0)), "")</f>
        <v>61982</v>
      </c>
      <c r="M30" s="4" cm="1">
        <f t="array" ref="M30">IFERROR(INDEX('RESOLVE Results'!$D$1:$P$18671, MATCH(1, ('RESOLVE Results'!$A$1:$A$18671 = $C$10) * ('RESOLVE Results'!$B$1:$B$18671 = $E$10) * ('RESOLVE Results'!$C$1:$C$18671 = $B30), 0), MATCH(M$12, 'RESOLVE Results'!$D$1:$P$1, 0)), "")</f>
        <v>63407</v>
      </c>
      <c r="N30" s="4" cm="1">
        <f t="array" ref="N30">IFERROR(INDEX('RESOLVE Results'!$D$1:$P$18671, MATCH(1, ('RESOLVE Results'!$A$1:$A$18671 = $C$10) * ('RESOLVE Results'!$B$1:$B$18671 = $E$10) * ('RESOLVE Results'!$C$1:$C$18671 = $B30), 0), MATCH(N$12, 'RESOLVE Results'!$D$1:$P$1, 0)), "")</f>
        <v>70790</v>
      </c>
      <c r="O30" s="6">
        <f t="shared" si="0"/>
        <v>924694.04328812577</v>
      </c>
      <c r="P30" s="4">
        <f>IFERROR(IF('Dashboard '!$D$6 = 2035, O30 * (1.05^(2035-2022)), O30), "")</f>
        <v>1743648.5296376597</v>
      </c>
      <c r="Q30" s="69" cm="1">
        <f t="array" ref="Q30">IFERROR(INDEX('Base Cases'!$Q:$Q, MATCH(1, ('Base Cases'!$B:$B = $E$10) * ('Base Cases'!$C:$C = INDEX(Base_Cases, MATCH($B30, All_Cases, 0))), 0)) - P30, "")</f>
        <v>15122.692679977277</v>
      </c>
    </row>
    <row r="31" spans="2:17" x14ac:dyDescent="0.2">
      <c r="B31" s="3" t="str">
        <v>3GW Significantly Low Competing Resource Availability</v>
      </c>
      <c r="C31" s="4" cm="1">
        <f t="array" ref="C31">IFERROR(INDEX('RESOLVE Results'!$D$1:$P$18671, MATCH(1, ('RESOLVE Results'!$A$1:$A$18671 = $C$10) * ('RESOLVE Results'!$B$1:$B$18671 = $E$10) * ('RESOLVE Results'!$C$1:$C$18671 = $B31), 0), MATCH(C$12, 'RESOLVE Results'!$D$1:$P$1, 0)), "")</f>
        <v>48910</v>
      </c>
      <c r="D31" s="4" cm="1">
        <f t="array" ref="D31">IFERROR(INDEX('RESOLVE Results'!$D$1:$P$18671, MATCH(1, ('RESOLVE Results'!$A$1:$A$18671 = $C$10) * ('RESOLVE Results'!$B$1:$B$18671 = $E$10) * ('RESOLVE Results'!$C$1:$C$18671 = $B31), 0), MATCH(D$12, 'RESOLVE Results'!$D$1:$P$1, 0)), "")</f>
        <v>51364</v>
      </c>
      <c r="E31" s="4" cm="1">
        <f t="array" ref="E31">IFERROR(INDEX('RESOLVE Results'!$D$1:$P$18671, MATCH(1, ('RESOLVE Results'!$A$1:$A$18671 = $C$10) * ('RESOLVE Results'!$B$1:$B$18671 = $E$10) * ('RESOLVE Results'!$C$1:$C$18671 = $B31), 0), MATCH(E$12, 'RESOLVE Results'!$D$1:$P$1, 0)), "")</f>
        <v>49605</v>
      </c>
      <c r="F31" s="4" cm="1">
        <f t="array" ref="F31">IFERROR(INDEX('RESOLVE Results'!$D$1:$P$18671, MATCH(1, ('RESOLVE Results'!$A$1:$A$18671 = $C$10) * ('RESOLVE Results'!$B$1:$B$18671 = $E$10) * ('RESOLVE Results'!$C$1:$C$18671 = $B31), 0), MATCH(F$12, 'RESOLVE Results'!$D$1:$P$1, 0)), "")</f>
        <v>51020</v>
      </c>
      <c r="G31" s="4" cm="1">
        <f t="array" ref="G31">IFERROR(INDEX('RESOLVE Results'!$D$1:$P$18671, MATCH(1, ('RESOLVE Results'!$A$1:$A$18671 = $C$10) * ('RESOLVE Results'!$B$1:$B$18671 = $E$10) * ('RESOLVE Results'!$C$1:$C$18671 = $B31), 0), MATCH(G$12, 'RESOLVE Results'!$D$1:$P$1, 0)), "")</f>
        <v>53990</v>
      </c>
      <c r="H31" s="4" cm="1">
        <f t="array" ref="H31">IFERROR(INDEX('RESOLVE Results'!$D$1:$P$18671, MATCH(1, ('RESOLVE Results'!$A$1:$A$18671 = $C$10) * ('RESOLVE Results'!$B$1:$B$18671 = $E$10) * ('RESOLVE Results'!$C$1:$C$18671 = $B31), 0), MATCH(H$12, 'RESOLVE Results'!$D$1:$P$1, 0)), "")</f>
        <v>55176</v>
      </c>
      <c r="I31" s="4" cm="1">
        <f t="array" ref="I31">IFERROR(INDEX('RESOLVE Results'!$D$1:$P$18671, MATCH(1, ('RESOLVE Results'!$A$1:$A$18671 = $C$10) * ('RESOLVE Results'!$B$1:$B$18671 = $E$10) * ('RESOLVE Results'!$C$1:$C$18671 = $B31), 0), MATCH(I$12, 'RESOLVE Results'!$D$1:$P$1, 0)), "")</f>
        <v>56574</v>
      </c>
      <c r="J31" s="4" cm="1">
        <f t="array" ref="J31">IFERROR(INDEX('RESOLVE Results'!$D$1:$P$18671, MATCH(1, ('RESOLVE Results'!$A$1:$A$18671 = $C$10) * ('RESOLVE Results'!$B$1:$B$18671 = $E$10) * ('RESOLVE Results'!$C$1:$C$18671 = $B31), 0), MATCH(J$12, 'RESOLVE Results'!$D$1:$P$1, 0)), "")</f>
        <v>57836</v>
      </c>
      <c r="K31" s="4" cm="1">
        <f t="array" ref="K31">IFERROR(INDEX('RESOLVE Results'!$D$1:$P$18671, MATCH(1, ('RESOLVE Results'!$A$1:$A$18671 = $C$10) * ('RESOLVE Results'!$B$1:$B$18671 = $E$10) * ('RESOLVE Results'!$C$1:$C$18671 = $B31), 0), MATCH(K$12, 'RESOLVE Results'!$D$1:$P$1, 0)), "")</f>
        <v>57309</v>
      </c>
      <c r="L31" s="4" cm="1">
        <f t="array" ref="L31">IFERROR(INDEX('RESOLVE Results'!$D$1:$P$18671, MATCH(1, ('RESOLVE Results'!$A$1:$A$18671 = $C$10) * ('RESOLVE Results'!$B$1:$B$18671 = $E$10) * ('RESOLVE Results'!$C$1:$C$18671 = $B31), 0), MATCH(L$12, 'RESOLVE Results'!$D$1:$P$1, 0)), "")</f>
        <v>60780</v>
      </c>
      <c r="M31" s="4" cm="1">
        <f t="array" ref="M31">IFERROR(INDEX('RESOLVE Results'!$D$1:$P$18671, MATCH(1, ('RESOLVE Results'!$A$1:$A$18671 = $C$10) * ('RESOLVE Results'!$B$1:$B$18671 = $E$10) * ('RESOLVE Results'!$C$1:$C$18671 = $B31), 0), MATCH(M$12, 'RESOLVE Results'!$D$1:$P$1, 0)), "")</f>
        <v>62195</v>
      </c>
      <c r="N31" s="4" cm="1">
        <f t="array" ref="N31">IFERROR(INDEX('RESOLVE Results'!$D$1:$P$18671, MATCH(1, ('RESOLVE Results'!$A$1:$A$18671 = $C$10) * ('RESOLVE Results'!$B$1:$B$18671 = $E$10) * ('RESOLVE Results'!$C$1:$C$18671 = $B31), 0), MATCH(N$12, 'RESOLVE Results'!$D$1:$P$1, 0)), "")</f>
        <v>67209</v>
      </c>
      <c r="O31" s="6">
        <f t="shared" si="0"/>
        <v>905886.66208280553</v>
      </c>
      <c r="P31" s="4">
        <f>IFERROR(IF('Dashboard '!$D$6 = 2035, O31 * (1.05^(2035-2022)), O31), "")</f>
        <v>1708184.4073985014</v>
      </c>
      <c r="Q31" s="69" cm="1">
        <f t="array" ref="Q31">IFERROR(INDEX('Base Cases'!$Q:$Q, MATCH(1, ('Base Cases'!$B:$B = $E$10) * ('Base Cases'!$C:$C = INDEX(Base_Cases, MATCH($B31, All_Cases, 0))), 0)) - P31, "")</f>
        <v>13672.650118318154</v>
      </c>
    </row>
    <row r="32" spans="2:17" x14ac:dyDescent="0.2">
      <c r="B32" s="3" t="str">
        <v>3GW Low Competing Resource Availability</v>
      </c>
      <c r="C32" s="4" cm="1">
        <f t="array" ref="C32">IFERROR(INDEX('RESOLVE Results'!$D$1:$P$18671, MATCH(1, ('RESOLVE Results'!$A$1:$A$18671 = $C$10) * ('RESOLVE Results'!$B$1:$B$18671 = $E$10) * ('RESOLVE Results'!$C$1:$C$18671 = $B32), 0), MATCH(C$12, 'RESOLVE Results'!$D$1:$P$1, 0)), "")</f>
        <v>48913</v>
      </c>
      <c r="D32" s="4" cm="1">
        <f t="array" ref="D32">IFERROR(INDEX('RESOLVE Results'!$D$1:$P$18671, MATCH(1, ('RESOLVE Results'!$A$1:$A$18671 = $C$10) * ('RESOLVE Results'!$B$1:$B$18671 = $E$10) * ('RESOLVE Results'!$C$1:$C$18671 = $B32), 0), MATCH(D$12, 'RESOLVE Results'!$D$1:$P$1, 0)), "")</f>
        <v>51391</v>
      </c>
      <c r="E32" s="4" cm="1">
        <f t="array" ref="E32">IFERROR(INDEX('RESOLVE Results'!$D$1:$P$18671, MATCH(1, ('RESOLVE Results'!$A$1:$A$18671 = $C$10) * ('RESOLVE Results'!$B$1:$B$18671 = $E$10) * ('RESOLVE Results'!$C$1:$C$18671 = $B32), 0), MATCH(E$12, 'RESOLVE Results'!$D$1:$P$1, 0)), "")</f>
        <v>49525</v>
      </c>
      <c r="F32" s="4" cm="1">
        <f t="array" ref="F32">IFERROR(INDEX('RESOLVE Results'!$D$1:$P$18671, MATCH(1, ('RESOLVE Results'!$A$1:$A$18671 = $C$10) * ('RESOLVE Results'!$B$1:$B$18671 = $E$10) * ('RESOLVE Results'!$C$1:$C$18671 = $B32), 0), MATCH(F$12, 'RESOLVE Results'!$D$1:$P$1, 0)), "")</f>
        <v>50938</v>
      </c>
      <c r="G32" s="4" cm="1">
        <f t="array" ref="G32">IFERROR(INDEX('RESOLVE Results'!$D$1:$P$18671, MATCH(1, ('RESOLVE Results'!$A$1:$A$18671 = $C$10) * ('RESOLVE Results'!$B$1:$B$18671 = $E$10) * ('RESOLVE Results'!$C$1:$C$18671 = $B32), 0), MATCH(G$12, 'RESOLVE Results'!$D$1:$P$1, 0)), "")</f>
        <v>53515</v>
      </c>
      <c r="H32" s="4" cm="1">
        <f t="array" ref="H32">IFERROR(INDEX('RESOLVE Results'!$D$1:$P$18671, MATCH(1, ('RESOLVE Results'!$A$1:$A$18671 = $C$10) * ('RESOLVE Results'!$B$1:$B$18671 = $E$10) * ('RESOLVE Results'!$C$1:$C$18671 = $B32), 0), MATCH(H$12, 'RESOLVE Results'!$D$1:$P$1, 0)), "")</f>
        <v>54653</v>
      </c>
      <c r="I32" s="4" cm="1">
        <f t="array" ref="I32">IFERROR(INDEX('RESOLVE Results'!$D$1:$P$18671, MATCH(1, ('RESOLVE Results'!$A$1:$A$18671 = $C$10) * ('RESOLVE Results'!$B$1:$B$18671 = $E$10) * ('RESOLVE Results'!$C$1:$C$18671 = $B32), 0), MATCH(I$12, 'RESOLVE Results'!$D$1:$P$1, 0)), "")</f>
        <v>56152</v>
      </c>
      <c r="J32" s="4" cm="1">
        <f t="array" ref="J32">IFERROR(INDEX('RESOLVE Results'!$D$1:$P$18671, MATCH(1, ('RESOLVE Results'!$A$1:$A$18671 = $C$10) * ('RESOLVE Results'!$B$1:$B$18671 = $E$10) * ('RESOLVE Results'!$C$1:$C$18671 = $B32), 0), MATCH(J$12, 'RESOLVE Results'!$D$1:$P$1, 0)), "")</f>
        <v>57714</v>
      </c>
      <c r="K32" s="4" cm="1">
        <f t="array" ref="K32">IFERROR(INDEX('RESOLVE Results'!$D$1:$P$18671, MATCH(1, ('RESOLVE Results'!$A$1:$A$18671 = $C$10) * ('RESOLVE Results'!$B$1:$B$18671 = $E$10) * ('RESOLVE Results'!$C$1:$C$18671 = $B32), 0), MATCH(K$12, 'RESOLVE Results'!$D$1:$P$1, 0)), "")</f>
        <v>56580</v>
      </c>
      <c r="L32" s="4" cm="1">
        <f t="array" ref="L32">IFERROR(INDEX('RESOLVE Results'!$D$1:$P$18671, MATCH(1, ('RESOLVE Results'!$A$1:$A$18671 = $C$10) * ('RESOLVE Results'!$B$1:$B$18671 = $E$10) * ('RESOLVE Results'!$C$1:$C$18671 = $B32), 0), MATCH(L$12, 'RESOLVE Results'!$D$1:$P$1, 0)), "")</f>
        <v>60134</v>
      </c>
      <c r="M32" s="4" cm="1">
        <f t="array" ref="M32">IFERROR(INDEX('RESOLVE Results'!$D$1:$P$18671, MATCH(1, ('RESOLVE Results'!$A$1:$A$18671 = $C$10) * ('RESOLVE Results'!$B$1:$B$18671 = $E$10) * ('RESOLVE Results'!$C$1:$C$18671 = $B32), 0), MATCH(M$12, 'RESOLVE Results'!$D$1:$P$1, 0)), "")</f>
        <v>61480</v>
      </c>
      <c r="N32" s="4" cm="1">
        <f t="array" ref="N32">IFERROR(INDEX('RESOLVE Results'!$D$1:$P$18671, MATCH(1, ('RESOLVE Results'!$A$1:$A$18671 = $C$10) * ('RESOLVE Results'!$B$1:$B$18671 = $E$10) * ('RESOLVE Results'!$C$1:$C$18671 = $B32), 0), MATCH(N$12, 'RESOLVE Results'!$D$1:$P$1, 0)), "")</f>
        <v>66578</v>
      </c>
      <c r="O32" s="6">
        <f t="shared" si="0"/>
        <v>899157.671703798</v>
      </c>
      <c r="P32" s="4">
        <f>IFERROR(IF('Dashboard '!$D$6 = 2035, O32 * (1.05^(2035-2022)), O32), "")</f>
        <v>1695495.8924616245</v>
      </c>
      <c r="Q32" s="69" cm="1">
        <f t="array" ref="Q32">IFERROR(INDEX('Base Cases'!$Q:$Q, MATCH(1, ('Base Cases'!$B:$B = $E$10) * ('Base Cases'!$C:$C = INDEX(Base_Cases, MATCH($B32, All_Cases, 0))), 0)) - P32, "")</f>
        <v>13236.648714097915</v>
      </c>
    </row>
    <row r="33" spans="2:17" x14ac:dyDescent="0.2">
      <c r="B33" s="3" t="str">
        <v>3GW High Competing Resource Cost</v>
      </c>
      <c r="C33" s="4" cm="1">
        <f t="array" ref="C33">IFERROR(INDEX('RESOLVE Results'!$D$1:$P$18671, MATCH(1, ('RESOLVE Results'!$A$1:$A$18671 = $C$10) * ('RESOLVE Results'!$B$1:$B$18671 = $E$10) * ('RESOLVE Results'!$C$1:$C$18671 = $B33), 0), MATCH(C$12, 'RESOLVE Results'!$D$1:$P$1, 0)), "")</f>
        <v>48940</v>
      </c>
      <c r="D33" s="4" cm="1">
        <f t="array" ref="D33">IFERROR(INDEX('RESOLVE Results'!$D$1:$P$18671, MATCH(1, ('RESOLVE Results'!$A$1:$A$18671 = $C$10) * ('RESOLVE Results'!$B$1:$B$18671 = $E$10) * ('RESOLVE Results'!$C$1:$C$18671 = $B33), 0), MATCH(D$12, 'RESOLVE Results'!$D$1:$P$1, 0)), "")</f>
        <v>50835</v>
      </c>
      <c r="E33" s="4" cm="1">
        <f t="array" ref="E33">IFERROR(INDEX('RESOLVE Results'!$D$1:$P$18671, MATCH(1, ('RESOLVE Results'!$A$1:$A$18671 = $C$10) * ('RESOLVE Results'!$B$1:$B$18671 = $E$10) * ('RESOLVE Results'!$C$1:$C$18671 = $B33), 0), MATCH(E$12, 'RESOLVE Results'!$D$1:$P$1, 0)), "")</f>
        <v>49653</v>
      </c>
      <c r="F33" s="4" cm="1">
        <f t="array" ref="F33">IFERROR(INDEX('RESOLVE Results'!$D$1:$P$18671, MATCH(1, ('RESOLVE Results'!$A$1:$A$18671 = $C$10) * ('RESOLVE Results'!$B$1:$B$18671 = $E$10) * ('RESOLVE Results'!$C$1:$C$18671 = $B33), 0), MATCH(F$12, 'RESOLVE Results'!$D$1:$P$1, 0)), "")</f>
        <v>51197</v>
      </c>
      <c r="G33" s="4" cm="1">
        <f t="array" ref="G33">IFERROR(INDEX('RESOLVE Results'!$D$1:$P$18671, MATCH(1, ('RESOLVE Results'!$A$1:$A$18671 = $C$10) * ('RESOLVE Results'!$B$1:$B$18671 = $E$10) * ('RESOLVE Results'!$C$1:$C$18671 = $B33), 0), MATCH(G$12, 'RESOLVE Results'!$D$1:$P$1, 0)), "")</f>
        <v>53123</v>
      </c>
      <c r="H33" s="4" cm="1">
        <f t="array" ref="H33">IFERROR(INDEX('RESOLVE Results'!$D$1:$P$18671, MATCH(1, ('RESOLVE Results'!$A$1:$A$18671 = $C$10) * ('RESOLVE Results'!$B$1:$B$18671 = $E$10) * ('RESOLVE Results'!$C$1:$C$18671 = $B33), 0), MATCH(H$12, 'RESOLVE Results'!$D$1:$P$1, 0)), "")</f>
        <v>54787</v>
      </c>
      <c r="I33" s="4" cm="1">
        <f t="array" ref="I33">IFERROR(INDEX('RESOLVE Results'!$D$1:$P$18671, MATCH(1, ('RESOLVE Results'!$A$1:$A$18671 = $C$10) * ('RESOLVE Results'!$B$1:$B$18671 = $E$10) * ('RESOLVE Results'!$C$1:$C$18671 = $B33), 0), MATCH(I$12, 'RESOLVE Results'!$D$1:$P$1, 0)), "")</f>
        <v>56738</v>
      </c>
      <c r="J33" s="4" cm="1">
        <f t="array" ref="J33">IFERROR(INDEX('RESOLVE Results'!$D$1:$P$18671, MATCH(1, ('RESOLVE Results'!$A$1:$A$18671 = $C$10) * ('RESOLVE Results'!$B$1:$B$18671 = $E$10) * ('RESOLVE Results'!$C$1:$C$18671 = $B33), 0), MATCH(J$12, 'RESOLVE Results'!$D$1:$P$1, 0)), "")</f>
        <v>56988</v>
      </c>
      <c r="K33" s="4" cm="1">
        <f t="array" ref="K33">IFERROR(INDEX('RESOLVE Results'!$D$1:$P$18671, MATCH(1, ('RESOLVE Results'!$A$1:$A$18671 = $C$10) * ('RESOLVE Results'!$B$1:$B$18671 = $E$10) * ('RESOLVE Results'!$C$1:$C$18671 = $B33), 0), MATCH(K$12, 'RESOLVE Results'!$D$1:$P$1, 0)), "")</f>
        <v>56510</v>
      </c>
      <c r="L33" s="4" cm="1">
        <f t="array" ref="L33">IFERROR(INDEX('RESOLVE Results'!$D$1:$P$18671, MATCH(1, ('RESOLVE Results'!$A$1:$A$18671 = $C$10) * ('RESOLVE Results'!$B$1:$B$18671 = $E$10) * ('RESOLVE Results'!$C$1:$C$18671 = $B33), 0), MATCH(L$12, 'RESOLVE Results'!$D$1:$P$1, 0)), "")</f>
        <v>60345</v>
      </c>
      <c r="M33" s="4" cm="1">
        <f t="array" ref="M33">IFERROR(INDEX('RESOLVE Results'!$D$1:$P$18671, MATCH(1, ('RESOLVE Results'!$A$1:$A$18671 = $C$10) * ('RESOLVE Results'!$B$1:$B$18671 = $E$10) * ('RESOLVE Results'!$C$1:$C$18671 = $B33), 0), MATCH(M$12, 'RESOLVE Results'!$D$1:$P$1, 0)), "")</f>
        <v>61851</v>
      </c>
      <c r="N33" s="4" cm="1">
        <f t="array" ref="N33">IFERROR(INDEX('RESOLVE Results'!$D$1:$P$18671, MATCH(1, ('RESOLVE Results'!$A$1:$A$18671 = $C$10) * ('RESOLVE Results'!$B$1:$B$18671 = $E$10) * ('RESOLVE Results'!$C$1:$C$18671 = $B33), 0), MATCH(N$12, 'RESOLVE Results'!$D$1:$P$1, 0)), "")</f>
        <v>68362</v>
      </c>
      <c r="O33" s="6">
        <f t="shared" si="0"/>
        <v>906683.56862916565</v>
      </c>
      <c r="P33" s="4">
        <f>IFERROR(IF('Dashboard '!$D$6 = 2035, O33 * (1.05^(2035-2022)), O33), "")</f>
        <v>1709687.093544157</v>
      </c>
      <c r="Q33" s="69" cm="1">
        <f t="array" ref="Q33">IFERROR(INDEX('Base Cases'!$Q:$Q, MATCH(1, ('Base Cases'!$B:$B = $E$10) * ('Base Cases'!$C:$C = INDEX(Base_Cases, MATCH($B33, All_Cases, 0))), 0)) - P33, "")</f>
        <v>12064.753919457551</v>
      </c>
    </row>
    <row r="34" spans="2:17" x14ac:dyDescent="0.2">
      <c r="B34" s="3" t="str">
        <v>3GW High Electrification Load</v>
      </c>
      <c r="C34" s="4" cm="1">
        <f t="array" ref="C34">IFERROR(INDEX('RESOLVE Results'!$D$1:$P$18671, MATCH(1, ('RESOLVE Results'!$A$1:$A$18671 = $C$10) * ('RESOLVE Results'!$B$1:$B$18671 = $E$10) * ('RESOLVE Results'!$C$1:$C$18671 = $B34), 0), MATCH(C$12, 'RESOLVE Results'!$D$1:$P$1, 0)), "")</f>
        <v>48660</v>
      </c>
      <c r="D34" s="4" cm="1">
        <f t="array" ref="D34">IFERROR(INDEX('RESOLVE Results'!$D$1:$P$18671, MATCH(1, ('RESOLVE Results'!$A$1:$A$18671 = $C$10) * ('RESOLVE Results'!$B$1:$B$18671 = $E$10) * ('RESOLVE Results'!$C$1:$C$18671 = $B34), 0), MATCH(D$12, 'RESOLVE Results'!$D$1:$P$1, 0)), "")</f>
        <v>51184</v>
      </c>
      <c r="E34" s="4" cm="1">
        <f t="array" ref="E34">IFERROR(INDEX('RESOLVE Results'!$D$1:$P$18671, MATCH(1, ('RESOLVE Results'!$A$1:$A$18671 = $C$10) * ('RESOLVE Results'!$B$1:$B$18671 = $E$10) * ('RESOLVE Results'!$C$1:$C$18671 = $B34), 0), MATCH(E$12, 'RESOLVE Results'!$D$1:$P$1, 0)), "")</f>
        <v>49340</v>
      </c>
      <c r="F34" s="4" cm="1">
        <f t="array" ref="F34">IFERROR(INDEX('RESOLVE Results'!$D$1:$P$18671, MATCH(1, ('RESOLVE Results'!$A$1:$A$18671 = $C$10) * ('RESOLVE Results'!$B$1:$B$18671 = $E$10) * ('RESOLVE Results'!$C$1:$C$18671 = $B34), 0), MATCH(F$12, 'RESOLVE Results'!$D$1:$P$1, 0)), "")</f>
        <v>51184</v>
      </c>
      <c r="G34" s="4" cm="1">
        <f t="array" ref="G34">IFERROR(INDEX('RESOLVE Results'!$D$1:$P$18671, MATCH(1, ('RESOLVE Results'!$A$1:$A$18671 = $C$10) * ('RESOLVE Results'!$B$1:$B$18671 = $E$10) * ('RESOLVE Results'!$C$1:$C$18671 = $B34), 0), MATCH(G$12, 'RESOLVE Results'!$D$1:$P$1, 0)), "")</f>
        <v>54009</v>
      </c>
      <c r="H34" s="4" cm="1">
        <f t="array" ref="H34">IFERROR(INDEX('RESOLVE Results'!$D$1:$P$18671, MATCH(1, ('RESOLVE Results'!$A$1:$A$18671 = $C$10) * ('RESOLVE Results'!$B$1:$B$18671 = $E$10) * ('RESOLVE Results'!$C$1:$C$18671 = $B34), 0), MATCH(H$12, 'RESOLVE Results'!$D$1:$P$1, 0)), "")</f>
        <v>55551</v>
      </c>
      <c r="I34" s="4" cm="1">
        <f t="array" ref="I34">IFERROR(INDEX('RESOLVE Results'!$D$1:$P$18671, MATCH(1, ('RESOLVE Results'!$A$1:$A$18671 = $C$10) * ('RESOLVE Results'!$B$1:$B$18671 = $E$10) * ('RESOLVE Results'!$C$1:$C$18671 = $B34), 0), MATCH(I$12, 'RESOLVE Results'!$D$1:$P$1, 0)), "")</f>
        <v>58679</v>
      </c>
      <c r="J34" s="4" cm="1">
        <f t="array" ref="J34">IFERROR(INDEX('RESOLVE Results'!$D$1:$P$18671, MATCH(1, ('RESOLVE Results'!$A$1:$A$18671 = $C$10) * ('RESOLVE Results'!$B$1:$B$18671 = $E$10) * ('RESOLVE Results'!$C$1:$C$18671 = $B34), 0), MATCH(J$12, 'RESOLVE Results'!$D$1:$P$1, 0)), "")</f>
        <v>57452</v>
      </c>
      <c r="K34" s="4" cm="1">
        <f t="array" ref="K34">IFERROR(INDEX('RESOLVE Results'!$D$1:$P$18671, MATCH(1, ('RESOLVE Results'!$A$1:$A$18671 = $C$10) * ('RESOLVE Results'!$B$1:$B$18671 = $E$10) * ('RESOLVE Results'!$C$1:$C$18671 = $B34), 0), MATCH(K$12, 'RESOLVE Results'!$D$1:$P$1, 0)), "")</f>
        <v>57839</v>
      </c>
      <c r="L34" s="4" cm="1">
        <f t="array" ref="L34">IFERROR(INDEX('RESOLVE Results'!$D$1:$P$18671, MATCH(1, ('RESOLVE Results'!$A$1:$A$18671 = $C$10) * ('RESOLVE Results'!$B$1:$B$18671 = $E$10) * ('RESOLVE Results'!$C$1:$C$18671 = $B34), 0), MATCH(L$12, 'RESOLVE Results'!$D$1:$P$1, 0)), "")</f>
        <v>61976</v>
      </c>
      <c r="M34" s="4" cm="1">
        <f t="array" ref="M34">IFERROR(INDEX('RESOLVE Results'!$D$1:$P$18671, MATCH(1, ('RESOLVE Results'!$A$1:$A$18671 = $C$10) * ('RESOLVE Results'!$B$1:$B$18671 = $E$10) * ('RESOLVE Results'!$C$1:$C$18671 = $B34), 0), MATCH(M$12, 'RESOLVE Results'!$D$1:$P$1, 0)), "")</f>
        <v>63345</v>
      </c>
      <c r="N34" s="4" cm="1">
        <f t="array" ref="N34">IFERROR(INDEX('RESOLVE Results'!$D$1:$P$18671, MATCH(1, ('RESOLVE Results'!$A$1:$A$18671 = $C$10) * ('RESOLVE Results'!$B$1:$B$18671 = $E$10) * ('RESOLVE Results'!$C$1:$C$18671 = $B34), 0), MATCH(N$12, 'RESOLVE Results'!$D$1:$P$1, 0)), "")</f>
        <v>69229</v>
      </c>
      <c r="O34" s="6">
        <f t="shared" si="0"/>
        <v>918495.59328023077</v>
      </c>
      <c r="P34" s="4">
        <f>IFERROR(IF('Dashboard '!$D$6 = 2035, O34 * (1.05^(2035-2022)), O34), "")</f>
        <v>1731960.4276965389</v>
      </c>
      <c r="Q34" s="69" cm="1">
        <f t="array" ref="Q34">IFERROR(INDEX('Base Cases'!$Q:$Q, MATCH(1, ('Base Cases'!$B:$B = $E$10) * ('Base Cases'!$C:$C = INDEX(Base_Cases, MATCH($B34, All_Cases, 0))), 0)) - P34, "")</f>
        <v>9774.0872026886791</v>
      </c>
    </row>
    <row r="35" spans="2:17" x14ac:dyDescent="0.2">
      <c r="B35" s="3" t="str">
        <v>3GW Zero GHG Emissions</v>
      </c>
      <c r="C35" s="4" cm="1">
        <f t="array" ref="C35">IFERROR(INDEX('RESOLVE Results'!$D$1:$P$18671, MATCH(1, ('RESOLVE Results'!$A$1:$A$18671 = $C$10) * ('RESOLVE Results'!$B$1:$B$18671 = $E$10) * ('RESOLVE Results'!$C$1:$C$18671 = $B35), 0), MATCH(C$12, 'RESOLVE Results'!$D$1:$P$1, 0)), "")</f>
        <v>48871</v>
      </c>
      <c r="D35" s="4" cm="1">
        <f t="array" ref="D35">IFERROR(INDEX('RESOLVE Results'!$D$1:$P$18671, MATCH(1, ('RESOLVE Results'!$A$1:$A$18671 = $C$10) * ('RESOLVE Results'!$B$1:$B$18671 = $E$10) * ('RESOLVE Results'!$C$1:$C$18671 = $B35), 0), MATCH(D$12, 'RESOLVE Results'!$D$1:$P$1, 0)), "")</f>
        <v>50943</v>
      </c>
      <c r="E35" s="4" cm="1">
        <f t="array" ref="E35">IFERROR(INDEX('RESOLVE Results'!$D$1:$P$18671, MATCH(1, ('RESOLVE Results'!$A$1:$A$18671 = $C$10) * ('RESOLVE Results'!$B$1:$B$18671 = $E$10) * ('RESOLVE Results'!$C$1:$C$18671 = $B35), 0), MATCH(E$12, 'RESOLVE Results'!$D$1:$P$1, 0)), "")</f>
        <v>49490</v>
      </c>
      <c r="F35" s="4" cm="1">
        <f t="array" ref="F35">IFERROR(INDEX('RESOLVE Results'!$D$1:$P$18671, MATCH(1, ('RESOLVE Results'!$A$1:$A$18671 = $C$10) * ('RESOLVE Results'!$B$1:$B$18671 = $E$10) * ('RESOLVE Results'!$C$1:$C$18671 = $B35), 0), MATCH(F$12, 'RESOLVE Results'!$D$1:$P$1, 0)), "")</f>
        <v>50955</v>
      </c>
      <c r="G35" s="4" cm="1">
        <f t="array" ref="G35">IFERROR(INDEX('RESOLVE Results'!$D$1:$P$18671, MATCH(1, ('RESOLVE Results'!$A$1:$A$18671 = $C$10) * ('RESOLVE Results'!$B$1:$B$18671 = $E$10) * ('RESOLVE Results'!$C$1:$C$18671 = $B35), 0), MATCH(G$12, 'RESOLVE Results'!$D$1:$P$1, 0)), "")</f>
        <v>52870</v>
      </c>
      <c r="H35" s="4" cm="1">
        <f t="array" ref="H35">IFERROR(INDEX('RESOLVE Results'!$D$1:$P$18671, MATCH(1, ('RESOLVE Results'!$A$1:$A$18671 = $C$10) * ('RESOLVE Results'!$B$1:$B$18671 = $E$10) * ('RESOLVE Results'!$C$1:$C$18671 = $B35), 0), MATCH(H$12, 'RESOLVE Results'!$D$1:$P$1, 0)), "")</f>
        <v>54360</v>
      </c>
      <c r="I35" s="4" cm="1">
        <f t="array" ref="I35">IFERROR(INDEX('RESOLVE Results'!$D$1:$P$18671, MATCH(1, ('RESOLVE Results'!$A$1:$A$18671 = $C$10) * ('RESOLVE Results'!$B$1:$B$18671 = $E$10) * ('RESOLVE Results'!$C$1:$C$18671 = $B35), 0), MATCH(I$12, 'RESOLVE Results'!$D$1:$P$1, 0)), "")</f>
        <v>56921</v>
      </c>
      <c r="J35" s="4" cm="1">
        <f t="array" ref="J35">IFERROR(INDEX('RESOLVE Results'!$D$1:$P$18671, MATCH(1, ('RESOLVE Results'!$A$1:$A$18671 = $C$10) * ('RESOLVE Results'!$B$1:$B$18671 = $E$10) * ('RESOLVE Results'!$C$1:$C$18671 = $B35), 0), MATCH(J$12, 'RESOLVE Results'!$D$1:$P$1, 0)), "")</f>
        <v>55951</v>
      </c>
      <c r="K35" s="4" cm="1">
        <f t="array" ref="K35">IFERROR(INDEX('RESOLVE Results'!$D$1:$P$18671, MATCH(1, ('RESOLVE Results'!$A$1:$A$18671 = $C$10) * ('RESOLVE Results'!$B$1:$B$18671 = $E$10) * ('RESOLVE Results'!$C$1:$C$18671 = $B35), 0), MATCH(K$12, 'RESOLVE Results'!$D$1:$P$1, 0)), "")</f>
        <v>56055</v>
      </c>
      <c r="L35" s="4" cm="1">
        <f t="array" ref="L35">IFERROR(INDEX('RESOLVE Results'!$D$1:$P$18671, MATCH(1, ('RESOLVE Results'!$A$1:$A$18671 = $C$10) * ('RESOLVE Results'!$B$1:$B$18671 = $E$10) * ('RESOLVE Results'!$C$1:$C$18671 = $B35), 0), MATCH(L$12, 'RESOLVE Results'!$D$1:$P$1, 0)), "")</f>
        <v>59856</v>
      </c>
      <c r="M35" s="4" cm="1">
        <f t="array" ref="M35">IFERROR(INDEX('RESOLVE Results'!$D$1:$P$18671, MATCH(1, ('RESOLVE Results'!$A$1:$A$18671 = $C$10) * ('RESOLVE Results'!$B$1:$B$18671 = $E$10) * ('RESOLVE Results'!$C$1:$C$18671 = $B35), 0), MATCH(M$12, 'RESOLVE Results'!$D$1:$P$1, 0)), "")</f>
        <v>61632</v>
      </c>
      <c r="N35" s="4" cm="1">
        <f t="array" ref="N35">IFERROR(INDEX('RESOLVE Results'!$D$1:$P$18671, MATCH(1, ('RESOLVE Results'!$A$1:$A$18671 = $C$10) * ('RESOLVE Results'!$B$1:$B$18671 = $E$10) * ('RESOLVE Results'!$C$1:$C$18671 = $B35), 0), MATCH(N$12, 'RESOLVE Results'!$D$1:$P$1, 0)), "")</f>
        <v>72422</v>
      </c>
      <c r="O35" s="6">
        <f t="shared" si="0"/>
        <v>920206.40891253739</v>
      </c>
      <c r="P35" s="4">
        <f>IFERROR(IF('Dashboard '!$D$6 = 2035, O35 * (1.05^(2035-2022)), O35), "")</f>
        <v>1735186.425726271</v>
      </c>
      <c r="Q35" s="69" cm="1">
        <f t="array" ref="Q35">IFERROR(INDEX('Base Cases'!$Q:$Q, MATCH(1, ('Base Cases'!$B:$B = $E$10) * ('Base Cases'!$C:$C = INDEX(Base_Cases, MATCH($B35, All_Cases, 0))), 0)) - P35, "")</f>
        <v>10749.623091717483</v>
      </c>
    </row>
    <row r="36" spans="2:17" x14ac:dyDescent="0.2">
      <c r="B36" s="3" t="str">
        <v>3GW High Gas Retirements</v>
      </c>
      <c r="C36" s="4" cm="1">
        <f t="array" ref="C36">IFERROR(INDEX('RESOLVE Results'!$D$1:$P$18671, MATCH(1, ('RESOLVE Results'!$A$1:$A$18671 = $C$10) * ('RESOLVE Results'!$B$1:$B$18671 = $E$10) * ('RESOLVE Results'!$C$1:$C$18671 = $B36), 0), MATCH(C$12, 'RESOLVE Results'!$D$1:$P$1, 0)), "")</f>
        <v>48952</v>
      </c>
      <c r="D36" s="4" cm="1">
        <f t="array" ref="D36">IFERROR(INDEX('RESOLVE Results'!$D$1:$P$18671, MATCH(1, ('RESOLVE Results'!$A$1:$A$18671 = $C$10) * ('RESOLVE Results'!$B$1:$B$18671 = $E$10) * ('RESOLVE Results'!$C$1:$C$18671 = $B36), 0), MATCH(D$12, 'RESOLVE Results'!$D$1:$P$1, 0)), "")</f>
        <v>51217</v>
      </c>
      <c r="E36" s="4" cm="1">
        <f t="array" ref="E36">IFERROR(INDEX('RESOLVE Results'!$D$1:$P$18671, MATCH(1, ('RESOLVE Results'!$A$1:$A$18671 = $C$10) * ('RESOLVE Results'!$B$1:$B$18671 = $E$10) * ('RESOLVE Results'!$C$1:$C$18671 = $B36), 0), MATCH(E$12, 'RESOLVE Results'!$D$1:$P$1, 0)), "")</f>
        <v>49583</v>
      </c>
      <c r="F36" s="4" cm="1">
        <f t="array" ref="F36">IFERROR(INDEX('RESOLVE Results'!$D$1:$P$18671, MATCH(1, ('RESOLVE Results'!$A$1:$A$18671 = $C$10) * ('RESOLVE Results'!$B$1:$B$18671 = $E$10) * ('RESOLVE Results'!$C$1:$C$18671 = $B36), 0), MATCH(F$12, 'RESOLVE Results'!$D$1:$P$1, 0)), "")</f>
        <v>51076</v>
      </c>
      <c r="G36" s="4" cm="1">
        <f t="array" ref="G36">IFERROR(INDEX('RESOLVE Results'!$D$1:$P$18671, MATCH(1, ('RESOLVE Results'!$A$1:$A$18671 = $C$10) * ('RESOLVE Results'!$B$1:$B$18671 = $E$10) * ('RESOLVE Results'!$C$1:$C$18671 = $B36), 0), MATCH(G$12, 'RESOLVE Results'!$D$1:$P$1, 0)), "")</f>
        <v>52982</v>
      </c>
      <c r="H36" s="4" cm="1">
        <f t="array" ref="H36">IFERROR(INDEX('RESOLVE Results'!$D$1:$P$18671, MATCH(1, ('RESOLVE Results'!$A$1:$A$18671 = $C$10) * ('RESOLVE Results'!$B$1:$B$18671 = $E$10) * ('RESOLVE Results'!$C$1:$C$18671 = $B36), 0), MATCH(H$12, 'RESOLVE Results'!$D$1:$P$1, 0)), "")</f>
        <v>54308</v>
      </c>
      <c r="I36" s="4" cm="1">
        <f t="array" ref="I36">IFERROR(INDEX('RESOLVE Results'!$D$1:$P$18671, MATCH(1, ('RESOLVE Results'!$A$1:$A$18671 = $C$10) * ('RESOLVE Results'!$B$1:$B$18671 = $E$10) * ('RESOLVE Results'!$C$1:$C$18671 = $B36), 0), MATCH(I$12, 'RESOLVE Results'!$D$1:$P$1, 0)), "")</f>
        <v>56109</v>
      </c>
      <c r="J36" s="4" cm="1">
        <f t="array" ref="J36">IFERROR(INDEX('RESOLVE Results'!$D$1:$P$18671, MATCH(1, ('RESOLVE Results'!$A$1:$A$18671 = $C$10) * ('RESOLVE Results'!$B$1:$B$18671 = $E$10) * ('RESOLVE Results'!$C$1:$C$18671 = $B36), 0), MATCH(J$12, 'RESOLVE Results'!$D$1:$P$1, 0)), "")</f>
        <v>55784</v>
      </c>
      <c r="K36" s="4" cm="1">
        <f t="array" ref="K36">IFERROR(INDEX('RESOLVE Results'!$D$1:$P$18671, MATCH(1, ('RESOLVE Results'!$A$1:$A$18671 = $C$10) * ('RESOLVE Results'!$B$1:$B$18671 = $E$10) * ('RESOLVE Results'!$C$1:$C$18671 = $B36), 0), MATCH(K$12, 'RESOLVE Results'!$D$1:$P$1, 0)), "")</f>
        <v>55987</v>
      </c>
      <c r="L36" s="4" cm="1">
        <f t="array" ref="L36">IFERROR(INDEX('RESOLVE Results'!$D$1:$P$18671, MATCH(1, ('RESOLVE Results'!$A$1:$A$18671 = $C$10) * ('RESOLVE Results'!$B$1:$B$18671 = $E$10) * ('RESOLVE Results'!$C$1:$C$18671 = $B36), 0), MATCH(L$12, 'RESOLVE Results'!$D$1:$P$1, 0)), "")</f>
        <v>59975</v>
      </c>
      <c r="M36" s="4" cm="1">
        <f t="array" ref="M36">IFERROR(INDEX('RESOLVE Results'!$D$1:$P$18671, MATCH(1, ('RESOLVE Results'!$A$1:$A$18671 = $C$10) * ('RESOLVE Results'!$B$1:$B$18671 = $E$10) * ('RESOLVE Results'!$C$1:$C$18671 = $B36), 0), MATCH(M$12, 'RESOLVE Results'!$D$1:$P$1, 0)), "")</f>
        <v>61595</v>
      </c>
      <c r="N36" s="4" cm="1">
        <f t="array" ref="N36">IFERROR(INDEX('RESOLVE Results'!$D$1:$P$18671, MATCH(1, ('RESOLVE Results'!$A$1:$A$18671 = $C$10) * ('RESOLVE Results'!$B$1:$B$18671 = $E$10) * ('RESOLVE Results'!$C$1:$C$18671 = $B36), 0), MATCH(N$12, 'RESOLVE Results'!$D$1:$P$1, 0)), "")</f>
        <v>66513</v>
      </c>
      <c r="O36" s="6">
        <f t="shared" si="0"/>
        <v>896110.42083401233</v>
      </c>
      <c r="P36" s="4">
        <f>IFERROR(IF('Dashboard '!$D$6 = 2035, O36 * (1.05^(2035-2022)), O36), "")</f>
        <v>1689749.8464725695</v>
      </c>
      <c r="Q36" s="69" cm="1">
        <f t="array" ref="Q36">IFERROR(INDEX('Base Cases'!$Q:$Q, MATCH(1, ('Base Cases'!$B:$B = $E$10) * ('Base Cases'!$C:$C = INDEX(Base_Cases, MATCH($B36, All_Cases, 0))), 0)) - P36, "")</f>
        <v>11591.129248942947</v>
      </c>
    </row>
    <row r="37" spans="2:17" x14ac:dyDescent="0.2">
      <c r="B37" s="3" t="str">
        <v>3GW Low Long Duration Storage ELCC</v>
      </c>
      <c r="C37" s="4" cm="1">
        <f t="array" ref="C37">IFERROR(INDEX('RESOLVE Results'!$D$1:$P$18671, MATCH(1, ('RESOLVE Results'!$A$1:$A$18671 = $C$10) * ('RESOLVE Results'!$B$1:$B$18671 = $E$10) * ('RESOLVE Results'!$C$1:$C$18671 = $B37), 0), MATCH(C$12, 'RESOLVE Results'!$D$1:$P$1, 0)), "")</f>
        <v>48942</v>
      </c>
      <c r="D37" s="4" cm="1">
        <f t="array" ref="D37">IFERROR(INDEX('RESOLVE Results'!$D$1:$P$18671, MATCH(1, ('RESOLVE Results'!$A$1:$A$18671 = $C$10) * ('RESOLVE Results'!$B$1:$B$18671 = $E$10) * ('RESOLVE Results'!$C$1:$C$18671 = $B37), 0), MATCH(D$12, 'RESOLVE Results'!$D$1:$P$1, 0)), "")</f>
        <v>51122</v>
      </c>
      <c r="E37" s="4" cm="1">
        <f t="array" ref="E37">IFERROR(INDEX('RESOLVE Results'!$D$1:$P$18671, MATCH(1, ('RESOLVE Results'!$A$1:$A$18671 = $C$10) * ('RESOLVE Results'!$B$1:$B$18671 = $E$10) * ('RESOLVE Results'!$C$1:$C$18671 = $B37), 0), MATCH(E$12, 'RESOLVE Results'!$D$1:$P$1, 0)), "")</f>
        <v>49538</v>
      </c>
      <c r="F37" s="4" cm="1">
        <f t="array" ref="F37">IFERROR(INDEX('RESOLVE Results'!$D$1:$P$18671, MATCH(1, ('RESOLVE Results'!$A$1:$A$18671 = $C$10) * ('RESOLVE Results'!$B$1:$B$18671 = $E$10) * ('RESOLVE Results'!$C$1:$C$18671 = $B37), 0), MATCH(F$12, 'RESOLVE Results'!$D$1:$P$1, 0)), "")</f>
        <v>51059</v>
      </c>
      <c r="G37" s="4" cm="1">
        <f t="array" ref="G37">IFERROR(INDEX('RESOLVE Results'!$D$1:$P$18671, MATCH(1, ('RESOLVE Results'!$A$1:$A$18671 = $C$10) * ('RESOLVE Results'!$B$1:$B$18671 = $E$10) * ('RESOLVE Results'!$C$1:$C$18671 = $B37), 0), MATCH(G$12, 'RESOLVE Results'!$D$1:$P$1, 0)), "")</f>
        <v>52879</v>
      </c>
      <c r="H37" s="4" cm="1">
        <f t="array" ref="H37">IFERROR(INDEX('RESOLVE Results'!$D$1:$P$18671, MATCH(1, ('RESOLVE Results'!$A$1:$A$18671 = $C$10) * ('RESOLVE Results'!$B$1:$B$18671 = $E$10) * ('RESOLVE Results'!$C$1:$C$18671 = $B37), 0), MATCH(H$12, 'RESOLVE Results'!$D$1:$P$1, 0)), "")</f>
        <v>54157</v>
      </c>
      <c r="I37" s="4" cm="1">
        <f t="array" ref="I37">IFERROR(INDEX('RESOLVE Results'!$D$1:$P$18671, MATCH(1, ('RESOLVE Results'!$A$1:$A$18671 = $C$10) * ('RESOLVE Results'!$B$1:$B$18671 = $E$10) * ('RESOLVE Results'!$C$1:$C$18671 = $B37), 0), MATCH(I$12, 'RESOLVE Results'!$D$1:$P$1, 0)), "")</f>
        <v>56532</v>
      </c>
      <c r="J37" s="4" cm="1">
        <f t="array" ref="J37">IFERROR(INDEX('RESOLVE Results'!$D$1:$P$18671, MATCH(1, ('RESOLVE Results'!$A$1:$A$18671 = $C$10) * ('RESOLVE Results'!$B$1:$B$18671 = $E$10) * ('RESOLVE Results'!$C$1:$C$18671 = $B37), 0), MATCH(J$12, 'RESOLVE Results'!$D$1:$P$1, 0)), "")</f>
        <v>55933</v>
      </c>
      <c r="K37" s="4" cm="1">
        <f t="array" ref="K37">IFERROR(INDEX('RESOLVE Results'!$D$1:$P$18671, MATCH(1, ('RESOLVE Results'!$A$1:$A$18671 = $C$10) * ('RESOLVE Results'!$B$1:$B$18671 = $E$10) * ('RESOLVE Results'!$C$1:$C$18671 = $B37), 0), MATCH(K$12, 'RESOLVE Results'!$D$1:$P$1, 0)), "")</f>
        <v>55868</v>
      </c>
      <c r="L37" s="4" cm="1">
        <f t="array" ref="L37">IFERROR(INDEX('RESOLVE Results'!$D$1:$P$18671, MATCH(1, ('RESOLVE Results'!$A$1:$A$18671 = $C$10) * ('RESOLVE Results'!$B$1:$B$18671 = $E$10) * ('RESOLVE Results'!$C$1:$C$18671 = $B37), 0), MATCH(L$12, 'RESOLVE Results'!$D$1:$P$1, 0)), "")</f>
        <v>59246</v>
      </c>
      <c r="M37" s="4" cm="1">
        <f t="array" ref="M37">IFERROR(INDEX('RESOLVE Results'!$D$1:$P$18671, MATCH(1, ('RESOLVE Results'!$A$1:$A$18671 = $C$10) * ('RESOLVE Results'!$B$1:$B$18671 = $E$10) * ('RESOLVE Results'!$C$1:$C$18671 = $B37), 0), MATCH(M$12, 'RESOLVE Results'!$D$1:$P$1, 0)), "")</f>
        <v>60395</v>
      </c>
      <c r="N37" s="4" cm="1">
        <f t="array" ref="N37">IFERROR(INDEX('RESOLVE Results'!$D$1:$P$18671, MATCH(1, ('RESOLVE Results'!$A$1:$A$18671 = $C$10) * ('RESOLVE Results'!$B$1:$B$18671 = $E$10) * ('RESOLVE Results'!$C$1:$C$18671 = $B37), 0), MATCH(N$12, 'RESOLVE Results'!$D$1:$P$1, 0)), "")</f>
        <v>65685</v>
      </c>
      <c r="O37" s="6">
        <f t="shared" si="0"/>
        <v>890201.13248036336</v>
      </c>
      <c r="P37" s="4">
        <f>IFERROR(IF('Dashboard '!$D$6 = 2035, O37 * (1.05^(2035-2022)), O37), "")</f>
        <v>1678607.0019567707</v>
      </c>
      <c r="Q37" s="69" cm="1">
        <f t="array" ref="Q37">IFERROR(INDEX('Base Cases'!$Q:$Q, MATCH(1, ('Base Cases'!$B:$B = $E$10) * ('Base Cases'!$C:$C = INDEX(Base_Cases, MATCH($B37, All_Cases, 0))), 0)) - P37, "")</f>
        <v>9536.0895876309369</v>
      </c>
    </row>
    <row r="38" spans="2:17" x14ac:dyDescent="0.2">
      <c r="B38" s="3" t="str">
        <v>3GW High Offshore Wind ELCC</v>
      </c>
      <c r="C38" s="4" cm="1">
        <f t="array" ref="C38">IFERROR(INDEX('RESOLVE Results'!$D$1:$P$18671, MATCH(1, ('RESOLVE Results'!$A$1:$A$18671 = $C$10) * ('RESOLVE Results'!$B$1:$B$18671 = $E$10) * ('RESOLVE Results'!$C$1:$C$18671 = $B38), 0), MATCH(C$12, 'RESOLVE Results'!$D$1:$P$1, 0)), "")</f>
        <v>48910</v>
      </c>
      <c r="D38" s="4" cm="1">
        <f t="array" ref="D38">IFERROR(INDEX('RESOLVE Results'!$D$1:$P$18671, MATCH(1, ('RESOLVE Results'!$A$1:$A$18671 = $C$10) * ('RESOLVE Results'!$B$1:$B$18671 = $E$10) * ('RESOLVE Results'!$C$1:$C$18671 = $B38), 0), MATCH(D$12, 'RESOLVE Results'!$D$1:$P$1, 0)), "")</f>
        <v>50965</v>
      </c>
      <c r="E38" s="4" cm="1">
        <f t="array" ref="E38">IFERROR(INDEX('RESOLVE Results'!$D$1:$P$18671, MATCH(1, ('RESOLVE Results'!$A$1:$A$18671 = $C$10) * ('RESOLVE Results'!$B$1:$B$18671 = $E$10) * ('RESOLVE Results'!$C$1:$C$18671 = $B38), 0), MATCH(E$12, 'RESOLVE Results'!$D$1:$P$1, 0)), "")</f>
        <v>49493</v>
      </c>
      <c r="F38" s="4" cm="1">
        <f t="array" ref="F38">IFERROR(INDEX('RESOLVE Results'!$D$1:$P$18671, MATCH(1, ('RESOLVE Results'!$A$1:$A$18671 = $C$10) * ('RESOLVE Results'!$B$1:$B$18671 = $E$10) * ('RESOLVE Results'!$C$1:$C$18671 = $B38), 0), MATCH(F$12, 'RESOLVE Results'!$D$1:$P$1, 0)), "")</f>
        <v>50974</v>
      </c>
      <c r="G38" s="4" cm="1">
        <f t="array" ref="G38">IFERROR(INDEX('RESOLVE Results'!$D$1:$P$18671, MATCH(1, ('RESOLVE Results'!$A$1:$A$18671 = $C$10) * ('RESOLVE Results'!$B$1:$B$18671 = $E$10) * ('RESOLVE Results'!$C$1:$C$18671 = $B38), 0), MATCH(G$12, 'RESOLVE Results'!$D$1:$P$1, 0)), "")</f>
        <v>52842</v>
      </c>
      <c r="H38" s="4" cm="1">
        <f t="array" ref="H38">IFERROR(INDEX('RESOLVE Results'!$D$1:$P$18671, MATCH(1, ('RESOLVE Results'!$A$1:$A$18671 = $C$10) * ('RESOLVE Results'!$B$1:$B$18671 = $E$10) * ('RESOLVE Results'!$C$1:$C$18671 = $B38), 0), MATCH(H$12, 'RESOLVE Results'!$D$1:$P$1, 0)), "")</f>
        <v>54094</v>
      </c>
      <c r="I38" s="4" cm="1">
        <f t="array" ref="I38">IFERROR(INDEX('RESOLVE Results'!$D$1:$P$18671, MATCH(1, ('RESOLVE Results'!$A$1:$A$18671 = $C$10) * ('RESOLVE Results'!$B$1:$B$18671 = $E$10) * ('RESOLVE Results'!$C$1:$C$18671 = $B38), 0), MATCH(I$12, 'RESOLVE Results'!$D$1:$P$1, 0)), "")</f>
        <v>56485</v>
      </c>
      <c r="J38" s="4" cm="1">
        <f t="array" ref="J38">IFERROR(INDEX('RESOLVE Results'!$D$1:$P$18671, MATCH(1, ('RESOLVE Results'!$A$1:$A$18671 = $C$10) * ('RESOLVE Results'!$B$1:$B$18671 = $E$10) * ('RESOLVE Results'!$C$1:$C$18671 = $B38), 0), MATCH(J$12, 'RESOLVE Results'!$D$1:$P$1, 0)), "")</f>
        <v>56002</v>
      </c>
      <c r="K38" s="4" cm="1">
        <f t="array" ref="K38">IFERROR(INDEX('RESOLVE Results'!$D$1:$P$18671, MATCH(1, ('RESOLVE Results'!$A$1:$A$18671 = $C$10) * ('RESOLVE Results'!$B$1:$B$18671 = $E$10) * ('RESOLVE Results'!$C$1:$C$18671 = $B38), 0), MATCH(K$12, 'RESOLVE Results'!$D$1:$P$1, 0)), "")</f>
        <v>55688</v>
      </c>
      <c r="L38" s="4" cm="1">
        <f t="array" ref="L38">IFERROR(INDEX('RESOLVE Results'!$D$1:$P$18671, MATCH(1, ('RESOLVE Results'!$A$1:$A$18671 = $C$10) * ('RESOLVE Results'!$B$1:$B$18671 = $E$10) * ('RESOLVE Results'!$C$1:$C$18671 = $B38), 0), MATCH(L$12, 'RESOLVE Results'!$D$1:$P$1, 0)), "")</f>
        <v>58928</v>
      </c>
      <c r="M38" s="4" cm="1">
        <f t="array" ref="M38">IFERROR(INDEX('RESOLVE Results'!$D$1:$P$18671, MATCH(1, ('RESOLVE Results'!$A$1:$A$18671 = $C$10) * ('RESOLVE Results'!$B$1:$B$18671 = $E$10) * ('RESOLVE Results'!$C$1:$C$18671 = $B38), 0), MATCH(M$12, 'RESOLVE Results'!$D$1:$P$1, 0)), "")</f>
        <v>60162</v>
      </c>
      <c r="N38" s="4" cm="1">
        <f t="array" ref="N38">IFERROR(INDEX('RESOLVE Results'!$D$1:$P$18671, MATCH(1, ('RESOLVE Results'!$A$1:$A$18671 = $C$10) * ('RESOLVE Results'!$B$1:$B$18671 = $E$10) * ('RESOLVE Results'!$C$1:$C$18671 = $B38), 0), MATCH(N$12, 'RESOLVE Results'!$D$1:$P$1, 0)), "")</f>
        <v>65398</v>
      </c>
      <c r="O38" s="6">
        <f t="shared" si="0"/>
        <v>887714.46178727527</v>
      </c>
      <c r="P38" s="4">
        <f>IFERROR(IF('Dashboard '!$D$6 = 2035, O38 * (1.05^(2035-2022)), O38), "")</f>
        <v>1673918.0134971086</v>
      </c>
      <c r="Q38" s="69" cm="1">
        <f t="array" ref="Q38">IFERROR(INDEX('Base Cases'!$Q:$Q, MATCH(1, ('Base Cases'!$B:$B = $E$10) * ('Base Cases'!$C:$C = INDEX(Base_Cases, MATCH($B38, All_Cases, 0))), 0)) - P38, "")</f>
        <v>9252.7669517598115</v>
      </c>
    </row>
    <row r="39" spans="2:17" x14ac:dyDescent="0.2">
      <c r="B39" s="3" t="str">
        <v>3GW Low Offshore Wind ELCC</v>
      </c>
      <c r="C39" s="4" cm="1">
        <f t="array" ref="C39">IFERROR(INDEX('RESOLVE Results'!$D$1:$P$18671, MATCH(1, ('RESOLVE Results'!$A$1:$A$18671 = $C$10) * ('RESOLVE Results'!$B$1:$B$18671 = $E$10) * ('RESOLVE Results'!$C$1:$C$18671 = $B39), 0), MATCH(C$12, 'RESOLVE Results'!$D$1:$P$1, 0)), "")</f>
        <v>48910</v>
      </c>
      <c r="D39" s="4" cm="1">
        <f t="array" ref="D39">IFERROR(INDEX('RESOLVE Results'!$D$1:$P$18671, MATCH(1, ('RESOLVE Results'!$A$1:$A$18671 = $C$10) * ('RESOLVE Results'!$B$1:$B$18671 = $E$10) * ('RESOLVE Results'!$C$1:$C$18671 = $B39), 0), MATCH(D$12, 'RESOLVE Results'!$D$1:$P$1, 0)), "")</f>
        <v>50965</v>
      </c>
      <c r="E39" s="4" cm="1">
        <f t="array" ref="E39">IFERROR(INDEX('RESOLVE Results'!$D$1:$P$18671, MATCH(1, ('RESOLVE Results'!$A$1:$A$18671 = $C$10) * ('RESOLVE Results'!$B$1:$B$18671 = $E$10) * ('RESOLVE Results'!$C$1:$C$18671 = $B39), 0), MATCH(E$12, 'RESOLVE Results'!$D$1:$P$1, 0)), "")</f>
        <v>49501</v>
      </c>
      <c r="F39" s="4" cm="1">
        <f t="array" ref="F39">IFERROR(INDEX('RESOLVE Results'!$D$1:$P$18671, MATCH(1, ('RESOLVE Results'!$A$1:$A$18671 = $C$10) * ('RESOLVE Results'!$B$1:$B$18671 = $E$10) * ('RESOLVE Results'!$C$1:$C$18671 = $B39), 0), MATCH(F$12, 'RESOLVE Results'!$D$1:$P$1, 0)), "")</f>
        <v>50994</v>
      </c>
      <c r="G39" s="4" cm="1">
        <f t="array" ref="G39">IFERROR(INDEX('RESOLVE Results'!$D$1:$P$18671, MATCH(1, ('RESOLVE Results'!$A$1:$A$18671 = $C$10) * ('RESOLVE Results'!$B$1:$B$18671 = $E$10) * ('RESOLVE Results'!$C$1:$C$18671 = $B39), 0), MATCH(G$12, 'RESOLVE Results'!$D$1:$P$1, 0)), "")</f>
        <v>52864</v>
      </c>
      <c r="H39" s="4" cm="1">
        <f t="array" ref="H39">IFERROR(INDEX('RESOLVE Results'!$D$1:$P$18671, MATCH(1, ('RESOLVE Results'!$A$1:$A$18671 = $C$10) * ('RESOLVE Results'!$B$1:$B$18671 = $E$10) * ('RESOLVE Results'!$C$1:$C$18671 = $B39), 0), MATCH(H$12, 'RESOLVE Results'!$D$1:$P$1, 0)), "")</f>
        <v>54116</v>
      </c>
      <c r="I39" s="4" cm="1">
        <f t="array" ref="I39">IFERROR(INDEX('RESOLVE Results'!$D$1:$P$18671, MATCH(1, ('RESOLVE Results'!$A$1:$A$18671 = $C$10) * ('RESOLVE Results'!$B$1:$B$18671 = $E$10) * ('RESOLVE Results'!$C$1:$C$18671 = $B39), 0), MATCH(I$12, 'RESOLVE Results'!$D$1:$P$1, 0)), "")</f>
        <v>56519</v>
      </c>
      <c r="J39" s="4" cm="1">
        <f t="array" ref="J39">IFERROR(INDEX('RESOLVE Results'!$D$1:$P$18671, MATCH(1, ('RESOLVE Results'!$A$1:$A$18671 = $C$10) * ('RESOLVE Results'!$B$1:$B$18671 = $E$10) * ('RESOLVE Results'!$C$1:$C$18671 = $B39), 0), MATCH(J$12, 'RESOLVE Results'!$D$1:$P$1, 0)), "")</f>
        <v>56149</v>
      </c>
      <c r="K39" s="4" cm="1">
        <f t="array" ref="K39">IFERROR(INDEX('RESOLVE Results'!$D$1:$P$18671, MATCH(1, ('RESOLVE Results'!$A$1:$A$18671 = $C$10) * ('RESOLVE Results'!$B$1:$B$18671 = $E$10) * ('RESOLVE Results'!$C$1:$C$18671 = $B39), 0), MATCH(K$12, 'RESOLVE Results'!$D$1:$P$1, 0)), "")</f>
        <v>55709</v>
      </c>
      <c r="L39" s="4" cm="1">
        <f t="array" ref="L39">IFERROR(INDEX('RESOLVE Results'!$D$1:$P$18671, MATCH(1, ('RESOLVE Results'!$A$1:$A$18671 = $C$10) * ('RESOLVE Results'!$B$1:$B$18671 = $E$10) * ('RESOLVE Results'!$C$1:$C$18671 = $B39), 0), MATCH(L$12, 'RESOLVE Results'!$D$1:$P$1, 0)), "")</f>
        <v>58955</v>
      </c>
      <c r="M39" s="4" cm="1">
        <f t="array" ref="M39">IFERROR(INDEX('RESOLVE Results'!$D$1:$P$18671, MATCH(1, ('RESOLVE Results'!$A$1:$A$18671 = $C$10) * ('RESOLVE Results'!$B$1:$B$18671 = $E$10) * ('RESOLVE Results'!$C$1:$C$18671 = $B39), 0), MATCH(M$12, 'RESOLVE Results'!$D$1:$P$1, 0)), "")</f>
        <v>60164</v>
      </c>
      <c r="N39" s="4" cm="1">
        <f t="array" ref="N39">IFERROR(INDEX('RESOLVE Results'!$D$1:$P$18671, MATCH(1, ('RESOLVE Results'!$A$1:$A$18671 = $C$10) * ('RESOLVE Results'!$B$1:$B$18671 = $E$10) * ('RESOLVE Results'!$C$1:$C$18671 = $B39), 0), MATCH(N$12, 'RESOLVE Results'!$D$1:$P$1, 0)), "")</f>
        <v>65459</v>
      </c>
      <c r="O39" s="6">
        <f t="shared" si="0"/>
        <v>888216.2793751671</v>
      </c>
      <c r="P39" s="4">
        <f>IFERROR(IF('Dashboard '!$D$6 = 2035, O39 * (1.05^(2035-2022)), O39), "")</f>
        <v>1674864.2654013196</v>
      </c>
      <c r="Q39" s="69" cm="1">
        <f t="array" ref="Q39">IFERROR(INDEX('Base Cases'!$Q:$Q, MATCH(1, ('Base Cases'!$B:$B = $E$10) * ('Base Cases'!$C:$C = INDEX(Base_Cases, MATCH($B39, All_Cases, 0))), 0)) - P39, "")</f>
        <v>8306.5150475488044</v>
      </c>
    </row>
    <row r="40" spans="2:17" x14ac:dyDescent="0.2">
      <c r="B40" s="3" t="str">
        <v>3GW Low Competing Resource Cost</v>
      </c>
      <c r="C40" s="4" cm="1">
        <f t="array" ref="C40">IFERROR(INDEX('RESOLVE Results'!$D$1:$P$18671, MATCH(1, ('RESOLVE Results'!$A$1:$A$18671 = $C$10) * ('RESOLVE Results'!$B$1:$B$18671 = $E$10) * ('RESOLVE Results'!$C$1:$C$18671 = $B40), 0), MATCH(C$12, 'RESOLVE Results'!$D$1:$P$1, 0)), "")</f>
        <v>48912</v>
      </c>
      <c r="D40" s="4" cm="1">
        <f t="array" ref="D40">IFERROR(INDEX('RESOLVE Results'!$D$1:$P$18671, MATCH(1, ('RESOLVE Results'!$A$1:$A$18671 = $C$10) * ('RESOLVE Results'!$B$1:$B$18671 = $E$10) * ('RESOLVE Results'!$C$1:$C$18671 = $B40), 0), MATCH(D$12, 'RESOLVE Results'!$D$1:$P$1, 0)), "")</f>
        <v>50897</v>
      </c>
      <c r="E40" s="4" cm="1">
        <f t="array" ref="E40">IFERROR(INDEX('RESOLVE Results'!$D$1:$P$18671, MATCH(1, ('RESOLVE Results'!$A$1:$A$18671 = $C$10) * ('RESOLVE Results'!$B$1:$B$18671 = $E$10) * ('RESOLVE Results'!$C$1:$C$18671 = $B40), 0), MATCH(E$12, 'RESOLVE Results'!$D$1:$P$1, 0)), "")</f>
        <v>49318</v>
      </c>
      <c r="F40" s="4" cm="1">
        <f t="array" ref="F40">IFERROR(INDEX('RESOLVE Results'!$D$1:$P$18671, MATCH(1, ('RESOLVE Results'!$A$1:$A$18671 = $C$10) * ('RESOLVE Results'!$B$1:$B$18671 = $E$10) * ('RESOLVE Results'!$C$1:$C$18671 = $B40), 0), MATCH(F$12, 'RESOLVE Results'!$D$1:$P$1, 0)), "")</f>
        <v>50816</v>
      </c>
      <c r="G40" s="4" cm="1">
        <f t="array" ref="G40">IFERROR(INDEX('RESOLVE Results'!$D$1:$P$18671, MATCH(1, ('RESOLVE Results'!$A$1:$A$18671 = $C$10) * ('RESOLVE Results'!$B$1:$B$18671 = $E$10) * ('RESOLVE Results'!$C$1:$C$18671 = $B40), 0), MATCH(G$12, 'RESOLVE Results'!$D$1:$P$1, 0)), "")</f>
        <v>52581</v>
      </c>
      <c r="H40" s="4" cm="1">
        <f t="array" ref="H40">IFERROR(INDEX('RESOLVE Results'!$D$1:$P$18671, MATCH(1, ('RESOLVE Results'!$A$1:$A$18671 = $C$10) * ('RESOLVE Results'!$B$1:$B$18671 = $E$10) * ('RESOLVE Results'!$C$1:$C$18671 = $B40), 0), MATCH(H$12, 'RESOLVE Results'!$D$1:$P$1, 0)), "")</f>
        <v>53420</v>
      </c>
      <c r="I40" s="4" cm="1">
        <f t="array" ref="I40">IFERROR(INDEX('RESOLVE Results'!$D$1:$P$18671, MATCH(1, ('RESOLVE Results'!$A$1:$A$18671 = $C$10) * ('RESOLVE Results'!$B$1:$B$18671 = $E$10) * ('RESOLVE Results'!$C$1:$C$18671 = $B40), 0), MATCH(I$12, 'RESOLVE Results'!$D$1:$P$1, 0)), "")</f>
        <v>54938</v>
      </c>
      <c r="J40" s="4" cm="1">
        <f t="array" ref="J40">IFERROR(INDEX('RESOLVE Results'!$D$1:$P$18671, MATCH(1, ('RESOLVE Results'!$A$1:$A$18671 = $C$10) * ('RESOLVE Results'!$B$1:$B$18671 = $E$10) * ('RESOLVE Results'!$C$1:$C$18671 = $B40), 0), MATCH(J$12, 'RESOLVE Results'!$D$1:$P$1, 0)), "")</f>
        <v>55458</v>
      </c>
      <c r="K40" s="4" cm="1">
        <f t="array" ref="K40">IFERROR(INDEX('RESOLVE Results'!$D$1:$P$18671, MATCH(1, ('RESOLVE Results'!$A$1:$A$18671 = $C$10) * ('RESOLVE Results'!$B$1:$B$18671 = $E$10) * ('RESOLVE Results'!$C$1:$C$18671 = $B40), 0), MATCH(K$12, 'RESOLVE Results'!$D$1:$P$1, 0)), "")</f>
        <v>54943</v>
      </c>
      <c r="L40" s="4" cm="1">
        <f t="array" ref="L40">IFERROR(INDEX('RESOLVE Results'!$D$1:$P$18671, MATCH(1, ('RESOLVE Results'!$A$1:$A$18671 = $C$10) * ('RESOLVE Results'!$B$1:$B$18671 = $E$10) * ('RESOLVE Results'!$C$1:$C$18671 = $B40), 0), MATCH(L$12, 'RESOLVE Results'!$D$1:$P$1, 0)), "")</f>
        <v>57627</v>
      </c>
      <c r="M40" s="4" cm="1">
        <f t="array" ref="M40">IFERROR(INDEX('RESOLVE Results'!$D$1:$P$18671, MATCH(1, ('RESOLVE Results'!$A$1:$A$18671 = $C$10) * ('RESOLVE Results'!$B$1:$B$18671 = $E$10) * ('RESOLVE Results'!$C$1:$C$18671 = $B40), 0), MATCH(M$12, 'RESOLVE Results'!$D$1:$P$1, 0)), "")</f>
        <v>58604</v>
      </c>
      <c r="N40" s="4" cm="1">
        <f t="array" ref="N40">IFERROR(INDEX('RESOLVE Results'!$D$1:$P$18671, MATCH(1, ('RESOLVE Results'!$A$1:$A$18671 = $C$10) * ('RESOLVE Results'!$B$1:$B$18671 = $E$10) * ('RESOLVE Results'!$C$1:$C$18671 = $B40), 0), MATCH(N$12, 'RESOLVE Results'!$D$1:$P$1, 0)), "")</f>
        <v>63174</v>
      </c>
      <c r="O40" s="6">
        <f t="shared" si="0"/>
        <v>871636.18253844744</v>
      </c>
      <c r="P40" s="4">
        <f>IFERROR(IF('Dashboard '!$D$6 = 2035, O40 * (1.05^(2035-2022)), O40), "")</f>
        <v>1643600.0200215229</v>
      </c>
      <c r="Q40" s="69" cm="1">
        <f t="array" ref="Q40">IFERROR(INDEX('Base Cases'!$Q:$Q, MATCH(1, ('Base Cases'!$B:$B = $E$10) * ('Base Cases'!$C:$C = INDEX(Base_Cases, MATCH($B40, All_Cases, 0))), 0)) - P40, "")</f>
        <v>8550.568023565691</v>
      </c>
    </row>
    <row r="41" spans="2:17" x14ac:dyDescent="0.2">
      <c r="B41" s="3" t="str">
        <v>3GW Low Bookend</v>
      </c>
      <c r="C41" s="4" cm="1">
        <f t="array" ref="C41">IFERROR(INDEX('RESOLVE Results'!$D$1:$P$18671, MATCH(1, ('RESOLVE Results'!$A$1:$A$18671 = $C$10) * ('RESOLVE Results'!$B$1:$B$18671 = $E$10) * ('RESOLVE Results'!$C$1:$C$18671 = $B41), 0), MATCH(C$12, 'RESOLVE Results'!$D$1:$P$1, 0)), "")</f>
        <v>49021</v>
      </c>
      <c r="D41" s="4" cm="1">
        <f t="array" ref="D41">IFERROR(INDEX('RESOLVE Results'!$D$1:$P$18671, MATCH(1, ('RESOLVE Results'!$A$1:$A$18671 = $C$10) * ('RESOLVE Results'!$B$1:$B$18671 = $E$10) * ('RESOLVE Results'!$C$1:$C$18671 = $B41), 0), MATCH(D$12, 'RESOLVE Results'!$D$1:$P$1, 0)), "")</f>
        <v>51293</v>
      </c>
      <c r="E41" s="4" cm="1">
        <f t="array" ref="E41">IFERROR(INDEX('RESOLVE Results'!$D$1:$P$18671, MATCH(1, ('RESOLVE Results'!$A$1:$A$18671 = $C$10) * ('RESOLVE Results'!$B$1:$B$18671 = $E$10) * ('RESOLVE Results'!$C$1:$C$18671 = $B41), 0), MATCH(E$12, 'RESOLVE Results'!$D$1:$P$1, 0)), "")</f>
        <v>49093</v>
      </c>
      <c r="F41" s="4" cm="1">
        <f t="array" ref="F41">IFERROR(INDEX('RESOLVE Results'!$D$1:$P$18671, MATCH(1, ('RESOLVE Results'!$A$1:$A$18671 = $C$10) * ('RESOLVE Results'!$B$1:$B$18671 = $E$10) * ('RESOLVE Results'!$C$1:$C$18671 = $B41), 0), MATCH(F$12, 'RESOLVE Results'!$D$1:$P$1, 0)), "")</f>
        <v>50348</v>
      </c>
      <c r="G41" s="4" cm="1">
        <f t="array" ref="G41">IFERROR(INDEX('RESOLVE Results'!$D$1:$P$18671, MATCH(1, ('RESOLVE Results'!$A$1:$A$18671 = $C$10) * ('RESOLVE Results'!$B$1:$B$18671 = $E$10) * ('RESOLVE Results'!$C$1:$C$18671 = $B41), 0), MATCH(G$12, 'RESOLVE Results'!$D$1:$P$1, 0)), "")</f>
        <v>52081</v>
      </c>
      <c r="H41" s="4" cm="1">
        <f t="array" ref="H41">IFERROR(INDEX('RESOLVE Results'!$D$1:$P$18671, MATCH(1, ('RESOLVE Results'!$A$1:$A$18671 = $C$10) * ('RESOLVE Results'!$B$1:$B$18671 = $E$10) * ('RESOLVE Results'!$C$1:$C$18671 = $B41), 0), MATCH(H$12, 'RESOLVE Results'!$D$1:$P$1, 0)), "")</f>
        <v>53345</v>
      </c>
      <c r="I41" s="4" cm="1">
        <f t="array" ref="I41">IFERROR(INDEX('RESOLVE Results'!$D$1:$P$18671, MATCH(1, ('RESOLVE Results'!$A$1:$A$18671 = $C$10) * ('RESOLVE Results'!$B$1:$B$18671 = $E$10) * ('RESOLVE Results'!$C$1:$C$18671 = $B41), 0), MATCH(I$12, 'RESOLVE Results'!$D$1:$P$1, 0)), "")</f>
        <v>55518</v>
      </c>
      <c r="J41" s="4" cm="1">
        <f t="array" ref="J41">IFERROR(INDEX('RESOLVE Results'!$D$1:$P$18671, MATCH(1, ('RESOLVE Results'!$A$1:$A$18671 = $C$10) * ('RESOLVE Results'!$B$1:$B$18671 = $E$10) * ('RESOLVE Results'!$C$1:$C$18671 = $B41), 0), MATCH(J$12, 'RESOLVE Results'!$D$1:$P$1, 0)), "")</f>
        <v>56005</v>
      </c>
      <c r="K41" s="4" cm="1">
        <f t="array" ref="K41">IFERROR(INDEX('RESOLVE Results'!$D$1:$P$18671, MATCH(1, ('RESOLVE Results'!$A$1:$A$18671 = $C$10) * ('RESOLVE Results'!$B$1:$B$18671 = $E$10) * ('RESOLVE Results'!$C$1:$C$18671 = $B41), 0), MATCH(K$12, 'RESOLVE Results'!$D$1:$P$1, 0)), "")</f>
        <v>54677</v>
      </c>
      <c r="L41" s="4" cm="1">
        <f t="array" ref="L41">IFERROR(INDEX('RESOLVE Results'!$D$1:$P$18671, MATCH(1, ('RESOLVE Results'!$A$1:$A$18671 = $C$10) * ('RESOLVE Results'!$B$1:$B$18671 = $E$10) * ('RESOLVE Results'!$C$1:$C$18671 = $B41), 0), MATCH(L$12, 'RESOLVE Results'!$D$1:$P$1, 0)), "")</f>
        <v>57559</v>
      </c>
      <c r="M41" s="4" cm="1">
        <f t="array" ref="M41">IFERROR(INDEX('RESOLVE Results'!$D$1:$P$18671, MATCH(1, ('RESOLVE Results'!$A$1:$A$18671 = $C$10) * ('RESOLVE Results'!$B$1:$B$18671 = $E$10) * ('RESOLVE Results'!$C$1:$C$18671 = $B41), 0), MATCH(M$12, 'RESOLVE Results'!$D$1:$P$1, 0)), "")</f>
        <v>58617</v>
      </c>
      <c r="N41" s="4" cm="1">
        <f t="array" ref="N41">IFERROR(INDEX('RESOLVE Results'!$D$1:$P$18671, MATCH(1, ('RESOLVE Results'!$A$1:$A$18671 = $C$10) * ('RESOLVE Results'!$B$1:$B$18671 = $E$10) * ('RESOLVE Results'!$C$1:$C$18671 = $B41), 0), MATCH(N$12, 'RESOLVE Results'!$D$1:$P$1, 0)), "")</f>
        <v>62511</v>
      </c>
      <c r="O41" s="6">
        <f t="shared" si="0"/>
        <v>867882.19762819586</v>
      </c>
      <c r="P41" s="4">
        <f>IFERROR(IF('Dashboard '!$D$6 = 2035, O41 * (1.05^(2035-2022)), O41), "")</f>
        <v>1636521.3215952127</v>
      </c>
      <c r="Q41" s="69" cm="1">
        <f t="array" ref="Q41">IFERROR(INDEX('Base Cases'!$Q:$Q, MATCH(1, ('Base Cases'!$B:$B = $E$10) * ('Base Cases'!$C:$C = INDEX(Base_Cases, MATCH($B41, All_Cases, 0))), 0)) - P41, "")</f>
        <v>6450.9635880894493</v>
      </c>
    </row>
    <row r="42" spans="2:17" x14ac:dyDescent="0.2">
      <c r="B42" s="3" t="str">
        <v>3GW Least-Cost</v>
      </c>
      <c r="C42" s="4" cm="1">
        <f t="array" ref="C42">IFERROR(INDEX('RESOLVE Results'!$D$1:$P$18671, MATCH(1, ('RESOLVE Results'!$A$1:$A$18671 = $C$10) * ('RESOLVE Results'!$B$1:$B$18671 = $E$10) * ('RESOLVE Results'!$C$1:$C$18671 = $B42), 0), MATCH(C$12, 'RESOLVE Results'!$D$1:$P$1, 0)), "")</f>
        <v>48910</v>
      </c>
      <c r="D42" s="4" cm="1">
        <f t="array" ref="D42">IFERROR(INDEX('RESOLVE Results'!$D$1:$P$18671, MATCH(1, ('RESOLVE Results'!$A$1:$A$18671 = $C$10) * ('RESOLVE Results'!$B$1:$B$18671 = $E$10) * ('RESOLVE Results'!$C$1:$C$18671 = $B42), 0), MATCH(D$12, 'RESOLVE Results'!$D$1:$P$1, 0)), "")</f>
        <v>50965</v>
      </c>
      <c r="E42" s="4" cm="1">
        <f t="array" ref="E42">IFERROR(INDEX('RESOLVE Results'!$D$1:$P$18671, MATCH(1, ('RESOLVE Results'!$A$1:$A$18671 = $C$10) * ('RESOLVE Results'!$B$1:$B$18671 = $E$10) * ('RESOLVE Results'!$C$1:$C$18671 = $B42), 0), MATCH(E$12, 'RESOLVE Results'!$D$1:$P$1, 0)), "")</f>
        <v>49495</v>
      </c>
      <c r="F42" s="4" cm="1">
        <f t="array" ref="F42">IFERROR(INDEX('RESOLVE Results'!$D$1:$P$18671, MATCH(1, ('RESOLVE Results'!$A$1:$A$18671 = $C$10) * ('RESOLVE Results'!$B$1:$B$18671 = $E$10) * ('RESOLVE Results'!$C$1:$C$18671 = $B42), 0), MATCH(F$12, 'RESOLVE Results'!$D$1:$P$1, 0)), "")</f>
        <v>50978</v>
      </c>
      <c r="G42" s="4" cm="1">
        <f t="array" ref="G42">IFERROR(INDEX('RESOLVE Results'!$D$1:$P$18671, MATCH(1, ('RESOLVE Results'!$A$1:$A$18671 = $C$10) * ('RESOLVE Results'!$B$1:$B$18671 = $E$10) * ('RESOLVE Results'!$C$1:$C$18671 = $B42), 0), MATCH(G$12, 'RESOLVE Results'!$D$1:$P$1, 0)), "")</f>
        <v>52846</v>
      </c>
      <c r="H42" s="4" cm="1">
        <f t="array" ref="H42">IFERROR(INDEX('RESOLVE Results'!$D$1:$P$18671, MATCH(1, ('RESOLVE Results'!$A$1:$A$18671 = $C$10) * ('RESOLVE Results'!$B$1:$B$18671 = $E$10) * ('RESOLVE Results'!$C$1:$C$18671 = $B42), 0), MATCH(H$12, 'RESOLVE Results'!$D$1:$P$1, 0)), "")</f>
        <v>54097</v>
      </c>
      <c r="I42" s="4" cm="1">
        <f t="array" ref="I42">IFERROR(INDEX('RESOLVE Results'!$D$1:$P$18671, MATCH(1, ('RESOLVE Results'!$A$1:$A$18671 = $C$10) * ('RESOLVE Results'!$B$1:$B$18671 = $E$10) * ('RESOLVE Results'!$C$1:$C$18671 = $B42), 0), MATCH(I$12, 'RESOLVE Results'!$D$1:$P$1, 0)), "")</f>
        <v>56506</v>
      </c>
      <c r="J42" s="4" cm="1">
        <f t="array" ref="J42">IFERROR(INDEX('RESOLVE Results'!$D$1:$P$18671, MATCH(1, ('RESOLVE Results'!$A$1:$A$18671 = $C$10) * ('RESOLVE Results'!$B$1:$B$18671 = $E$10) * ('RESOLVE Results'!$C$1:$C$18671 = $B42), 0), MATCH(J$12, 'RESOLVE Results'!$D$1:$P$1, 0)), "")</f>
        <v>56129</v>
      </c>
      <c r="K42" s="4" cm="1">
        <f t="array" ref="K42">IFERROR(INDEX('RESOLVE Results'!$D$1:$P$18671, MATCH(1, ('RESOLVE Results'!$A$1:$A$18671 = $C$10) * ('RESOLVE Results'!$B$1:$B$18671 = $E$10) * ('RESOLVE Results'!$C$1:$C$18671 = $B42), 0), MATCH(K$12, 'RESOLVE Results'!$D$1:$P$1, 0)), "")</f>
        <v>55688</v>
      </c>
      <c r="L42" s="4" cm="1">
        <f t="array" ref="L42">IFERROR(INDEX('RESOLVE Results'!$D$1:$P$18671, MATCH(1, ('RESOLVE Results'!$A$1:$A$18671 = $C$10) * ('RESOLVE Results'!$B$1:$B$18671 = $E$10) * ('RESOLVE Results'!$C$1:$C$18671 = $B42), 0), MATCH(L$12, 'RESOLVE Results'!$D$1:$P$1, 0)), "")</f>
        <v>58936</v>
      </c>
      <c r="M42" s="4" cm="1">
        <f t="array" ref="M42">IFERROR(INDEX('RESOLVE Results'!$D$1:$P$18671, MATCH(1, ('RESOLVE Results'!$A$1:$A$18671 = $C$10) * ('RESOLVE Results'!$B$1:$B$18671 = $E$10) * ('RESOLVE Results'!$C$1:$C$18671 = $B42), 0), MATCH(M$12, 'RESOLVE Results'!$D$1:$P$1, 0)), "")</f>
        <v>60139</v>
      </c>
      <c r="N42" s="4" cm="1">
        <f t="array" ref="N42">IFERROR(INDEX('RESOLVE Results'!$D$1:$P$18671, MATCH(1, ('RESOLVE Results'!$A$1:$A$18671 = $C$10) * ('RESOLVE Results'!$B$1:$B$18671 = $E$10) * ('RESOLVE Results'!$C$1:$C$18671 = $B42), 0), MATCH(N$12, 'RESOLVE Results'!$D$1:$P$1, 0)), "")</f>
        <v>65438</v>
      </c>
      <c r="O42" s="6">
        <f>IFERROR(SUMPRODUCT($C$6:$N$6, $C42:$N42), "")</f>
        <v>887960.44999626093</v>
      </c>
      <c r="P42" s="4">
        <f>IFERROR(IF('Dashboard '!$D$6 = 2035, O42 * (1.05^(2035-2022)), O42), "")</f>
        <v>1674381.8609524041</v>
      </c>
      <c r="Q42" s="69" cm="1">
        <f t="array" ref="Q42">IFERROR(INDEX('Base Cases'!$Q:$Q, MATCH(1, ('Base Cases'!$B:$B = $E$10) * ('Base Cases'!$C:$C = INDEX(Base_Cases, MATCH($B42, All_Cases, 0))), 0)) - P42, "")</f>
        <v>8788.9194964643102</v>
      </c>
    </row>
    <row r="43" spans="2:17" x14ac:dyDescent="0.2">
      <c r="B43" s="3" t="str">
        <v>4.9GW High Bookend</v>
      </c>
      <c r="C43" s="4" cm="1">
        <f t="array" ref="C43">IFERROR(INDEX('RESOLVE Results'!$D$1:$P$18671, MATCH(1, ('RESOLVE Results'!$A$1:$A$18671 = $C$10) * ('RESOLVE Results'!$B$1:$B$18671 = $E$10) * ('RESOLVE Results'!$C$1:$C$18671 = $B43), 0), MATCH(C$12, 'RESOLVE Results'!$D$1:$P$1, 0)), "")</f>
        <v>48834</v>
      </c>
      <c r="D43" s="4" cm="1">
        <f t="array" ref="D43">IFERROR(INDEX('RESOLVE Results'!$D$1:$P$18671, MATCH(1, ('RESOLVE Results'!$A$1:$A$18671 = $C$10) * ('RESOLVE Results'!$B$1:$B$18671 = $E$10) * ('RESOLVE Results'!$C$1:$C$18671 = $B43), 0), MATCH(D$12, 'RESOLVE Results'!$D$1:$P$1, 0)), "")</f>
        <v>52605</v>
      </c>
      <c r="E43" s="4" cm="1">
        <f t="array" ref="E43">IFERROR(INDEX('RESOLVE Results'!$D$1:$P$18671, MATCH(1, ('RESOLVE Results'!$A$1:$A$18671 = $C$10) * ('RESOLVE Results'!$B$1:$B$18671 = $E$10) * ('RESOLVE Results'!$C$1:$C$18671 = $B43), 0), MATCH(E$12, 'RESOLVE Results'!$D$1:$P$1, 0)), "")</f>
        <v>49307</v>
      </c>
      <c r="F43" s="4" cm="1">
        <f t="array" ref="F43">IFERROR(INDEX('RESOLVE Results'!$D$1:$P$18671, MATCH(1, ('RESOLVE Results'!$A$1:$A$18671 = $C$10) * ('RESOLVE Results'!$B$1:$B$18671 = $E$10) * ('RESOLVE Results'!$C$1:$C$18671 = $B43), 0), MATCH(F$12, 'RESOLVE Results'!$D$1:$P$1, 0)), "")</f>
        <v>51399</v>
      </c>
      <c r="G43" s="4" cm="1">
        <f t="array" ref="G43">IFERROR(INDEX('RESOLVE Results'!$D$1:$P$18671, MATCH(1, ('RESOLVE Results'!$A$1:$A$18671 = $C$10) * ('RESOLVE Results'!$B$1:$B$18671 = $E$10) * ('RESOLVE Results'!$C$1:$C$18671 = $B43), 0), MATCH(G$12, 'RESOLVE Results'!$D$1:$P$1, 0)), "")</f>
        <v>55365</v>
      </c>
      <c r="H43" s="4" cm="1">
        <f t="array" ref="H43">IFERROR(INDEX('RESOLVE Results'!$D$1:$P$18671, MATCH(1, ('RESOLVE Results'!$A$1:$A$18671 = $C$10) * ('RESOLVE Results'!$B$1:$B$18671 = $E$10) * ('RESOLVE Results'!$C$1:$C$18671 = $B43), 0), MATCH(H$12, 'RESOLVE Results'!$D$1:$P$1, 0)), "")</f>
        <v>58196</v>
      </c>
      <c r="I43" s="4" cm="1">
        <f t="array" ref="I43">IFERROR(INDEX('RESOLVE Results'!$D$1:$P$18671, MATCH(1, ('RESOLVE Results'!$A$1:$A$18671 = $C$10) * ('RESOLVE Results'!$B$1:$B$18671 = $E$10) * ('RESOLVE Results'!$C$1:$C$18671 = $B43), 0), MATCH(I$12, 'RESOLVE Results'!$D$1:$P$1, 0)), "")</f>
        <v>61035</v>
      </c>
      <c r="J43" s="4" cm="1">
        <f t="array" ref="J43">IFERROR(INDEX('RESOLVE Results'!$D$1:$P$18671, MATCH(1, ('RESOLVE Results'!$A$1:$A$18671 = $C$10) * ('RESOLVE Results'!$B$1:$B$18671 = $E$10) * ('RESOLVE Results'!$C$1:$C$18671 = $B43), 0), MATCH(J$12, 'RESOLVE Results'!$D$1:$P$1, 0)), "")</f>
        <v>62380</v>
      </c>
      <c r="K43" s="4" cm="1">
        <f t="array" ref="K43">IFERROR(INDEX('RESOLVE Results'!$D$1:$P$18671, MATCH(1, ('RESOLVE Results'!$A$1:$A$18671 = $C$10) * ('RESOLVE Results'!$B$1:$B$18671 = $E$10) * ('RESOLVE Results'!$C$1:$C$18671 = $B43), 0), MATCH(K$12, 'RESOLVE Results'!$D$1:$P$1, 0)), "")</f>
        <v>60436</v>
      </c>
      <c r="L43" s="4" cm="1">
        <f t="array" ref="L43">IFERROR(INDEX('RESOLVE Results'!$D$1:$P$18671, MATCH(1, ('RESOLVE Results'!$A$1:$A$18671 = $C$10) * ('RESOLVE Results'!$B$1:$B$18671 = $E$10) * ('RESOLVE Results'!$C$1:$C$18671 = $B43), 0), MATCH(L$12, 'RESOLVE Results'!$D$1:$P$1, 0)), "")</f>
        <v>67101</v>
      </c>
      <c r="M43" s="4" cm="1">
        <f t="array" ref="M43">IFERROR(INDEX('RESOLVE Results'!$D$1:$P$18671, MATCH(1, ('RESOLVE Results'!$A$1:$A$18671 = $C$10) * ('RESOLVE Results'!$B$1:$B$18671 = $E$10) * ('RESOLVE Results'!$C$1:$C$18671 = $B43), 0), MATCH(M$12, 'RESOLVE Results'!$D$1:$P$1, 0)), "")</f>
        <v>69258</v>
      </c>
      <c r="N43" s="4" cm="1">
        <f t="array" ref="N43">IFERROR(INDEX('RESOLVE Results'!$D$1:$P$18671, MATCH(1, ('RESOLVE Results'!$A$1:$A$18671 = $C$10) * ('RESOLVE Results'!$B$1:$B$18671 = $E$10) * ('RESOLVE Results'!$C$1:$C$18671 = $B43), 0), MATCH(N$12, 'RESOLVE Results'!$D$1:$P$1, 0)), "")</f>
        <v>73794</v>
      </c>
      <c r="O43" s="6">
        <f t="shared" si="0"/>
        <v>963403.80296998308</v>
      </c>
      <c r="P43" s="4">
        <f>IFERROR(IF('Dashboard '!$D$6 = 2035, O43 * (1.05^(2035-2022)), O43), "")</f>
        <v>1816641.5547812923</v>
      </c>
      <c r="Q43" s="69" cm="1">
        <f t="array" ref="Q43">IFERROR(INDEX('Base Cases'!$Q:$Q, MATCH(1, ('Base Cases'!$B:$B = $E$10) * ('Base Cases'!$C:$C = INDEX(Base_Cases, MATCH($B43, All_Cases, 0))), 0)) - P43, "")</f>
        <v>24528.875022036023</v>
      </c>
    </row>
    <row r="44" spans="2:17" x14ac:dyDescent="0.2">
      <c r="B44" s="3" t="str">
        <v>4.9GW Stringent Policy</v>
      </c>
      <c r="C44" s="4" cm="1">
        <f t="array" ref="C44">IFERROR(INDEX('RESOLVE Results'!$D$1:$P$18671, MATCH(1, ('RESOLVE Results'!$A$1:$A$18671 = $C$10) * ('RESOLVE Results'!$B$1:$B$18671 = $E$10) * ('RESOLVE Results'!$C$1:$C$18671 = $B44), 0), MATCH(C$12, 'RESOLVE Results'!$D$1:$P$1, 0)), "")</f>
        <v>48802</v>
      </c>
      <c r="D44" s="4" cm="1">
        <f t="array" ref="D44">IFERROR(INDEX('RESOLVE Results'!$D$1:$P$18671, MATCH(1, ('RESOLVE Results'!$A$1:$A$18671 = $C$10) * ('RESOLVE Results'!$B$1:$B$18671 = $E$10) * ('RESOLVE Results'!$C$1:$C$18671 = $B44), 0), MATCH(D$12, 'RESOLVE Results'!$D$1:$P$1, 0)), "")</f>
        <v>51898</v>
      </c>
      <c r="E44" s="4" cm="1">
        <f t="array" ref="E44">IFERROR(INDEX('RESOLVE Results'!$D$1:$P$18671, MATCH(1, ('RESOLVE Results'!$A$1:$A$18671 = $C$10) * ('RESOLVE Results'!$B$1:$B$18671 = $E$10) * ('RESOLVE Results'!$C$1:$C$18671 = $B44), 0), MATCH(E$12, 'RESOLVE Results'!$D$1:$P$1, 0)), "")</f>
        <v>49172</v>
      </c>
      <c r="F44" s="4" cm="1">
        <f t="array" ref="F44">IFERROR(INDEX('RESOLVE Results'!$D$1:$P$18671, MATCH(1, ('RESOLVE Results'!$A$1:$A$18671 = $C$10) * ('RESOLVE Results'!$B$1:$B$18671 = $E$10) * ('RESOLVE Results'!$C$1:$C$18671 = $B44), 0), MATCH(F$12, 'RESOLVE Results'!$D$1:$P$1, 0)), "")</f>
        <v>50841</v>
      </c>
      <c r="G44" s="4" cm="1">
        <f t="array" ref="G44">IFERROR(INDEX('RESOLVE Results'!$D$1:$P$18671, MATCH(1, ('RESOLVE Results'!$A$1:$A$18671 = $C$10) * ('RESOLVE Results'!$B$1:$B$18671 = $E$10) * ('RESOLVE Results'!$C$1:$C$18671 = $B44), 0), MATCH(G$12, 'RESOLVE Results'!$D$1:$P$1, 0)), "")</f>
        <v>53520</v>
      </c>
      <c r="H44" s="4" cm="1">
        <f t="array" ref="H44">IFERROR(INDEX('RESOLVE Results'!$D$1:$P$18671, MATCH(1, ('RESOLVE Results'!$A$1:$A$18671 = $C$10) * ('RESOLVE Results'!$B$1:$B$18671 = $E$10) * ('RESOLVE Results'!$C$1:$C$18671 = $B44), 0), MATCH(H$12, 'RESOLVE Results'!$D$1:$P$1, 0)), "")</f>
        <v>55655</v>
      </c>
      <c r="I44" s="4" cm="1">
        <f t="array" ref="I44">IFERROR(INDEX('RESOLVE Results'!$D$1:$P$18671, MATCH(1, ('RESOLVE Results'!$A$1:$A$18671 = $C$10) * ('RESOLVE Results'!$B$1:$B$18671 = $E$10) * ('RESOLVE Results'!$C$1:$C$18671 = $B44), 0), MATCH(I$12, 'RESOLVE Results'!$D$1:$P$1, 0)), "")</f>
        <v>58017</v>
      </c>
      <c r="J44" s="4" cm="1">
        <f t="array" ref="J44">IFERROR(INDEX('RESOLVE Results'!$D$1:$P$18671, MATCH(1, ('RESOLVE Results'!$A$1:$A$18671 = $C$10) * ('RESOLVE Results'!$B$1:$B$18671 = $E$10) * ('RESOLVE Results'!$C$1:$C$18671 = $B44), 0), MATCH(J$12, 'RESOLVE Results'!$D$1:$P$1, 0)), "")</f>
        <v>58482</v>
      </c>
      <c r="K44" s="4" cm="1">
        <f t="array" ref="K44">IFERROR(INDEX('RESOLVE Results'!$D$1:$P$18671, MATCH(1, ('RESOLVE Results'!$A$1:$A$18671 = $C$10) * ('RESOLVE Results'!$B$1:$B$18671 = $E$10) * ('RESOLVE Results'!$C$1:$C$18671 = $B44), 0), MATCH(K$12, 'RESOLVE Results'!$D$1:$P$1, 0)), "")</f>
        <v>57604</v>
      </c>
      <c r="L44" s="4" cm="1">
        <f t="array" ref="L44">IFERROR(INDEX('RESOLVE Results'!$D$1:$P$18671, MATCH(1, ('RESOLVE Results'!$A$1:$A$18671 = $C$10) * ('RESOLVE Results'!$B$1:$B$18671 = $E$10) * ('RESOLVE Results'!$C$1:$C$18671 = $B44), 0), MATCH(L$12, 'RESOLVE Results'!$D$1:$P$1, 0)), "")</f>
        <v>62516</v>
      </c>
      <c r="M44" s="4" cm="1">
        <f t="array" ref="M44">IFERROR(INDEX('RESOLVE Results'!$D$1:$P$18671, MATCH(1, ('RESOLVE Results'!$A$1:$A$18671 = $C$10) * ('RESOLVE Results'!$B$1:$B$18671 = $E$10) * ('RESOLVE Results'!$C$1:$C$18671 = $B44), 0), MATCH(M$12, 'RESOLVE Results'!$D$1:$P$1, 0)), "")</f>
        <v>64504</v>
      </c>
      <c r="N44" s="4" cm="1">
        <f t="array" ref="N44">IFERROR(INDEX('RESOLVE Results'!$D$1:$P$18671, MATCH(1, ('RESOLVE Results'!$A$1:$A$18671 = $C$10) * ('RESOLVE Results'!$B$1:$B$18671 = $E$10) * ('RESOLVE Results'!$C$1:$C$18671 = $B44), 0), MATCH(N$12, 'RESOLVE Results'!$D$1:$P$1, 0)), "")</f>
        <v>76402</v>
      </c>
      <c r="O44" s="6">
        <f t="shared" si="0"/>
        <v>949252.73494564521</v>
      </c>
      <c r="P44" s="4">
        <f>IFERROR(IF('Dashboard '!$D$6 = 2035, O44 * (1.05^(2035-2022)), O44), "")</f>
        <v>1789957.605498242</v>
      </c>
      <c r="Q44" s="69" cm="1">
        <f t="array" ref="Q44">IFERROR(INDEX('Base Cases'!$Q:$Q, MATCH(1, ('Base Cases'!$B:$B = $E$10) * ('Base Cases'!$C:$C = INDEX(Base_Cases, MATCH($B44, All_Cases, 0))), 0)) - P44, "")</f>
        <v>18517.638908744091</v>
      </c>
    </row>
    <row r="45" spans="2:17" x14ac:dyDescent="0.2">
      <c r="B45" s="3" t="str">
        <v>4.9GW Competing Resource Challenges</v>
      </c>
      <c r="C45" s="4" cm="1">
        <f t="array" ref="C45">IFERROR(INDEX('RESOLVE Results'!$D$1:$P$18671, MATCH(1, ('RESOLVE Results'!$A$1:$A$18671 = $C$10) * ('RESOLVE Results'!$B$1:$B$18671 = $E$10) * ('RESOLVE Results'!$C$1:$C$18671 = $B45), 0), MATCH(C$12, 'RESOLVE Results'!$D$1:$P$1, 0)), "")</f>
        <v>49063</v>
      </c>
      <c r="D45" s="4" cm="1">
        <f t="array" ref="D45">IFERROR(INDEX('RESOLVE Results'!$D$1:$P$18671, MATCH(1, ('RESOLVE Results'!$A$1:$A$18671 = $C$10) * ('RESOLVE Results'!$B$1:$B$18671 = $E$10) * ('RESOLVE Results'!$C$1:$C$18671 = $B45), 0), MATCH(D$12, 'RESOLVE Results'!$D$1:$P$1, 0)), "")</f>
        <v>51297</v>
      </c>
      <c r="E45" s="4" cm="1">
        <f t="array" ref="E45">IFERROR(INDEX('RESOLVE Results'!$D$1:$P$18671, MATCH(1, ('RESOLVE Results'!$A$1:$A$18671 = $C$10) * ('RESOLVE Results'!$B$1:$B$18671 = $E$10) * ('RESOLVE Results'!$C$1:$C$18671 = $B45), 0), MATCH(E$12, 'RESOLVE Results'!$D$1:$P$1, 0)), "")</f>
        <v>49421</v>
      </c>
      <c r="F45" s="4" cm="1">
        <f t="array" ref="F45">IFERROR(INDEX('RESOLVE Results'!$D$1:$P$18671, MATCH(1, ('RESOLVE Results'!$A$1:$A$18671 = $C$10) * ('RESOLVE Results'!$B$1:$B$18671 = $E$10) * ('RESOLVE Results'!$C$1:$C$18671 = $B45), 0), MATCH(F$12, 'RESOLVE Results'!$D$1:$P$1, 0)), "")</f>
        <v>50807</v>
      </c>
      <c r="G45" s="4" cm="1">
        <f t="array" ref="G45">IFERROR(INDEX('RESOLVE Results'!$D$1:$P$18671, MATCH(1, ('RESOLVE Results'!$A$1:$A$18671 = $C$10) * ('RESOLVE Results'!$B$1:$B$18671 = $E$10) * ('RESOLVE Results'!$C$1:$C$18671 = $B45), 0), MATCH(G$12, 'RESOLVE Results'!$D$1:$P$1, 0)), "")</f>
        <v>53661</v>
      </c>
      <c r="H45" s="4" cm="1">
        <f t="array" ref="H45">IFERROR(INDEX('RESOLVE Results'!$D$1:$P$18671, MATCH(1, ('RESOLVE Results'!$A$1:$A$18671 = $C$10) * ('RESOLVE Results'!$B$1:$B$18671 = $E$10) * ('RESOLVE Results'!$C$1:$C$18671 = $B45), 0), MATCH(H$12, 'RESOLVE Results'!$D$1:$P$1, 0)), "")</f>
        <v>55644</v>
      </c>
      <c r="I45" s="4" cm="1">
        <f t="array" ref="I45">IFERROR(INDEX('RESOLVE Results'!$D$1:$P$18671, MATCH(1, ('RESOLVE Results'!$A$1:$A$18671 = $C$10) * ('RESOLVE Results'!$B$1:$B$18671 = $E$10) * ('RESOLVE Results'!$C$1:$C$18671 = $B45), 0), MATCH(I$12, 'RESOLVE Results'!$D$1:$P$1, 0)), "")</f>
        <v>58197</v>
      </c>
      <c r="J45" s="4" cm="1">
        <f t="array" ref="J45">IFERROR(INDEX('RESOLVE Results'!$D$1:$P$18671, MATCH(1, ('RESOLVE Results'!$A$1:$A$18671 = $C$10) * ('RESOLVE Results'!$B$1:$B$18671 = $E$10) * ('RESOLVE Results'!$C$1:$C$18671 = $B45), 0), MATCH(J$12, 'RESOLVE Results'!$D$1:$P$1, 0)), "")</f>
        <v>59532</v>
      </c>
      <c r="K45" s="4" cm="1">
        <f t="array" ref="K45">IFERROR(INDEX('RESOLVE Results'!$D$1:$P$18671, MATCH(1, ('RESOLVE Results'!$A$1:$A$18671 = $C$10) * ('RESOLVE Results'!$B$1:$B$18671 = $E$10) * ('RESOLVE Results'!$C$1:$C$18671 = $B45), 0), MATCH(K$12, 'RESOLVE Results'!$D$1:$P$1, 0)), "")</f>
        <v>56881</v>
      </c>
      <c r="L45" s="4" cm="1">
        <f t="array" ref="L45">IFERROR(INDEX('RESOLVE Results'!$D$1:$P$18671, MATCH(1, ('RESOLVE Results'!$A$1:$A$18671 = $C$10) * ('RESOLVE Results'!$B$1:$B$18671 = $E$10) * ('RESOLVE Results'!$C$1:$C$18671 = $B45), 0), MATCH(L$12, 'RESOLVE Results'!$D$1:$P$1, 0)), "")</f>
        <v>61388</v>
      </c>
      <c r="M45" s="4" cm="1">
        <f t="array" ref="M45">IFERROR(INDEX('RESOLVE Results'!$D$1:$P$18671, MATCH(1, ('RESOLVE Results'!$A$1:$A$18671 = $C$10) * ('RESOLVE Results'!$B$1:$B$18671 = $E$10) * ('RESOLVE Results'!$C$1:$C$18671 = $B45), 0), MATCH(M$12, 'RESOLVE Results'!$D$1:$P$1, 0)), "")</f>
        <v>62807</v>
      </c>
      <c r="N45" s="4" cm="1">
        <f t="array" ref="N45">IFERROR(INDEX('RESOLVE Results'!$D$1:$P$18671, MATCH(1, ('RESOLVE Results'!$A$1:$A$18671 = $C$10) * ('RESOLVE Results'!$B$1:$B$18671 = $E$10) * ('RESOLVE Results'!$C$1:$C$18671 = $B45), 0), MATCH(N$12, 'RESOLVE Results'!$D$1:$P$1, 0)), "")</f>
        <v>70229</v>
      </c>
      <c r="O45" s="6">
        <f t="shared" si="0"/>
        <v>920573.9821574653</v>
      </c>
      <c r="P45" s="4">
        <f>IFERROR(IF('Dashboard '!$D$6 = 2035, O45 * (1.05^(2035-2022)), O45), "")</f>
        <v>1735879.5399003103</v>
      </c>
      <c r="Q45" s="69" cm="1">
        <f t="array" ref="Q45">IFERROR(INDEX('Base Cases'!$Q:$Q, MATCH(1, ('Base Cases'!$B:$B = $E$10) * ('Base Cases'!$C:$C = INDEX(Base_Cases, MATCH($B45, All_Cases, 0))), 0)) - P45, "")</f>
        <v>22891.682417326607</v>
      </c>
    </row>
    <row r="46" spans="2:17" x14ac:dyDescent="0.2">
      <c r="B46" s="3" t="str">
        <v>4.9GW Significantly Low Competing Resource Availability</v>
      </c>
      <c r="C46" s="4" cm="1">
        <f t="array" ref="C46">IFERROR(INDEX('RESOLVE Results'!$D$1:$P$18671, MATCH(1, ('RESOLVE Results'!$A$1:$A$18671 = $C$10) * ('RESOLVE Results'!$B$1:$B$18671 = $E$10) * ('RESOLVE Results'!$C$1:$C$18671 = $B46), 0), MATCH(C$12, 'RESOLVE Results'!$D$1:$P$1, 0)), "")</f>
        <v>48910</v>
      </c>
      <c r="D46" s="4" cm="1">
        <f t="array" ref="D46">IFERROR(INDEX('RESOLVE Results'!$D$1:$P$18671, MATCH(1, ('RESOLVE Results'!$A$1:$A$18671 = $C$10) * ('RESOLVE Results'!$B$1:$B$18671 = $E$10) * ('RESOLVE Results'!$C$1:$C$18671 = $B46), 0), MATCH(D$12, 'RESOLVE Results'!$D$1:$P$1, 0)), "")</f>
        <v>51364</v>
      </c>
      <c r="E46" s="4" cm="1">
        <f t="array" ref="E46">IFERROR(INDEX('RESOLVE Results'!$D$1:$P$18671, MATCH(1, ('RESOLVE Results'!$A$1:$A$18671 = $C$10) * ('RESOLVE Results'!$B$1:$B$18671 = $E$10) * ('RESOLVE Results'!$C$1:$C$18671 = $B46), 0), MATCH(E$12, 'RESOLVE Results'!$D$1:$P$1, 0)), "")</f>
        <v>49605</v>
      </c>
      <c r="F46" s="4" cm="1">
        <f t="array" ref="F46">IFERROR(INDEX('RESOLVE Results'!$D$1:$P$18671, MATCH(1, ('RESOLVE Results'!$A$1:$A$18671 = $C$10) * ('RESOLVE Results'!$B$1:$B$18671 = $E$10) * ('RESOLVE Results'!$C$1:$C$18671 = $B46), 0), MATCH(F$12, 'RESOLVE Results'!$D$1:$P$1, 0)), "")</f>
        <v>51009</v>
      </c>
      <c r="G46" s="4" cm="1">
        <f t="array" ref="G46">IFERROR(INDEX('RESOLVE Results'!$D$1:$P$18671, MATCH(1, ('RESOLVE Results'!$A$1:$A$18671 = $C$10) * ('RESOLVE Results'!$B$1:$B$18671 = $E$10) * ('RESOLVE Results'!$C$1:$C$18671 = $B46), 0), MATCH(G$12, 'RESOLVE Results'!$D$1:$P$1, 0)), "")</f>
        <v>53987</v>
      </c>
      <c r="H46" s="4" cm="1">
        <f t="array" ref="H46">IFERROR(INDEX('RESOLVE Results'!$D$1:$P$18671, MATCH(1, ('RESOLVE Results'!$A$1:$A$18671 = $C$10) * ('RESOLVE Results'!$B$1:$B$18671 = $E$10) * ('RESOLVE Results'!$C$1:$C$18671 = $B46), 0), MATCH(H$12, 'RESOLVE Results'!$D$1:$P$1, 0)), "")</f>
        <v>55175</v>
      </c>
      <c r="I46" s="4" cm="1">
        <f t="array" ref="I46">IFERROR(INDEX('RESOLVE Results'!$D$1:$P$18671, MATCH(1, ('RESOLVE Results'!$A$1:$A$18671 = $C$10) * ('RESOLVE Results'!$B$1:$B$18671 = $E$10) * ('RESOLVE Results'!$C$1:$C$18671 = $B46), 0), MATCH(I$12, 'RESOLVE Results'!$D$1:$P$1, 0)), "")</f>
        <v>56597</v>
      </c>
      <c r="J46" s="4" cm="1">
        <f t="array" ref="J46">IFERROR(INDEX('RESOLVE Results'!$D$1:$P$18671, MATCH(1, ('RESOLVE Results'!$A$1:$A$18671 = $C$10) * ('RESOLVE Results'!$B$1:$B$18671 = $E$10) * ('RESOLVE Results'!$C$1:$C$18671 = $B46), 0), MATCH(J$12, 'RESOLVE Results'!$D$1:$P$1, 0)), "")</f>
        <v>58670</v>
      </c>
      <c r="K46" s="4" cm="1">
        <f t="array" ref="K46">IFERROR(INDEX('RESOLVE Results'!$D$1:$P$18671, MATCH(1, ('RESOLVE Results'!$A$1:$A$18671 = $C$10) * ('RESOLVE Results'!$B$1:$B$18671 = $E$10) * ('RESOLVE Results'!$C$1:$C$18671 = $B46), 0), MATCH(K$12, 'RESOLVE Results'!$D$1:$P$1, 0)), "")</f>
        <v>56613</v>
      </c>
      <c r="L46" s="4" cm="1">
        <f t="array" ref="L46">IFERROR(INDEX('RESOLVE Results'!$D$1:$P$18671, MATCH(1, ('RESOLVE Results'!$A$1:$A$18671 = $C$10) * ('RESOLVE Results'!$B$1:$B$18671 = $E$10) * ('RESOLVE Results'!$C$1:$C$18671 = $B46), 0), MATCH(L$12, 'RESOLVE Results'!$D$1:$P$1, 0)), "")</f>
        <v>60324</v>
      </c>
      <c r="M46" s="4" cm="1">
        <f t="array" ref="M46">IFERROR(INDEX('RESOLVE Results'!$D$1:$P$18671, MATCH(1, ('RESOLVE Results'!$A$1:$A$18671 = $C$10) * ('RESOLVE Results'!$B$1:$B$18671 = $E$10) * ('RESOLVE Results'!$C$1:$C$18671 = $B46), 0), MATCH(M$12, 'RESOLVE Results'!$D$1:$P$1, 0)), "")</f>
        <v>61692</v>
      </c>
      <c r="N46" s="4" cm="1">
        <f t="array" ref="N46">IFERROR(INDEX('RESOLVE Results'!$D$1:$P$18671, MATCH(1, ('RESOLVE Results'!$A$1:$A$18671 = $C$10) * ('RESOLVE Results'!$B$1:$B$18671 = $E$10) * ('RESOLVE Results'!$C$1:$C$18671 = $B46), 0), MATCH(N$12, 'RESOLVE Results'!$D$1:$P$1, 0)), "")</f>
        <v>66596</v>
      </c>
      <c r="O46" s="6">
        <f t="shared" si="0"/>
        <v>901836.85962847038</v>
      </c>
      <c r="P46" s="4">
        <f>IFERROR(IF('Dashboard '!$D$6 = 2035, O46 * (1.05^(2035-2022)), O46), "")</f>
        <v>1700547.9008739057</v>
      </c>
      <c r="Q46" s="69" cm="1">
        <f t="array" ref="Q46">IFERROR(INDEX('Base Cases'!$Q:$Q, MATCH(1, ('Base Cases'!$B:$B = $E$10) * ('Base Cases'!$C:$C = INDEX(Base_Cases, MATCH($B46, All_Cases, 0))), 0)) - P46, "")</f>
        <v>21309.156642913818</v>
      </c>
    </row>
    <row r="47" spans="2:17" x14ac:dyDescent="0.2">
      <c r="B47" s="3" t="str">
        <v>4.9GW Low Competing Resource Availability</v>
      </c>
      <c r="C47" s="4" cm="1">
        <f t="array" ref="C47">IFERROR(INDEX('RESOLVE Results'!$D$1:$P$18671, MATCH(1, ('RESOLVE Results'!$A$1:$A$18671 = $C$10) * ('RESOLVE Results'!$B$1:$B$18671 = $E$10) * ('RESOLVE Results'!$C$1:$C$18671 = $B47), 0), MATCH(C$12, 'RESOLVE Results'!$D$1:$P$1, 0)), "")</f>
        <v>48913</v>
      </c>
      <c r="D47" s="4" cm="1">
        <f t="array" ref="D47">IFERROR(INDEX('RESOLVE Results'!$D$1:$P$18671, MATCH(1, ('RESOLVE Results'!$A$1:$A$18671 = $C$10) * ('RESOLVE Results'!$B$1:$B$18671 = $E$10) * ('RESOLVE Results'!$C$1:$C$18671 = $B47), 0), MATCH(D$12, 'RESOLVE Results'!$D$1:$P$1, 0)), "")</f>
        <v>51391</v>
      </c>
      <c r="E47" s="4" cm="1">
        <f t="array" ref="E47">IFERROR(INDEX('RESOLVE Results'!$D$1:$P$18671, MATCH(1, ('RESOLVE Results'!$A$1:$A$18671 = $C$10) * ('RESOLVE Results'!$B$1:$B$18671 = $E$10) * ('RESOLVE Results'!$C$1:$C$18671 = $B47), 0), MATCH(E$12, 'RESOLVE Results'!$D$1:$P$1, 0)), "")</f>
        <v>49525</v>
      </c>
      <c r="F47" s="4" cm="1">
        <f t="array" ref="F47">IFERROR(INDEX('RESOLVE Results'!$D$1:$P$18671, MATCH(1, ('RESOLVE Results'!$A$1:$A$18671 = $C$10) * ('RESOLVE Results'!$B$1:$B$18671 = $E$10) * ('RESOLVE Results'!$C$1:$C$18671 = $B47), 0), MATCH(F$12, 'RESOLVE Results'!$D$1:$P$1, 0)), "")</f>
        <v>50938</v>
      </c>
      <c r="G47" s="4" cm="1">
        <f t="array" ref="G47">IFERROR(INDEX('RESOLVE Results'!$D$1:$P$18671, MATCH(1, ('RESOLVE Results'!$A$1:$A$18671 = $C$10) * ('RESOLVE Results'!$B$1:$B$18671 = $E$10) * ('RESOLVE Results'!$C$1:$C$18671 = $B47), 0), MATCH(G$12, 'RESOLVE Results'!$D$1:$P$1, 0)), "")</f>
        <v>53519</v>
      </c>
      <c r="H47" s="4" cm="1">
        <f t="array" ref="H47">IFERROR(INDEX('RESOLVE Results'!$D$1:$P$18671, MATCH(1, ('RESOLVE Results'!$A$1:$A$18671 = $C$10) * ('RESOLVE Results'!$B$1:$B$18671 = $E$10) * ('RESOLVE Results'!$C$1:$C$18671 = $B47), 0), MATCH(H$12, 'RESOLVE Results'!$D$1:$P$1, 0)), "")</f>
        <v>54654</v>
      </c>
      <c r="I47" s="4" cm="1">
        <f t="array" ref="I47">IFERROR(INDEX('RESOLVE Results'!$D$1:$P$18671, MATCH(1, ('RESOLVE Results'!$A$1:$A$18671 = $C$10) * ('RESOLVE Results'!$B$1:$B$18671 = $E$10) * ('RESOLVE Results'!$C$1:$C$18671 = $B47), 0), MATCH(I$12, 'RESOLVE Results'!$D$1:$P$1, 0)), "")</f>
        <v>56169</v>
      </c>
      <c r="J47" s="4" cm="1">
        <f t="array" ref="J47">IFERROR(INDEX('RESOLVE Results'!$D$1:$P$18671, MATCH(1, ('RESOLVE Results'!$A$1:$A$18671 = $C$10) * ('RESOLVE Results'!$B$1:$B$18671 = $E$10) * ('RESOLVE Results'!$C$1:$C$18671 = $B47), 0), MATCH(J$12, 'RESOLVE Results'!$D$1:$P$1, 0)), "")</f>
        <v>57944</v>
      </c>
      <c r="K47" s="4" cm="1">
        <f t="array" ref="K47">IFERROR(INDEX('RESOLVE Results'!$D$1:$P$18671, MATCH(1, ('RESOLVE Results'!$A$1:$A$18671 = $C$10) * ('RESOLVE Results'!$B$1:$B$18671 = $E$10) * ('RESOLVE Results'!$C$1:$C$18671 = $B47), 0), MATCH(K$12, 'RESOLVE Results'!$D$1:$P$1, 0)), "")</f>
        <v>56057</v>
      </c>
      <c r="L47" s="4" cm="1">
        <f t="array" ref="L47">IFERROR(INDEX('RESOLVE Results'!$D$1:$P$18671, MATCH(1, ('RESOLVE Results'!$A$1:$A$18671 = $C$10) * ('RESOLVE Results'!$B$1:$B$18671 = $E$10) * ('RESOLVE Results'!$C$1:$C$18671 = $B47), 0), MATCH(L$12, 'RESOLVE Results'!$D$1:$P$1, 0)), "")</f>
        <v>59673</v>
      </c>
      <c r="M47" s="4" cm="1">
        <f t="array" ref="M47">IFERROR(INDEX('RESOLVE Results'!$D$1:$P$18671, MATCH(1, ('RESOLVE Results'!$A$1:$A$18671 = $C$10) * ('RESOLVE Results'!$B$1:$B$18671 = $E$10) * ('RESOLVE Results'!$C$1:$C$18671 = $B47), 0), MATCH(M$12, 'RESOLVE Results'!$D$1:$P$1, 0)), "")</f>
        <v>61039</v>
      </c>
      <c r="N47" s="4" cm="1">
        <f t="array" ref="N47">IFERROR(INDEX('RESOLVE Results'!$D$1:$P$18671, MATCH(1, ('RESOLVE Results'!$A$1:$A$18671 = $C$10) * ('RESOLVE Results'!$B$1:$B$18671 = $E$10) * ('RESOLVE Results'!$C$1:$C$18671 = $B47), 0), MATCH(N$12, 'RESOLVE Results'!$D$1:$P$1, 0)), "")</f>
        <v>66023</v>
      </c>
      <c r="O47" s="6">
        <f t="shared" si="0"/>
        <v>895319.28020278213</v>
      </c>
      <c r="P47" s="4">
        <f>IFERROR(IF('Dashboard '!$D$6 = 2035, O47 * (1.05^(2035-2022)), O47), "")</f>
        <v>1688258.0328198331</v>
      </c>
      <c r="Q47" s="69" cm="1">
        <f t="array" ref="Q47">IFERROR(INDEX('Base Cases'!$Q:$Q, MATCH(1, ('Base Cases'!$B:$B = $E$10) * ('Base Cases'!$C:$C = INDEX(Base_Cases, MATCH($B47, All_Cases, 0))), 0)) - P47, "")</f>
        <v>20474.508355889237</v>
      </c>
    </row>
    <row r="48" spans="2:17" x14ac:dyDescent="0.2">
      <c r="B48" s="3" t="str">
        <v>4.9GW High Competing Resource Cost</v>
      </c>
      <c r="C48" s="4" cm="1">
        <f t="array" ref="C48">IFERROR(INDEX('RESOLVE Results'!$D$1:$P$18671, MATCH(1, ('RESOLVE Results'!$A$1:$A$18671 = $C$10) * ('RESOLVE Results'!$B$1:$B$18671 = $E$10) * ('RESOLVE Results'!$C$1:$C$18671 = $B48), 0), MATCH(C$12, 'RESOLVE Results'!$D$1:$P$1, 0)), "")</f>
        <v>48940</v>
      </c>
      <c r="D48" s="4" cm="1">
        <f t="array" ref="D48">IFERROR(INDEX('RESOLVE Results'!$D$1:$P$18671, MATCH(1, ('RESOLVE Results'!$A$1:$A$18671 = $C$10) * ('RESOLVE Results'!$B$1:$B$18671 = $E$10) * ('RESOLVE Results'!$C$1:$C$18671 = $B48), 0), MATCH(D$12, 'RESOLVE Results'!$D$1:$P$1, 0)), "")</f>
        <v>50835</v>
      </c>
      <c r="E48" s="4" cm="1">
        <f t="array" ref="E48">IFERROR(INDEX('RESOLVE Results'!$D$1:$P$18671, MATCH(1, ('RESOLVE Results'!$A$1:$A$18671 = $C$10) * ('RESOLVE Results'!$B$1:$B$18671 = $E$10) * ('RESOLVE Results'!$C$1:$C$18671 = $B48), 0), MATCH(E$12, 'RESOLVE Results'!$D$1:$P$1, 0)), "")</f>
        <v>49653</v>
      </c>
      <c r="F48" s="4" cm="1">
        <f t="array" ref="F48">IFERROR(INDEX('RESOLVE Results'!$D$1:$P$18671, MATCH(1, ('RESOLVE Results'!$A$1:$A$18671 = $C$10) * ('RESOLVE Results'!$B$1:$B$18671 = $E$10) * ('RESOLVE Results'!$C$1:$C$18671 = $B48), 0), MATCH(F$12, 'RESOLVE Results'!$D$1:$P$1, 0)), "")</f>
        <v>51193</v>
      </c>
      <c r="G48" s="4" cm="1">
        <f t="array" ref="G48">IFERROR(INDEX('RESOLVE Results'!$D$1:$P$18671, MATCH(1, ('RESOLVE Results'!$A$1:$A$18671 = $C$10) * ('RESOLVE Results'!$B$1:$B$18671 = $E$10) * ('RESOLVE Results'!$C$1:$C$18671 = $B48), 0), MATCH(G$12, 'RESOLVE Results'!$D$1:$P$1, 0)), "")</f>
        <v>53122</v>
      </c>
      <c r="H48" s="4" cm="1">
        <f t="array" ref="H48">IFERROR(INDEX('RESOLVE Results'!$D$1:$P$18671, MATCH(1, ('RESOLVE Results'!$A$1:$A$18671 = $C$10) * ('RESOLVE Results'!$B$1:$B$18671 = $E$10) * ('RESOLVE Results'!$C$1:$C$18671 = $B48), 0), MATCH(H$12, 'RESOLVE Results'!$D$1:$P$1, 0)), "")</f>
        <v>54780</v>
      </c>
      <c r="I48" s="4" cm="1">
        <f t="array" ref="I48">IFERROR(INDEX('RESOLVE Results'!$D$1:$P$18671, MATCH(1, ('RESOLVE Results'!$A$1:$A$18671 = $C$10) * ('RESOLVE Results'!$B$1:$B$18671 = $E$10) * ('RESOLVE Results'!$C$1:$C$18671 = $B48), 0), MATCH(I$12, 'RESOLVE Results'!$D$1:$P$1, 0)), "")</f>
        <v>56669</v>
      </c>
      <c r="J48" s="4" cm="1">
        <f t="array" ref="J48">IFERROR(INDEX('RESOLVE Results'!$D$1:$P$18671, MATCH(1, ('RESOLVE Results'!$A$1:$A$18671 = $C$10) * ('RESOLVE Results'!$B$1:$B$18671 = $E$10) * ('RESOLVE Results'!$C$1:$C$18671 = $B48), 0), MATCH(J$12, 'RESOLVE Results'!$D$1:$P$1, 0)), "")</f>
        <v>57179</v>
      </c>
      <c r="K48" s="4" cm="1">
        <f t="array" ref="K48">IFERROR(INDEX('RESOLVE Results'!$D$1:$P$18671, MATCH(1, ('RESOLVE Results'!$A$1:$A$18671 = $C$10) * ('RESOLVE Results'!$B$1:$B$18671 = $E$10) * ('RESOLVE Results'!$C$1:$C$18671 = $B48), 0), MATCH(K$12, 'RESOLVE Results'!$D$1:$P$1, 0)), "")</f>
        <v>56198</v>
      </c>
      <c r="L48" s="4" cm="1">
        <f t="array" ref="L48">IFERROR(INDEX('RESOLVE Results'!$D$1:$P$18671, MATCH(1, ('RESOLVE Results'!$A$1:$A$18671 = $C$10) * ('RESOLVE Results'!$B$1:$B$18671 = $E$10) * ('RESOLVE Results'!$C$1:$C$18671 = $B48), 0), MATCH(L$12, 'RESOLVE Results'!$D$1:$P$1, 0)), "")</f>
        <v>59890</v>
      </c>
      <c r="M48" s="4" cm="1">
        <f t="array" ref="M48">IFERROR(INDEX('RESOLVE Results'!$D$1:$P$18671, MATCH(1, ('RESOLVE Results'!$A$1:$A$18671 = $C$10) * ('RESOLVE Results'!$B$1:$B$18671 = $E$10) * ('RESOLVE Results'!$C$1:$C$18671 = $B48), 0), MATCH(M$12, 'RESOLVE Results'!$D$1:$P$1, 0)), "")</f>
        <v>61381</v>
      </c>
      <c r="N48" s="4" cm="1">
        <f t="array" ref="N48">IFERROR(INDEX('RESOLVE Results'!$D$1:$P$18671, MATCH(1, ('RESOLVE Results'!$A$1:$A$18671 = $C$10) * ('RESOLVE Results'!$B$1:$B$18671 = $E$10) * ('RESOLVE Results'!$C$1:$C$18671 = $B48), 0), MATCH(N$12, 'RESOLVE Results'!$D$1:$P$1, 0)), "")</f>
        <v>67842</v>
      </c>
      <c r="O48" s="6">
        <f t="shared" si="0"/>
        <v>903136.21547018213</v>
      </c>
      <c r="P48" s="4">
        <f>IFERROR(IF('Dashboard '!$D$6 = 2035, O48 * (1.05^(2035-2022)), O48), "")</f>
        <v>1702998.0301024022</v>
      </c>
      <c r="Q48" s="69" cm="1">
        <f t="array" ref="Q48">IFERROR(INDEX('Base Cases'!$Q:$Q, MATCH(1, ('Base Cases'!$B:$B = $E$10) * ('Base Cases'!$C:$C = INDEX(Base_Cases, MATCH($B48, All_Cases, 0))), 0)) - P48, "")</f>
        <v>18753.817361212336</v>
      </c>
    </row>
    <row r="49" spans="2:17" x14ac:dyDescent="0.2">
      <c r="B49" s="3" t="str">
        <v>4.9GW High Electrification Load</v>
      </c>
      <c r="C49" s="4" cm="1">
        <f t="array" ref="C49">IFERROR(INDEX('RESOLVE Results'!$D$1:$P$18671, MATCH(1, ('RESOLVE Results'!$A$1:$A$18671 = $C$10) * ('RESOLVE Results'!$B$1:$B$18671 = $E$10) * ('RESOLVE Results'!$C$1:$C$18671 = $B49), 0), MATCH(C$12, 'RESOLVE Results'!$D$1:$P$1, 0)), "")</f>
        <v>48661</v>
      </c>
      <c r="D49" s="4" cm="1">
        <f t="array" ref="D49">IFERROR(INDEX('RESOLVE Results'!$D$1:$P$18671, MATCH(1, ('RESOLVE Results'!$A$1:$A$18671 = $C$10) * ('RESOLVE Results'!$B$1:$B$18671 = $E$10) * ('RESOLVE Results'!$C$1:$C$18671 = $B49), 0), MATCH(D$12, 'RESOLVE Results'!$D$1:$P$1, 0)), "")</f>
        <v>51183</v>
      </c>
      <c r="E49" s="4" cm="1">
        <f t="array" ref="E49">IFERROR(INDEX('RESOLVE Results'!$D$1:$P$18671, MATCH(1, ('RESOLVE Results'!$A$1:$A$18671 = $C$10) * ('RESOLVE Results'!$B$1:$B$18671 = $E$10) * ('RESOLVE Results'!$C$1:$C$18671 = $B49), 0), MATCH(E$12, 'RESOLVE Results'!$D$1:$P$1, 0)), "")</f>
        <v>49339</v>
      </c>
      <c r="F49" s="4" cm="1">
        <f t="array" ref="F49">IFERROR(INDEX('RESOLVE Results'!$D$1:$P$18671, MATCH(1, ('RESOLVE Results'!$A$1:$A$18671 = $C$10) * ('RESOLVE Results'!$B$1:$B$18671 = $E$10) * ('RESOLVE Results'!$C$1:$C$18671 = $B49), 0), MATCH(F$12, 'RESOLVE Results'!$D$1:$P$1, 0)), "")</f>
        <v>51177</v>
      </c>
      <c r="G49" s="4" cm="1">
        <f t="array" ref="G49">IFERROR(INDEX('RESOLVE Results'!$D$1:$P$18671, MATCH(1, ('RESOLVE Results'!$A$1:$A$18671 = $C$10) * ('RESOLVE Results'!$B$1:$B$18671 = $E$10) * ('RESOLVE Results'!$C$1:$C$18671 = $B49), 0), MATCH(G$12, 'RESOLVE Results'!$D$1:$P$1, 0)), "")</f>
        <v>54003</v>
      </c>
      <c r="H49" s="4" cm="1">
        <f t="array" ref="H49">IFERROR(INDEX('RESOLVE Results'!$D$1:$P$18671, MATCH(1, ('RESOLVE Results'!$A$1:$A$18671 = $C$10) * ('RESOLVE Results'!$B$1:$B$18671 = $E$10) * ('RESOLVE Results'!$C$1:$C$18671 = $B49), 0), MATCH(H$12, 'RESOLVE Results'!$D$1:$P$1, 0)), "")</f>
        <v>55545</v>
      </c>
      <c r="I49" s="4" cm="1">
        <f t="array" ref="I49">IFERROR(INDEX('RESOLVE Results'!$D$1:$P$18671, MATCH(1, ('RESOLVE Results'!$A$1:$A$18671 = $C$10) * ('RESOLVE Results'!$B$1:$B$18671 = $E$10) * ('RESOLVE Results'!$C$1:$C$18671 = $B49), 0), MATCH(I$12, 'RESOLVE Results'!$D$1:$P$1, 0)), "")</f>
        <v>58740</v>
      </c>
      <c r="J49" s="4" cm="1">
        <f t="array" ref="J49">IFERROR(INDEX('RESOLVE Results'!$D$1:$P$18671, MATCH(1, ('RESOLVE Results'!$A$1:$A$18671 = $C$10) * ('RESOLVE Results'!$B$1:$B$18671 = $E$10) * ('RESOLVE Results'!$C$1:$C$18671 = $B49), 0), MATCH(J$12, 'RESOLVE Results'!$D$1:$P$1, 0)), "")</f>
        <v>57619</v>
      </c>
      <c r="K49" s="4" cm="1">
        <f t="array" ref="K49">IFERROR(INDEX('RESOLVE Results'!$D$1:$P$18671, MATCH(1, ('RESOLVE Results'!$A$1:$A$18671 = $C$10) * ('RESOLVE Results'!$B$1:$B$18671 = $E$10) * ('RESOLVE Results'!$C$1:$C$18671 = $B49), 0), MATCH(K$12, 'RESOLVE Results'!$D$1:$P$1, 0)), "")</f>
        <v>57478</v>
      </c>
      <c r="L49" s="4" cm="1">
        <f t="array" ref="L49">IFERROR(INDEX('RESOLVE Results'!$D$1:$P$18671, MATCH(1, ('RESOLVE Results'!$A$1:$A$18671 = $C$10) * ('RESOLVE Results'!$B$1:$B$18671 = $E$10) * ('RESOLVE Results'!$C$1:$C$18671 = $B49), 0), MATCH(L$12, 'RESOLVE Results'!$D$1:$P$1, 0)), "")</f>
        <v>61609</v>
      </c>
      <c r="M49" s="4" cm="1">
        <f t="array" ref="M49">IFERROR(INDEX('RESOLVE Results'!$D$1:$P$18671, MATCH(1, ('RESOLVE Results'!$A$1:$A$18671 = $C$10) * ('RESOLVE Results'!$B$1:$B$18671 = $E$10) * ('RESOLVE Results'!$C$1:$C$18671 = $B49), 0), MATCH(M$12, 'RESOLVE Results'!$D$1:$P$1, 0)), "")</f>
        <v>63002</v>
      </c>
      <c r="N49" s="4" cm="1">
        <f t="array" ref="N49">IFERROR(INDEX('RESOLVE Results'!$D$1:$P$18671, MATCH(1, ('RESOLVE Results'!$A$1:$A$18671 = $C$10) * ('RESOLVE Results'!$B$1:$B$18671 = $E$10) * ('RESOLVE Results'!$C$1:$C$18671 = $B49), 0), MATCH(N$12, 'RESOLVE Results'!$D$1:$P$1, 0)), "")</f>
        <v>68857</v>
      </c>
      <c r="O49" s="6">
        <f t="shared" si="0"/>
        <v>915794.15711935167</v>
      </c>
      <c r="P49" s="4">
        <f>IFERROR(IF('Dashboard '!$D$6 = 2035, O49 * (1.05^(2035-2022)), O49), "")</f>
        <v>1726866.4669167362</v>
      </c>
      <c r="Q49" s="69" cm="1">
        <f t="array" ref="Q49">IFERROR(INDEX('Base Cases'!$Q:$Q, MATCH(1, ('Base Cases'!$B:$B = $E$10) * ('Base Cases'!$C:$C = INDEX(Base_Cases, MATCH($B49, All_Cases, 0))), 0)) - P49, "")</f>
        <v>14868.04798249132</v>
      </c>
    </row>
    <row r="50" spans="2:17" x14ac:dyDescent="0.2">
      <c r="B50" s="3" t="str">
        <v>4.9GW Zero GHG Emissions</v>
      </c>
      <c r="C50" s="4" cm="1">
        <f t="array" ref="C50">IFERROR(INDEX('RESOLVE Results'!$D$1:$P$18671, MATCH(1, ('RESOLVE Results'!$A$1:$A$18671 = $C$10) * ('RESOLVE Results'!$B$1:$B$18671 = $E$10) * ('RESOLVE Results'!$C$1:$C$18671 = $B50), 0), MATCH(C$12, 'RESOLVE Results'!$D$1:$P$1, 0)), "")</f>
        <v>48864</v>
      </c>
      <c r="D50" s="4" cm="1">
        <f t="array" ref="D50">IFERROR(INDEX('RESOLVE Results'!$D$1:$P$18671, MATCH(1, ('RESOLVE Results'!$A$1:$A$18671 = $C$10) * ('RESOLVE Results'!$B$1:$B$18671 = $E$10) * ('RESOLVE Results'!$C$1:$C$18671 = $B50), 0), MATCH(D$12, 'RESOLVE Results'!$D$1:$P$1, 0)), "")</f>
        <v>50987</v>
      </c>
      <c r="E50" s="4" cm="1">
        <f t="array" ref="E50">IFERROR(INDEX('RESOLVE Results'!$D$1:$P$18671, MATCH(1, ('RESOLVE Results'!$A$1:$A$18671 = $C$10) * ('RESOLVE Results'!$B$1:$B$18671 = $E$10) * ('RESOLVE Results'!$C$1:$C$18671 = $B50), 0), MATCH(E$12, 'RESOLVE Results'!$D$1:$P$1, 0)), "")</f>
        <v>49483</v>
      </c>
      <c r="F50" s="4" cm="1">
        <f t="array" ref="F50">IFERROR(INDEX('RESOLVE Results'!$D$1:$P$18671, MATCH(1, ('RESOLVE Results'!$A$1:$A$18671 = $C$10) * ('RESOLVE Results'!$B$1:$B$18671 = $E$10) * ('RESOLVE Results'!$C$1:$C$18671 = $B50), 0), MATCH(F$12, 'RESOLVE Results'!$D$1:$P$1, 0)), "")</f>
        <v>50958</v>
      </c>
      <c r="G50" s="4" cm="1">
        <f t="array" ref="G50">IFERROR(INDEX('RESOLVE Results'!$D$1:$P$18671, MATCH(1, ('RESOLVE Results'!$A$1:$A$18671 = $C$10) * ('RESOLVE Results'!$B$1:$B$18671 = $E$10) * ('RESOLVE Results'!$C$1:$C$18671 = $B50), 0), MATCH(G$12, 'RESOLVE Results'!$D$1:$P$1, 0)), "")</f>
        <v>52876</v>
      </c>
      <c r="H50" s="4" cm="1">
        <f t="array" ref="H50">IFERROR(INDEX('RESOLVE Results'!$D$1:$P$18671, MATCH(1, ('RESOLVE Results'!$A$1:$A$18671 = $C$10) * ('RESOLVE Results'!$B$1:$B$18671 = $E$10) * ('RESOLVE Results'!$C$1:$C$18671 = $B50), 0), MATCH(H$12, 'RESOLVE Results'!$D$1:$P$1, 0)), "")</f>
        <v>54354</v>
      </c>
      <c r="I50" s="4" cm="1">
        <f t="array" ref="I50">IFERROR(INDEX('RESOLVE Results'!$D$1:$P$18671, MATCH(1, ('RESOLVE Results'!$A$1:$A$18671 = $C$10) * ('RESOLVE Results'!$B$1:$B$18671 = $E$10) * ('RESOLVE Results'!$C$1:$C$18671 = $B50), 0), MATCH(I$12, 'RESOLVE Results'!$D$1:$P$1, 0)), "")</f>
        <v>57011</v>
      </c>
      <c r="J50" s="4" cm="1">
        <f t="array" ref="J50">IFERROR(INDEX('RESOLVE Results'!$D$1:$P$18671, MATCH(1, ('RESOLVE Results'!$A$1:$A$18671 = $C$10) * ('RESOLVE Results'!$B$1:$B$18671 = $E$10) * ('RESOLVE Results'!$C$1:$C$18671 = $B50), 0), MATCH(J$12, 'RESOLVE Results'!$D$1:$P$1, 0)), "")</f>
        <v>55971</v>
      </c>
      <c r="K50" s="4" cm="1">
        <f t="array" ref="K50">IFERROR(INDEX('RESOLVE Results'!$D$1:$P$18671, MATCH(1, ('RESOLVE Results'!$A$1:$A$18671 = $C$10) * ('RESOLVE Results'!$B$1:$B$18671 = $E$10) * ('RESOLVE Results'!$C$1:$C$18671 = $B50), 0), MATCH(K$12, 'RESOLVE Results'!$D$1:$P$1, 0)), "")</f>
        <v>55631</v>
      </c>
      <c r="L50" s="4" cm="1">
        <f t="array" ref="L50">IFERROR(INDEX('RESOLVE Results'!$D$1:$P$18671, MATCH(1, ('RESOLVE Results'!$A$1:$A$18671 = $C$10) * ('RESOLVE Results'!$B$1:$B$18671 = $E$10) * ('RESOLVE Results'!$C$1:$C$18671 = $B50), 0), MATCH(L$12, 'RESOLVE Results'!$D$1:$P$1, 0)), "")</f>
        <v>59422</v>
      </c>
      <c r="M50" s="4" cm="1">
        <f t="array" ref="M50">IFERROR(INDEX('RESOLVE Results'!$D$1:$P$18671, MATCH(1, ('RESOLVE Results'!$A$1:$A$18671 = $C$10) * ('RESOLVE Results'!$B$1:$B$18671 = $E$10) * ('RESOLVE Results'!$C$1:$C$18671 = $B50), 0), MATCH(M$12, 'RESOLVE Results'!$D$1:$P$1, 0)), "")</f>
        <v>61209</v>
      </c>
      <c r="N50" s="4" cm="1">
        <f t="array" ref="N50">IFERROR(INDEX('RESOLVE Results'!$D$1:$P$18671, MATCH(1, ('RESOLVE Results'!$A$1:$A$18671 = $C$10) * ('RESOLVE Results'!$B$1:$B$18671 = $E$10) * ('RESOLVE Results'!$C$1:$C$18671 = $B50), 0), MATCH(N$12, 'RESOLVE Results'!$D$1:$P$1, 0)), "")</f>
        <v>71997</v>
      </c>
      <c r="O50" s="6">
        <f t="shared" si="0"/>
        <v>917028.06935919751</v>
      </c>
      <c r="P50" s="4">
        <f>IFERROR(IF('Dashboard '!$D$6 = 2035, O50 * (1.05^(2035-2022)), O50), "")</f>
        <v>1729193.1924735038</v>
      </c>
      <c r="Q50" s="69" cm="1">
        <f t="array" ref="Q50">IFERROR(INDEX('Base Cases'!$Q:$Q, MATCH(1, ('Base Cases'!$B:$B = $E$10) * ('Base Cases'!$C:$C = INDEX(Base_Cases, MATCH($B50, All_Cases, 0))), 0)) - P50, "")</f>
        <v>16742.856344484724</v>
      </c>
    </row>
    <row r="51" spans="2:17" x14ac:dyDescent="0.2">
      <c r="B51" s="3" t="str">
        <v>4.9GW High Gas Retirements</v>
      </c>
      <c r="C51" s="4" cm="1">
        <f t="array" ref="C51">IFERROR(INDEX('RESOLVE Results'!$D$1:$P$18671, MATCH(1, ('RESOLVE Results'!$A$1:$A$18671 = $C$10) * ('RESOLVE Results'!$B$1:$B$18671 = $E$10) * ('RESOLVE Results'!$C$1:$C$18671 = $B51), 0), MATCH(C$12, 'RESOLVE Results'!$D$1:$P$1, 0)), "")</f>
        <v>48956</v>
      </c>
      <c r="D51" s="4" cm="1">
        <f t="array" ref="D51">IFERROR(INDEX('RESOLVE Results'!$D$1:$P$18671, MATCH(1, ('RESOLVE Results'!$A$1:$A$18671 = $C$10) * ('RESOLVE Results'!$B$1:$B$18671 = $E$10) * ('RESOLVE Results'!$C$1:$C$18671 = $B51), 0), MATCH(D$12, 'RESOLVE Results'!$D$1:$P$1, 0)), "")</f>
        <v>51279</v>
      </c>
      <c r="E51" s="4" cm="1">
        <f t="array" ref="E51">IFERROR(INDEX('RESOLVE Results'!$D$1:$P$18671, MATCH(1, ('RESOLVE Results'!$A$1:$A$18671 = $C$10) * ('RESOLVE Results'!$B$1:$B$18671 = $E$10) * ('RESOLVE Results'!$C$1:$C$18671 = $B51), 0), MATCH(E$12, 'RESOLVE Results'!$D$1:$P$1, 0)), "")</f>
        <v>49572</v>
      </c>
      <c r="F51" s="4" cm="1">
        <f t="array" ref="F51">IFERROR(INDEX('RESOLVE Results'!$D$1:$P$18671, MATCH(1, ('RESOLVE Results'!$A$1:$A$18671 = $C$10) * ('RESOLVE Results'!$B$1:$B$18671 = $E$10) * ('RESOLVE Results'!$C$1:$C$18671 = $B51), 0), MATCH(F$12, 'RESOLVE Results'!$D$1:$P$1, 0)), "")</f>
        <v>51084</v>
      </c>
      <c r="G51" s="4" cm="1">
        <f t="array" ref="G51">IFERROR(INDEX('RESOLVE Results'!$D$1:$P$18671, MATCH(1, ('RESOLVE Results'!$A$1:$A$18671 = $C$10) * ('RESOLVE Results'!$B$1:$B$18671 = $E$10) * ('RESOLVE Results'!$C$1:$C$18671 = $B51), 0), MATCH(G$12, 'RESOLVE Results'!$D$1:$P$1, 0)), "")</f>
        <v>52989</v>
      </c>
      <c r="H51" s="4" cm="1">
        <f t="array" ref="H51">IFERROR(INDEX('RESOLVE Results'!$D$1:$P$18671, MATCH(1, ('RESOLVE Results'!$A$1:$A$18671 = $C$10) * ('RESOLVE Results'!$B$1:$B$18671 = $E$10) * ('RESOLVE Results'!$C$1:$C$18671 = $B51), 0), MATCH(H$12, 'RESOLVE Results'!$D$1:$P$1, 0)), "")</f>
        <v>54306</v>
      </c>
      <c r="I51" s="4" cm="1">
        <f t="array" ref="I51">IFERROR(INDEX('RESOLVE Results'!$D$1:$P$18671, MATCH(1, ('RESOLVE Results'!$A$1:$A$18671 = $C$10) * ('RESOLVE Results'!$B$1:$B$18671 = $E$10) * ('RESOLVE Results'!$C$1:$C$18671 = $B51), 0), MATCH(I$12, 'RESOLVE Results'!$D$1:$P$1, 0)), "")</f>
        <v>56107</v>
      </c>
      <c r="J51" s="4" cm="1">
        <f t="array" ref="J51">IFERROR(INDEX('RESOLVE Results'!$D$1:$P$18671, MATCH(1, ('RESOLVE Results'!$A$1:$A$18671 = $C$10) * ('RESOLVE Results'!$B$1:$B$18671 = $E$10) * ('RESOLVE Results'!$C$1:$C$18671 = $B51), 0), MATCH(J$12, 'RESOLVE Results'!$D$1:$P$1, 0)), "")</f>
        <v>55829</v>
      </c>
      <c r="K51" s="4" cm="1">
        <f t="array" ref="K51">IFERROR(INDEX('RESOLVE Results'!$D$1:$P$18671, MATCH(1, ('RESOLVE Results'!$A$1:$A$18671 = $C$10) * ('RESOLVE Results'!$B$1:$B$18671 = $E$10) * ('RESOLVE Results'!$C$1:$C$18671 = $B51), 0), MATCH(K$12, 'RESOLVE Results'!$D$1:$P$1, 0)), "")</f>
        <v>55631</v>
      </c>
      <c r="L51" s="4" cm="1">
        <f t="array" ref="L51">IFERROR(INDEX('RESOLVE Results'!$D$1:$P$18671, MATCH(1, ('RESOLVE Results'!$A$1:$A$18671 = $C$10) * ('RESOLVE Results'!$B$1:$B$18671 = $E$10) * ('RESOLVE Results'!$C$1:$C$18671 = $B51), 0), MATCH(L$12, 'RESOLVE Results'!$D$1:$P$1, 0)), "")</f>
        <v>59509</v>
      </c>
      <c r="M51" s="4" cm="1">
        <f t="array" ref="M51">IFERROR(INDEX('RESOLVE Results'!$D$1:$P$18671, MATCH(1, ('RESOLVE Results'!$A$1:$A$18671 = $C$10) * ('RESOLVE Results'!$B$1:$B$18671 = $E$10) * ('RESOLVE Results'!$C$1:$C$18671 = $B51), 0), MATCH(M$12, 'RESOLVE Results'!$D$1:$P$1, 0)), "")</f>
        <v>61145</v>
      </c>
      <c r="N51" s="4" cm="1">
        <f t="array" ref="N51">IFERROR(INDEX('RESOLVE Results'!$D$1:$P$18671, MATCH(1, ('RESOLVE Results'!$A$1:$A$18671 = $C$10) * ('RESOLVE Results'!$B$1:$B$18671 = $E$10) * ('RESOLVE Results'!$C$1:$C$18671 = $B51), 0), MATCH(N$12, 'RESOLVE Results'!$D$1:$P$1, 0)), "")</f>
        <v>66066</v>
      </c>
      <c r="O51" s="6">
        <f t="shared" si="0"/>
        <v>892852.86379670538</v>
      </c>
      <c r="P51" s="4">
        <f>IFERROR(IF('Dashboard '!$D$6 = 2035, O51 * (1.05^(2035-2022)), O51), "")</f>
        <v>1683607.2368391026</v>
      </c>
      <c r="Q51" s="69" cm="1">
        <f t="array" ref="Q51">IFERROR(INDEX('Base Cases'!$Q:$Q, MATCH(1, ('Base Cases'!$B:$B = $E$10) * ('Base Cases'!$C:$C = INDEX(Base_Cases, MATCH($B51, All_Cases, 0))), 0)) - P51, "")</f>
        <v>17733.738882409874</v>
      </c>
    </row>
    <row r="52" spans="2:17" x14ac:dyDescent="0.2">
      <c r="B52" s="3" t="str">
        <v>4.9GW Low Long Duration Storage ELCC</v>
      </c>
      <c r="C52" s="4" cm="1">
        <f t="array" ref="C52">IFERROR(INDEX('RESOLVE Results'!$D$1:$P$18671, MATCH(1, ('RESOLVE Results'!$A$1:$A$18671 = $C$10) * ('RESOLVE Results'!$B$1:$B$18671 = $E$10) * ('RESOLVE Results'!$C$1:$C$18671 = $B52), 0), MATCH(C$12, 'RESOLVE Results'!$D$1:$P$1, 0)), "")</f>
        <v>48942</v>
      </c>
      <c r="D52" s="4" cm="1">
        <f t="array" ref="D52">IFERROR(INDEX('RESOLVE Results'!$D$1:$P$18671, MATCH(1, ('RESOLVE Results'!$A$1:$A$18671 = $C$10) * ('RESOLVE Results'!$B$1:$B$18671 = $E$10) * ('RESOLVE Results'!$C$1:$C$18671 = $B52), 0), MATCH(D$12, 'RESOLVE Results'!$D$1:$P$1, 0)), "")</f>
        <v>51122</v>
      </c>
      <c r="E52" s="4" cm="1">
        <f t="array" ref="E52">IFERROR(INDEX('RESOLVE Results'!$D$1:$P$18671, MATCH(1, ('RESOLVE Results'!$A$1:$A$18671 = $C$10) * ('RESOLVE Results'!$B$1:$B$18671 = $E$10) * ('RESOLVE Results'!$C$1:$C$18671 = $B52), 0), MATCH(E$12, 'RESOLVE Results'!$D$1:$P$1, 0)), "")</f>
        <v>49539</v>
      </c>
      <c r="F52" s="4" cm="1">
        <f t="array" ref="F52">IFERROR(INDEX('RESOLVE Results'!$D$1:$P$18671, MATCH(1, ('RESOLVE Results'!$A$1:$A$18671 = $C$10) * ('RESOLVE Results'!$B$1:$B$18671 = $E$10) * ('RESOLVE Results'!$C$1:$C$18671 = $B52), 0), MATCH(F$12, 'RESOLVE Results'!$D$1:$P$1, 0)), "")</f>
        <v>51056</v>
      </c>
      <c r="G52" s="4" cm="1">
        <f t="array" ref="G52">IFERROR(INDEX('RESOLVE Results'!$D$1:$P$18671, MATCH(1, ('RESOLVE Results'!$A$1:$A$18671 = $C$10) * ('RESOLVE Results'!$B$1:$B$18671 = $E$10) * ('RESOLVE Results'!$C$1:$C$18671 = $B52), 0), MATCH(G$12, 'RESOLVE Results'!$D$1:$P$1, 0)), "")</f>
        <v>52878</v>
      </c>
      <c r="H52" s="4" cm="1">
        <f t="array" ref="H52">IFERROR(INDEX('RESOLVE Results'!$D$1:$P$18671, MATCH(1, ('RESOLVE Results'!$A$1:$A$18671 = $C$10) * ('RESOLVE Results'!$B$1:$B$18671 = $E$10) * ('RESOLVE Results'!$C$1:$C$18671 = $B52), 0), MATCH(H$12, 'RESOLVE Results'!$D$1:$P$1, 0)), "")</f>
        <v>54157</v>
      </c>
      <c r="I52" s="4" cm="1">
        <f t="array" ref="I52">IFERROR(INDEX('RESOLVE Results'!$D$1:$P$18671, MATCH(1, ('RESOLVE Results'!$A$1:$A$18671 = $C$10) * ('RESOLVE Results'!$B$1:$B$18671 = $E$10) * ('RESOLVE Results'!$C$1:$C$18671 = $B52), 0), MATCH(I$12, 'RESOLVE Results'!$D$1:$P$1, 0)), "")</f>
        <v>56489</v>
      </c>
      <c r="J52" s="4" cm="1">
        <f t="array" ref="J52">IFERROR(INDEX('RESOLVE Results'!$D$1:$P$18671, MATCH(1, ('RESOLVE Results'!$A$1:$A$18671 = $C$10) * ('RESOLVE Results'!$B$1:$B$18671 = $E$10) * ('RESOLVE Results'!$C$1:$C$18671 = $B52), 0), MATCH(J$12, 'RESOLVE Results'!$D$1:$P$1, 0)), "")</f>
        <v>56028</v>
      </c>
      <c r="K52" s="4" cm="1">
        <f t="array" ref="K52">IFERROR(INDEX('RESOLVE Results'!$D$1:$P$18671, MATCH(1, ('RESOLVE Results'!$A$1:$A$18671 = $C$10) * ('RESOLVE Results'!$B$1:$B$18671 = $E$10) * ('RESOLVE Results'!$C$1:$C$18671 = $B52), 0), MATCH(K$12, 'RESOLVE Results'!$D$1:$P$1, 0)), "")</f>
        <v>55515</v>
      </c>
      <c r="L52" s="4" cm="1">
        <f t="array" ref="L52">IFERROR(INDEX('RESOLVE Results'!$D$1:$P$18671, MATCH(1, ('RESOLVE Results'!$A$1:$A$18671 = $C$10) * ('RESOLVE Results'!$B$1:$B$18671 = $E$10) * ('RESOLVE Results'!$C$1:$C$18671 = $B52), 0), MATCH(L$12, 'RESOLVE Results'!$D$1:$P$1, 0)), "")</f>
        <v>58857</v>
      </c>
      <c r="M52" s="4" cm="1">
        <f t="array" ref="M52">IFERROR(INDEX('RESOLVE Results'!$D$1:$P$18671, MATCH(1, ('RESOLVE Results'!$A$1:$A$18671 = $C$10) * ('RESOLVE Results'!$B$1:$B$18671 = $E$10) * ('RESOLVE Results'!$C$1:$C$18671 = $B52), 0), MATCH(M$12, 'RESOLVE Results'!$D$1:$P$1, 0)), "")</f>
        <v>59978</v>
      </c>
      <c r="N52" s="4" cm="1">
        <f t="array" ref="N52">IFERROR(INDEX('RESOLVE Results'!$D$1:$P$18671, MATCH(1, ('RESOLVE Results'!$A$1:$A$18671 = $C$10) * ('RESOLVE Results'!$B$1:$B$18671 = $E$10) * ('RESOLVE Results'!$C$1:$C$18671 = $B52), 0), MATCH(N$12, 'RESOLVE Results'!$D$1:$P$1, 0)), "")</f>
        <v>65328</v>
      </c>
      <c r="O52" s="6">
        <f t="shared" si="0"/>
        <v>887379.37797588017</v>
      </c>
      <c r="P52" s="4">
        <f>IFERROR(IF('Dashboard '!$D$6 = 2035, O52 * (1.05^(2035-2022)), O52), "")</f>
        <v>1673286.1629955452</v>
      </c>
      <c r="Q52" s="69" cm="1">
        <f t="array" ref="Q52">IFERROR(INDEX('Base Cases'!$Q:$Q, MATCH(1, ('Base Cases'!$B:$B = $E$10) * ('Base Cases'!$C:$C = INDEX(Base_Cases, MATCH($B52, All_Cases, 0))), 0)) - P52, "")</f>
        <v>14856.928548856406</v>
      </c>
    </row>
    <row r="53" spans="2:17" x14ac:dyDescent="0.2">
      <c r="B53" s="3" t="str">
        <v>4.9GW High Offshore Wind ELCC</v>
      </c>
      <c r="C53" s="4" cm="1">
        <f t="array" ref="C53">IFERROR(INDEX('RESOLVE Results'!$D$1:$P$18671, MATCH(1, ('RESOLVE Results'!$A$1:$A$18671 = $C$10) * ('RESOLVE Results'!$B$1:$B$18671 = $E$10) * ('RESOLVE Results'!$C$1:$C$18671 = $B53), 0), MATCH(C$12, 'RESOLVE Results'!$D$1:$P$1, 0)), "")</f>
        <v>48910</v>
      </c>
      <c r="D53" s="4" cm="1">
        <f t="array" ref="D53">IFERROR(INDEX('RESOLVE Results'!$D$1:$P$18671, MATCH(1, ('RESOLVE Results'!$A$1:$A$18671 = $C$10) * ('RESOLVE Results'!$B$1:$B$18671 = $E$10) * ('RESOLVE Results'!$C$1:$C$18671 = $B53), 0), MATCH(D$12, 'RESOLVE Results'!$D$1:$P$1, 0)), "")</f>
        <v>50965</v>
      </c>
      <c r="E53" s="4" cm="1">
        <f t="array" ref="E53">IFERROR(INDEX('RESOLVE Results'!$D$1:$P$18671, MATCH(1, ('RESOLVE Results'!$A$1:$A$18671 = $C$10) * ('RESOLVE Results'!$B$1:$B$18671 = $E$10) * ('RESOLVE Results'!$C$1:$C$18671 = $B53), 0), MATCH(E$12, 'RESOLVE Results'!$D$1:$P$1, 0)), "")</f>
        <v>49492</v>
      </c>
      <c r="F53" s="4" cm="1">
        <f t="array" ref="F53">IFERROR(INDEX('RESOLVE Results'!$D$1:$P$18671, MATCH(1, ('RESOLVE Results'!$A$1:$A$18671 = $C$10) * ('RESOLVE Results'!$B$1:$B$18671 = $E$10) * ('RESOLVE Results'!$C$1:$C$18671 = $B53), 0), MATCH(F$12, 'RESOLVE Results'!$D$1:$P$1, 0)), "")</f>
        <v>50975</v>
      </c>
      <c r="G53" s="4" cm="1">
        <f t="array" ref="G53">IFERROR(INDEX('RESOLVE Results'!$D$1:$P$18671, MATCH(1, ('RESOLVE Results'!$A$1:$A$18671 = $C$10) * ('RESOLVE Results'!$B$1:$B$18671 = $E$10) * ('RESOLVE Results'!$C$1:$C$18671 = $B53), 0), MATCH(G$12, 'RESOLVE Results'!$D$1:$P$1, 0)), "")</f>
        <v>52836</v>
      </c>
      <c r="H53" s="4" cm="1">
        <f t="array" ref="H53">IFERROR(INDEX('RESOLVE Results'!$D$1:$P$18671, MATCH(1, ('RESOLVE Results'!$A$1:$A$18671 = $C$10) * ('RESOLVE Results'!$B$1:$B$18671 = $E$10) * ('RESOLVE Results'!$C$1:$C$18671 = $B53), 0), MATCH(H$12, 'RESOLVE Results'!$D$1:$P$1, 0)), "")</f>
        <v>54090</v>
      </c>
      <c r="I53" s="4" cm="1">
        <f t="array" ref="I53">IFERROR(INDEX('RESOLVE Results'!$D$1:$P$18671, MATCH(1, ('RESOLVE Results'!$A$1:$A$18671 = $C$10) * ('RESOLVE Results'!$B$1:$B$18671 = $E$10) * ('RESOLVE Results'!$C$1:$C$18671 = $B53), 0), MATCH(I$12, 'RESOLVE Results'!$D$1:$P$1, 0)), "")</f>
        <v>56500</v>
      </c>
      <c r="J53" s="4" cm="1">
        <f t="array" ref="J53">IFERROR(INDEX('RESOLVE Results'!$D$1:$P$18671, MATCH(1, ('RESOLVE Results'!$A$1:$A$18671 = $C$10) * ('RESOLVE Results'!$B$1:$B$18671 = $E$10) * ('RESOLVE Results'!$C$1:$C$18671 = $B53), 0), MATCH(J$12, 'RESOLVE Results'!$D$1:$P$1, 0)), "")</f>
        <v>56177</v>
      </c>
      <c r="K53" s="4" cm="1">
        <f t="array" ref="K53">IFERROR(INDEX('RESOLVE Results'!$D$1:$P$18671, MATCH(1, ('RESOLVE Results'!$A$1:$A$18671 = $C$10) * ('RESOLVE Results'!$B$1:$B$18671 = $E$10) * ('RESOLVE Results'!$C$1:$C$18671 = $B53), 0), MATCH(K$12, 'RESOLVE Results'!$D$1:$P$1, 0)), "")</f>
        <v>55400</v>
      </c>
      <c r="L53" s="4" cm="1">
        <f t="array" ref="L53">IFERROR(INDEX('RESOLVE Results'!$D$1:$P$18671, MATCH(1, ('RESOLVE Results'!$A$1:$A$18671 = $C$10) * ('RESOLVE Results'!$B$1:$B$18671 = $E$10) * ('RESOLVE Results'!$C$1:$C$18671 = $B53), 0), MATCH(L$12, 'RESOLVE Results'!$D$1:$P$1, 0)), "")</f>
        <v>58566</v>
      </c>
      <c r="M53" s="4" cm="1">
        <f t="array" ref="M53">IFERROR(INDEX('RESOLVE Results'!$D$1:$P$18671, MATCH(1, ('RESOLVE Results'!$A$1:$A$18671 = $C$10) * ('RESOLVE Results'!$B$1:$B$18671 = $E$10) * ('RESOLVE Results'!$C$1:$C$18671 = $B53), 0), MATCH(M$12, 'RESOLVE Results'!$D$1:$P$1, 0)), "")</f>
        <v>59775</v>
      </c>
      <c r="N53" s="4" cm="1">
        <f t="array" ref="N53">IFERROR(INDEX('RESOLVE Results'!$D$1:$P$18671, MATCH(1, ('RESOLVE Results'!$A$1:$A$18671 = $C$10) * ('RESOLVE Results'!$B$1:$B$18671 = $E$10) * ('RESOLVE Results'!$C$1:$C$18671 = $B53), 0), MATCH(N$12, 'RESOLVE Results'!$D$1:$P$1, 0)), "")</f>
        <v>65030</v>
      </c>
      <c r="O53" s="6">
        <f t="shared" si="0"/>
        <v>885067.29983992642</v>
      </c>
      <c r="P53" s="4">
        <f>IFERROR(IF('Dashboard '!$D$6 = 2035, O53 * (1.05^(2035-2022)), O53), "")</f>
        <v>1668926.3948414996</v>
      </c>
      <c r="Q53" s="69" cm="1">
        <f t="array" ref="Q53">IFERROR(INDEX('Base Cases'!$Q:$Q, MATCH(1, ('Base Cases'!$B:$B = $E$10) * ('Base Cases'!$C:$C = INDEX(Base_Cases, MATCH($B53, All_Cases, 0))), 0)) - P53, "")</f>
        <v>14244.385607368778</v>
      </c>
    </row>
    <row r="54" spans="2:17" x14ac:dyDescent="0.2">
      <c r="B54" s="3" t="str">
        <v>4.9GW Low Offshore Wind ELCC</v>
      </c>
      <c r="C54" s="4" cm="1">
        <f t="array" ref="C54">IFERROR(INDEX('RESOLVE Results'!$D$1:$P$18671, MATCH(1, ('RESOLVE Results'!$A$1:$A$18671 = $C$10) * ('RESOLVE Results'!$B$1:$B$18671 = $E$10) * ('RESOLVE Results'!$C$1:$C$18671 = $B54), 0), MATCH(C$12, 'RESOLVE Results'!$D$1:$P$1, 0)), "")</f>
        <v>48910</v>
      </c>
      <c r="D54" s="4" cm="1">
        <f t="array" ref="D54">IFERROR(INDEX('RESOLVE Results'!$D$1:$P$18671, MATCH(1, ('RESOLVE Results'!$A$1:$A$18671 = $C$10) * ('RESOLVE Results'!$B$1:$B$18671 = $E$10) * ('RESOLVE Results'!$C$1:$C$18671 = $B54), 0), MATCH(D$12, 'RESOLVE Results'!$D$1:$P$1, 0)), "")</f>
        <v>50965</v>
      </c>
      <c r="E54" s="4" cm="1">
        <f t="array" ref="E54">IFERROR(INDEX('RESOLVE Results'!$D$1:$P$18671, MATCH(1, ('RESOLVE Results'!$A$1:$A$18671 = $C$10) * ('RESOLVE Results'!$B$1:$B$18671 = $E$10) * ('RESOLVE Results'!$C$1:$C$18671 = $B54), 0), MATCH(E$12, 'RESOLVE Results'!$D$1:$P$1, 0)), "")</f>
        <v>49498</v>
      </c>
      <c r="F54" s="4" cm="1">
        <f t="array" ref="F54">IFERROR(INDEX('RESOLVE Results'!$D$1:$P$18671, MATCH(1, ('RESOLVE Results'!$A$1:$A$18671 = $C$10) * ('RESOLVE Results'!$B$1:$B$18671 = $E$10) * ('RESOLVE Results'!$C$1:$C$18671 = $B54), 0), MATCH(F$12, 'RESOLVE Results'!$D$1:$P$1, 0)), "")</f>
        <v>50987</v>
      </c>
      <c r="G54" s="4" cm="1">
        <f t="array" ref="G54">IFERROR(INDEX('RESOLVE Results'!$D$1:$P$18671, MATCH(1, ('RESOLVE Results'!$A$1:$A$18671 = $C$10) * ('RESOLVE Results'!$B$1:$B$18671 = $E$10) * ('RESOLVE Results'!$C$1:$C$18671 = $B54), 0), MATCH(G$12, 'RESOLVE Results'!$D$1:$P$1, 0)), "")</f>
        <v>52852</v>
      </c>
      <c r="H54" s="4" cm="1">
        <f t="array" ref="H54">IFERROR(INDEX('RESOLVE Results'!$D$1:$P$18671, MATCH(1, ('RESOLVE Results'!$A$1:$A$18671 = $C$10) * ('RESOLVE Results'!$B$1:$B$18671 = $E$10) * ('RESOLVE Results'!$C$1:$C$18671 = $B54), 0), MATCH(H$12, 'RESOLVE Results'!$D$1:$P$1, 0)), "")</f>
        <v>54103</v>
      </c>
      <c r="I54" s="4" cm="1">
        <f t="array" ref="I54">IFERROR(INDEX('RESOLVE Results'!$D$1:$P$18671, MATCH(1, ('RESOLVE Results'!$A$1:$A$18671 = $C$10) * ('RESOLVE Results'!$B$1:$B$18671 = $E$10) * ('RESOLVE Results'!$C$1:$C$18671 = $B54), 0), MATCH(I$12, 'RESOLVE Results'!$D$1:$P$1, 0)), "")</f>
        <v>56579</v>
      </c>
      <c r="J54" s="4" cm="1">
        <f t="array" ref="J54">IFERROR(INDEX('RESOLVE Results'!$D$1:$P$18671, MATCH(1, ('RESOLVE Results'!$A$1:$A$18671 = $C$10) * ('RESOLVE Results'!$B$1:$B$18671 = $E$10) * ('RESOLVE Results'!$C$1:$C$18671 = $B54), 0), MATCH(J$12, 'RESOLVE Results'!$D$1:$P$1, 0)), "")</f>
        <v>56457</v>
      </c>
      <c r="K54" s="4" cm="1">
        <f t="array" ref="K54">IFERROR(INDEX('RESOLVE Results'!$D$1:$P$18671, MATCH(1, ('RESOLVE Results'!$A$1:$A$18671 = $C$10) * ('RESOLVE Results'!$B$1:$B$18671 = $E$10) * ('RESOLVE Results'!$C$1:$C$18671 = $B54), 0), MATCH(K$12, 'RESOLVE Results'!$D$1:$P$1, 0)), "")</f>
        <v>55400</v>
      </c>
      <c r="L54" s="4" cm="1">
        <f t="array" ref="L54">IFERROR(INDEX('RESOLVE Results'!$D$1:$P$18671, MATCH(1, ('RESOLVE Results'!$A$1:$A$18671 = $C$10) * ('RESOLVE Results'!$B$1:$B$18671 = $E$10) * ('RESOLVE Results'!$C$1:$C$18671 = $B54), 0), MATCH(L$12, 'RESOLVE Results'!$D$1:$P$1, 0)), "")</f>
        <v>58606</v>
      </c>
      <c r="M54" s="4" cm="1">
        <f t="array" ref="M54">IFERROR(INDEX('RESOLVE Results'!$D$1:$P$18671, MATCH(1, ('RESOLVE Results'!$A$1:$A$18671 = $C$10) * ('RESOLVE Results'!$B$1:$B$18671 = $E$10) * ('RESOLVE Results'!$C$1:$C$18671 = $B54), 0), MATCH(M$12, 'RESOLVE Results'!$D$1:$P$1, 0)), "")</f>
        <v>59785</v>
      </c>
      <c r="N54" s="4" cm="1">
        <f t="array" ref="N54">IFERROR(INDEX('RESOLVE Results'!$D$1:$P$18671, MATCH(1, ('RESOLVE Results'!$A$1:$A$18671 = $C$10) * ('RESOLVE Results'!$B$1:$B$18671 = $E$10) * ('RESOLVE Results'!$C$1:$C$18671 = $B54), 0), MATCH(N$12, 'RESOLVE Results'!$D$1:$P$1, 0)), "")</f>
        <v>65124</v>
      </c>
      <c r="O54" s="6">
        <f t="shared" si="0"/>
        <v>885771.66542291478</v>
      </c>
      <c r="P54" s="4">
        <f>IFERROR(IF('Dashboard '!$D$6 = 2035, O54 * (1.05^(2035-2022)), O54), "")</f>
        <v>1670254.5811989435</v>
      </c>
      <c r="Q54" s="69" cm="1">
        <f t="array" ref="Q54">IFERROR(INDEX('Base Cases'!$Q:$Q, MATCH(1, ('Base Cases'!$B:$B = $E$10) * ('Base Cases'!$C:$C = INDEX(Base_Cases, MATCH($B54, All_Cases, 0))), 0)) - P54, "")</f>
        <v>12916.199249924859</v>
      </c>
    </row>
    <row r="55" spans="2:17" x14ac:dyDescent="0.2">
      <c r="B55" s="3" t="str">
        <v>4.9GW Low Competing Resource Cost</v>
      </c>
      <c r="C55" s="4" cm="1">
        <f t="array" ref="C55">IFERROR(INDEX('RESOLVE Results'!$D$1:$P$18671, MATCH(1, ('RESOLVE Results'!$A$1:$A$18671 = $C$10) * ('RESOLVE Results'!$B$1:$B$18671 = $E$10) * ('RESOLVE Results'!$C$1:$C$18671 = $B55), 0), MATCH(C$12, 'RESOLVE Results'!$D$1:$P$1, 0)), "")</f>
        <v>48912</v>
      </c>
      <c r="D55" s="4" cm="1">
        <f t="array" ref="D55">IFERROR(INDEX('RESOLVE Results'!$D$1:$P$18671, MATCH(1, ('RESOLVE Results'!$A$1:$A$18671 = $C$10) * ('RESOLVE Results'!$B$1:$B$18671 = $E$10) * ('RESOLVE Results'!$C$1:$C$18671 = $B55), 0), MATCH(D$12, 'RESOLVE Results'!$D$1:$P$1, 0)), "")</f>
        <v>50913</v>
      </c>
      <c r="E55" s="4" cm="1">
        <f t="array" ref="E55">IFERROR(INDEX('RESOLVE Results'!$D$1:$P$18671, MATCH(1, ('RESOLVE Results'!$A$1:$A$18671 = $C$10) * ('RESOLVE Results'!$B$1:$B$18671 = $E$10) * ('RESOLVE Results'!$C$1:$C$18671 = $B55), 0), MATCH(E$12, 'RESOLVE Results'!$D$1:$P$1, 0)), "")</f>
        <v>49314</v>
      </c>
      <c r="F55" s="4" cm="1">
        <f t="array" ref="F55">IFERROR(INDEX('RESOLVE Results'!$D$1:$P$18671, MATCH(1, ('RESOLVE Results'!$A$1:$A$18671 = $C$10) * ('RESOLVE Results'!$B$1:$B$18671 = $E$10) * ('RESOLVE Results'!$C$1:$C$18671 = $B55), 0), MATCH(F$12, 'RESOLVE Results'!$D$1:$P$1, 0)), "")</f>
        <v>50817</v>
      </c>
      <c r="G55" s="4" cm="1">
        <f t="array" ref="G55">IFERROR(INDEX('RESOLVE Results'!$D$1:$P$18671, MATCH(1, ('RESOLVE Results'!$A$1:$A$18671 = $C$10) * ('RESOLVE Results'!$B$1:$B$18671 = $E$10) * ('RESOLVE Results'!$C$1:$C$18671 = $B55), 0), MATCH(G$12, 'RESOLVE Results'!$D$1:$P$1, 0)), "")</f>
        <v>52591</v>
      </c>
      <c r="H55" s="4" cm="1">
        <f t="array" ref="H55">IFERROR(INDEX('RESOLVE Results'!$D$1:$P$18671, MATCH(1, ('RESOLVE Results'!$A$1:$A$18671 = $C$10) * ('RESOLVE Results'!$B$1:$B$18671 = $E$10) * ('RESOLVE Results'!$C$1:$C$18671 = $B55), 0), MATCH(H$12, 'RESOLVE Results'!$D$1:$P$1, 0)), "")</f>
        <v>53423</v>
      </c>
      <c r="I55" s="4" cm="1">
        <f t="array" ref="I55">IFERROR(INDEX('RESOLVE Results'!$D$1:$P$18671, MATCH(1, ('RESOLVE Results'!$A$1:$A$18671 = $C$10) * ('RESOLVE Results'!$B$1:$B$18671 = $E$10) * ('RESOLVE Results'!$C$1:$C$18671 = $B55), 0), MATCH(I$12, 'RESOLVE Results'!$D$1:$P$1, 0)), "")</f>
        <v>54927</v>
      </c>
      <c r="J55" s="4" cm="1">
        <f t="array" ref="J55">IFERROR(INDEX('RESOLVE Results'!$D$1:$P$18671, MATCH(1, ('RESOLVE Results'!$A$1:$A$18671 = $C$10) * ('RESOLVE Results'!$B$1:$B$18671 = $E$10) * ('RESOLVE Results'!$C$1:$C$18671 = $B55), 0), MATCH(J$12, 'RESOLVE Results'!$D$1:$P$1, 0)), "")</f>
        <v>55698</v>
      </c>
      <c r="K55" s="4" cm="1">
        <f t="array" ref="K55">IFERROR(INDEX('RESOLVE Results'!$D$1:$P$18671, MATCH(1, ('RESOLVE Results'!$A$1:$A$18671 = $C$10) * ('RESOLVE Results'!$B$1:$B$18671 = $E$10) * ('RESOLVE Results'!$C$1:$C$18671 = $B55), 0), MATCH(K$12, 'RESOLVE Results'!$D$1:$P$1, 0)), "")</f>
        <v>54624</v>
      </c>
      <c r="L55" s="4" cm="1">
        <f t="array" ref="L55">IFERROR(INDEX('RESOLVE Results'!$D$1:$P$18671, MATCH(1, ('RESOLVE Results'!$A$1:$A$18671 = $C$10) * ('RESOLVE Results'!$B$1:$B$18671 = $E$10) * ('RESOLVE Results'!$C$1:$C$18671 = $B55), 0), MATCH(L$12, 'RESOLVE Results'!$D$1:$P$1, 0)), "")</f>
        <v>57343</v>
      </c>
      <c r="M55" s="4" cm="1">
        <f t="array" ref="M55">IFERROR(INDEX('RESOLVE Results'!$D$1:$P$18671, MATCH(1, ('RESOLVE Results'!$A$1:$A$18671 = $C$10) * ('RESOLVE Results'!$B$1:$B$18671 = $E$10) * ('RESOLVE Results'!$C$1:$C$18671 = $B55), 0), MATCH(M$12, 'RESOLVE Results'!$D$1:$P$1, 0)), "")</f>
        <v>58341</v>
      </c>
      <c r="N55" s="4" cm="1">
        <f t="array" ref="N55">IFERROR(INDEX('RESOLVE Results'!$D$1:$P$18671, MATCH(1, ('RESOLVE Results'!$A$1:$A$18671 = $C$10) * ('RESOLVE Results'!$B$1:$B$18671 = $E$10) * ('RESOLVE Results'!$C$1:$C$18671 = $B55), 0), MATCH(N$12, 'RESOLVE Results'!$D$1:$P$1, 0)), "")</f>
        <v>62893</v>
      </c>
      <c r="O55" s="6">
        <f t="shared" si="0"/>
        <v>869600.69618325157</v>
      </c>
      <c r="P55" s="4">
        <f>IFERROR(IF('Dashboard '!$D$6 = 2035, O55 * (1.05^(2035-2022)), O55), "")</f>
        <v>1639761.8069216372</v>
      </c>
      <c r="Q55" s="69" cm="1">
        <f t="array" ref="Q55">IFERROR(INDEX('Base Cases'!$Q:$Q, MATCH(1, ('Base Cases'!$B:$B = $E$10) * ('Base Cases'!$C:$C = INDEX(Base_Cases, MATCH($B55, All_Cases, 0))), 0)) - P55, "")</f>
        <v>12388.781123451423</v>
      </c>
    </row>
    <row r="56" spans="2:17" x14ac:dyDescent="0.2">
      <c r="B56" s="3" t="str">
        <v>4.9GW Low Bookend</v>
      </c>
      <c r="C56" s="4" cm="1">
        <f t="array" ref="C56">IFERROR(INDEX('RESOLVE Results'!$D$1:$P$18671, MATCH(1, ('RESOLVE Results'!$A$1:$A$18671 = $C$10) * ('RESOLVE Results'!$B$1:$B$18671 = $E$10) * ('RESOLVE Results'!$C$1:$C$18671 = $B56), 0), MATCH(C$12, 'RESOLVE Results'!$D$1:$P$1, 0)), "")</f>
        <v>49021</v>
      </c>
      <c r="D56" s="4" cm="1">
        <f t="array" ref="D56">IFERROR(INDEX('RESOLVE Results'!$D$1:$P$18671, MATCH(1, ('RESOLVE Results'!$A$1:$A$18671 = $C$10) * ('RESOLVE Results'!$B$1:$B$18671 = $E$10) * ('RESOLVE Results'!$C$1:$C$18671 = $B56), 0), MATCH(D$12, 'RESOLVE Results'!$D$1:$P$1, 0)), "")</f>
        <v>51301</v>
      </c>
      <c r="E56" s="4" cm="1">
        <f t="array" ref="E56">IFERROR(INDEX('RESOLVE Results'!$D$1:$P$18671, MATCH(1, ('RESOLVE Results'!$A$1:$A$18671 = $C$10) * ('RESOLVE Results'!$B$1:$B$18671 = $E$10) * ('RESOLVE Results'!$C$1:$C$18671 = $B56), 0), MATCH(E$12, 'RESOLVE Results'!$D$1:$P$1, 0)), "")</f>
        <v>49092</v>
      </c>
      <c r="F56" s="4" cm="1">
        <f t="array" ref="F56">IFERROR(INDEX('RESOLVE Results'!$D$1:$P$18671, MATCH(1, ('RESOLVE Results'!$A$1:$A$18671 = $C$10) * ('RESOLVE Results'!$B$1:$B$18671 = $E$10) * ('RESOLVE Results'!$C$1:$C$18671 = $B56), 0), MATCH(F$12, 'RESOLVE Results'!$D$1:$P$1, 0)), "")</f>
        <v>50349</v>
      </c>
      <c r="G56" s="4" cm="1">
        <f t="array" ref="G56">IFERROR(INDEX('RESOLVE Results'!$D$1:$P$18671, MATCH(1, ('RESOLVE Results'!$A$1:$A$18671 = $C$10) * ('RESOLVE Results'!$B$1:$B$18671 = $E$10) * ('RESOLVE Results'!$C$1:$C$18671 = $B56), 0), MATCH(G$12, 'RESOLVE Results'!$D$1:$P$1, 0)), "")</f>
        <v>52085</v>
      </c>
      <c r="H56" s="4" cm="1">
        <f t="array" ref="H56">IFERROR(INDEX('RESOLVE Results'!$D$1:$P$18671, MATCH(1, ('RESOLVE Results'!$A$1:$A$18671 = $C$10) * ('RESOLVE Results'!$B$1:$B$18671 = $E$10) * ('RESOLVE Results'!$C$1:$C$18671 = $B56), 0), MATCH(H$12, 'RESOLVE Results'!$D$1:$P$1, 0)), "")</f>
        <v>53342</v>
      </c>
      <c r="I56" s="4" cm="1">
        <f t="array" ref="I56">IFERROR(INDEX('RESOLVE Results'!$D$1:$P$18671, MATCH(1, ('RESOLVE Results'!$A$1:$A$18671 = $C$10) * ('RESOLVE Results'!$B$1:$B$18671 = $E$10) * ('RESOLVE Results'!$C$1:$C$18671 = $B56), 0), MATCH(I$12, 'RESOLVE Results'!$D$1:$P$1, 0)), "")</f>
        <v>55526</v>
      </c>
      <c r="J56" s="4" cm="1">
        <f t="array" ref="J56">IFERROR(INDEX('RESOLVE Results'!$D$1:$P$18671, MATCH(1, ('RESOLVE Results'!$A$1:$A$18671 = $C$10) * ('RESOLVE Results'!$B$1:$B$18671 = $E$10) * ('RESOLVE Results'!$C$1:$C$18671 = $B56), 0), MATCH(J$12, 'RESOLVE Results'!$D$1:$P$1, 0)), "")</f>
        <v>56130</v>
      </c>
      <c r="K56" s="4" cm="1">
        <f t="array" ref="K56">IFERROR(INDEX('RESOLVE Results'!$D$1:$P$18671, MATCH(1, ('RESOLVE Results'!$A$1:$A$18671 = $C$10) * ('RESOLVE Results'!$B$1:$B$18671 = $E$10) * ('RESOLVE Results'!$C$1:$C$18671 = $B56), 0), MATCH(K$12, 'RESOLVE Results'!$D$1:$P$1, 0)), "")</f>
        <v>54371</v>
      </c>
      <c r="L56" s="4" cm="1">
        <f t="array" ref="L56">IFERROR(INDEX('RESOLVE Results'!$D$1:$P$18671, MATCH(1, ('RESOLVE Results'!$A$1:$A$18671 = $C$10) * ('RESOLVE Results'!$B$1:$B$18671 = $E$10) * ('RESOLVE Results'!$C$1:$C$18671 = $B56), 0), MATCH(L$12, 'RESOLVE Results'!$D$1:$P$1, 0)), "")</f>
        <v>57347</v>
      </c>
      <c r="M56" s="4" cm="1">
        <f t="array" ref="M56">IFERROR(INDEX('RESOLVE Results'!$D$1:$P$18671, MATCH(1, ('RESOLVE Results'!$A$1:$A$18671 = $C$10) * ('RESOLVE Results'!$B$1:$B$18671 = $E$10) * ('RESOLVE Results'!$C$1:$C$18671 = $B56), 0), MATCH(M$12, 'RESOLVE Results'!$D$1:$P$1, 0)), "")</f>
        <v>58422</v>
      </c>
      <c r="N56" s="4" cm="1">
        <f t="array" ref="N56">IFERROR(INDEX('RESOLVE Results'!$D$1:$P$18671, MATCH(1, ('RESOLVE Results'!$A$1:$A$18671 = $C$10) * ('RESOLVE Results'!$B$1:$B$18671 = $E$10) * ('RESOLVE Results'!$C$1:$C$18671 = $B56), 0), MATCH(N$12, 'RESOLVE Results'!$D$1:$P$1, 0)), "")</f>
        <v>62237</v>
      </c>
      <c r="O56" s="6">
        <f t="shared" si="0"/>
        <v>865984.0566374308</v>
      </c>
      <c r="P56" s="4">
        <f>IFERROR(IF('Dashboard '!$D$6 = 2035, O56 * (1.05^(2035-2022)), O56), "")</f>
        <v>1632942.0936639679</v>
      </c>
      <c r="Q56" s="69" cm="1">
        <f t="array" ref="Q56">IFERROR(INDEX('Base Cases'!$Q:$Q, MATCH(1, ('Base Cases'!$B:$B = $E$10) * ('Base Cases'!$C:$C = INDEX(Base_Cases, MATCH($B56, All_Cases, 0))), 0)) - P56, "")</f>
        <v>10030.191519334214</v>
      </c>
    </row>
    <row r="57" spans="2:17" x14ac:dyDescent="0.2">
      <c r="B57" s="3" t="str">
        <v>4.9GW Least-Cost</v>
      </c>
      <c r="C57" s="4" cm="1">
        <f t="array" ref="C57">IFERROR(INDEX('RESOLVE Results'!$D$1:$P$18671, MATCH(1, ('RESOLVE Results'!$A$1:$A$18671 = $C$10) * ('RESOLVE Results'!$B$1:$B$18671 = $E$10) * ('RESOLVE Results'!$C$1:$C$18671 = $B57), 0), MATCH(C$12, 'RESOLVE Results'!$D$1:$P$1, 0)), "")</f>
        <v>48910</v>
      </c>
      <c r="D57" s="4" cm="1">
        <f t="array" ref="D57">IFERROR(INDEX('RESOLVE Results'!$D$1:$P$18671, MATCH(1, ('RESOLVE Results'!$A$1:$A$18671 = $C$10) * ('RESOLVE Results'!$B$1:$B$18671 = $E$10) * ('RESOLVE Results'!$C$1:$C$18671 = $B57), 0), MATCH(D$12, 'RESOLVE Results'!$D$1:$P$1, 0)), "")</f>
        <v>50965</v>
      </c>
      <c r="E57" s="4" cm="1">
        <f t="array" ref="E57">IFERROR(INDEX('RESOLVE Results'!$D$1:$P$18671, MATCH(1, ('RESOLVE Results'!$A$1:$A$18671 = $C$10) * ('RESOLVE Results'!$B$1:$B$18671 = $E$10) * ('RESOLVE Results'!$C$1:$C$18671 = $B57), 0), MATCH(E$12, 'RESOLVE Results'!$D$1:$P$1, 0)), "")</f>
        <v>49494</v>
      </c>
      <c r="F57" s="4" cm="1">
        <f t="array" ref="F57">IFERROR(INDEX('RESOLVE Results'!$D$1:$P$18671, MATCH(1, ('RESOLVE Results'!$A$1:$A$18671 = $C$10) * ('RESOLVE Results'!$B$1:$B$18671 = $E$10) * ('RESOLVE Results'!$C$1:$C$18671 = $B57), 0), MATCH(F$12, 'RESOLVE Results'!$D$1:$P$1, 0)), "")</f>
        <v>50978</v>
      </c>
      <c r="G57" s="4" cm="1">
        <f t="array" ref="G57">IFERROR(INDEX('RESOLVE Results'!$D$1:$P$18671, MATCH(1, ('RESOLVE Results'!$A$1:$A$18671 = $C$10) * ('RESOLVE Results'!$B$1:$B$18671 = $E$10) * ('RESOLVE Results'!$C$1:$C$18671 = $B57), 0), MATCH(G$12, 'RESOLVE Results'!$D$1:$P$1, 0)), "")</f>
        <v>52835</v>
      </c>
      <c r="H57" s="4" cm="1">
        <f t="array" ref="H57">IFERROR(INDEX('RESOLVE Results'!$D$1:$P$18671, MATCH(1, ('RESOLVE Results'!$A$1:$A$18671 = $C$10) * ('RESOLVE Results'!$B$1:$B$18671 = $E$10) * ('RESOLVE Results'!$C$1:$C$18671 = $B57), 0), MATCH(H$12, 'RESOLVE Results'!$D$1:$P$1, 0)), "")</f>
        <v>54089</v>
      </c>
      <c r="I57" s="4" cm="1">
        <f t="array" ref="I57">IFERROR(INDEX('RESOLVE Results'!$D$1:$P$18671, MATCH(1, ('RESOLVE Results'!$A$1:$A$18671 = $C$10) * ('RESOLVE Results'!$B$1:$B$18671 = $E$10) * ('RESOLVE Results'!$C$1:$C$18671 = $B57), 0), MATCH(I$12, 'RESOLVE Results'!$D$1:$P$1, 0)), "")</f>
        <v>56523</v>
      </c>
      <c r="J57" s="4" cm="1">
        <f t="array" ref="J57">IFERROR(INDEX('RESOLVE Results'!$D$1:$P$18671, MATCH(1, ('RESOLVE Results'!$A$1:$A$18671 = $C$10) * ('RESOLVE Results'!$B$1:$B$18671 = $E$10) * ('RESOLVE Results'!$C$1:$C$18671 = $B57), 0), MATCH(J$12, 'RESOLVE Results'!$D$1:$P$1, 0)), "")</f>
        <v>56291</v>
      </c>
      <c r="K57" s="4" cm="1">
        <f t="array" ref="K57">IFERROR(INDEX('RESOLVE Results'!$D$1:$P$18671, MATCH(1, ('RESOLVE Results'!$A$1:$A$18671 = $C$10) * ('RESOLVE Results'!$B$1:$B$18671 = $E$10) * ('RESOLVE Results'!$C$1:$C$18671 = $B57), 0), MATCH(K$12, 'RESOLVE Results'!$D$1:$P$1, 0)), "")</f>
        <v>55395</v>
      </c>
      <c r="L57" s="4" cm="1">
        <f t="array" ref="L57">IFERROR(INDEX('RESOLVE Results'!$D$1:$P$18671, MATCH(1, ('RESOLVE Results'!$A$1:$A$18671 = $C$10) * ('RESOLVE Results'!$B$1:$B$18671 = $E$10) * ('RESOLVE Results'!$C$1:$C$18671 = $B57), 0), MATCH(L$12, 'RESOLVE Results'!$D$1:$P$1, 0)), "")</f>
        <v>58624</v>
      </c>
      <c r="M57" s="4" cm="1">
        <f t="array" ref="M57">IFERROR(INDEX('RESOLVE Results'!$D$1:$P$18671, MATCH(1, ('RESOLVE Results'!$A$1:$A$18671 = $C$10) * ('RESOLVE Results'!$B$1:$B$18671 = $E$10) * ('RESOLVE Results'!$C$1:$C$18671 = $B57), 0), MATCH(M$12, 'RESOLVE Results'!$D$1:$P$1, 0)), "")</f>
        <v>59744</v>
      </c>
      <c r="N57" s="4" cm="1">
        <f t="array" ref="N57">IFERROR(INDEX('RESOLVE Results'!$D$1:$P$18671, MATCH(1, ('RESOLVE Results'!$A$1:$A$18671 = $C$10) * ('RESOLVE Results'!$B$1:$B$18671 = $E$10) * ('RESOLVE Results'!$C$1:$C$18671 = $B57), 0), MATCH(N$12, 'RESOLVE Results'!$D$1:$P$1, 0)), "")</f>
        <v>65080</v>
      </c>
      <c r="O57" s="6">
        <f t="shared" si="0"/>
        <v>885377.8843707894</v>
      </c>
      <c r="P57" s="4">
        <f>IFERROR(IF('Dashboard '!$D$6 = 2035, O57 * (1.05^(2035-2022)), O57), "")</f>
        <v>1669512.0482957403</v>
      </c>
      <c r="Q57" s="69" cm="1">
        <f t="array" ref="Q57">IFERROR(INDEX('Base Cases'!$Q:$Q, MATCH(1, ('Base Cases'!$B:$B = $E$10) * ('Base Cases'!$C:$C = INDEX(Base_Cases, MATCH($B57, All_Cases, 0))), 0)) - P57, "")</f>
        <v>13658.732153128134</v>
      </c>
    </row>
    <row r="58" spans="2:17" x14ac:dyDescent="0.2">
      <c r="B58" s="3" t="str">
        <v>7.6GW High Bookend</v>
      </c>
      <c r="C58" s="4" cm="1">
        <f t="array" ref="C58">IFERROR(INDEX('RESOLVE Results'!$D$1:$P$18671, MATCH(1, ('RESOLVE Results'!$A$1:$A$18671 = $C$10) * ('RESOLVE Results'!$B$1:$B$18671 = $E$10) * ('RESOLVE Results'!$C$1:$C$18671 = $B58), 0), MATCH(C$12, 'RESOLVE Results'!$D$1:$P$1, 0)), "")</f>
        <v>48834</v>
      </c>
      <c r="D58" s="4" cm="1">
        <f t="array" ref="D58">IFERROR(INDEX('RESOLVE Results'!$D$1:$P$18671, MATCH(1, ('RESOLVE Results'!$A$1:$A$18671 = $C$10) * ('RESOLVE Results'!$B$1:$B$18671 = $E$10) * ('RESOLVE Results'!$C$1:$C$18671 = $B58), 0), MATCH(D$12, 'RESOLVE Results'!$D$1:$P$1, 0)), "")</f>
        <v>52605</v>
      </c>
      <c r="E58" s="4" cm="1">
        <f t="array" ref="E58">IFERROR(INDEX('RESOLVE Results'!$D$1:$P$18671, MATCH(1, ('RESOLVE Results'!$A$1:$A$18671 = $C$10) * ('RESOLVE Results'!$B$1:$B$18671 = $E$10) * ('RESOLVE Results'!$C$1:$C$18671 = $B58), 0), MATCH(E$12, 'RESOLVE Results'!$D$1:$P$1, 0)), "")</f>
        <v>49308</v>
      </c>
      <c r="F58" s="4" cm="1">
        <f t="array" ref="F58">IFERROR(INDEX('RESOLVE Results'!$D$1:$P$18671, MATCH(1, ('RESOLVE Results'!$A$1:$A$18671 = $C$10) * ('RESOLVE Results'!$B$1:$B$18671 = $E$10) * ('RESOLVE Results'!$C$1:$C$18671 = $B58), 0), MATCH(F$12, 'RESOLVE Results'!$D$1:$P$1, 0)), "")</f>
        <v>51405</v>
      </c>
      <c r="G58" s="4" cm="1">
        <f t="array" ref="G58">IFERROR(INDEX('RESOLVE Results'!$D$1:$P$18671, MATCH(1, ('RESOLVE Results'!$A$1:$A$18671 = $C$10) * ('RESOLVE Results'!$B$1:$B$18671 = $E$10) * ('RESOLVE Results'!$C$1:$C$18671 = $B58), 0), MATCH(G$12, 'RESOLVE Results'!$D$1:$P$1, 0)), "")</f>
        <v>55382</v>
      </c>
      <c r="H58" s="4" cm="1">
        <f t="array" ref="H58">IFERROR(INDEX('RESOLVE Results'!$D$1:$P$18671, MATCH(1, ('RESOLVE Results'!$A$1:$A$18671 = $C$10) * ('RESOLVE Results'!$B$1:$B$18671 = $E$10) * ('RESOLVE Results'!$C$1:$C$18671 = $B58), 0), MATCH(H$12, 'RESOLVE Results'!$D$1:$P$1, 0)), "")</f>
        <v>58201</v>
      </c>
      <c r="I58" s="4" cm="1">
        <f t="array" ref="I58">IFERROR(INDEX('RESOLVE Results'!$D$1:$P$18671, MATCH(1, ('RESOLVE Results'!$A$1:$A$18671 = $C$10) * ('RESOLVE Results'!$B$1:$B$18671 = $E$10) * ('RESOLVE Results'!$C$1:$C$18671 = $B58), 0), MATCH(I$12, 'RESOLVE Results'!$D$1:$P$1, 0)), "")</f>
        <v>61115</v>
      </c>
      <c r="J58" s="4" cm="1">
        <f t="array" ref="J58">IFERROR(INDEX('RESOLVE Results'!$D$1:$P$18671, MATCH(1, ('RESOLVE Results'!$A$1:$A$18671 = $C$10) * ('RESOLVE Results'!$B$1:$B$18671 = $E$10) * ('RESOLVE Results'!$C$1:$C$18671 = $B58), 0), MATCH(J$12, 'RESOLVE Results'!$D$1:$P$1, 0)), "")</f>
        <v>62804</v>
      </c>
      <c r="K58" s="4" cm="1">
        <f t="array" ref="K58">IFERROR(INDEX('RESOLVE Results'!$D$1:$P$18671, MATCH(1, ('RESOLVE Results'!$A$1:$A$18671 = $C$10) * ('RESOLVE Results'!$B$1:$B$18671 = $E$10) * ('RESOLVE Results'!$C$1:$C$18671 = $B58), 0), MATCH(K$12, 'RESOLVE Results'!$D$1:$P$1, 0)), "")</f>
        <v>59887</v>
      </c>
      <c r="L58" s="4" cm="1">
        <f t="array" ref="L58">IFERROR(INDEX('RESOLVE Results'!$D$1:$P$18671, MATCH(1, ('RESOLVE Results'!$A$1:$A$18671 = $C$10) * ('RESOLVE Results'!$B$1:$B$18671 = $E$10) * ('RESOLVE Results'!$C$1:$C$18671 = $B58), 0), MATCH(L$12, 'RESOLVE Results'!$D$1:$P$1, 0)), "")</f>
        <v>65839</v>
      </c>
      <c r="M58" s="4" cm="1">
        <f t="array" ref="M58">IFERROR(INDEX('RESOLVE Results'!$D$1:$P$18671, MATCH(1, ('RESOLVE Results'!$A$1:$A$18671 = $C$10) * ('RESOLVE Results'!$B$1:$B$18671 = $E$10) * ('RESOLVE Results'!$C$1:$C$18671 = $B58), 0), MATCH(M$12, 'RESOLVE Results'!$D$1:$P$1, 0)), "")</f>
        <v>68006</v>
      </c>
      <c r="N58" s="4" cm="1">
        <f t="array" ref="N58">IFERROR(INDEX('RESOLVE Results'!$D$1:$P$18671, MATCH(1, ('RESOLVE Results'!$A$1:$A$18671 = $C$10) * ('RESOLVE Results'!$B$1:$B$18671 = $E$10) * ('RESOLVE Results'!$C$1:$C$18671 = $B58), 0), MATCH(N$12, 'RESOLVE Results'!$D$1:$P$1, 0)), "")</f>
        <v>72507</v>
      </c>
      <c r="O58" s="6">
        <f t="shared" si="0"/>
        <v>954838.33697557845</v>
      </c>
      <c r="P58" s="4">
        <f>IFERROR(IF('Dashboard '!$D$6 = 2035, O58 * (1.05^(2035-2022)), O58), "")</f>
        <v>1800490.0911753445</v>
      </c>
      <c r="Q58" s="69" cm="1">
        <f t="array" ref="Q58">IFERROR(INDEX('Base Cases'!$Q:$Q, MATCH(1, ('Base Cases'!$B:$B = $E$10) * ('Base Cases'!$C:$C = INDEX(Base_Cases, MATCH($B58, All_Cases, 0))), 0)) - P58, "")</f>
        <v>40680.338627983816</v>
      </c>
    </row>
    <row r="59" spans="2:17" x14ac:dyDescent="0.2">
      <c r="B59" s="3" t="str">
        <v>7.6GW Stringent Policy</v>
      </c>
      <c r="C59" s="4" cm="1">
        <f t="array" ref="C59">IFERROR(INDEX('RESOLVE Results'!$D$1:$P$18671, MATCH(1, ('RESOLVE Results'!$A$1:$A$18671 = $C$10) * ('RESOLVE Results'!$B$1:$B$18671 = $E$10) * ('RESOLVE Results'!$C$1:$C$18671 = $B59), 0), MATCH(C$12, 'RESOLVE Results'!$D$1:$P$1, 0)), "")</f>
        <v>48802</v>
      </c>
      <c r="D59" s="4" cm="1">
        <f t="array" ref="D59">IFERROR(INDEX('RESOLVE Results'!$D$1:$P$18671, MATCH(1, ('RESOLVE Results'!$A$1:$A$18671 = $C$10) * ('RESOLVE Results'!$B$1:$B$18671 = $E$10) * ('RESOLVE Results'!$C$1:$C$18671 = $B59), 0), MATCH(D$12, 'RESOLVE Results'!$D$1:$P$1, 0)), "")</f>
        <v>51921</v>
      </c>
      <c r="E59" s="4" cm="1">
        <f t="array" ref="E59">IFERROR(INDEX('RESOLVE Results'!$D$1:$P$18671, MATCH(1, ('RESOLVE Results'!$A$1:$A$18671 = $C$10) * ('RESOLVE Results'!$B$1:$B$18671 = $E$10) * ('RESOLVE Results'!$C$1:$C$18671 = $B59), 0), MATCH(E$12, 'RESOLVE Results'!$D$1:$P$1, 0)), "")</f>
        <v>49173</v>
      </c>
      <c r="F59" s="4" cm="1">
        <f t="array" ref="F59">IFERROR(INDEX('RESOLVE Results'!$D$1:$P$18671, MATCH(1, ('RESOLVE Results'!$A$1:$A$18671 = $C$10) * ('RESOLVE Results'!$B$1:$B$18671 = $E$10) * ('RESOLVE Results'!$C$1:$C$18671 = $B59), 0), MATCH(F$12, 'RESOLVE Results'!$D$1:$P$1, 0)), "")</f>
        <v>50840</v>
      </c>
      <c r="G59" s="4" cm="1">
        <f t="array" ref="G59">IFERROR(INDEX('RESOLVE Results'!$D$1:$P$18671, MATCH(1, ('RESOLVE Results'!$A$1:$A$18671 = $C$10) * ('RESOLVE Results'!$B$1:$B$18671 = $E$10) * ('RESOLVE Results'!$C$1:$C$18671 = $B59), 0), MATCH(G$12, 'RESOLVE Results'!$D$1:$P$1, 0)), "")</f>
        <v>53525</v>
      </c>
      <c r="H59" s="4" cm="1">
        <f t="array" ref="H59">IFERROR(INDEX('RESOLVE Results'!$D$1:$P$18671, MATCH(1, ('RESOLVE Results'!$A$1:$A$18671 = $C$10) * ('RESOLVE Results'!$B$1:$B$18671 = $E$10) * ('RESOLVE Results'!$C$1:$C$18671 = $B59), 0), MATCH(H$12, 'RESOLVE Results'!$D$1:$P$1, 0)), "")</f>
        <v>55663</v>
      </c>
      <c r="I59" s="4" cm="1">
        <f t="array" ref="I59">IFERROR(INDEX('RESOLVE Results'!$D$1:$P$18671, MATCH(1, ('RESOLVE Results'!$A$1:$A$18671 = $C$10) * ('RESOLVE Results'!$B$1:$B$18671 = $E$10) * ('RESOLVE Results'!$C$1:$C$18671 = $B59), 0), MATCH(I$12, 'RESOLVE Results'!$D$1:$P$1, 0)), "")</f>
        <v>58048</v>
      </c>
      <c r="J59" s="4" cm="1">
        <f t="array" ref="J59">IFERROR(INDEX('RESOLVE Results'!$D$1:$P$18671, MATCH(1, ('RESOLVE Results'!$A$1:$A$18671 = $C$10) * ('RESOLVE Results'!$B$1:$B$18671 = $E$10) * ('RESOLVE Results'!$C$1:$C$18671 = $B59), 0), MATCH(J$12, 'RESOLVE Results'!$D$1:$P$1, 0)), "")</f>
        <v>58541</v>
      </c>
      <c r="K59" s="4" cm="1">
        <f t="array" ref="K59">IFERROR(INDEX('RESOLVE Results'!$D$1:$P$18671, MATCH(1, ('RESOLVE Results'!$A$1:$A$18671 = $C$10) * ('RESOLVE Results'!$B$1:$B$18671 = $E$10) * ('RESOLVE Results'!$C$1:$C$18671 = $B59), 0), MATCH(K$12, 'RESOLVE Results'!$D$1:$P$1, 0)), "")</f>
        <v>57169</v>
      </c>
      <c r="L59" s="4" cm="1">
        <f t="array" ref="L59">IFERROR(INDEX('RESOLVE Results'!$D$1:$P$18671, MATCH(1, ('RESOLVE Results'!$A$1:$A$18671 = $C$10) * ('RESOLVE Results'!$B$1:$B$18671 = $E$10) * ('RESOLVE Results'!$C$1:$C$18671 = $B59), 0), MATCH(L$12, 'RESOLVE Results'!$D$1:$P$1, 0)), "")</f>
        <v>61766</v>
      </c>
      <c r="M59" s="4" cm="1">
        <f t="array" ref="M59">IFERROR(INDEX('RESOLVE Results'!$D$1:$P$18671, MATCH(1, ('RESOLVE Results'!$A$1:$A$18671 = $C$10) * ('RESOLVE Results'!$B$1:$B$18671 = $E$10) * ('RESOLVE Results'!$C$1:$C$18671 = $B59), 0), MATCH(M$12, 'RESOLVE Results'!$D$1:$P$1, 0)), "")</f>
        <v>63741</v>
      </c>
      <c r="N59" s="4" cm="1">
        <f t="array" ref="N59">IFERROR(INDEX('RESOLVE Results'!$D$1:$P$18671, MATCH(1, ('RESOLVE Results'!$A$1:$A$18671 = $C$10) * ('RESOLVE Results'!$B$1:$B$18671 = $E$10) * ('RESOLVE Results'!$C$1:$C$18671 = $B59), 0), MATCH(N$12, 'RESOLVE Results'!$D$1:$P$1, 0)), "")</f>
        <v>75462</v>
      </c>
      <c r="O59" s="6">
        <f t="shared" si="0"/>
        <v>943178.36908042966</v>
      </c>
      <c r="P59" s="4">
        <f>IFERROR(IF('Dashboard '!$D$6 = 2035, O59 * (1.05^(2035-2022)), O59), "")</f>
        <v>1778503.4827143408</v>
      </c>
      <c r="Q59" s="69" cm="1">
        <f t="array" ref="Q59">IFERROR(INDEX('Base Cases'!$Q:$Q, MATCH(1, ('Base Cases'!$B:$B = $E$10) * ('Base Cases'!$C:$C = INDEX(Base_Cases, MATCH($B59, All_Cases, 0))), 0)) - P59, "")</f>
        <v>29971.761692645261</v>
      </c>
    </row>
    <row r="60" spans="2:17" x14ac:dyDescent="0.2">
      <c r="B60" s="3" t="str">
        <v>7.6GW Competing Resource Challenges</v>
      </c>
      <c r="C60" s="4" cm="1">
        <f t="array" ref="C60">IFERROR(INDEX('RESOLVE Results'!$D$1:$P$18671, MATCH(1, ('RESOLVE Results'!$A$1:$A$18671 = $C$10) * ('RESOLVE Results'!$B$1:$B$18671 = $E$10) * ('RESOLVE Results'!$C$1:$C$18671 = $B60), 0), MATCH(C$12, 'RESOLVE Results'!$D$1:$P$1, 0)), "")</f>
        <v>49063</v>
      </c>
      <c r="D60" s="4" cm="1">
        <f t="array" ref="D60">IFERROR(INDEX('RESOLVE Results'!$D$1:$P$18671, MATCH(1, ('RESOLVE Results'!$A$1:$A$18671 = $C$10) * ('RESOLVE Results'!$B$1:$B$18671 = $E$10) * ('RESOLVE Results'!$C$1:$C$18671 = $B60), 0), MATCH(D$12, 'RESOLVE Results'!$D$1:$P$1, 0)), "")</f>
        <v>51338</v>
      </c>
      <c r="E60" s="4" cm="1">
        <f t="array" ref="E60">IFERROR(INDEX('RESOLVE Results'!$D$1:$P$18671, MATCH(1, ('RESOLVE Results'!$A$1:$A$18671 = $C$10) * ('RESOLVE Results'!$B$1:$B$18671 = $E$10) * ('RESOLVE Results'!$C$1:$C$18671 = $B60), 0), MATCH(E$12, 'RESOLVE Results'!$D$1:$P$1, 0)), "")</f>
        <v>49421</v>
      </c>
      <c r="F60" s="4" cm="1">
        <f t="array" ref="F60">IFERROR(INDEX('RESOLVE Results'!$D$1:$P$18671, MATCH(1, ('RESOLVE Results'!$A$1:$A$18671 = $C$10) * ('RESOLVE Results'!$B$1:$B$18671 = $E$10) * ('RESOLVE Results'!$C$1:$C$18671 = $B60), 0), MATCH(F$12, 'RESOLVE Results'!$D$1:$P$1, 0)), "")</f>
        <v>50811</v>
      </c>
      <c r="G60" s="4" cm="1">
        <f t="array" ref="G60">IFERROR(INDEX('RESOLVE Results'!$D$1:$P$18671, MATCH(1, ('RESOLVE Results'!$A$1:$A$18671 = $C$10) * ('RESOLVE Results'!$B$1:$B$18671 = $E$10) * ('RESOLVE Results'!$C$1:$C$18671 = $B60), 0), MATCH(G$12, 'RESOLVE Results'!$D$1:$P$1, 0)), "")</f>
        <v>53665</v>
      </c>
      <c r="H60" s="4" cm="1">
        <f t="array" ref="H60">IFERROR(INDEX('RESOLVE Results'!$D$1:$P$18671, MATCH(1, ('RESOLVE Results'!$A$1:$A$18671 = $C$10) * ('RESOLVE Results'!$B$1:$B$18671 = $E$10) * ('RESOLVE Results'!$C$1:$C$18671 = $B60), 0), MATCH(H$12, 'RESOLVE Results'!$D$1:$P$1, 0)), "")</f>
        <v>55654</v>
      </c>
      <c r="I60" s="4" cm="1">
        <f t="array" ref="I60">IFERROR(INDEX('RESOLVE Results'!$D$1:$P$18671, MATCH(1, ('RESOLVE Results'!$A$1:$A$18671 = $C$10) * ('RESOLVE Results'!$B$1:$B$18671 = $E$10) * ('RESOLVE Results'!$C$1:$C$18671 = $B60), 0), MATCH(I$12, 'RESOLVE Results'!$D$1:$P$1, 0)), "")</f>
        <v>58227</v>
      </c>
      <c r="J60" s="4" cm="1">
        <f t="array" ref="J60">IFERROR(INDEX('RESOLVE Results'!$D$1:$P$18671, MATCH(1, ('RESOLVE Results'!$A$1:$A$18671 = $C$10) * ('RESOLVE Results'!$B$1:$B$18671 = $E$10) * ('RESOLVE Results'!$C$1:$C$18671 = $B60), 0), MATCH(J$12, 'RESOLVE Results'!$D$1:$P$1, 0)), "")</f>
        <v>60191</v>
      </c>
      <c r="K60" s="4" cm="1">
        <f t="array" ref="K60">IFERROR(INDEX('RESOLVE Results'!$D$1:$P$18671, MATCH(1, ('RESOLVE Results'!$A$1:$A$18671 = $C$10) * ('RESOLVE Results'!$B$1:$B$18671 = $E$10) * ('RESOLVE Results'!$C$1:$C$18671 = $B60), 0), MATCH(K$12, 'RESOLVE Results'!$D$1:$P$1, 0)), "")</f>
        <v>56268</v>
      </c>
      <c r="L60" s="4" cm="1">
        <f t="array" ref="L60">IFERROR(INDEX('RESOLVE Results'!$D$1:$P$18671, MATCH(1, ('RESOLVE Results'!$A$1:$A$18671 = $C$10) * ('RESOLVE Results'!$B$1:$B$18671 = $E$10) * ('RESOLVE Results'!$C$1:$C$18671 = $B60), 0), MATCH(L$12, 'RESOLVE Results'!$D$1:$P$1, 0)), "")</f>
        <v>60163</v>
      </c>
      <c r="M60" s="4" cm="1">
        <f t="array" ref="M60">IFERROR(INDEX('RESOLVE Results'!$D$1:$P$18671, MATCH(1, ('RESOLVE Results'!$A$1:$A$18671 = $C$10) * ('RESOLVE Results'!$B$1:$B$18671 = $E$10) * ('RESOLVE Results'!$C$1:$C$18671 = $B60), 0), MATCH(M$12, 'RESOLVE Results'!$D$1:$P$1, 0)), "")</f>
        <v>61623</v>
      </c>
      <c r="N60" s="4" cm="1">
        <f t="array" ref="N60">IFERROR(INDEX('RESOLVE Results'!$D$1:$P$18671, MATCH(1, ('RESOLVE Results'!$A$1:$A$18671 = $C$10) * ('RESOLVE Results'!$B$1:$B$18671 = $E$10) * ('RESOLVE Results'!$C$1:$C$18671 = $B60), 0), MATCH(N$12, 'RESOLVE Results'!$D$1:$P$1, 0)), "")</f>
        <v>69098</v>
      </c>
      <c r="O60" s="6">
        <f t="shared" si="0"/>
        <v>912809.52607246046</v>
      </c>
      <c r="P60" s="4">
        <f>IFERROR(IF('Dashboard '!$D$6 = 2035, O60 * (1.05^(2035-2022)), O60), "")</f>
        <v>1721238.4999430147</v>
      </c>
      <c r="Q60" s="69" cm="1">
        <f t="array" ref="Q60">IFERROR(INDEX('Base Cases'!$Q:$Q, MATCH(1, ('Base Cases'!$B:$B = $E$10) * ('Base Cases'!$C:$C = INDEX(Base_Cases, MATCH($B60, All_Cases, 0))), 0)) - P60, "")</f>
        <v>37532.722374622244</v>
      </c>
    </row>
    <row r="61" spans="2:17" x14ac:dyDescent="0.2">
      <c r="B61" s="3" t="str">
        <v>7.6GW Significantly Low Competing Resource Availability</v>
      </c>
      <c r="C61" s="4" cm="1">
        <f t="array" ref="C61">IFERROR(INDEX('RESOLVE Results'!$D$1:$P$18671, MATCH(1, ('RESOLVE Results'!$A$1:$A$18671 = $C$10) * ('RESOLVE Results'!$B$1:$B$18671 = $E$10) * ('RESOLVE Results'!$C$1:$C$18671 = $B61), 0), MATCH(C$12, 'RESOLVE Results'!$D$1:$P$1, 0)), "")</f>
        <v>48910</v>
      </c>
      <c r="D61" s="4" cm="1">
        <f t="array" ref="D61">IFERROR(INDEX('RESOLVE Results'!$D$1:$P$18671, MATCH(1, ('RESOLVE Results'!$A$1:$A$18671 = $C$10) * ('RESOLVE Results'!$B$1:$B$18671 = $E$10) * ('RESOLVE Results'!$C$1:$C$18671 = $B61), 0), MATCH(D$12, 'RESOLVE Results'!$D$1:$P$1, 0)), "")</f>
        <v>51364</v>
      </c>
      <c r="E61" s="4" cm="1">
        <f t="array" ref="E61">IFERROR(INDEX('RESOLVE Results'!$D$1:$P$18671, MATCH(1, ('RESOLVE Results'!$A$1:$A$18671 = $C$10) * ('RESOLVE Results'!$B$1:$B$18671 = $E$10) * ('RESOLVE Results'!$C$1:$C$18671 = $B61), 0), MATCH(E$12, 'RESOLVE Results'!$D$1:$P$1, 0)), "")</f>
        <v>49605</v>
      </c>
      <c r="F61" s="4" cm="1">
        <f t="array" ref="F61">IFERROR(INDEX('RESOLVE Results'!$D$1:$P$18671, MATCH(1, ('RESOLVE Results'!$A$1:$A$18671 = $C$10) * ('RESOLVE Results'!$B$1:$B$18671 = $E$10) * ('RESOLVE Results'!$C$1:$C$18671 = $B61), 0), MATCH(F$12, 'RESOLVE Results'!$D$1:$P$1, 0)), "")</f>
        <v>51004</v>
      </c>
      <c r="G61" s="4" cm="1">
        <f t="array" ref="G61">IFERROR(INDEX('RESOLVE Results'!$D$1:$P$18671, MATCH(1, ('RESOLVE Results'!$A$1:$A$18671 = $C$10) * ('RESOLVE Results'!$B$1:$B$18671 = $E$10) * ('RESOLVE Results'!$C$1:$C$18671 = $B61), 0), MATCH(G$12, 'RESOLVE Results'!$D$1:$P$1, 0)), "")</f>
        <v>53997</v>
      </c>
      <c r="H61" s="4" cm="1">
        <f t="array" ref="H61">IFERROR(INDEX('RESOLVE Results'!$D$1:$P$18671, MATCH(1, ('RESOLVE Results'!$A$1:$A$18671 = $C$10) * ('RESOLVE Results'!$B$1:$B$18671 = $E$10) * ('RESOLVE Results'!$C$1:$C$18671 = $B61), 0), MATCH(H$12, 'RESOLVE Results'!$D$1:$P$1, 0)), "")</f>
        <v>55184</v>
      </c>
      <c r="I61" s="4" cm="1">
        <f t="array" ref="I61">IFERROR(INDEX('RESOLVE Results'!$D$1:$P$18671, MATCH(1, ('RESOLVE Results'!$A$1:$A$18671 = $C$10) * ('RESOLVE Results'!$B$1:$B$18671 = $E$10) * ('RESOLVE Results'!$C$1:$C$18671 = $B61), 0), MATCH(I$12, 'RESOLVE Results'!$D$1:$P$1, 0)), "")</f>
        <v>56627</v>
      </c>
      <c r="J61" s="4" cm="1">
        <f t="array" ref="J61">IFERROR(INDEX('RESOLVE Results'!$D$1:$P$18671, MATCH(1, ('RESOLVE Results'!$A$1:$A$18671 = $C$10) * ('RESOLVE Results'!$B$1:$B$18671 = $E$10) * ('RESOLVE Results'!$C$1:$C$18671 = $B61), 0), MATCH(J$12, 'RESOLVE Results'!$D$1:$P$1, 0)), "")</f>
        <v>59385</v>
      </c>
      <c r="K61" s="4" cm="1">
        <f t="array" ref="K61">IFERROR(INDEX('RESOLVE Results'!$D$1:$P$18671, MATCH(1, ('RESOLVE Results'!$A$1:$A$18671 = $C$10) * ('RESOLVE Results'!$B$1:$B$18671 = $E$10) * ('RESOLVE Results'!$C$1:$C$18671 = $B61), 0), MATCH(K$12, 'RESOLVE Results'!$D$1:$P$1, 0)), "")</f>
        <v>55937</v>
      </c>
      <c r="L61" s="4" cm="1">
        <f t="array" ref="L61">IFERROR(INDEX('RESOLVE Results'!$D$1:$P$18671, MATCH(1, ('RESOLVE Results'!$A$1:$A$18671 = $C$10) * ('RESOLVE Results'!$B$1:$B$18671 = $E$10) * ('RESOLVE Results'!$C$1:$C$18671 = $B61), 0), MATCH(L$12, 'RESOLVE Results'!$D$1:$P$1, 0)), "")</f>
        <v>59419</v>
      </c>
      <c r="M61" s="4" cm="1">
        <f t="array" ref="M61">IFERROR(INDEX('RESOLVE Results'!$D$1:$P$18671, MATCH(1, ('RESOLVE Results'!$A$1:$A$18671 = $C$10) * ('RESOLVE Results'!$B$1:$B$18671 = $E$10) * ('RESOLVE Results'!$C$1:$C$18671 = $B61), 0), MATCH(M$12, 'RESOLVE Results'!$D$1:$P$1, 0)), "")</f>
        <v>60790</v>
      </c>
      <c r="N61" s="4" cm="1">
        <f t="array" ref="N61">IFERROR(INDEX('RESOLVE Results'!$D$1:$P$18671, MATCH(1, ('RESOLVE Results'!$A$1:$A$18671 = $C$10) * ('RESOLVE Results'!$B$1:$B$18671 = $E$10) * ('RESOLVE Results'!$C$1:$C$18671 = $B61), 0), MATCH(N$12, 'RESOLVE Results'!$D$1:$P$1, 0)), "")</f>
        <v>65878</v>
      </c>
      <c r="O61" s="6">
        <f t="shared" si="0"/>
        <v>896373.57348889404</v>
      </c>
      <c r="P61" s="4">
        <f>IFERROR(IF('Dashboard '!$D$6 = 2035, O61 * (1.05^(2035-2022)), O61), "")</f>
        <v>1690246.0600505471</v>
      </c>
      <c r="Q61" s="69" cm="1">
        <f t="array" ref="Q61">IFERROR(INDEX('Base Cases'!$Q:$Q, MATCH(1, ('Base Cases'!$B:$B = $E$10) * ('Base Cases'!$C:$C = INDEX(Base_Cases, MATCH($B61, All_Cases, 0))), 0)) - P61, "")</f>
        <v>31610.997466272442</v>
      </c>
    </row>
    <row r="62" spans="2:17" x14ac:dyDescent="0.2">
      <c r="B62" s="3" t="str">
        <v>7.6GW Low Competing Resource Availability</v>
      </c>
      <c r="C62" s="4" cm="1">
        <f t="array" ref="C62">IFERROR(INDEX('RESOLVE Results'!$D$1:$P$18671, MATCH(1, ('RESOLVE Results'!$A$1:$A$18671 = $C$10) * ('RESOLVE Results'!$B$1:$B$18671 = $E$10) * ('RESOLVE Results'!$C$1:$C$18671 = $B62), 0), MATCH(C$12, 'RESOLVE Results'!$D$1:$P$1, 0)), "")</f>
        <v>48913</v>
      </c>
      <c r="D62" s="4" cm="1">
        <f t="array" ref="D62">IFERROR(INDEX('RESOLVE Results'!$D$1:$P$18671, MATCH(1, ('RESOLVE Results'!$A$1:$A$18671 = $C$10) * ('RESOLVE Results'!$B$1:$B$18671 = $E$10) * ('RESOLVE Results'!$C$1:$C$18671 = $B62), 0), MATCH(D$12, 'RESOLVE Results'!$D$1:$P$1, 0)), "")</f>
        <v>51391</v>
      </c>
      <c r="E62" s="4" cm="1">
        <f t="array" ref="E62">IFERROR(INDEX('RESOLVE Results'!$D$1:$P$18671, MATCH(1, ('RESOLVE Results'!$A$1:$A$18671 = $C$10) * ('RESOLVE Results'!$B$1:$B$18671 = $E$10) * ('RESOLVE Results'!$C$1:$C$18671 = $B62), 0), MATCH(E$12, 'RESOLVE Results'!$D$1:$P$1, 0)), "")</f>
        <v>49524</v>
      </c>
      <c r="F62" s="4" cm="1">
        <f t="array" ref="F62">IFERROR(INDEX('RESOLVE Results'!$D$1:$P$18671, MATCH(1, ('RESOLVE Results'!$A$1:$A$18671 = $C$10) * ('RESOLVE Results'!$B$1:$B$18671 = $E$10) * ('RESOLVE Results'!$C$1:$C$18671 = $B62), 0), MATCH(F$12, 'RESOLVE Results'!$D$1:$P$1, 0)), "")</f>
        <v>50932</v>
      </c>
      <c r="G62" s="4" cm="1">
        <f t="array" ref="G62">IFERROR(INDEX('RESOLVE Results'!$D$1:$P$18671, MATCH(1, ('RESOLVE Results'!$A$1:$A$18671 = $C$10) * ('RESOLVE Results'!$B$1:$B$18671 = $E$10) * ('RESOLVE Results'!$C$1:$C$18671 = $B62), 0), MATCH(G$12, 'RESOLVE Results'!$D$1:$P$1, 0)), "")</f>
        <v>53534</v>
      </c>
      <c r="H62" s="4" cm="1">
        <f t="array" ref="H62">IFERROR(INDEX('RESOLVE Results'!$D$1:$P$18671, MATCH(1, ('RESOLVE Results'!$A$1:$A$18671 = $C$10) * ('RESOLVE Results'!$B$1:$B$18671 = $E$10) * ('RESOLVE Results'!$C$1:$C$18671 = $B62), 0), MATCH(H$12, 'RESOLVE Results'!$D$1:$P$1, 0)), "")</f>
        <v>54670</v>
      </c>
      <c r="I62" s="4" cm="1">
        <f t="array" ref="I62">IFERROR(INDEX('RESOLVE Results'!$D$1:$P$18671, MATCH(1, ('RESOLVE Results'!$A$1:$A$18671 = $C$10) * ('RESOLVE Results'!$B$1:$B$18671 = $E$10) * ('RESOLVE Results'!$C$1:$C$18671 = $B62), 0), MATCH(I$12, 'RESOLVE Results'!$D$1:$P$1, 0)), "")</f>
        <v>56212</v>
      </c>
      <c r="J62" s="4" cm="1">
        <f t="array" ref="J62">IFERROR(INDEX('RESOLVE Results'!$D$1:$P$18671, MATCH(1, ('RESOLVE Results'!$A$1:$A$18671 = $C$10) * ('RESOLVE Results'!$B$1:$B$18671 = $E$10) * ('RESOLVE Results'!$C$1:$C$18671 = $B62), 0), MATCH(J$12, 'RESOLVE Results'!$D$1:$P$1, 0)), "")</f>
        <v>58646</v>
      </c>
      <c r="K62" s="4" cm="1">
        <f t="array" ref="K62">IFERROR(INDEX('RESOLVE Results'!$D$1:$P$18671, MATCH(1, ('RESOLVE Results'!$A$1:$A$18671 = $C$10) * ('RESOLVE Results'!$B$1:$B$18671 = $E$10) * ('RESOLVE Results'!$C$1:$C$18671 = $B62), 0), MATCH(K$12, 'RESOLVE Results'!$D$1:$P$1, 0)), "")</f>
        <v>55387</v>
      </c>
      <c r="L62" s="4" cm="1">
        <f t="array" ref="L62">IFERROR(INDEX('RESOLVE Results'!$D$1:$P$18671, MATCH(1, ('RESOLVE Results'!$A$1:$A$18671 = $C$10) * ('RESOLVE Results'!$B$1:$B$18671 = $E$10) * ('RESOLVE Results'!$C$1:$C$18671 = $B62), 0), MATCH(L$12, 'RESOLVE Results'!$D$1:$P$1, 0)), "")</f>
        <v>58816</v>
      </c>
      <c r="M62" s="4" cm="1">
        <f t="array" ref="M62">IFERROR(INDEX('RESOLVE Results'!$D$1:$P$18671, MATCH(1, ('RESOLVE Results'!$A$1:$A$18671 = $C$10) * ('RESOLVE Results'!$B$1:$B$18671 = $E$10) * ('RESOLVE Results'!$C$1:$C$18671 = $B62), 0), MATCH(M$12, 'RESOLVE Results'!$D$1:$P$1, 0)), "")</f>
        <v>60073</v>
      </c>
      <c r="N62" s="4" cm="1">
        <f t="array" ref="N62">IFERROR(INDEX('RESOLVE Results'!$D$1:$P$18671, MATCH(1, ('RESOLVE Results'!$A$1:$A$18671 = $C$10) * ('RESOLVE Results'!$B$1:$B$18671 = $E$10) * ('RESOLVE Results'!$C$1:$C$18671 = $B62), 0), MATCH(N$12, 'RESOLVE Results'!$D$1:$P$1, 0)), "")</f>
        <v>65313</v>
      </c>
      <c r="O62" s="6">
        <f t="shared" si="0"/>
        <v>889887.52731975098</v>
      </c>
      <c r="P62" s="4">
        <f>IFERROR(IF('Dashboard '!$D$6 = 2035, O62 * (1.05^(2035-2022)), O62), "")</f>
        <v>1678015.6526546336</v>
      </c>
      <c r="Q62" s="69" cm="1">
        <f t="array" ref="Q62">IFERROR(INDEX('Base Cases'!$Q:$Q, MATCH(1, ('Base Cases'!$B:$B = $E$10) * ('Base Cases'!$C:$C = INDEX(Base_Cases, MATCH($B62, All_Cases, 0))), 0)) - P62, "")</f>
        <v>30716.888521088753</v>
      </c>
    </row>
    <row r="63" spans="2:17" x14ac:dyDescent="0.2">
      <c r="B63" s="3" t="str">
        <v>7.6GW High Competing Resource Cost</v>
      </c>
      <c r="C63" s="4" cm="1">
        <f t="array" ref="C63">IFERROR(INDEX('RESOLVE Results'!$D$1:$P$18671, MATCH(1, ('RESOLVE Results'!$A$1:$A$18671 = $C$10) * ('RESOLVE Results'!$B$1:$B$18671 = $E$10) * ('RESOLVE Results'!$C$1:$C$18671 = $B63), 0), MATCH(C$12, 'RESOLVE Results'!$D$1:$P$1, 0)), "")</f>
        <v>48940</v>
      </c>
      <c r="D63" s="4" cm="1">
        <f t="array" ref="D63">IFERROR(INDEX('RESOLVE Results'!$D$1:$P$18671, MATCH(1, ('RESOLVE Results'!$A$1:$A$18671 = $C$10) * ('RESOLVE Results'!$B$1:$B$18671 = $E$10) * ('RESOLVE Results'!$C$1:$C$18671 = $B63), 0), MATCH(D$12, 'RESOLVE Results'!$D$1:$P$1, 0)), "")</f>
        <v>50835</v>
      </c>
      <c r="E63" s="4" cm="1">
        <f t="array" ref="E63">IFERROR(INDEX('RESOLVE Results'!$D$1:$P$18671, MATCH(1, ('RESOLVE Results'!$A$1:$A$18671 = $C$10) * ('RESOLVE Results'!$B$1:$B$18671 = $E$10) * ('RESOLVE Results'!$C$1:$C$18671 = $B63), 0), MATCH(E$12, 'RESOLVE Results'!$D$1:$P$1, 0)), "")</f>
        <v>49652</v>
      </c>
      <c r="F63" s="4" cm="1">
        <f t="array" ref="F63">IFERROR(INDEX('RESOLVE Results'!$D$1:$P$18671, MATCH(1, ('RESOLVE Results'!$A$1:$A$18671 = $C$10) * ('RESOLVE Results'!$B$1:$B$18671 = $E$10) * ('RESOLVE Results'!$C$1:$C$18671 = $B63), 0), MATCH(F$12, 'RESOLVE Results'!$D$1:$P$1, 0)), "")</f>
        <v>51184</v>
      </c>
      <c r="G63" s="4" cm="1">
        <f t="array" ref="G63">IFERROR(INDEX('RESOLVE Results'!$D$1:$P$18671, MATCH(1, ('RESOLVE Results'!$A$1:$A$18671 = $C$10) * ('RESOLVE Results'!$B$1:$B$18671 = $E$10) * ('RESOLVE Results'!$C$1:$C$18671 = $B63), 0), MATCH(G$12, 'RESOLVE Results'!$D$1:$P$1, 0)), "")</f>
        <v>53113</v>
      </c>
      <c r="H63" s="4" cm="1">
        <f t="array" ref="H63">IFERROR(INDEX('RESOLVE Results'!$D$1:$P$18671, MATCH(1, ('RESOLVE Results'!$A$1:$A$18671 = $C$10) * ('RESOLVE Results'!$B$1:$B$18671 = $E$10) * ('RESOLVE Results'!$C$1:$C$18671 = $B63), 0), MATCH(H$12, 'RESOLVE Results'!$D$1:$P$1, 0)), "")</f>
        <v>54771</v>
      </c>
      <c r="I63" s="4" cm="1">
        <f t="array" ref="I63">IFERROR(INDEX('RESOLVE Results'!$D$1:$P$18671, MATCH(1, ('RESOLVE Results'!$A$1:$A$18671 = $C$10) * ('RESOLVE Results'!$B$1:$B$18671 = $E$10) * ('RESOLVE Results'!$C$1:$C$18671 = $B63), 0), MATCH(I$12, 'RESOLVE Results'!$D$1:$P$1, 0)), "")</f>
        <v>56242</v>
      </c>
      <c r="J63" s="4" cm="1">
        <f t="array" ref="J63">IFERROR(INDEX('RESOLVE Results'!$D$1:$P$18671, MATCH(1, ('RESOLVE Results'!$A$1:$A$18671 = $C$10) * ('RESOLVE Results'!$B$1:$B$18671 = $E$10) * ('RESOLVE Results'!$C$1:$C$18671 = $B63), 0), MATCH(J$12, 'RESOLVE Results'!$D$1:$P$1, 0)), "")</f>
        <v>58147</v>
      </c>
      <c r="K63" s="4" cm="1">
        <f t="array" ref="K63">IFERROR(INDEX('RESOLVE Results'!$D$1:$P$18671, MATCH(1, ('RESOLVE Results'!$A$1:$A$18671 = $C$10) * ('RESOLVE Results'!$B$1:$B$18671 = $E$10) * ('RESOLVE Results'!$C$1:$C$18671 = $B63), 0), MATCH(K$12, 'RESOLVE Results'!$D$1:$P$1, 0)), "")</f>
        <v>55591</v>
      </c>
      <c r="L63" s="4" cm="1">
        <f t="array" ref="L63">IFERROR(INDEX('RESOLVE Results'!$D$1:$P$18671, MATCH(1, ('RESOLVE Results'!$A$1:$A$18671 = $C$10) * ('RESOLVE Results'!$B$1:$B$18671 = $E$10) * ('RESOLVE Results'!$C$1:$C$18671 = $B63), 0), MATCH(L$12, 'RESOLVE Results'!$D$1:$P$1, 0)), "")</f>
        <v>59006</v>
      </c>
      <c r="M63" s="4" cm="1">
        <f t="array" ref="M63">IFERROR(INDEX('RESOLVE Results'!$D$1:$P$18671, MATCH(1, ('RESOLVE Results'!$A$1:$A$18671 = $C$10) * ('RESOLVE Results'!$B$1:$B$18671 = $E$10) * ('RESOLVE Results'!$C$1:$C$18671 = $B63), 0), MATCH(M$12, 'RESOLVE Results'!$D$1:$P$1, 0)), "")</f>
        <v>60413</v>
      </c>
      <c r="N63" s="4" cm="1">
        <f t="array" ref="N63">IFERROR(INDEX('RESOLVE Results'!$D$1:$P$18671, MATCH(1, ('RESOLVE Results'!$A$1:$A$18671 = $C$10) * ('RESOLVE Results'!$B$1:$B$18671 = $E$10) * ('RESOLVE Results'!$C$1:$C$18671 = $B63), 0), MATCH(N$12, 'RESOLVE Results'!$D$1:$P$1, 0)), "")</f>
        <v>66735</v>
      </c>
      <c r="O63" s="6">
        <f t="shared" si="0"/>
        <v>895934.99995332258</v>
      </c>
      <c r="P63" s="4">
        <f>IFERROR(IF('Dashboard '!$D$6 = 2035, O63 * (1.05^(2035-2022)), O63), "")</f>
        <v>1689419.0642393513</v>
      </c>
      <c r="Q63" s="69" cm="1">
        <f t="array" ref="Q63">IFERROR(INDEX('Base Cases'!$Q:$Q, MATCH(1, ('Base Cases'!$B:$B = $E$10) * ('Base Cases'!$C:$C = INDEX(Base_Cases, MATCH($B63, All_Cases, 0))), 0)) - P63, "")</f>
        <v>32332.783224263228</v>
      </c>
    </row>
    <row r="64" spans="2:17" x14ac:dyDescent="0.2">
      <c r="B64" s="3" t="str">
        <v>7.6GW High Electrification Load</v>
      </c>
      <c r="C64" s="4" cm="1">
        <f t="array" ref="C64">IFERROR(INDEX('RESOLVE Results'!$D$1:$P$18671, MATCH(1, ('RESOLVE Results'!$A$1:$A$18671 = $C$10) * ('RESOLVE Results'!$B$1:$B$18671 = $E$10) * ('RESOLVE Results'!$C$1:$C$18671 = $B64), 0), MATCH(C$12, 'RESOLVE Results'!$D$1:$P$1, 0)), "")</f>
        <v>48660</v>
      </c>
      <c r="D64" s="4" cm="1">
        <f t="array" ref="D64">IFERROR(INDEX('RESOLVE Results'!$D$1:$P$18671, MATCH(1, ('RESOLVE Results'!$A$1:$A$18671 = $C$10) * ('RESOLVE Results'!$B$1:$B$18671 = $E$10) * ('RESOLVE Results'!$C$1:$C$18671 = $B64), 0), MATCH(D$12, 'RESOLVE Results'!$D$1:$P$1, 0)), "")</f>
        <v>51183</v>
      </c>
      <c r="E64" s="4" cm="1">
        <f t="array" ref="E64">IFERROR(INDEX('RESOLVE Results'!$D$1:$P$18671, MATCH(1, ('RESOLVE Results'!$A$1:$A$18671 = $C$10) * ('RESOLVE Results'!$B$1:$B$18671 = $E$10) * ('RESOLVE Results'!$C$1:$C$18671 = $B64), 0), MATCH(E$12, 'RESOLVE Results'!$D$1:$P$1, 0)), "")</f>
        <v>49338</v>
      </c>
      <c r="F64" s="4" cm="1">
        <f t="array" ref="F64">IFERROR(INDEX('RESOLVE Results'!$D$1:$P$18671, MATCH(1, ('RESOLVE Results'!$A$1:$A$18671 = $C$10) * ('RESOLVE Results'!$B$1:$B$18671 = $E$10) * ('RESOLVE Results'!$C$1:$C$18671 = $B64), 0), MATCH(F$12, 'RESOLVE Results'!$D$1:$P$1, 0)), "")</f>
        <v>51170</v>
      </c>
      <c r="G64" s="4" cm="1">
        <f t="array" ref="G64">IFERROR(INDEX('RESOLVE Results'!$D$1:$P$18671, MATCH(1, ('RESOLVE Results'!$A$1:$A$18671 = $C$10) * ('RESOLVE Results'!$B$1:$B$18671 = $E$10) * ('RESOLVE Results'!$C$1:$C$18671 = $B64), 0), MATCH(G$12, 'RESOLVE Results'!$D$1:$P$1, 0)), "")</f>
        <v>54006</v>
      </c>
      <c r="H64" s="4" cm="1">
        <f t="array" ref="H64">IFERROR(INDEX('RESOLVE Results'!$D$1:$P$18671, MATCH(1, ('RESOLVE Results'!$A$1:$A$18671 = $C$10) * ('RESOLVE Results'!$B$1:$B$18671 = $E$10) * ('RESOLVE Results'!$C$1:$C$18671 = $B64), 0), MATCH(H$12, 'RESOLVE Results'!$D$1:$P$1, 0)), "")</f>
        <v>55548</v>
      </c>
      <c r="I64" s="4" cm="1">
        <f t="array" ref="I64">IFERROR(INDEX('RESOLVE Results'!$D$1:$P$18671, MATCH(1, ('RESOLVE Results'!$A$1:$A$18671 = $C$10) * ('RESOLVE Results'!$B$1:$B$18671 = $E$10) * ('RESOLVE Results'!$C$1:$C$18671 = $B64), 0), MATCH(I$12, 'RESOLVE Results'!$D$1:$P$1, 0)), "")</f>
        <v>58527</v>
      </c>
      <c r="J64" s="4" cm="1">
        <f t="array" ref="J64">IFERROR(INDEX('RESOLVE Results'!$D$1:$P$18671, MATCH(1, ('RESOLVE Results'!$A$1:$A$18671 = $C$10) * ('RESOLVE Results'!$B$1:$B$18671 = $E$10) * ('RESOLVE Results'!$C$1:$C$18671 = $B64), 0), MATCH(J$12, 'RESOLVE Results'!$D$1:$P$1, 0)), "")</f>
        <v>58388</v>
      </c>
      <c r="K64" s="4" cm="1">
        <f t="array" ref="K64">IFERROR(INDEX('RESOLVE Results'!$D$1:$P$18671, MATCH(1, ('RESOLVE Results'!$A$1:$A$18671 = $C$10) * ('RESOLVE Results'!$B$1:$B$18671 = $E$10) * ('RESOLVE Results'!$C$1:$C$18671 = $B64), 0), MATCH(K$12, 'RESOLVE Results'!$D$1:$P$1, 0)), "")</f>
        <v>56848</v>
      </c>
      <c r="L64" s="4" cm="1">
        <f t="array" ref="L64">IFERROR(INDEX('RESOLVE Results'!$D$1:$P$18671, MATCH(1, ('RESOLVE Results'!$A$1:$A$18671 = $C$10) * ('RESOLVE Results'!$B$1:$B$18671 = $E$10) * ('RESOLVE Results'!$C$1:$C$18671 = $B64), 0), MATCH(L$12, 'RESOLVE Results'!$D$1:$P$1, 0)), "")</f>
        <v>60796</v>
      </c>
      <c r="M64" s="4" cm="1">
        <f t="array" ref="M64">IFERROR(INDEX('RESOLVE Results'!$D$1:$P$18671, MATCH(1, ('RESOLVE Results'!$A$1:$A$18671 = $C$10) * ('RESOLVE Results'!$B$1:$B$18671 = $E$10) * ('RESOLVE Results'!$C$1:$C$18671 = $B64), 0), MATCH(M$12, 'RESOLVE Results'!$D$1:$P$1, 0)), "")</f>
        <v>62118</v>
      </c>
      <c r="N64" s="4" cm="1">
        <f t="array" ref="N64">IFERROR(INDEX('RESOLVE Results'!$D$1:$P$18671, MATCH(1, ('RESOLVE Results'!$A$1:$A$18671 = $C$10) * ('RESOLVE Results'!$B$1:$B$18671 = $E$10) * ('RESOLVE Results'!$C$1:$C$18671 = $B64), 0), MATCH(N$12, 'RESOLVE Results'!$D$1:$P$1, 0)), "")</f>
        <v>67876</v>
      </c>
      <c r="O64" s="6">
        <f t="shared" si="0"/>
        <v>909304.38032483682</v>
      </c>
      <c r="P64" s="4">
        <f>IFERROR(IF('Dashboard '!$D$6 = 2035, O64 * (1.05^(2035-2022)), O64), "")</f>
        <v>1714629.0248702902</v>
      </c>
      <c r="Q64" s="69" cm="1">
        <f t="array" ref="Q64">IFERROR(INDEX('Base Cases'!$Q:$Q, MATCH(1, ('Base Cases'!$B:$B = $E$10) * ('Base Cases'!$C:$C = INDEX(Base_Cases, MATCH($B64, All_Cases, 0))), 0)) - P64, "")</f>
        <v>27105.490028937347</v>
      </c>
    </row>
    <row r="65" spans="2:17" x14ac:dyDescent="0.2">
      <c r="B65" s="3" t="str">
        <v>7.6GW Zero GHG Emissions</v>
      </c>
      <c r="C65" s="4" cm="1">
        <f t="array" ref="C65">IFERROR(INDEX('RESOLVE Results'!$D$1:$P$18671, MATCH(1, ('RESOLVE Results'!$A$1:$A$18671 = $C$10) * ('RESOLVE Results'!$B$1:$B$18671 = $E$10) * ('RESOLVE Results'!$C$1:$C$18671 = $B65), 0), MATCH(C$12, 'RESOLVE Results'!$D$1:$P$1, 0)), "")</f>
        <v>49008</v>
      </c>
      <c r="D65" s="4" cm="1">
        <f t="array" ref="D65">IFERROR(INDEX('RESOLVE Results'!$D$1:$P$18671, MATCH(1, ('RESOLVE Results'!$A$1:$A$18671 = $C$10) * ('RESOLVE Results'!$B$1:$B$18671 = $E$10) * ('RESOLVE Results'!$C$1:$C$18671 = $B65), 0), MATCH(D$12, 'RESOLVE Results'!$D$1:$P$1, 0)), "")</f>
        <v>51199</v>
      </c>
      <c r="E65" s="4" cm="1">
        <f t="array" ref="E65">IFERROR(INDEX('RESOLVE Results'!$D$1:$P$18671, MATCH(1, ('RESOLVE Results'!$A$1:$A$18671 = $C$10) * ('RESOLVE Results'!$B$1:$B$18671 = $E$10) * ('RESOLVE Results'!$C$1:$C$18671 = $B65), 0), MATCH(E$12, 'RESOLVE Results'!$D$1:$P$1, 0)), "")</f>
        <v>49187</v>
      </c>
      <c r="F65" s="4" cm="1">
        <f t="array" ref="F65">IFERROR(INDEX('RESOLVE Results'!$D$1:$P$18671, MATCH(1, ('RESOLVE Results'!$A$1:$A$18671 = $C$10) * ('RESOLVE Results'!$B$1:$B$18671 = $E$10) * ('RESOLVE Results'!$C$1:$C$18671 = $B65), 0), MATCH(F$12, 'RESOLVE Results'!$D$1:$P$1, 0)), "")</f>
        <v>50439</v>
      </c>
      <c r="G65" s="4" cm="1">
        <f t="array" ref="G65">IFERROR(INDEX('RESOLVE Results'!$D$1:$P$18671, MATCH(1, ('RESOLVE Results'!$A$1:$A$18671 = $C$10) * ('RESOLVE Results'!$B$1:$B$18671 = $E$10) * ('RESOLVE Results'!$C$1:$C$18671 = $B65), 0), MATCH(G$12, 'RESOLVE Results'!$D$1:$P$1, 0)), "")</f>
        <v>52309</v>
      </c>
      <c r="H65" s="4" cm="1">
        <f t="array" ref="H65">IFERROR(INDEX('RESOLVE Results'!$D$1:$P$18671, MATCH(1, ('RESOLVE Results'!$A$1:$A$18671 = $C$10) * ('RESOLVE Results'!$B$1:$B$18671 = $E$10) * ('RESOLVE Results'!$C$1:$C$18671 = $B65), 0), MATCH(H$12, 'RESOLVE Results'!$D$1:$P$1, 0)), "")</f>
        <v>53933</v>
      </c>
      <c r="I65" s="4" cm="1">
        <f t="array" ref="I65">IFERROR(INDEX('RESOLVE Results'!$D$1:$P$18671, MATCH(1, ('RESOLVE Results'!$A$1:$A$18671 = $C$10) * ('RESOLVE Results'!$B$1:$B$18671 = $E$10) * ('RESOLVE Results'!$C$1:$C$18671 = $B65), 0), MATCH(I$12, 'RESOLVE Results'!$D$1:$P$1, 0)), "")</f>
        <v>56785</v>
      </c>
      <c r="J65" s="4" cm="1">
        <f t="array" ref="J65">IFERROR(INDEX('RESOLVE Results'!$D$1:$P$18671, MATCH(1, ('RESOLVE Results'!$A$1:$A$18671 = $C$10) * ('RESOLVE Results'!$B$1:$B$18671 = $E$10) * ('RESOLVE Results'!$C$1:$C$18671 = $B65), 0), MATCH(J$12, 'RESOLVE Results'!$D$1:$P$1, 0)), "")</f>
        <v>56971</v>
      </c>
      <c r="K65" s="4" cm="1">
        <f t="array" ref="K65">IFERROR(INDEX('RESOLVE Results'!$D$1:$P$18671, MATCH(1, ('RESOLVE Results'!$A$1:$A$18671 = $C$10) * ('RESOLVE Results'!$B$1:$B$18671 = $E$10) * ('RESOLVE Results'!$C$1:$C$18671 = $B65), 0), MATCH(K$12, 'RESOLVE Results'!$D$1:$P$1, 0)), "")</f>
        <v>54738</v>
      </c>
      <c r="L65" s="4" cm="1">
        <f t="array" ref="L65">IFERROR(INDEX('RESOLVE Results'!$D$1:$P$18671, MATCH(1, ('RESOLVE Results'!$A$1:$A$18671 = $C$10) * ('RESOLVE Results'!$B$1:$B$18671 = $E$10) * ('RESOLVE Results'!$C$1:$C$18671 = $B65), 0), MATCH(L$12, 'RESOLVE Results'!$D$1:$P$1, 0)), "")</f>
        <v>58816</v>
      </c>
      <c r="M65" s="4" cm="1">
        <f t="array" ref="M65">IFERROR(INDEX('RESOLVE Results'!$D$1:$P$18671, MATCH(1, ('RESOLVE Results'!$A$1:$A$18671 = $C$10) * ('RESOLVE Results'!$B$1:$B$18671 = $E$10) * ('RESOLVE Results'!$C$1:$C$18671 = $B65), 0), MATCH(M$12, 'RESOLVE Results'!$D$1:$P$1, 0)), "")</f>
        <v>60698</v>
      </c>
      <c r="N65" s="4" cm="1">
        <f t="array" ref="N65">IFERROR(INDEX('RESOLVE Results'!$D$1:$P$18671, MATCH(1, ('RESOLVE Results'!$A$1:$A$18671 = $C$10) * ('RESOLVE Results'!$B$1:$B$18671 = $E$10) * ('RESOLVE Results'!$C$1:$C$18671 = $B65), 0), MATCH(N$12, 'RESOLVE Results'!$D$1:$P$1, 0)), "")</f>
        <v>71941</v>
      </c>
      <c r="O65" s="6">
        <f t="shared" si="0"/>
        <v>912818.38133857923</v>
      </c>
      <c r="P65" s="4">
        <f>IFERROR(IF('Dashboard '!$D$6 = 2035, O65 * (1.05^(2035-2022)), O65), "")</f>
        <v>1721255.1978679765</v>
      </c>
      <c r="Q65" s="69" cm="1">
        <f t="array" ref="Q65">IFERROR(INDEX('Base Cases'!$Q:$Q, MATCH(1, ('Base Cases'!$B:$B = $E$10) * ('Base Cases'!$C:$C = INDEX(Base_Cases, MATCH($B65, All_Cases, 0))), 0)) - P65, "")</f>
        <v>24680.850950011984</v>
      </c>
    </row>
    <row r="66" spans="2:17" x14ac:dyDescent="0.2">
      <c r="B66" s="3" t="str">
        <v>7.6GW High Gas Retirements</v>
      </c>
      <c r="C66" s="4" cm="1">
        <f t="array" ref="C66">IFERROR(INDEX('RESOLVE Results'!$D$1:$P$18671, MATCH(1, ('RESOLVE Results'!$A$1:$A$18671 = $C$10) * ('RESOLVE Results'!$B$1:$B$18671 = $E$10) * ('RESOLVE Results'!$C$1:$C$18671 = $B66), 0), MATCH(C$12, 'RESOLVE Results'!$D$1:$P$1, 0)), "")</f>
        <v>48956</v>
      </c>
      <c r="D66" s="4" cm="1">
        <f t="array" ref="D66">IFERROR(INDEX('RESOLVE Results'!$D$1:$P$18671, MATCH(1, ('RESOLVE Results'!$A$1:$A$18671 = $C$10) * ('RESOLVE Results'!$B$1:$B$18671 = $E$10) * ('RESOLVE Results'!$C$1:$C$18671 = $B66), 0), MATCH(D$12, 'RESOLVE Results'!$D$1:$P$1, 0)), "")</f>
        <v>51279</v>
      </c>
      <c r="E66" s="4" cm="1">
        <f t="array" ref="E66">IFERROR(INDEX('RESOLVE Results'!$D$1:$P$18671, MATCH(1, ('RESOLVE Results'!$A$1:$A$18671 = $C$10) * ('RESOLVE Results'!$B$1:$B$18671 = $E$10) * ('RESOLVE Results'!$C$1:$C$18671 = $B66), 0), MATCH(E$12, 'RESOLVE Results'!$D$1:$P$1, 0)), "")</f>
        <v>49569</v>
      </c>
      <c r="F66" s="4" cm="1">
        <f t="array" ref="F66">IFERROR(INDEX('RESOLVE Results'!$D$1:$P$18671, MATCH(1, ('RESOLVE Results'!$A$1:$A$18671 = $C$10) * ('RESOLVE Results'!$B$1:$B$18671 = $E$10) * ('RESOLVE Results'!$C$1:$C$18671 = $B66), 0), MATCH(F$12, 'RESOLVE Results'!$D$1:$P$1, 0)), "")</f>
        <v>51089</v>
      </c>
      <c r="G66" s="4" cm="1">
        <f t="array" ref="G66">IFERROR(INDEX('RESOLVE Results'!$D$1:$P$18671, MATCH(1, ('RESOLVE Results'!$A$1:$A$18671 = $C$10) * ('RESOLVE Results'!$B$1:$B$18671 = $E$10) * ('RESOLVE Results'!$C$1:$C$18671 = $B66), 0), MATCH(G$12, 'RESOLVE Results'!$D$1:$P$1, 0)), "")</f>
        <v>52989</v>
      </c>
      <c r="H66" s="4" cm="1">
        <f t="array" ref="H66">IFERROR(INDEX('RESOLVE Results'!$D$1:$P$18671, MATCH(1, ('RESOLVE Results'!$A$1:$A$18671 = $C$10) * ('RESOLVE Results'!$B$1:$B$18671 = $E$10) * ('RESOLVE Results'!$C$1:$C$18671 = $B66), 0), MATCH(H$12, 'RESOLVE Results'!$D$1:$P$1, 0)), "")</f>
        <v>54350</v>
      </c>
      <c r="I66" s="4" cm="1">
        <f t="array" ref="I66">IFERROR(INDEX('RESOLVE Results'!$D$1:$P$18671, MATCH(1, ('RESOLVE Results'!$A$1:$A$18671 = $C$10) * ('RESOLVE Results'!$B$1:$B$18671 = $E$10) * ('RESOLVE Results'!$C$1:$C$18671 = $B66), 0), MATCH(I$12, 'RESOLVE Results'!$D$1:$P$1, 0)), "")</f>
        <v>56208</v>
      </c>
      <c r="J66" s="4" cm="1">
        <f t="array" ref="J66">IFERROR(INDEX('RESOLVE Results'!$D$1:$P$18671, MATCH(1, ('RESOLVE Results'!$A$1:$A$18671 = $C$10) * ('RESOLVE Results'!$B$1:$B$18671 = $E$10) * ('RESOLVE Results'!$C$1:$C$18671 = $B66), 0), MATCH(J$12, 'RESOLVE Results'!$D$1:$P$1, 0)), "")</f>
        <v>56156</v>
      </c>
      <c r="K66" s="4" cm="1">
        <f t="array" ref="K66">IFERROR(INDEX('RESOLVE Results'!$D$1:$P$18671, MATCH(1, ('RESOLVE Results'!$A$1:$A$18671 = $C$10) * ('RESOLVE Results'!$B$1:$B$18671 = $E$10) * ('RESOLVE Results'!$C$1:$C$18671 = $B66), 0), MATCH(K$12, 'RESOLVE Results'!$D$1:$P$1, 0)), "")</f>
        <v>55027</v>
      </c>
      <c r="L66" s="4" cm="1">
        <f t="array" ref="L66">IFERROR(INDEX('RESOLVE Results'!$D$1:$P$18671, MATCH(1, ('RESOLVE Results'!$A$1:$A$18671 = $C$10) * ('RESOLVE Results'!$B$1:$B$18671 = $E$10) * ('RESOLVE Results'!$C$1:$C$18671 = $B66), 0), MATCH(L$12, 'RESOLVE Results'!$D$1:$P$1, 0)), "")</f>
        <v>58845</v>
      </c>
      <c r="M66" s="4" cm="1">
        <f t="array" ref="M66">IFERROR(INDEX('RESOLVE Results'!$D$1:$P$18671, MATCH(1, ('RESOLVE Results'!$A$1:$A$18671 = $C$10) * ('RESOLVE Results'!$B$1:$B$18671 = $E$10) * ('RESOLVE Results'!$C$1:$C$18671 = $B66), 0), MATCH(M$12, 'RESOLVE Results'!$D$1:$P$1, 0)), "")</f>
        <v>60449</v>
      </c>
      <c r="N66" s="4" cm="1">
        <f t="array" ref="N66">IFERROR(INDEX('RESOLVE Results'!$D$1:$P$18671, MATCH(1, ('RESOLVE Results'!$A$1:$A$18671 = $C$10) * ('RESOLVE Results'!$B$1:$B$18671 = $E$10) * ('RESOLVE Results'!$C$1:$C$18671 = $B66), 0), MATCH(N$12, 'RESOLVE Results'!$D$1:$P$1, 0)), "")</f>
        <v>65352</v>
      </c>
      <c r="O66" s="6">
        <f t="shared" si="0"/>
        <v>887870.3822363069</v>
      </c>
      <c r="P66" s="4">
        <f>IFERROR(IF('Dashboard '!$D$6 = 2035, O66 * (1.05^(2035-2022)), O66), "")</f>
        <v>1674212.0247580959</v>
      </c>
      <c r="Q66" s="69" cm="1">
        <f t="array" ref="Q66">IFERROR(INDEX('Base Cases'!$Q:$Q, MATCH(1, ('Base Cases'!$B:$B = $E$10) * ('Base Cases'!$C:$C = INDEX(Base_Cases, MATCH($B66, All_Cases, 0))), 0)) - P66, "")</f>
        <v>27128.950963416602</v>
      </c>
    </row>
    <row r="67" spans="2:17" x14ac:dyDescent="0.2">
      <c r="B67" s="3" t="str">
        <v>7.6GW Low Long Duration Storage ELCC</v>
      </c>
      <c r="C67" s="4" cm="1">
        <f t="array" ref="C67">IFERROR(INDEX('RESOLVE Results'!$D$1:$P$18671, MATCH(1, ('RESOLVE Results'!$A$1:$A$18671 = $C$10) * ('RESOLVE Results'!$B$1:$B$18671 = $E$10) * ('RESOLVE Results'!$C$1:$C$18671 = $B67), 0), MATCH(C$12, 'RESOLVE Results'!$D$1:$P$1, 0)), "")</f>
        <v>48942</v>
      </c>
      <c r="D67" s="4" cm="1">
        <f t="array" ref="D67">IFERROR(INDEX('RESOLVE Results'!$D$1:$P$18671, MATCH(1, ('RESOLVE Results'!$A$1:$A$18671 = $C$10) * ('RESOLVE Results'!$B$1:$B$18671 = $E$10) * ('RESOLVE Results'!$C$1:$C$18671 = $B67), 0), MATCH(D$12, 'RESOLVE Results'!$D$1:$P$1, 0)), "")</f>
        <v>51123</v>
      </c>
      <c r="E67" s="4" cm="1">
        <f t="array" ref="E67">IFERROR(INDEX('RESOLVE Results'!$D$1:$P$18671, MATCH(1, ('RESOLVE Results'!$A$1:$A$18671 = $C$10) * ('RESOLVE Results'!$B$1:$B$18671 = $E$10) * ('RESOLVE Results'!$C$1:$C$18671 = $B67), 0), MATCH(E$12, 'RESOLVE Results'!$D$1:$P$1, 0)), "")</f>
        <v>49550</v>
      </c>
      <c r="F67" s="4" cm="1">
        <f t="array" ref="F67">IFERROR(INDEX('RESOLVE Results'!$D$1:$P$18671, MATCH(1, ('RESOLVE Results'!$A$1:$A$18671 = $C$10) * ('RESOLVE Results'!$B$1:$B$18671 = $E$10) * ('RESOLVE Results'!$C$1:$C$18671 = $B67), 0), MATCH(F$12, 'RESOLVE Results'!$D$1:$P$1, 0)), "")</f>
        <v>51055</v>
      </c>
      <c r="G67" s="4" cm="1">
        <f t="array" ref="G67">IFERROR(INDEX('RESOLVE Results'!$D$1:$P$18671, MATCH(1, ('RESOLVE Results'!$A$1:$A$18671 = $C$10) * ('RESOLVE Results'!$B$1:$B$18671 = $E$10) * ('RESOLVE Results'!$C$1:$C$18671 = $B67), 0), MATCH(G$12, 'RESOLVE Results'!$D$1:$P$1, 0)), "")</f>
        <v>52878</v>
      </c>
      <c r="H67" s="4" cm="1">
        <f t="array" ref="H67">IFERROR(INDEX('RESOLVE Results'!$D$1:$P$18671, MATCH(1, ('RESOLVE Results'!$A$1:$A$18671 = $C$10) * ('RESOLVE Results'!$B$1:$B$18671 = $E$10) * ('RESOLVE Results'!$C$1:$C$18671 = $B67), 0), MATCH(H$12, 'RESOLVE Results'!$D$1:$P$1, 0)), "")</f>
        <v>54157</v>
      </c>
      <c r="I67" s="4" cm="1">
        <f t="array" ref="I67">IFERROR(INDEX('RESOLVE Results'!$D$1:$P$18671, MATCH(1, ('RESOLVE Results'!$A$1:$A$18671 = $C$10) * ('RESOLVE Results'!$B$1:$B$18671 = $E$10) * ('RESOLVE Results'!$C$1:$C$18671 = $B67), 0), MATCH(I$12, 'RESOLVE Results'!$D$1:$P$1, 0)), "")</f>
        <v>56388</v>
      </c>
      <c r="J67" s="4" cm="1">
        <f t="array" ref="J67">IFERROR(INDEX('RESOLVE Results'!$D$1:$P$18671, MATCH(1, ('RESOLVE Results'!$A$1:$A$18671 = $C$10) * ('RESOLVE Results'!$B$1:$B$18671 = $E$10) * ('RESOLVE Results'!$C$1:$C$18671 = $B67), 0), MATCH(J$12, 'RESOLVE Results'!$D$1:$P$1, 0)), "")</f>
        <v>56862</v>
      </c>
      <c r="K67" s="4" cm="1">
        <f t="array" ref="K67">IFERROR(INDEX('RESOLVE Results'!$D$1:$P$18671, MATCH(1, ('RESOLVE Results'!$A$1:$A$18671 = $C$10) * ('RESOLVE Results'!$B$1:$B$18671 = $E$10) * ('RESOLVE Results'!$C$1:$C$18671 = $B67), 0), MATCH(K$12, 'RESOLVE Results'!$D$1:$P$1, 0)), "")</f>
        <v>54935</v>
      </c>
      <c r="L67" s="4" cm="1">
        <f t="array" ref="L67">IFERROR(INDEX('RESOLVE Results'!$D$1:$P$18671, MATCH(1, ('RESOLVE Results'!$A$1:$A$18671 = $C$10) * ('RESOLVE Results'!$B$1:$B$18671 = $E$10) * ('RESOLVE Results'!$C$1:$C$18671 = $B67), 0), MATCH(L$12, 'RESOLVE Results'!$D$1:$P$1, 0)), "")</f>
        <v>58057</v>
      </c>
      <c r="M67" s="4" cm="1">
        <f t="array" ref="M67">IFERROR(INDEX('RESOLVE Results'!$D$1:$P$18671, MATCH(1, ('RESOLVE Results'!$A$1:$A$18671 = $C$10) * ('RESOLVE Results'!$B$1:$B$18671 = $E$10) * ('RESOLVE Results'!$C$1:$C$18671 = $B67), 0), MATCH(M$12, 'RESOLVE Results'!$D$1:$P$1, 0)), "")</f>
        <v>59096</v>
      </c>
      <c r="N67" s="4" cm="1">
        <f t="array" ref="N67">IFERROR(INDEX('RESOLVE Results'!$D$1:$P$18671, MATCH(1, ('RESOLVE Results'!$A$1:$A$18671 = $C$10) * ('RESOLVE Results'!$B$1:$B$18671 = $E$10) * ('RESOLVE Results'!$C$1:$C$18671 = $B67), 0), MATCH(N$12, 'RESOLVE Results'!$D$1:$P$1, 0)), "")</f>
        <v>64472</v>
      </c>
      <c r="O67" s="6">
        <f t="shared" si="0"/>
        <v>881602.99142134748</v>
      </c>
      <c r="P67" s="4">
        <f>IFERROR(IF('Dashboard '!$D$6 = 2035, O67 * (1.05^(2035-2022)), O67), "")</f>
        <v>1662393.924643263</v>
      </c>
      <c r="Q67" s="69" cm="1">
        <f t="array" ref="Q67">IFERROR(INDEX('Base Cases'!$Q:$Q, MATCH(1, ('Base Cases'!$B:$B = $E$10) * ('Base Cases'!$C:$C = INDEX(Base_Cases, MATCH($B67, All_Cases, 0))), 0)) - P67, "")</f>
        <v>25749.166901138611</v>
      </c>
    </row>
    <row r="68" spans="2:17" x14ac:dyDescent="0.2">
      <c r="B68" s="3" t="str">
        <v>7.6GW High Offshore Wind ELCC</v>
      </c>
      <c r="C68" s="4" cm="1">
        <f t="array" ref="C68">IFERROR(INDEX('RESOLVE Results'!$D$1:$P$18671, MATCH(1, ('RESOLVE Results'!$A$1:$A$18671 = $C$10) * ('RESOLVE Results'!$B$1:$B$18671 = $E$10) * ('RESOLVE Results'!$C$1:$C$18671 = $B68), 0), MATCH(C$12, 'RESOLVE Results'!$D$1:$P$1, 0)), "")</f>
        <v>48910</v>
      </c>
      <c r="D68" s="4" cm="1">
        <f t="array" ref="D68">IFERROR(INDEX('RESOLVE Results'!$D$1:$P$18671, MATCH(1, ('RESOLVE Results'!$A$1:$A$18671 = $C$10) * ('RESOLVE Results'!$B$1:$B$18671 = $E$10) * ('RESOLVE Results'!$C$1:$C$18671 = $B68), 0), MATCH(D$12, 'RESOLVE Results'!$D$1:$P$1, 0)), "")</f>
        <v>50864</v>
      </c>
      <c r="E68" s="4" cm="1">
        <f t="array" ref="E68">IFERROR(INDEX('RESOLVE Results'!$D$1:$P$18671, MATCH(1, ('RESOLVE Results'!$A$1:$A$18671 = $C$10) * ('RESOLVE Results'!$B$1:$B$18671 = $E$10) * ('RESOLVE Results'!$C$1:$C$18671 = $B68), 0), MATCH(E$12, 'RESOLVE Results'!$D$1:$P$1, 0)), "")</f>
        <v>49486</v>
      </c>
      <c r="F68" s="4" cm="1">
        <f t="array" ref="F68">IFERROR(INDEX('RESOLVE Results'!$D$1:$P$18671, MATCH(1, ('RESOLVE Results'!$A$1:$A$18671 = $C$10) * ('RESOLVE Results'!$B$1:$B$18671 = $E$10) * ('RESOLVE Results'!$C$1:$C$18671 = $B68), 0), MATCH(F$12, 'RESOLVE Results'!$D$1:$P$1, 0)), "")</f>
        <v>50973</v>
      </c>
      <c r="G68" s="4" cm="1">
        <f t="array" ref="G68">IFERROR(INDEX('RESOLVE Results'!$D$1:$P$18671, MATCH(1, ('RESOLVE Results'!$A$1:$A$18671 = $C$10) * ('RESOLVE Results'!$B$1:$B$18671 = $E$10) * ('RESOLVE Results'!$C$1:$C$18671 = $B68), 0), MATCH(G$12, 'RESOLVE Results'!$D$1:$P$1, 0)), "")</f>
        <v>52865</v>
      </c>
      <c r="H68" s="4" cm="1">
        <f t="array" ref="H68">IFERROR(INDEX('RESOLVE Results'!$D$1:$P$18671, MATCH(1, ('RESOLVE Results'!$A$1:$A$18671 = $C$10) * ('RESOLVE Results'!$B$1:$B$18671 = $E$10) * ('RESOLVE Results'!$C$1:$C$18671 = $B68), 0), MATCH(H$12, 'RESOLVE Results'!$D$1:$P$1, 0)), "")</f>
        <v>54117</v>
      </c>
      <c r="I68" s="4" cm="1">
        <f t="array" ref="I68">IFERROR(INDEX('RESOLVE Results'!$D$1:$P$18671, MATCH(1, ('RESOLVE Results'!$A$1:$A$18671 = $C$10) * ('RESOLVE Results'!$B$1:$B$18671 = $E$10) * ('RESOLVE Results'!$C$1:$C$18671 = $B68), 0), MATCH(I$12, 'RESOLVE Results'!$D$1:$P$1, 0)), "")</f>
        <v>55971</v>
      </c>
      <c r="J68" s="4" cm="1">
        <f t="array" ref="J68">IFERROR(INDEX('RESOLVE Results'!$D$1:$P$18671, MATCH(1, ('RESOLVE Results'!$A$1:$A$18671 = $C$10) * ('RESOLVE Results'!$B$1:$B$18671 = $E$10) * ('RESOLVE Results'!$C$1:$C$18671 = $B68), 0), MATCH(J$12, 'RESOLVE Results'!$D$1:$P$1, 0)), "")</f>
        <v>56674</v>
      </c>
      <c r="K68" s="4" cm="1">
        <f t="array" ref="K68">IFERROR(INDEX('RESOLVE Results'!$D$1:$P$18671, MATCH(1, ('RESOLVE Results'!$A$1:$A$18671 = $C$10) * ('RESOLVE Results'!$B$1:$B$18671 = $E$10) * ('RESOLVE Results'!$C$1:$C$18671 = $B68), 0), MATCH(K$12, 'RESOLVE Results'!$D$1:$P$1, 0)), "")</f>
        <v>54752</v>
      </c>
      <c r="L68" s="4" cm="1">
        <f t="array" ref="L68">IFERROR(INDEX('RESOLVE Results'!$D$1:$P$18671, MATCH(1, ('RESOLVE Results'!$A$1:$A$18671 = $C$10) * ('RESOLVE Results'!$B$1:$B$18671 = $E$10) * ('RESOLVE Results'!$C$1:$C$18671 = $B68), 0), MATCH(L$12, 'RESOLVE Results'!$D$1:$P$1, 0)), "")</f>
        <v>57916</v>
      </c>
      <c r="M68" s="4" cm="1">
        <f t="array" ref="M68">IFERROR(INDEX('RESOLVE Results'!$D$1:$P$18671, MATCH(1, ('RESOLVE Results'!$A$1:$A$18671 = $C$10) * ('RESOLVE Results'!$B$1:$B$18671 = $E$10) * ('RESOLVE Results'!$C$1:$C$18671 = $B68), 0), MATCH(M$12, 'RESOLVE Results'!$D$1:$P$1, 0)), "")</f>
        <v>58988</v>
      </c>
      <c r="N68" s="4" cm="1">
        <f t="array" ref="N68">IFERROR(INDEX('RESOLVE Results'!$D$1:$P$18671, MATCH(1, ('RESOLVE Results'!$A$1:$A$18671 = $C$10) * ('RESOLVE Results'!$B$1:$B$18671 = $E$10) * ('RESOLVE Results'!$C$1:$C$18671 = $B68), 0), MATCH(N$12, 'RESOLVE Results'!$D$1:$P$1, 0)), "")</f>
        <v>64158</v>
      </c>
      <c r="O68" s="6">
        <f t="shared" si="0"/>
        <v>878938.88553352328</v>
      </c>
      <c r="P68" s="4">
        <f>IFERROR(IF('Dashboard '!$D$6 = 2035, O68 * (1.05^(2035-2022)), O68), "")</f>
        <v>1657370.355660829</v>
      </c>
      <c r="Q68" s="69" cm="1">
        <f t="array" ref="Q68">IFERROR(INDEX('Base Cases'!$Q:$Q, MATCH(1, ('Base Cases'!$B:$B = $E$10) * ('Base Cases'!$C:$C = INDEX(Base_Cases, MATCH($B68, All_Cases, 0))), 0)) - P68, "")</f>
        <v>25800.42478803941</v>
      </c>
    </row>
    <row r="69" spans="2:17" x14ac:dyDescent="0.2">
      <c r="B69" s="3" t="str">
        <v>7.6GW Low Offshore Wind ELCC</v>
      </c>
      <c r="C69" s="4" cm="1">
        <f t="array" ref="C69">IFERROR(INDEX('RESOLVE Results'!$D$1:$P$18671, MATCH(1, ('RESOLVE Results'!$A$1:$A$18671 = $C$10) * ('RESOLVE Results'!$B$1:$B$18671 = $E$10) * ('RESOLVE Results'!$C$1:$C$18671 = $B69), 0), MATCH(C$12, 'RESOLVE Results'!$D$1:$P$1, 0)), "")</f>
        <v>48922</v>
      </c>
      <c r="D69" s="4" cm="1">
        <f t="array" ref="D69">IFERROR(INDEX('RESOLVE Results'!$D$1:$P$18671, MATCH(1, ('RESOLVE Results'!$A$1:$A$18671 = $C$10) * ('RESOLVE Results'!$B$1:$B$18671 = $E$10) * ('RESOLVE Results'!$C$1:$C$18671 = $B69), 0), MATCH(D$12, 'RESOLVE Results'!$D$1:$P$1, 0)), "")</f>
        <v>51086</v>
      </c>
      <c r="E69" s="4" cm="1">
        <f t="array" ref="E69">IFERROR(INDEX('RESOLVE Results'!$D$1:$P$18671, MATCH(1, ('RESOLVE Results'!$A$1:$A$18671 = $C$10) * ('RESOLVE Results'!$B$1:$B$18671 = $E$10) * ('RESOLVE Results'!$C$1:$C$18671 = $B69), 0), MATCH(E$12, 'RESOLVE Results'!$D$1:$P$1, 0)), "")</f>
        <v>49521</v>
      </c>
      <c r="F69" s="4" cm="1">
        <f t="array" ref="F69">IFERROR(INDEX('RESOLVE Results'!$D$1:$P$18671, MATCH(1, ('RESOLVE Results'!$A$1:$A$18671 = $C$10) * ('RESOLVE Results'!$B$1:$B$18671 = $E$10) * ('RESOLVE Results'!$C$1:$C$18671 = $B69), 0), MATCH(F$12, 'RESOLVE Results'!$D$1:$P$1, 0)), "")</f>
        <v>51017</v>
      </c>
      <c r="G69" s="4" cm="1">
        <f t="array" ref="G69">IFERROR(INDEX('RESOLVE Results'!$D$1:$P$18671, MATCH(1, ('RESOLVE Results'!$A$1:$A$18671 = $C$10) * ('RESOLVE Results'!$B$1:$B$18671 = $E$10) * ('RESOLVE Results'!$C$1:$C$18671 = $B69), 0), MATCH(G$12, 'RESOLVE Results'!$D$1:$P$1, 0)), "")</f>
        <v>52900</v>
      </c>
      <c r="H69" s="4" cm="1">
        <f t="array" ref="H69">IFERROR(INDEX('RESOLVE Results'!$D$1:$P$18671, MATCH(1, ('RESOLVE Results'!$A$1:$A$18671 = $C$10) * ('RESOLVE Results'!$B$1:$B$18671 = $E$10) * ('RESOLVE Results'!$C$1:$C$18671 = $B69), 0), MATCH(H$12, 'RESOLVE Results'!$D$1:$P$1, 0)), "")</f>
        <v>54152</v>
      </c>
      <c r="I69" s="4" cm="1">
        <f t="array" ref="I69">IFERROR(INDEX('RESOLVE Results'!$D$1:$P$18671, MATCH(1, ('RESOLVE Results'!$A$1:$A$18671 = $C$10) * ('RESOLVE Results'!$B$1:$B$18671 = $E$10) * ('RESOLVE Results'!$C$1:$C$18671 = $B69), 0), MATCH(I$12, 'RESOLVE Results'!$D$1:$P$1, 0)), "")</f>
        <v>56473</v>
      </c>
      <c r="J69" s="4" cm="1">
        <f t="array" ref="J69">IFERROR(INDEX('RESOLVE Results'!$D$1:$P$18671, MATCH(1, ('RESOLVE Results'!$A$1:$A$18671 = $C$10) * ('RESOLVE Results'!$B$1:$B$18671 = $E$10) * ('RESOLVE Results'!$C$1:$C$18671 = $B69), 0), MATCH(J$12, 'RESOLVE Results'!$D$1:$P$1, 0)), "")</f>
        <v>57053</v>
      </c>
      <c r="K69" s="4" cm="1">
        <f t="array" ref="K69">IFERROR(INDEX('RESOLVE Results'!$D$1:$P$18671, MATCH(1, ('RESOLVE Results'!$A$1:$A$18671 = $C$10) * ('RESOLVE Results'!$B$1:$B$18671 = $E$10) * ('RESOLVE Results'!$C$1:$C$18671 = $B69), 0), MATCH(K$12, 'RESOLVE Results'!$D$1:$P$1, 0)), "")</f>
        <v>54774</v>
      </c>
      <c r="L69" s="4" cm="1">
        <f t="array" ref="L69">IFERROR(INDEX('RESOLVE Results'!$D$1:$P$18671, MATCH(1, ('RESOLVE Results'!$A$1:$A$18671 = $C$10) * ('RESOLVE Results'!$B$1:$B$18671 = $E$10) * ('RESOLVE Results'!$C$1:$C$18671 = $B69), 0), MATCH(L$12, 'RESOLVE Results'!$D$1:$P$1, 0)), "")</f>
        <v>57805</v>
      </c>
      <c r="M69" s="4" cm="1">
        <f t="array" ref="M69">IFERROR(INDEX('RESOLVE Results'!$D$1:$P$18671, MATCH(1, ('RESOLVE Results'!$A$1:$A$18671 = $C$10) * ('RESOLVE Results'!$B$1:$B$18671 = $E$10) * ('RESOLVE Results'!$C$1:$C$18671 = $B69), 0), MATCH(M$12, 'RESOLVE Results'!$D$1:$P$1, 0)), "")</f>
        <v>58881</v>
      </c>
      <c r="N69" s="4" cm="1">
        <f t="array" ref="N69">IFERROR(INDEX('RESOLVE Results'!$D$1:$P$18671, MATCH(1, ('RESOLVE Results'!$A$1:$A$18671 = $C$10) * ('RESOLVE Results'!$B$1:$B$18671 = $E$10) * ('RESOLVE Results'!$C$1:$C$18671 = $B69), 0), MATCH(N$12, 'RESOLVE Results'!$D$1:$P$1, 0)), "")</f>
        <v>64296</v>
      </c>
      <c r="O69" s="6">
        <f t="shared" si="0"/>
        <v>880175.96004772582</v>
      </c>
      <c r="P69" s="4">
        <f>IFERROR(IF('Dashboard '!$D$6 = 2035, O69 * (1.05^(2035-2022)), O69), "")</f>
        <v>1659703.0441575251</v>
      </c>
      <c r="Q69" s="69" cm="1">
        <f t="array" ref="Q69">IFERROR(INDEX('Base Cases'!$Q:$Q, MATCH(1, ('Base Cases'!$B:$B = $E$10) * ('Base Cases'!$C:$C = INDEX(Base_Cases, MATCH($B69, All_Cases, 0))), 0)) - P69, "")</f>
        <v>23467.736291343346</v>
      </c>
    </row>
    <row r="70" spans="2:17" x14ac:dyDescent="0.2">
      <c r="B70" s="3" t="str">
        <v>7.6GW Low Competing Resource Cost</v>
      </c>
      <c r="C70" s="4" cm="1">
        <f t="array" ref="C70">IFERROR(INDEX('RESOLVE Results'!$D$1:$P$18671, MATCH(1, ('RESOLVE Results'!$A$1:$A$18671 = $C$10) * ('RESOLVE Results'!$B$1:$B$18671 = $E$10) * ('RESOLVE Results'!$C$1:$C$18671 = $B70), 0), MATCH(C$12, 'RESOLVE Results'!$D$1:$P$1, 0)), "")</f>
        <v>48914</v>
      </c>
      <c r="D70" s="4" cm="1">
        <f t="array" ref="D70">IFERROR(INDEX('RESOLVE Results'!$D$1:$P$18671, MATCH(1, ('RESOLVE Results'!$A$1:$A$18671 = $C$10) * ('RESOLVE Results'!$B$1:$B$18671 = $E$10) * ('RESOLVE Results'!$C$1:$C$18671 = $B70), 0), MATCH(D$12, 'RESOLVE Results'!$D$1:$P$1, 0)), "")</f>
        <v>51130</v>
      </c>
      <c r="E70" s="4" cm="1">
        <f t="array" ref="E70">IFERROR(INDEX('RESOLVE Results'!$D$1:$P$18671, MATCH(1, ('RESOLVE Results'!$A$1:$A$18671 = $C$10) * ('RESOLVE Results'!$B$1:$B$18671 = $E$10) * ('RESOLVE Results'!$C$1:$C$18671 = $B70), 0), MATCH(E$12, 'RESOLVE Results'!$D$1:$P$1, 0)), "")</f>
        <v>49309</v>
      </c>
      <c r="F70" s="4" cm="1">
        <f t="array" ref="F70">IFERROR(INDEX('RESOLVE Results'!$D$1:$P$18671, MATCH(1, ('RESOLVE Results'!$A$1:$A$18671 = $C$10) * ('RESOLVE Results'!$B$1:$B$18671 = $E$10) * ('RESOLVE Results'!$C$1:$C$18671 = $B70), 0), MATCH(F$12, 'RESOLVE Results'!$D$1:$P$1, 0)), "")</f>
        <v>50812</v>
      </c>
      <c r="G70" s="4" cm="1">
        <f t="array" ref="G70">IFERROR(INDEX('RESOLVE Results'!$D$1:$P$18671, MATCH(1, ('RESOLVE Results'!$A$1:$A$18671 = $C$10) * ('RESOLVE Results'!$B$1:$B$18671 = $E$10) * ('RESOLVE Results'!$C$1:$C$18671 = $B70), 0), MATCH(G$12, 'RESOLVE Results'!$D$1:$P$1, 0)), "")</f>
        <v>52607</v>
      </c>
      <c r="H70" s="4" cm="1">
        <f t="array" ref="H70">IFERROR(INDEX('RESOLVE Results'!$D$1:$P$18671, MATCH(1, ('RESOLVE Results'!$A$1:$A$18671 = $C$10) * ('RESOLVE Results'!$B$1:$B$18671 = $E$10) * ('RESOLVE Results'!$C$1:$C$18671 = $B70), 0), MATCH(H$12, 'RESOLVE Results'!$D$1:$P$1, 0)), "")</f>
        <v>53426</v>
      </c>
      <c r="I70" s="4" cm="1">
        <f t="array" ref="I70">IFERROR(INDEX('RESOLVE Results'!$D$1:$P$18671, MATCH(1, ('RESOLVE Results'!$A$1:$A$18671 = $C$10) * ('RESOLVE Results'!$B$1:$B$18671 = $E$10) * ('RESOLVE Results'!$C$1:$C$18671 = $B70), 0), MATCH(I$12, 'RESOLVE Results'!$D$1:$P$1, 0)), "")</f>
        <v>54900</v>
      </c>
      <c r="J70" s="4" cm="1">
        <f t="array" ref="J70">IFERROR(INDEX('RESOLVE Results'!$D$1:$P$18671, MATCH(1, ('RESOLVE Results'!$A$1:$A$18671 = $C$10) * ('RESOLVE Results'!$B$1:$B$18671 = $E$10) * ('RESOLVE Results'!$C$1:$C$18671 = $B70), 0), MATCH(J$12, 'RESOLVE Results'!$D$1:$P$1, 0)), "")</f>
        <v>56223</v>
      </c>
      <c r="K70" s="4" cm="1">
        <f t="array" ref="K70">IFERROR(INDEX('RESOLVE Results'!$D$1:$P$18671, MATCH(1, ('RESOLVE Results'!$A$1:$A$18671 = $C$10) * ('RESOLVE Results'!$B$1:$B$18671 = $E$10) * ('RESOLVE Results'!$C$1:$C$18671 = $B70), 0), MATCH(K$12, 'RESOLVE Results'!$D$1:$P$1, 0)), "")</f>
        <v>54065</v>
      </c>
      <c r="L70" s="4" cm="1">
        <f t="array" ref="L70">IFERROR(INDEX('RESOLVE Results'!$D$1:$P$18671, MATCH(1, ('RESOLVE Results'!$A$1:$A$18671 = $C$10) * ('RESOLVE Results'!$B$1:$B$18671 = $E$10) * ('RESOLVE Results'!$C$1:$C$18671 = $B70), 0), MATCH(L$12, 'RESOLVE Results'!$D$1:$P$1, 0)), "")</f>
        <v>56680</v>
      </c>
      <c r="M70" s="4" cm="1">
        <f t="array" ref="M70">IFERROR(INDEX('RESOLVE Results'!$D$1:$P$18671, MATCH(1, ('RESOLVE Results'!$A$1:$A$18671 = $C$10) * ('RESOLVE Results'!$B$1:$B$18671 = $E$10) * ('RESOLVE Results'!$C$1:$C$18671 = $B70), 0), MATCH(M$12, 'RESOLVE Results'!$D$1:$P$1, 0)), "")</f>
        <v>57573</v>
      </c>
      <c r="N70" s="4" cm="1">
        <f t="array" ref="N70">IFERROR(INDEX('RESOLVE Results'!$D$1:$P$18671, MATCH(1, ('RESOLVE Results'!$A$1:$A$18671 = $C$10) * ('RESOLVE Results'!$B$1:$B$18671 = $E$10) * ('RESOLVE Results'!$C$1:$C$18671 = $B70), 0), MATCH(N$12, 'RESOLVE Results'!$D$1:$P$1, 0)), "")</f>
        <v>62305</v>
      </c>
      <c r="O70" s="6">
        <f t="shared" si="0"/>
        <v>865299.52845791611</v>
      </c>
      <c r="P70" s="4">
        <f>IFERROR(IF('Dashboard '!$D$6 = 2035, O70 * (1.05^(2035-2022)), O70), "")</f>
        <v>1631651.3136893699</v>
      </c>
      <c r="Q70" s="69" cm="1">
        <f t="array" ref="Q70">IFERROR(INDEX('Base Cases'!$Q:$Q, MATCH(1, ('Base Cases'!$B:$B = $E$10) * ('Base Cases'!$C:$C = INDEX(Base_Cases, MATCH($B70, All_Cases, 0))), 0)) - P70, "")</f>
        <v>20499.274355718633</v>
      </c>
    </row>
    <row r="71" spans="2:17" x14ac:dyDescent="0.2">
      <c r="B71" s="3" t="str">
        <v>7.6GW Low Bookend</v>
      </c>
      <c r="C71" s="4" cm="1">
        <f t="array" ref="C71">IFERROR(INDEX('RESOLVE Results'!$D$1:$P$18671, MATCH(1, ('RESOLVE Results'!$A$1:$A$18671 = $C$10) * ('RESOLVE Results'!$B$1:$B$18671 = $E$10) * ('RESOLVE Results'!$C$1:$C$18671 = $B71), 0), MATCH(C$12, 'RESOLVE Results'!$D$1:$P$1, 0)), "")</f>
        <v>49018</v>
      </c>
      <c r="D71" s="4" cm="1">
        <f t="array" ref="D71">IFERROR(INDEX('RESOLVE Results'!$D$1:$P$18671, MATCH(1, ('RESOLVE Results'!$A$1:$A$18671 = $C$10) * ('RESOLVE Results'!$B$1:$B$18671 = $E$10) * ('RESOLVE Results'!$C$1:$C$18671 = $B71), 0), MATCH(D$12, 'RESOLVE Results'!$D$1:$P$1, 0)), "")</f>
        <v>51367</v>
      </c>
      <c r="E71" s="4" cm="1">
        <f t="array" ref="E71">IFERROR(INDEX('RESOLVE Results'!$D$1:$P$18671, MATCH(1, ('RESOLVE Results'!$A$1:$A$18671 = $C$10) * ('RESOLVE Results'!$B$1:$B$18671 = $E$10) * ('RESOLVE Results'!$C$1:$C$18671 = $B71), 0), MATCH(E$12, 'RESOLVE Results'!$D$1:$P$1, 0)), "")</f>
        <v>49095</v>
      </c>
      <c r="F71" s="4" cm="1">
        <f t="array" ref="F71">IFERROR(INDEX('RESOLVE Results'!$D$1:$P$18671, MATCH(1, ('RESOLVE Results'!$A$1:$A$18671 = $C$10) * ('RESOLVE Results'!$B$1:$B$18671 = $E$10) * ('RESOLVE Results'!$C$1:$C$18671 = $B71), 0), MATCH(F$12, 'RESOLVE Results'!$D$1:$P$1, 0)), "")</f>
        <v>50360</v>
      </c>
      <c r="G71" s="4" cm="1">
        <f t="array" ref="G71">IFERROR(INDEX('RESOLVE Results'!$D$1:$P$18671, MATCH(1, ('RESOLVE Results'!$A$1:$A$18671 = $C$10) * ('RESOLVE Results'!$B$1:$B$18671 = $E$10) * ('RESOLVE Results'!$C$1:$C$18671 = $B71), 0), MATCH(G$12, 'RESOLVE Results'!$D$1:$P$1, 0)), "")</f>
        <v>52089</v>
      </c>
      <c r="H71" s="4" cm="1">
        <f t="array" ref="H71">IFERROR(INDEX('RESOLVE Results'!$D$1:$P$18671, MATCH(1, ('RESOLVE Results'!$A$1:$A$18671 = $C$10) * ('RESOLVE Results'!$B$1:$B$18671 = $E$10) * ('RESOLVE Results'!$C$1:$C$18671 = $B71), 0), MATCH(H$12, 'RESOLVE Results'!$D$1:$P$1, 0)), "")</f>
        <v>53337</v>
      </c>
      <c r="I71" s="4" cm="1">
        <f t="array" ref="I71">IFERROR(INDEX('RESOLVE Results'!$D$1:$P$18671, MATCH(1, ('RESOLVE Results'!$A$1:$A$18671 = $C$10) * ('RESOLVE Results'!$B$1:$B$18671 = $E$10) * ('RESOLVE Results'!$C$1:$C$18671 = $B71), 0), MATCH(I$12, 'RESOLVE Results'!$D$1:$P$1, 0)), "")</f>
        <v>55533</v>
      </c>
      <c r="J71" s="4" cm="1">
        <f t="array" ref="J71">IFERROR(INDEX('RESOLVE Results'!$D$1:$P$18671, MATCH(1, ('RESOLVE Results'!$A$1:$A$18671 = $C$10) * ('RESOLVE Results'!$B$1:$B$18671 = $E$10) * ('RESOLVE Results'!$C$1:$C$18671 = $B71), 0), MATCH(J$12, 'RESOLVE Results'!$D$1:$P$1, 0)), "")</f>
        <v>56319</v>
      </c>
      <c r="K71" s="4" cm="1">
        <f t="array" ref="K71">IFERROR(INDEX('RESOLVE Results'!$D$1:$P$18671, MATCH(1, ('RESOLVE Results'!$A$1:$A$18671 = $C$10) * ('RESOLVE Results'!$B$1:$B$18671 = $E$10) * ('RESOLVE Results'!$C$1:$C$18671 = $B71), 0), MATCH(K$12, 'RESOLVE Results'!$D$1:$P$1, 0)), "")</f>
        <v>53850</v>
      </c>
      <c r="L71" s="4" cm="1">
        <f t="array" ref="L71">IFERROR(INDEX('RESOLVE Results'!$D$1:$P$18671, MATCH(1, ('RESOLVE Results'!$A$1:$A$18671 = $C$10) * ('RESOLVE Results'!$B$1:$B$18671 = $E$10) * ('RESOLVE Results'!$C$1:$C$18671 = $B71), 0), MATCH(L$12, 'RESOLVE Results'!$D$1:$P$1, 0)), "")</f>
        <v>56857</v>
      </c>
      <c r="M71" s="4" cm="1">
        <f t="array" ref="M71">IFERROR(INDEX('RESOLVE Results'!$D$1:$P$18671, MATCH(1, ('RESOLVE Results'!$A$1:$A$18671 = $C$10) * ('RESOLVE Results'!$B$1:$B$18671 = $E$10) * ('RESOLVE Results'!$C$1:$C$18671 = $B71), 0), MATCH(M$12, 'RESOLVE Results'!$D$1:$P$1, 0)), "")</f>
        <v>57820</v>
      </c>
      <c r="N71" s="4" cm="1">
        <f t="array" ref="N71">IFERROR(INDEX('RESOLVE Results'!$D$1:$P$18671, MATCH(1, ('RESOLVE Results'!$A$1:$A$18671 = $C$10) * ('RESOLVE Results'!$B$1:$B$18671 = $E$10) * ('RESOLVE Results'!$C$1:$C$18671 = $B71), 0), MATCH(N$12, 'RESOLVE Results'!$D$1:$P$1, 0)), "")</f>
        <v>61769</v>
      </c>
      <c r="O71" s="6">
        <f t="shared" si="0"/>
        <v>862323.53370253439</v>
      </c>
      <c r="P71" s="4">
        <f>IFERROR(IF('Dashboard '!$D$6 = 2035, O71 * (1.05^(2035-2022)), O71), "")</f>
        <v>1626039.631731326</v>
      </c>
      <c r="Q71" s="69" cm="1">
        <f t="array" ref="Q71">IFERROR(INDEX('Base Cases'!$Q:$Q, MATCH(1, ('Base Cases'!$B:$B = $E$10) * ('Base Cases'!$C:$C = INDEX(Base_Cases, MATCH($B71, All_Cases, 0))), 0)) - P71, "")</f>
        <v>16932.653451976134</v>
      </c>
    </row>
    <row r="72" spans="2:17" x14ac:dyDescent="0.2">
      <c r="B72" s="3" t="str">
        <v>7.6GW Least-Cost</v>
      </c>
      <c r="C72" s="4" cm="1">
        <f t="array" ref="C72">IFERROR(INDEX('RESOLVE Results'!$D$1:$P$18671, MATCH(1, ('RESOLVE Results'!$A$1:$A$18671 = $C$10) * ('RESOLVE Results'!$B$1:$B$18671 = $E$10) * ('RESOLVE Results'!$C$1:$C$18671 = $B72), 0), MATCH(C$12, 'RESOLVE Results'!$D$1:$P$1, 0)), "")</f>
        <v>48910</v>
      </c>
      <c r="D72" s="4" cm="1">
        <f t="array" ref="D72">IFERROR(INDEX('RESOLVE Results'!$D$1:$P$18671, MATCH(1, ('RESOLVE Results'!$A$1:$A$18671 = $C$10) * ('RESOLVE Results'!$B$1:$B$18671 = $E$10) * ('RESOLVE Results'!$C$1:$C$18671 = $B72), 0), MATCH(D$12, 'RESOLVE Results'!$D$1:$P$1, 0)), "")</f>
        <v>50865</v>
      </c>
      <c r="E72" s="4" cm="1">
        <f t="array" ref="E72">IFERROR(INDEX('RESOLVE Results'!$D$1:$P$18671, MATCH(1, ('RESOLVE Results'!$A$1:$A$18671 = $C$10) * ('RESOLVE Results'!$B$1:$B$18671 = $E$10) * ('RESOLVE Results'!$C$1:$C$18671 = $B72), 0), MATCH(E$12, 'RESOLVE Results'!$D$1:$P$1, 0)), "")</f>
        <v>49497</v>
      </c>
      <c r="F72" s="4" cm="1">
        <f t="array" ref="F72">IFERROR(INDEX('RESOLVE Results'!$D$1:$P$18671, MATCH(1, ('RESOLVE Results'!$A$1:$A$18671 = $C$10) * ('RESOLVE Results'!$B$1:$B$18671 = $E$10) * ('RESOLVE Results'!$C$1:$C$18671 = $B72), 0), MATCH(F$12, 'RESOLVE Results'!$D$1:$P$1, 0)), "")</f>
        <v>50987</v>
      </c>
      <c r="G72" s="4" cm="1">
        <f t="array" ref="G72">IFERROR(INDEX('RESOLVE Results'!$D$1:$P$18671, MATCH(1, ('RESOLVE Results'!$A$1:$A$18671 = $C$10) * ('RESOLVE Results'!$B$1:$B$18671 = $E$10) * ('RESOLVE Results'!$C$1:$C$18671 = $B72), 0), MATCH(G$12, 'RESOLVE Results'!$D$1:$P$1, 0)), "")</f>
        <v>52865</v>
      </c>
      <c r="H72" s="4" cm="1">
        <f t="array" ref="H72">IFERROR(INDEX('RESOLVE Results'!$D$1:$P$18671, MATCH(1, ('RESOLVE Results'!$A$1:$A$18671 = $C$10) * ('RESOLVE Results'!$B$1:$B$18671 = $E$10) * ('RESOLVE Results'!$C$1:$C$18671 = $B72), 0), MATCH(H$12, 'RESOLVE Results'!$D$1:$P$1, 0)), "")</f>
        <v>54116</v>
      </c>
      <c r="I72" s="4" cm="1">
        <f t="array" ref="I72">IFERROR(INDEX('RESOLVE Results'!$D$1:$P$18671, MATCH(1, ('RESOLVE Results'!$A$1:$A$18671 = $C$10) * ('RESOLVE Results'!$B$1:$B$18671 = $E$10) * ('RESOLVE Results'!$C$1:$C$18671 = $B72), 0), MATCH(I$12, 'RESOLVE Results'!$D$1:$P$1, 0)), "")</f>
        <v>56357</v>
      </c>
      <c r="J72" s="4" cm="1">
        <f t="array" ref="J72">IFERROR(INDEX('RESOLVE Results'!$D$1:$P$18671, MATCH(1, ('RESOLVE Results'!$A$1:$A$18671 = $C$10) * ('RESOLVE Results'!$B$1:$B$18671 = $E$10) * ('RESOLVE Results'!$C$1:$C$18671 = $B72), 0), MATCH(J$12, 'RESOLVE Results'!$D$1:$P$1, 0)), "")</f>
        <v>57035</v>
      </c>
      <c r="K72" s="4" cm="1">
        <f t="array" ref="K72">IFERROR(INDEX('RESOLVE Results'!$D$1:$P$18671, MATCH(1, ('RESOLVE Results'!$A$1:$A$18671 = $C$10) * ('RESOLVE Results'!$B$1:$B$18671 = $E$10) * ('RESOLVE Results'!$C$1:$C$18671 = $B72), 0), MATCH(K$12, 'RESOLVE Results'!$D$1:$P$1, 0)), "")</f>
        <v>54725</v>
      </c>
      <c r="L72" s="4" cm="1">
        <f t="array" ref="L72">IFERROR(INDEX('RESOLVE Results'!$D$1:$P$18671, MATCH(1, ('RESOLVE Results'!$A$1:$A$18671 = $C$10) * ('RESOLVE Results'!$B$1:$B$18671 = $E$10) * ('RESOLVE Results'!$C$1:$C$18671 = $B72), 0), MATCH(L$12, 'RESOLVE Results'!$D$1:$P$1, 0)), "")</f>
        <v>57775</v>
      </c>
      <c r="M72" s="4" cm="1">
        <f t="array" ref="M72">IFERROR(INDEX('RESOLVE Results'!$D$1:$P$18671, MATCH(1, ('RESOLVE Results'!$A$1:$A$18671 = $C$10) * ('RESOLVE Results'!$B$1:$B$18671 = $E$10) * ('RESOLVE Results'!$C$1:$C$18671 = $B72), 0), MATCH(M$12, 'RESOLVE Results'!$D$1:$P$1, 0)), "")</f>
        <v>58820</v>
      </c>
      <c r="N72" s="4" cm="1">
        <f t="array" ref="N72">IFERROR(INDEX('RESOLVE Results'!$D$1:$P$18671, MATCH(1, ('RESOLVE Results'!$A$1:$A$18671 = $C$10) * ('RESOLVE Results'!$B$1:$B$18671 = $E$10) * ('RESOLVE Results'!$C$1:$C$18671 = $B72), 0), MATCH(N$12, 'RESOLVE Results'!$D$1:$P$1, 0)), "")</f>
        <v>64241</v>
      </c>
      <c r="O72" s="6">
        <f t="shared" si="0"/>
        <v>879347.89638756472</v>
      </c>
      <c r="P72" s="4">
        <f>IFERROR(IF('Dashboard '!$D$6 = 2035, O72 * (1.05^(2035-2022)), O72), "")</f>
        <v>1658141.6066269532</v>
      </c>
      <c r="Q72" s="69" cm="1">
        <f t="array" ref="Q72">IFERROR(INDEX('Base Cases'!$Q:$Q, MATCH(1, ('Base Cases'!$B:$B = $E$10) * ('Base Cases'!$C:$C = INDEX(Base_Cases, MATCH($B72, All_Cases, 0))), 0)) - P72, "")</f>
        <v>25029.173821915174</v>
      </c>
    </row>
    <row r="73" spans="2:17" x14ac:dyDescent="0.2">
      <c r="B73" s="3" t="str">
        <v>15.6GW High Bookend</v>
      </c>
      <c r="C73" s="4" cm="1">
        <f t="array" ref="C73">IFERROR(INDEX('RESOLVE Results'!$D$1:$P$18671, MATCH(1, ('RESOLVE Results'!$A$1:$A$18671 = $C$10) * ('RESOLVE Results'!$B$1:$B$18671 = $E$10) * ('RESOLVE Results'!$C$1:$C$18671 = $B73), 0), MATCH(C$12, 'RESOLVE Results'!$D$1:$P$1, 0)), "")</f>
        <v>48834</v>
      </c>
      <c r="D73" s="4" cm="1">
        <f t="array" ref="D73">IFERROR(INDEX('RESOLVE Results'!$D$1:$P$18671, MATCH(1, ('RESOLVE Results'!$A$1:$A$18671 = $C$10) * ('RESOLVE Results'!$B$1:$B$18671 = $E$10) * ('RESOLVE Results'!$C$1:$C$18671 = $B73), 0), MATCH(D$12, 'RESOLVE Results'!$D$1:$P$1, 0)), "")</f>
        <v>52605</v>
      </c>
      <c r="E73" s="4" cm="1">
        <f t="array" ref="E73">IFERROR(INDEX('RESOLVE Results'!$D$1:$P$18671, MATCH(1, ('RESOLVE Results'!$A$1:$A$18671 = $C$10) * ('RESOLVE Results'!$B$1:$B$18671 = $E$10) * ('RESOLVE Results'!$C$1:$C$18671 = $B73), 0), MATCH(E$12, 'RESOLVE Results'!$D$1:$P$1, 0)), "")</f>
        <v>49307</v>
      </c>
      <c r="F73" s="4" cm="1">
        <f t="array" ref="F73">IFERROR(INDEX('RESOLVE Results'!$D$1:$P$18671, MATCH(1, ('RESOLVE Results'!$A$1:$A$18671 = $C$10) * ('RESOLVE Results'!$B$1:$B$18671 = $E$10) * ('RESOLVE Results'!$C$1:$C$18671 = $B73), 0), MATCH(F$12, 'RESOLVE Results'!$D$1:$P$1, 0)), "")</f>
        <v>51400</v>
      </c>
      <c r="G73" s="4" cm="1">
        <f t="array" ref="G73">IFERROR(INDEX('RESOLVE Results'!$D$1:$P$18671, MATCH(1, ('RESOLVE Results'!$A$1:$A$18671 = $C$10) * ('RESOLVE Results'!$B$1:$B$18671 = $E$10) * ('RESOLVE Results'!$C$1:$C$18671 = $B73), 0), MATCH(G$12, 'RESOLVE Results'!$D$1:$P$1, 0)), "")</f>
        <v>55367</v>
      </c>
      <c r="H73" s="4" cm="1">
        <f t="array" ref="H73">IFERROR(INDEX('RESOLVE Results'!$D$1:$P$18671, MATCH(1, ('RESOLVE Results'!$A$1:$A$18671 = $C$10) * ('RESOLVE Results'!$B$1:$B$18671 = $E$10) * ('RESOLVE Results'!$C$1:$C$18671 = $B73), 0), MATCH(H$12, 'RESOLVE Results'!$D$1:$P$1, 0)), "")</f>
        <v>58205</v>
      </c>
      <c r="I73" s="4" cm="1">
        <f t="array" ref="I73">IFERROR(INDEX('RESOLVE Results'!$D$1:$P$18671, MATCH(1, ('RESOLVE Results'!$A$1:$A$18671 = $C$10) * ('RESOLVE Results'!$B$1:$B$18671 = $E$10) * ('RESOLVE Results'!$C$1:$C$18671 = $B73), 0), MATCH(I$12, 'RESOLVE Results'!$D$1:$P$1, 0)), "")</f>
        <v>61078</v>
      </c>
      <c r="J73" s="4" cm="1">
        <f t="array" ref="J73">IFERROR(INDEX('RESOLVE Results'!$D$1:$P$18671, MATCH(1, ('RESOLVE Results'!$A$1:$A$18671 = $C$10) * ('RESOLVE Results'!$B$1:$B$18671 = $E$10) * ('RESOLVE Results'!$C$1:$C$18671 = $B73), 0), MATCH(J$12, 'RESOLVE Results'!$D$1:$P$1, 0)), "")</f>
        <v>62651</v>
      </c>
      <c r="K73" s="4" cm="1">
        <f t="array" ref="K73">IFERROR(INDEX('RESOLVE Results'!$D$1:$P$18671, MATCH(1, ('RESOLVE Results'!$A$1:$A$18671 = $C$10) * ('RESOLVE Results'!$B$1:$B$18671 = $E$10) * ('RESOLVE Results'!$C$1:$C$18671 = $B73), 0), MATCH(K$12, 'RESOLVE Results'!$D$1:$P$1, 0)), "")</f>
        <v>59877</v>
      </c>
      <c r="L73" s="4" cm="1">
        <f t="array" ref="L73">IFERROR(INDEX('RESOLVE Results'!$D$1:$P$18671, MATCH(1, ('RESOLVE Results'!$A$1:$A$18671 = $C$10) * ('RESOLVE Results'!$B$1:$B$18671 = $E$10) * ('RESOLVE Results'!$C$1:$C$18671 = $B73), 0), MATCH(L$12, 'RESOLVE Results'!$D$1:$P$1, 0)), "")</f>
        <v>65843</v>
      </c>
      <c r="M73" s="4" cm="1">
        <f t="array" ref="M73">IFERROR(INDEX('RESOLVE Results'!$D$1:$P$18671, MATCH(1, ('RESOLVE Results'!$A$1:$A$18671 = $C$10) * ('RESOLVE Results'!$B$1:$B$18671 = $E$10) * ('RESOLVE Results'!$C$1:$C$18671 = $B73), 0), MATCH(M$12, 'RESOLVE Results'!$D$1:$P$1, 0)), "")</f>
        <v>67998</v>
      </c>
      <c r="N73" s="4" cm="1">
        <f t="array" ref="N73">IFERROR(INDEX('RESOLVE Results'!$D$1:$P$18671, MATCH(1, ('RESOLVE Results'!$A$1:$A$18671 = $C$10) * ('RESOLVE Results'!$B$1:$B$18671 = $E$10) * ('RESOLVE Results'!$C$1:$C$18671 = $B73), 0), MATCH(N$12, 'RESOLVE Results'!$D$1:$P$1, 0)), "")</f>
        <v>70682</v>
      </c>
      <c r="O73" s="6">
        <f t="shared" si="0"/>
        <v>947201.59826276102</v>
      </c>
      <c r="P73" s="4">
        <f>IFERROR(IF('Dashboard '!$D$6 = 2035, O73 * (1.05^(2035-2022)), O73), "")</f>
        <v>1786089.8813713735</v>
      </c>
      <c r="Q73" s="69" cm="1">
        <f t="array" ref="Q73">IFERROR(INDEX('Base Cases'!$Q:$Q, MATCH(1, ('Base Cases'!$B:$B = $E$10) * ('Base Cases'!$C:$C = INDEX(Base_Cases, MATCH($B73, All_Cases, 0))), 0)) - P73, "")</f>
        <v>55080.548431954812</v>
      </c>
    </row>
    <row r="74" spans="2:17" x14ac:dyDescent="0.2">
      <c r="B74" s="3" t="str">
        <v>15.6GW Stringent Policy</v>
      </c>
      <c r="C74" s="4" cm="1">
        <f t="array" ref="C74">IFERROR(INDEX('RESOLVE Results'!$D$1:$P$18671, MATCH(1, ('RESOLVE Results'!$A$1:$A$18671 = $C$10) * ('RESOLVE Results'!$B$1:$B$18671 = $E$10) * ('RESOLVE Results'!$C$1:$C$18671 = $B74), 0), MATCH(C$12, 'RESOLVE Results'!$D$1:$P$1, 0)), "")</f>
        <v>48803</v>
      </c>
      <c r="D74" s="4" cm="1">
        <f t="array" ref="D74">IFERROR(INDEX('RESOLVE Results'!$D$1:$P$18671, MATCH(1, ('RESOLVE Results'!$A$1:$A$18671 = $C$10) * ('RESOLVE Results'!$B$1:$B$18671 = $E$10) * ('RESOLVE Results'!$C$1:$C$18671 = $B74), 0), MATCH(D$12, 'RESOLVE Results'!$D$1:$P$1, 0)), "")</f>
        <v>51850</v>
      </c>
      <c r="E74" s="4" cm="1">
        <f t="array" ref="E74">IFERROR(INDEX('RESOLVE Results'!$D$1:$P$18671, MATCH(1, ('RESOLVE Results'!$A$1:$A$18671 = $C$10) * ('RESOLVE Results'!$B$1:$B$18671 = $E$10) * ('RESOLVE Results'!$C$1:$C$18671 = $B74), 0), MATCH(E$12, 'RESOLVE Results'!$D$1:$P$1, 0)), "")</f>
        <v>49132</v>
      </c>
      <c r="F74" s="4" cm="1">
        <f t="array" ref="F74">IFERROR(INDEX('RESOLVE Results'!$D$1:$P$18671, MATCH(1, ('RESOLVE Results'!$A$1:$A$18671 = $C$10) * ('RESOLVE Results'!$B$1:$B$18671 = $E$10) * ('RESOLVE Results'!$C$1:$C$18671 = $B74), 0), MATCH(F$12, 'RESOLVE Results'!$D$1:$P$1, 0)), "")</f>
        <v>50801</v>
      </c>
      <c r="G74" s="4" cm="1">
        <f t="array" ref="G74">IFERROR(INDEX('RESOLVE Results'!$D$1:$P$18671, MATCH(1, ('RESOLVE Results'!$A$1:$A$18671 = $C$10) * ('RESOLVE Results'!$B$1:$B$18671 = $E$10) * ('RESOLVE Results'!$C$1:$C$18671 = $B74), 0), MATCH(G$12, 'RESOLVE Results'!$D$1:$P$1, 0)), "")</f>
        <v>53481</v>
      </c>
      <c r="H74" s="4" cm="1">
        <f t="array" ref="H74">IFERROR(INDEX('RESOLVE Results'!$D$1:$P$18671, MATCH(1, ('RESOLVE Results'!$A$1:$A$18671 = $C$10) * ('RESOLVE Results'!$B$1:$B$18671 = $E$10) * ('RESOLVE Results'!$C$1:$C$18671 = $B74), 0), MATCH(H$12, 'RESOLVE Results'!$D$1:$P$1, 0)), "")</f>
        <v>55665</v>
      </c>
      <c r="I74" s="4" cm="1">
        <f t="array" ref="I74">IFERROR(INDEX('RESOLVE Results'!$D$1:$P$18671, MATCH(1, ('RESOLVE Results'!$A$1:$A$18671 = $C$10) * ('RESOLVE Results'!$B$1:$B$18671 = $E$10) * ('RESOLVE Results'!$C$1:$C$18671 = $B74), 0), MATCH(I$12, 'RESOLVE Results'!$D$1:$P$1, 0)), "")</f>
        <v>57950</v>
      </c>
      <c r="J74" s="4" cm="1">
        <f t="array" ref="J74">IFERROR(INDEX('RESOLVE Results'!$D$1:$P$18671, MATCH(1, ('RESOLVE Results'!$A$1:$A$18671 = $C$10) * ('RESOLVE Results'!$B$1:$B$18671 = $E$10) * ('RESOLVE Results'!$C$1:$C$18671 = $B74), 0), MATCH(J$12, 'RESOLVE Results'!$D$1:$P$1, 0)), "")</f>
        <v>58753</v>
      </c>
      <c r="K74" s="4" cm="1">
        <f t="array" ref="K74">IFERROR(INDEX('RESOLVE Results'!$D$1:$P$18671, MATCH(1, ('RESOLVE Results'!$A$1:$A$18671 = $C$10) * ('RESOLVE Results'!$B$1:$B$18671 = $E$10) * ('RESOLVE Results'!$C$1:$C$18671 = $B74), 0), MATCH(K$12, 'RESOLVE Results'!$D$1:$P$1, 0)), "")</f>
        <v>57190</v>
      </c>
      <c r="L74" s="4" cm="1">
        <f t="array" ref="L74">IFERROR(INDEX('RESOLVE Results'!$D$1:$P$18671, MATCH(1, ('RESOLVE Results'!$A$1:$A$18671 = $C$10) * ('RESOLVE Results'!$B$1:$B$18671 = $E$10) * ('RESOLVE Results'!$C$1:$C$18671 = $B74), 0), MATCH(L$12, 'RESOLVE Results'!$D$1:$P$1, 0)), "")</f>
        <v>61828</v>
      </c>
      <c r="M74" s="4" cm="1">
        <f t="array" ref="M74">IFERROR(INDEX('RESOLVE Results'!$D$1:$P$18671, MATCH(1, ('RESOLVE Results'!$A$1:$A$18671 = $C$10) * ('RESOLVE Results'!$B$1:$B$18671 = $E$10) * ('RESOLVE Results'!$C$1:$C$18671 = $B74), 0), MATCH(M$12, 'RESOLVE Results'!$D$1:$P$1, 0)), "")</f>
        <v>63788</v>
      </c>
      <c r="N74" s="4" cm="1">
        <f t="array" ref="N74">IFERROR(INDEX('RESOLVE Results'!$D$1:$P$18671, MATCH(1, ('RESOLVE Results'!$A$1:$A$18671 = $C$10) * ('RESOLVE Results'!$B$1:$B$18671 = $E$10) * ('RESOLVE Results'!$C$1:$C$18671 = $B74), 0), MATCH(N$12, 'RESOLVE Results'!$D$1:$P$1, 0)), "")</f>
        <v>73749</v>
      </c>
      <c r="O74" s="6">
        <f t="shared" si="0"/>
        <v>936137.82737886184</v>
      </c>
      <c r="P74" s="4">
        <f>IFERROR(IF('Dashboard '!$D$6 = 2035, O74 * (1.05^(2035-2022)), O74), "")</f>
        <v>1765227.4912932883</v>
      </c>
      <c r="Q74" s="69" cm="1">
        <f t="array" ref="Q74">IFERROR(INDEX('Base Cases'!$Q:$Q, MATCH(1, ('Base Cases'!$B:$B = $E$10) * ('Base Cases'!$C:$C = INDEX(Base_Cases, MATCH($B74, All_Cases, 0))), 0)) - P74, "")</f>
        <v>43247.753113697749</v>
      </c>
    </row>
    <row r="75" spans="2:17" x14ac:dyDescent="0.2">
      <c r="B75" s="3" t="str">
        <v>15.6GW Competing Resource Challenges</v>
      </c>
      <c r="C75" s="4" cm="1">
        <f t="array" ref="C75">IFERROR(INDEX('RESOLVE Results'!$D$1:$P$18671, MATCH(1, ('RESOLVE Results'!$A$1:$A$18671 = $C$10) * ('RESOLVE Results'!$B$1:$B$18671 = $E$10) * ('RESOLVE Results'!$C$1:$C$18671 = $B75), 0), MATCH(C$12, 'RESOLVE Results'!$D$1:$P$1, 0)), "")</f>
        <v>49062</v>
      </c>
      <c r="D75" s="4" cm="1">
        <f t="array" ref="D75">IFERROR(INDEX('RESOLVE Results'!$D$1:$P$18671, MATCH(1, ('RESOLVE Results'!$A$1:$A$18671 = $C$10) * ('RESOLVE Results'!$B$1:$B$18671 = $E$10) * ('RESOLVE Results'!$C$1:$C$18671 = $B75), 0), MATCH(D$12, 'RESOLVE Results'!$D$1:$P$1, 0)), "")</f>
        <v>51386</v>
      </c>
      <c r="E75" s="4" cm="1">
        <f t="array" ref="E75">IFERROR(INDEX('RESOLVE Results'!$D$1:$P$18671, MATCH(1, ('RESOLVE Results'!$A$1:$A$18671 = $C$10) * ('RESOLVE Results'!$B$1:$B$18671 = $E$10) * ('RESOLVE Results'!$C$1:$C$18671 = $B75), 0), MATCH(E$12, 'RESOLVE Results'!$D$1:$P$1, 0)), "")</f>
        <v>49421</v>
      </c>
      <c r="F75" s="4" cm="1">
        <f t="array" ref="F75">IFERROR(INDEX('RESOLVE Results'!$D$1:$P$18671, MATCH(1, ('RESOLVE Results'!$A$1:$A$18671 = $C$10) * ('RESOLVE Results'!$B$1:$B$18671 = $E$10) * ('RESOLVE Results'!$C$1:$C$18671 = $B75), 0), MATCH(F$12, 'RESOLVE Results'!$D$1:$P$1, 0)), "")</f>
        <v>50811</v>
      </c>
      <c r="G75" s="4" cm="1">
        <f t="array" ref="G75">IFERROR(INDEX('RESOLVE Results'!$D$1:$P$18671, MATCH(1, ('RESOLVE Results'!$A$1:$A$18671 = $C$10) * ('RESOLVE Results'!$B$1:$B$18671 = $E$10) * ('RESOLVE Results'!$C$1:$C$18671 = $B75), 0), MATCH(G$12, 'RESOLVE Results'!$D$1:$P$1, 0)), "")</f>
        <v>53665</v>
      </c>
      <c r="H75" s="4" cm="1">
        <f t="array" ref="H75">IFERROR(INDEX('RESOLVE Results'!$D$1:$P$18671, MATCH(1, ('RESOLVE Results'!$A$1:$A$18671 = $C$10) * ('RESOLVE Results'!$B$1:$B$18671 = $E$10) * ('RESOLVE Results'!$C$1:$C$18671 = $B75), 0), MATCH(H$12, 'RESOLVE Results'!$D$1:$P$1, 0)), "")</f>
        <v>55654</v>
      </c>
      <c r="I75" s="4" cm="1">
        <f t="array" ref="I75">IFERROR(INDEX('RESOLVE Results'!$D$1:$P$18671, MATCH(1, ('RESOLVE Results'!$A$1:$A$18671 = $C$10) * ('RESOLVE Results'!$B$1:$B$18671 = $E$10) * ('RESOLVE Results'!$C$1:$C$18671 = $B75), 0), MATCH(I$12, 'RESOLVE Results'!$D$1:$P$1, 0)), "")</f>
        <v>58227</v>
      </c>
      <c r="J75" s="4" cm="1">
        <f t="array" ref="J75">IFERROR(INDEX('RESOLVE Results'!$D$1:$P$18671, MATCH(1, ('RESOLVE Results'!$A$1:$A$18671 = $C$10) * ('RESOLVE Results'!$B$1:$B$18671 = $E$10) * ('RESOLVE Results'!$C$1:$C$18671 = $B75), 0), MATCH(J$12, 'RESOLVE Results'!$D$1:$P$1, 0)), "")</f>
        <v>60197</v>
      </c>
      <c r="K75" s="4" cm="1">
        <f t="array" ref="K75">IFERROR(INDEX('RESOLVE Results'!$D$1:$P$18671, MATCH(1, ('RESOLVE Results'!$A$1:$A$18671 = $C$10) * ('RESOLVE Results'!$B$1:$B$18671 = $E$10) * ('RESOLVE Results'!$C$1:$C$18671 = $B75), 0), MATCH(K$12, 'RESOLVE Results'!$D$1:$P$1, 0)), "")</f>
        <v>56265</v>
      </c>
      <c r="L75" s="4" cm="1">
        <f t="array" ref="L75">IFERROR(INDEX('RESOLVE Results'!$D$1:$P$18671, MATCH(1, ('RESOLVE Results'!$A$1:$A$18671 = $C$10) * ('RESOLVE Results'!$B$1:$B$18671 = $E$10) * ('RESOLVE Results'!$C$1:$C$18671 = $B75), 0), MATCH(L$12, 'RESOLVE Results'!$D$1:$P$1, 0)), "")</f>
        <v>60163</v>
      </c>
      <c r="M75" s="4" cm="1">
        <f t="array" ref="M75">IFERROR(INDEX('RESOLVE Results'!$D$1:$P$18671, MATCH(1, ('RESOLVE Results'!$A$1:$A$18671 = $C$10) * ('RESOLVE Results'!$B$1:$B$18671 = $E$10) * ('RESOLVE Results'!$C$1:$C$18671 = $B75), 0), MATCH(M$12, 'RESOLVE Results'!$D$1:$P$1, 0)), "")</f>
        <v>61623</v>
      </c>
      <c r="N75" s="4" cm="1">
        <f t="array" ref="N75">IFERROR(INDEX('RESOLVE Results'!$D$1:$P$18671, MATCH(1, ('RESOLVE Results'!$A$1:$A$18671 = $C$10) * ('RESOLVE Results'!$B$1:$B$18671 = $E$10) * ('RESOLVE Results'!$C$1:$C$18671 = $B75), 0), MATCH(N$12, 'RESOLVE Results'!$D$1:$P$1, 0)), "")</f>
        <v>66506</v>
      </c>
      <c r="O75" s="6">
        <f t="shared" si="0"/>
        <v>902215.70037198556</v>
      </c>
      <c r="P75" s="4">
        <f>IFERROR(IF('Dashboard '!$D$6 = 2035, O75 * (1.05^(2035-2022)), O75), "")</f>
        <v>1701262.2615969921</v>
      </c>
      <c r="Q75" s="69" cm="1">
        <f t="array" ref="Q75">IFERROR(INDEX('Base Cases'!$Q:$Q, MATCH(1, ('Base Cases'!$B:$B = $E$10) * ('Base Cases'!$C:$C = INDEX(Base_Cases, MATCH($B75, All_Cases, 0))), 0)) - P75, "")</f>
        <v>57508.960720644798</v>
      </c>
    </row>
    <row r="76" spans="2:17" x14ac:dyDescent="0.2">
      <c r="B76" s="3" t="str">
        <v>15.6GW Low Bookend</v>
      </c>
      <c r="C76" s="4" cm="1">
        <f t="array" ref="C76">IFERROR(INDEX('RESOLVE Results'!$D$1:$P$18671, MATCH(1, ('RESOLVE Results'!$A$1:$A$18671 = $C$10) * ('RESOLVE Results'!$B$1:$B$18671 = $E$10) * ('RESOLVE Results'!$C$1:$C$18671 = $B76), 0), MATCH(C$12, 'RESOLVE Results'!$D$1:$P$1, 0)), "")</f>
        <v>49022</v>
      </c>
      <c r="D76" s="4" cm="1">
        <f t="array" ref="D76">IFERROR(INDEX('RESOLVE Results'!$D$1:$P$18671, MATCH(1, ('RESOLVE Results'!$A$1:$A$18671 = $C$10) * ('RESOLVE Results'!$B$1:$B$18671 = $E$10) * ('RESOLVE Results'!$C$1:$C$18671 = $B76), 0), MATCH(D$12, 'RESOLVE Results'!$D$1:$P$1, 0)), "")</f>
        <v>51325</v>
      </c>
      <c r="E76" s="4" cm="1">
        <f t="array" ref="E76">IFERROR(INDEX('RESOLVE Results'!$D$1:$P$18671, MATCH(1, ('RESOLVE Results'!$A$1:$A$18671 = $C$10) * ('RESOLVE Results'!$B$1:$B$18671 = $E$10) * ('RESOLVE Results'!$C$1:$C$18671 = $B76), 0), MATCH(E$12, 'RESOLVE Results'!$D$1:$P$1, 0)), "")</f>
        <v>49096</v>
      </c>
      <c r="F76" s="4" cm="1">
        <f t="array" ref="F76">IFERROR(INDEX('RESOLVE Results'!$D$1:$P$18671, MATCH(1, ('RESOLVE Results'!$A$1:$A$18671 = $C$10) * ('RESOLVE Results'!$B$1:$B$18671 = $E$10) * ('RESOLVE Results'!$C$1:$C$18671 = $B76), 0), MATCH(F$12, 'RESOLVE Results'!$D$1:$P$1, 0)), "")</f>
        <v>50362</v>
      </c>
      <c r="G76" s="4" cm="1">
        <f t="array" ref="G76">IFERROR(INDEX('RESOLVE Results'!$D$1:$P$18671, MATCH(1, ('RESOLVE Results'!$A$1:$A$18671 = $C$10) * ('RESOLVE Results'!$B$1:$B$18671 = $E$10) * ('RESOLVE Results'!$C$1:$C$18671 = $B76), 0), MATCH(G$12, 'RESOLVE Results'!$D$1:$P$1, 0)), "")</f>
        <v>52096</v>
      </c>
      <c r="H76" s="4" cm="1">
        <f t="array" ref="H76">IFERROR(INDEX('RESOLVE Results'!$D$1:$P$18671, MATCH(1, ('RESOLVE Results'!$A$1:$A$18671 = $C$10) * ('RESOLVE Results'!$B$1:$B$18671 = $E$10) * ('RESOLVE Results'!$C$1:$C$18671 = $B76), 0), MATCH(H$12, 'RESOLVE Results'!$D$1:$P$1, 0)), "")</f>
        <v>53352</v>
      </c>
      <c r="I76" s="4" cm="1">
        <f t="array" ref="I76">IFERROR(INDEX('RESOLVE Results'!$D$1:$P$18671, MATCH(1, ('RESOLVE Results'!$A$1:$A$18671 = $C$10) * ('RESOLVE Results'!$B$1:$B$18671 = $E$10) * ('RESOLVE Results'!$C$1:$C$18671 = $B76), 0), MATCH(I$12, 'RESOLVE Results'!$D$1:$P$1, 0)), "")</f>
        <v>55546</v>
      </c>
      <c r="J76" s="4" cm="1">
        <f t="array" ref="J76">IFERROR(INDEX('RESOLVE Results'!$D$1:$P$18671, MATCH(1, ('RESOLVE Results'!$A$1:$A$18671 = $C$10) * ('RESOLVE Results'!$B$1:$B$18671 = $E$10) * ('RESOLVE Results'!$C$1:$C$18671 = $B76), 0), MATCH(J$12, 'RESOLVE Results'!$D$1:$P$1, 0)), "")</f>
        <v>56367</v>
      </c>
      <c r="K76" s="4" cm="1">
        <f t="array" ref="K76">IFERROR(INDEX('RESOLVE Results'!$D$1:$P$18671, MATCH(1, ('RESOLVE Results'!$A$1:$A$18671 = $C$10) * ('RESOLVE Results'!$B$1:$B$18671 = $E$10) * ('RESOLVE Results'!$C$1:$C$18671 = $B76), 0), MATCH(K$12, 'RESOLVE Results'!$D$1:$P$1, 0)), "")</f>
        <v>53853</v>
      </c>
      <c r="L76" s="4" cm="1">
        <f t="array" ref="L76">IFERROR(INDEX('RESOLVE Results'!$D$1:$P$18671, MATCH(1, ('RESOLVE Results'!$A$1:$A$18671 = $C$10) * ('RESOLVE Results'!$B$1:$B$18671 = $E$10) * ('RESOLVE Results'!$C$1:$C$18671 = $B76), 0), MATCH(L$12, 'RESOLVE Results'!$D$1:$P$1, 0)), "")</f>
        <v>56847</v>
      </c>
      <c r="M76" s="4" cm="1">
        <f t="array" ref="M76">IFERROR(INDEX('RESOLVE Results'!$D$1:$P$18671, MATCH(1, ('RESOLVE Results'!$A$1:$A$18671 = $C$10) * ('RESOLVE Results'!$B$1:$B$18671 = $E$10) * ('RESOLVE Results'!$C$1:$C$18671 = $B76), 0), MATCH(M$12, 'RESOLVE Results'!$D$1:$P$1, 0)), "")</f>
        <v>57815</v>
      </c>
      <c r="N76" s="4" cm="1">
        <f t="array" ref="N76">IFERROR(INDEX('RESOLVE Results'!$D$1:$P$18671, MATCH(1, ('RESOLVE Results'!$A$1:$A$18671 = $C$10) * ('RESOLVE Results'!$B$1:$B$18671 = $E$10) * ('RESOLVE Results'!$C$1:$C$18671 = $B76), 0), MATCH(N$12, 'RESOLVE Results'!$D$1:$P$1, 0)), "")</f>
        <v>60765</v>
      </c>
      <c r="O76" s="6">
        <f t="shared" si="0"/>
        <v>858220.40301647887</v>
      </c>
      <c r="P76" s="4">
        <f>IFERROR(IF('Dashboard '!$D$6 = 2035, O76 * (1.05^(2035-2022)), O76), "")</f>
        <v>1618302.5668723253</v>
      </c>
      <c r="Q76" s="69" cm="1">
        <f t="array" ref="Q76">IFERROR(INDEX('Base Cases'!$Q:$Q, MATCH(1, ('Base Cases'!$B:$B = $E$10) * ('Base Cases'!$C:$C = INDEX(Base_Cases, MATCH($B76, All_Cases, 0))), 0)) - P76, "")</f>
        <v>24669.718310976867</v>
      </c>
    </row>
    <row r="77" spans="2:17" x14ac:dyDescent="0.2">
      <c r="B77" s="3" t="str">
        <v>15.6GW Least-Cost</v>
      </c>
      <c r="C77" s="4" cm="1">
        <f t="array" ref="C77">IFERROR(INDEX('RESOLVE Results'!$D$1:$P$18671, MATCH(1, ('RESOLVE Results'!$A$1:$A$18671 = $C$10) * ('RESOLVE Results'!$B$1:$B$18671 = $E$10) * ('RESOLVE Results'!$C$1:$C$18671 = $B77), 0), MATCH(C$12, 'RESOLVE Results'!$D$1:$P$1, 0)), "")</f>
        <v>49029</v>
      </c>
      <c r="D77" s="4" cm="1">
        <f t="array" ref="D77">IFERROR(INDEX('RESOLVE Results'!$D$1:$P$18671, MATCH(1, ('RESOLVE Results'!$A$1:$A$18671 = $C$10) * ('RESOLVE Results'!$B$1:$B$18671 = $E$10) * ('RESOLVE Results'!$C$1:$C$18671 = $B77), 0), MATCH(D$12, 'RESOLVE Results'!$D$1:$P$1, 0)), "")</f>
        <v>51187</v>
      </c>
      <c r="E77" s="4" cm="1">
        <f t="array" ref="E77">IFERROR(INDEX('RESOLVE Results'!$D$1:$P$18671, MATCH(1, ('RESOLVE Results'!$A$1:$A$18671 = $C$10) * ('RESOLVE Results'!$B$1:$B$18671 = $E$10) * ('RESOLVE Results'!$C$1:$C$18671 = $B77), 0), MATCH(E$12, 'RESOLVE Results'!$D$1:$P$1, 0)), "")</f>
        <v>49245</v>
      </c>
      <c r="F77" s="4" cm="1">
        <f t="array" ref="F77">IFERROR(INDEX('RESOLVE Results'!$D$1:$P$18671, MATCH(1, ('RESOLVE Results'!$A$1:$A$18671 = $C$10) * ('RESOLVE Results'!$B$1:$B$18671 = $E$10) * ('RESOLVE Results'!$C$1:$C$18671 = $B77), 0), MATCH(F$12, 'RESOLVE Results'!$D$1:$P$1, 0)), "")</f>
        <v>50515</v>
      </c>
      <c r="G77" s="4" cm="1">
        <f t="array" ref="G77">IFERROR(INDEX('RESOLVE Results'!$D$1:$P$18671, MATCH(1, ('RESOLVE Results'!$A$1:$A$18671 = $C$10) * ('RESOLVE Results'!$B$1:$B$18671 = $E$10) * ('RESOLVE Results'!$C$1:$C$18671 = $B77), 0), MATCH(G$12, 'RESOLVE Results'!$D$1:$P$1, 0)), "")</f>
        <v>52307</v>
      </c>
      <c r="H77" s="4" cm="1">
        <f t="array" ref="H77">IFERROR(INDEX('RESOLVE Results'!$D$1:$P$18671, MATCH(1, ('RESOLVE Results'!$A$1:$A$18671 = $C$10) * ('RESOLVE Results'!$B$1:$B$18671 = $E$10) * ('RESOLVE Results'!$C$1:$C$18671 = $B77), 0), MATCH(H$12, 'RESOLVE Results'!$D$1:$P$1, 0)), "")</f>
        <v>53968</v>
      </c>
      <c r="I77" s="4" cm="1">
        <f t="array" ref="I77">IFERROR(INDEX('RESOLVE Results'!$D$1:$P$18671, MATCH(1, ('RESOLVE Results'!$A$1:$A$18671 = $C$10) * ('RESOLVE Results'!$B$1:$B$18671 = $E$10) * ('RESOLVE Results'!$C$1:$C$18671 = $B77), 0), MATCH(I$12, 'RESOLVE Results'!$D$1:$P$1, 0)), "")</f>
        <v>56615</v>
      </c>
      <c r="J77" s="4" cm="1">
        <f t="array" ref="J77">IFERROR(INDEX('RESOLVE Results'!$D$1:$P$18671, MATCH(1, ('RESOLVE Results'!$A$1:$A$18671 = $C$10) * ('RESOLVE Results'!$B$1:$B$18671 = $E$10) * ('RESOLVE Results'!$C$1:$C$18671 = $B77), 0), MATCH(J$12, 'RESOLVE Results'!$D$1:$P$1, 0)), "")</f>
        <v>57226</v>
      </c>
      <c r="K77" s="4" cm="1">
        <f t="array" ref="K77">IFERROR(INDEX('RESOLVE Results'!$D$1:$P$18671, MATCH(1, ('RESOLVE Results'!$A$1:$A$18671 = $C$10) * ('RESOLVE Results'!$B$1:$B$18671 = $E$10) * ('RESOLVE Results'!$C$1:$C$18671 = $B77), 0), MATCH(K$12, 'RESOLVE Results'!$D$1:$P$1, 0)), "")</f>
        <v>54578</v>
      </c>
      <c r="L77" s="4" cm="1">
        <f t="array" ref="L77">IFERROR(INDEX('RESOLVE Results'!$D$1:$P$18671, MATCH(1, ('RESOLVE Results'!$A$1:$A$18671 = $C$10) * ('RESOLVE Results'!$B$1:$B$18671 = $E$10) * ('RESOLVE Results'!$C$1:$C$18671 = $B77), 0), MATCH(L$12, 'RESOLVE Results'!$D$1:$P$1, 0)), "")</f>
        <v>57664</v>
      </c>
      <c r="M77" s="4" cm="1">
        <f t="array" ref="M77">IFERROR(INDEX('RESOLVE Results'!$D$1:$P$18671, MATCH(1, ('RESOLVE Results'!$A$1:$A$18671 = $C$10) * ('RESOLVE Results'!$B$1:$B$18671 = $E$10) * ('RESOLVE Results'!$C$1:$C$18671 = $B77), 0), MATCH(M$12, 'RESOLVE Results'!$D$1:$P$1, 0)), "")</f>
        <v>58745</v>
      </c>
      <c r="N77" s="4" cm="1">
        <f t="array" ref="N77">IFERROR(INDEX('RESOLVE Results'!$D$1:$P$18671, MATCH(1, ('RESOLVE Results'!$A$1:$A$18671 = $C$10) * ('RESOLVE Results'!$B$1:$B$18671 = $E$10) * ('RESOLVE Results'!$C$1:$C$18671 = $B77), 0), MATCH(N$12, 'RESOLVE Results'!$D$1:$P$1, 0)), "")</f>
        <v>62921</v>
      </c>
      <c r="O77" s="6">
        <f>IFERROR(SUMPRODUCT($C$6:$N$6, $C77:$N77), "")</f>
        <v>872269.63497563847</v>
      </c>
      <c r="P77" s="4">
        <f>IFERROR(IF('Dashboard '!$D$6 = 2035, O77 * (1.05^(2035-2022)), O77), "")</f>
        <v>1644794.4890664148</v>
      </c>
      <c r="Q77" s="69" cm="1">
        <f t="array" ref="Q77">IFERROR(INDEX('Base Cases'!$Q:$Q, MATCH(1, ('Base Cases'!$B:$B = $E$10) * ('Base Cases'!$C:$C = INDEX(Base_Cases, MATCH($B77, All_Cases, 0))), 0)) - P77, "")</f>
        <v>38376.291382453637</v>
      </c>
    </row>
    <row r="78" spans="2:17" x14ac:dyDescent="0.2">
      <c r="B78" s="3" t="str">
        <v>25GW High Bookend</v>
      </c>
      <c r="C78" s="4" cm="1">
        <f t="array" ref="C78">IFERROR(INDEX('RESOLVE Results'!$D$1:$P$18671, MATCH(1, ('RESOLVE Results'!$A$1:$A$18671 = $C$10) * ('RESOLVE Results'!$B$1:$B$18671 = $E$10) * ('RESOLVE Results'!$C$1:$C$18671 = $B78), 0), MATCH(C$12, 'RESOLVE Results'!$D$1:$P$1, 0)), "")</f>
        <v>48822</v>
      </c>
      <c r="D78" s="4" cm="1">
        <f t="array" ref="D78">IFERROR(INDEX('RESOLVE Results'!$D$1:$P$18671, MATCH(1, ('RESOLVE Results'!$A$1:$A$18671 = $C$10) * ('RESOLVE Results'!$B$1:$B$18671 = $E$10) * ('RESOLVE Results'!$C$1:$C$18671 = $B78), 0), MATCH(D$12, 'RESOLVE Results'!$D$1:$P$1, 0)), "")</f>
        <v>52475</v>
      </c>
      <c r="E78" s="4" cm="1">
        <f t="array" ref="E78">IFERROR(INDEX('RESOLVE Results'!$D$1:$P$18671, MATCH(1, ('RESOLVE Results'!$A$1:$A$18671 = $C$10) * ('RESOLVE Results'!$B$1:$B$18671 = $E$10) * ('RESOLVE Results'!$C$1:$C$18671 = $B78), 0), MATCH(E$12, 'RESOLVE Results'!$D$1:$P$1, 0)), "")</f>
        <v>49294</v>
      </c>
      <c r="F78" s="4" cm="1">
        <f t="array" ref="F78">IFERROR(INDEX('RESOLVE Results'!$D$1:$P$18671, MATCH(1, ('RESOLVE Results'!$A$1:$A$18671 = $C$10) * ('RESOLVE Results'!$B$1:$B$18671 = $E$10) * ('RESOLVE Results'!$C$1:$C$18671 = $B78), 0), MATCH(F$12, 'RESOLVE Results'!$D$1:$P$1, 0)), "")</f>
        <v>51378</v>
      </c>
      <c r="G78" s="4" cm="1">
        <f t="array" ref="G78">IFERROR(INDEX('RESOLVE Results'!$D$1:$P$18671, MATCH(1, ('RESOLVE Results'!$A$1:$A$18671 = $C$10) * ('RESOLVE Results'!$B$1:$B$18671 = $E$10) * ('RESOLVE Results'!$C$1:$C$18671 = $B78), 0), MATCH(G$12, 'RESOLVE Results'!$D$1:$P$1, 0)), "")</f>
        <v>53506</v>
      </c>
      <c r="H78" s="4" cm="1">
        <f t="array" ref="H78">IFERROR(INDEX('RESOLVE Results'!$D$1:$P$18671, MATCH(1, ('RESOLVE Results'!$A$1:$A$18671 = $C$10) * ('RESOLVE Results'!$B$1:$B$18671 = $E$10) * ('RESOLVE Results'!$C$1:$C$18671 = $B78), 0), MATCH(H$12, 'RESOLVE Results'!$D$1:$P$1, 0)), "")</f>
        <v>56239</v>
      </c>
      <c r="I78" s="4" cm="1">
        <f t="array" ref="I78">IFERROR(INDEX('RESOLVE Results'!$D$1:$P$18671, MATCH(1, ('RESOLVE Results'!$A$1:$A$18671 = $C$10) * ('RESOLVE Results'!$B$1:$B$18671 = $E$10) * ('RESOLVE Results'!$C$1:$C$18671 = $B78), 0), MATCH(I$12, 'RESOLVE Results'!$D$1:$P$1, 0)), "")</f>
        <v>59048</v>
      </c>
      <c r="J78" s="4" cm="1">
        <f t="array" ref="J78">IFERROR(INDEX('RESOLVE Results'!$D$1:$P$18671, MATCH(1, ('RESOLVE Results'!$A$1:$A$18671 = $C$10) * ('RESOLVE Results'!$B$1:$B$18671 = $E$10) * ('RESOLVE Results'!$C$1:$C$18671 = $B78), 0), MATCH(J$12, 'RESOLVE Results'!$D$1:$P$1, 0)), "")</f>
        <v>60336</v>
      </c>
      <c r="K78" s="4" cm="1">
        <f t="array" ref="K78">IFERROR(INDEX('RESOLVE Results'!$D$1:$P$18671, MATCH(1, ('RESOLVE Results'!$A$1:$A$18671 = $C$10) * ('RESOLVE Results'!$B$1:$B$18671 = $E$10) * ('RESOLVE Results'!$C$1:$C$18671 = $B78), 0), MATCH(K$12, 'RESOLVE Results'!$D$1:$P$1, 0)), "")</f>
        <v>58779</v>
      </c>
      <c r="L78" s="4" cm="1">
        <f t="array" ref="L78">IFERROR(INDEX('RESOLVE Results'!$D$1:$P$18671, MATCH(1, ('RESOLVE Results'!$A$1:$A$18671 = $C$10) * ('RESOLVE Results'!$B$1:$B$18671 = $E$10) * ('RESOLVE Results'!$C$1:$C$18671 = $B78), 0), MATCH(L$12, 'RESOLVE Results'!$D$1:$P$1, 0)), "")</f>
        <v>65579</v>
      </c>
      <c r="M78" s="4" cm="1">
        <f t="array" ref="M78">IFERROR(INDEX('RESOLVE Results'!$D$1:$P$18671, MATCH(1, ('RESOLVE Results'!$A$1:$A$18671 = $C$10) * ('RESOLVE Results'!$B$1:$B$18671 = $E$10) * ('RESOLVE Results'!$C$1:$C$18671 = $B78), 0), MATCH(M$12, 'RESOLVE Results'!$D$1:$P$1, 0)), "")</f>
        <v>64885</v>
      </c>
      <c r="N78" s="4" cm="1">
        <f t="array" ref="N78">IFERROR(INDEX('RESOLVE Results'!$D$1:$P$18671, MATCH(1, ('RESOLVE Results'!$A$1:$A$18671 = $C$10) * ('RESOLVE Results'!$B$1:$B$18671 = $E$10) * ('RESOLVE Results'!$C$1:$C$18671 = $B78), 0), MATCH(N$12, 'RESOLVE Results'!$D$1:$P$1, 0)), "")</f>
        <v>69703</v>
      </c>
      <c r="O78" s="6">
        <f t="shared" si="0"/>
        <v>930842.494222651</v>
      </c>
      <c r="P78" s="4">
        <f>IFERROR(IF('Dashboard '!$D$6 = 2035, O78 * (1.05^(2035-2022)), O78), "")</f>
        <v>1755242.3508689636</v>
      </c>
      <c r="Q78" s="69" cm="1">
        <f t="array" ref="Q78">IFERROR(INDEX('Base Cases'!$Q:$Q, MATCH(1, ('Base Cases'!$B:$B = $E$10) * ('Base Cases'!$C:$C = INDEX(Base_Cases, MATCH($B78, All_Cases, 0))), 0)) - P78, "")</f>
        <v>85928.078934364719</v>
      </c>
    </row>
    <row r="79" spans="2:17" x14ac:dyDescent="0.2">
      <c r="B79" s="3" t="str">
        <v>25GW Stringent Policy</v>
      </c>
      <c r="C79" s="4" cm="1">
        <f t="array" ref="C79">IFERROR(INDEX('RESOLVE Results'!$D$1:$P$18671, MATCH(1, ('RESOLVE Results'!$A$1:$A$18671 = $C$10) * ('RESOLVE Results'!$B$1:$B$18671 = $E$10) * ('RESOLVE Results'!$C$1:$C$18671 = $B79), 0), MATCH(C$12, 'RESOLVE Results'!$D$1:$P$1, 0)), "")</f>
        <v>48802</v>
      </c>
      <c r="D79" s="4" cm="1">
        <f t="array" ref="D79">IFERROR(INDEX('RESOLVE Results'!$D$1:$P$18671, MATCH(1, ('RESOLVE Results'!$A$1:$A$18671 = $C$10) * ('RESOLVE Results'!$B$1:$B$18671 = $E$10) * ('RESOLVE Results'!$C$1:$C$18671 = $B79), 0), MATCH(D$12, 'RESOLVE Results'!$D$1:$P$1, 0)), "")</f>
        <v>51921</v>
      </c>
      <c r="E79" s="4" cm="1">
        <f t="array" ref="E79">IFERROR(INDEX('RESOLVE Results'!$D$1:$P$18671, MATCH(1, ('RESOLVE Results'!$A$1:$A$18671 = $C$10) * ('RESOLVE Results'!$B$1:$B$18671 = $E$10) * ('RESOLVE Results'!$C$1:$C$18671 = $B79), 0), MATCH(E$12, 'RESOLVE Results'!$D$1:$P$1, 0)), "")</f>
        <v>49151</v>
      </c>
      <c r="F79" s="4" cm="1">
        <f t="array" ref="F79">IFERROR(INDEX('RESOLVE Results'!$D$1:$P$18671, MATCH(1, ('RESOLVE Results'!$A$1:$A$18671 = $C$10) * ('RESOLVE Results'!$B$1:$B$18671 = $E$10) * ('RESOLVE Results'!$C$1:$C$18671 = $B79), 0), MATCH(F$12, 'RESOLVE Results'!$D$1:$P$1, 0)), "")</f>
        <v>50847</v>
      </c>
      <c r="G79" s="4" cm="1">
        <f t="array" ref="G79">IFERROR(INDEX('RESOLVE Results'!$D$1:$P$18671, MATCH(1, ('RESOLVE Results'!$A$1:$A$18671 = $C$10) * ('RESOLVE Results'!$B$1:$B$18671 = $E$10) * ('RESOLVE Results'!$C$1:$C$18671 = $B79), 0), MATCH(G$12, 'RESOLVE Results'!$D$1:$P$1, 0)), "")</f>
        <v>51747</v>
      </c>
      <c r="H79" s="4" cm="1">
        <f t="array" ref="H79">IFERROR(INDEX('RESOLVE Results'!$D$1:$P$18671, MATCH(1, ('RESOLVE Results'!$A$1:$A$18671 = $C$10) * ('RESOLVE Results'!$B$1:$B$18671 = $E$10) * ('RESOLVE Results'!$C$1:$C$18671 = $B79), 0), MATCH(H$12, 'RESOLVE Results'!$D$1:$P$1, 0)), "")</f>
        <v>54132</v>
      </c>
      <c r="I79" s="4" cm="1">
        <f t="array" ref="I79">IFERROR(INDEX('RESOLVE Results'!$D$1:$P$18671, MATCH(1, ('RESOLVE Results'!$A$1:$A$18671 = $C$10) * ('RESOLVE Results'!$B$1:$B$18671 = $E$10) * ('RESOLVE Results'!$C$1:$C$18671 = $B79), 0), MATCH(I$12, 'RESOLVE Results'!$D$1:$P$1, 0)), "")</f>
        <v>56382</v>
      </c>
      <c r="J79" s="4" cm="1">
        <f t="array" ref="J79">IFERROR(INDEX('RESOLVE Results'!$D$1:$P$18671, MATCH(1, ('RESOLVE Results'!$A$1:$A$18671 = $C$10) * ('RESOLVE Results'!$B$1:$B$18671 = $E$10) * ('RESOLVE Results'!$C$1:$C$18671 = $B79), 0), MATCH(J$12, 'RESOLVE Results'!$D$1:$P$1, 0)), "")</f>
        <v>57447</v>
      </c>
      <c r="K79" s="4" cm="1">
        <f t="array" ref="K79">IFERROR(INDEX('RESOLVE Results'!$D$1:$P$18671, MATCH(1, ('RESOLVE Results'!$A$1:$A$18671 = $C$10) * ('RESOLVE Results'!$B$1:$B$18671 = $E$10) * ('RESOLVE Results'!$C$1:$C$18671 = $B79), 0), MATCH(K$12, 'RESOLVE Results'!$D$1:$P$1, 0)), "")</f>
        <v>56516</v>
      </c>
      <c r="L79" s="4" cm="1">
        <f t="array" ref="L79">IFERROR(INDEX('RESOLVE Results'!$D$1:$P$18671, MATCH(1, ('RESOLVE Results'!$A$1:$A$18671 = $C$10) * ('RESOLVE Results'!$B$1:$B$18671 = $E$10) * ('RESOLVE Results'!$C$1:$C$18671 = $B79), 0), MATCH(L$12, 'RESOLVE Results'!$D$1:$P$1, 0)), "")</f>
        <v>61444</v>
      </c>
      <c r="M79" s="4" cm="1">
        <f t="array" ref="M79">IFERROR(INDEX('RESOLVE Results'!$D$1:$P$18671, MATCH(1, ('RESOLVE Results'!$A$1:$A$18671 = $C$10) * ('RESOLVE Results'!$B$1:$B$18671 = $E$10) * ('RESOLVE Results'!$C$1:$C$18671 = $B79), 0), MATCH(M$12, 'RESOLVE Results'!$D$1:$P$1, 0)), "")</f>
        <v>61541</v>
      </c>
      <c r="N79" s="4" cm="1">
        <f t="array" ref="N79">IFERROR(INDEX('RESOLVE Results'!$D$1:$P$18671, MATCH(1, ('RESOLVE Results'!$A$1:$A$18671 = $C$10) * ('RESOLVE Results'!$B$1:$B$18671 = $E$10) * ('RESOLVE Results'!$C$1:$C$18671 = $B79), 0), MATCH(N$12, 'RESOLVE Results'!$D$1:$P$1, 0)), "")</f>
        <v>71883</v>
      </c>
      <c r="O79" s="6">
        <f t="shared" si="0"/>
        <v>919284.89745080192</v>
      </c>
      <c r="P79" s="4">
        <f>IFERROR(IF('Dashboard '!$D$6 = 2035, O79 * (1.05^(2035-2022)), O79), "")</f>
        <v>1733448.7784288086</v>
      </c>
      <c r="Q79" s="69" cm="1">
        <f t="array" ref="Q79">IFERROR(INDEX('Base Cases'!$Q:$Q, MATCH(1, ('Base Cases'!$B:$B = $E$10) * ('Base Cases'!$C:$C = INDEX(Base_Cases, MATCH($B79, All_Cases, 0))), 0)) - P79, "")</f>
        <v>75026.465978177497</v>
      </c>
    </row>
    <row r="80" spans="2:17" x14ac:dyDescent="0.2">
      <c r="B80" s="3" t="str">
        <v>25GW Competing Resource Challenges</v>
      </c>
      <c r="C80" s="4" cm="1">
        <f t="array" ref="C80">IFERROR(INDEX('RESOLVE Results'!$D$1:$P$18671, MATCH(1, ('RESOLVE Results'!$A$1:$A$18671 = $C$10) * ('RESOLVE Results'!$B$1:$B$18671 = $E$10) * ('RESOLVE Results'!$C$1:$C$18671 = $B80), 0), MATCH(C$12, 'RESOLVE Results'!$D$1:$P$1, 0)), "")</f>
        <v>49059</v>
      </c>
      <c r="D80" s="4" cm="1">
        <f t="array" ref="D80">IFERROR(INDEX('RESOLVE Results'!$D$1:$P$18671, MATCH(1, ('RESOLVE Results'!$A$1:$A$18671 = $C$10) * ('RESOLVE Results'!$B$1:$B$18671 = $E$10) * ('RESOLVE Results'!$C$1:$C$18671 = $B80), 0), MATCH(D$12, 'RESOLVE Results'!$D$1:$P$1, 0)), "")</f>
        <v>51598</v>
      </c>
      <c r="E80" s="4" cm="1">
        <f t="array" ref="E80">IFERROR(INDEX('RESOLVE Results'!$D$1:$P$18671, MATCH(1, ('RESOLVE Results'!$A$1:$A$18671 = $C$10) * ('RESOLVE Results'!$B$1:$B$18671 = $E$10) * ('RESOLVE Results'!$C$1:$C$18671 = $B80), 0), MATCH(E$12, 'RESOLVE Results'!$D$1:$P$1, 0)), "")</f>
        <v>49408</v>
      </c>
      <c r="F80" s="4" cm="1">
        <f t="array" ref="F80">IFERROR(INDEX('RESOLVE Results'!$D$1:$P$18671, MATCH(1, ('RESOLVE Results'!$A$1:$A$18671 = $C$10) * ('RESOLVE Results'!$B$1:$B$18671 = $E$10) * ('RESOLVE Results'!$C$1:$C$18671 = $B80), 0), MATCH(F$12, 'RESOLVE Results'!$D$1:$P$1, 0)), "")</f>
        <v>50824</v>
      </c>
      <c r="G80" s="4" cm="1">
        <f t="array" ref="G80">IFERROR(INDEX('RESOLVE Results'!$D$1:$P$18671, MATCH(1, ('RESOLVE Results'!$A$1:$A$18671 = $C$10) * ('RESOLVE Results'!$B$1:$B$18671 = $E$10) * ('RESOLVE Results'!$C$1:$C$18671 = $B80), 0), MATCH(G$12, 'RESOLVE Results'!$D$1:$P$1, 0)), "")</f>
        <v>51430</v>
      </c>
      <c r="H80" s="4" cm="1">
        <f t="array" ref="H80">IFERROR(INDEX('RESOLVE Results'!$D$1:$P$18671, MATCH(1, ('RESOLVE Results'!$A$1:$A$18671 = $C$10) * ('RESOLVE Results'!$B$1:$B$18671 = $E$10) * ('RESOLVE Results'!$C$1:$C$18671 = $B80), 0), MATCH(H$12, 'RESOLVE Results'!$D$1:$P$1, 0)), "")</f>
        <v>53823</v>
      </c>
      <c r="I80" s="4" cm="1">
        <f t="array" ref="I80">IFERROR(INDEX('RESOLVE Results'!$D$1:$P$18671, MATCH(1, ('RESOLVE Results'!$A$1:$A$18671 = $C$10) * ('RESOLVE Results'!$B$1:$B$18671 = $E$10) * ('RESOLVE Results'!$C$1:$C$18671 = $B80), 0), MATCH(I$12, 'RESOLVE Results'!$D$1:$P$1, 0)), "")</f>
        <v>56311</v>
      </c>
      <c r="J80" s="4" cm="1">
        <f t="array" ref="J80">IFERROR(INDEX('RESOLVE Results'!$D$1:$P$18671, MATCH(1, ('RESOLVE Results'!$A$1:$A$18671 = $C$10) * ('RESOLVE Results'!$B$1:$B$18671 = $E$10) * ('RESOLVE Results'!$C$1:$C$18671 = $B80), 0), MATCH(J$12, 'RESOLVE Results'!$D$1:$P$1, 0)), "")</f>
        <v>57427</v>
      </c>
      <c r="K80" s="4" cm="1">
        <f t="array" ref="K80">IFERROR(INDEX('RESOLVE Results'!$D$1:$P$18671, MATCH(1, ('RESOLVE Results'!$A$1:$A$18671 = $C$10) * ('RESOLVE Results'!$B$1:$B$18671 = $E$10) * ('RESOLVE Results'!$C$1:$C$18671 = $B80), 0), MATCH(K$12, 'RESOLVE Results'!$D$1:$P$1, 0)), "")</f>
        <v>55443</v>
      </c>
      <c r="L80" s="4" cm="1">
        <f t="array" ref="L80">IFERROR(INDEX('RESOLVE Results'!$D$1:$P$18671, MATCH(1, ('RESOLVE Results'!$A$1:$A$18671 = $C$10) * ('RESOLVE Results'!$B$1:$B$18671 = $E$10) * ('RESOLVE Results'!$C$1:$C$18671 = $B80), 0), MATCH(L$12, 'RESOLVE Results'!$D$1:$P$1, 0)), "")</f>
        <v>60242</v>
      </c>
      <c r="M80" s="4" cm="1">
        <f t="array" ref="M80">IFERROR(INDEX('RESOLVE Results'!$D$1:$P$18671, MATCH(1, ('RESOLVE Results'!$A$1:$A$18671 = $C$10) * ('RESOLVE Results'!$B$1:$B$18671 = $E$10) * ('RESOLVE Results'!$C$1:$C$18671 = $B80), 0), MATCH(M$12, 'RESOLVE Results'!$D$1:$P$1, 0)), "")</f>
        <v>59024</v>
      </c>
      <c r="N80" s="4" cm="1">
        <f t="array" ref="N80">IFERROR(INDEX('RESOLVE Results'!$D$1:$P$18671, MATCH(1, ('RESOLVE Results'!$A$1:$A$18671 = $C$10) * ('RESOLVE Results'!$B$1:$B$18671 = $E$10) * ('RESOLVE Results'!$C$1:$C$18671 = $B80), 0), MATCH(N$12, 'RESOLVE Results'!$D$1:$P$1, 0)), "")</f>
        <v>64660</v>
      </c>
      <c r="O80" s="6">
        <f t="shared" si="0"/>
        <v>883432.29886318441</v>
      </c>
      <c r="P80" s="4">
        <f>IFERROR(IF('Dashboard '!$D$6 = 2035, O80 * (1.05^(2035-2022)), O80), "")</f>
        <v>1665843.3566520084</v>
      </c>
      <c r="Q80" s="69" cm="1">
        <f t="array" ref="Q80">IFERROR(INDEX('Base Cases'!$Q:$Q, MATCH(1, ('Base Cases'!$B:$B = $E$10) * ('Base Cases'!$C:$C = INDEX(Base_Cases, MATCH($B80, All_Cases, 0))), 0)) - P80, "")</f>
        <v>92927.865665628575</v>
      </c>
    </row>
    <row r="81" spans="2:17" x14ac:dyDescent="0.2">
      <c r="B81" s="3" t="str">
        <v>25GW Low Bookend</v>
      </c>
      <c r="C81" s="4" cm="1">
        <f t="array" ref="C81">IFERROR(INDEX('RESOLVE Results'!$D$1:$P$18671, MATCH(1, ('RESOLVE Results'!$A$1:$A$18671 = $C$10) * ('RESOLVE Results'!$B$1:$B$18671 = $E$10) * ('RESOLVE Results'!$C$1:$C$18671 = $B81), 0), MATCH(C$12, 'RESOLVE Results'!$D$1:$P$1, 0)), "")</f>
        <v>49024</v>
      </c>
      <c r="D81" s="4" cm="1">
        <f t="array" ref="D81">IFERROR(INDEX('RESOLVE Results'!$D$1:$P$18671, MATCH(1, ('RESOLVE Results'!$A$1:$A$18671 = $C$10) * ('RESOLVE Results'!$B$1:$B$18671 = $E$10) * ('RESOLVE Results'!$C$1:$C$18671 = $B81), 0), MATCH(D$12, 'RESOLVE Results'!$D$1:$P$1, 0)), "")</f>
        <v>51250</v>
      </c>
      <c r="E81" s="4" cm="1">
        <f t="array" ref="E81">IFERROR(INDEX('RESOLVE Results'!$D$1:$P$18671, MATCH(1, ('RESOLVE Results'!$A$1:$A$18671 = $C$10) * ('RESOLVE Results'!$B$1:$B$18671 = $E$10) * ('RESOLVE Results'!$C$1:$C$18671 = $B81), 0), MATCH(E$12, 'RESOLVE Results'!$D$1:$P$1, 0)), "")</f>
        <v>49141</v>
      </c>
      <c r="F81" s="4" cm="1">
        <f t="array" ref="F81">IFERROR(INDEX('RESOLVE Results'!$D$1:$P$18671, MATCH(1, ('RESOLVE Results'!$A$1:$A$18671 = $C$10) * ('RESOLVE Results'!$B$1:$B$18671 = $E$10) * ('RESOLVE Results'!$C$1:$C$18671 = $B81), 0), MATCH(F$12, 'RESOLVE Results'!$D$1:$P$1, 0)), "")</f>
        <v>50428</v>
      </c>
      <c r="G81" s="4" cm="1">
        <f t="array" ref="G81">IFERROR(INDEX('RESOLVE Results'!$D$1:$P$18671, MATCH(1, ('RESOLVE Results'!$A$1:$A$18671 = $C$10) * ('RESOLVE Results'!$B$1:$B$18671 = $E$10) * ('RESOLVE Results'!$C$1:$C$18671 = $B81), 0), MATCH(G$12, 'RESOLVE Results'!$D$1:$P$1, 0)), "")</f>
        <v>50795</v>
      </c>
      <c r="H81" s="4" cm="1">
        <f t="array" ref="H81">IFERROR(INDEX('RESOLVE Results'!$D$1:$P$18671, MATCH(1, ('RESOLVE Results'!$A$1:$A$18671 = $C$10) * ('RESOLVE Results'!$B$1:$B$18671 = $E$10) * ('RESOLVE Results'!$C$1:$C$18671 = $B81), 0), MATCH(H$12, 'RESOLVE Results'!$D$1:$P$1, 0)), "")</f>
        <v>52071</v>
      </c>
      <c r="I81" s="4" cm="1">
        <f t="array" ref="I81">IFERROR(INDEX('RESOLVE Results'!$D$1:$P$18671, MATCH(1, ('RESOLVE Results'!$A$1:$A$18671 = $C$10) * ('RESOLVE Results'!$B$1:$B$18671 = $E$10) * ('RESOLVE Results'!$C$1:$C$18671 = $B81), 0), MATCH(I$12, 'RESOLVE Results'!$D$1:$P$1, 0)), "")</f>
        <v>54372</v>
      </c>
      <c r="J81" s="4" cm="1">
        <f t="array" ref="J81">IFERROR(INDEX('RESOLVE Results'!$D$1:$P$18671, MATCH(1, ('RESOLVE Results'!$A$1:$A$18671 = $C$10) * ('RESOLVE Results'!$B$1:$B$18671 = $E$10) * ('RESOLVE Results'!$C$1:$C$18671 = $B81), 0), MATCH(J$12, 'RESOLVE Results'!$D$1:$P$1, 0)), "")</f>
        <v>54965</v>
      </c>
      <c r="K81" s="4" cm="1">
        <f t="array" ref="K81">IFERROR(INDEX('RESOLVE Results'!$D$1:$P$18671, MATCH(1, ('RESOLVE Results'!$A$1:$A$18671 = $C$10) * ('RESOLVE Results'!$B$1:$B$18671 = $E$10) * ('RESOLVE Results'!$C$1:$C$18671 = $B81), 0), MATCH(K$12, 'RESOLVE Results'!$D$1:$P$1, 0)), "")</f>
        <v>53434</v>
      </c>
      <c r="L81" s="4" cm="1">
        <f t="array" ref="L81">IFERROR(INDEX('RESOLVE Results'!$D$1:$P$18671, MATCH(1, ('RESOLVE Results'!$A$1:$A$18671 = $C$10) * ('RESOLVE Results'!$B$1:$B$18671 = $E$10) * ('RESOLVE Results'!$C$1:$C$18671 = $B81), 0), MATCH(L$12, 'RESOLVE Results'!$D$1:$P$1, 0)), "")</f>
        <v>56413</v>
      </c>
      <c r="M81" s="4" cm="1">
        <f t="array" ref="M81">IFERROR(INDEX('RESOLVE Results'!$D$1:$P$18671, MATCH(1, ('RESOLVE Results'!$A$1:$A$18671 = $C$10) * ('RESOLVE Results'!$B$1:$B$18671 = $E$10) * ('RESOLVE Results'!$C$1:$C$18671 = $B81), 0), MATCH(M$12, 'RESOLVE Results'!$D$1:$P$1, 0)), "")</f>
        <v>56260</v>
      </c>
      <c r="N81" s="4" cm="1">
        <f t="array" ref="N81">IFERROR(INDEX('RESOLVE Results'!$D$1:$P$18671, MATCH(1, ('RESOLVE Results'!$A$1:$A$18671 = $C$10) * ('RESOLVE Results'!$B$1:$B$18671 = $E$10) * ('RESOLVE Results'!$C$1:$C$18671 = $B81), 0), MATCH(N$12, 'RESOLVE Results'!$D$1:$P$1, 0)), "")</f>
        <v>59352</v>
      </c>
      <c r="O81" s="6">
        <f t="shared" si="0"/>
        <v>845238.1167894511</v>
      </c>
      <c r="P81" s="4">
        <f>IFERROR(IF('Dashboard '!$D$6 = 2035, O81 * (1.05^(2035-2022)), O81), "")</f>
        <v>1593822.5299829356</v>
      </c>
      <c r="Q81" s="69" cm="1">
        <f t="array" ref="Q81">IFERROR(INDEX('Base Cases'!$Q:$Q, MATCH(1, ('Base Cases'!$B:$B = $E$10) * ('Base Cases'!$C:$C = INDEX(Base_Cases, MATCH($B81, All_Cases, 0))), 0)) - P81, "")</f>
        <v>49149.75520036649</v>
      </c>
    </row>
    <row r="82" spans="2:17" x14ac:dyDescent="0.2">
      <c r="B82" s="3" t="str">
        <v>25GW Least-Cost</v>
      </c>
      <c r="C82" s="4" cm="1">
        <f t="array" ref="C82">IFERROR(INDEX('RESOLVE Results'!$D$1:$P$18671, MATCH(1, ('RESOLVE Results'!$A$1:$A$18671 = $C$10) * ('RESOLVE Results'!$B$1:$B$18671 = $E$10) * ('RESOLVE Results'!$C$1:$C$18671 = $B82), 0), MATCH(C$12, 'RESOLVE Results'!$D$1:$P$1, 0)), "")</f>
        <v>49034</v>
      </c>
      <c r="D82" s="4" cm="1">
        <f t="array" ref="D82">IFERROR(INDEX('RESOLVE Results'!$D$1:$P$18671, MATCH(1, ('RESOLVE Results'!$A$1:$A$18671 = $C$10) * ('RESOLVE Results'!$B$1:$B$18671 = $E$10) * ('RESOLVE Results'!$C$1:$C$18671 = $B82), 0), MATCH(D$12, 'RESOLVE Results'!$D$1:$P$1, 0)), "")</f>
        <v>51459</v>
      </c>
      <c r="E82" s="4" cm="1">
        <f t="array" ref="E82">IFERROR(INDEX('RESOLVE Results'!$D$1:$P$18671, MATCH(1, ('RESOLVE Results'!$A$1:$A$18671 = $C$10) * ('RESOLVE Results'!$B$1:$B$18671 = $E$10) * ('RESOLVE Results'!$C$1:$C$18671 = $B82), 0), MATCH(E$12, 'RESOLVE Results'!$D$1:$P$1, 0)), "")</f>
        <v>49262</v>
      </c>
      <c r="F82" s="4" cm="1">
        <f t="array" ref="F82">IFERROR(INDEX('RESOLVE Results'!$D$1:$P$18671, MATCH(1, ('RESOLVE Results'!$A$1:$A$18671 = $C$10) * ('RESOLVE Results'!$B$1:$B$18671 = $E$10) * ('RESOLVE Results'!$C$1:$C$18671 = $B82), 0), MATCH(F$12, 'RESOLVE Results'!$D$1:$P$1, 0)), "")</f>
        <v>50531</v>
      </c>
      <c r="G82" s="4" cm="1">
        <f t="array" ref="G82">IFERROR(INDEX('RESOLVE Results'!$D$1:$P$18671, MATCH(1, ('RESOLVE Results'!$A$1:$A$18671 = $C$10) * ('RESOLVE Results'!$B$1:$B$18671 = $E$10) * ('RESOLVE Results'!$C$1:$C$18671 = $B82), 0), MATCH(G$12, 'RESOLVE Results'!$D$1:$P$1, 0)), "")</f>
        <v>51096</v>
      </c>
      <c r="H82" s="4" cm="1">
        <f t="array" ref="H82">IFERROR(INDEX('RESOLVE Results'!$D$1:$P$18671, MATCH(1, ('RESOLVE Results'!$A$1:$A$18671 = $C$10) * ('RESOLVE Results'!$B$1:$B$18671 = $E$10) * ('RESOLVE Results'!$C$1:$C$18671 = $B82), 0), MATCH(H$12, 'RESOLVE Results'!$D$1:$P$1, 0)), "")</f>
        <v>52367</v>
      </c>
      <c r="I82" s="4" cm="1">
        <f t="array" ref="I82">IFERROR(INDEX('RESOLVE Results'!$D$1:$P$18671, MATCH(1, ('RESOLVE Results'!$A$1:$A$18671 = $C$10) * ('RESOLVE Results'!$B$1:$B$18671 = $E$10) * ('RESOLVE Results'!$C$1:$C$18671 = $B82), 0), MATCH(I$12, 'RESOLVE Results'!$D$1:$P$1, 0)), "")</f>
        <v>54995</v>
      </c>
      <c r="J82" s="4" cm="1">
        <f t="array" ref="J82">IFERROR(INDEX('RESOLVE Results'!$D$1:$P$18671, MATCH(1, ('RESOLVE Results'!$A$1:$A$18671 = $C$10) * ('RESOLVE Results'!$B$1:$B$18671 = $E$10) * ('RESOLVE Results'!$C$1:$C$18671 = $B82), 0), MATCH(J$12, 'RESOLVE Results'!$D$1:$P$1, 0)), "")</f>
        <v>55417</v>
      </c>
      <c r="K82" s="4" cm="1">
        <f t="array" ref="K82">IFERROR(INDEX('RESOLVE Results'!$D$1:$P$18671, MATCH(1, ('RESOLVE Results'!$A$1:$A$18671 = $C$10) * ('RESOLVE Results'!$B$1:$B$18671 = $E$10) * ('RESOLVE Results'!$C$1:$C$18671 = $B82), 0), MATCH(K$12, 'RESOLVE Results'!$D$1:$P$1, 0)), "")</f>
        <v>54020</v>
      </c>
      <c r="L82" s="4" cm="1">
        <f t="array" ref="L82">IFERROR(INDEX('RESOLVE Results'!$D$1:$P$18671, MATCH(1, ('RESOLVE Results'!$A$1:$A$18671 = $C$10) * ('RESOLVE Results'!$B$1:$B$18671 = $E$10) * ('RESOLVE Results'!$C$1:$C$18671 = $B82), 0), MATCH(L$12, 'RESOLVE Results'!$D$1:$P$1, 0)), "")</f>
        <v>57481</v>
      </c>
      <c r="M82" s="4" cm="1">
        <f t="array" ref="M82">IFERROR(INDEX('RESOLVE Results'!$D$1:$P$18671, MATCH(1, ('RESOLVE Results'!$A$1:$A$18671 = $C$10) * ('RESOLVE Results'!$B$1:$B$18671 = $E$10) * ('RESOLVE Results'!$C$1:$C$18671 = $B82), 0), MATCH(M$12, 'RESOLVE Results'!$D$1:$P$1, 0)), "")</f>
        <v>56872</v>
      </c>
      <c r="N82" s="4" cm="1">
        <f t="array" ref="N82">IFERROR(INDEX('RESOLVE Results'!$D$1:$P$18671, MATCH(1, ('RESOLVE Results'!$A$1:$A$18671 = $C$10) * ('RESOLVE Results'!$B$1:$B$18671 = $E$10) * ('RESOLVE Results'!$C$1:$C$18671 = $B82), 0), MATCH(N$12, 'RESOLVE Results'!$D$1:$P$1, 0)), "")</f>
        <v>61578</v>
      </c>
      <c r="O82" s="6">
        <f t="shared" si="0"/>
        <v>858843.21906076605</v>
      </c>
      <c r="P82" s="4">
        <f>IFERROR(IF('Dashboard '!$D$6 = 2035, O82 * (1.05^(2035-2022)), O82), "")</f>
        <v>1619476.9794120605</v>
      </c>
      <c r="Q82" s="69" cm="1">
        <f t="array" ref="Q82">IFERROR(INDEX('Base Cases'!$Q:$Q, MATCH(1, ('Base Cases'!$B:$B = $E$10) * ('Base Cases'!$C:$C = INDEX(Base_Cases, MATCH($B82, All_Cases, 0))), 0)) - P82, "")</f>
        <v>63693.801036807941</v>
      </c>
    </row>
    <row r="83" spans="2:17" x14ac:dyDescent="0.2">
      <c r="B83" s="3" t="str">
        <v>Humboldt 2.7GW Least-Cost</v>
      </c>
      <c r="C83" s="4" cm="1">
        <f t="array" ref="C83">IFERROR(INDEX('RESOLVE Results'!$D$1:$P$18671, MATCH(1, ('RESOLVE Results'!$A$1:$A$18671 = $C$10) * ('RESOLVE Results'!$B$1:$B$18671 = $E$10) * ('RESOLVE Results'!$C$1:$C$18671 = $B83), 0), MATCH(C$12, 'RESOLVE Results'!$D$1:$P$1, 0)), "")</f>
        <v>49029</v>
      </c>
      <c r="D83" s="4" cm="1">
        <f t="array" ref="D83">IFERROR(INDEX('RESOLVE Results'!$D$1:$P$18671, MATCH(1, ('RESOLVE Results'!$A$1:$A$18671 = $C$10) * ('RESOLVE Results'!$B$1:$B$18671 = $E$10) * ('RESOLVE Results'!$C$1:$C$18671 = $B83), 0), MATCH(D$12, 'RESOLVE Results'!$D$1:$P$1, 0)), "")</f>
        <v>51166</v>
      </c>
      <c r="E83" s="4" cm="1">
        <f t="array" ref="E83">IFERROR(INDEX('RESOLVE Results'!$D$1:$P$18671, MATCH(1, ('RESOLVE Results'!$A$1:$A$18671 = $C$10) * ('RESOLVE Results'!$B$1:$B$18671 = $E$10) * ('RESOLVE Results'!$C$1:$C$18671 = $B83), 0), MATCH(E$12, 'RESOLVE Results'!$D$1:$P$1, 0)), "")</f>
        <v>49240</v>
      </c>
      <c r="F83" s="4" cm="1">
        <f t="array" ref="F83">IFERROR(INDEX('RESOLVE Results'!$D$1:$P$18671, MATCH(1, ('RESOLVE Results'!$A$1:$A$18671 = $C$10) * ('RESOLVE Results'!$B$1:$B$18671 = $E$10) * ('RESOLVE Results'!$C$1:$C$18671 = $B83), 0), MATCH(F$12, 'RESOLVE Results'!$D$1:$P$1, 0)), "")</f>
        <v>50510</v>
      </c>
      <c r="G83" s="4" cm="1">
        <f t="array" ref="G83">IFERROR(INDEX('RESOLVE Results'!$D$1:$P$18671, MATCH(1, ('RESOLVE Results'!$A$1:$A$18671 = $C$10) * ('RESOLVE Results'!$B$1:$B$18671 = $E$10) * ('RESOLVE Results'!$C$1:$C$18671 = $B83), 0), MATCH(G$12, 'RESOLVE Results'!$D$1:$P$1, 0)), "")</f>
        <v>52294</v>
      </c>
      <c r="H83" s="4" cm="1">
        <f t="array" ref="H83">IFERROR(INDEX('RESOLVE Results'!$D$1:$P$18671, MATCH(1, ('RESOLVE Results'!$A$1:$A$18671 = $C$10) * ('RESOLVE Results'!$B$1:$B$18671 = $E$10) * ('RESOLVE Results'!$C$1:$C$18671 = $B83), 0), MATCH(H$12, 'RESOLVE Results'!$D$1:$P$1, 0)), "")</f>
        <v>53969</v>
      </c>
      <c r="I83" s="4" cm="1">
        <f t="array" ref="I83">IFERROR(INDEX('RESOLVE Results'!$D$1:$P$18671, MATCH(1, ('RESOLVE Results'!$A$1:$A$18671 = $C$10) * ('RESOLVE Results'!$B$1:$B$18671 = $E$10) * ('RESOLVE Results'!$C$1:$C$18671 = $B83), 0), MATCH(I$12, 'RESOLVE Results'!$D$1:$P$1, 0)), "")</f>
        <v>56697</v>
      </c>
      <c r="J83" s="4" cm="1">
        <f t="array" ref="J83">IFERROR(INDEX('RESOLVE Results'!$D$1:$P$18671, MATCH(1, ('RESOLVE Results'!$A$1:$A$18671 = $C$10) * ('RESOLVE Results'!$B$1:$B$18671 = $E$10) * ('RESOLVE Results'!$C$1:$C$18671 = $B83), 0), MATCH(J$12, 'RESOLVE Results'!$D$1:$P$1, 0)), "")</f>
        <v>56653</v>
      </c>
      <c r="K83" s="4" cm="1">
        <f t="array" ref="K83">IFERROR(INDEX('RESOLVE Results'!$D$1:$P$18671, MATCH(1, ('RESOLVE Results'!$A$1:$A$18671 = $C$10) * ('RESOLVE Results'!$B$1:$B$18671 = $E$10) * ('RESOLVE Results'!$C$1:$C$18671 = $B83), 0), MATCH(K$12, 'RESOLVE Results'!$D$1:$P$1, 0)), "")</f>
        <v>55261</v>
      </c>
      <c r="L83" s="4" cm="1">
        <f t="array" ref="L83">IFERROR(INDEX('RESOLVE Results'!$D$1:$P$18671, MATCH(1, ('RESOLVE Results'!$A$1:$A$18671 = $C$10) * ('RESOLVE Results'!$B$1:$B$18671 = $E$10) * ('RESOLVE Results'!$C$1:$C$18671 = $B83), 0), MATCH(L$12, 'RESOLVE Results'!$D$1:$P$1, 0)), "")</f>
        <v>58636</v>
      </c>
      <c r="M83" s="4" cm="1">
        <f t="array" ref="M83">IFERROR(INDEX('RESOLVE Results'!$D$1:$P$18671, MATCH(1, ('RESOLVE Results'!$A$1:$A$18671 = $C$10) * ('RESOLVE Results'!$B$1:$B$18671 = $E$10) * ('RESOLVE Results'!$C$1:$C$18671 = $B83), 0), MATCH(M$12, 'RESOLVE Results'!$D$1:$P$1, 0)), "")</f>
        <v>59756</v>
      </c>
      <c r="N83" s="4" cm="1">
        <f t="array" ref="N83">IFERROR(INDEX('RESOLVE Results'!$D$1:$P$18671, MATCH(1, ('RESOLVE Results'!$A$1:$A$18671 = $C$10) * ('RESOLVE Results'!$B$1:$B$18671 = $E$10) * ('RESOLVE Results'!$C$1:$C$18671 = $B83), 0), MATCH(N$12, 'RESOLVE Results'!$D$1:$P$1, 0)), "")</f>
        <v>65636</v>
      </c>
      <c r="O83" s="6">
        <f t="shared" si="0"/>
        <v>886249.74052598968</v>
      </c>
      <c r="P83" s="4">
        <f>IFERROR(IF('Dashboard '!$D$6 = 2035, O83 * (1.05^(2035-2022)), O83), "")</f>
        <v>1671156.0631070228</v>
      </c>
      <c r="Q83" s="69" cm="1">
        <f t="array" ref="Q83">IFERROR(INDEX('Base Cases'!$Q:$Q, MATCH(1, ('Base Cases'!$B:$B = $E$10) * ('Base Cases'!$C:$C = INDEX(Base_Cases, MATCH($B83, All_Cases, 0))), 0)) - P83, "")</f>
        <v>12014.717341845622</v>
      </c>
    </row>
    <row r="84" spans="2:17" x14ac:dyDescent="0.2">
      <c r="B84" s="3" t="str">
        <v>Morro 2.7GW Least-Cost</v>
      </c>
      <c r="C84" s="4" cm="1">
        <f t="array" ref="C84">IFERROR(INDEX('RESOLVE Results'!$D$1:$P$18671, MATCH(1, ('RESOLVE Results'!$A$1:$A$18671 = $C$10) * ('RESOLVE Results'!$B$1:$B$18671 = $E$10) * ('RESOLVE Results'!$C$1:$C$18671 = $B84), 0), MATCH(C$12, 'RESOLVE Results'!$D$1:$P$1, 0)), "")</f>
        <v>49029</v>
      </c>
      <c r="D84" s="4" cm="1">
        <f t="array" ref="D84">IFERROR(INDEX('RESOLVE Results'!$D$1:$P$18671, MATCH(1, ('RESOLVE Results'!$A$1:$A$18671 = $C$10) * ('RESOLVE Results'!$B$1:$B$18671 = $E$10) * ('RESOLVE Results'!$C$1:$C$18671 = $B84), 0), MATCH(D$12, 'RESOLVE Results'!$D$1:$P$1, 0)), "")</f>
        <v>51179</v>
      </c>
      <c r="E84" s="4" cm="1">
        <f t="array" ref="E84">IFERROR(INDEX('RESOLVE Results'!$D$1:$P$18671, MATCH(1, ('RESOLVE Results'!$A$1:$A$18671 = $C$10) * ('RESOLVE Results'!$B$1:$B$18671 = $E$10) * ('RESOLVE Results'!$C$1:$C$18671 = $B84), 0), MATCH(E$12, 'RESOLVE Results'!$D$1:$P$1, 0)), "")</f>
        <v>49238</v>
      </c>
      <c r="F84" s="4" cm="1">
        <f t="array" ref="F84">IFERROR(INDEX('RESOLVE Results'!$D$1:$P$18671, MATCH(1, ('RESOLVE Results'!$A$1:$A$18671 = $C$10) * ('RESOLVE Results'!$B$1:$B$18671 = $E$10) * ('RESOLVE Results'!$C$1:$C$18671 = $B84), 0), MATCH(F$12, 'RESOLVE Results'!$D$1:$P$1, 0)), "")</f>
        <v>50508</v>
      </c>
      <c r="G84" s="4" cm="1">
        <f t="array" ref="G84">IFERROR(INDEX('RESOLVE Results'!$D$1:$P$18671, MATCH(1, ('RESOLVE Results'!$A$1:$A$18671 = $C$10) * ('RESOLVE Results'!$B$1:$B$18671 = $E$10) * ('RESOLVE Results'!$C$1:$C$18671 = $B84), 0), MATCH(G$12, 'RESOLVE Results'!$D$1:$P$1, 0)), "")</f>
        <v>52290</v>
      </c>
      <c r="H84" s="4" cm="1">
        <f t="array" ref="H84">IFERROR(INDEX('RESOLVE Results'!$D$1:$P$18671, MATCH(1, ('RESOLVE Results'!$A$1:$A$18671 = $C$10) * ('RESOLVE Results'!$B$1:$B$18671 = $E$10) * ('RESOLVE Results'!$C$1:$C$18671 = $B84), 0), MATCH(H$12, 'RESOLVE Results'!$D$1:$P$1, 0)), "")</f>
        <v>53960</v>
      </c>
      <c r="I84" s="4" cm="1">
        <f t="array" ref="I84">IFERROR(INDEX('RESOLVE Results'!$D$1:$P$18671, MATCH(1, ('RESOLVE Results'!$A$1:$A$18671 = $C$10) * ('RESOLVE Results'!$B$1:$B$18671 = $E$10) * ('RESOLVE Results'!$C$1:$C$18671 = $B84), 0), MATCH(I$12, 'RESOLVE Results'!$D$1:$P$1, 0)), "")</f>
        <v>56680</v>
      </c>
      <c r="J84" s="4" cm="1">
        <f t="array" ref="J84">IFERROR(INDEX('RESOLVE Results'!$D$1:$P$18671, MATCH(1, ('RESOLVE Results'!$A$1:$A$18671 = $C$10) * ('RESOLVE Results'!$B$1:$B$18671 = $E$10) * ('RESOLVE Results'!$C$1:$C$18671 = $B84), 0), MATCH(J$12, 'RESOLVE Results'!$D$1:$P$1, 0)), "")</f>
        <v>56575</v>
      </c>
      <c r="K84" s="4" cm="1">
        <f t="array" ref="K84">IFERROR(INDEX('RESOLVE Results'!$D$1:$P$18671, MATCH(1, ('RESOLVE Results'!$A$1:$A$18671 = $C$10) * ('RESOLVE Results'!$B$1:$B$18671 = $E$10) * ('RESOLVE Results'!$C$1:$C$18671 = $B84), 0), MATCH(K$12, 'RESOLVE Results'!$D$1:$P$1, 0)), "")</f>
        <v>55515</v>
      </c>
      <c r="L84" s="4" cm="1">
        <f t="array" ref="L84">IFERROR(INDEX('RESOLVE Results'!$D$1:$P$18671, MATCH(1, ('RESOLVE Results'!$A$1:$A$18671 = $C$10) * ('RESOLVE Results'!$B$1:$B$18671 = $E$10) * ('RESOLVE Results'!$C$1:$C$18671 = $B84), 0), MATCH(L$12, 'RESOLVE Results'!$D$1:$P$1, 0)), "")</f>
        <v>58862</v>
      </c>
      <c r="M84" s="4" cm="1">
        <f t="array" ref="M84">IFERROR(INDEX('RESOLVE Results'!$D$1:$P$18671, MATCH(1, ('RESOLVE Results'!$A$1:$A$18671 = $C$10) * ('RESOLVE Results'!$B$1:$B$18671 = $E$10) * ('RESOLVE Results'!$C$1:$C$18671 = $B84), 0), MATCH(M$12, 'RESOLVE Results'!$D$1:$P$1, 0)), "")</f>
        <v>60042</v>
      </c>
      <c r="N84" s="4" cm="1">
        <f t="array" ref="N84">IFERROR(INDEX('RESOLVE Results'!$D$1:$P$18671, MATCH(1, ('RESOLVE Results'!$A$1:$A$18671 = $C$10) * ('RESOLVE Results'!$B$1:$B$18671 = $E$10) * ('RESOLVE Results'!$C$1:$C$18671 = $B84), 0), MATCH(N$12, 'RESOLVE Results'!$D$1:$P$1, 0)), "")</f>
        <v>65928</v>
      </c>
      <c r="O84" s="6">
        <f t="shared" si="0"/>
        <v>888301.21084356587</v>
      </c>
      <c r="P84" s="4">
        <f>IFERROR(IF('Dashboard '!$D$6 = 2035, O84 * (1.05^(2035-2022)), O84), "")</f>
        <v>1675024.416351862</v>
      </c>
      <c r="Q84" s="69" cm="1">
        <f t="array" ref="Q84">IFERROR(INDEX('Base Cases'!$Q:$Q, MATCH(1, ('Base Cases'!$B:$B = $E$10) * ('Base Cases'!$C:$C = INDEX(Base_Cases, MATCH($B84, All_Cases, 0))), 0)) - P84, "")</f>
        <v>8146.3640970063861</v>
      </c>
    </row>
    <row r="85" spans="2:17" x14ac:dyDescent="0.2">
      <c r="B85" s="3" t="str">
        <v>Humboldt 2.7GW Low Humboldt Capacity Factor</v>
      </c>
      <c r="C85" s="4" cm="1">
        <f t="array" ref="C85">IFERROR(INDEX('RESOLVE Results'!$D$1:$P$18671, MATCH(1, ('RESOLVE Results'!$A$1:$A$18671 = $C$10) * ('RESOLVE Results'!$B$1:$B$18671 = $E$10) * ('RESOLVE Results'!$C$1:$C$18671 = $B85), 0), MATCH(C$12, 'RESOLVE Results'!$D$1:$P$1, 0)), "")</f>
        <v>49029</v>
      </c>
      <c r="D85" s="4" cm="1">
        <f t="array" ref="D85">IFERROR(INDEX('RESOLVE Results'!$D$1:$P$18671, MATCH(1, ('RESOLVE Results'!$A$1:$A$18671 = $C$10) * ('RESOLVE Results'!$B$1:$B$18671 = $E$10) * ('RESOLVE Results'!$C$1:$C$18671 = $B85), 0), MATCH(D$12, 'RESOLVE Results'!$D$1:$P$1, 0)), "")</f>
        <v>51179</v>
      </c>
      <c r="E85" s="4" cm="1">
        <f t="array" ref="E85">IFERROR(INDEX('RESOLVE Results'!$D$1:$P$18671, MATCH(1, ('RESOLVE Results'!$A$1:$A$18671 = $C$10) * ('RESOLVE Results'!$B$1:$B$18671 = $E$10) * ('RESOLVE Results'!$C$1:$C$18671 = $B85), 0), MATCH(E$12, 'RESOLVE Results'!$D$1:$P$1, 0)), "")</f>
        <v>49240</v>
      </c>
      <c r="F85" s="4" cm="1">
        <f t="array" ref="F85">IFERROR(INDEX('RESOLVE Results'!$D$1:$P$18671, MATCH(1, ('RESOLVE Results'!$A$1:$A$18671 = $C$10) * ('RESOLVE Results'!$B$1:$B$18671 = $E$10) * ('RESOLVE Results'!$C$1:$C$18671 = $B85), 0), MATCH(F$12, 'RESOLVE Results'!$D$1:$P$1, 0)), "")</f>
        <v>50510</v>
      </c>
      <c r="G85" s="4" cm="1">
        <f t="array" ref="G85">IFERROR(INDEX('RESOLVE Results'!$D$1:$P$18671, MATCH(1, ('RESOLVE Results'!$A$1:$A$18671 = $C$10) * ('RESOLVE Results'!$B$1:$B$18671 = $E$10) * ('RESOLVE Results'!$C$1:$C$18671 = $B85), 0), MATCH(G$12, 'RESOLVE Results'!$D$1:$P$1, 0)), "")</f>
        <v>52294</v>
      </c>
      <c r="H85" s="4" cm="1">
        <f t="array" ref="H85">IFERROR(INDEX('RESOLVE Results'!$D$1:$P$18671, MATCH(1, ('RESOLVE Results'!$A$1:$A$18671 = $C$10) * ('RESOLVE Results'!$B$1:$B$18671 = $E$10) * ('RESOLVE Results'!$C$1:$C$18671 = $B85), 0), MATCH(H$12, 'RESOLVE Results'!$D$1:$P$1, 0)), "")</f>
        <v>53968</v>
      </c>
      <c r="I85" s="4" cm="1">
        <f t="array" ref="I85">IFERROR(INDEX('RESOLVE Results'!$D$1:$P$18671, MATCH(1, ('RESOLVE Results'!$A$1:$A$18671 = $C$10) * ('RESOLVE Results'!$B$1:$B$18671 = $E$10) * ('RESOLVE Results'!$C$1:$C$18671 = $B85), 0), MATCH(I$12, 'RESOLVE Results'!$D$1:$P$1, 0)), "")</f>
        <v>56696</v>
      </c>
      <c r="J85" s="4" cm="1">
        <f t="array" ref="J85">IFERROR(INDEX('RESOLVE Results'!$D$1:$P$18671, MATCH(1, ('RESOLVE Results'!$A$1:$A$18671 = $C$10) * ('RESOLVE Results'!$B$1:$B$18671 = $E$10) * ('RESOLVE Results'!$C$1:$C$18671 = $B85), 0), MATCH(J$12, 'RESOLVE Results'!$D$1:$P$1, 0)), "")</f>
        <v>56631</v>
      </c>
      <c r="K85" s="4" cm="1">
        <f t="array" ref="K85">IFERROR(INDEX('RESOLVE Results'!$D$1:$P$18671, MATCH(1, ('RESOLVE Results'!$A$1:$A$18671 = $C$10) * ('RESOLVE Results'!$B$1:$B$18671 = $E$10) * ('RESOLVE Results'!$C$1:$C$18671 = $B85), 0), MATCH(K$12, 'RESOLVE Results'!$D$1:$P$1, 0)), "")</f>
        <v>55346</v>
      </c>
      <c r="L85" s="4" cm="1">
        <f t="array" ref="L85">IFERROR(INDEX('RESOLVE Results'!$D$1:$P$18671, MATCH(1, ('RESOLVE Results'!$A$1:$A$18671 = $C$10) * ('RESOLVE Results'!$B$1:$B$18671 = $E$10) * ('RESOLVE Results'!$C$1:$C$18671 = $B85), 0), MATCH(L$12, 'RESOLVE Results'!$D$1:$P$1, 0)), "")</f>
        <v>58762</v>
      </c>
      <c r="M85" s="4" cm="1">
        <f t="array" ref="M85">IFERROR(INDEX('RESOLVE Results'!$D$1:$P$18671, MATCH(1, ('RESOLVE Results'!$A$1:$A$18671 = $C$10) * ('RESOLVE Results'!$B$1:$B$18671 = $E$10) * ('RESOLVE Results'!$C$1:$C$18671 = $B85), 0), MATCH(M$12, 'RESOLVE Results'!$D$1:$P$1, 0)), "")</f>
        <v>59879</v>
      </c>
      <c r="N85" s="4" cm="1">
        <f t="array" ref="N85">IFERROR(INDEX('RESOLVE Results'!$D$1:$P$18671, MATCH(1, ('RESOLVE Results'!$A$1:$A$18671 = $C$10) * ('RESOLVE Results'!$B$1:$B$18671 = $E$10) * ('RESOLVE Results'!$C$1:$C$18671 = $B85), 0), MATCH(N$12, 'RESOLVE Results'!$D$1:$P$1, 0)), "")</f>
        <v>65752</v>
      </c>
      <c r="O85" s="6">
        <f t="shared" si="0"/>
        <v>887118.96565597982</v>
      </c>
      <c r="P85" s="4">
        <f>IFERROR(IF('Dashboard '!$D$6 = 2035, O85 * (1.05^(2035-2022)), O85), "")</f>
        <v>1672795.1167278746</v>
      </c>
      <c r="Q85" s="69" cm="1">
        <f t="array" ref="Q85">IFERROR(INDEX('Base Cases'!$Q:$Q, MATCH(1, ('Base Cases'!$B:$B = $E$10) * ('Base Cases'!$C:$C = INDEX(Base_Cases, MATCH($B85, All_Cases, 0))), 0)) - P85, "")</f>
        <v>10375.663720993791</v>
      </c>
    </row>
    <row r="86" spans="2:17" x14ac:dyDescent="0.2">
      <c r="B86" s="3">
        <v>0</v>
      </c>
      <c r="C86" s="4" t="str" cm="1">
        <f t="array" ref="C86">IFERROR(INDEX('RESOLVE Results'!$D$1:$P$18671, MATCH(1, ('RESOLVE Results'!$A$1:$A$18671 = $C$10) * ('RESOLVE Results'!$B$1:$B$18671 = $E$10) * ('RESOLVE Results'!$C$1:$C$18671 = $B86), 0), MATCH(C$12, 'RESOLVE Results'!$D$1:$P$1, 0)), "")</f>
        <v/>
      </c>
      <c r="D86" s="4" t="str" cm="1">
        <f t="array" ref="D86">IFERROR(INDEX('RESOLVE Results'!$D$1:$P$18671, MATCH(1, ('RESOLVE Results'!$A$1:$A$18671 = $C$10) * ('RESOLVE Results'!$B$1:$B$18671 = $E$10) * ('RESOLVE Results'!$C$1:$C$18671 = $B86), 0), MATCH(D$12, 'RESOLVE Results'!$D$1:$P$1, 0)), "")</f>
        <v/>
      </c>
      <c r="E86" s="4" t="str" cm="1">
        <f t="array" ref="E86">IFERROR(INDEX('RESOLVE Results'!$D$1:$P$18671, MATCH(1, ('RESOLVE Results'!$A$1:$A$18671 = $C$10) * ('RESOLVE Results'!$B$1:$B$18671 = $E$10) * ('RESOLVE Results'!$C$1:$C$18671 = $B86), 0), MATCH(E$12, 'RESOLVE Results'!$D$1:$P$1, 0)), "")</f>
        <v/>
      </c>
      <c r="F86" s="4" t="str" cm="1">
        <f t="array" ref="F86">IFERROR(INDEX('RESOLVE Results'!$D$1:$P$18671, MATCH(1, ('RESOLVE Results'!$A$1:$A$18671 = $C$10) * ('RESOLVE Results'!$B$1:$B$18671 = $E$10) * ('RESOLVE Results'!$C$1:$C$18671 = $B86), 0), MATCH(F$12, 'RESOLVE Results'!$D$1:$P$1, 0)), "")</f>
        <v/>
      </c>
      <c r="G86" s="4" t="str" cm="1">
        <f t="array" ref="G86">IFERROR(INDEX('RESOLVE Results'!$D$1:$P$18671, MATCH(1, ('RESOLVE Results'!$A$1:$A$18671 = $C$10) * ('RESOLVE Results'!$B$1:$B$18671 = $E$10) * ('RESOLVE Results'!$C$1:$C$18671 = $B86), 0), MATCH(G$12, 'RESOLVE Results'!$D$1:$P$1, 0)), "")</f>
        <v/>
      </c>
      <c r="H86" s="4" t="str" cm="1">
        <f t="array" ref="H86">IFERROR(INDEX('RESOLVE Results'!$D$1:$P$18671, MATCH(1, ('RESOLVE Results'!$A$1:$A$18671 = $C$10) * ('RESOLVE Results'!$B$1:$B$18671 = $E$10) * ('RESOLVE Results'!$C$1:$C$18671 = $B86), 0), MATCH(H$12, 'RESOLVE Results'!$D$1:$P$1, 0)), "")</f>
        <v/>
      </c>
      <c r="I86" s="4" t="str" cm="1">
        <f t="array" ref="I86">IFERROR(INDEX('RESOLVE Results'!$D$1:$P$18671, MATCH(1, ('RESOLVE Results'!$A$1:$A$18671 = $C$10) * ('RESOLVE Results'!$B$1:$B$18671 = $E$10) * ('RESOLVE Results'!$C$1:$C$18671 = $B86), 0), MATCH(I$12, 'RESOLVE Results'!$D$1:$P$1, 0)), "")</f>
        <v/>
      </c>
      <c r="J86" s="4" t="str" cm="1">
        <f t="array" ref="J86">IFERROR(INDEX('RESOLVE Results'!$D$1:$P$18671, MATCH(1, ('RESOLVE Results'!$A$1:$A$18671 = $C$10) * ('RESOLVE Results'!$B$1:$B$18671 = $E$10) * ('RESOLVE Results'!$C$1:$C$18671 = $B86), 0), MATCH(J$12, 'RESOLVE Results'!$D$1:$P$1, 0)), "")</f>
        <v/>
      </c>
      <c r="K86" s="4" t="str" cm="1">
        <f t="array" ref="K86">IFERROR(INDEX('RESOLVE Results'!$D$1:$P$18671, MATCH(1, ('RESOLVE Results'!$A$1:$A$18671 = $C$10) * ('RESOLVE Results'!$B$1:$B$18671 = $E$10) * ('RESOLVE Results'!$C$1:$C$18671 = $B86), 0), MATCH(K$12, 'RESOLVE Results'!$D$1:$P$1, 0)), "")</f>
        <v/>
      </c>
      <c r="L86" s="4" t="str" cm="1">
        <f t="array" ref="L86">IFERROR(INDEX('RESOLVE Results'!$D$1:$P$18671, MATCH(1, ('RESOLVE Results'!$A$1:$A$18671 = $C$10) * ('RESOLVE Results'!$B$1:$B$18671 = $E$10) * ('RESOLVE Results'!$C$1:$C$18671 = $B86), 0), MATCH(L$12, 'RESOLVE Results'!$D$1:$P$1, 0)), "")</f>
        <v/>
      </c>
      <c r="M86" s="4" t="str" cm="1">
        <f t="array" ref="M86">IFERROR(INDEX('RESOLVE Results'!$D$1:$P$18671, MATCH(1, ('RESOLVE Results'!$A$1:$A$18671 = $C$10) * ('RESOLVE Results'!$B$1:$B$18671 = $E$10) * ('RESOLVE Results'!$C$1:$C$18671 = $B86), 0), MATCH(M$12, 'RESOLVE Results'!$D$1:$P$1, 0)), "")</f>
        <v/>
      </c>
      <c r="N86" s="4" t="str" cm="1">
        <f t="array" ref="N86">IFERROR(INDEX('RESOLVE Results'!$D$1:$P$18671, MATCH(1, ('RESOLVE Results'!$A$1:$A$18671 = $C$10) * ('RESOLVE Results'!$B$1:$B$18671 = $E$10) * ('RESOLVE Results'!$C$1:$C$18671 = $B86), 0), MATCH(N$12, 'RESOLVE Results'!$D$1:$P$1, 0)), "")</f>
        <v/>
      </c>
      <c r="O86" s="6">
        <f t="shared" si="0"/>
        <v>0</v>
      </c>
      <c r="P86" s="4">
        <f>IFERROR(IF('Dashboard '!$D$6 = 2035, O86 * (1.05^(2035-2022)), O86), "")</f>
        <v>0</v>
      </c>
      <c r="Q86" s="69" t="str" cm="1">
        <f t="array" ref="Q86">IFERROR(INDEX('Base Cases'!$Q:$Q, MATCH(1, ('Base Cases'!$B:$B = $E$10) * ('Base Cases'!$C:$C = INDEX(Base_Cases, MATCH($B86, All_Cases, 0))), 0)) - P86, "")</f>
        <v/>
      </c>
    </row>
    <row r="87" spans="2:17" x14ac:dyDescent="0.2">
      <c r="B87" s="3">
        <v>0</v>
      </c>
      <c r="C87" s="4" t="str" cm="1">
        <f t="array" ref="C87">IFERROR(INDEX('RESOLVE Results'!$D$1:$P$18671, MATCH(1, ('RESOLVE Results'!$A$1:$A$18671 = $C$10) * ('RESOLVE Results'!$B$1:$B$18671 = $E$10) * ('RESOLVE Results'!$C$1:$C$18671 = $B87), 0), MATCH(C$12, 'RESOLVE Results'!$D$1:$P$1, 0)), "")</f>
        <v/>
      </c>
      <c r="D87" s="4" t="str" cm="1">
        <f t="array" ref="D87">IFERROR(INDEX('RESOLVE Results'!$D$1:$P$18671, MATCH(1, ('RESOLVE Results'!$A$1:$A$18671 = $C$10) * ('RESOLVE Results'!$B$1:$B$18671 = $E$10) * ('RESOLVE Results'!$C$1:$C$18671 = $B87), 0), MATCH(D$12, 'RESOLVE Results'!$D$1:$P$1, 0)), "")</f>
        <v/>
      </c>
      <c r="E87" s="4" t="str" cm="1">
        <f t="array" ref="E87">IFERROR(INDEX('RESOLVE Results'!$D$1:$P$18671, MATCH(1, ('RESOLVE Results'!$A$1:$A$18671 = $C$10) * ('RESOLVE Results'!$B$1:$B$18671 = $E$10) * ('RESOLVE Results'!$C$1:$C$18671 = $B87), 0), MATCH(E$12, 'RESOLVE Results'!$D$1:$P$1, 0)), "")</f>
        <v/>
      </c>
      <c r="F87" s="4" t="str" cm="1">
        <f t="array" ref="F87">IFERROR(INDEX('RESOLVE Results'!$D$1:$P$18671, MATCH(1, ('RESOLVE Results'!$A$1:$A$18671 = $C$10) * ('RESOLVE Results'!$B$1:$B$18671 = $E$10) * ('RESOLVE Results'!$C$1:$C$18671 = $B87), 0), MATCH(F$12, 'RESOLVE Results'!$D$1:$P$1, 0)), "")</f>
        <v/>
      </c>
      <c r="G87" s="4" t="str" cm="1">
        <f t="array" ref="G87">IFERROR(INDEX('RESOLVE Results'!$D$1:$P$18671, MATCH(1, ('RESOLVE Results'!$A$1:$A$18671 = $C$10) * ('RESOLVE Results'!$B$1:$B$18671 = $E$10) * ('RESOLVE Results'!$C$1:$C$18671 = $B87), 0), MATCH(G$12, 'RESOLVE Results'!$D$1:$P$1, 0)), "")</f>
        <v/>
      </c>
      <c r="H87" s="4" t="str" cm="1">
        <f t="array" ref="H87">IFERROR(INDEX('RESOLVE Results'!$D$1:$P$18671, MATCH(1, ('RESOLVE Results'!$A$1:$A$18671 = $C$10) * ('RESOLVE Results'!$B$1:$B$18671 = $E$10) * ('RESOLVE Results'!$C$1:$C$18671 = $B87), 0), MATCH(H$12, 'RESOLVE Results'!$D$1:$P$1, 0)), "")</f>
        <v/>
      </c>
      <c r="I87" s="4" t="str" cm="1">
        <f t="array" ref="I87">IFERROR(INDEX('RESOLVE Results'!$D$1:$P$18671, MATCH(1, ('RESOLVE Results'!$A$1:$A$18671 = $C$10) * ('RESOLVE Results'!$B$1:$B$18671 = $E$10) * ('RESOLVE Results'!$C$1:$C$18671 = $B87), 0), MATCH(I$12, 'RESOLVE Results'!$D$1:$P$1, 0)), "")</f>
        <v/>
      </c>
      <c r="J87" s="4" t="str" cm="1">
        <f t="array" ref="J87">IFERROR(INDEX('RESOLVE Results'!$D$1:$P$18671, MATCH(1, ('RESOLVE Results'!$A$1:$A$18671 = $C$10) * ('RESOLVE Results'!$B$1:$B$18671 = $E$10) * ('RESOLVE Results'!$C$1:$C$18671 = $B87), 0), MATCH(J$12, 'RESOLVE Results'!$D$1:$P$1, 0)), "")</f>
        <v/>
      </c>
      <c r="K87" s="4" t="str" cm="1">
        <f t="array" ref="K87">IFERROR(INDEX('RESOLVE Results'!$D$1:$P$18671, MATCH(1, ('RESOLVE Results'!$A$1:$A$18671 = $C$10) * ('RESOLVE Results'!$B$1:$B$18671 = $E$10) * ('RESOLVE Results'!$C$1:$C$18671 = $B87), 0), MATCH(K$12, 'RESOLVE Results'!$D$1:$P$1, 0)), "")</f>
        <v/>
      </c>
      <c r="L87" s="4" t="str" cm="1">
        <f t="array" ref="L87">IFERROR(INDEX('RESOLVE Results'!$D$1:$P$18671, MATCH(1, ('RESOLVE Results'!$A$1:$A$18671 = $C$10) * ('RESOLVE Results'!$B$1:$B$18671 = $E$10) * ('RESOLVE Results'!$C$1:$C$18671 = $B87), 0), MATCH(L$12, 'RESOLVE Results'!$D$1:$P$1, 0)), "")</f>
        <v/>
      </c>
      <c r="M87" s="4" t="str" cm="1">
        <f t="array" ref="M87">IFERROR(INDEX('RESOLVE Results'!$D$1:$P$18671, MATCH(1, ('RESOLVE Results'!$A$1:$A$18671 = $C$10) * ('RESOLVE Results'!$B$1:$B$18671 = $E$10) * ('RESOLVE Results'!$C$1:$C$18671 = $B87), 0), MATCH(M$12, 'RESOLVE Results'!$D$1:$P$1, 0)), "")</f>
        <v/>
      </c>
      <c r="N87" s="4" t="str" cm="1">
        <f t="array" ref="N87">IFERROR(INDEX('RESOLVE Results'!$D$1:$P$18671, MATCH(1, ('RESOLVE Results'!$A$1:$A$18671 = $C$10) * ('RESOLVE Results'!$B$1:$B$18671 = $E$10) * ('RESOLVE Results'!$C$1:$C$18671 = $B87), 0), MATCH(N$12, 'RESOLVE Results'!$D$1:$P$1, 0)), "")</f>
        <v/>
      </c>
      <c r="O87" s="6">
        <f t="shared" si="0"/>
        <v>0</v>
      </c>
      <c r="P87" s="4">
        <f>IFERROR(IF('Dashboard '!$D$6 = 2035, O87 * (1.05^(2035-2022)), O87), "")</f>
        <v>0</v>
      </c>
      <c r="Q87" s="69" t="str" cm="1">
        <f t="array" ref="Q87">IFERROR(INDEX('Base Cases'!$Q:$Q, MATCH(1, ('Base Cases'!$B:$B = $E$10) * ('Base Cases'!$C:$C = INDEX(Base_Cases, MATCH($B87, All_Cases, 0))), 0)) - P87, "")</f>
        <v/>
      </c>
    </row>
    <row r="88" spans="2:17" x14ac:dyDescent="0.2">
      <c r="B88" s="3">
        <v>0</v>
      </c>
      <c r="C88" s="4" t="str" cm="1">
        <f t="array" ref="C88">IFERROR(INDEX('RESOLVE Results'!$D$1:$P$18671, MATCH(1, ('RESOLVE Results'!$A$1:$A$18671 = $C$10) * ('RESOLVE Results'!$B$1:$B$18671 = $E$10) * ('RESOLVE Results'!$C$1:$C$18671 = $B88), 0), MATCH(C$12, 'RESOLVE Results'!$D$1:$P$1, 0)), "")</f>
        <v/>
      </c>
      <c r="D88" s="4" t="str" cm="1">
        <f t="array" ref="D88">IFERROR(INDEX('RESOLVE Results'!$D$1:$P$18671, MATCH(1, ('RESOLVE Results'!$A$1:$A$18671 = $C$10) * ('RESOLVE Results'!$B$1:$B$18671 = $E$10) * ('RESOLVE Results'!$C$1:$C$18671 = $B88), 0), MATCH(D$12, 'RESOLVE Results'!$D$1:$P$1, 0)), "")</f>
        <v/>
      </c>
      <c r="E88" s="4" t="str" cm="1">
        <f t="array" ref="E88">IFERROR(INDEX('RESOLVE Results'!$D$1:$P$18671, MATCH(1, ('RESOLVE Results'!$A$1:$A$18671 = $C$10) * ('RESOLVE Results'!$B$1:$B$18671 = $E$10) * ('RESOLVE Results'!$C$1:$C$18671 = $B88), 0), MATCH(E$12, 'RESOLVE Results'!$D$1:$P$1, 0)), "")</f>
        <v/>
      </c>
      <c r="F88" s="4" t="str" cm="1">
        <f t="array" ref="F88">IFERROR(INDEX('RESOLVE Results'!$D$1:$P$18671, MATCH(1, ('RESOLVE Results'!$A$1:$A$18671 = $C$10) * ('RESOLVE Results'!$B$1:$B$18671 = $E$10) * ('RESOLVE Results'!$C$1:$C$18671 = $B88), 0), MATCH(F$12, 'RESOLVE Results'!$D$1:$P$1, 0)), "")</f>
        <v/>
      </c>
      <c r="G88" s="4" t="str" cm="1">
        <f t="array" ref="G88">IFERROR(INDEX('RESOLVE Results'!$D$1:$P$18671, MATCH(1, ('RESOLVE Results'!$A$1:$A$18671 = $C$10) * ('RESOLVE Results'!$B$1:$B$18671 = $E$10) * ('RESOLVE Results'!$C$1:$C$18671 = $B88), 0), MATCH(G$12, 'RESOLVE Results'!$D$1:$P$1, 0)), "")</f>
        <v/>
      </c>
      <c r="H88" s="4" t="str" cm="1">
        <f t="array" ref="H88">IFERROR(INDEX('RESOLVE Results'!$D$1:$P$18671, MATCH(1, ('RESOLVE Results'!$A$1:$A$18671 = $C$10) * ('RESOLVE Results'!$B$1:$B$18671 = $E$10) * ('RESOLVE Results'!$C$1:$C$18671 = $B88), 0), MATCH(H$12, 'RESOLVE Results'!$D$1:$P$1, 0)), "")</f>
        <v/>
      </c>
      <c r="I88" s="4" t="str" cm="1">
        <f t="array" ref="I88">IFERROR(INDEX('RESOLVE Results'!$D$1:$P$18671, MATCH(1, ('RESOLVE Results'!$A$1:$A$18671 = $C$10) * ('RESOLVE Results'!$B$1:$B$18671 = $E$10) * ('RESOLVE Results'!$C$1:$C$18671 = $B88), 0), MATCH(I$12, 'RESOLVE Results'!$D$1:$P$1, 0)), "")</f>
        <v/>
      </c>
      <c r="J88" s="4" t="str" cm="1">
        <f t="array" ref="J88">IFERROR(INDEX('RESOLVE Results'!$D$1:$P$18671, MATCH(1, ('RESOLVE Results'!$A$1:$A$18671 = $C$10) * ('RESOLVE Results'!$B$1:$B$18671 = $E$10) * ('RESOLVE Results'!$C$1:$C$18671 = $B88), 0), MATCH(J$12, 'RESOLVE Results'!$D$1:$P$1, 0)), "")</f>
        <v/>
      </c>
      <c r="K88" s="4" t="str" cm="1">
        <f t="array" ref="K88">IFERROR(INDEX('RESOLVE Results'!$D$1:$P$18671, MATCH(1, ('RESOLVE Results'!$A$1:$A$18671 = $C$10) * ('RESOLVE Results'!$B$1:$B$18671 = $E$10) * ('RESOLVE Results'!$C$1:$C$18671 = $B88), 0), MATCH(K$12, 'RESOLVE Results'!$D$1:$P$1, 0)), "")</f>
        <v/>
      </c>
      <c r="L88" s="4" t="str" cm="1">
        <f t="array" ref="L88">IFERROR(INDEX('RESOLVE Results'!$D$1:$P$18671, MATCH(1, ('RESOLVE Results'!$A$1:$A$18671 = $C$10) * ('RESOLVE Results'!$B$1:$B$18671 = $E$10) * ('RESOLVE Results'!$C$1:$C$18671 = $B88), 0), MATCH(L$12, 'RESOLVE Results'!$D$1:$P$1, 0)), "")</f>
        <v/>
      </c>
      <c r="M88" s="4" t="str" cm="1">
        <f t="array" ref="M88">IFERROR(INDEX('RESOLVE Results'!$D$1:$P$18671, MATCH(1, ('RESOLVE Results'!$A$1:$A$18671 = $C$10) * ('RESOLVE Results'!$B$1:$B$18671 = $E$10) * ('RESOLVE Results'!$C$1:$C$18671 = $B88), 0), MATCH(M$12, 'RESOLVE Results'!$D$1:$P$1, 0)), "")</f>
        <v/>
      </c>
      <c r="N88" s="4" t="str" cm="1">
        <f t="array" ref="N88">IFERROR(INDEX('RESOLVE Results'!$D$1:$P$18671, MATCH(1, ('RESOLVE Results'!$A$1:$A$18671 = $C$10) * ('RESOLVE Results'!$B$1:$B$18671 = $E$10) * ('RESOLVE Results'!$C$1:$C$18671 = $B88), 0), MATCH(N$12, 'RESOLVE Results'!$D$1:$P$1, 0)), "")</f>
        <v/>
      </c>
      <c r="O88" s="6">
        <f t="shared" si="0"/>
        <v>0</v>
      </c>
      <c r="P88" s="4">
        <f>IFERROR(IF('Dashboard '!$D$6 = 2035, O88 * (1.05^(2035-2022)), O88), "")</f>
        <v>0</v>
      </c>
      <c r="Q88" s="69" t="str" cm="1">
        <f t="array" ref="Q88">IFERROR(INDEX('Base Cases'!$Q:$Q, MATCH(1, ('Base Cases'!$B:$B = $E$10) * ('Base Cases'!$C:$C = INDEX(Base_Cases, MATCH($B88, All_Cases, 0))), 0)) - P88, "")</f>
        <v/>
      </c>
    </row>
    <row r="89" spans="2:17" x14ac:dyDescent="0.2">
      <c r="B89" s="3">
        <v>0</v>
      </c>
      <c r="C89" s="4" t="str" cm="1">
        <f t="array" ref="C89">IFERROR(INDEX('RESOLVE Results'!$D$1:$P$18671, MATCH(1, ('RESOLVE Results'!$A$1:$A$18671 = $C$10) * ('RESOLVE Results'!$B$1:$B$18671 = $E$10) * ('RESOLVE Results'!$C$1:$C$18671 = $B89), 0), MATCH(C$12, 'RESOLVE Results'!$D$1:$P$1, 0)), "")</f>
        <v/>
      </c>
      <c r="D89" s="4" t="str" cm="1">
        <f t="array" ref="D89">IFERROR(INDEX('RESOLVE Results'!$D$1:$P$18671, MATCH(1, ('RESOLVE Results'!$A$1:$A$18671 = $C$10) * ('RESOLVE Results'!$B$1:$B$18671 = $E$10) * ('RESOLVE Results'!$C$1:$C$18671 = $B89), 0), MATCH(D$12, 'RESOLVE Results'!$D$1:$P$1, 0)), "")</f>
        <v/>
      </c>
      <c r="E89" s="4" t="str" cm="1">
        <f t="array" ref="E89">IFERROR(INDEX('RESOLVE Results'!$D$1:$P$18671, MATCH(1, ('RESOLVE Results'!$A$1:$A$18671 = $C$10) * ('RESOLVE Results'!$B$1:$B$18671 = $E$10) * ('RESOLVE Results'!$C$1:$C$18671 = $B89), 0), MATCH(E$12, 'RESOLVE Results'!$D$1:$P$1, 0)), "")</f>
        <v/>
      </c>
      <c r="F89" s="4" t="str" cm="1">
        <f t="array" ref="F89">IFERROR(INDEX('RESOLVE Results'!$D$1:$P$18671, MATCH(1, ('RESOLVE Results'!$A$1:$A$18671 = $C$10) * ('RESOLVE Results'!$B$1:$B$18671 = $E$10) * ('RESOLVE Results'!$C$1:$C$18671 = $B89), 0), MATCH(F$12, 'RESOLVE Results'!$D$1:$P$1, 0)), "")</f>
        <v/>
      </c>
      <c r="G89" s="4" t="str" cm="1">
        <f t="array" ref="G89">IFERROR(INDEX('RESOLVE Results'!$D$1:$P$18671, MATCH(1, ('RESOLVE Results'!$A$1:$A$18671 = $C$10) * ('RESOLVE Results'!$B$1:$B$18671 = $E$10) * ('RESOLVE Results'!$C$1:$C$18671 = $B89), 0), MATCH(G$12, 'RESOLVE Results'!$D$1:$P$1, 0)), "")</f>
        <v/>
      </c>
      <c r="H89" s="4" t="str" cm="1">
        <f t="array" ref="H89">IFERROR(INDEX('RESOLVE Results'!$D$1:$P$18671, MATCH(1, ('RESOLVE Results'!$A$1:$A$18671 = $C$10) * ('RESOLVE Results'!$B$1:$B$18671 = $E$10) * ('RESOLVE Results'!$C$1:$C$18671 = $B89), 0), MATCH(H$12, 'RESOLVE Results'!$D$1:$P$1, 0)), "")</f>
        <v/>
      </c>
      <c r="I89" s="4" t="str" cm="1">
        <f t="array" ref="I89">IFERROR(INDEX('RESOLVE Results'!$D$1:$P$18671, MATCH(1, ('RESOLVE Results'!$A$1:$A$18671 = $C$10) * ('RESOLVE Results'!$B$1:$B$18671 = $E$10) * ('RESOLVE Results'!$C$1:$C$18671 = $B89), 0), MATCH(I$12, 'RESOLVE Results'!$D$1:$P$1, 0)), "")</f>
        <v/>
      </c>
      <c r="J89" s="4" t="str" cm="1">
        <f t="array" ref="J89">IFERROR(INDEX('RESOLVE Results'!$D$1:$P$18671, MATCH(1, ('RESOLVE Results'!$A$1:$A$18671 = $C$10) * ('RESOLVE Results'!$B$1:$B$18671 = $E$10) * ('RESOLVE Results'!$C$1:$C$18671 = $B89), 0), MATCH(J$12, 'RESOLVE Results'!$D$1:$P$1, 0)), "")</f>
        <v/>
      </c>
      <c r="K89" s="4" t="str" cm="1">
        <f t="array" ref="K89">IFERROR(INDEX('RESOLVE Results'!$D$1:$P$18671, MATCH(1, ('RESOLVE Results'!$A$1:$A$18671 = $C$10) * ('RESOLVE Results'!$B$1:$B$18671 = $E$10) * ('RESOLVE Results'!$C$1:$C$18671 = $B89), 0), MATCH(K$12, 'RESOLVE Results'!$D$1:$P$1, 0)), "")</f>
        <v/>
      </c>
      <c r="L89" s="4" t="str" cm="1">
        <f t="array" ref="L89">IFERROR(INDEX('RESOLVE Results'!$D$1:$P$18671, MATCH(1, ('RESOLVE Results'!$A$1:$A$18671 = $C$10) * ('RESOLVE Results'!$B$1:$B$18671 = $E$10) * ('RESOLVE Results'!$C$1:$C$18671 = $B89), 0), MATCH(L$12, 'RESOLVE Results'!$D$1:$P$1, 0)), "")</f>
        <v/>
      </c>
      <c r="M89" s="4" t="str" cm="1">
        <f t="array" ref="M89">IFERROR(INDEX('RESOLVE Results'!$D$1:$P$18671, MATCH(1, ('RESOLVE Results'!$A$1:$A$18671 = $C$10) * ('RESOLVE Results'!$B$1:$B$18671 = $E$10) * ('RESOLVE Results'!$C$1:$C$18671 = $B89), 0), MATCH(M$12, 'RESOLVE Results'!$D$1:$P$1, 0)), "")</f>
        <v/>
      </c>
      <c r="N89" s="4" t="str" cm="1">
        <f t="array" ref="N89">IFERROR(INDEX('RESOLVE Results'!$D$1:$P$18671, MATCH(1, ('RESOLVE Results'!$A$1:$A$18671 = $C$10) * ('RESOLVE Results'!$B$1:$B$18671 = $E$10) * ('RESOLVE Results'!$C$1:$C$18671 = $B89), 0), MATCH(N$12, 'RESOLVE Results'!$D$1:$P$1, 0)), "")</f>
        <v/>
      </c>
      <c r="O89" s="6">
        <f t="shared" si="0"/>
        <v>0</v>
      </c>
      <c r="P89" s="4">
        <f>IFERROR(IF('Dashboard '!$D$6 = 2035, O89 * (1.05^(2035-2022)), O89), "")</f>
        <v>0</v>
      </c>
      <c r="Q89" s="69" t="str" cm="1">
        <f t="array" ref="Q89">IFERROR(INDEX('Base Cases'!$Q:$Q, MATCH(1, ('Base Cases'!$B:$B = $E$10) * ('Base Cases'!$C:$C = INDEX(Base_Cases, MATCH($B89, All_Cases, 0))), 0)) - P89, "")</f>
        <v/>
      </c>
    </row>
    <row r="90" spans="2:17" x14ac:dyDescent="0.2">
      <c r="B90" s="3">
        <v>0</v>
      </c>
      <c r="C90" s="4" t="str" cm="1">
        <f t="array" ref="C90">IFERROR(INDEX('RESOLVE Results'!$D$1:$P$18671, MATCH(1, ('RESOLVE Results'!$A$1:$A$18671 = $C$10) * ('RESOLVE Results'!$B$1:$B$18671 = $E$10) * ('RESOLVE Results'!$C$1:$C$18671 = $B90), 0), MATCH(C$12, 'RESOLVE Results'!$D$1:$P$1, 0)), "")</f>
        <v/>
      </c>
      <c r="D90" s="4" t="str" cm="1">
        <f t="array" ref="D90">IFERROR(INDEX('RESOLVE Results'!$D$1:$P$18671, MATCH(1, ('RESOLVE Results'!$A$1:$A$18671 = $C$10) * ('RESOLVE Results'!$B$1:$B$18671 = $E$10) * ('RESOLVE Results'!$C$1:$C$18671 = $B90), 0), MATCH(D$12, 'RESOLVE Results'!$D$1:$P$1, 0)), "")</f>
        <v/>
      </c>
      <c r="E90" s="4" t="str" cm="1">
        <f t="array" ref="E90">IFERROR(INDEX('RESOLVE Results'!$D$1:$P$18671, MATCH(1, ('RESOLVE Results'!$A$1:$A$18671 = $C$10) * ('RESOLVE Results'!$B$1:$B$18671 = $E$10) * ('RESOLVE Results'!$C$1:$C$18671 = $B90), 0), MATCH(E$12, 'RESOLVE Results'!$D$1:$P$1, 0)), "")</f>
        <v/>
      </c>
      <c r="F90" s="4" t="str" cm="1">
        <f t="array" ref="F90">IFERROR(INDEX('RESOLVE Results'!$D$1:$P$18671, MATCH(1, ('RESOLVE Results'!$A$1:$A$18671 = $C$10) * ('RESOLVE Results'!$B$1:$B$18671 = $E$10) * ('RESOLVE Results'!$C$1:$C$18671 = $B90), 0), MATCH(F$12, 'RESOLVE Results'!$D$1:$P$1, 0)), "")</f>
        <v/>
      </c>
      <c r="G90" s="4" t="str" cm="1">
        <f t="array" ref="G90">IFERROR(INDEX('RESOLVE Results'!$D$1:$P$18671, MATCH(1, ('RESOLVE Results'!$A$1:$A$18671 = $C$10) * ('RESOLVE Results'!$B$1:$B$18671 = $E$10) * ('RESOLVE Results'!$C$1:$C$18671 = $B90), 0), MATCH(G$12, 'RESOLVE Results'!$D$1:$P$1, 0)), "")</f>
        <v/>
      </c>
      <c r="H90" s="4" t="str" cm="1">
        <f t="array" ref="H90">IFERROR(INDEX('RESOLVE Results'!$D$1:$P$18671, MATCH(1, ('RESOLVE Results'!$A$1:$A$18671 = $C$10) * ('RESOLVE Results'!$B$1:$B$18671 = $E$10) * ('RESOLVE Results'!$C$1:$C$18671 = $B90), 0), MATCH(H$12, 'RESOLVE Results'!$D$1:$P$1, 0)), "")</f>
        <v/>
      </c>
      <c r="I90" s="4" t="str" cm="1">
        <f t="array" ref="I90">IFERROR(INDEX('RESOLVE Results'!$D$1:$P$18671, MATCH(1, ('RESOLVE Results'!$A$1:$A$18671 = $C$10) * ('RESOLVE Results'!$B$1:$B$18671 = $E$10) * ('RESOLVE Results'!$C$1:$C$18671 = $B90), 0), MATCH(I$12, 'RESOLVE Results'!$D$1:$P$1, 0)), "")</f>
        <v/>
      </c>
      <c r="J90" s="4" t="str" cm="1">
        <f t="array" ref="J90">IFERROR(INDEX('RESOLVE Results'!$D$1:$P$18671, MATCH(1, ('RESOLVE Results'!$A$1:$A$18671 = $C$10) * ('RESOLVE Results'!$B$1:$B$18671 = $E$10) * ('RESOLVE Results'!$C$1:$C$18671 = $B90), 0), MATCH(J$12, 'RESOLVE Results'!$D$1:$P$1, 0)), "")</f>
        <v/>
      </c>
      <c r="K90" s="4" t="str" cm="1">
        <f t="array" ref="K90">IFERROR(INDEX('RESOLVE Results'!$D$1:$P$18671, MATCH(1, ('RESOLVE Results'!$A$1:$A$18671 = $C$10) * ('RESOLVE Results'!$B$1:$B$18671 = $E$10) * ('RESOLVE Results'!$C$1:$C$18671 = $B90), 0), MATCH(K$12, 'RESOLVE Results'!$D$1:$P$1, 0)), "")</f>
        <v/>
      </c>
      <c r="L90" s="4" t="str" cm="1">
        <f t="array" ref="L90">IFERROR(INDEX('RESOLVE Results'!$D$1:$P$18671, MATCH(1, ('RESOLVE Results'!$A$1:$A$18671 = $C$10) * ('RESOLVE Results'!$B$1:$B$18671 = $E$10) * ('RESOLVE Results'!$C$1:$C$18671 = $B90), 0), MATCH(L$12, 'RESOLVE Results'!$D$1:$P$1, 0)), "")</f>
        <v/>
      </c>
      <c r="M90" s="4" t="str" cm="1">
        <f t="array" ref="M90">IFERROR(INDEX('RESOLVE Results'!$D$1:$P$18671, MATCH(1, ('RESOLVE Results'!$A$1:$A$18671 = $C$10) * ('RESOLVE Results'!$B$1:$B$18671 = $E$10) * ('RESOLVE Results'!$C$1:$C$18671 = $B90), 0), MATCH(M$12, 'RESOLVE Results'!$D$1:$P$1, 0)), "")</f>
        <v/>
      </c>
      <c r="N90" s="4" t="str" cm="1">
        <f t="array" ref="N90">IFERROR(INDEX('RESOLVE Results'!$D$1:$P$18671, MATCH(1, ('RESOLVE Results'!$A$1:$A$18671 = $C$10) * ('RESOLVE Results'!$B$1:$B$18671 = $E$10) * ('RESOLVE Results'!$C$1:$C$18671 = $B90), 0), MATCH(N$12, 'RESOLVE Results'!$D$1:$P$1, 0)), "")</f>
        <v/>
      </c>
      <c r="O90" s="6">
        <f t="shared" si="0"/>
        <v>0</v>
      </c>
      <c r="P90" s="4">
        <f>IFERROR(IF('Dashboard '!$D$6 = 2035, O90 * (1.05^(2035-2022)), O90), "")</f>
        <v>0</v>
      </c>
      <c r="Q90" s="69" t="str" cm="1">
        <f t="array" ref="Q90">IFERROR(INDEX('Base Cases'!$Q:$Q, MATCH(1, ('Base Cases'!$B:$B = $E$10) * ('Base Cases'!$C:$C = INDEX(Base_Cases, MATCH($B90, All_Cases, 0))), 0)) - P90, "")</f>
        <v/>
      </c>
    </row>
    <row r="91" spans="2:17" x14ac:dyDescent="0.2">
      <c r="B91" s="3">
        <v>0</v>
      </c>
      <c r="C91" s="4" t="str" cm="1">
        <f t="array" ref="C91">IFERROR(INDEX('RESOLVE Results'!$D$1:$P$18671, MATCH(1, ('RESOLVE Results'!$A$1:$A$18671 = $C$10) * ('RESOLVE Results'!$B$1:$B$18671 = $E$10) * ('RESOLVE Results'!$C$1:$C$18671 = $B91), 0), MATCH(C$12, 'RESOLVE Results'!$D$1:$P$1, 0)), "")</f>
        <v/>
      </c>
      <c r="D91" s="4" t="str" cm="1">
        <f t="array" ref="D91">IFERROR(INDEX('RESOLVE Results'!$D$1:$P$18671, MATCH(1, ('RESOLVE Results'!$A$1:$A$18671 = $C$10) * ('RESOLVE Results'!$B$1:$B$18671 = $E$10) * ('RESOLVE Results'!$C$1:$C$18671 = $B91), 0), MATCH(D$12, 'RESOLVE Results'!$D$1:$P$1, 0)), "")</f>
        <v/>
      </c>
      <c r="E91" s="4" t="str" cm="1">
        <f t="array" ref="E91">IFERROR(INDEX('RESOLVE Results'!$D$1:$P$18671, MATCH(1, ('RESOLVE Results'!$A$1:$A$18671 = $C$10) * ('RESOLVE Results'!$B$1:$B$18671 = $E$10) * ('RESOLVE Results'!$C$1:$C$18671 = $B91), 0), MATCH(E$12, 'RESOLVE Results'!$D$1:$P$1, 0)), "")</f>
        <v/>
      </c>
      <c r="F91" s="4" t="str" cm="1">
        <f t="array" ref="F91">IFERROR(INDEX('RESOLVE Results'!$D$1:$P$18671, MATCH(1, ('RESOLVE Results'!$A$1:$A$18671 = $C$10) * ('RESOLVE Results'!$B$1:$B$18671 = $E$10) * ('RESOLVE Results'!$C$1:$C$18671 = $B91), 0), MATCH(F$12, 'RESOLVE Results'!$D$1:$P$1, 0)), "")</f>
        <v/>
      </c>
      <c r="G91" s="4" t="str" cm="1">
        <f t="array" ref="G91">IFERROR(INDEX('RESOLVE Results'!$D$1:$P$18671, MATCH(1, ('RESOLVE Results'!$A$1:$A$18671 = $C$10) * ('RESOLVE Results'!$B$1:$B$18671 = $E$10) * ('RESOLVE Results'!$C$1:$C$18671 = $B91), 0), MATCH(G$12, 'RESOLVE Results'!$D$1:$P$1, 0)), "")</f>
        <v/>
      </c>
      <c r="H91" s="4" t="str" cm="1">
        <f t="array" ref="H91">IFERROR(INDEX('RESOLVE Results'!$D$1:$P$18671, MATCH(1, ('RESOLVE Results'!$A$1:$A$18671 = $C$10) * ('RESOLVE Results'!$B$1:$B$18671 = $E$10) * ('RESOLVE Results'!$C$1:$C$18671 = $B91), 0), MATCH(H$12, 'RESOLVE Results'!$D$1:$P$1, 0)), "")</f>
        <v/>
      </c>
      <c r="I91" s="4" t="str" cm="1">
        <f t="array" ref="I91">IFERROR(INDEX('RESOLVE Results'!$D$1:$P$18671, MATCH(1, ('RESOLVE Results'!$A$1:$A$18671 = $C$10) * ('RESOLVE Results'!$B$1:$B$18671 = $E$10) * ('RESOLVE Results'!$C$1:$C$18671 = $B91), 0), MATCH(I$12, 'RESOLVE Results'!$D$1:$P$1, 0)), "")</f>
        <v/>
      </c>
      <c r="J91" s="4" t="str" cm="1">
        <f t="array" ref="J91">IFERROR(INDEX('RESOLVE Results'!$D$1:$P$18671, MATCH(1, ('RESOLVE Results'!$A$1:$A$18671 = $C$10) * ('RESOLVE Results'!$B$1:$B$18671 = $E$10) * ('RESOLVE Results'!$C$1:$C$18671 = $B91), 0), MATCH(J$12, 'RESOLVE Results'!$D$1:$P$1, 0)), "")</f>
        <v/>
      </c>
      <c r="K91" s="4" t="str" cm="1">
        <f t="array" ref="K91">IFERROR(INDEX('RESOLVE Results'!$D$1:$P$18671, MATCH(1, ('RESOLVE Results'!$A$1:$A$18671 = $C$10) * ('RESOLVE Results'!$B$1:$B$18671 = $E$10) * ('RESOLVE Results'!$C$1:$C$18671 = $B91), 0), MATCH(K$12, 'RESOLVE Results'!$D$1:$P$1, 0)), "")</f>
        <v/>
      </c>
      <c r="L91" s="4" t="str" cm="1">
        <f t="array" ref="L91">IFERROR(INDEX('RESOLVE Results'!$D$1:$P$18671, MATCH(1, ('RESOLVE Results'!$A$1:$A$18671 = $C$10) * ('RESOLVE Results'!$B$1:$B$18671 = $E$10) * ('RESOLVE Results'!$C$1:$C$18671 = $B91), 0), MATCH(L$12, 'RESOLVE Results'!$D$1:$P$1, 0)), "")</f>
        <v/>
      </c>
      <c r="M91" s="4" t="str" cm="1">
        <f t="array" ref="M91">IFERROR(INDEX('RESOLVE Results'!$D$1:$P$18671, MATCH(1, ('RESOLVE Results'!$A$1:$A$18671 = $C$10) * ('RESOLVE Results'!$B$1:$B$18671 = $E$10) * ('RESOLVE Results'!$C$1:$C$18671 = $B91), 0), MATCH(M$12, 'RESOLVE Results'!$D$1:$P$1, 0)), "")</f>
        <v/>
      </c>
      <c r="N91" s="4" t="str" cm="1">
        <f t="array" ref="N91">IFERROR(INDEX('RESOLVE Results'!$D$1:$P$18671, MATCH(1, ('RESOLVE Results'!$A$1:$A$18671 = $C$10) * ('RESOLVE Results'!$B$1:$B$18671 = $E$10) * ('RESOLVE Results'!$C$1:$C$18671 = $B91), 0), MATCH(N$12, 'RESOLVE Results'!$D$1:$P$1, 0)), "")</f>
        <v/>
      </c>
      <c r="O91" s="6">
        <f t="shared" si="0"/>
        <v>0</v>
      </c>
      <c r="P91" s="4">
        <f>IFERROR(IF('Dashboard '!$D$6 = 2035, O91 * (1.05^(2035-2022)), O91), "")</f>
        <v>0</v>
      </c>
      <c r="Q91" s="69" t="str" cm="1">
        <f t="array" ref="Q91">IFERROR(INDEX('Base Cases'!$Q:$Q, MATCH(1, ('Base Cases'!$B:$B = $E$10) * ('Base Cases'!$C:$C = INDEX(Base_Cases, MATCH($B91, All_Cases, 0))), 0)) - P91, "")</f>
        <v/>
      </c>
    </row>
    <row r="92" spans="2:17" x14ac:dyDescent="0.2">
      <c r="B92" s="3">
        <v>0</v>
      </c>
      <c r="C92" s="4" t="str" cm="1">
        <f t="array" ref="C92">IFERROR(INDEX('RESOLVE Results'!$D$1:$P$18671, MATCH(1, ('RESOLVE Results'!$A$1:$A$18671 = $C$10) * ('RESOLVE Results'!$B$1:$B$18671 = $E$10) * ('RESOLVE Results'!$C$1:$C$18671 = $B92), 0), MATCH(C$12, 'RESOLVE Results'!$D$1:$P$1, 0)), "")</f>
        <v/>
      </c>
      <c r="D92" s="4" t="str" cm="1">
        <f t="array" ref="D92">IFERROR(INDEX('RESOLVE Results'!$D$1:$P$18671, MATCH(1, ('RESOLVE Results'!$A$1:$A$18671 = $C$10) * ('RESOLVE Results'!$B$1:$B$18671 = $E$10) * ('RESOLVE Results'!$C$1:$C$18671 = $B92), 0), MATCH(D$12, 'RESOLVE Results'!$D$1:$P$1, 0)), "")</f>
        <v/>
      </c>
      <c r="E92" s="4" t="str" cm="1">
        <f t="array" ref="E92">IFERROR(INDEX('RESOLVE Results'!$D$1:$P$18671, MATCH(1, ('RESOLVE Results'!$A$1:$A$18671 = $C$10) * ('RESOLVE Results'!$B$1:$B$18671 = $E$10) * ('RESOLVE Results'!$C$1:$C$18671 = $B92), 0), MATCH(E$12, 'RESOLVE Results'!$D$1:$P$1, 0)), "")</f>
        <v/>
      </c>
      <c r="F92" s="4" t="str" cm="1">
        <f t="array" ref="F92">IFERROR(INDEX('RESOLVE Results'!$D$1:$P$18671, MATCH(1, ('RESOLVE Results'!$A$1:$A$18671 = $C$10) * ('RESOLVE Results'!$B$1:$B$18671 = $E$10) * ('RESOLVE Results'!$C$1:$C$18671 = $B92), 0), MATCH(F$12, 'RESOLVE Results'!$D$1:$P$1, 0)), "")</f>
        <v/>
      </c>
      <c r="G92" s="4" t="str" cm="1">
        <f t="array" ref="G92">IFERROR(INDEX('RESOLVE Results'!$D$1:$P$18671, MATCH(1, ('RESOLVE Results'!$A$1:$A$18671 = $C$10) * ('RESOLVE Results'!$B$1:$B$18671 = $E$10) * ('RESOLVE Results'!$C$1:$C$18671 = $B92), 0), MATCH(G$12, 'RESOLVE Results'!$D$1:$P$1, 0)), "")</f>
        <v/>
      </c>
      <c r="H92" s="4" t="str" cm="1">
        <f t="array" ref="H92">IFERROR(INDEX('RESOLVE Results'!$D$1:$P$18671, MATCH(1, ('RESOLVE Results'!$A$1:$A$18671 = $C$10) * ('RESOLVE Results'!$B$1:$B$18671 = $E$10) * ('RESOLVE Results'!$C$1:$C$18671 = $B92), 0), MATCH(H$12, 'RESOLVE Results'!$D$1:$P$1, 0)), "")</f>
        <v/>
      </c>
      <c r="I92" s="4" t="str" cm="1">
        <f t="array" ref="I92">IFERROR(INDEX('RESOLVE Results'!$D$1:$P$18671, MATCH(1, ('RESOLVE Results'!$A$1:$A$18671 = $C$10) * ('RESOLVE Results'!$B$1:$B$18671 = $E$10) * ('RESOLVE Results'!$C$1:$C$18671 = $B92), 0), MATCH(I$12, 'RESOLVE Results'!$D$1:$P$1, 0)), "")</f>
        <v/>
      </c>
      <c r="J92" s="4" t="str" cm="1">
        <f t="array" ref="J92">IFERROR(INDEX('RESOLVE Results'!$D$1:$P$18671, MATCH(1, ('RESOLVE Results'!$A$1:$A$18671 = $C$10) * ('RESOLVE Results'!$B$1:$B$18671 = $E$10) * ('RESOLVE Results'!$C$1:$C$18671 = $B92), 0), MATCH(J$12, 'RESOLVE Results'!$D$1:$P$1, 0)), "")</f>
        <v/>
      </c>
      <c r="K92" s="4" t="str" cm="1">
        <f t="array" ref="K92">IFERROR(INDEX('RESOLVE Results'!$D$1:$P$18671, MATCH(1, ('RESOLVE Results'!$A$1:$A$18671 = $C$10) * ('RESOLVE Results'!$B$1:$B$18671 = $E$10) * ('RESOLVE Results'!$C$1:$C$18671 = $B92), 0), MATCH(K$12, 'RESOLVE Results'!$D$1:$P$1, 0)), "")</f>
        <v/>
      </c>
      <c r="L92" s="4" t="str" cm="1">
        <f t="array" ref="L92">IFERROR(INDEX('RESOLVE Results'!$D$1:$P$18671, MATCH(1, ('RESOLVE Results'!$A$1:$A$18671 = $C$10) * ('RESOLVE Results'!$B$1:$B$18671 = $E$10) * ('RESOLVE Results'!$C$1:$C$18671 = $B92), 0), MATCH(L$12, 'RESOLVE Results'!$D$1:$P$1, 0)), "")</f>
        <v/>
      </c>
      <c r="M92" s="4" t="str" cm="1">
        <f t="array" ref="M92">IFERROR(INDEX('RESOLVE Results'!$D$1:$P$18671, MATCH(1, ('RESOLVE Results'!$A$1:$A$18671 = $C$10) * ('RESOLVE Results'!$B$1:$B$18671 = $E$10) * ('RESOLVE Results'!$C$1:$C$18671 = $B92), 0), MATCH(M$12, 'RESOLVE Results'!$D$1:$P$1, 0)), "")</f>
        <v/>
      </c>
      <c r="N92" s="4" t="str" cm="1">
        <f t="array" ref="N92">IFERROR(INDEX('RESOLVE Results'!$D$1:$P$18671, MATCH(1, ('RESOLVE Results'!$A$1:$A$18671 = $C$10) * ('RESOLVE Results'!$B$1:$B$18671 = $E$10) * ('RESOLVE Results'!$C$1:$C$18671 = $B92), 0), MATCH(N$12, 'RESOLVE Results'!$D$1:$P$1, 0)), "")</f>
        <v/>
      </c>
      <c r="O92" s="6">
        <f t="shared" si="0"/>
        <v>0</v>
      </c>
      <c r="P92" s="4">
        <f>IFERROR(IF('Dashboard '!$D$6 = 2035, O92 * (1.05^(2035-2022)), O92), "")</f>
        <v>0</v>
      </c>
      <c r="Q92" s="69" t="str" cm="1">
        <f t="array" ref="Q92">IFERROR(INDEX('Base Cases'!$Q:$Q, MATCH(1, ('Base Cases'!$B:$B = $E$10) * ('Base Cases'!$C:$C = INDEX(Base_Cases, MATCH($B92, All_Cases, 0))), 0)) - P92, "")</f>
        <v/>
      </c>
    </row>
    <row r="93" spans="2:17" x14ac:dyDescent="0.2">
      <c r="B93" s="3">
        <v>0</v>
      </c>
      <c r="C93" s="4" t="str" cm="1">
        <f t="array" ref="C93">IFERROR(INDEX('RESOLVE Results'!$D$1:$P$18671, MATCH(1, ('RESOLVE Results'!$A$1:$A$18671 = $C$10) * ('RESOLVE Results'!$B$1:$B$18671 = $E$10) * ('RESOLVE Results'!$C$1:$C$18671 = $B93), 0), MATCH(C$12, 'RESOLVE Results'!$D$1:$P$1, 0)), "")</f>
        <v/>
      </c>
      <c r="D93" s="4" t="str" cm="1">
        <f t="array" ref="D93">IFERROR(INDEX('RESOLVE Results'!$D$1:$P$18671, MATCH(1, ('RESOLVE Results'!$A$1:$A$18671 = $C$10) * ('RESOLVE Results'!$B$1:$B$18671 = $E$10) * ('RESOLVE Results'!$C$1:$C$18671 = $B93), 0), MATCH(D$12, 'RESOLVE Results'!$D$1:$P$1, 0)), "")</f>
        <v/>
      </c>
      <c r="E93" s="4" t="str" cm="1">
        <f t="array" ref="E93">IFERROR(INDEX('RESOLVE Results'!$D$1:$P$18671, MATCH(1, ('RESOLVE Results'!$A$1:$A$18671 = $C$10) * ('RESOLVE Results'!$B$1:$B$18671 = $E$10) * ('RESOLVE Results'!$C$1:$C$18671 = $B93), 0), MATCH(E$12, 'RESOLVE Results'!$D$1:$P$1, 0)), "")</f>
        <v/>
      </c>
      <c r="F93" s="4" t="str" cm="1">
        <f t="array" ref="F93">IFERROR(INDEX('RESOLVE Results'!$D$1:$P$18671, MATCH(1, ('RESOLVE Results'!$A$1:$A$18671 = $C$10) * ('RESOLVE Results'!$B$1:$B$18671 = $E$10) * ('RESOLVE Results'!$C$1:$C$18671 = $B93), 0), MATCH(F$12, 'RESOLVE Results'!$D$1:$P$1, 0)), "")</f>
        <v/>
      </c>
      <c r="G93" s="4" t="str" cm="1">
        <f t="array" ref="G93">IFERROR(INDEX('RESOLVE Results'!$D$1:$P$18671, MATCH(1, ('RESOLVE Results'!$A$1:$A$18671 = $C$10) * ('RESOLVE Results'!$B$1:$B$18671 = $E$10) * ('RESOLVE Results'!$C$1:$C$18671 = $B93), 0), MATCH(G$12, 'RESOLVE Results'!$D$1:$P$1, 0)), "")</f>
        <v/>
      </c>
      <c r="H93" s="4" t="str" cm="1">
        <f t="array" ref="H93">IFERROR(INDEX('RESOLVE Results'!$D$1:$P$18671, MATCH(1, ('RESOLVE Results'!$A$1:$A$18671 = $C$10) * ('RESOLVE Results'!$B$1:$B$18671 = $E$10) * ('RESOLVE Results'!$C$1:$C$18671 = $B93), 0), MATCH(H$12, 'RESOLVE Results'!$D$1:$P$1, 0)), "")</f>
        <v/>
      </c>
      <c r="I93" s="4" t="str" cm="1">
        <f t="array" ref="I93">IFERROR(INDEX('RESOLVE Results'!$D$1:$P$18671, MATCH(1, ('RESOLVE Results'!$A$1:$A$18671 = $C$10) * ('RESOLVE Results'!$B$1:$B$18671 = $E$10) * ('RESOLVE Results'!$C$1:$C$18671 = $B93), 0), MATCH(I$12, 'RESOLVE Results'!$D$1:$P$1, 0)), "")</f>
        <v/>
      </c>
      <c r="J93" s="4" t="str" cm="1">
        <f t="array" ref="J93">IFERROR(INDEX('RESOLVE Results'!$D$1:$P$18671, MATCH(1, ('RESOLVE Results'!$A$1:$A$18671 = $C$10) * ('RESOLVE Results'!$B$1:$B$18671 = $E$10) * ('RESOLVE Results'!$C$1:$C$18671 = $B93), 0), MATCH(J$12, 'RESOLVE Results'!$D$1:$P$1, 0)), "")</f>
        <v/>
      </c>
      <c r="K93" s="4" t="str" cm="1">
        <f t="array" ref="K93">IFERROR(INDEX('RESOLVE Results'!$D$1:$P$18671, MATCH(1, ('RESOLVE Results'!$A$1:$A$18671 = $C$10) * ('RESOLVE Results'!$B$1:$B$18671 = $E$10) * ('RESOLVE Results'!$C$1:$C$18671 = $B93), 0), MATCH(K$12, 'RESOLVE Results'!$D$1:$P$1, 0)), "")</f>
        <v/>
      </c>
      <c r="L93" s="4" t="str" cm="1">
        <f t="array" ref="L93">IFERROR(INDEX('RESOLVE Results'!$D$1:$P$18671, MATCH(1, ('RESOLVE Results'!$A$1:$A$18671 = $C$10) * ('RESOLVE Results'!$B$1:$B$18671 = $E$10) * ('RESOLVE Results'!$C$1:$C$18671 = $B93), 0), MATCH(L$12, 'RESOLVE Results'!$D$1:$P$1, 0)), "")</f>
        <v/>
      </c>
      <c r="M93" s="4" t="str" cm="1">
        <f t="array" ref="M93">IFERROR(INDEX('RESOLVE Results'!$D$1:$P$18671, MATCH(1, ('RESOLVE Results'!$A$1:$A$18671 = $C$10) * ('RESOLVE Results'!$B$1:$B$18671 = $E$10) * ('RESOLVE Results'!$C$1:$C$18671 = $B93), 0), MATCH(M$12, 'RESOLVE Results'!$D$1:$P$1, 0)), "")</f>
        <v/>
      </c>
      <c r="N93" s="4" t="str" cm="1">
        <f t="array" ref="N93">IFERROR(INDEX('RESOLVE Results'!$D$1:$P$18671, MATCH(1, ('RESOLVE Results'!$A$1:$A$18671 = $C$10) * ('RESOLVE Results'!$B$1:$B$18671 = $E$10) * ('RESOLVE Results'!$C$1:$C$18671 = $B93), 0), MATCH(N$12, 'RESOLVE Results'!$D$1:$P$1, 0)), "")</f>
        <v/>
      </c>
      <c r="O93" s="6">
        <f t="shared" si="0"/>
        <v>0</v>
      </c>
      <c r="P93" s="4">
        <f>IFERROR(IF('Dashboard '!$D$6 = 2035, O93 * (1.05^(2035-2022)), O93), "")</f>
        <v>0</v>
      </c>
      <c r="Q93" s="69" t="str" cm="1">
        <f t="array" ref="Q93">IFERROR(INDEX('Base Cases'!$Q:$Q, MATCH(1, ('Base Cases'!$B:$B = $E$10) * ('Base Cases'!$C:$C = INDEX(Base_Cases, MATCH($B93, All_Cases, 0))), 0)) - P93, "")</f>
        <v/>
      </c>
    </row>
    <row r="94" spans="2:17" x14ac:dyDescent="0.2">
      <c r="B94" s="3">
        <v>0</v>
      </c>
      <c r="C94" s="4" t="str" cm="1">
        <f t="array" ref="C94">IFERROR(INDEX('RESOLVE Results'!$D$1:$P$18671, MATCH(1, ('RESOLVE Results'!$A$1:$A$18671 = $C$10) * ('RESOLVE Results'!$B$1:$B$18671 = $E$10) * ('RESOLVE Results'!$C$1:$C$18671 = $B94), 0), MATCH(C$12, 'RESOLVE Results'!$D$1:$P$1, 0)), "")</f>
        <v/>
      </c>
      <c r="D94" s="4" t="str" cm="1">
        <f t="array" ref="D94">IFERROR(INDEX('RESOLVE Results'!$D$1:$P$18671, MATCH(1, ('RESOLVE Results'!$A$1:$A$18671 = $C$10) * ('RESOLVE Results'!$B$1:$B$18671 = $E$10) * ('RESOLVE Results'!$C$1:$C$18671 = $B94), 0), MATCH(D$12, 'RESOLVE Results'!$D$1:$P$1, 0)), "")</f>
        <v/>
      </c>
      <c r="E94" s="4" t="str" cm="1">
        <f t="array" ref="E94">IFERROR(INDEX('RESOLVE Results'!$D$1:$P$18671, MATCH(1, ('RESOLVE Results'!$A$1:$A$18671 = $C$10) * ('RESOLVE Results'!$B$1:$B$18671 = $E$10) * ('RESOLVE Results'!$C$1:$C$18671 = $B94), 0), MATCH(E$12, 'RESOLVE Results'!$D$1:$P$1, 0)), "")</f>
        <v/>
      </c>
      <c r="F94" s="4" t="str" cm="1">
        <f t="array" ref="F94">IFERROR(INDEX('RESOLVE Results'!$D$1:$P$18671, MATCH(1, ('RESOLVE Results'!$A$1:$A$18671 = $C$10) * ('RESOLVE Results'!$B$1:$B$18671 = $E$10) * ('RESOLVE Results'!$C$1:$C$18671 = $B94), 0), MATCH(F$12, 'RESOLVE Results'!$D$1:$P$1, 0)), "")</f>
        <v/>
      </c>
      <c r="G94" s="4" t="str" cm="1">
        <f t="array" ref="G94">IFERROR(INDEX('RESOLVE Results'!$D$1:$P$18671, MATCH(1, ('RESOLVE Results'!$A$1:$A$18671 = $C$10) * ('RESOLVE Results'!$B$1:$B$18671 = $E$10) * ('RESOLVE Results'!$C$1:$C$18671 = $B94), 0), MATCH(G$12, 'RESOLVE Results'!$D$1:$P$1, 0)), "")</f>
        <v/>
      </c>
      <c r="H94" s="4" t="str" cm="1">
        <f t="array" ref="H94">IFERROR(INDEX('RESOLVE Results'!$D$1:$P$18671, MATCH(1, ('RESOLVE Results'!$A$1:$A$18671 = $C$10) * ('RESOLVE Results'!$B$1:$B$18671 = $E$10) * ('RESOLVE Results'!$C$1:$C$18671 = $B94), 0), MATCH(H$12, 'RESOLVE Results'!$D$1:$P$1, 0)), "")</f>
        <v/>
      </c>
      <c r="I94" s="4" t="str" cm="1">
        <f t="array" ref="I94">IFERROR(INDEX('RESOLVE Results'!$D$1:$P$18671, MATCH(1, ('RESOLVE Results'!$A$1:$A$18671 = $C$10) * ('RESOLVE Results'!$B$1:$B$18671 = $E$10) * ('RESOLVE Results'!$C$1:$C$18671 = $B94), 0), MATCH(I$12, 'RESOLVE Results'!$D$1:$P$1, 0)), "")</f>
        <v/>
      </c>
      <c r="J94" s="4" t="str" cm="1">
        <f t="array" ref="J94">IFERROR(INDEX('RESOLVE Results'!$D$1:$P$18671, MATCH(1, ('RESOLVE Results'!$A$1:$A$18671 = $C$10) * ('RESOLVE Results'!$B$1:$B$18671 = $E$10) * ('RESOLVE Results'!$C$1:$C$18671 = $B94), 0), MATCH(J$12, 'RESOLVE Results'!$D$1:$P$1, 0)), "")</f>
        <v/>
      </c>
      <c r="K94" s="4" t="str" cm="1">
        <f t="array" ref="K94">IFERROR(INDEX('RESOLVE Results'!$D$1:$P$18671, MATCH(1, ('RESOLVE Results'!$A$1:$A$18671 = $C$10) * ('RESOLVE Results'!$B$1:$B$18671 = $E$10) * ('RESOLVE Results'!$C$1:$C$18671 = $B94), 0), MATCH(K$12, 'RESOLVE Results'!$D$1:$P$1, 0)), "")</f>
        <v/>
      </c>
      <c r="L94" s="4" t="str" cm="1">
        <f t="array" ref="L94">IFERROR(INDEX('RESOLVE Results'!$D$1:$P$18671, MATCH(1, ('RESOLVE Results'!$A$1:$A$18671 = $C$10) * ('RESOLVE Results'!$B$1:$B$18671 = $E$10) * ('RESOLVE Results'!$C$1:$C$18671 = $B94), 0), MATCH(L$12, 'RESOLVE Results'!$D$1:$P$1, 0)), "")</f>
        <v/>
      </c>
      <c r="M94" s="4" t="str" cm="1">
        <f t="array" ref="M94">IFERROR(INDEX('RESOLVE Results'!$D$1:$P$18671, MATCH(1, ('RESOLVE Results'!$A$1:$A$18671 = $C$10) * ('RESOLVE Results'!$B$1:$B$18671 = $E$10) * ('RESOLVE Results'!$C$1:$C$18671 = $B94), 0), MATCH(M$12, 'RESOLVE Results'!$D$1:$P$1, 0)), "")</f>
        <v/>
      </c>
      <c r="N94" s="4" t="str" cm="1">
        <f t="array" ref="N94">IFERROR(INDEX('RESOLVE Results'!$D$1:$P$18671, MATCH(1, ('RESOLVE Results'!$A$1:$A$18671 = $C$10) * ('RESOLVE Results'!$B$1:$B$18671 = $E$10) * ('RESOLVE Results'!$C$1:$C$18671 = $B94), 0), MATCH(N$12, 'RESOLVE Results'!$D$1:$P$1, 0)), "")</f>
        <v/>
      </c>
      <c r="O94" s="6">
        <f t="shared" si="0"/>
        <v>0</v>
      </c>
      <c r="P94" s="4">
        <f>IFERROR(IF('Dashboard '!$D$6 = 2035, O94 * (1.05^(2035-2022)), O94), "")</f>
        <v>0</v>
      </c>
      <c r="Q94" s="69" t="str" cm="1">
        <f t="array" ref="Q94">IFERROR(INDEX('Base Cases'!$Q:$Q, MATCH(1, ('Base Cases'!$B:$B = $E$10) * ('Base Cases'!$C:$C = INDEX(Base_Cases, MATCH($B94, All_Cases, 0))), 0)) - P94, "")</f>
        <v/>
      </c>
    </row>
    <row r="95" spans="2:17" x14ac:dyDescent="0.2">
      <c r="B95" s="3">
        <v>0</v>
      </c>
      <c r="C95" s="4" t="str" cm="1">
        <f t="array" ref="C95">IFERROR(INDEX('RESOLVE Results'!$D$1:$P$18671, MATCH(1, ('RESOLVE Results'!$A$1:$A$18671 = $C$10) * ('RESOLVE Results'!$B$1:$B$18671 = $E$10) * ('RESOLVE Results'!$C$1:$C$18671 = $B95), 0), MATCH(C$12, 'RESOLVE Results'!$D$1:$P$1, 0)), "")</f>
        <v/>
      </c>
      <c r="D95" s="4" t="str" cm="1">
        <f t="array" ref="D95">IFERROR(INDEX('RESOLVE Results'!$D$1:$P$18671, MATCH(1, ('RESOLVE Results'!$A$1:$A$18671 = $C$10) * ('RESOLVE Results'!$B$1:$B$18671 = $E$10) * ('RESOLVE Results'!$C$1:$C$18671 = $B95), 0), MATCH(D$12, 'RESOLVE Results'!$D$1:$P$1, 0)), "")</f>
        <v/>
      </c>
      <c r="E95" s="4" t="str" cm="1">
        <f t="array" ref="E95">IFERROR(INDEX('RESOLVE Results'!$D$1:$P$18671, MATCH(1, ('RESOLVE Results'!$A$1:$A$18671 = $C$10) * ('RESOLVE Results'!$B$1:$B$18671 = $E$10) * ('RESOLVE Results'!$C$1:$C$18671 = $B95), 0), MATCH(E$12, 'RESOLVE Results'!$D$1:$P$1, 0)), "")</f>
        <v/>
      </c>
      <c r="F95" s="4" t="str" cm="1">
        <f t="array" ref="F95">IFERROR(INDEX('RESOLVE Results'!$D$1:$P$18671, MATCH(1, ('RESOLVE Results'!$A$1:$A$18671 = $C$10) * ('RESOLVE Results'!$B$1:$B$18671 = $E$10) * ('RESOLVE Results'!$C$1:$C$18671 = $B95), 0), MATCH(F$12, 'RESOLVE Results'!$D$1:$P$1, 0)), "")</f>
        <v/>
      </c>
      <c r="G95" s="4" t="str" cm="1">
        <f t="array" ref="G95">IFERROR(INDEX('RESOLVE Results'!$D$1:$P$18671, MATCH(1, ('RESOLVE Results'!$A$1:$A$18671 = $C$10) * ('RESOLVE Results'!$B$1:$B$18671 = $E$10) * ('RESOLVE Results'!$C$1:$C$18671 = $B95), 0), MATCH(G$12, 'RESOLVE Results'!$D$1:$P$1, 0)), "")</f>
        <v/>
      </c>
      <c r="H95" s="4" t="str" cm="1">
        <f t="array" ref="H95">IFERROR(INDEX('RESOLVE Results'!$D$1:$P$18671, MATCH(1, ('RESOLVE Results'!$A$1:$A$18671 = $C$10) * ('RESOLVE Results'!$B$1:$B$18671 = $E$10) * ('RESOLVE Results'!$C$1:$C$18671 = $B95), 0), MATCH(H$12, 'RESOLVE Results'!$D$1:$P$1, 0)), "")</f>
        <v/>
      </c>
      <c r="I95" s="4" t="str" cm="1">
        <f t="array" ref="I95">IFERROR(INDEX('RESOLVE Results'!$D$1:$P$18671, MATCH(1, ('RESOLVE Results'!$A$1:$A$18671 = $C$10) * ('RESOLVE Results'!$B$1:$B$18671 = $E$10) * ('RESOLVE Results'!$C$1:$C$18671 = $B95), 0), MATCH(I$12, 'RESOLVE Results'!$D$1:$P$1, 0)), "")</f>
        <v/>
      </c>
      <c r="J95" s="4" t="str" cm="1">
        <f t="array" ref="J95">IFERROR(INDEX('RESOLVE Results'!$D$1:$P$18671, MATCH(1, ('RESOLVE Results'!$A$1:$A$18671 = $C$10) * ('RESOLVE Results'!$B$1:$B$18671 = $E$10) * ('RESOLVE Results'!$C$1:$C$18671 = $B95), 0), MATCH(J$12, 'RESOLVE Results'!$D$1:$P$1, 0)), "")</f>
        <v/>
      </c>
      <c r="K95" s="4" t="str" cm="1">
        <f t="array" ref="K95">IFERROR(INDEX('RESOLVE Results'!$D$1:$P$18671, MATCH(1, ('RESOLVE Results'!$A$1:$A$18671 = $C$10) * ('RESOLVE Results'!$B$1:$B$18671 = $E$10) * ('RESOLVE Results'!$C$1:$C$18671 = $B95), 0), MATCH(K$12, 'RESOLVE Results'!$D$1:$P$1, 0)), "")</f>
        <v/>
      </c>
      <c r="L95" s="4" t="str" cm="1">
        <f t="array" ref="L95">IFERROR(INDEX('RESOLVE Results'!$D$1:$P$18671, MATCH(1, ('RESOLVE Results'!$A$1:$A$18671 = $C$10) * ('RESOLVE Results'!$B$1:$B$18671 = $E$10) * ('RESOLVE Results'!$C$1:$C$18671 = $B95), 0), MATCH(L$12, 'RESOLVE Results'!$D$1:$P$1, 0)), "")</f>
        <v/>
      </c>
      <c r="M95" s="4" t="str" cm="1">
        <f t="array" ref="M95">IFERROR(INDEX('RESOLVE Results'!$D$1:$P$18671, MATCH(1, ('RESOLVE Results'!$A$1:$A$18671 = $C$10) * ('RESOLVE Results'!$B$1:$B$18671 = $E$10) * ('RESOLVE Results'!$C$1:$C$18671 = $B95), 0), MATCH(M$12, 'RESOLVE Results'!$D$1:$P$1, 0)), "")</f>
        <v/>
      </c>
      <c r="N95" s="4" t="str" cm="1">
        <f t="array" ref="N95">IFERROR(INDEX('RESOLVE Results'!$D$1:$P$18671, MATCH(1, ('RESOLVE Results'!$A$1:$A$18671 = $C$10) * ('RESOLVE Results'!$B$1:$B$18671 = $E$10) * ('RESOLVE Results'!$C$1:$C$18671 = $B95), 0), MATCH(N$12, 'RESOLVE Results'!$D$1:$P$1, 0)), "")</f>
        <v/>
      </c>
      <c r="O95" s="6">
        <f t="shared" si="0"/>
        <v>0</v>
      </c>
      <c r="P95" s="4">
        <f>IFERROR(IF('Dashboard '!$D$6 = 2035, O95 * (1.05^(2035-2022)), O95), "")</f>
        <v>0</v>
      </c>
      <c r="Q95" s="69" t="str" cm="1">
        <f t="array" ref="Q95">IFERROR(INDEX('Base Cases'!$Q:$Q, MATCH(1, ('Base Cases'!$B:$B = $E$10) * ('Base Cases'!$C:$C = INDEX(Base_Cases, MATCH($B95, All_Cases, 0))), 0)) - P95, "")</f>
        <v/>
      </c>
    </row>
    <row r="96" spans="2:17" x14ac:dyDescent="0.2">
      <c r="B96" s="3">
        <v>0</v>
      </c>
      <c r="C96" s="4" t="str" cm="1">
        <f t="array" ref="C96">IFERROR(INDEX('RESOLVE Results'!$D$1:$P$18671, MATCH(1, ('RESOLVE Results'!$A$1:$A$18671 = $C$10) * ('RESOLVE Results'!$B$1:$B$18671 = $E$10) * ('RESOLVE Results'!$C$1:$C$18671 = $B96), 0), MATCH(C$12, 'RESOLVE Results'!$D$1:$P$1, 0)), "")</f>
        <v/>
      </c>
      <c r="D96" s="4" t="str" cm="1">
        <f t="array" ref="D96">IFERROR(INDEX('RESOLVE Results'!$D$1:$P$18671, MATCH(1, ('RESOLVE Results'!$A$1:$A$18671 = $C$10) * ('RESOLVE Results'!$B$1:$B$18671 = $E$10) * ('RESOLVE Results'!$C$1:$C$18671 = $B96), 0), MATCH(D$12, 'RESOLVE Results'!$D$1:$P$1, 0)), "")</f>
        <v/>
      </c>
      <c r="E96" s="4" t="str" cm="1">
        <f t="array" ref="E96">IFERROR(INDEX('RESOLVE Results'!$D$1:$P$18671, MATCH(1, ('RESOLVE Results'!$A$1:$A$18671 = $C$10) * ('RESOLVE Results'!$B$1:$B$18671 = $E$10) * ('RESOLVE Results'!$C$1:$C$18671 = $B96), 0), MATCH(E$12, 'RESOLVE Results'!$D$1:$P$1, 0)), "")</f>
        <v/>
      </c>
      <c r="F96" s="4" t="str" cm="1">
        <f t="array" ref="F96">IFERROR(INDEX('RESOLVE Results'!$D$1:$P$18671, MATCH(1, ('RESOLVE Results'!$A$1:$A$18671 = $C$10) * ('RESOLVE Results'!$B$1:$B$18671 = $E$10) * ('RESOLVE Results'!$C$1:$C$18671 = $B96), 0), MATCH(F$12, 'RESOLVE Results'!$D$1:$P$1, 0)), "")</f>
        <v/>
      </c>
      <c r="G96" s="4" t="str" cm="1">
        <f t="array" ref="G96">IFERROR(INDEX('RESOLVE Results'!$D$1:$P$18671, MATCH(1, ('RESOLVE Results'!$A$1:$A$18671 = $C$10) * ('RESOLVE Results'!$B$1:$B$18671 = $E$10) * ('RESOLVE Results'!$C$1:$C$18671 = $B96), 0), MATCH(G$12, 'RESOLVE Results'!$D$1:$P$1, 0)), "")</f>
        <v/>
      </c>
      <c r="H96" s="4" t="str" cm="1">
        <f t="array" ref="H96">IFERROR(INDEX('RESOLVE Results'!$D$1:$P$18671, MATCH(1, ('RESOLVE Results'!$A$1:$A$18671 = $C$10) * ('RESOLVE Results'!$B$1:$B$18671 = $E$10) * ('RESOLVE Results'!$C$1:$C$18671 = $B96), 0), MATCH(H$12, 'RESOLVE Results'!$D$1:$P$1, 0)), "")</f>
        <v/>
      </c>
      <c r="I96" s="4" t="str" cm="1">
        <f t="array" ref="I96">IFERROR(INDEX('RESOLVE Results'!$D$1:$P$18671, MATCH(1, ('RESOLVE Results'!$A$1:$A$18671 = $C$10) * ('RESOLVE Results'!$B$1:$B$18671 = $E$10) * ('RESOLVE Results'!$C$1:$C$18671 = $B96), 0), MATCH(I$12, 'RESOLVE Results'!$D$1:$P$1, 0)), "")</f>
        <v/>
      </c>
      <c r="J96" s="4" t="str" cm="1">
        <f t="array" ref="J96">IFERROR(INDEX('RESOLVE Results'!$D$1:$P$18671, MATCH(1, ('RESOLVE Results'!$A$1:$A$18671 = $C$10) * ('RESOLVE Results'!$B$1:$B$18671 = $E$10) * ('RESOLVE Results'!$C$1:$C$18671 = $B96), 0), MATCH(J$12, 'RESOLVE Results'!$D$1:$P$1, 0)), "")</f>
        <v/>
      </c>
      <c r="K96" s="4" t="str" cm="1">
        <f t="array" ref="K96">IFERROR(INDEX('RESOLVE Results'!$D$1:$P$18671, MATCH(1, ('RESOLVE Results'!$A$1:$A$18671 = $C$10) * ('RESOLVE Results'!$B$1:$B$18671 = $E$10) * ('RESOLVE Results'!$C$1:$C$18671 = $B96), 0), MATCH(K$12, 'RESOLVE Results'!$D$1:$P$1, 0)), "")</f>
        <v/>
      </c>
      <c r="L96" s="4" t="str" cm="1">
        <f t="array" ref="L96">IFERROR(INDEX('RESOLVE Results'!$D$1:$P$18671, MATCH(1, ('RESOLVE Results'!$A$1:$A$18671 = $C$10) * ('RESOLVE Results'!$B$1:$B$18671 = $E$10) * ('RESOLVE Results'!$C$1:$C$18671 = $B96), 0), MATCH(L$12, 'RESOLVE Results'!$D$1:$P$1, 0)), "")</f>
        <v/>
      </c>
      <c r="M96" s="4" t="str" cm="1">
        <f t="array" ref="M96">IFERROR(INDEX('RESOLVE Results'!$D$1:$P$18671, MATCH(1, ('RESOLVE Results'!$A$1:$A$18671 = $C$10) * ('RESOLVE Results'!$B$1:$B$18671 = $E$10) * ('RESOLVE Results'!$C$1:$C$18671 = $B96), 0), MATCH(M$12, 'RESOLVE Results'!$D$1:$P$1, 0)), "")</f>
        <v/>
      </c>
      <c r="N96" s="4" t="str" cm="1">
        <f t="array" ref="N96">IFERROR(INDEX('RESOLVE Results'!$D$1:$P$18671, MATCH(1, ('RESOLVE Results'!$A$1:$A$18671 = $C$10) * ('RESOLVE Results'!$B$1:$B$18671 = $E$10) * ('RESOLVE Results'!$C$1:$C$18671 = $B96), 0), MATCH(N$12, 'RESOLVE Results'!$D$1:$P$1, 0)), "")</f>
        <v/>
      </c>
      <c r="O96" s="6">
        <f t="shared" si="0"/>
        <v>0</v>
      </c>
      <c r="P96" s="4">
        <f>IFERROR(IF('Dashboard '!$D$6 = 2035, O96 * (1.05^(2035-2022)), O96), "")</f>
        <v>0</v>
      </c>
      <c r="Q96" s="69" t="str" cm="1">
        <f t="array" ref="Q96">IFERROR(INDEX('Base Cases'!$Q:$Q, MATCH(1, ('Base Cases'!$B:$B = $E$10) * ('Base Cases'!$C:$C = INDEX(Base_Cases, MATCH($B96, All_Cases, 0))), 0)) - P96, "")</f>
        <v/>
      </c>
    </row>
    <row r="97" spans="2:17" x14ac:dyDescent="0.2">
      <c r="B97" s="3">
        <v>0</v>
      </c>
      <c r="C97" s="4" t="str" cm="1">
        <f t="array" ref="C97">IFERROR(INDEX('RESOLVE Results'!$D$1:$P$18671, MATCH(1, ('RESOLVE Results'!$A$1:$A$18671 = $C$10) * ('RESOLVE Results'!$B$1:$B$18671 = $E$10) * ('RESOLVE Results'!$C$1:$C$18671 = $B97), 0), MATCH(C$12, 'RESOLVE Results'!$D$1:$P$1, 0)), "")</f>
        <v/>
      </c>
      <c r="D97" s="4" t="str" cm="1">
        <f t="array" ref="D97">IFERROR(INDEX('RESOLVE Results'!$D$1:$P$18671, MATCH(1, ('RESOLVE Results'!$A$1:$A$18671 = $C$10) * ('RESOLVE Results'!$B$1:$B$18671 = $E$10) * ('RESOLVE Results'!$C$1:$C$18671 = $B97), 0), MATCH(D$12, 'RESOLVE Results'!$D$1:$P$1, 0)), "")</f>
        <v/>
      </c>
      <c r="E97" s="4" t="str" cm="1">
        <f t="array" ref="E97">IFERROR(INDEX('RESOLVE Results'!$D$1:$P$18671, MATCH(1, ('RESOLVE Results'!$A$1:$A$18671 = $C$10) * ('RESOLVE Results'!$B$1:$B$18671 = $E$10) * ('RESOLVE Results'!$C$1:$C$18671 = $B97), 0), MATCH(E$12, 'RESOLVE Results'!$D$1:$P$1, 0)), "")</f>
        <v/>
      </c>
      <c r="F97" s="4" t="str" cm="1">
        <f t="array" ref="F97">IFERROR(INDEX('RESOLVE Results'!$D$1:$P$18671, MATCH(1, ('RESOLVE Results'!$A$1:$A$18671 = $C$10) * ('RESOLVE Results'!$B$1:$B$18671 = $E$10) * ('RESOLVE Results'!$C$1:$C$18671 = $B97), 0), MATCH(F$12, 'RESOLVE Results'!$D$1:$P$1, 0)), "")</f>
        <v/>
      </c>
      <c r="G97" s="4" t="str" cm="1">
        <f t="array" ref="G97">IFERROR(INDEX('RESOLVE Results'!$D$1:$P$18671, MATCH(1, ('RESOLVE Results'!$A$1:$A$18671 = $C$10) * ('RESOLVE Results'!$B$1:$B$18671 = $E$10) * ('RESOLVE Results'!$C$1:$C$18671 = $B97), 0), MATCH(G$12, 'RESOLVE Results'!$D$1:$P$1, 0)), "")</f>
        <v/>
      </c>
      <c r="H97" s="4" t="str" cm="1">
        <f t="array" ref="H97">IFERROR(INDEX('RESOLVE Results'!$D$1:$P$18671, MATCH(1, ('RESOLVE Results'!$A$1:$A$18671 = $C$10) * ('RESOLVE Results'!$B$1:$B$18671 = $E$10) * ('RESOLVE Results'!$C$1:$C$18671 = $B97), 0), MATCH(H$12, 'RESOLVE Results'!$D$1:$P$1, 0)), "")</f>
        <v/>
      </c>
      <c r="I97" s="4" t="str" cm="1">
        <f t="array" ref="I97">IFERROR(INDEX('RESOLVE Results'!$D$1:$P$18671, MATCH(1, ('RESOLVE Results'!$A$1:$A$18671 = $C$10) * ('RESOLVE Results'!$B$1:$B$18671 = $E$10) * ('RESOLVE Results'!$C$1:$C$18671 = $B97), 0), MATCH(I$12, 'RESOLVE Results'!$D$1:$P$1, 0)), "")</f>
        <v/>
      </c>
      <c r="J97" s="4" t="str" cm="1">
        <f t="array" ref="J97">IFERROR(INDEX('RESOLVE Results'!$D$1:$P$18671, MATCH(1, ('RESOLVE Results'!$A$1:$A$18671 = $C$10) * ('RESOLVE Results'!$B$1:$B$18671 = $E$10) * ('RESOLVE Results'!$C$1:$C$18671 = $B97), 0), MATCH(J$12, 'RESOLVE Results'!$D$1:$P$1, 0)), "")</f>
        <v/>
      </c>
      <c r="K97" s="4" t="str" cm="1">
        <f t="array" ref="K97">IFERROR(INDEX('RESOLVE Results'!$D$1:$P$18671, MATCH(1, ('RESOLVE Results'!$A$1:$A$18671 = $C$10) * ('RESOLVE Results'!$B$1:$B$18671 = $E$10) * ('RESOLVE Results'!$C$1:$C$18671 = $B97), 0), MATCH(K$12, 'RESOLVE Results'!$D$1:$P$1, 0)), "")</f>
        <v/>
      </c>
      <c r="L97" s="4" t="str" cm="1">
        <f t="array" ref="L97">IFERROR(INDEX('RESOLVE Results'!$D$1:$P$18671, MATCH(1, ('RESOLVE Results'!$A$1:$A$18671 = $C$10) * ('RESOLVE Results'!$B$1:$B$18671 = $E$10) * ('RESOLVE Results'!$C$1:$C$18671 = $B97), 0), MATCH(L$12, 'RESOLVE Results'!$D$1:$P$1, 0)), "")</f>
        <v/>
      </c>
      <c r="M97" s="4" t="str" cm="1">
        <f t="array" ref="M97">IFERROR(INDEX('RESOLVE Results'!$D$1:$P$18671, MATCH(1, ('RESOLVE Results'!$A$1:$A$18671 = $C$10) * ('RESOLVE Results'!$B$1:$B$18671 = $E$10) * ('RESOLVE Results'!$C$1:$C$18671 = $B97), 0), MATCH(M$12, 'RESOLVE Results'!$D$1:$P$1, 0)), "")</f>
        <v/>
      </c>
      <c r="N97" s="4" t="str" cm="1">
        <f t="array" ref="N97">IFERROR(INDEX('RESOLVE Results'!$D$1:$P$18671, MATCH(1, ('RESOLVE Results'!$A$1:$A$18671 = $C$10) * ('RESOLVE Results'!$B$1:$B$18671 = $E$10) * ('RESOLVE Results'!$C$1:$C$18671 = $B97), 0), MATCH(N$12, 'RESOLVE Results'!$D$1:$P$1, 0)), "")</f>
        <v/>
      </c>
      <c r="O97" s="6">
        <f t="shared" si="0"/>
        <v>0</v>
      </c>
      <c r="P97" s="4">
        <f>IFERROR(IF('Dashboard '!$D$6 = 2035, O97 * (1.05^(2035-2022)), O97), "")</f>
        <v>0</v>
      </c>
      <c r="Q97" s="69" t="str" cm="1">
        <f t="array" ref="Q97">IFERROR(INDEX('Base Cases'!$Q:$Q, MATCH(1, ('Base Cases'!$B:$B = $E$10) * ('Base Cases'!$C:$C = INDEX(Base_Cases, MATCH($B97, All_Cases, 0))), 0)) - P97, "")</f>
        <v/>
      </c>
    </row>
    <row r="98" spans="2:17" x14ac:dyDescent="0.2">
      <c r="B98" s="3">
        <v>0</v>
      </c>
      <c r="C98" s="4" t="str" cm="1">
        <f t="array" ref="C98">IFERROR(INDEX('RESOLVE Results'!$D$1:$P$18671, MATCH(1, ('RESOLVE Results'!$A$1:$A$18671 = $C$10) * ('RESOLVE Results'!$B$1:$B$18671 = $E$10) * ('RESOLVE Results'!$C$1:$C$18671 = $B98), 0), MATCH(C$12, 'RESOLVE Results'!$D$1:$P$1, 0)), "")</f>
        <v/>
      </c>
      <c r="D98" s="4" t="str" cm="1">
        <f t="array" ref="D98">IFERROR(INDEX('RESOLVE Results'!$D$1:$P$18671, MATCH(1, ('RESOLVE Results'!$A$1:$A$18671 = $C$10) * ('RESOLVE Results'!$B$1:$B$18671 = $E$10) * ('RESOLVE Results'!$C$1:$C$18671 = $B98), 0), MATCH(D$12, 'RESOLVE Results'!$D$1:$P$1, 0)), "")</f>
        <v/>
      </c>
      <c r="E98" s="4" t="str" cm="1">
        <f t="array" ref="E98">IFERROR(INDEX('RESOLVE Results'!$D$1:$P$18671, MATCH(1, ('RESOLVE Results'!$A$1:$A$18671 = $C$10) * ('RESOLVE Results'!$B$1:$B$18671 = $E$10) * ('RESOLVE Results'!$C$1:$C$18671 = $B98), 0), MATCH(E$12, 'RESOLVE Results'!$D$1:$P$1, 0)), "")</f>
        <v/>
      </c>
      <c r="F98" s="4" t="str" cm="1">
        <f t="array" ref="F98">IFERROR(INDEX('RESOLVE Results'!$D$1:$P$18671, MATCH(1, ('RESOLVE Results'!$A$1:$A$18671 = $C$10) * ('RESOLVE Results'!$B$1:$B$18671 = $E$10) * ('RESOLVE Results'!$C$1:$C$18671 = $B98), 0), MATCH(F$12, 'RESOLVE Results'!$D$1:$P$1, 0)), "")</f>
        <v/>
      </c>
      <c r="G98" s="4" t="str" cm="1">
        <f t="array" ref="G98">IFERROR(INDEX('RESOLVE Results'!$D$1:$P$18671, MATCH(1, ('RESOLVE Results'!$A$1:$A$18671 = $C$10) * ('RESOLVE Results'!$B$1:$B$18671 = $E$10) * ('RESOLVE Results'!$C$1:$C$18671 = $B98), 0), MATCH(G$12, 'RESOLVE Results'!$D$1:$P$1, 0)), "")</f>
        <v/>
      </c>
      <c r="H98" s="4" t="str" cm="1">
        <f t="array" ref="H98">IFERROR(INDEX('RESOLVE Results'!$D$1:$P$18671, MATCH(1, ('RESOLVE Results'!$A$1:$A$18671 = $C$10) * ('RESOLVE Results'!$B$1:$B$18671 = $E$10) * ('RESOLVE Results'!$C$1:$C$18671 = $B98), 0), MATCH(H$12, 'RESOLVE Results'!$D$1:$P$1, 0)), "")</f>
        <v/>
      </c>
      <c r="I98" s="4" t="str" cm="1">
        <f t="array" ref="I98">IFERROR(INDEX('RESOLVE Results'!$D$1:$P$18671, MATCH(1, ('RESOLVE Results'!$A$1:$A$18671 = $C$10) * ('RESOLVE Results'!$B$1:$B$18671 = $E$10) * ('RESOLVE Results'!$C$1:$C$18671 = $B98), 0), MATCH(I$12, 'RESOLVE Results'!$D$1:$P$1, 0)), "")</f>
        <v/>
      </c>
      <c r="J98" s="4" t="str" cm="1">
        <f t="array" ref="J98">IFERROR(INDEX('RESOLVE Results'!$D$1:$P$18671, MATCH(1, ('RESOLVE Results'!$A$1:$A$18671 = $C$10) * ('RESOLVE Results'!$B$1:$B$18671 = $E$10) * ('RESOLVE Results'!$C$1:$C$18671 = $B98), 0), MATCH(J$12, 'RESOLVE Results'!$D$1:$P$1, 0)), "")</f>
        <v/>
      </c>
      <c r="K98" s="4" t="str" cm="1">
        <f t="array" ref="K98">IFERROR(INDEX('RESOLVE Results'!$D$1:$P$18671, MATCH(1, ('RESOLVE Results'!$A$1:$A$18671 = $C$10) * ('RESOLVE Results'!$B$1:$B$18671 = $E$10) * ('RESOLVE Results'!$C$1:$C$18671 = $B98), 0), MATCH(K$12, 'RESOLVE Results'!$D$1:$P$1, 0)), "")</f>
        <v/>
      </c>
      <c r="L98" s="4" t="str" cm="1">
        <f t="array" ref="L98">IFERROR(INDEX('RESOLVE Results'!$D$1:$P$18671, MATCH(1, ('RESOLVE Results'!$A$1:$A$18671 = $C$10) * ('RESOLVE Results'!$B$1:$B$18671 = $E$10) * ('RESOLVE Results'!$C$1:$C$18671 = $B98), 0), MATCH(L$12, 'RESOLVE Results'!$D$1:$P$1, 0)), "")</f>
        <v/>
      </c>
      <c r="M98" s="4" t="str" cm="1">
        <f t="array" ref="M98">IFERROR(INDEX('RESOLVE Results'!$D$1:$P$18671, MATCH(1, ('RESOLVE Results'!$A$1:$A$18671 = $C$10) * ('RESOLVE Results'!$B$1:$B$18671 = $E$10) * ('RESOLVE Results'!$C$1:$C$18671 = $B98), 0), MATCH(M$12, 'RESOLVE Results'!$D$1:$P$1, 0)), "")</f>
        <v/>
      </c>
      <c r="N98" s="4" t="str" cm="1">
        <f t="array" ref="N98">IFERROR(INDEX('RESOLVE Results'!$D$1:$P$18671, MATCH(1, ('RESOLVE Results'!$A$1:$A$18671 = $C$10) * ('RESOLVE Results'!$B$1:$B$18671 = $E$10) * ('RESOLVE Results'!$C$1:$C$18671 = $B98), 0), MATCH(N$12, 'RESOLVE Results'!$D$1:$P$1, 0)), "")</f>
        <v/>
      </c>
      <c r="O98" s="6">
        <f t="shared" si="0"/>
        <v>0</v>
      </c>
      <c r="P98" s="4">
        <f>IFERROR(IF('Dashboard '!$D$6 = 2035, O98 * (1.05^(2035-2022)), O98), "")</f>
        <v>0</v>
      </c>
      <c r="Q98" s="69" t="str" cm="1">
        <f t="array" ref="Q98">IFERROR(INDEX('Base Cases'!$Q:$Q, MATCH(1, ('Base Cases'!$B:$B = $E$10) * ('Base Cases'!$C:$C = INDEX(Base_Cases, MATCH($B98, All_Cases, 0))), 0)) - P98, "")</f>
        <v/>
      </c>
    </row>
    <row r="99" spans="2:17" x14ac:dyDescent="0.2">
      <c r="B99" s="3">
        <v>0</v>
      </c>
      <c r="C99" s="4" t="str" cm="1">
        <f t="array" ref="C99">IFERROR(INDEX('RESOLVE Results'!$D$1:$P$18671, MATCH(1, ('RESOLVE Results'!$A$1:$A$18671 = $C$10) * ('RESOLVE Results'!$B$1:$B$18671 = $E$10) * ('RESOLVE Results'!$C$1:$C$18671 = $B99), 0), MATCH(C$12, 'RESOLVE Results'!$D$1:$P$1, 0)), "")</f>
        <v/>
      </c>
      <c r="D99" s="4" t="str" cm="1">
        <f t="array" ref="D99">IFERROR(INDEX('RESOLVE Results'!$D$1:$P$18671, MATCH(1, ('RESOLVE Results'!$A$1:$A$18671 = $C$10) * ('RESOLVE Results'!$B$1:$B$18671 = $E$10) * ('RESOLVE Results'!$C$1:$C$18671 = $B99), 0), MATCH(D$12, 'RESOLVE Results'!$D$1:$P$1, 0)), "")</f>
        <v/>
      </c>
      <c r="E99" s="4" t="str" cm="1">
        <f t="array" ref="E99">IFERROR(INDEX('RESOLVE Results'!$D$1:$P$18671, MATCH(1, ('RESOLVE Results'!$A$1:$A$18671 = $C$10) * ('RESOLVE Results'!$B$1:$B$18671 = $E$10) * ('RESOLVE Results'!$C$1:$C$18671 = $B99), 0), MATCH(E$12, 'RESOLVE Results'!$D$1:$P$1, 0)), "")</f>
        <v/>
      </c>
      <c r="F99" s="4" t="str" cm="1">
        <f t="array" ref="F99">IFERROR(INDEX('RESOLVE Results'!$D$1:$P$18671, MATCH(1, ('RESOLVE Results'!$A$1:$A$18671 = $C$10) * ('RESOLVE Results'!$B$1:$B$18671 = $E$10) * ('RESOLVE Results'!$C$1:$C$18671 = $B99), 0), MATCH(F$12, 'RESOLVE Results'!$D$1:$P$1, 0)), "")</f>
        <v/>
      </c>
      <c r="G99" s="4" t="str" cm="1">
        <f t="array" ref="G99">IFERROR(INDEX('RESOLVE Results'!$D$1:$P$18671, MATCH(1, ('RESOLVE Results'!$A$1:$A$18671 = $C$10) * ('RESOLVE Results'!$B$1:$B$18671 = $E$10) * ('RESOLVE Results'!$C$1:$C$18671 = $B99), 0), MATCH(G$12, 'RESOLVE Results'!$D$1:$P$1, 0)), "")</f>
        <v/>
      </c>
      <c r="H99" s="4" t="str" cm="1">
        <f t="array" ref="H99">IFERROR(INDEX('RESOLVE Results'!$D$1:$P$18671, MATCH(1, ('RESOLVE Results'!$A$1:$A$18671 = $C$10) * ('RESOLVE Results'!$B$1:$B$18671 = $E$10) * ('RESOLVE Results'!$C$1:$C$18671 = $B99), 0), MATCH(H$12, 'RESOLVE Results'!$D$1:$P$1, 0)), "")</f>
        <v/>
      </c>
      <c r="I99" s="4" t="str" cm="1">
        <f t="array" ref="I99">IFERROR(INDEX('RESOLVE Results'!$D$1:$P$18671, MATCH(1, ('RESOLVE Results'!$A$1:$A$18671 = $C$10) * ('RESOLVE Results'!$B$1:$B$18671 = $E$10) * ('RESOLVE Results'!$C$1:$C$18671 = $B99), 0), MATCH(I$12, 'RESOLVE Results'!$D$1:$P$1, 0)), "")</f>
        <v/>
      </c>
      <c r="J99" s="4" t="str" cm="1">
        <f t="array" ref="J99">IFERROR(INDEX('RESOLVE Results'!$D$1:$P$18671, MATCH(1, ('RESOLVE Results'!$A$1:$A$18671 = $C$10) * ('RESOLVE Results'!$B$1:$B$18671 = $E$10) * ('RESOLVE Results'!$C$1:$C$18671 = $B99), 0), MATCH(J$12, 'RESOLVE Results'!$D$1:$P$1, 0)), "")</f>
        <v/>
      </c>
      <c r="K99" s="4" t="str" cm="1">
        <f t="array" ref="K99">IFERROR(INDEX('RESOLVE Results'!$D$1:$P$18671, MATCH(1, ('RESOLVE Results'!$A$1:$A$18671 = $C$10) * ('RESOLVE Results'!$B$1:$B$18671 = $E$10) * ('RESOLVE Results'!$C$1:$C$18671 = $B99), 0), MATCH(K$12, 'RESOLVE Results'!$D$1:$P$1, 0)), "")</f>
        <v/>
      </c>
      <c r="L99" s="4" t="str" cm="1">
        <f t="array" ref="L99">IFERROR(INDEX('RESOLVE Results'!$D$1:$P$18671, MATCH(1, ('RESOLVE Results'!$A$1:$A$18671 = $C$10) * ('RESOLVE Results'!$B$1:$B$18671 = $E$10) * ('RESOLVE Results'!$C$1:$C$18671 = $B99), 0), MATCH(L$12, 'RESOLVE Results'!$D$1:$P$1, 0)), "")</f>
        <v/>
      </c>
      <c r="M99" s="4" t="str" cm="1">
        <f t="array" ref="M99">IFERROR(INDEX('RESOLVE Results'!$D$1:$P$18671, MATCH(1, ('RESOLVE Results'!$A$1:$A$18671 = $C$10) * ('RESOLVE Results'!$B$1:$B$18671 = $E$10) * ('RESOLVE Results'!$C$1:$C$18671 = $B99), 0), MATCH(M$12, 'RESOLVE Results'!$D$1:$P$1, 0)), "")</f>
        <v/>
      </c>
      <c r="N99" s="4" t="str" cm="1">
        <f t="array" ref="N99">IFERROR(INDEX('RESOLVE Results'!$D$1:$P$18671, MATCH(1, ('RESOLVE Results'!$A$1:$A$18671 = $C$10) * ('RESOLVE Results'!$B$1:$B$18671 = $E$10) * ('RESOLVE Results'!$C$1:$C$18671 = $B99), 0), MATCH(N$12, 'RESOLVE Results'!$D$1:$P$1, 0)), "")</f>
        <v/>
      </c>
      <c r="O99" s="6">
        <f t="shared" si="0"/>
        <v>0</v>
      </c>
      <c r="P99" s="4">
        <f>IFERROR(IF('Dashboard '!$D$6 = 2035, O99 * (1.05^(2035-2022)), O99), "")</f>
        <v>0</v>
      </c>
      <c r="Q99" s="69" t="str" cm="1">
        <f t="array" ref="Q99">IFERROR(INDEX('Base Cases'!$Q:$Q, MATCH(1, ('Base Cases'!$B:$B = $E$10) * ('Base Cases'!$C:$C = INDEX(Base_Cases, MATCH($B99, All_Cases, 0))), 0)) - P99, "")</f>
        <v/>
      </c>
    </row>
    <row r="100" spans="2:17" x14ac:dyDescent="0.2">
      <c r="B100" s="3">
        <v>0</v>
      </c>
      <c r="C100" s="4" t="str" cm="1">
        <f t="array" ref="C100">IFERROR(INDEX('RESOLVE Results'!$D$1:$P$18671, MATCH(1, ('RESOLVE Results'!$A$1:$A$18671 = $C$10) * ('RESOLVE Results'!$B$1:$B$18671 = $E$10) * ('RESOLVE Results'!$C$1:$C$18671 = $B100), 0), MATCH(C$12, 'RESOLVE Results'!$D$1:$P$1, 0)), "")</f>
        <v/>
      </c>
      <c r="D100" s="4" t="str" cm="1">
        <f t="array" ref="D100">IFERROR(INDEX('RESOLVE Results'!$D$1:$P$18671, MATCH(1, ('RESOLVE Results'!$A$1:$A$18671 = $C$10) * ('RESOLVE Results'!$B$1:$B$18671 = $E$10) * ('RESOLVE Results'!$C$1:$C$18671 = $B100), 0), MATCH(D$12, 'RESOLVE Results'!$D$1:$P$1, 0)), "")</f>
        <v/>
      </c>
      <c r="E100" s="4" t="str" cm="1">
        <f t="array" ref="E100">IFERROR(INDEX('RESOLVE Results'!$D$1:$P$18671, MATCH(1, ('RESOLVE Results'!$A$1:$A$18671 = $C$10) * ('RESOLVE Results'!$B$1:$B$18671 = $E$10) * ('RESOLVE Results'!$C$1:$C$18671 = $B100), 0), MATCH(E$12, 'RESOLVE Results'!$D$1:$P$1, 0)), "")</f>
        <v/>
      </c>
      <c r="F100" s="4" t="str" cm="1">
        <f t="array" ref="F100">IFERROR(INDEX('RESOLVE Results'!$D$1:$P$18671, MATCH(1, ('RESOLVE Results'!$A$1:$A$18671 = $C$10) * ('RESOLVE Results'!$B$1:$B$18671 = $E$10) * ('RESOLVE Results'!$C$1:$C$18671 = $B100), 0), MATCH(F$12, 'RESOLVE Results'!$D$1:$P$1, 0)), "")</f>
        <v/>
      </c>
      <c r="G100" s="4" t="str" cm="1">
        <f t="array" ref="G100">IFERROR(INDEX('RESOLVE Results'!$D$1:$P$18671, MATCH(1, ('RESOLVE Results'!$A$1:$A$18671 = $C$10) * ('RESOLVE Results'!$B$1:$B$18671 = $E$10) * ('RESOLVE Results'!$C$1:$C$18671 = $B100), 0), MATCH(G$12, 'RESOLVE Results'!$D$1:$P$1, 0)), "")</f>
        <v/>
      </c>
      <c r="H100" s="4" t="str" cm="1">
        <f t="array" ref="H100">IFERROR(INDEX('RESOLVE Results'!$D$1:$P$18671, MATCH(1, ('RESOLVE Results'!$A$1:$A$18671 = $C$10) * ('RESOLVE Results'!$B$1:$B$18671 = $E$10) * ('RESOLVE Results'!$C$1:$C$18671 = $B100), 0), MATCH(H$12, 'RESOLVE Results'!$D$1:$P$1, 0)), "")</f>
        <v/>
      </c>
      <c r="I100" s="4" t="str" cm="1">
        <f t="array" ref="I100">IFERROR(INDEX('RESOLVE Results'!$D$1:$P$18671, MATCH(1, ('RESOLVE Results'!$A$1:$A$18671 = $C$10) * ('RESOLVE Results'!$B$1:$B$18671 = $E$10) * ('RESOLVE Results'!$C$1:$C$18671 = $B100), 0), MATCH(I$12, 'RESOLVE Results'!$D$1:$P$1, 0)), "")</f>
        <v/>
      </c>
      <c r="J100" s="4" t="str" cm="1">
        <f t="array" ref="J100">IFERROR(INDEX('RESOLVE Results'!$D$1:$P$18671, MATCH(1, ('RESOLVE Results'!$A$1:$A$18671 = $C$10) * ('RESOLVE Results'!$B$1:$B$18671 = $E$10) * ('RESOLVE Results'!$C$1:$C$18671 = $B100), 0), MATCH(J$12, 'RESOLVE Results'!$D$1:$P$1, 0)), "")</f>
        <v/>
      </c>
      <c r="K100" s="4" t="str" cm="1">
        <f t="array" ref="K100">IFERROR(INDEX('RESOLVE Results'!$D$1:$P$18671, MATCH(1, ('RESOLVE Results'!$A$1:$A$18671 = $C$10) * ('RESOLVE Results'!$B$1:$B$18671 = $E$10) * ('RESOLVE Results'!$C$1:$C$18671 = $B100), 0), MATCH(K$12, 'RESOLVE Results'!$D$1:$P$1, 0)), "")</f>
        <v/>
      </c>
      <c r="L100" s="4" t="str" cm="1">
        <f t="array" ref="L100">IFERROR(INDEX('RESOLVE Results'!$D$1:$P$18671, MATCH(1, ('RESOLVE Results'!$A$1:$A$18671 = $C$10) * ('RESOLVE Results'!$B$1:$B$18671 = $E$10) * ('RESOLVE Results'!$C$1:$C$18671 = $B100), 0), MATCH(L$12, 'RESOLVE Results'!$D$1:$P$1, 0)), "")</f>
        <v/>
      </c>
      <c r="M100" s="4" t="str" cm="1">
        <f t="array" ref="M100">IFERROR(INDEX('RESOLVE Results'!$D$1:$P$18671, MATCH(1, ('RESOLVE Results'!$A$1:$A$18671 = $C$10) * ('RESOLVE Results'!$B$1:$B$18671 = $E$10) * ('RESOLVE Results'!$C$1:$C$18671 = $B100), 0), MATCH(M$12, 'RESOLVE Results'!$D$1:$P$1, 0)), "")</f>
        <v/>
      </c>
      <c r="N100" s="4" t="str" cm="1">
        <f t="array" ref="N100">IFERROR(INDEX('RESOLVE Results'!$D$1:$P$18671, MATCH(1, ('RESOLVE Results'!$A$1:$A$18671 = $C$10) * ('RESOLVE Results'!$B$1:$B$18671 = $E$10) * ('RESOLVE Results'!$C$1:$C$18671 = $B100), 0), MATCH(N$12, 'RESOLVE Results'!$D$1:$P$1, 0)), "")</f>
        <v/>
      </c>
      <c r="O100" s="6">
        <f t="shared" si="0"/>
        <v>0</v>
      </c>
      <c r="P100" s="4">
        <f>IFERROR(IF('Dashboard '!$D$6 = 2035, O100 * (1.05^(2035-2022)), O100), "")</f>
        <v>0</v>
      </c>
      <c r="Q100" s="69" t="str" cm="1">
        <f t="array" ref="Q100">IFERROR(INDEX('Base Cases'!$Q:$Q, MATCH(1, ('Base Cases'!$B:$B = $E$10) * ('Base Cases'!$C:$C = INDEX(Base_Cases, MATCH($B100, All_Cases, 0))), 0)) - P100, "")</f>
        <v/>
      </c>
    </row>
    <row r="101" spans="2:17" x14ac:dyDescent="0.2">
      <c r="B101" s="3">
        <v>0</v>
      </c>
      <c r="C101" s="4" t="str" cm="1">
        <f t="array" ref="C101">IFERROR(INDEX('RESOLVE Results'!$D$1:$P$18671, MATCH(1, ('RESOLVE Results'!$A$1:$A$18671 = $C$10) * ('RESOLVE Results'!$B$1:$B$18671 = $E$10) * ('RESOLVE Results'!$C$1:$C$18671 = $B101), 0), MATCH(C$12, 'RESOLVE Results'!$D$1:$P$1, 0)), "")</f>
        <v/>
      </c>
      <c r="D101" s="4" t="str" cm="1">
        <f t="array" ref="D101">IFERROR(INDEX('RESOLVE Results'!$D$1:$P$18671, MATCH(1, ('RESOLVE Results'!$A$1:$A$18671 = $C$10) * ('RESOLVE Results'!$B$1:$B$18671 = $E$10) * ('RESOLVE Results'!$C$1:$C$18671 = $B101), 0), MATCH(D$12, 'RESOLVE Results'!$D$1:$P$1, 0)), "")</f>
        <v/>
      </c>
      <c r="E101" s="4" t="str" cm="1">
        <f t="array" ref="E101">IFERROR(INDEX('RESOLVE Results'!$D$1:$P$18671, MATCH(1, ('RESOLVE Results'!$A$1:$A$18671 = $C$10) * ('RESOLVE Results'!$B$1:$B$18671 = $E$10) * ('RESOLVE Results'!$C$1:$C$18671 = $B101), 0), MATCH(E$12, 'RESOLVE Results'!$D$1:$P$1, 0)), "")</f>
        <v/>
      </c>
      <c r="F101" s="4" t="str" cm="1">
        <f t="array" ref="F101">IFERROR(INDEX('RESOLVE Results'!$D$1:$P$18671, MATCH(1, ('RESOLVE Results'!$A$1:$A$18671 = $C$10) * ('RESOLVE Results'!$B$1:$B$18671 = $E$10) * ('RESOLVE Results'!$C$1:$C$18671 = $B101), 0), MATCH(F$12, 'RESOLVE Results'!$D$1:$P$1, 0)), "")</f>
        <v/>
      </c>
      <c r="G101" s="4" t="str" cm="1">
        <f t="array" ref="G101">IFERROR(INDEX('RESOLVE Results'!$D$1:$P$18671, MATCH(1, ('RESOLVE Results'!$A$1:$A$18671 = $C$10) * ('RESOLVE Results'!$B$1:$B$18671 = $E$10) * ('RESOLVE Results'!$C$1:$C$18671 = $B101), 0), MATCH(G$12, 'RESOLVE Results'!$D$1:$P$1, 0)), "")</f>
        <v/>
      </c>
      <c r="H101" s="4" t="str" cm="1">
        <f t="array" ref="H101">IFERROR(INDEX('RESOLVE Results'!$D$1:$P$18671, MATCH(1, ('RESOLVE Results'!$A$1:$A$18671 = $C$10) * ('RESOLVE Results'!$B$1:$B$18671 = $E$10) * ('RESOLVE Results'!$C$1:$C$18671 = $B101), 0), MATCH(H$12, 'RESOLVE Results'!$D$1:$P$1, 0)), "")</f>
        <v/>
      </c>
      <c r="I101" s="4" t="str" cm="1">
        <f t="array" ref="I101">IFERROR(INDEX('RESOLVE Results'!$D$1:$P$18671, MATCH(1, ('RESOLVE Results'!$A$1:$A$18671 = $C$10) * ('RESOLVE Results'!$B$1:$B$18671 = $E$10) * ('RESOLVE Results'!$C$1:$C$18671 = $B101), 0), MATCH(I$12, 'RESOLVE Results'!$D$1:$P$1, 0)), "")</f>
        <v/>
      </c>
      <c r="J101" s="4" t="str" cm="1">
        <f t="array" ref="J101">IFERROR(INDEX('RESOLVE Results'!$D$1:$P$18671, MATCH(1, ('RESOLVE Results'!$A$1:$A$18671 = $C$10) * ('RESOLVE Results'!$B$1:$B$18671 = $E$10) * ('RESOLVE Results'!$C$1:$C$18671 = $B101), 0), MATCH(J$12, 'RESOLVE Results'!$D$1:$P$1, 0)), "")</f>
        <v/>
      </c>
      <c r="K101" s="4" t="str" cm="1">
        <f t="array" ref="K101">IFERROR(INDEX('RESOLVE Results'!$D$1:$P$18671, MATCH(1, ('RESOLVE Results'!$A$1:$A$18671 = $C$10) * ('RESOLVE Results'!$B$1:$B$18671 = $E$10) * ('RESOLVE Results'!$C$1:$C$18671 = $B101), 0), MATCH(K$12, 'RESOLVE Results'!$D$1:$P$1, 0)), "")</f>
        <v/>
      </c>
      <c r="L101" s="4" t="str" cm="1">
        <f t="array" ref="L101">IFERROR(INDEX('RESOLVE Results'!$D$1:$P$18671, MATCH(1, ('RESOLVE Results'!$A$1:$A$18671 = $C$10) * ('RESOLVE Results'!$B$1:$B$18671 = $E$10) * ('RESOLVE Results'!$C$1:$C$18671 = $B101), 0), MATCH(L$12, 'RESOLVE Results'!$D$1:$P$1, 0)), "")</f>
        <v/>
      </c>
      <c r="M101" s="4" t="str" cm="1">
        <f t="array" ref="M101">IFERROR(INDEX('RESOLVE Results'!$D$1:$P$18671, MATCH(1, ('RESOLVE Results'!$A$1:$A$18671 = $C$10) * ('RESOLVE Results'!$B$1:$B$18671 = $E$10) * ('RESOLVE Results'!$C$1:$C$18671 = $B101), 0), MATCH(M$12, 'RESOLVE Results'!$D$1:$P$1, 0)), "")</f>
        <v/>
      </c>
      <c r="N101" s="4" t="str" cm="1">
        <f t="array" ref="N101">IFERROR(INDEX('RESOLVE Results'!$D$1:$P$18671, MATCH(1, ('RESOLVE Results'!$A$1:$A$18671 = $C$10) * ('RESOLVE Results'!$B$1:$B$18671 = $E$10) * ('RESOLVE Results'!$C$1:$C$18671 = $B101), 0), MATCH(N$12, 'RESOLVE Results'!$D$1:$P$1, 0)), "")</f>
        <v/>
      </c>
      <c r="O101" s="6">
        <f t="shared" si="0"/>
        <v>0</v>
      </c>
      <c r="P101" s="4">
        <f>IFERROR(IF('Dashboard '!$D$6 = 2035, O101 * (1.05^(2035-2022)), O101), "")</f>
        <v>0</v>
      </c>
      <c r="Q101" s="69" t="str" cm="1">
        <f t="array" ref="Q101">IFERROR(INDEX('Base Cases'!$Q:$Q, MATCH(1, ('Base Cases'!$B:$B = $E$10) * ('Base Cases'!$C:$C = INDEX(Base_Cases, MATCH($B101, All_Cases, 0))), 0)) - P101, "")</f>
        <v/>
      </c>
    </row>
    <row r="102" spans="2:17" x14ac:dyDescent="0.2">
      <c r="B102" s="3">
        <v>0</v>
      </c>
      <c r="C102" s="4" t="str" cm="1">
        <f t="array" ref="C102">IFERROR(INDEX('RESOLVE Results'!$D$1:$P$18671, MATCH(1, ('RESOLVE Results'!$A$1:$A$18671 = $C$10) * ('RESOLVE Results'!$B$1:$B$18671 = $E$10) * ('RESOLVE Results'!$C$1:$C$18671 = $B102), 0), MATCH(C$12, 'RESOLVE Results'!$D$1:$P$1, 0)), "")</f>
        <v/>
      </c>
      <c r="D102" s="4" t="str" cm="1">
        <f t="array" ref="D102">IFERROR(INDEX('RESOLVE Results'!$D$1:$P$18671, MATCH(1, ('RESOLVE Results'!$A$1:$A$18671 = $C$10) * ('RESOLVE Results'!$B$1:$B$18671 = $E$10) * ('RESOLVE Results'!$C$1:$C$18671 = $B102), 0), MATCH(D$12, 'RESOLVE Results'!$D$1:$P$1, 0)), "")</f>
        <v/>
      </c>
      <c r="E102" s="4" t="str" cm="1">
        <f t="array" ref="E102">IFERROR(INDEX('RESOLVE Results'!$D$1:$P$18671, MATCH(1, ('RESOLVE Results'!$A$1:$A$18671 = $C$10) * ('RESOLVE Results'!$B$1:$B$18671 = $E$10) * ('RESOLVE Results'!$C$1:$C$18671 = $B102), 0), MATCH(E$12, 'RESOLVE Results'!$D$1:$P$1, 0)), "")</f>
        <v/>
      </c>
      <c r="F102" s="4" t="str" cm="1">
        <f t="array" ref="F102">IFERROR(INDEX('RESOLVE Results'!$D$1:$P$18671, MATCH(1, ('RESOLVE Results'!$A$1:$A$18671 = $C$10) * ('RESOLVE Results'!$B$1:$B$18671 = $E$10) * ('RESOLVE Results'!$C$1:$C$18671 = $B102), 0), MATCH(F$12, 'RESOLVE Results'!$D$1:$P$1, 0)), "")</f>
        <v/>
      </c>
      <c r="G102" s="4" t="str" cm="1">
        <f t="array" ref="G102">IFERROR(INDEX('RESOLVE Results'!$D$1:$P$18671, MATCH(1, ('RESOLVE Results'!$A$1:$A$18671 = $C$10) * ('RESOLVE Results'!$B$1:$B$18671 = $E$10) * ('RESOLVE Results'!$C$1:$C$18671 = $B102), 0), MATCH(G$12, 'RESOLVE Results'!$D$1:$P$1, 0)), "")</f>
        <v/>
      </c>
      <c r="H102" s="4" t="str" cm="1">
        <f t="array" ref="H102">IFERROR(INDEX('RESOLVE Results'!$D$1:$P$18671, MATCH(1, ('RESOLVE Results'!$A$1:$A$18671 = $C$10) * ('RESOLVE Results'!$B$1:$B$18671 = $E$10) * ('RESOLVE Results'!$C$1:$C$18671 = $B102), 0), MATCH(H$12, 'RESOLVE Results'!$D$1:$P$1, 0)), "")</f>
        <v/>
      </c>
      <c r="I102" s="4" t="str" cm="1">
        <f t="array" ref="I102">IFERROR(INDEX('RESOLVE Results'!$D$1:$P$18671, MATCH(1, ('RESOLVE Results'!$A$1:$A$18671 = $C$10) * ('RESOLVE Results'!$B$1:$B$18671 = $E$10) * ('RESOLVE Results'!$C$1:$C$18671 = $B102), 0), MATCH(I$12, 'RESOLVE Results'!$D$1:$P$1, 0)), "")</f>
        <v/>
      </c>
      <c r="J102" s="4" t="str" cm="1">
        <f t="array" ref="J102">IFERROR(INDEX('RESOLVE Results'!$D$1:$P$18671, MATCH(1, ('RESOLVE Results'!$A$1:$A$18671 = $C$10) * ('RESOLVE Results'!$B$1:$B$18671 = $E$10) * ('RESOLVE Results'!$C$1:$C$18671 = $B102), 0), MATCH(J$12, 'RESOLVE Results'!$D$1:$P$1, 0)), "")</f>
        <v/>
      </c>
      <c r="K102" s="4" t="str" cm="1">
        <f t="array" ref="K102">IFERROR(INDEX('RESOLVE Results'!$D$1:$P$18671, MATCH(1, ('RESOLVE Results'!$A$1:$A$18671 = $C$10) * ('RESOLVE Results'!$B$1:$B$18671 = $E$10) * ('RESOLVE Results'!$C$1:$C$18671 = $B102), 0), MATCH(K$12, 'RESOLVE Results'!$D$1:$P$1, 0)), "")</f>
        <v/>
      </c>
      <c r="L102" s="4" t="str" cm="1">
        <f t="array" ref="L102">IFERROR(INDEX('RESOLVE Results'!$D$1:$P$18671, MATCH(1, ('RESOLVE Results'!$A$1:$A$18671 = $C$10) * ('RESOLVE Results'!$B$1:$B$18671 = $E$10) * ('RESOLVE Results'!$C$1:$C$18671 = $B102), 0), MATCH(L$12, 'RESOLVE Results'!$D$1:$P$1, 0)), "")</f>
        <v/>
      </c>
      <c r="M102" s="4" t="str" cm="1">
        <f t="array" ref="M102">IFERROR(INDEX('RESOLVE Results'!$D$1:$P$18671, MATCH(1, ('RESOLVE Results'!$A$1:$A$18671 = $C$10) * ('RESOLVE Results'!$B$1:$B$18671 = $E$10) * ('RESOLVE Results'!$C$1:$C$18671 = $B102), 0), MATCH(M$12, 'RESOLVE Results'!$D$1:$P$1, 0)), "")</f>
        <v/>
      </c>
      <c r="N102" s="4" t="str" cm="1">
        <f t="array" ref="N102">IFERROR(INDEX('RESOLVE Results'!$D$1:$P$18671, MATCH(1, ('RESOLVE Results'!$A$1:$A$18671 = $C$10) * ('RESOLVE Results'!$B$1:$B$18671 = $E$10) * ('RESOLVE Results'!$C$1:$C$18671 = $B102), 0), MATCH(N$12, 'RESOLVE Results'!$D$1:$P$1, 0)), "")</f>
        <v/>
      </c>
      <c r="O102" s="6">
        <f t="shared" si="0"/>
        <v>0</v>
      </c>
      <c r="P102" s="4">
        <f>IFERROR(IF('Dashboard '!$D$6 = 2035, O102 * (1.05^(2035-2022)), O102), "")</f>
        <v>0</v>
      </c>
      <c r="Q102" s="69" t="str" cm="1">
        <f t="array" ref="Q102">IFERROR(INDEX('Base Cases'!$Q:$Q, MATCH(1, ('Base Cases'!$B:$B = $E$10) * ('Base Cases'!$C:$C = INDEX(Base_Cases, MATCH($B102, All_Cases, 0))), 0)) - P102, "")</f>
        <v/>
      </c>
    </row>
    <row r="103" spans="2:17" x14ac:dyDescent="0.2">
      <c r="B103" s="3">
        <v>0</v>
      </c>
      <c r="C103" s="4" t="str" cm="1">
        <f t="array" ref="C103">IFERROR(INDEX('RESOLVE Results'!$D$1:$P$18671, MATCH(1, ('RESOLVE Results'!$A$1:$A$18671 = $C$10) * ('RESOLVE Results'!$B$1:$B$18671 = $E$10) * ('RESOLVE Results'!$C$1:$C$18671 = $B103), 0), MATCH(C$12, 'RESOLVE Results'!$D$1:$P$1, 0)), "")</f>
        <v/>
      </c>
      <c r="D103" s="4" t="str" cm="1">
        <f t="array" ref="D103">IFERROR(INDEX('RESOLVE Results'!$D$1:$P$18671, MATCH(1, ('RESOLVE Results'!$A$1:$A$18671 = $C$10) * ('RESOLVE Results'!$B$1:$B$18671 = $E$10) * ('RESOLVE Results'!$C$1:$C$18671 = $B103), 0), MATCH(D$12, 'RESOLVE Results'!$D$1:$P$1, 0)), "")</f>
        <v/>
      </c>
      <c r="E103" s="4" t="str" cm="1">
        <f t="array" ref="E103">IFERROR(INDEX('RESOLVE Results'!$D$1:$P$18671, MATCH(1, ('RESOLVE Results'!$A$1:$A$18671 = $C$10) * ('RESOLVE Results'!$B$1:$B$18671 = $E$10) * ('RESOLVE Results'!$C$1:$C$18671 = $B103), 0), MATCH(E$12, 'RESOLVE Results'!$D$1:$P$1, 0)), "")</f>
        <v/>
      </c>
      <c r="F103" s="4" t="str" cm="1">
        <f t="array" ref="F103">IFERROR(INDEX('RESOLVE Results'!$D$1:$P$18671, MATCH(1, ('RESOLVE Results'!$A$1:$A$18671 = $C$10) * ('RESOLVE Results'!$B$1:$B$18671 = $E$10) * ('RESOLVE Results'!$C$1:$C$18671 = $B103), 0), MATCH(F$12, 'RESOLVE Results'!$D$1:$P$1, 0)), "")</f>
        <v/>
      </c>
      <c r="G103" s="4" t="str" cm="1">
        <f t="array" ref="G103">IFERROR(INDEX('RESOLVE Results'!$D$1:$P$18671, MATCH(1, ('RESOLVE Results'!$A$1:$A$18671 = $C$10) * ('RESOLVE Results'!$B$1:$B$18671 = $E$10) * ('RESOLVE Results'!$C$1:$C$18671 = $B103), 0), MATCH(G$12, 'RESOLVE Results'!$D$1:$P$1, 0)), "")</f>
        <v/>
      </c>
      <c r="H103" s="4" t="str" cm="1">
        <f t="array" ref="H103">IFERROR(INDEX('RESOLVE Results'!$D$1:$P$18671, MATCH(1, ('RESOLVE Results'!$A$1:$A$18671 = $C$10) * ('RESOLVE Results'!$B$1:$B$18671 = $E$10) * ('RESOLVE Results'!$C$1:$C$18671 = $B103), 0), MATCH(H$12, 'RESOLVE Results'!$D$1:$P$1, 0)), "")</f>
        <v/>
      </c>
      <c r="I103" s="4" t="str" cm="1">
        <f t="array" ref="I103">IFERROR(INDEX('RESOLVE Results'!$D$1:$P$18671, MATCH(1, ('RESOLVE Results'!$A$1:$A$18671 = $C$10) * ('RESOLVE Results'!$B$1:$B$18671 = $E$10) * ('RESOLVE Results'!$C$1:$C$18671 = $B103), 0), MATCH(I$12, 'RESOLVE Results'!$D$1:$P$1, 0)), "")</f>
        <v/>
      </c>
      <c r="J103" s="4" t="str" cm="1">
        <f t="array" ref="J103">IFERROR(INDEX('RESOLVE Results'!$D$1:$P$18671, MATCH(1, ('RESOLVE Results'!$A$1:$A$18671 = $C$10) * ('RESOLVE Results'!$B$1:$B$18671 = $E$10) * ('RESOLVE Results'!$C$1:$C$18671 = $B103), 0), MATCH(J$12, 'RESOLVE Results'!$D$1:$P$1, 0)), "")</f>
        <v/>
      </c>
      <c r="K103" s="4" t="str" cm="1">
        <f t="array" ref="K103">IFERROR(INDEX('RESOLVE Results'!$D$1:$P$18671, MATCH(1, ('RESOLVE Results'!$A$1:$A$18671 = $C$10) * ('RESOLVE Results'!$B$1:$B$18671 = $E$10) * ('RESOLVE Results'!$C$1:$C$18671 = $B103), 0), MATCH(K$12, 'RESOLVE Results'!$D$1:$P$1, 0)), "")</f>
        <v/>
      </c>
      <c r="L103" s="4" t="str" cm="1">
        <f t="array" ref="L103">IFERROR(INDEX('RESOLVE Results'!$D$1:$P$18671, MATCH(1, ('RESOLVE Results'!$A$1:$A$18671 = $C$10) * ('RESOLVE Results'!$B$1:$B$18671 = $E$10) * ('RESOLVE Results'!$C$1:$C$18671 = $B103), 0), MATCH(L$12, 'RESOLVE Results'!$D$1:$P$1, 0)), "")</f>
        <v/>
      </c>
      <c r="M103" s="4" t="str" cm="1">
        <f t="array" ref="M103">IFERROR(INDEX('RESOLVE Results'!$D$1:$P$18671, MATCH(1, ('RESOLVE Results'!$A$1:$A$18671 = $C$10) * ('RESOLVE Results'!$B$1:$B$18671 = $E$10) * ('RESOLVE Results'!$C$1:$C$18671 = $B103), 0), MATCH(M$12, 'RESOLVE Results'!$D$1:$P$1, 0)), "")</f>
        <v/>
      </c>
      <c r="N103" s="4" t="str" cm="1">
        <f t="array" ref="N103">IFERROR(INDEX('RESOLVE Results'!$D$1:$P$18671, MATCH(1, ('RESOLVE Results'!$A$1:$A$18671 = $C$10) * ('RESOLVE Results'!$B$1:$B$18671 = $E$10) * ('RESOLVE Results'!$C$1:$C$18671 = $B103), 0), MATCH(N$12, 'RESOLVE Results'!$D$1:$P$1, 0)), "")</f>
        <v/>
      </c>
      <c r="O103" s="6">
        <f t="shared" si="0"/>
        <v>0</v>
      </c>
      <c r="P103" s="4">
        <f>IFERROR(IF('Dashboard '!$D$6 = 2035, O103 * (1.05^(2035-2022)), O103), "")</f>
        <v>0</v>
      </c>
      <c r="Q103" s="69" t="str" cm="1">
        <f t="array" ref="Q103">IFERROR(INDEX('Base Cases'!$Q:$Q, MATCH(1, ('Base Cases'!$B:$B = $E$10) * ('Base Cases'!$C:$C = INDEX(Base_Cases, MATCH($B103, All_Cases, 0))), 0)) - P103, "")</f>
        <v/>
      </c>
    </row>
    <row r="104" spans="2:17" x14ac:dyDescent="0.2">
      <c r="B104" s="3">
        <v>0</v>
      </c>
      <c r="C104" s="4" t="str" cm="1">
        <f t="array" ref="C104">IFERROR(INDEX('RESOLVE Results'!$D$1:$P$18671, MATCH(1, ('RESOLVE Results'!$A$1:$A$18671 = $C$10) * ('RESOLVE Results'!$B$1:$B$18671 = $E$10) * ('RESOLVE Results'!$C$1:$C$18671 = $B104), 0), MATCH(C$12, 'RESOLVE Results'!$D$1:$P$1, 0)), "")</f>
        <v/>
      </c>
      <c r="D104" s="4" t="str" cm="1">
        <f t="array" ref="D104">IFERROR(INDEX('RESOLVE Results'!$D$1:$P$18671, MATCH(1, ('RESOLVE Results'!$A$1:$A$18671 = $C$10) * ('RESOLVE Results'!$B$1:$B$18671 = $E$10) * ('RESOLVE Results'!$C$1:$C$18671 = $B104), 0), MATCH(D$12, 'RESOLVE Results'!$D$1:$P$1, 0)), "")</f>
        <v/>
      </c>
      <c r="E104" s="4" t="str" cm="1">
        <f t="array" ref="E104">IFERROR(INDEX('RESOLVE Results'!$D$1:$P$18671, MATCH(1, ('RESOLVE Results'!$A$1:$A$18671 = $C$10) * ('RESOLVE Results'!$B$1:$B$18671 = $E$10) * ('RESOLVE Results'!$C$1:$C$18671 = $B104), 0), MATCH(E$12, 'RESOLVE Results'!$D$1:$P$1, 0)), "")</f>
        <v/>
      </c>
      <c r="F104" s="4" t="str" cm="1">
        <f t="array" ref="F104">IFERROR(INDEX('RESOLVE Results'!$D$1:$P$18671, MATCH(1, ('RESOLVE Results'!$A$1:$A$18671 = $C$10) * ('RESOLVE Results'!$B$1:$B$18671 = $E$10) * ('RESOLVE Results'!$C$1:$C$18671 = $B104), 0), MATCH(F$12, 'RESOLVE Results'!$D$1:$P$1, 0)), "")</f>
        <v/>
      </c>
      <c r="G104" s="4" t="str" cm="1">
        <f t="array" ref="G104">IFERROR(INDEX('RESOLVE Results'!$D$1:$P$18671, MATCH(1, ('RESOLVE Results'!$A$1:$A$18671 = $C$10) * ('RESOLVE Results'!$B$1:$B$18671 = $E$10) * ('RESOLVE Results'!$C$1:$C$18671 = $B104), 0), MATCH(G$12, 'RESOLVE Results'!$D$1:$P$1, 0)), "")</f>
        <v/>
      </c>
      <c r="H104" s="4" t="str" cm="1">
        <f t="array" ref="H104">IFERROR(INDEX('RESOLVE Results'!$D$1:$P$18671, MATCH(1, ('RESOLVE Results'!$A$1:$A$18671 = $C$10) * ('RESOLVE Results'!$B$1:$B$18671 = $E$10) * ('RESOLVE Results'!$C$1:$C$18671 = $B104), 0), MATCH(H$12, 'RESOLVE Results'!$D$1:$P$1, 0)), "")</f>
        <v/>
      </c>
      <c r="I104" s="4" t="str" cm="1">
        <f t="array" ref="I104">IFERROR(INDEX('RESOLVE Results'!$D$1:$P$18671, MATCH(1, ('RESOLVE Results'!$A$1:$A$18671 = $C$10) * ('RESOLVE Results'!$B$1:$B$18671 = $E$10) * ('RESOLVE Results'!$C$1:$C$18671 = $B104), 0), MATCH(I$12, 'RESOLVE Results'!$D$1:$P$1, 0)), "")</f>
        <v/>
      </c>
      <c r="J104" s="4" t="str" cm="1">
        <f t="array" ref="J104">IFERROR(INDEX('RESOLVE Results'!$D$1:$P$18671, MATCH(1, ('RESOLVE Results'!$A$1:$A$18671 = $C$10) * ('RESOLVE Results'!$B$1:$B$18671 = $E$10) * ('RESOLVE Results'!$C$1:$C$18671 = $B104), 0), MATCH(J$12, 'RESOLVE Results'!$D$1:$P$1, 0)), "")</f>
        <v/>
      </c>
      <c r="K104" s="4" t="str" cm="1">
        <f t="array" ref="K104">IFERROR(INDEX('RESOLVE Results'!$D$1:$P$18671, MATCH(1, ('RESOLVE Results'!$A$1:$A$18671 = $C$10) * ('RESOLVE Results'!$B$1:$B$18671 = $E$10) * ('RESOLVE Results'!$C$1:$C$18671 = $B104), 0), MATCH(K$12, 'RESOLVE Results'!$D$1:$P$1, 0)), "")</f>
        <v/>
      </c>
      <c r="L104" s="4" t="str" cm="1">
        <f t="array" ref="L104">IFERROR(INDEX('RESOLVE Results'!$D$1:$P$18671, MATCH(1, ('RESOLVE Results'!$A$1:$A$18671 = $C$10) * ('RESOLVE Results'!$B$1:$B$18671 = $E$10) * ('RESOLVE Results'!$C$1:$C$18671 = $B104), 0), MATCH(L$12, 'RESOLVE Results'!$D$1:$P$1, 0)), "")</f>
        <v/>
      </c>
      <c r="M104" s="4" t="str" cm="1">
        <f t="array" ref="M104">IFERROR(INDEX('RESOLVE Results'!$D$1:$P$18671, MATCH(1, ('RESOLVE Results'!$A$1:$A$18671 = $C$10) * ('RESOLVE Results'!$B$1:$B$18671 = $E$10) * ('RESOLVE Results'!$C$1:$C$18671 = $B104), 0), MATCH(M$12, 'RESOLVE Results'!$D$1:$P$1, 0)), "")</f>
        <v/>
      </c>
      <c r="N104" s="4" t="str" cm="1">
        <f t="array" ref="N104">IFERROR(INDEX('RESOLVE Results'!$D$1:$P$18671, MATCH(1, ('RESOLVE Results'!$A$1:$A$18671 = $C$10) * ('RESOLVE Results'!$B$1:$B$18671 = $E$10) * ('RESOLVE Results'!$C$1:$C$18671 = $B104), 0), MATCH(N$12, 'RESOLVE Results'!$D$1:$P$1, 0)), "")</f>
        <v/>
      </c>
      <c r="O104" s="6">
        <f t="shared" si="0"/>
        <v>0</v>
      </c>
      <c r="P104" s="4">
        <f>IFERROR(IF('Dashboard '!$D$6 = 2035, O104 * (1.05^(2035-2022)), O104), "")</f>
        <v>0</v>
      </c>
      <c r="Q104" s="69" t="str" cm="1">
        <f t="array" ref="Q104">IFERROR(INDEX('Base Cases'!$Q:$Q, MATCH(1, ('Base Cases'!$B:$B = $E$10) * ('Base Cases'!$C:$C = INDEX(Base_Cases, MATCH($B104, All_Cases, 0))), 0)) - P104, "")</f>
        <v/>
      </c>
    </row>
    <row r="105" spans="2:17" x14ac:dyDescent="0.2">
      <c r="B105" s="3">
        <v>0</v>
      </c>
      <c r="C105" s="4" t="str" cm="1">
        <f t="array" ref="C105">IFERROR(INDEX('RESOLVE Results'!$D$1:$P$18671, MATCH(1, ('RESOLVE Results'!$A$1:$A$18671 = $C$10) * ('RESOLVE Results'!$B$1:$B$18671 = $E$10) * ('RESOLVE Results'!$C$1:$C$18671 = $B105), 0), MATCH(C$12, 'RESOLVE Results'!$D$1:$P$1, 0)), "")</f>
        <v/>
      </c>
      <c r="D105" s="4" t="str" cm="1">
        <f t="array" ref="D105">IFERROR(INDEX('RESOLVE Results'!$D$1:$P$18671, MATCH(1, ('RESOLVE Results'!$A$1:$A$18671 = $C$10) * ('RESOLVE Results'!$B$1:$B$18671 = $E$10) * ('RESOLVE Results'!$C$1:$C$18671 = $B105), 0), MATCH(D$12, 'RESOLVE Results'!$D$1:$P$1, 0)), "")</f>
        <v/>
      </c>
      <c r="E105" s="4" t="str" cm="1">
        <f t="array" ref="E105">IFERROR(INDEX('RESOLVE Results'!$D$1:$P$18671, MATCH(1, ('RESOLVE Results'!$A$1:$A$18671 = $C$10) * ('RESOLVE Results'!$B$1:$B$18671 = $E$10) * ('RESOLVE Results'!$C$1:$C$18671 = $B105), 0), MATCH(E$12, 'RESOLVE Results'!$D$1:$P$1, 0)), "")</f>
        <v/>
      </c>
      <c r="F105" s="4" t="str" cm="1">
        <f t="array" ref="F105">IFERROR(INDEX('RESOLVE Results'!$D$1:$P$18671, MATCH(1, ('RESOLVE Results'!$A$1:$A$18671 = $C$10) * ('RESOLVE Results'!$B$1:$B$18671 = $E$10) * ('RESOLVE Results'!$C$1:$C$18671 = $B105), 0), MATCH(F$12, 'RESOLVE Results'!$D$1:$P$1, 0)), "")</f>
        <v/>
      </c>
      <c r="G105" s="4" t="str" cm="1">
        <f t="array" ref="G105">IFERROR(INDEX('RESOLVE Results'!$D$1:$P$18671, MATCH(1, ('RESOLVE Results'!$A$1:$A$18671 = $C$10) * ('RESOLVE Results'!$B$1:$B$18671 = $E$10) * ('RESOLVE Results'!$C$1:$C$18671 = $B105), 0), MATCH(G$12, 'RESOLVE Results'!$D$1:$P$1, 0)), "")</f>
        <v/>
      </c>
      <c r="H105" s="4" t="str" cm="1">
        <f t="array" ref="H105">IFERROR(INDEX('RESOLVE Results'!$D$1:$P$18671, MATCH(1, ('RESOLVE Results'!$A$1:$A$18671 = $C$10) * ('RESOLVE Results'!$B$1:$B$18671 = $E$10) * ('RESOLVE Results'!$C$1:$C$18671 = $B105), 0), MATCH(H$12, 'RESOLVE Results'!$D$1:$P$1, 0)), "")</f>
        <v/>
      </c>
      <c r="I105" s="4" t="str" cm="1">
        <f t="array" ref="I105">IFERROR(INDEX('RESOLVE Results'!$D$1:$P$18671, MATCH(1, ('RESOLVE Results'!$A$1:$A$18671 = $C$10) * ('RESOLVE Results'!$B$1:$B$18671 = $E$10) * ('RESOLVE Results'!$C$1:$C$18671 = $B105), 0), MATCH(I$12, 'RESOLVE Results'!$D$1:$P$1, 0)), "")</f>
        <v/>
      </c>
      <c r="J105" s="4" t="str" cm="1">
        <f t="array" ref="J105">IFERROR(INDEX('RESOLVE Results'!$D$1:$P$18671, MATCH(1, ('RESOLVE Results'!$A$1:$A$18671 = $C$10) * ('RESOLVE Results'!$B$1:$B$18671 = $E$10) * ('RESOLVE Results'!$C$1:$C$18671 = $B105), 0), MATCH(J$12, 'RESOLVE Results'!$D$1:$P$1, 0)), "")</f>
        <v/>
      </c>
      <c r="K105" s="4" t="str" cm="1">
        <f t="array" ref="K105">IFERROR(INDEX('RESOLVE Results'!$D$1:$P$18671, MATCH(1, ('RESOLVE Results'!$A$1:$A$18671 = $C$10) * ('RESOLVE Results'!$B$1:$B$18671 = $E$10) * ('RESOLVE Results'!$C$1:$C$18671 = $B105), 0), MATCH(K$12, 'RESOLVE Results'!$D$1:$P$1, 0)), "")</f>
        <v/>
      </c>
      <c r="L105" s="4" t="str" cm="1">
        <f t="array" ref="L105">IFERROR(INDEX('RESOLVE Results'!$D$1:$P$18671, MATCH(1, ('RESOLVE Results'!$A$1:$A$18671 = $C$10) * ('RESOLVE Results'!$B$1:$B$18671 = $E$10) * ('RESOLVE Results'!$C$1:$C$18671 = $B105), 0), MATCH(L$12, 'RESOLVE Results'!$D$1:$P$1, 0)), "")</f>
        <v/>
      </c>
      <c r="M105" s="4" t="str" cm="1">
        <f t="array" ref="M105">IFERROR(INDEX('RESOLVE Results'!$D$1:$P$18671, MATCH(1, ('RESOLVE Results'!$A$1:$A$18671 = $C$10) * ('RESOLVE Results'!$B$1:$B$18671 = $E$10) * ('RESOLVE Results'!$C$1:$C$18671 = $B105), 0), MATCH(M$12, 'RESOLVE Results'!$D$1:$P$1, 0)), "")</f>
        <v/>
      </c>
      <c r="N105" s="4" t="str" cm="1">
        <f t="array" ref="N105">IFERROR(INDEX('RESOLVE Results'!$D$1:$P$18671, MATCH(1, ('RESOLVE Results'!$A$1:$A$18671 = $C$10) * ('RESOLVE Results'!$B$1:$B$18671 = $E$10) * ('RESOLVE Results'!$C$1:$C$18671 = $B105), 0), MATCH(N$12, 'RESOLVE Results'!$D$1:$P$1, 0)), "")</f>
        <v/>
      </c>
      <c r="O105" s="6">
        <f t="shared" si="0"/>
        <v>0</v>
      </c>
      <c r="P105" s="4">
        <f>IFERROR(IF('Dashboard '!$D$6 = 2035, O105 * (1.05^(2035-2022)), O105), "")</f>
        <v>0</v>
      </c>
      <c r="Q105" s="69" t="str" cm="1">
        <f t="array" ref="Q105">IFERROR(INDEX('Base Cases'!$Q:$Q, MATCH(1, ('Base Cases'!$B:$B = $E$10) * ('Base Cases'!$C:$C = INDEX(Base_Cases, MATCH($B105, All_Cases, 0))), 0)) - P105, "")</f>
        <v/>
      </c>
    </row>
    <row r="106" spans="2:17" x14ac:dyDescent="0.2">
      <c r="B106" s="3">
        <v>0</v>
      </c>
      <c r="C106" s="4" t="str" cm="1">
        <f t="array" ref="C106">IFERROR(INDEX('RESOLVE Results'!$D$1:$P$18671, MATCH(1, ('RESOLVE Results'!$A$1:$A$18671 = $C$10) * ('RESOLVE Results'!$B$1:$B$18671 = $E$10) * ('RESOLVE Results'!$C$1:$C$18671 = $B106), 0), MATCH(C$12, 'RESOLVE Results'!$D$1:$P$1, 0)), "")</f>
        <v/>
      </c>
      <c r="D106" s="4" t="str" cm="1">
        <f t="array" ref="D106">IFERROR(INDEX('RESOLVE Results'!$D$1:$P$18671, MATCH(1, ('RESOLVE Results'!$A$1:$A$18671 = $C$10) * ('RESOLVE Results'!$B$1:$B$18671 = $E$10) * ('RESOLVE Results'!$C$1:$C$18671 = $B106), 0), MATCH(D$12, 'RESOLVE Results'!$D$1:$P$1, 0)), "")</f>
        <v/>
      </c>
      <c r="E106" s="4" t="str" cm="1">
        <f t="array" ref="E106">IFERROR(INDEX('RESOLVE Results'!$D$1:$P$18671, MATCH(1, ('RESOLVE Results'!$A$1:$A$18671 = $C$10) * ('RESOLVE Results'!$B$1:$B$18671 = $E$10) * ('RESOLVE Results'!$C$1:$C$18671 = $B106), 0), MATCH(E$12, 'RESOLVE Results'!$D$1:$P$1, 0)), "")</f>
        <v/>
      </c>
      <c r="F106" s="4" t="str" cm="1">
        <f t="array" ref="F106">IFERROR(INDEX('RESOLVE Results'!$D$1:$P$18671, MATCH(1, ('RESOLVE Results'!$A$1:$A$18671 = $C$10) * ('RESOLVE Results'!$B$1:$B$18671 = $E$10) * ('RESOLVE Results'!$C$1:$C$18671 = $B106), 0), MATCH(F$12, 'RESOLVE Results'!$D$1:$P$1, 0)), "")</f>
        <v/>
      </c>
      <c r="G106" s="4" t="str" cm="1">
        <f t="array" ref="G106">IFERROR(INDEX('RESOLVE Results'!$D$1:$P$18671, MATCH(1, ('RESOLVE Results'!$A$1:$A$18671 = $C$10) * ('RESOLVE Results'!$B$1:$B$18671 = $E$10) * ('RESOLVE Results'!$C$1:$C$18671 = $B106), 0), MATCH(G$12, 'RESOLVE Results'!$D$1:$P$1, 0)), "")</f>
        <v/>
      </c>
      <c r="H106" s="4" t="str" cm="1">
        <f t="array" ref="H106">IFERROR(INDEX('RESOLVE Results'!$D$1:$P$18671, MATCH(1, ('RESOLVE Results'!$A$1:$A$18671 = $C$10) * ('RESOLVE Results'!$B$1:$B$18671 = $E$10) * ('RESOLVE Results'!$C$1:$C$18671 = $B106), 0), MATCH(H$12, 'RESOLVE Results'!$D$1:$P$1, 0)), "")</f>
        <v/>
      </c>
      <c r="I106" s="4" t="str" cm="1">
        <f t="array" ref="I106">IFERROR(INDEX('RESOLVE Results'!$D$1:$P$18671, MATCH(1, ('RESOLVE Results'!$A$1:$A$18671 = $C$10) * ('RESOLVE Results'!$B$1:$B$18671 = $E$10) * ('RESOLVE Results'!$C$1:$C$18671 = $B106), 0), MATCH(I$12, 'RESOLVE Results'!$D$1:$P$1, 0)), "")</f>
        <v/>
      </c>
      <c r="J106" s="4" t="str" cm="1">
        <f t="array" ref="J106">IFERROR(INDEX('RESOLVE Results'!$D$1:$P$18671, MATCH(1, ('RESOLVE Results'!$A$1:$A$18671 = $C$10) * ('RESOLVE Results'!$B$1:$B$18671 = $E$10) * ('RESOLVE Results'!$C$1:$C$18671 = $B106), 0), MATCH(J$12, 'RESOLVE Results'!$D$1:$P$1, 0)), "")</f>
        <v/>
      </c>
      <c r="K106" s="4" t="str" cm="1">
        <f t="array" ref="K106">IFERROR(INDEX('RESOLVE Results'!$D$1:$P$18671, MATCH(1, ('RESOLVE Results'!$A$1:$A$18671 = $C$10) * ('RESOLVE Results'!$B$1:$B$18671 = $E$10) * ('RESOLVE Results'!$C$1:$C$18671 = $B106), 0), MATCH(K$12, 'RESOLVE Results'!$D$1:$P$1, 0)), "")</f>
        <v/>
      </c>
      <c r="L106" s="4" t="str" cm="1">
        <f t="array" ref="L106">IFERROR(INDEX('RESOLVE Results'!$D$1:$P$18671, MATCH(1, ('RESOLVE Results'!$A$1:$A$18671 = $C$10) * ('RESOLVE Results'!$B$1:$B$18671 = $E$10) * ('RESOLVE Results'!$C$1:$C$18671 = $B106), 0), MATCH(L$12, 'RESOLVE Results'!$D$1:$P$1, 0)), "")</f>
        <v/>
      </c>
      <c r="M106" s="4" t="str" cm="1">
        <f t="array" ref="M106">IFERROR(INDEX('RESOLVE Results'!$D$1:$P$18671, MATCH(1, ('RESOLVE Results'!$A$1:$A$18671 = $C$10) * ('RESOLVE Results'!$B$1:$B$18671 = $E$10) * ('RESOLVE Results'!$C$1:$C$18671 = $B106), 0), MATCH(M$12, 'RESOLVE Results'!$D$1:$P$1, 0)), "")</f>
        <v/>
      </c>
      <c r="N106" s="4" t="str" cm="1">
        <f t="array" ref="N106">IFERROR(INDEX('RESOLVE Results'!$D$1:$P$18671, MATCH(1, ('RESOLVE Results'!$A$1:$A$18671 = $C$10) * ('RESOLVE Results'!$B$1:$B$18671 = $E$10) * ('RESOLVE Results'!$C$1:$C$18671 = $B106), 0), MATCH(N$12, 'RESOLVE Results'!$D$1:$P$1, 0)), "")</f>
        <v/>
      </c>
      <c r="O106" s="6">
        <f t="shared" si="0"/>
        <v>0</v>
      </c>
      <c r="P106" s="4">
        <f>IFERROR(IF('Dashboard '!$D$6 = 2035, O106 * (1.05^(2035-2022)), O106), "")</f>
        <v>0</v>
      </c>
      <c r="Q106" s="69" t="str" cm="1">
        <f t="array" ref="Q106">IFERROR(INDEX('Base Cases'!$Q:$Q, MATCH(1, ('Base Cases'!$B:$B = $E$10) * ('Base Cases'!$C:$C = INDEX(Base_Cases, MATCH($B106, All_Cases, 0))), 0)) - P106, "")</f>
        <v/>
      </c>
    </row>
    <row r="107" spans="2:17" x14ac:dyDescent="0.2">
      <c r="B107" s="3">
        <v>0</v>
      </c>
      <c r="C107" s="4" t="str" cm="1">
        <f t="array" ref="C107">IFERROR(INDEX('RESOLVE Results'!$D$1:$P$18671, MATCH(1, ('RESOLVE Results'!$A$1:$A$18671 = $C$10) * ('RESOLVE Results'!$B$1:$B$18671 = $E$10) * ('RESOLVE Results'!$C$1:$C$18671 = $B107), 0), MATCH(C$12, 'RESOLVE Results'!$D$1:$P$1, 0)), "")</f>
        <v/>
      </c>
      <c r="D107" s="4" t="str" cm="1">
        <f t="array" ref="D107">IFERROR(INDEX('RESOLVE Results'!$D$1:$P$18671, MATCH(1, ('RESOLVE Results'!$A$1:$A$18671 = $C$10) * ('RESOLVE Results'!$B$1:$B$18671 = $E$10) * ('RESOLVE Results'!$C$1:$C$18671 = $B107), 0), MATCH(D$12, 'RESOLVE Results'!$D$1:$P$1, 0)), "")</f>
        <v/>
      </c>
      <c r="E107" s="4" t="str" cm="1">
        <f t="array" ref="E107">IFERROR(INDEX('RESOLVE Results'!$D$1:$P$18671, MATCH(1, ('RESOLVE Results'!$A$1:$A$18671 = $C$10) * ('RESOLVE Results'!$B$1:$B$18671 = $E$10) * ('RESOLVE Results'!$C$1:$C$18671 = $B107), 0), MATCH(E$12, 'RESOLVE Results'!$D$1:$P$1, 0)), "")</f>
        <v/>
      </c>
      <c r="F107" s="4" t="str" cm="1">
        <f t="array" ref="F107">IFERROR(INDEX('RESOLVE Results'!$D$1:$P$18671, MATCH(1, ('RESOLVE Results'!$A$1:$A$18671 = $C$10) * ('RESOLVE Results'!$B$1:$B$18671 = $E$10) * ('RESOLVE Results'!$C$1:$C$18671 = $B107), 0), MATCH(F$12, 'RESOLVE Results'!$D$1:$P$1, 0)), "")</f>
        <v/>
      </c>
      <c r="G107" s="4" t="str" cm="1">
        <f t="array" ref="G107">IFERROR(INDEX('RESOLVE Results'!$D$1:$P$18671, MATCH(1, ('RESOLVE Results'!$A$1:$A$18671 = $C$10) * ('RESOLVE Results'!$B$1:$B$18671 = $E$10) * ('RESOLVE Results'!$C$1:$C$18671 = $B107), 0), MATCH(G$12, 'RESOLVE Results'!$D$1:$P$1, 0)), "")</f>
        <v/>
      </c>
      <c r="H107" s="4" t="str" cm="1">
        <f t="array" ref="H107">IFERROR(INDEX('RESOLVE Results'!$D$1:$P$18671, MATCH(1, ('RESOLVE Results'!$A$1:$A$18671 = $C$10) * ('RESOLVE Results'!$B$1:$B$18671 = $E$10) * ('RESOLVE Results'!$C$1:$C$18671 = $B107), 0), MATCH(H$12, 'RESOLVE Results'!$D$1:$P$1, 0)), "")</f>
        <v/>
      </c>
      <c r="I107" s="4" t="str" cm="1">
        <f t="array" ref="I107">IFERROR(INDEX('RESOLVE Results'!$D$1:$P$18671, MATCH(1, ('RESOLVE Results'!$A$1:$A$18671 = $C$10) * ('RESOLVE Results'!$B$1:$B$18671 = $E$10) * ('RESOLVE Results'!$C$1:$C$18671 = $B107), 0), MATCH(I$12, 'RESOLVE Results'!$D$1:$P$1, 0)), "")</f>
        <v/>
      </c>
      <c r="J107" s="4" t="str" cm="1">
        <f t="array" ref="J107">IFERROR(INDEX('RESOLVE Results'!$D$1:$P$18671, MATCH(1, ('RESOLVE Results'!$A$1:$A$18671 = $C$10) * ('RESOLVE Results'!$B$1:$B$18671 = $E$10) * ('RESOLVE Results'!$C$1:$C$18671 = $B107), 0), MATCH(J$12, 'RESOLVE Results'!$D$1:$P$1, 0)), "")</f>
        <v/>
      </c>
      <c r="K107" s="4" t="str" cm="1">
        <f t="array" ref="K107">IFERROR(INDEX('RESOLVE Results'!$D$1:$P$18671, MATCH(1, ('RESOLVE Results'!$A$1:$A$18671 = $C$10) * ('RESOLVE Results'!$B$1:$B$18671 = $E$10) * ('RESOLVE Results'!$C$1:$C$18671 = $B107), 0), MATCH(K$12, 'RESOLVE Results'!$D$1:$P$1, 0)), "")</f>
        <v/>
      </c>
      <c r="L107" s="4" t="str" cm="1">
        <f t="array" ref="L107">IFERROR(INDEX('RESOLVE Results'!$D$1:$P$18671, MATCH(1, ('RESOLVE Results'!$A$1:$A$18671 = $C$10) * ('RESOLVE Results'!$B$1:$B$18671 = $E$10) * ('RESOLVE Results'!$C$1:$C$18671 = $B107), 0), MATCH(L$12, 'RESOLVE Results'!$D$1:$P$1, 0)), "")</f>
        <v/>
      </c>
      <c r="M107" s="4" t="str" cm="1">
        <f t="array" ref="M107">IFERROR(INDEX('RESOLVE Results'!$D$1:$P$18671, MATCH(1, ('RESOLVE Results'!$A$1:$A$18671 = $C$10) * ('RESOLVE Results'!$B$1:$B$18671 = $E$10) * ('RESOLVE Results'!$C$1:$C$18671 = $B107), 0), MATCH(M$12, 'RESOLVE Results'!$D$1:$P$1, 0)), "")</f>
        <v/>
      </c>
      <c r="N107" s="4" t="str" cm="1">
        <f t="array" ref="N107">IFERROR(INDEX('RESOLVE Results'!$D$1:$P$18671, MATCH(1, ('RESOLVE Results'!$A$1:$A$18671 = $C$10) * ('RESOLVE Results'!$B$1:$B$18671 = $E$10) * ('RESOLVE Results'!$C$1:$C$18671 = $B107), 0), MATCH(N$12, 'RESOLVE Results'!$D$1:$P$1, 0)), "")</f>
        <v/>
      </c>
      <c r="O107" s="6">
        <f t="shared" si="0"/>
        <v>0</v>
      </c>
      <c r="P107" s="4">
        <f>IFERROR(IF('Dashboard '!$D$6 = 2035, O107 * (1.05^(2035-2022)), O107), "")</f>
        <v>0</v>
      </c>
      <c r="Q107" s="69" t="str" cm="1">
        <f t="array" ref="Q107">IFERROR(INDEX('Base Cases'!$Q:$Q, MATCH(1, ('Base Cases'!$B:$B = $E$10) * ('Base Cases'!$C:$C = INDEX(Base_Cases, MATCH($B107, All_Cases, 0))), 0)) - P107, "")</f>
        <v/>
      </c>
    </row>
    <row r="108" spans="2:17" x14ac:dyDescent="0.2">
      <c r="B108" s="3">
        <v>0</v>
      </c>
      <c r="C108" s="4" t="str" cm="1">
        <f t="array" ref="C108">IFERROR(INDEX('RESOLVE Results'!$D$1:$P$18671, MATCH(1, ('RESOLVE Results'!$A$1:$A$18671 = $C$10) * ('RESOLVE Results'!$B$1:$B$18671 = $E$10) * ('RESOLVE Results'!$C$1:$C$18671 = $B108), 0), MATCH(C$12, 'RESOLVE Results'!$D$1:$P$1, 0)), "")</f>
        <v/>
      </c>
      <c r="D108" s="4" t="str" cm="1">
        <f t="array" ref="D108">IFERROR(INDEX('RESOLVE Results'!$D$1:$P$18671, MATCH(1, ('RESOLVE Results'!$A$1:$A$18671 = $C$10) * ('RESOLVE Results'!$B$1:$B$18671 = $E$10) * ('RESOLVE Results'!$C$1:$C$18671 = $B108), 0), MATCH(D$12, 'RESOLVE Results'!$D$1:$P$1, 0)), "")</f>
        <v/>
      </c>
      <c r="E108" s="4" t="str" cm="1">
        <f t="array" ref="E108">IFERROR(INDEX('RESOLVE Results'!$D$1:$P$18671, MATCH(1, ('RESOLVE Results'!$A$1:$A$18671 = $C$10) * ('RESOLVE Results'!$B$1:$B$18671 = $E$10) * ('RESOLVE Results'!$C$1:$C$18671 = $B108), 0), MATCH(E$12, 'RESOLVE Results'!$D$1:$P$1, 0)), "")</f>
        <v/>
      </c>
      <c r="F108" s="4" t="str" cm="1">
        <f t="array" ref="F108">IFERROR(INDEX('RESOLVE Results'!$D$1:$P$18671, MATCH(1, ('RESOLVE Results'!$A$1:$A$18671 = $C$10) * ('RESOLVE Results'!$B$1:$B$18671 = $E$10) * ('RESOLVE Results'!$C$1:$C$18671 = $B108), 0), MATCH(F$12, 'RESOLVE Results'!$D$1:$P$1, 0)), "")</f>
        <v/>
      </c>
      <c r="G108" s="4" t="str" cm="1">
        <f t="array" ref="G108">IFERROR(INDEX('RESOLVE Results'!$D$1:$P$18671, MATCH(1, ('RESOLVE Results'!$A$1:$A$18671 = $C$10) * ('RESOLVE Results'!$B$1:$B$18671 = $E$10) * ('RESOLVE Results'!$C$1:$C$18671 = $B108), 0), MATCH(G$12, 'RESOLVE Results'!$D$1:$P$1, 0)), "")</f>
        <v/>
      </c>
      <c r="H108" s="4" t="str" cm="1">
        <f t="array" ref="H108">IFERROR(INDEX('RESOLVE Results'!$D$1:$P$18671, MATCH(1, ('RESOLVE Results'!$A$1:$A$18671 = $C$10) * ('RESOLVE Results'!$B$1:$B$18671 = $E$10) * ('RESOLVE Results'!$C$1:$C$18671 = $B108), 0), MATCH(H$12, 'RESOLVE Results'!$D$1:$P$1, 0)), "")</f>
        <v/>
      </c>
      <c r="I108" s="4" t="str" cm="1">
        <f t="array" ref="I108">IFERROR(INDEX('RESOLVE Results'!$D$1:$P$18671, MATCH(1, ('RESOLVE Results'!$A$1:$A$18671 = $C$10) * ('RESOLVE Results'!$B$1:$B$18671 = $E$10) * ('RESOLVE Results'!$C$1:$C$18671 = $B108), 0), MATCH(I$12, 'RESOLVE Results'!$D$1:$P$1, 0)), "")</f>
        <v/>
      </c>
      <c r="J108" s="4" t="str" cm="1">
        <f t="array" ref="J108">IFERROR(INDEX('RESOLVE Results'!$D$1:$P$18671, MATCH(1, ('RESOLVE Results'!$A$1:$A$18671 = $C$10) * ('RESOLVE Results'!$B$1:$B$18671 = $E$10) * ('RESOLVE Results'!$C$1:$C$18671 = $B108), 0), MATCH(J$12, 'RESOLVE Results'!$D$1:$P$1, 0)), "")</f>
        <v/>
      </c>
      <c r="K108" s="4" t="str" cm="1">
        <f t="array" ref="K108">IFERROR(INDEX('RESOLVE Results'!$D$1:$P$18671, MATCH(1, ('RESOLVE Results'!$A$1:$A$18671 = $C$10) * ('RESOLVE Results'!$B$1:$B$18671 = $E$10) * ('RESOLVE Results'!$C$1:$C$18671 = $B108), 0), MATCH(K$12, 'RESOLVE Results'!$D$1:$P$1, 0)), "")</f>
        <v/>
      </c>
      <c r="L108" s="4" t="str" cm="1">
        <f t="array" ref="L108">IFERROR(INDEX('RESOLVE Results'!$D$1:$P$18671, MATCH(1, ('RESOLVE Results'!$A$1:$A$18671 = $C$10) * ('RESOLVE Results'!$B$1:$B$18671 = $E$10) * ('RESOLVE Results'!$C$1:$C$18671 = $B108), 0), MATCH(L$12, 'RESOLVE Results'!$D$1:$P$1, 0)), "")</f>
        <v/>
      </c>
      <c r="M108" s="4" t="str" cm="1">
        <f t="array" ref="M108">IFERROR(INDEX('RESOLVE Results'!$D$1:$P$18671, MATCH(1, ('RESOLVE Results'!$A$1:$A$18671 = $C$10) * ('RESOLVE Results'!$B$1:$B$18671 = $E$10) * ('RESOLVE Results'!$C$1:$C$18671 = $B108), 0), MATCH(M$12, 'RESOLVE Results'!$D$1:$P$1, 0)), "")</f>
        <v/>
      </c>
      <c r="N108" s="4" t="str" cm="1">
        <f t="array" ref="N108">IFERROR(INDEX('RESOLVE Results'!$D$1:$P$18671, MATCH(1, ('RESOLVE Results'!$A$1:$A$18671 = $C$10) * ('RESOLVE Results'!$B$1:$B$18671 = $E$10) * ('RESOLVE Results'!$C$1:$C$18671 = $B108), 0), MATCH(N$12, 'RESOLVE Results'!$D$1:$P$1, 0)), "")</f>
        <v/>
      </c>
      <c r="O108" s="6">
        <f t="shared" si="0"/>
        <v>0</v>
      </c>
      <c r="P108" s="4">
        <f>IFERROR(IF('Dashboard '!$D$6 = 2035, O108 * (1.05^(2035-2022)), O108), "")</f>
        <v>0</v>
      </c>
      <c r="Q108" s="69" t="str" cm="1">
        <f t="array" ref="Q108">IFERROR(INDEX('Base Cases'!$Q:$Q, MATCH(1, ('Base Cases'!$B:$B = $E$10) * ('Base Cases'!$C:$C = INDEX(Base_Cases, MATCH($B108, All_Cases, 0))), 0)) - P108, "")</f>
        <v/>
      </c>
    </row>
    <row r="109" spans="2:17" x14ac:dyDescent="0.2">
      <c r="B109" s="3">
        <v>0</v>
      </c>
      <c r="C109" s="4" t="str" cm="1">
        <f t="array" ref="C109">IFERROR(INDEX('RESOLVE Results'!$D$1:$P$18671, MATCH(1, ('RESOLVE Results'!$A$1:$A$18671 = $C$10) * ('RESOLVE Results'!$B$1:$B$18671 = $E$10) * ('RESOLVE Results'!$C$1:$C$18671 = $B109), 0), MATCH(C$12, 'RESOLVE Results'!$D$1:$P$1, 0)), "")</f>
        <v/>
      </c>
      <c r="D109" s="4" t="str" cm="1">
        <f t="array" ref="D109">IFERROR(INDEX('RESOLVE Results'!$D$1:$P$18671, MATCH(1, ('RESOLVE Results'!$A$1:$A$18671 = $C$10) * ('RESOLVE Results'!$B$1:$B$18671 = $E$10) * ('RESOLVE Results'!$C$1:$C$18671 = $B109), 0), MATCH(D$12, 'RESOLVE Results'!$D$1:$P$1, 0)), "")</f>
        <v/>
      </c>
      <c r="E109" s="4" t="str" cm="1">
        <f t="array" ref="E109">IFERROR(INDEX('RESOLVE Results'!$D$1:$P$18671, MATCH(1, ('RESOLVE Results'!$A$1:$A$18671 = $C$10) * ('RESOLVE Results'!$B$1:$B$18671 = $E$10) * ('RESOLVE Results'!$C$1:$C$18671 = $B109), 0), MATCH(E$12, 'RESOLVE Results'!$D$1:$P$1, 0)), "")</f>
        <v/>
      </c>
      <c r="F109" s="4" t="str" cm="1">
        <f t="array" ref="F109">IFERROR(INDEX('RESOLVE Results'!$D$1:$P$18671, MATCH(1, ('RESOLVE Results'!$A$1:$A$18671 = $C$10) * ('RESOLVE Results'!$B$1:$B$18671 = $E$10) * ('RESOLVE Results'!$C$1:$C$18671 = $B109), 0), MATCH(F$12, 'RESOLVE Results'!$D$1:$P$1, 0)), "")</f>
        <v/>
      </c>
      <c r="G109" s="4" t="str" cm="1">
        <f t="array" ref="G109">IFERROR(INDEX('RESOLVE Results'!$D$1:$P$18671, MATCH(1, ('RESOLVE Results'!$A$1:$A$18671 = $C$10) * ('RESOLVE Results'!$B$1:$B$18671 = $E$10) * ('RESOLVE Results'!$C$1:$C$18671 = $B109), 0), MATCH(G$12, 'RESOLVE Results'!$D$1:$P$1, 0)), "")</f>
        <v/>
      </c>
      <c r="H109" s="4" t="str" cm="1">
        <f t="array" ref="H109">IFERROR(INDEX('RESOLVE Results'!$D$1:$P$18671, MATCH(1, ('RESOLVE Results'!$A$1:$A$18671 = $C$10) * ('RESOLVE Results'!$B$1:$B$18671 = $E$10) * ('RESOLVE Results'!$C$1:$C$18671 = $B109), 0), MATCH(H$12, 'RESOLVE Results'!$D$1:$P$1, 0)), "")</f>
        <v/>
      </c>
      <c r="I109" s="4" t="str" cm="1">
        <f t="array" ref="I109">IFERROR(INDEX('RESOLVE Results'!$D$1:$P$18671, MATCH(1, ('RESOLVE Results'!$A$1:$A$18671 = $C$10) * ('RESOLVE Results'!$B$1:$B$18671 = $E$10) * ('RESOLVE Results'!$C$1:$C$18671 = $B109), 0), MATCH(I$12, 'RESOLVE Results'!$D$1:$P$1, 0)), "")</f>
        <v/>
      </c>
      <c r="J109" s="4" t="str" cm="1">
        <f t="array" ref="J109">IFERROR(INDEX('RESOLVE Results'!$D$1:$P$18671, MATCH(1, ('RESOLVE Results'!$A$1:$A$18671 = $C$10) * ('RESOLVE Results'!$B$1:$B$18671 = $E$10) * ('RESOLVE Results'!$C$1:$C$18671 = $B109), 0), MATCH(J$12, 'RESOLVE Results'!$D$1:$P$1, 0)), "")</f>
        <v/>
      </c>
      <c r="K109" s="4" t="str" cm="1">
        <f t="array" ref="K109">IFERROR(INDEX('RESOLVE Results'!$D$1:$P$18671, MATCH(1, ('RESOLVE Results'!$A$1:$A$18671 = $C$10) * ('RESOLVE Results'!$B$1:$B$18671 = $E$10) * ('RESOLVE Results'!$C$1:$C$18671 = $B109), 0), MATCH(K$12, 'RESOLVE Results'!$D$1:$P$1, 0)), "")</f>
        <v/>
      </c>
      <c r="L109" s="4" t="str" cm="1">
        <f t="array" ref="L109">IFERROR(INDEX('RESOLVE Results'!$D$1:$P$18671, MATCH(1, ('RESOLVE Results'!$A$1:$A$18671 = $C$10) * ('RESOLVE Results'!$B$1:$B$18671 = $E$10) * ('RESOLVE Results'!$C$1:$C$18671 = $B109), 0), MATCH(L$12, 'RESOLVE Results'!$D$1:$P$1, 0)), "")</f>
        <v/>
      </c>
      <c r="M109" s="4" t="str" cm="1">
        <f t="array" ref="M109">IFERROR(INDEX('RESOLVE Results'!$D$1:$P$18671, MATCH(1, ('RESOLVE Results'!$A$1:$A$18671 = $C$10) * ('RESOLVE Results'!$B$1:$B$18671 = $E$10) * ('RESOLVE Results'!$C$1:$C$18671 = $B109), 0), MATCH(M$12, 'RESOLVE Results'!$D$1:$P$1, 0)), "")</f>
        <v/>
      </c>
      <c r="N109" s="4" t="str" cm="1">
        <f t="array" ref="N109">IFERROR(INDEX('RESOLVE Results'!$D$1:$P$18671, MATCH(1, ('RESOLVE Results'!$A$1:$A$18671 = $C$10) * ('RESOLVE Results'!$B$1:$B$18671 = $E$10) * ('RESOLVE Results'!$C$1:$C$18671 = $B109), 0), MATCH(N$12, 'RESOLVE Results'!$D$1:$P$1, 0)), "")</f>
        <v/>
      </c>
      <c r="O109" s="6">
        <f t="shared" si="0"/>
        <v>0</v>
      </c>
      <c r="P109" s="4">
        <f>IFERROR(IF('Dashboard '!$D$6 = 2035, O109 * (1.05^(2035-2022)), O109), "")</f>
        <v>0</v>
      </c>
      <c r="Q109" s="69" t="str" cm="1">
        <f t="array" ref="Q109">IFERROR(INDEX('Base Cases'!$Q:$Q, MATCH(1, ('Base Cases'!$B:$B = $E$10) * ('Base Cases'!$C:$C = INDEX(Base_Cases, MATCH($B109, All_Cases, 0))), 0)) - P109, "")</f>
        <v/>
      </c>
    </row>
    <row r="110" spans="2:17" x14ac:dyDescent="0.2">
      <c r="B110" s="3">
        <v>0</v>
      </c>
      <c r="C110" s="4" t="str" cm="1">
        <f t="array" ref="C110">IFERROR(INDEX('RESOLVE Results'!$D$1:$P$18671, MATCH(1, ('RESOLVE Results'!$A$1:$A$18671 = $C$10) * ('RESOLVE Results'!$B$1:$B$18671 = $E$10) * ('RESOLVE Results'!$C$1:$C$18671 = $B110), 0), MATCH(C$12, 'RESOLVE Results'!$D$1:$P$1, 0)), "")</f>
        <v/>
      </c>
      <c r="D110" s="4" t="str" cm="1">
        <f t="array" ref="D110">IFERROR(INDEX('RESOLVE Results'!$D$1:$P$18671, MATCH(1, ('RESOLVE Results'!$A$1:$A$18671 = $C$10) * ('RESOLVE Results'!$B$1:$B$18671 = $E$10) * ('RESOLVE Results'!$C$1:$C$18671 = $B110), 0), MATCH(D$12, 'RESOLVE Results'!$D$1:$P$1, 0)), "")</f>
        <v/>
      </c>
      <c r="E110" s="4" t="str" cm="1">
        <f t="array" ref="E110">IFERROR(INDEX('RESOLVE Results'!$D$1:$P$18671, MATCH(1, ('RESOLVE Results'!$A$1:$A$18671 = $C$10) * ('RESOLVE Results'!$B$1:$B$18671 = $E$10) * ('RESOLVE Results'!$C$1:$C$18671 = $B110), 0), MATCH(E$12, 'RESOLVE Results'!$D$1:$P$1, 0)), "")</f>
        <v/>
      </c>
      <c r="F110" s="4" t="str" cm="1">
        <f t="array" ref="F110">IFERROR(INDEX('RESOLVE Results'!$D$1:$P$18671, MATCH(1, ('RESOLVE Results'!$A$1:$A$18671 = $C$10) * ('RESOLVE Results'!$B$1:$B$18671 = $E$10) * ('RESOLVE Results'!$C$1:$C$18671 = $B110), 0), MATCH(F$12, 'RESOLVE Results'!$D$1:$P$1, 0)), "")</f>
        <v/>
      </c>
      <c r="G110" s="4" t="str" cm="1">
        <f t="array" ref="G110">IFERROR(INDEX('RESOLVE Results'!$D$1:$P$18671, MATCH(1, ('RESOLVE Results'!$A$1:$A$18671 = $C$10) * ('RESOLVE Results'!$B$1:$B$18671 = $E$10) * ('RESOLVE Results'!$C$1:$C$18671 = $B110), 0), MATCH(G$12, 'RESOLVE Results'!$D$1:$P$1, 0)), "")</f>
        <v/>
      </c>
      <c r="H110" s="4" t="str" cm="1">
        <f t="array" ref="H110">IFERROR(INDEX('RESOLVE Results'!$D$1:$P$18671, MATCH(1, ('RESOLVE Results'!$A$1:$A$18671 = $C$10) * ('RESOLVE Results'!$B$1:$B$18671 = $E$10) * ('RESOLVE Results'!$C$1:$C$18671 = $B110), 0), MATCH(H$12, 'RESOLVE Results'!$D$1:$P$1, 0)), "")</f>
        <v/>
      </c>
      <c r="I110" s="4" t="str" cm="1">
        <f t="array" ref="I110">IFERROR(INDEX('RESOLVE Results'!$D$1:$P$18671, MATCH(1, ('RESOLVE Results'!$A$1:$A$18671 = $C$10) * ('RESOLVE Results'!$B$1:$B$18671 = $E$10) * ('RESOLVE Results'!$C$1:$C$18671 = $B110), 0), MATCH(I$12, 'RESOLVE Results'!$D$1:$P$1, 0)), "")</f>
        <v/>
      </c>
      <c r="J110" s="4" t="str" cm="1">
        <f t="array" ref="J110">IFERROR(INDEX('RESOLVE Results'!$D$1:$P$18671, MATCH(1, ('RESOLVE Results'!$A$1:$A$18671 = $C$10) * ('RESOLVE Results'!$B$1:$B$18671 = $E$10) * ('RESOLVE Results'!$C$1:$C$18671 = $B110), 0), MATCH(J$12, 'RESOLVE Results'!$D$1:$P$1, 0)), "")</f>
        <v/>
      </c>
      <c r="K110" s="4" t="str" cm="1">
        <f t="array" ref="K110">IFERROR(INDEX('RESOLVE Results'!$D$1:$P$18671, MATCH(1, ('RESOLVE Results'!$A$1:$A$18671 = $C$10) * ('RESOLVE Results'!$B$1:$B$18671 = $E$10) * ('RESOLVE Results'!$C$1:$C$18671 = $B110), 0), MATCH(K$12, 'RESOLVE Results'!$D$1:$P$1, 0)), "")</f>
        <v/>
      </c>
      <c r="L110" s="4" t="str" cm="1">
        <f t="array" ref="L110">IFERROR(INDEX('RESOLVE Results'!$D$1:$P$18671, MATCH(1, ('RESOLVE Results'!$A$1:$A$18671 = $C$10) * ('RESOLVE Results'!$B$1:$B$18671 = $E$10) * ('RESOLVE Results'!$C$1:$C$18671 = $B110), 0), MATCH(L$12, 'RESOLVE Results'!$D$1:$P$1, 0)), "")</f>
        <v/>
      </c>
      <c r="M110" s="4" t="str" cm="1">
        <f t="array" ref="M110">IFERROR(INDEX('RESOLVE Results'!$D$1:$P$18671, MATCH(1, ('RESOLVE Results'!$A$1:$A$18671 = $C$10) * ('RESOLVE Results'!$B$1:$B$18671 = $E$10) * ('RESOLVE Results'!$C$1:$C$18671 = $B110), 0), MATCH(M$12, 'RESOLVE Results'!$D$1:$P$1, 0)), "")</f>
        <v/>
      </c>
      <c r="N110" s="4" t="str" cm="1">
        <f t="array" ref="N110">IFERROR(INDEX('RESOLVE Results'!$D$1:$P$18671, MATCH(1, ('RESOLVE Results'!$A$1:$A$18671 = $C$10) * ('RESOLVE Results'!$B$1:$B$18671 = $E$10) * ('RESOLVE Results'!$C$1:$C$18671 = $B110), 0), MATCH(N$12, 'RESOLVE Results'!$D$1:$P$1, 0)), "")</f>
        <v/>
      </c>
      <c r="O110" s="6">
        <f t="shared" si="0"/>
        <v>0</v>
      </c>
      <c r="P110" s="4">
        <f>IFERROR(IF('Dashboard '!$D$6 = 2035, O110 * (1.05^(2035-2022)), O110), "")</f>
        <v>0</v>
      </c>
      <c r="Q110" s="69" t="str" cm="1">
        <f t="array" ref="Q110">IFERROR(INDEX('Base Cases'!$Q:$Q, MATCH(1, ('Base Cases'!$B:$B = $E$10) * ('Base Cases'!$C:$C = INDEX(Base_Cases, MATCH($B110, All_Cases, 0))), 0)) - P110, "")</f>
        <v/>
      </c>
    </row>
    <row r="111" spans="2:17" x14ac:dyDescent="0.2">
      <c r="B111" s="3">
        <v>0</v>
      </c>
      <c r="C111" s="4" t="str" cm="1">
        <f t="array" ref="C111">IFERROR(INDEX('RESOLVE Results'!$D$1:$P$18671, MATCH(1, ('RESOLVE Results'!$A$1:$A$18671 = $C$10) * ('RESOLVE Results'!$B$1:$B$18671 = $E$10) * ('RESOLVE Results'!$C$1:$C$18671 = $B111), 0), MATCH(C$12, 'RESOLVE Results'!$D$1:$P$1, 0)), "")</f>
        <v/>
      </c>
      <c r="D111" s="4" t="str" cm="1">
        <f t="array" ref="D111">IFERROR(INDEX('RESOLVE Results'!$D$1:$P$18671, MATCH(1, ('RESOLVE Results'!$A$1:$A$18671 = $C$10) * ('RESOLVE Results'!$B$1:$B$18671 = $E$10) * ('RESOLVE Results'!$C$1:$C$18671 = $B111), 0), MATCH(D$12, 'RESOLVE Results'!$D$1:$P$1, 0)), "")</f>
        <v/>
      </c>
      <c r="E111" s="4" t="str" cm="1">
        <f t="array" ref="E111">IFERROR(INDEX('RESOLVE Results'!$D$1:$P$18671, MATCH(1, ('RESOLVE Results'!$A$1:$A$18671 = $C$10) * ('RESOLVE Results'!$B$1:$B$18671 = $E$10) * ('RESOLVE Results'!$C$1:$C$18671 = $B111), 0), MATCH(E$12, 'RESOLVE Results'!$D$1:$P$1, 0)), "")</f>
        <v/>
      </c>
      <c r="F111" s="4" t="str" cm="1">
        <f t="array" ref="F111">IFERROR(INDEX('RESOLVE Results'!$D$1:$P$18671, MATCH(1, ('RESOLVE Results'!$A$1:$A$18671 = $C$10) * ('RESOLVE Results'!$B$1:$B$18671 = $E$10) * ('RESOLVE Results'!$C$1:$C$18671 = $B111), 0), MATCH(F$12, 'RESOLVE Results'!$D$1:$P$1, 0)), "")</f>
        <v/>
      </c>
      <c r="G111" s="4" t="str" cm="1">
        <f t="array" ref="G111">IFERROR(INDEX('RESOLVE Results'!$D$1:$P$18671, MATCH(1, ('RESOLVE Results'!$A$1:$A$18671 = $C$10) * ('RESOLVE Results'!$B$1:$B$18671 = $E$10) * ('RESOLVE Results'!$C$1:$C$18671 = $B111), 0), MATCH(G$12, 'RESOLVE Results'!$D$1:$P$1, 0)), "")</f>
        <v/>
      </c>
      <c r="H111" s="4" t="str" cm="1">
        <f t="array" ref="H111">IFERROR(INDEX('RESOLVE Results'!$D$1:$P$18671, MATCH(1, ('RESOLVE Results'!$A$1:$A$18671 = $C$10) * ('RESOLVE Results'!$B$1:$B$18671 = $E$10) * ('RESOLVE Results'!$C$1:$C$18671 = $B111), 0), MATCH(H$12, 'RESOLVE Results'!$D$1:$P$1, 0)), "")</f>
        <v/>
      </c>
      <c r="I111" s="4" t="str" cm="1">
        <f t="array" ref="I111">IFERROR(INDEX('RESOLVE Results'!$D$1:$P$18671, MATCH(1, ('RESOLVE Results'!$A$1:$A$18671 = $C$10) * ('RESOLVE Results'!$B$1:$B$18671 = $E$10) * ('RESOLVE Results'!$C$1:$C$18671 = $B111), 0), MATCH(I$12, 'RESOLVE Results'!$D$1:$P$1, 0)), "")</f>
        <v/>
      </c>
      <c r="J111" s="4" t="str" cm="1">
        <f t="array" ref="J111">IFERROR(INDEX('RESOLVE Results'!$D$1:$P$18671, MATCH(1, ('RESOLVE Results'!$A$1:$A$18671 = $C$10) * ('RESOLVE Results'!$B$1:$B$18671 = $E$10) * ('RESOLVE Results'!$C$1:$C$18671 = $B111), 0), MATCH(J$12, 'RESOLVE Results'!$D$1:$P$1, 0)), "")</f>
        <v/>
      </c>
      <c r="K111" s="4" t="str" cm="1">
        <f t="array" ref="K111">IFERROR(INDEX('RESOLVE Results'!$D$1:$P$18671, MATCH(1, ('RESOLVE Results'!$A$1:$A$18671 = $C$10) * ('RESOLVE Results'!$B$1:$B$18671 = $E$10) * ('RESOLVE Results'!$C$1:$C$18671 = $B111), 0), MATCH(K$12, 'RESOLVE Results'!$D$1:$P$1, 0)), "")</f>
        <v/>
      </c>
      <c r="L111" s="4" t="str" cm="1">
        <f t="array" ref="L111">IFERROR(INDEX('RESOLVE Results'!$D$1:$P$18671, MATCH(1, ('RESOLVE Results'!$A$1:$A$18671 = $C$10) * ('RESOLVE Results'!$B$1:$B$18671 = $E$10) * ('RESOLVE Results'!$C$1:$C$18671 = $B111), 0), MATCH(L$12, 'RESOLVE Results'!$D$1:$P$1, 0)), "")</f>
        <v/>
      </c>
      <c r="M111" s="4" t="str" cm="1">
        <f t="array" ref="M111">IFERROR(INDEX('RESOLVE Results'!$D$1:$P$18671, MATCH(1, ('RESOLVE Results'!$A$1:$A$18671 = $C$10) * ('RESOLVE Results'!$B$1:$B$18671 = $E$10) * ('RESOLVE Results'!$C$1:$C$18671 = $B111), 0), MATCH(M$12, 'RESOLVE Results'!$D$1:$P$1, 0)), "")</f>
        <v/>
      </c>
      <c r="N111" s="4" t="str" cm="1">
        <f t="array" ref="N111">IFERROR(INDEX('RESOLVE Results'!$D$1:$P$18671, MATCH(1, ('RESOLVE Results'!$A$1:$A$18671 = $C$10) * ('RESOLVE Results'!$B$1:$B$18671 = $E$10) * ('RESOLVE Results'!$C$1:$C$18671 = $B111), 0), MATCH(N$12, 'RESOLVE Results'!$D$1:$P$1, 0)), "")</f>
        <v/>
      </c>
      <c r="O111" s="6">
        <f t="shared" si="0"/>
        <v>0</v>
      </c>
      <c r="P111" s="4">
        <f>IFERROR(IF('Dashboard '!$D$6 = 2035, O111 * (1.05^(2035-2022)), O111), "")</f>
        <v>0</v>
      </c>
      <c r="Q111" s="69" t="str" cm="1">
        <f t="array" ref="Q111">IFERROR(INDEX('Base Cases'!$Q:$Q, MATCH(1, ('Base Cases'!$B:$B = $E$10) * ('Base Cases'!$C:$C = INDEX(Base_Cases, MATCH($B111, All_Cases, 0))), 0)) - P111, "")</f>
        <v/>
      </c>
    </row>
    <row r="112" spans="2:17" x14ac:dyDescent="0.2">
      <c r="B112" s="3">
        <v>0</v>
      </c>
      <c r="C112" s="4" t="str" cm="1">
        <f t="array" ref="C112">IFERROR(INDEX('RESOLVE Results'!$D$1:$P$18671, MATCH(1, ('RESOLVE Results'!$A$1:$A$18671 = $C$10) * ('RESOLVE Results'!$B$1:$B$18671 = $E$10) * ('RESOLVE Results'!$C$1:$C$18671 = $B112), 0), MATCH(C$12, 'RESOLVE Results'!$D$1:$P$1, 0)), "")</f>
        <v/>
      </c>
      <c r="D112" s="4" t="str" cm="1">
        <f t="array" ref="D112">IFERROR(INDEX('RESOLVE Results'!$D$1:$P$18671, MATCH(1, ('RESOLVE Results'!$A$1:$A$18671 = $C$10) * ('RESOLVE Results'!$B$1:$B$18671 = $E$10) * ('RESOLVE Results'!$C$1:$C$18671 = $B112), 0), MATCH(D$12, 'RESOLVE Results'!$D$1:$P$1, 0)), "")</f>
        <v/>
      </c>
      <c r="E112" s="4" t="str" cm="1">
        <f t="array" ref="E112">IFERROR(INDEX('RESOLVE Results'!$D$1:$P$18671, MATCH(1, ('RESOLVE Results'!$A$1:$A$18671 = $C$10) * ('RESOLVE Results'!$B$1:$B$18671 = $E$10) * ('RESOLVE Results'!$C$1:$C$18671 = $B112), 0), MATCH(E$12, 'RESOLVE Results'!$D$1:$P$1, 0)), "")</f>
        <v/>
      </c>
      <c r="F112" s="4" t="str" cm="1">
        <f t="array" ref="F112">IFERROR(INDEX('RESOLVE Results'!$D$1:$P$18671, MATCH(1, ('RESOLVE Results'!$A$1:$A$18671 = $C$10) * ('RESOLVE Results'!$B$1:$B$18671 = $E$10) * ('RESOLVE Results'!$C$1:$C$18671 = $B112), 0), MATCH(F$12, 'RESOLVE Results'!$D$1:$P$1, 0)), "")</f>
        <v/>
      </c>
      <c r="G112" s="4" t="str" cm="1">
        <f t="array" ref="G112">IFERROR(INDEX('RESOLVE Results'!$D$1:$P$18671, MATCH(1, ('RESOLVE Results'!$A$1:$A$18671 = $C$10) * ('RESOLVE Results'!$B$1:$B$18671 = $E$10) * ('RESOLVE Results'!$C$1:$C$18671 = $B112), 0), MATCH(G$12, 'RESOLVE Results'!$D$1:$P$1, 0)), "")</f>
        <v/>
      </c>
      <c r="H112" s="4" t="str" cm="1">
        <f t="array" ref="H112">IFERROR(INDEX('RESOLVE Results'!$D$1:$P$18671, MATCH(1, ('RESOLVE Results'!$A$1:$A$18671 = $C$10) * ('RESOLVE Results'!$B$1:$B$18671 = $E$10) * ('RESOLVE Results'!$C$1:$C$18671 = $B112), 0), MATCH(H$12, 'RESOLVE Results'!$D$1:$P$1, 0)), "")</f>
        <v/>
      </c>
      <c r="I112" s="4" t="str" cm="1">
        <f t="array" ref="I112">IFERROR(INDEX('RESOLVE Results'!$D$1:$P$18671, MATCH(1, ('RESOLVE Results'!$A$1:$A$18671 = $C$10) * ('RESOLVE Results'!$B$1:$B$18671 = $E$10) * ('RESOLVE Results'!$C$1:$C$18671 = $B112), 0), MATCH(I$12, 'RESOLVE Results'!$D$1:$P$1, 0)), "")</f>
        <v/>
      </c>
      <c r="J112" s="4" t="str" cm="1">
        <f t="array" ref="J112">IFERROR(INDEX('RESOLVE Results'!$D$1:$P$18671, MATCH(1, ('RESOLVE Results'!$A$1:$A$18671 = $C$10) * ('RESOLVE Results'!$B$1:$B$18671 = $E$10) * ('RESOLVE Results'!$C$1:$C$18671 = $B112), 0), MATCH(J$12, 'RESOLVE Results'!$D$1:$P$1, 0)), "")</f>
        <v/>
      </c>
      <c r="K112" s="4" t="str" cm="1">
        <f t="array" ref="K112">IFERROR(INDEX('RESOLVE Results'!$D$1:$P$18671, MATCH(1, ('RESOLVE Results'!$A$1:$A$18671 = $C$10) * ('RESOLVE Results'!$B$1:$B$18671 = $E$10) * ('RESOLVE Results'!$C$1:$C$18671 = $B112), 0), MATCH(K$12, 'RESOLVE Results'!$D$1:$P$1, 0)), "")</f>
        <v/>
      </c>
      <c r="L112" s="4" t="str" cm="1">
        <f t="array" ref="L112">IFERROR(INDEX('RESOLVE Results'!$D$1:$P$18671, MATCH(1, ('RESOLVE Results'!$A$1:$A$18671 = $C$10) * ('RESOLVE Results'!$B$1:$B$18671 = $E$10) * ('RESOLVE Results'!$C$1:$C$18671 = $B112), 0), MATCH(L$12, 'RESOLVE Results'!$D$1:$P$1, 0)), "")</f>
        <v/>
      </c>
      <c r="M112" s="4" t="str" cm="1">
        <f t="array" ref="M112">IFERROR(INDEX('RESOLVE Results'!$D$1:$P$18671, MATCH(1, ('RESOLVE Results'!$A$1:$A$18671 = $C$10) * ('RESOLVE Results'!$B$1:$B$18671 = $E$10) * ('RESOLVE Results'!$C$1:$C$18671 = $B112), 0), MATCH(M$12, 'RESOLVE Results'!$D$1:$P$1, 0)), "")</f>
        <v/>
      </c>
      <c r="N112" s="4" t="str" cm="1">
        <f t="array" ref="N112">IFERROR(INDEX('RESOLVE Results'!$D$1:$P$18671, MATCH(1, ('RESOLVE Results'!$A$1:$A$18671 = $C$10) * ('RESOLVE Results'!$B$1:$B$18671 = $E$10) * ('RESOLVE Results'!$C$1:$C$18671 = $B112), 0), MATCH(N$12, 'RESOLVE Results'!$D$1:$P$1, 0)), "")</f>
        <v/>
      </c>
      <c r="O112" s="6">
        <f t="shared" si="0"/>
        <v>0</v>
      </c>
      <c r="P112" s="4">
        <f>IFERROR(IF('Dashboard '!$D$6 = 2035, O112 * (1.05^(2035-2022)), O112), "")</f>
        <v>0</v>
      </c>
      <c r="Q112" s="69" t="str" cm="1">
        <f t="array" ref="Q112">IFERROR(INDEX('Base Cases'!$Q:$Q, MATCH(1, ('Base Cases'!$B:$B = $E$10) * ('Base Cases'!$C:$C = INDEX(Base_Cases, MATCH($B112, All_Cases, 0))), 0)) - P112, "")</f>
        <v/>
      </c>
    </row>
    <row r="113" spans="2:17" x14ac:dyDescent="0.2">
      <c r="B113" s="3">
        <v>0</v>
      </c>
      <c r="C113" s="4" t="str" cm="1">
        <f t="array" ref="C113">IFERROR(INDEX('RESOLVE Results'!$D$1:$P$18671, MATCH(1, ('RESOLVE Results'!$A$1:$A$18671 = $C$10) * ('RESOLVE Results'!$B$1:$B$18671 = $E$10) * ('RESOLVE Results'!$C$1:$C$18671 = $B113), 0), MATCH(C$12, 'RESOLVE Results'!$D$1:$P$1, 0)), "")</f>
        <v/>
      </c>
      <c r="D113" s="4" t="str" cm="1">
        <f t="array" ref="D113">IFERROR(INDEX('RESOLVE Results'!$D$1:$P$18671, MATCH(1, ('RESOLVE Results'!$A$1:$A$18671 = $C$10) * ('RESOLVE Results'!$B$1:$B$18671 = $E$10) * ('RESOLVE Results'!$C$1:$C$18671 = $B113), 0), MATCH(D$12, 'RESOLVE Results'!$D$1:$P$1, 0)), "")</f>
        <v/>
      </c>
      <c r="E113" s="4" t="str" cm="1">
        <f t="array" ref="E113">IFERROR(INDEX('RESOLVE Results'!$D$1:$P$18671, MATCH(1, ('RESOLVE Results'!$A$1:$A$18671 = $C$10) * ('RESOLVE Results'!$B$1:$B$18671 = $E$10) * ('RESOLVE Results'!$C$1:$C$18671 = $B113), 0), MATCH(E$12, 'RESOLVE Results'!$D$1:$P$1, 0)), "")</f>
        <v/>
      </c>
      <c r="F113" s="4" t="str" cm="1">
        <f t="array" ref="F113">IFERROR(INDEX('RESOLVE Results'!$D$1:$P$18671, MATCH(1, ('RESOLVE Results'!$A$1:$A$18671 = $C$10) * ('RESOLVE Results'!$B$1:$B$18671 = $E$10) * ('RESOLVE Results'!$C$1:$C$18671 = $B113), 0), MATCH(F$12, 'RESOLVE Results'!$D$1:$P$1, 0)), "")</f>
        <v/>
      </c>
      <c r="G113" s="4" t="str" cm="1">
        <f t="array" ref="G113">IFERROR(INDEX('RESOLVE Results'!$D$1:$P$18671, MATCH(1, ('RESOLVE Results'!$A$1:$A$18671 = $C$10) * ('RESOLVE Results'!$B$1:$B$18671 = $E$10) * ('RESOLVE Results'!$C$1:$C$18671 = $B113), 0), MATCH(G$12, 'RESOLVE Results'!$D$1:$P$1, 0)), "")</f>
        <v/>
      </c>
      <c r="H113" s="4" t="str" cm="1">
        <f t="array" ref="H113">IFERROR(INDEX('RESOLVE Results'!$D$1:$P$18671, MATCH(1, ('RESOLVE Results'!$A$1:$A$18671 = $C$10) * ('RESOLVE Results'!$B$1:$B$18671 = $E$10) * ('RESOLVE Results'!$C$1:$C$18671 = $B113), 0), MATCH(H$12, 'RESOLVE Results'!$D$1:$P$1, 0)), "")</f>
        <v/>
      </c>
      <c r="I113" s="4" t="str" cm="1">
        <f t="array" ref="I113">IFERROR(INDEX('RESOLVE Results'!$D$1:$P$18671, MATCH(1, ('RESOLVE Results'!$A$1:$A$18671 = $C$10) * ('RESOLVE Results'!$B$1:$B$18671 = $E$10) * ('RESOLVE Results'!$C$1:$C$18671 = $B113), 0), MATCH(I$12, 'RESOLVE Results'!$D$1:$P$1, 0)), "")</f>
        <v/>
      </c>
      <c r="J113" s="4" t="str" cm="1">
        <f t="array" ref="J113">IFERROR(INDEX('RESOLVE Results'!$D$1:$P$18671, MATCH(1, ('RESOLVE Results'!$A$1:$A$18671 = $C$10) * ('RESOLVE Results'!$B$1:$B$18671 = $E$10) * ('RESOLVE Results'!$C$1:$C$18671 = $B113), 0), MATCH(J$12, 'RESOLVE Results'!$D$1:$P$1, 0)), "")</f>
        <v/>
      </c>
      <c r="K113" s="4" t="str" cm="1">
        <f t="array" ref="K113">IFERROR(INDEX('RESOLVE Results'!$D$1:$P$18671, MATCH(1, ('RESOLVE Results'!$A$1:$A$18671 = $C$10) * ('RESOLVE Results'!$B$1:$B$18671 = $E$10) * ('RESOLVE Results'!$C$1:$C$18671 = $B113), 0), MATCH(K$12, 'RESOLVE Results'!$D$1:$P$1, 0)), "")</f>
        <v/>
      </c>
      <c r="L113" s="4" t="str" cm="1">
        <f t="array" ref="L113">IFERROR(INDEX('RESOLVE Results'!$D$1:$P$18671, MATCH(1, ('RESOLVE Results'!$A$1:$A$18671 = $C$10) * ('RESOLVE Results'!$B$1:$B$18671 = $E$10) * ('RESOLVE Results'!$C$1:$C$18671 = $B113), 0), MATCH(L$12, 'RESOLVE Results'!$D$1:$P$1, 0)), "")</f>
        <v/>
      </c>
      <c r="M113" s="4" t="str" cm="1">
        <f t="array" ref="M113">IFERROR(INDEX('RESOLVE Results'!$D$1:$P$18671, MATCH(1, ('RESOLVE Results'!$A$1:$A$18671 = $C$10) * ('RESOLVE Results'!$B$1:$B$18671 = $E$10) * ('RESOLVE Results'!$C$1:$C$18671 = $B113), 0), MATCH(M$12, 'RESOLVE Results'!$D$1:$P$1, 0)), "")</f>
        <v/>
      </c>
      <c r="N113" s="4" t="str" cm="1">
        <f t="array" ref="N113">IFERROR(INDEX('RESOLVE Results'!$D$1:$P$18671, MATCH(1, ('RESOLVE Results'!$A$1:$A$18671 = $C$10) * ('RESOLVE Results'!$B$1:$B$18671 = $E$10) * ('RESOLVE Results'!$C$1:$C$18671 = $B113), 0), MATCH(N$12, 'RESOLVE Results'!$D$1:$P$1, 0)), "")</f>
        <v/>
      </c>
      <c r="O113" s="6">
        <f t="shared" si="0"/>
        <v>0</v>
      </c>
      <c r="P113" s="4">
        <f>IFERROR(IF('Dashboard '!$D$6 = 2035, O113 * (1.05^(2035-2022)), O113), "")</f>
        <v>0</v>
      </c>
      <c r="Q113" s="69" t="str" cm="1">
        <f t="array" ref="Q113">IFERROR(INDEX('Base Cases'!$Q:$Q, MATCH(1, ('Base Cases'!$B:$B = $E$10) * ('Base Cases'!$C:$C = INDEX(Base_Cases, MATCH($B113, All_Cases, 0))), 0)) - P113, "")</f>
        <v/>
      </c>
    </row>
    <row r="114" spans="2:17" x14ac:dyDescent="0.2">
      <c r="B114" s="3">
        <v>0</v>
      </c>
      <c r="C114" s="4" t="str" cm="1">
        <f t="array" ref="C114">IFERROR(INDEX('RESOLVE Results'!$D$1:$P$18671, MATCH(1, ('RESOLVE Results'!$A$1:$A$18671 = $C$10) * ('RESOLVE Results'!$B$1:$B$18671 = $E$10) * ('RESOLVE Results'!$C$1:$C$18671 = $B114), 0), MATCH(C$12, 'RESOLVE Results'!$D$1:$P$1, 0)), "")</f>
        <v/>
      </c>
      <c r="D114" s="4" t="str" cm="1">
        <f t="array" ref="D114">IFERROR(INDEX('RESOLVE Results'!$D$1:$P$18671, MATCH(1, ('RESOLVE Results'!$A$1:$A$18671 = $C$10) * ('RESOLVE Results'!$B$1:$B$18671 = $E$10) * ('RESOLVE Results'!$C$1:$C$18671 = $B114), 0), MATCH(D$12, 'RESOLVE Results'!$D$1:$P$1, 0)), "")</f>
        <v/>
      </c>
      <c r="E114" s="4" t="str" cm="1">
        <f t="array" ref="E114">IFERROR(INDEX('RESOLVE Results'!$D$1:$P$18671, MATCH(1, ('RESOLVE Results'!$A$1:$A$18671 = $C$10) * ('RESOLVE Results'!$B$1:$B$18671 = $E$10) * ('RESOLVE Results'!$C$1:$C$18671 = $B114), 0), MATCH(E$12, 'RESOLVE Results'!$D$1:$P$1, 0)), "")</f>
        <v/>
      </c>
      <c r="F114" s="4" t="str" cm="1">
        <f t="array" ref="F114">IFERROR(INDEX('RESOLVE Results'!$D$1:$P$18671, MATCH(1, ('RESOLVE Results'!$A$1:$A$18671 = $C$10) * ('RESOLVE Results'!$B$1:$B$18671 = $E$10) * ('RESOLVE Results'!$C$1:$C$18671 = $B114), 0), MATCH(F$12, 'RESOLVE Results'!$D$1:$P$1, 0)), "")</f>
        <v/>
      </c>
      <c r="G114" s="4" t="str" cm="1">
        <f t="array" ref="G114">IFERROR(INDEX('RESOLVE Results'!$D$1:$P$18671, MATCH(1, ('RESOLVE Results'!$A$1:$A$18671 = $C$10) * ('RESOLVE Results'!$B$1:$B$18671 = $E$10) * ('RESOLVE Results'!$C$1:$C$18671 = $B114), 0), MATCH(G$12, 'RESOLVE Results'!$D$1:$P$1, 0)), "")</f>
        <v/>
      </c>
      <c r="H114" s="4" t="str" cm="1">
        <f t="array" ref="H114">IFERROR(INDEX('RESOLVE Results'!$D$1:$P$18671, MATCH(1, ('RESOLVE Results'!$A$1:$A$18671 = $C$10) * ('RESOLVE Results'!$B$1:$B$18671 = $E$10) * ('RESOLVE Results'!$C$1:$C$18671 = $B114), 0), MATCH(H$12, 'RESOLVE Results'!$D$1:$P$1, 0)), "")</f>
        <v/>
      </c>
      <c r="I114" s="4" t="str" cm="1">
        <f t="array" ref="I114">IFERROR(INDEX('RESOLVE Results'!$D$1:$P$18671, MATCH(1, ('RESOLVE Results'!$A$1:$A$18671 = $C$10) * ('RESOLVE Results'!$B$1:$B$18671 = $E$10) * ('RESOLVE Results'!$C$1:$C$18671 = $B114), 0), MATCH(I$12, 'RESOLVE Results'!$D$1:$P$1, 0)), "")</f>
        <v/>
      </c>
      <c r="J114" s="4" t="str" cm="1">
        <f t="array" ref="J114">IFERROR(INDEX('RESOLVE Results'!$D$1:$P$18671, MATCH(1, ('RESOLVE Results'!$A$1:$A$18671 = $C$10) * ('RESOLVE Results'!$B$1:$B$18671 = $E$10) * ('RESOLVE Results'!$C$1:$C$18671 = $B114), 0), MATCH(J$12, 'RESOLVE Results'!$D$1:$P$1, 0)), "")</f>
        <v/>
      </c>
      <c r="K114" s="4" t="str" cm="1">
        <f t="array" ref="K114">IFERROR(INDEX('RESOLVE Results'!$D$1:$P$18671, MATCH(1, ('RESOLVE Results'!$A$1:$A$18671 = $C$10) * ('RESOLVE Results'!$B$1:$B$18671 = $E$10) * ('RESOLVE Results'!$C$1:$C$18671 = $B114), 0), MATCH(K$12, 'RESOLVE Results'!$D$1:$P$1, 0)), "")</f>
        <v/>
      </c>
      <c r="L114" s="4" t="str" cm="1">
        <f t="array" ref="L114">IFERROR(INDEX('RESOLVE Results'!$D$1:$P$18671, MATCH(1, ('RESOLVE Results'!$A$1:$A$18671 = $C$10) * ('RESOLVE Results'!$B$1:$B$18671 = $E$10) * ('RESOLVE Results'!$C$1:$C$18671 = $B114), 0), MATCH(L$12, 'RESOLVE Results'!$D$1:$P$1, 0)), "")</f>
        <v/>
      </c>
      <c r="M114" s="4" t="str" cm="1">
        <f t="array" ref="M114">IFERROR(INDEX('RESOLVE Results'!$D$1:$P$18671, MATCH(1, ('RESOLVE Results'!$A$1:$A$18671 = $C$10) * ('RESOLVE Results'!$B$1:$B$18671 = $E$10) * ('RESOLVE Results'!$C$1:$C$18671 = $B114), 0), MATCH(M$12, 'RESOLVE Results'!$D$1:$P$1, 0)), "")</f>
        <v/>
      </c>
      <c r="N114" s="4" t="str" cm="1">
        <f t="array" ref="N114">IFERROR(INDEX('RESOLVE Results'!$D$1:$P$18671, MATCH(1, ('RESOLVE Results'!$A$1:$A$18671 = $C$10) * ('RESOLVE Results'!$B$1:$B$18671 = $E$10) * ('RESOLVE Results'!$C$1:$C$18671 = $B114), 0), MATCH(N$12, 'RESOLVE Results'!$D$1:$P$1, 0)), "")</f>
        <v/>
      </c>
      <c r="O114" s="6">
        <f t="shared" si="0"/>
        <v>0</v>
      </c>
      <c r="P114" s="4">
        <f>IFERROR(IF('Dashboard '!$D$6 = 2035, O114 * (1.05^(2035-2022)), O114), "")</f>
        <v>0</v>
      </c>
      <c r="Q114" s="69" t="str" cm="1">
        <f t="array" ref="Q114">IFERROR(INDEX('Base Cases'!$Q:$Q, MATCH(1, ('Base Cases'!$B:$B = $E$10) * ('Base Cases'!$C:$C = INDEX(Base_Cases, MATCH($B114, All_Cases, 0))), 0)) - P114, "")</f>
        <v/>
      </c>
    </row>
    <row r="115" spans="2:17" x14ac:dyDescent="0.2">
      <c r="B115" s="3">
        <v>0</v>
      </c>
      <c r="C115" s="4" t="str" cm="1">
        <f t="array" ref="C115">IFERROR(INDEX('RESOLVE Results'!$D$1:$P$18671, MATCH(1, ('RESOLVE Results'!$A$1:$A$18671 = $C$10) * ('RESOLVE Results'!$B$1:$B$18671 = $E$10) * ('RESOLVE Results'!$C$1:$C$18671 = $B115), 0), MATCH(C$12, 'RESOLVE Results'!$D$1:$P$1, 0)), "")</f>
        <v/>
      </c>
      <c r="D115" s="4" t="str" cm="1">
        <f t="array" ref="D115">IFERROR(INDEX('RESOLVE Results'!$D$1:$P$18671, MATCH(1, ('RESOLVE Results'!$A$1:$A$18671 = $C$10) * ('RESOLVE Results'!$B$1:$B$18671 = $E$10) * ('RESOLVE Results'!$C$1:$C$18671 = $B115), 0), MATCH(D$12, 'RESOLVE Results'!$D$1:$P$1, 0)), "")</f>
        <v/>
      </c>
      <c r="E115" s="4" t="str" cm="1">
        <f t="array" ref="E115">IFERROR(INDEX('RESOLVE Results'!$D$1:$P$18671, MATCH(1, ('RESOLVE Results'!$A$1:$A$18671 = $C$10) * ('RESOLVE Results'!$B$1:$B$18671 = $E$10) * ('RESOLVE Results'!$C$1:$C$18671 = $B115), 0), MATCH(E$12, 'RESOLVE Results'!$D$1:$P$1, 0)), "")</f>
        <v/>
      </c>
      <c r="F115" s="4" t="str" cm="1">
        <f t="array" ref="F115">IFERROR(INDEX('RESOLVE Results'!$D$1:$P$18671, MATCH(1, ('RESOLVE Results'!$A$1:$A$18671 = $C$10) * ('RESOLVE Results'!$B$1:$B$18671 = $E$10) * ('RESOLVE Results'!$C$1:$C$18671 = $B115), 0), MATCH(F$12, 'RESOLVE Results'!$D$1:$P$1, 0)), "")</f>
        <v/>
      </c>
      <c r="G115" s="4" t="str" cm="1">
        <f t="array" ref="G115">IFERROR(INDEX('RESOLVE Results'!$D$1:$P$18671, MATCH(1, ('RESOLVE Results'!$A$1:$A$18671 = $C$10) * ('RESOLVE Results'!$B$1:$B$18671 = $E$10) * ('RESOLVE Results'!$C$1:$C$18671 = $B115), 0), MATCH(G$12, 'RESOLVE Results'!$D$1:$P$1, 0)), "")</f>
        <v/>
      </c>
      <c r="H115" s="4" t="str" cm="1">
        <f t="array" ref="H115">IFERROR(INDEX('RESOLVE Results'!$D$1:$P$18671, MATCH(1, ('RESOLVE Results'!$A$1:$A$18671 = $C$10) * ('RESOLVE Results'!$B$1:$B$18671 = $E$10) * ('RESOLVE Results'!$C$1:$C$18671 = $B115), 0), MATCH(H$12, 'RESOLVE Results'!$D$1:$P$1, 0)), "")</f>
        <v/>
      </c>
      <c r="I115" s="4" t="str" cm="1">
        <f t="array" ref="I115">IFERROR(INDEX('RESOLVE Results'!$D$1:$P$18671, MATCH(1, ('RESOLVE Results'!$A$1:$A$18671 = $C$10) * ('RESOLVE Results'!$B$1:$B$18671 = $E$10) * ('RESOLVE Results'!$C$1:$C$18671 = $B115), 0), MATCH(I$12, 'RESOLVE Results'!$D$1:$P$1, 0)), "")</f>
        <v/>
      </c>
      <c r="J115" s="4" t="str" cm="1">
        <f t="array" ref="J115">IFERROR(INDEX('RESOLVE Results'!$D$1:$P$18671, MATCH(1, ('RESOLVE Results'!$A$1:$A$18671 = $C$10) * ('RESOLVE Results'!$B$1:$B$18671 = $E$10) * ('RESOLVE Results'!$C$1:$C$18671 = $B115), 0), MATCH(J$12, 'RESOLVE Results'!$D$1:$P$1, 0)), "")</f>
        <v/>
      </c>
      <c r="K115" s="4" t="str" cm="1">
        <f t="array" ref="K115">IFERROR(INDEX('RESOLVE Results'!$D$1:$P$18671, MATCH(1, ('RESOLVE Results'!$A$1:$A$18671 = $C$10) * ('RESOLVE Results'!$B$1:$B$18671 = $E$10) * ('RESOLVE Results'!$C$1:$C$18671 = $B115), 0), MATCH(K$12, 'RESOLVE Results'!$D$1:$P$1, 0)), "")</f>
        <v/>
      </c>
      <c r="L115" s="4" t="str" cm="1">
        <f t="array" ref="L115">IFERROR(INDEX('RESOLVE Results'!$D$1:$P$18671, MATCH(1, ('RESOLVE Results'!$A$1:$A$18671 = $C$10) * ('RESOLVE Results'!$B$1:$B$18671 = $E$10) * ('RESOLVE Results'!$C$1:$C$18671 = $B115), 0), MATCH(L$12, 'RESOLVE Results'!$D$1:$P$1, 0)), "")</f>
        <v/>
      </c>
      <c r="M115" s="4" t="str" cm="1">
        <f t="array" ref="M115">IFERROR(INDEX('RESOLVE Results'!$D$1:$P$18671, MATCH(1, ('RESOLVE Results'!$A$1:$A$18671 = $C$10) * ('RESOLVE Results'!$B$1:$B$18671 = $E$10) * ('RESOLVE Results'!$C$1:$C$18671 = $B115), 0), MATCH(M$12, 'RESOLVE Results'!$D$1:$P$1, 0)), "")</f>
        <v/>
      </c>
      <c r="N115" s="4" t="str" cm="1">
        <f t="array" ref="N115">IFERROR(INDEX('RESOLVE Results'!$D$1:$P$18671, MATCH(1, ('RESOLVE Results'!$A$1:$A$18671 = $C$10) * ('RESOLVE Results'!$B$1:$B$18671 = $E$10) * ('RESOLVE Results'!$C$1:$C$18671 = $B115), 0), MATCH(N$12, 'RESOLVE Results'!$D$1:$P$1, 0)), "")</f>
        <v/>
      </c>
      <c r="O115" s="6">
        <f t="shared" si="0"/>
        <v>0</v>
      </c>
      <c r="P115" s="4">
        <f>IFERROR(IF('Dashboard '!$D$6 = 2035, O115 * (1.05^(2035-2022)), O115), "")</f>
        <v>0</v>
      </c>
      <c r="Q115" s="69" t="str" cm="1">
        <f t="array" ref="Q115">IFERROR(INDEX('Base Cases'!$Q:$Q, MATCH(1, ('Base Cases'!$B:$B = $E$10) * ('Base Cases'!$C:$C = INDEX(Base_Cases, MATCH($B115, All_Cases, 0))), 0)) - P115, "")</f>
        <v/>
      </c>
    </row>
    <row r="116" spans="2:17" x14ac:dyDescent="0.2">
      <c r="B116" s="3">
        <v>0</v>
      </c>
      <c r="C116" s="4" t="str" cm="1">
        <f t="array" ref="C116">IFERROR(INDEX('RESOLVE Results'!$D$1:$P$18671, MATCH(1, ('RESOLVE Results'!$A$1:$A$18671 = $C$10) * ('RESOLVE Results'!$B$1:$B$18671 = $E$10) * ('RESOLVE Results'!$C$1:$C$18671 = $B116), 0), MATCH(C$12, 'RESOLVE Results'!$D$1:$P$1, 0)), "")</f>
        <v/>
      </c>
      <c r="D116" s="4" t="str" cm="1">
        <f t="array" ref="D116">IFERROR(INDEX('RESOLVE Results'!$D$1:$P$18671, MATCH(1, ('RESOLVE Results'!$A$1:$A$18671 = $C$10) * ('RESOLVE Results'!$B$1:$B$18671 = $E$10) * ('RESOLVE Results'!$C$1:$C$18671 = $B116), 0), MATCH(D$12, 'RESOLVE Results'!$D$1:$P$1, 0)), "")</f>
        <v/>
      </c>
      <c r="E116" s="4" t="str" cm="1">
        <f t="array" ref="E116">IFERROR(INDEX('RESOLVE Results'!$D$1:$P$18671, MATCH(1, ('RESOLVE Results'!$A$1:$A$18671 = $C$10) * ('RESOLVE Results'!$B$1:$B$18671 = $E$10) * ('RESOLVE Results'!$C$1:$C$18671 = $B116), 0), MATCH(E$12, 'RESOLVE Results'!$D$1:$P$1, 0)), "")</f>
        <v/>
      </c>
      <c r="F116" s="4" t="str" cm="1">
        <f t="array" ref="F116">IFERROR(INDEX('RESOLVE Results'!$D$1:$P$18671, MATCH(1, ('RESOLVE Results'!$A$1:$A$18671 = $C$10) * ('RESOLVE Results'!$B$1:$B$18671 = $E$10) * ('RESOLVE Results'!$C$1:$C$18671 = $B116), 0), MATCH(F$12, 'RESOLVE Results'!$D$1:$P$1, 0)), "")</f>
        <v/>
      </c>
      <c r="G116" s="4" t="str" cm="1">
        <f t="array" ref="G116">IFERROR(INDEX('RESOLVE Results'!$D$1:$P$18671, MATCH(1, ('RESOLVE Results'!$A$1:$A$18671 = $C$10) * ('RESOLVE Results'!$B$1:$B$18671 = $E$10) * ('RESOLVE Results'!$C$1:$C$18671 = $B116), 0), MATCH(G$12, 'RESOLVE Results'!$D$1:$P$1, 0)), "")</f>
        <v/>
      </c>
      <c r="H116" s="4" t="str" cm="1">
        <f t="array" ref="H116">IFERROR(INDEX('RESOLVE Results'!$D$1:$P$18671, MATCH(1, ('RESOLVE Results'!$A$1:$A$18671 = $C$10) * ('RESOLVE Results'!$B$1:$B$18671 = $E$10) * ('RESOLVE Results'!$C$1:$C$18671 = $B116), 0), MATCH(H$12, 'RESOLVE Results'!$D$1:$P$1, 0)), "")</f>
        <v/>
      </c>
      <c r="I116" s="4" t="str" cm="1">
        <f t="array" ref="I116">IFERROR(INDEX('RESOLVE Results'!$D$1:$P$18671, MATCH(1, ('RESOLVE Results'!$A$1:$A$18671 = $C$10) * ('RESOLVE Results'!$B$1:$B$18671 = $E$10) * ('RESOLVE Results'!$C$1:$C$18671 = $B116), 0), MATCH(I$12, 'RESOLVE Results'!$D$1:$P$1, 0)), "")</f>
        <v/>
      </c>
      <c r="J116" s="4" t="str" cm="1">
        <f t="array" ref="J116">IFERROR(INDEX('RESOLVE Results'!$D$1:$P$18671, MATCH(1, ('RESOLVE Results'!$A$1:$A$18671 = $C$10) * ('RESOLVE Results'!$B$1:$B$18671 = $E$10) * ('RESOLVE Results'!$C$1:$C$18671 = $B116), 0), MATCH(J$12, 'RESOLVE Results'!$D$1:$P$1, 0)), "")</f>
        <v/>
      </c>
      <c r="K116" s="4" t="str" cm="1">
        <f t="array" ref="K116">IFERROR(INDEX('RESOLVE Results'!$D$1:$P$18671, MATCH(1, ('RESOLVE Results'!$A$1:$A$18671 = $C$10) * ('RESOLVE Results'!$B$1:$B$18671 = $E$10) * ('RESOLVE Results'!$C$1:$C$18671 = $B116), 0), MATCH(K$12, 'RESOLVE Results'!$D$1:$P$1, 0)), "")</f>
        <v/>
      </c>
      <c r="L116" s="4" t="str" cm="1">
        <f t="array" ref="L116">IFERROR(INDEX('RESOLVE Results'!$D$1:$P$18671, MATCH(1, ('RESOLVE Results'!$A$1:$A$18671 = $C$10) * ('RESOLVE Results'!$B$1:$B$18671 = $E$10) * ('RESOLVE Results'!$C$1:$C$18671 = $B116), 0), MATCH(L$12, 'RESOLVE Results'!$D$1:$P$1, 0)), "")</f>
        <v/>
      </c>
      <c r="M116" s="4" t="str" cm="1">
        <f t="array" ref="M116">IFERROR(INDEX('RESOLVE Results'!$D$1:$P$18671, MATCH(1, ('RESOLVE Results'!$A$1:$A$18671 = $C$10) * ('RESOLVE Results'!$B$1:$B$18671 = $E$10) * ('RESOLVE Results'!$C$1:$C$18671 = $B116), 0), MATCH(M$12, 'RESOLVE Results'!$D$1:$P$1, 0)), "")</f>
        <v/>
      </c>
      <c r="N116" s="4" t="str" cm="1">
        <f t="array" ref="N116">IFERROR(INDEX('RESOLVE Results'!$D$1:$P$18671, MATCH(1, ('RESOLVE Results'!$A$1:$A$18671 = $C$10) * ('RESOLVE Results'!$B$1:$B$18671 = $E$10) * ('RESOLVE Results'!$C$1:$C$18671 = $B116), 0), MATCH(N$12, 'RESOLVE Results'!$D$1:$P$1, 0)), "")</f>
        <v/>
      </c>
      <c r="O116" s="6">
        <f t="shared" si="0"/>
        <v>0</v>
      </c>
      <c r="P116" s="4">
        <f>IFERROR(IF('Dashboard '!$D$6 = 2035, O116 * (1.05^(2035-2022)), O116), "")</f>
        <v>0</v>
      </c>
      <c r="Q116" s="69" t="str" cm="1">
        <f t="array" ref="Q116">IFERROR(INDEX('Base Cases'!$Q:$Q, MATCH(1, ('Base Cases'!$B:$B = $E$10) * ('Base Cases'!$C:$C = INDEX(Base_Cases, MATCH($B116, All_Cases, 0))), 0)) - P116, "")</f>
        <v/>
      </c>
    </row>
    <row r="117" spans="2:17" x14ac:dyDescent="0.2">
      <c r="B117" s="3">
        <v>0</v>
      </c>
      <c r="C117" s="4" t="str" cm="1">
        <f t="array" ref="C117">IFERROR(INDEX('RESOLVE Results'!$D$1:$P$18671, MATCH(1, ('RESOLVE Results'!$A$1:$A$18671 = $C$10) * ('RESOLVE Results'!$B$1:$B$18671 = $E$10) * ('RESOLVE Results'!$C$1:$C$18671 = $B117), 0), MATCH(C$12, 'RESOLVE Results'!$D$1:$P$1, 0)), "")</f>
        <v/>
      </c>
      <c r="D117" s="4" t="str" cm="1">
        <f t="array" ref="D117">IFERROR(INDEX('RESOLVE Results'!$D$1:$P$18671, MATCH(1, ('RESOLVE Results'!$A$1:$A$18671 = $C$10) * ('RESOLVE Results'!$B$1:$B$18671 = $E$10) * ('RESOLVE Results'!$C$1:$C$18671 = $B117), 0), MATCH(D$12, 'RESOLVE Results'!$D$1:$P$1, 0)), "")</f>
        <v/>
      </c>
      <c r="E117" s="4" t="str" cm="1">
        <f t="array" ref="E117">IFERROR(INDEX('RESOLVE Results'!$D$1:$P$18671, MATCH(1, ('RESOLVE Results'!$A$1:$A$18671 = $C$10) * ('RESOLVE Results'!$B$1:$B$18671 = $E$10) * ('RESOLVE Results'!$C$1:$C$18671 = $B117), 0), MATCH(E$12, 'RESOLVE Results'!$D$1:$P$1, 0)), "")</f>
        <v/>
      </c>
      <c r="F117" s="4" t="str" cm="1">
        <f t="array" ref="F117">IFERROR(INDEX('RESOLVE Results'!$D$1:$P$18671, MATCH(1, ('RESOLVE Results'!$A$1:$A$18671 = $C$10) * ('RESOLVE Results'!$B$1:$B$18671 = $E$10) * ('RESOLVE Results'!$C$1:$C$18671 = $B117), 0), MATCH(F$12, 'RESOLVE Results'!$D$1:$P$1, 0)), "")</f>
        <v/>
      </c>
      <c r="G117" s="4" t="str" cm="1">
        <f t="array" ref="G117">IFERROR(INDEX('RESOLVE Results'!$D$1:$P$18671, MATCH(1, ('RESOLVE Results'!$A$1:$A$18671 = $C$10) * ('RESOLVE Results'!$B$1:$B$18671 = $E$10) * ('RESOLVE Results'!$C$1:$C$18671 = $B117), 0), MATCH(G$12, 'RESOLVE Results'!$D$1:$P$1, 0)), "")</f>
        <v/>
      </c>
      <c r="H117" s="4" t="str" cm="1">
        <f t="array" ref="H117">IFERROR(INDEX('RESOLVE Results'!$D$1:$P$18671, MATCH(1, ('RESOLVE Results'!$A$1:$A$18671 = $C$10) * ('RESOLVE Results'!$B$1:$B$18671 = $E$10) * ('RESOLVE Results'!$C$1:$C$18671 = $B117), 0), MATCH(H$12, 'RESOLVE Results'!$D$1:$P$1, 0)), "")</f>
        <v/>
      </c>
      <c r="I117" s="4" t="str" cm="1">
        <f t="array" ref="I117">IFERROR(INDEX('RESOLVE Results'!$D$1:$P$18671, MATCH(1, ('RESOLVE Results'!$A$1:$A$18671 = $C$10) * ('RESOLVE Results'!$B$1:$B$18671 = $E$10) * ('RESOLVE Results'!$C$1:$C$18671 = $B117), 0), MATCH(I$12, 'RESOLVE Results'!$D$1:$P$1, 0)), "")</f>
        <v/>
      </c>
      <c r="J117" s="4" t="str" cm="1">
        <f t="array" ref="J117">IFERROR(INDEX('RESOLVE Results'!$D$1:$P$18671, MATCH(1, ('RESOLVE Results'!$A$1:$A$18671 = $C$10) * ('RESOLVE Results'!$B$1:$B$18671 = $E$10) * ('RESOLVE Results'!$C$1:$C$18671 = $B117), 0), MATCH(J$12, 'RESOLVE Results'!$D$1:$P$1, 0)), "")</f>
        <v/>
      </c>
      <c r="K117" s="4" t="str" cm="1">
        <f t="array" ref="K117">IFERROR(INDEX('RESOLVE Results'!$D$1:$P$18671, MATCH(1, ('RESOLVE Results'!$A$1:$A$18671 = $C$10) * ('RESOLVE Results'!$B$1:$B$18671 = $E$10) * ('RESOLVE Results'!$C$1:$C$18671 = $B117), 0), MATCH(K$12, 'RESOLVE Results'!$D$1:$P$1, 0)), "")</f>
        <v/>
      </c>
      <c r="L117" s="4" t="str" cm="1">
        <f t="array" ref="L117">IFERROR(INDEX('RESOLVE Results'!$D$1:$P$18671, MATCH(1, ('RESOLVE Results'!$A$1:$A$18671 = $C$10) * ('RESOLVE Results'!$B$1:$B$18671 = $E$10) * ('RESOLVE Results'!$C$1:$C$18671 = $B117), 0), MATCH(L$12, 'RESOLVE Results'!$D$1:$P$1, 0)), "")</f>
        <v/>
      </c>
      <c r="M117" s="4" t="str" cm="1">
        <f t="array" ref="M117">IFERROR(INDEX('RESOLVE Results'!$D$1:$P$18671, MATCH(1, ('RESOLVE Results'!$A$1:$A$18671 = $C$10) * ('RESOLVE Results'!$B$1:$B$18671 = $E$10) * ('RESOLVE Results'!$C$1:$C$18671 = $B117), 0), MATCH(M$12, 'RESOLVE Results'!$D$1:$P$1, 0)), "")</f>
        <v/>
      </c>
      <c r="N117" s="4" t="str" cm="1">
        <f t="array" ref="N117">IFERROR(INDEX('RESOLVE Results'!$D$1:$P$18671, MATCH(1, ('RESOLVE Results'!$A$1:$A$18671 = $C$10) * ('RESOLVE Results'!$B$1:$B$18671 = $E$10) * ('RESOLVE Results'!$C$1:$C$18671 = $B117), 0), MATCH(N$12, 'RESOLVE Results'!$D$1:$P$1, 0)), "")</f>
        <v/>
      </c>
      <c r="O117" s="6">
        <f t="shared" si="0"/>
        <v>0</v>
      </c>
      <c r="P117" s="4">
        <f>IFERROR(IF('Dashboard '!$D$6 = 2035, O117 * (1.05^(2035-2022)), O117), "")</f>
        <v>0</v>
      </c>
      <c r="Q117" s="69" t="str" cm="1">
        <f t="array" ref="Q117">IFERROR(INDEX('Base Cases'!$Q:$Q, MATCH(1, ('Base Cases'!$B:$B = $E$10) * ('Base Cases'!$C:$C = INDEX(Base_Cases, MATCH($B117, All_Cases, 0))), 0)) - P117, "")</f>
        <v/>
      </c>
    </row>
    <row r="118" spans="2:17" x14ac:dyDescent="0.2">
      <c r="B118" s="3">
        <v>0</v>
      </c>
      <c r="C118" s="4" t="str" cm="1">
        <f t="array" ref="C118">IFERROR(INDEX('RESOLVE Results'!$D$1:$P$18671, MATCH(1, ('RESOLVE Results'!$A$1:$A$18671 = $C$10) * ('RESOLVE Results'!$B$1:$B$18671 = $E$10) * ('RESOLVE Results'!$C$1:$C$18671 = $B118), 0), MATCH(C$12, 'RESOLVE Results'!$D$1:$P$1, 0)), "")</f>
        <v/>
      </c>
      <c r="D118" s="4" t="str" cm="1">
        <f t="array" ref="D118">IFERROR(INDEX('RESOLVE Results'!$D$1:$P$18671, MATCH(1, ('RESOLVE Results'!$A$1:$A$18671 = $C$10) * ('RESOLVE Results'!$B$1:$B$18671 = $E$10) * ('RESOLVE Results'!$C$1:$C$18671 = $B118), 0), MATCH(D$12, 'RESOLVE Results'!$D$1:$P$1, 0)), "")</f>
        <v/>
      </c>
      <c r="E118" s="4" t="str" cm="1">
        <f t="array" ref="E118">IFERROR(INDEX('RESOLVE Results'!$D$1:$P$18671, MATCH(1, ('RESOLVE Results'!$A$1:$A$18671 = $C$10) * ('RESOLVE Results'!$B$1:$B$18671 = $E$10) * ('RESOLVE Results'!$C$1:$C$18671 = $B118), 0), MATCH(E$12, 'RESOLVE Results'!$D$1:$P$1, 0)), "")</f>
        <v/>
      </c>
      <c r="F118" s="4" t="str" cm="1">
        <f t="array" ref="F118">IFERROR(INDEX('RESOLVE Results'!$D$1:$P$18671, MATCH(1, ('RESOLVE Results'!$A$1:$A$18671 = $C$10) * ('RESOLVE Results'!$B$1:$B$18671 = $E$10) * ('RESOLVE Results'!$C$1:$C$18671 = $B118), 0), MATCH(F$12, 'RESOLVE Results'!$D$1:$P$1, 0)), "")</f>
        <v/>
      </c>
      <c r="G118" s="4" t="str" cm="1">
        <f t="array" ref="G118">IFERROR(INDEX('RESOLVE Results'!$D$1:$P$18671, MATCH(1, ('RESOLVE Results'!$A$1:$A$18671 = $C$10) * ('RESOLVE Results'!$B$1:$B$18671 = $E$10) * ('RESOLVE Results'!$C$1:$C$18671 = $B118), 0), MATCH(G$12, 'RESOLVE Results'!$D$1:$P$1, 0)), "")</f>
        <v/>
      </c>
      <c r="H118" s="4" t="str" cm="1">
        <f t="array" ref="H118">IFERROR(INDEX('RESOLVE Results'!$D$1:$P$18671, MATCH(1, ('RESOLVE Results'!$A$1:$A$18671 = $C$10) * ('RESOLVE Results'!$B$1:$B$18671 = $E$10) * ('RESOLVE Results'!$C$1:$C$18671 = $B118), 0), MATCH(H$12, 'RESOLVE Results'!$D$1:$P$1, 0)), "")</f>
        <v/>
      </c>
      <c r="I118" s="4" t="str" cm="1">
        <f t="array" ref="I118">IFERROR(INDEX('RESOLVE Results'!$D$1:$P$18671, MATCH(1, ('RESOLVE Results'!$A$1:$A$18671 = $C$10) * ('RESOLVE Results'!$B$1:$B$18671 = $E$10) * ('RESOLVE Results'!$C$1:$C$18671 = $B118), 0), MATCH(I$12, 'RESOLVE Results'!$D$1:$P$1, 0)), "")</f>
        <v/>
      </c>
      <c r="J118" s="4" t="str" cm="1">
        <f t="array" ref="J118">IFERROR(INDEX('RESOLVE Results'!$D$1:$P$18671, MATCH(1, ('RESOLVE Results'!$A$1:$A$18671 = $C$10) * ('RESOLVE Results'!$B$1:$B$18671 = $E$10) * ('RESOLVE Results'!$C$1:$C$18671 = $B118), 0), MATCH(J$12, 'RESOLVE Results'!$D$1:$P$1, 0)), "")</f>
        <v/>
      </c>
      <c r="K118" s="4" t="str" cm="1">
        <f t="array" ref="K118">IFERROR(INDEX('RESOLVE Results'!$D$1:$P$18671, MATCH(1, ('RESOLVE Results'!$A$1:$A$18671 = $C$10) * ('RESOLVE Results'!$B$1:$B$18671 = $E$10) * ('RESOLVE Results'!$C$1:$C$18671 = $B118), 0), MATCH(K$12, 'RESOLVE Results'!$D$1:$P$1, 0)), "")</f>
        <v/>
      </c>
      <c r="L118" s="4" t="str" cm="1">
        <f t="array" ref="L118">IFERROR(INDEX('RESOLVE Results'!$D$1:$P$18671, MATCH(1, ('RESOLVE Results'!$A$1:$A$18671 = $C$10) * ('RESOLVE Results'!$B$1:$B$18671 = $E$10) * ('RESOLVE Results'!$C$1:$C$18671 = $B118), 0), MATCH(L$12, 'RESOLVE Results'!$D$1:$P$1, 0)), "")</f>
        <v/>
      </c>
      <c r="M118" s="4" t="str" cm="1">
        <f t="array" ref="M118">IFERROR(INDEX('RESOLVE Results'!$D$1:$P$18671, MATCH(1, ('RESOLVE Results'!$A$1:$A$18671 = $C$10) * ('RESOLVE Results'!$B$1:$B$18671 = $E$10) * ('RESOLVE Results'!$C$1:$C$18671 = $B118), 0), MATCH(M$12, 'RESOLVE Results'!$D$1:$P$1, 0)), "")</f>
        <v/>
      </c>
      <c r="N118" s="4" t="str" cm="1">
        <f t="array" ref="N118">IFERROR(INDEX('RESOLVE Results'!$D$1:$P$18671, MATCH(1, ('RESOLVE Results'!$A$1:$A$18671 = $C$10) * ('RESOLVE Results'!$B$1:$B$18671 = $E$10) * ('RESOLVE Results'!$C$1:$C$18671 = $B118), 0), MATCH(N$12, 'RESOLVE Results'!$D$1:$P$1, 0)), "")</f>
        <v/>
      </c>
      <c r="O118" s="6">
        <f t="shared" si="0"/>
        <v>0</v>
      </c>
      <c r="P118" s="4">
        <f>IFERROR(IF('Dashboard '!$D$6 = 2035, O118 * (1.05^(2035-2022)), O118), "")</f>
        <v>0</v>
      </c>
      <c r="Q118" s="69" t="str" cm="1">
        <f t="array" ref="Q118">IFERROR(INDEX('Base Cases'!$Q:$Q, MATCH(1, ('Base Cases'!$B:$B = $E$10) * ('Base Cases'!$C:$C = INDEX(Base_Cases, MATCH($B118, All_Cases, 0))), 0)) - P118, "")</f>
        <v/>
      </c>
    </row>
    <row r="119" spans="2:17" x14ac:dyDescent="0.2">
      <c r="B119" s="3">
        <v>0</v>
      </c>
      <c r="C119" s="4" t="str" cm="1">
        <f t="array" ref="C119">IFERROR(INDEX('RESOLVE Results'!$D$1:$P$18671, MATCH(1, ('RESOLVE Results'!$A$1:$A$18671 = $C$10) * ('RESOLVE Results'!$B$1:$B$18671 = $E$10) * ('RESOLVE Results'!$C$1:$C$18671 = $B119), 0), MATCH(C$12, 'RESOLVE Results'!$D$1:$P$1, 0)), "")</f>
        <v/>
      </c>
      <c r="D119" s="4" t="str" cm="1">
        <f t="array" ref="D119">IFERROR(INDEX('RESOLVE Results'!$D$1:$P$18671, MATCH(1, ('RESOLVE Results'!$A$1:$A$18671 = $C$10) * ('RESOLVE Results'!$B$1:$B$18671 = $E$10) * ('RESOLVE Results'!$C$1:$C$18671 = $B119), 0), MATCH(D$12, 'RESOLVE Results'!$D$1:$P$1, 0)), "")</f>
        <v/>
      </c>
      <c r="E119" s="4" t="str" cm="1">
        <f t="array" ref="E119">IFERROR(INDEX('RESOLVE Results'!$D$1:$P$18671, MATCH(1, ('RESOLVE Results'!$A$1:$A$18671 = $C$10) * ('RESOLVE Results'!$B$1:$B$18671 = $E$10) * ('RESOLVE Results'!$C$1:$C$18671 = $B119), 0), MATCH(E$12, 'RESOLVE Results'!$D$1:$P$1, 0)), "")</f>
        <v/>
      </c>
      <c r="F119" s="4" t="str" cm="1">
        <f t="array" ref="F119">IFERROR(INDEX('RESOLVE Results'!$D$1:$P$18671, MATCH(1, ('RESOLVE Results'!$A$1:$A$18671 = $C$10) * ('RESOLVE Results'!$B$1:$B$18671 = $E$10) * ('RESOLVE Results'!$C$1:$C$18671 = $B119), 0), MATCH(F$12, 'RESOLVE Results'!$D$1:$P$1, 0)), "")</f>
        <v/>
      </c>
      <c r="G119" s="4" t="str" cm="1">
        <f t="array" ref="G119">IFERROR(INDEX('RESOLVE Results'!$D$1:$P$18671, MATCH(1, ('RESOLVE Results'!$A$1:$A$18671 = $C$10) * ('RESOLVE Results'!$B$1:$B$18671 = $E$10) * ('RESOLVE Results'!$C$1:$C$18671 = $B119), 0), MATCH(G$12, 'RESOLVE Results'!$D$1:$P$1, 0)), "")</f>
        <v/>
      </c>
      <c r="H119" s="4" t="str" cm="1">
        <f t="array" ref="H119">IFERROR(INDEX('RESOLVE Results'!$D$1:$P$18671, MATCH(1, ('RESOLVE Results'!$A$1:$A$18671 = $C$10) * ('RESOLVE Results'!$B$1:$B$18671 = $E$10) * ('RESOLVE Results'!$C$1:$C$18671 = $B119), 0), MATCH(H$12, 'RESOLVE Results'!$D$1:$P$1, 0)), "")</f>
        <v/>
      </c>
      <c r="I119" s="4" t="str" cm="1">
        <f t="array" ref="I119">IFERROR(INDEX('RESOLVE Results'!$D$1:$P$18671, MATCH(1, ('RESOLVE Results'!$A$1:$A$18671 = $C$10) * ('RESOLVE Results'!$B$1:$B$18671 = $E$10) * ('RESOLVE Results'!$C$1:$C$18671 = $B119), 0), MATCH(I$12, 'RESOLVE Results'!$D$1:$P$1, 0)), "")</f>
        <v/>
      </c>
      <c r="J119" s="4" t="str" cm="1">
        <f t="array" ref="J119">IFERROR(INDEX('RESOLVE Results'!$D$1:$P$18671, MATCH(1, ('RESOLVE Results'!$A$1:$A$18671 = $C$10) * ('RESOLVE Results'!$B$1:$B$18671 = $E$10) * ('RESOLVE Results'!$C$1:$C$18671 = $B119), 0), MATCH(J$12, 'RESOLVE Results'!$D$1:$P$1, 0)), "")</f>
        <v/>
      </c>
      <c r="K119" s="4" t="str" cm="1">
        <f t="array" ref="K119">IFERROR(INDEX('RESOLVE Results'!$D$1:$P$18671, MATCH(1, ('RESOLVE Results'!$A$1:$A$18671 = $C$10) * ('RESOLVE Results'!$B$1:$B$18671 = $E$10) * ('RESOLVE Results'!$C$1:$C$18671 = $B119), 0), MATCH(K$12, 'RESOLVE Results'!$D$1:$P$1, 0)), "")</f>
        <v/>
      </c>
      <c r="L119" s="4" t="str" cm="1">
        <f t="array" ref="L119">IFERROR(INDEX('RESOLVE Results'!$D$1:$P$18671, MATCH(1, ('RESOLVE Results'!$A$1:$A$18671 = $C$10) * ('RESOLVE Results'!$B$1:$B$18671 = $E$10) * ('RESOLVE Results'!$C$1:$C$18671 = $B119), 0), MATCH(L$12, 'RESOLVE Results'!$D$1:$P$1, 0)), "")</f>
        <v/>
      </c>
      <c r="M119" s="4" t="str" cm="1">
        <f t="array" ref="M119">IFERROR(INDEX('RESOLVE Results'!$D$1:$P$18671, MATCH(1, ('RESOLVE Results'!$A$1:$A$18671 = $C$10) * ('RESOLVE Results'!$B$1:$B$18671 = $E$10) * ('RESOLVE Results'!$C$1:$C$18671 = $B119), 0), MATCH(M$12, 'RESOLVE Results'!$D$1:$P$1, 0)), "")</f>
        <v/>
      </c>
      <c r="N119" s="4" t="str" cm="1">
        <f t="array" ref="N119">IFERROR(INDEX('RESOLVE Results'!$D$1:$P$18671, MATCH(1, ('RESOLVE Results'!$A$1:$A$18671 = $C$10) * ('RESOLVE Results'!$B$1:$B$18671 = $E$10) * ('RESOLVE Results'!$C$1:$C$18671 = $B119), 0), MATCH(N$12, 'RESOLVE Results'!$D$1:$P$1, 0)), "")</f>
        <v/>
      </c>
      <c r="O119" s="6">
        <f t="shared" si="0"/>
        <v>0</v>
      </c>
      <c r="P119" s="4">
        <f>IFERROR(IF('Dashboard '!$D$6 = 2035, O119 * (1.05^(2035-2022)), O119), "")</f>
        <v>0</v>
      </c>
      <c r="Q119" s="69" t="str" cm="1">
        <f t="array" ref="Q119">IFERROR(INDEX('Base Cases'!$Q:$Q, MATCH(1, ('Base Cases'!$B:$B = $E$10) * ('Base Cases'!$C:$C = INDEX(Base_Cases, MATCH($B119, All_Cases, 0))), 0)) - P119, "")</f>
        <v/>
      </c>
    </row>
    <row r="120" spans="2:17" x14ac:dyDescent="0.2">
      <c r="B120" s="3">
        <v>0</v>
      </c>
      <c r="C120" s="4" t="str" cm="1">
        <f t="array" ref="C120">IFERROR(INDEX('RESOLVE Results'!$D$1:$P$18671, MATCH(1, ('RESOLVE Results'!$A$1:$A$18671 = $C$10) * ('RESOLVE Results'!$B$1:$B$18671 = $E$10) * ('RESOLVE Results'!$C$1:$C$18671 = $B120), 0), MATCH(C$12, 'RESOLVE Results'!$D$1:$P$1, 0)), "")</f>
        <v/>
      </c>
      <c r="D120" s="4" t="str" cm="1">
        <f t="array" ref="D120">IFERROR(INDEX('RESOLVE Results'!$D$1:$P$18671, MATCH(1, ('RESOLVE Results'!$A$1:$A$18671 = $C$10) * ('RESOLVE Results'!$B$1:$B$18671 = $E$10) * ('RESOLVE Results'!$C$1:$C$18671 = $B120), 0), MATCH(D$12, 'RESOLVE Results'!$D$1:$P$1, 0)), "")</f>
        <v/>
      </c>
      <c r="E120" s="4" t="str" cm="1">
        <f t="array" ref="E120">IFERROR(INDEX('RESOLVE Results'!$D$1:$P$18671, MATCH(1, ('RESOLVE Results'!$A$1:$A$18671 = $C$10) * ('RESOLVE Results'!$B$1:$B$18671 = $E$10) * ('RESOLVE Results'!$C$1:$C$18671 = $B120), 0), MATCH(E$12, 'RESOLVE Results'!$D$1:$P$1, 0)), "")</f>
        <v/>
      </c>
      <c r="F120" s="4" t="str" cm="1">
        <f t="array" ref="F120">IFERROR(INDEX('RESOLVE Results'!$D$1:$P$18671, MATCH(1, ('RESOLVE Results'!$A$1:$A$18671 = $C$10) * ('RESOLVE Results'!$B$1:$B$18671 = $E$10) * ('RESOLVE Results'!$C$1:$C$18671 = $B120), 0), MATCH(F$12, 'RESOLVE Results'!$D$1:$P$1, 0)), "")</f>
        <v/>
      </c>
      <c r="G120" s="4" t="str" cm="1">
        <f t="array" ref="G120">IFERROR(INDEX('RESOLVE Results'!$D$1:$P$18671, MATCH(1, ('RESOLVE Results'!$A$1:$A$18671 = $C$10) * ('RESOLVE Results'!$B$1:$B$18671 = $E$10) * ('RESOLVE Results'!$C$1:$C$18671 = $B120), 0), MATCH(G$12, 'RESOLVE Results'!$D$1:$P$1, 0)), "")</f>
        <v/>
      </c>
      <c r="H120" s="4" t="str" cm="1">
        <f t="array" ref="H120">IFERROR(INDEX('RESOLVE Results'!$D$1:$P$18671, MATCH(1, ('RESOLVE Results'!$A$1:$A$18671 = $C$10) * ('RESOLVE Results'!$B$1:$B$18671 = $E$10) * ('RESOLVE Results'!$C$1:$C$18671 = $B120), 0), MATCH(H$12, 'RESOLVE Results'!$D$1:$P$1, 0)), "")</f>
        <v/>
      </c>
      <c r="I120" s="4" t="str" cm="1">
        <f t="array" ref="I120">IFERROR(INDEX('RESOLVE Results'!$D$1:$P$18671, MATCH(1, ('RESOLVE Results'!$A$1:$A$18671 = $C$10) * ('RESOLVE Results'!$B$1:$B$18671 = $E$10) * ('RESOLVE Results'!$C$1:$C$18671 = $B120), 0), MATCH(I$12, 'RESOLVE Results'!$D$1:$P$1, 0)), "")</f>
        <v/>
      </c>
      <c r="J120" s="4" t="str" cm="1">
        <f t="array" ref="J120">IFERROR(INDEX('RESOLVE Results'!$D$1:$P$18671, MATCH(1, ('RESOLVE Results'!$A$1:$A$18671 = $C$10) * ('RESOLVE Results'!$B$1:$B$18671 = $E$10) * ('RESOLVE Results'!$C$1:$C$18671 = $B120), 0), MATCH(J$12, 'RESOLVE Results'!$D$1:$P$1, 0)), "")</f>
        <v/>
      </c>
      <c r="K120" s="4" t="str" cm="1">
        <f t="array" ref="K120">IFERROR(INDEX('RESOLVE Results'!$D$1:$P$18671, MATCH(1, ('RESOLVE Results'!$A$1:$A$18671 = $C$10) * ('RESOLVE Results'!$B$1:$B$18671 = $E$10) * ('RESOLVE Results'!$C$1:$C$18671 = $B120), 0), MATCH(K$12, 'RESOLVE Results'!$D$1:$P$1, 0)), "")</f>
        <v/>
      </c>
      <c r="L120" s="4" t="str" cm="1">
        <f t="array" ref="L120">IFERROR(INDEX('RESOLVE Results'!$D$1:$P$18671, MATCH(1, ('RESOLVE Results'!$A$1:$A$18671 = $C$10) * ('RESOLVE Results'!$B$1:$B$18671 = $E$10) * ('RESOLVE Results'!$C$1:$C$18671 = $B120), 0), MATCH(L$12, 'RESOLVE Results'!$D$1:$P$1, 0)), "")</f>
        <v/>
      </c>
      <c r="M120" s="4" t="str" cm="1">
        <f t="array" ref="M120">IFERROR(INDEX('RESOLVE Results'!$D$1:$P$18671, MATCH(1, ('RESOLVE Results'!$A$1:$A$18671 = $C$10) * ('RESOLVE Results'!$B$1:$B$18671 = $E$10) * ('RESOLVE Results'!$C$1:$C$18671 = $B120), 0), MATCH(M$12, 'RESOLVE Results'!$D$1:$P$1, 0)), "")</f>
        <v/>
      </c>
      <c r="N120" s="4" t="str" cm="1">
        <f t="array" ref="N120">IFERROR(INDEX('RESOLVE Results'!$D$1:$P$18671, MATCH(1, ('RESOLVE Results'!$A$1:$A$18671 = $C$10) * ('RESOLVE Results'!$B$1:$B$18671 = $E$10) * ('RESOLVE Results'!$C$1:$C$18671 = $B120), 0), MATCH(N$12, 'RESOLVE Results'!$D$1:$P$1, 0)), "")</f>
        <v/>
      </c>
      <c r="O120" s="6">
        <f t="shared" si="0"/>
        <v>0</v>
      </c>
      <c r="P120" s="4">
        <f>IFERROR(IF('Dashboard '!$D$6 = 2035, O120 * (1.05^(2035-2022)), O120), "")</f>
        <v>0</v>
      </c>
      <c r="Q120" s="69" t="str" cm="1">
        <f t="array" ref="Q120">IFERROR(INDEX('Base Cases'!$Q:$Q, MATCH(1, ('Base Cases'!$B:$B = $E$10) * ('Base Cases'!$C:$C = INDEX(Base_Cases, MATCH($B120, All_Cases, 0))), 0)) - P120, "")</f>
        <v/>
      </c>
    </row>
    <row r="121" spans="2:17" x14ac:dyDescent="0.2">
      <c r="B121" s="3">
        <v>0</v>
      </c>
      <c r="C121" s="4" t="str" cm="1">
        <f t="array" ref="C121">IFERROR(INDEX('RESOLVE Results'!$D$1:$P$18671, MATCH(1, ('RESOLVE Results'!$A$1:$A$18671 = $C$10) * ('RESOLVE Results'!$B$1:$B$18671 = $E$10) * ('RESOLVE Results'!$C$1:$C$18671 = $B121), 0), MATCH(C$12, 'RESOLVE Results'!$D$1:$P$1, 0)), "")</f>
        <v/>
      </c>
      <c r="D121" s="4" t="str" cm="1">
        <f t="array" ref="D121">IFERROR(INDEX('RESOLVE Results'!$D$1:$P$18671, MATCH(1, ('RESOLVE Results'!$A$1:$A$18671 = $C$10) * ('RESOLVE Results'!$B$1:$B$18671 = $E$10) * ('RESOLVE Results'!$C$1:$C$18671 = $B121), 0), MATCH(D$12, 'RESOLVE Results'!$D$1:$P$1, 0)), "")</f>
        <v/>
      </c>
      <c r="E121" s="4" t="str" cm="1">
        <f t="array" ref="E121">IFERROR(INDEX('RESOLVE Results'!$D$1:$P$18671, MATCH(1, ('RESOLVE Results'!$A$1:$A$18671 = $C$10) * ('RESOLVE Results'!$B$1:$B$18671 = $E$10) * ('RESOLVE Results'!$C$1:$C$18671 = $B121), 0), MATCH(E$12, 'RESOLVE Results'!$D$1:$P$1, 0)), "")</f>
        <v/>
      </c>
      <c r="F121" s="4" t="str" cm="1">
        <f t="array" ref="F121">IFERROR(INDEX('RESOLVE Results'!$D$1:$P$18671, MATCH(1, ('RESOLVE Results'!$A$1:$A$18671 = $C$10) * ('RESOLVE Results'!$B$1:$B$18671 = $E$10) * ('RESOLVE Results'!$C$1:$C$18671 = $B121), 0), MATCH(F$12, 'RESOLVE Results'!$D$1:$P$1, 0)), "")</f>
        <v/>
      </c>
      <c r="G121" s="4" t="str" cm="1">
        <f t="array" ref="G121">IFERROR(INDEX('RESOLVE Results'!$D$1:$P$18671, MATCH(1, ('RESOLVE Results'!$A$1:$A$18671 = $C$10) * ('RESOLVE Results'!$B$1:$B$18671 = $E$10) * ('RESOLVE Results'!$C$1:$C$18671 = $B121), 0), MATCH(G$12, 'RESOLVE Results'!$D$1:$P$1, 0)), "")</f>
        <v/>
      </c>
      <c r="H121" s="4" t="str" cm="1">
        <f t="array" ref="H121">IFERROR(INDEX('RESOLVE Results'!$D$1:$P$18671, MATCH(1, ('RESOLVE Results'!$A$1:$A$18671 = $C$10) * ('RESOLVE Results'!$B$1:$B$18671 = $E$10) * ('RESOLVE Results'!$C$1:$C$18671 = $B121), 0), MATCH(H$12, 'RESOLVE Results'!$D$1:$P$1, 0)), "")</f>
        <v/>
      </c>
      <c r="I121" s="4" t="str" cm="1">
        <f t="array" ref="I121">IFERROR(INDEX('RESOLVE Results'!$D$1:$P$18671, MATCH(1, ('RESOLVE Results'!$A$1:$A$18671 = $C$10) * ('RESOLVE Results'!$B$1:$B$18671 = $E$10) * ('RESOLVE Results'!$C$1:$C$18671 = $B121), 0), MATCH(I$12, 'RESOLVE Results'!$D$1:$P$1, 0)), "")</f>
        <v/>
      </c>
      <c r="J121" s="4" t="str" cm="1">
        <f t="array" ref="J121">IFERROR(INDEX('RESOLVE Results'!$D$1:$P$18671, MATCH(1, ('RESOLVE Results'!$A$1:$A$18671 = $C$10) * ('RESOLVE Results'!$B$1:$B$18671 = $E$10) * ('RESOLVE Results'!$C$1:$C$18671 = $B121), 0), MATCH(J$12, 'RESOLVE Results'!$D$1:$P$1, 0)), "")</f>
        <v/>
      </c>
      <c r="K121" s="4" t="str" cm="1">
        <f t="array" ref="K121">IFERROR(INDEX('RESOLVE Results'!$D$1:$P$18671, MATCH(1, ('RESOLVE Results'!$A$1:$A$18671 = $C$10) * ('RESOLVE Results'!$B$1:$B$18671 = $E$10) * ('RESOLVE Results'!$C$1:$C$18671 = $B121), 0), MATCH(K$12, 'RESOLVE Results'!$D$1:$P$1, 0)), "")</f>
        <v/>
      </c>
      <c r="L121" s="4" t="str" cm="1">
        <f t="array" ref="L121">IFERROR(INDEX('RESOLVE Results'!$D$1:$P$18671, MATCH(1, ('RESOLVE Results'!$A$1:$A$18671 = $C$10) * ('RESOLVE Results'!$B$1:$B$18671 = $E$10) * ('RESOLVE Results'!$C$1:$C$18671 = $B121), 0), MATCH(L$12, 'RESOLVE Results'!$D$1:$P$1, 0)), "")</f>
        <v/>
      </c>
      <c r="M121" s="4" t="str" cm="1">
        <f t="array" ref="M121">IFERROR(INDEX('RESOLVE Results'!$D$1:$P$18671, MATCH(1, ('RESOLVE Results'!$A$1:$A$18671 = $C$10) * ('RESOLVE Results'!$B$1:$B$18671 = $E$10) * ('RESOLVE Results'!$C$1:$C$18671 = $B121), 0), MATCH(M$12, 'RESOLVE Results'!$D$1:$P$1, 0)), "")</f>
        <v/>
      </c>
      <c r="N121" s="4" t="str" cm="1">
        <f t="array" ref="N121">IFERROR(INDEX('RESOLVE Results'!$D$1:$P$18671, MATCH(1, ('RESOLVE Results'!$A$1:$A$18671 = $C$10) * ('RESOLVE Results'!$B$1:$B$18671 = $E$10) * ('RESOLVE Results'!$C$1:$C$18671 = $B121), 0), MATCH(N$12, 'RESOLVE Results'!$D$1:$P$1, 0)), "")</f>
        <v/>
      </c>
      <c r="O121" s="6">
        <f t="shared" si="0"/>
        <v>0</v>
      </c>
      <c r="P121" s="4">
        <f>IFERROR(IF('Dashboard '!$D$6 = 2035, O121 * (1.05^(2035-2022)), O121), "")</f>
        <v>0</v>
      </c>
      <c r="Q121" s="69" t="str" cm="1">
        <f t="array" ref="Q121">IFERROR(INDEX('Base Cases'!$Q:$Q, MATCH(1, ('Base Cases'!$B:$B = $E$10) * ('Base Cases'!$C:$C = INDEX(Base_Cases, MATCH($B121, All_Cases, 0))), 0)) - P121, "")</f>
        <v/>
      </c>
    </row>
    <row r="122" spans="2:17" x14ac:dyDescent="0.2">
      <c r="B122" s="3">
        <v>0</v>
      </c>
      <c r="C122" s="4" t="str" cm="1">
        <f t="array" ref="C122">IFERROR(INDEX('RESOLVE Results'!$D$1:$P$18671, MATCH(1, ('RESOLVE Results'!$A$1:$A$18671 = $C$10) * ('RESOLVE Results'!$B$1:$B$18671 = $E$10) * ('RESOLVE Results'!$C$1:$C$18671 = $B122), 0), MATCH(C$12, 'RESOLVE Results'!$D$1:$P$1, 0)), "")</f>
        <v/>
      </c>
      <c r="D122" s="4" t="str" cm="1">
        <f t="array" ref="D122">IFERROR(INDEX('RESOLVE Results'!$D$1:$P$18671, MATCH(1, ('RESOLVE Results'!$A$1:$A$18671 = $C$10) * ('RESOLVE Results'!$B$1:$B$18671 = $E$10) * ('RESOLVE Results'!$C$1:$C$18671 = $B122), 0), MATCH(D$12, 'RESOLVE Results'!$D$1:$P$1, 0)), "")</f>
        <v/>
      </c>
      <c r="E122" s="4" t="str" cm="1">
        <f t="array" ref="E122">IFERROR(INDEX('RESOLVE Results'!$D$1:$P$18671, MATCH(1, ('RESOLVE Results'!$A$1:$A$18671 = $C$10) * ('RESOLVE Results'!$B$1:$B$18671 = $E$10) * ('RESOLVE Results'!$C$1:$C$18671 = $B122), 0), MATCH(E$12, 'RESOLVE Results'!$D$1:$P$1, 0)), "")</f>
        <v/>
      </c>
      <c r="F122" s="4" t="str" cm="1">
        <f t="array" ref="F122">IFERROR(INDEX('RESOLVE Results'!$D$1:$P$18671, MATCH(1, ('RESOLVE Results'!$A$1:$A$18671 = $C$10) * ('RESOLVE Results'!$B$1:$B$18671 = $E$10) * ('RESOLVE Results'!$C$1:$C$18671 = $B122), 0), MATCH(F$12, 'RESOLVE Results'!$D$1:$P$1, 0)), "")</f>
        <v/>
      </c>
      <c r="G122" s="4" t="str" cm="1">
        <f t="array" ref="G122">IFERROR(INDEX('RESOLVE Results'!$D$1:$P$18671, MATCH(1, ('RESOLVE Results'!$A$1:$A$18671 = $C$10) * ('RESOLVE Results'!$B$1:$B$18671 = $E$10) * ('RESOLVE Results'!$C$1:$C$18671 = $B122), 0), MATCH(G$12, 'RESOLVE Results'!$D$1:$P$1, 0)), "")</f>
        <v/>
      </c>
      <c r="H122" s="4" t="str" cm="1">
        <f t="array" ref="H122">IFERROR(INDEX('RESOLVE Results'!$D$1:$P$18671, MATCH(1, ('RESOLVE Results'!$A$1:$A$18671 = $C$10) * ('RESOLVE Results'!$B$1:$B$18671 = $E$10) * ('RESOLVE Results'!$C$1:$C$18671 = $B122), 0), MATCH(H$12, 'RESOLVE Results'!$D$1:$P$1, 0)), "")</f>
        <v/>
      </c>
      <c r="I122" s="4" t="str" cm="1">
        <f t="array" ref="I122">IFERROR(INDEX('RESOLVE Results'!$D$1:$P$18671, MATCH(1, ('RESOLVE Results'!$A$1:$A$18671 = $C$10) * ('RESOLVE Results'!$B$1:$B$18671 = $E$10) * ('RESOLVE Results'!$C$1:$C$18671 = $B122), 0), MATCH(I$12, 'RESOLVE Results'!$D$1:$P$1, 0)), "")</f>
        <v/>
      </c>
      <c r="J122" s="4" t="str" cm="1">
        <f t="array" ref="J122">IFERROR(INDEX('RESOLVE Results'!$D$1:$P$18671, MATCH(1, ('RESOLVE Results'!$A$1:$A$18671 = $C$10) * ('RESOLVE Results'!$B$1:$B$18671 = $E$10) * ('RESOLVE Results'!$C$1:$C$18671 = $B122), 0), MATCH(J$12, 'RESOLVE Results'!$D$1:$P$1, 0)), "")</f>
        <v/>
      </c>
      <c r="K122" s="4" t="str" cm="1">
        <f t="array" ref="K122">IFERROR(INDEX('RESOLVE Results'!$D$1:$P$18671, MATCH(1, ('RESOLVE Results'!$A$1:$A$18671 = $C$10) * ('RESOLVE Results'!$B$1:$B$18671 = $E$10) * ('RESOLVE Results'!$C$1:$C$18671 = $B122), 0), MATCH(K$12, 'RESOLVE Results'!$D$1:$P$1, 0)), "")</f>
        <v/>
      </c>
      <c r="L122" s="4" t="str" cm="1">
        <f t="array" ref="L122">IFERROR(INDEX('RESOLVE Results'!$D$1:$P$18671, MATCH(1, ('RESOLVE Results'!$A$1:$A$18671 = $C$10) * ('RESOLVE Results'!$B$1:$B$18671 = $E$10) * ('RESOLVE Results'!$C$1:$C$18671 = $B122), 0), MATCH(L$12, 'RESOLVE Results'!$D$1:$P$1, 0)), "")</f>
        <v/>
      </c>
      <c r="M122" s="4" t="str" cm="1">
        <f t="array" ref="M122">IFERROR(INDEX('RESOLVE Results'!$D$1:$P$18671, MATCH(1, ('RESOLVE Results'!$A$1:$A$18671 = $C$10) * ('RESOLVE Results'!$B$1:$B$18671 = $E$10) * ('RESOLVE Results'!$C$1:$C$18671 = $B122), 0), MATCH(M$12, 'RESOLVE Results'!$D$1:$P$1, 0)), "")</f>
        <v/>
      </c>
      <c r="N122" s="4" t="str" cm="1">
        <f t="array" ref="N122">IFERROR(INDEX('RESOLVE Results'!$D$1:$P$18671, MATCH(1, ('RESOLVE Results'!$A$1:$A$18671 = $C$10) * ('RESOLVE Results'!$B$1:$B$18671 = $E$10) * ('RESOLVE Results'!$C$1:$C$18671 = $B122), 0), MATCH(N$12, 'RESOLVE Results'!$D$1:$P$1, 0)), "")</f>
        <v/>
      </c>
      <c r="O122" s="6">
        <f t="shared" si="0"/>
        <v>0</v>
      </c>
      <c r="P122" s="4">
        <f>IFERROR(IF('Dashboard '!$D$6 = 2035, O122 * (1.05^(2035-2022)), O122), "")</f>
        <v>0</v>
      </c>
      <c r="Q122" s="69" t="str" cm="1">
        <f t="array" ref="Q122">IFERROR(INDEX('Base Cases'!$Q:$Q, MATCH(1, ('Base Cases'!$B:$B = $E$10) * ('Base Cases'!$C:$C = INDEX(Base_Cases, MATCH($B122, All_Cases, 0))), 0)) - P122, "")</f>
        <v/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5ACFE-709A-4E41-A9BA-B948C7B63862}">
  <sheetPr codeName="Sheet12">
    <tabColor theme="0" tint="-0.249977111117893"/>
  </sheetPr>
  <dimension ref="B2:P236"/>
  <sheetViews>
    <sheetView showGridLines="0" workbookViewId="0">
      <selection activeCell="P14" sqref="P14"/>
    </sheetView>
  </sheetViews>
  <sheetFormatPr defaultColWidth="9" defaultRowHeight="12" outlineLevelRow="1" outlineLevelCol="1" x14ac:dyDescent="0.2"/>
  <cols>
    <col min="2" max="2" width="9.85546875" hidden="1" customWidth="1" outlineLevel="1"/>
    <col min="3" max="3" width="53.42578125" bestFit="1" customWidth="1" collapsed="1"/>
    <col min="8" max="8" width="10.140625" bestFit="1" customWidth="1"/>
    <col min="16" max="16" width="9.42578125" bestFit="1" customWidth="1"/>
  </cols>
  <sheetData>
    <row r="2" spans="2:16" ht="17.25" thickBot="1" x14ac:dyDescent="0.25">
      <c r="B2" s="11"/>
      <c r="C2" s="9" t="s">
        <v>225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</row>
    <row r="3" spans="2:16" x14ac:dyDescent="0.2">
      <c r="B3" s="11"/>
    </row>
    <row r="4" spans="2:16" ht="12.75" x14ac:dyDescent="0.2">
      <c r="B4" s="11"/>
      <c r="C4" s="2" t="s">
        <v>226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2:16" x14ac:dyDescent="0.2">
      <c r="B5" s="11"/>
      <c r="C5" s="7"/>
      <c r="D5" s="15">
        <v>2024</v>
      </c>
      <c r="E5" s="15">
        <v>2025</v>
      </c>
      <c r="F5" s="15">
        <v>2026</v>
      </c>
      <c r="G5" s="15">
        <v>2028</v>
      </c>
      <c r="H5" s="15">
        <v>2030</v>
      </c>
      <c r="I5" s="15">
        <v>2032</v>
      </c>
      <c r="J5" s="15">
        <v>2033</v>
      </c>
      <c r="K5" s="15">
        <v>2034</v>
      </c>
      <c r="L5" s="15">
        <v>2035</v>
      </c>
      <c r="M5" s="15">
        <v>2039</v>
      </c>
      <c r="N5" s="15">
        <v>2040</v>
      </c>
      <c r="O5" s="15">
        <v>2045</v>
      </c>
    </row>
    <row r="6" spans="2:16" x14ac:dyDescent="0.2">
      <c r="B6" s="11"/>
      <c r="C6" s="8" t="s">
        <v>227</v>
      </c>
      <c r="D6" s="14">
        <f>'Cost Data'!Y$6</f>
        <v>0.90702947845804904</v>
      </c>
      <c r="E6" s="14">
        <f>'Cost Data'!Z$6</f>
        <v>0.86383759853147601</v>
      </c>
      <c r="F6" s="14">
        <f>'Cost Data'!AA$6</f>
        <v>1.2144655580261099</v>
      </c>
      <c r="G6" s="14">
        <f>'Cost Data'!AB$6</f>
        <v>1.49331914493591</v>
      </c>
      <c r="H6" s="14">
        <f>'Cost Data'!AC$6</f>
        <v>1.3544844852026401</v>
      </c>
      <c r="I6" s="14">
        <f>'Cost Data'!AD$6</f>
        <v>0.93621771164965695</v>
      </c>
      <c r="J6" s="14">
        <f>'Cost Data'!AE$6</f>
        <v>0.58467928908643696</v>
      </c>
      <c r="K6" s="14">
        <f>'Cost Data'!AF$6</f>
        <v>0.55683741817755905</v>
      </c>
      <c r="L6" s="14">
        <f>'Cost Data'!AG$6</f>
        <v>1.26415874493526</v>
      </c>
      <c r="M6" s="14">
        <f>'Cost Data'!AH$6</f>
        <v>1.14665586639877</v>
      </c>
      <c r="N6" s="14">
        <f>'Cost Data'!AI$6</f>
        <v>1.1701884302783001</v>
      </c>
      <c r="O6" s="14">
        <f>'Cost Data'!AJ$6</f>
        <v>4.1025970000000003</v>
      </c>
    </row>
    <row r="7" spans="2:16" x14ac:dyDescent="0.2">
      <c r="B7" s="11"/>
    </row>
    <row r="8" spans="2:16" ht="17.25" thickBot="1" x14ac:dyDescent="0.25">
      <c r="C8" s="9" t="s">
        <v>264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10" spans="2:16" x14ac:dyDescent="0.2">
      <c r="B10" s="11"/>
      <c r="C10" s="11" t="s">
        <v>258</v>
      </c>
      <c r="D10" s="11" t="s">
        <v>259</v>
      </c>
      <c r="E10" s="11" t="s">
        <v>260</v>
      </c>
      <c r="F10" s="11" t="s">
        <v>178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ht="12.75" x14ac:dyDescent="0.2">
      <c r="B11" s="11"/>
      <c r="C11" s="2" t="s">
        <v>265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16" x14ac:dyDescent="0.2">
      <c r="B12" s="11"/>
      <c r="C12" s="1" t="s">
        <v>156</v>
      </c>
      <c r="D12" s="1">
        <v>2024</v>
      </c>
      <c r="E12" s="1">
        <v>2025</v>
      </c>
      <c r="F12" s="1">
        <v>2026</v>
      </c>
      <c r="G12" s="1">
        <v>2028</v>
      </c>
      <c r="H12" s="1">
        <v>2030</v>
      </c>
      <c r="I12" s="1">
        <v>2032</v>
      </c>
      <c r="J12" s="1">
        <v>2033</v>
      </c>
      <c r="K12" s="1">
        <v>2034</v>
      </c>
      <c r="L12" s="1">
        <v>2035</v>
      </c>
      <c r="M12" s="1">
        <v>2039</v>
      </c>
      <c r="N12" s="1">
        <v>2040</v>
      </c>
      <c r="O12" s="1">
        <v>2045</v>
      </c>
      <c r="P12" s="1" t="s">
        <v>235</v>
      </c>
    </row>
    <row r="13" spans="2:16" outlineLevel="1" x14ac:dyDescent="0.2">
      <c r="B13" s="11" t="s">
        <v>178</v>
      </c>
      <c r="C13" s="3" t="str" cm="1">
        <f t="array" ref="C13:C122">Selected_Cases</f>
        <v>1GW High Bookend</v>
      </c>
      <c r="D13" s="4" cm="1">
        <f t="array" ref="D13">IFERROR(INDEX('RESOLVE Results'!$D$1:$P$18671, MATCH(1, ('RESOLVE Results'!$A$1:$A$18671 = $D$10) * ('RESOLVE Results'!$B$1:$B$18671 = $F$10) * ('RESOLVE Results'!$C$1:$C$18671 = $C13), 0), MATCH(D$12, 'RESOLVE Results'!$D$1:$P$1, 0)), "")</f>
        <v>46616</v>
      </c>
      <c r="E13" s="4" cm="1">
        <f t="array" ref="E13">IFERROR(INDEX('RESOLVE Results'!$D$1:$P$18671, MATCH(1, ('RESOLVE Results'!$A$1:$A$18671 = $D$10) * ('RESOLVE Results'!$B$1:$B$18671 = $F$10) * ('RESOLVE Results'!$C$1:$C$18671 = $C13), 0), MATCH(E$12, 'RESOLVE Results'!$D$1:$P$1, 0)), "")</f>
        <v>50329</v>
      </c>
      <c r="F13" s="4" cm="1">
        <f t="array" ref="F13">IFERROR(INDEX('RESOLVE Results'!$D$1:$P$18671, MATCH(1, ('RESOLVE Results'!$A$1:$A$18671 = $D$10) * ('RESOLVE Results'!$B$1:$B$18671 = $F$10) * ('RESOLVE Results'!$C$1:$C$18671 = $C13), 0), MATCH(F$12, 'RESOLVE Results'!$D$1:$P$1, 0)), "")</f>
        <v>46902</v>
      </c>
      <c r="G13" s="4" cm="1">
        <f t="array" ref="G13">IFERROR(INDEX('RESOLVE Results'!$D$1:$P$18671, MATCH(1, ('RESOLVE Results'!$A$1:$A$18671 = $D$10) * ('RESOLVE Results'!$B$1:$B$18671 = $F$10) * ('RESOLVE Results'!$C$1:$C$18671 = $C13), 0), MATCH(G$12, 'RESOLVE Results'!$D$1:$P$1, 0)), "")</f>
        <v>48573</v>
      </c>
      <c r="H13" s="4" cm="1">
        <f t="array" ref="H13">IFERROR(INDEX('RESOLVE Results'!$D$1:$P$18671, MATCH(1, ('RESOLVE Results'!$A$1:$A$18671 = $D$10) * ('RESOLVE Results'!$B$1:$B$18671 = $F$10) * ('RESOLVE Results'!$C$1:$C$18671 = $C13), 0), MATCH(H$12, 'RESOLVE Results'!$D$1:$P$1, 0)), "")</f>
        <v>52123</v>
      </c>
      <c r="I13" s="4" cm="1">
        <f t="array" ref="I13">IFERROR(INDEX('RESOLVE Results'!$D$1:$P$18671, MATCH(1, ('RESOLVE Results'!$A$1:$A$18671 = $D$10) * ('RESOLVE Results'!$B$1:$B$18671 = $F$10) * ('RESOLVE Results'!$C$1:$C$18671 = $C13), 0), MATCH(I$12, 'RESOLVE Results'!$D$1:$P$1, 0)), "")</f>
        <v>54554</v>
      </c>
      <c r="J13" s="4" cm="1">
        <f t="array" ref="J13">IFERROR(INDEX('RESOLVE Results'!$D$1:$P$18671, MATCH(1, ('RESOLVE Results'!$A$1:$A$18671 = $D$10) * ('RESOLVE Results'!$B$1:$B$18671 = $F$10) * ('RESOLVE Results'!$C$1:$C$18671 = $C13), 0), MATCH(J$12, 'RESOLVE Results'!$D$1:$P$1, 0)), "")</f>
        <v>57095</v>
      </c>
      <c r="K13" s="4" cm="1">
        <f t="array" ref="K13">IFERROR(INDEX('RESOLVE Results'!$D$1:$P$18671, MATCH(1, ('RESOLVE Results'!$A$1:$A$18671 = $D$10) * ('RESOLVE Results'!$B$1:$B$18671 = $F$10) * ('RESOLVE Results'!$C$1:$C$18671 = $C13), 0), MATCH(K$12, 'RESOLVE Results'!$D$1:$P$1, 0)), "")</f>
        <v>58388</v>
      </c>
      <c r="L13" s="4" cm="1">
        <f t="array" ref="L13">IFERROR(INDEX('RESOLVE Results'!$D$1:$P$18671, MATCH(1, ('RESOLVE Results'!$A$1:$A$18671 = $D$10) * ('RESOLVE Results'!$B$1:$B$18671 = $F$10) * ('RESOLVE Results'!$C$1:$C$18671 = $C13), 0), MATCH(L$12, 'RESOLVE Results'!$D$1:$P$1, 0)), "")</f>
        <v>57464</v>
      </c>
      <c r="M13" s="4" cm="1">
        <f t="array" ref="M13">IFERROR(INDEX('RESOLVE Results'!$D$1:$P$18671, MATCH(1, ('RESOLVE Results'!$A$1:$A$18671 = $D$10) * ('RESOLVE Results'!$B$1:$B$18671 = $F$10) * ('RESOLVE Results'!$C$1:$C$18671 = $C13), 0), MATCH(M$12, 'RESOLVE Results'!$D$1:$P$1, 0)), "")</f>
        <v>64067</v>
      </c>
      <c r="N13" s="4" cm="1">
        <f t="array" ref="N13">IFERROR(INDEX('RESOLVE Results'!$D$1:$P$18671, MATCH(1, ('RESOLVE Results'!$A$1:$A$18671 = $D$10) * ('RESOLVE Results'!$B$1:$B$18671 = $F$10) * ('RESOLVE Results'!$C$1:$C$18671 = $C13), 0), MATCH(N$12, 'RESOLVE Results'!$D$1:$P$1, 0)), "")</f>
        <v>66172</v>
      </c>
      <c r="O13" s="4" cm="1">
        <f t="array" ref="O13">IFERROR(INDEX('RESOLVE Results'!$D$1:$P$18671, MATCH(1, ('RESOLVE Results'!$A$1:$A$18671 = $D$10) * ('RESOLVE Results'!$B$1:$B$18671 = $F$10) * ('RESOLVE Results'!$C$1:$C$18671 = $C13), 0), MATCH(O$12, 'RESOLVE Results'!$D$1:$P$1, 0)), "")</f>
        <v>70223</v>
      </c>
      <c r="P13" s="4" cm="1">
        <f t="array" ref="P13">IFERROR(INDEX('RESOLVE Results'!$D$1:$P$18671, MATCH(1, ('RESOLVE Results'!$A$1:$A$18671 = $D$10) * ('RESOLVE Results'!$B$1:$B$18671 = $F$10) * ('RESOLVE Results'!$C$1:$C$18671 = $C13), 0), MATCH(P$12, 'RESOLVE Results'!$D$1:$P$1, 0)), "")</f>
        <v>976002</v>
      </c>
    </row>
    <row r="14" spans="2:16" outlineLevel="1" x14ac:dyDescent="0.2">
      <c r="B14" s="11" t="s">
        <v>178</v>
      </c>
      <c r="C14" s="3" t="str">
        <v>1GW Stringent Policy</v>
      </c>
      <c r="D14" s="4" cm="1">
        <f t="array" ref="D14">IFERROR(INDEX('RESOLVE Results'!$D$1:$P$18671, MATCH(1, ('RESOLVE Results'!$A$1:$A$18671 = $D$10) * ('RESOLVE Results'!$B$1:$B$18671 = $F$10) * ('RESOLVE Results'!$C$1:$C$18671 = $C14), 0), MATCH(D$12, 'RESOLVE Results'!$D$1:$P$1, 0)), "")</f>
        <v>46584</v>
      </c>
      <c r="E14" s="4" cm="1">
        <f t="array" ref="E14">IFERROR(INDEX('RESOLVE Results'!$D$1:$P$18671, MATCH(1, ('RESOLVE Results'!$A$1:$A$18671 = $D$10) * ('RESOLVE Results'!$B$1:$B$18671 = $F$10) * ('RESOLVE Results'!$C$1:$C$18671 = $C14), 0), MATCH(E$12, 'RESOLVE Results'!$D$1:$P$1, 0)), "")</f>
        <v>49543</v>
      </c>
      <c r="F14" s="4" cm="1">
        <f t="array" ref="F14">IFERROR(INDEX('RESOLVE Results'!$D$1:$P$18671, MATCH(1, ('RESOLVE Results'!$A$1:$A$18671 = $D$10) * ('RESOLVE Results'!$B$1:$B$18671 = $F$10) * ('RESOLVE Results'!$C$1:$C$18671 = $C14), 0), MATCH(F$12, 'RESOLVE Results'!$D$1:$P$1, 0)), "")</f>
        <v>46716</v>
      </c>
      <c r="G14" s="4" cm="1">
        <f t="array" ref="G14">IFERROR(INDEX('RESOLVE Results'!$D$1:$P$18671, MATCH(1, ('RESOLVE Results'!$A$1:$A$18671 = $D$10) * ('RESOLVE Results'!$B$1:$B$18671 = $F$10) * ('RESOLVE Results'!$C$1:$C$18671 = $C14), 0), MATCH(G$12, 'RESOLVE Results'!$D$1:$P$1, 0)), "")</f>
        <v>47962</v>
      </c>
      <c r="H14" s="4" cm="1">
        <f t="array" ref="H14">IFERROR(INDEX('RESOLVE Results'!$D$1:$P$18671, MATCH(1, ('RESOLVE Results'!$A$1:$A$18671 = $D$10) * ('RESOLVE Results'!$B$1:$B$18671 = $F$10) * ('RESOLVE Results'!$C$1:$C$18671 = $C14), 0), MATCH(H$12, 'RESOLVE Results'!$D$1:$P$1, 0)), "")</f>
        <v>50229</v>
      </c>
      <c r="I14" s="4" cm="1">
        <f t="array" ref="I14">IFERROR(INDEX('RESOLVE Results'!$D$1:$P$18671, MATCH(1, ('RESOLVE Results'!$A$1:$A$18671 = $D$10) * ('RESOLVE Results'!$B$1:$B$18671 = $F$10) * ('RESOLVE Results'!$C$1:$C$18671 = $C14), 0), MATCH(I$12, 'RESOLVE Results'!$D$1:$P$1, 0)), "")</f>
        <v>52026</v>
      </c>
      <c r="J14" s="4" cm="1">
        <f t="array" ref="J14">IFERROR(INDEX('RESOLVE Results'!$D$1:$P$18671, MATCH(1, ('RESOLVE Results'!$A$1:$A$18671 = $D$10) * ('RESOLVE Results'!$B$1:$B$18671 = $F$10) * ('RESOLVE Results'!$C$1:$C$18671 = $C14), 0), MATCH(J$12, 'RESOLVE Results'!$D$1:$P$1, 0)), "")</f>
        <v>54092</v>
      </c>
      <c r="K14" s="4" cm="1">
        <f t="array" ref="K14">IFERROR(INDEX('RESOLVE Results'!$D$1:$P$18671, MATCH(1, ('RESOLVE Results'!$A$1:$A$18671 = $D$10) * ('RESOLVE Results'!$B$1:$B$18671 = $F$10) * ('RESOLVE Results'!$C$1:$C$18671 = $C14), 0), MATCH(K$12, 'RESOLVE Results'!$D$1:$P$1, 0)), "")</f>
        <v>54563</v>
      </c>
      <c r="L14" s="4" cm="1">
        <f t="array" ref="L14">IFERROR(INDEX('RESOLVE Results'!$D$1:$P$18671, MATCH(1, ('RESOLVE Results'!$A$1:$A$18671 = $D$10) * ('RESOLVE Results'!$B$1:$B$18671 = $F$10) * ('RESOLVE Results'!$C$1:$C$18671 = $C14), 0), MATCH(L$12, 'RESOLVE Results'!$D$1:$P$1, 0)), "")</f>
        <v>54427</v>
      </c>
      <c r="M14" s="4" cm="1">
        <f t="array" ref="M14">IFERROR(INDEX('RESOLVE Results'!$D$1:$P$18671, MATCH(1, ('RESOLVE Results'!$A$1:$A$18671 = $D$10) * ('RESOLVE Results'!$B$1:$B$18671 = $F$10) * ('RESOLVE Results'!$C$1:$C$18671 = $C14), 0), MATCH(M$12, 'RESOLVE Results'!$D$1:$P$1, 0)), "")</f>
        <v>59287</v>
      </c>
      <c r="N14" s="4" cm="1">
        <f t="array" ref="N14">IFERROR(INDEX('RESOLVE Results'!$D$1:$P$18671, MATCH(1, ('RESOLVE Results'!$A$1:$A$18671 = $D$10) * ('RESOLVE Results'!$B$1:$B$18671 = $F$10) * ('RESOLVE Results'!$C$1:$C$18671 = $C14), 0), MATCH(N$12, 'RESOLVE Results'!$D$1:$P$1, 0)), "")</f>
        <v>61134</v>
      </c>
      <c r="O14" s="4" cm="1">
        <f t="array" ref="O14">IFERROR(INDEX('RESOLVE Results'!$D$1:$P$18671, MATCH(1, ('RESOLVE Results'!$A$1:$A$18671 = $D$10) * ('RESOLVE Results'!$B$1:$B$18671 = $F$10) * ('RESOLVE Results'!$C$1:$C$18671 = $C14), 0), MATCH(O$12, 'RESOLVE Results'!$D$1:$P$1, 0)), "")</f>
        <v>72458</v>
      </c>
      <c r="P14" s="4" cm="1">
        <f t="array" ref="P14">IFERROR(INDEX('RESOLVE Results'!$D$1:$P$18671, MATCH(1, ('RESOLVE Results'!$A$1:$A$18671 = $D$10) * ('RESOLVE Results'!$B$1:$B$18671 = $F$10) * ('RESOLVE Results'!$C$1:$C$18671 = $C14), 0), MATCH(P$12, 'RESOLVE Results'!$D$1:$P$1, 0)), "")</f>
        <v>961247</v>
      </c>
    </row>
    <row r="15" spans="2:16" outlineLevel="1" x14ac:dyDescent="0.2">
      <c r="B15" s="11" t="s">
        <v>178</v>
      </c>
      <c r="C15" s="3" t="str">
        <v>1GW Competing Resource Challenges</v>
      </c>
      <c r="D15" s="4" cm="1">
        <f t="array" ref="D15">IFERROR(INDEX('RESOLVE Results'!$D$1:$P$18671, MATCH(1, ('RESOLVE Results'!$A$1:$A$18671 = $D$10) * ('RESOLVE Results'!$B$1:$B$18671 = $F$10) * ('RESOLVE Results'!$C$1:$C$18671 = $C15), 0), MATCH(D$12, 'RESOLVE Results'!$D$1:$P$1, 0)), "")</f>
        <v>46517</v>
      </c>
      <c r="E15" s="4" cm="1">
        <f t="array" ref="E15">IFERROR(INDEX('RESOLVE Results'!$D$1:$P$18671, MATCH(1, ('RESOLVE Results'!$A$1:$A$18671 = $D$10) * ('RESOLVE Results'!$B$1:$B$18671 = $F$10) * ('RESOLVE Results'!$C$1:$C$18671 = $C15), 0), MATCH(E$12, 'RESOLVE Results'!$D$1:$P$1, 0)), "")</f>
        <v>48541</v>
      </c>
      <c r="F15" s="4" cm="1">
        <f t="array" ref="F15">IFERROR(INDEX('RESOLVE Results'!$D$1:$P$18671, MATCH(1, ('RESOLVE Results'!$A$1:$A$18671 = $D$10) * ('RESOLVE Results'!$B$1:$B$18671 = $F$10) * ('RESOLVE Results'!$C$1:$C$18671 = $C15), 0), MATCH(F$12, 'RESOLVE Results'!$D$1:$P$1, 0)), "")</f>
        <v>46586</v>
      </c>
      <c r="G15" s="4" cm="1">
        <f t="array" ref="G15">IFERROR(INDEX('RESOLVE Results'!$D$1:$P$18671, MATCH(1, ('RESOLVE Results'!$A$1:$A$18671 = $D$10) * ('RESOLVE Results'!$B$1:$B$18671 = $F$10) * ('RESOLVE Results'!$C$1:$C$18671 = $C15), 0), MATCH(G$12, 'RESOLVE Results'!$D$1:$P$1, 0)), "")</f>
        <v>47559</v>
      </c>
      <c r="H15" s="4" cm="1">
        <f t="array" ref="H15">IFERROR(INDEX('RESOLVE Results'!$D$1:$P$18671, MATCH(1, ('RESOLVE Results'!$A$1:$A$18671 = $D$10) * ('RESOLVE Results'!$B$1:$B$18671 = $F$10) * ('RESOLVE Results'!$C$1:$C$18671 = $C15), 0), MATCH(H$12, 'RESOLVE Results'!$D$1:$P$1, 0)), "")</f>
        <v>50007</v>
      </c>
      <c r="I15" s="4" cm="1">
        <f t="array" ref="I15">IFERROR(INDEX('RESOLVE Results'!$D$1:$P$18671, MATCH(1, ('RESOLVE Results'!$A$1:$A$18671 = $D$10) * ('RESOLVE Results'!$B$1:$B$18671 = $F$10) * ('RESOLVE Results'!$C$1:$C$18671 = $C15), 0), MATCH(I$12, 'RESOLVE Results'!$D$1:$P$1, 0)), "")</f>
        <v>51620</v>
      </c>
      <c r="J15" s="4" cm="1">
        <f t="array" ref="J15">IFERROR(INDEX('RESOLVE Results'!$D$1:$P$18671, MATCH(1, ('RESOLVE Results'!$A$1:$A$18671 = $D$10) * ('RESOLVE Results'!$B$1:$B$18671 = $F$10) * ('RESOLVE Results'!$C$1:$C$18671 = $C15), 0), MATCH(J$12, 'RESOLVE Results'!$D$1:$P$1, 0)), "")</f>
        <v>53950</v>
      </c>
      <c r="K15" s="4" cm="1">
        <f t="array" ref="K15">IFERROR(INDEX('RESOLVE Results'!$D$1:$P$18671, MATCH(1, ('RESOLVE Results'!$A$1:$A$18671 = $D$10) * ('RESOLVE Results'!$B$1:$B$18671 = $F$10) * ('RESOLVE Results'!$C$1:$C$18671 = $C15), 0), MATCH(K$12, 'RESOLVE Results'!$D$1:$P$1, 0)), "")</f>
        <v>54629</v>
      </c>
      <c r="L15" s="4" cm="1">
        <f t="array" ref="L15">IFERROR(INDEX('RESOLVE Results'!$D$1:$P$18671, MATCH(1, ('RESOLVE Results'!$A$1:$A$18671 = $D$10) * ('RESOLVE Results'!$B$1:$B$18671 = $F$10) * ('RESOLVE Results'!$C$1:$C$18671 = $C15), 0), MATCH(L$12, 'RESOLVE Results'!$D$1:$P$1, 0)), "")</f>
        <v>53562</v>
      </c>
      <c r="M15" s="4" cm="1">
        <f t="array" ref="M15">IFERROR(INDEX('RESOLVE Results'!$D$1:$P$18671, MATCH(1, ('RESOLVE Results'!$A$1:$A$18671 = $D$10) * ('RESOLVE Results'!$B$1:$B$18671 = $F$10) * ('RESOLVE Results'!$C$1:$C$18671 = $C15), 0), MATCH(M$12, 'RESOLVE Results'!$D$1:$P$1, 0)), "")</f>
        <v>58231</v>
      </c>
      <c r="N15" s="4" cm="1">
        <f t="array" ref="N15">IFERROR(INDEX('RESOLVE Results'!$D$1:$P$18671, MATCH(1, ('RESOLVE Results'!$A$1:$A$18671 = $D$10) * ('RESOLVE Results'!$B$1:$B$18671 = $F$10) * ('RESOLVE Results'!$C$1:$C$18671 = $C15), 0), MATCH(N$12, 'RESOLVE Results'!$D$1:$P$1, 0)), "")</f>
        <v>59517</v>
      </c>
      <c r="O15" s="4" cm="1">
        <f t="array" ref="O15">IFERROR(INDEX('RESOLVE Results'!$D$1:$P$18671, MATCH(1, ('RESOLVE Results'!$A$1:$A$18671 = $D$10) * ('RESOLVE Results'!$B$1:$B$18671 = $F$10) * ('RESOLVE Results'!$C$1:$C$18671 = $C15), 0), MATCH(O$12, 'RESOLVE Results'!$D$1:$P$1, 0)), "")</f>
        <v>66363</v>
      </c>
      <c r="P15" s="4" cm="1">
        <f t="array" ref="P15">IFERROR(INDEX('RESOLVE Results'!$D$1:$P$18671, MATCH(1, ('RESOLVE Results'!$A$1:$A$18671 = $D$10) * ('RESOLVE Results'!$B$1:$B$18671 = $F$10) * ('RESOLVE Results'!$C$1:$C$18671 = $C15), 0), MATCH(P$12, 'RESOLVE Results'!$D$1:$P$1, 0)), "")</f>
        <v>924292</v>
      </c>
    </row>
    <row r="16" spans="2:16" outlineLevel="1" x14ac:dyDescent="0.2">
      <c r="B16" s="11" t="s">
        <v>178</v>
      </c>
      <c r="C16" s="3" t="str">
        <v>1GW Significantly Low Competing Resource Availability</v>
      </c>
      <c r="D16" s="4" cm="1">
        <f t="array" ref="D16">IFERROR(INDEX('RESOLVE Results'!$D$1:$P$18671, MATCH(1, ('RESOLVE Results'!$A$1:$A$18671 = $D$10) * ('RESOLVE Results'!$B$1:$B$18671 = $F$10) * ('RESOLVE Results'!$C$1:$C$18671 = $C16), 0), MATCH(D$12, 'RESOLVE Results'!$D$1:$P$1, 0)), "")</f>
        <v>46365</v>
      </c>
      <c r="E16" s="4" cm="1">
        <f t="array" ref="E16">IFERROR(INDEX('RESOLVE Results'!$D$1:$P$18671, MATCH(1, ('RESOLVE Results'!$A$1:$A$18671 = $D$10) * ('RESOLVE Results'!$B$1:$B$18671 = $F$10) * ('RESOLVE Results'!$C$1:$C$18671 = $C16), 0), MATCH(E$12, 'RESOLVE Results'!$D$1:$P$1, 0)), "")</f>
        <v>48622</v>
      </c>
      <c r="F16" s="4" cm="1">
        <f t="array" ref="F16">IFERROR(INDEX('RESOLVE Results'!$D$1:$P$18671, MATCH(1, ('RESOLVE Results'!$A$1:$A$18671 = $D$10) * ('RESOLVE Results'!$B$1:$B$18671 = $F$10) * ('RESOLVE Results'!$C$1:$C$18671 = $C16), 0), MATCH(F$12, 'RESOLVE Results'!$D$1:$P$1, 0)), "")</f>
        <v>46771</v>
      </c>
      <c r="G16" s="4" cm="1">
        <f t="array" ref="G16">IFERROR(INDEX('RESOLVE Results'!$D$1:$P$18671, MATCH(1, ('RESOLVE Results'!$A$1:$A$18671 = $D$10) * ('RESOLVE Results'!$B$1:$B$18671 = $F$10) * ('RESOLVE Results'!$C$1:$C$18671 = $C16), 0), MATCH(G$12, 'RESOLVE Results'!$D$1:$P$1, 0)), "")</f>
        <v>47766</v>
      </c>
      <c r="H16" s="4" cm="1">
        <f t="array" ref="H16">IFERROR(INDEX('RESOLVE Results'!$D$1:$P$18671, MATCH(1, ('RESOLVE Results'!$A$1:$A$18671 = $D$10) * ('RESOLVE Results'!$B$1:$B$18671 = $F$10) * ('RESOLVE Results'!$C$1:$C$18671 = $C16), 0), MATCH(H$12, 'RESOLVE Results'!$D$1:$P$1, 0)), "")</f>
        <v>50329</v>
      </c>
      <c r="I16" s="4" cm="1">
        <f t="array" ref="I16">IFERROR(INDEX('RESOLVE Results'!$D$1:$P$18671, MATCH(1, ('RESOLVE Results'!$A$1:$A$18671 = $D$10) * ('RESOLVE Results'!$B$1:$B$18671 = $F$10) * ('RESOLVE Results'!$C$1:$C$18671 = $C16), 0), MATCH(I$12, 'RESOLVE Results'!$D$1:$P$1, 0)), "")</f>
        <v>51152</v>
      </c>
      <c r="J16" s="4" cm="1">
        <f t="array" ref="J16">IFERROR(INDEX('RESOLVE Results'!$D$1:$P$18671, MATCH(1, ('RESOLVE Results'!$A$1:$A$18671 = $D$10) * ('RESOLVE Results'!$B$1:$B$18671 = $F$10) * ('RESOLVE Results'!$C$1:$C$18671 = $C16), 0), MATCH(J$12, 'RESOLVE Results'!$D$1:$P$1, 0)), "")</f>
        <v>52277</v>
      </c>
      <c r="K16" s="4" cm="1">
        <f t="array" ref="K16">IFERROR(INDEX('RESOLVE Results'!$D$1:$P$18671, MATCH(1, ('RESOLVE Results'!$A$1:$A$18671 = $D$10) * ('RESOLVE Results'!$B$1:$B$18671 = $F$10) * ('RESOLVE Results'!$C$1:$C$18671 = $C16), 0), MATCH(K$12, 'RESOLVE Results'!$D$1:$P$1, 0)), "")</f>
        <v>53053</v>
      </c>
      <c r="L16" s="4" cm="1">
        <f t="array" ref="L16">IFERROR(INDEX('RESOLVE Results'!$D$1:$P$18671, MATCH(1, ('RESOLVE Results'!$A$1:$A$18671 = $D$10) * ('RESOLVE Results'!$B$1:$B$18671 = $F$10) * ('RESOLVE Results'!$C$1:$C$18671 = $C16), 0), MATCH(L$12, 'RESOLVE Results'!$D$1:$P$1, 0)), "")</f>
        <v>53550</v>
      </c>
      <c r="M16" s="4" cm="1">
        <f t="array" ref="M16">IFERROR(INDEX('RESOLVE Results'!$D$1:$P$18671, MATCH(1, ('RESOLVE Results'!$A$1:$A$18671 = $D$10) * ('RESOLVE Results'!$B$1:$B$18671 = $F$10) * ('RESOLVE Results'!$C$1:$C$18671 = $C16), 0), MATCH(M$12, 'RESOLVE Results'!$D$1:$P$1, 0)), "")</f>
        <v>57000</v>
      </c>
      <c r="N16" s="4" cm="1">
        <f t="array" ref="N16">IFERROR(INDEX('RESOLVE Results'!$D$1:$P$18671, MATCH(1, ('RESOLVE Results'!$A$1:$A$18671 = $D$10) * ('RESOLVE Results'!$B$1:$B$18671 = $F$10) * ('RESOLVE Results'!$C$1:$C$18671 = $C16), 0), MATCH(N$12, 'RESOLVE Results'!$D$1:$P$1, 0)), "")</f>
        <v>58225</v>
      </c>
      <c r="O16" s="4" cm="1">
        <f t="array" ref="O16">IFERROR(INDEX('RESOLVE Results'!$D$1:$P$18671, MATCH(1, ('RESOLVE Results'!$A$1:$A$18671 = $D$10) * ('RESOLVE Results'!$B$1:$B$18671 = $F$10) * ('RESOLVE Results'!$C$1:$C$18671 = $C16), 0), MATCH(O$12, 'RESOLVE Results'!$D$1:$P$1, 0)), "")</f>
        <v>62774</v>
      </c>
      <c r="P16" s="4" cm="1">
        <f t="array" ref="P16">IFERROR(INDEX('RESOLVE Results'!$D$1:$P$18671, MATCH(1, ('RESOLVE Results'!$A$1:$A$18671 = $D$10) * ('RESOLVE Results'!$B$1:$B$18671 = $F$10) * ('RESOLVE Results'!$C$1:$C$18671 = $C16), 0), MATCH(P$12, 'RESOLVE Results'!$D$1:$P$1, 0)), "")</f>
        <v>902090</v>
      </c>
    </row>
    <row r="17" spans="2:16" outlineLevel="1" x14ac:dyDescent="0.2">
      <c r="B17" s="11" t="s">
        <v>178</v>
      </c>
      <c r="C17" s="3" t="str">
        <v>1GW Low Competing Resource Availability</v>
      </c>
      <c r="D17" s="4" cm="1">
        <f t="array" ref="D17">IFERROR(INDEX('RESOLVE Results'!$D$1:$P$18671, MATCH(1, ('RESOLVE Results'!$A$1:$A$18671 = $D$10) * ('RESOLVE Results'!$B$1:$B$18671 = $F$10) * ('RESOLVE Results'!$C$1:$C$18671 = $C17), 0), MATCH(D$12, 'RESOLVE Results'!$D$1:$P$1, 0)), "")</f>
        <v>46367</v>
      </c>
      <c r="E17" s="4" cm="1">
        <f t="array" ref="E17">IFERROR(INDEX('RESOLVE Results'!$D$1:$P$18671, MATCH(1, ('RESOLVE Results'!$A$1:$A$18671 = $D$10) * ('RESOLVE Results'!$B$1:$B$18671 = $F$10) * ('RESOLVE Results'!$C$1:$C$18671 = $C17), 0), MATCH(E$12, 'RESOLVE Results'!$D$1:$P$1, 0)), "")</f>
        <v>48648</v>
      </c>
      <c r="F17" s="4" cm="1">
        <f t="array" ref="F17">IFERROR(INDEX('RESOLVE Results'!$D$1:$P$18671, MATCH(1, ('RESOLVE Results'!$A$1:$A$18671 = $D$10) * ('RESOLVE Results'!$B$1:$B$18671 = $F$10) * ('RESOLVE Results'!$C$1:$C$18671 = $C17), 0), MATCH(F$12, 'RESOLVE Results'!$D$1:$P$1, 0)), "")</f>
        <v>46690</v>
      </c>
      <c r="G17" s="4" cm="1">
        <f t="array" ref="G17">IFERROR(INDEX('RESOLVE Results'!$D$1:$P$18671, MATCH(1, ('RESOLVE Results'!$A$1:$A$18671 = $D$10) * ('RESOLVE Results'!$B$1:$B$18671 = $F$10) * ('RESOLVE Results'!$C$1:$C$18671 = $C17), 0), MATCH(G$12, 'RESOLVE Results'!$D$1:$P$1, 0)), "")</f>
        <v>47679</v>
      </c>
      <c r="H17" s="4" cm="1">
        <f t="array" ref="H17">IFERROR(INDEX('RESOLVE Results'!$D$1:$P$18671, MATCH(1, ('RESOLVE Results'!$A$1:$A$18671 = $D$10) * ('RESOLVE Results'!$B$1:$B$18671 = $F$10) * ('RESOLVE Results'!$C$1:$C$18671 = $C17), 0), MATCH(H$12, 'RESOLVE Results'!$D$1:$P$1, 0)), "")</f>
        <v>49854</v>
      </c>
      <c r="I17" s="4" cm="1">
        <f t="array" ref="I17">IFERROR(INDEX('RESOLVE Results'!$D$1:$P$18671, MATCH(1, ('RESOLVE Results'!$A$1:$A$18671 = $D$10) * ('RESOLVE Results'!$B$1:$B$18671 = $F$10) * ('RESOLVE Results'!$C$1:$C$18671 = $C17), 0), MATCH(I$12, 'RESOLVE Results'!$D$1:$P$1, 0)), "")</f>
        <v>50626</v>
      </c>
      <c r="J17" s="4" cm="1">
        <f t="array" ref="J17">IFERROR(INDEX('RESOLVE Results'!$D$1:$P$18671, MATCH(1, ('RESOLVE Results'!$A$1:$A$18671 = $D$10) * ('RESOLVE Results'!$B$1:$B$18671 = $F$10) * ('RESOLVE Results'!$C$1:$C$18671 = $C17), 0), MATCH(J$12, 'RESOLVE Results'!$D$1:$P$1, 0)), "")</f>
        <v>51894</v>
      </c>
      <c r="K17" s="4" cm="1">
        <f t="array" ref="K17">IFERROR(INDEX('RESOLVE Results'!$D$1:$P$18671, MATCH(1, ('RESOLVE Results'!$A$1:$A$18671 = $D$10) * ('RESOLVE Results'!$B$1:$B$18671 = $F$10) * ('RESOLVE Results'!$C$1:$C$18671 = $C17), 0), MATCH(K$12, 'RESOLVE Results'!$D$1:$P$1, 0)), "")</f>
        <v>52494</v>
      </c>
      <c r="L17" s="4" cm="1">
        <f t="array" ref="L17">IFERROR(INDEX('RESOLVE Results'!$D$1:$P$18671, MATCH(1, ('RESOLVE Results'!$A$1:$A$18671 = $D$10) * ('RESOLVE Results'!$B$1:$B$18671 = $F$10) * ('RESOLVE Results'!$C$1:$C$18671 = $C17), 0), MATCH(L$12, 'RESOLVE Results'!$D$1:$P$1, 0)), "")</f>
        <v>52897</v>
      </c>
      <c r="M17" s="4" cm="1">
        <f t="array" ref="M17">IFERROR(INDEX('RESOLVE Results'!$D$1:$P$18671, MATCH(1, ('RESOLVE Results'!$A$1:$A$18671 = $D$10) * ('RESOLVE Results'!$B$1:$B$18671 = $F$10) * ('RESOLVE Results'!$C$1:$C$18671 = $C17), 0), MATCH(M$12, 'RESOLVE Results'!$D$1:$P$1, 0)), "")</f>
        <v>56290</v>
      </c>
      <c r="N17" s="4" cm="1">
        <f t="array" ref="N17">IFERROR(INDEX('RESOLVE Results'!$D$1:$P$18671, MATCH(1, ('RESOLVE Results'!$A$1:$A$18671 = $D$10) * ('RESOLVE Results'!$B$1:$B$18671 = $F$10) * ('RESOLVE Results'!$C$1:$C$18671 = $C17), 0), MATCH(N$12, 'RESOLVE Results'!$D$1:$P$1, 0)), "")</f>
        <v>57545</v>
      </c>
      <c r="O17" s="4" cm="1">
        <f t="array" ref="O17">IFERROR(INDEX('RESOLVE Results'!$D$1:$P$18671, MATCH(1, ('RESOLVE Results'!$A$1:$A$18671 = $D$10) * ('RESOLVE Results'!$B$1:$B$18671 = $F$10) * ('RESOLVE Results'!$C$1:$C$18671 = $C17), 0), MATCH(O$12, 'RESOLVE Results'!$D$1:$P$1, 0)), "")</f>
        <v>62070</v>
      </c>
      <c r="P17" s="4" cm="1">
        <f t="array" ref="P17">IFERROR(INDEX('RESOLVE Results'!$D$1:$P$18671, MATCH(1, ('RESOLVE Results'!$A$1:$A$18671 = $D$10) * ('RESOLVE Results'!$B$1:$B$18671 = $F$10) * ('RESOLVE Results'!$C$1:$C$18671 = $C17), 0), MATCH(P$12, 'RESOLVE Results'!$D$1:$P$1, 0)), "")</f>
        <v>894278</v>
      </c>
    </row>
    <row r="18" spans="2:16" outlineLevel="1" x14ac:dyDescent="0.2">
      <c r="B18" s="11" t="s">
        <v>178</v>
      </c>
      <c r="C18" s="3" t="str">
        <v>1GW High Competing Resource Cost</v>
      </c>
      <c r="D18" s="4" cm="1">
        <f t="array" ref="D18">IFERROR(INDEX('RESOLVE Results'!$D$1:$P$18671, MATCH(1, ('RESOLVE Results'!$A$1:$A$18671 = $D$10) * ('RESOLVE Results'!$B$1:$B$18671 = $F$10) * ('RESOLVE Results'!$C$1:$C$18671 = $C18), 0), MATCH(D$12, 'RESOLVE Results'!$D$1:$P$1, 0)), "")</f>
        <v>46403</v>
      </c>
      <c r="E18" s="4" cm="1">
        <f t="array" ref="E18">IFERROR(INDEX('RESOLVE Results'!$D$1:$P$18671, MATCH(1, ('RESOLVE Results'!$A$1:$A$18671 = $D$10) * ('RESOLVE Results'!$B$1:$B$18671 = $F$10) * ('RESOLVE Results'!$C$1:$C$18671 = $C18), 0), MATCH(E$12, 'RESOLVE Results'!$D$1:$P$1, 0)), "")</f>
        <v>48168</v>
      </c>
      <c r="F18" s="4" cm="1">
        <f t="array" ref="F18">IFERROR(INDEX('RESOLVE Results'!$D$1:$P$18671, MATCH(1, ('RESOLVE Results'!$A$1:$A$18671 = $D$10) * ('RESOLVE Results'!$B$1:$B$18671 = $F$10) * ('RESOLVE Results'!$C$1:$C$18671 = $C18), 0), MATCH(F$12, 'RESOLVE Results'!$D$1:$P$1, 0)), "")</f>
        <v>46828</v>
      </c>
      <c r="G18" s="4" cm="1">
        <f t="array" ref="G18">IFERROR(INDEX('RESOLVE Results'!$D$1:$P$18671, MATCH(1, ('RESOLVE Results'!$A$1:$A$18671 = $D$10) * ('RESOLVE Results'!$B$1:$B$18671 = $F$10) * ('RESOLVE Results'!$C$1:$C$18671 = $C18), 0), MATCH(G$12, 'RESOLVE Results'!$D$1:$P$1, 0)), "")</f>
        <v>47948</v>
      </c>
      <c r="H18" s="4" cm="1">
        <f t="array" ref="H18">IFERROR(INDEX('RESOLVE Results'!$D$1:$P$18671, MATCH(1, ('RESOLVE Results'!$A$1:$A$18671 = $D$10) * ('RESOLVE Results'!$B$1:$B$18671 = $F$10) * ('RESOLVE Results'!$C$1:$C$18671 = $C18), 0), MATCH(H$12, 'RESOLVE Results'!$D$1:$P$1, 0)), "")</f>
        <v>49464</v>
      </c>
      <c r="I18" s="4" cm="1">
        <f t="array" ref="I18">IFERROR(INDEX('RESOLVE Results'!$D$1:$P$18671, MATCH(1, ('RESOLVE Results'!$A$1:$A$18671 = $D$10) * ('RESOLVE Results'!$B$1:$B$18671 = $F$10) * ('RESOLVE Results'!$C$1:$C$18671 = $C18), 0), MATCH(I$12, 'RESOLVE Results'!$D$1:$P$1, 0)), "")</f>
        <v>50764</v>
      </c>
      <c r="J18" s="4" cm="1">
        <f t="array" ref="J18">IFERROR(INDEX('RESOLVE Results'!$D$1:$P$18671, MATCH(1, ('RESOLVE Results'!$A$1:$A$18671 = $D$10) * ('RESOLVE Results'!$B$1:$B$18671 = $F$10) * ('RESOLVE Results'!$C$1:$C$18671 = $C18), 0), MATCH(J$12, 'RESOLVE Results'!$D$1:$P$1, 0)), "")</f>
        <v>52391</v>
      </c>
      <c r="K18" s="4" cm="1">
        <f t="array" ref="K18">IFERROR(INDEX('RESOLVE Results'!$D$1:$P$18671, MATCH(1, ('RESOLVE Results'!$A$1:$A$18671 = $D$10) * ('RESOLVE Results'!$B$1:$B$18671 = $F$10) * ('RESOLVE Results'!$C$1:$C$18671 = $C18), 0), MATCH(K$12, 'RESOLVE Results'!$D$1:$P$1, 0)), "")</f>
        <v>52128</v>
      </c>
      <c r="L18" s="4" cm="1">
        <f t="array" ref="L18">IFERROR(INDEX('RESOLVE Results'!$D$1:$P$18671, MATCH(1, ('RESOLVE Results'!$A$1:$A$18671 = $D$10) * ('RESOLVE Results'!$B$1:$B$18671 = $F$10) * ('RESOLVE Results'!$C$1:$C$18671 = $C18), 0), MATCH(L$12, 'RESOLVE Results'!$D$1:$P$1, 0)), "")</f>
        <v>52519</v>
      </c>
      <c r="M18" s="4" cm="1">
        <f t="array" ref="M18">IFERROR(INDEX('RESOLVE Results'!$D$1:$P$18671, MATCH(1, ('RESOLVE Results'!$A$1:$A$18671 = $D$10) * ('RESOLVE Results'!$B$1:$B$18671 = $F$10) * ('RESOLVE Results'!$C$1:$C$18671 = $C18), 0), MATCH(M$12, 'RESOLVE Results'!$D$1:$P$1, 0)), "")</f>
        <v>56425</v>
      </c>
      <c r="N18" s="4" cm="1">
        <f t="array" ref="N18">IFERROR(INDEX('RESOLVE Results'!$D$1:$P$18671, MATCH(1, ('RESOLVE Results'!$A$1:$A$18671 = $D$10) * ('RESOLVE Results'!$B$1:$B$18671 = $F$10) * ('RESOLVE Results'!$C$1:$C$18671 = $C18), 0), MATCH(N$12, 'RESOLVE Results'!$D$1:$P$1, 0)), "")</f>
        <v>57850</v>
      </c>
      <c r="O18" s="4" cm="1">
        <f t="array" ref="O18">IFERROR(INDEX('RESOLVE Results'!$D$1:$P$18671, MATCH(1, ('RESOLVE Results'!$A$1:$A$18671 = $D$10) * ('RESOLVE Results'!$B$1:$B$18671 = $F$10) * ('RESOLVE Results'!$C$1:$C$18671 = $C18), 0), MATCH(O$12, 'RESOLVE Results'!$D$1:$P$1, 0)), "")</f>
        <v>63845</v>
      </c>
      <c r="P18" s="4" cm="1">
        <f t="array" ref="P18">IFERROR(INDEX('RESOLVE Results'!$D$1:$P$18671, MATCH(1, ('RESOLVE Results'!$A$1:$A$18671 = $D$10) * ('RESOLVE Results'!$B$1:$B$18671 = $F$10) * ('RESOLVE Results'!$C$1:$C$18671 = $C18), 0), MATCH(P$12, 'RESOLVE Results'!$D$1:$P$1, 0)), "")</f>
        <v>903022</v>
      </c>
    </row>
    <row r="19" spans="2:16" outlineLevel="1" x14ac:dyDescent="0.2">
      <c r="B19" s="11" t="s">
        <v>178</v>
      </c>
      <c r="C19" s="3" t="str">
        <v>1GW High Electrification Load</v>
      </c>
      <c r="D19" s="4" cm="1">
        <f t="array" ref="D19">IFERROR(INDEX('RESOLVE Results'!$D$1:$P$18671, MATCH(1, ('RESOLVE Results'!$A$1:$A$18671 = $D$10) * ('RESOLVE Results'!$B$1:$B$18671 = $F$10) * ('RESOLVE Results'!$C$1:$C$18671 = $C19), 0), MATCH(D$12, 'RESOLVE Results'!$D$1:$P$1, 0)), "")</f>
        <v>46442</v>
      </c>
      <c r="E19" s="4" cm="1">
        <f t="array" ref="E19">IFERROR(INDEX('RESOLVE Results'!$D$1:$P$18671, MATCH(1, ('RESOLVE Results'!$A$1:$A$18671 = $D$10) * ('RESOLVE Results'!$B$1:$B$18671 = $F$10) * ('RESOLVE Results'!$C$1:$C$18671 = $C19), 0), MATCH(E$12, 'RESOLVE Results'!$D$1:$P$1, 0)), "")</f>
        <v>48911</v>
      </c>
      <c r="F19" s="4" cm="1">
        <f t="array" ref="F19">IFERROR(INDEX('RESOLVE Results'!$D$1:$P$18671, MATCH(1, ('RESOLVE Results'!$A$1:$A$18671 = $D$10) * ('RESOLVE Results'!$B$1:$B$18671 = $F$10) * ('RESOLVE Results'!$C$1:$C$18671 = $C19), 0), MATCH(F$12, 'RESOLVE Results'!$D$1:$P$1, 0)), "")</f>
        <v>46944</v>
      </c>
      <c r="G19" s="4" cm="1">
        <f t="array" ref="G19">IFERROR(INDEX('RESOLVE Results'!$D$1:$P$18671, MATCH(1, ('RESOLVE Results'!$A$1:$A$18671 = $D$10) * ('RESOLVE Results'!$B$1:$B$18671 = $F$10) * ('RESOLVE Results'!$C$1:$C$18671 = $C19), 0), MATCH(G$12, 'RESOLVE Results'!$D$1:$P$1, 0)), "")</f>
        <v>48376</v>
      </c>
      <c r="H19" s="4" cm="1">
        <f t="array" ref="H19">IFERROR(INDEX('RESOLVE Results'!$D$1:$P$18671, MATCH(1, ('RESOLVE Results'!$A$1:$A$18671 = $D$10) * ('RESOLVE Results'!$B$1:$B$18671 = $F$10) * ('RESOLVE Results'!$C$1:$C$18671 = $C19), 0), MATCH(H$12, 'RESOLVE Results'!$D$1:$P$1, 0)), "")</f>
        <v>50796</v>
      </c>
      <c r="I19" s="4" cm="1">
        <f t="array" ref="I19">IFERROR(INDEX('RESOLVE Results'!$D$1:$P$18671, MATCH(1, ('RESOLVE Results'!$A$1:$A$18671 = $D$10) * ('RESOLVE Results'!$B$1:$B$18671 = $F$10) * ('RESOLVE Results'!$C$1:$C$18671 = $C19), 0), MATCH(I$12, 'RESOLVE Results'!$D$1:$P$1, 0)), "")</f>
        <v>51948</v>
      </c>
      <c r="J19" s="4" cm="1">
        <f t="array" ref="J19">IFERROR(INDEX('RESOLVE Results'!$D$1:$P$18671, MATCH(1, ('RESOLVE Results'!$A$1:$A$18671 = $D$10) * ('RESOLVE Results'!$B$1:$B$18671 = $F$10) * ('RESOLVE Results'!$C$1:$C$18671 = $C19), 0), MATCH(J$12, 'RESOLVE Results'!$D$1:$P$1, 0)), "")</f>
        <v>54253</v>
      </c>
      <c r="K19" s="4" cm="1">
        <f t="array" ref="K19">IFERROR(INDEX('RESOLVE Results'!$D$1:$P$18671, MATCH(1, ('RESOLVE Results'!$A$1:$A$18671 = $D$10) * ('RESOLVE Results'!$B$1:$B$18671 = $F$10) * ('RESOLVE Results'!$C$1:$C$18671 = $C19), 0), MATCH(K$12, 'RESOLVE Results'!$D$1:$P$1, 0)), "")</f>
        <v>53548</v>
      </c>
      <c r="L19" s="4" cm="1">
        <f t="array" ref="L19">IFERROR(INDEX('RESOLVE Results'!$D$1:$P$18671, MATCH(1, ('RESOLVE Results'!$A$1:$A$18671 = $D$10) * ('RESOLVE Results'!$B$1:$B$18671 = $F$10) * ('RESOLVE Results'!$C$1:$C$18671 = $C19), 0), MATCH(L$12, 'RESOLVE Results'!$D$1:$P$1, 0)), "")</f>
        <v>54173</v>
      </c>
      <c r="M19" s="4" cm="1">
        <f t="array" ref="M19">IFERROR(INDEX('RESOLVE Results'!$D$1:$P$18671, MATCH(1, ('RESOLVE Results'!$A$1:$A$18671 = $D$10) * ('RESOLVE Results'!$B$1:$B$18671 = $F$10) * ('RESOLVE Results'!$C$1:$C$18671 = $C19), 0), MATCH(M$12, 'RESOLVE Results'!$D$1:$P$1, 0)), "")</f>
        <v>58231</v>
      </c>
      <c r="N19" s="4" cm="1">
        <f t="array" ref="N19">IFERROR(INDEX('RESOLVE Results'!$D$1:$P$18671, MATCH(1, ('RESOLVE Results'!$A$1:$A$18671 = $D$10) * ('RESOLVE Results'!$B$1:$B$18671 = $F$10) * ('RESOLVE Results'!$C$1:$C$18671 = $C19), 0), MATCH(N$12, 'RESOLVE Results'!$D$1:$P$1, 0)), "")</f>
        <v>59566</v>
      </c>
      <c r="O19" s="4" cm="1">
        <f t="array" ref="O19">IFERROR(INDEX('RESOLVE Results'!$D$1:$P$18671, MATCH(1, ('RESOLVE Results'!$A$1:$A$18671 = $D$10) * ('RESOLVE Results'!$B$1:$B$18671 = $F$10) * ('RESOLVE Results'!$C$1:$C$18671 = $C19), 0), MATCH(O$12, 'RESOLVE Results'!$D$1:$P$1, 0)), "")</f>
        <v>64642</v>
      </c>
      <c r="P19" s="4" cm="1">
        <f t="array" ref="P19">IFERROR(INDEX('RESOLVE Results'!$D$1:$P$18671, MATCH(1, ('RESOLVE Results'!$A$1:$A$18671 = $D$10) * ('RESOLVE Results'!$B$1:$B$18671 = $F$10) * ('RESOLVE Results'!$C$1:$C$18671 = $C19), 0), MATCH(P$12, 'RESOLVE Results'!$D$1:$P$1, 0)), "")</f>
        <v>919407</v>
      </c>
    </row>
    <row r="20" spans="2:16" outlineLevel="1" x14ac:dyDescent="0.2">
      <c r="B20" s="11" t="s">
        <v>178</v>
      </c>
      <c r="C20" s="3" t="str">
        <v>1GW Zero GHG Emissions</v>
      </c>
      <c r="D20" s="4" cm="1">
        <f t="array" ref="D20">IFERROR(INDEX('RESOLVE Results'!$D$1:$P$18671, MATCH(1, ('RESOLVE Results'!$A$1:$A$18671 = $D$10) * ('RESOLVE Results'!$B$1:$B$18671 = $F$10) * ('RESOLVE Results'!$C$1:$C$18671 = $C20), 0), MATCH(D$12, 'RESOLVE Results'!$D$1:$P$1, 0)), "")</f>
        <v>46333</v>
      </c>
      <c r="E20" s="4" cm="1">
        <f t="array" ref="E20">IFERROR(INDEX('RESOLVE Results'!$D$1:$P$18671, MATCH(1, ('RESOLVE Results'!$A$1:$A$18671 = $D$10) * ('RESOLVE Results'!$B$1:$B$18671 = $F$10) * ('RESOLVE Results'!$C$1:$C$18671 = $C20), 0), MATCH(E$12, 'RESOLVE Results'!$D$1:$P$1, 0)), "")</f>
        <v>48104</v>
      </c>
      <c r="F20" s="4" cm="1">
        <f t="array" ref="F20">IFERROR(INDEX('RESOLVE Results'!$D$1:$P$18671, MATCH(1, ('RESOLVE Results'!$A$1:$A$18671 = $D$10) * ('RESOLVE Results'!$B$1:$B$18671 = $F$10) * ('RESOLVE Results'!$C$1:$C$18671 = $C20), 0), MATCH(F$12, 'RESOLVE Results'!$D$1:$P$1, 0)), "")</f>
        <v>46662</v>
      </c>
      <c r="G20" s="4" cm="1">
        <f t="array" ref="G20">IFERROR(INDEX('RESOLVE Results'!$D$1:$P$18671, MATCH(1, ('RESOLVE Results'!$A$1:$A$18671 = $D$10) * ('RESOLVE Results'!$B$1:$B$18671 = $F$10) * ('RESOLVE Results'!$C$1:$C$18671 = $C20), 0), MATCH(G$12, 'RESOLVE Results'!$D$1:$P$1, 0)), "")</f>
        <v>47695</v>
      </c>
      <c r="H20" s="4" cm="1">
        <f t="array" ref="H20">IFERROR(INDEX('RESOLVE Results'!$D$1:$P$18671, MATCH(1, ('RESOLVE Results'!$A$1:$A$18671 = $D$10) * ('RESOLVE Results'!$B$1:$B$18671 = $F$10) * ('RESOLVE Results'!$C$1:$C$18671 = $C20), 0), MATCH(H$12, 'RESOLVE Results'!$D$1:$P$1, 0)), "")</f>
        <v>49213</v>
      </c>
      <c r="I20" s="4" cm="1">
        <f t="array" ref="I20">IFERROR(INDEX('RESOLVE Results'!$D$1:$P$18671, MATCH(1, ('RESOLVE Results'!$A$1:$A$18671 = $D$10) * ('RESOLVE Results'!$B$1:$B$18671 = $F$10) * ('RESOLVE Results'!$C$1:$C$18671 = $C20), 0), MATCH(I$12, 'RESOLVE Results'!$D$1:$P$1, 0)), "")</f>
        <v>50333</v>
      </c>
      <c r="J20" s="4" cm="1">
        <f t="array" ref="J20">IFERROR(INDEX('RESOLVE Results'!$D$1:$P$18671, MATCH(1, ('RESOLVE Results'!$A$1:$A$18671 = $D$10) * ('RESOLVE Results'!$B$1:$B$18671 = $F$10) * ('RESOLVE Results'!$C$1:$C$18671 = $C20), 0), MATCH(J$12, 'RESOLVE Results'!$D$1:$P$1, 0)), "")</f>
        <v>52693</v>
      </c>
      <c r="K20" s="4" cm="1">
        <f t="array" ref="K20">IFERROR(INDEX('RESOLVE Results'!$D$1:$P$18671, MATCH(1, ('RESOLVE Results'!$A$1:$A$18671 = $D$10) * ('RESOLVE Results'!$B$1:$B$18671 = $F$10) * ('RESOLVE Results'!$C$1:$C$18671 = $C20), 0), MATCH(K$12, 'RESOLVE Results'!$D$1:$P$1, 0)), "")</f>
        <v>51615</v>
      </c>
      <c r="L20" s="4" cm="1">
        <f t="array" ref="L20">IFERROR(INDEX('RESOLVE Results'!$D$1:$P$18671, MATCH(1, ('RESOLVE Results'!$A$1:$A$18671 = $D$10) * ('RESOLVE Results'!$B$1:$B$18671 = $F$10) * ('RESOLVE Results'!$C$1:$C$18671 = $C20), 0), MATCH(L$12, 'RESOLVE Results'!$D$1:$P$1, 0)), "")</f>
        <v>52088</v>
      </c>
      <c r="M20" s="4" cm="1">
        <f t="array" ref="M20">IFERROR(INDEX('RESOLVE Results'!$D$1:$P$18671, MATCH(1, ('RESOLVE Results'!$A$1:$A$18671 = $D$10) * ('RESOLVE Results'!$B$1:$B$18671 = $F$10) * ('RESOLVE Results'!$C$1:$C$18671 = $C20), 0), MATCH(M$12, 'RESOLVE Results'!$D$1:$P$1, 0)), "")</f>
        <v>55905</v>
      </c>
      <c r="N20" s="4" cm="1">
        <f t="array" ref="N20">IFERROR(INDEX('RESOLVE Results'!$D$1:$P$18671, MATCH(1, ('RESOLVE Results'!$A$1:$A$18671 = $D$10) * ('RESOLVE Results'!$B$1:$B$18671 = $F$10) * ('RESOLVE Results'!$C$1:$C$18671 = $C20), 0), MATCH(N$12, 'RESOLVE Results'!$D$1:$P$1, 0)), "")</f>
        <v>57551</v>
      </c>
      <c r="O20" s="4" cm="1">
        <f t="array" ref="O20">IFERROR(INDEX('RESOLVE Results'!$D$1:$P$18671, MATCH(1, ('RESOLVE Results'!$A$1:$A$18671 = $D$10) * ('RESOLVE Results'!$B$1:$B$18671 = $F$10) * ('RESOLVE Results'!$C$1:$C$18671 = $C20), 0), MATCH(O$12, 'RESOLVE Results'!$D$1:$P$1, 0)), "")</f>
        <v>67792</v>
      </c>
      <c r="P20" s="4" cm="1">
        <f t="array" ref="P20">IFERROR(INDEX('RESOLVE Results'!$D$1:$P$18671, MATCH(1, ('RESOLVE Results'!$A$1:$A$18671 = $D$10) * ('RESOLVE Results'!$B$1:$B$18671 = $F$10) * ('RESOLVE Results'!$C$1:$C$18671 = $C20), 0), MATCH(P$12, 'RESOLVE Results'!$D$1:$P$1, 0)), "")</f>
        <v>919633</v>
      </c>
    </row>
    <row r="21" spans="2:16" outlineLevel="1" x14ac:dyDescent="0.2">
      <c r="B21" s="11" t="s">
        <v>178</v>
      </c>
      <c r="C21" s="3" t="str">
        <v>1GW High Gas Retirements</v>
      </c>
      <c r="D21" s="4" cm="1">
        <f t="array" ref="D21">IFERROR(INDEX('RESOLVE Results'!$D$1:$P$18671, MATCH(1, ('RESOLVE Results'!$A$1:$A$18671 = $D$10) * ('RESOLVE Results'!$B$1:$B$18671 = $F$10) * ('RESOLVE Results'!$C$1:$C$18671 = $C21), 0), MATCH(D$12, 'RESOLVE Results'!$D$1:$P$1, 0)), "")</f>
        <v>46407</v>
      </c>
      <c r="E21" s="4" cm="1">
        <f t="array" ref="E21">IFERROR(INDEX('RESOLVE Results'!$D$1:$P$18671, MATCH(1, ('RESOLVE Results'!$A$1:$A$18671 = $D$10) * ('RESOLVE Results'!$B$1:$B$18671 = $F$10) * ('RESOLVE Results'!$C$1:$C$18671 = $C21), 0), MATCH(E$12, 'RESOLVE Results'!$D$1:$P$1, 0)), "")</f>
        <v>48449</v>
      </c>
      <c r="F21" s="4" cm="1">
        <f t="array" ref="F21">IFERROR(INDEX('RESOLVE Results'!$D$1:$P$18671, MATCH(1, ('RESOLVE Results'!$A$1:$A$18671 = $D$10) * ('RESOLVE Results'!$B$1:$B$18671 = $F$10) * ('RESOLVE Results'!$C$1:$C$18671 = $C21), 0), MATCH(F$12, 'RESOLVE Results'!$D$1:$P$1, 0)), "")</f>
        <v>46752</v>
      </c>
      <c r="G21" s="4" cm="1">
        <f t="array" ref="G21">IFERROR(INDEX('RESOLVE Results'!$D$1:$P$18671, MATCH(1, ('RESOLVE Results'!$A$1:$A$18671 = $D$10) * ('RESOLVE Results'!$B$1:$B$18671 = $F$10) * ('RESOLVE Results'!$C$1:$C$18671 = $C21), 0), MATCH(G$12, 'RESOLVE Results'!$D$1:$P$1, 0)), "")</f>
        <v>47819</v>
      </c>
      <c r="H21" s="4" cm="1">
        <f t="array" ref="H21">IFERROR(INDEX('RESOLVE Results'!$D$1:$P$18671, MATCH(1, ('RESOLVE Results'!$A$1:$A$18671 = $D$10) * ('RESOLVE Results'!$B$1:$B$18671 = $F$10) * ('RESOLVE Results'!$C$1:$C$18671 = $C21), 0), MATCH(H$12, 'RESOLVE Results'!$D$1:$P$1, 0)), "")</f>
        <v>49315</v>
      </c>
      <c r="I21" s="4" cm="1">
        <f t="array" ref="I21">IFERROR(INDEX('RESOLVE Results'!$D$1:$P$18671, MATCH(1, ('RESOLVE Results'!$A$1:$A$18671 = $D$10) * ('RESOLVE Results'!$B$1:$B$18671 = $F$10) * ('RESOLVE Results'!$C$1:$C$18671 = $C21), 0), MATCH(I$12, 'RESOLVE Results'!$D$1:$P$1, 0)), "")</f>
        <v>50267</v>
      </c>
      <c r="J21" s="4" cm="1">
        <f t="array" ref="J21">IFERROR(INDEX('RESOLVE Results'!$D$1:$P$18671, MATCH(1, ('RESOLVE Results'!$A$1:$A$18671 = $D$10) * ('RESOLVE Results'!$B$1:$B$18671 = $F$10) * ('RESOLVE Results'!$C$1:$C$18671 = $C21), 0), MATCH(J$12, 'RESOLVE Results'!$D$1:$P$1, 0)), "")</f>
        <v>51991</v>
      </c>
      <c r="K21" s="4" cm="1">
        <f t="array" ref="K21">IFERROR(INDEX('RESOLVE Results'!$D$1:$P$18671, MATCH(1, ('RESOLVE Results'!$A$1:$A$18671 = $D$10) * ('RESOLVE Results'!$B$1:$B$18671 = $F$10) * ('RESOLVE Results'!$C$1:$C$18671 = $C21), 0), MATCH(K$12, 'RESOLVE Results'!$D$1:$P$1, 0)), "")</f>
        <v>51289</v>
      </c>
      <c r="L21" s="4" cm="1">
        <f t="array" ref="L21">IFERROR(INDEX('RESOLVE Results'!$D$1:$P$18671, MATCH(1, ('RESOLVE Results'!$A$1:$A$18671 = $D$10) * ('RESOLVE Results'!$B$1:$B$18671 = $F$10) * ('RESOLVE Results'!$C$1:$C$18671 = $C21), 0), MATCH(L$12, 'RESOLVE Results'!$D$1:$P$1, 0)), "")</f>
        <v>51972</v>
      </c>
      <c r="M21" s="4" cm="1">
        <f t="array" ref="M21">IFERROR(INDEX('RESOLVE Results'!$D$1:$P$18671, MATCH(1, ('RESOLVE Results'!$A$1:$A$18671 = $D$10) * ('RESOLVE Results'!$B$1:$B$18671 = $F$10) * ('RESOLVE Results'!$C$1:$C$18671 = $C21), 0), MATCH(M$12, 'RESOLVE Results'!$D$1:$P$1, 0)), "")</f>
        <v>56068</v>
      </c>
      <c r="N21" s="4" cm="1">
        <f t="array" ref="N21">IFERROR(INDEX('RESOLVE Results'!$D$1:$P$18671, MATCH(1, ('RESOLVE Results'!$A$1:$A$18671 = $D$10) * ('RESOLVE Results'!$B$1:$B$18671 = $F$10) * ('RESOLVE Results'!$C$1:$C$18671 = $C21), 0), MATCH(N$12, 'RESOLVE Results'!$D$1:$P$1, 0)), "")</f>
        <v>57585</v>
      </c>
      <c r="O21" s="4" cm="1">
        <f t="array" ref="O21">IFERROR(INDEX('RESOLVE Results'!$D$1:$P$18671, MATCH(1, ('RESOLVE Results'!$A$1:$A$18671 = $D$10) * ('RESOLVE Results'!$B$1:$B$18671 = $F$10) * ('RESOLVE Results'!$C$1:$C$18671 = $C21), 0), MATCH(O$12, 'RESOLVE Results'!$D$1:$P$1, 0)), "")</f>
        <v>61983</v>
      </c>
      <c r="P21" s="4" cm="1">
        <f t="array" ref="P21">IFERROR(INDEX('RESOLVE Results'!$D$1:$P$18671, MATCH(1, ('RESOLVE Results'!$A$1:$A$18671 = $D$10) * ('RESOLVE Results'!$B$1:$B$18671 = $F$10) * ('RESOLVE Results'!$C$1:$C$18671 = $C21), 0), MATCH(P$12, 'RESOLVE Results'!$D$1:$P$1, 0)), "")</f>
        <v>890934</v>
      </c>
    </row>
    <row r="22" spans="2:16" outlineLevel="1" x14ac:dyDescent="0.2">
      <c r="B22" s="11" t="s">
        <v>178</v>
      </c>
      <c r="C22" s="3" t="str">
        <v>1GW Low Long Duration Storage ELCC</v>
      </c>
      <c r="D22" s="4" cm="1">
        <f t="array" ref="D22">IFERROR(INDEX('RESOLVE Results'!$D$1:$P$18671, MATCH(1, ('RESOLVE Results'!$A$1:$A$18671 = $D$10) * ('RESOLVE Results'!$B$1:$B$18671 = $F$10) * ('RESOLVE Results'!$C$1:$C$18671 = $C22), 0), MATCH(D$12, 'RESOLVE Results'!$D$1:$P$1, 0)), "")</f>
        <v>46397</v>
      </c>
      <c r="E22" s="4" cm="1">
        <f t="array" ref="E22">IFERROR(INDEX('RESOLVE Results'!$D$1:$P$18671, MATCH(1, ('RESOLVE Results'!$A$1:$A$18671 = $D$10) * ('RESOLVE Results'!$B$1:$B$18671 = $F$10) * ('RESOLVE Results'!$C$1:$C$18671 = $C22), 0), MATCH(E$12, 'RESOLVE Results'!$D$1:$P$1, 0)), "")</f>
        <v>48383</v>
      </c>
      <c r="F22" s="4" cm="1">
        <f t="array" ref="F22">IFERROR(INDEX('RESOLVE Results'!$D$1:$P$18671, MATCH(1, ('RESOLVE Results'!$A$1:$A$18671 = $D$10) * ('RESOLVE Results'!$B$1:$B$18671 = $F$10) * ('RESOLVE Results'!$C$1:$C$18671 = $C22), 0), MATCH(F$12, 'RESOLVE Results'!$D$1:$P$1, 0)), "")</f>
        <v>46706</v>
      </c>
      <c r="G22" s="4" cm="1">
        <f t="array" ref="G22">IFERROR(INDEX('RESOLVE Results'!$D$1:$P$18671, MATCH(1, ('RESOLVE Results'!$A$1:$A$18671 = $D$10) * ('RESOLVE Results'!$B$1:$B$18671 = $F$10) * ('RESOLVE Results'!$C$1:$C$18671 = $C22), 0), MATCH(G$12, 'RESOLVE Results'!$D$1:$P$1, 0)), "")</f>
        <v>47811</v>
      </c>
      <c r="H22" s="4" cm="1">
        <f t="array" ref="H22">IFERROR(INDEX('RESOLVE Results'!$D$1:$P$18671, MATCH(1, ('RESOLVE Results'!$A$1:$A$18671 = $D$10) * ('RESOLVE Results'!$B$1:$B$18671 = $F$10) * ('RESOLVE Results'!$C$1:$C$18671 = $C22), 0), MATCH(H$12, 'RESOLVE Results'!$D$1:$P$1, 0)), "")</f>
        <v>49235</v>
      </c>
      <c r="I22" s="4" cm="1">
        <f t="array" ref="I22">IFERROR(INDEX('RESOLVE Results'!$D$1:$P$18671, MATCH(1, ('RESOLVE Results'!$A$1:$A$18671 = $D$10) * ('RESOLVE Results'!$B$1:$B$18671 = $F$10) * ('RESOLVE Results'!$C$1:$C$18671 = $C22), 0), MATCH(I$12, 'RESOLVE Results'!$D$1:$P$1, 0)), "")</f>
        <v>50146</v>
      </c>
      <c r="J22" s="4" cm="1">
        <f t="array" ref="J22">IFERROR(INDEX('RESOLVE Results'!$D$1:$P$18671, MATCH(1, ('RESOLVE Results'!$A$1:$A$18671 = $D$10) * ('RESOLVE Results'!$B$1:$B$18671 = $F$10) * ('RESOLVE Results'!$C$1:$C$18671 = $C22), 0), MATCH(J$12, 'RESOLVE Results'!$D$1:$P$1, 0)), "")</f>
        <v>52298</v>
      </c>
      <c r="K22" s="4" cm="1">
        <f t="array" ref="K22">IFERROR(INDEX('RESOLVE Results'!$D$1:$P$18671, MATCH(1, ('RESOLVE Results'!$A$1:$A$18671 = $D$10) * ('RESOLVE Results'!$B$1:$B$18671 = $F$10) * ('RESOLVE Results'!$C$1:$C$18671 = $C22), 0), MATCH(K$12, 'RESOLVE Results'!$D$1:$P$1, 0)), "")</f>
        <v>51362</v>
      </c>
      <c r="L22" s="4" cm="1">
        <f t="array" ref="L22">IFERROR(INDEX('RESOLVE Results'!$D$1:$P$18671, MATCH(1, ('RESOLVE Results'!$A$1:$A$18671 = $D$10) * ('RESOLVE Results'!$B$1:$B$18671 = $F$10) * ('RESOLVE Results'!$C$1:$C$18671 = $C22), 0), MATCH(L$12, 'RESOLVE Results'!$D$1:$P$1, 0)), "")</f>
        <v>51857</v>
      </c>
      <c r="M22" s="4" cm="1">
        <f t="array" ref="M22">IFERROR(INDEX('RESOLVE Results'!$D$1:$P$18671, MATCH(1, ('RESOLVE Results'!$A$1:$A$18671 = $D$10) * ('RESOLVE Results'!$B$1:$B$18671 = $F$10) * ('RESOLVE Results'!$C$1:$C$18671 = $C22), 0), MATCH(M$12, 'RESOLVE Results'!$D$1:$P$1, 0)), "")</f>
        <v>55174</v>
      </c>
      <c r="N22" s="4" cm="1">
        <f t="array" ref="N22">IFERROR(INDEX('RESOLVE Results'!$D$1:$P$18671, MATCH(1, ('RESOLVE Results'!$A$1:$A$18671 = $D$10) * ('RESOLVE Results'!$B$1:$B$18671 = $F$10) * ('RESOLVE Results'!$C$1:$C$18671 = $C22), 0), MATCH(N$12, 'RESOLVE Results'!$D$1:$P$1, 0)), "")</f>
        <v>56252</v>
      </c>
      <c r="O22" s="4" cm="1">
        <f t="array" ref="O22">IFERROR(INDEX('RESOLVE Results'!$D$1:$P$18671, MATCH(1, ('RESOLVE Results'!$A$1:$A$18671 = $D$10) * ('RESOLVE Results'!$B$1:$B$18671 = $F$10) * ('RESOLVE Results'!$C$1:$C$18671 = $C22), 0), MATCH(O$12, 'RESOLVE Results'!$D$1:$P$1, 0)), "")</f>
        <v>61052</v>
      </c>
      <c r="P22" s="4" cm="1">
        <f t="array" ref="P22">IFERROR(INDEX('RESOLVE Results'!$D$1:$P$18671, MATCH(1, ('RESOLVE Results'!$A$1:$A$18671 = $D$10) * ('RESOLVE Results'!$B$1:$B$18671 = $F$10) * ('RESOLVE Results'!$C$1:$C$18671 = $C22), 0), MATCH(P$12, 'RESOLVE Results'!$D$1:$P$1, 0)), "")</f>
        <v>883433</v>
      </c>
    </row>
    <row r="23" spans="2:16" outlineLevel="1" x14ac:dyDescent="0.2">
      <c r="B23" s="11" t="s">
        <v>178</v>
      </c>
      <c r="C23" s="3" t="str">
        <v>1GW High Offshore Wind ELCC</v>
      </c>
      <c r="D23" s="4" cm="1">
        <f t="array" ref="D23">IFERROR(INDEX('RESOLVE Results'!$D$1:$P$18671, MATCH(1, ('RESOLVE Results'!$A$1:$A$18671 = $D$10) * ('RESOLVE Results'!$B$1:$B$18671 = $F$10) * ('RESOLVE Results'!$C$1:$C$18671 = $C23), 0), MATCH(D$12, 'RESOLVE Results'!$D$1:$P$1, 0)), "")</f>
        <v>46365</v>
      </c>
      <c r="E23" s="4" cm="1">
        <f t="array" ref="E23">IFERROR(INDEX('RESOLVE Results'!$D$1:$P$18671, MATCH(1, ('RESOLVE Results'!$A$1:$A$18671 = $D$10) * ('RESOLVE Results'!$B$1:$B$18671 = $F$10) * ('RESOLVE Results'!$C$1:$C$18671 = $C23), 0), MATCH(E$12, 'RESOLVE Results'!$D$1:$P$1, 0)), "")</f>
        <v>48067</v>
      </c>
      <c r="F23" s="4" cm="1">
        <f t="array" ref="F23">IFERROR(INDEX('RESOLVE Results'!$D$1:$P$18671, MATCH(1, ('RESOLVE Results'!$A$1:$A$18671 = $D$10) * ('RESOLVE Results'!$B$1:$B$18671 = $F$10) * ('RESOLVE Results'!$C$1:$C$18671 = $C23), 0), MATCH(F$12, 'RESOLVE Results'!$D$1:$P$1, 0)), "")</f>
        <v>46674</v>
      </c>
      <c r="G23" s="4" cm="1">
        <f t="array" ref="G23">IFERROR(INDEX('RESOLVE Results'!$D$1:$P$18671, MATCH(1, ('RESOLVE Results'!$A$1:$A$18671 = $D$10) * ('RESOLVE Results'!$B$1:$B$18671 = $F$10) * ('RESOLVE Results'!$C$1:$C$18671 = $C23), 0), MATCH(G$12, 'RESOLVE Results'!$D$1:$P$1, 0)), "")</f>
        <v>47741</v>
      </c>
      <c r="H23" s="4" cm="1">
        <f t="array" ref="H23">IFERROR(INDEX('RESOLVE Results'!$D$1:$P$18671, MATCH(1, ('RESOLVE Results'!$A$1:$A$18671 = $D$10) * ('RESOLVE Results'!$B$1:$B$18671 = $F$10) * ('RESOLVE Results'!$C$1:$C$18671 = $C23), 0), MATCH(H$12, 'RESOLVE Results'!$D$1:$P$1, 0)), "")</f>
        <v>49217</v>
      </c>
      <c r="I23" s="4" cm="1">
        <f t="array" ref="I23">IFERROR(INDEX('RESOLVE Results'!$D$1:$P$18671, MATCH(1, ('RESOLVE Results'!$A$1:$A$18671 = $D$10) * ('RESOLVE Results'!$B$1:$B$18671 = $F$10) * ('RESOLVE Results'!$C$1:$C$18671 = $C23), 0), MATCH(I$12, 'RESOLVE Results'!$D$1:$P$1, 0)), "")</f>
        <v>50105</v>
      </c>
      <c r="J23" s="4" cm="1">
        <f t="array" ref="J23">IFERROR(INDEX('RESOLVE Results'!$D$1:$P$18671, MATCH(1, ('RESOLVE Results'!$A$1:$A$18671 = $D$10) * ('RESOLVE Results'!$B$1:$B$18671 = $F$10) * ('RESOLVE Results'!$C$1:$C$18671 = $C23), 0), MATCH(J$12, 'RESOLVE Results'!$D$1:$P$1, 0)), "")</f>
        <v>52249</v>
      </c>
      <c r="K23" s="4" cm="1">
        <f t="array" ref="K23">IFERROR(INDEX('RESOLVE Results'!$D$1:$P$18671, MATCH(1, ('RESOLVE Results'!$A$1:$A$18671 = $D$10) * ('RESOLVE Results'!$B$1:$B$18671 = $F$10) * ('RESOLVE Results'!$C$1:$C$18671 = $C23), 0), MATCH(K$12, 'RESOLVE Results'!$D$1:$P$1, 0)), "")</f>
        <v>51233</v>
      </c>
      <c r="L23" s="4" cm="1">
        <f t="array" ref="L23">IFERROR(INDEX('RESOLVE Results'!$D$1:$P$18671, MATCH(1, ('RESOLVE Results'!$A$1:$A$18671 = $D$10) * ('RESOLVE Results'!$B$1:$B$18671 = $F$10) * ('RESOLVE Results'!$C$1:$C$18671 = $C23), 0), MATCH(L$12, 'RESOLVE Results'!$D$1:$P$1, 0)), "")</f>
        <v>51637</v>
      </c>
      <c r="M23" s="4" cm="1">
        <f t="array" ref="M23">IFERROR(INDEX('RESOLVE Results'!$D$1:$P$18671, MATCH(1, ('RESOLVE Results'!$A$1:$A$18671 = $D$10) * ('RESOLVE Results'!$B$1:$B$18671 = $F$10) * ('RESOLVE Results'!$C$1:$C$18671 = $C23), 0), MATCH(M$12, 'RESOLVE Results'!$D$1:$P$1, 0)), "")</f>
        <v>54928</v>
      </c>
      <c r="N23" s="4" cm="1">
        <f t="array" ref="N23">IFERROR(INDEX('RESOLVE Results'!$D$1:$P$18671, MATCH(1, ('RESOLVE Results'!$A$1:$A$18671 = $D$10) * ('RESOLVE Results'!$B$1:$B$18671 = $F$10) * ('RESOLVE Results'!$C$1:$C$18671 = $C23), 0), MATCH(N$12, 'RESOLVE Results'!$D$1:$P$1, 0)), "")</f>
        <v>56071</v>
      </c>
      <c r="O23" s="4" cm="1">
        <f t="array" ref="O23">IFERROR(INDEX('RESOLVE Results'!$D$1:$P$18671, MATCH(1, ('RESOLVE Results'!$A$1:$A$18671 = $D$10) * ('RESOLVE Results'!$B$1:$B$18671 = $F$10) * ('RESOLVE Results'!$C$1:$C$18671 = $C23), 0), MATCH(O$12, 'RESOLVE Results'!$D$1:$P$1, 0)), "")</f>
        <v>60802</v>
      </c>
      <c r="P23" s="4" cm="1">
        <f t="array" ref="P23">IFERROR(INDEX('RESOLVE Results'!$D$1:$P$18671, MATCH(1, ('RESOLVE Results'!$A$1:$A$18671 = $D$10) * ('RESOLVE Results'!$B$1:$B$18671 = $F$10) * ('RESOLVE Results'!$C$1:$C$18671 = $C23), 0), MATCH(P$12, 'RESOLVE Results'!$D$1:$P$1, 0)), "")</f>
        <v>880810</v>
      </c>
    </row>
    <row r="24" spans="2:16" outlineLevel="1" x14ac:dyDescent="0.2">
      <c r="B24" s="11" t="s">
        <v>178</v>
      </c>
      <c r="C24" s="3" t="str">
        <v>1GW Low Offshore Wind ELCC</v>
      </c>
      <c r="D24" s="4" cm="1">
        <f t="array" ref="D24">IFERROR(INDEX('RESOLVE Results'!$D$1:$P$18671, MATCH(1, ('RESOLVE Results'!$A$1:$A$18671 = $D$10) * ('RESOLVE Results'!$B$1:$B$18671 = $F$10) * ('RESOLVE Results'!$C$1:$C$18671 = $C24), 0), MATCH(D$12, 'RESOLVE Results'!$D$1:$P$1, 0)), "")</f>
        <v>46365</v>
      </c>
      <c r="E24" s="4" cm="1">
        <f t="array" ref="E24">IFERROR(INDEX('RESOLVE Results'!$D$1:$P$18671, MATCH(1, ('RESOLVE Results'!$A$1:$A$18671 = $D$10) * ('RESOLVE Results'!$B$1:$B$18671 = $F$10) * ('RESOLVE Results'!$C$1:$C$18671 = $C24), 0), MATCH(E$12, 'RESOLVE Results'!$D$1:$P$1, 0)), "")</f>
        <v>48079</v>
      </c>
      <c r="F24" s="4" cm="1">
        <f t="array" ref="F24">IFERROR(INDEX('RESOLVE Results'!$D$1:$P$18671, MATCH(1, ('RESOLVE Results'!$A$1:$A$18671 = $D$10) * ('RESOLVE Results'!$B$1:$B$18671 = $F$10) * ('RESOLVE Results'!$C$1:$C$18671 = $C24), 0), MATCH(F$12, 'RESOLVE Results'!$D$1:$P$1, 0)), "")</f>
        <v>46675</v>
      </c>
      <c r="G24" s="4" cm="1">
        <f t="array" ref="G24">IFERROR(INDEX('RESOLVE Results'!$D$1:$P$18671, MATCH(1, ('RESOLVE Results'!$A$1:$A$18671 = $D$10) * ('RESOLVE Results'!$B$1:$B$18671 = $F$10) * ('RESOLVE Results'!$C$1:$C$18671 = $C24), 0), MATCH(G$12, 'RESOLVE Results'!$D$1:$P$1, 0)), "")</f>
        <v>47748</v>
      </c>
      <c r="H24" s="4" cm="1">
        <f t="array" ref="H24">IFERROR(INDEX('RESOLVE Results'!$D$1:$P$18671, MATCH(1, ('RESOLVE Results'!$A$1:$A$18671 = $D$10) * ('RESOLVE Results'!$B$1:$B$18671 = $F$10) * ('RESOLVE Results'!$C$1:$C$18671 = $C24), 0), MATCH(H$12, 'RESOLVE Results'!$D$1:$P$1, 0)), "")</f>
        <v>49220</v>
      </c>
      <c r="I24" s="4" cm="1">
        <f t="array" ref="I24">IFERROR(INDEX('RESOLVE Results'!$D$1:$P$18671, MATCH(1, ('RESOLVE Results'!$A$1:$A$18671 = $D$10) * ('RESOLVE Results'!$B$1:$B$18671 = $F$10) * ('RESOLVE Results'!$C$1:$C$18671 = $C24), 0), MATCH(I$12, 'RESOLVE Results'!$D$1:$P$1, 0)), "")</f>
        <v>50110</v>
      </c>
      <c r="J24" s="4" cm="1">
        <f t="array" ref="J24">IFERROR(INDEX('RESOLVE Results'!$D$1:$P$18671, MATCH(1, ('RESOLVE Results'!$A$1:$A$18671 = $D$10) * ('RESOLVE Results'!$B$1:$B$18671 = $F$10) * ('RESOLVE Results'!$C$1:$C$18671 = $C24), 0), MATCH(J$12, 'RESOLVE Results'!$D$1:$P$1, 0)), "")</f>
        <v>52191</v>
      </c>
      <c r="K24" s="4" cm="1">
        <f t="array" ref="K24">IFERROR(INDEX('RESOLVE Results'!$D$1:$P$18671, MATCH(1, ('RESOLVE Results'!$A$1:$A$18671 = $D$10) * ('RESOLVE Results'!$B$1:$B$18671 = $F$10) * ('RESOLVE Results'!$C$1:$C$18671 = $C24), 0), MATCH(K$12, 'RESOLVE Results'!$D$1:$P$1, 0)), "")</f>
        <v>51257</v>
      </c>
      <c r="L24" s="4" cm="1">
        <f t="array" ref="L24">IFERROR(INDEX('RESOLVE Results'!$D$1:$P$18671, MATCH(1, ('RESOLVE Results'!$A$1:$A$18671 = $D$10) * ('RESOLVE Results'!$B$1:$B$18671 = $F$10) * ('RESOLVE Results'!$C$1:$C$18671 = $C24), 0), MATCH(L$12, 'RESOLVE Results'!$D$1:$P$1, 0)), "")</f>
        <v>51661</v>
      </c>
      <c r="M24" s="4" cm="1">
        <f t="array" ref="M24">IFERROR(INDEX('RESOLVE Results'!$D$1:$P$18671, MATCH(1, ('RESOLVE Results'!$A$1:$A$18671 = $D$10) * ('RESOLVE Results'!$B$1:$B$18671 = $F$10) * ('RESOLVE Results'!$C$1:$C$18671 = $C24), 0), MATCH(M$12, 'RESOLVE Results'!$D$1:$P$1, 0)), "")</f>
        <v>54935</v>
      </c>
      <c r="N24" s="4" cm="1">
        <f t="array" ref="N24">IFERROR(INDEX('RESOLVE Results'!$D$1:$P$18671, MATCH(1, ('RESOLVE Results'!$A$1:$A$18671 = $D$10) * ('RESOLVE Results'!$B$1:$B$18671 = $F$10) * ('RESOLVE Results'!$C$1:$C$18671 = $C24), 0), MATCH(N$12, 'RESOLVE Results'!$D$1:$P$1, 0)), "")</f>
        <v>56097</v>
      </c>
      <c r="O24" s="4" cm="1">
        <f t="array" ref="O24">IFERROR(INDEX('RESOLVE Results'!$D$1:$P$18671, MATCH(1, ('RESOLVE Results'!$A$1:$A$18671 = $D$10) * ('RESOLVE Results'!$B$1:$B$18671 = $F$10) * ('RESOLVE Results'!$C$1:$C$18671 = $C24), 0), MATCH(O$12, 'RESOLVE Results'!$D$1:$P$1, 0)), "")</f>
        <v>60814</v>
      </c>
      <c r="P24" s="4" cm="1">
        <f t="array" ref="P24">IFERROR(INDEX('RESOLVE Results'!$D$1:$P$18671, MATCH(1, ('RESOLVE Results'!$A$1:$A$18671 = $D$10) * ('RESOLVE Results'!$B$1:$B$18671 = $F$10) * ('RESOLVE Results'!$C$1:$C$18671 = $C24), 0), MATCH(P$12, 'RESOLVE Results'!$D$1:$P$1, 0)), "")</f>
        <v>880946</v>
      </c>
    </row>
    <row r="25" spans="2:16" outlineLevel="1" x14ac:dyDescent="0.2">
      <c r="B25" s="11" t="s">
        <v>178</v>
      </c>
      <c r="C25" s="3" t="str">
        <v>1GW Low Competing Resource Cost</v>
      </c>
      <c r="D25" s="4" cm="1">
        <f t="array" ref="D25">IFERROR(INDEX('RESOLVE Results'!$D$1:$P$18671, MATCH(1, ('RESOLVE Results'!$A$1:$A$18671 = $D$10) * ('RESOLVE Results'!$B$1:$B$18671 = $F$10) * ('RESOLVE Results'!$C$1:$C$18671 = $C25), 0), MATCH(D$12, 'RESOLVE Results'!$D$1:$P$1, 0)), "")</f>
        <v>46370</v>
      </c>
      <c r="E25" s="4" cm="1">
        <f t="array" ref="E25">IFERROR(INDEX('RESOLVE Results'!$D$1:$P$18671, MATCH(1, ('RESOLVE Results'!$A$1:$A$18671 = $D$10) * ('RESOLVE Results'!$B$1:$B$18671 = $F$10) * ('RESOLVE Results'!$C$1:$C$18671 = $C25), 0), MATCH(E$12, 'RESOLVE Results'!$D$1:$P$1, 0)), "")</f>
        <v>48215</v>
      </c>
      <c r="F25" s="4" cm="1">
        <f t="array" ref="F25">IFERROR(INDEX('RESOLVE Results'!$D$1:$P$18671, MATCH(1, ('RESOLVE Results'!$A$1:$A$18671 = $D$10) * ('RESOLVE Results'!$B$1:$B$18671 = $F$10) * ('RESOLVE Results'!$C$1:$C$18671 = $C25), 0), MATCH(F$12, 'RESOLVE Results'!$D$1:$P$1, 0)), "")</f>
        <v>46484</v>
      </c>
      <c r="G25" s="4" cm="1">
        <f t="array" ref="G25">IFERROR(INDEX('RESOLVE Results'!$D$1:$P$18671, MATCH(1, ('RESOLVE Results'!$A$1:$A$18671 = $D$10) * ('RESOLVE Results'!$B$1:$B$18671 = $F$10) * ('RESOLVE Results'!$C$1:$C$18671 = $C25), 0), MATCH(G$12, 'RESOLVE Results'!$D$1:$P$1, 0)), "")</f>
        <v>47555</v>
      </c>
      <c r="H25" s="4" cm="1">
        <f t="array" ref="H25">IFERROR(INDEX('RESOLVE Results'!$D$1:$P$18671, MATCH(1, ('RESOLVE Results'!$A$1:$A$18671 = $D$10) * ('RESOLVE Results'!$B$1:$B$18671 = $F$10) * ('RESOLVE Results'!$C$1:$C$18671 = $C25), 0), MATCH(H$12, 'RESOLVE Results'!$D$1:$P$1, 0)), "")</f>
        <v>48926</v>
      </c>
      <c r="I25" s="4" cm="1">
        <f t="array" ref="I25">IFERROR(INDEX('RESOLVE Results'!$D$1:$P$18671, MATCH(1, ('RESOLVE Results'!$A$1:$A$18671 = $D$10) * ('RESOLVE Results'!$B$1:$B$18671 = $F$10) * ('RESOLVE Results'!$C$1:$C$18671 = $C25), 0), MATCH(I$12, 'RESOLVE Results'!$D$1:$P$1, 0)), "")</f>
        <v>49399</v>
      </c>
      <c r="J25" s="4" cm="1">
        <f t="array" ref="J25">IFERROR(INDEX('RESOLVE Results'!$D$1:$P$18671, MATCH(1, ('RESOLVE Results'!$A$1:$A$18671 = $D$10) * ('RESOLVE Results'!$B$1:$B$18671 = $F$10) * ('RESOLVE Results'!$C$1:$C$18671 = $C25), 0), MATCH(J$12, 'RESOLVE Results'!$D$1:$P$1, 0)), "")</f>
        <v>50848</v>
      </c>
      <c r="K25" s="4" cm="1">
        <f t="array" ref="K25">IFERROR(INDEX('RESOLVE Results'!$D$1:$P$18671, MATCH(1, ('RESOLVE Results'!$A$1:$A$18671 = $D$10) * ('RESOLVE Results'!$B$1:$B$18671 = $F$10) * ('RESOLVE Results'!$C$1:$C$18671 = $C25), 0), MATCH(K$12, 'RESOLVE Results'!$D$1:$P$1, 0)), "")</f>
        <v>50775</v>
      </c>
      <c r="L25" s="4" cm="1">
        <f t="array" ref="L25">IFERROR(INDEX('RESOLVE Results'!$D$1:$P$18671, MATCH(1, ('RESOLVE Results'!$A$1:$A$18671 = $D$10) * ('RESOLVE Results'!$B$1:$B$18671 = $F$10) * ('RESOLVE Results'!$C$1:$C$18671 = $C25), 0), MATCH(L$12, 'RESOLVE Results'!$D$1:$P$1, 0)), "")</f>
        <v>50965</v>
      </c>
      <c r="M25" s="4" cm="1">
        <f t="array" ref="M25">IFERROR(INDEX('RESOLVE Results'!$D$1:$P$18671, MATCH(1, ('RESOLVE Results'!$A$1:$A$18671 = $D$10) * ('RESOLVE Results'!$B$1:$B$18671 = $F$10) * ('RESOLVE Results'!$C$1:$C$18671 = $C25), 0), MATCH(M$12, 'RESOLVE Results'!$D$1:$P$1, 0)), "")</f>
        <v>53552</v>
      </c>
      <c r="N25" s="4" cm="1">
        <f t="array" ref="N25">IFERROR(INDEX('RESOLVE Results'!$D$1:$P$18671, MATCH(1, ('RESOLVE Results'!$A$1:$A$18671 = $D$10) * ('RESOLVE Results'!$B$1:$B$18671 = $F$10) * ('RESOLVE Results'!$C$1:$C$18671 = $C25), 0), MATCH(N$12, 'RESOLVE Results'!$D$1:$P$1, 0)), "")</f>
        <v>54411</v>
      </c>
      <c r="O25" s="4" cm="1">
        <f t="array" ref="O25">IFERROR(INDEX('RESOLVE Results'!$D$1:$P$18671, MATCH(1, ('RESOLVE Results'!$A$1:$A$18671 = $D$10) * ('RESOLVE Results'!$B$1:$B$18671 = $F$10) * ('RESOLVE Results'!$C$1:$C$18671 = $C25), 0), MATCH(O$12, 'RESOLVE Results'!$D$1:$P$1, 0)), "")</f>
        <v>58496</v>
      </c>
      <c r="P25" s="4" cm="1">
        <f t="array" ref="P25">IFERROR(INDEX('RESOLVE Results'!$D$1:$P$18671, MATCH(1, ('RESOLVE Results'!$A$1:$A$18671 = $D$10) * ('RESOLVE Results'!$B$1:$B$18671 = $F$10) * ('RESOLVE Results'!$C$1:$C$18671 = $C25), 0), MATCH(P$12, 'RESOLVE Results'!$D$1:$P$1, 0)), "")</f>
        <v>862455</v>
      </c>
    </row>
    <row r="26" spans="2:16" outlineLevel="1" x14ac:dyDescent="0.2">
      <c r="B26" s="11" t="s">
        <v>178</v>
      </c>
      <c r="C26" s="3" t="str">
        <v>1GW Low Bookend</v>
      </c>
      <c r="D26" s="4" cm="1">
        <f t="array" ref="D26">IFERROR(INDEX('RESOLVE Results'!$D$1:$P$18671, MATCH(1, ('RESOLVE Results'!$A$1:$A$18671 = $D$10) * ('RESOLVE Results'!$B$1:$B$18671 = $F$10) * ('RESOLVE Results'!$C$1:$C$18671 = $C26), 0), MATCH(D$12, 'RESOLVE Results'!$D$1:$P$1, 0)), "")</f>
        <v>46476</v>
      </c>
      <c r="E26" s="4" cm="1">
        <f t="array" ref="E26">IFERROR(INDEX('RESOLVE Results'!$D$1:$P$18671, MATCH(1, ('RESOLVE Results'!$A$1:$A$18671 = $D$10) * ('RESOLVE Results'!$B$1:$B$18671 = $F$10) * ('RESOLVE Results'!$C$1:$C$18671 = $C26), 0), MATCH(E$12, 'RESOLVE Results'!$D$1:$P$1, 0)), "")</f>
        <v>48582</v>
      </c>
      <c r="F26" s="4" cm="1">
        <f t="array" ref="F26">IFERROR(INDEX('RESOLVE Results'!$D$1:$P$18671, MATCH(1, ('RESOLVE Results'!$A$1:$A$18671 = $D$10) * ('RESOLVE Results'!$B$1:$B$18671 = $F$10) * ('RESOLVE Results'!$C$1:$C$18671 = $C26), 0), MATCH(F$12, 'RESOLVE Results'!$D$1:$P$1, 0)), "")</f>
        <v>46259</v>
      </c>
      <c r="G26" s="4" cm="1">
        <f t="array" ref="G26">IFERROR(INDEX('RESOLVE Results'!$D$1:$P$18671, MATCH(1, ('RESOLVE Results'!$A$1:$A$18671 = $D$10) * ('RESOLVE Results'!$B$1:$B$18671 = $F$10) * ('RESOLVE Results'!$C$1:$C$18671 = $C26), 0), MATCH(G$12, 'RESOLVE Results'!$D$1:$P$1, 0)), "")</f>
        <v>47086</v>
      </c>
      <c r="H26" s="4" cm="1">
        <f t="array" ref="H26">IFERROR(INDEX('RESOLVE Results'!$D$1:$P$18671, MATCH(1, ('RESOLVE Results'!$A$1:$A$18671 = $D$10) * ('RESOLVE Results'!$B$1:$B$18671 = $F$10) * ('RESOLVE Results'!$C$1:$C$18671 = $C26), 0), MATCH(H$12, 'RESOLVE Results'!$D$1:$P$1, 0)), "")</f>
        <v>48424</v>
      </c>
      <c r="I26" s="4" cm="1">
        <f t="array" ref="I26">IFERROR(INDEX('RESOLVE Results'!$D$1:$P$18671, MATCH(1, ('RESOLVE Results'!$A$1:$A$18671 = $D$10) * ('RESOLVE Results'!$B$1:$B$18671 = $F$10) * ('RESOLVE Results'!$C$1:$C$18671 = $C26), 0), MATCH(I$12, 'RESOLVE Results'!$D$1:$P$1, 0)), "")</f>
        <v>49312</v>
      </c>
      <c r="J26" s="4" cm="1">
        <f t="array" ref="J26">IFERROR(INDEX('RESOLVE Results'!$D$1:$P$18671, MATCH(1, ('RESOLVE Results'!$A$1:$A$18671 = $D$10) * ('RESOLVE Results'!$B$1:$B$18671 = $F$10) * ('RESOLVE Results'!$C$1:$C$18671 = $C26), 0), MATCH(J$12, 'RESOLVE Results'!$D$1:$P$1, 0)), "")</f>
        <v>51326</v>
      </c>
      <c r="K26" s="4" cm="1">
        <f t="array" ref="K26">IFERROR(INDEX('RESOLVE Results'!$D$1:$P$18671, MATCH(1, ('RESOLVE Results'!$A$1:$A$18671 = $D$10) * ('RESOLVE Results'!$B$1:$B$18671 = $F$10) * ('RESOLVE Results'!$C$1:$C$18671 = $C26), 0), MATCH(K$12, 'RESOLVE Results'!$D$1:$P$1, 0)), "")</f>
        <v>51670</v>
      </c>
      <c r="L26" s="4" cm="1">
        <f t="array" ref="L26">IFERROR(INDEX('RESOLVE Results'!$D$1:$P$18671, MATCH(1, ('RESOLVE Results'!$A$1:$A$18671 = $D$10) * ('RESOLVE Results'!$B$1:$B$18671 = $F$10) * ('RESOLVE Results'!$C$1:$C$18671 = $C26), 0), MATCH(L$12, 'RESOLVE Results'!$D$1:$P$1, 0)), "")</f>
        <v>50501</v>
      </c>
      <c r="M26" s="4" cm="1">
        <f t="array" ref="M26">IFERROR(INDEX('RESOLVE Results'!$D$1:$P$18671, MATCH(1, ('RESOLVE Results'!$A$1:$A$18671 = $D$10) * ('RESOLVE Results'!$B$1:$B$18671 = $F$10) * ('RESOLVE Results'!$C$1:$C$18671 = $C26), 0), MATCH(M$12, 'RESOLVE Results'!$D$1:$P$1, 0)), "")</f>
        <v>53431</v>
      </c>
      <c r="N26" s="4" cm="1">
        <f t="array" ref="N26">IFERROR(INDEX('RESOLVE Results'!$D$1:$P$18671, MATCH(1, ('RESOLVE Results'!$A$1:$A$18671 = $D$10) * ('RESOLVE Results'!$B$1:$B$18671 = $F$10) * ('RESOLVE Results'!$C$1:$C$18671 = $C26), 0), MATCH(N$12, 'RESOLVE Results'!$D$1:$P$1, 0)), "")</f>
        <v>54337</v>
      </c>
      <c r="O26" s="4" cm="1">
        <f t="array" ref="O26">IFERROR(INDEX('RESOLVE Results'!$D$1:$P$18671, MATCH(1, ('RESOLVE Results'!$A$1:$A$18671 = $D$10) * ('RESOLVE Results'!$B$1:$B$18671 = $F$10) * ('RESOLVE Results'!$C$1:$C$18671 = $C26), 0), MATCH(O$12, 'RESOLVE Results'!$D$1:$P$1, 0)), "")</f>
        <v>57676</v>
      </c>
      <c r="P26" s="4" cm="1">
        <f t="array" ref="P26">IFERROR(INDEX('RESOLVE Results'!$D$1:$P$18671, MATCH(1, ('RESOLVE Results'!$A$1:$A$18671 = $D$10) * ('RESOLVE Results'!$B$1:$B$18671 = $F$10) * ('RESOLVE Results'!$C$1:$C$18671 = $C26), 0), MATCH(P$12, 'RESOLVE Results'!$D$1:$P$1, 0)), "")</f>
        <v>857013</v>
      </c>
    </row>
    <row r="27" spans="2:16" outlineLevel="1" x14ac:dyDescent="0.2">
      <c r="B27" s="11" t="s">
        <v>178</v>
      </c>
      <c r="C27" s="3" t="str">
        <v>1GW Least-Cost</v>
      </c>
      <c r="D27" s="4" cm="1">
        <f t="array" ref="D27">IFERROR(INDEX('RESOLVE Results'!$D$1:$P$18671, MATCH(1, ('RESOLVE Results'!$A$1:$A$18671 = $D$10) * ('RESOLVE Results'!$B$1:$B$18671 = $F$10) * ('RESOLVE Results'!$C$1:$C$18671 = $C27), 0), MATCH(D$12, 'RESOLVE Results'!$D$1:$P$1, 0)), "")</f>
        <v>46365</v>
      </c>
      <c r="E27" s="4" cm="1">
        <f t="array" ref="E27">IFERROR(INDEX('RESOLVE Results'!$D$1:$P$18671, MATCH(1, ('RESOLVE Results'!$A$1:$A$18671 = $D$10) * ('RESOLVE Results'!$B$1:$B$18671 = $F$10) * ('RESOLVE Results'!$C$1:$C$18671 = $C27), 0), MATCH(E$12, 'RESOLVE Results'!$D$1:$P$1, 0)), "")</f>
        <v>48067</v>
      </c>
      <c r="F27" s="4" cm="1">
        <f t="array" ref="F27">IFERROR(INDEX('RESOLVE Results'!$D$1:$P$18671, MATCH(1, ('RESOLVE Results'!$A$1:$A$18671 = $D$10) * ('RESOLVE Results'!$B$1:$B$18671 = $F$10) * ('RESOLVE Results'!$C$1:$C$18671 = $C27), 0), MATCH(F$12, 'RESOLVE Results'!$D$1:$P$1, 0)), "")</f>
        <v>46677</v>
      </c>
      <c r="G27" s="4" cm="1">
        <f t="array" ref="G27">IFERROR(INDEX('RESOLVE Results'!$D$1:$P$18671, MATCH(1, ('RESOLVE Results'!$A$1:$A$18671 = $D$10) * ('RESOLVE Results'!$B$1:$B$18671 = $F$10) * ('RESOLVE Results'!$C$1:$C$18671 = $C27), 0), MATCH(G$12, 'RESOLVE Results'!$D$1:$P$1, 0)), "")</f>
        <v>47747</v>
      </c>
      <c r="H27" s="4" cm="1">
        <f t="array" ref="H27">IFERROR(INDEX('RESOLVE Results'!$D$1:$P$18671, MATCH(1, ('RESOLVE Results'!$A$1:$A$18671 = $D$10) * ('RESOLVE Results'!$B$1:$B$18671 = $F$10) * ('RESOLVE Results'!$C$1:$C$18671 = $C27), 0), MATCH(H$12, 'RESOLVE Results'!$D$1:$P$1, 0)), "")</f>
        <v>49223</v>
      </c>
      <c r="I27" s="4" cm="1">
        <f t="array" ref="I27">IFERROR(INDEX('RESOLVE Results'!$D$1:$P$18671, MATCH(1, ('RESOLVE Results'!$A$1:$A$18671 = $D$10) * ('RESOLVE Results'!$B$1:$B$18671 = $F$10) * ('RESOLVE Results'!$C$1:$C$18671 = $C27), 0), MATCH(I$12, 'RESOLVE Results'!$D$1:$P$1, 0)), "")</f>
        <v>50111</v>
      </c>
      <c r="J27" s="4" cm="1">
        <f t="array" ref="J27">IFERROR(INDEX('RESOLVE Results'!$D$1:$P$18671, MATCH(1, ('RESOLVE Results'!$A$1:$A$18671 = $D$10) * ('RESOLVE Results'!$B$1:$B$18671 = $F$10) * ('RESOLVE Results'!$C$1:$C$18671 = $C27), 0), MATCH(J$12, 'RESOLVE Results'!$D$1:$P$1, 0)), "")</f>
        <v>52253</v>
      </c>
      <c r="K27" s="4" cm="1">
        <f t="array" ref="K27">IFERROR(INDEX('RESOLVE Results'!$D$1:$P$18671, MATCH(1, ('RESOLVE Results'!$A$1:$A$18671 = $D$10) * ('RESOLVE Results'!$B$1:$B$18671 = $F$10) * ('RESOLVE Results'!$C$1:$C$18671 = $C27), 0), MATCH(K$12, 'RESOLVE Results'!$D$1:$P$1, 0)), "")</f>
        <v>51240</v>
      </c>
      <c r="L27" s="4" cm="1">
        <f t="array" ref="L27">IFERROR(INDEX('RESOLVE Results'!$D$1:$P$18671, MATCH(1, ('RESOLVE Results'!$A$1:$A$18671 = $D$10) * ('RESOLVE Results'!$B$1:$B$18671 = $F$10) * ('RESOLVE Results'!$C$1:$C$18671 = $C27), 0), MATCH(L$12, 'RESOLVE Results'!$D$1:$P$1, 0)), "")</f>
        <v>51645</v>
      </c>
      <c r="M27" s="4" cm="1">
        <f t="array" ref="M27">IFERROR(INDEX('RESOLVE Results'!$D$1:$P$18671, MATCH(1, ('RESOLVE Results'!$A$1:$A$18671 = $D$10) * ('RESOLVE Results'!$B$1:$B$18671 = $F$10) * ('RESOLVE Results'!$C$1:$C$18671 = $C27), 0), MATCH(M$12, 'RESOLVE Results'!$D$1:$P$1, 0)), "")</f>
        <v>54934</v>
      </c>
      <c r="N27" s="4" cm="1">
        <f t="array" ref="N27">IFERROR(INDEX('RESOLVE Results'!$D$1:$P$18671, MATCH(1, ('RESOLVE Results'!$A$1:$A$18671 = $D$10) * ('RESOLVE Results'!$B$1:$B$18671 = $F$10) * ('RESOLVE Results'!$C$1:$C$18671 = $C27), 0), MATCH(N$12, 'RESOLVE Results'!$D$1:$P$1, 0)), "")</f>
        <v>56078</v>
      </c>
      <c r="O27" s="4" cm="1">
        <f t="array" ref="O27">IFERROR(INDEX('RESOLVE Results'!$D$1:$P$18671, MATCH(1, ('RESOLVE Results'!$A$1:$A$18671 = $D$10) * ('RESOLVE Results'!$B$1:$B$18671 = $F$10) * ('RESOLVE Results'!$C$1:$C$18671 = $C27), 0), MATCH(O$12, 'RESOLVE Results'!$D$1:$P$1, 0)), "")</f>
        <v>60809</v>
      </c>
      <c r="P27" s="4" cm="1">
        <f t="array" ref="P27">IFERROR(INDEX('RESOLVE Results'!$D$1:$P$18671, MATCH(1, ('RESOLVE Results'!$A$1:$A$18671 = $D$10) * ('RESOLVE Results'!$B$1:$B$18671 = $F$10) * ('RESOLVE Results'!$C$1:$C$18671 = $C27), 0), MATCH(P$12, 'RESOLVE Results'!$D$1:$P$1, 0)), "")</f>
        <v>880903</v>
      </c>
    </row>
    <row r="28" spans="2:16" outlineLevel="1" x14ac:dyDescent="0.2">
      <c r="B28" s="11" t="s">
        <v>178</v>
      </c>
      <c r="C28" s="3" t="str">
        <v>3GW High Bookend</v>
      </c>
      <c r="D28" s="4" cm="1">
        <f t="array" ref="D28">IFERROR(INDEX('RESOLVE Results'!$D$1:$P$18671, MATCH(1, ('RESOLVE Results'!$A$1:$A$18671 = $D$10) * ('RESOLVE Results'!$B$1:$B$18671 = $F$10) * ('RESOLVE Results'!$C$1:$C$18671 = $C28), 0), MATCH(D$12, 'RESOLVE Results'!$D$1:$P$1, 0)), "")</f>
        <v>46616</v>
      </c>
      <c r="E28" s="4" cm="1">
        <f t="array" ref="E28">IFERROR(INDEX('RESOLVE Results'!$D$1:$P$18671, MATCH(1, ('RESOLVE Results'!$A$1:$A$18671 = $D$10) * ('RESOLVE Results'!$B$1:$B$18671 = $F$10) * ('RESOLVE Results'!$C$1:$C$18671 = $C28), 0), MATCH(E$12, 'RESOLVE Results'!$D$1:$P$1, 0)), "")</f>
        <v>50329</v>
      </c>
      <c r="F28" s="4" cm="1">
        <f t="array" ref="F28">IFERROR(INDEX('RESOLVE Results'!$D$1:$P$18671, MATCH(1, ('RESOLVE Results'!$A$1:$A$18671 = $D$10) * ('RESOLVE Results'!$B$1:$B$18671 = $F$10) * ('RESOLVE Results'!$C$1:$C$18671 = $C28), 0), MATCH(F$12, 'RESOLVE Results'!$D$1:$P$1, 0)), "")</f>
        <v>46902</v>
      </c>
      <c r="G28" s="4" cm="1">
        <f t="array" ref="G28">IFERROR(INDEX('RESOLVE Results'!$D$1:$P$18671, MATCH(1, ('RESOLVE Results'!$A$1:$A$18671 = $D$10) * ('RESOLVE Results'!$B$1:$B$18671 = $F$10) * ('RESOLVE Results'!$C$1:$C$18671 = $C28), 0), MATCH(G$12, 'RESOLVE Results'!$D$1:$P$1, 0)), "")</f>
        <v>48573</v>
      </c>
      <c r="H28" s="4" cm="1">
        <f t="array" ref="H28">IFERROR(INDEX('RESOLVE Results'!$D$1:$P$18671, MATCH(1, ('RESOLVE Results'!$A$1:$A$18671 = $D$10) * ('RESOLVE Results'!$B$1:$B$18671 = $F$10) * ('RESOLVE Results'!$C$1:$C$18671 = $C28), 0), MATCH(H$12, 'RESOLVE Results'!$D$1:$P$1, 0)), "")</f>
        <v>52123</v>
      </c>
      <c r="I28" s="4" cm="1">
        <f t="array" ref="I28">IFERROR(INDEX('RESOLVE Results'!$D$1:$P$18671, MATCH(1, ('RESOLVE Results'!$A$1:$A$18671 = $D$10) * ('RESOLVE Results'!$B$1:$B$18671 = $F$10) * ('RESOLVE Results'!$C$1:$C$18671 = $C28), 0), MATCH(I$12, 'RESOLVE Results'!$D$1:$P$1, 0)), "")</f>
        <v>54557</v>
      </c>
      <c r="J28" s="4" cm="1">
        <f t="array" ref="J28">IFERROR(INDEX('RESOLVE Results'!$D$1:$P$18671, MATCH(1, ('RESOLVE Results'!$A$1:$A$18671 = $D$10) * ('RESOLVE Results'!$B$1:$B$18671 = $F$10) * ('RESOLVE Results'!$C$1:$C$18671 = $C28), 0), MATCH(J$12, 'RESOLVE Results'!$D$1:$P$1, 0)), "")</f>
        <v>57129</v>
      </c>
      <c r="K28" s="4" cm="1">
        <f t="array" ref="K28">IFERROR(INDEX('RESOLVE Results'!$D$1:$P$18671, MATCH(1, ('RESOLVE Results'!$A$1:$A$18671 = $D$10) * ('RESOLVE Results'!$B$1:$B$18671 = $F$10) * ('RESOLVE Results'!$C$1:$C$18671 = $C28), 0), MATCH(K$12, 'RESOLVE Results'!$D$1:$P$1, 0)), "")</f>
        <v>58409</v>
      </c>
      <c r="L28" s="4" cm="1">
        <f t="array" ref="L28">IFERROR(INDEX('RESOLVE Results'!$D$1:$P$18671, MATCH(1, ('RESOLVE Results'!$A$1:$A$18671 = $D$10) * ('RESOLVE Results'!$B$1:$B$18671 = $F$10) * ('RESOLVE Results'!$C$1:$C$18671 = $C28), 0), MATCH(L$12, 'RESOLVE Results'!$D$1:$P$1, 0)), "")</f>
        <v>56833</v>
      </c>
      <c r="M28" s="4" cm="1">
        <f t="array" ref="M28">IFERROR(INDEX('RESOLVE Results'!$D$1:$P$18671, MATCH(1, ('RESOLVE Results'!$A$1:$A$18671 = $D$10) * ('RESOLVE Results'!$B$1:$B$18671 = $F$10) * ('RESOLVE Results'!$C$1:$C$18671 = $C28), 0), MATCH(M$12, 'RESOLVE Results'!$D$1:$P$1, 0)), "")</f>
        <v>63403</v>
      </c>
      <c r="N28" s="4" cm="1">
        <f t="array" ref="N28">IFERROR(INDEX('RESOLVE Results'!$D$1:$P$18671, MATCH(1, ('RESOLVE Results'!$A$1:$A$18671 = $D$10) * ('RESOLVE Results'!$B$1:$B$18671 = $F$10) * ('RESOLVE Results'!$C$1:$C$18671 = $C28), 0), MATCH(N$12, 'RESOLVE Results'!$D$1:$P$1, 0)), "")</f>
        <v>65483</v>
      </c>
      <c r="O28" s="4" cm="1">
        <f t="array" ref="O28">IFERROR(INDEX('RESOLVE Results'!$D$1:$P$18671, MATCH(1, ('RESOLVE Results'!$A$1:$A$18671 = $D$10) * ('RESOLVE Results'!$B$1:$B$18671 = $F$10) * ('RESOLVE Results'!$C$1:$C$18671 = $C28), 0), MATCH(O$12, 'RESOLVE Results'!$D$1:$P$1, 0)), "")</f>
        <v>69448</v>
      </c>
      <c r="P28" s="4" cm="1">
        <f t="array" ref="P28">IFERROR(INDEX('RESOLVE Results'!$D$1:$P$18671, MATCH(1, ('RESOLVE Results'!$A$1:$A$18671 = $D$10) * ('RESOLVE Results'!$B$1:$B$18671 = $F$10) * ('RESOLVE Results'!$C$1:$C$18671 = $C28), 0), MATCH(P$12, 'RESOLVE Results'!$D$1:$P$1, 0)), "")</f>
        <v>969810</v>
      </c>
    </row>
    <row r="29" spans="2:16" outlineLevel="1" x14ac:dyDescent="0.2">
      <c r="B29" s="11" t="s">
        <v>178</v>
      </c>
      <c r="C29" s="3" t="str">
        <v>3GW Stringent Policy</v>
      </c>
      <c r="D29" s="4" cm="1">
        <f t="array" ref="D29">IFERROR(INDEX('RESOLVE Results'!$D$1:$P$18671, MATCH(1, ('RESOLVE Results'!$A$1:$A$18671 = $D$10) * ('RESOLVE Results'!$B$1:$B$18671 = $F$10) * ('RESOLVE Results'!$C$1:$C$18671 = $C29), 0), MATCH(D$12, 'RESOLVE Results'!$D$1:$P$1, 0)), "")</f>
        <v>46584</v>
      </c>
      <c r="E29" s="4" cm="1">
        <f t="array" ref="E29">IFERROR(INDEX('RESOLVE Results'!$D$1:$P$18671, MATCH(1, ('RESOLVE Results'!$A$1:$A$18671 = $D$10) * ('RESOLVE Results'!$B$1:$B$18671 = $F$10) * ('RESOLVE Results'!$C$1:$C$18671 = $C29), 0), MATCH(E$12, 'RESOLVE Results'!$D$1:$P$1, 0)), "")</f>
        <v>49640</v>
      </c>
      <c r="F29" s="4" cm="1">
        <f t="array" ref="F29">IFERROR(INDEX('RESOLVE Results'!$D$1:$P$18671, MATCH(1, ('RESOLVE Results'!$A$1:$A$18671 = $D$10) * ('RESOLVE Results'!$B$1:$B$18671 = $F$10) * ('RESOLVE Results'!$C$1:$C$18671 = $C29), 0), MATCH(F$12, 'RESOLVE Results'!$D$1:$P$1, 0)), "")</f>
        <v>46766</v>
      </c>
      <c r="G29" s="4" cm="1">
        <f t="array" ref="G29">IFERROR(INDEX('RESOLVE Results'!$D$1:$P$18671, MATCH(1, ('RESOLVE Results'!$A$1:$A$18671 = $D$10) * ('RESOLVE Results'!$B$1:$B$18671 = $F$10) * ('RESOLVE Results'!$C$1:$C$18671 = $C29), 0), MATCH(G$12, 'RESOLVE Results'!$D$1:$P$1, 0)), "")</f>
        <v>48013</v>
      </c>
      <c r="H29" s="4" cm="1">
        <f t="array" ref="H29">IFERROR(INDEX('RESOLVE Results'!$D$1:$P$18671, MATCH(1, ('RESOLVE Results'!$A$1:$A$18671 = $D$10) * ('RESOLVE Results'!$B$1:$B$18671 = $F$10) * ('RESOLVE Results'!$C$1:$C$18671 = $C29), 0), MATCH(H$12, 'RESOLVE Results'!$D$1:$P$1, 0)), "")</f>
        <v>50279</v>
      </c>
      <c r="I29" s="4" cm="1">
        <f t="array" ref="I29">IFERROR(INDEX('RESOLVE Results'!$D$1:$P$18671, MATCH(1, ('RESOLVE Results'!$A$1:$A$18671 = $D$10) * ('RESOLVE Results'!$B$1:$B$18671 = $F$10) * ('RESOLVE Results'!$C$1:$C$18671 = $C29), 0), MATCH(I$12, 'RESOLVE Results'!$D$1:$P$1, 0)), "")</f>
        <v>52021</v>
      </c>
      <c r="J29" s="4" cm="1">
        <f t="array" ref="J29">IFERROR(INDEX('RESOLVE Results'!$D$1:$P$18671, MATCH(1, ('RESOLVE Results'!$A$1:$A$18671 = $D$10) * ('RESOLVE Results'!$B$1:$B$18671 = $F$10) * ('RESOLVE Results'!$C$1:$C$18671 = $C29), 0), MATCH(J$12, 'RESOLVE Results'!$D$1:$P$1, 0)), "")</f>
        <v>54261</v>
      </c>
      <c r="K29" s="4" cm="1">
        <f t="array" ref="K29">IFERROR(INDEX('RESOLVE Results'!$D$1:$P$18671, MATCH(1, ('RESOLVE Results'!$A$1:$A$18671 = $D$10) * ('RESOLVE Results'!$B$1:$B$18671 = $F$10) * ('RESOLVE Results'!$C$1:$C$18671 = $C29), 0), MATCH(K$12, 'RESOLVE Results'!$D$1:$P$1, 0)), "")</f>
        <v>54537</v>
      </c>
      <c r="L29" s="4" cm="1">
        <f t="array" ref="L29">IFERROR(INDEX('RESOLVE Results'!$D$1:$P$18671, MATCH(1, ('RESOLVE Results'!$A$1:$A$18671 = $D$10) * ('RESOLVE Results'!$B$1:$B$18671 = $F$10) * ('RESOLVE Results'!$C$1:$C$18671 = $C29), 0), MATCH(L$12, 'RESOLVE Results'!$D$1:$P$1, 0)), "")</f>
        <v>53933</v>
      </c>
      <c r="M29" s="4" cm="1">
        <f t="array" ref="M29">IFERROR(INDEX('RESOLVE Results'!$D$1:$P$18671, MATCH(1, ('RESOLVE Results'!$A$1:$A$18671 = $D$10) * ('RESOLVE Results'!$B$1:$B$18671 = $F$10) * ('RESOLVE Results'!$C$1:$C$18671 = $C29), 0), MATCH(M$12, 'RESOLVE Results'!$D$1:$P$1, 0)), "")</f>
        <v>58705</v>
      </c>
      <c r="N29" s="4" cm="1">
        <f t="array" ref="N29">IFERROR(INDEX('RESOLVE Results'!$D$1:$P$18671, MATCH(1, ('RESOLVE Results'!$A$1:$A$18671 = $D$10) * ('RESOLVE Results'!$B$1:$B$18671 = $F$10) * ('RESOLVE Results'!$C$1:$C$18671 = $C29), 0), MATCH(N$12, 'RESOLVE Results'!$D$1:$P$1, 0)), "")</f>
        <v>60560</v>
      </c>
      <c r="O29" s="4" cm="1">
        <f t="array" ref="O29">IFERROR(INDEX('RESOLVE Results'!$D$1:$P$18671, MATCH(1, ('RESOLVE Results'!$A$1:$A$18671 = $D$10) * ('RESOLVE Results'!$B$1:$B$18671 = $F$10) * ('RESOLVE Results'!$C$1:$C$18671 = $C29), 0), MATCH(O$12, 'RESOLVE Results'!$D$1:$P$1, 0)), "")</f>
        <v>71840</v>
      </c>
      <c r="P29" s="4" cm="1">
        <f t="array" ref="P29">IFERROR(INDEX('RESOLVE Results'!$D$1:$P$18671, MATCH(1, ('RESOLVE Results'!$A$1:$A$18671 = $D$10) * ('RESOLVE Results'!$B$1:$B$18671 = $F$10) * ('RESOLVE Results'!$C$1:$C$18671 = $C29), 0), MATCH(P$12, 'RESOLVE Results'!$D$1:$P$1, 0)), "")</f>
        <v>956573</v>
      </c>
    </row>
    <row r="30" spans="2:16" outlineLevel="1" x14ac:dyDescent="0.2">
      <c r="B30" s="11" t="s">
        <v>178</v>
      </c>
      <c r="C30" s="3" t="str">
        <v>3GW Competing Resource Challenges</v>
      </c>
      <c r="D30" s="4" cm="1">
        <f t="array" ref="D30">IFERROR(INDEX('RESOLVE Results'!$D$1:$P$18671, MATCH(1, ('RESOLVE Results'!$A$1:$A$18671 = $D$10) * ('RESOLVE Results'!$B$1:$B$18671 = $F$10) * ('RESOLVE Results'!$C$1:$C$18671 = $C30), 0), MATCH(D$12, 'RESOLVE Results'!$D$1:$P$1, 0)), "")</f>
        <v>46517</v>
      </c>
      <c r="E30" s="4" cm="1">
        <f t="array" ref="E30">IFERROR(INDEX('RESOLVE Results'!$D$1:$P$18671, MATCH(1, ('RESOLVE Results'!$A$1:$A$18671 = $D$10) * ('RESOLVE Results'!$B$1:$B$18671 = $F$10) * ('RESOLVE Results'!$C$1:$C$18671 = $C30), 0), MATCH(E$12, 'RESOLVE Results'!$D$1:$P$1, 0)), "")</f>
        <v>48565</v>
      </c>
      <c r="F30" s="4" cm="1">
        <f t="array" ref="F30">IFERROR(INDEX('RESOLVE Results'!$D$1:$P$18671, MATCH(1, ('RESOLVE Results'!$A$1:$A$18671 = $D$10) * ('RESOLVE Results'!$B$1:$B$18671 = $F$10) * ('RESOLVE Results'!$C$1:$C$18671 = $C30), 0), MATCH(F$12, 'RESOLVE Results'!$D$1:$P$1, 0)), "")</f>
        <v>46586</v>
      </c>
      <c r="G30" s="4" cm="1">
        <f t="array" ref="G30">IFERROR(INDEX('RESOLVE Results'!$D$1:$P$18671, MATCH(1, ('RESOLVE Results'!$A$1:$A$18671 = $D$10) * ('RESOLVE Results'!$B$1:$B$18671 = $F$10) * ('RESOLVE Results'!$C$1:$C$18671 = $C30), 0), MATCH(G$12, 'RESOLVE Results'!$D$1:$P$1, 0)), "")</f>
        <v>47556</v>
      </c>
      <c r="H30" s="4" cm="1">
        <f t="array" ref="H30">IFERROR(INDEX('RESOLVE Results'!$D$1:$P$18671, MATCH(1, ('RESOLVE Results'!$A$1:$A$18671 = $D$10) * ('RESOLVE Results'!$B$1:$B$18671 = $F$10) * ('RESOLVE Results'!$C$1:$C$18671 = $C30), 0), MATCH(H$12, 'RESOLVE Results'!$D$1:$P$1, 0)), "")</f>
        <v>50003</v>
      </c>
      <c r="I30" s="4" cm="1">
        <f t="array" ref="I30">IFERROR(INDEX('RESOLVE Results'!$D$1:$P$18671, MATCH(1, ('RESOLVE Results'!$A$1:$A$18671 = $D$10) * ('RESOLVE Results'!$B$1:$B$18671 = $F$10) * ('RESOLVE Results'!$C$1:$C$18671 = $C30), 0), MATCH(I$12, 'RESOLVE Results'!$D$1:$P$1, 0)), "")</f>
        <v>51619</v>
      </c>
      <c r="J30" s="4" cm="1">
        <f t="array" ref="J30">IFERROR(INDEX('RESOLVE Results'!$D$1:$P$18671, MATCH(1, ('RESOLVE Results'!$A$1:$A$18671 = $D$10) * ('RESOLVE Results'!$B$1:$B$18671 = $F$10) * ('RESOLVE Results'!$C$1:$C$18671 = $C30), 0), MATCH(J$12, 'RESOLVE Results'!$D$1:$P$1, 0)), "")</f>
        <v>53992</v>
      </c>
      <c r="K30" s="4" cm="1">
        <f t="array" ref="K30">IFERROR(INDEX('RESOLVE Results'!$D$1:$P$18671, MATCH(1, ('RESOLVE Results'!$A$1:$A$18671 = $D$10) * ('RESOLVE Results'!$B$1:$B$18671 = $F$10) * ('RESOLVE Results'!$C$1:$C$18671 = $C30), 0), MATCH(K$12, 'RESOLVE Results'!$D$1:$P$1, 0)), "")</f>
        <v>54945</v>
      </c>
      <c r="L30" s="4" cm="1">
        <f t="array" ref="L30">IFERROR(INDEX('RESOLVE Results'!$D$1:$P$18671, MATCH(1, ('RESOLVE Results'!$A$1:$A$18671 = $D$10) * ('RESOLVE Results'!$B$1:$B$18671 = $F$10) * ('RESOLVE Results'!$C$1:$C$18671 = $C30), 0), MATCH(L$12, 'RESOLVE Results'!$D$1:$P$1, 0)), "")</f>
        <v>52815</v>
      </c>
      <c r="M30" s="4" cm="1">
        <f t="array" ref="M30">IFERROR(INDEX('RESOLVE Results'!$D$1:$P$18671, MATCH(1, ('RESOLVE Results'!$A$1:$A$18671 = $D$10) * ('RESOLVE Results'!$B$1:$B$18671 = $F$10) * ('RESOLVE Results'!$C$1:$C$18671 = $C30), 0), MATCH(M$12, 'RESOLVE Results'!$D$1:$P$1, 0)), "")</f>
        <v>57565</v>
      </c>
      <c r="N30" s="4" cm="1">
        <f t="array" ref="N30">IFERROR(INDEX('RESOLVE Results'!$D$1:$P$18671, MATCH(1, ('RESOLVE Results'!$A$1:$A$18671 = $D$10) * ('RESOLVE Results'!$B$1:$B$18671 = $F$10) * ('RESOLVE Results'!$C$1:$C$18671 = $C30), 0), MATCH(N$12, 'RESOLVE Results'!$D$1:$P$1, 0)), "")</f>
        <v>58864</v>
      </c>
      <c r="O30" s="4" cm="1">
        <f t="array" ref="O30">IFERROR(INDEX('RESOLVE Results'!$D$1:$P$18671, MATCH(1, ('RESOLVE Results'!$A$1:$A$18671 = $D$10) * ('RESOLVE Results'!$B$1:$B$18671 = $F$10) * ('RESOLVE Results'!$C$1:$C$18671 = $C30), 0), MATCH(O$12, 'RESOLVE Results'!$D$1:$P$1, 0)), "")</f>
        <v>65669</v>
      </c>
      <c r="P30" s="4" cm="1">
        <f t="array" ref="P30">IFERROR(INDEX('RESOLVE Results'!$D$1:$P$18671, MATCH(1, ('RESOLVE Results'!$A$1:$A$18671 = $D$10) * ('RESOLVE Results'!$B$1:$B$18671 = $F$10) * ('RESOLVE Results'!$C$1:$C$18671 = $C30), 0), MATCH(P$12, 'RESOLVE Results'!$D$1:$P$1, 0)), "")</f>
        <v>918574</v>
      </c>
    </row>
    <row r="31" spans="2:16" outlineLevel="1" x14ac:dyDescent="0.2">
      <c r="B31" s="11" t="s">
        <v>178</v>
      </c>
      <c r="C31" s="3" t="str">
        <v>3GW Significantly Low Competing Resource Availability</v>
      </c>
      <c r="D31" s="4" cm="1">
        <f t="array" ref="D31">IFERROR(INDEX('RESOLVE Results'!$D$1:$P$18671, MATCH(1, ('RESOLVE Results'!$A$1:$A$18671 = $D$10) * ('RESOLVE Results'!$B$1:$B$18671 = $F$10) * ('RESOLVE Results'!$C$1:$C$18671 = $C31), 0), MATCH(D$12, 'RESOLVE Results'!$D$1:$P$1, 0)), "")</f>
        <v>46365</v>
      </c>
      <c r="E31" s="4" cm="1">
        <f t="array" ref="E31">IFERROR(INDEX('RESOLVE Results'!$D$1:$P$18671, MATCH(1, ('RESOLVE Results'!$A$1:$A$18671 = $D$10) * ('RESOLVE Results'!$B$1:$B$18671 = $F$10) * ('RESOLVE Results'!$C$1:$C$18671 = $C31), 0), MATCH(E$12, 'RESOLVE Results'!$D$1:$P$1, 0)), "")</f>
        <v>48622</v>
      </c>
      <c r="F31" s="4" cm="1">
        <f t="array" ref="F31">IFERROR(INDEX('RESOLVE Results'!$D$1:$P$18671, MATCH(1, ('RESOLVE Results'!$A$1:$A$18671 = $D$10) * ('RESOLVE Results'!$B$1:$B$18671 = $F$10) * ('RESOLVE Results'!$C$1:$C$18671 = $C31), 0), MATCH(F$12, 'RESOLVE Results'!$D$1:$P$1, 0)), "")</f>
        <v>46770</v>
      </c>
      <c r="G31" s="4" cm="1">
        <f t="array" ref="G31">IFERROR(INDEX('RESOLVE Results'!$D$1:$P$18671, MATCH(1, ('RESOLVE Results'!$A$1:$A$18671 = $D$10) * ('RESOLVE Results'!$B$1:$B$18671 = $F$10) * ('RESOLVE Results'!$C$1:$C$18671 = $C31), 0), MATCH(G$12, 'RESOLVE Results'!$D$1:$P$1, 0)), "")</f>
        <v>47757</v>
      </c>
      <c r="H31" s="4" cm="1">
        <f t="array" ref="H31">IFERROR(INDEX('RESOLVE Results'!$D$1:$P$18671, MATCH(1, ('RESOLVE Results'!$A$1:$A$18671 = $D$10) * ('RESOLVE Results'!$B$1:$B$18671 = $F$10) * ('RESOLVE Results'!$C$1:$C$18671 = $C31), 0), MATCH(H$12, 'RESOLVE Results'!$D$1:$P$1, 0)), "")</f>
        <v>50323</v>
      </c>
      <c r="I31" s="4" cm="1">
        <f t="array" ref="I31">IFERROR(INDEX('RESOLVE Results'!$D$1:$P$18671, MATCH(1, ('RESOLVE Results'!$A$1:$A$18671 = $D$10) * ('RESOLVE Results'!$B$1:$B$18671 = $F$10) * ('RESOLVE Results'!$C$1:$C$18671 = $C31), 0), MATCH(I$12, 'RESOLVE Results'!$D$1:$P$1, 0)), "")</f>
        <v>51140</v>
      </c>
      <c r="J31" s="4" cm="1">
        <f t="array" ref="J31">IFERROR(INDEX('RESOLVE Results'!$D$1:$P$18671, MATCH(1, ('RESOLVE Results'!$A$1:$A$18671 = $D$10) * ('RESOLVE Results'!$B$1:$B$18671 = $F$10) * ('RESOLVE Results'!$C$1:$C$18671 = $C31), 0), MATCH(J$12, 'RESOLVE Results'!$D$1:$P$1, 0)), "")</f>
        <v>52375</v>
      </c>
      <c r="K31" s="4" cm="1">
        <f t="array" ref="K31">IFERROR(INDEX('RESOLVE Results'!$D$1:$P$18671, MATCH(1, ('RESOLVE Results'!$A$1:$A$18671 = $D$10) * ('RESOLVE Results'!$B$1:$B$18671 = $F$10) * ('RESOLVE Results'!$C$1:$C$18671 = $C31), 0), MATCH(K$12, 'RESOLVE Results'!$D$1:$P$1, 0)), "")</f>
        <v>53489</v>
      </c>
      <c r="L31" s="4" cm="1">
        <f t="array" ref="L31">IFERROR(INDEX('RESOLVE Results'!$D$1:$P$18671, MATCH(1, ('RESOLVE Results'!$A$1:$A$18671 = $D$10) * ('RESOLVE Results'!$B$1:$B$18671 = $F$10) * ('RESOLVE Results'!$C$1:$C$18671 = $C31), 0), MATCH(L$12, 'RESOLVE Results'!$D$1:$P$1, 0)), "")</f>
        <v>52829</v>
      </c>
      <c r="M31" s="4" cm="1">
        <f t="array" ref="M31">IFERROR(INDEX('RESOLVE Results'!$D$1:$P$18671, MATCH(1, ('RESOLVE Results'!$A$1:$A$18671 = $D$10) * ('RESOLVE Results'!$B$1:$B$18671 = $F$10) * ('RESOLVE Results'!$C$1:$C$18671 = $C31), 0), MATCH(M$12, 'RESOLVE Results'!$D$1:$P$1, 0)), "")</f>
        <v>56363</v>
      </c>
      <c r="N31" s="4" cm="1">
        <f t="array" ref="N31">IFERROR(INDEX('RESOLVE Results'!$D$1:$P$18671, MATCH(1, ('RESOLVE Results'!$A$1:$A$18671 = $D$10) * ('RESOLVE Results'!$B$1:$B$18671 = $F$10) * ('RESOLVE Results'!$C$1:$C$18671 = $C31), 0), MATCH(N$12, 'RESOLVE Results'!$D$1:$P$1, 0)), "")</f>
        <v>57652</v>
      </c>
      <c r="O31" s="4" cm="1">
        <f t="array" ref="O31">IFERROR(INDEX('RESOLVE Results'!$D$1:$P$18671, MATCH(1, ('RESOLVE Results'!$A$1:$A$18671 = $D$10) * ('RESOLVE Results'!$B$1:$B$18671 = $F$10) * ('RESOLVE Results'!$C$1:$C$18671 = $C31), 0), MATCH(O$12, 'RESOLVE Results'!$D$1:$P$1, 0)), "")</f>
        <v>62088</v>
      </c>
      <c r="P31" s="4" cm="1">
        <f t="array" ref="P31">IFERROR(INDEX('RESOLVE Results'!$D$1:$P$18671, MATCH(1, ('RESOLVE Results'!$A$1:$A$18671 = $D$10) * ('RESOLVE Results'!$B$1:$B$18671 = $F$10) * ('RESOLVE Results'!$C$1:$C$18671 = $C31), 0), MATCH(P$12, 'RESOLVE Results'!$D$1:$P$1, 0)), "")</f>
        <v>896630</v>
      </c>
    </row>
    <row r="32" spans="2:16" outlineLevel="1" x14ac:dyDescent="0.2">
      <c r="B32" s="11" t="s">
        <v>178</v>
      </c>
      <c r="C32" s="3" t="str">
        <v>3GW Low Competing Resource Availability</v>
      </c>
      <c r="D32" s="4" cm="1">
        <f t="array" ref="D32">IFERROR(INDEX('RESOLVE Results'!$D$1:$P$18671, MATCH(1, ('RESOLVE Results'!$A$1:$A$18671 = $D$10) * ('RESOLVE Results'!$B$1:$B$18671 = $F$10) * ('RESOLVE Results'!$C$1:$C$18671 = $C32), 0), MATCH(D$12, 'RESOLVE Results'!$D$1:$P$1, 0)), "")</f>
        <v>46367</v>
      </c>
      <c r="E32" s="4" cm="1">
        <f t="array" ref="E32">IFERROR(INDEX('RESOLVE Results'!$D$1:$P$18671, MATCH(1, ('RESOLVE Results'!$A$1:$A$18671 = $D$10) * ('RESOLVE Results'!$B$1:$B$18671 = $F$10) * ('RESOLVE Results'!$C$1:$C$18671 = $C32), 0), MATCH(E$12, 'RESOLVE Results'!$D$1:$P$1, 0)), "")</f>
        <v>48648</v>
      </c>
      <c r="F32" s="4" cm="1">
        <f t="array" ref="F32">IFERROR(INDEX('RESOLVE Results'!$D$1:$P$18671, MATCH(1, ('RESOLVE Results'!$A$1:$A$18671 = $D$10) * ('RESOLVE Results'!$B$1:$B$18671 = $F$10) * ('RESOLVE Results'!$C$1:$C$18671 = $C32), 0), MATCH(F$12, 'RESOLVE Results'!$D$1:$P$1, 0)), "")</f>
        <v>46690</v>
      </c>
      <c r="G32" s="4" cm="1">
        <f t="array" ref="G32">IFERROR(INDEX('RESOLVE Results'!$D$1:$P$18671, MATCH(1, ('RESOLVE Results'!$A$1:$A$18671 = $D$10) * ('RESOLVE Results'!$B$1:$B$18671 = $F$10) * ('RESOLVE Results'!$C$1:$C$18671 = $C32), 0), MATCH(G$12, 'RESOLVE Results'!$D$1:$P$1, 0)), "")</f>
        <v>47675</v>
      </c>
      <c r="H32" s="4" cm="1">
        <f t="array" ref="H32">IFERROR(INDEX('RESOLVE Results'!$D$1:$P$18671, MATCH(1, ('RESOLVE Results'!$A$1:$A$18671 = $D$10) * ('RESOLVE Results'!$B$1:$B$18671 = $F$10) * ('RESOLVE Results'!$C$1:$C$18671 = $C32), 0), MATCH(H$12, 'RESOLVE Results'!$D$1:$P$1, 0)), "")</f>
        <v>49847</v>
      </c>
      <c r="I32" s="4" cm="1">
        <f t="array" ref="I32">IFERROR(INDEX('RESOLVE Results'!$D$1:$P$18671, MATCH(1, ('RESOLVE Results'!$A$1:$A$18671 = $D$10) * ('RESOLVE Results'!$B$1:$B$18671 = $F$10) * ('RESOLVE Results'!$C$1:$C$18671 = $C32), 0), MATCH(I$12, 'RESOLVE Results'!$D$1:$P$1, 0)), "")</f>
        <v>50618</v>
      </c>
      <c r="J32" s="4" cm="1">
        <f t="array" ref="J32">IFERROR(INDEX('RESOLVE Results'!$D$1:$P$18671, MATCH(1, ('RESOLVE Results'!$A$1:$A$18671 = $D$10) * ('RESOLVE Results'!$B$1:$B$18671 = $F$10) * ('RESOLVE Results'!$C$1:$C$18671 = $C32), 0), MATCH(J$12, 'RESOLVE Results'!$D$1:$P$1, 0)), "")</f>
        <v>51953</v>
      </c>
      <c r="K32" s="4" cm="1">
        <f t="array" ref="K32">IFERROR(INDEX('RESOLVE Results'!$D$1:$P$18671, MATCH(1, ('RESOLVE Results'!$A$1:$A$18671 = $D$10) * ('RESOLVE Results'!$B$1:$B$18671 = $F$10) * ('RESOLVE Results'!$C$1:$C$18671 = $C32), 0), MATCH(K$12, 'RESOLVE Results'!$D$1:$P$1, 0)), "")</f>
        <v>53368</v>
      </c>
      <c r="L32" s="4" cm="1">
        <f t="array" ref="L32">IFERROR(INDEX('RESOLVE Results'!$D$1:$P$18671, MATCH(1, ('RESOLVE Results'!$A$1:$A$18671 = $D$10) * ('RESOLVE Results'!$B$1:$B$18671 = $F$10) * ('RESOLVE Results'!$C$1:$C$18671 = $C32), 0), MATCH(L$12, 'RESOLVE Results'!$D$1:$P$1, 0)), "")</f>
        <v>52101</v>
      </c>
      <c r="M32" s="4" cm="1">
        <f t="array" ref="M32">IFERROR(INDEX('RESOLVE Results'!$D$1:$P$18671, MATCH(1, ('RESOLVE Results'!$A$1:$A$18671 = $D$10) * ('RESOLVE Results'!$B$1:$B$18671 = $F$10) * ('RESOLVE Results'!$C$1:$C$18671 = $C32), 0), MATCH(M$12, 'RESOLVE Results'!$D$1:$P$1, 0)), "")</f>
        <v>55717</v>
      </c>
      <c r="N32" s="4" cm="1">
        <f t="array" ref="N32">IFERROR(INDEX('RESOLVE Results'!$D$1:$P$18671, MATCH(1, ('RESOLVE Results'!$A$1:$A$18671 = $D$10) * ('RESOLVE Results'!$B$1:$B$18671 = $F$10) * ('RESOLVE Results'!$C$1:$C$18671 = $C32), 0), MATCH(N$12, 'RESOLVE Results'!$D$1:$P$1, 0)), "")</f>
        <v>56937</v>
      </c>
      <c r="O32" s="4" cm="1">
        <f t="array" ref="O32">IFERROR(INDEX('RESOLVE Results'!$D$1:$P$18671, MATCH(1, ('RESOLVE Results'!$A$1:$A$18671 = $D$10) * ('RESOLVE Results'!$B$1:$B$18671 = $F$10) * ('RESOLVE Results'!$C$1:$C$18671 = $C32), 0), MATCH(O$12, 'RESOLVE Results'!$D$1:$P$1, 0)), "")</f>
        <v>61457</v>
      </c>
      <c r="P32" s="4" cm="1">
        <f t="array" ref="P32">IFERROR(INDEX('RESOLVE Results'!$D$1:$P$18671, MATCH(1, ('RESOLVE Results'!$A$1:$A$18671 = $D$10) * ('RESOLVE Results'!$B$1:$B$18671 = $F$10) * ('RESOLVE Results'!$C$1:$C$18671 = $C32), 0), MATCH(P$12, 'RESOLVE Results'!$D$1:$P$1, 0)), "")</f>
        <v>889349</v>
      </c>
    </row>
    <row r="33" spans="2:16" outlineLevel="1" x14ac:dyDescent="0.2">
      <c r="B33" s="11" t="s">
        <v>178</v>
      </c>
      <c r="C33" s="3" t="str">
        <v>3GW High Competing Resource Cost</v>
      </c>
      <c r="D33" s="4" cm="1">
        <f t="array" ref="D33">IFERROR(INDEX('RESOLVE Results'!$D$1:$P$18671, MATCH(1, ('RESOLVE Results'!$A$1:$A$18671 = $D$10) * ('RESOLVE Results'!$B$1:$B$18671 = $F$10) * ('RESOLVE Results'!$C$1:$C$18671 = $C33), 0), MATCH(D$12, 'RESOLVE Results'!$D$1:$P$1, 0)), "")</f>
        <v>46394</v>
      </c>
      <c r="E33" s="4" cm="1">
        <f t="array" ref="E33">IFERROR(INDEX('RESOLVE Results'!$D$1:$P$18671, MATCH(1, ('RESOLVE Results'!$A$1:$A$18671 = $D$10) * ('RESOLVE Results'!$B$1:$B$18671 = $F$10) * ('RESOLVE Results'!$C$1:$C$18671 = $C33), 0), MATCH(E$12, 'RESOLVE Results'!$D$1:$P$1, 0)), "")</f>
        <v>48092</v>
      </c>
      <c r="F33" s="4" cm="1">
        <f t="array" ref="F33">IFERROR(INDEX('RESOLVE Results'!$D$1:$P$18671, MATCH(1, ('RESOLVE Results'!$A$1:$A$18671 = $D$10) * ('RESOLVE Results'!$B$1:$B$18671 = $F$10) * ('RESOLVE Results'!$C$1:$C$18671 = $C33), 0), MATCH(F$12, 'RESOLVE Results'!$D$1:$P$1, 0)), "")</f>
        <v>46819</v>
      </c>
      <c r="G33" s="4" cm="1">
        <f t="array" ref="G33">IFERROR(INDEX('RESOLVE Results'!$D$1:$P$18671, MATCH(1, ('RESOLVE Results'!$A$1:$A$18671 = $D$10) * ('RESOLVE Results'!$B$1:$B$18671 = $F$10) * ('RESOLVE Results'!$C$1:$C$18671 = $C33), 0), MATCH(G$12, 'RESOLVE Results'!$D$1:$P$1, 0)), "")</f>
        <v>47935</v>
      </c>
      <c r="H33" s="4" cm="1">
        <f t="array" ref="H33">IFERROR(INDEX('RESOLVE Results'!$D$1:$P$18671, MATCH(1, ('RESOLVE Results'!$A$1:$A$18671 = $D$10) * ('RESOLVE Results'!$B$1:$B$18671 = $F$10) * ('RESOLVE Results'!$C$1:$C$18671 = $C33), 0), MATCH(H$12, 'RESOLVE Results'!$D$1:$P$1, 0)), "")</f>
        <v>49455</v>
      </c>
      <c r="I33" s="4" cm="1">
        <f t="array" ref="I33">IFERROR(INDEX('RESOLVE Results'!$D$1:$P$18671, MATCH(1, ('RESOLVE Results'!$A$1:$A$18671 = $D$10) * ('RESOLVE Results'!$B$1:$B$18671 = $F$10) * ('RESOLVE Results'!$C$1:$C$18671 = $C33), 0), MATCH(I$12, 'RESOLVE Results'!$D$1:$P$1, 0)), "")</f>
        <v>50752</v>
      </c>
      <c r="J33" s="4" cm="1">
        <f t="array" ref="J33">IFERROR(INDEX('RESOLVE Results'!$D$1:$P$18671, MATCH(1, ('RESOLVE Results'!$A$1:$A$18671 = $D$10) * ('RESOLVE Results'!$B$1:$B$18671 = $F$10) * ('RESOLVE Results'!$C$1:$C$18671 = $C33), 0), MATCH(J$12, 'RESOLVE Results'!$D$1:$P$1, 0)), "")</f>
        <v>52539</v>
      </c>
      <c r="K33" s="4" cm="1">
        <f t="array" ref="K33">IFERROR(INDEX('RESOLVE Results'!$D$1:$P$18671, MATCH(1, ('RESOLVE Results'!$A$1:$A$18671 = $D$10) * ('RESOLVE Results'!$B$1:$B$18671 = $F$10) * ('RESOLVE Results'!$C$1:$C$18671 = $C33), 0), MATCH(K$12, 'RESOLVE Results'!$D$1:$P$1, 0)), "")</f>
        <v>52642</v>
      </c>
      <c r="L33" s="4" cm="1">
        <f t="array" ref="L33">IFERROR(INDEX('RESOLVE Results'!$D$1:$P$18671, MATCH(1, ('RESOLVE Results'!$A$1:$A$18671 = $D$10) * ('RESOLVE Results'!$B$1:$B$18671 = $F$10) * ('RESOLVE Results'!$C$1:$C$18671 = $C33), 0), MATCH(L$12, 'RESOLVE Results'!$D$1:$P$1, 0)), "")</f>
        <v>52030</v>
      </c>
      <c r="M33" s="4" cm="1">
        <f t="array" ref="M33">IFERROR(INDEX('RESOLVE Results'!$D$1:$P$18671, MATCH(1, ('RESOLVE Results'!$A$1:$A$18671 = $D$10) * ('RESOLVE Results'!$B$1:$B$18671 = $F$10) * ('RESOLVE Results'!$C$1:$C$18671 = $C33), 0), MATCH(M$12, 'RESOLVE Results'!$D$1:$P$1, 0)), "")</f>
        <v>55928</v>
      </c>
      <c r="N33" s="4" cm="1">
        <f t="array" ref="N33">IFERROR(INDEX('RESOLVE Results'!$D$1:$P$18671, MATCH(1, ('RESOLVE Results'!$A$1:$A$18671 = $D$10) * ('RESOLVE Results'!$B$1:$B$18671 = $F$10) * ('RESOLVE Results'!$C$1:$C$18671 = $C33), 0), MATCH(N$12, 'RESOLVE Results'!$D$1:$P$1, 0)), "")</f>
        <v>57308</v>
      </c>
      <c r="O33" s="4" cm="1">
        <f t="array" ref="O33">IFERROR(INDEX('RESOLVE Results'!$D$1:$P$18671, MATCH(1, ('RESOLVE Results'!$A$1:$A$18671 = $D$10) * ('RESOLVE Results'!$B$1:$B$18671 = $F$10) * ('RESOLVE Results'!$C$1:$C$18671 = $C33), 0), MATCH(O$12, 'RESOLVE Results'!$D$1:$P$1, 0)), "")</f>
        <v>63241</v>
      </c>
      <c r="P33" s="4" cm="1">
        <f t="array" ref="P33">IFERROR(INDEX('RESOLVE Results'!$D$1:$P$18671, MATCH(1, ('RESOLVE Results'!$A$1:$A$18671 = $D$10) * ('RESOLVE Results'!$B$1:$B$18671 = $F$10) * ('RESOLVE Results'!$C$1:$C$18671 = $C33), 0), MATCH(P$12, 'RESOLVE Results'!$D$1:$P$1, 0)), "")</f>
        <v>898436</v>
      </c>
    </row>
    <row r="34" spans="2:16" outlineLevel="1" x14ac:dyDescent="0.2">
      <c r="B34" s="11" t="s">
        <v>178</v>
      </c>
      <c r="C34" s="3" t="str">
        <v>3GW High Electrification Load</v>
      </c>
      <c r="D34" s="4" cm="1">
        <f t="array" ref="D34">IFERROR(INDEX('RESOLVE Results'!$D$1:$P$18671, MATCH(1, ('RESOLVE Results'!$A$1:$A$18671 = $D$10) * ('RESOLVE Results'!$B$1:$B$18671 = $F$10) * ('RESOLVE Results'!$C$1:$C$18671 = $C34), 0), MATCH(D$12, 'RESOLVE Results'!$D$1:$P$1, 0)), "")</f>
        <v>46442</v>
      </c>
      <c r="E34" s="4" cm="1">
        <f t="array" ref="E34">IFERROR(INDEX('RESOLVE Results'!$D$1:$P$18671, MATCH(1, ('RESOLVE Results'!$A$1:$A$18671 = $D$10) * ('RESOLVE Results'!$B$1:$B$18671 = $F$10) * ('RESOLVE Results'!$C$1:$C$18671 = $C34), 0), MATCH(E$12, 'RESOLVE Results'!$D$1:$P$1, 0)), "")</f>
        <v>48908</v>
      </c>
      <c r="F34" s="4" cm="1">
        <f t="array" ref="F34">IFERROR(INDEX('RESOLVE Results'!$D$1:$P$18671, MATCH(1, ('RESOLVE Results'!$A$1:$A$18671 = $D$10) * ('RESOLVE Results'!$B$1:$B$18671 = $F$10) * ('RESOLVE Results'!$C$1:$C$18671 = $C34), 0), MATCH(F$12, 'RESOLVE Results'!$D$1:$P$1, 0)), "")</f>
        <v>46934</v>
      </c>
      <c r="G34" s="4" cm="1">
        <f t="array" ref="G34">IFERROR(INDEX('RESOLVE Results'!$D$1:$P$18671, MATCH(1, ('RESOLVE Results'!$A$1:$A$18671 = $D$10) * ('RESOLVE Results'!$B$1:$B$18671 = $F$10) * ('RESOLVE Results'!$C$1:$C$18671 = $C34), 0), MATCH(G$12, 'RESOLVE Results'!$D$1:$P$1, 0)), "")</f>
        <v>48358</v>
      </c>
      <c r="H34" s="4" cm="1">
        <f t="array" ref="H34">IFERROR(INDEX('RESOLVE Results'!$D$1:$P$18671, MATCH(1, ('RESOLVE Results'!$A$1:$A$18671 = $D$10) * ('RESOLVE Results'!$B$1:$B$18671 = $F$10) * ('RESOLVE Results'!$C$1:$C$18671 = $C34), 0), MATCH(H$12, 'RESOLVE Results'!$D$1:$P$1, 0)), "")</f>
        <v>50768</v>
      </c>
      <c r="I34" s="4" cm="1">
        <f t="array" ref="I34">IFERROR(INDEX('RESOLVE Results'!$D$1:$P$18671, MATCH(1, ('RESOLVE Results'!$A$1:$A$18671 = $D$10) * ('RESOLVE Results'!$B$1:$B$18671 = $F$10) * ('RESOLVE Results'!$C$1:$C$18671 = $C34), 0), MATCH(I$12, 'RESOLVE Results'!$D$1:$P$1, 0)), "")</f>
        <v>51920</v>
      </c>
      <c r="J34" s="4" cm="1">
        <f t="array" ref="J34">IFERROR(INDEX('RESOLVE Results'!$D$1:$P$18671, MATCH(1, ('RESOLVE Results'!$A$1:$A$18671 = $D$10) * ('RESOLVE Results'!$B$1:$B$18671 = $F$10) * ('RESOLVE Results'!$C$1:$C$18671 = $C34), 0), MATCH(J$12, 'RESOLVE Results'!$D$1:$P$1, 0)), "")</f>
        <v>54881</v>
      </c>
      <c r="K34" s="4" cm="1">
        <f t="array" ref="K34">IFERROR(INDEX('RESOLVE Results'!$D$1:$P$18671, MATCH(1, ('RESOLVE Results'!$A$1:$A$18671 = $D$10) * ('RESOLVE Results'!$B$1:$B$18671 = $F$10) * ('RESOLVE Results'!$C$1:$C$18671 = $C34), 0), MATCH(K$12, 'RESOLVE Results'!$D$1:$P$1, 0)), "")</f>
        <v>53507</v>
      </c>
      <c r="L34" s="4" cm="1">
        <f t="array" ref="L34">IFERROR(INDEX('RESOLVE Results'!$D$1:$P$18671, MATCH(1, ('RESOLVE Results'!$A$1:$A$18671 = $D$10) * ('RESOLVE Results'!$B$1:$B$18671 = $F$10) * ('RESOLVE Results'!$C$1:$C$18671 = $C34), 0), MATCH(L$12, 'RESOLVE Results'!$D$1:$P$1, 0)), "")</f>
        <v>53767</v>
      </c>
      <c r="M34" s="4" cm="1">
        <f t="array" ref="M34">IFERROR(INDEX('RESOLVE Results'!$D$1:$P$18671, MATCH(1, ('RESOLVE Results'!$A$1:$A$18671 = $D$10) * ('RESOLVE Results'!$B$1:$B$18671 = $F$10) * ('RESOLVE Results'!$C$1:$C$18671 = $C34), 0), MATCH(M$12, 'RESOLVE Results'!$D$1:$P$1, 0)), "")</f>
        <v>57716</v>
      </c>
      <c r="N34" s="4" cm="1">
        <f t="array" ref="N34">IFERROR(INDEX('RESOLVE Results'!$D$1:$P$18671, MATCH(1, ('RESOLVE Results'!$A$1:$A$18671 = $D$10) * ('RESOLVE Results'!$B$1:$B$18671 = $F$10) * ('RESOLVE Results'!$C$1:$C$18671 = $C34), 0), MATCH(N$12, 'RESOLVE Results'!$D$1:$P$1, 0)), "")</f>
        <v>58954</v>
      </c>
      <c r="O34" s="4" cm="1">
        <f t="array" ref="O34">IFERROR(INDEX('RESOLVE Results'!$D$1:$P$18671, MATCH(1, ('RESOLVE Results'!$A$1:$A$18671 = $D$10) * ('RESOLVE Results'!$B$1:$B$18671 = $F$10) * ('RESOLVE Results'!$C$1:$C$18671 = $C34), 0), MATCH(O$12, 'RESOLVE Results'!$D$1:$P$1, 0)), "")</f>
        <v>64199</v>
      </c>
      <c r="P34" s="4" cm="1">
        <f t="array" ref="P34">IFERROR(INDEX('RESOLVE Results'!$D$1:$P$18671, MATCH(1, ('RESOLVE Results'!$A$1:$A$18671 = $D$10) * ('RESOLVE Results'!$B$1:$B$18671 = $F$10) * ('RESOLVE Results'!$C$1:$C$18671 = $C34), 0), MATCH(P$12, 'RESOLVE Results'!$D$1:$P$1, 0)), "")</f>
        <v>915622</v>
      </c>
    </row>
    <row r="35" spans="2:16" outlineLevel="1" x14ac:dyDescent="0.2">
      <c r="B35" s="11" t="s">
        <v>178</v>
      </c>
      <c r="C35" s="3" t="str">
        <v>3GW Zero GHG Emissions</v>
      </c>
      <c r="D35" s="4" cm="1">
        <f t="array" ref="D35">IFERROR(INDEX('RESOLVE Results'!$D$1:$P$18671, MATCH(1, ('RESOLVE Results'!$A$1:$A$18671 = $D$10) * ('RESOLVE Results'!$B$1:$B$18671 = $F$10) * ('RESOLVE Results'!$C$1:$C$18671 = $C35), 0), MATCH(D$12, 'RESOLVE Results'!$D$1:$P$1, 0)), "")</f>
        <v>46325</v>
      </c>
      <c r="E35" s="4" cm="1">
        <f t="array" ref="E35">IFERROR(INDEX('RESOLVE Results'!$D$1:$P$18671, MATCH(1, ('RESOLVE Results'!$A$1:$A$18671 = $D$10) * ('RESOLVE Results'!$B$1:$B$18671 = $F$10) * ('RESOLVE Results'!$C$1:$C$18671 = $C35), 0), MATCH(E$12, 'RESOLVE Results'!$D$1:$P$1, 0)), "")</f>
        <v>48201</v>
      </c>
      <c r="F35" s="4" cm="1">
        <f t="array" ref="F35">IFERROR(INDEX('RESOLVE Results'!$D$1:$P$18671, MATCH(1, ('RESOLVE Results'!$A$1:$A$18671 = $D$10) * ('RESOLVE Results'!$B$1:$B$18671 = $F$10) * ('RESOLVE Results'!$C$1:$C$18671 = $C35), 0), MATCH(F$12, 'RESOLVE Results'!$D$1:$P$1, 0)), "")</f>
        <v>46655</v>
      </c>
      <c r="G35" s="4" cm="1">
        <f t="array" ref="G35">IFERROR(INDEX('RESOLVE Results'!$D$1:$P$18671, MATCH(1, ('RESOLVE Results'!$A$1:$A$18671 = $D$10) * ('RESOLVE Results'!$B$1:$B$18671 = $F$10) * ('RESOLVE Results'!$C$1:$C$18671 = $C35), 0), MATCH(G$12, 'RESOLVE Results'!$D$1:$P$1, 0)), "")</f>
        <v>47692</v>
      </c>
      <c r="H35" s="4" cm="1">
        <f t="array" ref="H35">IFERROR(INDEX('RESOLVE Results'!$D$1:$P$18671, MATCH(1, ('RESOLVE Results'!$A$1:$A$18671 = $D$10) * ('RESOLVE Results'!$B$1:$B$18671 = $F$10) * ('RESOLVE Results'!$C$1:$C$18671 = $C35), 0), MATCH(H$12, 'RESOLVE Results'!$D$1:$P$1, 0)), "")</f>
        <v>49203</v>
      </c>
      <c r="I35" s="4" cm="1">
        <f t="array" ref="I35">IFERROR(INDEX('RESOLVE Results'!$D$1:$P$18671, MATCH(1, ('RESOLVE Results'!$A$1:$A$18671 = $D$10) * ('RESOLVE Results'!$B$1:$B$18671 = $F$10) * ('RESOLVE Results'!$C$1:$C$18671 = $C35), 0), MATCH(I$12, 'RESOLVE Results'!$D$1:$P$1, 0)), "")</f>
        <v>50324</v>
      </c>
      <c r="J35" s="4" cm="1">
        <f t="array" ref="J35">IFERROR(INDEX('RESOLVE Results'!$D$1:$P$18671, MATCH(1, ('RESOLVE Results'!$A$1:$A$18671 = $D$10) * ('RESOLVE Results'!$B$1:$B$18671 = $F$10) * ('RESOLVE Results'!$C$1:$C$18671 = $C35), 0), MATCH(J$12, 'RESOLVE Results'!$D$1:$P$1, 0)), "")</f>
        <v>52722</v>
      </c>
      <c r="K35" s="4" cm="1">
        <f t="array" ref="K35">IFERROR(INDEX('RESOLVE Results'!$D$1:$P$18671, MATCH(1, ('RESOLVE Results'!$A$1:$A$18671 = $D$10) * ('RESOLVE Results'!$B$1:$B$18671 = $F$10) * ('RESOLVE Results'!$C$1:$C$18671 = $C35), 0), MATCH(K$12, 'RESOLVE Results'!$D$1:$P$1, 0)), "")</f>
        <v>51604</v>
      </c>
      <c r="L35" s="4" cm="1">
        <f t="array" ref="L35">IFERROR(INDEX('RESOLVE Results'!$D$1:$P$18671, MATCH(1, ('RESOLVE Results'!$A$1:$A$18671 = $D$10) * ('RESOLVE Results'!$B$1:$B$18671 = $F$10) * ('RESOLVE Results'!$C$1:$C$18671 = $C35), 0), MATCH(L$12, 'RESOLVE Results'!$D$1:$P$1, 0)), "")</f>
        <v>51576</v>
      </c>
      <c r="M35" s="4" cm="1">
        <f t="array" ref="M35">IFERROR(INDEX('RESOLVE Results'!$D$1:$P$18671, MATCH(1, ('RESOLVE Results'!$A$1:$A$18671 = $D$10) * ('RESOLVE Results'!$B$1:$B$18671 = $F$10) * ('RESOLVE Results'!$C$1:$C$18671 = $C35), 0), MATCH(M$12, 'RESOLVE Results'!$D$1:$P$1, 0)), "")</f>
        <v>55439</v>
      </c>
      <c r="N35" s="4" cm="1">
        <f t="array" ref="N35">IFERROR(INDEX('RESOLVE Results'!$D$1:$P$18671, MATCH(1, ('RESOLVE Results'!$A$1:$A$18671 = $D$10) * ('RESOLVE Results'!$B$1:$B$18671 = $F$10) * ('RESOLVE Results'!$C$1:$C$18671 = $C35), 0), MATCH(N$12, 'RESOLVE Results'!$D$1:$P$1, 0)), "")</f>
        <v>57089</v>
      </c>
      <c r="O35" s="4" cm="1">
        <f t="array" ref="O35">IFERROR(INDEX('RESOLVE Results'!$D$1:$P$18671, MATCH(1, ('RESOLVE Results'!$A$1:$A$18671 = $D$10) * ('RESOLVE Results'!$B$1:$B$18671 = $F$10) * ('RESOLVE Results'!$C$1:$C$18671 = $C35), 0), MATCH(O$12, 'RESOLVE Results'!$D$1:$P$1, 0)), "")</f>
        <v>67300</v>
      </c>
      <c r="P35" s="4" cm="1">
        <f t="array" ref="P35">IFERROR(INDEX('RESOLVE Results'!$D$1:$P$18671, MATCH(1, ('RESOLVE Results'!$A$1:$A$18671 = $D$10) * ('RESOLVE Results'!$B$1:$B$18671 = $F$10) * ('RESOLVE Results'!$C$1:$C$18671 = $C35), 0), MATCH(P$12, 'RESOLVE Results'!$D$1:$P$1, 0)), "")</f>
        <v>915515</v>
      </c>
    </row>
    <row r="36" spans="2:16" outlineLevel="1" x14ac:dyDescent="0.2">
      <c r="B36" s="11" t="s">
        <v>178</v>
      </c>
      <c r="C36" s="3" t="str">
        <v>3GW High Gas Retirements</v>
      </c>
      <c r="D36" s="4" cm="1">
        <f t="array" ref="D36">IFERROR(INDEX('RESOLVE Results'!$D$1:$P$18671, MATCH(1, ('RESOLVE Results'!$A$1:$A$18671 = $D$10) * ('RESOLVE Results'!$B$1:$B$18671 = $F$10) * ('RESOLVE Results'!$C$1:$C$18671 = $C36), 0), MATCH(D$12, 'RESOLVE Results'!$D$1:$P$1, 0)), "")</f>
        <v>46406</v>
      </c>
      <c r="E36" s="4" cm="1">
        <f t="array" ref="E36">IFERROR(INDEX('RESOLVE Results'!$D$1:$P$18671, MATCH(1, ('RESOLVE Results'!$A$1:$A$18671 = $D$10) * ('RESOLVE Results'!$B$1:$B$18671 = $F$10) * ('RESOLVE Results'!$C$1:$C$18671 = $C36), 0), MATCH(E$12, 'RESOLVE Results'!$D$1:$P$1, 0)), "")</f>
        <v>48475</v>
      </c>
      <c r="F36" s="4" cm="1">
        <f t="array" ref="F36">IFERROR(INDEX('RESOLVE Results'!$D$1:$P$18671, MATCH(1, ('RESOLVE Results'!$A$1:$A$18671 = $D$10) * ('RESOLVE Results'!$B$1:$B$18671 = $F$10) * ('RESOLVE Results'!$C$1:$C$18671 = $C36), 0), MATCH(F$12, 'RESOLVE Results'!$D$1:$P$1, 0)), "")</f>
        <v>46749</v>
      </c>
      <c r="G36" s="4" cm="1">
        <f t="array" ref="G36">IFERROR(INDEX('RESOLVE Results'!$D$1:$P$18671, MATCH(1, ('RESOLVE Results'!$A$1:$A$18671 = $D$10) * ('RESOLVE Results'!$B$1:$B$18671 = $F$10) * ('RESOLVE Results'!$C$1:$C$18671 = $C36), 0), MATCH(G$12, 'RESOLVE Results'!$D$1:$P$1, 0)), "")</f>
        <v>47813</v>
      </c>
      <c r="H36" s="4" cm="1">
        <f t="array" ref="H36">IFERROR(INDEX('RESOLVE Results'!$D$1:$P$18671, MATCH(1, ('RESOLVE Results'!$A$1:$A$18671 = $D$10) * ('RESOLVE Results'!$B$1:$B$18671 = $F$10) * ('RESOLVE Results'!$C$1:$C$18671 = $C36), 0), MATCH(H$12, 'RESOLVE Results'!$D$1:$P$1, 0)), "")</f>
        <v>49314</v>
      </c>
      <c r="I36" s="4" cm="1">
        <f t="array" ref="I36">IFERROR(INDEX('RESOLVE Results'!$D$1:$P$18671, MATCH(1, ('RESOLVE Results'!$A$1:$A$18671 = $D$10) * ('RESOLVE Results'!$B$1:$B$18671 = $F$10) * ('RESOLVE Results'!$C$1:$C$18671 = $C36), 0), MATCH(I$12, 'RESOLVE Results'!$D$1:$P$1, 0)), "")</f>
        <v>50272</v>
      </c>
      <c r="J36" s="4" cm="1">
        <f t="array" ref="J36">IFERROR(INDEX('RESOLVE Results'!$D$1:$P$18671, MATCH(1, ('RESOLVE Results'!$A$1:$A$18671 = $D$10) * ('RESOLVE Results'!$B$1:$B$18671 = $F$10) * ('RESOLVE Results'!$C$1:$C$18671 = $C36), 0), MATCH(J$12, 'RESOLVE Results'!$D$1:$P$1, 0)), "")</f>
        <v>51910</v>
      </c>
      <c r="K36" s="4" cm="1">
        <f t="array" ref="K36">IFERROR(INDEX('RESOLVE Results'!$D$1:$P$18671, MATCH(1, ('RESOLVE Results'!$A$1:$A$18671 = $D$10) * ('RESOLVE Results'!$B$1:$B$18671 = $F$10) * ('RESOLVE Results'!$C$1:$C$18671 = $C36), 0), MATCH(K$12, 'RESOLVE Results'!$D$1:$P$1, 0)), "")</f>
        <v>51437</v>
      </c>
      <c r="L36" s="4" cm="1">
        <f t="array" ref="L36">IFERROR(INDEX('RESOLVE Results'!$D$1:$P$18671, MATCH(1, ('RESOLVE Results'!$A$1:$A$18671 = $D$10) * ('RESOLVE Results'!$B$1:$B$18671 = $F$10) * ('RESOLVE Results'!$C$1:$C$18671 = $C36), 0), MATCH(L$12, 'RESOLVE Results'!$D$1:$P$1, 0)), "")</f>
        <v>51507</v>
      </c>
      <c r="M36" s="4" cm="1">
        <f t="array" ref="M36">IFERROR(INDEX('RESOLVE Results'!$D$1:$P$18671, MATCH(1, ('RESOLVE Results'!$A$1:$A$18671 = $D$10) * ('RESOLVE Results'!$B$1:$B$18671 = $F$10) * ('RESOLVE Results'!$C$1:$C$18671 = $C36), 0), MATCH(M$12, 'RESOLVE Results'!$D$1:$P$1, 0)), "")</f>
        <v>55558</v>
      </c>
      <c r="N36" s="4" cm="1">
        <f t="array" ref="N36">IFERROR(INDEX('RESOLVE Results'!$D$1:$P$18671, MATCH(1, ('RESOLVE Results'!$A$1:$A$18671 = $D$10) * ('RESOLVE Results'!$B$1:$B$18671 = $F$10) * ('RESOLVE Results'!$C$1:$C$18671 = $C36), 0), MATCH(N$12, 'RESOLVE Results'!$D$1:$P$1, 0)), "")</f>
        <v>57051</v>
      </c>
      <c r="O36" s="4" cm="1">
        <f t="array" ref="O36">IFERROR(INDEX('RESOLVE Results'!$D$1:$P$18671, MATCH(1, ('RESOLVE Results'!$A$1:$A$18671 = $D$10) * ('RESOLVE Results'!$B$1:$B$18671 = $F$10) * ('RESOLVE Results'!$C$1:$C$18671 = $C36), 0), MATCH(O$12, 'RESOLVE Results'!$D$1:$P$1, 0)), "")</f>
        <v>61391</v>
      </c>
      <c r="P36" s="4" cm="1">
        <f t="array" ref="P36">IFERROR(INDEX('RESOLVE Results'!$D$1:$P$18671, MATCH(1, ('RESOLVE Results'!$A$1:$A$18671 = $D$10) * ('RESOLVE Results'!$B$1:$B$18671 = $F$10) * ('RESOLVE Results'!$C$1:$C$18671 = $C36), 0), MATCH(P$12, 'RESOLVE Results'!$D$1:$P$1, 0)), "")</f>
        <v>886240</v>
      </c>
    </row>
    <row r="37" spans="2:16" outlineLevel="1" x14ac:dyDescent="0.2">
      <c r="B37" s="11" t="s">
        <v>178</v>
      </c>
      <c r="C37" s="3" t="str">
        <v>3GW Low Long Duration Storage ELCC</v>
      </c>
      <c r="D37" s="4" cm="1">
        <f t="array" ref="D37">IFERROR(INDEX('RESOLVE Results'!$D$1:$P$18671, MATCH(1, ('RESOLVE Results'!$A$1:$A$18671 = $D$10) * ('RESOLVE Results'!$B$1:$B$18671 = $F$10) * ('RESOLVE Results'!$C$1:$C$18671 = $C37), 0), MATCH(D$12, 'RESOLVE Results'!$D$1:$P$1, 0)), "")</f>
        <v>46396</v>
      </c>
      <c r="E37" s="4" cm="1">
        <f t="array" ref="E37">IFERROR(INDEX('RESOLVE Results'!$D$1:$P$18671, MATCH(1, ('RESOLVE Results'!$A$1:$A$18671 = $D$10) * ('RESOLVE Results'!$B$1:$B$18671 = $F$10) * ('RESOLVE Results'!$C$1:$C$18671 = $C37), 0), MATCH(E$12, 'RESOLVE Results'!$D$1:$P$1, 0)), "")</f>
        <v>48380</v>
      </c>
      <c r="F37" s="4" cm="1">
        <f t="array" ref="F37">IFERROR(INDEX('RESOLVE Results'!$D$1:$P$18671, MATCH(1, ('RESOLVE Results'!$A$1:$A$18671 = $D$10) * ('RESOLVE Results'!$B$1:$B$18671 = $F$10) * ('RESOLVE Results'!$C$1:$C$18671 = $C37), 0), MATCH(F$12, 'RESOLVE Results'!$D$1:$P$1, 0)), "")</f>
        <v>46704</v>
      </c>
      <c r="G37" s="4" cm="1">
        <f t="array" ref="G37">IFERROR(INDEX('RESOLVE Results'!$D$1:$P$18671, MATCH(1, ('RESOLVE Results'!$A$1:$A$18671 = $D$10) * ('RESOLVE Results'!$B$1:$B$18671 = $F$10) * ('RESOLVE Results'!$C$1:$C$18671 = $C37), 0), MATCH(G$12, 'RESOLVE Results'!$D$1:$P$1, 0)), "")</f>
        <v>47796</v>
      </c>
      <c r="H37" s="4" cm="1">
        <f t="array" ref="H37">IFERROR(INDEX('RESOLVE Results'!$D$1:$P$18671, MATCH(1, ('RESOLVE Results'!$A$1:$A$18671 = $D$10) * ('RESOLVE Results'!$B$1:$B$18671 = $F$10) * ('RESOLVE Results'!$C$1:$C$18671 = $C37), 0), MATCH(H$12, 'RESOLVE Results'!$D$1:$P$1, 0)), "")</f>
        <v>49211</v>
      </c>
      <c r="I37" s="4" cm="1">
        <f t="array" ref="I37">IFERROR(INDEX('RESOLVE Results'!$D$1:$P$18671, MATCH(1, ('RESOLVE Results'!$A$1:$A$18671 = $D$10) * ('RESOLVE Results'!$B$1:$B$18671 = $F$10) * ('RESOLVE Results'!$C$1:$C$18671 = $C37), 0), MATCH(I$12, 'RESOLVE Results'!$D$1:$P$1, 0)), "")</f>
        <v>50122</v>
      </c>
      <c r="J37" s="4" cm="1">
        <f t="array" ref="J37">IFERROR(INDEX('RESOLVE Results'!$D$1:$P$18671, MATCH(1, ('RESOLVE Results'!$A$1:$A$18671 = $D$10) * ('RESOLVE Results'!$B$1:$B$18671 = $F$10) * ('RESOLVE Results'!$C$1:$C$18671 = $C37), 0), MATCH(J$12, 'RESOLVE Results'!$D$1:$P$1, 0)), "")</f>
        <v>52332</v>
      </c>
      <c r="K37" s="4" cm="1">
        <f t="array" ref="K37">IFERROR(INDEX('RESOLVE Results'!$D$1:$P$18671, MATCH(1, ('RESOLVE Results'!$A$1:$A$18671 = $D$10) * ('RESOLVE Results'!$B$1:$B$18671 = $F$10) * ('RESOLVE Results'!$C$1:$C$18671 = $C37), 0), MATCH(K$12, 'RESOLVE Results'!$D$1:$P$1, 0)), "")</f>
        <v>51586</v>
      </c>
      <c r="L37" s="4" cm="1">
        <f t="array" ref="L37">IFERROR(INDEX('RESOLVE Results'!$D$1:$P$18671, MATCH(1, ('RESOLVE Results'!$A$1:$A$18671 = $D$10) * ('RESOLVE Results'!$B$1:$B$18671 = $F$10) * ('RESOLVE Results'!$C$1:$C$18671 = $C37), 0), MATCH(L$12, 'RESOLVE Results'!$D$1:$P$1, 0)), "")</f>
        <v>51389</v>
      </c>
      <c r="M37" s="4" cm="1">
        <f t="array" ref="M37">IFERROR(INDEX('RESOLVE Results'!$D$1:$P$18671, MATCH(1, ('RESOLVE Results'!$A$1:$A$18671 = $D$10) * ('RESOLVE Results'!$B$1:$B$18671 = $F$10) * ('RESOLVE Results'!$C$1:$C$18671 = $C37), 0), MATCH(M$12, 'RESOLVE Results'!$D$1:$P$1, 0)), "")</f>
        <v>54830</v>
      </c>
      <c r="N37" s="4" cm="1">
        <f t="array" ref="N37">IFERROR(INDEX('RESOLVE Results'!$D$1:$P$18671, MATCH(1, ('RESOLVE Results'!$A$1:$A$18671 = $D$10) * ('RESOLVE Results'!$B$1:$B$18671 = $F$10) * ('RESOLVE Results'!$C$1:$C$18671 = $C37), 0), MATCH(N$12, 'RESOLVE Results'!$D$1:$P$1, 0)), "")</f>
        <v>55851</v>
      </c>
      <c r="O37" s="4" cm="1">
        <f t="array" ref="O37">IFERROR(INDEX('RESOLVE Results'!$D$1:$P$18671, MATCH(1, ('RESOLVE Results'!$A$1:$A$18671 = $D$10) * ('RESOLVE Results'!$B$1:$B$18671 = $F$10) * ('RESOLVE Results'!$C$1:$C$18671 = $C37), 0), MATCH(O$12, 'RESOLVE Results'!$D$1:$P$1, 0)), "")</f>
        <v>60563</v>
      </c>
      <c r="P37" s="4" cm="1">
        <f t="array" ref="P37">IFERROR(INDEX('RESOLVE Results'!$D$1:$P$18671, MATCH(1, ('RESOLVE Results'!$A$1:$A$18671 = $D$10) * ('RESOLVE Results'!$B$1:$B$18671 = $F$10) * ('RESOLVE Results'!$C$1:$C$18671 = $C37), 0), MATCH(P$12, 'RESOLVE Results'!$D$1:$P$1, 0)), "")</f>
        <v>879608</v>
      </c>
    </row>
    <row r="38" spans="2:16" outlineLevel="1" x14ac:dyDescent="0.2">
      <c r="B38" s="11" t="s">
        <v>178</v>
      </c>
      <c r="C38" s="3" t="str">
        <v>3GW High Offshore Wind ELCC</v>
      </c>
      <c r="D38" s="4" cm="1">
        <f t="array" ref="D38">IFERROR(INDEX('RESOLVE Results'!$D$1:$P$18671, MATCH(1, ('RESOLVE Results'!$A$1:$A$18671 = $D$10) * ('RESOLVE Results'!$B$1:$B$18671 = $F$10) * ('RESOLVE Results'!$C$1:$C$18671 = $C38), 0), MATCH(D$12, 'RESOLVE Results'!$D$1:$P$1, 0)), "")</f>
        <v>46364</v>
      </c>
      <c r="E38" s="4" cm="1">
        <f t="array" ref="E38">IFERROR(INDEX('RESOLVE Results'!$D$1:$P$18671, MATCH(1, ('RESOLVE Results'!$A$1:$A$18671 = $D$10) * ('RESOLVE Results'!$B$1:$B$18671 = $F$10) * ('RESOLVE Results'!$C$1:$C$18671 = $C38), 0), MATCH(E$12, 'RESOLVE Results'!$D$1:$P$1, 0)), "")</f>
        <v>48222</v>
      </c>
      <c r="F38" s="4" cm="1">
        <f t="array" ref="F38">IFERROR(INDEX('RESOLVE Results'!$D$1:$P$18671, MATCH(1, ('RESOLVE Results'!$A$1:$A$18671 = $D$10) * ('RESOLVE Results'!$B$1:$B$18671 = $F$10) * ('RESOLVE Results'!$C$1:$C$18671 = $C38), 0), MATCH(F$12, 'RESOLVE Results'!$D$1:$P$1, 0)), "")</f>
        <v>46659</v>
      </c>
      <c r="G38" s="4" cm="1">
        <f t="array" ref="G38">IFERROR(INDEX('RESOLVE Results'!$D$1:$P$18671, MATCH(1, ('RESOLVE Results'!$A$1:$A$18671 = $D$10) * ('RESOLVE Results'!$B$1:$B$18671 = $F$10) * ('RESOLVE Results'!$C$1:$C$18671 = $C38), 0), MATCH(G$12, 'RESOLVE Results'!$D$1:$P$1, 0)), "")</f>
        <v>47712</v>
      </c>
      <c r="H38" s="4" cm="1">
        <f t="array" ref="H38">IFERROR(INDEX('RESOLVE Results'!$D$1:$P$18671, MATCH(1, ('RESOLVE Results'!$A$1:$A$18671 = $D$10) * ('RESOLVE Results'!$B$1:$B$18671 = $F$10) * ('RESOLVE Results'!$C$1:$C$18671 = $C38), 0), MATCH(H$12, 'RESOLVE Results'!$D$1:$P$1, 0)), "")</f>
        <v>49174</v>
      </c>
      <c r="I38" s="4" cm="1">
        <f t="array" ref="I38">IFERROR(INDEX('RESOLVE Results'!$D$1:$P$18671, MATCH(1, ('RESOLVE Results'!$A$1:$A$18671 = $D$10) * ('RESOLVE Results'!$B$1:$B$18671 = $F$10) * ('RESOLVE Results'!$C$1:$C$18671 = $C38), 0), MATCH(I$12, 'RESOLVE Results'!$D$1:$P$1, 0)), "")</f>
        <v>50059</v>
      </c>
      <c r="J38" s="4" cm="1">
        <f t="array" ref="J38">IFERROR(INDEX('RESOLVE Results'!$D$1:$P$18671, MATCH(1, ('RESOLVE Results'!$A$1:$A$18671 = $D$10) * ('RESOLVE Results'!$B$1:$B$18671 = $F$10) * ('RESOLVE Results'!$C$1:$C$18671 = $C38), 0), MATCH(J$12, 'RESOLVE Results'!$D$1:$P$1, 0)), "")</f>
        <v>52286</v>
      </c>
      <c r="K38" s="4" cm="1">
        <f t="array" ref="K38">IFERROR(INDEX('RESOLVE Results'!$D$1:$P$18671, MATCH(1, ('RESOLVE Results'!$A$1:$A$18671 = $D$10) * ('RESOLVE Results'!$B$1:$B$18671 = $F$10) * ('RESOLVE Results'!$C$1:$C$18671 = $C38), 0), MATCH(K$12, 'RESOLVE Results'!$D$1:$P$1, 0)), "")</f>
        <v>51655</v>
      </c>
      <c r="L38" s="4" cm="1">
        <f t="array" ref="L38">IFERROR(INDEX('RESOLVE Results'!$D$1:$P$18671, MATCH(1, ('RESOLVE Results'!$A$1:$A$18671 = $D$10) * ('RESOLVE Results'!$B$1:$B$18671 = $F$10) * ('RESOLVE Results'!$C$1:$C$18671 = $C38), 0), MATCH(L$12, 'RESOLVE Results'!$D$1:$P$1, 0)), "")</f>
        <v>51209</v>
      </c>
      <c r="M38" s="4" cm="1">
        <f t="array" ref="M38">IFERROR(INDEX('RESOLVE Results'!$D$1:$P$18671, MATCH(1, ('RESOLVE Results'!$A$1:$A$18671 = $D$10) * ('RESOLVE Results'!$B$1:$B$18671 = $F$10) * ('RESOLVE Results'!$C$1:$C$18671 = $C38), 0), MATCH(M$12, 'RESOLVE Results'!$D$1:$P$1, 0)), "")</f>
        <v>54511</v>
      </c>
      <c r="N38" s="4" cm="1">
        <f t="array" ref="N38">IFERROR(INDEX('RESOLVE Results'!$D$1:$P$18671, MATCH(1, ('RESOLVE Results'!$A$1:$A$18671 = $D$10) * ('RESOLVE Results'!$B$1:$B$18671 = $F$10) * ('RESOLVE Results'!$C$1:$C$18671 = $C38), 0), MATCH(N$12, 'RESOLVE Results'!$D$1:$P$1, 0)), "")</f>
        <v>55618</v>
      </c>
      <c r="O38" s="4" cm="1">
        <f t="array" ref="O38">IFERROR(INDEX('RESOLVE Results'!$D$1:$P$18671, MATCH(1, ('RESOLVE Results'!$A$1:$A$18671 = $D$10) * ('RESOLVE Results'!$B$1:$B$18671 = $F$10) * ('RESOLVE Results'!$C$1:$C$18671 = $C38), 0), MATCH(O$12, 'RESOLVE Results'!$D$1:$P$1, 0)), "")</f>
        <v>60276</v>
      </c>
      <c r="P38" s="4" cm="1">
        <f t="array" ref="P38">IFERROR(INDEX('RESOLVE Results'!$D$1:$P$18671, MATCH(1, ('RESOLVE Results'!$A$1:$A$18671 = $D$10) * ('RESOLVE Results'!$B$1:$B$18671 = $F$10) * ('RESOLVE Results'!$C$1:$C$18671 = $C38), 0), MATCH(P$12, 'RESOLVE Results'!$D$1:$P$1, 0)), "")</f>
        <v>876868</v>
      </c>
    </row>
    <row r="39" spans="2:16" outlineLevel="1" x14ac:dyDescent="0.2">
      <c r="B39" s="11" t="s">
        <v>178</v>
      </c>
      <c r="C39" s="3" t="str">
        <v>3GW Low Offshore Wind ELCC</v>
      </c>
      <c r="D39" s="4" cm="1">
        <f t="array" ref="D39">IFERROR(INDEX('RESOLVE Results'!$D$1:$P$18671, MATCH(1, ('RESOLVE Results'!$A$1:$A$18671 = $D$10) * ('RESOLVE Results'!$B$1:$B$18671 = $F$10) * ('RESOLVE Results'!$C$1:$C$18671 = $C39), 0), MATCH(D$12, 'RESOLVE Results'!$D$1:$P$1, 0)), "")</f>
        <v>46364</v>
      </c>
      <c r="E39" s="4" cm="1">
        <f t="array" ref="E39">IFERROR(INDEX('RESOLVE Results'!$D$1:$P$18671, MATCH(1, ('RESOLVE Results'!$A$1:$A$18671 = $D$10) * ('RESOLVE Results'!$B$1:$B$18671 = $F$10) * ('RESOLVE Results'!$C$1:$C$18671 = $C39), 0), MATCH(E$12, 'RESOLVE Results'!$D$1:$P$1, 0)), "")</f>
        <v>48222</v>
      </c>
      <c r="F39" s="4" cm="1">
        <f t="array" ref="F39">IFERROR(INDEX('RESOLVE Results'!$D$1:$P$18671, MATCH(1, ('RESOLVE Results'!$A$1:$A$18671 = $D$10) * ('RESOLVE Results'!$B$1:$B$18671 = $F$10) * ('RESOLVE Results'!$C$1:$C$18671 = $C39), 0), MATCH(F$12, 'RESOLVE Results'!$D$1:$P$1, 0)), "")</f>
        <v>46667</v>
      </c>
      <c r="G39" s="4" cm="1">
        <f t="array" ref="G39">IFERROR(INDEX('RESOLVE Results'!$D$1:$P$18671, MATCH(1, ('RESOLVE Results'!$A$1:$A$18671 = $D$10) * ('RESOLVE Results'!$B$1:$B$18671 = $F$10) * ('RESOLVE Results'!$C$1:$C$18671 = $C39), 0), MATCH(G$12, 'RESOLVE Results'!$D$1:$P$1, 0)), "")</f>
        <v>47731</v>
      </c>
      <c r="H39" s="4" cm="1">
        <f t="array" ref="H39">IFERROR(INDEX('RESOLVE Results'!$D$1:$P$18671, MATCH(1, ('RESOLVE Results'!$A$1:$A$18671 = $D$10) * ('RESOLVE Results'!$B$1:$B$18671 = $F$10) * ('RESOLVE Results'!$C$1:$C$18671 = $C39), 0), MATCH(H$12, 'RESOLVE Results'!$D$1:$P$1, 0)), "")</f>
        <v>49197</v>
      </c>
      <c r="I39" s="4" cm="1">
        <f t="array" ref="I39">IFERROR(INDEX('RESOLVE Results'!$D$1:$P$18671, MATCH(1, ('RESOLVE Results'!$A$1:$A$18671 = $D$10) * ('RESOLVE Results'!$B$1:$B$18671 = $F$10) * ('RESOLVE Results'!$C$1:$C$18671 = $C39), 0), MATCH(I$12, 'RESOLVE Results'!$D$1:$P$1, 0)), "")</f>
        <v>50081</v>
      </c>
      <c r="J39" s="4" cm="1">
        <f t="array" ref="J39">IFERROR(INDEX('RESOLVE Results'!$D$1:$P$18671, MATCH(1, ('RESOLVE Results'!$A$1:$A$18671 = $D$10) * ('RESOLVE Results'!$B$1:$B$18671 = $F$10) * ('RESOLVE Results'!$C$1:$C$18671 = $C39), 0), MATCH(J$12, 'RESOLVE Results'!$D$1:$P$1, 0)), "")</f>
        <v>52320</v>
      </c>
      <c r="K39" s="4" cm="1">
        <f t="array" ref="K39">IFERROR(INDEX('RESOLVE Results'!$D$1:$P$18671, MATCH(1, ('RESOLVE Results'!$A$1:$A$18671 = $D$10) * ('RESOLVE Results'!$B$1:$B$18671 = $F$10) * ('RESOLVE Results'!$C$1:$C$18671 = $C39), 0), MATCH(K$12, 'RESOLVE Results'!$D$1:$P$1, 0)), "")</f>
        <v>51802</v>
      </c>
      <c r="L39" s="4" cm="1">
        <f t="array" ref="L39">IFERROR(INDEX('RESOLVE Results'!$D$1:$P$18671, MATCH(1, ('RESOLVE Results'!$A$1:$A$18671 = $D$10) * ('RESOLVE Results'!$B$1:$B$18671 = $F$10) * ('RESOLVE Results'!$C$1:$C$18671 = $C39), 0), MATCH(L$12, 'RESOLVE Results'!$D$1:$P$1, 0)), "")</f>
        <v>51230</v>
      </c>
      <c r="M39" s="4" cm="1">
        <f t="array" ref="M39">IFERROR(INDEX('RESOLVE Results'!$D$1:$P$18671, MATCH(1, ('RESOLVE Results'!$A$1:$A$18671 = $D$10) * ('RESOLVE Results'!$B$1:$B$18671 = $F$10) * ('RESOLVE Results'!$C$1:$C$18671 = $C39), 0), MATCH(M$12, 'RESOLVE Results'!$D$1:$P$1, 0)), "")</f>
        <v>54539</v>
      </c>
      <c r="N39" s="4" cm="1">
        <f t="array" ref="N39">IFERROR(INDEX('RESOLVE Results'!$D$1:$P$18671, MATCH(1, ('RESOLVE Results'!$A$1:$A$18671 = $D$10) * ('RESOLVE Results'!$B$1:$B$18671 = $F$10) * ('RESOLVE Results'!$C$1:$C$18671 = $C39), 0), MATCH(N$12, 'RESOLVE Results'!$D$1:$P$1, 0)), "")</f>
        <v>55620</v>
      </c>
      <c r="O39" s="4" cm="1">
        <f t="array" ref="O39">IFERROR(INDEX('RESOLVE Results'!$D$1:$P$18671, MATCH(1, ('RESOLVE Results'!$A$1:$A$18671 = $D$10) * ('RESOLVE Results'!$B$1:$B$18671 = $F$10) * ('RESOLVE Results'!$C$1:$C$18671 = $C39), 0), MATCH(O$12, 'RESOLVE Results'!$D$1:$P$1, 0)), "")</f>
        <v>60337</v>
      </c>
      <c r="P39" s="4" cm="1">
        <f t="array" ref="P39">IFERROR(INDEX('RESOLVE Results'!$D$1:$P$18671, MATCH(1, ('RESOLVE Results'!$A$1:$A$18671 = $D$10) * ('RESOLVE Results'!$B$1:$B$18671 = $F$10) * ('RESOLVE Results'!$C$1:$C$18671 = $C39), 0), MATCH(P$12, 'RESOLVE Results'!$D$1:$P$1, 0)), "")</f>
        <v>877423</v>
      </c>
    </row>
    <row r="40" spans="2:16" outlineLevel="1" x14ac:dyDescent="0.2">
      <c r="B40" s="11" t="s">
        <v>178</v>
      </c>
      <c r="C40" s="3" t="str">
        <v>3GW Low Competing Resource Cost</v>
      </c>
      <c r="D40" s="4" cm="1">
        <f t="array" ref="D40">IFERROR(INDEX('RESOLVE Results'!$D$1:$P$18671, MATCH(1, ('RESOLVE Results'!$A$1:$A$18671 = $D$10) * ('RESOLVE Results'!$B$1:$B$18671 = $F$10) * ('RESOLVE Results'!$C$1:$C$18671 = $C40), 0), MATCH(D$12, 'RESOLVE Results'!$D$1:$P$1, 0)), "")</f>
        <v>46366</v>
      </c>
      <c r="E40" s="4" cm="1">
        <f t="array" ref="E40">IFERROR(INDEX('RESOLVE Results'!$D$1:$P$18671, MATCH(1, ('RESOLVE Results'!$A$1:$A$18671 = $D$10) * ('RESOLVE Results'!$B$1:$B$18671 = $F$10) * ('RESOLVE Results'!$C$1:$C$18671 = $C40), 0), MATCH(E$12, 'RESOLVE Results'!$D$1:$P$1, 0)), "")</f>
        <v>48154</v>
      </c>
      <c r="F40" s="4" cm="1">
        <f t="array" ref="F40">IFERROR(INDEX('RESOLVE Results'!$D$1:$P$18671, MATCH(1, ('RESOLVE Results'!$A$1:$A$18671 = $D$10) * ('RESOLVE Results'!$B$1:$B$18671 = $F$10) * ('RESOLVE Results'!$C$1:$C$18671 = $C40), 0), MATCH(F$12, 'RESOLVE Results'!$D$1:$P$1, 0)), "")</f>
        <v>46484</v>
      </c>
      <c r="G40" s="4" cm="1">
        <f t="array" ref="G40">IFERROR(INDEX('RESOLVE Results'!$D$1:$P$18671, MATCH(1, ('RESOLVE Results'!$A$1:$A$18671 = $D$10) * ('RESOLVE Results'!$B$1:$B$18671 = $F$10) * ('RESOLVE Results'!$C$1:$C$18671 = $C40), 0), MATCH(G$12, 'RESOLVE Results'!$D$1:$P$1, 0)), "")</f>
        <v>47554</v>
      </c>
      <c r="H40" s="4" cm="1">
        <f t="array" ref="H40">IFERROR(INDEX('RESOLVE Results'!$D$1:$P$18671, MATCH(1, ('RESOLVE Results'!$A$1:$A$18671 = $D$10) * ('RESOLVE Results'!$B$1:$B$18671 = $F$10) * ('RESOLVE Results'!$C$1:$C$18671 = $C40), 0), MATCH(H$12, 'RESOLVE Results'!$D$1:$P$1, 0)), "")</f>
        <v>48913</v>
      </c>
      <c r="I40" s="4" cm="1">
        <f t="array" ref="I40">IFERROR(INDEX('RESOLVE Results'!$D$1:$P$18671, MATCH(1, ('RESOLVE Results'!$A$1:$A$18671 = $D$10) * ('RESOLVE Results'!$B$1:$B$18671 = $F$10) * ('RESOLVE Results'!$C$1:$C$18671 = $C40), 0), MATCH(I$12, 'RESOLVE Results'!$D$1:$P$1, 0)), "")</f>
        <v>49385</v>
      </c>
      <c r="J40" s="4" cm="1">
        <f t="array" ref="J40">IFERROR(INDEX('RESOLVE Results'!$D$1:$P$18671, MATCH(1, ('RESOLVE Results'!$A$1:$A$18671 = $D$10) * ('RESOLVE Results'!$B$1:$B$18671 = $F$10) * ('RESOLVE Results'!$C$1:$C$18671 = $C40), 0), MATCH(J$12, 'RESOLVE Results'!$D$1:$P$1, 0)), "")</f>
        <v>50739</v>
      </c>
      <c r="K40" s="4" cm="1">
        <f t="array" ref="K40">IFERROR(INDEX('RESOLVE Results'!$D$1:$P$18671, MATCH(1, ('RESOLVE Results'!$A$1:$A$18671 = $D$10) * ('RESOLVE Results'!$B$1:$B$18671 = $F$10) * ('RESOLVE Results'!$C$1:$C$18671 = $C40), 0), MATCH(K$12, 'RESOLVE Results'!$D$1:$P$1, 0)), "")</f>
        <v>51112</v>
      </c>
      <c r="L40" s="4" cm="1">
        <f t="array" ref="L40">IFERROR(INDEX('RESOLVE Results'!$D$1:$P$18671, MATCH(1, ('RESOLVE Results'!$A$1:$A$18671 = $D$10) * ('RESOLVE Results'!$B$1:$B$18671 = $F$10) * ('RESOLVE Results'!$C$1:$C$18671 = $C40), 0), MATCH(L$12, 'RESOLVE Results'!$D$1:$P$1, 0)), "")</f>
        <v>50464</v>
      </c>
      <c r="M40" s="4" cm="1">
        <f t="array" ref="M40">IFERROR(INDEX('RESOLVE Results'!$D$1:$P$18671, MATCH(1, ('RESOLVE Results'!$A$1:$A$18671 = $D$10) * ('RESOLVE Results'!$B$1:$B$18671 = $F$10) * ('RESOLVE Results'!$C$1:$C$18671 = $C40), 0), MATCH(M$12, 'RESOLVE Results'!$D$1:$P$1, 0)), "")</f>
        <v>53210</v>
      </c>
      <c r="N40" s="4" cm="1">
        <f t="array" ref="N40">IFERROR(INDEX('RESOLVE Results'!$D$1:$P$18671, MATCH(1, ('RESOLVE Results'!$A$1:$A$18671 = $D$10) * ('RESOLVE Results'!$B$1:$B$18671 = $F$10) * ('RESOLVE Results'!$C$1:$C$18671 = $C40), 0), MATCH(N$12, 'RESOLVE Results'!$D$1:$P$1, 0)), "")</f>
        <v>54061</v>
      </c>
      <c r="O40" s="4" cm="1">
        <f t="array" ref="O40">IFERROR(INDEX('RESOLVE Results'!$D$1:$P$18671, MATCH(1, ('RESOLVE Results'!$A$1:$A$18671 = $D$10) * ('RESOLVE Results'!$B$1:$B$18671 = $F$10) * ('RESOLVE Results'!$C$1:$C$18671 = $C40), 0), MATCH(O$12, 'RESOLVE Results'!$D$1:$P$1, 0)), "")</f>
        <v>58052</v>
      </c>
      <c r="P40" s="4" cm="1">
        <f t="array" ref="P40">IFERROR(INDEX('RESOLVE Results'!$D$1:$P$18671, MATCH(1, ('RESOLVE Results'!$A$1:$A$18671 = $D$10) * ('RESOLVE Results'!$B$1:$B$18671 = $F$10) * ('RESOLVE Results'!$C$1:$C$18671 = $C40), 0), MATCH(P$12, 'RESOLVE Results'!$D$1:$P$1, 0)), "")</f>
        <v>858841</v>
      </c>
    </row>
    <row r="41" spans="2:16" outlineLevel="1" x14ac:dyDescent="0.2">
      <c r="B41" s="11" t="s">
        <v>178</v>
      </c>
      <c r="C41" s="3" t="str">
        <v>3GW Low Bookend</v>
      </c>
      <c r="D41" s="4" cm="1">
        <f t="array" ref="D41">IFERROR(INDEX('RESOLVE Results'!$D$1:$P$18671, MATCH(1, ('RESOLVE Results'!$A$1:$A$18671 = $D$10) * ('RESOLVE Results'!$B$1:$B$18671 = $F$10) * ('RESOLVE Results'!$C$1:$C$18671 = $C41), 0), MATCH(D$12, 'RESOLVE Results'!$D$1:$P$1, 0)), "")</f>
        <v>46475</v>
      </c>
      <c r="E41" s="4" cm="1">
        <f t="array" ref="E41">IFERROR(INDEX('RESOLVE Results'!$D$1:$P$18671, MATCH(1, ('RESOLVE Results'!$A$1:$A$18671 = $D$10) * ('RESOLVE Results'!$B$1:$B$18671 = $F$10) * ('RESOLVE Results'!$C$1:$C$18671 = $C41), 0), MATCH(E$12, 'RESOLVE Results'!$D$1:$P$1, 0)), "")</f>
        <v>48551</v>
      </c>
      <c r="F41" s="4" cm="1">
        <f t="array" ref="F41">IFERROR(INDEX('RESOLVE Results'!$D$1:$P$18671, MATCH(1, ('RESOLVE Results'!$A$1:$A$18671 = $D$10) * ('RESOLVE Results'!$B$1:$B$18671 = $F$10) * ('RESOLVE Results'!$C$1:$C$18671 = $C41), 0), MATCH(F$12, 'RESOLVE Results'!$D$1:$P$1, 0)), "")</f>
        <v>46258</v>
      </c>
      <c r="G41" s="4" cm="1">
        <f t="array" ref="G41">IFERROR(INDEX('RESOLVE Results'!$D$1:$P$18671, MATCH(1, ('RESOLVE Results'!$A$1:$A$18671 = $D$10) * ('RESOLVE Results'!$B$1:$B$18671 = $F$10) * ('RESOLVE Results'!$C$1:$C$18671 = $C41), 0), MATCH(G$12, 'RESOLVE Results'!$D$1:$P$1, 0)), "")</f>
        <v>47086</v>
      </c>
      <c r="H41" s="4" cm="1">
        <f t="array" ref="H41">IFERROR(INDEX('RESOLVE Results'!$D$1:$P$18671, MATCH(1, ('RESOLVE Results'!$A$1:$A$18671 = $D$10) * ('RESOLVE Results'!$B$1:$B$18671 = $F$10) * ('RESOLVE Results'!$C$1:$C$18671 = $C41), 0), MATCH(H$12, 'RESOLVE Results'!$D$1:$P$1, 0)), "")</f>
        <v>48414</v>
      </c>
      <c r="I41" s="4" cm="1">
        <f t="array" ref="I41">IFERROR(INDEX('RESOLVE Results'!$D$1:$P$18671, MATCH(1, ('RESOLVE Results'!$A$1:$A$18671 = $D$10) * ('RESOLVE Results'!$B$1:$B$18671 = $F$10) * ('RESOLVE Results'!$C$1:$C$18671 = $C41), 0), MATCH(I$12, 'RESOLVE Results'!$D$1:$P$1, 0)), "")</f>
        <v>49310</v>
      </c>
      <c r="J41" s="4" cm="1">
        <f t="array" ref="J41">IFERROR(INDEX('RESOLVE Results'!$D$1:$P$18671, MATCH(1, ('RESOLVE Results'!$A$1:$A$18671 = $D$10) * ('RESOLVE Results'!$B$1:$B$18671 = $F$10) * ('RESOLVE Results'!$C$1:$C$18671 = $C41), 0), MATCH(J$12, 'RESOLVE Results'!$D$1:$P$1, 0)), "")</f>
        <v>51318</v>
      </c>
      <c r="K41" s="4" cm="1">
        <f t="array" ref="K41">IFERROR(INDEX('RESOLVE Results'!$D$1:$P$18671, MATCH(1, ('RESOLVE Results'!$A$1:$A$18671 = $D$10) * ('RESOLVE Results'!$B$1:$B$18671 = $F$10) * ('RESOLVE Results'!$C$1:$C$18671 = $C41), 0), MATCH(K$12, 'RESOLVE Results'!$D$1:$P$1, 0)), "")</f>
        <v>51658</v>
      </c>
      <c r="L41" s="4" cm="1">
        <f t="array" ref="L41">IFERROR(INDEX('RESOLVE Results'!$D$1:$P$18671, MATCH(1, ('RESOLVE Results'!$A$1:$A$18671 = $D$10) * ('RESOLVE Results'!$B$1:$B$18671 = $F$10) * ('RESOLVE Results'!$C$1:$C$18671 = $C41), 0), MATCH(L$12, 'RESOLVE Results'!$D$1:$P$1, 0)), "")</f>
        <v>50197</v>
      </c>
      <c r="M41" s="4" cm="1">
        <f t="array" ref="M41">IFERROR(INDEX('RESOLVE Results'!$D$1:$P$18671, MATCH(1, ('RESOLVE Results'!$A$1:$A$18671 = $D$10) * ('RESOLVE Results'!$B$1:$B$18671 = $F$10) * ('RESOLVE Results'!$C$1:$C$18671 = $C41), 0), MATCH(M$12, 'RESOLVE Results'!$D$1:$P$1, 0)), "")</f>
        <v>53142</v>
      </c>
      <c r="N41" s="4" cm="1">
        <f t="array" ref="N41">IFERROR(INDEX('RESOLVE Results'!$D$1:$P$18671, MATCH(1, ('RESOLVE Results'!$A$1:$A$18671 = $D$10) * ('RESOLVE Results'!$B$1:$B$18671 = $F$10) * ('RESOLVE Results'!$C$1:$C$18671 = $C41), 0), MATCH(N$12, 'RESOLVE Results'!$D$1:$P$1, 0)), "")</f>
        <v>54074</v>
      </c>
      <c r="O41" s="4" cm="1">
        <f t="array" ref="O41">IFERROR(INDEX('RESOLVE Results'!$D$1:$P$18671, MATCH(1, ('RESOLVE Results'!$A$1:$A$18671 = $D$10) * ('RESOLVE Results'!$B$1:$B$18671 = $F$10) * ('RESOLVE Results'!$C$1:$C$18671 = $C41), 0), MATCH(O$12, 'RESOLVE Results'!$D$1:$P$1, 0)), "")</f>
        <v>57390</v>
      </c>
      <c r="P41" s="4" cm="1">
        <f t="array" ref="P41">IFERROR(INDEX('RESOLVE Results'!$D$1:$P$18671, MATCH(1, ('RESOLVE Results'!$A$1:$A$18671 = $D$10) * ('RESOLVE Results'!$B$1:$B$18671 = $F$10) * ('RESOLVE Results'!$C$1:$C$18671 = $C41), 0), MATCH(P$12, 'RESOLVE Results'!$D$1:$P$1, 0)), "")</f>
        <v>854509</v>
      </c>
    </row>
    <row r="42" spans="2:16" outlineLevel="1" x14ac:dyDescent="0.2">
      <c r="B42" s="11" t="s">
        <v>178</v>
      </c>
      <c r="C42" s="3" t="str">
        <v>3GW Least-Cost</v>
      </c>
      <c r="D42" s="4" cm="1">
        <f t="array" ref="D42">IFERROR(INDEX('RESOLVE Results'!$D$1:$P$18671, MATCH(1, ('RESOLVE Results'!$A$1:$A$18671 = $D$10) * ('RESOLVE Results'!$B$1:$B$18671 = $F$10) * ('RESOLVE Results'!$C$1:$C$18671 = $C42), 0), MATCH(D$12, 'RESOLVE Results'!$D$1:$P$1, 0)), "")</f>
        <v>46364</v>
      </c>
      <c r="E42" s="4" cm="1">
        <f t="array" ref="E42">IFERROR(INDEX('RESOLVE Results'!$D$1:$P$18671, MATCH(1, ('RESOLVE Results'!$A$1:$A$18671 = $D$10) * ('RESOLVE Results'!$B$1:$B$18671 = $F$10) * ('RESOLVE Results'!$C$1:$C$18671 = $C42), 0), MATCH(E$12, 'RESOLVE Results'!$D$1:$P$1, 0)), "")</f>
        <v>48222</v>
      </c>
      <c r="F42" s="4" cm="1">
        <f t="array" ref="F42">IFERROR(INDEX('RESOLVE Results'!$D$1:$P$18671, MATCH(1, ('RESOLVE Results'!$A$1:$A$18671 = $D$10) * ('RESOLVE Results'!$B$1:$B$18671 = $F$10) * ('RESOLVE Results'!$C$1:$C$18671 = $C42), 0), MATCH(F$12, 'RESOLVE Results'!$D$1:$P$1, 0)), "")</f>
        <v>46661</v>
      </c>
      <c r="G42" s="4" cm="1">
        <f t="array" ref="G42">IFERROR(INDEX('RESOLVE Results'!$D$1:$P$18671, MATCH(1, ('RESOLVE Results'!$A$1:$A$18671 = $D$10) * ('RESOLVE Results'!$B$1:$B$18671 = $F$10) * ('RESOLVE Results'!$C$1:$C$18671 = $C42), 0), MATCH(G$12, 'RESOLVE Results'!$D$1:$P$1, 0)), "")</f>
        <v>47715</v>
      </c>
      <c r="H42" s="4" cm="1">
        <f t="array" ref="H42">IFERROR(INDEX('RESOLVE Results'!$D$1:$P$18671, MATCH(1, ('RESOLVE Results'!$A$1:$A$18671 = $D$10) * ('RESOLVE Results'!$B$1:$B$18671 = $F$10) * ('RESOLVE Results'!$C$1:$C$18671 = $C42), 0), MATCH(H$12, 'RESOLVE Results'!$D$1:$P$1, 0)), "")</f>
        <v>49178</v>
      </c>
      <c r="I42" s="4" cm="1">
        <f t="array" ref="I42">IFERROR(INDEX('RESOLVE Results'!$D$1:$P$18671, MATCH(1, ('RESOLVE Results'!$A$1:$A$18671 = $D$10) * ('RESOLVE Results'!$B$1:$B$18671 = $F$10) * ('RESOLVE Results'!$C$1:$C$18671 = $C42), 0), MATCH(I$12, 'RESOLVE Results'!$D$1:$P$1, 0)), "")</f>
        <v>50062</v>
      </c>
      <c r="J42" s="4" cm="1">
        <f t="array" ref="J42">IFERROR(INDEX('RESOLVE Results'!$D$1:$P$18671, MATCH(1, ('RESOLVE Results'!$A$1:$A$18671 = $D$10) * ('RESOLVE Results'!$B$1:$B$18671 = $F$10) * ('RESOLVE Results'!$C$1:$C$18671 = $C42), 0), MATCH(J$12, 'RESOLVE Results'!$D$1:$P$1, 0)), "")</f>
        <v>52306</v>
      </c>
      <c r="K42" s="4" cm="1">
        <f t="array" ref="K42">IFERROR(INDEX('RESOLVE Results'!$D$1:$P$18671, MATCH(1, ('RESOLVE Results'!$A$1:$A$18671 = $D$10) * ('RESOLVE Results'!$B$1:$B$18671 = $F$10) * ('RESOLVE Results'!$C$1:$C$18671 = $C42), 0), MATCH(K$12, 'RESOLVE Results'!$D$1:$P$1, 0)), "")</f>
        <v>51783</v>
      </c>
      <c r="L42" s="4" cm="1">
        <f t="array" ref="L42">IFERROR(INDEX('RESOLVE Results'!$D$1:$P$18671, MATCH(1, ('RESOLVE Results'!$A$1:$A$18671 = $D$10) * ('RESOLVE Results'!$B$1:$B$18671 = $F$10) * ('RESOLVE Results'!$C$1:$C$18671 = $C42), 0), MATCH(L$12, 'RESOLVE Results'!$D$1:$P$1, 0)), "")</f>
        <v>51208</v>
      </c>
      <c r="M42" s="4" cm="1">
        <f t="array" ref="M42">IFERROR(INDEX('RESOLVE Results'!$D$1:$P$18671, MATCH(1, ('RESOLVE Results'!$A$1:$A$18671 = $D$10) * ('RESOLVE Results'!$B$1:$B$18671 = $F$10) * ('RESOLVE Results'!$C$1:$C$18671 = $C42), 0), MATCH(M$12, 'RESOLVE Results'!$D$1:$P$1, 0)), "")</f>
        <v>54519</v>
      </c>
      <c r="N42" s="4" cm="1">
        <f t="array" ref="N42">IFERROR(INDEX('RESOLVE Results'!$D$1:$P$18671, MATCH(1, ('RESOLVE Results'!$A$1:$A$18671 = $D$10) * ('RESOLVE Results'!$B$1:$B$18671 = $F$10) * ('RESOLVE Results'!$C$1:$C$18671 = $C42), 0), MATCH(N$12, 'RESOLVE Results'!$D$1:$P$1, 0)), "")</f>
        <v>55596</v>
      </c>
      <c r="O42" s="4" cm="1">
        <f t="array" ref="O42">IFERROR(INDEX('RESOLVE Results'!$D$1:$P$18671, MATCH(1, ('RESOLVE Results'!$A$1:$A$18671 = $D$10) * ('RESOLVE Results'!$B$1:$B$18671 = $F$10) * ('RESOLVE Results'!$C$1:$C$18671 = $C42), 0), MATCH(O$12, 'RESOLVE Results'!$D$1:$P$1, 0)), "")</f>
        <v>60316</v>
      </c>
      <c r="P42" s="4" cm="1">
        <f t="array" ref="P42">IFERROR(INDEX('RESOLVE Results'!$D$1:$P$18671, MATCH(1, ('RESOLVE Results'!$A$1:$A$18671 = $D$10) * ('RESOLVE Results'!$B$1:$B$18671 = $F$10) * ('RESOLVE Results'!$C$1:$C$18671 = $C42), 0), MATCH(P$12, 'RESOLVE Results'!$D$1:$P$1, 0)), "")</f>
        <v>877147</v>
      </c>
    </row>
    <row r="43" spans="2:16" outlineLevel="1" x14ac:dyDescent="0.2">
      <c r="B43" s="11" t="s">
        <v>178</v>
      </c>
      <c r="C43" s="3" t="str">
        <v>4.9GW High Bookend</v>
      </c>
      <c r="D43" s="4" cm="1">
        <f t="array" ref="D43">IFERROR(INDEX('RESOLVE Results'!$D$1:$P$18671, MATCH(1, ('RESOLVE Results'!$A$1:$A$18671 = $D$10) * ('RESOLVE Results'!$B$1:$B$18671 = $F$10) * ('RESOLVE Results'!$C$1:$C$18671 = $C43), 0), MATCH(D$12, 'RESOLVE Results'!$D$1:$P$1, 0)), "")</f>
        <v>46616</v>
      </c>
      <c r="E43" s="4" cm="1">
        <f t="array" ref="E43">IFERROR(INDEX('RESOLVE Results'!$D$1:$P$18671, MATCH(1, ('RESOLVE Results'!$A$1:$A$18671 = $D$10) * ('RESOLVE Results'!$B$1:$B$18671 = $F$10) * ('RESOLVE Results'!$C$1:$C$18671 = $C43), 0), MATCH(E$12, 'RESOLVE Results'!$D$1:$P$1, 0)), "")</f>
        <v>50329</v>
      </c>
      <c r="F43" s="4" cm="1">
        <f t="array" ref="F43">IFERROR(INDEX('RESOLVE Results'!$D$1:$P$18671, MATCH(1, ('RESOLVE Results'!$A$1:$A$18671 = $D$10) * ('RESOLVE Results'!$B$1:$B$18671 = $F$10) * ('RESOLVE Results'!$C$1:$C$18671 = $C43), 0), MATCH(F$12, 'RESOLVE Results'!$D$1:$P$1, 0)), "")</f>
        <v>46902</v>
      </c>
      <c r="G43" s="4" cm="1">
        <f t="array" ref="G43">IFERROR(INDEX('RESOLVE Results'!$D$1:$P$18671, MATCH(1, ('RESOLVE Results'!$A$1:$A$18671 = $D$10) * ('RESOLVE Results'!$B$1:$B$18671 = $F$10) * ('RESOLVE Results'!$C$1:$C$18671 = $C43), 0), MATCH(G$12, 'RESOLVE Results'!$D$1:$P$1, 0)), "")</f>
        <v>48573</v>
      </c>
      <c r="H43" s="4" cm="1">
        <f t="array" ref="H43">IFERROR(INDEX('RESOLVE Results'!$D$1:$P$18671, MATCH(1, ('RESOLVE Results'!$A$1:$A$18671 = $D$10) * ('RESOLVE Results'!$B$1:$B$18671 = $F$10) * ('RESOLVE Results'!$C$1:$C$18671 = $C43), 0), MATCH(H$12, 'RESOLVE Results'!$D$1:$P$1, 0)), "")</f>
        <v>52124</v>
      </c>
      <c r="I43" s="4" cm="1">
        <f t="array" ref="I43">IFERROR(INDEX('RESOLVE Results'!$D$1:$P$18671, MATCH(1, ('RESOLVE Results'!$A$1:$A$18671 = $D$10) * ('RESOLVE Results'!$B$1:$B$18671 = $F$10) * ('RESOLVE Results'!$C$1:$C$18671 = $C43), 0), MATCH(I$12, 'RESOLVE Results'!$D$1:$P$1, 0)), "")</f>
        <v>54565</v>
      </c>
      <c r="J43" s="4" cm="1">
        <f t="array" ref="J43">IFERROR(INDEX('RESOLVE Results'!$D$1:$P$18671, MATCH(1, ('RESOLVE Results'!$A$1:$A$18671 = $D$10) * ('RESOLVE Results'!$B$1:$B$18671 = $F$10) * ('RESOLVE Results'!$C$1:$C$18671 = $C43), 0), MATCH(J$12, 'RESOLVE Results'!$D$1:$P$1, 0)), "")</f>
        <v>57237</v>
      </c>
      <c r="K43" s="4" cm="1">
        <f t="array" ref="K43">IFERROR(INDEX('RESOLVE Results'!$D$1:$P$18671, MATCH(1, ('RESOLVE Results'!$A$1:$A$18671 = $D$10) * ('RESOLVE Results'!$B$1:$B$18671 = $F$10) * ('RESOLVE Results'!$C$1:$C$18671 = $C43), 0), MATCH(K$12, 'RESOLVE Results'!$D$1:$P$1, 0)), "")</f>
        <v>58435</v>
      </c>
      <c r="L43" s="4" cm="1">
        <f t="array" ref="L43">IFERROR(INDEX('RESOLVE Results'!$D$1:$P$18671, MATCH(1, ('RESOLVE Results'!$A$1:$A$18671 = $D$10) * ('RESOLVE Results'!$B$1:$B$18671 = $F$10) * ('RESOLVE Results'!$C$1:$C$18671 = $C43), 0), MATCH(L$12, 'RESOLVE Results'!$D$1:$P$1, 0)), "")</f>
        <v>56365</v>
      </c>
      <c r="M43" s="4" cm="1">
        <f t="array" ref="M43">IFERROR(INDEX('RESOLVE Results'!$D$1:$P$18671, MATCH(1, ('RESOLVE Results'!$A$1:$A$18671 = $D$10) * ('RESOLVE Results'!$B$1:$B$18671 = $F$10) * ('RESOLVE Results'!$C$1:$C$18671 = $C43), 0), MATCH(M$12, 'RESOLVE Results'!$D$1:$P$1, 0)), "")</f>
        <v>62841</v>
      </c>
      <c r="N43" s="4" cm="1">
        <f t="array" ref="N43">IFERROR(INDEX('RESOLVE Results'!$D$1:$P$18671, MATCH(1, ('RESOLVE Results'!$A$1:$A$18671 = $D$10) * ('RESOLVE Results'!$B$1:$B$18671 = $F$10) * ('RESOLVE Results'!$C$1:$C$18671 = $C43), 0), MATCH(N$12, 'RESOLVE Results'!$D$1:$P$1, 0)), "")</f>
        <v>64866</v>
      </c>
      <c r="O43" s="4" cm="1">
        <f t="array" ref="O43">IFERROR(INDEX('RESOLVE Results'!$D$1:$P$18671, MATCH(1, ('RESOLVE Results'!$A$1:$A$18671 = $D$10) * ('RESOLVE Results'!$B$1:$B$18671 = $F$10) * ('RESOLVE Results'!$C$1:$C$18671 = $C43), 0), MATCH(O$12, 'RESOLVE Results'!$D$1:$P$1, 0)), "")</f>
        <v>68764</v>
      </c>
      <c r="P43" s="4" cm="1">
        <f t="array" ref="P43">IFERROR(INDEX('RESOLVE Results'!$D$1:$P$18671, MATCH(1, ('RESOLVE Results'!$A$1:$A$18671 = $D$10) * ('RESOLVE Results'!$B$1:$B$18671 = $F$10) * ('RESOLVE Results'!$C$1:$C$18671 = $C43), 0), MATCH(P$12, 'RESOLVE Results'!$D$1:$P$1, 0)), "")</f>
        <v>964533</v>
      </c>
    </row>
    <row r="44" spans="2:16" outlineLevel="1" x14ac:dyDescent="0.2">
      <c r="B44" s="11" t="s">
        <v>178</v>
      </c>
      <c r="C44" s="3" t="str">
        <v>4.9GW Stringent Policy</v>
      </c>
      <c r="D44" s="4" cm="1">
        <f t="array" ref="D44">IFERROR(INDEX('RESOLVE Results'!$D$1:$P$18671, MATCH(1, ('RESOLVE Results'!$A$1:$A$18671 = $D$10) * ('RESOLVE Results'!$B$1:$B$18671 = $F$10) * ('RESOLVE Results'!$C$1:$C$18671 = $C44), 0), MATCH(D$12, 'RESOLVE Results'!$D$1:$P$1, 0)), "")</f>
        <v>46584</v>
      </c>
      <c r="E44" s="4" cm="1">
        <f t="array" ref="E44">IFERROR(INDEX('RESOLVE Results'!$D$1:$P$18671, MATCH(1, ('RESOLVE Results'!$A$1:$A$18671 = $D$10) * ('RESOLVE Results'!$B$1:$B$18671 = $F$10) * ('RESOLVE Results'!$C$1:$C$18671 = $C44), 0), MATCH(E$12, 'RESOLVE Results'!$D$1:$P$1, 0)), "")</f>
        <v>49622</v>
      </c>
      <c r="F44" s="4" cm="1">
        <f t="array" ref="F44">IFERROR(INDEX('RESOLVE Results'!$D$1:$P$18671, MATCH(1, ('RESOLVE Results'!$A$1:$A$18671 = $D$10) * ('RESOLVE Results'!$B$1:$B$18671 = $F$10) * ('RESOLVE Results'!$C$1:$C$18671 = $C44), 0), MATCH(F$12, 'RESOLVE Results'!$D$1:$P$1, 0)), "")</f>
        <v>46766</v>
      </c>
      <c r="G44" s="4" cm="1">
        <f t="array" ref="G44">IFERROR(INDEX('RESOLVE Results'!$D$1:$P$18671, MATCH(1, ('RESOLVE Results'!$A$1:$A$18671 = $D$10) * ('RESOLVE Results'!$B$1:$B$18671 = $F$10) * ('RESOLVE Results'!$C$1:$C$18671 = $C44), 0), MATCH(G$12, 'RESOLVE Results'!$D$1:$P$1, 0)), "")</f>
        <v>48014</v>
      </c>
      <c r="H44" s="4" cm="1">
        <f t="array" ref="H44">IFERROR(INDEX('RESOLVE Results'!$D$1:$P$18671, MATCH(1, ('RESOLVE Results'!$A$1:$A$18671 = $D$10) * ('RESOLVE Results'!$B$1:$B$18671 = $F$10) * ('RESOLVE Results'!$C$1:$C$18671 = $C44), 0), MATCH(H$12, 'RESOLVE Results'!$D$1:$P$1, 0)), "")</f>
        <v>50280</v>
      </c>
      <c r="I44" s="4" cm="1">
        <f t="array" ref="I44">IFERROR(INDEX('RESOLVE Results'!$D$1:$P$18671, MATCH(1, ('RESOLVE Results'!$A$1:$A$18671 = $D$10) * ('RESOLVE Results'!$B$1:$B$18671 = $F$10) * ('RESOLVE Results'!$C$1:$C$18671 = $C44), 0), MATCH(I$12, 'RESOLVE Results'!$D$1:$P$1, 0)), "")</f>
        <v>52024</v>
      </c>
      <c r="J44" s="4" cm="1">
        <f t="array" ref="J44">IFERROR(INDEX('RESOLVE Results'!$D$1:$P$18671, MATCH(1, ('RESOLVE Results'!$A$1:$A$18671 = $D$10) * ('RESOLVE Results'!$B$1:$B$18671 = $F$10) * ('RESOLVE Results'!$C$1:$C$18671 = $C44), 0), MATCH(J$12, 'RESOLVE Results'!$D$1:$P$1, 0)), "")</f>
        <v>54219</v>
      </c>
      <c r="K44" s="4" cm="1">
        <f t="array" ref="K44">IFERROR(INDEX('RESOLVE Results'!$D$1:$P$18671, MATCH(1, ('RESOLVE Results'!$A$1:$A$18671 = $D$10) * ('RESOLVE Results'!$B$1:$B$18671 = $F$10) * ('RESOLVE Results'!$C$1:$C$18671 = $C44), 0), MATCH(K$12, 'RESOLVE Results'!$D$1:$P$1, 0)), "")</f>
        <v>54537</v>
      </c>
      <c r="L44" s="4" cm="1">
        <f t="array" ref="L44">IFERROR(INDEX('RESOLVE Results'!$D$1:$P$18671, MATCH(1, ('RESOLVE Results'!$A$1:$A$18671 = $D$10) * ('RESOLVE Results'!$B$1:$B$18671 = $F$10) * ('RESOLVE Results'!$C$1:$C$18671 = $C44), 0), MATCH(L$12, 'RESOLVE Results'!$D$1:$P$1, 0)), "")</f>
        <v>53532</v>
      </c>
      <c r="M44" s="4" cm="1">
        <f t="array" ref="M44">IFERROR(INDEX('RESOLVE Results'!$D$1:$P$18671, MATCH(1, ('RESOLVE Results'!$A$1:$A$18671 = $D$10) * ('RESOLVE Results'!$B$1:$B$18671 = $F$10) * ('RESOLVE Results'!$C$1:$C$18671 = $C44), 0), MATCH(M$12, 'RESOLVE Results'!$D$1:$P$1, 0)), "")</f>
        <v>58256</v>
      </c>
      <c r="N44" s="4" cm="1">
        <f t="array" ref="N44">IFERROR(INDEX('RESOLVE Results'!$D$1:$P$18671, MATCH(1, ('RESOLVE Results'!$A$1:$A$18671 = $D$10) * ('RESOLVE Results'!$B$1:$B$18671 = $F$10) * ('RESOLVE Results'!$C$1:$C$18671 = $C44), 0), MATCH(N$12, 'RESOLVE Results'!$D$1:$P$1, 0)), "")</f>
        <v>60113</v>
      </c>
      <c r="O44" s="4" cm="1">
        <f t="array" ref="O44">IFERROR(INDEX('RESOLVE Results'!$D$1:$P$18671, MATCH(1, ('RESOLVE Results'!$A$1:$A$18671 = $D$10) * ('RESOLVE Results'!$B$1:$B$18671 = $F$10) * ('RESOLVE Results'!$C$1:$C$18671 = $C44), 0), MATCH(O$12, 'RESOLVE Results'!$D$1:$P$1, 0)), "")</f>
        <v>71371</v>
      </c>
      <c r="P44" s="4" cm="1">
        <f t="array" ref="P44">IFERROR(INDEX('RESOLVE Results'!$D$1:$P$18671, MATCH(1, ('RESOLVE Results'!$A$1:$A$18671 = $D$10) * ('RESOLVE Results'!$B$1:$B$18671 = $F$10) * ('RESOLVE Results'!$C$1:$C$18671 = $C44), 0), MATCH(P$12, 'RESOLVE Results'!$D$1:$P$1, 0)), "")</f>
        <v>952663</v>
      </c>
    </row>
    <row r="45" spans="2:16" outlineLevel="1" x14ac:dyDescent="0.2">
      <c r="B45" s="11" t="s">
        <v>178</v>
      </c>
      <c r="C45" s="3" t="str">
        <v>4.9GW Competing Resource Challenges</v>
      </c>
      <c r="D45" s="4" cm="1">
        <f t="array" ref="D45">IFERROR(INDEX('RESOLVE Results'!$D$1:$P$18671, MATCH(1, ('RESOLVE Results'!$A$1:$A$18671 = $D$10) * ('RESOLVE Results'!$B$1:$B$18671 = $F$10) * ('RESOLVE Results'!$C$1:$C$18671 = $C45), 0), MATCH(D$12, 'RESOLVE Results'!$D$1:$P$1, 0)), "")</f>
        <v>46517</v>
      </c>
      <c r="E45" s="4" cm="1">
        <f t="array" ref="E45">IFERROR(INDEX('RESOLVE Results'!$D$1:$P$18671, MATCH(1, ('RESOLVE Results'!$A$1:$A$18671 = $D$10) * ('RESOLVE Results'!$B$1:$B$18671 = $F$10) * ('RESOLVE Results'!$C$1:$C$18671 = $C45), 0), MATCH(E$12, 'RESOLVE Results'!$D$1:$P$1, 0)), "")</f>
        <v>48554</v>
      </c>
      <c r="F45" s="4" cm="1">
        <f t="array" ref="F45">IFERROR(INDEX('RESOLVE Results'!$D$1:$P$18671, MATCH(1, ('RESOLVE Results'!$A$1:$A$18671 = $D$10) * ('RESOLVE Results'!$B$1:$B$18671 = $F$10) * ('RESOLVE Results'!$C$1:$C$18671 = $C45), 0), MATCH(F$12, 'RESOLVE Results'!$D$1:$P$1, 0)), "")</f>
        <v>46586</v>
      </c>
      <c r="G45" s="4" cm="1">
        <f t="array" ref="G45">IFERROR(INDEX('RESOLVE Results'!$D$1:$P$18671, MATCH(1, ('RESOLVE Results'!$A$1:$A$18671 = $D$10) * ('RESOLVE Results'!$B$1:$B$18671 = $F$10) * ('RESOLVE Results'!$C$1:$C$18671 = $C45), 0), MATCH(G$12, 'RESOLVE Results'!$D$1:$P$1, 0)), "")</f>
        <v>47545</v>
      </c>
      <c r="H45" s="4" cm="1">
        <f t="array" ref="H45">IFERROR(INDEX('RESOLVE Results'!$D$1:$P$18671, MATCH(1, ('RESOLVE Results'!$A$1:$A$18671 = $D$10) * ('RESOLVE Results'!$B$1:$B$18671 = $F$10) * ('RESOLVE Results'!$C$1:$C$18671 = $C45), 0), MATCH(H$12, 'RESOLVE Results'!$D$1:$P$1, 0)), "")</f>
        <v>49993</v>
      </c>
      <c r="I45" s="4" cm="1">
        <f t="array" ref="I45">IFERROR(INDEX('RESOLVE Results'!$D$1:$P$18671, MATCH(1, ('RESOLVE Results'!$A$1:$A$18671 = $D$10) * ('RESOLVE Results'!$B$1:$B$18671 = $F$10) * ('RESOLVE Results'!$C$1:$C$18671 = $C45), 0), MATCH(I$12, 'RESOLVE Results'!$D$1:$P$1, 0)), "")</f>
        <v>51609</v>
      </c>
      <c r="J45" s="4" cm="1">
        <f t="array" ref="J45">IFERROR(INDEX('RESOLVE Results'!$D$1:$P$18671, MATCH(1, ('RESOLVE Results'!$A$1:$A$18671 = $D$10) * ('RESOLVE Results'!$B$1:$B$18671 = $F$10) * ('RESOLVE Results'!$C$1:$C$18671 = $C45), 0), MATCH(J$12, 'RESOLVE Results'!$D$1:$P$1, 0)), "")</f>
        <v>53998</v>
      </c>
      <c r="K45" s="4" cm="1">
        <f t="array" ref="K45">IFERROR(INDEX('RESOLVE Results'!$D$1:$P$18671, MATCH(1, ('RESOLVE Results'!$A$1:$A$18671 = $D$10) * ('RESOLVE Results'!$B$1:$B$18671 = $F$10) * ('RESOLVE Results'!$C$1:$C$18671 = $C45), 0), MATCH(K$12, 'RESOLVE Results'!$D$1:$P$1, 0)), "")</f>
        <v>55185</v>
      </c>
      <c r="L45" s="4" cm="1">
        <f t="array" ref="L45">IFERROR(INDEX('RESOLVE Results'!$D$1:$P$18671, MATCH(1, ('RESOLVE Results'!$A$1:$A$18671 = $D$10) * ('RESOLVE Results'!$B$1:$B$18671 = $F$10) * ('RESOLVE Results'!$C$1:$C$18671 = $C45), 0), MATCH(L$12, 'RESOLVE Results'!$D$1:$P$1, 0)), "")</f>
        <v>52402</v>
      </c>
      <c r="M45" s="4" cm="1">
        <f t="array" ref="M45">IFERROR(INDEX('RESOLVE Results'!$D$1:$P$18671, MATCH(1, ('RESOLVE Results'!$A$1:$A$18671 = $D$10) * ('RESOLVE Results'!$B$1:$B$18671 = $F$10) * ('RESOLVE Results'!$C$1:$C$18671 = $C45), 0), MATCH(M$12, 'RESOLVE Results'!$D$1:$P$1, 0)), "")</f>
        <v>56971</v>
      </c>
      <c r="N45" s="4" cm="1">
        <f t="array" ref="N45">IFERROR(INDEX('RESOLVE Results'!$D$1:$P$18671, MATCH(1, ('RESOLVE Results'!$A$1:$A$18671 = $D$10) * ('RESOLVE Results'!$B$1:$B$18671 = $F$10) * ('RESOLVE Results'!$C$1:$C$18671 = $C45), 0), MATCH(N$12, 'RESOLVE Results'!$D$1:$P$1, 0)), "")</f>
        <v>58264</v>
      </c>
      <c r="O45" s="4" cm="1">
        <f t="array" ref="O45">IFERROR(INDEX('RESOLVE Results'!$D$1:$P$18671, MATCH(1, ('RESOLVE Results'!$A$1:$A$18671 = $D$10) * ('RESOLVE Results'!$B$1:$B$18671 = $F$10) * ('RESOLVE Results'!$C$1:$C$18671 = $C45), 0), MATCH(O$12, 'RESOLVE Results'!$D$1:$P$1, 0)), "")</f>
        <v>65108</v>
      </c>
      <c r="P45" s="4" cm="1">
        <f t="array" ref="P45">IFERROR(INDEX('RESOLVE Results'!$D$1:$P$18671, MATCH(1, ('RESOLVE Results'!$A$1:$A$18671 = $D$10) * ('RESOLVE Results'!$B$1:$B$18671 = $F$10) * ('RESOLVE Results'!$C$1:$C$18671 = $C45), 0), MATCH(P$12, 'RESOLVE Results'!$D$1:$P$1, 0)), "")</f>
        <v>913965</v>
      </c>
    </row>
    <row r="46" spans="2:16" outlineLevel="1" x14ac:dyDescent="0.2">
      <c r="B46" s="11" t="s">
        <v>178</v>
      </c>
      <c r="C46" s="3" t="str">
        <v>4.9GW Significantly Low Competing Resource Availability</v>
      </c>
      <c r="D46" s="4" cm="1">
        <f t="array" ref="D46">IFERROR(INDEX('RESOLVE Results'!$D$1:$P$18671, MATCH(1, ('RESOLVE Results'!$A$1:$A$18671 = $D$10) * ('RESOLVE Results'!$B$1:$B$18671 = $F$10) * ('RESOLVE Results'!$C$1:$C$18671 = $C46), 0), MATCH(D$12, 'RESOLVE Results'!$D$1:$P$1, 0)), "")</f>
        <v>46365</v>
      </c>
      <c r="E46" s="4" cm="1">
        <f t="array" ref="E46">IFERROR(INDEX('RESOLVE Results'!$D$1:$P$18671, MATCH(1, ('RESOLVE Results'!$A$1:$A$18671 = $D$10) * ('RESOLVE Results'!$B$1:$B$18671 = $F$10) * ('RESOLVE Results'!$C$1:$C$18671 = $C46), 0), MATCH(E$12, 'RESOLVE Results'!$D$1:$P$1, 0)), "")</f>
        <v>48622</v>
      </c>
      <c r="F46" s="4" cm="1">
        <f t="array" ref="F46">IFERROR(INDEX('RESOLVE Results'!$D$1:$P$18671, MATCH(1, ('RESOLVE Results'!$A$1:$A$18671 = $D$10) * ('RESOLVE Results'!$B$1:$B$18671 = $F$10) * ('RESOLVE Results'!$C$1:$C$18671 = $C46), 0), MATCH(F$12, 'RESOLVE Results'!$D$1:$P$1, 0)), "")</f>
        <v>46770</v>
      </c>
      <c r="G46" s="4" cm="1">
        <f t="array" ref="G46">IFERROR(INDEX('RESOLVE Results'!$D$1:$P$18671, MATCH(1, ('RESOLVE Results'!$A$1:$A$18671 = $D$10) * ('RESOLVE Results'!$B$1:$B$18671 = $F$10) * ('RESOLVE Results'!$C$1:$C$18671 = $C46), 0), MATCH(G$12, 'RESOLVE Results'!$D$1:$P$1, 0)), "")</f>
        <v>47746</v>
      </c>
      <c r="H46" s="4" cm="1">
        <f t="array" ref="H46">IFERROR(INDEX('RESOLVE Results'!$D$1:$P$18671, MATCH(1, ('RESOLVE Results'!$A$1:$A$18671 = $D$10) * ('RESOLVE Results'!$B$1:$B$18671 = $F$10) * ('RESOLVE Results'!$C$1:$C$18671 = $C46), 0), MATCH(H$12, 'RESOLVE Results'!$D$1:$P$1, 0)), "")</f>
        <v>50319</v>
      </c>
      <c r="I46" s="4" cm="1">
        <f t="array" ref="I46">IFERROR(INDEX('RESOLVE Results'!$D$1:$P$18671, MATCH(1, ('RESOLVE Results'!$A$1:$A$18671 = $D$10) * ('RESOLVE Results'!$B$1:$B$18671 = $F$10) * ('RESOLVE Results'!$C$1:$C$18671 = $C46), 0), MATCH(I$12, 'RESOLVE Results'!$D$1:$P$1, 0)), "")</f>
        <v>51139</v>
      </c>
      <c r="J46" s="4" cm="1">
        <f t="array" ref="J46">IFERROR(INDEX('RESOLVE Results'!$D$1:$P$18671, MATCH(1, ('RESOLVE Results'!$A$1:$A$18671 = $D$10) * ('RESOLVE Results'!$B$1:$B$18671 = $F$10) * ('RESOLVE Results'!$C$1:$C$18671 = $C46), 0), MATCH(J$12, 'RESOLVE Results'!$D$1:$P$1, 0)), "")</f>
        <v>52397</v>
      </c>
      <c r="K46" s="4" cm="1">
        <f t="array" ref="K46">IFERROR(INDEX('RESOLVE Results'!$D$1:$P$18671, MATCH(1, ('RESOLVE Results'!$A$1:$A$18671 = $D$10) * ('RESOLVE Results'!$B$1:$B$18671 = $F$10) * ('RESOLVE Results'!$C$1:$C$18671 = $C46), 0), MATCH(K$12, 'RESOLVE Results'!$D$1:$P$1, 0)), "")</f>
        <v>54324</v>
      </c>
      <c r="L46" s="4" cm="1">
        <f t="array" ref="L46">IFERROR(INDEX('RESOLVE Results'!$D$1:$P$18671, MATCH(1, ('RESOLVE Results'!$A$1:$A$18671 = $D$10) * ('RESOLVE Results'!$B$1:$B$18671 = $F$10) * ('RESOLVE Results'!$C$1:$C$18671 = $C46), 0), MATCH(L$12, 'RESOLVE Results'!$D$1:$P$1, 0)), "")</f>
        <v>52133</v>
      </c>
      <c r="M46" s="4" cm="1">
        <f t="array" ref="M46">IFERROR(INDEX('RESOLVE Results'!$D$1:$P$18671, MATCH(1, ('RESOLVE Results'!$A$1:$A$18671 = $D$10) * ('RESOLVE Results'!$B$1:$B$18671 = $F$10) * ('RESOLVE Results'!$C$1:$C$18671 = $C46), 0), MATCH(M$12, 'RESOLVE Results'!$D$1:$P$1, 0)), "")</f>
        <v>55907</v>
      </c>
      <c r="N46" s="4" cm="1">
        <f t="array" ref="N46">IFERROR(INDEX('RESOLVE Results'!$D$1:$P$18671, MATCH(1, ('RESOLVE Results'!$A$1:$A$18671 = $D$10) * ('RESOLVE Results'!$B$1:$B$18671 = $F$10) * ('RESOLVE Results'!$C$1:$C$18671 = $C46), 0), MATCH(N$12, 'RESOLVE Results'!$D$1:$P$1, 0)), "")</f>
        <v>57148</v>
      </c>
      <c r="O46" s="4" cm="1">
        <f t="array" ref="O46">IFERROR(INDEX('RESOLVE Results'!$D$1:$P$18671, MATCH(1, ('RESOLVE Results'!$A$1:$A$18671 = $D$10) * ('RESOLVE Results'!$B$1:$B$18671 = $F$10) * ('RESOLVE Results'!$C$1:$C$18671 = $C46), 0), MATCH(O$12, 'RESOLVE Results'!$D$1:$P$1, 0)), "")</f>
        <v>61475</v>
      </c>
      <c r="P46" s="4" cm="1">
        <f t="array" ref="P46">IFERROR(INDEX('RESOLVE Results'!$D$1:$P$18671, MATCH(1, ('RESOLVE Results'!$A$1:$A$18671 = $D$10) * ('RESOLVE Results'!$B$1:$B$18671 = $F$10) * ('RESOLVE Results'!$C$1:$C$18671 = $C46), 0), MATCH(P$12, 'RESOLVE Results'!$D$1:$P$1, 0)), "")</f>
        <v>892042</v>
      </c>
    </row>
    <row r="47" spans="2:16" outlineLevel="1" x14ac:dyDescent="0.2">
      <c r="B47" s="11" t="s">
        <v>178</v>
      </c>
      <c r="C47" s="3" t="str">
        <v>4.9GW Low Competing Resource Availability</v>
      </c>
      <c r="D47" s="4" cm="1">
        <f t="array" ref="D47">IFERROR(INDEX('RESOLVE Results'!$D$1:$P$18671, MATCH(1, ('RESOLVE Results'!$A$1:$A$18671 = $D$10) * ('RESOLVE Results'!$B$1:$B$18671 = $F$10) * ('RESOLVE Results'!$C$1:$C$18671 = $C47), 0), MATCH(D$12, 'RESOLVE Results'!$D$1:$P$1, 0)), "")</f>
        <v>46367</v>
      </c>
      <c r="E47" s="4" cm="1">
        <f t="array" ref="E47">IFERROR(INDEX('RESOLVE Results'!$D$1:$P$18671, MATCH(1, ('RESOLVE Results'!$A$1:$A$18671 = $D$10) * ('RESOLVE Results'!$B$1:$B$18671 = $F$10) * ('RESOLVE Results'!$C$1:$C$18671 = $C47), 0), MATCH(E$12, 'RESOLVE Results'!$D$1:$P$1, 0)), "")</f>
        <v>48648</v>
      </c>
      <c r="F47" s="4" cm="1">
        <f t="array" ref="F47">IFERROR(INDEX('RESOLVE Results'!$D$1:$P$18671, MATCH(1, ('RESOLVE Results'!$A$1:$A$18671 = $D$10) * ('RESOLVE Results'!$B$1:$B$18671 = $F$10) * ('RESOLVE Results'!$C$1:$C$18671 = $C47), 0), MATCH(F$12, 'RESOLVE Results'!$D$1:$P$1, 0)), "")</f>
        <v>46691</v>
      </c>
      <c r="G47" s="4" cm="1">
        <f t="array" ref="G47">IFERROR(INDEX('RESOLVE Results'!$D$1:$P$18671, MATCH(1, ('RESOLVE Results'!$A$1:$A$18671 = $D$10) * ('RESOLVE Results'!$B$1:$B$18671 = $F$10) * ('RESOLVE Results'!$C$1:$C$18671 = $C47), 0), MATCH(G$12, 'RESOLVE Results'!$D$1:$P$1, 0)), "")</f>
        <v>47676</v>
      </c>
      <c r="H47" s="4" cm="1">
        <f t="array" ref="H47">IFERROR(INDEX('RESOLVE Results'!$D$1:$P$18671, MATCH(1, ('RESOLVE Results'!$A$1:$A$18671 = $D$10) * ('RESOLVE Results'!$B$1:$B$18671 = $F$10) * ('RESOLVE Results'!$C$1:$C$18671 = $C47), 0), MATCH(H$12, 'RESOLVE Results'!$D$1:$P$1, 0)), "")</f>
        <v>49852</v>
      </c>
      <c r="I47" s="4" cm="1">
        <f t="array" ref="I47">IFERROR(INDEX('RESOLVE Results'!$D$1:$P$18671, MATCH(1, ('RESOLVE Results'!$A$1:$A$18671 = $D$10) * ('RESOLVE Results'!$B$1:$B$18671 = $F$10) * ('RESOLVE Results'!$C$1:$C$18671 = $C47), 0), MATCH(I$12, 'RESOLVE Results'!$D$1:$P$1, 0)), "")</f>
        <v>50618</v>
      </c>
      <c r="J47" s="4" cm="1">
        <f t="array" ref="J47">IFERROR(INDEX('RESOLVE Results'!$D$1:$P$18671, MATCH(1, ('RESOLVE Results'!$A$1:$A$18671 = $D$10) * ('RESOLVE Results'!$B$1:$B$18671 = $F$10) * ('RESOLVE Results'!$C$1:$C$18671 = $C47), 0), MATCH(J$12, 'RESOLVE Results'!$D$1:$P$1, 0)), "")</f>
        <v>51970</v>
      </c>
      <c r="K47" s="4" cm="1">
        <f t="array" ref="K47">IFERROR(INDEX('RESOLVE Results'!$D$1:$P$18671, MATCH(1, ('RESOLVE Results'!$A$1:$A$18671 = $D$10) * ('RESOLVE Results'!$B$1:$B$18671 = $F$10) * ('RESOLVE Results'!$C$1:$C$18671 = $C47), 0), MATCH(K$12, 'RESOLVE Results'!$D$1:$P$1, 0)), "")</f>
        <v>53597</v>
      </c>
      <c r="L47" s="4" cm="1">
        <f t="array" ref="L47">IFERROR(INDEX('RESOLVE Results'!$D$1:$P$18671, MATCH(1, ('RESOLVE Results'!$A$1:$A$18671 = $D$10) * ('RESOLVE Results'!$B$1:$B$18671 = $F$10) * ('RESOLVE Results'!$C$1:$C$18671 = $C47), 0), MATCH(L$12, 'RESOLVE Results'!$D$1:$P$1, 0)), "")</f>
        <v>51577</v>
      </c>
      <c r="M47" s="4" cm="1">
        <f t="array" ref="M47">IFERROR(INDEX('RESOLVE Results'!$D$1:$P$18671, MATCH(1, ('RESOLVE Results'!$A$1:$A$18671 = $D$10) * ('RESOLVE Results'!$B$1:$B$18671 = $F$10) * ('RESOLVE Results'!$C$1:$C$18671 = $C47), 0), MATCH(M$12, 'RESOLVE Results'!$D$1:$P$1, 0)), "")</f>
        <v>55256</v>
      </c>
      <c r="N47" s="4" cm="1">
        <f t="array" ref="N47">IFERROR(INDEX('RESOLVE Results'!$D$1:$P$18671, MATCH(1, ('RESOLVE Results'!$A$1:$A$18671 = $D$10) * ('RESOLVE Results'!$B$1:$B$18671 = $F$10) * ('RESOLVE Results'!$C$1:$C$18671 = $C47), 0), MATCH(N$12, 'RESOLVE Results'!$D$1:$P$1, 0)), "")</f>
        <v>56496</v>
      </c>
      <c r="O47" s="4" cm="1">
        <f t="array" ref="O47">IFERROR(INDEX('RESOLVE Results'!$D$1:$P$18671, MATCH(1, ('RESOLVE Results'!$A$1:$A$18671 = $D$10) * ('RESOLVE Results'!$B$1:$B$18671 = $F$10) * ('RESOLVE Results'!$C$1:$C$18671 = $C47), 0), MATCH(O$12, 'RESOLVE Results'!$D$1:$P$1, 0)), "")</f>
        <v>60901</v>
      </c>
      <c r="P47" s="4" cm="1">
        <f t="array" ref="P47">IFERROR(INDEX('RESOLVE Results'!$D$1:$P$18671, MATCH(1, ('RESOLVE Results'!$A$1:$A$18671 = $D$10) * ('RESOLVE Results'!$B$1:$B$18671 = $F$10) * ('RESOLVE Results'!$C$1:$C$18671 = $C47), 0), MATCH(P$12, 'RESOLVE Results'!$D$1:$P$1, 0)), "")</f>
        <v>885021</v>
      </c>
    </row>
    <row r="48" spans="2:16" outlineLevel="1" x14ac:dyDescent="0.2">
      <c r="B48" s="11" t="s">
        <v>178</v>
      </c>
      <c r="C48" s="3" t="str">
        <v>4.9GW High Competing Resource Cost</v>
      </c>
      <c r="D48" s="4" cm="1">
        <f t="array" ref="D48">IFERROR(INDEX('RESOLVE Results'!$D$1:$P$18671, MATCH(1, ('RESOLVE Results'!$A$1:$A$18671 = $D$10) * ('RESOLVE Results'!$B$1:$B$18671 = $F$10) * ('RESOLVE Results'!$C$1:$C$18671 = $C48), 0), MATCH(D$12, 'RESOLVE Results'!$D$1:$P$1, 0)), "")</f>
        <v>46394</v>
      </c>
      <c r="E48" s="4" cm="1">
        <f t="array" ref="E48">IFERROR(INDEX('RESOLVE Results'!$D$1:$P$18671, MATCH(1, ('RESOLVE Results'!$A$1:$A$18671 = $D$10) * ('RESOLVE Results'!$B$1:$B$18671 = $F$10) * ('RESOLVE Results'!$C$1:$C$18671 = $C48), 0), MATCH(E$12, 'RESOLVE Results'!$D$1:$P$1, 0)), "")</f>
        <v>48092</v>
      </c>
      <c r="F48" s="4" cm="1">
        <f t="array" ref="F48">IFERROR(INDEX('RESOLVE Results'!$D$1:$P$18671, MATCH(1, ('RESOLVE Results'!$A$1:$A$18671 = $D$10) * ('RESOLVE Results'!$B$1:$B$18671 = $F$10) * ('RESOLVE Results'!$C$1:$C$18671 = $C48), 0), MATCH(F$12, 'RESOLVE Results'!$D$1:$P$1, 0)), "")</f>
        <v>46818</v>
      </c>
      <c r="G48" s="4" cm="1">
        <f t="array" ref="G48">IFERROR(INDEX('RESOLVE Results'!$D$1:$P$18671, MATCH(1, ('RESOLVE Results'!$A$1:$A$18671 = $D$10) * ('RESOLVE Results'!$B$1:$B$18671 = $F$10) * ('RESOLVE Results'!$C$1:$C$18671 = $C48), 0), MATCH(G$12, 'RESOLVE Results'!$D$1:$P$1, 0)), "")</f>
        <v>47931</v>
      </c>
      <c r="H48" s="4" cm="1">
        <f t="array" ref="H48">IFERROR(INDEX('RESOLVE Results'!$D$1:$P$18671, MATCH(1, ('RESOLVE Results'!$A$1:$A$18671 = $D$10) * ('RESOLVE Results'!$B$1:$B$18671 = $F$10) * ('RESOLVE Results'!$C$1:$C$18671 = $C48), 0), MATCH(H$12, 'RESOLVE Results'!$D$1:$P$1, 0)), "")</f>
        <v>49454</v>
      </c>
      <c r="I48" s="4" cm="1">
        <f t="array" ref="I48">IFERROR(INDEX('RESOLVE Results'!$D$1:$P$18671, MATCH(1, ('RESOLVE Results'!$A$1:$A$18671 = $D$10) * ('RESOLVE Results'!$B$1:$B$18671 = $F$10) * ('RESOLVE Results'!$C$1:$C$18671 = $C48), 0), MATCH(I$12, 'RESOLVE Results'!$D$1:$P$1, 0)), "")</f>
        <v>50745</v>
      </c>
      <c r="J48" s="4" cm="1">
        <f t="array" ref="J48">IFERROR(INDEX('RESOLVE Results'!$D$1:$P$18671, MATCH(1, ('RESOLVE Results'!$A$1:$A$18671 = $D$10) * ('RESOLVE Results'!$B$1:$B$18671 = $F$10) * ('RESOLVE Results'!$C$1:$C$18671 = $C48), 0), MATCH(J$12, 'RESOLVE Results'!$D$1:$P$1, 0)), "")</f>
        <v>52469</v>
      </c>
      <c r="K48" s="4" cm="1">
        <f t="array" ref="K48">IFERROR(INDEX('RESOLVE Results'!$D$1:$P$18671, MATCH(1, ('RESOLVE Results'!$A$1:$A$18671 = $D$10) * ('RESOLVE Results'!$B$1:$B$18671 = $F$10) * ('RESOLVE Results'!$C$1:$C$18671 = $C48), 0), MATCH(K$12, 'RESOLVE Results'!$D$1:$P$1, 0)), "")</f>
        <v>52832</v>
      </c>
      <c r="L48" s="4" cm="1">
        <f t="array" ref="L48">IFERROR(INDEX('RESOLVE Results'!$D$1:$P$18671, MATCH(1, ('RESOLVE Results'!$A$1:$A$18671 = $D$10) * ('RESOLVE Results'!$B$1:$B$18671 = $F$10) * ('RESOLVE Results'!$C$1:$C$18671 = $C48), 0), MATCH(L$12, 'RESOLVE Results'!$D$1:$P$1, 0)), "")</f>
        <v>51718</v>
      </c>
      <c r="M48" s="4" cm="1">
        <f t="array" ref="M48">IFERROR(INDEX('RESOLVE Results'!$D$1:$P$18671, MATCH(1, ('RESOLVE Results'!$A$1:$A$18671 = $D$10) * ('RESOLVE Results'!$B$1:$B$18671 = $F$10) * ('RESOLVE Results'!$C$1:$C$18671 = $C48), 0), MATCH(M$12, 'RESOLVE Results'!$D$1:$P$1, 0)), "")</f>
        <v>55473</v>
      </c>
      <c r="N48" s="4" cm="1">
        <f t="array" ref="N48">IFERROR(INDEX('RESOLVE Results'!$D$1:$P$18671, MATCH(1, ('RESOLVE Results'!$A$1:$A$18671 = $D$10) * ('RESOLVE Results'!$B$1:$B$18671 = $F$10) * ('RESOLVE Results'!$C$1:$C$18671 = $C48), 0), MATCH(N$12, 'RESOLVE Results'!$D$1:$P$1, 0)), "")</f>
        <v>56838</v>
      </c>
      <c r="O48" s="4" cm="1">
        <f t="array" ref="O48">IFERROR(INDEX('RESOLVE Results'!$D$1:$P$18671, MATCH(1, ('RESOLVE Results'!$A$1:$A$18671 = $D$10) * ('RESOLVE Results'!$B$1:$B$18671 = $F$10) * ('RESOLVE Results'!$C$1:$C$18671 = $C48), 0), MATCH(O$12, 'RESOLVE Results'!$D$1:$P$1, 0)), "")</f>
        <v>62720</v>
      </c>
      <c r="P48" s="4" cm="1">
        <f t="array" ref="P48">IFERROR(INDEX('RESOLVE Results'!$D$1:$P$18671, MATCH(1, ('RESOLVE Results'!$A$1:$A$18671 = $D$10) * ('RESOLVE Results'!$B$1:$B$18671 = $F$10) * ('RESOLVE Results'!$C$1:$C$18671 = $C48), 0), MATCH(P$12, 'RESOLVE Results'!$D$1:$P$1, 0)), "")</f>
        <v>894430</v>
      </c>
    </row>
    <row r="49" spans="2:16" outlineLevel="1" x14ac:dyDescent="0.2">
      <c r="B49" s="11" t="s">
        <v>178</v>
      </c>
      <c r="C49" s="3" t="str">
        <v>4.9GW High Electrification Load</v>
      </c>
      <c r="D49" s="4" cm="1">
        <f t="array" ref="D49">IFERROR(INDEX('RESOLVE Results'!$D$1:$P$18671, MATCH(1, ('RESOLVE Results'!$A$1:$A$18671 = $D$10) * ('RESOLVE Results'!$B$1:$B$18671 = $F$10) * ('RESOLVE Results'!$C$1:$C$18671 = $C49), 0), MATCH(D$12, 'RESOLVE Results'!$D$1:$P$1, 0)), "")</f>
        <v>46442</v>
      </c>
      <c r="E49" s="4" cm="1">
        <f t="array" ref="E49">IFERROR(INDEX('RESOLVE Results'!$D$1:$P$18671, MATCH(1, ('RESOLVE Results'!$A$1:$A$18671 = $D$10) * ('RESOLVE Results'!$B$1:$B$18671 = $F$10) * ('RESOLVE Results'!$C$1:$C$18671 = $C49), 0), MATCH(E$12, 'RESOLVE Results'!$D$1:$P$1, 0)), "")</f>
        <v>48907</v>
      </c>
      <c r="F49" s="4" cm="1">
        <f t="array" ref="F49">IFERROR(INDEX('RESOLVE Results'!$D$1:$P$18671, MATCH(1, ('RESOLVE Results'!$A$1:$A$18671 = $D$10) * ('RESOLVE Results'!$B$1:$B$18671 = $F$10) * ('RESOLVE Results'!$C$1:$C$18671 = $C49), 0), MATCH(F$12, 'RESOLVE Results'!$D$1:$P$1, 0)), "")</f>
        <v>46934</v>
      </c>
      <c r="G49" s="4" cm="1">
        <f t="array" ref="G49">IFERROR(INDEX('RESOLVE Results'!$D$1:$P$18671, MATCH(1, ('RESOLVE Results'!$A$1:$A$18671 = $D$10) * ('RESOLVE Results'!$B$1:$B$18671 = $F$10) * ('RESOLVE Results'!$C$1:$C$18671 = $C49), 0), MATCH(G$12, 'RESOLVE Results'!$D$1:$P$1, 0)), "")</f>
        <v>48350</v>
      </c>
      <c r="H49" s="4" cm="1">
        <f t="array" ref="H49">IFERROR(INDEX('RESOLVE Results'!$D$1:$P$18671, MATCH(1, ('RESOLVE Results'!$A$1:$A$18671 = $D$10) * ('RESOLVE Results'!$B$1:$B$18671 = $F$10) * ('RESOLVE Results'!$C$1:$C$18671 = $C49), 0), MATCH(H$12, 'RESOLVE Results'!$D$1:$P$1, 0)), "")</f>
        <v>50762</v>
      </c>
      <c r="I49" s="4" cm="1">
        <f t="array" ref="I49">IFERROR(INDEX('RESOLVE Results'!$D$1:$P$18671, MATCH(1, ('RESOLVE Results'!$A$1:$A$18671 = $D$10) * ('RESOLVE Results'!$B$1:$B$18671 = $F$10) * ('RESOLVE Results'!$C$1:$C$18671 = $C49), 0), MATCH(I$12, 'RESOLVE Results'!$D$1:$P$1, 0)), "")</f>
        <v>51914</v>
      </c>
      <c r="J49" s="4" cm="1">
        <f t="array" ref="J49">IFERROR(INDEX('RESOLVE Results'!$D$1:$P$18671, MATCH(1, ('RESOLVE Results'!$A$1:$A$18671 = $D$10) * ('RESOLVE Results'!$B$1:$B$18671 = $F$10) * ('RESOLVE Results'!$C$1:$C$18671 = $C49), 0), MATCH(J$12, 'RESOLVE Results'!$D$1:$P$1, 0)), "")</f>
        <v>54942</v>
      </c>
      <c r="K49" s="4" cm="1">
        <f t="array" ref="K49">IFERROR(INDEX('RESOLVE Results'!$D$1:$P$18671, MATCH(1, ('RESOLVE Results'!$A$1:$A$18671 = $D$10) * ('RESOLVE Results'!$B$1:$B$18671 = $F$10) * ('RESOLVE Results'!$C$1:$C$18671 = $C49), 0), MATCH(K$12, 'RESOLVE Results'!$D$1:$P$1, 0)), "")</f>
        <v>53674</v>
      </c>
      <c r="L49" s="4" cm="1">
        <f t="array" ref="L49">IFERROR(INDEX('RESOLVE Results'!$D$1:$P$18671, MATCH(1, ('RESOLVE Results'!$A$1:$A$18671 = $D$10) * ('RESOLVE Results'!$B$1:$B$18671 = $F$10) * ('RESOLVE Results'!$C$1:$C$18671 = $C49), 0), MATCH(L$12, 'RESOLVE Results'!$D$1:$P$1, 0)), "")</f>
        <v>53406</v>
      </c>
      <c r="M49" s="4" cm="1">
        <f t="array" ref="M49">IFERROR(INDEX('RESOLVE Results'!$D$1:$P$18671, MATCH(1, ('RESOLVE Results'!$A$1:$A$18671 = $D$10) * ('RESOLVE Results'!$B$1:$B$18671 = $F$10) * ('RESOLVE Results'!$C$1:$C$18671 = $C49), 0), MATCH(M$12, 'RESOLVE Results'!$D$1:$P$1, 0)), "")</f>
        <v>57348</v>
      </c>
      <c r="N49" s="4" cm="1">
        <f t="array" ref="N49">IFERROR(INDEX('RESOLVE Results'!$D$1:$P$18671, MATCH(1, ('RESOLVE Results'!$A$1:$A$18671 = $D$10) * ('RESOLVE Results'!$B$1:$B$18671 = $F$10) * ('RESOLVE Results'!$C$1:$C$18671 = $C49), 0), MATCH(N$12, 'RESOLVE Results'!$D$1:$P$1, 0)), "")</f>
        <v>58610</v>
      </c>
      <c r="O49" s="4" cm="1">
        <f t="array" ref="O49">IFERROR(INDEX('RESOLVE Results'!$D$1:$P$18671, MATCH(1, ('RESOLVE Results'!$A$1:$A$18671 = $D$10) * ('RESOLVE Results'!$B$1:$B$18671 = $F$10) * ('RESOLVE Results'!$C$1:$C$18671 = $C49), 0), MATCH(O$12, 'RESOLVE Results'!$D$1:$P$1, 0)), "")</f>
        <v>63826</v>
      </c>
      <c r="P49" s="4" cm="1">
        <f t="array" ref="P49">IFERROR(INDEX('RESOLVE Results'!$D$1:$P$18671, MATCH(1, ('RESOLVE Results'!$A$1:$A$18671 = $D$10) * ('RESOLVE Results'!$B$1:$B$18671 = $F$10) * ('RESOLVE Results'!$C$1:$C$18671 = $C49), 0), MATCH(P$12, 'RESOLVE Results'!$D$1:$P$1, 0)), "")</f>
        <v>912590</v>
      </c>
    </row>
    <row r="50" spans="2:16" outlineLevel="1" x14ac:dyDescent="0.2">
      <c r="B50" s="11" t="s">
        <v>178</v>
      </c>
      <c r="C50" s="3" t="str">
        <v>4.9GW Zero GHG Emissions</v>
      </c>
      <c r="D50" s="4" cm="1">
        <f t="array" ref="D50">IFERROR(INDEX('RESOLVE Results'!$D$1:$P$18671, MATCH(1, ('RESOLVE Results'!$A$1:$A$18671 = $D$10) * ('RESOLVE Results'!$B$1:$B$18671 = $F$10) * ('RESOLVE Results'!$C$1:$C$18671 = $C50), 0), MATCH(D$12, 'RESOLVE Results'!$D$1:$P$1, 0)), "")</f>
        <v>46318</v>
      </c>
      <c r="E50" s="4" cm="1">
        <f t="array" ref="E50">IFERROR(INDEX('RESOLVE Results'!$D$1:$P$18671, MATCH(1, ('RESOLVE Results'!$A$1:$A$18671 = $D$10) * ('RESOLVE Results'!$B$1:$B$18671 = $F$10) * ('RESOLVE Results'!$C$1:$C$18671 = $C50), 0), MATCH(E$12, 'RESOLVE Results'!$D$1:$P$1, 0)), "")</f>
        <v>48245</v>
      </c>
      <c r="F50" s="4" cm="1">
        <f t="array" ref="F50">IFERROR(INDEX('RESOLVE Results'!$D$1:$P$18671, MATCH(1, ('RESOLVE Results'!$A$1:$A$18671 = $D$10) * ('RESOLVE Results'!$B$1:$B$18671 = $F$10) * ('RESOLVE Results'!$C$1:$C$18671 = $C50), 0), MATCH(F$12, 'RESOLVE Results'!$D$1:$P$1, 0)), "")</f>
        <v>46648</v>
      </c>
      <c r="G50" s="4" cm="1">
        <f t="array" ref="G50">IFERROR(INDEX('RESOLVE Results'!$D$1:$P$18671, MATCH(1, ('RESOLVE Results'!$A$1:$A$18671 = $D$10) * ('RESOLVE Results'!$B$1:$B$18671 = $F$10) * ('RESOLVE Results'!$C$1:$C$18671 = $C50), 0), MATCH(G$12, 'RESOLVE Results'!$D$1:$P$1, 0)), "")</f>
        <v>47695</v>
      </c>
      <c r="H50" s="4" cm="1">
        <f t="array" ref="H50">IFERROR(INDEX('RESOLVE Results'!$D$1:$P$18671, MATCH(1, ('RESOLVE Results'!$A$1:$A$18671 = $D$10) * ('RESOLVE Results'!$B$1:$B$18671 = $F$10) * ('RESOLVE Results'!$C$1:$C$18671 = $C50), 0), MATCH(H$12, 'RESOLVE Results'!$D$1:$P$1, 0)), "")</f>
        <v>49208</v>
      </c>
      <c r="I50" s="4" cm="1">
        <f t="array" ref="I50">IFERROR(INDEX('RESOLVE Results'!$D$1:$P$18671, MATCH(1, ('RESOLVE Results'!$A$1:$A$18671 = $D$10) * ('RESOLVE Results'!$B$1:$B$18671 = $F$10) * ('RESOLVE Results'!$C$1:$C$18671 = $C50), 0), MATCH(I$12, 'RESOLVE Results'!$D$1:$P$1, 0)), "")</f>
        <v>50318</v>
      </c>
      <c r="J50" s="4" cm="1">
        <f t="array" ref="J50">IFERROR(INDEX('RESOLVE Results'!$D$1:$P$18671, MATCH(1, ('RESOLVE Results'!$A$1:$A$18671 = $D$10) * ('RESOLVE Results'!$B$1:$B$18671 = $F$10) * ('RESOLVE Results'!$C$1:$C$18671 = $C50), 0), MATCH(J$12, 'RESOLVE Results'!$D$1:$P$1, 0)), "")</f>
        <v>52812</v>
      </c>
      <c r="K50" s="4" cm="1">
        <f t="array" ref="K50">IFERROR(INDEX('RESOLVE Results'!$D$1:$P$18671, MATCH(1, ('RESOLVE Results'!$A$1:$A$18671 = $D$10) * ('RESOLVE Results'!$B$1:$B$18671 = $F$10) * ('RESOLVE Results'!$C$1:$C$18671 = $C50), 0), MATCH(K$12, 'RESOLVE Results'!$D$1:$P$1, 0)), "")</f>
        <v>51625</v>
      </c>
      <c r="L50" s="4" cm="1">
        <f t="array" ref="L50">IFERROR(INDEX('RESOLVE Results'!$D$1:$P$18671, MATCH(1, ('RESOLVE Results'!$A$1:$A$18671 = $D$10) * ('RESOLVE Results'!$B$1:$B$18671 = $F$10) * ('RESOLVE Results'!$C$1:$C$18671 = $C50), 0), MATCH(L$12, 'RESOLVE Results'!$D$1:$P$1, 0)), "")</f>
        <v>51151</v>
      </c>
      <c r="M50" s="4" cm="1">
        <f t="array" ref="M50">IFERROR(INDEX('RESOLVE Results'!$D$1:$P$18671, MATCH(1, ('RESOLVE Results'!$A$1:$A$18671 = $D$10) * ('RESOLVE Results'!$B$1:$B$18671 = $F$10) * ('RESOLVE Results'!$C$1:$C$18671 = $C50), 0), MATCH(M$12, 'RESOLVE Results'!$D$1:$P$1, 0)), "")</f>
        <v>55005</v>
      </c>
      <c r="N50" s="4" cm="1">
        <f t="array" ref="N50">IFERROR(INDEX('RESOLVE Results'!$D$1:$P$18671, MATCH(1, ('RESOLVE Results'!$A$1:$A$18671 = $D$10) * ('RESOLVE Results'!$B$1:$B$18671 = $F$10) * ('RESOLVE Results'!$C$1:$C$18671 = $C50), 0), MATCH(N$12, 'RESOLVE Results'!$D$1:$P$1, 0)), "")</f>
        <v>56665</v>
      </c>
      <c r="O50" s="4" cm="1">
        <f t="array" ref="O50">IFERROR(INDEX('RESOLVE Results'!$D$1:$P$18671, MATCH(1, ('RESOLVE Results'!$A$1:$A$18671 = $D$10) * ('RESOLVE Results'!$B$1:$B$18671 = $F$10) * ('RESOLVE Results'!$C$1:$C$18671 = $C50), 0), MATCH(O$12, 'RESOLVE Results'!$D$1:$P$1, 0)), "")</f>
        <v>66875</v>
      </c>
      <c r="P50" s="4" cm="1">
        <f t="array" ref="P50">IFERROR(INDEX('RESOLVE Results'!$D$1:$P$18671, MATCH(1, ('RESOLVE Results'!$A$1:$A$18671 = $D$10) * ('RESOLVE Results'!$B$1:$B$18671 = $F$10) * ('RESOLVE Results'!$C$1:$C$18671 = $C50), 0), MATCH(P$12, 'RESOLVE Results'!$D$1:$P$1, 0)), "")</f>
        <v>911963</v>
      </c>
    </row>
    <row r="51" spans="2:16" outlineLevel="1" x14ac:dyDescent="0.2">
      <c r="B51" s="11" t="s">
        <v>178</v>
      </c>
      <c r="C51" s="3" t="str">
        <v>4.9GW High Gas Retirements</v>
      </c>
      <c r="D51" s="4" cm="1">
        <f t="array" ref="D51">IFERROR(INDEX('RESOLVE Results'!$D$1:$P$18671, MATCH(1, ('RESOLVE Results'!$A$1:$A$18671 = $D$10) * ('RESOLVE Results'!$B$1:$B$18671 = $F$10) * ('RESOLVE Results'!$C$1:$C$18671 = $C51), 0), MATCH(D$12, 'RESOLVE Results'!$D$1:$P$1, 0)), "")</f>
        <v>46410</v>
      </c>
      <c r="E51" s="4" cm="1">
        <f t="array" ref="E51">IFERROR(INDEX('RESOLVE Results'!$D$1:$P$18671, MATCH(1, ('RESOLVE Results'!$A$1:$A$18671 = $D$10) * ('RESOLVE Results'!$B$1:$B$18671 = $F$10) * ('RESOLVE Results'!$C$1:$C$18671 = $C51), 0), MATCH(E$12, 'RESOLVE Results'!$D$1:$P$1, 0)), "")</f>
        <v>48537</v>
      </c>
      <c r="F51" s="4" cm="1">
        <f t="array" ref="F51">IFERROR(INDEX('RESOLVE Results'!$D$1:$P$18671, MATCH(1, ('RESOLVE Results'!$A$1:$A$18671 = $D$10) * ('RESOLVE Results'!$B$1:$B$18671 = $F$10) * ('RESOLVE Results'!$C$1:$C$18671 = $C51), 0), MATCH(F$12, 'RESOLVE Results'!$D$1:$P$1, 0)), "")</f>
        <v>46738</v>
      </c>
      <c r="G51" s="4" cm="1">
        <f t="array" ref="G51">IFERROR(INDEX('RESOLVE Results'!$D$1:$P$18671, MATCH(1, ('RESOLVE Results'!$A$1:$A$18671 = $D$10) * ('RESOLVE Results'!$B$1:$B$18671 = $F$10) * ('RESOLVE Results'!$C$1:$C$18671 = $C51), 0), MATCH(G$12, 'RESOLVE Results'!$D$1:$P$1, 0)), "")</f>
        <v>47821</v>
      </c>
      <c r="H51" s="4" cm="1">
        <f t="array" ref="H51">IFERROR(INDEX('RESOLVE Results'!$D$1:$P$18671, MATCH(1, ('RESOLVE Results'!$A$1:$A$18671 = $D$10) * ('RESOLVE Results'!$B$1:$B$18671 = $F$10) * ('RESOLVE Results'!$C$1:$C$18671 = $C51), 0), MATCH(H$12, 'RESOLVE Results'!$D$1:$P$1, 0)), "")</f>
        <v>49321</v>
      </c>
      <c r="I51" s="4" cm="1">
        <f t="array" ref="I51">IFERROR(INDEX('RESOLVE Results'!$D$1:$P$18671, MATCH(1, ('RESOLVE Results'!$A$1:$A$18671 = $D$10) * ('RESOLVE Results'!$B$1:$B$18671 = $F$10) * ('RESOLVE Results'!$C$1:$C$18671 = $C51), 0), MATCH(I$12, 'RESOLVE Results'!$D$1:$P$1, 0)), "")</f>
        <v>50270</v>
      </c>
      <c r="J51" s="4" cm="1">
        <f t="array" ref="J51">IFERROR(INDEX('RESOLVE Results'!$D$1:$P$18671, MATCH(1, ('RESOLVE Results'!$A$1:$A$18671 = $D$10) * ('RESOLVE Results'!$B$1:$B$18671 = $F$10) * ('RESOLVE Results'!$C$1:$C$18671 = $C51), 0), MATCH(J$12, 'RESOLVE Results'!$D$1:$P$1, 0)), "")</f>
        <v>51908</v>
      </c>
      <c r="K51" s="4" cm="1">
        <f t="array" ref="K51">IFERROR(INDEX('RESOLVE Results'!$D$1:$P$18671, MATCH(1, ('RESOLVE Results'!$A$1:$A$18671 = $D$10) * ('RESOLVE Results'!$B$1:$B$18671 = $F$10) * ('RESOLVE Results'!$C$1:$C$18671 = $C51), 0), MATCH(K$12, 'RESOLVE Results'!$D$1:$P$1, 0)), "")</f>
        <v>51483</v>
      </c>
      <c r="L51" s="4" cm="1">
        <f t="array" ref="L51">IFERROR(INDEX('RESOLVE Results'!$D$1:$P$18671, MATCH(1, ('RESOLVE Results'!$A$1:$A$18671 = $D$10) * ('RESOLVE Results'!$B$1:$B$18671 = $F$10) * ('RESOLVE Results'!$C$1:$C$18671 = $C51), 0), MATCH(L$12, 'RESOLVE Results'!$D$1:$P$1, 0)), "")</f>
        <v>51152</v>
      </c>
      <c r="M51" s="4" cm="1">
        <f t="array" ref="M51">IFERROR(INDEX('RESOLVE Results'!$D$1:$P$18671, MATCH(1, ('RESOLVE Results'!$A$1:$A$18671 = $D$10) * ('RESOLVE Results'!$B$1:$B$18671 = $F$10) * ('RESOLVE Results'!$C$1:$C$18671 = $C51), 0), MATCH(M$12, 'RESOLVE Results'!$D$1:$P$1, 0)), "")</f>
        <v>55092</v>
      </c>
      <c r="N51" s="4" cm="1">
        <f t="array" ref="N51">IFERROR(INDEX('RESOLVE Results'!$D$1:$P$18671, MATCH(1, ('RESOLVE Results'!$A$1:$A$18671 = $D$10) * ('RESOLVE Results'!$B$1:$B$18671 = $F$10) * ('RESOLVE Results'!$C$1:$C$18671 = $C51), 0), MATCH(N$12, 'RESOLVE Results'!$D$1:$P$1, 0)), "")</f>
        <v>56602</v>
      </c>
      <c r="O51" s="4" cm="1">
        <f t="array" ref="O51">IFERROR(INDEX('RESOLVE Results'!$D$1:$P$18671, MATCH(1, ('RESOLVE Results'!$A$1:$A$18671 = $D$10) * ('RESOLVE Results'!$B$1:$B$18671 = $F$10) * ('RESOLVE Results'!$C$1:$C$18671 = $C51), 0), MATCH(O$12, 'RESOLVE Results'!$D$1:$P$1, 0)), "")</f>
        <v>60944</v>
      </c>
      <c r="P51" s="4" cm="1">
        <f t="array" ref="P51">IFERROR(INDEX('RESOLVE Results'!$D$1:$P$18671, MATCH(1, ('RESOLVE Results'!$A$1:$A$18671 = $D$10) * ('RESOLVE Results'!$B$1:$B$18671 = $F$10) * ('RESOLVE Results'!$C$1:$C$18671 = $C51), 0), MATCH(P$12, 'RESOLVE Results'!$D$1:$P$1, 0)), "")</f>
        <v>882592</v>
      </c>
    </row>
    <row r="52" spans="2:16" outlineLevel="1" x14ac:dyDescent="0.2">
      <c r="B52" s="11" t="s">
        <v>178</v>
      </c>
      <c r="C52" s="3" t="str">
        <v>4.9GW Low Long Duration Storage ELCC</v>
      </c>
      <c r="D52" s="4" cm="1">
        <f t="array" ref="D52">IFERROR(INDEX('RESOLVE Results'!$D$1:$P$18671, MATCH(1, ('RESOLVE Results'!$A$1:$A$18671 = $D$10) * ('RESOLVE Results'!$B$1:$B$18671 = $F$10) * ('RESOLVE Results'!$C$1:$C$18671 = $C52), 0), MATCH(D$12, 'RESOLVE Results'!$D$1:$P$1, 0)), "")</f>
        <v>46396</v>
      </c>
      <c r="E52" s="4" cm="1">
        <f t="array" ref="E52">IFERROR(INDEX('RESOLVE Results'!$D$1:$P$18671, MATCH(1, ('RESOLVE Results'!$A$1:$A$18671 = $D$10) * ('RESOLVE Results'!$B$1:$B$18671 = $F$10) * ('RESOLVE Results'!$C$1:$C$18671 = $C52), 0), MATCH(E$12, 'RESOLVE Results'!$D$1:$P$1, 0)), "")</f>
        <v>48380</v>
      </c>
      <c r="F52" s="4" cm="1">
        <f t="array" ref="F52">IFERROR(INDEX('RESOLVE Results'!$D$1:$P$18671, MATCH(1, ('RESOLVE Results'!$A$1:$A$18671 = $D$10) * ('RESOLVE Results'!$B$1:$B$18671 = $F$10) * ('RESOLVE Results'!$C$1:$C$18671 = $C52), 0), MATCH(F$12, 'RESOLVE Results'!$D$1:$P$1, 0)), "")</f>
        <v>46704</v>
      </c>
      <c r="G52" s="4" cm="1">
        <f t="array" ref="G52">IFERROR(INDEX('RESOLVE Results'!$D$1:$P$18671, MATCH(1, ('RESOLVE Results'!$A$1:$A$18671 = $D$10) * ('RESOLVE Results'!$B$1:$B$18671 = $F$10) * ('RESOLVE Results'!$C$1:$C$18671 = $C52), 0), MATCH(G$12, 'RESOLVE Results'!$D$1:$P$1, 0)), "")</f>
        <v>47794</v>
      </c>
      <c r="H52" s="4" cm="1">
        <f t="array" ref="H52">IFERROR(INDEX('RESOLVE Results'!$D$1:$P$18671, MATCH(1, ('RESOLVE Results'!$A$1:$A$18671 = $D$10) * ('RESOLVE Results'!$B$1:$B$18671 = $F$10) * ('RESOLVE Results'!$C$1:$C$18671 = $C52), 0), MATCH(H$12, 'RESOLVE Results'!$D$1:$P$1, 0)), "")</f>
        <v>49210</v>
      </c>
      <c r="I52" s="4" cm="1">
        <f t="array" ref="I52">IFERROR(INDEX('RESOLVE Results'!$D$1:$P$18671, MATCH(1, ('RESOLVE Results'!$A$1:$A$18671 = $D$10) * ('RESOLVE Results'!$B$1:$B$18671 = $F$10) * ('RESOLVE Results'!$C$1:$C$18671 = $C52), 0), MATCH(I$12, 'RESOLVE Results'!$D$1:$P$1, 0)), "")</f>
        <v>50122</v>
      </c>
      <c r="J52" s="4" cm="1">
        <f t="array" ref="J52">IFERROR(INDEX('RESOLVE Results'!$D$1:$P$18671, MATCH(1, ('RESOLVE Results'!$A$1:$A$18671 = $D$10) * ('RESOLVE Results'!$B$1:$B$18671 = $F$10) * ('RESOLVE Results'!$C$1:$C$18671 = $C52), 0), MATCH(J$12, 'RESOLVE Results'!$D$1:$P$1, 0)), "")</f>
        <v>52290</v>
      </c>
      <c r="K52" s="4" cm="1">
        <f t="array" ref="K52">IFERROR(INDEX('RESOLVE Results'!$D$1:$P$18671, MATCH(1, ('RESOLVE Results'!$A$1:$A$18671 = $D$10) * ('RESOLVE Results'!$B$1:$B$18671 = $F$10) * ('RESOLVE Results'!$C$1:$C$18671 = $C52), 0), MATCH(K$12, 'RESOLVE Results'!$D$1:$P$1, 0)), "")</f>
        <v>51682</v>
      </c>
      <c r="L52" s="4" cm="1">
        <f t="array" ref="L52">IFERROR(INDEX('RESOLVE Results'!$D$1:$P$18671, MATCH(1, ('RESOLVE Results'!$A$1:$A$18671 = $D$10) * ('RESOLVE Results'!$B$1:$B$18671 = $F$10) * ('RESOLVE Results'!$C$1:$C$18671 = $C52), 0), MATCH(L$12, 'RESOLVE Results'!$D$1:$P$1, 0)), "")</f>
        <v>51036</v>
      </c>
      <c r="M52" s="4" cm="1">
        <f t="array" ref="M52">IFERROR(INDEX('RESOLVE Results'!$D$1:$P$18671, MATCH(1, ('RESOLVE Results'!$A$1:$A$18671 = $D$10) * ('RESOLVE Results'!$B$1:$B$18671 = $F$10) * ('RESOLVE Results'!$C$1:$C$18671 = $C52), 0), MATCH(M$12, 'RESOLVE Results'!$D$1:$P$1, 0)), "")</f>
        <v>54440</v>
      </c>
      <c r="N52" s="4" cm="1">
        <f t="array" ref="N52">IFERROR(INDEX('RESOLVE Results'!$D$1:$P$18671, MATCH(1, ('RESOLVE Results'!$A$1:$A$18671 = $D$10) * ('RESOLVE Results'!$B$1:$B$18671 = $F$10) * ('RESOLVE Results'!$C$1:$C$18671 = $C52), 0), MATCH(N$12, 'RESOLVE Results'!$D$1:$P$1, 0)), "")</f>
        <v>55434</v>
      </c>
      <c r="O52" s="4" cm="1">
        <f t="array" ref="O52">IFERROR(INDEX('RESOLVE Results'!$D$1:$P$18671, MATCH(1, ('RESOLVE Results'!$A$1:$A$18671 = $D$10) * ('RESOLVE Results'!$B$1:$B$18671 = $F$10) * ('RESOLVE Results'!$C$1:$C$18671 = $C52), 0), MATCH(O$12, 'RESOLVE Results'!$D$1:$P$1, 0)), "")</f>
        <v>60206</v>
      </c>
      <c r="P52" s="4" cm="1">
        <f t="array" ref="P52">IFERROR(INDEX('RESOLVE Results'!$D$1:$P$18671, MATCH(1, ('RESOLVE Results'!$A$1:$A$18671 = $D$10) * ('RESOLVE Results'!$B$1:$B$18671 = $F$10) * ('RESOLVE Results'!$C$1:$C$18671 = $C52), 0), MATCH(P$12, 'RESOLVE Results'!$D$1:$P$1, 0)), "")</f>
        <v>876473</v>
      </c>
    </row>
    <row r="53" spans="2:16" outlineLevel="1" x14ac:dyDescent="0.2">
      <c r="B53" s="11" t="s">
        <v>178</v>
      </c>
      <c r="C53" s="3" t="str">
        <v>4.9GW High Offshore Wind ELCC</v>
      </c>
      <c r="D53" s="4" cm="1">
        <f t="array" ref="D53">IFERROR(INDEX('RESOLVE Results'!$D$1:$P$18671, MATCH(1, ('RESOLVE Results'!$A$1:$A$18671 = $D$10) * ('RESOLVE Results'!$B$1:$B$18671 = $F$10) * ('RESOLVE Results'!$C$1:$C$18671 = $C53), 0), MATCH(D$12, 'RESOLVE Results'!$D$1:$P$1, 0)), "")</f>
        <v>46364</v>
      </c>
      <c r="E53" s="4" cm="1">
        <f t="array" ref="E53">IFERROR(INDEX('RESOLVE Results'!$D$1:$P$18671, MATCH(1, ('RESOLVE Results'!$A$1:$A$18671 = $D$10) * ('RESOLVE Results'!$B$1:$B$18671 = $F$10) * ('RESOLVE Results'!$C$1:$C$18671 = $C53), 0), MATCH(E$12, 'RESOLVE Results'!$D$1:$P$1, 0)), "")</f>
        <v>48222</v>
      </c>
      <c r="F53" s="4" cm="1">
        <f t="array" ref="F53">IFERROR(INDEX('RESOLVE Results'!$D$1:$P$18671, MATCH(1, ('RESOLVE Results'!$A$1:$A$18671 = $D$10) * ('RESOLVE Results'!$B$1:$B$18671 = $F$10) * ('RESOLVE Results'!$C$1:$C$18671 = $C53), 0), MATCH(F$12, 'RESOLVE Results'!$D$1:$P$1, 0)), "")</f>
        <v>46658</v>
      </c>
      <c r="G53" s="4" cm="1">
        <f t="array" ref="G53">IFERROR(INDEX('RESOLVE Results'!$D$1:$P$18671, MATCH(1, ('RESOLVE Results'!$A$1:$A$18671 = $D$10) * ('RESOLVE Results'!$B$1:$B$18671 = $F$10) * ('RESOLVE Results'!$C$1:$C$18671 = $C53), 0), MATCH(G$12, 'RESOLVE Results'!$D$1:$P$1, 0)), "")</f>
        <v>47713</v>
      </c>
      <c r="H53" s="4" cm="1">
        <f t="array" ref="H53">IFERROR(INDEX('RESOLVE Results'!$D$1:$P$18671, MATCH(1, ('RESOLVE Results'!$A$1:$A$18671 = $D$10) * ('RESOLVE Results'!$B$1:$B$18671 = $F$10) * ('RESOLVE Results'!$C$1:$C$18671 = $C53), 0), MATCH(H$12, 'RESOLVE Results'!$D$1:$P$1, 0)), "")</f>
        <v>49168</v>
      </c>
      <c r="I53" s="4" cm="1">
        <f t="array" ref="I53">IFERROR(INDEX('RESOLVE Results'!$D$1:$P$18671, MATCH(1, ('RESOLVE Results'!$A$1:$A$18671 = $D$10) * ('RESOLVE Results'!$B$1:$B$18671 = $F$10) * ('RESOLVE Results'!$C$1:$C$18671 = $C53), 0), MATCH(I$12, 'RESOLVE Results'!$D$1:$P$1, 0)), "")</f>
        <v>50055</v>
      </c>
      <c r="J53" s="4" cm="1">
        <f t="array" ref="J53">IFERROR(INDEX('RESOLVE Results'!$D$1:$P$18671, MATCH(1, ('RESOLVE Results'!$A$1:$A$18671 = $D$10) * ('RESOLVE Results'!$B$1:$B$18671 = $F$10) * ('RESOLVE Results'!$C$1:$C$18671 = $C53), 0), MATCH(J$12, 'RESOLVE Results'!$D$1:$P$1, 0)), "")</f>
        <v>52301</v>
      </c>
      <c r="K53" s="4" cm="1">
        <f t="array" ref="K53">IFERROR(INDEX('RESOLVE Results'!$D$1:$P$18671, MATCH(1, ('RESOLVE Results'!$A$1:$A$18671 = $D$10) * ('RESOLVE Results'!$B$1:$B$18671 = $F$10) * ('RESOLVE Results'!$C$1:$C$18671 = $C53), 0), MATCH(K$12, 'RESOLVE Results'!$D$1:$P$1, 0)), "")</f>
        <v>51831</v>
      </c>
      <c r="L53" s="4" cm="1">
        <f t="array" ref="L53">IFERROR(INDEX('RESOLVE Results'!$D$1:$P$18671, MATCH(1, ('RESOLVE Results'!$A$1:$A$18671 = $D$10) * ('RESOLVE Results'!$B$1:$B$18671 = $F$10) * ('RESOLVE Results'!$C$1:$C$18671 = $C53), 0), MATCH(L$12, 'RESOLVE Results'!$D$1:$P$1, 0)), "")</f>
        <v>50921</v>
      </c>
      <c r="M53" s="4" cm="1">
        <f t="array" ref="M53">IFERROR(INDEX('RESOLVE Results'!$D$1:$P$18671, MATCH(1, ('RESOLVE Results'!$A$1:$A$18671 = $D$10) * ('RESOLVE Results'!$B$1:$B$18671 = $F$10) * ('RESOLVE Results'!$C$1:$C$18671 = $C53), 0), MATCH(M$12, 'RESOLVE Results'!$D$1:$P$1, 0)), "")</f>
        <v>54149</v>
      </c>
      <c r="N53" s="4" cm="1">
        <f t="array" ref="N53">IFERROR(INDEX('RESOLVE Results'!$D$1:$P$18671, MATCH(1, ('RESOLVE Results'!$A$1:$A$18671 = $D$10) * ('RESOLVE Results'!$B$1:$B$18671 = $F$10) * ('RESOLVE Results'!$C$1:$C$18671 = $C53), 0), MATCH(N$12, 'RESOLVE Results'!$D$1:$P$1, 0)), "")</f>
        <v>55232</v>
      </c>
      <c r="O53" s="4" cm="1">
        <f t="array" ref="O53">IFERROR(INDEX('RESOLVE Results'!$D$1:$P$18671, MATCH(1, ('RESOLVE Results'!$A$1:$A$18671 = $D$10) * ('RESOLVE Results'!$B$1:$B$18671 = $F$10) * ('RESOLVE Results'!$C$1:$C$18671 = $C53), 0), MATCH(O$12, 'RESOLVE Results'!$D$1:$P$1, 0)), "")</f>
        <v>59908</v>
      </c>
      <c r="P53" s="4" cm="1">
        <f t="array" ref="P53">IFERROR(INDEX('RESOLVE Results'!$D$1:$P$18671, MATCH(1, ('RESOLVE Results'!$A$1:$A$18671 = $D$10) * ('RESOLVE Results'!$B$1:$B$18671 = $F$10) * ('RESOLVE Results'!$C$1:$C$18671 = $C53), 0), MATCH(P$12, 'RESOLVE Results'!$D$1:$P$1, 0)), "")</f>
        <v>873898</v>
      </c>
    </row>
    <row r="54" spans="2:16" outlineLevel="1" x14ac:dyDescent="0.2">
      <c r="B54" s="11" t="s">
        <v>178</v>
      </c>
      <c r="C54" s="3" t="str">
        <v>4.9GW Low Offshore Wind ELCC</v>
      </c>
      <c r="D54" s="4" cm="1">
        <f t="array" ref="D54">IFERROR(INDEX('RESOLVE Results'!$D$1:$P$18671, MATCH(1, ('RESOLVE Results'!$A$1:$A$18671 = $D$10) * ('RESOLVE Results'!$B$1:$B$18671 = $F$10) * ('RESOLVE Results'!$C$1:$C$18671 = $C54), 0), MATCH(D$12, 'RESOLVE Results'!$D$1:$P$1, 0)), "")</f>
        <v>46364</v>
      </c>
      <c r="E54" s="4" cm="1">
        <f t="array" ref="E54">IFERROR(INDEX('RESOLVE Results'!$D$1:$P$18671, MATCH(1, ('RESOLVE Results'!$A$1:$A$18671 = $D$10) * ('RESOLVE Results'!$B$1:$B$18671 = $F$10) * ('RESOLVE Results'!$C$1:$C$18671 = $C54), 0), MATCH(E$12, 'RESOLVE Results'!$D$1:$P$1, 0)), "")</f>
        <v>48222</v>
      </c>
      <c r="F54" s="4" cm="1">
        <f t="array" ref="F54">IFERROR(INDEX('RESOLVE Results'!$D$1:$P$18671, MATCH(1, ('RESOLVE Results'!$A$1:$A$18671 = $D$10) * ('RESOLVE Results'!$B$1:$B$18671 = $F$10) * ('RESOLVE Results'!$C$1:$C$18671 = $C54), 0), MATCH(F$12, 'RESOLVE Results'!$D$1:$P$1, 0)), "")</f>
        <v>46664</v>
      </c>
      <c r="G54" s="4" cm="1">
        <f t="array" ref="G54">IFERROR(INDEX('RESOLVE Results'!$D$1:$P$18671, MATCH(1, ('RESOLVE Results'!$A$1:$A$18671 = $D$10) * ('RESOLVE Results'!$B$1:$B$18671 = $F$10) * ('RESOLVE Results'!$C$1:$C$18671 = $C54), 0), MATCH(G$12, 'RESOLVE Results'!$D$1:$P$1, 0)), "")</f>
        <v>47724</v>
      </c>
      <c r="H54" s="4" cm="1">
        <f t="array" ref="H54">IFERROR(INDEX('RESOLVE Results'!$D$1:$P$18671, MATCH(1, ('RESOLVE Results'!$A$1:$A$18671 = $D$10) * ('RESOLVE Results'!$B$1:$B$18671 = $F$10) * ('RESOLVE Results'!$C$1:$C$18671 = $C54), 0), MATCH(H$12, 'RESOLVE Results'!$D$1:$P$1, 0)), "")</f>
        <v>49184</v>
      </c>
      <c r="I54" s="4" cm="1">
        <f t="array" ref="I54">IFERROR(INDEX('RESOLVE Results'!$D$1:$P$18671, MATCH(1, ('RESOLVE Results'!$A$1:$A$18671 = $D$10) * ('RESOLVE Results'!$B$1:$B$18671 = $F$10) * ('RESOLVE Results'!$C$1:$C$18671 = $C54), 0), MATCH(I$12, 'RESOLVE Results'!$D$1:$P$1, 0)), "")</f>
        <v>50068</v>
      </c>
      <c r="J54" s="4" cm="1">
        <f t="array" ref="J54">IFERROR(INDEX('RESOLVE Results'!$D$1:$P$18671, MATCH(1, ('RESOLVE Results'!$A$1:$A$18671 = $D$10) * ('RESOLVE Results'!$B$1:$B$18671 = $F$10) * ('RESOLVE Results'!$C$1:$C$18671 = $C54), 0), MATCH(J$12, 'RESOLVE Results'!$D$1:$P$1, 0)), "")</f>
        <v>52380</v>
      </c>
      <c r="K54" s="4" cm="1">
        <f t="array" ref="K54">IFERROR(INDEX('RESOLVE Results'!$D$1:$P$18671, MATCH(1, ('RESOLVE Results'!$A$1:$A$18671 = $D$10) * ('RESOLVE Results'!$B$1:$B$18671 = $F$10) * ('RESOLVE Results'!$C$1:$C$18671 = $C54), 0), MATCH(K$12, 'RESOLVE Results'!$D$1:$P$1, 0)), "")</f>
        <v>52111</v>
      </c>
      <c r="L54" s="4" cm="1">
        <f t="array" ref="L54">IFERROR(INDEX('RESOLVE Results'!$D$1:$P$18671, MATCH(1, ('RESOLVE Results'!$A$1:$A$18671 = $D$10) * ('RESOLVE Results'!$B$1:$B$18671 = $F$10) * ('RESOLVE Results'!$C$1:$C$18671 = $C54), 0), MATCH(L$12, 'RESOLVE Results'!$D$1:$P$1, 0)), "")</f>
        <v>50921</v>
      </c>
      <c r="M54" s="4" cm="1">
        <f t="array" ref="M54">IFERROR(INDEX('RESOLVE Results'!$D$1:$P$18671, MATCH(1, ('RESOLVE Results'!$A$1:$A$18671 = $D$10) * ('RESOLVE Results'!$B$1:$B$18671 = $F$10) * ('RESOLVE Results'!$C$1:$C$18671 = $C54), 0), MATCH(M$12, 'RESOLVE Results'!$D$1:$P$1, 0)), "")</f>
        <v>54189</v>
      </c>
      <c r="N54" s="4" cm="1">
        <f t="array" ref="N54">IFERROR(INDEX('RESOLVE Results'!$D$1:$P$18671, MATCH(1, ('RESOLVE Results'!$A$1:$A$18671 = $D$10) * ('RESOLVE Results'!$B$1:$B$18671 = $F$10) * ('RESOLVE Results'!$C$1:$C$18671 = $C54), 0), MATCH(N$12, 'RESOLVE Results'!$D$1:$P$1, 0)), "")</f>
        <v>55242</v>
      </c>
      <c r="O54" s="4" cm="1">
        <f t="array" ref="O54">IFERROR(INDEX('RESOLVE Results'!$D$1:$P$18671, MATCH(1, ('RESOLVE Results'!$A$1:$A$18671 = $D$10) * ('RESOLVE Results'!$B$1:$B$18671 = $F$10) * ('RESOLVE Results'!$C$1:$C$18671 = $C54), 0), MATCH(O$12, 'RESOLVE Results'!$D$1:$P$1, 0)), "")</f>
        <v>60003</v>
      </c>
      <c r="P54" s="4" cm="1">
        <f t="array" ref="P54">IFERROR(INDEX('RESOLVE Results'!$D$1:$P$18671, MATCH(1, ('RESOLVE Results'!$A$1:$A$18671 = $D$10) * ('RESOLVE Results'!$B$1:$B$18671 = $F$10) * ('RESOLVE Results'!$C$1:$C$18671 = $C54), 0), MATCH(P$12, 'RESOLVE Results'!$D$1:$P$1, 0)), "")</f>
        <v>874688</v>
      </c>
    </row>
    <row r="55" spans="2:16" outlineLevel="1" x14ac:dyDescent="0.2">
      <c r="B55" s="11" t="s">
        <v>178</v>
      </c>
      <c r="C55" s="3" t="str">
        <v>4.9GW Low Competing Resource Cost</v>
      </c>
      <c r="D55" s="4" cm="1">
        <f t="array" ref="D55">IFERROR(INDEX('RESOLVE Results'!$D$1:$P$18671, MATCH(1, ('RESOLVE Results'!$A$1:$A$18671 = $D$10) * ('RESOLVE Results'!$B$1:$B$18671 = $F$10) * ('RESOLVE Results'!$C$1:$C$18671 = $C55), 0), MATCH(D$12, 'RESOLVE Results'!$D$1:$P$1, 0)), "")</f>
        <v>46367</v>
      </c>
      <c r="E55" s="4" cm="1">
        <f t="array" ref="E55">IFERROR(INDEX('RESOLVE Results'!$D$1:$P$18671, MATCH(1, ('RESOLVE Results'!$A$1:$A$18671 = $D$10) * ('RESOLVE Results'!$B$1:$B$18671 = $F$10) * ('RESOLVE Results'!$C$1:$C$18671 = $C55), 0), MATCH(E$12, 'RESOLVE Results'!$D$1:$P$1, 0)), "")</f>
        <v>48170</v>
      </c>
      <c r="F55" s="4" cm="1">
        <f t="array" ref="F55">IFERROR(INDEX('RESOLVE Results'!$D$1:$P$18671, MATCH(1, ('RESOLVE Results'!$A$1:$A$18671 = $D$10) * ('RESOLVE Results'!$B$1:$B$18671 = $F$10) * ('RESOLVE Results'!$C$1:$C$18671 = $C55), 0), MATCH(F$12, 'RESOLVE Results'!$D$1:$P$1, 0)), "")</f>
        <v>46479</v>
      </c>
      <c r="G55" s="4" cm="1">
        <f t="array" ref="G55">IFERROR(INDEX('RESOLVE Results'!$D$1:$P$18671, MATCH(1, ('RESOLVE Results'!$A$1:$A$18671 = $D$10) * ('RESOLVE Results'!$B$1:$B$18671 = $F$10) * ('RESOLVE Results'!$C$1:$C$18671 = $C55), 0), MATCH(G$12, 'RESOLVE Results'!$D$1:$P$1, 0)), "")</f>
        <v>47554</v>
      </c>
      <c r="H55" s="4" cm="1">
        <f t="array" ref="H55">IFERROR(INDEX('RESOLVE Results'!$D$1:$P$18671, MATCH(1, ('RESOLVE Results'!$A$1:$A$18671 = $D$10) * ('RESOLVE Results'!$B$1:$B$18671 = $F$10) * ('RESOLVE Results'!$C$1:$C$18671 = $C55), 0), MATCH(H$12, 'RESOLVE Results'!$D$1:$P$1, 0)), "")</f>
        <v>48923</v>
      </c>
      <c r="I55" s="4" cm="1">
        <f t="array" ref="I55">IFERROR(INDEX('RESOLVE Results'!$D$1:$P$18671, MATCH(1, ('RESOLVE Results'!$A$1:$A$18671 = $D$10) * ('RESOLVE Results'!$B$1:$B$18671 = $F$10) * ('RESOLVE Results'!$C$1:$C$18671 = $C55), 0), MATCH(I$12, 'RESOLVE Results'!$D$1:$P$1, 0)), "")</f>
        <v>49388</v>
      </c>
      <c r="J55" s="4" cm="1">
        <f t="array" ref="J55">IFERROR(INDEX('RESOLVE Results'!$D$1:$P$18671, MATCH(1, ('RESOLVE Results'!$A$1:$A$18671 = $D$10) * ('RESOLVE Results'!$B$1:$B$18671 = $F$10) * ('RESOLVE Results'!$C$1:$C$18671 = $C55), 0), MATCH(J$12, 'RESOLVE Results'!$D$1:$P$1, 0)), "")</f>
        <v>50727</v>
      </c>
      <c r="K55" s="4" cm="1">
        <f t="array" ref="K55">IFERROR(INDEX('RESOLVE Results'!$D$1:$P$18671, MATCH(1, ('RESOLVE Results'!$A$1:$A$18671 = $D$10) * ('RESOLVE Results'!$B$1:$B$18671 = $F$10) * ('RESOLVE Results'!$C$1:$C$18671 = $C55), 0), MATCH(K$12, 'RESOLVE Results'!$D$1:$P$1, 0)), "")</f>
        <v>51351</v>
      </c>
      <c r="L55" s="4" cm="1">
        <f t="array" ref="L55">IFERROR(INDEX('RESOLVE Results'!$D$1:$P$18671, MATCH(1, ('RESOLVE Results'!$A$1:$A$18671 = $D$10) * ('RESOLVE Results'!$B$1:$B$18671 = $F$10) * ('RESOLVE Results'!$C$1:$C$18671 = $C55), 0), MATCH(L$12, 'RESOLVE Results'!$D$1:$P$1, 0)), "")</f>
        <v>50144</v>
      </c>
      <c r="M55" s="4" cm="1">
        <f t="array" ref="M55">IFERROR(INDEX('RESOLVE Results'!$D$1:$P$18671, MATCH(1, ('RESOLVE Results'!$A$1:$A$18671 = $D$10) * ('RESOLVE Results'!$B$1:$B$18671 = $F$10) * ('RESOLVE Results'!$C$1:$C$18671 = $C55), 0), MATCH(M$12, 'RESOLVE Results'!$D$1:$P$1, 0)), "")</f>
        <v>52926</v>
      </c>
      <c r="N55" s="4" cm="1">
        <f t="array" ref="N55">IFERROR(INDEX('RESOLVE Results'!$D$1:$P$18671, MATCH(1, ('RESOLVE Results'!$A$1:$A$18671 = $D$10) * ('RESOLVE Results'!$B$1:$B$18671 = $F$10) * ('RESOLVE Results'!$C$1:$C$18671 = $C55), 0), MATCH(N$12, 'RESOLVE Results'!$D$1:$P$1, 0)), "")</f>
        <v>53798</v>
      </c>
      <c r="O55" s="4" cm="1">
        <f t="array" ref="O55">IFERROR(INDEX('RESOLVE Results'!$D$1:$P$18671, MATCH(1, ('RESOLVE Results'!$A$1:$A$18671 = $D$10) * ('RESOLVE Results'!$B$1:$B$18671 = $F$10) * ('RESOLVE Results'!$C$1:$C$18671 = $C55), 0), MATCH(O$12, 'RESOLVE Results'!$D$1:$P$1, 0)), "")</f>
        <v>57771</v>
      </c>
      <c r="P55" s="4" cm="1">
        <f t="array" ref="P55">IFERROR(INDEX('RESOLVE Results'!$D$1:$P$18671, MATCH(1, ('RESOLVE Results'!$A$1:$A$18671 = $D$10) * ('RESOLVE Results'!$B$1:$B$18671 = $F$10) * ('RESOLVE Results'!$C$1:$C$18671 = $C55), 0), MATCH(P$12, 'RESOLVE Results'!$D$1:$P$1, 0)), "")</f>
        <v>856557</v>
      </c>
    </row>
    <row r="56" spans="2:16" outlineLevel="1" x14ac:dyDescent="0.2">
      <c r="B56" s="11" t="s">
        <v>178</v>
      </c>
      <c r="C56" s="3" t="str">
        <v>4.9GW Low Bookend</v>
      </c>
      <c r="D56" s="4" cm="1">
        <f t="array" ref="D56">IFERROR(INDEX('RESOLVE Results'!$D$1:$P$18671, MATCH(1, ('RESOLVE Results'!$A$1:$A$18671 = $D$10) * ('RESOLVE Results'!$B$1:$B$18671 = $F$10) * ('RESOLVE Results'!$C$1:$C$18671 = $C56), 0), MATCH(D$12, 'RESOLVE Results'!$D$1:$P$1, 0)), "")</f>
        <v>46476</v>
      </c>
      <c r="E56" s="4" cm="1">
        <f t="array" ref="E56">IFERROR(INDEX('RESOLVE Results'!$D$1:$P$18671, MATCH(1, ('RESOLVE Results'!$A$1:$A$18671 = $D$10) * ('RESOLVE Results'!$B$1:$B$18671 = $F$10) * ('RESOLVE Results'!$C$1:$C$18671 = $C56), 0), MATCH(E$12, 'RESOLVE Results'!$D$1:$P$1, 0)), "")</f>
        <v>48559</v>
      </c>
      <c r="F56" s="4" cm="1">
        <f t="array" ref="F56">IFERROR(INDEX('RESOLVE Results'!$D$1:$P$18671, MATCH(1, ('RESOLVE Results'!$A$1:$A$18671 = $D$10) * ('RESOLVE Results'!$B$1:$B$18671 = $F$10) * ('RESOLVE Results'!$C$1:$C$18671 = $C56), 0), MATCH(F$12, 'RESOLVE Results'!$D$1:$P$1, 0)), "")</f>
        <v>46258</v>
      </c>
      <c r="G56" s="4" cm="1">
        <f t="array" ref="G56">IFERROR(INDEX('RESOLVE Results'!$D$1:$P$18671, MATCH(1, ('RESOLVE Results'!$A$1:$A$18671 = $D$10) * ('RESOLVE Results'!$B$1:$B$18671 = $F$10) * ('RESOLVE Results'!$C$1:$C$18671 = $C56), 0), MATCH(G$12, 'RESOLVE Results'!$D$1:$P$1, 0)), "")</f>
        <v>47087</v>
      </c>
      <c r="H56" s="4" cm="1">
        <f t="array" ref="H56">IFERROR(INDEX('RESOLVE Results'!$D$1:$P$18671, MATCH(1, ('RESOLVE Results'!$A$1:$A$18671 = $D$10) * ('RESOLVE Results'!$B$1:$B$18671 = $F$10) * ('RESOLVE Results'!$C$1:$C$18671 = $C56), 0), MATCH(H$12, 'RESOLVE Results'!$D$1:$P$1, 0)), "")</f>
        <v>48417</v>
      </c>
      <c r="I56" s="4" cm="1">
        <f t="array" ref="I56">IFERROR(INDEX('RESOLVE Results'!$D$1:$P$18671, MATCH(1, ('RESOLVE Results'!$A$1:$A$18671 = $D$10) * ('RESOLVE Results'!$B$1:$B$18671 = $F$10) * ('RESOLVE Results'!$C$1:$C$18671 = $C56), 0), MATCH(I$12, 'RESOLVE Results'!$D$1:$P$1, 0)), "")</f>
        <v>49307</v>
      </c>
      <c r="J56" s="4" cm="1">
        <f t="array" ref="J56">IFERROR(INDEX('RESOLVE Results'!$D$1:$P$18671, MATCH(1, ('RESOLVE Results'!$A$1:$A$18671 = $D$10) * ('RESOLVE Results'!$B$1:$B$18671 = $F$10) * ('RESOLVE Results'!$C$1:$C$18671 = $C56), 0), MATCH(J$12, 'RESOLVE Results'!$D$1:$P$1, 0)), "")</f>
        <v>51327</v>
      </c>
      <c r="K56" s="4" cm="1">
        <f t="array" ref="K56">IFERROR(INDEX('RESOLVE Results'!$D$1:$P$18671, MATCH(1, ('RESOLVE Results'!$A$1:$A$18671 = $D$10) * ('RESOLVE Results'!$B$1:$B$18671 = $F$10) * ('RESOLVE Results'!$C$1:$C$18671 = $C56), 0), MATCH(K$12, 'RESOLVE Results'!$D$1:$P$1, 0)), "")</f>
        <v>51783</v>
      </c>
      <c r="L56" s="4" cm="1">
        <f t="array" ref="L56">IFERROR(INDEX('RESOLVE Results'!$D$1:$P$18671, MATCH(1, ('RESOLVE Results'!$A$1:$A$18671 = $D$10) * ('RESOLVE Results'!$B$1:$B$18671 = $F$10) * ('RESOLVE Results'!$C$1:$C$18671 = $C56), 0), MATCH(L$12, 'RESOLVE Results'!$D$1:$P$1, 0)), "")</f>
        <v>49891</v>
      </c>
      <c r="M56" s="4" cm="1">
        <f t="array" ref="M56">IFERROR(INDEX('RESOLVE Results'!$D$1:$P$18671, MATCH(1, ('RESOLVE Results'!$A$1:$A$18671 = $D$10) * ('RESOLVE Results'!$B$1:$B$18671 = $F$10) * ('RESOLVE Results'!$C$1:$C$18671 = $C56), 0), MATCH(M$12, 'RESOLVE Results'!$D$1:$P$1, 0)), "")</f>
        <v>52930</v>
      </c>
      <c r="N56" s="4" cm="1">
        <f t="array" ref="N56">IFERROR(INDEX('RESOLVE Results'!$D$1:$P$18671, MATCH(1, ('RESOLVE Results'!$A$1:$A$18671 = $D$10) * ('RESOLVE Results'!$B$1:$B$18671 = $F$10) * ('RESOLVE Results'!$C$1:$C$18671 = $C56), 0), MATCH(N$12, 'RESOLVE Results'!$D$1:$P$1, 0)), "")</f>
        <v>53878</v>
      </c>
      <c r="O56" s="4" cm="1">
        <f t="array" ref="O56">IFERROR(INDEX('RESOLVE Results'!$D$1:$P$18671, MATCH(1, ('RESOLVE Results'!$A$1:$A$18671 = $D$10) * ('RESOLVE Results'!$B$1:$B$18671 = $F$10) * ('RESOLVE Results'!$C$1:$C$18671 = $C56), 0), MATCH(O$12, 'RESOLVE Results'!$D$1:$P$1, 0)), "")</f>
        <v>57116</v>
      </c>
      <c r="P56" s="4" cm="1">
        <f t="array" ref="P56">IFERROR(INDEX('RESOLVE Results'!$D$1:$P$18671, MATCH(1, ('RESOLVE Results'!$A$1:$A$18671 = $D$10) * ('RESOLVE Results'!$B$1:$B$18671 = $F$10) * ('RESOLVE Results'!$C$1:$C$18671 = $C56), 0), MATCH(P$12, 'RESOLVE Results'!$D$1:$P$1, 0)), "")</f>
        <v>852370</v>
      </c>
    </row>
    <row r="57" spans="2:16" outlineLevel="1" x14ac:dyDescent="0.2">
      <c r="B57" s="11" t="s">
        <v>178</v>
      </c>
      <c r="C57" s="3" t="str">
        <v>4.9GW Least-Cost</v>
      </c>
      <c r="D57" s="4" cm="1">
        <f t="array" ref="D57">IFERROR(INDEX('RESOLVE Results'!$D$1:$P$18671, MATCH(1, ('RESOLVE Results'!$A$1:$A$18671 = $D$10) * ('RESOLVE Results'!$B$1:$B$18671 = $F$10) * ('RESOLVE Results'!$C$1:$C$18671 = $C57), 0), MATCH(D$12, 'RESOLVE Results'!$D$1:$P$1, 0)), "")</f>
        <v>46364</v>
      </c>
      <c r="E57" s="4" cm="1">
        <f t="array" ref="E57">IFERROR(INDEX('RESOLVE Results'!$D$1:$P$18671, MATCH(1, ('RESOLVE Results'!$A$1:$A$18671 = $D$10) * ('RESOLVE Results'!$B$1:$B$18671 = $F$10) * ('RESOLVE Results'!$C$1:$C$18671 = $C57), 0), MATCH(E$12, 'RESOLVE Results'!$D$1:$P$1, 0)), "")</f>
        <v>48222</v>
      </c>
      <c r="F57" s="4" cm="1">
        <f t="array" ref="F57">IFERROR(INDEX('RESOLVE Results'!$D$1:$P$18671, MATCH(1, ('RESOLVE Results'!$A$1:$A$18671 = $D$10) * ('RESOLVE Results'!$B$1:$B$18671 = $F$10) * ('RESOLVE Results'!$C$1:$C$18671 = $C57), 0), MATCH(F$12, 'RESOLVE Results'!$D$1:$P$1, 0)), "")</f>
        <v>46660</v>
      </c>
      <c r="G57" s="4" cm="1">
        <f t="array" ref="G57">IFERROR(INDEX('RESOLVE Results'!$D$1:$P$18671, MATCH(1, ('RESOLVE Results'!$A$1:$A$18671 = $D$10) * ('RESOLVE Results'!$B$1:$B$18671 = $F$10) * ('RESOLVE Results'!$C$1:$C$18671 = $C57), 0), MATCH(G$12, 'RESOLVE Results'!$D$1:$P$1, 0)), "")</f>
        <v>47715</v>
      </c>
      <c r="H57" s="4" cm="1">
        <f t="array" ref="H57">IFERROR(INDEX('RESOLVE Results'!$D$1:$P$18671, MATCH(1, ('RESOLVE Results'!$A$1:$A$18671 = $D$10) * ('RESOLVE Results'!$B$1:$B$18671 = $F$10) * ('RESOLVE Results'!$C$1:$C$18671 = $C57), 0), MATCH(H$12, 'RESOLVE Results'!$D$1:$P$1, 0)), "")</f>
        <v>49167</v>
      </c>
      <c r="I57" s="4" cm="1">
        <f t="array" ref="I57">IFERROR(INDEX('RESOLVE Results'!$D$1:$P$18671, MATCH(1, ('RESOLVE Results'!$A$1:$A$18671 = $D$10) * ('RESOLVE Results'!$B$1:$B$18671 = $F$10) * ('RESOLVE Results'!$C$1:$C$18671 = $C57), 0), MATCH(I$12, 'RESOLVE Results'!$D$1:$P$1, 0)), "")</f>
        <v>50054</v>
      </c>
      <c r="J57" s="4" cm="1">
        <f t="array" ref="J57">IFERROR(INDEX('RESOLVE Results'!$D$1:$P$18671, MATCH(1, ('RESOLVE Results'!$A$1:$A$18671 = $D$10) * ('RESOLVE Results'!$B$1:$B$18671 = $F$10) * ('RESOLVE Results'!$C$1:$C$18671 = $C57), 0), MATCH(J$12, 'RESOLVE Results'!$D$1:$P$1, 0)), "")</f>
        <v>52324</v>
      </c>
      <c r="K57" s="4" cm="1">
        <f t="array" ref="K57">IFERROR(INDEX('RESOLVE Results'!$D$1:$P$18671, MATCH(1, ('RESOLVE Results'!$A$1:$A$18671 = $D$10) * ('RESOLVE Results'!$B$1:$B$18671 = $F$10) * ('RESOLVE Results'!$C$1:$C$18671 = $C57), 0), MATCH(K$12, 'RESOLVE Results'!$D$1:$P$1, 0)), "")</f>
        <v>51945</v>
      </c>
      <c r="L57" s="4" cm="1">
        <f t="array" ref="L57">IFERROR(INDEX('RESOLVE Results'!$D$1:$P$18671, MATCH(1, ('RESOLVE Results'!$A$1:$A$18671 = $D$10) * ('RESOLVE Results'!$B$1:$B$18671 = $F$10) * ('RESOLVE Results'!$C$1:$C$18671 = $C57), 0), MATCH(L$12, 'RESOLVE Results'!$D$1:$P$1, 0)), "")</f>
        <v>50915</v>
      </c>
      <c r="M57" s="4" cm="1">
        <f t="array" ref="M57">IFERROR(INDEX('RESOLVE Results'!$D$1:$P$18671, MATCH(1, ('RESOLVE Results'!$A$1:$A$18671 = $D$10) * ('RESOLVE Results'!$B$1:$B$18671 = $F$10) * ('RESOLVE Results'!$C$1:$C$18671 = $C57), 0), MATCH(M$12, 'RESOLVE Results'!$D$1:$P$1, 0)), "")</f>
        <v>54207</v>
      </c>
      <c r="N57" s="4" cm="1">
        <f t="array" ref="N57">IFERROR(INDEX('RESOLVE Results'!$D$1:$P$18671, MATCH(1, ('RESOLVE Results'!$A$1:$A$18671 = $D$10) * ('RESOLVE Results'!$B$1:$B$18671 = $F$10) * ('RESOLVE Results'!$C$1:$C$18671 = $C57), 0), MATCH(N$12, 'RESOLVE Results'!$D$1:$P$1, 0)), "")</f>
        <v>55200</v>
      </c>
      <c r="O57" s="4" cm="1">
        <f t="array" ref="O57">IFERROR(INDEX('RESOLVE Results'!$D$1:$P$18671, MATCH(1, ('RESOLVE Results'!$A$1:$A$18671 = $D$10) * ('RESOLVE Results'!$B$1:$B$18671 = $F$10) * ('RESOLVE Results'!$C$1:$C$18671 = $C57), 0), MATCH(O$12, 'RESOLVE Results'!$D$1:$P$1, 0)), "")</f>
        <v>59959</v>
      </c>
      <c r="P57" s="4" cm="1">
        <f t="array" ref="P57">IFERROR(INDEX('RESOLVE Results'!$D$1:$P$18671, MATCH(1, ('RESOLVE Results'!$A$1:$A$18671 = $D$10) * ('RESOLVE Results'!$B$1:$B$18671 = $F$10) * ('RESOLVE Results'!$C$1:$C$18671 = $C57), 0), MATCH(P$12, 'RESOLVE Results'!$D$1:$P$1, 0)), "")</f>
        <v>874253</v>
      </c>
    </row>
    <row r="58" spans="2:16" outlineLevel="1" x14ac:dyDescent="0.2">
      <c r="B58" s="11" t="s">
        <v>178</v>
      </c>
      <c r="C58" s="3" t="str">
        <v>7.6GW High Bookend</v>
      </c>
      <c r="D58" s="4" cm="1">
        <f t="array" ref="D58">IFERROR(INDEX('RESOLVE Results'!$D$1:$P$18671, MATCH(1, ('RESOLVE Results'!$A$1:$A$18671 = $D$10) * ('RESOLVE Results'!$B$1:$B$18671 = $F$10) * ('RESOLVE Results'!$C$1:$C$18671 = $C58), 0), MATCH(D$12, 'RESOLVE Results'!$D$1:$P$1, 0)), "")</f>
        <v>46616</v>
      </c>
      <c r="E58" s="4" cm="1">
        <f t="array" ref="E58">IFERROR(INDEX('RESOLVE Results'!$D$1:$P$18671, MATCH(1, ('RESOLVE Results'!$A$1:$A$18671 = $D$10) * ('RESOLVE Results'!$B$1:$B$18671 = $F$10) * ('RESOLVE Results'!$C$1:$C$18671 = $C58), 0), MATCH(E$12, 'RESOLVE Results'!$D$1:$P$1, 0)), "")</f>
        <v>50329</v>
      </c>
      <c r="F58" s="4" cm="1">
        <f t="array" ref="F58">IFERROR(INDEX('RESOLVE Results'!$D$1:$P$18671, MATCH(1, ('RESOLVE Results'!$A$1:$A$18671 = $D$10) * ('RESOLVE Results'!$B$1:$B$18671 = $F$10) * ('RESOLVE Results'!$C$1:$C$18671 = $C58), 0), MATCH(F$12, 'RESOLVE Results'!$D$1:$P$1, 0)), "")</f>
        <v>46902</v>
      </c>
      <c r="G58" s="4" cm="1">
        <f t="array" ref="G58">IFERROR(INDEX('RESOLVE Results'!$D$1:$P$18671, MATCH(1, ('RESOLVE Results'!$A$1:$A$18671 = $D$10) * ('RESOLVE Results'!$B$1:$B$18671 = $F$10) * ('RESOLVE Results'!$C$1:$C$18671 = $C58), 0), MATCH(G$12, 'RESOLVE Results'!$D$1:$P$1, 0)), "")</f>
        <v>48579</v>
      </c>
      <c r="H58" s="4" cm="1">
        <f t="array" ref="H58">IFERROR(INDEX('RESOLVE Results'!$D$1:$P$18671, MATCH(1, ('RESOLVE Results'!$A$1:$A$18671 = $D$10) * ('RESOLVE Results'!$B$1:$B$18671 = $F$10) * ('RESOLVE Results'!$C$1:$C$18671 = $C58), 0), MATCH(H$12, 'RESOLVE Results'!$D$1:$P$1, 0)), "")</f>
        <v>52141</v>
      </c>
      <c r="I58" s="4" cm="1">
        <f t="array" ref="I58">IFERROR(INDEX('RESOLVE Results'!$D$1:$P$18671, MATCH(1, ('RESOLVE Results'!$A$1:$A$18671 = $D$10) * ('RESOLVE Results'!$B$1:$B$18671 = $F$10) * ('RESOLVE Results'!$C$1:$C$18671 = $C58), 0), MATCH(I$12, 'RESOLVE Results'!$D$1:$P$1, 0)), "")</f>
        <v>54570</v>
      </c>
      <c r="J58" s="4" cm="1">
        <f t="array" ref="J58">IFERROR(INDEX('RESOLVE Results'!$D$1:$P$18671, MATCH(1, ('RESOLVE Results'!$A$1:$A$18671 = $D$10) * ('RESOLVE Results'!$B$1:$B$18671 = $F$10) * ('RESOLVE Results'!$C$1:$C$18671 = $C58), 0), MATCH(J$12, 'RESOLVE Results'!$D$1:$P$1, 0)), "")</f>
        <v>57317</v>
      </c>
      <c r="K58" s="4" cm="1">
        <f t="array" ref="K58">IFERROR(INDEX('RESOLVE Results'!$D$1:$P$18671, MATCH(1, ('RESOLVE Results'!$A$1:$A$18671 = $D$10) * ('RESOLVE Results'!$B$1:$B$18671 = $F$10) * ('RESOLVE Results'!$C$1:$C$18671 = $C58), 0), MATCH(K$12, 'RESOLVE Results'!$D$1:$P$1, 0)), "")</f>
        <v>58859</v>
      </c>
      <c r="L58" s="4" cm="1">
        <f t="array" ref="L58">IFERROR(INDEX('RESOLVE Results'!$D$1:$P$18671, MATCH(1, ('RESOLVE Results'!$A$1:$A$18671 = $D$10) * ('RESOLVE Results'!$B$1:$B$18671 = $F$10) * ('RESOLVE Results'!$C$1:$C$18671 = $C58), 0), MATCH(L$12, 'RESOLVE Results'!$D$1:$P$1, 0)), "")</f>
        <v>55816</v>
      </c>
      <c r="M58" s="4" cm="1">
        <f t="array" ref="M58">IFERROR(INDEX('RESOLVE Results'!$D$1:$P$18671, MATCH(1, ('RESOLVE Results'!$A$1:$A$18671 = $D$10) * ('RESOLVE Results'!$B$1:$B$18671 = $F$10) * ('RESOLVE Results'!$C$1:$C$18671 = $C58), 0), MATCH(M$12, 'RESOLVE Results'!$D$1:$P$1, 0)), "")</f>
        <v>61578</v>
      </c>
      <c r="N58" s="4" cm="1">
        <f t="array" ref="N58">IFERROR(INDEX('RESOLVE Results'!$D$1:$P$18671, MATCH(1, ('RESOLVE Results'!$A$1:$A$18671 = $D$10) * ('RESOLVE Results'!$B$1:$B$18671 = $F$10) * ('RESOLVE Results'!$C$1:$C$18671 = $C58), 0), MATCH(N$12, 'RESOLVE Results'!$D$1:$P$1, 0)), "")</f>
        <v>63615</v>
      </c>
      <c r="O58" s="4" cm="1">
        <f t="array" ref="O58">IFERROR(INDEX('RESOLVE Results'!$D$1:$P$18671, MATCH(1, ('RESOLVE Results'!$A$1:$A$18671 = $D$10) * ('RESOLVE Results'!$B$1:$B$18671 = $F$10) * ('RESOLVE Results'!$C$1:$C$18671 = $C58), 0), MATCH(O$12, 'RESOLVE Results'!$D$1:$P$1, 0)), "")</f>
        <v>67477</v>
      </c>
      <c r="P58" s="4" cm="1">
        <f t="array" ref="P58">IFERROR(INDEX('RESOLVE Results'!$D$1:$P$18671, MATCH(1, ('RESOLVE Results'!$A$1:$A$18671 = $D$10) * ('RESOLVE Results'!$B$1:$B$18671 = $F$10) * ('RESOLVE Results'!$C$1:$C$18671 = $C58), 0), MATCH(P$12, 'RESOLVE Results'!$D$1:$P$1, 0)), "")</f>
        <v>954837</v>
      </c>
    </row>
    <row r="59" spans="2:16" outlineLevel="1" x14ac:dyDescent="0.2">
      <c r="B59" s="11" t="s">
        <v>178</v>
      </c>
      <c r="C59" s="3" t="str">
        <v>7.6GW Stringent Policy</v>
      </c>
      <c r="D59" s="4" cm="1">
        <f t="array" ref="D59">IFERROR(INDEX('RESOLVE Results'!$D$1:$P$18671, MATCH(1, ('RESOLVE Results'!$A$1:$A$18671 = $D$10) * ('RESOLVE Results'!$B$1:$B$18671 = $F$10) * ('RESOLVE Results'!$C$1:$C$18671 = $C59), 0), MATCH(D$12, 'RESOLVE Results'!$D$1:$P$1, 0)), "")</f>
        <v>46584</v>
      </c>
      <c r="E59" s="4" cm="1">
        <f t="array" ref="E59">IFERROR(INDEX('RESOLVE Results'!$D$1:$P$18671, MATCH(1, ('RESOLVE Results'!$A$1:$A$18671 = $D$10) * ('RESOLVE Results'!$B$1:$B$18671 = $F$10) * ('RESOLVE Results'!$C$1:$C$18671 = $C59), 0), MATCH(E$12, 'RESOLVE Results'!$D$1:$P$1, 0)), "")</f>
        <v>49646</v>
      </c>
      <c r="F59" s="4" cm="1">
        <f t="array" ref="F59">IFERROR(INDEX('RESOLVE Results'!$D$1:$P$18671, MATCH(1, ('RESOLVE Results'!$A$1:$A$18671 = $D$10) * ('RESOLVE Results'!$B$1:$B$18671 = $F$10) * ('RESOLVE Results'!$C$1:$C$18671 = $C59), 0), MATCH(F$12, 'RESOLVE Results'!$D$1:$P$1, 0)), "")</f>
        <v>46768</v>
      </c>
      <c r="G59" s="4" cm="1">
        <f t="array" ref="G59">IFERROR(INDEX('RESOLVE Results'!$D$1:$P$18671, MATCH(1, ('RESOLVE Results'!$A$1:$A$18671 = $D$10) * ('RESOLVE Results'!$B$1:$B$18671 = $F$10) * ('RESOLVE Results'!$C$1:$C$18671 = $C59), 0), MATCH(G$12, 'RESOLVE Results'!$D$1:$P$1, 0)), "")</f>
        <v>48014</v>
      </c>
      <c r="H59" s="4" cm="1">
        <f t="array" ref="H59">IFERROR(INDEX('RESOLVE Results'!$D$1:$P$18671, MATCH(1, ('RESOLVE Results'!$A$1:$A$18671 = $D$10) * ('RESOLVE Results'!$B$1:$B$18671 = $F$10) * ('RESOLVE Results'!$C$1:$C$18671 = $C59), 0), MATCH(H$12, 'RESOLVE Results'!$D$1:$P$1, 0)), "")</f>
        <v>50284</v>
      </c>
      <c r="I59" s="4" cm="1">
        <f t="array" ref="I59">IFERROR(INDEX('RESOLVE Results'!$D$1:$P$18671, MATCH(1, ('RESOLVE Results'!$A$1:$A$18671 = $D$10) * ('RESOLVE Results'!$B$1:$B$18671 = $F$10) * ('RESOLVE Results'!$C$1:$C$18671 = $C59), 0), MATCH(I$12, 'RESOLVE Results'!$D$1:$P$1, 0)), "")</f>
        <v>52032</v>
      </c>
      <c r="J59" s="4" cm="1">
        <f t="array" ref="J59">IFERROR(INDEX('RESOLVE Results'!$D$1:$P$18671, MATCH(1, ('RESOLVE Results'!$A$1:$A$18671 = $D$10) * ('RESOLVE Results'!$B$1:$B$18671 = $F$10) * ('RESOLVE Results'!$C$1:$C$18671 = $C59), 0), MATCH(J$12, 'RESOLVE Results'!$D$1:$P$1, 0)), "")</f>
        <v>54250</v>
      </c>
      <c r="K59" s="4" cm="1">
        <f t="array" ref="K59">IFERROR(INDEX('RESOLVE Results'!$D$1:$P$18671, MATCH(1, ('RESOLVE Results'!$A$1:$A$18671 = $D$10) * ('RESOLVE Results'!$B$1:$B$18671 = $F$10) * ('RESOLVE Results'!$C$1:$C$18671 = $C59), 0), MATCH(K$12, 'RESOLVE Results'!$D$1:$P$1, 0)), "")</f>
        <v>54596</v>
      </c>
      <c r="L59" s="4" cm="1">
        <f t="array" ref="L59">IFERROR(INDEX('RESOLVE Results'!$D$1:$P$18671, MATCH(1, ('RESOLVE Results'!$A$1:$A$18671 = $D$10) * ('RESOLVE Results'!$B$1:$B$18671 = $F$10) * ('RESOLVE Results'!$C$1:$C$18671 = $C59), 0), MATCH(L$12, 'RESOLVE Results'!$D$1:$P$1, 0)), "")</f>
        <v>53097</v>
      </c>
      <c r="M59" s="4" cm="1">
        <f t="array" ref="M59">IFERROR(INDEX('RESOLVE Results'!$D$1:$P$18671, MATCH(1, ('RESOLVE Results'!$A$1:$A$18671 = $D$10) * ('RESOLVE Results'!$B$1:$B$18671 = $F$10) * ('RESOLVE Results'!$C$1:$C$18671 = $C59), 0), MATCH(M$12, 'RESOLVE Results'!$D$1:$P$1, 0)), "")</f>
        <v>57505</v>
      </c>
      <c r="N59" s="4" cm="1">
        <f t="array" ref="N59">IFERROR(INDEX('RESOLVE Results'!$D$1:$P$18671, MATCH(1, ('RESOLVE Results'!$A$1:$A$18671 = $D$10) * ('RESOLVE Results'!$B$1:$B$18671 = $F$10) * ('RESOLVE Results'!$C$1:$C$18671 = $C59), 0), MATCH(N$12, 'RESOLVE Results'!$D$1:$P$1, 0)), "")</f>
        <v>59349</v>
      </c>
      <c r="O59" s="4" cm="1">
        <f t="array" ref="O59">IFERROR(INDEX('RESOLVE Results'!$D$1:$P$18671, MATCH(1, ('RESOLVE Results'!$A$1:$A$18671 = $D$10) * ('RESOLVE Results'!$B$1:$B$18671 = $F$10) * ('RESOLVE Results'!$C$1:$C$18671 = $C59), 0), MATCH(O$12, 'RESOLVE Results'!$D$1:$P$1, 0)), "")</f>
        <v>70432</v>
      </c>
      <c r="P59" s="4" cm="1">
        <f t="array" ref="P59">IFERROR(INDEX('RESOLVE Results'!$D$1:$P$18671, MATCH(1, ('RESOLVE Results'!$A$1:$A$18671 = $D$10) * ('RESOLVE Results'!$B$1:$B$18671 = $F$10) * ('RESOLVE Results'!$C$1:$C$18671 = $C59), 0), MATCH(P$12, 'RESOLVE Results'!$D$1:$P$1, 0)), "")</f>
        <v>945767</v>
      </c>
    </row>
    <row r="60" spans="2:16" outlineLevel="1" x14ac:dyDescent="0.2">
      <c r="B60" s="11" t="s">
        <v>178</v>
      </c>
      <c r="C60" s="3" t="str">
        <v>7.6GW Competing Resource Challenges</v>
      </c>
      <c r="D60" s="4" cm="1">
        <f t="array" ref="D60">IFERROR(INDEX('RESOLVE Results'!$D$1:$P$18671, MATCH(1, ('RESOLVE Results'!$A$1:$A$18671 = $D$10) * ('RESOLVE Results'!$B$1:$B$18671 = $F$10) * ('RESOLVE Results'!$C$1:$C$18671 = $C60), 0), MATCH(D$12, 'RESOLVE Results'!$D$1:$P$1, 0)), "")</f>
        <v>46517</v>
      </c>
      <c r="E60" s="4" cm="1">
        <f t="array" ref="E60">IFERROR(INDEX('RESOLVE Results'!$D$1:$P$18671, MATCH(1, ('RESOLVE Results'!$A$1:$A$18671 = $D$10) * ('RESOLVE Results'!$B$1:$B$18671 = $F$10) * ('RESOLVE Results'!$C$1:$C$18671 = $C60), 0), MATCH(E$12, 'RESOLVE Results'!$D$1:$P$1, 0)), "")</f>
        <v>48596</v>
      </c>
      <c r="F60" s="4" cm="1">
        <f t="array" ref="F60">IFERROR(INDEX('RESOLVE Results'!$D$1:$P$18671, MATCH(1, ('RESOLVE Results'!$A$1:$A$18671 = $D$10) * ('RESOLVE Results'!$B$1:$B$18671 = $F$10) * ('RESOLVE Results'!$C$1:$C$18671 = $C60), 0), MATCH(F$12, 'RESOLVE Results'!$D$1:$P$1, 0)), "")</f>
        <v>46586</v>
      </c>
      <c r="G60" s="4" cm="1">
        <f t="array" ref="G60">IFERROR(INDEX('RESOLVE Results'!$D$1:$P$18671, MATCH(1, ('RESOLVE Results'!$A$1:$A$18671 = $D$10) * ('RESOLVE Results'!$B$1:$B$18671 = $F$10) * ('RESOLVE Results'!$C$1:$C$18671 = $C60), 0), MATCH(G$12, 'RESOLVE Results'!$D$1:$P$1, 0)), "")</f>
        <v>47548</v>
      </c>
      <c r="H60" s="4" cm="1">
        <f t="array" ref="H60">IFERROR(INDEX('RESOLVE Results'!$D$1:$P$18671, MATCH(1, ('RESOLVE Results'!$A$1:$A$18671 = $D$10) * ('RESOLVE Results'!$B$1:$B$18671 = $F$10) * ('RESOLVE Results'!$C$1:$C$18671 = $C60), 0), MATCH(H$12, 'RESOLVE Results'!$D$1:$P$1, 0)), "")</f>
        <v>49998</v>
      </c>
      <c r="I60" s="4" cm="1">
        <f t="array" ref="I60">IFERROR(INDEX('RESOLVE Results'!$D$1:$P$18671, MATCH(1, ('RESOLVE Results'!$A$1:$A$18671 = $D$10) * ('RESOLVE Results'!$B$1:$B$18671 = $F$10) * ('RESOLVE Results'!$C$1:$C$18671 = $C60), 0), MATCH(I$12, 'RESOLVE Results'!$D$1:$P$1, 0)), "")</f>
        <v>51619</v>
      </c>
      <c r="J60" s="4" cm="1">
        <f t="array" ref="J60">IFERROR(INDEX('RESOLVE Results'!$D$1:$P$18671, MATCH(1, ('RESOLVE Results'!$A$1:$A$18671 = $D$10) * ('RESOLVE Results'!$B$1:$B$18671 = $F$10) * ('RESOLVE Results'!$C$1:$C$18671 = $C60), 0), MATCH(J$12, 'RESOLVE Results'!$D$1:$P$1, 0)), "")</f>
        <v>54028</v>
      </c>
      <c r="K60" s="4" cm="1">
        <f t="array" ref="K60">IFERROR(INDEX('RESOLVE Results'!$D$1:$P$18671, MATCH(1, ('RESOLVE Results'!$A$1:$A$18671 = $D$10) * ('RESOLVE Results'!$B$1:$B$18671 = $F$10) * ('RESOLVE Results'!$C$1:$C$18671 = $C60), 0), MATCH(K$12, 'RESOLVE Results'!$D$1:$P$1, 0)), "")</f>
        <v>55845</v>
      </c>
      <c r="L60" s="4" cm="1">
        <f t="array" ref="L60">IFERROR(INDEX('RESOLVE Results'!$D$1:$P$18671, MATCH(1, ('RESOLVE Results'!$A$1:$A$18671 = $D$10) * ('RESOLVE Results'!$B$1:$B$18671 = $F$10) * ('RESOLVE Results'!$C$1:$C$18671 = $C60), 0), MATCH(L$12, 'RESOLVE Results'!$D$1:$P$1, 0)), "")</f>
        <v>51789</v>
      </c>
      <c r="M60" s="4" cm="1">
        <f t="array" ref="M60">IFERROR(INDEX('RESOLVE Results'!$D$1:$P$18671, MATCH(1, ('RESOLVE Results'!$A$1:$A$18671 = $D$10) * ('RESOLVE Results'!$B$1:$B$18671 = $F$10) * ('RESOLVE Results'!$C$1:$C$18671 = $C60), 0), MATCH(M$12, 'RESOLVE Results'!$D$1:$P$1, 0)), "")</f>
        <v>55746</v>
      </c>
      <c r="N60" s="4" cm="1">
        <f t="array" ref="N60">IFERROR(INDEX('RESOLVE Results'!$D$1:$P$18671, MATCH(1, ('RESOLVE Results'!$A$1:$A$18671 = $D$10) * ('RESOLVE Results'!$B$1:$B$18671 = $F$10) * ('RESOLVE Results'!$C$1:$C$18671 = $C60), 0), MATCH(N$12, 'RESOLVE Results'!$D$1:$P$1, 0)), "")</f>
        <v>57080</v>
      </c>
      <c r="O60" s="4" cm="1">
        <f t="array" ref="O60">IFERROR(INDEX('RESOLVE Results'!$D$1:$P$18671, MATCH(1, ('RESOLVE Results'!$A$1:$A$18671 = $D$10) * ('RESOLVE Results'!$B$1:$B$18671 = $F$10) * ('RESOLVE Results'!$C$1:$C$18671 = $C60), 0), MATCH(O$12, 'RESOLVE Results'!$D$1:$P$1, 0)), "")</f>
        <v>63976</v>
      </c>
      <c r="P60" s="4" cm="1">
        <f t="array" ref="P60">IFERROR(INDEX('RESOLVE Results'!$D$1:$P$18671, MATCH(1, ('RESOLVE Results'!$A$1:$A$18671 = $D$10) * ('RESOLVE Results'!$B$1:$B$18671 = $F$10) * ('RESOLVE Results'!$C$1:$C$18671 = $C60), 0), MATCH(P$12, 'RESOLVE Results'!$D$1:$P$1, 0)), "")</f>
        <v>905205</v>
      </c>
    </row>
    <row r="61" spans="2:16" outlineLevel="1" x14ac:dyDescent="0.2">
      <c r="B61" s="11" t="s">
        <v>178</v>
      </c>
      <c r="C61" s="3" t="str">
        <v>7.6GW Significantly Low Competing Resource Availability</v>
      </c>
      <c r="D61" s="4" cm="1">
        <f t="array" ref="D61">IFERROR(INDEX('RESOLVE Results'!$D$1:$P$18671, MATCH(1, ('RESOLVE Results'!$A$1:$A$18671 = $D$10) * ('RESOLVE Results'!$B$1:$B$18671 = $F$10) * ('RESOLVE Results'!$C$1:$C$18671 = $C61), 0), MATCH(D$12, 'RESOLVE Results'!$D$1:$P$1, 0)), "")</f>
        <v>46365</v>
      </c>
      <c r="E61" s="4" cm="1">
        <f t="array" ref="E61">IFERROR(INDEX('RESOLVE Results'!$D$1:$P$18671, MATCH(1, ('RESOLVE Results'!$A$1:$A$18671 = $D$10) * ('RESOLVE Results'!$B$1:$B$18671 = $F$10) * ('RESOLVE Results'!$C$1:$C$18671 = $C61), 0), MATCH(E$12, 'RESOLVE Results'!$D$1:$P$1, 0)), "")</f>
        <v>48622</v>
      </c>
      <c r="F61" s="4" cm="1">
        <f t="array" ref="F61">IFERROR(INDEX('RESOLVE Results'!$D$1:$P$18671, MATCH(1, ('RESOLVE Results'!$A$1:$A$18671 = $D$10) * ('RESOLVE Results'!$B$1:$B$18671 = $F$10) * ('RESOLVE Results'!$C$1:$C$18671 = $C61), 0), MATCH(F$12, 'RESOLVE Results'!$D$1:$P$1, 0)), "")</f>
        <v>46770</v>
      </c>
      <c r="G61" s="4" cm="1">
        <f t="array" ref="G61">IFERROR(INDEX('RESOLVE Results'!$D$1:$P$18671, MATCH(1, ('RESOLVE Results'!$A$1:$A$18671 = $D$10) * ('RESOLVE Results'!$B$1:$B$18671 = $F$10) * ('RESOLVE Results'!$C$1:$C$18671 = $C61), 0), MATCH(G$12, 'RESOLVE Results'!$D$1:$P$1, 0)), "")</f>
        <v>47742</v>
      </c>
      <c r="H61" s="4" cm="1">
        <f t="array" ref="H61">IFERROR(INDEX('RESOLVE Results'!$D$1:$P$18671, MATCH(1, ('RESOLVE Results'!$A$1:$A$18671 = $D$10) * ('RESOLVE Results'!$B$1:$B$18671 = $F$10) * ('RESOLVE Results'!$C$1:$C$18671 = $C61), 0), MATCH(H$12, 'RESOLVE Results'!$D$1:$P$1, 0)), "")</f>
        <v>50329</v>
      </c>
      <c r="I61" s="4" cm="1">
        <f t="array" ref="I61">IFERROR(INDEX('RESOLVE Results'!$D$1:$P$18671, MATCH(1, ('RESOLVE Results'!$A$1:$A$18671 = $D$10) * ('RESOLVE Results'!$B$1:$B$18671 = $F$10) * ('RESOLVE Results'!$C$1:$C$18671 = $C61), 0), MATCH(I$12, 'RESOLVE Results'!$D$1:$P$1, 0)), "")</f>
        <v>51149</v>
      </c>
      <c r="J61" s="4" cm="1">
        <f t="array" ref="J61">IFERROR(INDEX('RESOLVE Results'!$D$1:$P$18671, MATCH(1, ('RESOLVE Results'!$A$1:$A$18671 = $D$10) * ('RESOLVE Results'!$B$1:$B$18671 = $F$10) * ('RESOLVE Results'!$C$1:$C$18671 = $C61), 0), MATCH(J$12, 'RESOLVE Results'!$D$1:$P$1, 0)), "")</f>
        <v>52427</v>
      </c>
      <c r="K61" s="4" cm="1">
        <f t="array" ref="K61">IFERROR(INDEX('RESOLVE Results'!$D$1:$P$18671, MATCH(1, ('RESOLVE Results'!$A$1:$A$18671 = $D$10) * ('RESOLVE Results'!$B$1:$B$18671 = $F$10) * ('RESOLVE Results'!$C$1:$C$18671 = $C61), 0), MATCH(K$12, 'RESOLVE Results'!$D$1:$P$1, 0)), "")</f>
        <v>55038</v>
      </c>
      <c r="L61" s="4" cm="1">
        <f t="array" ref="L61">IFERROR(INDEX('RESOLVE Results'!$D$1:$P$18671, MATCH(1, ('RESOLVE Results'!$A$1:$A$18671 = $D$10) * ('RESOLVE Results'!$B$1:$B$18671 = $F$10) * ('RESOLVE Results'!$C$1:$C$18671 = $C61), 0), MATCH(L$12, 'RESOLVE Results'!$D$1:$P$1, 0)), "")</f>
        <v>51458</v>
      </c>
      <c r="M61" s="4" cm="1">
        <f t="array" ref="M61">IFERROR(INDEX('RESOLVE Results'!$D$1:$P$18671, MATCH(1, ('RESOLVE Results'!$A$1:$A$18671 = $D$10) * ('RESOLVE Results'!$B$1:$B$18671 = $F$10) * ('RESOLVE Results'!$C$1:$C$18671 = $C61), 0), MATCH(M$12, 'RESOLVE Results'!$D$1:$P$1, 0)), "")</f>
        <v>55002</v>
      </c>
      <c r="N61" s="4" cm="1">
        <f t="array" ref="N61">IFERROR(INDEX('RESOLVE Results'!$D$1:$P$18671, MATCH(1, ('RESOLVE Results'!$A$1:$A$18671 = $D$10) * ('RESOLVE Results'!$B$1:$B$18671 = $F$10) * ('RESOLVE Results'!$C$1:$C$18671 = $C61), 0), MATCH(N$12, 'RESOLVE Results'!$D$1:$P$1, 0)), "")</f>
        <v>56246</v>
      </c>
      <c r="O61" s="4" cm="1">
        <f t="array" ref="O61">IFERROR(INDEX('RESOLVE Results'!$D$1:$P$18671, MATCH(1, ('RESOLVE Results'!$A$1:$A$18671 = $D$10) * ('RESOLVE Results'!$B$1:$B$18671 = $F$10) * ('RESOLVE Results'!$C$1:$C$18671 = $C61), 0), MATCH(O$12, 'RESOLVE Results'!$D$1:$P$1, 0)), "")</f>
        <v>60757</v>
      </c>
      <c r="P61" s="4" cm="1">
        <f t="array" ref="P61">IFERROR(INDEX('RESOLVE Results'!$D$1:$P$18671, MATCH(1, ('RESOLVE Results'!$A$1:$A$18671 = $D$10) * ('RESOLVE Results'!$B$1:$B$18671 = $F$10) * ('RESOLVE Results'!$C$1:$C$18671 = $C61), 0), MATCH(P$12, 'RESOLVE Results'!$D$1:$P$1, 0)), "")</f>
        <v>885950</v>
      </c>
    </row>
    <row r="62" spans="2:16" outlineLevel="1" x14ac:dyDescent="0.2">
      <c r="B62" s="11" t="s">
        <v>178</v>
      </c>
      <c r="C62" s="3" t="str">
        <v>7.6GW Low Competing Resource Availability</v>
      </c>
      <c r="D62" s="4" cm="1">
        <f t="array" ref="D62">IFERROR(INDEX('RESOLVE Results'!$D$1:$P$18671, MATCH(1, ('RESOLVE Results'!$A$1:$A$18671 = $D$10) * ('RESOLVE Results'!$B$1:$B$18671 = $F$10) * ('RESOLVE Results'!$C$1:$C$18671 = $C62), 0), MATCH(D$12, 'RESOLVE Results'!$D$1:$P$1, 0)), "")</f>
        <v>46367</v>
      </c>
      <c r="E62" s="4" cm="1">
        <f t="array" ref="E62">IFERROR(INDEX('RESOLVE Results'!$D$1:$P$18671, MATCH(1, ('RESOLVE Results'!$A$1:$A$18671 = $D$10) * ('RESOLVE Results'!$B$1:$B$18671 = $F$10) * ('RESOLVE Results'!$C$1:$C$18671 = $C62), 0), MATCH(E$12, 'RESOLVE Results'!$D$1:$P$1, 0)), "")</f>
        <v>48648</v>
      </c>
      <c r="F62" s="4" cm="1">
        <f t="array" ref="F62">IFERROR(INDEX('RESOLVE Results'!$D$1:$P$18671, MATCH(1, ('RESOLVE Results'!$A$1:$A$18671 = $D$10) * ('RESOLVE Results'!$B$1:$B$18671 = $F$10) * ('RESOLVE Results'!$C$1:$C$18671 = $C62), 0), MATCH(F$12, 'RESOLVE Results'!$D$1:$P$1, 0)), "")</f>
        <v>46690</v>
      </c>
      <c r="G62" s="4" cm="1">
        <f t="array" ref="G62">IFERROR(INDEX('RESOLVE Results'!$D$1:$P$18671, MATCH(1, ('RESOLVE Results'!$A$1:$A$18671 = $D$10) * ('RESOLVE Results'!$B$1:$B$18671 = $F$10) * ('RESOLVE Results'!$C$1:$C$18671 = $C62), 0), MATCH(G$12, 'RESOLVE Results'!$D$1:$P$1, 0)), "")</f>
        <v>47669</v>
      </c>
      <c r="H62" s="4" cm="1">
        <f t="array" ref="H62">IFERROR(INDEX('RESOLVE Results'!$D$1:$P$18671, MATCH(1, ('RESOLVE Results'!$A$1:$A$18671 = $D$10) * ('RESOLVE Results'!$B$1:$B$18671 = $F$10) * ('RESOLVE Results'!$C$1:$C$18671 = $C62), 0), MATCH(H$12, 'RESOLVE Results'!$D$1:$P$1, 0)), "")</f>
        <v>49866</v>
      </c>
      <c r="I62" s="4" cm="1">
        <f t="array" ref="I62">IFERROR(INDEX('RESOLVE Results'!$D$1:$P$18671, MATCH(1, ('RESOLVE Results'!$A$1:$A$18671 = $D$10) * ('RESOLVE Results'!$B$1:$B$18671 = $F$10) * ('RESOLVE Results'!$C$1:$C$18671 = $C62), 0), MATCH(I$12, 'RESOLVE Results'!$D$1:$P$1, 0)), "")</f>
        <v>50635</v>
      </c>
      <c r="J62" s="4" cm="1">
        <f t="array" ref="J62">IFERROR(INDEX('RESOLVE Results'!$D$1:$P$18671, MATCH(1, ('RESOLVE Results'!$A$1:$A$18671 = $D$10) * ('RESOLVE Results'!$B$1:$B$18671 = $F$10) * ('RESOLVE Results'!$C$1:$C$18671 = $C62), 0), MATCH(J$12, 'RESOLVE Results'!$D$1:$P$1, 0)), "")</f>
        <v>52013</v>
      </c>
      <c r="K62" s="4" cm="1">
        <f t="array" ref="K62">IFERROR(INDEX('RESOLVE Results'!$D$1:$P$18671, MATCH(1, ('RESOLVE Results'!$A$1:$A$18671 = $D$10) * ('RESOLVE Results'!$B$1:$B$18671 = $F$10) * ('RESOLVE Results'!$C$1:$C$18671 = $C62), 0), MATCH(K$12, 'RESOLVE Results'!$D$1:$P$1, 0)), "")</f>
        <v>54299</v>
      </c>
      <c r="L62" s="4" cm="1">
        <f t="array" ref="L62">IFERROR(INDEX('RESOLVE Results'!$D$1:$P$18671, MATCH(1, ('RESOLVE Results'!$A$1:$A$18671 = $D$10) * ('RESOLVE Results'!$B$1:$B$18671 = $F$10) * ('RESOLVE Results'!$C$1:$C$18671 = $C62), 0), MATCH(L$12, 'RESOLVE Results'!$D$1:$P$1, 0)), "")</f>
        <v>50907</v>
      </c>
      <c r="M62" s="4" cm="1">
        <f t="array" ref="M62">IFERROR(INDEX('RESOLVE Results'!$D$1:$P$18671, MATCH(1, ('RESOLVE Results'!$A$1:$A$18671 = $D$10) * ('RESOLVE Results'!$B$1:$B$18671 = $F$10) * ('RESOLVE Results'!$C$1:$C$18671 = $C62), 0), MATCH(M$12, 'RESOLVE Results'!$D$1:$P$1, 0)), "")</f>
        <v>54399</v>
      </c>
      <c r="N62" s="4" cm="1">
        <f t="array" ref="N62">IFERROR(INDEX('RESOLVE Results'!$D$1:$P$18671, MATCH(1, ('RESOLVE Results'!$A$1:$A$18671 = $D$10) * ('RESOLVE Results'!$B$1:$B$18671 = $F$10) * ('RESOLVE Results'!$C$1:$C$18671 = $C62), 0), MATCH(N$12, 'RESOLVE Results'!$D$1:$P$1, 0)), "")</f>
        <v>55530</v>
      </c>
      <c r="O62" s="4" cm="1">
        <f t="array" ref="O62">IFERROR(INDEX('RESOLVE Results'!$D$1:$P$18671, MATCH(1, ('RESOLVE Results'!$A$1:$A$18671 = $D$10) * ('RESOLVE Results'!$B$1:$B$18671 = $F$10) * ('RESOLVE Results'!$C$1:$C$18671 = $C62), 0), MATCH(O$12, 'RESOLVE Results'!$D$1:$P$1, 0)), "")</f>
        <v>60192</v>
      </c>
      <c r="P62" s="4" cm="1">
        <f t="array" ref="P62">IFERROR(INDEX('RESOLVE Results'!$D$1:$P$18671, MATCH(1, ('RESOLVE Results'!$A$1:$A$18671 = $D$10) * ('RESOLVE Results'!$B$1:$B$18671 = $F$10) * ('RESOLVE Results'!$C$1:$C$18671 = $C62), 0), MATCH(P$12, 'RESOLVE Results'!$D$1:$P$1, 0)), "")</f>
        <v>878970</v>
      </c>
    </row>
    <row r="63" spans="2:16" outlineLevel="1" x14ac:dyDescent="0.2">
      <c r="B63" s="11" t="s">
        <v>178</v>
      </c>
      <c r="C63" s="3" t="str">
        <v>7.6GW High Competing Resource Cost</v>
      </c>
      <c r="D63" s="4" cm="1">
        <f t="array" ref="D63">IFERROR(INDEX('RESOLVE Results'!$D$1:$P$18671, MATCH(1, ('RESOLVE Results'!$A$1:$A$18671 = $D$10) * ('RESOLVE Results'!$B$1:$B$18671 = $F$10) * ('RESOLVE Results'!$C$1:$C$18671 = $C63), 0), MATCH(D$12, 'RESOLVE Results'!$D$1:$P$1, 0)), "")</f>
        <v>46394</v>
      </c>
      <c r="E63" s="4" cm="1">
        <f t="array" ref="E63">IFERROR(INDEX('RESOLVE Results'!$D$1:$P$18671, MATCH(1, ('RESOLVE Results'!$A$1:$A$18671 = $D$10) * ('RESOLVE Results'!$B$1:$B$18671 = $F$10) * ('RESOLVE Results'!$C$1:$C$18671 = $C63), 0), MATCH(E$12, 'RESOLVE Results'!$D$1:$P$1, 0)), "")</f>
        <v>48092</v>
      </c>
      <c r="F63" s="4" cm="1">
        <f t="array" ref="F63">IFERROR(INDEX('RESOLVE Results'!$D$1:$P$18671, MATCH(1, ('RESOLVE Results'!$A$1:$A$18671 = $D$10) * ('RESOLVE Results'!$B$1:$B$18671 = $F$10) * ('RESOLVE Results'!$C$1:$C$18671 = $C63), 0), MATCH(F$12, 'RESOLVE Results'!$D$1:$P$1, 0)), "")</f>
        <v>46818</v>
      </c>
      <c r="G63" s="4" cm="1">
        <f t="array" ref="G63">IFERROR(INDEX('RESOLVE Results'!$D$1:$P$18671, MATCH(1, ('RESOLVE Results'!$A$1:$A$18671 = $D$10) * ('RESOLVE Results'!$B$1:$B$18671 = $F$10) * ('RESOLVE Results'!$C$1:$C$18671 = $C63), 0), MATCH(G$12, 'RESOLVE Results'!$D$1:$P$1, 0)), "")</f>
        <v>47921</v>
      </c>
      <c r="H63" s="4" cm="1">
        <f t="array" ref="H63">IFERROR(INDEX('RESOLVE Results'!$D$1:$P$18671, MATCH(1, ('RESOLVE Results'!$A$1:$A$18671 = $D$10) * ('RESOLVE Results'!$B$1:$B$18671 = $F$10) * ('RESOLVE Results'!$C$1:$C$18671 = $C63), 0), MATCH(H$12, 'RESOLVE Results'!$D$1:$P$1, 0)), "")</f>
        <v>49445</v>
      </c>
      <c r="I63" s="4" cm="1">
        <f t="array" ref="I63">IFERROR(INDEX('RESOLVE Results'!$D$1:$P$18671, MATCH(1, ('RESOLVE Results'!$A$1:$A$18671 = $D$10) * ('RESOLVE Results'!$B$1:$B$18671 = $F$10) * ('RESOLVE Results'!$C$1:$C$18671 = $C63), 0), MATCH(I$12, 'RESOLVE Results'!$D$1:$P$1, 0)), "")</f>
        <v>50736</v>
      </c>
      <c r="J63" s="4" cm="1">
        <f t="array" ref="J63">IFERROR(INDEX('RESOLVE Results'!$D$1:$P$18671, MATCH(1, ('RESOLVE Results'!$A$1:$A$18671 = $D$10) * ('RESOLVE Results'!$B$1:$B$18671 = $F$10) * ('RESOLVE Results'!$C$1:$C$18671 = $C63), 0), MATCH(J$12, 'RESOLVE Results'!$D$1:$P$1, 0)), "")</f>
        <v>52043</v>
      </c>
      <c r="K63" s="4" cm="1">
        <f t="array" ref="K63">IFERROR(INDEX('RESOLVE Results'!$D$1:$P$18671, MATCH(1, ('RESOLVE Results'!$A$1:$A$18671 = $D$10) * ('RESOLVE Results'!$B$1:$B$18671 = $F$10) * ('RESOLVE Results'!$C$1:$C$18671 = $C63), 0), MATCH(K$12, 'RESOLVE Results'!$D$1:$P$1, 0)), "")</f>
        <v>53801</v>
      </c>
      <c r="L63" s="4" cm="1">
        <f t="array" ref="L63">IFERROR(INDEX('RESOLVE Results'!$D$1:$P$18671, MATCH(1, ('RESOLVE Results'!$A$1:$A$18671 = $D$10) * ('RESOLVE Results'!$B$1:$B$18671 = $F$10) * ('RESOLVE Results'!$C$1:$C$18671 = $C63), 0), MATCH(L$12, 'RESOLVE Results'!$D$1:$P$1, 0)), "")</f>
        <v>51111</v>
      </c>
      <c r="M63" s="4" cm="1">
        <f t="array" ref="M63">IFERROR(INDEX('RESOLVE Results'!$D$1:$P$18671, MATCH(1, ('RESOLVE Results'!$A$1:$A$18671 = $D$10) * ('RESOLVE Results'!$B$1:$B$18671 = $F$10) * ('RESOLVE Results'!$C$1:$C$18671 = $C63), 0), MATCH(M$12, 'RESOLVE Results'!$D$1:$P$1, 0)), "")</f>
        <v>54589</v>
      </c>
      <c r="N63" s="4" cm="1">
        <f t="array" ref="N63">IFERROR(INDEX('RESOLVE Results'!$D$1:$P$18671, MATCH(1, ('RESOLVE Results'!$A$1:$A$18671 = $D$10) * ('RESOLVE Results'!$B$1:$B$18671 = $F$10) * ('RESOLVE Results'!$C$1:$C$18671 = $C63), 0), MATCH(N$12, 'RESOLVE Results'!$D$1:$P$1, 0)), "")</f>
        <v>55870</v>
      </c>
      <c r="O63" s="4" cm="1">
        <f t="array" ref="O63">IFERROR(INDEX('RESOLVE Results'!$D$1:$P$18671, MATCH(1, ('RESOLVE Results'!$A$1:$A$18671 = $D$10) * ('RESOLVE Results'!$B$1:$B$18671 = $F$10) * ('RESOLVE Results'!$C$1:$C$18671 = $C63), 0), MATCH(O$12, 'RESOLVE Results'!$D$1:$P$1, 0)), "")</f>
        <v>61613</v>
      </c>
      <c r="P63" s="4" cm="1">
        <f t="array" ref="P63">IFERROR(INDEX('RESOLVE Results'!$D$1:$P$18671, MATCH(1, ('RESOLVE Results'!$A$1:$A$18671 = $D$10) * ('RESOLVE Results'!$B$1:$B$18671 = $F$10) * ('RESOLVE Results'!$C$1:$C$18671 = $C63), 0), MATCH(P$12, 'RESOLVE Results'!$D$1:$P$1, 0)), "")</f>
        <v>886258</v>
      </c>
    </row>
    <row r="64" spans="2:16" outlineLevel="1" x14ac:dyDescent="0.2">
      <c r="B64" s="11" t="s">
        <v>178</v>
      </c>
      <c r="C64" s="3" t="str">
        <v>7.6GW High Electrification Load</v>
      </c>
      <c r="D64" s="4" cm="1">
        <f t="array" ref="D64">IFERROR(INDEX('RESOLVE Results'!$D$1:$P$18671, MATCH(1, ('RESOLVE Results'!$A$1:$A$18671 = $D$10) * ('RESOLVE Results'!$B$1:$B$18671 = $F$10) * ('RESOLVE Results'!$C$1:$C$18671 = $C64), 0), MATCH(D$12, 'RESOLVE Results'!$D$1:$P$1, 0)), "")</f>
        <v>46442</v>
      </c>
      <c r="E64" s="4" cm="1">
        <f t="array" ref="E64">IFERROR(INDEX('RESOLVE Results'!$D$1:$P$18671, MATCH(1, ('RESOLVE Results'!$A$1:$A$18671 = $D$10) * ('RESOLVE Results'!$B$1:$B$18671 = $F$10) * ('RESOLVE Results'!$C$1:$C$18671 = $C64), 0), MATCH(E$12, 'RESOLVE Results'!$D$1:$P$1, 0)), "")</f>
        <v>48907</v>
      </c>
      <c r="F64" s="4" cm="1">
        <f t="array" ref="F64">IFERROR(INDEX('RESOLVE Results'!$D$1:$P$18671, MATCH(1, ('RESOLVE Results'!$A$1:$A$18671 = $D$10) * ('RESOLVE Results'!$B$1:$B$18671 = $F$10) * ('RESOLVE Results'!$C$1:$C$18671 = $C64), 0), MATCH(F$12, 'RESOLVE Results'!$D$1:$P$1, 0)), "")</f>
        <v>46933</v>
      </c>
      <c r="G64" s="4" cm="1">
        <f t="array" ref="G64">IFERROR(INDEX('RESOLVE Results'!$D$1:$P$18671, MATCH(1, ('RESOLVE Results'!$A$1:$A$18671 = $D$10) * ('RESOLVE Results'!$B$1:$B$18671 = $F$10) * ('RESOLVE Results'!$C$1:$C$18671 = $C64), 0), MATCH(G$12, 'RESOLVE Results'!$D$1:$P$1, 0)), "")</f>
        <v>48344</v>
      </c>
      <c r="H64" s="4" cm="1">
        <f t="array" ref="H64">IFERROR(INDEX('RESOLVE Results'!$D$1:$P$18671, MATCH(1, ('RESOLVE Results'!$A$1:$A$18671 = $D$10) * ('RESOLVE Results'!$B$1:$B$18671 = $F$10) * ('RESOLVE Results'!$C$1:$C$18671 = $C64), 0), MATCH(H$12, 'RESOLVE Results'!$D$1:$P$1, 0)), "")</f>
        <v>50765</v>
      </c>
      <c r="I64" s="4" cm="1">
        <f t="array" ref="I64">IFERROR(INDEX('RESOLVE Results'!$D$1:$P$18671, MATCH(1, ('RESOLVE Results'!$A$1:$A$18671 = $D$10) * ('RESOLVE Results'!$B$1:$B$18671 = $F$10) * ('RESOLVE Results'!$C$1:$C$18671 = $C64), 0), MATCH(I$12, 'RESOLVE Results'!$D$1:$P$1, 0)), "")</f>
        <v>51917</v>
      </c>
      <c r="J64" s="4" cm="1">
        <f t="array" ref="J64">IFERROR(INDEX('RESOLVE Results'!$D$1:$P$18671, MATCH(1, ('RESOLVE Results'!$A$1:$A$18671 = $D$10) * ('RESOLVE Results'!$B$1:$B$18671 = $F$10) * ('RESOLVE Results'!$C$1:$C$18671 = $C64), 0), MATCH(J$12, 'RESOLVE Results'!$D$1:$P$1, 0)), "")</f>
        <v>54729</v>
      </c>
      <c r="K64" s="4" cm="1">
        <f t="array" ref="K64">IFERROR(INDEX('RESOLVE Results'!$D$1:$P$18671, MATCH(1, ('RESOLVE Results'!$A$1:$A$18671 = $D$10) * ('RESOLVE Results'!$B$1:$B$18671 = $F$10) * ('RESOLVE Results'!$C$1:$C$18671 = $C64), 0), MATCH(K$12, 'RESOLVE Results'!$D$1:$P$1, 0)), "")</f>
        <v>54443</v>
      </c>
      <c r="L64" s="4" cm="1">
        <f t="array" ref="L64">IFERROR(INDEX('RESOLVE Results'!$D$1:$P$18671, MATCH(1, ('RESOLVE Results'!$A$1:$A$18671 = $D$10) * ('RESOLVE Results'!$B$1:$B$18671 = $F$10) * ('RESOLVE Results'!$C$1:$C$18671 = $C64), 0), MATCH(L$12, 'RESOLVE Results'!$D$1:$P$1, 0)), "")</f>
        <v>52777</v>
      </c>
      <c r="M64" s="4" cm="1">
        <f t="array" ref="M64">IFERROR(INDEX('RESOLVE Results'!$D$1:$P$18671, MATCH(1, ('RESOLVE Results'!$A$1:$A$18671 = $D$10) * ('RESOLVE Results'!$B$1:$B$18671 = $F$10) * ('RESOLVE Results'!$C$1:$C$18671 = $C64), 0), MATCH(M$12, 'RESOLVE Results'!$D$1:$P$1, 0)), "")</f>
        <v>56536</v>
      </c>
      <c r="N64" s="4" cm="1">
        <f t="array" ref="N64">IFERROR(INDEX('RESOLVE Results'!$D$1:$P$18671, MATCH(1, ('RESOLVE Results'!$A$1:$A$18671 = $D$10) * ('RESOLVE Results'!$B$1:$B$18671 = $F$10) * ('RESOLVE Results'!$C$1:$C$18671 = $C64), 0), MATCH(N$12, 'RESOLVE Results'!$D$1:$P$1, 0)), "")</f>
        <v>57726</v>
      </c>
      <c r="O64" s="4" cm="1">
        <f t="array" ref="O64">IFERROR(INDEX('RESOLVE Results'!$D$1:$P$18671, MATCH(1, ('RESOLVE Results'!$A$1:$A$18671 = $D$10) * ('RESOLVE Results'!$B$1:$B$18671 = $F$10) * ('RESOLVE Results'!$C$1:$C$18671 = $C64), 0), MATCH(O$12, 'RESOLVE Results'!$D$1:$P$1, 0)), "")</f>
        <v>62846</v>
      </c>
      <c r="P64" s="4" cm="1">
        <f t="array" ref="P64">IFERROR(INDEX('RESOLVE Results'!$D$1:$P$18671, MATCH(1, ('RESOLVE Results'!$A$1:$A$18671 = $D$10) * ('RESOLVE Results'!$B$1:$B$18671 = $F$10) * ('RESOLVE Results'!$C$1:$C$18671 = $C64), 0), MATCH(P$12, 'RESOLVE Results'!$D$1:$P$1, 0)), "")</f>
        <v>905247</v>
      </c>
    </row>
    <row r="65" spans="2:16" outlineLevel="1" x14ac:dyDescent="0.2">
      <c r="B65" s="11" t="s">
        <v>178</v>
      </c>
      <c r="C65" s="3" t="str">
        <v>7.6GW Zero GHG Emissions</v>
      </c>
      <c r="D65" s="4" cm="1">
        <f t="array" ref="D65">IFERROR(INDEX('RESOLVE Results'!$D$1:$P$18671, MATCH(1, ('RESOLVE Results'!$A$1:$A$18671 = $D$10) * ('RESOLVE Results'!$B$1:$B$18671 = $F$10) * ('RESOLVE Results'!$C$1:$C$18671 = $C65), 0), MATCH(D$12, 'RESOLVE Results'!$D$1:$P$1, 0)), "")</f>
        <v>46463</v>
      </c>
      <c r="E65" s="4" cm="1">
        <f t="array" ref="E65">IFERROR(INDEX('RESOLVE Results'!$D$1:$P$18671, MATCH(1, ('RESOLVE Results'!$A$1:$A$18671 = $D$10) * ('RESOLVE Results'!$B$1:$B$18671 = $F$10) * ('RESOLVE Results'!$C$1:$C$18671 = $C65), 0), MATCH(E$12, 'RESOLVE Results'!$D$1:$P$1, 0)), "")</f>
        <v>48457</v>
      </c>
      <c r="F65" s="4" cm="1">
        <f t="array" ref="F65">IFERROR(INDEX('RESOLVE Results'!$D$1:$P$18671, MATCH(1, ('RESOLVE Results'!$A$1:$A$18671 = $D$10) * ('RESOLVE Results'!$B$1:$B$18671 = $F$10) * ('RESOLVE Results'!$C$1:$C$18671 = $C65), 0), MATCH(F$12, 'RESOLVE Results'!$D$1:$P$1, 0)), "")</f>
        <v>46353</v>
      </c>
      <c r="G65" s="4" cm="1">
        <f t="array" ref="G65">IFERROR(INDEX('RESOLVE Results'!$D$1:$P$18671, MATCH(1, ('RESOLVE Results'!$A$1:$A$18671 = $D$10) * ('RESOLVE Results'!$B$1:$B$18671 = $F$10) * ('RESOLVE Results'!$C$1:$C$18671 = $C65), 0), MATCH(G$12, 'RESOLVE Results'!$D$1:$P$1, 0)), "")</f>
        <v>47177</v>
      </c>
      <c r="H65" s="4" cm="1">
        <f t="array" ref="H65">IFERROR(INDEX('RESOLVE Results'!$D$1:$P$18671, MATCH(1, ('RESOLVE Results'!$A$1:$A$18671 = $D$10) * ('RESOLVE Results'!$B$1:$B$18671 = $F$10) * ('RESOLVE Results'!$C$1:$C$18671 = $C65), 0), MATCH(H$12, 'RESOLVE Results'!$D$1:$P$1, 0)), "")</f>
        <v>48641</v>
      </c>
      <c r="I65" s="4" cm="1">
        <f t="array" ref="I65">IFERROR(INDEX('RESOLVE Results'!$D$1:$P$18671, MATCH(1, ('RESOLVE Results'!$A$1:$A$18671 = $D$10) * ('RESOLVE Results'!$B$1:$B$18671 = $F$10) * ('RESOLVE Results'!$C$1:$C$18671 = $C65), 0), MATCH(I$12, 'RESOLVE Results'!$D$1:$P$1, 0)), "")</f>
        <v>49898</v>
      </c>
      <c r="J65" s="4" cm="1">
        <f t="array" ref="J65">IFERROR(INDEX('RESOLVE Results'!$D$1:$P$18671, MATCH(1, ('RESOLVE Results'!$A$1:$A$18671 = $D$10) * ('RESOLVE Results'!$B$1:$B$18671 = $F$10) * ('RESOLVE Results'!$C$1:$C$18671 = $C65), 0), MATCH(J$12, 'RESOLVE Results'!$D$1:$P$1, 0)), "")</f>
        <v>52586</v>
      </c>
      <c r="K65" s="4" cm="1">
        <f t="array" ref="K65">IFERROR(INDEX('RESOLVE Results'!$D$1:$P$18671, MATCH(1, ('RESOLVE Results'!$A$1:$A$18671 = $D$10) * ('RESOLVE Results'!$B$1:$B$18671 = $F$10) * ('RESOLVE Results'!$C$1:$C$18671 = $C65), 0), MATCH(K$12, 'RESOLVE Results'!$D$1:$P$1, 0)), "")</f>
        <v>52625</v>
      </c>
      <c r="L65" s="4" cm="1">
        <f t="array" ref="L65">IFERROR(INDEX('RESOLVE Results'!$D$1:$P$18671, MATCH(1, ('RESOLVE Results'!$A$1:$A$18671 = $D$10) * ('RESOLVE Results'!$B$1:$B$18671 = $F$10) * ('RESOLVE Results'!$C$1:$C$18671 = $C65), 0), MATCH(L$12, 'RESOLVE Results'!$D$1:$P$1, 0)), "")</f>
        <v>50258</v>
      </c>
      <c r="M65" s="4" cm="1">
        <f t="array" ref="M65">IFERROR(INDEX('RESOLVE Results'!$D$1:$P$18671, MATCH(1, ('RESOLVE Results'!$A$1:$A$18671 = $D$10) * ('RESOLVE Results'!$B$1:$B$18671 = $F$10) * ('RESOLVE Results'!$C$1:$C$18671 = $C65), 0), MATCH(M$12, 'RESOLVE Results'!$D$1:$P$1, 0)), "")</f>
        <v>54400</v>
      </c>
      <c r="N65" s="4" cm="1">
        <f t="array" ref="N65">IFERROR(INDEX('RESOLVE Results'!$D$1:$P$18671, MATCH(1, ('RESOLVE Results'!$A$1:$A$18671 = $D$10) * ('RESOLVE Results'!$B$1:$B$18671 = $F$10) * ('RESOLVE Results'!$C$1:$C$18671 = $C65), 0), MATCH(N$12, 'RESOLVE Results'!$D$1:$P$1, 0)), "")</f>
        <v>56155</v>
      </c>
      <c r="O65" s="4" cm="1">
        <f t="array" ref="O65">IFERROR(INDEX('RESOLVE Results'!$D$1:$P$18671, MATCH(1, ('RESOLVE Results'!$A$1:$A$18671 = $D$10) * ('RESOLVE Results'!$B$1:$B$18671 = $F$10) * ('RESOLVE Results'!$C$1:$C$18671 = $C65), 0), MATCH(O$12, 'RESOLVE Results'!$D$1:$P$1, 0)), "")</f>
        <v>66820</v>
      </c>
      <c r="P65" s="4" cm="1">
        <f t="array" ref="P65">IFERROR(INDEX('RESOLVE Results'!$D$1:$P$18671, MATCH(1, ('RESOLVE Results'!$A$1:$A$18671 = $D$10) * ('RESOLVE Results'!$B$1:$B$18671 = $F$10) * ('RESOLVE Results'!$C$1:$C$18671 = $C65), 0), MATCH(P$12, 'RESOLVE Results'!$D$1:$P$1, 0)), "")</f>
        <v>907710</v>
      </c>
    </row>
    <row r="66" spans="2:16" outlineLevel="1" x14ac:dyDescent="0.2">
      <c r="B66" s="11" t="s">
        <v>178</v>
      </c>
      <c r="C66" s="3" t="str">
        <v>7.6GW High Gas Retirements</v>
      </c>
      <c r="D66" s="4" cm="1">
        <f t="array" ref="D66">IFERROR(INDEX('RESOLVE Results'!$D$1:$P$18671, MATCH(1, ('RESOLVE Results'!$A$1:$A$18671 = $D$10) * ('RESOLVE Results'!$B$1:$B$18671 = $F$10) * ('RESOLVE Results'!$C$1:$C$18671 = $C66), 0), MATCH(D$12, 'RESOLVE Results'!$D$1:$P$1, 0)), "")</f>
        <v>46410</v>
      </c>
      <c r="E66" s="4" cm="1">
        <f t="array" ref="E66">IFERROR(INDEX('RESOLVE Results'!$D$1:$P$18671, MATCH(1, ('RESOLVE Results'!$A$1:$A$18671 = $D$10) * ('RESOLVE Results'!$B$1:$B$18671 = $F$10) * ('RESOLVE Results'!$C$1:$C$18671 = $C66), 0), MATCH(E$12, 'RESOLVE Results'!$D$1:$P$1, 0)), "")</f>
        <v>48537</v>
      </c>
      <c r="F66" s="4" cm="1">
        <f t="array" ref="F66">IFERROR(INDEX('RESOLVE Results'!$D$1:$P$18671, MATCH(1, ('RESOLVE Results'!$A$1:$A$18671 = $D$10) * ('RESOLVE Results'!$B$1:$B$18671 = $F$10) * ('RESOLVE Results'!$C$1:$C$18671 = $C66), 0), MATCH(F$12, 'RESOLVE Results'!$D$1:$P$1, 0)), "")</f>
        <v>46734</v>
      </c>
      <c r="G66" s="4" cm="1">
        <f t="array" ref="G66">IFERROR(INDEX('RESOLVE Results'!$D$1:$P$18671, MATCH(1, ('RESOLVE Results'!$A$1:$A$18671 = $D$10) * ('RESOLVE Results'!$B$1:$B$18671 = $F$10) * ('RESOLVE Results'!$C$1:$C$18671 = $C66), 0), MATCH(G$12, 'RESOLVE Results'!$D$1:$P$1, 0)), "")</f>
        <v>47827</v>
      </c>
      <c r="H66" s="4" cm="1">
        <f t="array" ref="H66">IFERROR(INDEX('RESOLVE Results'!$D$1:$P$18671, MATCH(1, ('RESOLVE Results'!$A$1:$A$18671 = $D$10) * ('RESOLVE Results'!$B$1:$B$18671 = $F$10) * ('RESOLVE Results'!$C$1:$C$18671 = $C66), 0), MATCH(H$12, 'RESOLVE Results'!$D$1:$P$1, 0)), "")</f>
        <v>49321</v>
      </c>
      <c r="I66" s="4" cm="1">
        <f t="array" ref="I66">IFERROR(INDEX('RESOLVE Results'!$D$1:$P$18671, MATCH(1, ('RESOLVE Results'!$A$1:$A$18671 = $D$10) * ('RESOLVE Results'!$B$1:$B$18671 = $F$10) * ('RESOLVE Results'!$C$1:$C$18671 = $C66), 0), MATCH(I$12, 'RESOLVE Results'!$D$1:$P$1, 0)), "")</f>
        <v>50314</v>
      </c>
      <c r="J66" s="4" cm="1">
        <f t="array" ref="J66">IFERROR(INDEX('RESOLVE Results'!$D$1:$P$18671, MATCH(1, ('RESOLVE Results'!$A$1:$A$18671 = $D$10) * ('RESOLVE Results'!$B$1:$B$18671 = $F$10) * ('RESOLVE Results'!$C$1:$C$18671 = $C66), 0), MATCH(J$12, 'RESOLVE Results'!$D$1:$P$1, 0)), "")</f>
        <v>52009</v>
      </c>
      <c r="K66" s="4" cm="1">
        <f t="array" ref="K66">IFERROR(INDEX('RESOLVE Results'!$D$1:$P$18671, MATCH(1, ('RESOLVE Results'!$A$1:$A$18671 = $D$10) * ('RESOLVE Results'!$B$1:$B$18671 = $F$10) * ('RESOLVE Results'!$C$1:$C$18671 = $C66), 0), MATCH(K$12, 'RESOLVE Results'!$D$1:$P$1, 0)), "")</f>
        <v>51809</v>
      </c>
      <c r="L66" s="4" cm="1">
        <f t="array" ref="L66">IFERROR(INDEX('RESOLVE Results'!$D$1:$P$18671, MATCH(1, ('RESOLVE Results'!$A$1:$A$18671 = $D$10) * ('RESOLVE Results'!$B$1:$B$18671 = $F$10) * ('RESOLVE Results'!$C$1:$C$18671 = $C66), 0), MATCH(L$12, 'RESOLVE Results'!$D$1:$P$1, 0)), "")</f>
        <v>50547</v>
      </c>
      <c r="M66" s="4" cm="1">
        <f t="array" ref="M66">IFERROR(INDEX('RESOLVE Results'!$D$1:$P$18671, MATCH(1, ('RESOLVE Results'!$A$1:$A$18671 = $D$10) * ('RESOLVE Results'!$B$1:$B$18671 = $F$10) * ('RESOLVE Results'!$C$1:$C$18671 = $C66), 0), MATCH(M$12, 'RESOLVE Results'!$D$1:$P$1, 0)), "")</f>
        <v>54428</v>
      </c>
      <c r="N66" s="4" cm="1">
        <f t="array" ref="N66">IFERROR(INDEX('RESOLVE Results'!$D$1:$P$18671, MATCH(1, ('RESOLVE Results'!$A$1:$A$18671 = $D$10) * ('RESOLVE Results'!$B$1:$B$18671 = $F$10) * ('RESOLVE Results'!$C$1:$C$18671 = $C66), 0), MATCH(N$12, 'RESOLVE Results'!$D$1:$P$1, 0)), "")</f>
        <v>55906</v>
      </c>
      <c r="O66" s="4" cm="1">
        <f t="array" ref="O66">IFERROR(INDEX('RESOLVE Results'!$D$1:$P$18671, MATCH(1, ('RESOLVE Results'!$A$1:$A$18671 = $D$10) * ('RESOLVE Results'!$B$1:$B$18671 = $F$10) * ('RESOLVE Results'!$C$1:$C$18671 = $C66), 0), MATCH(O$12, 'RESOLVE Results'!$D$1:$P$1, 0)), "")</f>
        <v>60231</v>
      </c>
      <c r="P66" s="4" cm="1">
        <f t="array" ref="P66">IFERROR(INDEX('RESOLVE Results'!$D$1:$P$18671, MATCH(1, ('RESOLVE Results'!$A$1:$A$18671 = $D$10) * ('RESOLVE Results'!$B$1:$B$18671 = $F$10) * ('RESOLVE Results'!$C$1:$C$18671 = $C66), 0), MATCH(P$12, 'RESOLVE Results'!$D$1:$P$1, 0)), "")</f>
        <v>876985</v>
      </c>
    </row>
    <row r="67" spans="2:16" outlineLevel="1" x14ac:dyDescent="0.2">
      <c r="B67" s="11" t="s">
        <v>178</v>
      </c>
      <c r="C67" s="3" t="str">
        <v>7.6GW Low Long Duration Storage ELCC</v>
      </c>
      <c r="D67" s="4" cm="1">
        <f t="array" ref="D67">IFERROR(INDEX('RESOLVE Results'!$D$1:$P$18671, MATCH(1, ('RESOLVE Results'!$A$1:$A$18671 = $D$10) * ('RESOLVE Results'!$B$1:$B$18671 = $F$10) * ('RESOLVE Results'!$C$1:$C$18671 = $C67), 0), MATCH(D$12, 'RESOLVE Results'!$D$1:$P$1, 0)), "")</f>
        <v>46396</v>
      </c>
      <c r="E67" s="4" cm="1">
        <f t="array" ref="E67">IFERROR(INDEX('RESOLVE Results'!$D$1:$P$18671, MATCH(1, ('RESOLVE Results'!$A$1:$A$18671 = $D$10) * ('RESOLVE Results'!$B$1:$B$18671 = $F$10) * ('RESOLVE Results'!$C$1:$C$18671 = $C67), 0), MATCH(E$12, 'RESOLVE Results'!$D$1:$P$1, 0)), "")</f>
        <v>48380</v>
      </c>
      <c r="F67" s="4" cm="1">
        <f t="array" ref="F67">IFERROR(INDEX('RESOLVE Results'!$D$1:$P$18671, MATCH(1, ('RESOLVE Results'!$A$1:$A$18671 = $D$10) * ('RESOLVE Results'!$B$1:$B$18671 = $F$10) * ('RESOLVE Results'!$C$1:$C$18671 = $C67), 0), MATCH(F$12, 'RESOLVE Results'!$D$1:$P$1, 0)), "")</f>
        <v>46715</v>
      </c>
      <c r="G67" s="4" cm="1">
        <f t="array" ref="G67">IFERROR(INDEX('RESOLVE Results'!$D$1:$P$18671, MATCH(1, ('RESOLVE Results'!$A$1:$A$18671 = $D$10) * ('RESOLVE Results'!$B$1:$B$18671 = $F$10) * ('RESOLVE Results'!$C$1:$C$18671 = $C67), 0), MATCH(G$12, 'RESOLVE Results'!$D$1:$P$1, 0)), "")</f>
        <v>47792</v>
      </c>
      <c r="H67" s="4" cm="1">
        <f t="array" ref="H67">IFERROR(INDEX('RESOLVE Results'!$D$1:$P$18671, MATCH(1, ('RESOLVE Results'!$A$1:$A$18671 = $D$10) * ('RESOLVE Results'!$B$1:$B$18671 = $F$10) * ('RESOLVE Results'!$C$1:$C$18671 = $C67), 0), MATCH(H$12, 'RESOLVE Results'!$D$1:$P$1, 0)), "")</f>
        <v>49210</v>
      </c>
      <c r="I67" s="4" cm="1">
        <f t="array" ref="I67">IFERROR(INDEX('RESOLVE Results'!$D$1:$P$18671, MATCH(1, ('RESOLVE Results'!$A$1:$A$18671 = $D$10) * ('RESOLVE Results'!$B$1:$B$18671 = $F$10) * ('RESOLVE Results'!$C$1:$C$18671 = $C67), 0), MATCH(I$12, 'RESOLVE Results'!$D$1:$P$1, 0)), "")</f>
        <v>50121</v>
      </c>
      <c r="J67" s="4" cm="1">
        <f t="array" ref="J67">IFERROR(INDEX('RESOLVE Results'!$D$1:$P$18671, MATCH(1, ('RESOLVE Results'!$A$1:$A$18671 = $D$10) * ('RESOLVE Results'!$B$1:$B$18671 = $F$10) * ('RESOLVE Results'!$C$1:$C$18671 = $C67), 0), MATCH(J$12, 'RESOLVE Results'!$D$1:$P$1, 0)), "")</f>
        <v>52188</v>
      </c>
      <c r="K67" s="4" cm="1">
        <f t="array" ref="K67">IFERROR(INDEX('RESOLVE Results'!$D$1:$P$18671, MATCH(1, ('RESOLVE Results'!$A$1:$A$18671 = $D$10) * ('RESOLVE Results'!$B$1:$B$18671 = $F$10) * ('RESOLVE Results'!$C$1:$C$18671 = $C67), 0), MATCH(K$12, 'RESOLVE Results'!$D$1:$P$1, 0)), "")</f>
        <v>52515</v>
      </c>
      <c r="L67" s="4" cm="1">
        <f t="array" ref="L67">IFERROR(INDEX('RESOLVE Results'!$D$1:$P$18671, MATCH(1, ('RESOLVE Results'!$A$1:$A$18671 = $D$10) * ('RESOLVE Results'!$B$1:$B$18671 = $F$10) * ('RESOLVE Results'!$C$1:$C$18671 = $C67), 0), MATCH(L$12, 'RESOLVE Results'!$D$1:$P$1, 0)), "")</f>
        <v>50456</v>
      </c>
      <c r="M67" s="4" cm="1">
        <f t="array" ref="M67">IFERROR(INDEX('RESOLVE Results'!$D$1:$P$18671, MATCH(1, ('RESOLVE Results'!$A$1:$A$18671 = $D$10) * ('RESOLVE Results'!$B$1:$B$18671 = $F$10) * ('RESOLVE Results'!$C$1:$C$18671 = $C67), 0), MATCH(M$12, 'RESOLVE Results'!$D$1:$P$1, 0)), "")</f>
        <v>53640</v>
      </c>
      <c r="N67" s="4" cm="1">
        <f t="array" ref="N67">IFERROR(INDEX('RESOLVE Results'!$D$1:$P$18671, MATCH(1, ('RESOLVE Results'!$A$1:$A$18671 = $D$10) * ('RESOLVE Results'!$B$1:$B$18671 = $F$10) * ('RESOLVE Results'!$C$1:$C$18671 = $C67), 0), MATCH(N$12, 'RESOLVE Results'!$D$1:$P$1, 0)), "")</f>
        <v>54552</v>
      </c>
      <c r="O67" s="4" cm="1">
        <f t="array" ref="O67">IFERROR(INDEX('RESOLVE Results'!$D$1:$P$18671, MATCH(1, ('RESOLVE Results'!$A$1:$A$18671 = $D$10) * ('RESOLVE Results'!$B$1:$B$18671 = $F$10) * ('RESOLVE Results'!$C$1:$C$18671 = $C67), 0), MATCH(O$12, 'RESOLVE Results'!$D$1:$P$1, 0)), "")</f>
        <v>59350</v>
      </c>
      <c r="P67" s="4" cm="1">
        <f t="array" ref="P67">IFERROR(INDEX('RESOLVE Results'!$D$1:$P$18671, MATCH(1, ('RESOLVE Results'!$A$1:$A$18671 = $D$10) * ('RESOLVE Results'!$B$1:$B$18671 = $F$10) * ('RESOLVE Results'!$C$1:$C$18671 = $C67), 0), MATCH(P$12, 'RESOLVE Results'!$D$1:$P$1, 0)), "")</f>
        <v>869943</v>
      </c>
    </row>
    <row r="68" spans="2:16" outlineLevel="1" x14ac:dyDescent="0.2">
      <c r="B68" s="11" t="s">
        <v>178</v>
      </c>
      <c r="C68" s="3" t="str">
        <v>7.6GW High Offshore Wind ELCC</v>
      </c>
      <c r="D68" s="4" cm="1">
        <f t="array" ref="D68">IFERROR(INDEX('RESOLVE Results'!$D$1:$P$18671, MATCH(1, ('RESOLVE Results'!$A$1:$A$18671 = $D$10) * ('RESOLVE Results'!$B$1:$B$18671 = $F$10) * ('RESOLVE Results'!$C$1:$C$18671 = $C68), 0), MATCH(D$12, 'RESOLVE Results'!$D$1:$P$1, 0)), "")</f>
        <v>46365</v>
      </c>
      <c r="E68" s="4" cm="1">
        <f t="array" ref="E68">IFERROR(INDEX('RESOLVE Results'!$D$1:$P$18671, MATCH(1, ('RESOLVE Results'!$A$1:$A$18671 = $D$10) * ('RESOLVE Results'!$B$1:$B$18671 = $F$10) * ('RESOLVE Results'!$C$1:$C$18671 = $C68), 0), MATCH(E$12, 'RESOLVE Results'!$D$1:$P$1, 0)), "")</f>
        <v>48122</v>
      </c>
      <c r="F68" s="4" cm="1">
        <f t="array" ref="F68">IFERROR(INDEX('RESOLVE Results'!$D$1:$P$18671, MATCH(1, ('RESOLVE Results'!$A$1:$A$18671 = $D$10) * ('RESOLVE Results'!$B$1:$B$18671 = $F$10) * ('RESOLVE Results'!$C$1:$C$18671 = $C68), 0), MATCH(F$12, 'RESOLVE Results'!$D$1:$P$1, 0)), "")</f>
        <v>46652</v>
      </c>
      <c r="G68" s="4" cm="1">
        <f t="array" ref="G68">IFERROR(INDEX('RESOLVE Results'!$D$1:$P$18671, MATCH(1, ('RESOLVE Results'!$A$1:$A$18671 = $D$10) * ('RESOLVE Results'!$B$1:$B$18671 = $F$10) * ('RESOLVE Results'!$C$1:$C$18671 = $C68), 0), MATCH(G$12, 'RESOLVE Results'!$D$1:$P$1, 0)), "")</f>
        <v>47711</v>
      </c>
      <c r="H68" s="4" cm="1">
        <f t="array" ref="H68">IFERROR(INDEX('RESOLVE Results'!$D$1:$P$18671, MATCH(1, ('RESOLVE Results'!$A$1:$A$18671 = $D$10) * ('RESOLVE Results'!$B$1:$B$18671 = $F$10) * ('RESOLVE Results'!$C$1:$C$18671 = $C68), 0), MATCH(H$12, 'RESOLVE Results'!$D$1:$P$1, 0)), "")</f>
        <v>49197</v>
      </c>
      <c r="I68" s="4" cm="1">
        <f t="array" ref="I68">IFERROR(INDEX('RESOLVE Results'!$D$1:$P$18671, MATCH(1, ('RESOLVE Results'!$A$1:$A$18671 = $D$10) * ('RESOLVE Results'!$B$1:$B$18671 = $F$10) * ('RESOLVE Results'!$C$1:$C$18671 = $C68), 0), MATCH(I$12, 'RESOLVE Results'!$D$1:$P$1, 0)), "")</f>
        <v>50081</v>
      </c>
      <c r="J68" s="4" cm="1">
        <f t="array" ref="J68">IFERROR(INDEX('RESOLVE Results'!$D$1:$P$18671, MATCH(1, ('RESOLVE Results'!$A$1:$A$18671 = $D$10) * ('RESOLVE Results'!$B$1:$B$18671 = $F$10) * ('RESOLVE Results'!$C$1:$C$18671 = $C68), 0), MATCH(J$12, 'RESOLVE Results'!$D$1:$P$1, 0)), "")</f>
        <v>51772</v>
      </c>
      <c r="K68" s="4" cm="1">
        <f t="array" ref="K68">IFERROR(INDEX('RESOLVE Results'!$D$1:$P$18671, MATCH(1, ('RESOLVE Results'!$A$1:$A$18671 = $D$10) * ('RESOLVE Results'!$B$1:$B$18671 = $F$10) * ('RESOLVE Results'!$C$1:$C$18671 = $C68), 0), MATCH(K$12, 'RESOLVE Results'!$D$1:$P$1, 0)), "")</f>
        <v>52328</v>
      </c>
      <c r="L68" s="4" cm="1">
        <f t="array" ref="L68">IFERROR(INDEX('RESOLVE Results'!$D$1:$P$18671, MATCH(1, ('RESOLVE Results'!$A$1:$A$18671 = $D$10) * ('RESOLVE Results'!$B$1:$B$18671 = $F$10) * ('RESOLVE Results'!$C$1:$C$18671 = $C68), 0), MATCH(L$12, 'RESOLVE Results'!$D$1:$P$1, 0)), "")</f>
        <v>50273</v>
      </c>
      <c r="M68" s="4" cm="1">
        <f t="array" ref="M68">IFERROR(INDEX('RESOLVE Results'!$D$1:$P$18671, MATCH(1, ('RESOLVE Results'!$A$1:$A$18671 = $D$10) * ('RESOLVE Results'!$B$1:$B$18671 = $F$10) * ('RESOLVE Results'!$C$1:$C$18671 = $C68), 0), MATCH(M$12, 'RESOLVE Results'!$D$1:$P$1, 0)), "")</f>
        <v>53499</v>
      </c>
      <c r="N68" s="4" cm="1">
        <f t="array" ref="N68">IFERROR(INDEX('RESOLVE Results'!$D$1:$P$18671, MATCH(1, ('RESOLVE Results'!$A$1:$A$18671 = $D$10) * ('RESOLVE Results'!$B$1:$B$18671 = $F$10) * ('RESOLVE Results'!$C$1:$C$18671 = $C68), 0), MATCH(N$12, 'RESOLVE Results'!$D$1:$P$1, 0)), "")</f>
        <v>54445</v>
      </c>
      <c r="O68" s="4" cm="1">
        <f t="array" ref="O68">IFERROR(INDEX('RESOLVE Results'!$D$1:$P$18671, MATCH(1, ('RESOLVE Results'!$A$1:$A$18671 = $D$10) * ('RESOLVE Results'!$B$1:$B$18671 = $F$10) * ('RESOLVE Results'!$C$1:$C$18671 = $C68), 0), MATCH(O$12, 'RESOLVE Results'!$D$1:$P$1, 0)), "")</f>
        <v>59037</v>
      </c>
      <c r="P68" s="4" cm="1">
        <f t="array" ref="P68">IFERROR(INDEX('RESOLVE Results'!$D$1:$P$18671, MATCH(1, ('RESOLVE Results'!$A$1:$A$18671 = $D$10) * ('RESOLVE Results'!$B$1:$B$18671 = $F$10) * ('RESOLVE Results'!$C$1:$C$18671 = $C68), 0), MATCH(P$12, 'RESOLVE Results'!$D$1:$P$1, 0)), "")</f>
        <v>867008</v>
      </c>
    </row>
    <row r="69" spans="2:16" outlineLevel="1" x14ac:dyDescent="0.2">
      <c r="B69" s="11" t="s">
        <v>178</v>
      </c>
      <c r="C69" s="3" t="str">
        <v>7.6GW Low Offshore Wind ELCC</v>
      </c>
      <c r="D69" s="4" cm="1">
        <f t="array" ref="D69">IFERROR(INDEX('RESOLVE Results'!$D$1:$P$18671, MATCH(1, ('RESOLVE Results'!$A$1:$A$18671 = $D$10) * ('RESOLVE Results'!$B$1:$B$18671 = $F$10) * ('RESOLVE Results'!$C$1:$C$18671 = $C69), 0), MATCH(D$12, 'RESOLVE Results'!$D$1:$P$1, 0)), "")</f>
        <v>46376</v>
      </c>
      <c r="E69" s="4" cm="1">
        <f t="array" ref="E69">IFERROR(INDEX('RESOLVE Results'!$D$1:$P$18671, MATCH(1, ('RESOLVE Results'!$A$1:$A$18671 = $D$10) * ('RESOLVE Results'!$B$1:$B$18671 = $F$10) * ('RESOLVE Results'!$C$1:$C$18671 = $C69), 0), MATCH(E$12, 'RESOLVE Results'!$D$1:$P$1, 0)), "")</f>
        <v>48344</v>
      </c>
      <c r="F69" s="4" cm="1">
        <f t="array" ref="F69">IFERROR(INDEX('RESOLVE Results'!$D$1:$P$18671, MATCH(1, ('RESOLVE Results'!$A$1:$A$18671 = $D$10) * ('RESOLVE Results'!$B$1:$B$18671 = $F$10) * ('RESOLVE Results'!$C$1:$C$18671 = $C69), 0), MATCH(F$12, 'RESOLVE Results'!$D$1:$P$1, 0)), "")</f>
        <v>46687</v>
      </c>
      <c r="G69" s="4" cm="1">
        <f t="array" ref="G69">IFERROR(INDEX('RESOLVE Results'!$D$1:$P$18671, MATCH(1, ('RESOLVE Results'!$A$1:$A$18671 = $D$10) * ('RESOLVE Results'!$B$1:$B$18671 = $F$10) * ('RESOLVE Results'!$C$1:$C$18671 = $C69), 0), MATCH(G$12, 'RESOLVE Results'!$D$1:$P$1, 0)), "")</f>
        <v>47754</v>
      </c>
      <c r="H69" s="4" cm="1">
        <f t="array" ref="H69">IFERROR(INDEX('RESOLVE Results'!$D$1:$P$18671, MATCH(1, ('RESOLVE Results'!$A$1:$A$18671 = $D$10) * ('RESOLVE Results'!$B$1:$B$18671 = $F$10) * ('RESOLVE Results'!$C$1:$C$18671 = $C69), 0), MATCH(H$12, 'RESOLVE Results'!$D$1:$P$1, 0)), "")</f>
        <v>49232</v>
      </c>
      <c r="I69" s="4" cm="1">
        <f t="array" ref="I69">IFERROR(INDEX('RESOLVE Results'!$D$1:$P$18671, MATCH(1, ('RESOLVE Results'!$A$1:$A$18671 = $D$10) * ('RESOLVE Results'!$B$1:$B$18671 = $F$10) * ('RESOLVE Results'!$C$1:$C$18671 = $C69), 0), MATCH(I$12, 'RESOLVE Results'!$D$1:$P$1, 0)), "")</f>
        <v>50117</v>
      </c>
      <c r="J69" s="4" cm="1">
        <f t="array" ref="J69">IFERROR(INDEX('RESOLVE Results'!$D$1:$P$18671, MATCH(1, ('RESOLVE Results'!$A$1:$A$18671 = $D$10) * ('RESOLVE Results'!$B$1:$B$18671 = $F$10) * ('RESOLVE Results'!$C$1:$C$18671 = $C69), 0), MATCH(J$12, 'RESOLVE Results'!$D$1:$P$1, 0)), "")</f>
        <v>52273</v>
      </c>
      <c r="K69" s="4" cm="1">
        <f t="array" ref="K69">IFERROR(INDEX('RESOLVE Results'!$D$1:$P$18671, MATCH(1, ('RESOLVE Results'!$A$1:$A$18671 = $D$10) * ('RESOLVE Results'!$B$1:$B$18671 = $F$10) * ('RESOLVE Results'!$C$1:$C$18671 = $C69), 0), MATCH(K$12, 'RESOLVE Results'!$D$1:$P$1, 0)), "")</f>
        <v>52706</v>
      </c>
      <c r="L69" s="4" cm="1">
        <f t="array" ref="L69">IFERROR(INDEX('RESOLVE Results'!$D$1:$P$18671, MATCH(1, ('RESOLVE Results'!$A$1:$A$18671 = $D$10) * ('RESOLVE Results'!$B$1:$B$18671 = $F$10) * ('RESOLVE Results'!$C$1:$C$18671 = $C69), 0), MATCH(L$12, 'RESOLVE Results'!$D$1:$P$1, 0)), "")</f>
        <v>50295</v>
      </c>
      <c r="M69" s="4" cm="1">
        <f t="array" ref="M69">IFERROR(INDEX('RESOLVE Results'!$D$1:$P$18671, MATCH(1, ('RESOLVE Results'!$A$1:$A$18671 = $D$10) * ('RESOLVE Results'!$B$1:$B$18671 = $F$10) * ('RESOLVE Results'!$C$1:$C$18671 = $C69), 0), MATCH(M$12, 'RESOLVE Results'!$D$1:$P$1, 0)), "")</f>
        <v>53389</v>
      </c>
      <c r="N69" s="4" cm="1">
        <f t="array" ref="N69">IFERROR(INDEX('RESOLVE Results'!$D$1:$P$18671, MATCH(1, ('RESOLVE Results'!$A$1:$A$18671 = $D$10) * ('RESOLVE Results'!$B$1:$B$18671 = $F$10) * ('RESOLVE Results'!$C$1:$C$18671 = $C69), 0), MATCH(N$12, 'RESOLVE Results'!$D$1:$P$1, 0)), "")</f>
        <v>54338</v>
      </c>
      <c r="O69" s="4" cm="1">
        <f t="array" ref="O69">IFERROR(INDEX('RESOLVE Results'!$D$1:$P$18671, MATCH(1, ('RESOLVE Results'!$A$1:$A$18671 = $D$10) * ('RESOLVE Results'!$B$1:$B$18671 = $F$10) * ('RESOLVE Results'!$C$1:$C$18671 = $C69), 0), MATCH(O$12, 'RESOLVE Results'!$D$1:$P$1, 0)), "")</f>
        <v>59175</v>
      </c>
      <c r="P69" s="4" cm="1">
        <f t="array" ref="P69">IFERROR(INDEX('RESOLVE Results'!$D$1:$P$18671, MATCH(1, ('RESOLVE Results'!$A$1:$A$18671 = $D$10) * ('RESOLVE Results'!$B$1:$B$18671 = $F$10) * ('RESOLVE Results'!$C$1:$C$18671 = $C69), 0), MATCH(P$12, 'RESOLVE Results'!$D$1:$P$1, 0)), "")</f>
        <v>868366</v>
      </c>
    </row>
    <row r="70" spans="2:16" outlineLevel="1" x14ac:dyDescent="0.2">
      <c r="B70" s="11" t="s">
        <v>178</v>
      </c>
      <c r="C70" s="3" t="str">
        <v>7.6GW Low Competing Resource Cost</v>
      </c>
      <c r="D70" s="4" cm="1">
        <f t="array" ref="D70">IFERROR(INDEX('RESOLVE Results'!$D$1:$P$18671, MATCH(1, ('RESOLVE Results'!$A$1:$A$18671 = $D$10) * ('RESOLVE Results'!$B$1:$B$18671 = $F$10) * ('RESOLVE Results'!$C$1:$C$18671 = $C70), 0), MATCH(D$12, 'RESOLVE Results'!$D$1:$P$1, 0)), "")</f>
        <v>46369</v>
      </c>
      <c r="E70" s="4" cm="1">
        <f t="array" ref="E70">IFERROR(INDEX('RESOLVE Results'!$D$1:$P$18671, MATCH(1, ('RESOLVE Results'!$A$1:$A$18671 = $D$10) * ('RESOLVE Results'!$B$1:$B$18671 = $F$10) * ('RESOLVE Results'!$C$1:$C$18671 = $C70), 0), MATCH(E$12, 'RESOLVE Results'!$D$1:$P$1, 0)), "")</f>
        <v>48387</v>
      </c>
      <c r="F70" s="4" cm="1">
        <f t="array" ref="F70">IFERROR(INDEX('RESOLVE Results'!$D$1:$P$18671, MATCH(1, ('RESOLVE Results'!$A$1:$A$18671 = $D$10) * ('RESOLVE Results'!$B$1:$B$18671 = $F$10) * ('RESOLVE Results'!$C$1:$C$18671 = $C70), 0), MATCH(F$12, 'RESOLVE Results'!$D$1:$P$1, 0)), "")</f>
        <v>46475</v>
      </c>
      <c r="G70" s="4" cm="1">
        <f t="array" ref="G70">IFERROR(INDEX('RESOLVE Results'!$D$1:$P$18671, MATCH(1, ('RESOLVE Results'!$A$1:$A$18671 = $D$10) * ('RESOLVE Results'!$B$1:$B$18671 = $F$10) * ('RESOLVE Results'!$C$1:$C$18671 = $C70), 0), MATCH(G$12, 'RESOLVE Results'!$D$1:$P$1, 0)), "")</f>
        <v>47550</v>
      </c>
      <c r="H70" s="4" cm="1">
        <f t="array" ref="H70">IFERROR(INDEX('RESOLVE Results'!$D$1:$P$18671, MATCH(1, ('RESOLVE Results'!$A$1:$A$18671 = $D$10) * ('RESOLVE Results'!$B$1:$B$18671 = $F$10) * ('RESOLVE Results'!$C$1:$C$18671 = $C70), 0), MATCH(H$12, 'RESOLVE Results'!$D$1:$P$1, 0)), "")</f>
        <v>48939</v>
      </c>
      <c r="I70" s="4" cm="1">
        <f t="array" ref="I70">IFERROR(INDEX('RESOLVE Results'!$D$1:$P$18671, MATCH(1, ('RESOLVE Results'!$A$1:$A$18671 = $D$10) * ('RESOLVE Results'!$B$1:$B$18671 = $F$10) * ('RESOLVE Results'!$C$1:$C$18671 = $C70), 0), MATCH(I$12, 'RESOLVE Results'!$D$1:$P$1, 0)), "")</f>
        <v>49390</v>
      </c>
      <c r="J70" s="4" cm="1">
        <f t="array" ref="J70">IFERROR(INDEX('RESOLVE Results'!$D$1:$P$18671, MATCH(1, ('RESOLVE Results'!$A$1:$A$18671 = $D$10) * ('RESOLVE Results'!$B$1:$B$18671 = $F$10) * ('RESOLVE Results'!$C$1:$C$18671 = $C70), 0), MATCH(J$12, 'RESOLVE Results'!$D$1:$P$1, 0)), "")</f>
        <v>50701</v>
      </c>
      <c r="K70" s="4" cm="1">
        <f t="array" ref="K70">IFERROR(INDEX('RESOLVE Results'!$D$1:$P$18671, MATCH(1, ('RESOLVE Results'!$A$1:$A$18671 = $D$10) * ('RESOLVE Results'!$B$1:$B$18671 = $F$10) * ('RESOLVE Results'!$C$1:$C$18671 = $C70), 0), MATCH(K$12, 'RESOLVE Results'!$D$1:$P$1, 0)), "")</f>
        <v>51877</v>
      </c>
      <c r="L70" s="4" cm="1">
        <f t="array" ref="L70">IFERROR(INDEX('RESOLVE Results'!$D$1:$P$18671, MATCH(1, ('RESOLVE Results'!$A$1:$A$18671 = $D$10) * ('RESOLVE Results'!$B$1:$B$18671 = $F$10) * ('RESOLVE Results'!$C$1:$C$18671 = $C70), 0), MATCH(L$12, 'RESOLVE Results'!$D$1:$P$1, 0)), "")</f>
        <v>49585</v>
      </c>
      <c r="M70" s="4" cm="1">
        <f t="array" ref="M70">IFERROR(INDEX('RESOLVE Results'!$D$1:$P$18671, MATCH(1, ('RESOLVE Results'!$A$1:$A$18671 = $D$10) * ('RESOLVE Results'!$B$1:$B$18671 = $F$10) * ('RESOLVE Results'!$C$1:$C$18671 = $C70), 0), MATCH(M$12, 'RESOLVE Results'!$D$1:$P$1, 0)), "")</f>
        <v>52263</v>
      </c>
      <c r="N70" s="4" cm="1">
        <f t="array" ref="N70">IFERROR(INDEX('RESOLVE Results'!$D$1:$P$18671, MATCH(1, ('RESOLVE Results'!$A$1:$A$18671 = $D$10) * ('RESOLVE Results'!$B$1:$B$18671 = $F$10) * ('RESOLVE Results'!$C$1:$C$18671 = $C70), 0), MATCH(N$12, 'RESOLVE Results'!$D$1:$P$1, 0)), "")</f>
        <v>53030</v>
      </c>
      <c r="O70" s="4" cm="1">
        <f t="array" ref="O70">IFERROR(INDEX('RESOLVE Results'!$D$1:$P$18671, MATCH(1, ('RESOLVE Results'!$A$1:$A$18671 = $D$10) * ('RESOLVE Results'!$B$1:$B$18671 = $F$10) * ('RESOLVE Results'!$C$1:$C$18671 = $C70), 0), MATCH(O$12, 'RESOLVE Results'!$D$1:$P$1, 0)), "")</f>
        <v>57184</v>
      </c>
      <c r="P70" s="4" cm="1">
        <f t="array" ref="P70">IFERROR(INDEX('RESOLVE Results'!$D$1:$P$18671, MATCH(1, ('RESOLVE Results'!$A$1:$A$18671 = $D$10) * ('RESOLVE Results'!$B$1:$B$18671 = $F$10) * ('RESOLVE Results'!$C$1:$C$18671 = $C70), 0), MATCH(P$12, 'RESOLVE Results'!$D$1:$P$1, 0)), "")</f>
        <v>851745</v>
      </c>
    </row>
    <row r="71" spans="2:16" outlineLevel="1" x14ac:dyDescent="0.2">
      <c r="B71" s="11" t="s">
        <v>178</v>
      </c>
      <c r="C71" s="3" t="str">
        <v>7.6GW Low Bookend</v>
      </c>
      <c r="D71" s="4" cm="1">
        <f t="array" ref="D71">IFERROR(INDEX('RESOLVE Results'!$D$1:$P$18671, MATCH(1, ('RESOLVE Results'!$A$1:$A$18671 = $D$10) * ('RESOLVE Results'!$B$1:$B$18671 = $F$10) * ('RESOLVE Results'!$C$1:$C$18671 = $C71), 0), MATCH(D$12, 'RESOLVE Results'!$D$1:$P$1, 0)), "")</f>
        <v>46473</v>
      </c>
      <c r="E71" s="4" cm="1">
        <f t="array" ref="E71">IFERROR(INDEX('RESOLVE Results'!$D$1:$P$18671, MATCH(1, ('RESOLVE Results'!$A$1:$A$18671 = $D$10) * ('RESOLVE Results'!$B$1:$B$18671 = $F$10) * ('RESOLVE Results'!$C$1:$C$18671 = $C71), 0), MATCH(E$12, 'RESOLVE Results'!$D$1:$P$1, 0)), "")</f>
        <v>48625</v>
      </c>
      <c r="F71" s="4" cm="1">
        <f t="array" ref="F71">IFERROR(INDEX('RESOLVE Results'!$D$1:$P$18671, MATCH(1, ('RESOLVE Results'!$A$1:$A$18671 = $D$10) * ('RESOLVE Results'!$B$1:$B$18671 = $F$10) * ('RESOLVE Results'!$C$1:$C$18671 = $C71), 0), MATCH(F$12, 'RESOLVE Results'!$D$1:$P$1, 0)), "")</f>
        <v>46261</v>
      </c>
      <c r="G71" s="4" cm="1">
        <f t="array" ref="G71">IFERROR(INDEX('RESOLVE Results'!$D$1:$P$18671, MATCH(1, ('RESOLVE Results'!$A$1:$A$18671 = $D$10) * ('RESOLVE Results'!$B$1:$B$18671 = $F$10) * ('RESOLVE Results'!$C$1:$C$18671 = $C71), 0), MATCH(G$12, 'RESOLVE Results'!$D$1:$P$1, 0)), "")</f>
        <v>47097</v>
      </c>
      <c r="H71" s="4" cm="1">
        <f t="array" ref="H71">IFERROR(INDEX('RESOLVE Results'!$D$1:$P$18671, MATCH(1, ('RESOLVE Results'!$A$1:$A$18671 = $D$10) * ('RESOLVE Results'!$B$1:$B$18671 = $F$10) * ('RESOLVE Results'!$C$1:$C$18671 = $C71), 0), MATCH(H$12, 'RESOLVE Results'!$D$1:$P$1, 0)), "")</f>
        <v>48421</v>
      </c>
      <c r="I71" s="4" cm="1">
        <f t="array" ref="I71">IFERROR(INDEX('RESOLVE Results'!$D$1:$P$18671, MATCH(1, ('RESOLVE Results'!$A$1:$A$18671 = $D$10) * ('RESOLVE Results'!$B$1:$B$18671 = $F$10) * ('RESOLVE Results'!$C$1:$C$18671 = $C71), 0), MATCH(I$12, 'RESOLVE Results'!$D$1:$P$1, 0)), "")</f>
        <v>49302</v>
      </c>
      <c r="J71" s="4" cm="1">
        <f t="array" ref="J71">IFERROR(INDEX('RESOLVE Results'!$D$1:$P$18671, MATCH(1, ('RESOLVE Results'!$A$1:$A$18671 = $D$10) * ('RESOLVE Results'!$B$1:$B$18671 = $F$10) * ('RESOLVE Results'!$C$1:$C$18671 = $C71), 0), MATCH(J$12, 'RESOLVE Results'!$D$1:$P$1, 0)), "")</f>
        <v>51334</v>
      </c>
      <c r="K71" s="4" cm="1">
        <f t="array" ref="K71">IFERROR(INDEX('RESOLVE Results'!$D$1:$P$18671, MATCH(1, ('RESOLVE Results'!$A$1:$A$18671 = $D$10) * ('RESOLVE Results'!$B$1:$B$18671 = $F$10) * ('RESOLVE Results'!$C$1:$C$18671 = $C71), 0), MATCH(K$12, 'RESOLVE Results'!$D$1:$P$1, 0)), "")</f>
        <v>51972</v>
      </c>
      <c r="L71" s="4" cm="1">
        <f t="array" ref="L71">IFERROR(INDEX('RESOLVE Results'!$D$1:$P$18671, MATCH(1, ('RESOLVE Results'!$A$1:$A$18671 = $D$10) * ('RESOLVE Results'!$B$1:$B$18671 = $F$10) * ('RESOLVE Results'!$C$1:$C$18671 = $C71), 0), MATCH(L$12, 'RESOLVE Results'!$D$1:$P$1, 0)), "")</f>
        <v>49371</v>
      </c>
      <c r="M71" s="4" cm="1">
        <f t="array" ref="M71">IFERROR(INDEX('RESOLVE Results'!$D$1:$P$18671, MATCH(1, ('RESOLVE Results'!$A$1:$A$18671 = $D$10) * ('RESOLVE Results'!$B$1:$B$18671 = $F$10) * ('RESOLVE Results'!$C$1:$C$18671 = $C71), 0), MATCH(M$12, 'RESOLVE Results'!$D$1:$P$1, 0)), "")</f>
        <v>52440</v>
      </c>
      <c r="N71" s="4" cm="1">
        <f t="array" ref="N71">IFERROR(INDEX('RESOLVE Results'!$D$1:$P$18671, MATCH(1, ('RESOLVE Results'!$A$1:$A$18671 = $D$10) * ('RESOLVE Results'!$B$1:$B$18671 = $F$10) * ('RESOLVE Results'!$C$1:$C$18671 = $C71), 0), MATCH(N$12, 'RESOLVE Results'!$D$1:$P$1, 0)), "")</f>
        <v>53276</v>
      </c>
      <c r="O71" s="4" cm="1">
        <f t="array" ref="O71">IFERROR(INDEX('RESOLVE Results'!$D$1:$P$18671, MATCH(1, ('RESOLVE Results'!$A$1:$A$18671 = $D$10) * ('RESOLVE Results'!$B$1:$B$18671 = $F$10) * ('RESOLVE Results'!$C$1:$C$18671 = $C71), 0), MATCH(O$12, 'RESOLVE Results'!$D$1:$P$1, 0)), "")</f>
        <v>56647</v>
      </c>
      <c r="P71" s="4" cm="1">
        <f t="array" ref="P71">IFERROR(INDEX('RESOLVE Results'!$D$1:$P$18671, MATCH(1, ('RESOLVE Results'!$A$1:$A$18671 = $D$10) * ('RESOLVE Results'!$B$1:$B$18671 = $F$10) * ('RESOLVE Results'!$C$1:$C$18671 = $C71), 0), MATCH(P$12, 'RESOLVE Results'!$D$1:$P$1, 0)), "")</f>
        <v>848297</v>
      </c>
    </row>
    <row r="72" spans="2:16" outlineLevel="1" x14ac:dyDescent="0.2">
      <c r="B72" s="11" t="s">
        <v>178</v>
      </c>
      <c r="C72" s="3" t="str">
        <v>7.6GW Least-Cost</v>
      </c>
      <c r="D72" s="4" cm="1">
        <f t="array" ref="D72">IFERROR(INDEX('RESOLVE Results'!$D$1:$P$18671, MATCH(1, ('RESOLVE Results'!$A$1:$A$18671 = $D$10) * ('RESOLVE Results'!$B$1:$B$18671 = $F$10) * ('RESOLVE Results'!$C$1:$C$18671 = $C72), 0), MATCH(D$12, 'RESOLVE Results'!$D$1:$P$1, 0)), "")</f>
        <v>46365</v>
      </c>
      <c r="E72" s="4" cm="1">
        <f t="array" ref="E72">IFERROR(INDEX('RESOLVE Results'!$D$1:$P$18671, MATCH(1, ('RESOLVE Results'!$A$1:$A$18671 = $D$10) * ('RESOLVE Results'!$B$1:$B$18671 = $F$10) * ('RESOLVE Results'!$C$1:$C$18671 = $C72), 0), MATCH(E$12, 'RESOLVE Results'!$D$1:$P$1, 0)), "")</f>
        <v>48123</v>
      </c>
      <c r="F72" s="4" cm="1">
        <f t="array" ref="F72">IFERROR(INDEX('RESOLVE Results'!$D$1:$P$18671, MATCH(1, ('RESOLVE Results'!$A$1:$A$18671 = $D$10) * ('RESOLVE Results'!$B$1:$B$18671 = $F$10) * ('RESOLVE Results'!$C$1:$C$18671 = $C72), 0), MATCH(F$12, 'RESOLVE Results'!$D$1:$P$1, 0)), "")</f>
        <v>46663</v>
      </c>
      <c r="G72" s="4" cm="1">
        <f t="array" ref="G72">IFERROR(INDEX('RESOLVE Results'!$D$1:$P$18671, MATCH(1, ('RESOLVE Results'!$A$1:$A$18671 = $D$10) * ('RESOLVE Results'!$B$1:$B$18671 = $F$10) * ('RESOLVE Results'!$C$1:$C$18671 = $C72), 0), MATCH(G$12, 'RESOLVE Results'!$D$1:$P$1, 0)), "")</f>
        <v>47724</v>
      </c>
      <c r="H72" s="4" cm="1">
        <f t="array" ref="H72">IFERROR(INDEX('RESOLVE Results'!$D$1:$P$18671, MATCH(1, ('RESOLVE Results'!$A$1:$A$18671 = $D$10) * ('RESOLVE Results'!$B$1:$B$18671 = $F$10) * ('RESOLVE Results'!$C$1:$C$18671 = $C72), 0), MATCH(H$12, 'RESOLVE Results'!$D$1:$P$1, 0)), "")</f>
        <v>49197</v>
      </c>
      <c r="I72" s="4" cm="1">
        <f t="array" ref="I72">IFERROR(INDEX('RESOLVE Results'!$D$1:$P$18671, MATCH(1, ('RESOLVE Results'!$A$1:$A$18671 = $D$10) * ('RESOLVE Results'!$B$1:$B$18671 = $F$10) * ('RESOLVE Results'!$C$1:$C$18671 = $C72), 0), MATCH(I$12, 'RESOLVE Results'!$D$1:$P$1, 0)), "")</f>
        <v>50080</v>
      </c>
      <c r="J72" s="4" cm="1">
        <f t="array" ref="J72">IFERROR(INDEX('RESOLVE Results'!$D$1:$P$18671, MATCH(1, ('RESOLVE Results'!$A$1:$A$18671 = $D$10) * ('RESOLVE Results'!$B$1:$B$18671 = $F$10) * ('RESOLVE Results'!$C$1:$C$18671 = $C72), 0), MATCH(J$12, 'RESOLVE Results'!$D$1:$P$1, 0)), "")</f>
        <v>52158</v>
      </c>
      <c r="K72" s="4" cm="1">
        <f t="array" ref="K72">IFERROR(INDEX('RESOLVE Results'!$D$1:$P$18671, MATCH(1, ('RESOLVE Results'!$A$1:$A$18671 = $D$10) * ('RESOLVE Results'!$B$1:$B$18671 = $F$10) * ('RESOLVE Results'!$C$1:$C$18671 = $C72), 0), MATCH(K$12, 'RESOLVE Results'!$D$1:$P$1, 0)), "")</f>
        <v>52689</v>
      </c>
      <c r="L72" s="4" cm="1">
        <f t="array" ref="L72">IFERROR(INDEX('RESOLVE Results'!$D$1:$P$18671, MATCH(1, ('RESOLVE Results'!$A$1:$A$18671 = $D$10) * ('RESOLVE Results'!$B$1:$B$18671 = $F$10) * ('RESOLVE Results'!$C$1:$C$18671 = $C72), 0), MATCH(L$12, 'RESOLVE Results'!$D$1:$P$1, 0)), "")</f>
        <v>50246</v>
      </c>
      <c r="M72" s="4" cm="1">
        <f t="array" ref="M72">IFERROR(INDEX('RESOLVE Results'!$D$1:$P$18671, MATCH(1, ('RESOLVE Results'!$A$1:$A$18671 = $D$10) * ('RESOLVE Results'!$B$1:$B$18671 = $F$10) * ('RESOLVE Results'!$C$1:$C$18671 = $C72), 0), MATCH(M$12, 'RESOLVE Results'!$D$1:$P$1, 0)), "")</f>
        <v>53358</v>
      </c>
      <c r="N72" s="4" cm="1">
        <f t="array" ref="N72">IFERROR(INDEX('RESOLVE Results'!$D$1:$P$18671, MATCH(1, ('RESOLVE Results'!$A$1:$A$18671 = $D$10) * ('RESOLVE Results'!$B$1:$B$18671 = $F$10) * ('RESOLVE Results'!$C$1:$C$18671 = $C72), 0), MATCH(N$12, 'RESOLVE Results'!$D$1:$P$1, 0)), "")</f>
        <v>54277</v>
      </c>
      <c r="O72" s="4" cm="1">
        <f t="array" ref="O72">IFERROR(INDEX('RESOLVE Results'!$D$1:$P$18671, MATCH(1, ('RESOLVE Results'!$A$1:$A$18671 = $D$10) * ('RESOLVE Results'!$B$1:$B$18671 = $F$10) * ('RESOLVE Results'!$C$1:$C$18671 = $C72), 0), MATCH(O$12, 'RESOLVE Results'!$D$1:$P$1, 0)), "")</f>
        <v>59119</v>
      </c>
      <c r="P72" s="4" cm="1">
        <f t="array" ref="P72">IFERROR(INDEX('RESOLVE Results'!$D$1:$P$18671, MATCH(1, ('RESOLVE Results'!$A$1:$A$18671 = $D$10) * ('RESOLVE Results'!$B$1:$B$18671 = $F$10) * ('RESOLVE Results'!$C$1:$C$18671 = $C72), 0), MATCH(P$12, 'RESOLVE Results'!$D$1:$P$1, 0)), "")</f>
        <v>867486</v>
      </c>
    </row>
    <row r="73" spans="2:16" outlineLevel="1" x14ac:dyDescent="0.2">
      <c r="B73" s="11" t="s">
        <v>178</v>
      </c>
      <c r="C73" s="3" t="str">
        <v>15.6GW High Bookend</v>
      </c>
      <c r="D73" s="4" cm="1">
        <f t="array" ref="D73">IFERROR(INDEX('RESOLVE Results'!$D$1:$P$18671, MATCH(1, ('RESOLVE Results'!$A$1:$A$18671 = $D$10) * ('RESOLVE Results'!$B$1:$B$18671 = $F$10) * ('RESOLVE Results'!$C$1:$C$18671 = $C73), 0), MATCH(D$12, 'RESOLVE Results'!$D$1:$P$1, 0)), "")</f>
        <v>46616</v>
      </c>
      <c r="E73" s="4" cm="1">
        <f t="array" ref="E73">IFERROR(INDEX('RESOLVE Results'!$D$1:$P$18671, MATCH(1, ('RESOLVE Results'!$A$1:$A$18671 = $D$10) * ('RESOLVE Results'!$B$1:$B$18671 = $F$10) * ('RESOLVE Results'!$C$1:$C$18671 = $C73), 0), MATCH(E$12, 'RESOLVE Results'!$D$1:$P$1, 0)), "")</f>
        <v>50329</v>
      </c>
      <c r="F73" s="4" cm="1">
        <f t="array" ref="F73">IFERROR(INDEX('RESOLVE Results'!$D$1:$P$18671, MATCH(1, ('RESOLVE Results'!$A$1:$A$18671 = $D$10) * ('RESOLVE Results'!$B$1:$B$18671 = $F$10) * ('RESOLVE Results'!$C$1:$C$18671 = $C73), 0), MATCH(F$12, 'RESOLVE Results'!$D$1:$P$1, 0)), "")</f>
        <v>46902</v>
      </c>
      <c r="G73" s="4" cm="1">
        <f t="array" ref="G73">IFERROR(INDEX('RESOLVE Results'!$D$1:$P$18671, MATCH(1, ('RESOLVE Results'!$A$1:$A$18671 = $D$10) * ('RESOLVE Results'!$B$1:$B$18671 = $F$10) * ('RESOLVE Results'!$C$1:$C$18671 = $C73), 0), MATCH(G$12, 'RESOLVE Results'!$D$1:$P$1, 0)), "")</f>
        <v>48574</v>
      </c>
      <c r="H73" s="4" cm="1">
        <f t="array" ref="H73">IFERROR(INDEX('RESOLVE Results'!$D$1:$P$18671, MATCH(1, ('RESOLVE Results'!$A$1:$A$18671 = $D$10) * ('RESOLVE Results'!$B$1:$B$18671 = $F$10) * ('RESOLVE Results'!$C$1:$C$18671 = $C73), 0), MATCH(H$12, 'RESOLVE Results'!$D$1:$P$1, 0)), "")</f>
        <v>52126</v>
      </c>
      <c r="I73" s="4" cm="1">
        <f t="array" ref="I73">IFERROR(INDEX('RESOLVE Results'!$D$1:$P$18671, MATCH(1, ('RESOLVE Results'!$A$1:$A$18671 = $D$10) * ('RESOLVE Results'!$B$1:$B$18671 = $F$10) * ('RESOLVE Results'!$C$1:$C$18671 = $C73), 0), MATCH(I$12, 'RESOLVE Results'!$D$1:$P$1, 0)), "")</f>
        <v>54574</v>
      </c>
      <c r="J73" s="4" cm="1">
        <f t="array" ref="J73">IFERROR(INDEX('RESOLVE Results'!$D$1:$P$18671, MATCH(1, ('RESOLVE Results'!$A$1:$A$18671 = $D$10) * ('RESOLVE Results'!$B$1:$B$18671 = $F$10) * ('RESOLVE Results'!$C$1:$C$18671 = $C73), 0), MATCH(J$12, 'RESOLVE Results'!$D$1:$P$1, 0)), "")</f>
        <v>57280</v>
      </c>
      <c r="K73" s="4" cm="1">
        <f t="array" ref="K73">IFERROR(INDEX('RESOLVE Results'!$D$1:$P$18671, MATCH(1, ('RESOLVE Results'!$A$1:$A$18671 = $D$10) * ('RESOLVE Results'!$B$1:$B$18671 = $F$10) * ('RESOLVE Results'!$C$1:$C$18671 = $C73), 0), MATCH(K$12, 'RESOLVE Results'!$D$1:$P$1, 0)), "")</f>
        <v>58706</v>
      </c>
      <c r="L73" s="4" cm="1">
        <f t="array" ref="L73">IFERROR(INDEX('RESOLVE Results'!$D$1:$P$18671, MATCH(1, ('RESOLVE Results'!$A$1:$A$18671 = $D$10) * ('RESOLVE Results'!$B$1:$B$18671 = $F$10) * ('RESOLVE Results'!$C$1:$C$18671 = $C73), 0), MATCH(L$12, 'RESOLVE Results'!$D$1:$P$1, 0)), "")</f>
        <v>55806</v>
      </c>
      <c r="M73" s="4" cm="1">
        <f t="array" ref="M73">IFERROR(INDEX('RESOLVE Results'!$D$1:$P$18671, MATCH(1, ('RESOLVE Results'!$A$1:$A$18671 = $D$10) * ('RESOLVE Results'!$B$1:$B$18671 = $F$10) * ('RESOLVE Results'!$C$1:$C$18671 = $C73), 0), MATCH(M$12, 'RESOLVE Results'!$D$1:$P$1, 0)), "")</f>
        <v>61582</v>
      </c>
      <c r="N73" s="4" cm="1">
        <f t="array" ref="N73">IFERROR(INDEX('RESOLVE Results'!$D$1:$P$18671, MATCH(1, ('RESOLVE Results'!$A$1:$A$18671 = $D$10) * ('RESOLVE Results'!$B$1:$B$18671 = $F$10) * ('RESOLVE Results'!$C$1:$C$18671 = $C73), 0), MATCH(N$12, 'RESOLVE Results'!$D$1:$P$1, 0)), "")</f>
        <v>63607</v>
      </c>
      <c r="O73" s="4" cm="1">
        <f t="array" ref="O73">IFERROR(INDEX('RESOLVE Results'!$D$1:$P$18671, MATCH(1, ('RESOLVE Results'!$A$1:$A$18671 = $D$10) * ('RESOLVE Results'!$B$1:$B$18671 = $F$10) * ('RESOLVE Results'!$C$1:$C$18671 = $C73), 0), MATCH(O$12, 'RESOLVE Results'!$D$1:$P$1, 0)), "")</f>
        <v>65652</v>
      </c>
      <c r="P73" s="4" cm="1">
        <f t="array" ref="P73">IFERROR(INDEX('RESOLVE Results'!$D$1:$P$18671, MATCH(1, ('RESOLVE Results'!$A$1:$A$18671 = $D$10) * ('RESOLVE Results'!$B$1:$B$18671 = $F$10) * ('RESOLVE Results'!$C$1:$C$18671 = $C73), 0), MATCH(P$12, 'RESOLVE Results'!$D$1:$P$1, 0)), "")</f>
        <v>945603</v>
      </c>
    </row>
    <row r="74" spans="2:16" outlineLevel="1" x14ac:dyDescent="0.2">
      <c r="B74" s="11" t="s">
        <v>178</v>
      </c>
      <c r="C74" s="3" t="str">
        <v>15.6GW Stringent Policy</v>
      </c>
      <c r="D74" s="4" cm="1">
        <f t="array" ref="D74">IFERROR(INDEX('RESOLVE Results'!$D$1:$P$18671, MATCH(1, ('RESOLVE Results'!$A$1:$A$18671 = $D$10) * ('RESOLVE Results'!$B$1:$B$18671 = $F$10) * ('RESOLVE Results'!$C$1:$C$18671 = $C74), 0), MATCH(D$12, 'RESOLVE Results'!$D$1:$P$1, 0)), "")</f>
        <v>46584</v>
      </c>
      <c r="E74" s="4" cm="1">
        <f t="array" ref="E74">IFERROR(INDEX('RESOLVE Results'!$D$1:$P$18671, MATCH(1, ('RESOLVE Results'!$A$1:$A$18671 = $D$10) * ('RESOLVE Results'!$B$1:$B$18671 = $F$10) * ('RESOLVE Results'!$C$1:$C$18671 = $C74), 0), MATCH(E$12, 'RESOLVE Results'!$D$1:$P$1, 0)), "")</f>
        <v>49575</v>
      </c>
      <c r="F74" s="4" cm="1">
        <f t="array" ref="F74">IFERROR(INDEX('RESOLVE Results'!$D$1:$P$18671, MATCH(1, ('RESOLVE Results'!$A$1:$A$18671 = $D$10) * ('RESOLVE Results'!$B$1:$B$18671 = $F$10) * ('RESOLVE Results'!$C$1:$C$18671 = $C74), 0), MATCH(F$12, 'RESOLVE Results'!$D$1:$P$1, 0)), "")</f>
        <v>46726</v>
      </c>
      <c r="G74" s="4" cm="1">
        <f t="array" ref="G74">IFERROR(INDEX('RESOLVE Results'!$D$1:$P$18671, MATCH(1, ('RESOLVE Results'!$A$1:$A$18671 = $D$10) * ('RESOLVE Results'!$B$1:$B$18671 = $F$10) * ('RESOLVE Results'!$C$1:$C$18671 = $C74), 0), MATCH(G$12, 'RESOLVE Results'!$D$1:$P$1, 0)), "")</f>
        <v>47975</v>
      </c>
      <c r="H74" s="4" cm="1">
        <f t="array" ref="H74">IFERROR(INDEX('RESOLVE Results'!$D$1:$P$18671, MATCH(1, ('RESOLVE Results'!$A$1:$A$18671 = $D$10) * ('RESOLVE Results'!$B$1:$B$18671 = $F$10) * ('RESOLVE Results'!$C$1:$C$18671 = $C74), 0), MATCH(H$12, 'RESOLVE Results'!$D$1:$P$1, 0)), "")</f>
        <v>50240</v>
      </c>
      <c r="I74" s="4" cm="1">
        <f t="array" ref="I74">IFERROR(INDEX('RESOLVE Results'!$D$1:$P$18671, MATCH(1, ('RESOLVE Results'!$A$1:$A$18671 = $D$10) * ('RESOLVE Results'!$B$1:$B$18671 = $F$10) * ('RESOLVE Results'!$C$1:$C$18671 = $C74), 0), MATCH(I$12, 'RESOLVE Results'!$D$1:$P$1, 0)), "")</f>
        <v>52034</v>
      </c>
      <c r="J74" s="4" cm="1">
        <f t="array" ref="J74">IFERROR(INDEX('RESOLVE Results'!$D$1:$P$18671, MATCH(1, ('RESOLVE Results'!$A$1:$A$18671 = $D$10) * ('RESOLVE Results'!$B$1:$B$18671 = $F$10) * ('RESOLVE Results'!$C$1:$C$18671 = $C74), 0), MATCH(J$12, 'RESOLVE Results'!$D$1:$P$1, 0)), "")</f>
        <v>54152</v>
      </c>
      <c r="K74" s="4" cm="1">
        <f t="array" ref="K74">IFERROR(INDEX('RESOLVE Results'!$D$1:$P$18671, MATCH(1, ('RESOLVE Results'!$A$1:$A$18671 = $D$10) * ('RESOLVE Results'!$B$1:$B$18671 = $F$10) * ('RESOLVE Results'!$C$1:$C$18671 = $C74), 0), MATCH(K$12, 'RESOLVE Results'!$D$1:$P$1, 0)), "")</f>
        <v>54808</v>
      </c>
      <c r="L74" s="4" cm="1">
        <f t="array" ref="L74">IFERROR(INDEX('RESOLVE Results'!$D$1:$P$18671, MATCH(1, ('RESOLVE Results'!$A$1:$A$18671 = $D$10) * ('RESOLVE Results'!$B$1:$B$18671 = $F$10) * ('RESOLVE Results'!$C$1:$C$18671 = $C74), 0), MATCH(L$12, 'RESOLVE Results'!$D$1:$P$1, 0)), "")</f>
        <v>53118</v>
      </c>
      <c r="M74" s="4" cm="1">
        <f t="array" ref="M74">IFERROR(INDEX('RESOLVE Results'!$D$1:$P$18671, MATCH(1, ('RESOLVE Results'!$A$1:$A$18671 = $D$10) * ('RESOLVE Results'!$B$1:$B$18671 = $F$10) * ('RESOLVE Results'!$C$1:$C$18671 = $C74), 0), MATCH(M$12, 'RESOLVE Results'!$D$1:$P$1, 0)), "")</f>
        <v>57567</v>
      </c>
      <c r="N74" s="4" cm="1">
        <f t="array" ref="N74">IFERROR(INDEX('RESOLVE Results'!$D$1:$P$18671, MATCH(1, ('RESOLVE Results'!$A$1:$A$18671 = $D$10) * ('RESOLVE Results'!$B$1:$B$18671 = $F$10) * ('RESOLVE Results'!$C$1:$C$18671 = $C74), 0), MATCH(N$12, 'RESOLVE Results'!$D$1:$P$1, 0)), "")</f>
        <v>59397</v>
      </c>
      <c r="O74" s="4" cm="1">
        <f t="array" ref="O74">IFERROR(INDEX('RESOLVE Results'!$D$1:$P$18671, MATCH(1, ('RESOLVE Results'!$A$1:$A$18671 = $D$10) * ('RESOLVE Results'!$B$1:$B$18671 = $F$10) * ('RESOLVE Results'!$C$1:$C$18671 = $C74), 0), MATCH(O$12, 'RESOLVE Results'!$D$1:$P$1, 0)), "")</f>
        <v>68719</v>
      </c>
      <c r="P74" s="4" cm="1">
        <f t="array" ref="P74">IFERROR(INDEX('RESOLVE Results'!$D$1:$P$18671, MATCH(1, ('RESOLVE Results'!$A$1:$A$18671 = $D$10) * ('RESOLVE Results'!$B$1:$B$18671 = $F$10) * ('RESOLVE Results'!$C$1:$C$18671 = $C74), 0), MATCH(P$12, 'RESOLVE Results'!$D$1:$P$1, 0)), "")</f>
        <v>937227</v>
      </c>
    </row>
    <row r="75" spans="2:16" outlineLevel="1" x14ac:dyDescent="0.2">
      <c r="B75" s="11" t="s">
        <v>178</v>
      </c>
      <c r="C75" s="3" t="str">
        <v>15.6GW Competing Resource Challenges</v>
      </c>
      <c r="D75" s="4" cm="1">
        <f t="array" ref="D75">IFERROR(INDEX('RESOLVE Results'!$D$1:$P$18671, MATCH(1, ('RESOLVE Results'!$A$1:$A$18671 = $D$10) * ('RESOLVE Results'!$B$1:$B$18671 = $F$10) * ('RESOLVE Results'!$C$1:$C$18671 = $C75), 0), MATCH(D$12, 'RESOLVE Results'!$D$1:$P$1, 0)), "")</f>
        <v>46516</v>
      </c>
      <c r="E75" s="4" cm="1">
        <f t="array" ref="E75">IFERROR(INDEX('RESOLVE Results'!$D$1:$P$18671, MATCH(1, ('RESOLVE Results'!$A$1:$A$18671 = $D$10) * ('RESOLVE Results'!$B$1:$B$18671 = $F$10) * ('RESOLVE Results'!$C$1:$C$18671 = $C75), 0), MATCH(E$12, 'RESOLVE Results'!$D$1:$P$1, 0)), "")</f>
        <v>48644</v>
      </c>
      <c r="F75" s="4" cm="1">
        <f t="array" ref="F75">IFERROR(INDEX('RESOLVE Results'!$D$1:$P$18671, MATCH(1, ('RESOLVE Results'!$A$1:$A$18671 = $D$10) * ('RESOLVE Results'!$B$1:$B$18671 = $F$10) * ('RESOLVE Results'!$C$1:$C$18671 = $C75), 0), MATCH(F$12, 'RESOLVE Results'!$D$1:$P$1, 0)), "")</f>
        <v>46586</v>
      </c>
      <c r="G75" s="4" cm="1">
        <f t="array" ref="G75">IFERROR(INDEX('RESOLVE Results'!$D$1:$P$18671, MATCH(1, ('RESOLVE Results'!$A$1:$A$18671 = $D$10) * ('RESOLVE Results'!$B$1:$B$18671 = $F$10) * ('RESOLVE Results'!$C$1:$C$18671 = $C75), 0), MATCH(G$12, 'RESOLVE Results'!$D$1:$P$1, 0)), "")</f>
        <v>47548</v>
      </c>
      <c r="H75" s="4" cm="1">
        <f t="array" ref="H75">IFERROR(INDEX('RESOLVE Results'!$D$1:$P$18671, MATCH(1, ('RESOLVE Results'!$A$1:$A$18671 = $D$10) * ('RESOLVE Results'!$B$1:$B$18671 = $F$10) * ('RESOLVE Results'!$C$1:$C$18671 = $C75), 0), MATCH(H$12, 'RESOLVE Results'!$D$1:$P$1, 0)), "")</f>
        <v>49998</v>
      </c>
      <c r="I75" s="4" cm="1">
        <f t="array" ref="I75">IFERROR(INDEX('RESOLVE Results'!$D$1:$P$18671, MATCH(1, ('RESOLVE Results'!$A$1:$A$18671 = $D$10) * ('RESOLVE Results'!$B$1:$B$18671 = $F$10) * ('RESOLVE Results'!$C$1:$C$18671 = $C75), 0), MATCH(I$12, 'RESOLVE Results'!$D$1:$P$1, 0)), "")</f>
        <v>51618</v>
      </c>
      <c r="J75" s="4" cm="1">
        <f t="array" ref="J75">IFERROR(INDEX('RESOLVE Results'!$D$1:$P$18671, MATCH(1, ('RESOLVE Results'!$A$1:$A$18671 = $D$10) * ('RESOLVE Results'!$B$1:$B$18671 = $F$10) * ('RESOLVE Results'!$C$1:$C$18671 = $C75), 0), MATCH(J$12, 'RESOLVE Results'!$D$1:$P$1, 0)), "")</f>
        <v>54028</v>
      </c>
      <c r="K75" s="4" cm="1">
        <f t="array" ref="K75">IFERROR(INDEX('RESOLVE Results'!$D$1:$P$18671, MATCH(1, ('RESOLVE Results'!$A$1:$A$18671 = $D$10) * ('RESOLVE Results'!$B$1:$B$18671 = $F$10) * ('RESOLVE Results'!$C$1:$C$18671 = $C75), 0), MATCH(K$12, 'RESOLVE Results'!$D$1:$P$1, 0)), "")</f>
        <v>55850</v>
      </c>
      <c r="L75" s="4" cm="1">
        <f t="array" ref="L75">IFERROR(INDEX('RESOLVE Results'!$D$1:$P$18671, MATCH(1, ('RESOLVE Results'!$A$1:$A$18671 = $D$10) * ('RESOLVE Results'!$B$1:$B$18671 = $F$10) * ('RESOLVE Results'!$C$1:$C$18671 = $C75), 0), MATCH(L$12, 'RESOLVE Results'!$D$1:$P$1, 0)), "")</f>
        <v>51786</v>
      </c>
      <c r="M75" s="4" cm="1">
        <f t="array" ref="M75">IFERROR(INDEX('RESOLVE Results'!$D$1:$P$18671, MATCH(1, ('RESOLVE Results'!$A$1:$A$18671 = $D$10) * ('RESOLVE Results'!$B$1:$B$18671 = $F$10) * ('RESOLVE Results'!$C$1:$C$18671 = $C75), 0), MATCH(M$12, 'RESOLVE Results'!$D$1:$P$1, 0)), "")</f>
        <v>55746</v>
      </c>
      <c r="N75" s="4" cm="1">
        <f t="array" ref="N75">IFERROR(INDEX('RESOLVE Results'!$D$1:$P$18671, MATCH(1, ('RESOLVE Results'!$A$1:$A$18671 = $D$10) * ('RESOLVE Results'!$B$1:$B$18671 = $F$10) * ('RESOLVE Results'!$C$1:$C$18671 = $C75), 0), MATCH(N$12, 'RESOLVE Results'!$D$1:$P$1, 0)), "")</f>
        <v>57080</v>
      </c>
      <c r="O75" s="4" cm="1">
        <f t="array" ref="O75">IFERROR(INDEX('RESOLVE Results'!$D$1:$P$18671, MATCH(1, ('RESOLVE Results'!$A$1:$A$18671 = $D$10) * ('RESOLVE Results'!$B$1:$B$18671 = $F$10) * ('RESOLVE Results'!$C$1:$C$18671 = $C75), 0), MATCH(O$12, 'RESOLVE Results'!$D$1:$P$1, 0)), "")</f>
        <v>61385</v>
      </c>
      <c r="P75" s="4" cm="1">
        <f t="array" ref="P75">IFERROR(INDEX('RESOLVE Results'!$D$1:$P$18671, MATCH(1, ('RESOLVE Results'!$A$1:$A$18671 = $D$10) * ('RESOLVE Results'!$B$1:$B$18671 = $F$10) * ('RESOLVE Results'!$C$1:$C$18671 = $C75), 0), MATCH(P$12, 'RESOLVE Results'!$D$1:$P$1, 0)), "")</f>
        <v>892343</v>
      </c>
    </row>
    <row r="76" spans="2:16" outlineLevel="1" x14ac:dyDescent="0.2">
      <c r="B76" s="11" t="s">
        <v>178</v>
      </c>
      <c r="C76" s="3" t="str">
        <v>15.6GW Low Bookend</v>
      </c>
      <c r="D76" s="4" cm="1">
        <f t="array" ref="D76">IFERROR(INDEX('RESOLVE Results'!$D$1:$P$18671, MATCH(1, ('RESOLVE Results'!$A$1:$A$18671 = $D$10) * ('RESOLVE Results'!$B$1:$B$18671 = $F$10) * ('RESOLVE Results'!$C$1:$C$18671 = $C76), 0), MATCH(D$12, 'RESOLVE Results'!$D$1:$P$1, 0)), "")</f>
        <v>46476</v>
      </c>
      <c r="E76" s="4" cm="1">
        <f t="array" ref="E76">IFERROR(INDEX('RESOLVE Results'!$D$1:$P$18671, MATCH(1, ('RESOLVE Results'!$A$1:$A$18671 = $D$10) * ('RESOLVE Results'!$B$1:$B$18671 = $F$10) * ('RESOLVE Results'!$C$1:$C$18671 = $C76), 0), MATCH(E$12, 'RESOLVE Results'!$D$1:$P$1, 0)), "")</f>
        <v>48583</v>
      </c>
      <c r="F76" s="4" cm="1">
        <f t="array" ref="F76">IFERROR(INDEX('RESOLVE Results'!$D$1:$P$18671, MATCH(1, ('RESOLVE Results'!$A$1:$A$18671 = $D$10) * ('RESOLVE Results'!$B$1:$B$18671 = $F$10) * ('RESOLVE Results'!$C$1:$C$18671 = $C76), 0), MATCH(F$12, 'RESOLVE Results'!$D$1:$P$1, 0)), "")</f>
        <v>46261</v>
      </c>
      <c r="G76" s="4" cm="1">
        <f t="array" ref="G76">IFERROR(INDEX('RESOLVE Results'!$D$1:$P$18671, MATCH(1, ('RESOLVE Results'!$A$1:$A$18671 = $D$10) * ('RESOLVE Results'!$B$1:$B$18671 = $F$10) * ('RESOLVE Results'!$C$1:$C$18671 = $C76), 0), MATCH(G$12, 'RESOLVE Results'!$D$1:$P$1, 0)), "")</f>
        <v>47099</v>
      </c>
      <c r="H76" s="4" cm="1">
        <f t="array" ref="H76">IFERROR(INDEX('RESOLVE Results'!$D$1:$P$18671, MATCH(1, ('RESOLVE Results'!$A$1:$A$18671 = $D$10) * ('RESOLVE Results'!$B$1:$B$18671 = $F$10) * ('RESOLVE Results'!$C$1:$C$18671 = $C76), 0), MATCH(H$12, 'RESOLVE Results'!$D$1:$P$1, 0)), "")</f>
        <v>48428</v>
      </c>
      <c r="I76" s="4" cm="1">
        <f t="array" ref="I76">IFERROR(INDEX('RESOLVE Results'!$D$1:$P$18671, MATCH(1, ('RESOLVE Results'!$A$1:$A$18671 = $D$10) * ('RESOLVE Results'!$B$1:$B$18671 = $F$10) * ('RESOLVE Results'!$C$1:$C$18671 = $C76), 0), MATCH(I$12, 'RESOLVE Results'!$D$1:$P$1, 0)), "")</f>
        <v>49317</v>
      </c>
      <c r="J76" s="4" cm="1">
        <f t="array" ref="J76">IFERROR(INDEX('RESOLVE Results'!$D$1:$P$18671, MATCH(1, ('RESOLVE Results'!$A$1:$A$18671 = $D$10) * ('RESOLVE Results'!$B$1:$B$18671 = $F$10) * ('RESOLVE Results'!$C$1:$C$18671 = $C76), 0), MATCH(J$12, 'RESOLVE Results'!$D$1:$P$1, 0)), "")</f>
        <v>51347</v>
      </c>
      <c r="K76" s="4" cm="1">
        <f t="array" ref="K76">IFERROR(INDEX('RESOLVE Results'!$D$1:$P$18671, MATCH(1, ('RESOLVE Results'!$A$1:$A$18671 = $D$10) * ('RESOLVE Results'!$B$1:$B$18671 = $F$10) * ('RESOLVE Results'!$C$1:$C$18671 = $C76), 0), MATCH(K$12, 'RESOLVE Results'!$D$1:$P$1, 0)), "")</f>
        <v>52020</v>
      </c>
      <c r="L76" s="4" cm="1">
        <f t="array" ref="L76">IFERROR(INDEX('RESOLVE Results'!$D$1:$P$18671, MATCH(1, ('RESOLVE Results'!$A$1:$A$18671 = $D$10) * ('RESOLVE Results'!$B$1:$B$18671 = $F$10) * ('RESOLVE Results'!$C$1:$C$18671 = $C76), 0), MATCH(L$12, 'RESOLVE Results'!$D$1:$P$1, 0)), "")</f>
        <v>49374</v>
      </c>
      <c r="M76" s="4" cm="1">
        <f t="array" ref="M76">IFERROR(INDEX('RESOLVE Results'!$D$1:$P$18671, MATCH(1, ('RESOLVE Results'!$A$1:$A$18671 = $D$10) * ('RESOLVE Results'!$B$1:$B$18671 = $F$10) * ('RESOLVE Results'!$C$1:$C$18671 = $C76), 0), MATCH(M$12, 'RESOLVE Results'!$D$1:$P$1, 0)), "")</f>
        <v>52430</v>
      </c>
      <c r="N76" s="4" cm="1">
        <f t="array" ref="N76">IFERROR(INDEX('RESOLVE Results'!$D$1:$P$18671, MATCH(1, ('RESOLVE Results'!$A$1:$A$18671 = $D$10) * ('RESOLVE Results'!$B$1:$B$18671 = $F$10) * ('RESOLVE Results'!$C$1:$C$18671 = $C76), 0), MATCH(N$12, 'RESOLVE Results'!$D$1:$P$1, 0)), "")</f>
        <v>53272</v>
      </c>
      <c r="O76" s="4" cm="1">
        <f t="array" ref="O76">IFERROR(INDEX('RESOLVE Results'!$D$1:$P$18671, MATCH(1, ('RESOLVE Results'!$A$1:$A$18671 = $D$10) * ('RESOLVE Results'!$B$1:$B$18671 = $F$10) * ('RESOLVE Results'!$C$1:$C$18671 = $C76), 0), MATCH(O$12, 'RESOLVE Results'!$D$1:$P$1, 0)), "")</f>
        <v>55643</v>
      </c>
      <c r="P76" s="4" cm="1">
        <f t="array" ref="P76">IFERROR(INDEX('RESOLVE Results'!$D$1:$P$18671, MATCH(1, ('RESOLVE Results'!$A$1:$A$18671 = $D$10) * ('RESOLVE Results'!$B$1:$B$18671 = $F$10) * ('RESOLVE Results'!$C$1:$C$18671 = $C76), 0), MATCH(P$12, 'RESOLVE Results'!$D$1:$P$1, 0)), "")</f>
        <v>843315</v>
      </c>
    </row>
    <row r="77" spans="2:16" outlineLevel="1" x14ac:dyDescent="0.2">
      <c r="B77" s="11" t="s">
        <v>178</v>
      </c>
      <c r="C77" s="3" t="str">
        <v>15.6GW Least-Cost</v>
      </c>
      <c r="D77" s="4" cm="1">
        <f t="array" ref="D77">IFERROR(INDEX('RESOLVE Results'!$D$1:$P$18671, MATCH(1, ('RESOLVE Results'!$A$1:$A$18671 = $D$10) * ('RESOLVE Results'!$B$1:$B$18671 = $F$10) * ('RESOLVE Results'!$C$1:$C$18671 = $C77), 0), MATCH(D$12, 'RESOLVE Results'!$D$1:$P$1, 0)), "")</f>
        <v>46484</v>
      </c>
      <c r="E77" s="4" cm="1">
        <f t="array" ref="E77">IFERROR(INDEX('RESOLVE Results'!$D$1:$P$18671, MATCH(1, ('RESOLVE Results'!$A$1:$A$18671 = $D$10) * ('RESOLVE Results'!$B$1:$B$18671 = $F$10) * ('RESOLVE Results'!$C$1:$C$18671 = $C77), 0), MATCH(E$12, 'RESOLVE Results'!$D$1:$P$1, 0)), "")</f>
        <v>48444</v>
      </c>
      <c r="F77" s="4" cm="1">
        <f t="array" ref="F77">IFERROR(INDEX('RESOLVE Results'!$D$1:$P$18671, MATCH(1, ('RESOLVE Results'!$A$1:$A$18671 = $D$10) * ('RESOLVE Results'!$B$1:$B$18671 = $F$10) * ('RESOLVE Results'!$C$1:$C$18671 = $C77), 0), MATCH(F$12, 'RESOLVE Results'!$D$1:$P$1, 0)), "")</f>
        <v>46411</v>
      </c>
      <c r="G77" s="4" cm="1">
        <f t="array" ref="G77">IFERROR(INDEX('RESOLVE Results'!$D$1:$P$18671, MATCH(1, ('RESOLVE Results'!$A$1:$A$18671 = $D$10) * ('RESOLVE Results'!$B$1:$B$18671 = $F$10) * ('RESOLVE Results'!$C$1:$C$18671 = $C77), 0), MATCH(G$12, 'RESOLVE Results'!$D$1:$P$1, 0)), "")</f>
        <v>47252</v>
      </c>
      <c r="H77" s="4" cm="1">
        <f t="array" ref="H77">IFERROR(INDEX('RESOLVE Results'!$D$1:$P$18671, MATCH(1, ('RESOLVE Results'!$A$1:$A$18671 = $D$10) * ('RESOLVE Results'!$B$1:$B$18671 = $F$10) * ('RESOLVE Results'!$C$1:$C$18671 = $C77), 0), MATCH(H$12, 'RESOLVE Results'!$D$1:$P$1, 0)), "")</f>
        <v>48639</v>
      </c>
      <c r="I77" s="4" cm="1">
        <f t="array" ref="I77">IFERROR(INDEX('RESOLVE Results'!$D$1:$P$18671, MATCH(1, ('RESOLVE Results'!$A$1:$A$18671 = $D$10) * ('RESOLVE Results'!$B$1:$B$18671 = $F$10) * ('RESOLVE Results'!$C$1:$C$18671 = $C77), 0), MATCH(I$12, 'RESOLVE Results'!$D$1:$P$1, 0)), "")</f>
        <v>49933</v>
      </c>
      <c r="J77" s="4" cm="1">
        <f t="array" ref="J77">IFERROR(INDEX('RESOLVE Results'!$D$1:$P$18671, MATCH(1, ('RESOLVE Results'!$A$1:$A$18671 = $D$10) * ('RESOLVE Results'!$B$1:$B$18671 = $F$10) * ('RESOLVE Results'!$C$1:$C$18671 = $C77), 0), MATCH(J$12, 'RESOLVE Results'!$D$1:$P$1, 0)), "")</f>
        <v>52416</v>
      </c>
      <c r="K77" s="4" cm="1">
        <f t="array" ref="K77">IFERROR(INDEX('RESOLVE Results'!$D$1:$P$18671, MATCH(1, ('RESOLVE Results'!$A$1:$A$18671 = $D$10) * ('RESOLVE Results'!$B$1:$B$18671 = $F$10) * ('RESOLVE Results'!$C$1:$C$18671 = $C77), 0), MATCH(K$12, 'RESOLVE Results'!$D$1:$P$1, 0)), "")</f>
        <v>52879</v>
      </c>
      <c r="L77" s="4" cm="1">
        <f t="array" ref="L77">IFERROR(INDEX('RESOLVE Results'!$D$1:$P$18671, MATCH(1, ('RESOLVE Results'!$A$1:$A$18671 = $D$10) * ('RESOLVE Results'!$B$1:$B$18671 = $F$10) * ('RESOLVE Results'!$C$1:$C$18671 = $C77), 0), MATCH(L$12, 'RESOLVE Results'!$D$1:$P$1, 0)), "")</f>
        <v>50098</v>
      </c>
      <c r="M77" s="4" cm="1">
        <f t="array" ref="M77">IFERROR(INDEX('RESOLVE Results'!$D$1:$P$18671, MATCH(1, ('RESOLVE Results'!$A$1:$A$18671 = $D$10) * ('RESOLVE Results'!$B$1:$B$18671 = $F$10) * ('RESOLVE Results'!$C$1:$C$18671 = $C77), 0), MATCH(M$12, 'RESOLVE Results'!$D$1:$P$1, 0)), "")</f>
        <v>53247</v>
      </c>
      <c r="N77" s="4" cm="1">
        <f t="array" ref="N77">IFERROR(INDEX('RESOLVE Results'!$D$1:$P$18671, MATCH(1, ('RESOLVE Results'!$A$1:$A$18671 = $D$10) * ('RESOLVE Results'!$B$1:$B$18671 = $F$10) * ('RESOLVE Results'!$C$1:$C$18671 = $C77), 0), MATCH(N$12, 'RESOLVE Results'!$D$1:$P$1, 0)), "")</f>
        <v>54202</v>
      </c>
      <c r="O77" s="4" cm="1">
        <f t="array" ref="O77">IFERROR(INDEX('RESOLVE Results'!$D$1:$P$18671, MATCH(1, ('RESOLVE Results'!$A$1:$A$18671 = $D$10) * ('RESOLVE Results'!$B$1:$B$18671 = $F$10) * ('RESOLVE Results'!$C$1:$C$18671 = $C77), 0), MATCH(O$12, 'RESOLVE Results'!$D$1:$P$1, 0)), "")</f>
        <v>57800</v>
      </c>
      <c r="P77" s="4" cm="1">
        <f t="array" ref="P77">IFERROR(INDEX('RESOLVE Results'!$D$1:$P$18671, MATCH(1, ('RESOLVE Results'!$A$1:$A$18671 = $D$10) * ('RESOLVE Results'!$B$1:$B$18671 = $F$10) * ('RESOLVE Results'!$C$1:$C$18671 = $C77), 0), MATCH(P$12, 'RESOLVE Results'!$D$1:$P$1, 0)), "")</f>
        <v>859255</v>
      </c>
    </row>
    <row r="78" spans="2:16" outlineLevel="1" x14ac:dyDescent="0.2">
      <c r="B78" s="11" t="s">
        <v>178</v>
      </c>
      <c r="C78" s="3" t="str">
        <v>25GW High Bookend</v>
      </c>
      <c r="D78" s="4" cm="1">
        <f t="array" ref="D78">IFERROR(INDEX('RESOLVE Results'!$D$1:$P$18671, MATCH(1, ('RESOLVE Results'!$A$1:$A$18671 = $D$10) * ('RESOLVE Results'!$B$1:$B$18671 = $F$10) * ('RESOLVE Results'!$C$1:$C$18671 = $C78), 0), MATCH(D$12, 'RESOLVE Results'!$D$1:$P$1, 0)), "")</f>
        <v>46603</v>
      </c>
      <c r="E78" s="4" cm="1">
        <f t="array" ref="E78">IFERROR(INDEX('RESOLVE Results'!$D$1:$P$18671, MATCH(1, ('RESOLVE Results'!$A$1:$A$18671 = $D$10) * ('RESOLVE Results'!$B$1:$B$18671 = $F$10) * ('RESOLVE Results'!$C$1:$C$18671 = $C78), 0), MATCH(E$12, 'RESOLVE Results'!$D$1:$P$1, 0)), "")</f>
        <v>50200</v>
      </c>
      <c r="F78" s="4" cm="1">
        <f t="array" ref="F78">IFERROR(INDEX('RESOLVE Results'!$D$1:$P$18671, MATCH(1, ('RESOLVE Results'!$A$1:$A$18671 = $D$10) * ('RESOLVE Results'!$B$1:$B$18671 = $F$10) * ('RESOLVE Results'!$C$1:$C$18671 = $C78), 0), MATCH(F$12, 'RESOLVE Results'!$D$1:$P$1, 0)), "")</f>
        <v>46888</v>
      </c>
      <c r="G78" s="4" cm="1">
        <f t="array" ref="G78">IFERROR(INDEX('RESOLVE Results'!$D$1:$P$18671, MATCH(1, ('RESOLVE Results'!$A$1:$A$18671 = $D$10) * ('RESOLVE Results'!$B$1:$B$18671 = $F$10) * ('RESOLVE Results'!$C$1:$C$18671 = $C78), 0), MATCH(G$12, 'RESOLVE Results'!$D$1:$P$1, 0)), "")</f>
        <v>48552</v>
      </c>
      <c r="H78" s="4" cm="1">
        <f t="array" ref="H78">IFERROR(INDEX('RESOLVE Results'!$D$1:$P$18671, MATCH(1, ('RESOLVE Results'!$A$1:$A$18671 = $D$10) * ('RESOLVE Results'!$B$1:$B$18671 = $F$10) * ('RESOLVE Results'!$C$1:$C$18671 = $C78), 0), MATCH(H$12, 'RESOLVE Results'!$D$1:$P$1, 0)), "")</f>
        <v>50265</v>
      </c>
      <c r="I78" s="4" cm="1">
        <f t="array" ref="I78">IFERROR(INDEX('RESOLVE Results'!$D$1:$P$18671, MATCH(1, ('RESOLVE Results'!$A$1:$A$18671 = $D$10) * ('RESOLVE Results'!$B$1:$B$18671 = $F$10) * ('RESOLVE Results'!$C$1:$C$18671 = $C78), 0), MATCH(I$12, 'RESOLVE Results'!$D$1:$P$1, 0)), "")</f>
        <v>52608</v>
      </c>
      <c r="J78" s="4" cm="1">
        <f t="array" ref="J78">IFERROR(INDEX('RESOLVE Results'!$D$1:$P$18671, MATCH(1, ('RESOLVE Results'!$A$1:$A$18671 = $D$10) * ('RESOLVE Results'!$B$1:$B$18671 = $F$10) * ('RESOLVE Results'!$C$1:$C$18671 = $C78), 0), MATCH(J$12, 'RESOLVE Results'!$D$1:$P$1, 0)), "")</f>
        <v>55250</v>
      </c>
      <c r="K78" s="4" cm="1">
        <f t="array" ref="K78">IFERROR(INDEX('RESOLVE Results'!$D$1:$P$18671, MATCH(1, ('RESOLVE Results'!$A$1:$A$18671 = $D$10) * ('RESOLVE Results'!$B$1:$B$18671 = $F$10) * ('RESOLVE Results'!$C$1:$C$18671 = $C78), 0), MATCH(K$12, 'RESOLVE Results'!$D$1:$P$1, 0)), "")</f>
        <v>56391</v>
      </c>
      <c r="L78" s="4" cm="1">
        <f t="array" ref="L78">IFERROR(INDEX('RESOLVE Results'!$D$1:$P$18671, MATCH(1, ('RESOLVE Results'!$A$1:$A$18671 = $D$10) * ('RESOLVE Results'!$B$1:$B$18671 = $F$10) * ('RESOLVE Results'!$C$1:$C$18671 = $C78), 0), MATCH(L$12, 'RESOLVE Results'!$D$1:$P$1, 0)), "")</f>
        <v>54707</v>
      </c>
      <c r="M78" s="4" cm="1">
        <f t="array" ref="M78">IFERROR(INDEX('RESOLVE Results'!$D$1:$P$18671, MATCH(1, ('RESOLVE Results'!$A$1:$A$18671 = $D$10) * ('RESOLVE Results'!$B$1:$B$18671 = $F$10) * ('RESOLVE Results'!$C$1:$C$18671 = $C78), 0), MATCH(M$12, 'RESOLVE Results'!$D$1:$P$1, 0)), "")</f>
        <v>61318</v>
      </c>
      <c r="N78" s="4" cm="1">
        <f t="array" ref="N78">IFERROR(INDEX('RESOLVE Results'!$D$1:$P$18671, MATCH(1, ('RESOLVE Results'!$A$1:$A$18671 = $D$10) * ('RESOLVE Results'!$B$1:$B$18671 = $F$10) * ('RESOLVE Results'!$C$1:$C$18671 = $C78), 0), MATCH(N$12, 'RESOLVE Results'!$D$1:$P$1, 0)), "")</f>
        <v>60493</v>
      </c>
      <c r="O78" s="4" cm="1">
        <f t="array" ref="O78">IFERROR(INDEX('RESOLVE Results'!$D$1:$P$18671, MATCH(1, ('RESOLVE Results'!$A$1:$A$18671 = $D$10) * ('RESOLVE Results'!$B$1:$B$18671 = $F$10) * ('RESOLVE Results'!$C$1:$C$18671 = $C78), 0), MATCH(O$12, 'RESOLVE Results'!$D$1:$P$1, 0)), "")</f>
        <v>64673</v>
      </c>
      <c r="P78" s="4" cm="1">
        <f t="array" ref="P78">IFERROR(INDEX('RESOLVE Results'!$D$1:$P$18671, MATCH(1, ('RESOLVE Results'!$A$1:$A$18671 = $D$10) * ('RESOLVE Results'!$B$1:$B$18671 = $F$10) * ('RESOLVE Results'!$C$1:$C$18671 = $C78), 0), MATCH(P$12, 'RESOLVE Results'!$D$1:$P$1, 0)), "")</f>
        <v>928384</v>
      </c>
    </row>
    <row r="79" spans="2:16" outlineLevel="1" x14ac:dyDescent="0.2">
      <c r="B79" s="11" t="s">
        <v>178</v>
      </c>
      <c r="C79" s="3" t="str">
        <v>25GW Stringent Policy</v>
      </c>
      <c r="D79" s="4" cm="1">
        <f t="array" ref="D79">IFERROR(INDEX('RESOLVE Results'!$D$1:$P$18671, MATCH(1, ('RESOLVE Results'!$A$1:$A$18671 = $D$10) * ('RESOLVE Results'!$B$1:$B$18671 = $F$10) * ('RESOLVE Results'!$C$1:$C$18671 = $C79), 0), MATCH(D$12, 'RESOLVE Results'!$D$1:$P$1, 0)), "")</f>
        <v>46584</v>
      </c>
      <c r="E79" s="4" cm="1">
        <f t="array" ref="E79">IFERROR(INDEX('RESOLVE Results'!$D$1:$P$18671, MATCH(1, ('RESOLVE Results'!$A$1:$A$18671 = $D$10) * ('RESOLVE Results'!$B$1:$B$18671 = $F$10) * ('RESOLVE Results'!$C$1:$C$18671 = $C79), 0), MATCH(E$12, 'RESOLVE Results'!$D$1:$P$1, 0)), "")</f>
        <v>49646</v>
      </c>
      <c r="F79" s="4" cm="1">
        <f t="array" ref="F79">IFERROR(INDEX('RESOLVE Results'!$D$1:$P$18671, MATCH(1, ('RESOLVE Results'!$A$1:$A$18671 = $D$10) * ('RESOLVE Results'!$B$1:$B$18671 = $F$10) * ('RESOLVE Results'!$C$1:$C$18671 = $C79), 0), MATCH(F$12, 'RESOLVE Results'!$D$1:$P$1, 0)), "")</f>
        <v>46746</v>
      </c>
      <c r="G79" s="4" cm="1">
        <f t="array" ref="G79">IFERROR(INDEX('RESOLVE Results'!$D$1:$P$18671, MATCH(1, ('RESOLVE Results'!$A$1:$A$18671 = $D$10) * ('RESOLVE Results'!$B$1:$B$18671 = $F$10) * ('RESOLVE Results'!$C$1:$C$18671 = $C79), 0), MATCH(G$12, 'RESOLVE Results'!$D$1:$P$1, 0)), "")</f>
        <v>48020</v>
      </c>
      <c r="H79" s="4" cm="1">
        <f t="array" ref="H79">IFERROR(INDEX('RESOLVE Results'!$D$1:$P$18671, MATCH(1, ('RESOLVE Results'!$A$1:$A$18671 = $D$10) * ('RESOLVE Results'!$B$1:$B$18671 = $F$10) * ('RESOLVE Results'!$C$1:$C$18671 = $C79), 0), MATCH(H$12, 'RESOLVE Results'!$D$1:$P$1, 0)), "")</f>
        <v>48506</v>
      </c>
      <c r="I79" s="4" cm="1">
        <f t="array" ref="I79">IFERROR(INDEX('RESOLVE Results'!$D$1:$P$18671, MATCH(1, ('RESOLVE Results'!$A$1:$A$18671 = $D$10) * ('RESOLVE Results'!$B$1:$B$18671 = $F$10) * ('RESOLVE Results'!$C$1:$C$18671 = $C79), 0), MATCH(I$12, 'RESOLVE Results'!$D$1:$P$1, 0)), "")</f>
        <v>50501</v>
      </c>
      <c r="J79" s="4" cm="1">
        <f t="array" ref="J79">IFERROR(INDEX('RESOLVE Results'!$D$1:$P$18671, MATCH(1, ('RESOLVE Results'!$A$1:$A$18671 = $D$10) * ('RESOLVE Results'!$B$1:$B$18671 = $F$10) * ('RESOLVE Results'!$C$1:$C$18671 = $C79), 0), MATCH(J$12, 'RESOLVE Results'!$D$1:$P$1, 0)), "")</f>
        <v>52584</v>
      </c>
      <c r="K79" s="4" cm="1">
        <f t="array" ref="K79">IFERROR(INDEX('RESOLVE Results'!$D$1:$P$18671, MATCH(1, ('RESOLVE Results'!$A$1:$A$18671 = $D$10) * ('RESOLVE Results'!$B$1:$B$18671 = $F$10) * ('RESOLVE Results'!$C$1:$C$18671 = $C79), 0), MATCH(K$12, 'RESOLVE Results'!$D$1:$P$1, 0)), "")</f>
        <v>53502</v>
      </c>
      <c r="L79" s="4" cm="1">
        <f t="array" ref="L79">IFERROR(INDEX('RESOLVE Results'!$D$1:$P$18671, MATCH(1, ('RESOLVE Results'!$A$1:$A$18671 = $D$10) * ('RESOLVE Results'!$B$1:$B$18671 = $F$10) * ('RESOLVE Results'!$C$1:$C$18671 = $C79), 0), MATCH(L$12, 'RESOLVE Results'!$D$1:$P$1, 0)), "")</f>
        <v>52445</v>
      </c>
      <c r="M79" s="4" cm="1">
        <f t="array" ref="M79">IFERROR(INDEX('RESOLVE Results'!$D$1:$P$18671, MATCH(1, ('RESOLVE Results'!$A$1:$A$18671 = $D$10) * ('RESOLVE Results'!$B$1:$B$18671 = $F$10) * ('RESOLVE Results'!$C$1:$C$18671 = $C79), 0), MATCH(M$12, 'RESOLVE Results'!$D$1:$P$1, 0)), "")</f>
        <v>57184</v>
      </c>
      <c r="N79" s="4" cm="1">
        <f t="array" ref="N79">IFERROR(INDEX('RESOLVE Results'!$D$1:$P$18671, MATCH(1, ('RESOLVE Results'!$A$1:$A$18671 = $D$10) * ('RESOLVE Results'!$B$1:$B$18671 = $F$10) * ('RESOLVE Results'!$C$1:$C$18671 = $C79), 0), MATCH(N$12, 'RESOLVE Results'!$D$1:$P$1, 0)), "")</f>
        <v>57150</v>
      </c>
      <c r="O79" s="4" cm="1">
        <f t="array" ref="O79">IFERROR(INDEX('RESOLVE Results'!$D$1:$P$18671, MATCH(1, ('RESOLVE Results'!$A$1:$A$18671 = $D$10) * ('RESOLVE Results'!$B$1:$B$18671 = $F$10) * ('RESOLVE Results'!$C$1:$C$18671 = $C79), 0), MATCH(O$12, 'RESOLVE Results'!$D$1:$P$1, 0)), "")</f>
        <v>66852</v>
      </c>
      <c r="P79" s="4" cm="1">
        <f t="array" ref="P79">IFERROR(INDEX('RESOLVE Results'!$D$1:$P$18671, MATCH(1, ('RESOLVE Results'!$A$1:$A$18671 = $D$10) * ('RESOLVE Results'!$B$1:$B$18671 = $F$10) * ('RESOLVE Results'!$C$1:$C$18671 = $C79), 0), MATCH(P$12, 'RESOLVE Results'!$D$1:$P$1, 0)), "")</f>
        <v>918737</v>
      </c>
    </row>
    <row r="80" spans="2:16" outlineLevel="1" x14ac:dyDescent="0.2">
      <c r="B80" s="11" t="s">
        <v>178</v>
      </c>
      <c r="C80" s="3" t="str">
        <v>25GW Competing Resource Challenges</v>
      </c>
      <c r="D80" s="4" cm="1">
        <f t="array" ref="D80">IFERROR(INDEX('RESOLVE Results'!$D$1:$P$18671, MATCH(1, ('RESOLVE Results'!$A$1:$A$18671 = $D$10) * ('RESOLVE Results'!$B$1:$B$18671 = $F$10) * ('RESOLVE Results'!$C$1:$C$18671 = $C80), 0), MATCH(D$12, 'RESOLVE Results'!$D$1:$P$1, 0)), "")</f>
        <v>46513</v>
      </c>
      <c r="E80" s="4" cm="1">
        <f t="array" ref="E80">IFERROR(INDEX('RESOLVE Results'!$D$1:$P$18671, MATCH(1, ('RESOLVE Results'!$A$1:$A$18671 = $D$10) * ('RESOLVE Results'!$B$1:$B$18671 = $F$10) * ('RESOLVE Results'!$C$1:$C$18671 = $C80), 0), MATCH(E$12, 'RESOLVE Results'!$D$1:$P$1, 0)), "")</f>
        <v>48855</v>
      </c>
      <c r="F80" s="4" cm="1">
        <f t="array" ref="F80">IFERROR(INDEX('RESOLVE Results'!$D$1:$P$18671, MATCH(1, ('RESOLVE Results'!$A$1:$A$18671 = $D$10) * ('RESOLVE Results'!$B$1:$B$18671 = $F$10) * ('RESOLVE Results'!$C$1:$C$18671 = $C80), 0), MATCH(F$12, 'RESOLVE Results'!$D$1:$P$1, 0)), "")</f>
        <v>46574</v>
      </c>
      <c r="G80" s="4" cm="1">
        <f t="array" ref="G80">IFERROR(INDEX('RESOLVE Results'!$D$1:$P$18671, MATCH(1, ('RESOLVE Results'!$A$1:$A$18671 = $D$10) * ('RESOLVE Results'!$B$1:$B$18671 = $F$10) * ('RESOLVE Results'!$C$1:$C$18671 = $C80), 0), MATCH(G$12, 'RESOLVE Results'!$D$1:$P$1, 0)), "")</f>
        <v>47561</v>
      </c>
      <c r="H80" s="4" cm="1">
        <f t="array" ref="H80">IFERROR(INDEX('RESOLVE Results'!$D$1:$P$18671, MATCH(1, ('RESOLVE Results'!$A$1:$A$18671 = $D$10) * ('RESOLVE Results'!$B$1:$B$18671 = $F$10) * ('RESOLVE Results'!$C$1:$C$18671 = $C80), 0), MATCH(H$12, 'RESOLVE Results'!$D$1:$P$1, 0)), "")</f>
        <v>47763</v>
      </c>
      <c r="I80" s="4" cm="1">
        <f t="array" ref="I80">IFERROR(INDEX('RESOLVE Results'!$D$1:$P$18671, MATCH(1, ('RESOLVE Results'!$A$1:$A$18671 = $D$10) * ('RESOLVE Results'!$B$1:$B$18671 = $F$10) * ('RESOLVE Results'!$C$1:$C$18671 = $C80), 0), MATCH(I$12, 'RESOLVE Results'!$D$1:$P$1, 0)), "")</f>
        <v>49787</v>
      </c>
      <c r="J80" s="4" cm="1">
        <f t="array" ref="J80">IFERROR(INDEX('RESOLVE Results'!$D$1:$P$18671, MATCH(1, ('RESOLVE Results'!$A$1:$A$18671 = $D$10) * ('RESOLVE Results'!$B$1:$B$18671 = $F$10) * ('RESOLVE Results'!$C$1:$C$18671 = $C80), 0), MATCH(J$12, 'RESOLVE Results'!$D$1:$P$1, 0)), "")</f>
        <v>52112</v>
      </c>
      <c r="K80" s="4" cm="1">
        <f t="array" ref="K80">IFERROR(INDEX('RESOLVE Results'!$D$1:$P$18671, MATCH(1, ('RESOLVE Results'!$A$1:$A$18671 = $D$10) * ('RESOLVE Results'!$B$1:$B$18671 = $F$10) * ('RESOLVE Results'!$C$1:$C$18671 = $C80), 0), MATCH(K$12, 'RESOLVE Results'!$D$1:$P$1, 0)), "")</f>
        <v>53081</v>
      </c>
      <c r="L80" s="4" cm="1">
        <f t="array" ref="L80">IFERROR(INDEX('RESOLVE Results'!$D$1:$P$18671, MATCH(1, ('RESOLVE Results'!$A$1:$A$18671 = $D$10) * ('RESOLVE Results'!$B$1:$B$18671 = $F$10) * ('RESOLVE Results'!$C$1:$C$18671 = $C80), 0), MATCH(L$12, 'RESOLVE Results'!$D$1:$P$1, 0)), "")</f>
        <v>50964</v>
      </c>
      <c r="M80" s="4" cm="1">
        <f t="array" ref="M80">IFERROR(INDEX('RESOLVE Results'!$D$1:$P$18671, MATCH(1, ('RESOLVE Results'!$A$1:$A$18671 = $D$10) * ('RESOLVE Results'!$B$1:$B$18671 = $F$10) * ('RESOLVE Results'!$C$1:$C$18671 = $C80), 0), MATCH(M$12, 'RESOLVE Results'!$D$1:$P$1, 0)), "")</f>
        <v>55825</v>
      </c>
      <c r="N80" s="4" cm="1">
        <f t="array" ref="N80">IFERROR(INDEX('RESOLVE Results'!$D$1:$P$18671, MATCH(1, ('RESOLVE Results'!$A$1:$A$18671 = $D$10) * ('RESOLVE Results'!$B$1:$B$18671 = $F$10) * ('RESOLVE Results'!$C$1:$C$18671 = $C80), 0), MATCH(N$12, 'RESOLVE Results'!$D$1:$P$1, 0)), "")</f>
        <v>54481</v>
      </c>
      <c r="O80" s="4" cm="1">
        <f t="array" ref="O80">IFERROR(INDEX('RESOLVE Results'!$D$1:$P$18671, MATCH(1, ('RESOLVE Results'!$A$1:$A$18671 = $D$10) * ('RESOLVE Results'!$B$1:$B$18671 = $F$10) * ('RESOLVE Results'!$C$1:$C$18671 = $C80), 0), MATCH(O$12, 'RESOLVE Results'!$D$1:$P$1, 0)), "")</f>
        <v>59538</v>
      </c>
      <c r="P80" s="4" cm="1">
        <f t="array" ref="P80">IFERROR(INDEX('RESOLVE Results'!$D$1:$P$18671, MATCH(1, ('RESOLVE Results'!$A$1:$A$18671 = $D$10) * ('RESOLVE Results'!$B$1:$B$18671 = $F$10) * ('RESOLVE Results'!$C$1:$C$18671 = $C80), 0), MATCH(P$12, 'RESOLVE Results'!$D$1:$P$1, 0)), "")</f>
        <v>871940</v>
      </c>
    </row>
    <row r="81" spans="2:16" outlineLevel="1" x14ac:dyDescent="0.2">
      <c r="B81" s="11" t="s">
        <v>178</v>
      </c>
      <c r="C81" s="3" t="str">
        <v>25GW Low Bookend</v>
      </c>
      <c r="D81" s="4" cm="1">
        <f t="array" ref="D81">IFERROR(INDEX('RESOLVE Results'!$D$1:$P$18671, MATCH(1, ('RESOLVE Results'!$A$1:$A$18671 = $D$10) * ('RESOLVE Results'!$B$1:$B$18671 = $F$10) * ('RESOLVE Results'!$C$1:$C$18671 = $C81), 0), MATCH(D$12, 'RESOLVE Results'!$D$1:$P$1, 0)), "")</f>
        <v>46479</v>
      </c>
      <c r="E81" s="4" cm="1">
        <f t="array" ref="E81">IFERROR(INDEX('RESOLVE Results'!$D$1:$P$18671, MATCH(1, ('RESOLVE Results'!$A$1:$A$18671 = $D$10) * ('RESOLVE Results'!$B$1:$B$18671 = $F$10) * ('RESOLVE Results'!$C$1:$C$18671 = $C81), 0), MATCH(E$12, 'RESOLVE Results'!$D$1:$P$1, 0)), "")</f>
        <v>48508</v>
      </c>
      <c r="F81" s="4" cm="1">
        <f t="array" ref="F81">IFERROR(INDEX('RESOLVE Results'!$D$1:$P$18671, MATCH(1, ('RESOLVE Results'!$A$1:$A$18671 = $D$10) * ('RESOLVE Results'!$B$1:$B$18671 = $F$10) * ('RESOLVE Results'!$C$1:$C$18671 = $C81), 0), MATCH(F$12, 'RESOLVE Results'!$D$1:$P$1, 0)), "")</f>
        <v>46306</v>
      </c>
      <c r="G81" s="4" cm="1">
        <f t="array" ref="G81">IFERROR(INDEX('RESOLVE Results'!$D$1:$P$18671, MATCH(1, ('RESOLVE Results'!$A$1:$A$18671 = $D$10) * ('RESOLVE Results'!$B$1:$B$18671 = $F$10) * ('RESOLVE Results'!$C$1:$C$18671 = $C81), 0), MATCH(G$12, 'RESOLVE Results'!$D$1:$P$1, 0)), "")</f>
        <v>47165</v>
      </c>
      <c r="H81" s="4" cm="1">
        <f t="array" ref="H81">IFERROR(INDEX('RESOLVE Results'!$D$1:$P$18671, MATCH(1, ('RESOLVE Results'!$A$1:$A$18671 = $D$10) * ('RESOLVE Results'!$B$1:$B$18671 = $F$10) * ('RESOLVE Results'!$C$1:$C$18671 = $C81), 0), MATCH(H$12, 'RESOLVE Results'!$D$1:$P$1, 0)), "")</f>
        <v>47127</v>
      </c>
      <c r="I81" s="4" cm="1">
        <f t="array" ref="I81">IFERROR(INDEX('RESOLVE Results'!$D$1:$P$18671, MATCH(1, ('RESOLVE Results'!$A$1:$A$18671 = $D$10) * ('RESOLVE Results'!$B$1:$B$18671 = $F$10) * ('RESOLVE Results'!$C$1:$C$18671 = $C81), 0), MATCH(I$12, 'RESOLVE Results'!$D$1:$P$1, 0)), "")</f>
        <v>48036</v>
      </c>
      <c r="J81" s="4" cm="1">
        <f t="array" ref="J81">IFERROR(INDEX('RESOLVE Results'!$D$1:$P$18671, MATCH(1, ('RESOLVE Results'!$A$1:$A$18671 = $D$10) * ('RESOLVE Results'!$B$1:$B$18671 = $F$10) * ('RESOLVE Results'!$C$1:$C$18671 = $C81), 0), MATCH(J$12, 'RESOLVE Results'!$D$1:$P$1, 0)), "")</f>
        <v>50173</v>
      </c>
      <c r="K81" s="4" cm="1">
        <f t="array" ref="K81">IFERROR(INDEX('RESOLVE Results'!$D$1:$P$18671, MATCH(1, ('RESOLVE Results'!$A$1:$A$18671 = $D$10) * ('RESOLVE Results'!$B$1:$B$18671 = $F$10) * ('RESOLVE Results'!$C$1:$C$18671 = $C81), 0), MATCH(K$12, 'RESOLVE Results'!$D$1:$P$1, 0)), "")</f>
        <v>50618</v>
      </c>
      <c r="L81" s="4" cm="1">
        <f t="array" ref="L81">IFERROR(INDEX('RESOLVE Results'!$D$1:$P$18671, MATCH(1, ('RESOLVE Results'!$A$1:$A$18671 = $D$10) * ('RESOLVE Results'!$B$1:$B$18671 = $F$10) * ('RESOLVE Results'!$C$1:$C$18671 = $C81), 0), MATCH(L$12, 'RESOLVE Results'!$D$1:$P$1, 0)), "")</f>
        <v>48954</v>
      </c>
      <c r="M81" s="4" cm="1">
        <f t="array" ref="M81">IFERROR(INDEX('RESOLVE Results'!$D$1:$P$18671, MATCH(1, ('RESOLVE Results'!$A$1:$A$18671 = $D$10) * ('RESOLVE Results'!$B$1:$B$18671 = $F$10) * ('RESOLVE Results'!$C$1:$C$18671 = $C81), 0), MATCH(M$12, 'RESOLVE Results'!$D$1:$P$1, 0)), "")</f>
        <v>51996</v>
      </c>
      <c r="N81" s="4" cm="1">
        <f t="array" ref="N81">IFERROR(INDEX('RESOLVE Results'!$D$1:$P$18671, MATCH(1, ('RESOLVE Results'!$A$1:$A$18671 = $D$10) * ('RESOLVE Results'!$B$1:$B$18671 = $F$10) * ('RESOLVE Results'!$C$1:$C$18671 = $C81), 0), MATCH(N$12, 'RESOLVE Results'!$D$1:$P$1, 0)), "")</f>
        <v>51717</v>
      </c>
      <c r="O81" s="4" cm="1">
        <f t="array" ref="O81">IFERROR(INDEX('RESOLVE Results'!$D$1:$P$18671, MATCH(1, ('RESOLVE Results'!$A$1:$A$18671 = $D$10) * ('RESOLVE Results'!$B$1:$B$18671 = $F$10) * ('RESOLVE Results'!$C$1:$C$18671 = $C81), 0), MATCH(O$12, 'RESOLVE Results'!$D$1:$P$1, 0)), "")</f>
        <v>54231</v>
      </c>
      <c r="P81" s="4" cm="1">
        <f t="array" ref="P81">IFERROR(INDEX('RESOLVE Results'!$D$1:$P$18671, MATCH(1, ('RESOLVE Results'!$A$1:$A$18671 = $D$10) * ('RESOLVE Results'!$B$1:$B$18671 = $F$10) * ('RESOLVE Results'!$C$1:$C$18671 = $C81), 0), MATCH(P$12, 'RESOLVE Results'!$D$1:$P$1, 0)), "")</f>
        <v>829096</v>
      </c>
    </row>
    <row r="82" spans="2:16" outlineLevel="1" x14ac:dyDescent="0.2">
      <c r="B82" s="11" t="s">
        <v>178</v>
      </c>
      <c r="C82" s="3" t="str">
        <v>25GW Least-Cost</v>
      </c>
      <c r="D82" s="4" cm="1">
        <f t="array" ref="D82">IFERROR(INDEX('RESOLVE Results'!$D$1:$P$18671, MATCH(1, ('RESOLVE Results'!$A$1:$A$18671 = $D$10) * ('RESOLVE Results'!$B$1:$B$18671 = $F$10) * ('RESOLVE Results'!$C$1:$C$18671 = $C82), 0), MATCH(D$12, 'RESOLVE Results'!$D$1:$P$1, 0)), "")</f>
        <v>46489</v>
      </c>
      <c r="E82" s="4" cm="1">
        <f t="array" ref="E82">IFERROR(INDEX('RESOLVE Results'!$D$1:$P$18671, MATCH(1, ('RESOLVE Results'!$A$1:$A$18671 = $D$10) * ('RESOLVE Results'!$B$1:$B$18671 = $F$10) * ('RESOLVE Results'!$C$1:$C$18671 = $C82), 0), MATCH(E$12, 'RESOLVE Results'!$D$1:$P$1, 0)), "")</f>
        <v>48717</v>
      </c>
      <c r="F82" s="4" cm="1">
        <f t="array" ref="F82">IFERROR(INDEX('RESOLVE Results'!$D$1:$P$18671, MATCH(1, ('RESOLVE Results'!$A$1:$A$18671 = $D$10) * ('RESOLVE Results'!$B$1:$B$18671 = $F$10) * ('RESOLVE Results'!$C$1:$C$18671 = $C82), 0), MATCH(F$12, 'RESOLVE Results'!$D$1:$P$1, 0)), "")</f>
        <v>46428</v>
      </c>
      <c r="G82" s="4" cm="1">
        <f t="array" ref="G82">IFERROR(INDEX('RESOLVE Results'!$D$1:$P$18671, MATCH(1, ('RESOLVE Results'!$A$1:$A$18671 = $D$10) * ('RESOLVE Results'!$B$1:$B$18671 = $F$10) * ('RESOLVE Results'!$C$1:$C$18671 = $C82), 0), MATCH(G$12, 'RESOLVE Results'!$D$1:$P$1, 0)), "")</f>
        <v>47268</v>
      </c>
      <c r="H82" s="4" cm="1">
        <f t="array" ref="H82">IFERROR(INDEX('RESOLVE Results'!$D$1:$P$18671, MATCH(1, ('RESOLVE Results'!$A$1:$A$18671 = $D$10) * ('RESOLVE Results'!$B$1:$B$18671 = $F$10) * ('RESOLVE Results'!$C$1:$C$18671 = $C82), 0), MATCH(H$12, 'RESOLVE Results'!$D$1:$P$1, 0)), "")</f>
        <v>47428</v>
      </c>
      <c r="I82" s="4" cm="1">
        <f t="array" ref="I82">IFERROR(INDEX('RESOLVE Results'!$D$1:$P$18671, MATCH(1, ('RESOLVE Results'!$A$1:$A$18671 = $D$10) * ('RESOLVE Results'!$B$1:$B$18671 = $F$10) * ('RESOLVE Results'!$C$1:$C$18671 = $C82), 0), MATCH(I$12, 'RESOLVE Results'!$D$1:$P$1, 0)), "")</f>
        <v>48331</v>
      </c>
      <c r="J82" s="4" cm="1">
        <f t="array" ref="J82">IFERROR(INDEX('RESOLVE Results'!$D$1:$P$18671, MATCH(1, ('RESOLVE Results'!$A$1:$A$18671 = $D$10) * ('RESOLVE Results'!$B$1:$B$18671 = $F$10) * ('RESOLVE Results'!$C$1:$C$18671 = $C82), 0), MATCH(J$12, 'RESOLVE Results'!$D$1:$P$1, 0)), "")</f>
        <v>50796</v>
      </c>
      <c r="K82" s="4" cm="1">
        <f t="array" ref="K82">IFERROR(INDEX('RESOLVE Results'!$D$1:$P$18671, MATCH(1, ('RESOLVE Results'!$A$1:$A$18671 = $D$10) * ('RESOLVE Results'!$B$1:$B$18671 = $F$10) * ('RESOLVE Results'!$C$1:$C$18671 = $C82), 0), MATCH(K$12, 'RESOLVE Results'!$D$1:$P$1, 0)), "")</f>
        <v>51071</v>
      </c>
      <c r="L82" s="4" cm="1">
        <f t="array" ref="L82">IFERROR(INDEX('RESOLVE Results'!$D$1:$P$18671, MATCH(1, ('RESOLVE Results'!$A$1:$A$18671 = $D$10) * ('RESOLVE Results'!$B$1:$B$18671 = $F$10) * ('RESOLVE Results'!$C$1:$C$18671 = $C82), 0), MATCH(L$12, 'RESOLVE Results'!$D$1:$P$1, 0)), "")</f>
        <v>49540</v>
      </c>
      <c r="M82" s="4" cm="1">
        <f t="array" ref="M82">IFERROR(INDEX('RESOLVE Results'!$D$1:$P$18671, MATCH(1, ('RESOLVE Results'!$A$1:$A$18671 = $D$10) * ('RESOLVE Results'!$B$1:$B$18671 = $F$10) * ('RESOLVE Results'!$C$1:$C$18671 = $C82), 0), MATCH(M$12, 'RESOLVE Results'!$D$1:$P$1, 0)), "")</f>
        <v>53064</v>
      </c>
      <c r="N82" s="4" cm="1">
        <f t="array" ref="N82">IFERROR(INDEX('RESOLVE Results'!$D$1:$P$18671, MATCH(1, ('RESOLVE Results'!$A$1:$A$18671 = $D$10) * ('RESOLVE Results'!$B$1:$B$18671 = $F$10) * ('RESOLVE Results'!$C$1:$C$18671 = $C82), 0), MATCH(N$12, 'RESOLVE Results'!$D$1:$P$1, 0)), "")</f>
        <v>52328</v>
      </c>
      <c r="O82" s="4" cm="1">
        <f t="array" ref="O82">IFERROR(INDEX('RESOLVE Results'!$D$1:$P$18671, MATCH(1, ('RESOLVE Results'!$A$1:$A$18671 = $D$10) * ('RESOLVE Results'!$B$1:$B$18671 = $F$10) * ('RESOLVE Results'!$C$1:$C$18671 = $C82), 0), MATCH(O$12, 'RESOLVE Results'!$D$1:$P$1, 0)), "")</f>
        <v>56456</v>
      </c>
      <c r="P82" s="4" cm="1">
        <f t="array" ref="P82">IFERROR(INDEX('RESOLVE Results'!$D$1:$P$18671, MATCH(1, ('RESOLVE Results'!$A$1:$A$18671 = $D$10) * ('RESOLVE Results'!$B$1:$B$18671 = $F$10) * ('RESOLVE Results'!$C$1:$C$18671 = $C82), 0), MATCH(P$12, 'RESOLVE Results'!$D$1:$P$1, 0)), "")</f>
        <v>844648</v>
      </c>
    </row>
    <row r="83" spans="2:16" outlineLevel="1" x14ac:dyDescent="0.2">
      <c r="B83" s="11" t="s">
        <v>178</v>
      </c>
      <c r="C83" s="3" t="str">
        <v>Humboldt 2.7GW Least-Cost</v>
      </c>
      <c r="D83" s="4" cm="1">
        <f t="array" ref="D83">IFERROR(INDEX('RESOLVE Results'!$D$1:$P$18671, MATCH(1, ('RESOLVE Results'!$A$1:$A$18671 = $D$10) * ('RESOLVE Results'!$B$1:$B$18671 = $F$10) * ('RESOLVE Results'!$C$1:$C$18671 = $C83), 0), MATCH(D$12, 'RESOLVE Results'!$D$1:$P$1, 0)), "")</f>
        <v>46483</v>
      </c>
      <c r="E83" s="4" cm="1">
        <f t="array" ref="E83">IFERROR(INDEX('RESOLVE Results'!$D$1:$P$18671, MATCH(1, ('RESOLVE Results'!$A$1:$A$18671 = $D$10) * ('RESOLVE Results'!$B$1:$B$18671 = $F$10) * ('RESOLVE Results'!$C$1:$C$18671 = $C83), 0), MATCH(E$12, 'RESOLVE Results'!$D$1:$P$1, 0)), "")</f>
        <v>48424</v>
      </c>
      <c r="F83" s="4" cm="1">
        <f t="array" ref="F83">IFERROR(INDEX('RESOLVE Results'!$D$1:$P$18671, MATCH(1, ('RESOLVE Results'!$A$1:$A$18671 = $D$10) * ('RESOLVE Results'!$B$1:$B$18671 = $F$10) * ('RESOLVE Results'!$C$1:$C$18671 = $C83), 0), MATCH(F$12, 'RESOLVE Results'!$D$1:$P$1, 0)), "")</f>
        <v>46406</v>
      </c>
      <c r="G83" s="4" cm="1">
        <f t="array" ref="G83">IFERROR(INDEX('RESOLVE Results'!$D$1:$P$18671, MATCH(1, ('RESOLVE Results'!$A$1:$A$18671 = $D$10) * ('RESOLVE Results'!$B$1:$B$18671 = $F$10) * ('RESOLVE Results'!$C$1:$C$18671 = $C83), 0), MATCH(G$12, 'RESOLVE Results'!$D$1:$P$1, 0)), "")</f>
        <v>47248</v>
      </c>
      <c r="H83" s="4" cm="1">
        <f t="array" ref="H83">IFERROR(INDEX('RESOLVE Results'!$D$1:$P$18671, MATCH(1, ('RESOLVE Results'!$A$1:$A$18671 = $D$10) * ('RESOLVE Results'!$B$1:$B$18671 = $F$10) * ('RESOLVE Results'!$C$1:$C$18671 = $C83), 0), MATCH(H$12, 'RESOLVE Results'!$D$1:$P$1, 0)), "")</f>
        <v>48626</v>
      </c>
      <c r="I83" s="4" cm="1">
        <f t="array" ref="I83">IFERROR(INDEX('RESOLVE Results'!$D$1:$P$18671, MATCH(1, ('RESOLVE Results'!$A$1:$A$18671 = $D$10) * ('RESOLVE Results'!$B$1:$B$18671 = $F$10) * ('RESOLVE Results'!$C$1:$C$18671 = $C83), 0), MATCH(I$12, 'RESOLVE Results'!$D$1:$P$1, 0)), "")</f>
        <v>49933</v>
      </c>
      <c r="J83" s="4" cm="1">
        <f t="array" ref="J83">IFERROR(INDEX('RESOLVE Results'!$D$1:$P$18671, MATCH(1, ('RESOLVE Results'!$A$1:$A$18671 = $D$10) * ('RESOLVE Results'!$B$1:$B$18671 = $F$10) * ('RESOLVE Results'!$C$1:$C$18671 = $C83), 0), MATCH(J$12, 'RESOLVE Results'!$D$1:$P$1, 0)), "")</f>
        <v>52498</v>
      </c>
      <c r="K83" s="4" cm="1">
        <f t="array" ref="K83">IFERROR(INDEX('RESOLVE Results'!$D$1:$P$18671, MATCH(1, ('RESOLVE Results'!$A$1:$A$18671 = $D$10) * ('RESOLVE Results'!$B$1:$B$18671 = $F$10) * ('RESOLVE Results'!$C$1:$C$18671 = $C83), 0), MATCH(K$12, 'RESOLVE Results'!$D$1:$P$1, 0)), "")</f>
        <v>52306</v>
      </c>
      <c r="L83" s="4" cm="1">
        <f t="array" ref="L83">IFERROR(INDEX('RESOLVE Results'!$D$1:$P$18671, MATCH(1, ('RESOLVE Results'!$A$1:$A$18671 = $D$10) * ('RESOLVE Results'!$B$1:$B$18671 = $F$10) * ('RESOLVE Results'!$C$1:$C$18671 = $C83), 0), MATCH(L$12, 'RESOLVE Results'!$D$1:$P$1, 0)), "")</f>
        <v>50782</v>
      </c>
      <c r="M83" s="4" cm="1">
        <f t="array" ref="M83">IFERROR(INDEX('RESOLVE Results'!$D$1:$P$18671, MATCH(1, ('RESOLVE Results'!$A$1:$A$18671 = $D$10) * ('RESOLVE Results'!$B$1:$B$18671 = $F$10) * ('RESOLVE Results'!$C$1:$C$18671 = $C83), 0), MATCH(M$12, 'RESOLVE Results'!$D$1:$P$1, 0)), "")</f>
        <v>54220</v>
      </c>
      <c r="N83" s="4" cm="1">
        <f t="array" ref="N83">IFERROR(INDEX('RESOLVE Results'!$D$1:$P$18671, MATCH(1, ('RESOLVE Results'!$A$1:$A$18671 = $D$10) * ('RESOLVE Results'!$B$1:$B$18671 = $F$10) * ('RESOLVE Results'!$C$1:$C$18671 = $C83), 0), MATCH(N$12, 'RESOLVE Results'!$D$1:$P$1, 0)), "")</f>
        <v>55213</v>
      </c>
      <c r="O83" s="4" cm="1">
        <f t="array" ref="O83">IFERROR(INDEX('RESOLVE Results'!$D$1:$P$18671, MATCH(1, ('RESOLVE Results'!$A$1:$A$18671 = $D$10) * ('RESOLVE Results'!$B$1:$B$18671 = $F$10) * ('RESOLVE Results'!$C$1:$C$18671 = $C83), 0), MATCH(O$12, 'RESOLVE Results'!$D$1:$P$1, 0)), "")</f>
        <v>60514</v>
      </c>
      <c r="P83" s="4" cm="1">
        <f t="array" ref="P83">IFERROR(INDEX('RESOLVE Results'!$D$1:$P$18671, MATCH(1, ('RESOLVE Results'!$A$1:$A$18671 = $D$10) * ('RESOLVE Results'!$B$1:$B$18671 = $F$10) * ('RESOLVE Results'!$C$1:$C$18671 = $C83), 0), MATCH(P$12, 'RESOLVE Results'!$D$1:$P$1, 0)), "")</f>
        <v>875611</v>
      </c>
    </row>
    <row r="84" spans="2:16" outlineLevel="1" x14ac:dyDescent="0.2">
      <c r="B84" s="11" t="s">
        <v>178</v>
      </c>
      <c r="C84" s="3" t="str">
        <v>Morro 2.7GW Least-Cost</v>
      </c>
      <c r="D84" s="4" cm="1">
        <f t="array" ref="D84">IFERROR(INDEX('RESOLVE Results'!$D$1:$P$18671, MATCH(1, ('RESOLVE Results'!$A$1:$A$18671 = $D$10) * ('RESOLVE Results'!$B$1:$B$18671 = $F$10) * ('RESOLVE Results'!$C$1:$C$18671 = $C84), 0), MATCH(D$12, 'RESOLVE Results'!$D$1:$P$1, 0)), "")</f>
        <v>46484</v>
      </c>
      <c r="E84" s="4" cm="1">
        <f t="array" ref="E84">IFERROR(INDEX('RESOLVE Results'!$D$1:$P$18671, MATCH(1, ('RESOLVE Results'!$A$1:$A$18671 = $D$10) * ('RESOLVE Results'!$B$1:$B$18671 = $F$10) * ('RESOLVE Results'!$C$1:$C$18671 = $C84), 0), MATCH(E$12, 'RESOLVE Results'!$D$1:$P$1, 0)), "")</f>
        <v>48437</v>
      </c>
      <c r="F84" s="4" cm="1">
        <f t="array" ref="F84">IFERROR(INDEX('RESOLVE Results'!$D$1:$P$18671, MATCH(1, ('RESOLVE Results'!$A$1:$A$18671 = $D$10) * ('RESOLVE Results'!$B$1:$B$18671 = $F$10) * ('RESOLVE Results'!$C$1:$C$18671 = $C84), 0), MATCH(F$12, 'RESOLVE Results'!$D$1:$P$1, 0)), "")</f>
        <v>46403</v>
      </c>
      <c r="G84" s="4" cm="1">
        <f t="array" ref="G84">IFERROR(INDEX('RESOLVE Results'!$D$1:$P$18671, MATCH(1, ('RESOLVE Results'!$A$1:$A$18671 = $D$10) * ('RESOLVE Results'!$B$1:$B$18671 = $F$10) * ('RESOLVE Results'!$C$1:$C$18671 = $C84), 0), MATCH(G$12, 'RESOLVE Results'!$D$1:$P$1, 0)), "")</f>
        <v>47245</v>
      </c>
      <c r="H84" s="4" cm="1">
        <f t="array" ref="H84">IFERROR(INDEX('RESOLVE Results'!$D$1:$P$18671, MATCH(1, ('RESOLVE Results'!$A$1:$A$18671 = $D$10) * ('RESOLVE Results'!$B$1:$B$18671 = $F$10) * ('RESOLVE Results'!$C$1:$C$18671 = $C84), 0), MATCH(H$12, 'RESOLVE Results'!$D$1:$P$1, 0)), "")</f>
        <v>48622</v>
      </c>
      <c r="I84" s="4" cm="1">
        <f t="array" ref="I84">IFERROR(INDEX('RESOLVE Results'!$D$1:$P$18671, MATCH(1, ('RESOLVE Results'!$A$1:$A$18671 = $D$10) * ('RESOLVE Results'!$B$1:$B$18671 = $F$10) * ('RESOLVE Results'!$C$1:$C$18671 = $C84), 0), MATCH(I$12, 'RESOLVE Results'!$D$1:$P$1, 0)), "")</f>
        <v>49925</v>
      </c>
      <c r="J84" s="4" cm="1">
        <f t="array" ref="J84">IFERROR(INDEX('RESOLVE Results'!$D$1:$P$18671, MATCH(1, ('RESOLVE Results'!$A$1:$A$18671 = $D$10) * ('RESOLVE Results'!$B$1:$B$18671 = $F$10) * ('RESOLVE Results'!$C$1:$C$18671 = $C84), 0), MATCH(J$12, 'RESOLVE Results'!$D$1:$P$1, 0)), "")</f>
        <v>52481</v>
      </c>
      <c r="K84" s="4" cm="1">
        <f t="array" ref="K84">IFERROR(INDEX('RESOLVE Results'!$D$1:$P$18671, MATCH(1, ('RESOLVE Results'!$A$1:$A$18671 = $D$10) * ('RESOLVE Results'!$B$1:$B$18671 = $F$10) * ('RESOLVE Results'!$C$1:$C$18671 = $C84), 0), MATCH(K$12, 'RESOLVE Results'!$D$1:$P$1, 0)), "")</f>
        <v>52228</v>
      </c>
      <c r="L84" s="4" cm="1">
        <f t="array" ref="L84">IFERROR(INDEX('RESOLVE Results'!$D$1:$P$18671, MATCH(1, ('RESOLVE Results'!$A$1:$A$18671 = $D$10) * ('RESOLVE Results'!$B$1:$B$18671 = $F$10) * ('RESOLVE Results'!$C$1:$C$18671 = $C84), 0), MATCH(L$12, 'RESOLVE Results'!$D$1:$P$1, 0)), "")</f>
        <v>51036</v>
      </c>
      <c r="M84" s="4" cm="1">
        <f t="array" ref="M84">IFERROR(INDEX('RESOLVE Results'!$D$1:$P$18671, MATCH(1, ('RESOLVE Results'!$A$1:$A$18671 = $D$10) * ('RESOLVE Results'!$B$1:$B$18671 = $F$10) * ('RESOLVE Results'!$C$1:$C$18671 = $C84), 0), MATCH(M$12, 'RESOLVE Results'!$D$1:$P$1, 0)), "")</f>
        <v>54445</v>
      </c>
      <c r="N84" s="4" cm="1">
        <f t="array" ref="N84">IFERROR(INDEX('RESOLVE Results'!$D$1:$P$18671, MATCH(1, ('RESOLVE Results'!$A$1:$A$18671 = $D$10) * ('RESOLVE Results'!$B$1:$B$18671 = $F$10) * ('RESOLVE Results'!$C$1:$C$18671 = $C84), 0), MATCH(N$12, 'RESOLVE Results'!$D$1:$P$1, 0)), "")</f>
        <v>55498</v>
      </c>
      <c r="O84" s="4" cm="1">
        <f t="array" ref="O84">IFERROR(INDEX('RESOLVE Results'!$D$1:$P$18671, MATCH(1, ('RESOLVE Results'!$A$1:$A$18671 = $D$10) * ('RESOLVE Results'!$B$1:$B$18671 = $F$10) * ('RESOLVE Results'!$C$1:$C$18671 = $C84), 0), MATCH(O$12, 'RESOLVE Results'!$D$1:$P$1, 0)), "")</f>
        <v>60807</v>
      </c>
      <c r="P84" s="4" cm="1">
        <f t="array" ref="P84">IFERROR(INDEX('RESOLVE Results'!$D$1:$P$18671, MATCH(1, ('RESOLVE Results'!$A$1:$A$18671 = $D$10) * ('RESOLVE Results'!$B$1:$B$18671 = $F$10) * ('RESOLVE Results'!$C$1:$C$18671 = $C84), 0), MATCH(P$12, 'RESOLVE Results'!$D$1:$P$1, 0)), "")</f>
        <v>877920</v>
      </c>
    </row>
    <row r="85" spans="2:16" outlineLevel="1" x14ac:dyDescent="0.2">
      <c r="B85" s="11" t="s">
        <v>178</v>
      </c>
      <c r="C85" s="3" t="str">
        <v>Humboldt 2.7GW Low Humboldt Capacity Factor</v>
      </c>
      <c r="D85" s="4" cm="1">
        <f t="array" ref="D85">IFERROR(INDEX('RESOLVE Results'!$D$1:$P$18671, MATCH(1, ('RESOLVE Results'!$A$1:$A$18671 = $D$10) * ('RESOLVE Results'!$B$1:$B$18671 = $F$10) * ('RESOLVE Results'!$C$1:$C$18671 = $C85), 0), MATCH(D$12, 'RESOLVE Results'!$D$1:$P$1, 0)), "")</f>
        <v>46483</v>
      </c>
      <c r="E85" s="4" cm="1">
        <f t="array" ref="E85">IFERROR(INDEX('RESOLVE Results'!$D$1:$P$18671, MATCH(1, ('RESOLVE Results'!$A$1:$A$18671 = $D$10) * ('RESOLVE Results'!$B$1:$B$18671 = $F$10) * ('RESOLVE Results'!$C$1:$C$18671 = $C85), 0), MATCH(E$12, 'RESOLVE Results'!$D$1:$P$1, 0)), "")</f>
        <v>48436</v>
      </c>
      <c r="F85" s="4" cm="1">
        <f t="array" ref="F85">IFERROR(INDEX('RESOLVE Results'!$D$1:$P$18671, MATCH(1, ('RESOLVE Results'!$A$1:$A$18671 = $D$10) * ('RESOLVE Results'!$B$1:$B$18671 = $F$10) * ('RESOLVE Results'!$C$1:$C$18671 = $C85), 0), MATCH(F$12, 'RESOLVE Results'!$D$1:$P$1, 0)), "")</f>
        <v>46406</v>
      </c>
      <c r="G85" s="4" cm="1">
        <f t="array" ref="G85">IFERROR(INDEX('RESOLVE Results'!$D$1:$P$18671, MATCH(1, ('RESOLVE Results'!$A$1:$A$18671 = $D$10) * ('RESOLVE Results'!$B$1:$B$18671 = $F$10) * ('RESOLVE Results'!$C$1:$C$18671 = $C85), 0), MATCH(G$12, 'RESOLVE Results'!$D$1:$P$1, 0)), "")</f>
        <v>47248</v>
      </c>
      <c r="H85" s="4" cm="1">
        <f t="array" ref="H85">IFERROR(INDEX('RESOLVE Results'!$D$1:$P$18671, MATCH(1, ('RESOLVE Results'!$A$1:$A$18671 = $D$10) * ('RESOLVE Results'!$B$1:$B$18671 = $F$10) * ('RESOLVE Results'!$C$1:$C$18671 = $C85), 0), MATCH(H$12, 'RESOLVE Results'!$D$1:$P$1, 0)), "")</f>
        <v>48626</v>
      </c>
      <c r="I85" s="4" cm="1">
        <f t="array" ref="I85">IFERROR(INDEX('RESOLVE Results'!$D$1:$P$18671, MATCH(1, ('RESOLVE Results'!$A$1:$A$18671 = $D$10) * ('RESOLVE Results'!$B$1:$B$18671 = $F$10) * ('RESOLVE Results'!$C$1:$C$18671 = $C85), 0), MATCH(I$12, 'RESOLVE Results'!$D$1:$P$1, 0)), "")</f>
        <v>49932</v>
      </c>
      <c r="J85" s="4" cm="1">
        <f t="array" ref="J85">IFERROR(INDEX('RESOLVE Results'!$D$1:$P$18671, MATCH(1, ('RESOLVE Results'!$A$1:$A$18671 = $D$10) * ('RESOLVE Results'!$B$1:$B$18671 = $F$10) * ('RESOLVE Results'!$C$1:$C$18671 = $C85), 0), MATCH(J$12, 'RESOLVE Results'!$D$1:$P$1, 0)), "")</f>
        <v>52497</v>
      </c>
      <c r="K85" s="4" cm="1">
        <f t="array" ref="K85">IFERROR(INDEX('RESOLVE Results'!$D$1:$P$18671, MATCH(1, ('RESOLVE Results'!$A$1:$A$18671 = $D$10) * ('RESOLVE Results'!$B$1:$B$18671 = $F$10) * ('RESOLVE Results'!$C$1:$C$18671 = $C85), 0), MATCH(K$12, 'RESOLVE Results'!$D$1:$P$1, 0)), "")</f>
        <v>52285</v>
      </c>
      <c r="L85" s="4" cm="1">
        <f t="array" ref="L85">IFERROR(INDEX('RESOLVE Results'!$D$1:$P$18671, MATCH(1, ('RESOLVE Results'!$A$1:$A$18671 = $D$10) * ('RESOLVE Results'!$B$1:$B$18671 = $F$10) * ('RESOLVE Results'!$C$1:$C$18671 = $C85), 0), MATCH(L$12, 'RESOLVE Results'!$D$1:$P$1, 0)), "")</f>
        <v>50866</v>
      </c>
      <c r="M85" s="4" cm="1">
        <f t="array" ref="M85">IFERROR(INDEX('RESOLVE Results'!$D$1:$P$18671, MATCH(1, ('RESOLVE Results'!$A$1:$A$18671 = $D$10) * ('RESOLVE Results'!$B$1:$B$18671 = $F$10) * ('RESOLVE Results'!$C$1:$C$18671 = $C85), 0), MATCH(M$12, 'RESOLVE Results'!$D$1:$P$1, 0)), "")</f>
        <v>54345</v>
      </c>
      <c r="N85" s="4" cm="1">
        <f t="array" ref="N85">IFERROR(INDEX('RESOLVE Results'!$D$1:$P$18671, MATCH(1, ('RESOLVE Results'!$A$1:$A$18671 = $D$10) * ('RESOLVE Results'!$B$1:$B$18671 = $F$10) * ('RESOLVE Results'!$C$1:$C$18671 = $C85), 0), MATCH(N$12, 'RESOLVE Results'!$D$1:$P$1, 0)), "")</f>
        <v>55336</v>
      </c>
      <c r="O85" s="4" cm="1">
        <f t="array" ref="O85">IFERROR(INDEX('RESOLVE Results'!$D$1:$P$18671, MATCH(1, ('RESOLVE Results'!$A$1:$A$18671 = $D$10) * ('RESOLVE Results'!$B$1:$B$18671 = $F$10) * ('RESOLVE Results'!$C$1:$C$18671 = $C85), 0), MATCH(O$12, 'RESOLVE Results'!$D$1:$P$1, 0)), "")</f>
        <v>60630</v>
      </c>
      <c r="P85" s="4" cm="1">
        <f t="array" ref="P85">IFERROR(INDEX('RESOLVE Results'!$D$1:$P$18671, MATCH(1, ('RESOLVE Results'!$A$1:$A$18671 = $D$10) * ('RESOLVE Results'!$B$1:$B$18671 = $F$10) * ('RESOLVE Results'!$C$1:$C$18671 = $C85), 0), MATCH(P$12, 'RESOLVE Results'!$D$1:$P$1, 0)), "")</f>
        <v>876582</v>
      </c>
    </row>
    <row r="86" spans="2:16" outlineLevel="1" x14ac:dyDescent="0.2">
      <c r="B86" s="11" t="s">
        <v>178</v>
      </c>
      <c r="C86" s="3">
        <v>0</v>
      </c>
      <c r="D86" s="4" t="str" cm="1">
        <f t="array" ref="D86">IFERROR(INDEX('RESOLVE Results'!$D$1:$P$18671, MATCH(1, ('RESOLVE Results'!$A$1:$A$18671 = $D$10) * ('RESOLVE Results'!$B$1:$B$18671 = $F$10) * ('RESOLVE Results'!$C$1:$C$18671 = $C86), 0), MATCH(D$12, 'RESOLVE Results'!$D$1:$P$1, 0)), "")</f>
        <v/>
      </c>
      <c r="E86" s="4" t="str" cm="1">
        <f t="array" ref="E86">IFERROR(INDEX('RESOLVE Results'!$D$1:$P$18671, MATCH(1, ('RESOLVE Results'!$A$1:$A$18671 = $D$10) * ('RESOLVE Results'!$B$1:$B$18671 = $F$10) * ('RESOLVE Results'!$C$1:$C$18671 = $C86), 0), MATCH(E$12, 'RESOLVE Results'!$D$1:$P$1, 0)), "")</f>
        <v/>
      </c>
      <c r="F86" s="4" t="str" cm="1">
        <f t="array" ref="F86">IFERROR(INDEX('RESOLVE Results'!$D$1:$P$18671, MATCH(1, ('RESOLVE Results'!$A$1:$A$18671 = $D$10) * ('RESOLVE Results'!$B$1:$B$18671 = $F$10) * ('RESOLVE Results'!$C$1:$C$18671 = $C86), 0), MATCH(F$12, 'RESOLVE Results'!$D$1:$P$1, 0)), "")</f>
        <v/>
      </c>
      <c r="G86" s="4" t="str" cm="1">
        <f t="array" ref="G86">IFERROR(INDEX('RESOLVE Results'!$D$1:$P$18671, MATCH(1, ('RESOLVE Results'!$A$1:$A$18671 = $D$10) * ('RESOLVE Results'!$B$1:$B$18671 = $F$10) * ('RESOLVE Results'!$C$1:$C$18671 = $C86), 0), MATCH(G$12, 'RESOLVE Results'!$D$1:$P$1, 0)), "")</f>
        <v/>
      </c>
      <c r="H86" s="4" t="str" cm="1">
        <f t="array" ref="H86">IFERROR(INDEX('RESOLVE Results'!$D$1:$P$18671, MATCH(1, ('RESOLVE Results'!$A$1:$A$18671 = $D$10) * ('RESOLVE Results'!$B$1:$B$18671 = $F$10) * ('RESOLVE Results'!$C$1:$C$18671 = $C86), 0), MATCH(H$12, 'RESOLVE Results'!$D$1:$P$1, 0)), "")</f>
        <v/>
      </c>
      <c r="I86" s="4" t="str" cm="1">
        <f t="array" ref="I86">IFERROR(INDEX('RESOLVE Results'!$D$1:$P$18671, MATCH(1, ('RESOLVE Results'!$A$1:$A$18671 = $D$10) * ('RESOLVE Results'!$B$1:$B$18671 = $F$10) * ('RESOLVE Results'!$C$1:$C$18671 = $C86), 0), MATCH(I$12, 'RESOLVE Results'!$D$1:$P$1, 0)), "")</f>
        <v/>
      </c>
      <c r="J86" s="4" t="str" cm="1">
        <f t="array" ref="J86">IFERROR(INDEX('RESOLVE Results'!$D$1:$P$18671, MATCH(1, ('RESOLVE Results'!$A$1:$A$18671 = $D$10) * ('RESOLVE Results'!$B$1:$B$18671 = $F$10) * ('RESOLVE Results'!$C$1:$C$18671 = $C86), 0), MATCH(J$12, 'RESOLVE Results'!$D$1:$P$1, 0)), "")</f>
        <v/>
      </c>
      <c r="K86" s="4" t="str" cm="1">
        <f t="array" ref="K86">IFERROR(INDEX('RESOLVE Results'!$D$1:$P$18671, MATCH(1, ('RESOLVE Results'!$A$1:$A$18671 = $D$10) * ('RESOLVE Results'!$B$1:$B$18671 = $F$10) * ('RESOLVE Results'!$C$1:$C$18671 = $C86), 0), MATCH(K$12, 'RESOLVE Results'!$D$1:$P$1, 0)), "")</f>
        <v/>
      </c>
      <c r="L86" s="4" t="str" cm="1">
        <f t="array" ref="L86">IFERROR(INDEX('RESOLVE Results'!$D$1:$P$18671, MATCH(1, ('RESOLVE Results'!$A$1:$A$18671 = $D$10) * ('RESOLVE Results'!$B$1:$B$18671 = $F$10) * ('RESOLVE Results'!$C$1:$C$18671 = $C86), 0), MATCH(L$12, 'RESOLVE Results'!$D$1:$P$1, 0)), "")</f>
        <v/>
      </c>
      <c r="M86" s="4" t="str" cm="1">
        <f t="array" ref="M86">IFERROR(INDEX('RESOLVE Results'!$D$1:$P$18671, MATCH(1, ('RESOLVE Results'!$A$1:$A$18671 = $D$10) * ('RESOLVE Results'!$B$1:$B$18671 = $F$10) * ('RESOLVE Results'!$C$1:$C$18671 = $C86), 0), MATCH(M$12, 'RESOLVE Results'!$D$1:$P$1, 0)), "")</f>
        <v/>
      </c>
      <c r="N86" s="4" t="str" cm="1">
        <f t="array" ref="N86">IFERROR(INDEX('RESOLVE Results'!$D$1:$P$18671, MATCH(1, ('RESOLVE Results'!$A$1:$A$18671 = $D$10) * ('RESOLVE Results'!$B$1:$B$18671 = $F$10) * ('RESOLVE Results'!$C$1:$C$18671 = $C86), 0), MATCH(N$12, 'RESOLVE Results'!$D$1:$P$1, 0)), "")</f>
        <v/>
      </c>
      <c r="O86" s="4" t="str" cm="1">
        <f t="array" ref="O86">IFERROR(INDEX('RESOLVE Results'!$D$1:$P$18671, MATCH(1, ('RESOLVE Results'!$A$1:$A$18671 = $D$10) * ('RESOLVE Results'!$B$1:$B$18671 = $F$10) * ('RESOLVE Results'!$C$1:$C$18671 = $C86), 0), MATCH(O$12, 'RESOLVE Results'!$D$1:$P$1, 0)), "")</f>
        <v/>
      </c>
      <c r="P86" s="4" t="str" cm="1">
        <f t="array" ref="P86">IFERROR(INDEX('RESOLVE Results'!$D$1:$P$18671, MATCH(1, ('RESOLVE Results'!$A$1:$A$18671 = $D$10) * ('RESOLVE Results'!$B$1:$B$18671 = $F$10) * ('RESOLVE Results'!$C$1:$C$18671 = $C86), 0), MATCH(P$12, 'RESOLVE Results'!$D$1:$P$1, 0)), "")</f>
        <v/>
      </c>
    </row>
    <row r="87" spans="2:16" outlineLevel="1" x14ac:dyDescent="0.2">
      <c r="B87" s="11" t="s">
        <v>178</v>
      </c>
      <c r="C87" s="3">
        <v>0</v>
      </c>
      <c r="D87" s="4" t="str" cm="1">
        <f t="array" ref="D87">IFERROR(INDEX('RESOLVE Results'!$D$1:$P$18671, MATCH(1, ('RESOLVE Results'!$A$1:$A$18671 = $D$10) * ('RESOLVE Results'!$B$1:$B$18671 = $F$10) * ('RESOLVE Results'!$C$1:$C$18671 = $C87), 0), MATCH(D$12, 'RESOLVE Results'!$D$1:$P$1, 0)), "")</f>
        <v/>
      </c>
      <c r="E87" s="4" t="str" cm="1">
        <f t="array" ref="E87">IFERROR(INDEX('RESOLVE Results'!$D$1:$P$18671, MATCH(1, ('RESOLVE Results'!$A$1:$A$18671 = $D$10) * ('RESOLVE Results'!$B$1:$B$18671 = $F$10) * ('RESOLVE Results'!$C$1:$C$18671 = $C87), 0), MATCH(E$12, 'RESOLVE Results'!$D$1:$P$1, 0)), "")</f>
        <v/>
      </c>
      <c r="F87" s="4" t="str" cm="1">
        <f t="array" ref="F87">IFERROR(INDEX('RESOLVE Results'!$D$1:$P$18671, MATCH(1, ('RESOLVE Results'!$A$1:$A$18671 = $D$10) * ('RESOLVE Results'!$B$1:$B$18671 = $F$10) * ('RESOLVE Results'!$C$1:$C$18671 = $C87), 0), MATCH(F$12, 'RESOLVE Results'!$D$1:$P$1, 0)), "")</f>
        <v/>
      </c>
      <c r="G87" s="4" t="str" cm="1">
        <f t="array" ref="G87">IFERROR(INDEX('RESOLVE Results'!$D$1:$P$18671, MATCH(1, ('RESOLVE Results'!$A$1:$A$18671 = $D$10) * ('RESOLVE Results'!$B$1:$B$18671 = $F$10) * ('RESOLVE Results'!$C$1:$C$18671 = $C87), 0), MATCH(G$12, 'RESOLVE Results'!$D$1:$P$1, 0)), "")</f>
        <v/>
      </c>
      <c r="H87" s="4" t="str" cm="1">
        <f t="array" ref="H87">IFERROR(INDEX('RESOLVE Results'!$D$1:$P$18671, MATCH(1, ('RESOLVE Results'!$A$1:$A$18671 = $D$10) * ('RESOLVE Results'!$B$1:$B$18671 = $F$10) * ('RESOLVE Results'!$C$1:$C$18671 = $C87), 0), MATCH(H$12, 'RESOLVE Results'!$D$1:$P$1, 0)), "")</f>
        <v/>
      </c>
      <c r="I87" s="4" t="str" cm="1">
        <f t="array" ref="I87">IFERROR(INDEX('RESOLVE Results'!$D$1:$P$18671, MATCH(1, ('RESOLVE Results'!$A$1:$A$18671 = $D$10) * ('RESOLVE Results'!$B$1:$B$18671 = $F$10) * ('RESOLVE Results'!$C$1:$C$18671 = $C87), 0), MATCH(I$12, 'RESOLVE Results'!$D$1:$P$1, 0)), "")</f>
        <v/>
      </c>
      <c r="J87" s="4" t="str" cm="1">
        <f t="array" ref="J87">IFERROR(INDEX('RESOLVE Results'!$D$1:$P$18671, MATCH(1, ('RESOLVE Results'!$A$1:$A$18671 = $D$10) * ('RESOLVE Results'!$B$1:$B$18671 = $F$10) * ('RESOLVE Results'!$C$1:$C$18671 = $C87), 0), MATCH(J$12, 'RESOLVE Results'!$D$1:$P$1, 0)), "")</f>
        <v/>
      </c>
      <c r="K87" s="4" t="str" cm="1">
        <f t="array" ref="K87">IFERROR(INDEX('RESOLVE Results'!$D$1:$P$18671, MATCH(1, ('RESOLVE Results'!$A$1:$A$18671 = $D$10) * ('RESOLVE Results'!$B$1:$B$18671 = $F$10) * ('RESOLVE Results'!$C$1:$C$18671 = $C87), 0), MATCH(K$12, 'RESOLVE Results'!$D$1:$P$1, 0)), "")</f>
        <v/>
      </c>
      <c r="L87" s="4" t="str" cm="1">
        <f t="array" ref="L87">IFERROR(INDEX('RESOLVE Results'!$D$1:$P$18671, MATCH(1, ('RESOLVE Results'!$A$1:$A$18671 = $D$10) * ('RESOLVE Results'!$B$1:$B$18671 = $F$10) * ('RESOLVE Results'!$C$1:$C$18671 = $C87), 0), MATCH(L$12, 'RESOLVE Results'!$D$1:$P$1, 0)), "")</f>
        <v/>
      </c>
      <c r="M87" s="4" t="str" cm="1">
        <f t="array" ref="M87">IFERROR(INDEX('RESOLVE Results'!$D$1:$P$18671, MATCH(1, ('RESOLVE Results'!$A$1:$A$18671 = $D$10) * ('RESOLVE Results'!$B$1:$B$18671 = $F$10) * ('RESOLVE Results'!$C$1:$C$18671 = $C87), 0), MATCH(M$12, 'RESOLVE Results'!$D$1:$P$1, 0)), "")</f>
        <v/>
      </c>
      <c r="N87" s="4" t="str" cm="1">
        <f t="array" ref="N87">IFERROR(INDEX('RESOLVE Results'!$D$1:$P$18671, MATCH(1, ('RESOLVE Results'!$A$1:$A$18671 = $D$10) * ('RESOLVE Results'!$B$1:$B$18671 = $F$10) * ('RESOLVE Results'!$C$1:$C$18671 = $C87), 0), MATCH(N$12, 'RESOLVE Results'!$D$1:$P$1, 0)), "")</f>
        <v/>
      </c>
      <c r="O87" s="4" t="str" cm="1">
        <f t="array" ref="O87">IFERROR(INDEX('RESOLVE Results'!$D$1:$P$18671, MATCH(1, ('RESOLVE Results'!$A$1:$A$18671 = $D$10) * ('RESOLVE Results'!$B$1:$B$18671 = $F$10) * ('RESOLVE Results'!$C$1:$C$18671 = $C87), 0), MATCH(O$12, 'RESOLVE Results'!$D$1:$P$1, 0)), "")</f>
        <v/>
      </c>
      <c r="P87" s="4" t="str" cm="1">
        <f t="array" ref="P87">IFERROR(INDEX('RESOLVE Results'!$D$1:$P$18671, MATCH(1, ('RESOLVE Results'!$A$1:$A$18671 = $D$10) * ('RESOLVE Results'!$B$1:$B$18671 = $F$10) * ('RESOLVE Results'!$C$1:$C$18671 = $C87), 0), MATCH(P$12, 'RESOLVE Results'!$D$1:$P$1, 0)), "")</f>
        <v/>
      </c>
    </row>
    <row r="88" spans="2:16" outlineLevel="1" x14ac:dyDescent="0.2">
      <c r="B88" s="11" t="s">
        <v>178</v>
      </c>
      <c r="C88" s="3">
        <v>0</v>
      </c>
      <c r="D88" s="4" t="str" cm="1">
        <f t="array" ref="D88">IFERROR(INDEX('RESOLVE Results'!$D$1:$P$18671, MATCH(1, ('RESOLVE Results'!$A$1:$A$18671 = $D$10) * ('RESOLVE Results'!$B$1:$B$18671 = $F$10) * ('RESOLVE Results'!$C$1:$C$18671 = $C88), 0), MATCH(D$12, 'RESOLVE Results'!$D$1:$P$1, 0)), "")</f>
        <v/>
      </c>
      <c r="E88" s="4" t="str" cm="1">
        <f t="array" ref="E88">IFERROR(INDEX('RESOLVE Results'!$D$1:$P$18671, MATCH(1, ('RESOLVE Results'!$A$1:$A$18671 = $D$10) * ('RESOLVE Results'!$B$1:$B$18671 = $F$10) * ('RESOLVE Results'!$C$1:$C$18671 = $C88), 0), MATCH(E$12, 'RESOLVE Results'!$D$1:$P$1, 0)), "")</f>
        <v/>
      </c>
      <c r="F88" s="4" t="str" cm="1">
        <f t="array" ref="F88">IFERROR(INDEX('RESOLVE Results'!$D$1:$P$18671, MATCH(1, ('RESOLVE Results'!$A$1:$A$18671 = $D$10) * ('RESOLVE Results'!$B$1:$B$18671 = $F$10) * ('RESOLVE Results'!$C$1:$C$18671 = $C88), 0), MATCH(F$12, 'RESOLVE Results'!$D$1:$P$1, 0)), "")</f>
        <v/>
      </c>
      <c r="G88" s="4" t="str" cm="1">
        <f t="array" ref="G88">IFERROR(INDEX('RESOLVE Results'!$D$1:$P$18671, MATCH(1, ('RESOLVE Results'!$A$1:$A$18671 = $D$10) * ('RESOLVE Results'!$B$1:$B$18671 = $F$10) * ('RESOLVE Results'!$C$1:$C$18671 = $C88), 0), MATCH(G$12, 'RESOLVE Results'!$D$1:$P$1, 0)), "")</f>
        <v/>
      </c>
      <c r="H88" s="4" t="str" cm="1">
        <f t="array" ref="H88">IFERROR(INDEX('RESOLVE Results'!$D$1:$P$18671, MATCH(1, ('RESOLVE Results'!$A$1:$A$18671 = $D$10) * ('RESOLVE Results'!$B$1:$B$18671 = $F$10) * ('RESOLVE Results'!$C$1:$C$18671 = $C88), 0), MATCH(H$12, 'RESOLVE Results'!$D$1:$P$1, 0)), "")</f>
        <v/>
      </c>
      <c r="I88" s="4" t="str" cm="1">
        <f t="array" ref="I88">IFERROR(INDEX('RESOLVE Results'!$D$1:$P$18671, MATCH(1, ('RESOLVE Results'!$A$1:$A$18671 = $D$10) * ('RESOLVE Results'!$B$1:$B$18671 = $F$10) * ('RESOLVE Results'!$C$1:$C$18671 = $C88), 0), MATCH(I$12, 'RESOLVE Results'!$D$1:$P$1, 0)), "")</f>
        <v/>
      </c>
      <c r="J88" s="4" t="str" cm="1">
        <f t="array" ref="J88">IFERROR(INDEX('RESOLVE Results'!$D$1:$P$18671, MATCH(1, ('RESOLVE Results'!$A$1:$A$18671 = $D$10) * ('RESOLVE Results'!$B$1:$B$18671 = $F$10) * ('RESOLVE Results'!$C$1:$C$18671 = $C88), 0), MATCH(J$12, 'RESOLVE Results'!$D$1:$P$1, 0)), "")</f>
        <v/>
      </c>
      <c r="K88" s="4" t="str" cm="1">
        <f t="array" ref="K88">IFERROR(INDEX('RESOLVE Results'!$D$1:$P$18671, MATCH(1, ('RESOLVE Results'!$A$1:$A$18671 = $D$10) * ('RESOLVE Results'!$B$1:$B$18671 = $F$10) * ('RESOLVE Results'!$C$1:$C$18671 = $C88), 0), MATCH(K$12, 'RESOLVE Results'!$D$1:$P$1, 0)), "")</f>
        <v/>
      </c>
      <c r="L88" s="4" t="str" cm="1">
        <f t="array" ref="L88">IFERROR(INDEX('RESOLVE Results'!$D$1:$P$18671, MATCH(1, ('RESOLVE Results'!$A$1:$A$18671 = $D$10) * ('RESOLVE Results'!$B$1:$B$18671 = $F$10) * ('RESOLVE Results'!$C$1:$C$18671 = $C88), 0), MATCH(L$12, 'RESOLVE Results'!$D$1:$P$1, 0)), "")</f>
        <v/>
      </c>
      <c r="M88" s="4" t="str" cm="1">
        <f t="array" ref="M88">IFERROR(INDEX('RESOLVE Results'!$D$1:$P$18671, MATCH(1, ('RESOLVE Results'!$A$1:$A$18671 = $D$10) * ('RESOLVE Results'!$B$1:$B$18671 = $F$10) * ('RESOLVE Results'!$C$1:$C$18671 = $C88), 0), MATCH(M$12, 'RESOLVE Results'!$D$1:$P$1, 0)), "")</f>
        <v/>
      </c>
      <c r="N88" s="4" t="str" cm="1">
        <f t="array" ref="N88">IFERROR(INDEX('RESOLVE Results'!$D$1:$P$18671, MATCH(1, ('RESOLVE Results'!$A$1:$A$18671 = $D$10) * ('RESOLVE Results'!$B$1:$B$18671 = $F$10) * ('RESOLVE Results'!$C$1:$C$18671 = $C88), 0), MATCH(N$12, 'RESOLVE Results'!$D$1:$P$1, 0)), "")</f>
        <v/>
      </c>
      <c r="O88" s="4" t="str" cm="1">
        <f t="array" ref="O88">IFERROR(INDEX('RESOLVE Results'!$D$1:$P$18671, MATCH(1, ('RESOLVE Results'!$A$1:$A$18671 = $D$10) * ('RESOLVE Results'!$B$1:$B$18671 = $F$10) * ('RESOLVE Results'!$C$1:$C$18671 = $C88), 0), MATCH(O$12, 'RESOLVE Results'!$D$1:$P$1, 0)), "")</f>
        <v/>
      </c>
      <c r="P88" s="4" t="str" cm="1">
        <f t="array" ref="P88">IFERROR(INDEX('RESOLVE Results'!$D$1:$P$18671, MATCH(1, ('RESOLVE Results'!$A$1:$A$18671 = $D$10) * ('RESOLVE Results'!$B$1:$B$18671 = $F$10) * ('RESOLVE Results'!$C$1:$C$18671 = $C88), 0), MATCH(P$12, 'RESOLVE Results'!$D$1:$P$1, 0)), "")</f>
        <v/>
      </c>
    </row>
    <row r="89" spans="2:16" outlineLevel="1" x14ac:dyDescent="0.2">
      <c r="B89" s="11" t="s">
        <v>178</v>
      </c>
      <c r="C89" s="3">
        <v>0</v>
      </c>
      <c r="D89" s="4" t="str" cm="1">
        <f t="array" ref="D89">IFERROR(INDEX('RESOLVE Results'!$D$1:$P$18671, MATCH(1, ('RESOLVE Results'!$A$1:$A$18671 = $D$10) * ('RESOLVE Results'!$B$1:$B$18671 = $F$10) * ('RESOLVE Results'!$C$1:$C$18671 = $C89), 0), MATCH(D$12, 'RESOLVE Results'!$D$1:$P$1, 0)), "")</f>
        <v/>
      </c>
      <c r="E89" s="4" t="str" cm="1">
        <f t="array" ref="E89">IFERROR(INDEX('RESOLVE Results'!$D$1:$P$18671, MATCH(1, ('RESOLVE Results'!$A$1:$A$18671 = $D$10) * ('RESOLVE Results'!$B$1:$B$18671 = $F$10) * ('RESOLVE Results'!$C$1:$C$18671 = $C89), 0), MATCH(E$12, 'RESOLVE Results'!$D$1:$P$1, 0)), "")</f>
        <v/>
      </c>
      <c r="F89" s="4" t="str" cm="1">
        <f t="array" ref="F89">IFERROR(INDEX('RESOLVE Results'!$D$1:$P$18671, MATCH(1, ('RESOLVE Results'!$A$1:$A$18671 = $D$10) * ('RESOLVE Results'!$B$1:$B$18671 = $F$10) * ('RESOLVE Results'!$C$1:$C$18671 = $C89), 0), MATCH(F$12, 'RESOLVE Results'!$D$1:$P$1, 0)), "")</f>
        <v/>
      </c>
      <c r="G89" s="4" t="str" cm="1">
        <f t="array" ref="G89">IFERROR(INDEX('RESOLVE Results'!$D$1:$P$18671, MATCH(1, ('RESOLVE Results'!$A$1:$A$18671 = $D$10) * ('RESOLVE Results'!$B$1:$B$18671 = $F$10) * ('RESOLVE Results'!$C$1:$C$18671 = $C89), 0), MATCH(G$12, 'RESOLVE Results'!$D$1:$P$1, 0)), "")</f>
        <v/>
      </c>
      <c r="H89" s="4" t="str" cm="1">
        <f t="array" ref="H89">IFERROR(INDEX('RESOLVE Results'!$D$1:$P$18671, MATCH(1, ('RESOLVE Results'!$A$1:$A$18671 = $D$10) * ('RESOLVE Results'!$B$1:$B$18671 = $F$10) * ('RESOLVE Results'!$C$1:$C$18671 = $C89), 0), MATCH(H$12, 'RESOLVE Results'!$D$1:$P$1, 0)), "")</f>
        <v/>
      </c>
      <c r="I89" s="4" t="str" cm="1">
        <f t="array" ref="I89">IFERROR(INDEX('RESOLVE Results'!$D$1:$P$18671, MATCH(1, ('RESOLVE Results'!$A$1:$A$18671 = $D$10) * ('RESOLVE Results'!$B$1:$B$18671 = $F$10) * ('RESOLVE Results'!$C$1:$C$18671 = $C89), 0), MATCH(I$12, 'RESOLVE Results'!$D$1:$P$1, 0)), "")</f>
        <v/>
      </c>
      <c r="J89" s="4" t="str" cm="1">
        <f t="array" ref="J89">IFERROR(INDEX('RESOLVE Results'!$D$1:$P$18671, MATCH(1, ('RESOLVE Results'!$A$1:$A$18671 = $D$10) * ('RESOLVE Results'!$B$1:$B$18671 = $F$10) * ('RESOLVE Results'!$C$1:$C$18671 = $C89), 0), MATCH(J$12, 'RESOLVE Results'!$D$1:$P$1, 0)), "")</f>
        <v/>
      </c>
      <c r="K89" s="4" t="str" cm="1">
        <f t="array" ref="K89">IFERROR(INDEX('RESOLVE Results'!$D$1:$P$18671, MATCH(1, ('RESOLVE Results'!$A$1:$A$18671 = $D$10) * ('RESOLVE Results'!$B$1:$B$18671 = $F$10) * ('RESOLVE Results'!$C$1:$C$18671 = $C89), 0), MATCH(K$12, 'RESOLVE Results'!$D$1:$P$1, 0)), "")</f>
        <v/>
      </c>
      <c r="L89" s="4" t="str" cm="1">
        <f t="array" ref="L89">IFERROR(INDEX('RESOLVE Results'!$D$1:$P$18671, MATCH(1, ('RESOLVE Results'!$A$1:$A$18671 = $D$10) * ('RESOLVE Results'!$B$1:$B$18671 = $F$10) * ('RESOLVE Results'!$C$1:$C$18671 = $C89), 0), MATCH(L$12, 'RESOLVE Results'!$D$1:$P$1, 0)), "")</f>
        <v/>
      </c>
      <c r="M89" s="4" t="str" cm="1">
        <f t="array" ref="M89">IFERROR(INDEX('RESOLVE Results'!$D$1:$P$18671, MATCH(1, ('RESOLVE Results'!$A$1:$A$18671 = $D$10) * ('RESOLVE Results'!$B$1:$B$18671 = $F$10) * ('RESOLVE Results'!$C$1:$C$18671 = $C89), 0), MATCH(M$12, 'RESOLVE Results'!$D$1:$P$1, 0)), "")</f>
        <v/>
      </c>
      <c r="N89" s="4" t="str" cm="1">
        <f t="array" ref="N89">IFERROR(INDEX('RESOLVE Results'!$D$1:$P$18671, MATCH(1, ('RESOLVE Results'!$A$1:$A$18671 = $D$10) * ('RESOLVE Results'!$B$1:$B$18671 = $F$10) * ('RESOLVE Results'!$C$1:$C$18671 = $C89), 0), MATCH(N$12, 'RESOLVE Results'!$D$1:$P$1, 0)), "")</f>
        <v/>
      </c>
      <c r="O89" s="4" t="str" cm="1">
        <f t="array" ref="O89">IFERROR(INDEX('RESOLVE Results'!$D$1:$P$18671, MATCH(1, ('RESOLVE Results'!$A$1:$A$18671 = $D$10) * ('RESOLVE Results'!$B$1:$B$18671 = $F$10) * ('RESOLVE Results'!$C$1:$C$18671 = $C89), 0), MATCH(O$12, 'RESOLVE Results'!$D$1:$P$1, 0)), "")</f>
        <v/>
      </c>
      <c r="P89" s="4" t="str" cm="1">
        <f t="array" ref="P89">IFERROR(INDEX('RESOLVE Results'!$D$1:$P$18671, MATCH(1, ('RESOLVE Results'!$A$1:$A$18671 = $D$10) * ('RESOLVE Results'!$B$1:$B$18671 = $F$10) * ('RESOLVE Results'!$C$1:$C$18671 = $C89), 0), MATCH(P$12, 'RESOLVE Results'!$D$1:$P$1, 0)), "")</f>
        <v/>
      </c>
    </row>
    <row r="90" spans="2:16" outlineLevel="1" x14ac:dyDescent="0.2">
      <c r="B90" s="11" t="s">
        <v>178</v>
      </c>
      <c r="C90" s="3">
        <v>0</v>
      </c>
      <c r="D90" s="4" t="str" cm="1">
        <f t="array" ref="D90">IFERROR(INDEX('RESOLVE Results'!$D$1:$P$18671, MATCH(1, ('RESOLVE Results'!$A$1:$A$18671 = $D$10) * ('RESOLVE Results'!$B$1:$B$18671 = $F$10) * ('RESOLVE Results'!$C$1:$C$18671 = $C90), 0), MATCH(D$12, 'RESOLVE Results'!$D$1:$P$1, 0)), "")</f>
        <v/>
      </c>
      <c r="E90" s="4" t="str" cm="1">
        <f t="array" ref="E90">IFERROR(INDEX('RESOLVE Results'!$D$1:$P$18671, MATCH(1, ('RESOLVE Results'!$A$1:$A$18671 = $D$10) * ('RESOLVE Results'!$B$1:$B$18671 = $F$10) * ('RESOLVE Results'!$C$1:$C$18671 = $C90), 0), MATCH(E$12, 'RESOLVE Results'!$D$1:$P$1, 0)), "")</f>
        <v/>
      </c>
      <c r="F90" s="4" t="str" cm="1">
        <f t="array" ref="F90">IFERROR(INDEX('RESOLVE Results'!$D$1:$P$18671, MATCH(1, ('RESOLVE Results'!$A$1:$A$18671 = $D$10) * ('RESOLVE Results'!$B$1:$B$18671 = $F$10) * ('RESOLVE Results'!$C$1:$C$18671 = $C90), 0), MATCH(F$12, 'RESOLVE Results'!$D$1:$P$1, 0)), "")</f>
        <v/>
      </c>
      <c r="G90" s="4" t="str" cm="1">
        <f t="array" ref="G90">IFERROR(INDEX('RESOLVE Results'!$D$1:$P$18671, MATCH(1, ('RESOLVE Results'!$A$1:$A$18671 = $D$10) * ('RESOLVE Results'!$B$1:$B$18671 = $F$10) * ('RESOLVE Results'!$C$1:$C$18671 = $C90), 0), MATCH(G$12, 'RESOLVE Results'!$D$1:$P$1, 0)), "")</f>
        <v/>
      </c>
      <c r="H90" s="4" t="str" cm="1">
        <f t="array" ref="H90">IFERROR(INDEX('RESOLVE Results'!$D$1:$P$18671, MATCH(1, ('RESOLVE Results'!$A$1:$A$18671 = $D$10) * ('RESOLVE Results'!$B$1:$B$18671 = $F$10) * ('RESOLVE Results'!$C$1:$C$18671 = $C90), 0), MATCH(H$12, 'RESOLVE Results'!$D$1:$P$1, 0)), "")</f>
        <v/>
      </c>
      <c r="I90" s="4" t="str" cm="1">
        <f t="array" ref="I90">IFERROR(INDEX('RESOLVE Results'!$D$1:$P$18671, MATCH(1, ('RESOLVE Results'!$A$1:$A$18671 = $D$10) * ('RESOLVE Results'!$B$1:$B$18671 = $F$10) * ('RESOLVE Results'!$C$1:$C$18671 = $C90), 0), MATCH(I$12, 'RESOLVE Results'!$D$1:$P$1, 0)), "")</f>
        <v/>
      </c>
      <c r="J90" s="4" t="str" cm="1">
        <f t="array" ref="J90">IFERROR(INDEX('RESOLVE Results'!$D$1:$P$18671, MATCH(1, ('RESOLVE Results'!$A$1:$A$18671 = $D$10) * ('RESOLVE Results'!$B$1:$B$18671 = $F$10) * ('RESOLVE Results'!$C$1:$C$18671 = $C90), 0), MATCH(J$12, 'RESOLVE Results'!$D$1:$P$1, 0)), "")</f>
        <v/>
      </c>
      <c r="K90" s="4" t="str" cm="1">
        <f t="array" ref="K90">IFERROR(INDEX('RESOLVE Results'!$D$1:$P$18671, MATCH(1, ('RESOLVE Results'!$A$1:$A$18671 = $D$10) * ('RESOLVE Results'!$B$1:$B$18671 = $F$10) * ('RESOLVE Results'!$C$1:$C$18671 = $C90), 0), MATCH(K$12, 'RESOLVE Results'!$D$1:$P$1, 0)), "")</f>
        <v/>
      </c>
      <c r="L90" s="4" t="str" cm="1">
        <f t="array" ref="L90">IFERROR(INDEX('RESOLVE Results'!$D$1:$P$18671, MATCH(1, ('RESOLVE Results'!$A$1:$A$18671 = $D$10) * ('RESOLVE Results'!$B$1:$B$18671 = $F$10) * ('RESOLVE Results'!$C$1:$C$18671 = $C90), 0), MATCH(L$12, 'RESOLVE Results'!$D$1:$P$1, 0)), "")</f>
        <v/>
      </c>
      <c r="M90" s="4" t="str" cm="1">
        <f t="array" ref="M90">IFERROR(INDEX('RESOLVE Results'!$D$1:$P$18671, MATCH(1, ('RESOLVE Results'!$A$1:$A$18671 = $D$10) * ('RESOLVE Results'!$B$1:$B$18671 = $F$10) * ('RESOLVE Results'!$C$1:$C$18671 = $C90), 0), MATCH(M$12, 'RESOLVE Results'!$D$1:$P$1, 0)), "")</f>
        <v/>
      </c>
      <c r="N90" s="4" t="str" cm="1">
        <f t="array" ref="N90">IFERROR(INDEX('RESOLVE Results'!$D$1:$P$18671, MATCH(1, ('RESOLVE Results'!$A$1:$A$18671 = $D$10) * ('RESOLVE Results'!$B$1:$B$18671 = $F$10) * ('RESOLVE Results'!$C$1:$C$18671 = $C90), 0), MATCH(N$12, 'RESOLVE Results'!$D$1:$P$1, 0)), "")</f>
        <v/>
      </c>
      <c r="O90" s="4" t="str" cm="1">
        <f t="array" ref="O90">IFERROR(INDEX('RESOLVE Results'!$D$1:$P$18671, MATCH(1, ('RESOLVE Results'!$A$1:$A$18671 = $D$10) * ('RESOLVE Results'!$B$1:$B$18671 = $F$10) * ('RESOLVE Results'!$C$1:$C$18671 = $C90), 0), MATCH(O$12, 'RESOLVE Results'!$D$1:$P$1, 0)), "")</f>
        <v/>
      </c>
      <c r="P90" s="4" t="str" cm="1">
        <f t="array" ref="P90">IFERROR(INDEX('RESOLVE Results'!$D$1:$P$18671, MATCH(1, ('RESOLVE Results'!$A$1:$A$18671 = $D$10) * ('RESOLVE Results'!$B$1:$B$18671 = $F$10) * ('RESOLVE Results'!$C$1:$C$18671 = $C90), 0), MATCH(P$12, 'RESOLVE Results'!$D$1:$P$1, 0)), "")</f>
        <v/>
      </c>
    </row>
    <row r="91" spans="2:16" outlineLevel="1" x14ac:dyDescent="0.2">
      <c r="B91" s="11" t="s">
        <v>178</v>
      </c>
      <c r="C91" s="3">
        <v>0</v>
      </c>
      <c r="D91" s="4" t="str" cm="1">
        <f t="array" ref="D91">IFERROR(INDEX('RESOLVE Results'!$D$1:$P$18671, MATCH(1, ('RESOLVE Results'!$A$1:$A$18671 = $D$10) * ('RESOLVE Results'!$B$1:$B$18671 = $F$10) * ('RESOLVE Results'!$C$1:$C$18671 = $C91), 0), MATCH(D$12, 'RESOLVE Results'!$D$1:$P$1, 0)), "")</f>
        <v/>
      </c>
      <c r="E91" s="4" t="str" cm="1">
        <f t="array" ref="E91">IFERROR(INDEX('RESOLVE Results'!$D$1:$P$18671, MATCH(1, ('RESOLVE Results'!$A$1:$A$18671 = $D$10) * ('RESOLVE Results'!$B$1:$B$18671 = $F$10) * ('RESOLVE Results'!$C$1:$C$18671 = $C91), 0), MATCH(E$12, 'RESOLVE Results'!$D$1:$P$1, 0)), "")</f>
        <v/>
      </c>
      <c r="F91" s="4" t="str" cm="1">
        <f t="array" ref="F91">IFERROR(INDEX('RESOLVE Results'!$D$1:$P$18671, MATCH(1, ('RESOLVE Results'!$A$1:$A$18671 = $D$10) * ('RESOLVE Results'!$B$1:$B$18671 = $F$10) * ('RESOLVE Results'!$C$1:$C$18671 = $C91), 0), MATCH(F$12, 'RESOLVE Results'!$D$1:$P$1, 0)), "")</f>
        <v/>
      </c>
      <c r="G91" s="4" t="str" cm="1">
        <f t="array" ref="G91">IFERROR(INDEX('RESOLVE Results'!$D$1:$P$18671, MATCH(1, ('RESOLVE Results'!$A$1:$A$18671 = $D$10) * ('RESOLVE Results'!$B$1:$B$18671 = $F$10) * ('RESOLVE Results'!$C$1:$C$18671 = $C91), 0), MATCH(G$12, 'RESOLVE Results'!$D$1:$P$1, 0)), "")</f>
        <v/>
      </c>
      <c r="H91" s="4" t="str" cm="1">
        <f t="array" ref="H91">IFERROR(INDEX('RESOLVE Results'!$D$1:$P$18671, MATCH(1, ('RESOLVE Results'!$A$1:$A$18671 = $D$10) * ('RESOLVE Results'!$B$1:$B$18671 = $F$10) * ('RESOLVE Results'!$C$1:$C$18671 = $C91), 0), MATCH(H$12, 'RESOLVE Results'!$D$1:$P$1, 0)), "")</f>
        <v/>
      </c>
      <c r="I91" s="4" t="str" cm="1">
        <f t="array" ref="I91">IFERROR(INDEX('RESOLVE Results'!$D$1:$P$18671, MATCH(1, ('RESOLVE Results'!$A$1:$A$18671 = $D$10) * ('RESOLVE Results'!$B$1:$B$18671 = $F$10) * ('RESOLVE Results'!$C$1:$C$18671 = $C91), 0), MATCH(I$12, 'RESOLVE Results'!$D$1:$P$1, 0)), "")</f>
        <v/>
      </c>
      <c r="J91" s="4" t="str" cm="1">
        <f t="array" ref="J91">IFERROR(INDEX('RESOLVE Results'!$D$1:$P$18671, MATCH(1, ('RESOLVE Results'!$A$1:$A$18671 = $D$10) * ('RESOLVE Results'!$B$1:$B$18671 = $F$10) * ('RESOLVE Results'!$C$1:$C$18671 = $C91), 0), MATCH(J$12, 'RESOLVE Results'!$D$1:$P$1, 0)), "")</f>
        <v/>
      </c>
      <c r="K91" s="4" t="str" cm="1">
        <f t="array" ref="K91">IFERROR(INDEX('RESOLVE Results'!$D$1:$P$18671, MATCH(1, ('RESOLVE Results'!$A$1:$A$18671 = $D$10) * ('RESOLVE Results'!$B$1:$B$18671 = $F$10) * ('RESOLVE Results'!$C$1:$C$18671 = $C91), 0), MATCH(K$12, 'RESOLVE Results'!$D$1:$P$1, 0)), "")</f>
        <v/>
      </c>
      <c r="L91" s="4" t="str" cm="1">
        <f t="array" ref="L91">IFERROR(INDEX('RESOLVE Results'!$D$1:$P$18671, MATCH(1, ('RESOLVE Results'!$A$1:$A$18671 = $D$10) * ('RESOLVE Results'!$B$1:$B$18671 = $F$10) * ('RESOLVE Results'!$C$1:$C$18671 = $C91), 0), MATCH(L$12, 'RESOLVE Results'!$D$1:$P$1, 0)), "")</f>
        <v/>
      </c>
      <c r="M91" s="4" t="str" cm="1">
        <f t="array" ref="M91">IFERROR(INDEX('RESOLVE Results'!$D$1:$P$18671, MATCH(1, ('RESOLVE Results'!$A$1:$A$18671 = $D$10) * ('RESOLVE Results'!$B$1:$B$18671 = $F$10) * ('RESOLVE Results'!$C$1:$C$18671 = $C91), 0), MATCH(M$12, 'RESOLVE Results'!$D$1:$P$1, 0)), "")</f>
        <v/>
      </c>
      <c r="N91" s="4" t="str" cm="1">
        <f t="array" ref="N91">IFERROR(INDEX('RESOLVE Results'!$D$1:$P$18671, MATCH(1, ('RESOLVE Results'!$A$1:$A$18671 = $D$10) * ('RESOLVE Results'!$B$1:$B$18671 = $F$10) * ('RESOLVE Results'!$C$1:$C$18671 = $C91), 0), MATCH(N$12, 'RESOLVE Results'!$D$1:$P$1, 0)), "")</f>
        <v/>
      </c>
      <c r="O91" s="4" t="str" cm="1">
        <f t="array" ref="O91">IFERROR(INDEX('RESOLVE Results'!$D$1:$P$18671, MATCH(1, ('RESOLVE Results'!$A$1:$A$18671 = $D$10) * ('RESOLVE Results'!$B$1:$B$18671 = $F$10) * ('RESOLVE Results'!$C$1:$C$18671 = $C91), 0), MATCH(O$12, 'RESOLVE Results'!$D$1:$P$1, 0)), "")</f>
        <v/>
      </c>
      <c r="P91" s="4" t="str" cm="1">
        <f t="array" ref="P91">IFERROR(INDEX('RESOLVE Results'!$D$1:$P$18671, MATCH(1, ('RESOLVE Results'!$A$1:$A$18671 = $D$10) * ('RESOLVE Results'!$B$1:$B$18671 = $F$10) * ('RESOLVE Results'!$C$1:$C$18671 = $C91), 0), MATCH(P$12, 'RESOLVE Results'!$D$1:$P$1, 0)), "")</f>
        <v/>
      </c>
    </row>
    <row r="92" spans="2:16" outlineLevel="1" x14ac:dyDescent="0.2">
      <c r="B92" s="11" t="s">
        <v>178</v>
      </c>
      <c r="C92" s="3">
        <v>0</v>
      </c>
      <c r="D92" s="4" t="str" cm="1">
        <f t="array" ref="D92">IFERROR(INDEX('RESOLVE Results'!$D$1:$P$18671, MATCH(1, ('RESOLVE Results'!$A$1:$A$18671 = $D$10) * ('RESOLVE Results'!$B$1:$B$18671 = $F$10) * ('RESOLVE Results'!$C$1:$C$18671 = $C92), 0), MATCH(D$12, 'RESOLVE Results'!$D$1:$P$1, 0)), "")</f>
        <v/>
      </c>
      <c r="E92" s="4" t="str" cm="1">
        <f t="array" ref="E92">IFERROR(INDEX('RESOLVE Results'!$D$1:$P$18671, MATCH(1, ('RESOLVE Results'!$A$1:$A$18671 = $D$10) * ('RESOLVE Results'!$B$1:$B$18671 = $F$10) * ('RESOLVE Results'!$C$1:$C$18671 = $C92), 0), MATCH(E$12, 'RESOLVE Results'!$D$1:$P$1, 0)), "")</f>
        <v/>
      </c>
      <c r="F92" s="4" t="str" cm="1">
        <f t="array" ref="F92">IFERROR(INDEX('RESOLVE Results'!$D$1:$P$18671, MATCH(1, ('RESOLVE Results'!$A$1:$A$18671 = $D$10) * ('RESOLVE Results'!$B$1:$B$18671 = $F$10) * ('RESOLVE Results'!$C$1:$C$18671 = $C92), 0), MATCH(F$12, 'RESOLVE Results'!$D$1:$P$1, 0)), "")</f>
        <v/>
      </c>
      <c r="G92" s="4" t="str" cm="1">
        <f t="array" ref="G92">IFERROR(INDEX('RESOLVE Results'!$D$1:$P$18671, MATCH(1, ('RESOLVE Results'!$A$1:$A$18671 = $D$10) * ('RESOLVE Results'!$B$1:$B$18671 = $F$10) * ('RESOLVE Results'!$C$1:$C$18671 = $C92), 0), MATCH(G$12, 'RESOLVE Results'!$D$1:$P$1, 0)), "")</f>
        <v/>
      </c>
      <c r="H92" s="4" t="str" cm="1">
        <f t="array" ref="H92">IFERROR(INDEX('RESOLVE Results'!$D$1:$P$18671, MATCH(1, ('RESOLVE Results'!$A$1:$A$18671 = $D$10) * ('RESOLVE Results'!$B$1:$B$18671 = $F$10) * ('RESOLVE Results'!$C$1:$C$18671 = $C92), 0), MATCH(H$12, 'RESOLVE Results'!$D$1:$P$1, 0)), "")</f>
        <v/>
      </c>
      <c r="I92" s="4" t="str" cm="1">
        <f t="array" ref="I92">IFERROR(INDEX('RESOLVE Results'!$D$1:$P$18671, MATCH(1, ('RESOLVE Results'!$A$1:$A$18671 = $D$10) * ('RESOLVE Results'!$B$1:$B$18671 = $F$10) * ('RESOLVE Results'!$C$1:$C$18671 = $C92), 0), MATCH(I$12, 'RESOLVE Results'!$D$1:$P$1, 0)), "")</f>
        <v/>
      </c>
      <c r="J92" s="4" t="str" cm="1">
        <f t="array" ref="J92">IFERROR(INDEX('RESOLVE Results'!$D$1:$P$18671, MATCH(1, ('RESOLVE Results'!$A$1:$A$18671 = $D$10) * ('RESOLVE Results'!$B$1:$B$18671 = $F$10) * ('RESOLVE Results'!$C$1:$C$18671 = $C92), 0), MATCH(J$12, 'RESOLVE Results'!$D$1:$P$1, 0)), "")</f>
        <v/>
      </c>
      <c r="K92" s="4" t="str" cm="1">
        <f t="array" ref="K92">IFERROR(INDEX('RESOLVE Results'!$D$1:$P$18671, MATCH(1, ('RESOLVE Results'!$A$1:$A$18671 = $D$10) * ('RESOLVE Results'!$B$1:$B$18671 = $F$10) * ('RESOLVE Results'!$C$1:$C$18671 = $C92), 0), MATCH(K$12, 'RESOLVE Results'!$D$1:$P$1, 0)), "")</f>
        <v/>
      </c>
      <c r="L92" s="4" t="str" cm="1">
        <f t="array" ref="L92">IFERROR(INDEX('RESOLVE Results'!$D$1:$P$18671, MATCH(1, ('RESOLVE Results'!$A$1:$A$18671 = $D$10) * ('RESOLVE Results'!$B$1:$B$18671 = $F$10) * ('RESOLVE Results'!$C$1:$C$18671 = $C92), 0), MATCH(L$12, 'RESOLVE Results'!$D$1:$P$1, 0)), "")</f>
        <v/>
      </c>
      <c r="M92" s="4" t="str" cm="1">
        <f t="array" ref="M92">IFERROR(INDEX('RESOLVE Results'!$D$1:$P$18671, MATCH(1, ('RESOLVE Results'!$A$1:$A$18671 = $D$10) * ('RESOLVE Results'!$B$1:$B$18671 = $F$10) * ('RESOLVE Results'!$C$1:$C$18671 = $C92), 0), MATCH(M$12, 'RESOLVE Results'!$D$1:$P$1, 0)), "")</f>
        <v/>
      </c>
      <c r="N92" s="4" t="str" cm="1">
        <f t="array" ref="N92">IFERROR(INDEX('RESOLVE Results'!$D$1:$P$18671, MATCH(1, ('RESOLVE Results'!$A$1:$A$18671 = $D$10) * ('RESOLVE Results'!$B$1:$B$18671 = $F$10) * ('RESOLVE Results'!$C$1:$C$18671 = $C92), 0), MATCH(N$12, 'RESOLVE Results'!$D$1:$P$1, 0)), "")</f>
        <v/>
      </c>
      <c r="O92" s="4" t="str" cm="1">
        <f t="array" ref="O92">IFERROR(INDEX('RESOLVE Results'!$D$1:$P$18671, MATCH(1, ('RESOLVE Results'!$A$1:$A$18671 = $D$10) * ('RESOLVE Results'!$B$1:$B$18671 = $F$10) * ('RESOLVE Results'!$C$1:$C$18671 = $C92), 0), MATCH(O$12, 'RESOLVE Results'!$D$1:$P$1, 0)), "")</f>
        <v/>
      </c>
      <c r="P92" s="4" t="str" cm="1">
        <f t="array" ref="P92">IFERROR(INDEX('RESOLVE Results'!$D$1:$P$18671, MATCH(1, ('RESOLVE Results'!$A$1:$A$18671 = $D$10) * ('RESOLVE Results'!$B$1:$B$18671 = $F$10) * ('RESOLVE Results'!$C$1:$C$18671 = $C92), 0), MATCH(P$12, 'RESOLVE Results'!$D$1:$P$1, 0)), "")</f>
        <v/>
      </c>
    </row>
    <row r="93" spans="2:16" outlineLevel="1" x14ac:dyDescent="0.2">
      <c r="B93" s="11" t="s">
        <v>178</v>
      </c>
      <c r="C93" s="3">
        <v>0</v>
      </c>
      <c r="D93" s="4" t="str" cm="1">
        <f t="array" ref="D93">IFERROR(INDEX('RESOLVE Results'!$D$1:$P$18671, MATCH(1, ('RESOLVE Results'!$A$1:$A$18671 = $D$10) * ('RESOLVE Results'!$B$1:$B$18671 = $F$10) * ('RESOLVE Results'!$C$1:$C$18671 = $C93), 0), MATCH(D$12, 'RESOLVE Results'!$D$1:$P$1, 0)), "")</f>
        <v/>
      </c>
      <c r="E93" s="4" t="str" cm="1">
        <f t="array" ref="E93">IFERROR(INDEX('RESOLVE Results'!$D$1:$P$18671, MATCH(1, ('RESOLVE Results'!$A$1:$A$18671 = $D$10) * ('RESOLVE Results'!$B$1:$B$18671 = $F$10) * ('RESOLVE Results'!$C$1:$C$18671 = $C93), 0), MATCH(E$12, 'RESOLVE Results'!$D$1:$P$1, 0)), "")</f>
        <v/>
      </c>
      <c r="F93" s="4" t="str" cm="1">
        <f t="array" ref="F93">IFERROR(INDEX('RESOLVE Results'!$D$1:$P$18671, MATCH(1, ('RESOLVE Results'!$A$1:$A$18671 = $D$10) * ('RESOLVE Results'!$B$1:$B$18671 = $F$10) * ('RESOLVE Results'!$C$1:$C$18671 = $C93), 0), MATCH(F$12, 'RESOLVE Results'!$D$1:$P$1, 0)), "")</f>
        <v/>
      </c>
      <c r="G93" s="4" t="str" cm="1">
        <f t="array" ref="G93">IFERROR(INDEX('RESOLVE Results'!$D$1:$P$18671, MATCH(1, ('RESOLVE Results'!$A$1:$A$18671 = $D$10) * ('RESOLVE Results'!$B$1:$B$18671 = $F$10) * ('RESOLVE Results'!$C$1:$C$18671 = $C93), 0), MATCH(G$12, 'RESOLVE Results'!$D$1:$P$1, 0)), "")</f>
        <v/>
      </c>
      <c r="H93" s="4" t="str" cm="1">
        <f t="array" ref="H93">IFERROR(INDEX('RESOLVE Results'!$D$1:$P$18671, MATCH(1, ('RESOLVE Results'!$A$1:$A$18671 = $D$10) * ('RESOLVE Results'!$B$1:$B$18671 = $F$10) * ('RESOLVE Results'!$C$1:$C$18671 = $C93), 0), MATCH(H$12, 'RESOLVE Results'!$D$1:$P$1, 0)), "")</f>
        <v/>
      </c>
      <c r="I93" s="4" t="str" cm="1">
        <f t="array" ref="I93">IFERROR(INDEX('RESOLVE Results'!$D$1:$P$18671, MATCH(1, ('RESOLVE Results'!$A$1:$A$18671 = $D$10) * ('RESOLVE Results'!$B$1:$B$18671 = $F$10) * ('RESOLVE Results'!$C$1:$C$18671 = $C93), 0), MATCH(I$12, 'RESOLVE Results'!$D$1:$P$1, 0)), "")</f>
        <v/>
      </c>
      <c r="J93" s="4" t="str" cm="1">
        <f t="array" ref="J93">IFERROR(INDEX('RESOLVE Results'!$D$1:$P$18671, MATCH(1, ('RESOLVE Results'!$A$1:$A$18671 = $D$10) * ('RESOLVE Results'!$B$1:$B$18671 = $F$10) * ('RESOLVE Results'!$C$1:$C$18671 = $C93), 0), MATCH(J$12, 'RESOLVE Results'!$D$1:$P$1, 0)), "")</f>
        <v/>
      </c>
      <c r="K93" s="4" t="str" cm="1">
        <f t="array" ref="K93">IFERROR(INDEX('RESOLVE Results'!$D$1:$P$18671, MATCH(1, ('RESOLVE Results'!$A$1:$A$18671 = $D$10) * ('RESOLVE Results'!$B$1:$B$18671 = $F$10) * ('RESOLVE Results'!$C$1:$C$18671 = $C93), 0), MATCH(K$12, 'RESOLVE Results'!$D$1:$P$1, 0)), "")</f>
        <v/>
      </c>
      <c r="L93" s="4" t="str" cm="1">
        <f t="array" ref="L93">IFERROR(INDEX('RESOLVE Results'!$D$1:$P$18671, MATCH(1, ('RESOLVE Results'!$A$1:$A$18671 = $D$10) * ('RESOLVE Results'!$B$1:$B$18671 = $F$10) * ('RESOLVE Results'!$C$1:$C$18671 = $C93), 0), MATCH(L$12, 'RESOLVE Results'!$D$1:$P$1, 0)), "")</f>
        <v/>
      </c>
      <c r="M93" s="4" t="str" cm="1">
        <f t="array" ref="M93">IFERROR(INDEX('RESOLVE Results'!$D$1:$P$18671, MATCH(1, ('RESOLVE Results'!$A$1:$A$18671 = $D$10) * ('RESOLVE Results'!$B$1:$B$18671 = $F$10) * ('RESOLVE Results'!$C$1:$C$18671 = $C93), 0), MATCH(M$12, 'RESOLVE Results'!$D$1:$P$1, 0)), "")</f>
        <v/>
      </c>
      <c r="N93" s="4" t="str" cm="1">
        <f t="array" ref="N93">IFERROR(INDEX('RESOLVE Results'!$D$1:$P$18671, MATCH(1, ('RESOLVE Results'!$A$1:$A$18671 = $D$10) * ('RESOLVE Results'!$B$1:$B$18671 = $F$10) * ('RESOLVE Results'!$C$1:$C$18671 = $C93), 0), MATCH(N$12, 'RESOLVE Results'!$D$1:$P$1, 0)), "")</f>
        <v/>
      </c>
      <c r="O93" s="4" t="str" cm="1">
        <f t="array" ref="O93">IFERROR(INDEX('RESOLVE Results'!$D$1:$P$18671, MATCH(1, ('RESOLVE Results'!$A$1:$A$18671 = $D$10) * ('RESOLVE Results'!$B$1:$B$18671 = $F$10) * ('RESOLVE Results'!$C$1:$C$18671 = $C93), 0), MATCH(O$12, 'RESOLVE Results'!$D$1:$P$1, 0)), "")</f>
        <v/>
      </c>
      <c r="P93" s="4" t="str" cm="1">
        <f t="array" ref="P93">IFERROR(INDEX('RESOLVE Results'!$D$1:$P$18671, MATCH(1, ('RESOLVE Results'!$A$1:$A$18671 = $D$10) * ('RESOLVE Results'!$B$1:$B$18671 = $F$10) * ('RESOLVE Results'!$C$1:$C$18671 = $C93), 0), MATCH(P$12, 'RESOLVE Results'!$D$1:$P$1, 0)), "")</f>
        <v/>
      </c>
    </row>
    <row r="94" spans="2:16" outlineLevel="1" x14ac:dyDescent="0.2">
      <c r="B94" s="11" t="s">
        <v>178</v>
      </c>
      <c r="C94" s="3">
        <v>0</v>
      </c>
      <c r="D94" s="4" t="str" cm="1">
        <f t="array" ref="D94">IFERROR(INDEX('RESOLVE Results'!$D$1:$P$18671, MATCH(1, ('RESOLVE Results'!$A$1:$A$18671 = $D$10) * ('RESOLVE Results'!$B$1:$B$18671 = $F$10) * ('RESOLVE Results'!$C$1:$C$18671 = $C94), 0), MATCH(D$12, 'RESOLVE Results'!$D$1:$P$1, 0)), "")</f>
        <v/>
      </c>
      <c r="E94" s="4" t="str" cm="1">
        <f t="array" ref="E94">IFERROR(INDEX('RESOLVE Results'!$D$1:$P$18671, MATCH(1, ('RESOLVE Results'!$A$1:$A$18671 = $D$10) * ('RESOLVE Results'!$B$1:$B$18671 = $F$10) * ('RESOLVE Results'!$C$1:$C$18671 = $C94), 0), MATCH(E$12, 'RESOLVE Results'!$D$1:$P$1, 0)), "")</f>
        <v/>
      </c>
      <c r="F94" s="4" t="str" cm="1">
        <f t="array" ref="F94">IFERROR(INDEX('RESOLVE Results'!$D$1:$P$18671, MATCH(1, ('RESOLVE Results'!$A$1:$A$18671 = $D$10) * ('RESOLVE Results'!$B$1:$B$18671 = $F$10) * ('RESOLVE Results'!$C$1:$C$18671 = $C94), 0), MATCH(F$12, 'RESOLVE Results'!$D$1:$P$1, 0)), "")</f>
        <v/>
      </c>
      <c r="G94" s="4" t="str" cm="1">
        <f t="array" ref="G94">IFERROR(INDEX('RESOLVE Results'!$D$1:$P$18671, MATCH(1, ('RESOLVE Results'!$A$1:$A$18671 = $D$10) * ('RESOLVE Results'!$B$1:$B$18671 = $F$10) * ('RESOLVE Results'!$C$1:$C$18671 = $C94), 0), MATCH(G$12, 'RESOLVE Results'!$D$1:$P$1, 0)), "")</f>
        <v/>
      </c>
      <c r="H94" s="4" t="str" cm="1">
        <f t="array" ref="H94">IFERROR(INDEX('RESOLVE Results'!$D$1:$P$18671, MATCH(1, ('RESOLVE Results'!$A$1:$A$18671 = $D$10) * ('RESOLVE Results'!$B$1:$B$18671 = $F$10) * ('RESOLVE Results'!$C$1:$C$18671 = $C94), 0), MATCH(H$12, 'RESOLVE Results'!$D$1:$P$1, 0)), "")</f>
        <v/>
      </c>
      <c r="I94" s="4" t="str" cm="1">
        <f t="array" ref="I94">IFERROR(INDEX('RESOLVE Results'!$D$1:$P$18671, MATCH(1, ('RESOLVE Results'!$A$1:$A$18671 = $D$10) * ('RESOLVE Results'!$B$1:$B$18671 = $F$10) * ('RESOLVE Results'!$C$1:$C$18671 = $C94), 0), MATCH(I$12, 'RESOLVE Results'!$D$1:$P$1, 0)), "")</f>
        <v/>
      </c>
      <c r="J94" s="4" t="str" cm="1">
        <f t="array" ref="J94">IFERROR(INDEX('RESOLVE Results'!$D$1:$P$18671, MATCH(1, ('RESOLVE Results'!$A$1:$A$18671 = $D$10) * ('RESOLVE Results'!$B$1:$B$18671 = $F$10) * ('RESOLVE Results'!$C$1:$C$18671 = $C94), 0), MATCH(J$12, 'RESOLVE Results'!$D$1:$P$1, 0)), "")</f>
        <v/>
      </c>
      <c r="K94" s="4" t="str" cm="1">
        <f t="array" ref="K94">IFERROR(INDEX('RESOLVE Results'!$D$1:$P$18671, MATCH(1, ('RESOLVE Results'!$A$1:$A$18671 = $D$10) * ('RESOLVE Results'!$B$1:$B$18671 = $F$10) * ('RESOLVE Results'!$C$1:$C$18671 = $C94), 0), MATCH(K$12, 'RESOLVE Results'!$D$1:$P$1, 0)), "")</f>
        <v/>
      </c>
      <c r="L94" s="4" t="str" cm="1">
        <f t="array" ref="L94">IFERROR(INDEX('RESOLVE Results'!$D$1:$P$18671, MATCH(1, ('RESOLVE Results'!$A$1:$A$18671 = $D$10) * ('RESOLVE Results'!$B$1:$B$18671 = $F$10) * ('RESOLVE Results'!$C$1:$C$18671 = $C94), 0), MATCH(L$12, 'RESOLVE Results'!$D$1:$P$1, 0)), "")</f>
        <v/>
      </c>
      <c r="M94" s="4" t="str" cm="1">
        <f t="array" ref="M94">IFERROR(INDEX('RESOLVE Results'!$D$1:$P$18671, MATCH(1, ('RESOLVE Results'!$A$1:$A$18671 = $D$10) * ('RESOLVE Results'!$B$1:$B$18671 = $F$10) * ('RESOLVE Results'!$C$1:$C$18671 = $C94), 0), MATCH(M$12, 'RESOLVE Results'!$D$1:$P$1, 0)), "")</f>
        <v/>
      </c>
      <c r="N94" s="4" t="str" cm="1">
        <f t="array" ref="N94">IFERROR(INDEX('RESOLVE Results'!$D$1:$P$18671, MATCH(1, ('RESOLVE Results'!$A$1:$A$18671 = $D$10) * ('RESOLVE Results'!$B$1:$B$18671 = $F$10) * ('RESOLVE Results'!$C$1:$C$18671 = $C94), 0), MATCH(N$12, 'RESOLVE Results'!$D$1:$P$1, 0)), "")</f>
        <v/>
      </c>
      <c r="O94" s="4" t="str" cm="1">
        <f t="array" ref="O94">IFERROR(INDEX('RESOLVE Results'!$D$1:$P$18671, MATCH(1, ('RESOLVE Results'!$A$1:$A$18671 = $D$10) * ('RESOLVE Results'!$B$1:$B$18671 = $F$10) * ('RESOLVE Results'!$C$1:$C$18671 = $C94), 0), MATCH(O$12, 'RESOLVE Results'!$D$1:$P$1, 0)), "")</f>
        <v/>
      </c>
      <c r="P94" s="4" t="str" cm="1">
        <f t="array" ref="P94">IFERROR(INDEX('RESOLVE Results'!$D$1:$P$18671, MATCH(1, ('RESOLVE Results'!$A$1:$A$18671 = $D$10) * ('RESOLVE Results'!$B$1:$B$18671 = $F$10) * ('RESOLVE Results'!$C$1:$C$18671 = $C94), 0), MATCH(P$12, 'RESOLVE Results'!$D$1:$P$1, 0)), "")</f>
        <v/>
      </c>
    </row>
    <row r="95" spans="2:16" outlineLevel="1" x14ac:dyDescent="0.2">
      <c r="B95" s="11" t="s">
        <v>178</v>
      </c>
      <c r="C95" s="3">
        <v>0</v>
      </c>
      <c r="D95" s="4" t="str" cm="1">
        <f t="array" ref="D95">IFERROR(INDEX('RESOLVE Results'!$D$1:$P$18671, MATCH(1, ('RESOLVE Results'!$A$1:$A$18671 = $D$10) * ('RESOLVE Results'!$B$1:$B$18671 = $F$10) * ('RESOLVE Results'!$C$1:$C$18671 = $C95), 0), MATCH(D$12, 'RESOLVE Results'!$D$1:$P$1, 0)), "")</f>
        <v/>
      </c>
      <c r="E95" s="4" t="str" cm="1">
        <f t="array" ref="E95">IFERROR(INDEX('RESOLVE Results'!$D$1:$P$18671, MATCH(1, ('RESOLVE Results'!$A$1:$A$18671 = $D$10) * ('RESOLVE Results'!$B$1:$B$18671 = $F$10) * ('RESOLVE Results'!$C$1:$C$18671 = $C95), 0), MATCH(E$12, 'RESOLVE Results'!$D$1:$P$1, 0)), "")</f>
        <v/>
      </c>
      <c r="F95" s="4" t="str" cm="1">
        <f t="array" ref="F95">IFERROR(INDEX('RESOLVE Results'!$D$1:$P$18671, MATCH(1, ('RESOLVE Results'!$A$1:$A$18671 = $D$10) * ('RESOLVE Results'!$B$1:$B$18671 = $F$10) * ('RESOLVE Results'!$C$1:$C$18671 = $C95), 0), MATCH(F$12, 'RESOLVE Results'!$D$1:$P$1, 0)), "")</f>
        <v/>
      </c>
      <c r="G95" s="4" t="str" cm="1">
        <f t="array" ref="G95">IFERROR(INDEX('RESOLVE Results'!$D$1:$P$18671, MATCH(1, ('RESOLVE Results'!$A$1:$A$18671 = $D$10) * ('RESOLVE Results'!$B$1:$B$18671 = $F$10) * ('RESOLVE Results'!$C$1:$C$18671 = $C95), 0), MATCH(G$12, 'RESOLVE Results'!$D$1:$P$1, 0)), "")</f>
        <v/>
      </c>
      <c r="H95" s="4" t="str" cm="1">
        <f t="array" ref="H95">IFERROR(INDEX('RESOLVE Results'!$D$1:$P$18671, MATCH(1, ('RESOLVE Results'!$A$1:$A$18671 = $D$10) * ('RESOLVE Results'!$B$1:$B$18671 = $F$10) * ('RESOLVE Results'!$C$1:$C$18671 = $C95), 0), MATCH(H$12, 'RESOLVE Results'!$D$1:$P$1, 0)), "")</f>
        <v/>
      </c>
      <c r="I95" s="4" t="str" cm="1">
        <f t="array" ref="I95">IFERROR(INDEX('RESOLVE Results'!$D$1:$P$18671, MATCH(1, ('RESOLVE Results'!$A$1:$A$18671 = $D$10) * ('RESOLVE Results'!$B$1:$B$18671 = $F$10) * ('RESOLVE Results'!$C$1:$C$18671 = $C95), 0), MATCH(I$12, 'RESOLVE Results'!$D$1:$P$1, 0)), "")</f>
        <v/>
      </c>
      <c r="J95" s="4" t="str" cm="1">
        <f t="array" ref="J95">IFERROR(INDEX('RESOLVE Results'!$D$1:$P$18671, MATCH(1, ('RESOLVE Results'!$A$1:$A$18671 = $D$10) * ('RESOLVE Results'!$B$1:$B$18671 = $F$10) * ('RESOLVE Results'!$C$1:$C$18671 = $C95), 0), MATCH(J$12, 'RESOLVE Results'!$D$1:$P$1, 0)), "")</f>
        <v/>
      </c>
      <c r="K95" s="4" t="str" cm="1">
        <f t="array" ref="K95">IFERROR(INDEX('RESOLVE Results'!$D$1:$P$18671, MATCH(1, ('RESOLVE Results'!$A$1:$A$18671 = $D$10) * ('RESOLVE Results'!$B$1:$B$18671 = $F$10) * ('RESOLVE Results'!$C$1:$C$18671 = $C95), 0), MATCH(K$12, 'RESOLVE Results'!$D$1:$P$1, 0)), "")</f>
        <v/>
      </c>
      <c r="L95" s="4" t="str" cm="1">
        <f t="array" ref="L95">IFERROR(INDEX('RESOLVE Results'!$D$1:$P$18671, MATCH(1, ('RESOLVE Results'!$A$1:$A$18671 = $D$10) * ('RESOLVE Results'!$B$1:$B$18671 = $F$10) * ('RESOLVE Results'!$C$1:$C$18671 = $C95), 0), MATCH(L$12, 'RESOLVE Results'!$D$1:$P$1, 0)), "")</f>
        <v/>
      </c>
      <c r="M95" s="4" t="str" cm="1">
        <f t="array" ref="M95">IFERROR(INDEX('RESOLVE Results'!$D$1:$P$18671, MATCH(1, ('RESOLVE Results'!$A$1:$A$18671 = $D$10) * ('RESOLVE Results'!$B$1:$B$18671 = $F$10) * ('RESOLVE Results'!$C$1:$C$18671 = $C95), 0), MATCH(M$12, 'RESOLVE Results'!$D$1:$P$1, 0)), "")</f>
        <v/>
      </c>
      <c r="N95" s="4" t="str" cm="1">
        <f t="array" ref="N95">IFERROR(INDEX('RESOLVE Results'!$D$1:$P$18671, MATCH(1, ('RESOLVE Results'!$A$1:$A$18671 = $D$10) * ('RESOLVE Results'!$B$1:$B$18671 = $F$10) * ('RESOLVE Results'!$C$1:$C$18671 = $C95), 0), MATCH(N$12, 'RESOLVE Results'!$D$1:$P$1, 0)), "")</f>
        <v/>
      </c>
      <c r="O95" s="4" t="str" cm="1">
        <f t="array" ref="O95">IFERROR(INDEX('RESOLVE Results'!$D$1:$P$18671, MATCH(1, ('RESOLVE Results'!$A$1:$A$18671 = $D$10) * ('RESOLVE Results'!$B$1:$B$18671 = $F$10) * ('RESOLVE Results'!$C$1:$C$18671 = $C95), 0), MATCH(O$12, 'RESOLVE Results'!$D$1:$P$1, 0)), "")</f>
        <v/>
      </c>
      <c r="P95" s="4" t="str" cm="1">
        <f t="array" ref="P95">IFERROR(INDEX('RESOLVE Results'!$D$1:$P$18671, MATCH(1, ('RESOLVE Results'!$A$1:$A$18671 = $D$10) * ('RESOLVE Results'!$B$1:$B$18671 = $F$10) * ('RESOLVE Results'!$C$1:$C$18671 = $C95), 0), MATCH(P$12, 'RESOLVE Results'!$D$1:$P$1, 0)), "")</f>
        <v/>
      </c>
    </row>
    <row r="96" spans="2:16" outlineLevel="1" x14ac:dyDescent="0.2">
      <c r="B96" s="11" t="s">
        <v>178</v>
      </c>
      <c r="C96" s="3">
        <v>0</v>
      </c>
      <c r="D96" s="4" t="str" cm="1">
        <f t="array" ref="D96">IFERROR(INDEX('RESOLVE Results'!$D$1:$P$18671, MATCH(1, ('RESOLVE Results'!$A$1:$A$18671 = $D$10) * ('RESOLVE Results'!$B$1:$B$18671 = $F$10) * ('RESOLVE Results'!$C$1:$C$18671 = $C96), 0), MATCH(D$12, 'RESOLVE Results'!$D$1:$P$1, 0)), "")</f>
        <v/>
      </c>
      <c r="E96" s="4" t="str" cm="1">
        <f t="array" ref="E96">IFERROR(INDEX('RESOLVE Results'!$D$1:$P$18671, MATCH(1, ('RESOLVE Results'!$A$1:$A$18671 = $D$10) * ('RESOLVE Results'!$B$1:$B$18671 = $F$10) * ('RESOLVE Results'!$C$1:$C$18671 = $C96), 0), MATCH(E$12, 'RESOLVE Results'!$D$1:$P$1, 0)), "")</f>
        <v/>
      </c>
      <c r="F96" s="4" t="str" cm="1">
        <f t="array" ref="F96">IFERROR(INDEX('RESOLVE Results'!$D$1:$P$18671, MATCH(1, ('RESOLVE Results'!$A$1:$A$18671 = $D$10) * ('RESOLVE Results'!$B$1:$B$18671 = $F$10) * ('RESOLVE Results'!$C$1:$C$18671 = $C96), 0), MATCH(F$12, 'RESOLVE Results'!$D$1:$P$1, 0)), "")</f>
        <v/>
      </c>
      <c r="G96" s="4" t="str" cm="1">
        <f t="array" ref="G96">IFERROR(INDEX('RESOLVE Results'!$D$1:$P$18671, MATCH(1, ('RESOLVE Results'!$A$1:$A$18671 = $D$10) * ('RESOLVE Results'!$B$1:$B$18671 = $F$10) * ('RESOLVE Results'!$C$1:$C$18671 = $C96), 0), MATCH(G$12, 'RESOLVE Results'!$D$1:$P$1, 0)), "")</f>
        <v/>
      </c>
      <c r="H96" s="4" t="str" cm="1">
        <f t="array" ref="H96">IFERROR(INDEX('RESOLVE Results'!$D$1:$P$18671, MATCH(1, ('RESOLVE Results'!$A$1:$A$18671 = $D$10) * ('RESOLVE Results'!$B$1:$B$18671 = $F$10) * ('RESOLVE Results'!$C$1:$C$18671 = $C96), 0), MATCH(H$12, 'RESOLVE Results'!$D$1:$P$1, 0)), "")</f>
        <v/>
      </c>
      <c r="I96" s="4" t="str" cm="1">
        <f t="array" ref="I96">IFERROR(INDEX('RESOLVE Results'!$D$1:$P$18671, MATCH(1, ('RESOLVE Results'!$A$1:$A$18671 = $D$10) * ('RESOLVE Results'!$B$1:$B$18671 = $F$10) * ('RESOLVE Results'!$C$1:$C$18671 = $C96), 0), MATCH(I$12, 'RESOLVE Results'!$D$1:$P$1, 0)), "")</f>
        <v/>
      </c>
      <c r="J96" s="4" t="str" cm="1">
        <f t="array" ref="J96">IFERROR(INDEX('RESOLVE Results'!$D$1:$P$18671, MATCH(1, ('RESOLVE Results'!$A$1:$A$18671 = $D$10) * ('RESOLVE Results'!$B$1:$B$18671 = $F$10) * ('RESOLVE Results'!$C$1:$C$18671 = $C96), 0), MATCH(J$12, 'RESOLVE Results'!$D$1:$P$1, 0)), "")</f>
        <v/>
      </c>
      <c r="K96" s="4" t="str" cm="1">
        <f t="array" ref="K96">IFERROR(INDEX('RESOLVE Results'!$D$1:$P$18671, MATCH(1, ('RESOLVE Results'!$A$1:$A$18671 = $D$10) * ('RESOLVE Results'!$B$1:$B$18671 = $F$10) * ('RESOLVE Results'!$C$1:$C$18671 = $C96), 0), MATCH(K$12, 'RESOLVE Results'!$D$1:$P$1, 0)), "")</f>
        <v/>
      </c>
      <c r="L96" s="4" t="str" cm="1">
        <f t="array" ref="L96">IFERROR(INDEX('RESOLVE Results'!$D$1:$P$18671, MATCH(1, ('RESOLVE Results'!$A$1:$A$18671 = $D$10) * ('RESOLVE Results'!$B$1:$B$18671 = $F$10) * ('RESOLVE Results'!$C$1:$C$18671 = $C96), 0), MATCH(L$12, 'RESOLVE Results'!$D$1:$P$1, 0)), "")</f>
        <v/>
      </c>
      <c r="M96" s="4" t="str" cm="1">
        <f t="array" ref="M96">IFERROR(INDEX('RESOLVE Results'!$D$1:$P$18671, MATCH(1, ('RESOLVE Results'!$A$1:$A$18671 = $D$10) * ('RESOLVE Results'!$B$1:$B$18671 = $F$10) * ('RESOLVE Results'!$C$1:$C$18671 = $C96), 0), MATCH(M$12, 'RESOLVE Results'!$D$1:$P$1, 0)), "")</f>
        <v/>
      </c>
      <c r="N96" s="4" t="str" cm="1">
        <f t="array" ref="N96">IFERROR(INDEX('RESOLVE Results'!$D$1:$P$18671, MATCH(1, ('RESOLVE Results'!$A$1:$A$18671 = $D$10) * ('RESOLVE Results'!$B$1:$B$18671 = $F$10) * ('RESOLVE Results'!$C$1:$C$18671 = $C96), 0), MATCH(N$12, 'RESOLVE Results'!$D$1:$P$1, 0)), "")</f>
        <v/>
      </c>
      <c r="O96" s="4" t="str" cm="1">
        <f t="array" ref="O96">IFERROR(INDEX('RESOLVE Results'!$D$1:$P$18671, MATCH(1, ('RESOLVE Results'!$A$1:$A$18671 = $D$10) * ('RESOLVE Results'!$B$1:$B$18671 = $F$10) * ('RESOLVE Results'!$C$1:$C$18671 = $C96), 0), MATCH(O$12, 'RESOLVE Results'!$D$1:$P$1, 0)), "")</f>
        <v/>
      </c>
      <c r="P96" s="4" t="str" cm="1">
        <f t="array" ref="P96">IFERROR(INDEX('RESOLVE Results'!$D$1:$P$18671, MATCH(1, ('RESOLVE Results'!$A$1:$A$18671 = $D$10) * ('RESOLVE Results'!$B$1:$B$18671 = $F$10) * ('RESOLVE Results'!$C$1:$C$18671 = $C96), 0), MATCH(P$12, 'RESOLVE Results'!$D$1:$P$1, 0)), "")</f>
        <v/>
      </c>
    </row>
    <row r="97" spans="2:16" outlineLevel="1" x14ac:dyDescent="0.2">
      <c r="B97" s="11" t="s">
        <v>178</v>
      </c>
      <c r="C97" s="3">
        <v>0</v>
      </c>
      <c r="D97" s="4" t="str" cm="1">
        <f t="array" ref="D97">IFERROR(INDEX('RESOLVE Results'!$D$1:$P$18671, MATCH(1, ('RESOLVE Results'!$A$1:$A$18671 = $D$10) * ('RESOLVE Results'!$B$1:$B$18671 = $F$10) * ('RESOLVE Results'!$C$1:$C$18671 = $C97), 0), MATCH(D$12, 'RESOLVE Results'!$D$1:$P$1, 0)), "")</f>
        <v/>
      </c>
      <c r="E97" s="4" t="str" cm="1">
        <f t="array" ref="E97">IFERROR(INDEX('RESOLVE Results'!$D$1:$P$18671, MATCH(1, ('RESOLVE Results'!$A$1:$A$18671 = $D$10) * ('RESOLVE Results'!$B$1:$B$18671 = $F$10) * ('RESOLVE Results'!$C$1:$C$18671 = $C97), 0), MATCH(E$12, 'RESOLVE Results'!$D$1:$P$1, 0)), "")</f>
        <v/>
      </c>
      <c r="F97" s="4" t="str" cm="1">
        <f t="array" ref="F97">IFERROR(INDEX('RESOLVE Results'!$D$1:$P$18671, MATCH(1, ('RESOLVE Results'!$A$1:$A$18671 = $D$10) * ('RESOLVE Results'!$B$1:$B$18671 = $F$10) * ('RESOLVE Results'!$C$1:$C$18671 = $C97), 0), MATCH(F$12, 'RESOLVE Results'!$D$1:$P$1, 0)), "")</f>
        <v/>
      </c>
      <c r="G97" s="4" t="str" cm="1">
        <f t="array" ref="G97">IFERROR(INDEX('RESOLVE Results'!$D$1:$P$18671, MATCH(1, ('RESOLVE Results'!$A$1:$A$18671 = $D$10) * ('RESOLVE Results'!$B$1:$B$18671 = $F$10) * ('RESOLVE Results'!$C$1:$C$18671 = $C97), 0), MATCH(G$12, 'RESOLVE Results'!$D$1:$P$1, 0)), "")</f>
        <v/>
      </c>
      <c r="H97" s="4" t="str" cm="1">
        <f t="array" ref="H97">IFERROR(INDEX('RESOLVE Results'!$D$1:$P$18671, MATCH(1, ('RESOLVE Results'!$A$1:$A$18671 = $D$10) * ('RESOLVE Results'!$B$1:$B$18671 = $F$10) * ('RESOLVE Results'!$C$1:$C$18671 = $C97), 0), MATCH(H$12, 'RESOLVE Results'!$D$1:$P$1, 0)), "")</f>
        <v/>
      </c>
      <c r="I97" s="4" t="str" cm="1">
        <f t="array" ref="I97">IFERROR(INDEX('RESOLVE Results'!$D$1:$P$18671, MATCH(1, ('RESOLVE Results'!$A$1:$A$18671 = $D$10) * ('RESOLVE Results'!$B$1:$B$18671 = $F$10) * ('RESOLVE Results'!$C$1:$C$18671 = $C97), 0), MATCH(I$12, 'RESOLVE Results'!$D$1:$P$1, 0)), "")</f>
        <v/>
      </c>
      <c r="J97" s="4" t="str" cm="1">
        <f t="array" ref="J97">IFERROR(INDEX('RESOLVE Results'!$D$1:$P$18671, MATCH(1, ('RESOLVE Results'!$A$1:$A$18671 = $D$10) * ('RESOLVE Results'!$B$1:$B$18671 = $F$10) * ('RESOLVE Results'!$C$1:$C$18671 = $C97), 0), MATCH(J$12, 'RESOLVE Results'!$D$1:$P$1, 0)), "")</f>
        <v/>
      </c>
      <c r="K97" s="4" t="str" cm="1">
        <f t="array" ref="K97">IFERROR(INDEX('RESOLVE Results'!$D$1:$P$18671, MATCH(1, ('RESOLVE Results'!$A$1:$A$18671 = $D$10) * ('RESOLVE Results'!$B$1:$B$18671 = $F$10) * ('RESOLVE Results'!$C$1:$C$18671 = $C97), 0), MATCH(K$12, 'RESOLVE Results'!$D$1:$P$1, 0)), "")</f>
        <v/>
      </c>
      <c r="L97" s="4" t="str" cm="1">
        <f t="array" ref="L97">IFERROR(INDEX('RESOLVE Results'!$D$1:$P$18671, MATCH(1, ('RESOLVE Results'!$A$1:$A$18671 = $D$10) * ('RESOLVE Results'!$B$1:$B$18671 = $F$10) * ('RESOLVE Results'!$C$1:$C$18671 = $C97), 0), MATCH(L$12, 'RESOLVE Results'!$D$1:$P$1, 0)), "")</f>
        <v/>
      </c>
      <c r="M97" s="4" t="str" cm="1">
        <f t="array" ref="M97">IFERROR(INDEX('RESOLVE Results'!$D$1:$P$18671, MATCH(1, ('RESOLVE Results'!$A$1:$A$18671 = $D$10) * ('RESOLVE Results'!$B$1:$B$18671 = $F$10) * ('RESOLVE Results'!$C$1:$C$18671 = $C97), 0), MATCH(M$12, 'RESOLVE Results'!$D$1:$P$1, 0)), "")</f>
        <v/>
      </c>
      <c r="N97" s="4" t="str" cm="1">
        <f t="array" ref="N97">IFERROR(INDEX('RESOLVE Results'!$D$1:$P$18671, MATCH(1, ('RESOLVE Results'!$A$1:$A$18671 = $D$10) * ('RESOLVE Results'!$B$1:$B$18671 = $F$10) * ('RESOLVE Results'!$C$1:$C$18671 = $C97), 0), MATCH(N$12, 'RESOLVE Results'!$D$1:$P$1, 0)), "")</f>
        <v/>
      </c>
      <c r="O97" s="4" t="str" cm="1">
        <f t="array" ref="O97">IFERROR(INDEX('RESOLVE Results'!$D$1:$P$18671, MATCH(1, ('RESOLVE Results'!$A$1:$A$18671 = $D$10) * ('RESOLVE Results'!$B$1:$B$18671 = $F$10) * ('RESOLVE Results'!$C$1:$C$18671 = $C97), 0), MATCH(O$12, 'RESOLVE Results'!$D$1:$P$1, 0)), "")</f>
        <v/>
      </c>
      <c r="P97" s="4" t="str" cm="1">
        <f t="array" ref="P97">IFERROR(INDEX('RESOLVE Results'!$D$1:$P$18671, MATCH(1, ('RESOLVE Results'!$A$1:$A$18671 = $D$10) * ('RESOLVE Results'!$B$1:$B$18671 = $F$10) * ('RESOLVE Results'!$C$1:$C$18671 = $C97), 0), MATCH(P$12, 'RESOLVE Results'!$D$1:$P$1, 0)), "")</f>
        <v/>
      </c>
    </row>
    <row r="98" spans="2:16" outlineLevel="1" x14ac:dyDescent="0.2">
      <c r="B98" s="11" t="s">
        <v>178</v>
      </c>
      <c r="C98" s="3">
        <v>0</v>
      </c>
      <c r="D98" s="4" t="str" cm="1">
        <f t="array" ref="D98">IFERROR(INDEX('RESOLVE Results'!$D$1:$P$18671, MATCH(1, ('RESOLVE Results'!$A$1:$A$18671 = $D$10) * ('RESOLVE Results'!$B$1:$B$18671 = $F$10) * ('RESOLVE Results'!$C$1:$C$18671 = $C98), 0), MATCH(D$12, 'RESOLVE Results'!$D$1:$P$1, 0)), "")</f>
        <v/>
      </c>
      <c r="E98" s="4" t="str" cm="1">
        <f t="array" ref="E98">IFERROR(INDEX('RESOLVE Results'!$D$1:$P$18671, MATCH(1, ('RESOLVE Results'!$A$1:$A$18671 = $D$10) * ('RESOLVE Results'!$B$1:$B$18671 = $F$10) * ('RESOLVE Results'!$C$1:$C$18671 = $C98), 0), MATCH(E$12, 'RESOLVE Results'!$D$1:$P$1, 0)), "")</f>
        <v/>
      </c>
      <c r="F98" s="4" t="str" cm="1">
        <f t="array" ref="F98">IFERROR(INDEX('RESOLVE Results'!$D$1:$P$18671, MATCH(1, ('RESOLVE Results'!$A$1:$A$18671 = $D$10) * ('RESOLVE Results'!$B$1:$B$18671 = $F$10) * ('RESOLVE Results'!$C$1:$C$18671 = $C98), 0), MATCH(F$12, 'RESOLVE Results'!$D$1:$P$1, 0)), "")</f>
        <v/>
      </c>
      <c r="G98" s="4" t="str" cm="1">
        <f t="array" ref="G98">IFERROR(INDEX('RESOLVE Results'!$D$1:$P$18671, MATCH(1, ('RESOLVE Results'!$A$1:$A$18671 = $D$10) * ('RESOLVE Results'!$B$1:$B$18671 = $F$10) * ('RESOLVE Results'!$C$1:$C$18671 = $C98), 0), MATCH(G$12, 'RESOLVE Results'!$D$1:$P$1, 0)), "")</f>
        <v/>
      </c>
      <c r="H98" s="4" t="str" cm="1">
        <f t="array" ref="H98">IFERROR(INDEX('RESOLVE Results'!$D$1:$P$18671, MATCH(1, ('RESOLVE Results'!$A$1:$A$18671 = $D$10) * ('RESOLVE Results'!$B$1:$B$18671 = $F$10) * ('RESOLVE Results'!$C$1:$C$18671 = $C98), 0), MATCH(H$12, 'RESOLVE Results'!$D$1:$P$1, 0)), "")</f>
        <v/>
      </c>
      <c r="I98" s="4" t="str" cm="1">
        <f t="array" ref="I98">IFERROR(INDEX('RESOLVE Results'!$D$1:$P$18671, MATCH(1, ('RESOLVE Results'!$A$1:$A$18671 = $D$10) * ('RESOLVE Results'!$B$1:$B$18671 = $F$10) * ('RESOLVE Results'!$C$1:$C$18671 = $C98), 0), MATCH(I$12, 'RESOLVE Results'!$D$1:$P$1, 0)), "")</f>
        <v/>
      </c>
      <c r="J98" s="4" t="str" cm="1">
        <f t="array" ref="J98">IFERROR(INDEX('RESOLVE Results'!$D$1:$P$18671, MATCH(1, ('RESOLVE Results'!$A$1:$A$18671 = $D$10) * ('RESOLVE Results'!$B$1:$B$18671 = $F$10) * ('RESOLVE Results'!$C$1:$C$18671 = $C98), 0), MATCH(J$12, 'RESOLVE Results'!$D$1:$P$1, 0)), "")</f>
        <v/>
      </c>
      <c r="K98" s="4" t="str" cm="1">
        <f t="array" ref="K98">IFERROR(INDEX('RESOLVE Results'!$D$1:$P$18671, MATCH(1, ('RESOLVE Results'!$A$1:$A$18671 = $D$10) * ('RESOLVE Results'!$B$1:$B$18671 = $F$10) * ('RESOLVE Results'!$C$1:$C$18671 = $C98), 0), MATCH(K$12, 'RESOLVE Results'!$D$1:$P$1, 0)), "")</f>
        <v/>
      </c>
      <c r="L98" s="4" t="str" cm="1">
        <f t="array" ref="L98">IFERROR(INDEX('RESOLVE Results'!$D$1:$P$18671, MATCH(1, ('RESOLVE Results'!$A$1:$A$18671 = $D$10) * ('RESOLVE Results'!$B$1:$B$18671 = $F$10) * ('RESOLVE Results'!$C$1:$C$18671 = $C98), 0), MATCH(L$12, 'RESOLVE Results'!$D$1:$P$1, 0)), "")</f>
        <v/>
      </c>
      <c r="M98" s="4" t="str" cm="1">
        <f t="array" ref="M98">IFERROR(INDEX('RESOLVE Results'!$D$1:$P$18671, MATCH(1, ('RESOLVE Results'!$A$1:$A$18671 = $D$10) * ('RESOLVE Results'!$B$1:$B$18671 = $F$10) * ('RESOLVE Results'!$C$1:$C$18671 = $C98), 0), MATCH(M$12, 'RESOLVE Results'!$D$1:$P$1, 0)), "")</f>
        <v/>
      </c>
      <c r="N98" s="4" t="str" cm="1">
        <f t="array" ref="N98">IFERROR(INDEX('RESOLVE Results'!$D$1:$P$18671, MATCH(1, ('RESOLVE Results'!$A$1:$A$18671 = $D$10) * ('RESOLVE Results'!$B$1:$B$18671 = $F$10) * ('RESOLVE Results'!$C$1:$C$18671 = $C98), 0), MATCH(N$12, 'RESOLVE Results'!$D$1:$P$1, 0)), "")</f>
        <v/>
      </c>
      <c r="O98" s="4" t="str" cm="1">
        <f t="array" ref="O98">IFERROR(INDEX('RESOLVE Results'!$D$1:$P$18671, MATCH(1, ('RESOLVE Results'!$A$1:$A$18671 = $D$10) * ('RESOLVE Results'!$B$1:$B$18671 = $F$10) * ('RESOLVE Results'!$C$1:$C$18671 = $C98), 0), MATCH(O$12, 'RESOLVE Results'!$D$1:$P$1, 0)), "")</f>
        <v/>
      </c>
      <c r="P98" s="4" t="str" cm="1">
        <f t="array" ref="P98">IFERROR(INDEX('RESOLVE Results'!$D$1:$P$18671, MATCH(1, ('RESOLVE Results'!$A$1:$A$18671 = $D$10) * ('RESOLVE Results'!$B$1:$B$18671 = $F$10) * ('RESOLVE Results'!$C$1:$C$18671 = $C98), 0), MATCH(P$12, 'RESOLVE Results'!$D$1:$P$1, 0)), "")</f>
        <v/>
      </c>
    </row>
    <row r="99" spans="2:16" outlineLevel="1" x14ac:dyDescent="0.2">
      <c r="B99" s="11" t="s">
        <v>178</v>
      </c>
      <c r="C99" s="3">
        <v>0</v>
      </c>
      <c r="D99" s="4" t="str" cm="1">
        <f t="array" ref="D99">IFERROR(INDEX('RESOLVE Results'!$D$1:$P$18671, MATCH(1, ('RESOLVE Results'!$A$1:$A$18671 = $D$10) * ('RESOLVE Results'!$B$1:$B$18671 = $F$10) * ('RESOLVE Results'!$C$1:$C$18671 = $C99), 0), MATCH(D$12, 'RESOLVE Results'!$D$1:$P$1, 0)), "")</f>
        <v/>
      </c>
      <c r="E99" s="4" t="str" cm="1">
        <f t="array" ref="E99">IFERROR(INDEX('RESOLVE Results'!$D$1:$P$18671, MATCH(1, ('RESOLVE Results'!$A$1:$A$18671 = $D$10) * ('RESOLVE Results'!$B$1:$B$18671 = $F$10) * ('RESOLVE Results'!$C$1:$C$18671 = $C99), 0), MATCH(E$12, 'RESOLVE Results'!$D$1:$P$1, 0)), "")</f>
        <v/>
      </c>
      <c r="F99" s="4" t="str" cm="1">
        <f t="array" ref="F99">IFERROR(INDEX('RESOLVE Results'!$D$1:$P$18671, MATCH(1, ('RESOLVE Results'!$A$1:$A$18671 = $D$10) * ('RESOLVE Results'!$B$1:$B$18671 = $F$10) * ('RESOLVE Results'!$C$1:$C$18671 = $C99), 0), MATCH(F$12, 'RESOLVE Results'!$D$1:$P$1, 0)), "")</f>
        <v/>
      </c>
      <c r="G99" s="4" t="str" cm="1">
        <f t="array" ref="G99">IFERROR(INDEX('RESOLVE Results'!$D$1:$P$18671, MATCH(1, ('RESOLVE Results'!$A$1:$A$18671 = $D$10) * ('RESOLVE Results'!$B$1:$B$18671 = $F$10) * ('RESOLVE Results'!$C$1:$C$18671 = $C99), 0), MATCH(G$12, 'RESOLVE Results'!$D$1:$P$1, 0)), "")</f>
        <v/>
      </c>
      <c r="H99" s="4" t="str" cm="1">
        <f t="array" ref="H99">IFERROR(INDEX('RESOLVE Results'!$D$1:$P$18671, MATCH(1, ('RESOLVE Results'!$A$1:$A$18671 = $D$10) * ('RESOLVE Results'!$B$1:$B$18671 = $F$10) * ('RESOLVE Results'!$C$1:$C$18671 = $C99), 0), MATCH(H$12, 'RESOLVE Results'!$D$1:$P$1, 0)), "")</f>
        <v/>
      </c>
      <c r="I99" s="4" t="str" cm="1">
        <f t="array" ref="I99">IFERROR(INDEX('RESOLVE Results'!$D$1:$P$18671, MATCH(1, ('RESOLVE Results'!$A$1:$A$18671 = $D$10) * ('RESOLVE Results'!$B$1:$B$18671 = $F$10) * ('RESOLVE Results'!$C$1:$C$18671 = $C99), 0), MATCH(I$12, 'RESOLVE Results'!$D$1:$P$1, 0)), "")</f>
        <v/>
      </c>
      <c r="J99" s="4" t="str" cm="1">
        <f t="array" ref="J99">IFERROR(INDEX('RESOLVE Results'!$D$1:$P$18671, MATCH(1, ('RESOLVE Results'!$A$1:$A$18671 = $D$10) * ('RESOLVE Results'!$B$1:$B$18671 = $F$10) * ('RESOLVE Results'!$C$1:$C$18671 = $C99), 0), MATCH(J$12, 'RESOLVE Results'!$D$1:$P$1, 0)), "")</f>
        <v/>
      </c>
      <c r="K99" s="4" t="str" cm="1">
        <f t="array" ref="K99">IFERROR(INDEX('RESOLVE Results'!$D$1:$P$18671, MATCH(1, ('RESOLVE Results'!$A$1:$A$18671 = $D$10) * ('RESOLVE Results'!$B$1:$B$18671 = $F$10) * ('RESOLVE Results'!$C$1:$C$18671 = $C99), 0), MATCH(K$12, 'RESOLVE Results'!$D$1:$P$1, 0)), "")</f>
        <v/>
      </c>
      <c r="L99" s="4" t="str" cm="1">
        <f t="array" ref="L99">IFERROR(INDEX('RESOLVE Results'!$D$1:$P$18671, MATCH(1, ('RESOLVE Results'!$A$1:$A$18671 = $D$10) * ('RESOLVE Results'!$B$1:$B$18671 = $F$10) * ('RESOLVE Results'!$C$1:$C$18671 = $C99), 0), MATCH(L$12, 'RESOLVE Results'!$D$1:$P$1, 0)), "")</f>
        <v/>
      </c>
      <c r="M99" s="4" t="str" cm="1">
        <f t="array" ref="M99">IFERROR(INDEX('RESOLVE Results'!$D$1:$P$18671, MATCH(1, ('RESOLVE Results'!$A$1:$A$18671 = $D$10) * ('RESOLVE Results'!$B$1:$B$18671 = $F$10) * ('RESOLVE Results'!$C$1:$C$18671 = $C99), 0), MATCH(M$12, 'RESOLVE Results'!$D$1:$P$1, 0)), "")</f>
        <v/>
      </c>
      <c r="N99" s="4" t="str" cm="1">
        <f t="array" ref="N99">IFERROR(INDEX('RESOLVE Results'!$D$1:$P$18671, MATCH(1, ('RESOLVE Results'!$A$1:$A$18671 = $D$10) * ('RESOLVE Results'!$B$1:$B$18671 = $F$10) * ('RESOLVE Results'!$C$1:$C$18671 = $C99), 0), MATCH(N$12, 'RESOLVE Results'!$D$1:$P$1, 0)), "")</f>
        <v/>
      </c>
      <c r="O99" s="4" t="str" cm="1">
        <f t="array" ref="O99">IFERROR(INDEX('RESOLVE Results'!$D$1:$P$18671, MATCH(1, ('RESOLVE Results'!$A$1:$A$18671 = $D$10) * ('RESOLVE Results'!$B$1:$B$18671 = $F$10) * ('RESOLVE Results'!$C$1:$C$18671 = $C99), 0), MATCH(O$12, 'RESOLVE Results'!$D$1:$P$1, 0)), "")</f>
        <v/>
      </c>
      <c r="P99" s="4" t="str" cm="1">
        <f t="array" ref="P99">IFERROR(INDEX('RESOLVE Results'!$D$1:$P$18671, MATCH(1, ('RESOLVE Results'!$A$1:$A$18671 = $D$10) * ('RESOLVE Results'!$B$1:$B$18671 = $F$10) * ('RESOLVE Results'!$C$1:$C$18671 = $C99), 0), MATCH(P$12, 'RESOLVE Results'!$D$1:$P$1, 0)), "")</f>
        <v/>
      </c>
    </row>
    <row r="100" spans="2:16" outlineLevel="1" x14ac:dyDescent="0.2">
      <c r="B100" s="11" t="s">
        <v>178</v>
      </c>
      <c r="C100" s="3">
        <v>0</v>
      </c>
      <c r="D100" s="4" t="str" cm="1">
        <f t="array" ref="D100">IFERROR(INDEX('RESOLVE Results'!$D$1:$P$18671, MATCH(1, ('RESOLVE Results'!$A$1:$A$18671 = $D$10) * ('RESOLVE Results'!$B$1:$B$18671 = $F$10) * ('RESOLVE Results'!$C$1:$C$18671 = $C100), 0), MATCH(D$12, 'RESOLVE Results'!$D$1:$P$1, 0)), "")</f>
        <v/>
      </c>
      <c r="E100" s="4" t="str" cm="1">
        <f t="array" ref="E100">IFERROR(INDEX('RESOLVE Results'!$D$1:$P$18671, MATCH(1, ('RESOLVE Results'!$A$1:$A$18671 = $D$10) * ('RESOLVE Results'!$B$1:$B$18671 = $F$10) * ('RESOLVE Results'!$C$1:$C$18671 = $C100), 0), MATCH(E$12, 'RESOLVE Results'!$D$1:$P$1, 0)), "")</f>
        <v/>
      </c>
      <c r="F100" s="4" t="str" cm="1">
        <f t="array" ref="F100">IFERROR(INDEX('RESOLVE Results'!$D$1:$P$18671, MATCH(1, ('RESOLVE Results'!$A$1:$A$18671 = $D$10) * ('RESOLVE Results'!$B$1:$B$18671 = $F$10) * ('RESOLVE Results'!$C$1:$C$18671 = $C100), 0), MATCH(F$12, 'RESOLVE Results'!$D$1:$P$1, 0)), "")</f>
        <v/>
      </c>
      <c r="G100" s="4" t="str" cm="1">
        <f t="array" ref="G100">IFERROR(INDEX('RESOLVE Results'!$D$1:$P$18671, MATCH(1, ('RESOLVE Results'!$A$1:$A$18671 = $D$10) * ('RESOLVE Results'!$B$1:$B$18671 = $F$10) * ('RESOLVE Results'!$C$1:$C$18671 = $C100), 0), MATCH(G$12, 'RESOLVE Results'!$D$1:$P$1, 0)), "")</f>
        <v/>
      </c>
      <c r="H100" s="4" t="str" cm="1">
        <f t="array" ref="H100">IFERROR(INDEX('RESOLVE Results'!$D$1:$P$18671, MATCH(1, ('RESOLVE Results'!$A$1:$A$18671 = $D$10) * ('RESOLVE Results'!$B$1:$B$18671 = $F$10) * ('RESOLVE Results'!$C$1:$C$18671 = $C100), 0), MATCH(H$12, 'RESOLVE Results'!$D$1:$P$1, 0)), "")</f>
        <v/>
      </c>
      <c r="I100" s="4" t="str" cm="1">
        <f t="array" ref="I100">IFERROR(INDEX('RESOLVE Results'!$D$1:$P$18671, MATCH(1, ('RESOLVE Results'!$A$1:$A$18671 = $D$10) * ('RESOLVE Results'!$B$1:$B$18671 = $F$10) * ('RESOLVE Results'!$C$1:$C$18671 = $C100), 0), MATCH(I$12, 'RESOLVE Results'!$D$1:$P$1, 0)), "")</f>
        <v/>
      </c>
      <c r="J100" s="4" t="str" cm="1">
        <f t="array" ref="J100">IFERROR(INDEX('RESOLVE Results'!$D$1:$P$18671, MATCH(1, ('RESOLVE Results'!$A$1:$A$18671 = $D$10) * ('RESOLVE Results'!$B$1:$B$18671 = $F$10) * ('RESOLVE Results'!$C$1:$C$18671 = $C100), 0), MATCH(J$12, 'RESOLVE Results'!$D$1:$P$1, 0)), "")</f>
        <v/>
      </c>
      <c r="K100" s="4" t="str" cm="1">
        <f t="array" ref="K100">IFERROR(INDEX('RESOLVE Results'!$D$1:$P$18671, MATCH(1, ('RESOLVE Results'!$A$1:$A$18671 = $D$10) * ('RESOLVE Results'!$B$1:$B$18671 = $F$10) * ('RESOLVE Results'!$C$1:$C$18671 = $C100), 0), MATCH(K$12, 'RESOLVE Results'!$D$1:$P$1, 0)), "")</f>
        <v/>
      </c>
      <c r="L100" s="4" t="str" cm="1">
        <f t="array" ref="L100">IFERROR(INDEX('RESOLVE Results'!$D$1:$P$18671, MATCH(1, ('RESOLVE Results'!$A$1:$A$18671 = $D$10) * ('RESOLVE Results'!$B$1:$B$18671 = $F$10) * ('RESOLVE Results'!$C$1:$C$18671 = $C100), 0), MATCH(L$12, 'RESOLVE Results'!$D$1:$P$1, 0)), "")</f>
        <v/>
      </c>
      <c r="M100" s="4" t="str" cm="1">
        <f t="array" ref="M100">IFERROR(INDEX('RESOLVE Results'!$D$1:$P$18671, MATCH(1, ('RESOLVE Results'!$A$1:$A$18671 = $D$10) * ('RESOLVE Results'!$B$1:$B$18671 = $F$10) * ('RESOLVE Results'!$C$1:$C$18671 = $C100), 0), MATCH(M$12, 'RESOLVE Results'!$D$1:$P$1, 0)), "")</f>
        <v/>
      </c>
      <c r="N100" s="4" t="str" cm="1">
        <f t="array" ref="N100">IFERROR(INDEX('RESOLVE Results'!$D$1:$P$18671, MATCH(1, ('RESOLVE Results'!$A$1:$A$18671 = $D$10) * ('RESOLVE Results'!$B$1:$B$18671 = $F$10) * ('RESOLVE Results'!$C$1:$C$18671 = $C100), 0), MATCH(N$12, 'RESOLVE Results'!$D$1:$P$1, 0)), "")</f>
        <v/>
      </c>
      <c r="O100" s="4" t="str" cm="1">
        <f t="array" ref="O100">IFERROR(INDEX('RESOLVE Results'!$D$1:$P$18671, MATCH(1, ('RESOLVE Results'!$A$1:$A$18671 = $D$10) * ('RESOLVE Results'!$B$1:$B$18671 = $F$10) * ('RESOLVE Results'!$C$1:$C$18671 = $C100), 0), MATCH(O$12, 'RESOLVE Results'!$D$1:$P$1, 0)), "")</f>
        <v/>
      </c>
      <c r="P100" s="4" t="str" cm="1">
        <f t="array" ref="P100">IFERROR(INDEX('RESOLVE Results'!$D$1:$P$18671, MATCH(1, ('RESOLVE Results'!$A$1:$A$18671 = $D$10) * ('RESOLVE Results'!$B$1:$B$18671 = $F$10) * ('RESOLVE Results'!$C$1:$C$18671 = $C100), 0), MATCH(P$12, 'RESOLVE Results'!$D$1:$P$1, 0)), "")</f>
        <v/>
      </c>
    </row>
    <row r="101" spans="2:16" outlineLevel="1" x14ac:dyDescent="0.2">
      <c r="B101" s="11" t="s">
        <v>178</v>
      </c>
      <c r="C101" s="3">
        <v>0</v>
      </c>
      <c r="D101" s="4" t="str" cm="1">
        <f t="array" ref="D101">IFERROR(INDEX('RESOLVE Results'!$D$1:$P$18671, MATCH(1, ('RESOLVE Results'!$A$1:$A$18671 = $D$10) * ('RESOLVE Results'!$B$1:$B$18671 = $F$10) * ('RESOLVE Results'!$C$1:$C$18671 = $C101), 0), MATCH(D$12, 'RESOLVE Results'!$D$1:$P$1, 0)), "")</f>
        <v/>
      </c>
      <c r="E101" s="4" t="str" cm="1">
        <f t="array" ref="E101">IFERROR(INDEX('RESOLVE Results'!$D$1:$P$18671, MATCH(1, ('RESOLVE Results'!$A$1:$A$18671 = $D$10) * ('RESOLVE Results'!$B$1:$B$18671 = $F$10) * ('RESOLVE Results'!$C$1:$C$18671 = $C101), 0), MATCH(E$12, 'RESOLVE Results'!$D$1:$P$1, 0)), "")</f>
        <v/>
      </c>
      <c r="F101" s="4" t="str" cm="1">
        <f t="array" ref="F101">IFERROR(INDEX('RESOLVE Results'!$D$1:$P$18671, MATCH(1, ('RESOLVE Results'!$A$1:$A$18671 = $D$10) * ('RESOLVE Results'!$B$1:$B$18671 = $F$10) * ('RESOLVE Results'!$C$1:$C$18671 = $C101), 0), MATCH(F$12, 'RESOLVE Results'!$D$1:$P$1, 0)), "")</f>
        <v/>
      </c>
      <c r="G101" s="4" t="str" cm="1">
        <f t="array" ref="G101">IFERROR(INDEX('RESOLVE Results'!$D$1:$P$18671, MATCH(1, ('RESOLVE Results'!$A$1:$A$18671 = $D$10) * ('RESOLVE Results'!$B$1:$B$18671 = $F$10) * ('RESOLVE Results'!$C$1:$C$18671 = $C101), 0), MATCH(G$12, 'RESOLVE Results'!$D$1:$P$1, 0)), "")</f>
        <v/>
      </c>
      <c r="H101" s="4" t="str" cm="1">
        <f t="array" ref="H101">IFERROR(INDEX('RESOLVE Results'!$D$1:$P$18671, MATCH(1, ('RESOLVE Results'!$A$1:$A$18671 = $D$10) * ('RESOLVE Results'!$B$1:$B$18671 = $F$10) * ('RESOLVE Results'!$C$1:$C$18671 = $C101), 0), MATCH(H$12, 'RESOLVE Results'!$D$1:$P$1, 0)), "")</f>
        <v/>
      </c>
      <c r="I101" s="4" t="str" cm="1">
        <f t="array" ref="I101">IFERROR(INDEX('RESOLVE Results'!$D$1:$P$18671, MATCH(1, ('RESOLVE Results'!$A$1:$A$18671 = $D$10) * ('RESOLVE Results'!$B$1:$B$18671 = $F$10) * ('RESOLVE Results'!$C$1:$C$18671 = $C101), 0), MATCH(I$12, 'RESOLVE Results'!$D$1:$P$1, 0)), "")</f>
        <v/>
      </c>
      <c r="J101" s="4" t="str" cm="1">
        <f t="array" ref="J101">IFERROR(INDEX('RESOLVE Results'!$D$1:$P$18671, MATCH(1, ('RESOLVE Results'!$A$1:$A$18671 = $D$10) * ('RESOLVE Results'!$B$1:$B$18671 = $F$10) * ('RESOLVE Results'!$C$1:$C$18671 = $C101), 0), MATCH(J$12, 'RESOLVE Results'!$D$1:$P$1, 0)), "")</f>
        <v/>
      </c>
      <c r="K101" s="4" t="str" cm="1">
        <f t="array" ref="K101">IFERROR(INDEX('RESOLVE Results'!$D$1:$P$18671, MATCH(1, ('RESOLVE Results'!$A$1:$A$18671 = $D$10) * ('RESOLVE Results'!$B$1:$B$18671 = $F$10) * ('RESOLVE Results'!$C$1:$C$18671 = $C101), 0), MATCH(K$12, 'RESOLVE Results'!$D$1:$P$1, 0)), "")</f>
        <v/>
      </c>
      <c r="L101" s="4" t="str" cm="1">
        <f t="array" ref="L101">IFERROR(INDEX('RESOLVE Results'!$D$1:$P$18671, MATCH(1, ('RESOLVE Results'!$A$1:$A$18671 = $D$10) * ('RESOLVE Results'!$B$1:$B$18671 = $F$10) * ('RESOLVE Results'!$C$1:$C$18671 = $C101), 0), MATCH(L$12, 'RESOLVE Results'!$D$1:$P$1, 0)), "")</f>
        <v/>
      </c>
      <c r="M101" s="4" t="str" cm="1">
        <f t="array" ref="M101">IFERROR(INDEX('RESOLVE Results'!$D$1:$P$18671, MATCH(1, ('RESOLVE Results'!$A$1:$A$18671 = $D$10) * ('RESOLVE Results'!$B$1:$B$18671 = $F$10) * ('RESOLVE Results'!$C$1:$C$18671 = $C101), 0), MATCH(M$12, 'RESOLVE Results'!$D$1:$P$1, 0)), "")</f>
        <v/>
      </c>
      <c r="N101" s="4" t="str" cm="1">
        <f t="array" ref="N101">IFERROR(INDEX('RESOLVE Results'!$D$1:$P$18671, MATCH(1, ('RESOLVE Results'!$A$1:$A$18671 = $D$10) * ('RESOLVE Results'!$B$1:$B$18671 = $F$10) * ('RESOLVE Results'!$C$1:$C$18671 = $C101), 0), MATCH(N$12, 'RESOLVE Results'!$D$1:$P$1, 0)), "")</f>
        <v/>
      </c>
      <c r="O101" s="4" t="str" cm="1">
        <f t="array" ref="O101">IFERROR(INDEX('RESOLVE Results'!$D$1:$P$18671, MATCH(1, ('RESOLVE Results'!$A$1:$A$18671 = $D$10) * ('RESOLVE Results'!$B$1:$B$18671 = $F$10) * ('RESOLVE Results'!$C$1:$C$18671 = $C101), 0), MATCH(O$12, 'RESOLVE Results'!$D$1:$P$1, 0)), "")</f>
        <v/>
      </c>
      <c r="P101" s="4" t="str" cm="1">
        <f t="array" ref="P101">IFERROR(INDEX('RESOLVE Results'!$D$1:$P$18671, MATCH(1, ('RESOLVE Results'!$A$1:$A$18671 = $D$10) * ('RESOLVE Results'!$B$1:$B$18671 = $F$10) * ('RESOLVE Results'!$C$1:$C$18671 = $C101), 0), MATCH(P$12, 'RESOLVE Results'!$D$1:$P$1, 0)), "")</f>
        <v/>
      </c>
    </row>
    <row r="102" spans="2:16" outlineLevel="1" x14ac:dyDescent="0.2">
      <c r="B102" s="11" t="s">
        <v>178</v>
      </c>
      <c r="C102" s="3">
        <v>0</v>
      </c>
      <c r="D102" s="4" t="str" cm="1">
        <f t="array" ref="D102">IFERROR(INDEX('RESOLVE Results'!$D$1:$P$18671, MATCH(1, ('RESOLVE Results'!$A$1:$A$18671 = $D$10) * ('RESOLVE Results'!$B$1:$B$18671 = $F$10) * ('RESOLVE Results'!$C$1:$C$18671 = $C102), 0), MATCH(D$12, 'RESOLVE Results'!$D$1:$P$1, 0)), "")</f>
        <v/>
      </c>
      <c r="E102" s="4" t="str" cm="1">
        <f t="array" ref="E102">IFERROR(INDEX('RESOLVE Results'!$D$1:$P$18671, MATCH(1, ('RESOLVE Results'!$A$1:$A$18671 = $D$10) * ('RESOLVE Results'!$B$1:$B$18671 = $F$10) * ('RESOLVE Results'!$C$1:$C$18671 = $C102), 0), MATCH(E$12, 'RESOLVE Results'!$D$1:$P$1, 0)), "")</f>
        <v/>
      </c>
      <c r="F102" s="4" t="str" cm="1">
        <f t="array" ref="F102">IFERROR(INDEX('RESOLVE Results'!$D$1:$P$18671, MATCH(1, ('RESOLVE Results'!$A$1:$A$18671 = $D$10) * ('RESOLVE Results'!$B$1:$B$18671 = $F$10) * ('RESOLVE Results'!$C$1:$C$18671 = $C102), 0), MATCH(F$12, 'RESOLVE Results'!$D$1:$P$1, 0)), "")</f>
        <v/>
      </c>
      <c r="G102" s="4" t="str" cm="1">
        <f t="array" ref="G102">IFERROR(INDEX('RESOLVE Results'!$D$1:$P$18671, MATCH(1, ('RESOLVE Results'!$A$1:$A$18671 = $D$10) * ('RESOLVE Results'!$B$1:$B$18671 = $F$10) * ('RESOLVE Results'!$C$1:$C$18671 = $C102), 0), MATCH(G$12, 'RESOLVE Results'!$D$1:$P$1, 0)), "")</f>
        <v/>
      </c>
      <c r="H102" s="4" t="str" cm="1">
        <f t="array" ref="H102">IFERROR(INDEX('RESOLVE Results'!$D$1:$P$18671, MATCH(1, ('RESOLVE Results'!$A$1:$A$18671 = $D$10) * ('RESOLVE Results'!$B$1:$B$18671 = $F$10) * ('RESOLVE Results'!$C$1:$C$18671 = $C102), 0), MATCH(H$12, 'RESOLVE Results'!$D$1:$P$1, 0)), "")</f>
        <v/>
      </c>
      <c r="I102" s="4" t="str" cm="1">
        <f t="array" ref="I102">IFERROR(INDEX('RESOLVE Results'!$D$1:$P$18671, MATCH(1, ('RESOLVE Results'!$A$1:$A$18671 = $D$10) * ('RESOLVE Results'!$B$1:$B$18671 = $F$10) * ('RESOLVE Results'!$C$1:$C$18671 = $C102), 0), MATCH(I$12, 'RESOLVE Results'!$D$1:$P$1, 0)), "")</f>
        <v/>
      </c>
      <c r="J102" s="4" t="str" cm="1">
        <f t="array" ref="J102">IFERROR(INDEX('RESOLVE Results'!$D$1:$P$18671, MATCH(1, ('RESOLVE Results'!$A$1:$A$18671 = $D$10) * ('RESOLVE Results'!$B$1:$B$18671 = $F$10) * ('RESOLVE Results'!$C$1:$C$18671 = $C102), 0), MATCH(J$12, 'RESOLVE Results'!$D$1:$P$1, 0)), "")</f>
        <v/>
      </c>
      <c r="K102" s="4" t="str" cm="1">
        <f t="array" ref="K102">IFERROR(INDEX('RESOLVE Results'!$D$1:$P$18671, MATCH(1, ('RESOLVE Results'!$A$1:$A$18671 = $D$10) * ('RESOLVE Results'!$B$1:$B$18671 = $F$10) * ('RESOLVE Results'!$C$1:$C$18671 = $C102), 0), MATCH(K$12, 'RESOLVE Results'!$D$1:$P$1, 0)), "")</f>
        <v/>
      </c>
      <c r="L102" s="4" t="str" cm="1">
        <f t="array" ref="L102">IFERROR(INDEX('RESOLVE Results'!$D$1:$P$18671, MATCH(1, ('RESOLVE Results'!$A$1:$A$18671 = $D$10) * ('RESOLVE Results'!$B$1:$B$18671 = $F$10) * ('RESOLVE Results'!$C$1:$C$18671 = $C102), 0), MATCH(L$12, 'RESOLVE Results'!$D$1:$P$1, 0)), "")</f>
        <v/>
      </c>
      <c r="M102" s="4" t="str" cm="1">
        <f t="array" ref="M102">IFERROR(INDEX('RESOLVE Results'!$D$1:$P$18671, MATCH(1, ('RESOLVE Results'!$A$1:$A$18671 = $D$10) * ('RESOLVE Results'!$B$1:$B$18671 = $F$10) * ('RESOLVE Results'!$C$1:$C$18671 = $C102), 0), MATCH(M$12, 'RESOLVE Results'!$D$1:$P$1, 0)), "")</f>
        <v/>
      </c>
      <c r="N102" s="4" t="str" cm="1">
        <f t="array" ref="N102">IFERROR(INDEX('RESOLVE Results'!$D$1:$P$18671, MATCH(1, ('RESOLVE Results'!$A$1:$A$18671 = $D$10) * ('RESOLVE Results'!$B$1:$B$18671 = $F$10) * ('RESOLVE Results'!$C$1:$C$18671 = $C102), 0), MATCH(N$12, 'RESOLVE Results'!$D$1:$P$1, 0)), "")</f>
        <v/>
      </c>
      <c r="O102" s="4" t="str" cm="1">
        <f t="array" ref="O102">IFERROR(INDEX('RESOLVE Results'!$D$1:$P$18671, MATCH(1, ('RESOLVE Results'!$A$1:$A$18671 = $D$10) * ('RESOLVE Results'!$B$1:$B$18671 = $F$10) * ('RESOLVE Results'!$C$1:$C$18671 = $C102), 0), MATCH(O$12, 'RESOLVE Results'!$D$1:$P$1, 0)), "")</f>
        <v/>
      </c>
      <c r="P102" s="4" t="str" cm="1">
        <f t="array" ref="P102">IFERROR(INDEX('RESOLVE Results'!$D$1:$P$18671, MATCH(1, ('RESOLVE Results'!$A$1:$A$18671 = $D$10) * ('RESOLVE Results'!$B$1:$B$18671 = $F$10) * ('RESOLVE Results'!$C$1:$C$18671 = $C102), 0), MATCH(P$12, 'RESOLVE Results'!$D$1:$P$1, 0)), "")</f>
        <v/>
      </c>
    </row>
    <row r="103" spans="2:16" outlineLevel="1" x14ac:dyDescent="0.2">
      <c r="B103" s="11" t="s">
        <v>178</v>
      </c>
      <c r="C103" s="3">
        <v>0</v>
      </c>
      <c r="D103" s="4" t="str" cm="1">
        <f t="array" ref="D103">IFERROR(INDEX('RESOLVE Results'!$D$1:$P$18671, MATCH(1, ('RESOLVE Results'!$A$1:$A$18671 = $D$10) * ('RESOLVE Results'!$B$1:$B$18671 = $F$10) * ('RESOLVE Results'!$C$1:$C$18671 = $C103), 0), MATCH(D$12, 'RESOLVE Results'!$D$1:$P$1, 0)), "")</f>
        <v/>
      </c>
      <c r="E103" s="4" t="str" cm="1">
        <f t="array" ref="E103">IFERROR(INDEX('RESOLVE Results'!$D$1:$P$18671, MATCH(1, ('RESOLVE Results'!$A$1:$A$18671 = $D$10) * ('RESOLVE Results'!$B$1:$B$18671 = $F$10) * ('RESOLVE Results'!$C$1:$C$18671 = $C103), 0), MATCH(E$12, 'RESOLVE Results'!$D$1:$P$1, 0)), "")</f>
        <v/>
      </c>
      <c r="F103" s="4" t="str" cm="1">
        <f t="array" ref="F103">IFERROR(INDEX('RESOLVE Results'!$D$1:$P$18671, MATCH(1, ('RESOLVE Results'!$A$1:$A$18671 = $D$10) * ('RESOLVE Results'!$B$1:$B$18671 = $F$10) * ('RESOLVE Results'!$C$1:$C$18671 = $C103), 0), MATCH(F$12, 'RESOLVE Results'!$D$1:$P$1, 0)), "")</f>
        <v/>
      </c>
      <c r="G103" s="4" t="str" cm="1">
        <f t="array" ref="G103">IFERROR(INDEX('RESOLVE Results'!$D$1:$P$18671, MATCH(1, ('RESOLVE Results'!$A$1:$A$18671 = $D$10) * ('RESOLVE Results'!$B$1:$B$18671 = $F$10) * ('RESOLVE Results'!$C$1:$C$18671 = $C103), 0), MATCH(G$12, 'RESOLVE Results'!$D$1:$P$1, 0)), "")</f>
        <v/>
      </c>
      <c r="H103" s="4" t="str" cm="1">
        <f t="array" ref="H103">IFERROR(INDEX('RESOLVE Results'!$D$1:$P$18671, MATCH(1, ('RESOLVE Results'!$A$1:$A$18671 = $D$10) * ('RESOLVE Results'!$B$1:$B$18671 = $F$10) * ('RESOLVE Results'!$C$1:$C$18671 = $C103), 0), MATCH(H$12, 'RESOLVE Results'!$D$1:$P$1, 0)), "")</f>
        <v/>
      </c>
      <c r="I103" s="4" t="str" cm="1">
        <f t="array" ref="I103">IFERROR(INDEX('RESOLVE Results'!$D$1:$P$18671, MATCH(1, ('RESOLVE Results'!$A$1:$A$18671 = $D$10) * ('RESOLVE Results'!$B$1:$B$18671 = $F$10) * ('RESOLVE Results'!$C$1:$C$18671 = $C103), 0), MATCH(I$12, 'RESOLVE Results'!$D$1:$P$1, 0)), "")</f>
        <v/>
      </c>
      <c r="J103" s="4" t="str" cm="1">
        <f t="array" ref="J103">IFERROR(INDEX('RESOLVE Results'!$D$1:$P$18671, MATCH(1, ('RESOLVE Results'!$A$1:$A$18671 = $D$10) * ('RESOLVE Results'!$B$1:$B$18671 = $F$10) * ('RESOLVE Results'!$C$1:$C$18671 = $C103), 0), MATCH(J$12, 'RESOLVE Results'!$D$1:$P$1, 0)), "")</f>
        <v/>
      </c>
      <c r="K103" s="4" t="str" cm="1">
        <f t="array" ref="K103">IFERROR(INDEX('RESOLVE Results'!$D$1:$P$18671, MATCH(1, ('RESOLVE Results'!$A$1:$A$18671 = $D$10) * ('RESOLVE Results'!$B$1:$B$18671 = $F$10) * ('RESOLVE Results'!$C$1:$C$18671 = $C103), 0), MATCH(K$12, 'RESOLVE Results'!$D$1:$P$1, 0)), "")</f>
        <v/>
      </c>
      <c r="L103" s="4" t="str" cm="1">
        <f t="array" ref="L103">IFERROR(INDEX('RESOLVE Results'!$D$1:$P$18671, MATCH(1, ('RESOLVE Results'!$A$1:$A$18671 = $D$10) * ('RESOLVE Results'!$B$1:$B$18671 = $F$10) * ('RESOLVE Results'!$C$1:$C$18671 = $C103), 0), MATCH(L$12, 'RESOLVE Results'!$D$1:$P$1, 0)), "")</f>
        <v/>
      </c>
      <c r="M103" s="4" t="str" cm="1">
        <f t="array" ref="M103">IFERROR(INDEX('RESOLVE Results'!$D$1:$P$18671, MATCH(1, ('RESOLVE Results'!$A$1:$A$18671 = $D$10) * ('RESOLVE Results'!$B$1:$B$18671 = $F$10) * ('RESOLVE Results'!$C$1:$C$18671 = $C103), 0), MATCH(M$12, 'RESOLVE Results'!$D$1:$P$1, 0)), "")</f>
        <v/>
      </c>
      <c r="N103" s="4" t="str" cm="1">
        <f t="array" ref="N103">IFERROR(INDEX('RESOLVE Results'!$D$1:$P$18671, MATCH(1, ('RESOLVE Results'!$A$1:$A$18671 = $D$10) * ('RESOLVE Results'!$B$1:$B$18671 = $F$10) * ('RESOLVE Results'!$C$1:$C$18671 = $C103), 0), MATCH(N$12, 'RESOLVE Results'!$D$1:$P$1, 0)), "")</f>
        <v/>
      </c>
      <c r="O103" s="4" t="str" cm="1">
        <f t="array" ref="O103">IFERROR(INDEX('RESOLVE Results'!$D$1:$P$18671, MATCH(1, ('RESOLVE Results'!$A$1:$A$18671 = $D$10) * ('RESOLVE Results'!$B$1:$B$18671 = $F$10) * ('RESOLVE Results'!$C$1:$C$18671 = $C103), 0), MATCH(O$12, 'RESOLVE Results'!$D$1:$P$1, 0)), "")</f>
        <v/>
      </c>
      <c r="P103" s="4" t="str" cm="1">
        <f t="array" ref="P103">IFERROR(INDEX('RESOLVE Results'!$D$1:$P$18671, MATCH(1, ('RESOLVE Results'!$A$1:$A$18671 = $D$10) * ('RESOLVE Results'!$B$1:$B$18671 = $F$10) * ('RESOLVE Results'!$C$1:$C$18671 = $C103), 0), MATCH(P$12, 'RESOLVE Results'!$D$1:$P$1, 0)), "")</f>
        <v/>
      </c>
    </row>
    <row r="104" spans="2:16" outlineLevel="1" x14ac:dyDescent="0.2">
      <c r="B104" s="11" t="s">
        <v>178</v>
      </c>
      <c r="C104" s="3">
        <v>0</v>
      </c>
      <c r="D104" s="4" t="str" cm="1">
        <f t="array" ref="D104">IFERROR(INDEX('RESOLVE Results'!$D$1:$P$18671, MATCH(1, ('RESOLVE Results'!$A$1:$A$18671 = $D$10) * ('RESOLVE Results'!$B$1:$B$18671 = $F$10) * ('RESOLVE Results'!$C$1:$C$18671 = $C104), 0), MATCH(D$12, 'RESOLVE Results'!$D$1:$P$1, 0)), "")</f>
        <v/>
      </c>
      <c r="E104" s="4" t="str" cm="1">
        <f t="array" ref="E104">IFERROR(INDEX('RESOLVE Results'!$D$1:$P$18671, MATCH(1, ('RESOLVE Results'!$A$1:$A$18671 = $D$10) * ('RESOLVE Results'!$B$1:$B$18671 = $F$10) * ('RESOLVE Results'!$C$1:$C$18671 = $C104), 0), MATCH(E$12, 'RESOLVE Results'!$D$1:$P$1, 0)), "")</f>
        <v/>
      </c>
      <c r="F104" s="4" t="str" cm="1">
        <f t="array" ref="F104">IFERROR(INDEX('RESOLVE Results'!$D$1:$P$18671, MATCH(1, ('RESOLVE Results'!$A$1:$A$18671 = $D$10) * ('RESOLVE Results'!$B$1:$B$18671 = $F$10) * ('RESOLVE Results'!$C$1:$C$18671 = $C104), 0), MATCH(F$12, 'RESOLVE Results'!$D$1:$P$1, 0)), "")</f>
        <v/>
      </c>
      <c r="G104" s="4" t="str" cm="1">
        <f t="array" ref="G104">IFERROR(INDEX('RESOLVE Results'!$D$1:$P$18671, MATCH(1, ('RESOLVE Results'!$A$1:$A$18671 = $D$10) * ('RESOLVE Results'!$B$1:$B$18671 = $F$10) * ('RESOLVE Results'!$C$1:$C$18671 = $C104), 0), MATCH(G$12, 'RESOLVE Results'!$D$1:$P$1, 0)), "")</f>
        <v/>
      </c>
      <c r="H104" s="4" t="str" cm="1">
        <f t="array" ref="H104">IFERROR(INDEX('RESOLVE Results'!$D$1:$P$18671, MATCH(1, ('RESOLVE Results'!$A$1:$A$18671 = $D$10) * ('RESOLVE Results'!$B$1:$B$18671 = $F$10) * ('RESOLVE Results'!$C$1:$C$18671 = $C104), 0), MATCH(H$12, 'RESOLVE Results'!$D$1:$P$1, 0)), "")</f>
        <v/>
      </c>
      <c r="I104" s="4" t="str" cm="1">
        <f t="array" ref="I104">IFERROR(INDEX('RESOLVE Results'!$D$1:$P$18671, MATCH(1, ('RESOLVE Results'!$A$1:$A$18671 = $D$10) * ('RESOLVE Results'!$B$1:$B$18671 = $F$10) * ('RESOLVE Results'!$C$1:$C$18671 = $C104), 0), MATCH(I$12, 'RESOLVE Results'!$D$1:$P$1, 0)), "")</f>
        <v/>
      </c>
      <c r="J104" s="4" t="str" cm="1">
        <f t="array" ref="J104">IFERROR(INDEX('RESOLVE Results'!$D$1:$P$18671, MATCH(1, ('RESOLVE Results'!$A$1:$A$18671 = $D$10) * ('RESOLVE Results'!$B$1:$B$18671 = $F$10) * ('RESOLVE Results'!$C$1:$C$18671 = $C104), 0), MATCH(J$12, 'RESOLVE Results'!$D$1:$P$1, 0)), "")</f>
        <v/>
      </c>
      <c r="K104" s="4" t="str" cm="1">
        <f t="array" ref="K104">IFERROR(INDEX('RESOLVE Results'!$D$1:$P$18671, MATCH(1, ('RESOLVE Results'!$A$1:$A$18671 = $D$10) * ('RESOLVE Results'!$B$1:$B$18671 = $F$10) * ('RESOLVE Results'!$C$1:$C$18671 = $C104), 0), MATCH(K$12, 'RESOLVE Results'!$D$1:$P$1, 0)), "")</f>
        <v/>
      </c>
      <c r="L104" s="4" t="str" cm="1">
        <f t="array" ref="L104">IFERROR(INDEX('RESOLVE Results'!$D$1:$P$18671, MATCH(1, ('RESOLVE Results'!$A$1:$A$18671 = $D$10) * ('RESOLVE Results'!$B$1:$B$18671 = $F$10) * ('RESOLVE Results'!$C$1:$C$18671 = $C104), 0), MATCH(L$12, 'RESOLVE Results'!$D$1:$P$1, 0)), "")</f>
        <v/>
      </c>
      <c r="M104" s="4" t="str" cm="1">
        <f t="array" ref="M104">IFERROR(INDEX('RESOLVE Results'!$D$1:$P$18671, MATCH(1, ('RESOLVE Results'!$A$1:$A$18671 = $D$10) * ('RESOLVE Results'!$B$1:$B$18671 = $F$10) * ('RESOLVE Results'!$C$1:$C$18671 = $C104), 0), MATCH(M$12, 'RESOLVE Results'!$D$1:$P$1, 0)), "")</f>
        <v/>
      </c>
      <c r="N104" s="4" t="str" cm="1">
        <f t="array" ref="N104">IFERROR(INDEX('RESOLVE Results'!$D$1:$P$18671, MATCH(1, ('RESOLVE Results'!$A$1:$A$18671 = $D$10) * ('RESOLVE Results'!$B$1:$B$18671 = $F$10) * ('RESOLVE Results'!$C$1:$C$18671 = $C104), 0), MATCH(N$12, 'RESOLVE Results'!$D$1:$P$1, 0)), "")</f>
        <v/>
      </c>
      <c r="O104" s="4" t="str" cm="1">
        <f t="array" ref="O104">IFERROR(INDEX('RESOLVE Results'!$D$1:$P$18671, MATCH(1, ('RESOLVE Results'!$A$1:$A$18671 = $D$10) * ('RESOLVE Results'!$B$1:$B$18671 = $F$10) * ('RESOLVE Results'!$C$1:$C$18671 = $C104), 0), MATCH(O$12, 'RESOLVE Results'!$D$1:$P$1, 0)), "")</f>
        <v/>
      </c>
      <c r="P104" s="4" t="str" cm="1">
        <f t="array" ref="P104">IFERROR(INDEX('RESOLVE Results'!$D$1:$P$18671, MATCH(1, ('RESOLVE Results'!$A$1:$A$18671 = $D$10) * ('RESOLVE Results'!$B$1:$B$18671 = $F$10) * ('RESOLVE Results'!$C$1:$C$18671 = $C104), 0), MATCH(P$12, 'RESOLVE Results'!$D$1:$P$1, 0)), "")</f>
        <v/>
      </c>
    </row>
    <row r="105" spans="2:16" outlineLevel="1" x14ac:dyDescent="0.2">
      <c r="B105" s="11" t="s">
        <v>178</v>
      </c>
      <c r="C105" s="3">
        <v>0</v>
      </c>
      <c r="D105" s="4" t="str" cm="1">
        <f t="array" ref="D105">IFERROR(INDEX('RESOLVE Results'!$D$1:$P$18671, MATCH(1, ('RESOLVE Results'!$A$1:$A$18671 = $D$10) * ('RESOLVE Results'!$B$1:$B$18671 = $F$10) * ('RESOLVE Results'!$C$1:$C$18671 = $C105), 0), MATCH(D$12, 'RESOLVE Results'!$D$1:$P$1, 0)), "")</f>
        <v/>
      </c>
      <c r="E105" s="4" t="str" cm="1">
        <f t="array" ref="E105">IFERROR(INDEX('RESOLVE Results'!$D$1:$P$18671, MATCH(1, ('RESOLVE Results'!$A$1:$A$18671 = $D$10) * ('RESOLVE Results'!$B$1:$B$18671 = $F$10) * ('RESOLVE Results'!$C$1:$C$18671 = $C105), 0), MATCH(E$12, 'RESOLVE Results'!$D$1:$P$1, 0)), "")</f>
        <v/>
      </c>
      <c r="F105" s="4" t="str" cm="1">
        <f t="array" ref="F105">IFERROR(INDEX('RESOLVE Results'!$D$1:$P$18671, MATCH(1, ('RESOLVE Results'!$A$1:$A$18671 = $D$10) * ('RESOLVE Results'!$B$1:$B$18671 = $F$10) * ('RESOLVE Results'!$C$1:$C$18671 = $C105), 0), MATCH(F$12, 'RESOLVE Results'!$D$1:$P$1, 0)), "")</f>
        <v/>
      </c>
      <c r="G105" s="4" t="str" cm="1">
        <f t="array" ref="G105">IFERROR(INDEX('RESOLVE Results'!$D$1:$P$18671, MATCH(1, ('RESOLVE Results'!$A$1:$A$18671 = $D$10) * ('RESOLVE Results'!$B$1:$B$18671 = $F$10) * ('RESOLVE Results'!$C$1:$C$18671 = $C105), 0), MATCH(G$12, 'RESOLVE Results'!$D$1:$P$1, 0)), "")</f>
        <v/>
      </c>
      <c r="H105" s="4" t="str" cm="1">
        <f t="array" ref="H105">IFERROR(INDEX('RESOLVE Results'!$D$1:$P$18671, MATCH(1, ('RESOLVE Results'!$A$1:$A$18671 = $D$10) * ('RESOLVE Results'!$B$1:$B$18671 = $F$10) * ('RESOLVE Results'!$C$1:$C$18671 = $C105), 0), MATCH(H$12, 'RESOLVE Results'!$D$1:$P$1, 0)), "")</f>
        <v/>
      </c>
      <c r="I105" s="4" t="str" cm="1">
        <f t="array" ref="I105">IFERROR(INDEX('RESOLVE Results'!$D$1:$P$18671, MATCH(1, ('RESOLVE Results'!$A$1:$A$18671 = $D$10) * ('RESOLVE Results'!$B$1:$B$18671 = $F$10) * ('RESOLVE Results'!$C$1:$C$18671 = $C105), 0), MATCH(I$12, 'RESOLVE Results'!$D$1:$P$1, 0)), "")</f>
        <v/>
      </c>
      <c r="J105" s="4" t="str" cm="1">
        <f t="array" ref="J105">IFERROR(INDEX('RESOLVE Results'!$D$1:$P$18671, MATCH(1, ('RESOLVE Results'!$A$1:$A$18671 = $D$10) * ('RESOLVE Results'!$B$1:$B$18671 = $F$10) * ('RESOLVE Results'!$C$1:$C$18671 = $C105), 0), MATCH(J$12, 'RESOLVE Results'!$D$1:$P$1, 0)), "")</f>
        <v/>
      </c>
      <c r="K105" s="4" t="str" cm="1">
        <f t="array" ref="K105">IFERROR(INDEX('RESOLVE Results'!$D$1:$P$18671, MATCH(1, ('RESOLVE Results'!$A$1:$A$18671 = $D$10) * ('RESOLVE Results'!$B$1:$B$18671 = $F$10) * ('RESOLVE Results'!$C$1:$C$18671 = $C105), 0), MATCH(K$12, 'RESOLVE Results'!$D$1:$P$1, 0)), "")</f>
        <v/>
      </c>
      <c r="L105" s="4" t="str" cm="1">
        <f t="array" ref="L105">IFERROR(INDEX('RESOLVE Results'!$D$1:$P$18671, MATCH(1, ('RESOLVE Results'!$A$1:$A$18671 = $D$10) * ('RESOLVE Results'!$B$1:$B$18671 = $F$10) * ('RESOLVE Results'!$C$1:$C$18671 = $C105), 0), MATCH(L$12, 'RESOLVE Results'!$D$1:$P$1, 0)), "")</f>
        <v/>
      </c>
      <c r="M105" s="4" t="str" cm="1">
        <f t="array" ref="M105">IFERROR(INDEX('RESOLVE Results'!$D$1:$P$18671, MATCH(1, ('RESOLVE Results'!$A$1:$A$18671 = $D$10) * ('RESOLVE Results'!$B$1:$B$18671 = $F$10) * ('RESOLVE Results'!$C$1:$C$18671 = $C105), 0), MATCH(M$12, 'RESOLVE Results'!$D$1:$P$1, 0)), "")</f>
        <v/>
      </c>
      <c r="N105" s="4" t="str" cm="1">
        <f t="array" ref="N105">IFERROR(INDEX('RESOLVE Results'!$D$1:$P$18671, MATCH(1, ('RESOLVE Results'!$A$1:$A$18671 = $D$10) * ('RESOLVE Results'!$B$1:$B$18671 = $F$10) * ('RESOLVE Results'!$C$1:$C$18671 = $C105), 0), MATCH(N$12, 'RESOLVE Results'!$D$1:$P$1, 0)), "")</f>
        <v/>
      </c>
      <c r="O105" s="4" t="str" cm="1">
        <f t="array" ref="O105">IFERROR(INDEX('RESOLVE Results'!$D$1:$P$18671, MATCH(1, ('RESOLVE Results'!$A$1:$A$18671 = $D$10) * ('RESOLVE Results'!$B$1:$B$18671 = $F$10) * ('RESOLVE Results'!$C$1:$C$18671 = $C105), 0), MATCH(O$12, 'RESOLVE Results'!$D$1:$P$1, 0)), "")</f>
        <v/>
      </c>
      <c r="P105" s="4" t="str" cm="1">
        <f t="array" ref="P105">IFERROR(INDEX('RESOLVE Results'!$D$1:$P$18671, MATCH(1, ('RESOLVE Results'!$A$1:$A$18671 = $D$10) * ('RESOLVE Results'!$B$1:$B$18671 = $F$10) * ('RESOLVE Results'!$C$1:$C$18671 = $C105), 0), MATCH(P$12, 'RESOLVE Results'!$D$1:$P$1, 0)), "")</f>
        <v/>
      </c>
    </row>
    <row r="106" spans="2:16" outlineLevel="1" x14ac:dyDescent="0.2">
      <c r="B106" s="11" t="s">
        <v>178</v>
      </c>
      <c r="C106" s="3">
        <v>0</v>
      </c>
      <c r="D106" s="4" t="str" cm="1">
        <f t="array" ref="D106">IFERROR(INDEX('RESOLVE Results'!$D$1:$P$18671, MATCH(1, ('RESOLVE Results'!$A$1:$A$18671 = $D$10) * ('RESOLVE Results'!$B$1:$B$18671 = $F$10) * ('RESOLVE Results'!$C$1:$C$18671 = $C106), 0), MATCH(D$12, 'RESOLVE Results'!$D$1:$P$1, 0)), "")</f>
        <v/>
      </c>
      <c r="E106" s="4" t="str" cm="1">
        <f t="array" ref="E106">IFERROR(INDEX('RESOLVE Results'!$D$1:$P$18671, MATCH(1, ('RESOLVE Results'!$A$1:$A$18671 = $D$10) * ('RESOLVE Results'!$B$1:$B$18671 = $F$10) * ('RESOLVE Results'!$C$1:$C$18671 = $C106), 0), MATCH(E$12, 'RESOLVE Results'!$D$1:$P$1, 0)), "")</f>
        <v/>
      </c>
      <c r="F106" s="4" t="str" cm="1">
        <f t="array" ref="F106">IFERROR(INDEX('RESOLVE Results'!$D$1:$P$18671, MATCH(1, ('RESOLVE Results'!$A$1:$A$18671 = $D$10) * ('RESOLVE Results'!$B$1:$B$18671 = $F$10) * ('RESOLVE Results'!$C$1:$C$18671 = $C106), 0), MATCH(F$12, 'RESOLVE Results'!$D$1:$P$1, 0)), "")</f>
        <v/>
      </c>
      <c r="G106" s="4" t="str" cm="1">
        <f t="array" ref="G106">IFERROR(INDEX('RESOLVE Results'!$D$1:$P$18671, MATCH(1, ('RESOLVE Results'!$A$1:$A$18671 = $D$10) * ('RESOLVE Results'!$B$1:$B$18671 = $F$10) * ('RESOLVE Results'!$C$1:$C$18671 = $C106), 0), MATCH(G$12, 'RESOLVE Results'!$D$1:$P$1, 0)), "")</f>
        <v/>
      </c>
      <c r="H106" s="4" t="str" cm="1">
        <f t="array" ref="H106">IFERROR(INDEX('RESOLVE Results'!$D$1:$P$18671, MATCH(1, ('RESOLVE Results'!$A$1:$A$18671 = $D$10) * ('RESOLVE Results'!$B$1:$B$18671 = $F$10) * ('RESOLVE Results'!$C$1:$C$18671 = $C106), 0), MATCH(H$12, 'RESOLVE Results'!$D$1:$P$1, 0)), "")</f>
        <v/>
      </c>
      <c r="I106" s="4" t="str" cm="1">
        <f t="array" ref="I106">IFERROR(INDEX('RESOLVE Results'!$D$1:$P$18671, MATCH(1, ('RESOLVE Results'!$A$1:$A$18671 = $D$10) * ('RESOLVE Results'!$B$1:$B$18671 = $F$10) * ('RESOLVE Results'!$C$1:$C$18671 = $C106), 0), MATCH(I$12, 'RESOLVE Results'!$D$1:$P$1, 0)), "")</f>
        <v/>
      </c>
      <c r="J106" s="4" t="str" cm="1">
        <f t="array" ref="J106">IFERROR(INDEX('RESOLVE Results'!$D$1:$P$18671, MATCH(1, ('RESOLVE Results'!$A$1:$A$18671 = $D$10) * ('RESOLVE Results'!$B$1:$B$18671 = $F$10) * ('RESOLVE Results'!$C$1:$C$18671 = $C106), 0), MATCH(J$12, 'RESOLVE Results'!$D$1:$P$1, 0)), "")</f>
        <v/>
      </c>
      <c r="K106" s="4" t="str" cm="1">
        <f t="array" ref="K106">IFERROR(INDEX('RESOLVE Results'!$D$1:$P$18671, MATCH(1, ('RESOLVE Results'!$A$1:$A$18671 = $D$10) * ('RESOLVE Results'!$B$1:$B$18671 = $F$10) * ('RESOLVE Results'!$C$1:$C$18671 = $C106), 0), MATCH(K$12, 'RESOLVE Results'!$D$1:$P$1, 0)), "")</f>
        <v/>
      </c>
      <c r="L106" s="4" t="str" cm="1">
        <f t="array" ref="L106">IFERROR(INDEX('RESOLVE Results'!$D$1:$P$18671, MATCH(1, ('RESOLVE Results'!$A$1:$A$18671 = $D$10) * ('RESOLVE Results'!$B$1:$B$18671 = $F$10) * ('RESOLVE Results'!$C$1:$C$18671 = $C106), 0), MATCH(L$12, 'RESOLVE Results'!$D$1:$P$1, 0)), "")</f>
        <v/>
      </c>
      <c r="M106" s="4" t="str" cm="1">
        <f t="array" ref="M106">IFERROR(INDEX('RESOLVE Results'!$D$1:$P$18671, MATCH(1, ('RESOLVE Results'!$A$1:$A$18671 = $D$10) * ('RESOLVE Results'!$B$1:$B$18671 = $F$10) * ('RESOLVE Results'!$C$1:$C$18671 = $C106), 0), MATCH(M$12, 'RESOLVE Results'!$D$1:$P$1, 0)), "")</f>
        <v/>
      </c>
      <c r="N106" s="4" t="str" cm="1">
        <f t="array" ref="N106">IFERROR(INDEX('RESOLVE Results'!$D$1:$P$18671, MATCH(1, ('RESOLVE Results'!$A$1:$A$18671 = $D$10) * ('RESOLVE Results'!$B$1:$B$18671 = $F$10) * ('RESOLVE Results'!$C$1:$C$18671 = $C106), 0), MATCH(N$12, 'RESOLVE Results'!$D$1:$P$1, 0)), "")</f>
        <v/>
      </c>
      <c r="O106" s="4" t="str" cm="1">
        <f t="array" ref="O106">IFERROR(INDEX('RESOLVE Results'!$D$1:$P$18671, MATCH(1, ('RESOLVE Results'!$A$1:$A$18671 = $D$10) * ('RESOLVE Results'!$B$1:$B$18671 = $F$10) * ('RESOLVE Results'!$C$1:$C$18671 = $C106), 0), MATCH(O$12, 'RESOLVE Results'!$D$1:$P$1, 0)), "")</f>
        <v/>
      </c>
      <c r="P106" s="4" t="str" cm="1">
        <f t="array" ref="P106">IFERROR(INDEX('RESOLVE Results'!$D$1:$P$18671, MATCH(1, ('RESOLVE Results'!$A$1:$A$18671 = $D$10) * ('RESOLVE Results'!$B$1:$B$18671 = $F$10) * ('RESOLVE Results'!$C$1:$C$18671 = $C106), 0), MATCH(P$12, 'RESOLVE Results'!$D$1:$P$1, 0)), "")</f>
        <v/>
      </c>
    </row>
    <row r="107" spans="2:16" outlineLevel="1" x14ac:dyDescent="0.2">
      <c r="B107" s="11" t="s">
        <v>178</v>
      </c>
      <c r="C107" s="3">
        <v>0</v>
      </c>
      <c r="D107" s="4" t="str" cm="1">
        <f t="array" ref="D107">IFERROR(INDEX('RESOLVE Results'!$D$1:$P$18671, MATCH(1, ('RESOLVE Results'!$A$1:$A$18671 = $D$10) * ('RESOLVE Results'!$B$1:$B$18671 = $F$10) * ('RESOLVE Results'!$C$1:$C$18671 = $C107), 0), MATCH(D$12, 'RESOLVE Results'!$D$1:$P$1, 0)), "")</f>
        <v/>
      </c>
      <c r="E107" s="4" t="str" cm="1">
        <f t="array" ref="E107">IFERROR(INDEX('RESOLVE Results'!$D$1:$P$18671, MATCH(1, ('RESOLVE Results'!$A$1:$A$18671 = $D$10) * ('RESOLVE Results'!$B$1:$B$18671 = $F$10) * ('RESOLVE Results'!$C$1:$C$18671 = $C107), 0), MATCH(E$12, 'RESOLVE Results'!$D$1:$P$1, 0)), "")</f>
        <v/>
      </c>
      <c r="F107" s="4" t="str" cm="1">
        <f t="array" ref="F107">IFERROR(INDEX('RESOLVE Results'!$D$1:$P$18671, MATCH(1, ('RESOLVE Results'!$A$1:$A$18671 = $D$10) * ('RESOLVE Results'!$B$1:$B$18671 = $F$10) * ('RESOLVE Results'!$C$1:$C$18671 = $C107), 0), MATCH(F$12, 'RESOLVE Results'!$D$1:$P$1, 0)), "")</f>
        <v/>
      </c>
      <c r="G107" s="4" t="str" cm="1">
        <f t="array" ref="G107">IFERROR(INDEX('RESOLVE Results'!$D$1:$P$18671, MATCH(1, ('RESOLVE Results'!$A$1:$A$18671 = $D$10) * ('RESOLVE Results'!$B$1:$B$18671 = $F$10) * ('RESOLVE Results'!$C$1:$C$18671 = $C107), 0), MATCH(G$12, 'RESOLVE Results'!$D$1:$P$1, 0)), "")</f>
        <v/>
      </c>
      <c r="H107" s="4" t="str" cm="1">
        <f t="array" ref="H107">IFERROR(INDEX('RESOLVE Results'!$D$1:$P$18671, MATCH(1, ('RESOLVE Results'!$A$1:$A$18671 = $D$10) * ('RESOLVE Results'!$B$1:$B$18671 = $F$10) * ('RESOLVE Results'!$C$1:$C$18671 = $C107), 0), MATCH(H$12, 'RESOLVE Results'!$D$1:$P$1, 0)), "")</f>
        <v/>
      </c>
      <c r="I107" s="4" t="str" cm="1">
        <f t="array" ref="I107">IFERROR(INDEX('RESOLVE Results'!$D$1:$P$18671, MATCH(1, ('RESOLVE Results'!$A$1:$A$18671 = $D$10) * ('RESOLVE Results'!$B$1:$B$18671 = $F$10) * ('RESOLVE Results'!$C$1:$C$18671 = $C107), 0), MATCH(I$12, 'RESOLVE Results'!$D$1:$P$1, 0)), "")</f>
        <v/>
      </c>
      <c r="J107" s="4" t="str" cm="1">
        <f t="array" ref="J107">IFERROR(INDEX('RESOLVE Results'!$D$1:$P$18671, MATCH(1, ('RESOLVE Results'!$A$1:$A$18671 = $D$10) * ('RESOLVE Results'!$B$1:$B$18671 = $F$10) * ('RESOLVE Results'!$C$1:$C$18671 = $C107), 0), MATCH(J$12, 'RESOLVE Results'!$D$1:$P$1, 0)), "")</f>
        <v/>
      </c>
      <c r="K107" s="4" t="str" cm="1">
        <f t="array" ref="K107">IFERROR(INDEX('RESOLVE Results'!$D$1:$P$18671, MATCH(1, ('RESOLVE Results'!$A$1:$A$18671 = $D$10) * ('RESOLVE Results'!$B$1:$B$18671 = $F$10) * ('RESOLVE Results'!$C$1:$C$18671 = $C107), 0), MATCH(K$12, 'RESOLVE Results'!$D$1:$P$1, 0)), "")</f>
        <v/>
      </c>
      <c r="L107" s="4" t="str" cm="1">
        <f t="array" ref="L107">IFERROR(INDEX('RESOLVE Results'!$D$1:$P$18671, MATCH(1, ('RESOLVE Results'!$A$1:$A$18671 = $D$10) * ('RESOLVE Results'!$B$1:$B$18671 = $F$10) * ('RESOLVE Results'!$C$1:$C$18671 = $C107), 0), MATCH(L$12, 'RESOLVE Results'!$D$1:$P$1, 0)), "")</f>
        <v/>
      </c>
      <c r="M107" s="4" t="str" cm="1">
        <f t="array" ref="M107">IFERROR(INDEX('RESOLVE Results'!$D$1:$P$18671, MATCH(1, ('RESOLVE Results'!$A$1:$A$18671 = $D$10) * ('RESOLVE Results'!$B$1:$B$18671 = $F$10) * ('RESOLVE Results'!$C$1:$C$18671 = $C107), 0), MATCH(M$12, 'RESOLVE Results'!$D$1:$P$1, 0)), "")</f>
        <v/>
      </c>
      <c r="N107" s="4" t="str" cm="1">
        <f t="array" ref="N107">IFERROR(INDEX('RESOLVE Results'!$D$1:$P$18671, MATCH(1, ('RESOLVE Results'!$A$1:$A$18671 = $D$10) * ('RESOLVE Results'!$B$1:$B$18671 = $F$10) * ('RESOLVE Results'!$C$1:$C$18671 = $C107), 0), MATCH(N$12, 'RESOLVE Results'!$D$1:$P$1, 0)), "")</f>
        <v/>
      </c>
      <c r="O107" s="4" t="str" cm="1">
        <f t="array" ref="O107">IFERROR(INDEX('RESOLVE Results'!$D$1:$P$18671, MATCH(1, ('RESOLVE Results'!$A$1:$A$18671 = $D$10) * ('RESOLVE Results'!$B$1:$B$18671 = $F$10) * ('RESOLVE Results'!$C$1:$C$18671 = $C107), 0), MATCH(O$12, 'RESOLVE Results'!$D$1:$P$1, 0)), "")</f>
        <v/>
      </c>
      <c r="P107" s="4" t="str" cm="1">
        <f t="array" ref="P107">IFERROR(INDEX('RESOLVE Results'!$D$1:$P$18671, MATCH(1, ('RESOLVE Results'!$A$1:$A$18671 = $D$10) * ('RESOLVE Results'!$B$1:$B$18671 = $F$10) * ('RESOLVE Results'!$C$1:$C$18671 = $C107), 0), MATCH(P$12, 'RESOLVE Results'!$D$1:$P$1, 0)), "")</f>
        <v/>
      </c>
    </row>
    <row r="108" spans="2:16" outlineLevel="1" x14ac:dyDescent="0.2">
      <c r="B108" s="11" t="s">
        <v>178</v>
      </c>
      <c r="C108" s="3">
        <v>0</v>
      </c>
      <c r="D108" s="4" t="str" cm="1">
        <f t="array" ref="D108">IFERROR(INDEX('RESOLVE Results'!$D$1:$P$18671, MATCH(1, ('RESOLVE Results'!$A$1:$A$18671 = $D$10) * ('RESOLVE Results'!$B$1:$B$18671 = $F$10) * ('RESOLVE Results'!$C$1:$C$18671 = $C108), 0), MATCH(D$12, 'RESOLVE Results'!$D$1:$P$1, 0)), "")</f>
        <v/>
      </c>
      <c r="E108" s="4" t="str" cm="1">
        <f t="array" ref="E108">IFERROR(INDEX('RESOLVE Results'!$D$1:$P$18671, MATCH(1, ('RESOLVE Results'!$A$1:$A$18671 = $D$10) * ('RESOLVE Results'!$B$1:$B$18671 = $F$10) * ('RESOLVE Results'!$C$1:$C$18671 = $C108), 0), MATCH(E$12, 'RESOLVE Results'!$D$1:$P$1, 0)), "")</f>
        <v/>
      </c>
      <c r="F108" s="4" t="str" cm="1">
        <f t="array" ref="F108">IFERROR(INDEX('RESOLVE Results'!$D$1:$P$18671, MATCH(1, ('RESOLVE Results'!$A$1:$A$18671 = $D$10) * ('RESOLVE Results'!$B$1:$B$18671 = $F$10) * ('RESOLVE Results'!$C$1:$C$18671 = $C108), 0), MATCH(F$12, 'RESOLVE Results'!$D$1:$P$1, 0)), "")</f>
        <v/>
      </c>
      <c r="G108" s="4" t="str" cm="1">
        <f t="array" ref="G108">IFERROR(INDEX('RESOLVE Results'!$D$1:$P$18671, MATCH(1, ('RESOLVE Results'!$A$1:$A$18671 = $D$10) * ('RESOLVE Results'!$B$1:$B$18671 = $F$10) * ('RESOLVE Results'!$C$1:$C$18671 = $C108), 0), MATCH(G$12, 'RESOLVE Results'!$D$1:$P$1, 0)), "")</f>
        <v/>
      </c>
      <c r="H108" s="4" t="str" cm="1">
        <f t="array" ref="H108">IFERROR(INDEX('RESOLVE Results'!$D$1:$P$18671, MATCH(1, ('RESOLVE Results'!$A$1:$A$18671 = $D$10) * ('RESOLVE Results'!$B$1:$B$18671 = $F$10) * ('RESOLVE Results'!$C$1:$C$18671 = $C108), 0), MATCH(H$12, 'RESOLVE Results'!$D$1:$P$1, 0)), "")</f>
        <v/>
      </c>
      <c r="I108" s="4" t="str" cm="1">
        <f t="array" ref="I108">IFERROR(INDEX('RESOLVE Results'!$D$1:$P$18671, MATCH(1, ('RESOLVE Results'!$A$1:$A$18671 = $D$10) * ('RESOLVE Results'!$B$1:$B$18671 = $F$10) * ('RESOLVE Results'!$C$1:$C$18671 = $C108), 0), MATCH(I$12, 'RESOLVE Results'!$D$1:$P$1, 0)), "")</f>
        <v/>
      </c>
      <c r="J108" s="4" t="str" cm="1">
        <f t="array" ref="J108">IFERROR(INDEX('RESOLVE Results'!$D$1:$P$18671, MATCH(1, ('RESOLVE Results'!$A$1:$A$18671 = $D$10) * ('RESOLVE Results'!$B$1:$B$18671 = $F$10) * ('RESOLVE Results'!$C$1:$C$18671 = $C108), 0), MATCH(J$12, 'RESOLVE Results'!$D$1:$P$1, 0)), "")</f>
        <v/>
      </c>
      <c r="K108" s="4" t="str" cm="1">
        <f t="array" ref="K108">IFERROR(INDEX('RESOLVE Results'!$D$1:$P$18671, MATCH(1, ('RESOLVE Results'!$A$1:$A$18671 = $D$10) * ('RESOLVE Results'!$B$1:$B$18671 = $F$10) * ('RESOLVE Results'!$C$1:$C$18671 = $C108), 0), MATCH(K$12, 'RESOLVE Results'!$D$1:$P$1, 0)), "")</f>
        <v/>
      </c>
      <c r="L108" s="4" t="str" cm="1">
        <f t="array" ref="L108">IFERROR(INDEX('RESOLVE Results'!$D$1:$P$18671, MATCH(1, ('RESOLVE Results'!$A$1:$A$18671 = $D$10) * ('RESOLVE Results'!$B$1:$B$18671 = $F$10) * ('RESOLVE Results'!$C$1:$C$18671 = $C108), 0), MATCH(L$12, 'RESOLVE Results'!$D$1:$P$1, 0)), "")</f>
        <v/>
      </c>
      <c r="M108" s="4" t="str" cm="1">
        <f t="array" ref="M108">IFERROR(INDEX('RESOLVE Results'!$D$1:$P$18671, MATCH(1, ('RESOLVE Results'!$A$1:$A$18671 = $D$10) * ('RESOLVE Results'!$B$1:$B$18671 = $F$10) * ('RESOLVE Results'!$C$1:$C$18671 = $C108), 0), MATCH(M$12, 'RESOLVE Results'!$D$1:$P$1, 0)), "")</f>
        <v/>
      </c>
      <c r="N108" s="4" t="str" cm="1">
        <f t="array" ref="N108">IFERROR(INDEX('RESOLVE Results'!$D$1:$P$18671, MATCH(1, ('RESOLVE Results'!$A$1:$A$18671 = $D$10) * ('RESOLVE Results'!$B$1:$B$18671 = $F$10) * ('RESOLVE Results'!$C$1:$C$18671 = $C108), 0), MATCH(N$12, 'RESOLVE Results'!$D$1:$P$1, 0)), "")</f>
        <v/>
      </c>
      <c r="O108" s="4" t="str" cm="1">
        <f t="array" ref="O108">IFERROR(INDEX('RESOLVE Results'!$D$1:$P$18671, MATCH(1, ('RESOLVE Results'!$A$1:$A$18671 = $D$10) * ('RESOLVE Results'!$B$1:$B$18671 = $F$10) * ('RESOLVE Results'!$C$1:$C$18671 = $C108), 0), MATCH(O$12, 'RESOLVE Results'!$D$1:$P$1, 0)), "")</f>
        <v/>
      </c>
      <c r="P108" s="4" t="str" cm="1">
        <f t="array" ref="P108">IFERROR(INDEX('RESOLVE Results'!$D$1:$P$18671, MATCH(1, ('RESOLVE Results'!$A$1:$A$18671 = $D$10) * ('RESOLVE Results'!$B$1:$B$18671 = $F$10) * ('RESOLVE Results'!$C$1:$C$18671 = $C108), 0), MATCH(P$12, 'RESOLVE Results'!$D$1:$P$1, 0)), "")</f>
        <v/>
      </c>
    </row>
    <row r="109" spans="2:16" outlineLevel="1" x14ac:dyDescent="0.2">
      <c r="B109" s="11" t="s">
        <v>178</v>
      </c>
      <c r="C109" s="3">
        <v>0</v>
      </c>
      <c r="D109" s="4" t="str" cm="1">
        <f t="array" ref="D109">IFERROR(INDEX('RESOLVE Results'!$D$1:$P$18671, MATCH(1, ('RESOLVE Results'!$A$1:$A$18671 = $D$10) * ('RESOLVE Results'!$B$1:$B$18671 = $F$10) * ('RESOLVE Results'!$C$1:$C$18671 = $C109), 0), MATCH(D$12, 'RESOLVE Results'!$D$1:$P$1, 0)), "")</f>
        <v/>
      </c>
      <c r="E109" s="4" t="str" cm="1">
        <f t="array" ref="E109">IFERROR(INDEX('RESOLVE Results'!$D$1:$P$18671, MATCH(1, ('RESOLVE Results'!$A$1:$A$18671 = $D$10) * ('RESOLVE Results'!$B$1:$B$18671 = $F$10) * ('RESOLVE Results'!$C$1:$C$18671 = $C109), 0), MATCH(E$12, 'RESOLVE Results'!$D$1:$P$1, 0)), "")</f>
        <v/>
      </c>
      <c r="F109" s="4" t="str" cm="1">
        <f t="array" ref="F109">IFERROR(INDEX('RESOLVE Results'!$D$1:$P$18671, MATCH(1, ('RESOLVE Results'!$A$1:$A$18671 = $D$10) * ('RESOLVE Results'!$B$1:$B$18671 = $F$10) * ('RESOLVE Results'!$C$1:$C$18671 = $C109), 0), MATCH(F$12, 'RESOLVE Results'!$D$1:$P$1, 0)), "")</f>
        <v/>
      </c>
      <c r="G109" s="4" t="str" cm="1">
        <f t="array" ref="G109">IFERROR(INDEX('RESOLVE Results'!$D$1:$P$18671, MATCH(1, ('RESOLVE Results'!$A$1:$A$18671 = $D$10) * ('RESOLVE Results'!$B$1:$B$18671 = $F$10) * ('RESOLVE Results'!$C$1:$C$18671 = $C109), 0), MATCH(G$12, 'RESOLVE Results'!$D$1:$P$1, 0)), "")</f>
        <v/>
      </c>
      <c r="H109" s="4" t="str" cm="1">
        <f t="array" ref="H109">IFERROR(INDEX('RESOLVE Results'!$D$1:$P$18671, MATCH(1, ('RESOLVE Results'!$A$1:$A$18671 = $D$10) * ('RESOLVE Results'!$B$1:$B$18671 = $F$10) * ('RESOLVE Results'!$C$1:$C$18671 = $C109), 0), MATCH(H$12, 'RESOLVE Results'!$D$1:$P$1, 0)), "")</f>
        <v/>
      </c>
      <c r="I109" s="4" t="str" cm="1">
        <f t="array" ref="I109">IFERROR(INDEX('RESOLVE Results'!$D$1:$P$18671, MATCH(1, ('RESOLVE Results'!$A$1:$A$18671 = $D$10) * ('RESOLVE Results'!$B$1:$B$18671 = $F$10) * ('RESOLVE Results'!$C$1:$C$18671 = $C109), 0), MATCH(I$12, 'RESOLVE Results'!$D$1:$P$1, 0)), "")</f>
        <v/>
      </c>
      <c r="J109" s="4" t="str" cm="1">
        <f t="array" ref="J109">IFERROR(INDEX('RESOLVE Results'!$D$1:$P$18671, MATCH(1, ('RESOLVE Results'!$A$1:$A$18671 = $D$10) * ('RESOLVE Results'!$B$1:$B$18671 = $F$10) * ('RESOLVE Results'!$C$1:$C$18671 = $C109), 0), MATCH(J$12, 'RESOLVE Results'!$D$1:$P$1, 0)), "")</f>
        <v/>
      </c>
      <c r="K109" s="4" t="str" cm="1">
        <f t="array" ref="K109">IFERROR(INDEX('RESOLVE Results'!$D$1:$P$18671, MATCH(1, ('RESOLVE Results'!$A$1:$A$18671 = $D$10) * ('RESOLVE Results'!$B$1:$B$18671 = $F$10) * ('RESOLVE Results'!$C$1:$C$18671 = $C109), 0), MATCH(K$12, 'RESOLVE Results'!$D$1:$P$1, 0)), "")</f>
        <v/>
      </c>
      <c r="L109" s="4" t="str" cm="1">
        <f t="array" ref="L109">IFERROR(INDEX('RESOLVE Results'!$D$1:$P$18671, MATCH(1, ('RESOLVE Results'!$A$1:$A$18671 = $D$10) * ('RESOLVE Results'!$B$1:$B$18671 = $F$10) * ('RESOLVE Results'!$C$1:$C$18671 = $C109), 0), MATCH(L$12, 'RESOLVE Results'!$D$1:$P$1, 0)), "")</f>
        <v/>
      </c>
      <c r="M109" s="4" t="str" cm="1">
        <f t="array" ref="M109">IFERROR(INDEX('RESOLVE Results'!$D$1:$P$18671, MATCH(1, ('RESOLVE Results'!$A$1:$A$18671 = $D$10) * ('RESOLVE Results'!$B$1:$B$18671 = $F$10) * ('RESOLVE Results'!$C$1:$C$18671 = $C109), 0), MATCH(M$12, 'RESOLVE Results'!$D$1:$P$1, 0)), "")</f>
        <v/>
      </c>
      <c r="N109" s="4" t="str" cm="1">
        <f t="array" ref="N109">IFERROR(INDEX('RESOLVE Results'!$D$1:$P$18671, MATCH(1, ('RESOLVE Results'!$A$1:$A$18671 = $D$10) * ('RESOLVE Results'!$B$1:$B$18671 = $F$10) * ('RESOLVE Results'!$C$1:$C$18671 = $C109), 0), MATCH(N$12, 'RESOLVE Results'!$D$1:$P$1, 0)), "")</f>
        <v/>
      </c>
      <c r="O109" s="4" t="str" cm="1">
        <f t="array" ref="O109">IFERROR(INDEX('RESOLVE Results'!$D$1:$P$18671, MATCH(1, ('RESOLVE Results'!$A$1:$A$18671 = $D$10) * ('RESOLVE Results'!$B$1:$B$18671 = $F$10) * ('RESOLVE Results'!$C$1:$C$18671 = $C109), 0), MATCH(O$12, 'RESOLVE Results'!$D$1:$P$1, 0)), "")</f>
        <v/>
      </c>
      <c r="P109" s="4" t="str" cm="1">
        <f t="array" ref="P109">IFERROR(INDEX('RESOLVE Results'!$D$1:$P$18671, MATCH(1, ('RESOLVE Results'!$A$1:$A$18671 = $D$10) * ('RESOLVE Results'!$B$1:$B$18671 = $F$10) * ('RESOLVE Results'!$C$1:$C$18671 = $C109), 0), MATCH(P$12, 'RESOLVE Results'!$D$1:$P$1, 0)), "")</f>
        <v/>
      </c>
    </row>
    <row r="110" spans="2:16" outlineLevel="1" x14ac:dyDescent="0.2">
      <c r="B110" s="11" t="s">
        <v>178</v>
      </c>
      <c r="C110" s="3">
        <v>0</v>
      </c>
      <c r="D110" s="4" t="str" cm="1">
        <f t="array" ref="D110">IFERROR(INDEX('RESOLVE Results'!$D$1:$P$18671, MATCH(1, ('RESOLVE Results'!$A$1:$A$18671 = $D$10) * ('RESOLVE Results'!$B$1:$B$18671 = $F$10) * ('RESOLVE Results'!$C$1:$C$18671 = $C110), 0), MATCH(D$12, 'RESOLVE Results'!$D$1:$P$1, 0)), "")</f>
        <v/>
      </c>
      <c r="E110" s="4" t="str" cm="1">
        <f t="array" ref="E110">IFERROR(INDEX('RESOLVE Results'!$D$1:$P$18671, MATCH(1, ('RESOLVE Results'!$A$1:$A$18671 = $D$10) * ('RESOLVE Results'!$B$1:$B$18671 = $F$10) * ('RESOLVE Results'!$C$1:$C$18671 = $C110), 0), MATCH(E$12, 'RESOLVE Results'!$D$1:$P$1, 0)), "")</f>
        <v/>
      </c>
      <c r="F110" s="4" t="str" cm="1">
        <f t="array" ref="F110">IFERROR(INDEX('RESOLVE Results'!$D$1:$P$18671, MATCH(1, ('RESOLVE Results'!$A$1:$A$18671 = $D$10) * ('RESOLVE Results'!$B$1:$B$18671 = $F$10) * ('RESOLVE Results'!$C$1:$C$18671 = $C110), 0), MATCH(F$12, 'RESOLVE Results'!$D$1:$P$1, 0)), "")</f>
        <v/>
      </c>
      <c r="G110" s="4" t="str" cm="1">
        <f t="array" ref="G110">IFERROR(INDEX('RESOLVE Results'!$D$1:$P$18671, MATCH(1, ('RESOLVE Results'!$A$1:$A$18671 = $D$10) * ('RESOLVE Results'!$B$1:$B$18671 = $F$10) * ('RESOLVE Results'!$C$1:$C$18671 = $C110), 0), MATCH(G$12, 'RESOLVE Results'!$D$1:$P$1, 0)), "")</f>
        <v/>
      </c>
      <c r="H110" s="4" t="str" cm="1">
        <f t="array" ref="H110">IFERROR(INDEX('RESOLVE Results'!$D$1:$P$18671, MATCH(1, ('RESOLVE Results'!$A$1:$A$18671 = $D$10) * ('RESOLVE Results'!$B$1:$B$18671 = $F$10) * ('RESOLVE Results'!$C$1:$C$18671 = $C110), 0), MATCH(H$12, 'RESOLVE Results'!$D$1:$P$1, 0)), "")</f>
        <v/>
      </c>
      <c r="I110" s="4" t="str" cm="1">
        <f t="array" ref="I110">IFERROR(INDEX('RESOLVE Results'!$D$1:$P$18671, MATCH(1, ('RESOLVE Results'!$A$1:$A$18671 = $D$10) * ('RESOLVE Results'!$B$1:$B$18671 = $F$10) * ('RESOLVE Results'!$C$1:$C$18671 = $C110), 0), MATCH(I$12, 'RESOLVE Results'!$D$1:$P$1, 0)), "")</f>
        <v/>
      </c>
      <c r="J110" s="4" t="str" cm="1">
        <f t="array" ref="J110">IFERROR(INDEX('RESOLVE Results'!$D$1:$P$18671, MATCH(1, ('RESOLVE Results'!$A$1:$A$18671 = $D$10) * ('RESOLVE Results'!$B$1:$B$18671 = $F$10) * ('RESOLVE Results'!$C$1:$C$18671 = $C110), 0), MATCH(J$12, 'RESOLVE Results'!$D$1:$P$1, 0)), "")</f>
        <v/>
      </c>
      <c r="K110" s="4" t="str" cm="1">
        <f t="array" ref="K110">IFERROR(INDEX('RESOLVE Results'!$D$1:$P$18671, MATCH(1, ('RESOLVE Results'!$A$1:$A$18671 = $D$10) * ('RESOLVE Results'!$B$1:$B$18671 = $F$10) * ('RESOLVE Results'!$C$1:$C$18671 = $C110), 0), MATCH(K$12, 'RESOLVE Results'!$D$1:$P$1, 0)), "")</f>
        <v/>
      </c>
      <c r="L110" s="4" t="str" cm="1">
        <f t="array" ref="L110">IFERROR(INDEX('RESOLVE Results'!$D$1:$P$18671, MATCH(1, ('RESOLVE Results'!$A$1:$A$18671 = $D$10) * ('RESOLVE Results'!$B$1:$B$18671 = $F$10) * ('RESOLVE Results'!$C$1:$C$18671 = $C110), 0), MATCH(L$12, 'RESOLVE Results'!$D$1:$P$1, 0)), "")</f>
        <v/>
      </c>
      <c r="M110" s="4" t="str" cm="1">
        <f t="array" ref="M110">IFERROR(INDEX('RESOLVE Results'!$D$1:$P$18671, MATCH(1, ('RESOLVE Results'!$A$1:$A$18671 = $D$10) * ('RESOLVE Results'!$B$1:$B$18671 = $F$10) * ('RESOLVE Results'!$C$1:$C$18671 = $C110), 0), MATCH(M$12, 'RESOLVE Results'!$D$1:$P$1, 0)), "")</f>
        <v/>
      </c>
      <c r="N110" s="4" t="str" cm="1">
        <f t="array" ref="N110">IFERROR(INDEX('RESOLVE Results'!$D$1:$P$18671, MATCH(1, ('RESOLVE Results'!$A$1:$A$18671 = $D$10) * ('RESOLVE Results'!$B$1:$B$18671 = $F$10) * ('RESOLVE Results'!$C$1:$C$18671 = $C110), 0), MATCH(N$12, 'RESOLVE Results'!$D$1:$P$1, 0)), "")</f>
        <v/>
      </c>
      <c r="O110" s="4" t="str" cm="1">
        <f t="array" ref="O110">IFERROR(INDEX('RESOLVE Results'!$D$1:$P$18671, MATCH(1, ('RESOLVE Results'!$A$1:$A$18671 = $D$10) * ('RESOLVE Results'!$B$1:$B$18671 = $F$10) * ('RESOLVE Results'!$C$1:$C$18671 = $C110), 0), MATCH(O$12, 'RESOLVE Results'!$D$1:$P$1, 0)), "")</f>
        <v/>
      </c>
      <c r="P110" s="4" t="str" cm="1">
        <f t="array" ref="P110">IFERROR(INDEX('RESOLVE Results'!$D$1:$P$18671, MATCH(1, ('RESOLVE Results'!$A$1:$A$18671 = $D$10) * ('RESOLVE Results'!$B$1:$B$18671 = $F$10) * ('RESOLVE Results'!$C$1:$C$18671 = $C110), 0), MATCH(P$12, 'RESOLVE Results'!$D$1:$P$1, 0)), "")</f>
        <v/>
      </c>
    </row>
    <row r="111" spans="2:16" outlineLevel="1" x14ac:dyDescent="0.2">
      <c r="B111" s="11" t="s">
        <v>178</v>
      </c>
      <c r="C111" s="3">
        <v>0</v>
      </c>
      <c r="D111" s="4" t="str" cm="1">
        <f t="array" ref="D111">IFERROR(INDEX('RESOLVE Results'!$D$1:$P$18671, MATCH(1, ('RESOLVE Results'!$A$1:$A$18671 = $D$10) * ('RESOLVE Results'!$B$1:$B$18671 = $F$10) * ('RESOLVE Results'!$C$1:$C$18671 = $C111), 0), MATCH(D$12, 'RESOLVE Results'!$D$1:$P$1, 0)), "")</f>
        <v/>
      </c>
      <c r="E111" s="4" t="str" cm="1">
        <f t="array" ref="E111">IFERROR(INDEX('RESOLVE Results'!$D$1:$P$18671, MATCH(1, ('RESOLVE Results'!$A$1:$A$18671 = $D$10) * ('RESOLVE Results'!$B$1:$B$18671 = $F$10) * ('RESOLVE Results'!$C$1:$C$18671 = $C111), 0), MATCH(E$12, 'RESOLVE Results'!$D$1:$P$1, 0)), "")</f>
        <v/>
      </c>
      <c r="F111" s="4" t="str" cm="1">
        <f t="array" ref="F111">IFERROR(INDEX('RESOLVE Results'!$D$1:$P$18671, MATCH(1, ('RESOLVE Results'!$A$1:$A$18671 = $D$10) * ('RESOLVE Results'!$B$1:$B$18671 = $F$10) * ('RESOLVE Results'!$C$1:$C$18671 = $C111), 0), MATCH(F$12, 'RESOLVE Results'!$D$1:$P$1, 0)), "")</f>
        <v/>
      </c>
      <c r="G111" s="4" t="str" cm="1">
        <f t="array" ref="G111">IFERROR(INDEX('RESOLVE Results'!$D$1:$P$18671, MATCH(1, ('RESOLVE Results'!$A$1:$A$18671 = $D$10) * ('RESOLVE Results'!$B$1:$B$18671 = $F$10) * ('RESOLVE Results'!$C$1:$C$18671 = $C111), 0), MATCH(G$12, 'RESOLVE Results'!$D$1:$P$1, 0)), "")</f>
        <v/>
      </c>
      <c r="H111" s="4" t="str" cm="1">
        <f t="array" ref="H111">IFERROR(INDEX('RESOLVE Results'!$D$1:$P$18671, MATCH(1, ('RESOLVE Results'!$A$1:$A$18671 = $D$10) * ('RESOLVE Results'!$B$1:$B$18671 = $F$10) * ('RESOLVE Results'!$C$1:$C$18671 = $C111), 0), MATCH(H$12, 'RESOLVE Results'!$D$1:$P$1, 0)), "")</f>
        <v/>
      </c>
      <c r="I111" s="4" t="str" cm="1">
        <f t="array" ref="I111">IFERROR(INDEX('RESOLVE Results'!$D$1:$P$18671, MATCH(1, ('RESOLVE Results'!$A$1:$A$18671 = $D$10) * ('RESOLVE Results'!$B$1:$B$18671 = $F$10) * ('RESOLVE Results'!$C$1:$C$18671 = $C111), 0), MATCH(I$12, 'RESOLVE Results'!$D$1:$P$1, 0)), "")</f>
        <v/>
      </c>
      <c r="J111" s="4" t="str" cm="1">
        <f t="array" ref="J111">IFERROR(INDEX('RESOLVE Results'!$D$1:$P$18671, MATCH(1, ('RESOLVE Results'!$A$1:$A$18671 = $D$10) * ('RESOLVE Results'!$B$1:$B$18671 = $F$10) * ('RESOLVE Results'!$C$1:$C$18671 = $C111), 0), MATCH(J$12, 'RESOLVE Results'!$D$1:$P$1, 0)), "")</f>
        <v/>
      </c>
      <c r="K111" s="4" t="str" cm="1">
        <f t="array" ref="K111">IFERROR(INDEX('RESOLVE Results'!$D$1:$P$18671, MATCH(1, ('RESOLVE Results'!$A$1:$A$18671 = $D$10) * ('RESOLVE Results'!$B$1:$B$18671 = $F$10) * ('RESOLVE Results'!$C$1:$C$18671 = $C111), 0), MATCH(K$12, 'RESOLVE Results'!$D$1:$P$1, 0)), "")</f>
        <v/>
      </c>
      <c r="L111" s="4" t="str" cm="1">
        <f t="array" ref="L111">IFERROR(INDEX('RESOLVE Results'!$D$1:$P$18671, MATCH(1, ('RESOLVE Results'!$A$1:$A$18671 = $D$10) * ('RESOLVE Results'!$B$1:$B$18671 = $F$10) * ('RESOLVE Results'!$C$1:$C$18671 = $C111), 0), MATCH(L$12, 'RESOLVE Results'!$D$1:$P$1, 0)), "")</f>
        <v/>
      </c>
      <c r="M111" s="4" t="str" cm="1">
        <f t="array" ref="M111">IFERROR(INDEX('RESOLVE Results'!$D$1:$P$18671, MATCH(1, ('RESOLVE Results'!$A$1:$A$18671 = $D$10) * ('RESOLVE Results'!$B$1:$B$18671 = $F$10) * ('RESOLVE Results'!$C$1:$C$18671 = $C111), 0), MATCH(M$12, 'RESOLVE Results'!$D$1:$P$1, 0)), "")</f>
        <v/>
      </c>
      <c r="N111" s="4" t="str" cm="1">
        <f t="array" ref="N111">IFERROR(INDEX('RESOLVE Results'!$D$1:$P$18671, MATCH(1, ('RESOLVE Results'!$A$1:$A$18671 = $D$10) * ('RESOLVE Results'!$B$1:$B$18671 = $F$10) * ('RESOLVE Results'!$C$1:$C$18671 = $C111), 0), MATCH(N$12, 'RESOLVE Results'!$D$1:$P$1, 0)), "")</f>
        <v/>
      </c>
      <c r="O111" s="4" t="str" cm="1">
        <f t="array" ref="O111">IFERROR(INDEX('RESOLVE Results'!$D$1:$P$18671, MATCH(1, ('RESOLVE Results'!$A$1:$A$18671 = $D$10) * ('RESOLVE Results'!$B$1:$B$18671 = $F$10) * ('RESOLVE Results'!$C$1:$C$18671 = $C111), 0), MATCH(O$12, 'RESOLVE Results'!$D$1:$P$1, 0)), "")</f>
        <v/>
      </c>
      <c r="P111" s="4" t="str" cm="1">
        <f t="array" ref="P111">IFERROR(INDEX('RESOLVE Results'!$D$1:$P$18671, MATCH(1, ('RESOLVE Results'!$A$1:$A$18671 = $D$10) * ('RESOLVE Results'!$B$1:$B$18671 = $F$10) * ('RESOLVE Results'!$C$1:$C$18671 = $C111), 0), MATCH(P$12, 'RESOLVE Results'!$D$1:$P$1, 0)), "")</f>
        <v/>
      </c>
    </row>
    <row r="112" spans="2:16" outlineLevel="1" x14ac:dyDescent="0.2">
      <c r="B112" s="11" t="s">
        <v>178</v>
      </c>
      <c r="C112" s="3">
        <v>0</v>
      </c>
      <c r="D112" s="4" t="str" cm="1">
        <f t="array" ref="D112">IFERROR(INDEX('RESOLVE Results'!$D$1:$P$18671, MATCH(1, ('RESOLVE Results'!$A$1:$A$18671 = $D$10) * ('RESOLVE Results'!$B$1:$B$18671 = $F$10) * ('RESOLVE Results'!$C$1:$C$18671 = $C112), 0), MATCH(D$12, 'RESOLVE Results'!$D$1:$P$1, 0)), "")</f>
        <v/>
      </c>
      <c r="E112" s="4" t="str" cm="1">
        <f t="array" ref="E112">IFERROR(INDEX('RESOLVE Results'!$D$1:$P$18671, MATCH(1, ('RESOLVE Results'!$A$1:$A$18671 = $D$10) * ('RESOLVE Results'!$B$1:$B$18671 = $F$10) * ('RESOLVE Results'!$C$1:$C$18671 = $C112), 0), MATCH(E$12, 'RESOLVE Results'!$D$1:$P$1, 0)), "")</f>
        <v/>
      </c>
      <c r="F112" s="4" t="str" cm="1">
        <f t="array" ref="F112">IFERROR(INDEX('RESOLVE Results'!$D$1:$P$18671, MATCH(1, ('RESOLVE Results'!$A$1:$A$18671 = $D$10) * ('RESOLVE Results'!$B$1:$B$18671 = $F$10) * ('RESOLVE Results'!$C$1:$C$18671 = $C112), 0), MATCH(F$12, 'RESOLVE Results'!$D$1:$P$1, 0)), "")</f>
        <v/>
      </c>
      <c r="G112" s="4" t="str" cm="1">
        <f t="array" ref="G112">IFERROR(INDEX('RESOLVE Results'!$D$1:$P$18671, MATCH(1, ('RESOLVE Results'!$A$1:$A$18671 = $D$10) * ('RESOLVE Results'!$B$1:$B$18671 = $F$10) * ('RESOLVE Results'!$C$1:$C$18671 = $C112), 0), MATCH(G$12, 'RESOLVE Results'!$D$1:$P$1, 0)), "")</f>
        <v/>
      </c>
      <c r="H112" s="4" t="str" cm="1">
        <f t="array" ref="H112">IFERROR(INDEX('RESOLVE Results'!$D$1:$P$18671, MATCH(1, ('RESOLVE Results'!$A$1:$A$18671 = $D$10) * ('RESOLVE Results'!$B$1:$B$18671 = $F$10) * ('RESOLVE Results'!$C$1:$C$18671 = $C112), 0), MATCH(H$12, 'RESOLVE Results'!$D$1:$P$1, 0)), "")</f>
        <v/>
      </c>
      <c r="I112" s="4" t="str" cm="1">
        <f t="array" ref="I112">IFERROR(INDEX('RESOLVE Results'!$D$1:$P$18671, MATCH(1, ('RESOLVE Results'!$A$1:$A$18671 = $D$10) * ('RESOLVE Results'!$B$1:$B$18671 = $F$10) * ('RESOLVE Results'!$C$1:$C$18671 = $C112), 0), MATCH(I$12, 'RESOLVE Results'!$D$1:$P$1, 0)), "")</f>
        <v/>
      </c>
      <c r="J112" s="4" t="str" cm="1">
        <f t="array" ref="J112">IFERROR(INDEX('RESOLVE Results'!$D$1:$P$18671, MATCH(1, ('RESOLVE Results'!$A$1:$A$18671 = $D$10) * ('RESOLVE Results'!$B$1:$B$18671 = $F$10) * ('RESOLVE Results'!$C$1:$C$18671 = $C112), 0), MATCH(J$12, 'RESOLVE Results'!$D$1:$P$1, 0)), "")</f>
        <v/>
      </c>
      <c r="K112" s="4" t="str" cm="1">
        <f t="array" ref="K112">IFERROR(INDEX('RESOLVE Results'!$D$1:$P$18671, MATCH(1, ('RESOLVE Results'!$A$1:$A$18671 = $D$10) * ('RESOLVE Results'!$B$1:$B$18671 = $F$10) * ('RESOLVE Results'!$C$1:$C$18671 = $C112), 0), MATCH(K$12, 'RESOLVE Results'!$D$1:$P$1, 0)), "")</f>
        <v/>
      </c>
      <c r="L112" s="4" t="str" cm="1">
        <f t="array" ref="L112">IFERROR(INDEX('RESOLVE Results'!$D$1:$P$18671, MATCH(1, ('RESOLVE Results'!$A$1:$A$18671 = $D$10) * ('RESOLVE Results'!$B$1:$B$18671 = $F$10) * ('RESOLVE Results'!$C$1:$C$18671 = $C112), 0), MATCH(L$12, 'RESOLVE Results'!$D$1:$P$1, 0)), "")</f>
        <v/>
      </c>
      <c r="M112" s="4" t="str" cm="1">
        <f t="array" ref="M112">IFERROR(INDEX('RESOLVE Results'!$D$1:$P$18671, MATCH(1, ('RESOLVE Results'!$A$1:$A$18671 = $D$10) * ('RESOLVE Results'!$B$1:$B$18671 = $F$10) * ('RESOLVE Results'!$C$1:$C$18671 = $C112), 0), MATCH(M$12, 'RESOLVE Results'!$D$1:$P$1, 0)), "")</f>
        <v/>
      </c>
      <c r="N112" s="4" t="str" cm="1">
        <f t="array" ref="N112">IFERROR(INDEX('RESOLVE Results'!$D$1:$P$18671, MATCH(1, ('RESOLVE Results'!$A$1:$A$18671 = $D$10) * ('RESOLVE Results'!$B$1:$B$18671 = $F$10) * ('RESOLVE Results'!$C$1:$C$18671 = $C112), 0), MATCH(N$12, 'RESOLVE Results'!$D$1:$P$1, 0)), "")</f>
        <v/>
      </c>
      <c r="O112" s="4" t="str" cm="1">
        <f t="array" ref="O112">IFERROR(INDEX('RESOLVE Results'!$D$1:$P$18671, MATCH(1, ('RESOLVE Results'!$A$1:$A$18671 = $D$10) * ('RESOLVE Results'!$B$1:$B$18671 = $F$10) * ('RESOLVE Results'!$C$1:$C$18671 = $C112), 0), MATCH(O$12, 'RESOLVE Results'!$D$1:$P$1, 0)), "")</f>
        <v/>
      </c>
      <c r="P112" s="4" t="str" cm="1">
        <f t="array" ref="P112">IFERROR(INDEX('RESOLVE Results'!$D$1:$P$18671, MATCH(1, ('RESOLVE Results'!$A$1:$A$18671 = $D$10) * ('RESOLVE Results'!$B$1:$B$18671 = $F$10) * ('RESOLVE Results'!$C$1:$C$18671 = $C112), 0), MATCH(P$12, 'RESOLVE Results'!$D$1:$P$1, 0)), "")</f>
        <v/>
      </c>
    </row>
    <row r="113" spans="2:16" outlineLevel="1" x14ac:dyDescent="0.2">
      <c r="B113" s="11" t="s">
        <v>178</v>
      </c>
      <c r="C113" s="3">
        <v>0</v>
      </c>
      <c r="D113" s="4" t="str" cm="1">
        <f t="array" ref="D113">IFERROR(INDEX('RESOLVE Results'!$D$1:$P$18671, MATCH(1, ('RESOLVE Results'!$A$1:$A$18671 = $D$10) * ('RESOLVE Results'!$B$1:$B$18671 = $F$10) * ('RESOLVE Results'!$C$1:$C$18671 = $C113), 0), MATCH(D$12, 'RESOLVE Results'!$D$1:$P$1, 0)), "")</f>
        <v/>
      </c>
      <c r="E113" s="4" t="str" cm="1">
        <f t="array" ref="E113">IFERROR(INDEX('RESOLVE Results'!$D$1:$P$18671, MATCH(1, ('RESOLVE Results'!$A$1:$A$18671 = $D$10) * ('RESOLVE Results'!$B$1:$B$18671 = $F$10) * ('RESOLVE Results'!$C$1:$C$18671 = $C113), 0), MATCH(E$12, 'RESOLVE Results'!$D$1:$P$1, 0)), "")</f>
        <v/>
      </c>
      <c r="F113" s="4" t="str" cm="1">
        <f t="array" ref="F113">IFERROR(INDEX('RESOLVE Results'!$D$1:$P$18671, MATCH(1, ('RESOLVE Results'!$A$1:$A$18671 = $D$10) * ('RESOLVE Results'!$B$1:$B$18671 = $F$10) * ('RESOLVE Results'!$C$1:$C$18671 = $C113), 0), MATCH(F$12, 'RESOLVE Results'!$D$1:$P$1, 0)), "")</f>
        <v/>
      </c>
      <c r="G113" s="4" t="str" cm="1">
        <f t="array" ref="G113">IFERROR(INDEX('RESOLVE Results'!$D$1:$P$18671, MATCH(1, ('RESOLVE Results'!$A$1:$A$18671 = $D$10) * ('RESOLVE Results'!$B$1:$B$18671 = $F$10) * ('RESOLVE Results'!$C$1:$C$18671 = $C113), 0), MATCH(G$12, 'RESOLVE Results'!$D$1:$P$1, 0)), "")</f>
        <v/>
      </c>
      <c r="H113" s="4" t="str" cm="1">
        <f t="array" ref="H113">IFERROR(INDEX('RESOLVE Results'!$D$1:$P$18671, MATCH(1, ('RESOLVE Results'!$A$1:$A$18671 = $D$10) * ('RESOLVE Results'!$B$1:$B$18671 = $F$10) * ('RESOLVE Results'!$C$1:$C$18671 = $C113), 0), MATCH(H$12, 'RESOLVE Results'!$D$1:$P$1, 0)), "")</f>
        <v/>
      </c>
      <c r="I113" s="4" t="str" cm="1">
        <f t="array" ref="I113">IFERROR(INDEX('RESOLVE Results'!$D$1:$P$18671, MATCH(1, ('RESOLVE Results'!$A$1:$A$18671 = $D$10) * ('RESOLVE Results'!$B$1:$B$18671 = $F$10) * ('RESOLVE Results'!$C$1:$C$18671 = $C113), 0), MATCH(I$12, 'RESOLVE Results'!$D$1:$P$1, 0)), "")</f>
        <v/>
      </c>
      <c r="J113" s="4" t="str" cm="1">
        <f t="array" ref="J113">IFERROR(INDEX('RESOLVE Results'!$D$1:$P$18671, MATCH(1, ('RESOLVE Results'!$A$1:$A$18671 = $D$10) * ('RESOLVE Results'!$B$1:$B$18671 = $F$10) * ('RESOLVE Results'!$C$1:$C$18671 = $C113), 0), MATCH(J$12, 'RESOLVE Results'!$D$1:$P$1, 0)), "")</f>
        <v/>
      </c>
      <c r="K113" s="4" t="str" cm="1">
        <f t="array" ref="K113">IFERROR(INDEX('RESOLVE Results'!$D$1:$P$18671, MATCH(1, ('RESOLVE Results'!$A$1:$A$18671 = $D$10) * ('RESOLVE Results'!$B$1:$B$18671 = $F$10) * ('RESOLVE Results'!$C$1:$C$18671 = $C113), 0), MATCH(K$12, 'RESOLVE Results'!$D$1:$P$1, 0)), "")</f>
        <v/>
      </c>
      <c r="L113" s="4" t="str" cm="1">
        <f t="array" ref="L113">IFERROR(INDEX('RESOLVE Results'!$D$1:$P$18671, MATCH(1, ('RESOLVE Results'!$A$1:$A$18671 = $D$10) * ('RESOLVE Results'!$B$1:$B$18671 = $F$10) * ('RESOLVE Results'!$C$1:$C$18671 = $C113), 0), MATCH(L$12, 'RESOLVE Results'!$D$1:$P$1, 0)), "")</f>
        <v/>
      </c>
      <c r="M113" s="4" t="str" cm="1">
        <f t="array" ref="M113">IFERROR(INDEX('RESOLVE Results'!$D$1:$P$18671, MATCH(1, ('RESOLVE Results'!$A$1:$A$18671 = $D$10) * ('RESOLVE Results'!$B$1:$B$18671 = $F$10) * ('RESOLVE Results'!$C$1:$C$18671 = $C113), 0), MATCH(M$12, 'RESOLVE Results'!$D$1:$P$1, 0)), "")</f>
        <v/>
      </c>
      <c r="N113" s="4" t="str" cm="1">
        <f t="array" ref="N113">IFERROR(INDEX('RESOLVE Results'!$D$1:$P$18671, MATCH(1, ('RESOLVE Results'!$A$1:$A$18671 = $D$10) * ('RESOLVE Results'!$B$1:$B$18671 = $F$10) * ('RESOLVE Results'!$C$1:$C$18671 = $C113), 0), MATCH(N$12, 'RESOLVE Results'!$D$1:$P$1, 0)), "")</f>
        <v/>
      </c>
      <c r="O113" s="4" t="str" cm="1">
        <f t="array" ref="O113">IFERROR(INDEX('RESOLVE Results'!$D$1:$P$18671, MATCH(1, ('RESOLVE Results'!$A$1:$A$18671 = $D$10) * ('RESOLVE Results'!$B$1:$B$18671 = $F$10) * ('RESOLVE Results'!$C$1:$C$18671 = $C113), 0), MATCH(O$12, 'RESOLVE Results'!$D$1:$P$1, 0)), "")</f>
        <v/>
      </c>
      <c r="P113" s="4" t="str" cm="1">
        <f t="array" ref="P113">IFERROR(INDEX('RESOLVE Results'!$D$1:$P$18671, MATCH(1, ('RESOLVE Results'!$A$1:$A$18671 = $D$10) * ('RESOLVE Results'!$B$1:$B$18671 = $F$10) * ('RESOLVE Results'!$C$1:$C$18671 = $C113), 0), MATCH(P$12, 'RESOLVE Results'!$D$1:$P$1, 0)), "")</f>
        <v/>
      </c>
    </row>
    <row r="114" spans="2:16" outlineLevel="1" x14ac:dyDescent="0.2">
      <c r="B114" s="11" t="s">
        <v>178</v>
      </c>
      <c r="C114" s="3">
        <v>0</v>
      </c>
      <c r="D114" s="4" t="str" cm="1">
        <f t="array" ref="D114">IFERROR(INDEX('RESOLVE Results'!$D$1:$P$18671, MATCH(1, ('RESOLVE Results'!$A$1:$A$18671 = $D$10) * ('RESOLVE Results'!$B$1:$B$18671 = $F$10) * ('RESOLVE Results'!$C$1:$C$18671 = $C114), 0), MATCH(D$12, 'RESOLVE Results'!$D$1:$P$1, 0)), "")</f>
        <v/>
      </c>
      <c r="E114" s="4" t="str" cm="1">
        <f t="array" ref="E114">IFERROR(INDEX('RESOLVE Results'!$D$1:$P$18671, MATCH(1, ('RESOLVE Results'!$A$1:$A$18671 = $D$10) * ('RESOLVE Results'!$B$1:$B$18671 = $F$10) * ('RESOLVE Results'!$C$1:$C$18671 = $C114), 0), MATCH(E$12, 'RESOLVE Results'!$D$1:$P$1, 0)), "")</f>
        <v/>
      </c>
      <c r="F114" s="4" t="str" cm="1">
        <f t="array" ref="F114">IFERROR(INDEX('RESOLVE Results'!$D$1:$P$18671, MATCH(1, ('RESOLVE Results'!$A$1:$A$18671 = $D$10) * ('RESOLVE Results'!$B$1:$B$18671 = $F$10) * ('RESOLVE Results'!$C$1:$C$18671 = $C114), 0), MATCH(F$12, 'RESOLVE Results'!$D$1:$P$1, 0)), "")</f>
        <v/>
      </c>
      <c r="G114" s="4" t="str" cm="1">
        <f t="array" ref="G114">IFERROR(INDEX('RESOLVE Results'!$D$1:$P$18671, MATCH(1, ('RESOLVE Results'!$A$1:$A$18671 = $D$10) * ('RESOLVE Results'!$B$1:$B$18671 = $F$10) * ('RESOLVE Results'!$C$1:$C$18671 = $C114), 0), MATCH(G$12, 'RESOLVE Results'!$D$1:$P$1, 0)), "")</f>
        <v/>
      </c>
      <c r="H114" s="4" t="str" cm="1">
        <f t="array" ref="H114">IFERROR(INDEX('RESOLVE Results'!$D$1:$P$18671, MATCH(1, ('RESOLVE Results'!$A$1:$A$18671 = $D$10) * ('RESOLVE Results'!$B$1:$B$18671 = $F$10) * ('RESOLVE Results'!$C$1:$C$18671 = $C114), 0), MATCH(H$12, 'RESOLVE Results'!$D$1:$P$1, 0)), "")</f>
        <v/>
      </c>
      <c r="I114" s="4" t="str" cm="1">
        <f t="array" ref="I114">IFERROR(INDEX('RESOLVE Results'!$D$1:$P$18671, MATCH(1, ('RESOLVE Results'!$A$1:$A$18671 = $D$10) * ('RESOLVE Results'!$B$1:$B$18671 = $F$10) * ('RESOLVE Results'!$C$1:$C$18671 = $C114), 0), MATCH(I$12, 'RESOLVE Results'!$D$1:$P$1, 0)), "")</f>
        <v/>
      </c>
      <c r="J114" s="4" t="str" cm="1">
        <f t="array" ref="J114">IFERROR(INDEX('RESOLVE Results'!$D$1:$P$18671, MATCH(1, ('RESOLVE Results'!$A$1:$A$18671 = $D$10) * ('RESOLVE Results'!$B$1:$B$18671 = $F$10) * ('RESOLVE Results'!$C$1:$C$18671 = $C114), 0), MATCH(J$12, 'RESOLVE Results'!$D$1:$P$1, 0)), "")</f>
        <v/>
      </c>
      <c r="K114" s="4" t="str" cm="1">
        <f t="array" ref="K114">IFERROR(INDEX('RESOLVE Results'!$D$1:$P$18671, MATCH(1, ('RESOLVE Results'!$A$1:$A$18671 = $D$10) * ('RESOLVE Results'!$B$1:$B$18671 = $F$10) * ('RESOLVE Results'!$C$1:$C$18671 = $C114), 0), MATCH(K$12, 'RESOLVE Results'!$D$1:$P$1, 0)), "")</f>
        <v/>
      </c>
      <c r="L114" s="4" t="str" cm="1">
        <f t="array" ref="L114">IFERROR(INDEX('RESOLVE Results'!$D$1:$P$18671, MATCH(1, ('RESOLVE Results'!$A$1:$A$18671 = $D$10) * ('RESOLVE Results'!$B$1:$B$18671 = $F$10) * ('RESOLVE Results'!$C$1:$C$18671 = $C114), 0), MATCH(L$12, 'RESOLVE Results'!$D$1:$P$1, 0)), "")</f>
        <v/>
      </c>
      <c r="M114" s="4" t="str" cm="1">
        <f t="array" ref="M114">IFERROR(INDEX('RESOLVE Results'!$D$1:$P$18671, MATCH(1, ('RESOLVE Results'!$A$1:$A$18671 = $D$10) * ('RESOLVE Results'!$B$1:$B$18671 = $F$10) * ('RESOLVE Results'!$C$1:$C$18671 = $C114), 0), MATCH(M$12, 'RESOLVE Results'!$D$1:$P$1, 0)), "")</f>
        <v/>
      </c>
      <c r="N114" s="4" t="str" cm="1">
        <f t="array" ref="N114">IFERROR(INDEX('RESOLVE Results'!$D$1:$P$18671, MATCH(1, ('RESOLVE Results'!$A$1:$A$18671 = $D$10) * ('RESOLVE Results'!$B$1:$B$18671 = $F$10) * ('RESOLVE Results'!$C$1:$C$18671 = $C114), 0), MATCH(N$12, 'RESOLVE Results'!$D$1:$P$1, 0)), "")</f>
        <v/>
      </c>
      <c r="O114" s="4" t="str" cm="1">
        <f t="array" ref="O114">IFERROR(INDEX('RESOLVE Results'!$D$1:$P$18671, MATCH(1, ('RESOLVE Results'!$A$1:$A$18671 = $D$10) * ('RESOLVE Results'!$B$1:$B$18671 = $F$10) * ('RESOLVE Results'!$C$1:$C$18671 = $C114), 0), MATCH(O$12, 'RESOLVE Results'!$D$1:$P$1, 0)), "")</f>
        <v/>
      </c>
      <c r="P114" s="4" t="str" cm="1">
        <f t="array" ref="P114">IFERROR(INDEX('RESOLVE Results'!$D$1:$P$18671, MATCH(1, ('RESOLVE Results'!$A$1:$A$18671 = $D$10) * ('RESOLVE Results'!$B$1:$B$18671 = $F$10) * ('RESOLVE Results'!$C$1:$C$18671 = $C114), 0), MATCH(P$12, 'RESOLVE Results'!$D$1:$P$1, 0)), "")</f>
        <v/>
      </c>
    </row>
    <row r="115" spans="2:16" outlineLevel="1" x14ac:dyDescent="0.2">
      <c r="B115" s="11" t="s">
        <v>178</v>
      </c>
      <c r="C115" s="3">
        <v>0</v>
      </c>
      <c r="D115" s="4" t="str" cm="1">
        <f t="array" ref="D115">IFERROR(INDEX('RESOLVE Results'!$D$1:$P$18671, MATCH(1, ('RESOLVE Results'!$A$1:$A$18671 = $D$10) * ('RESOLVE Results'!$B$1:$B$18671 = $F$10) * ('RESOLVE Results'!$C$1:$C$18671 = $C115), 0), MATCH(D$12, 'RESOLVE Results'!$D$1:$P$1, 0)), "")</f>
        <v/>
      </c>
      <c r="E115" s="4" t="str" cm="1">
        <f t="array" ref="E115">IFERROR(INDEX('RESOLVE Results'!$D$1:$P$18671, MATCH(1, ('RESOLVE Results'!$A$1:$A$18671 = $D$10) * ('RESOLVE Results'!$B$1:$B$18671 = $F$10) * ('RESOLVE Results'!$C$1:$C$18671 = $C115), 0), MATCH(E$12, 'RESOLVE Results'!$D$1:$P$1, 0)), "")</f>
        <v/>
      </c>
      <c r="F115" s="4" t="str" cm="1">
        <f t="array" ref="F115">IFERROR(INDEX('RESOLVE Results'!$D$1:$P$18671, MATCH(1, ('RESOLVE Results'!$A$1:$A$18671 = $D$10) * ('RESOLVE Results'!$B$1:$B$18671 = $F$10) * ('RESOLVE Results'!$C$1:$C$18671 = $C115), 0), MATCH(F$12, 'RESOLVE Results'!$D$1:$P$1, 0)), "")</f>
        <v/>
      </c>
      <c r="G115" s="4" t="str" cm="1">
        <f t="array" ref="G115">IFERROR(INDEX('RESOLVE Results'!$D$1:$P$18671, MATCH(1, ('RESOLVE Results'!$A$1:$A$18671 = $D$10) * ('RESOLVE Results'!$B$1:$B$18671 = $F$10) * ('RESOLVE Results'!$C$1:$C$18671 = $C115), 0), MATCH(G$12, 'RESOLVE Results'!$D$1:$P$1, 0)), "")</f>
        <v/>
      </c>
      <c r="H115" s="4" t="str" cm="1">
        <f t="array" ref="H115">IFERROR(INDEX('RESOLVE Results'!$D$1:$P$18671, MATCH(1, ('RESOLVE Results'!$A$1:$A$18671 = $D$10) * ('RESOLVE Results'!$B$1:$B$18671 = $F$10) * ('RESOLVE Results'!$C$1:$C$18671 = $C115), 0), MATCH(H$12, 'RESOLVE Results'!$D$1:$P$1, 0)), "")</f>
        <v/>
      </c>
      <c r="I115" s="4" t="str" cm="1">
        <f t="array" ref="I115">IFERROR(INDEX('RESOLVE Results'!$D$1:$P$18671, MATCH(1, ('RESOLVE Results'!$A$1:$A$18671 = $D$10) * ('RESOLVE Results'!$B$1:$B$18671 = $F$10) * ('RESOLVE Results'!$C$1:$C$18671 = $C115), 0), MATCH(I$12, 'RESOLVE Results'!$D$1:$P$1, 0)), "")</f>
        <v/>
      </c>
      <c r="J115" s="4" t="str" cm="1">
        <f t="array" ref="J115">IFERROR(INDEX('RESOLVE Results'!$D$1:$P$18671, MATCH(1, ('RESOLVE Results'!$A$1:$A$18671 = $D$10) * ('RESOLVE Results'!$B$1:$B$18671 = $F$10) * ('RESOLVE Results'!$C$1:$C$18671 = $C115), 0), MATCH(J$12, 'RESOLVE Results'!$D$1:$P$1, 0)), "")</f>
        <v/>
      </c>
      <c r="K115" s="4" t="str" cm="1">
        <f t="array" ref="K115">IFERROR(INDEX('RESOLVE Results'!$D$1:$P$18671, MATCH(1, ('RESOLVE Results'!$A$1:$A$18671 = $D$10) * ('RESOLVE Results'!$B$1:$B$18671 = $F$10) * ('RESOLVE Results'!$C$1:$C$18671 = $C115), 0), MATCH(K$12, 'RESOLVE Results'!$D$1:$P$1, 0)), "")</f>
        <v/>
      </c>
      <c r="L115" s="4" t="str" cm="1">
        <f t="array" ref="L115">IFERROR(INDEX('RESOLVE Results'!$D$1:$P$18671, MATCH(1, ('RESOLVE Results'!$A$1:$A$18671 = $D$10) * ('RESOLVE Results'!$B$1:$B$18671 = $F$10) * ('RESOLVE Results'!$C$1:$C$18671 = $C115), 0), MATCH(L$12, 'RESOLVE Results'!$D$1:$P$1, 0)), "")</f>
        <v/>
      </c>
      <c r="M115" s="4" t="str" cm="1">
        <f t="array" ref="M115">IFERROR(INDEX('RESOLVE Results'!$D$1:$P$18671, MATCH(1, ('RESOLVE Results'!$A$1:$A$18671 = $D$10) * ('RESOLVE Results'!$B$1:$B$18671 = $F$10) * ('RESOLVE Results'!$C$1:$C$18671 = $C115), 0), MATCH(M$12, 'RESOLVE Results'!$D$1:$P$1, 0)), "")</f>
        <v/>
      </c>
      <c r="N115" s="4" t="str" cm="1">
        <f t="array" ref="N115">IFERROR(INDEX('RESOLVE Results'!$D$1:$P$18671, MATCH(1, ('RESOLVE Results'!$A$1:$A$18671 = $D$10) * ('RESOLVE Results'!$B$1:$B$18671 = $F$10) * ('RESOLVE Results'!$C$1:$C$18671 = $C115), 0), MATCH(N$12, 'RESOLVE Results'!$D$1:$P$1, 0)), "")</f>
        <v/>
      </c>
      <c r="O115" s="4" t="str" cm="1">
        <f t="array" ref="O115">IFERROR(INDEX('RESOLVE Results'!$D$1:$P$18671, MATCH(1, ('RESOLVE Results'!$A$1:$A$18671 = $D$10) * ('RESOLVE Results'!$B$1:$B$18671 = $F$10) * ('RESOLVE Results'!$C$1:$C$18671 = $C115), 0), MATCH(O$12, 'RESOLVE Results'!$D$1:$P$1, 0)), "")</f>
        <v/>
      </c>
      <c r="P115" s="4" t="str" cm="1">
        <f t="array" ref="P115">IFERROR(INDEX('RESOLVE Results'!$D$1:$P$18671, MATCH(1, ('RESOLVE Results'!$A$1:$A$18671 = $D$10) * ('RESOLVE Results'!$B$1:$B$18671 = $F$10) * ('RESOLVE Results'!$C$1:$C$18671 = $C115), 0), MATCH(P$12, 'RESOLVE Results'!$D$1:$P$1, 0)), "")</f>
        <v/>
      </c>
    </row>
    <row r="116" spans="2:16" outlineLevel="1" x14ac:dyDescent="0.2">
      <c r="B116" s="11" t="s">
        <v>178</v>
      </c>
      <c r="C116" s="3">
        <v>0</v>
      </c>
      <c r="D116" s="4" t="str" cm="1">
        <f t="array" ref="D116">IFERROR(INDEX('RESOLVE Results'!$D$1:$P$18671, MATCH(1, ('RESOLVE Results'!$A$1:$A$18671 = $D$10) * ('RESOLVE Results'!$B$1:$B$18671 = $F$10) * ('RESOLVE Results'!$C$1:$C$18671 = $C116), 0), MATCH(D$12, 'RESOLVE Results'!$D$1:$P$1, 0)), "")</f>
        <v/>
      </c>
      <c r="E116" s="4" t="str" cm="1">
        <f t="array" ref="E116">IFERROR(INDEX('RESOLVE Results'!$D$1:$P$18671, MATCH(1, ('RESOLVE Results'!$A$1:$A$18671 = $D$10) * ('RESOLVE Results'!$B$1:$B$18671 = $F$10) * ('RESOLVE Results'!$C$1:$C$18671 = $C116), 0), MATCH(E$12, 'RESOLVE Results'!$D$1:$P$1, 0)), "")</f>
        <v/>
      </c>
      <c r="F116" s="4" t="str" cm="1">
        <f t="array" ref="F116">IFERROR(INDEX('RESOLVE Results'!$D$1:$P$18671, MATCH(1, ('RESOLVE Results'!$A$1:$A$18671 = $D$10) * ('RESOLVE Results'!$B$1:$B$18671 = $F$10) * ('RESOLVE Results'!$C$1:$C$18671 = $C116), 0), MATCH(F$12, 'RESOLVE Results'!$D$1:$P$1, 0)), "")</f>
        <v/>
      </c>
      <c r="G116" s="4" t="str" cm="1">
        <f t="array" ref="G116">IFERROR(INDEX('RESOLVE Results'!$D$1:$P$18671, MATCH(1, ('RESOLVE Results'!$A$1:$A$18671 = $D$10) * ('RESOLVE Results'!$B$1:$B$18671 = $F$10) * ('RESOLVE Results'!$C$1:$C$18671 = $C116), 0), MATCH(G$12, 'RESOLVE Results'!$D$1:$P$1, 0)), "")</f>
        <v/>
      </c>
      <c r="H116" s="4" t="str" cm="1">
        <f t="array" ref="H116">IFERROR(INDEX('RESOLVE Results'!$D$1:$P$18671, MATCH(1, ('RESOLVE Results'!$A$1:$A$18671 = $D$10) * ('RESOLVE Results'!$B$1:$B$18671 = $F$10) * ('RESOLVE Results'!$C$1:$C$18671 = $C116), 0), MATCH(H$12, 'RESOLVE Results'!$D$1:$P$1, 0)), "")</f>
        <v/>
      </c>
      <c r="I116" s="4" t="str" cm="1">
        <f t="array" ref="I116">IFERROR(INDEX('RESOLVE Results'!$D$1:$P$18671, MATCH(1, ('RESOLVE Results'!$A$1:$A$18671 = $D$10) * ('RESOLVE Results'!$B$1:$B$18671 = $F$10) * ('RESOLVE Results'!$C$1:$C$18671 = $C116), 0), MATCH(I$12, 'RESOLVE Results'!$D$1:$P$1, 0)), "")</f>
        <v/>
      </c>
      <c r="J116" s="4" t="str" cm="1">
        <f t="array" ref="J116">IFERROR(INDEX('RESOLVE Results'!$D$1:$P$18671, MATCH(1, ('RESOLVE Results'!$A$1:$A$18671 = $D$10) * ('RESOLVE Results'!$B$1:$B$18671 = $F$10) * ('RESOLVE Results'!$C$1:$C$18671 = $C116), 0), MATCH(J$12, 'RESOLVE Results'!$D$1:$P$1, 0)), "")</f>
        <v/>
      </c>
      <c r="K116" s="4" t="str" cm="1">
        <f t="array" ref="K116">IFERROR(INDEX('RESOLVE Results'!$D$1:$P$18671, MATCH(1, ('RESOLVE Results'!$A$1:$A$18671 = $D$10) * ('RESOLVE Results'!$B$1:$B$18671 = $F$10) * ('RESOLVE Results'!$C$1:$C$18671 = $C116), 0), MATCH(K$12, 'RESOLVE Results'!$D$1:$P$1, 0)), "")</f>
        <v/>
      </c>
      <c r="L116" s="4" t="str" cm="1">
        <f t="array" ref="L116">IFERROR(INDEX('RESOLVE Results'!$D$1:$P$18671, MATCH(1, ('RESOLVE Results'!$A$1:$A$18671 = $D$10) * ('RESOLVE Results'!$B$1:$B$18671 = $F$10) * ('RESOLVE Results'!$C$1:$C$18671 = $C116), 0), MATCH(L$12, 'RESOLVE Results'!$D$1:$P$1, 0)), "")</f>
        <v/>
      </c>
      <c r="M116" s="4" t="str" cm="1">
        <f t="array" ref="M116">IFERROR(INDEX('RESOLVE Results'!$D$1:$P$18671, MATCH(1, ('RESOLVE Results'!$A$1:$A$18671 = $D$10) * ('RESOLVE Results'!$B$1:$B$18671 = $F$10) * ('RESOLVE Results'!$C$1:$C$18671 = $C116), 0), MATCH(M$12, 'RESOLVE Results'!$D$1:$P$1, 0)), "")</f>
        <v/>
      </c>
      <c r="N116" s="4" t="str" cm="1">
        <f t="array" ref="N116">IFERROR(INDEX('RESOLVE Results'!$D$1:$P$18671, MATCH(1, ('RESOLVE Results'!$A$1:$A$18671 = $D$10) * ('RESOLVE Results'!$B$1:$B$18671 = $F$10) * ('RESOLVE Results'!$C$1:$C$18671 = $C116), 0), MATCH(N$12, 'RESOLVE Results'!$D$1:$P$1, 0)), "")</f>
        <v/>
      </c>
      <c r="O116" s="4" t="str" cm="1">
        <f t="array" ref="O116">IFERROR(INDEX('RESOLVE Results'!$D$1:$P$18671, MATCH(1, ('RESOLVE Results'!$A$1:$A$18671 = $D$10) * ('RESOLVE Results'!$B$1:$B$18671 = $F$10) * ('RESOLVE Results'!$C$1:$C$18671 = $C116), 0), MATCH(O$12, 'RESOLVE Results'!$D$1:$P$1, 0)), "")</f>
        <v/>
      </c>
      <c r="P116" s="4" t="str" cm="1">
        <f t="array" ref="P116">IFERROR(INDEX('RESOLVE Results'!$D$1:$P$18671, MATCH(1, ('RESOLVE Results'!$A$1:$A$18671 = $D$10) * ('RESOLVE Results'!$B$1:$B$18671 = $F$10) * ('RESOLVE Results'!$C$1:$C$18671 = $C116), 0), MATCH(P$12, 'RESOLVE Results'!$D$1:$P$1, 0)), "")</f>
        <v/>
      </c>
    </row>
    <row r="117" spans="2:16" outlineLevel="1" x14ac:dyDescent="0.2">
      <c r="B117" s="11" t="s">
        <v>178</v>
      </c>
      <c r="C117" s="3">
        <v>0</v>
      </c>
      <c r="D117" s="4" t="str" cm="1">
        <f t="array" ref="D117">IFERROR(INDEX('RESOLVE Results'!$D$1:$P$18671, MATCH(1, ('RESOLVE Results'!$A$1:$A$18671 = $D$10) * ('RESOLVE Results'!$B$1:$B$18671 = $F$10) * ('RESOLVE Results'!$C$1:$C$18671 = $C117), 0), MATCH(D$12, 'RESOLVE Results'!$D$1:$P$1, 0)), "")</f>
        <v/>
      </c>
      <c r="E117" s="4" t="str" cm="1">
        <f t="array" ref="E117">IFERROR(INDEX('RESOLVE Results'!$D$1:$P$18671, MATCH(1, ('RESOLVE Results'!$A$1:$A$18671 = $D$10) * ('RESOLVE Results'!$B$1:$B$18671 = $F$10) * ('RESOLVE Results'!$C$1:$C$18671 = $C117), 0), MATCH(E$12, 'RESOLVE Results'!$D$1:$P$1, 0)), "")</f>
        <v/>
      </c>
      <c r="F117" s="4" t="str" cm="1">
        <f t="array" ref="F117">IFERROR(INDEX('RESOLVE Results'!$D$1:$P$18671, MATCH(1, ('RESOLVE Results'!$A$1:$A$18671 = $D$10) * ('RESOLVE Results'!$B$1:$B$18671 = $F$10) * ('RESOLVE Results'!$C$1:$C$18671 = $C117), 0), MATCH(F$12, 'RESOLVE Results'!$D$1:$P$1, 0)), "")</f>
        <v/>
      </c>
      <c r="G117" s="4" t="str" cm="1">
        <f t="array" ref="G117">IFERROR(INDEX('RESOLVE Results'!$D$1:$P$18671, MATCH(1, ('RESOLVE Results'!$A$1:$A$18671 = $D$10) * ('RESOLVE Results'!$B$1:$B$18671 = $F$10) * ('RESOLVE Results'!$C$1:$C$18671 = $C117), 0), MATCH(G$12, 'RESOLVE Results'!$D$1:$P$1, 0)), "")</f>
        <v/>
      </c>
      <c r="H117" s="4" t="str" cm="1">
        <f t="array" ref="H117">IFERROR(INDEX('RESOLVE Results'!$D$1:$P$18671, MATCH(1, ('RESOLVE Results'!$A$1:$A$18671 = $D$10) * ('RESOLVE Results'!$B$1:$B$18671 = $F$10) * ('RESOLVE Results'!$C$1:$C$18671 = $C117), 0), MATCH(H$12, 'RESOLVE Results'!$D$1:$P$1, 0)), "")</f>
        <v/>
      </c>
      <c r="I117" s="4" t="str" cm="1">
        <f t="array" ref="I117">IFERROR(INDEX('RESOLVE Results'!$D$1:$P$18671, MATCH(1, ('RESOLVE Results'!$A$1:$A$18671 = $D$10) * ('RESOLVE Results'!$B$1:$B$18671 = $F$10) * ('RESOLVE Results'!$C$1:$C$18671 = $C117), 0), MATCH(I$12, 'RESOLVE Results'!$D$1:$P$1, 0)), "")</f>
        <v/>
      </c>
      <c r="J117" s="4" t="str" cm="1">
        <f t="array" ref="J117">IFERROR(INDEX('RESOLVE Results'!$D$1:$P$18671, MATCH(1, ('RESOLVE Results'!$A$1:$A$18671 = $D$10) * ('RESOLVE Results'!$B$1:$B$18671 = $F$10) * ('RESOLVE Results'!$C$1:$C$18671 = $C117), 0), MATCH(J$12, 'RESOLVE Results'!$D$1:$P$1, 0)), "")</f>
        <v/>
      </c>
      <c r="K117" s="4" t="str" cm="1">
        <f t="array" ref="K117">IFERROR(INDEX('RESOLVE Results'!$D$1:$P$18671, MATCH(1, ('RESOLVE Results'!$A$1:$A$18671 = $D$10) * ('RESOLVE Results'!$B$1:$B$18671 = $F$10) * ('RESOLVE Results'!$C$1:$C$18671 = $C117), 0), MATCH(K$12, 'RESOLVE Results'!$D$1:$P$1, 0)), "")</f>
        <v/>
      </c>
      <c r="L117" s="4" t="str" cm="1">
        <f t="array" ref="L117">IFERROR(INDEX('RESOLVE Results'!$D$1:$P$18671, MATCH(1, ('RESOLVE Results'!$A$1:$A$18671 = $D$10) * ('RESOLVE Results'!$B$1:$B$18671 = $F$10) * ('RESOLVE Results'!$C$1:$C$18671 = $C117), 0), MATCH(L$12, 'RESOLVE Results'!$D$1:$P$1, 0)), "")</f>
        <v/>
      </c>
      <c r="M117" s="4" t="str" cm="1">
        <f t="array" ref="M117">IFERROR(INDEX('RESOLVE Results'!$D$1:$P$18671, MATCH(1, ('RESOLVE Results'!$A$1:$A$18671 = $D$10) * ('RESOLVE Results'!$B$1:$B$18671 = $F$10) * ('RESOLVE Results'!$C$1:$C$18671 = $C117), 0), MATCH(M$12, 'RESOLVE Results'!$D$1:$P$1, 0)), "")</f>
        <v/>
      </c>
      <c r="N117" s="4" t="str" cm="1">
        <f t="array" ref="N117">IFERROR(INDEX('RESOLVE Results'!$D$1:$P$18671, MATCH(1, ('RESOLVE Results'!$A$1:$A$18671 = $D$10) * ('RESOLVE Results'!$B$1:$B$18671 = $F$10) * ('RESOLVE Results'!$C$1:$C$18671 = $C117), 0), MATCH(N$12, 'RESOLVE Results'!$D$1:$P$1, 0)), "")</f>
        <v/>
      </c>
      <c r="O117" s="4" t="str" cm="1">
        <f t="array" ref="O117">IFERROR(INDEX('RESOLVE Results'!$D$1:$P$18671, MATCH(1, ('RESOLVE Results'!$A$1:$A$18671 = $D$10) * ('RESOLVE Results'!$B$1:$B$18671 = $F$10) * ('RESOLVE Results'!$C$1:$C$18671 = $C117), 0), MATCH(O$12, 'RESOLVE Results'!$D$1:$P$1, 0)), "")</f>
        <v/>
      </c>
      <c r="P117" s="4" t="str" cm="1">
        <f t="array" ref="P117">IFERROR(INDEX('RESOLVE Results'!$D$1:$P$18671, MATCH(1, ('RESOLVE Results'!$A$1:$A$18671 = $D$10) * ('RESOLVE Results'!$B$1:$B$18671 = $F$10) * ('RESOLVE Results'!$C$1:$C$18671 = $C117), 0), MATCH(P$12, 'RESOLVE Results'!$D$1:$P$1, 0)), "")</f>
        <v/>
      </c>
    </row>
    <row r="118" spans="2:16" outlineLevel="1" x14ac:dyDescent="0.2">
      <c r="B118" s="11" t="s">
        <v>178</v>
      </c>
      <c r="C118" s="3">
        <v>0</v>
      </c>
      <c r="D118" s="4" t="str" cm="1">
        <f t="array" ref="D118">IFERROR(INDEX('RESOLVE Results'!$D$1:$P$18671, MATCH(1, ('RESOLVE Results'!$A$1:$A$18671 = $D$10) * ('RESOLVE Results'!$B$1:$B$18671 = $F$10) * ('RESOLVE Results'!$C$1:$C$18671 = $C118), 0), MATCH(D$12, 'RESOLVE Results'!$D$1:$P$1, 0)), "")</f>
        <v/>
      </c>
      <c r="E118" s="4" t="str" cm="1">
        <f t="array" ref="E118">IFERROR(INDEX('RESOLVE Results'!$D$1:$P$18671, MATCH(1, ('RESOLVE Results'!$A$1:$A$18671 = $D$10) * ('RESOLVE Results'!$B$1:$B$18671 = $F$10) * ('RESOLVE Results'!$C$1:$C$18671 = $C118), 0), MATCH(E$12, 'RESOLVE Results'!$D$1:$P$1, 0)), "")</f>
        <v/>
      </c>
      <c r="F118" s="4" t="str" cm="1">
        <f t="array" ref="F118">IFERROR(INDEX('RESOLVE Results'!$D$1:$P$18671, MATCH(1, ('RESOLVE Results'!$A$1:$A$18671 = $D$10) * ('RESOLVE Results'!$B$1:$B$18671 = $F$10) * ('RESOLVE Results'!$C$1:$C$18671 = $C118), 0), MATCH(F$12, 'RESOLVE Results'!$D$1:$P$1, 0)), "")</f>
        <v/>
      </c>
      <c r="G118" s="4" t="str" cm="1">
        <f t="array" ref="G118">IFERROR(INDEX('RESOLVE Results'!$D$1:$P$18671, MATCH(1, ('RESOLVE Results'!$A$1:$A$18671 = $D$10) * ('RESOLVE Results'!$B$1:$B$18671 = $F$10) * ('RESOLVE Results'!$C$1:$C$18671 = $C118), 0), MATCH(G$12, 'RESOLVE Results'!$D$1:$P$1, 0)), "")</f>
        <v/>
      </c>
      <c r="H118" s="4" t="str" cm="1">
        <f t="array" ref="H118">IFERROR(INDEX('RESOLVE Results'!$D$1:$P$18671, MATCH(1, ('RESOLVE Results'!$A$1:$A$18671 = $D$10) * ('RESOLVE Results'!$B$1:$B$18671 = $F$10) * ('RESOLVE Results'!$C$1:$C$18671 = $C118), 0), MATCH(H$12, 'RESOLVE Results'!$D$1:$P$1, 0)), "")</f>
        <v/>
      </c>
      <c r="I118" s="4" t="str" cm="1">
        <f t="array" ref="I118">IFERROR(INDEX('RESOLVE Results'!$D$1:$P$18671, MATCH(1, ('RESOLVE Results'!$A$1:$A$18671 = $D$10) * ('RESOLVE Results'!$B$1:$B$18671 = $F$10) * ('RESOLVE Results'!$C$1:$C$18671 = $C118), 0), MATCH(I$12, 'RESOLVE Results'!$D$1:$P$1, 0)), "")</f>
        <v/>
      </c>
      <c r="J118" s="4" t="str" cm="1">
        <f t="array" ref="J118">IFERROR(INDEX('RESOLVE Results'!$D$1:$P$18671, MATCH(1, ('RESOLVE Results'!$A$1:$A$18671 = $D$10) * ('RESOLVE Results'!$B$1:$B$18671 = $F$10) * ('RESOLVE Results'!$C$1:$C$18671 = $C118), 0), MATCH(J$12, 'RESOLVE Results'!$D$1:$P$1, 0)), "")</f>
        <v/>
      </c>
      <c r="K118" s="4" t="str" cm="1">
        <f t="array" ref="K118">IFERROR(INDEX('RESOLVE Results'!$D$1:$P$18671, MATCH(1, ('RESOLVE Results'!$A$1:$A$18671 = $D$10) * ('RESOLVE Results'!$B$1:$B$18671 = $F$10) * ('RESOLVE Results'!$C$1:$C$18671 = $C118), 0), MATCH(K$12, 'RESOLVE Results'!$D$1:$P$1, 0)), "")</f>
        <v/>
      </c>
      <c r="L118" s="4" t="str" cm="1">
        <f t="array" ref="L118">IFERROR(INDEX('RESOLVE Results'!$D$1:$P$18671, MATCH(1, ('RESOLVE Results'!$A$1:$A$18671 = $D$10) * ('RESOLVE Results'!$B$1:$B$18671 = $F$10) * ('RESOLVE Results'!$C$1:$C$18671 = $C118), 0), MATCH(L$12, 'RESOLVE Results'!$D$1:$P$1, 0)), "")</f>
        <v/>
      </c>
      <c r="M118" s="4" t="str" cm="1">
        <f t="array" ref="M118">IFERROR(INDEX('RESOLVE Results'!$D$1:$P$18671, MATCH(1, ('RESOLVE Results'!$A$1:$A$18671 = $D$10) * ('RESOLVE Results'!$B$1:$B$18671 = $F$10) * ('RESOLVE Results'!$C$1:$C$18671 = $C118), 0), MATCH(M$12, 'RESOLVE Results'!$D$1:$P$1, 0)), "")</f>
        <v/>
      </c>
      <c r="N118" s="4" t="str" cm="1">
        <f t="array" ref="N118">IFERROR(INDEX('RESOLVE Results'!$D$1:$P$18671, MATCH(1, ('RESOLVE Results'!$A$1:$A$18671 = $D$10) * ('RESOLVE Results'!$B$1:$B$18671 = $F$10) * ('RESOLVE Results'!$C$1:$C$18671 = $C118), 0), MATCH(N$12, 'RESOLVE Results'!$D$1:$P$1, 0)), "")</f>
        <v/>
      </c>
      <c r="O118" s="4" t="str" cm="1">
        <f t="array" ref="O118">IFERROR(INDEX('RESOLVE Results'!$D$1:$P$18671, MATCH(1, ('RESOLVE Results'!$A$1:$A$18671 = $D$10) * ('RESOLVE Results'!$B$1:$B$18671 = $F$10) * ('RESOLVE Results'!$C$1:$C$18671 = $C118), 0), MATCH(O$12, 'RESOLVE Results'!$D$1:$P$1, 0)), "")</f>
        <v/>
      </c>
      <c r="P118" s="4" t="str" cm="1">
        <f t="array" ref="P118">IFERROR(INDEX('RESOLVE Results'!$D$1:$P$18671, MATCH(1, ('RESOLVE Results'!$A$1:$A$18671 = $D$10) * ('RESOLVE Results'!$B$1:$B$18671 = $F$10) * ('RESOLVE Results'!$C$1:$C$18671 = $C118), 0), MATCH(P$12, 'RESOLVE Results'!$D$1:$P$1, 0)), "")</f>
        <v/>
      </c>
    </row>
    <row r="119" spans="2:16" outlineLevel="1" x14ac:dyDescent="0.2">
      <c r="B119" s="11" t="s">
        <v>178</v>
      </c>
      <c r="C119" s="3">
        <v>0</v>
      </c>
      <c r="D119" s="4" t="str" cm="1">
        <f t="array" ref="D119">IFERROR(INDEX('RESOLVE Results'!$D$1:$P$18671, MATCH(1, ('RESOLVE Results'!$A$1:$A$18671 = $D$10) * ('RESOLVE Results'!$B$1:$B$18671 = $F$10) * ('RESOLVE Results'!$C$1:$C$18671 = $C119), 0), MATCH(D$12, 'RESOLVE Results'!$D$1:$P$1, 0)), "")</f>
        <v/>
      </c>
      <c r="E119" s="4" t="str" cm="1">
        <f t="array" ref="E119">IFERROR(INDEX('RESOLVE Results'!$D$1:$P$18671, MATCH(1, ('RESOLVE Results'!$A$1:$A$18671 = $D$10) * ('RESOLVE Results'!$B$1:$B$18671 = $F$10) * ('RESOLVE Results'!$C$1:$C$18671 = $C119), 0), MATCH(E$12, 'RESOLVE Results'!$D$1:$P$1, 0)), "")</f>
        <v/>
      </c>
      <c r="F119" s="4" t="str" cm="1">
        <f t="array" ref="F119">IFERROR(INDEX('RESOLVE Results'!$D$1:$P$18671, MATCH(1, ('RESOLVE Results'!$A$1:$A$18671 = $D$10) * ('RESOLVE Results'!$B$1:$B$18671 = $F$10) * ('RESOLVE Results'!$C$1:$C$18671 = $C119), 0), MATCH(F$12, 'RESOLVE Results'!$D$1:$P$1, 0)), "")</f>
        <v/>
      </c>
      <c r="G119" s="4" t="str" cm="1">
        <f t="array" ref="G119">IFERROR(INDEX('RESOLVE Results'!$D$1:$P$18671, MATCH(1, ('RESOLVE Results'!$A$1:$A$18671 = $D$10) * ('RESOLVE Results'!$B$1:$B$18671 = $F$10) * ('RESOLVE Results'!$C$1:$C$18671 = $C119), 0), MATCH(G$12, 'RESOLVE Results'!$D$1:$P$1, 0)), "")</f>
        <v/>
      </c>
      <c r="H119" s="4" t="str" cm="1">
        <f t="array" ref="H119">IFERROR(INDEX('RESOLVE Results'!$D$1:$P$18671, MATCH(1, ('RESOLVE Results'!$A$1:$A$18671 = $D$10) * ('RESOLVE Results'!$B$1:$B$18671 = $F$10) * ('RESOLVE Results'!$C$1:$C$18671 = $C119), 0), MATCH(H$12, 'RESOLVE Results'!$D$1:$P$1, 0)), "")</f>
        <v/>
      </c>
      <c r="I119" s="4" t="str" cm="1">
        <f t="array" ref="I119">IFERROR(INDEX('RESOLVE Results'!$D$1:$P$18671, MATCH(1, ('RESOLVE Results'!$A$1:$A$18671 = $D$10) * ('RESOLVE Results'!$B$1:$B$18671 = $F$10) * ('RESOLVE Results'!$C$1:$C$18671 = $C119), 0), MATCH(I$12, 'RESOLVE Results'!$D$1:$P$1, 0)), "")</f>
        <v/>
      </c>
      <c r="J119" s="4" t="str" cm="1">
        <f t="array" ref="J119">IFERROR(INDEX('RESOLVE Results'!$D$1:$P$18671, MATCH(1, ('RESOLVE Results'!$A$1:$A$18671 = $D$10) * ('RESOLVE Results'!$B$1:$B$18671 = $F$10) * ('RESOLVE Results'!$C$1:$C$18671 = $C119), 0), MATCH(J$12, 'RESOLVE Results'!$D$1:$P$1, 0)), "")</f>
        <v/>
      </c>
      <c r="K119" s="4" t="str" cm="1">
        <f t="array" ref="K119">IFERROR(INDEX('RESOLVE Results'!$D$1:$P$18671, MATCH(1, ('RESOLVE Results'!$A$1:$A$18671 = $D$10) * ('RESOLVE Results'!$B$1:$B$18671 = $F$10) * ('RESOLVE Results'!$C$1:$C$18671 = $C119), 0), MATCH(K$12, 'RESOLVE Results'!$D$1:$P$1, 0)), "")</f>
        <v/>
      </c>
      <c r="L119" s="4" t="str" cm="1">
        <f t="array" ref="L119">IFERROR(INDEX('RESOLVE Results'!$D$1:$P$18671, MATCH(1, ('RESOLVE Results'!$A$1:$A$18671 = $D$10) * ('RESOLVE Results'!$B$1:$B$18671 = $F$10) * ('RESOLVE Results'!$C$1:$C$18671 = $C119), 0), MATCH(L$12, 'RESOLVE Results'!$D$1:$P$1, 0)), "")</f>
        <v/>
      </c>
      <c r="M119" s="4" t="str" cm="1">
        <f t="array" ref="M119">IFERROR(INDEX('RESOLVE Results'!$D$1:$P$18671, MATCH(1, ('RESOLVE Results'!$A$1:$A$18671 = $D$10) * ('RESOLVE Results'!$B$1:$B$18671 = $F$10) * ('RESOLVE Results'!$C$1:$C$18671 = $C119), 0), MATCH(M$12, 'RESOLVE Results'!$D$1:$P$1, 0)), "")</f>
        <v/>
      </c>
      <c r="N119" s="4" t="str" cm="1">
        <f t="array" ref="N119">IFERROR(INDEX('RESOLVE Results'!$D$1:$P$18671, MATCH(1, ('RESOLVE Results'!$A$1:$A$18671 = $D$10) * ('RESOLVE Results'!$B$1:$B$18671 = $F$10) * ('RESOLVE Results'!$C$1:$C$18671 = $C119), 0), MATCH(N$12, 'RESOLVE Results'!$D$1:$P$1, 0)), "")</f>
        <v/>
      </c>
      <c r="O119" s="4" t="str" cm="1">
        <f t="array" ref="O119">IFERROR(INDEX('RESOLVE Results'!$D$1:$P$18671, MATCH(1, ('RESOLVE Results'!$A$1:$A$18671 = $D$10) * ('RESOLVE Results'!$B$1:$B$18671 = $F$10) * ('RESOLVE Results'!$C$1:$C$18671 = $C119), 0), MATCH(O$12, 'RESOLVE Results'!$D$1:$P$1, 0)), "")</f>
        <v/>
      </c>
      <c r="P119" s="4" t="str" cm="1">
        <f t="array" ref="P119">IFERROR(INDEX('RESOLVE Results'!$D$1:$P$18671, MATCH(1, ('RESOLVE Results'!$A$1:$A$18671 = $D$10) * ('RESOLVE Results'!$B$1:$B$18671 = $F$10) * ('RESOLVE Results'!$C$1:$C$18671 = $C119), 0), MATCH(P$12, 'RESOLVE Results'!$D$1:$P$1, 0)), "")</f>
        <v/>
      </c>
    </row>
    <row r="120" spans="2:16" outlineLevel="1" x14ac:dyDescent="0.2">
      <c r="B120" s="11" t="s">
        <v>178</v>
      </c>
      <c r="C120" s="3">
        <v>0</v>
      </c>
      <c r="D120" s="4" t="str" cm="1">
        <f t="array" ref="D120">IFERROR(INDEX('RESOLVE Results'!$D$1:$P$18671, MATCH(1, ('RESOLVE Results'!$A$1:$A$18671 = $D$10) * ('RESOLVE Results'!$B$1:$B$18671 = $F$10) * ('RESOLVE Results'!$C$1:$C$18671 = $C120), 0), MATCH(D$12, 'RESOLVE Results'!$D$1:$P$1, 0)), "")</f>
        <v/>
      </c>
      <c r="E120" s="4" t="str" cm="1">
        <f t="array" ref="E120">IFERROR(INDEX('RESOLVE Results'!$D$1:$P$18671, MATCH(1, ('RESOLVE Results'!$A$1:$A$18671 = $D$10) * ('RESOLVE Results'!$B$1:$B$18671 = $F$10) * ('RESOLVE Results'!$C$1:$C$18671 = $C120), 0), MATCH(E$12, 'RESOLVE Results'!$D$1:$P$1, 0)), "")</f>
        <v/>
      </c>
      <c r="F120" s="4" t="str" cm="1">
        <f t="array" ref="F120">IFERROR(INDEX('RESOLVE Results'!$D$1:$P$18671, MATCH(1, ('RESOLVE Results'!$A$1:$A$18671 = $D$10) * ('RESOLVE Results'!$B$1:$B$18671 = $F$10) * ('RESOLVE Results'!$C$1:$C$18671 = $C120), 0), MATCH(F$12, 'RESOLVE Results'!$D$1:$P$1, 0)), "")</f>
        <v/>
      </c>
      <c r="G120" s="4" t="str" cm="1">
        <f t="array" ref="G120">IFERROR(INDEX('RESOLVE Results'!$D$1:$P$18671, MATCH(1, ('RESOLVE Results'!$A$1:$A$18671 = $D$10) * ('RESOLVE Results'!$B$1:$B$18671 = $F$10) * ('RESOLVE Results'!$C$1:$C$18671 = $C120), 0), MATCH(G$12, 'RESOLVE Results'!$D$1:$P$1, 0)), "")</f>
        <v/>
      </c>
      <c r="H120" s="4" t="str" cm="1">
        <f t="array" ref="H120">IFERROR(INDEX('RESOLVE Results'!$D$1:$P$18671, MATCH(1, ('RESOLVE Results'!$A$1:$A$18671 = $D$10) * ('RESOLVE Results'!$B$1:$B$18671 = $F$10) * ('RESOLVE Results'!$C$1:$C$18671 = $C120), 0), MATCH(H$12, 'RESOLVE Results'!$D$1:$P$1, 0)), "")</f>
        <v/>
      </c>
      <c r="I120" s="4" t="str" cm="1">
        <f t="array" ref="I120">IFERROR(INDEX('RESOLVE Results'!$D$1:$P$18671, MATCH(1, ('RESOLVE Results'!$A$1:$A$18671 = $D$10) * ('RESOLVE Results'!$B$1:$B$18671 = $F$10) * ('RESOLVE Results'!$C$1:$C$18671 = $C120), 0), MATCH(I$12, 'RESOLVE Results'!$D$1:$P$1, 0)), "")</f>
        <v/>
      </c>
      <c r="J120" s="4" t="str" cm="1">
        <f t="array" ref="J120">IFERROR(INDEX('RESOLVE Results'!$D$1:$P$18671, MATCH(1, ('RESOLVE Results'!$A$1:$A$18671 = $D$10) * ('RESOLVE Results'!$B$1:$B$18671 = $F$10) * ('RESOLVE Results'!$C$1:$C$18671 = $C120), 0), MATCH(J$12, 'RESOLVE Results'!$D$1:$P$1, 0)), "")</f>
        <v/>
      </c>
      <c r="K120" s="4" t="str" cm="1">
        <f t="array" ref="K120">IFERROR(INDEX('RESOLVE Results'!$D$1:$P$18671, MATCH(1, ('RESOLVE Results'!$A$1:$A$18671 = $D$10) * ('RESOLVE Results'!$B$1:$B$18671 = $F$10) * ('RESOLVE Results'!$C$1:$C$18671 = $C120), 0), MATCH(K$12, 'RESOLVE Results'!$D$1:$P$1, 0)), "")</f>
        <v/>
      </c>
      <c r="L120" s="4" t="str" cm="1">
        <f t="array" ref="L120">IFERROR(INDEX('RESOLVE Results'!$D$1:$P$18671, MATCH(1, ('RESOLVE Results'!$A$1:$A$18671 = $D$10) * ('RESOLVE Results'!$B$1:$B$18671 = $F$10) * ('RESOLVE Results'!$C$1:$C$18671 = $C120), 0), MATCH(L$12, 'RESOLVE Results'!$D$1:$P$1, 0)), "")</f>
        <v/>
      </c>
      <c r="M120" s="4" t="str" cm="1">
        <f t="array" ref="M120">IFERROR(INDEX('RESOLVE Results'!$D$1:$P$18671, MATCH(1, ('RESOLVE Results'!$A$1:$A$18671 = $D$10) * ('RESOLVE Results'!$B$1:$B$18671 = $F$10) * ('RESOLVE Results'!$C$1:$C$18671 = $C120), 0), MATCH(M$12, 'RESOLVE Results'!$D$1:$P$1, 0)), "")</f>
        <v/>
      </c>
      <c r="N120" s="4" t="str" cm="1">
        <f t="array" ref="N120">IFERROR(INDEX('RESOLVE Results'!$D$1:$P$18671, MATCH(1, ('RESOLVE Results'!$A$1:$A$18671 = $D$10) * ('RESOLVE Results'!$B$1:$B$18671 = $F$10) * ('RESOLVE Results'!$C$1:$C$18671 = $C120), 0), MATCH(N$12, 'RESOLVE Results'!$D$1:$P$1, 0)), "")</f>
        <v/>
      </c>
      <c r="O120" s="4" t="str" cm="1">
        <f t="array" ref="O120">IFERROR(INDEX('RESOLVE Results'!$D$1:$P$18671, MATCH(1, ('RESOLVE Results'!$A$1:$A$18671 = $D$10) * ('RESOLVE Results'!$B$1:$B$18671 = $F$10) * ('RESOLVE Results'!$C$1:$C$18671 = $C120), 0), MATCH(O$12, 'RESOLVE Results'!$D$1:$P$1, 0)), "")</f>
        <v/>
      </c>
      <c r="P120" s="4" t="str" cm="1">
        <f t="array" ref="P120">IFERROR(INDEX('RESOLVE Results'!$D$1:$P$18671, MATCH(1, ('RESOLVE Results'!$A$1:$A$18671 = $D$10) * ('RESOLVE Results'!$B$1:$B$18671 = $F$10) * ('RESOLVE Results'!$C$1:$C$18671 = $C120), 0), MATCH(P$12, 'RESOLVE Results'!$D$1:$P$1, 0)), "")</f>
        <v/>
      </c>
    </row>
    <row r="121" spans="2:16" outlineLevel="1" x14ac:dyDescent="0.2">
      <c r="B121" s="11" t="s">
        <v>178</v>
      </c>
      <c r="C121" s="3">
        <v>0</v>
      </c>
      <c r="D121" s="4" t="str" cm="1">
        <f t="array" ref="D121">IFERROR(INDEX('RESOLVE Results'!$D$1:$P$18671, MATCH(1, ('RESOLVE Results'!$A$1:$A$18671 = $D$10) * ('RESOLVE Results'!$B$1:$B$18671 = $F$10) * ('RESOLVE Results'!$C$1:$C$18671 = $C121), 0), MATCH(D$12, 'RESOLVE Results'!$D$1:$P$1, 0)), "")</f>
        <v/>
      </c>
      <c r="E121" s="4" t="str" cm="1">
        <f t="array" ref="E121">IFERROR(INDEX('RESOLVE Results'!$D$1:$P$18671, MATCH(1, ('RESOLVE Results'!$A$1:$A$18671 = $D$10) * ('RESOLVE Results'!$B$1:$B$18671 = $F$10) * ('RESOLVE Results'!$C$1:$C$18671 = $C121), 0), MATCH(E$12, 'RESOLVE Results'!$D$1:$P$1, 0)), "")</f>
        <v/>
      </c>
      <c r="F121" s="4" t="str" cm="1">
        <f t="array" ref="F121">IFERROR(INDEX('RESOLVE Results'!$D$1:$P$18671, MATCH(1, ('RESOLVE Results'!$A$1:$A$18671 = $D$10) * ('RESOLVE Results'!$B$1:$B$18671 = $F$10) * ('RESOLVE Results'!$C$1:$C$18671 = $C121), 0), MATCH(F$12, 'RESOLVE Results'!$D$1:$P$1, 0)), "")</f>
        <v/>
      </c>
      <c r="G121" s="4" t="str" cm="1">
        <f t="array" ref="G121">IFERROR(INDEX('RESOLVE Results'!$D$1:$P$18671, MATCH(1, ('RESOLVE Results'!$A$1:$A$18671 = $D$10) * ('RESOLVE Results'!$B$1:$B$18671 = $F$10) * ('RESOLVE Results'!$C$1:$C$18671 = $C121), 0), MATCH(G$12, 'RESOLVE Results'!$D$1:$P$1, 0)), "")</f>
        <v/>
      </c>
      <c r="H121" s="4" t="str" cm="1">
        <f t="array" ref="H121">IFERROR(INDEX('RESOLVE Results'!$D$1:$P$18671, MATCH(1, ('RESOLVE Results'!$A$1:$A$18671 = $D$10) * ('RESOLVE Results'!$B$1:$B$18671 = $F$10) * ('RESOLVE Results'!$C$1:$C$18671 = $C121), 0), MATCH(H$12, 'RESOLVE Results'!$D$1:$P$1, 0)), "")</f>
        <v/>
      </c>
      <c r="I121" s="4" t="str" cm="1">
        <f t="array" ref="I121">IFERROR(INDEX('RESOLVE Results'!$D$1:$P$18671, MATCH(1, ('RESOLVE Results'!$A$1:$A$18671 = $D$10) * ('RESOLVE Results'!$B$1:$B$18671 = $F$10) * ('RESOLVE Results'!$C$1:$C$18671 = $C121), 0), MATCH(I$12, 'RESOLVE Results'!$D$1:$P$1, 0)), "")</f>
        <v/>
      </c>
      <c r="J121" s="4" t="str" cm="1">
        <f t="array" ref="J121">IFERROR(INDEX('RESOLVE Results'!$D$1:$P$18671, MATCH(1, ('RESOLVE Results'!$A$1:$A$18671 = $D$10) * ('RESOLVE Results'!$B$1:$B$18671 = $F$10) * ('RESOLVE Results'!$C$1:$C$18671 = $C121), 0), MATCH(J$12, 'RESOLVE Results'!$D$1:$P$1, 0)), "")</f>
        <v/>
      </c>
      <c r="K121" s="4" t="str" cm="1">
        <f t="array" ref="K121">IFERROR(INDEX('RESOLVE Results'!$D$1:$P$18671, MATCH(1, ('RESOLVE Results'!$A$1:$A$18671 = $D$10) * ('RESOLVE Results'!$B$1:$B$18671 = $F$10) * ('RESOLVE Results'!$C$1:$C$18671 = $C121), 0), MATCH(K$12, 'RESOLVE Results'!$D$1:$P$1, 0)), "")</f>
        <v/>
      </c>
      <c r="L121" s="4" t="str" cm="1">
        <f t="array" ref="L121">IFERROR(INDEX('RESOLVE Results'!$D$1:$P$18671, MATCH(1, ('RESOLVE Results'!$A$1:$A$18671 = $D$10) * ('RESOLVE Results'!$B$1:$B$18671 = $F$10) * ('RESOLVE Results'!$C$1:$C$18671 = $C121), 0), MATCH(L$12, 'RESOLVE Results'!$D$1:$P$1, 0)), "")</f>
        <v/>
      </c>
      <c r="M121" s="4" t="str" cm="1">
        <f t="array" ref="M121">IFERROR(INDEX('RESOLVE Results'!$D$1:$P$18671, MATCH(1, ('RESOLVE Results'!$A$1:$A$18671 = $D$10) * ('RESOLVE Results'!$B$1:$B$18671 = $F$10) * ('RESOLVE Results'!$C$1:$C$18671 = $C121), 0), MATCH(M$12, 'RESOLVE Results'!$D$1:$P$1, 0)), "")</f>
        <v/>
      </c>
      <c r="N121" s="4" t="str" cm="1">
        <f t="array" ref="N121">IFERROR(INDEX('RESOLVE Results'!$D$1:$P$18671, MATCH(1, ('RESOLVE Results'!$A$1:$A$18671 = $D$10) * ('RESOLVE Results'!$B$1:$B$18671 = $F$10) * ('RESOLVE Results'!$C$1:$C$18671 = $C121), 0), MATCH(N$12, 'RESOLVE Results'!$D$1:$P$1, 0)), "")</f>
        <v/>
      </c>
      <c r="O121" s="4" t="str" cm="1">
        <f t="array" ref="O121">IFERROR(INDEX('RESOLVE Results'!$D$1:$P$18671, MATCH(1, ('RESOLVE Results'!$A$1:$A$18671 = $D$10) * ('RESOLVE Results'!$B$1:$B$18671 = $F$10) * ('RESOLVE Results'!$C$1:$C$18671 = $C121), 0), MATCH(O$12, 'RESOLVE Results'!$D$1:$P$1, 0)), "")</f>
        <v/>
      </c>
      <c r="P121" s="4" t="str" cm="1">
        <f t="array" ref="P121">IFERROR(INDEX('RESOLVE Results'!$D$1:$P$18671, MATCH(1, ('RESOLVE Results'!$A$1:$A$18671 = $D$10) * ('RESOLVE Results'!$B$1:$B$18671 = $F$10) * ('RESOLVE Results'!$C$1:$C$18671 = $C121), 0), MATCH(P$12, 'RESOLVE Results'!$D$1:$P$1, 0)), "")</f>
        <v/>
      </c>
    </row>
    <row r="122" spans="2:16" outlineLevel="1" x14ac:dyDescent="0.2">
      <c r="B122" s="11" t="s">
        <v>178</v>
      </c>
      <c r="C122" s="3">
        <v>0</v>
      </c>
      <c r="D122" s="4" t="str" cm="1">
        <f t="array" ref="D122">IFERROR(INDEX('RESOLVE Results'!$D$1:$P$18671, MATCH(1, ('RESOLVE Results'!$A$1:$A$18671 = $D$10) * ('RESOLVE Results'!$B$1:$B$18671 = $F$10) * ('RESOLVE Results'!$C$1:$C$18671 = $C122), 0), MATCH(D$12, 'RESOLVE Results'!$D$1:$P$1, 0)), "")</f>
        <v/>
      </c>
      <c r="E122" s="4" t="str" cm="1">
        <f t="array" ref="E122">IFERROR(INDEX('RESOLVE Results'!$D$1:$P$18671, MATCH(1, ('RESOLVE Results'!$A$1:$A$18671 = $D$10) * ('RESOLVE Results'!$B$1:$B$18671 = $F$10) * ('RESOLVE Results'!$C$1:$C$18671 = $C122), 0), MATCH(E$12, 'RESOLVE Results'!$D$1:$P$1, 0)), "")</f>
        <v/>
      </c>
      <c r="F122" s="4" t="str" cm="1">
        <f t="array" ref="F122">IFERROR(INDEX('RESOLVE Results'!$D$1:$P$18671, MATCH(1, ('RESOLVE Results'!$A$1:$A$18671 = $D$10) * ('RESOLVE Results'!$B$1:$B$18671 = $F$10) * ('RESOLVE Results'!$C$1:$C$18671 = $C122), 0), MATCH(F$12, 'RESOLVE Results'!$D$1:$P$1, 0)), "")</f>
        <v/>
      </c>
      <c r="G122" s="4" t="str" cm="1">
        <f t="array" ref="G122">IFERROR(INDEX('RESOLVE Results'!$D$1:$P$18671, MATCH(1, ('RESOLVE Results'!$A$1:$A$18671 = $D$10) * ('RESOLVE Results'!$B$1:$B$18671 = $F$10) * ('RESOLVE Results'!$C$1:$C$18671 = $C122), 0), MATCH(G$12, 'RESOLVE Results'!$D$1:$P$1, 0)), "")</f>
        <v/>
      </c>
      <c r="H122" s="4" t="str" cm="1">
        <f t="array" ref="H122">IFERROR(INDEX('RESOLVE Results'!$D$1:$P$18671, MATCH(1, ('RESOLVE Results'!$A$1:$A$18671 = $D$10) * ('RESOLVE Results'!$B$1:$B$18671 = $F$10) * ('RESOLVE Results'!$C$1:$C$18671 = $C122), 0), MATCH(H$12, 'RESOLVE Results'!$D$1:$P$1, 0)), "")</f>
        <v/>
      </c>
      <c r="I122" s="4" t="str" cm="1">
        <f t="array" ref="I122">IFERROR(INDEX('RESOLVE Results'!$D$1:$P$18671, MATCH(1, ('RESOLVE Results'!$A$1:$A$18671 = $D$10) * ('RESOLVE Results'!$B$1:$B$18671 = $F$10) * ('RESOLVE Results'!$C$1:$C$18671 = $C122), 0), MATCH(I$12, 'RESOLVE Results'!$D$1:$P$1, 0)), "")</f>
        <v/>
      </c>
      <c r="J122" s="4" t="str" cm="1">
        <f t="array" ref="J122">IFERROR(INDEX('RESOLVE Results'!$D$1:$P$18671, MATCH(1, ('RESOLVE Results'!$A$1:$A$18671 = $D$10) * ('RESOLVE Results'!$B$1:$B$18671 = $F$10) * ('RESOLVE Results'!$C$1:$C$18671 = $C122), 0), MATCH(J$12, 'RESOLVE Results'!$D$1:$P$1, 0)), "")</f>
        <v/>
      </c>
      <c r="K122" s="4" t="str" cm="1">
        <f t="array" ref="K122">IFERROR(INDEX('RESOLVE Results'!$D$1:$P$18671, MATCH(1, ('RESOLVE Results'!$A$1:$A$18671 = $D$10) * ('RESOLVE Results'!$B$1:$B$18671 = $F$10) * ('RESOLVE Results'!$C$1:$C$18671 = $C122), 0), MATCH(K$12, 'RESOLVE Results'!$D$1:$P$1, 0)), "")</f>
        <v/>
      </c>
      <c r="L122" s="4" t="str" cm="1">
        <f t="array" ref="L122">IFERROR(INDEX('RESOLVE Results'!$D$1:$P$18671, MATCH(1, ('RESOLVE Results'!$A$1:$A$18671 = $D$10) * ('RESOLVE Results'!$B$1:$B$18671 = $F$10) * ('RESOLVE Results'!$C$1:$C$18671 = $C122), 0), MATCH(L$12, 'RESOLVE Results'!$D$1:$P$1, 0)), "")</f>
        <v/>
      </c>
      <c r="M122" s="4" t="str" cm="1">
        <f t="array" ref="M122">IFERROR(INDEX('RESOLVE Results'!$D$1:$P$18671, MATCH(1, ('RESOLVE Results'!$A$1:$A$18671 = $D$10) * ('RESOLVE Results'!$B$1:$B$18671 = $F$10) * ('RESOLVE Results'!$C$1:$C$18671 = $C122), 0), MATCH(M$12, 'RESOLVE Results'!$D$1:$P$1, 0)), "")</f>
        <v/>
      </c>
      <c r="N122" s="4" t="str" cm="1">
        <f t="array" ref="N122">IFERROR(INDEX('RESOLVE Results'!$D$1:$P$18671, MATCH(1, ('RESOLVE Results'!$A$1:$A$18671 = $D$10) * ('RESOLVE Results'!$B$1:$B$18671 = $F$10) * ('RESOLVE Results'!$C$1:$C$18671 = $C122), 0), MATCH(N$12, 'RESOLVE Results'!$D$1:$P$1, 0)), "")</f>
        <v/>
      </c>
      <c r="O122" s="4" t="str" cm="1">
        <f t="array" ref="O122">IFERROR(INDEX('RESOLVE Results'!$D$1:$P$18671, MATCH(1, ('RESOLVE Results'!$A$1:$A$18671 = $D$10) * ('RESOLVE Results'!$B$1:$B$18671 = $F$10) * ('RESOLVE Results'!$C$1:$C$18671 = $C122), 0), MATCH(O$12, 'RESOLVE Results'!$D$1:$P$1, 0)), "")</f>
        <v/>
      </c>
      <c r="P122" s="4" t="str" cm="1">
        <f t="array" ref="P122">IFERROR(INDEX('RESOLVE Results'!$D$1:$P$18671, MATCH(1, ('RESOLVE Results'!$A$1:$A$18671 = $D$10) * ('RESOLVE Results'!$B$1:$B$18671 = $F$10) * ('RESOLVE Results'!$C$1:$C$18671 = $C122), 0), MATCH(P$12, 'RESOLVE Results'!$D$1:$P$1, 0)), "")</f>
        <v/>
      </c>
    </row>
    <row r="124" spans="2:16" x14ac:dyDescent="0.2">
      <c r="B124" s="11"/>
      <c r="C124" s="11" t="s">
        <v>258</v>
      </c>
      <c r="D124" s="11" t="s">
        <v>266</v>
      </c>
      <c r="E124" s="11" t="s">
        <v>260</v>
      </c>
      <c r="F124" s="11" t="s">
        <v>267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ht="12.75" x14ac:dyDescent="0.2">
      <c r="B125" s="11"/>
      <c r="C125" s="2" t="s">
        <v>268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2:16" x14ac:dyDescent="0.2">
      <c r="B126" s="11"/>
      <c r="C126" s="1" t="s">
        <v>156</v>
      </c>
      <c r="D126" s="1">
        <v>2024</v>
      </c>
      <c r="E126" s="1">
        <v>2025</v>
      </c>
      <c r="F126" s="1">
        <v>2026</v>
      </c>
      <c r="G126" s="1">
        <v>2028</v>
      </c>
      <c r="H126" s="1">
        <v>2030</v>
      </c>
      <c r="I126" s="1">
        <v>2032</v>
      </c>
      <c r="J126" s="1">
        <v>2033</v>
      </c>
      <c r="K126" s="1">
        <v>2034</v>
      </c>
      <c r="L126" s="1">
        <v>2035</v>
      </c>
      <c r="M126" s="1">
        <v>2039</v>
      </c>
      <c r="N126" s="1">
        <v>2040</v>
      </c>
      <c r="O126" s="1">
        <v>2045</v>
      </c>
      <c r="P126" s="1" t="s">
        <v>235</v>
      </c>
    </row>
    <row r="127" spans="2:16" outlineLevel="1" x14ac:dyDescent="0.2">
      <c r="B127" s="11" t="s">
        <v>180</v>
      </c>
      <c r="C127" s="3" t="str" cm="1">
        <f t="array" ref="C127:C236">Selected_Cases</f>
        <v>1GW High Bookend</v>
      </c>
      <c r="D127" s="4" cm="1">
        <f t="array" ref="D127">IFERROR(INDEX('RESOLVE Results'!$D$1:$P$18671, MATCH(1, ('RESOLVE Results'!$A$1:$A$18671 = $D$124) * ('RESOLVE Results'!$B$1:$B$18671 = $F$124) * ('RESOLVE Results'!$C$1:$C$18671 = $C127), 0), MATCH(D$126, 'RESOLVE Results'!$D$1:$P$1, 0)), "")</f>
        <v>203.09</v>
      </c>
      <c r="E127" s="4" cm="1">
        <f t="array" ref="E127">IFERROR(INDEX('RESOLVE Results'!$D$1:$P$18671, MATCH(1, ('RESOLVE Results'!$A$1:$A$18671 = $D$124) * ('RESOLVE Results'!$B$1:$B$18671 = $F$124) * ('RESOLVE Results'!$C$1:$C$18671 = $C127), 0), MATCH(E$126, 'RESOLVE Results'!$D$1:$P$1, 0)), "")</f>
        <v>205.78</v>
      </c>
      <c r="F127" s="4" cm="1">
        <f t="array" ref="F127">IFERROR(INDEX('RESOLVE Results'!$D$1:$P$18671, MATCH(1, ('RESOLVE Results'!$A$1:$A$18671 = $D$124) * ('RESOLVE Results'!$B$1:$B$18671 = $F$124) * ('RESOLVE Results'!$C$1:$C$18671 = $C127), 0), MATCH(F$126, 'RESOLVE Results'!$D$1:$P$1, 0)), "")</f>
        <v>209.3</v>
      </c>
      <c r="G127" s="4" cm="1">
        <f t="array" ref="G127">IFERROR(INDEX('RESOLVE Results'!$D$1:$P$18671, MATCH(1, ('RESOLVE Results'!$A$1:$A$18671 = $D$124) * ('RESOLVE Results'!$B$1:$B$18671 = $F$124) * ('RESOLVE Results'!$C$1:$C$18671 = $C127), 0), MATCH(G$126, 'RESOLVE Results'!$D$1:$P$1, 0)), "")</f>
        <v>218.94</v>
      </c>
      <c r="H127" s="4" cm="1">
        <f t="array" ref="H127">IFERROR(INDEX('RESOLVE Results'!$D$1:$P$18671, MATCH(1, ('RESOLVE Results'!$A$1:$A$18671 = $D$124) * ('RESOLVE Results'!$B$1:$B$18671 = $F$124) * ('RESOLVE Results'!$C$1:$C$18671 = $C127), 0), MATCH(H$126, 'RESOLVE Results'!$D$1:$P$1, 0)), "")</f>
        <v>231.68</v>
      </c>
      <c r="I127" s="4" cm="1">
        <f t="array" ref="I127">IFERROR(INDEX('RESOLVE Results'!$D$1:$P$18671, MATCH(1, ('RESOLVE Results'!$A$1:$A$18671 = $D$124) * ('RESOLVE Results'!$B$1:$B$18671 = $F$124) * ('RESOLVE Results'!$C$1:$C$18671 = $C127), 0), MATCH(I$126, 'RESOLVE Results'!$D$1:$P$1, 0)), "")</f>
        <v>246.61</v>
      </c>
      <c r="J127" s="4" cm="1">
        <f t="array" ref="J127">IFERROR(INDEX('RESOLVE Results'!$D$1:$P$18671, MATCH(1, ('RESOLVE Results'!$A$1:$A$18671 = $D$124) * ('RESOLVE Results'!$B$1:$B$18671 = $F$124) * ('RESOLVE Results'!$C$1:$C$18671 = $C127), 0), MATCH(J$126, 'RESOLVE Results'!$D$1:$P$1, 0)), "")</f>
        <v>254.82</v>
      </c>
      <c r="K127" s="4" cm="1">
        <f t="array" ref="K127">IFERROR(INDEX('RESOLVE Results'!$D$1:$P$18671, MATCH(1, ('RESOLVE Results'!$A$1:$A$18671 = $D$124) * ('RESOLVE Results'!$B$1:$B$18671 = $F$124) * ('RESOLVE Results'!$C$1:$C$18671 = $C127), 0), MATCH(K$126, 'RESOLVE Results'!$D$1:$P$1, 0)), "")</f>
        <v>262.92</v>
      </c>
      <c r="L127" s="4" cm="1">
        <f t="array" ref="L127">IFERROR(INDEX('RESOLVE Results'!$D$1:$P$18671, MATCH(1, ('RESOLVE Results'!$A$1:$A$18671 = $D$124) * ('RESOLVE Results'!$B$1:$B$18671 = $F$124) * ('RESOLVE Results'!$C$1:$C$18671 = $C127), 0), MATCH(L$126, 'RESOLVE Results'!$D$1:$P$1, 0)), "")</f>
        <v>271.18</v>
      </c>
      <c r="M127" s="4" cm="1">
        <f t="array" ref="M127">IFERROR(INDEX('RESOLVE Results'!$D$1:$P$18671, MATCH(1, ('RESOLVE Results'!$A$1:$A$18671 = $D$124) * ('RESOLVE Results'!$B$1:$B$18671 = $F$124) * ('RESOLVE Results'!$C$1:$C$18671 = $C127), 0), MATCH(M$126, 'RESOLVE Results'!$D$1:$P$1, 0)), "")</f>
        <v>301.23</v>
      </c>
      <c r="N127" s="4" cm="1">
        <f t="array" ref="N127">IFERROR(INDEX('RESOLVE Results'!$D$1:$P$18671, MATCH(1, ('RESOLVE Results'!$A$1:$A$18671 = $D$124) * ('RESOLVE Results'!$B$1:$B$18671 = $F$124) * ('RESOLVE Results'!$C$1:$C$18671 = $C127), 0), MATCH(N$126, 'RESOLVE Results'!$D$1:$P$1, 0)), "")</f>
        <v>309.32</v>
      </c>
      <c r="O127" s="4" cm="1">
        <f t="array" ref="O127">IFERROR(INDEX('RESOLVE Results'!$D$1:$P$18671, MATCH(1, ('RESOLVE Results'!$A$1:$A$18671 = $D$124) * ('RESOLVE Results'!$B$1:$B$18671 = $F$124) * ('RESOLVE Results'!$C$1:$C$18671 = $C127), 0), MATCH(O$126, 'RESOLVE Results'!$D$1:$P$1, 0)), "")</f>
        <v>334.9</v>
      </c>
      <c r="P127" s="6">
        <f t="shared" ref="P127:P158" si="0">IF(O127="", "", SUMPRODUCT($D$6:$O$6, $D127:$O127))</f>
        <v>4207.327474167434</v>
      </c>
    </row>
    <row r="128" spans="2:16" outlineLevel="1" x14ac:dyDescent="0.2">
      <c r="B128" s="11" t="s">
        <v>180</v>
      </c>
      <c r="C128" s="3" t="str">
        <v>1GW Stringent Policy</v>
      </c>
      <c r="D128" s="4" cm="1">
        <f t="array" ref="D128">IFERROR(INDEX('RESOLVE Results'!$D$1:$P$18671, MATCH(1, ('RESOLVE Results'!$A$1:$A$18671 = $D$124) * ('RESOLVE Results'!$B$1:$B$18671 = $F$124) * ('RESOLVE Results'!$C$1:$C$18671 = $C128), 0), MATCH(D$126, 'RESOLVE Results'!$D$1:$P$1, 0)), "")</f>
        <v>203.09</v>
      </c>
      <c r="E128" s="4" cm="1">
        <f t="array" ref="E128">IFERROR(INDEX('RESOLVE Results'!$D$1:$P$18671, MATCH(1, ('RESOLVE Results'!$A$1:$A$18671 = $D$124) * ('RESOLVE Results'!$B$1:$B$18671 = $F$124) * ('RESOLVE Results'!$C$1:$C$18671 = $C128), 0), MATCH(E$126, 'RESOLVE Results'!$D$1:$P$1, 0)), "")</f>
        <v>205.78</v>
      </c>
      <c r="F128" s="4" cm="1">
        <f t="array" ref="F128">IFERROR(INDEX('RESOLVE Results'!$D$1:$P$18671, MATCH(1, ('RESOLVE Results'!$A$1:$A$18671 = $D$124) * ('RESOLVE Results'!$B$1:$B$18671 = $F$124) * ('RESOLVE Results'!$C$1:$C$18671 = $C128), 0), MATCH(F$126, 'RESOLVE Results'!$D$1:$P$1, 0)), "")</f>
        <v>209.3</v>
      </c>
      <c r="G128" s="4" cm="1">
        <f t="array" ref="G128">IFERROR(INDEX('RESOLVE Results'!$D$1:$P$18671, MATCH(1, ('RESOLVE Results'!$A$1:$A$18671 = $D$124) * ('RESOLVE Results'!$B$1:$B$18671 = $F$124) * ('RESOLVE Results'!$C$1:$C$18671 = $C128), 0), MATCH(G$126, 'RESOLVE Results'!$D$1:$P$1, 0)), "")</f>
        <v>218.94</v>
      </c>
      <c r="H128" s="4" cm="1">
        <f t="array" ref="H128">IFERROR(INDEX('RESOLVE Results'!$D$1:$P$18671, MATCH(1, ('RESOLVE Results'!$A$1:$A$18671 = $D$124) * ('RESOLVE Results'!$B$1:$B$18671 = $F$124) * ('RESOLVE Results'!$C$1:$C$18671 = $C128), 0), MATCH(H$126, 'RESOLVE Results'!$D$1:$P$1, 0)), "")</f>
        <v>231.68</v>
      </c>
      <c r="I128" s="4" cm="1">
        <f t="array" ref="I128">IFERROR(INDEX('RESOLVE Results'!$D$1:$P$18671, MATCH(1, ('RESOLVE Results'!$A$1:$A$18671 = $D$124) * ('RESOLVE Results'!$B$1:$B$18671 = $F$124) * ('RESOLVE Results'!$C$1:$C$18671 = $C128), 0), MATCH(I$126, 'RESOLVE Results'!$D$1:$P$1, 0)), "")</f>
        <v>246.61</v>
      </c>
      <c r="J128" s="4" cm="1">
        <f t="array" ref="J128">IFERROR(INDEX('RESOLVE Results'!$D$1:$P$18671, MATCH(1, ('RESOLVE Results'!$A$1:$A$18671 = $D$124) * ('RESOLVE Results'!$B$1:$B$18671 = $F$124) * ('RESOLVE Results'!$C$1:$C$18671 = $C128), 0), MATCH(J$126, 'RESOLVE Results'!$D$1:$P$1, 0)), "")</f>
        <v>254.82</v>
      </c>
      <c r="K128" s="4" cm="1">
        <f t="array" ref="K128">IFERROR(INDEX('RESOLVE Results'!$D$1:$P$18671, MATCH(1, ('RESOLVE Results'!$A$1:$A$18671 = $D$124) * ('RESOLVE Results'!$B$1:$B$18671 = $F$124) * ('RESOLVE Results'!$C$1:$C$18671 = $C128), 0), MATCH(K$126, 'RESOLVE Results'!$D$1:$P$1, 0)), "")</f>
        <v>262.92</v>
      </c>
      <c r="L128" s="4" cm="1">
        <f t="array" ref="L128">IFERROR(INDEX('RESOLVE Results'!$D$1:$P$18671, MATCH(1, ('RESOLVE Results'!$A$1:$A$18671 = $D$124) * ('RESOLVE Results'!$B$1:$B$18671 = $F$124) * ('RESOLVE Results'!$C$1:$C$18671 = $C128), 0), MATCH(L$126, 'RESOLVE Results'!$D$1:$P$1, 0)), "")</f>
        <v>271.18</v>
      </c>
      <c r="M128" s="4" cm="1">
        <f t="array" ref="M128">IFERROR(INDEX('RESOLVE Results'!$D$1:$P$18671, MATCH(1, ('RESOLVE Results'!$A$1:$A$18671 = $D$124) * ('RESOLVE Results'!$B$1:$B$18671 = $F$124) * ('RESOLVE Results'!$C$1:$C$18671 = $C128), 0), MATCH(M$126, 'RESOLVE Results'!$D$1:$P$1, 0)), "")</f>
        <v>301.23</v>
      </c>
      <c r="N128" s="4" cm="1">
        <f t="array" ref="N128">IFERROR(INDEX('RESOLVE Results'!$D$1:$P$18671, MATCH(1, ('RESOLVE Results'!$A$1:$A$18671 = $D$124) * ('RESOLVE Results'!$B$1:$B$18671 = $F$124) * ('RESOLVE Results'!$C$1:$C$18671 = $C128), 0), MATCH(N$126, 'RESOLVE Results'!$D$1:$P$1, 0)), "")</f>
        <v>309.32</v>
      </c>
      <c r="O128" s="4" cm="1">
        <f t="array" ref="O128">IFERROR(INDEX('RESOLVE Results'!$D$1:$P$18671, MATCH(1, ('RESOLVE Results'!$A$1:$A$18671 = $D$124) * ('RESOLVE Results'!$B$1:$B$18671 = $F$124) * ('RESOLVE Results'!$C$1:$C$18671 = $C128), 0), MATCH(O$126, 'RESOLVE Results'!$D$1:$P$1, 0)), "")</f>
        <v>334.9</v>
      </c>
      <c r="P128" s="6">
        <f t="shared" si="0"/>
        <v>4207.327474167434</v>
      </c>
    </row>
    <row r="129" spans="2:16" outlineLevel="1" x14ac:dyDescent="0.2">
      <c r="B129" s="11" t="s">
        <v>180</v>
      </c>
      <c r="C129" s="3" t="str">
        <v>1GW Competing Resource Challenges</v>
      </c>
      <c r="D129" s="4" cm="1">
        <f t="array" ref="D129">IFERROR(INDEX('RESOLVE Results'!$D$1:$P$18671, MATCH(1, ('RESOLVE Results'!$A$1:$A$18671 = $D$124) * ('RESOLVE Results'!$B$1:$B$18671 = $F$124) * ('RESOLVE Results'!$C$1:$C$18671 = $C129), 0), MATCH(D$126, 'RESOLVE Results'!$D$1:$P$1, 0)), "")</f>
        <v>202.31</v>
      </c>
      <c r="E129" s="4" cm="1">
        <f t="array" ref="E129">IFERROR(INDEX('RESOLVE Results'!$D$1:$P$18671, MATCH(1, ('RESOLVE Results'!$A$1:$A$18671 = $D$124) * ('RESOLVE Results'!$B$1:$B$18671 = $F$124) * ('RESOLVE Results'!$C$1:$C$18671 = $C129), 0), MATCH(E$126, 'RESOLVE Results'!$D$1:$P$1, 0)), "")</f>
        <v>204.45</v>
      </c>
      <c r="F129" s="4" cm="1">
        <f t="array" ref="F129">IFERROR(INDEX('RESOLVE Results'!$D$1:$P$18671, MATCH(1, ('RESOLVE Results'!$A$1:$A$18671 = $D$124) * ('RESOLVE Results'!$B$1:$B$18671 = $F$124) * ('RESOLVE Results'!$C$1:$C$18671 = $C129), 0), MATCH(F$126, 'RESOLVE Results'!$D$1:$P$1, 0)), "")</f>
        <v>206.75</v>
      </c>
      <c r="G129" s="4" cm="1">
        <f t="array" ref="G129">IFERROR(INDEX('RESOLVE Results'!$D$1:$P$18671, MATCH(1, ('RESOLVE Results'!$A$1:$A$18671 = $D$124) * ('RESOLVE Results'!$B$1:$B$18671 = $F$124) * ('RESOLVE Results'!$C$1:$C$18671 = $C129), 0), MATCH(G$126, 'RESOLVE Results'!$D$1:$P$1, 0)), "")</f>
        <v>212.74</v>
      </c>
      <c r="H129" s="4" cm="1">
        <f t="array" ref="H129">IFERROR(INDEX('RESOLVE Results'!$D$1:$P$18671, MATCH(1, ('RESOLVE Results'!$A$1:$A$18671 = $D$124) * ('RESOLVE Results'!$B$1:$B$18671 = $F$124) * ('RESOLVE Results'!$C$1:$C$18671 = $C129), 0), MATCH(H$126, 'RESOLVE Results'!$D$1:$P$1, 0)), "")</f>
        <v>220.24</v>
      </c>
      <c r="I129" s="4" cm="1">
        <f t="array" ref="I129">IFERROR(INDEX('RESOLVE Results'!$D$1:$P$18671, MATCH(1, ('RESOLVE Results'!$A$1:$A$18671 = $D$124) * ('RESOLVE Results'!$B$1:$B$18671 = $F$124) * ('RESOLVE Results'!$C$1:$C$18671 = $C129), 0), MATCH(I$126, 'RESOLVE Results'!$D$1:$P$1, 0)), "")</f>
        <v>229.66</v>
      </c>
      <c r="J129" s="4" cm="1">
        <f t="array" ref="J129">IFERROR(INDEX('RESOLVE Results'!$D$1:$P$18671, MATCH(1, ('RESOLVE Results'!$A$1:$A$18671 = $D$124) * ('RESOLVE Results'!$B$1:$B$18671 = $F$124) * ('RESOLVE Results'!$C$1:$C$18671 = $C129), 0), MATCH(J$126, 'RESOLVE Results'!$D$1:$P$1, 0)), "")</f>
        <v>235.18</v>
      </c>
      <c r="K129" s="4" cm="1">
        <f t="array" ref="K129">IFERROR(INDEX('RESOLVE Results'!$D$1:$P$18671, MATCH(1, ('RESOLVE Results'!$A$1:$A$18671 = $D$124) * ('RESOLVE Results'!$B$1:$B$18671 = $F$124) * ('RESOLVE Results'!$C$1:$C$18671 = $C129), 0), MATCH(K$126, 'RESOLVE Results'!$D$1:$P$1, 0)), "")</f>
        <v>240.63</v>
      </c>
      <c r="L129" s="4" cm="1">
        <f t="array" ref="L129">IFERROR(INDEX('RESOLVE Results'!$D$1:$P$18671, MATCH(1, ('RESOLVE Results'!$A$1:$A$18671 = $D$124) * ('RESOLVE Results'!$B$1:$B$18671 = $F$124) * ('RESOLVE Results'!$C$1:$C$18671 = $C129), 0), MATCH(L$126, 'RESOLVE Results'!$D$1:$P$1, 0)), "")</f>
        <v>246.15</v>
      </c>
      <c r="M129" s="4" cm="1">
        <f t="array" ref="M129">IFERROR(INDEX('RESOLVE Results'!$D$1:$P$18671, MATCH(1, ('RESOLVE Results'!$A$1:$A$18671 = $D$124) * ('RESOLVE Results'!$B$1:$B$18671 = $F$124) * ('RESOLVE Results'!$C$1:$C$18671 = $C129), 0), MATCH(M$126, 'RESOLVE Results'!$D$1:$P$1, 0)), "")</f>
        <v>269.82</v>
      </c>
      <c r="N129" s="4" cm="1">
        <f t="array" ref="N129">IFERROR(INDEX('RESOLVE Results'!$D$1:$P$18671, MATCH(1, ('RESOLVE Results'!$A$1:$A$18671 = $D$124) * ('RESOLVE Results'!$B$1:$B$18671 = $F$124) * ('RESOLVE Results'!$C$1:$C$18671 = $C129), 0), MATCH(N$126, 'RESOLVE Results'!$D$1:$P$1, 0)), "")</f>
        <v>276.22000000000003</v>
      </c>
      <c r="O129" s="4" cm="1">
        <f t="array" ref="O129">IFERROR(INDEX('RESOLVE Results'!$D$1:$P$18671, MATCH(1, ('RESOLVE Results'!$A$1:$A$18671 = $D$124) * ('RESOLVE Results'!$B$1:$B$18671 = $F$124) * ('RESOLVE Results'!$C$1:$C$18671 = $C129), 0), MATCH(O$126, 'RESOLVE Results'!$D$1:$P$1, 0)), "")</f>
        <v>295.94</v>
      </c>
      <c r="P129" s="6">
        <f t="shared" si="0"/>
        <v>3871.6276509730787</v>
      </c>
    </row>
    <row r="130" spans="2:16" outlineLevel="1" x14ac:dyDescent="0.2">
      <c r="B130" s="11" t="s">
        <v>180</v>
      </c>
      <c r="C130" s="3" t="str">
        <v>1GW Significantly Low Competing Resource Availability</v>
      </c>
      <c r="D130" s="4" cm="1">
        <f t="array" ref="D130">IFERROR(INDEX('RESOLVE Results'!$D$1:$P$18671, MATCH(1, ('RESOLVE Results'!$A$1:$A$18671 = $D$124) * ('RESOLVE Results'!$B$1:$B$18671 = $F$124) * ('RESOLVE Results'!$C$1:$C$18671 = $C130), 0), MATCH(D$126, 'RESOLVE Results'!$D$1:$P$1, 0)), "")</f>
        <v>202.31</v>
      </c>
      <c r="E130" s="4" cm="1">
        <f t="array" ref="E130">IFERROR(INDEX('RESOLVE Results'!$D$1:$P$18671, MATCH(1, ('RESOLVE Results'!$A$1:$A$18671 = $D$124) * ('RESOLVE Results'!$B$1:$B$18671 = $F$124) * ('RESOLVE Results'!$C$1:$C$18671 = $C130), 0), MATCH(E$126, 'RESOLVE Results'!$D$1:$P$1, 0)), "")</f>
        <v>204.45</v>
      </c>
      <c r="F130" s="4" cm="1">
        <f t="array" ref="F130">IFERROR(INDEX('RESOLVE Results'!$D$1:$P$18671, MATCH(1, ('RESOLVE Results'!$A$1:$A$18671 = $D$124) * ('RESOLVE Results'!$B$1:$B$18671 = $F$124) * ('RESOLVE Results'!$C$1:$C$18671 = $C130), 0), MATCH(F$126, 'RESOLVE Results'!$D$1:$P$1, 0)), "")</f>
        <v>206.75</v>
      </c>
      <c r="G130" s="4" cm="1">
        <f t="array" ref="G130">IFERROR(INDEX('RESOLVE Results'!$D$1:$P$18671, MATCH(1, ('RESOLVE Results'!$A$1:$A$18671 = $D$124) * ('RESOLVE Results'!$B$1:$B$18671 = $F$124) * ('RESOLVE Results'!$C$1:$C$18671 = $C130), 0), MATCH(G$126, 'RESOLVE Results'!$D$1:$P$1, 0)), "")</f>
        <v>212.74</v>
      </c>
      <c r="H130" s="4" cm="1">
        <f t="array" ref="H130">IFERROR(INDEX('RESOLVE Results'!$D$1:$P$18671, MATCH(1, ('RESOLVE Results'!$A$1:$A$18671 = $D$124) * ('RESOLVE Results'!$B$1:$B$18671 = $F$124) * ('RESOLVE Results'!$C$1:$C$18671 = $C130), 0), MATCH(H$126, 'RESOLVE Results'!$D$1:$P$1, 0)), "")</f>
        <v>220.24</v>
      </c>
      <c r="I130" s="4" cm="1">
        <f t="array" ref="I130">IFERROR(INDEX('RESOLVE Results'!$D$1:$P$18671, MATCH(1, ('RESOLVE Results'!$A$1:$A$18671 = $D$124) * ('RESOLVE Results'!$B$1:$B$18671 = $F$124) * ('RESOLVE Results'!$C$1:$C$18671 = $C130), 0), MATCH(I$126, 'RESOLVE Results'!$D$1:$P$1, 0)), "")</f>
        <v>229.66</v>
      </c>
      <c r="J130" s="4" cm="1">
        <f t="array" ref="J130">IFERROR(INDEX('RESOLVE Results'!$D$1:$P$18671, MATCH(1, ('RESOLVE Results'!$A$1:$A$18671 = $D$124) * ('RESOLVE Results'!$B$1:$B$18671 = $F$124) * ('RESOLVE Results'!$C$1:$C$18671 = $C130), 0), MATCH(J$126, 'RESOLVE Results'!$D$1:$P$1, 0)), "")</f>
        <v>235.18</v>
      </c>
      <c r="K130" s="4" cm="1">
        <f t="array" ref="K130">IFERROR(INDEX('RESOLVE Results'!$D$1:$P$18671, MATCH(1, ('RESOLVE Results'!$A$1:$A$18671 = $D$124) * ('RESOLVE Results'!$B$1:$B$18671 = $F$124) * ('RESOLVE Results'!$C$1:$C$18671 = $C130), 0), MATCH(K$126, 'RESOLVE Results'!$D$1:$P$1, 0)), "")</f>
        <v>240.63</v>
      </c>
      <c r="L130" s="4" cm="1">
        <f t="array" ref="L130">IFERROR(INDEX('RESOLVE Results'!$D$1:$P$18671, MATCH(1, ('RESOLVE Results'!$A$1:$A$18671 = $D$124) * ('RESOLVE Results'!$B$1:$B$18671 = $F$124) * ('RESOLVE Results'!$C$1:$C$18671 = $C130), 0), MATCH(L$126, 'RESOLVE Results'!$D$1:$P$1, 0)), "")</f>
        <v>246.15</v>
      </c>
      <c r="M130" s="4" cm="1">
        <f t="array" ref="M130">IFERROR(INDEX('RESOLVE Results'!$D$1:$P$18671, MATCH(1, ('RESOLVE Results'!$A$1:$A$18671 = $D$124) * ('RESOLVE Results'!$B$1:$B$18671 = $F$124) * ('RESOLVE Results'!$C$1:$C$18671 = $C130), 0), MATCH(M$126, 'RESOLVE Results'!$D$1:$P$1, 0)), "")</f>
        <v>269.82</v>
      </c>
      <c r="N130" s="4" cm="1">
        <f t="array" ref="N130">IFERROR(INDEX('RESOLVE Results'!$D$1:$P$18671, MATCH(1, ('RESOLVE Results'!$A$1:$A$18671 = $D$124) * ('RESOLVE Results'!$B$1:$B$18671 = $F$124) * ('RESOLVE Results'!$C$1:$C$18671 = $C130), 0), MATCH(N$126, 'RESOLVE Results'!$D$1:$P$1, 0)), "")</f>
        <v>276.22000000000003</v>
      </c>
      <c r="O130" s="4" cm="1">
        <f t="array" ref="O130">IFERROR(INDEX('RESOLVE Results'!$D$1:$P$18671, MATCH(1, ('RESOLVE Results'!$A$1:$A$18671 = $D$124) * ('RESOLVE Results'!$B$1:$B$18671 = $F$124) * ('RESOLVE Results'!$C$1:$C$18671 = $C130), 0), MATCH(O$126, 'RESOLVE Results'!$D$1:$P$1, 0)), "")</f>
        <v>295.94</v>
      </c>
      <c r="P130" s="6">
        <f t="shared" si="0"/>
        <v>3871.6276509730787</v>
      </c>
    </row>
    <row r="131" spans="2:16" outlineLevel="1" x14ac:dyDescent="0.2">
      <c r="B131" s="11" t="s">
        <v>180</v>
      </c>
      <c r="C131" s="3" t="str">
        <v>1GW Low Competing Resource Availability</v>
      </c>
      <c r="D131" s="4" cm="1">
        <f t="array" ref="D131">IFERROR(INDEX('RESOLVE Results'!$D$1:$P$18671, MATCH(1, ('RESOLVE Results'!$A$1:$A$18671 = $D$124) * ('RESOLVE Results'!$B$1:$B$18671 = $F$124) * ('RESOLVE Results'!$C$1:$C$18671 = $C131), 0), MATCH(D$126, 'RESOLVE Results'!$D$1:$P$1, 0)), "")</f>
        <v>202.31</v>
      </c>
      <c r="E131" s="4" cm="1">
        <f t="array" ref="E131">IFERROR(INDEX('RESOLVE Results'!$D$1:$P$18671, MATCH(1, ('RESOLVE Results'!$A$1:$A$18671 = $D$124) * ('RESOLVE Results'!$B$1:$B$18671 = $F$124) * ('RESOLVE Results'!$C$1:$C$18671 = $C131), 0), MATCH(E$126, 'RESOLVE Results'!$D$1:$P$1, 0)), "")</f>
        <v>204.45</v>
      </c>
      <c r="F131" s="4" cm="1">
        <f t="array" ref="F131">IFERROR(INDEX('RESOLVE Results'!$D$1:$P$18671, MATCH(1, ('RESOLVE Results'!$A$1:$A$18671 = $D$124) * ('RESOLVE Results'!$B$1:$B$18671 = $F$124) * ('RESOLVE Results'!$C$1:$C$18671 = $C131), 0), MATCH(F$126, 'RESOLVE Results'!$D$1:$P$1, 0)), "")</f>
        <v>206.75</v>
      </c>
      <c r="G131" s="4" cm="1">
        <f t="array" ref="G131">IFERROR(INDEX('RESOLVE Results'!$D$1:$P$18671, MATCH(1, ('RESOLVE Results'!$A$1:$A$18671 = $D$124) * ('RESOLVE Results'!$B$1:$B$18671 = $F$124) * ('RESOLVE Results'!$C$1:$C$18671 = $C131), 0), MATCH(G$126, 'RESOLVE Results'!$D$1:$P$1, 0)), "")</f>
        <v>212.74</v>
      </c>
      <c r="H131" s="4" cm="1">
        <f t="array" ref="H131">IFERROR(INDEX('RESOLVE Results'!$D$1:$P$18671, MATCH(1, ('RESOLVE Results'!$A$1:$A$18671 = $D$124) * ('RESOLVE Results'!$B$1:$B$18671 = $F$124) * ('RESOLVE Results'!$C$1:$C$18671 = $C131), 0), MATCH(H$126, 'RESOLVE Results'!$D$1:$P$1, 0)), "")</f>
        <v>220.24</v>
      </c>
      <c r="I131" s="4" cm="1">
        <f t="array" ref="I131">IFERROR(INDEX('RESOLVE Results'!$D$1:$P$18671, MATCH(1, ('RESOLVE Results'!$A$1:$A$18671 = $D$124) * ('RESOLVE Results'!$B$1:$B$18671 = $F$124) * ('RESOLVE Results'!$C$1:$C$18671 = $C131), 0), MATCH(I$126, 'RESOLVE Results'!$D$1:$P$1, 0)), "")</f>
        <v>229.66</v>
      </c>
      <c r="J131" s="4" cm="1">
        <f t="array" ref="J131">IFERROR(INDEX('RESOLVE Results'!$D$1:$P$18671, MATCH(1, ('RESOLVE Results'!$A$1:$A$18671 = $D$124) * ('RESOLVE Results'!$B$1:$B$18671 = $F$124) * ('RESOLVE Results'!$C$1:$C$18671 = $C131), 0), MATCH(J$126, 'RESOLVE Results'!$D$1:$P$1, 0)), "")</f>
        <v>235.18</v>
      </c>
      <c r="K131" s="4" cm="1">
        <f t="array" ref="K131">IFERROR(INDEX('RESOLVE Results'!$D$1:$P$18671, MATCH(1, ('RESOLVE Results'!$A$1:$A$18671 = $D$124) * ('RESOLVE Results'!$B$1:$B$18671 = $F$124) * ('RESOLVE Results'!$C$1:$C$18671 = $C131), 0), MATCH(K$126, 'RESOLVE Results'!$D$1:$P$1, 0)), "")</f>
        <v>240.63</v>
      </c>
      <c r="L131" s="4" cm="1">
        <f t="array" ref="L131">IFERROR(INDEX('RESOLVE Results'!$D$1:$P$18671, MATCH(1, ('RESOLVE Results'!$A$1:$A$18671 = $D$124) * ('RESOLVE Results'!$B$1:$B$18671 = $F$124) * ('RESOLVE Results'!$C$1:$C$18671 = $C131), 0), MATCH(L$126, 'RESOLVE Results'!$D$1:$P$1, 0)), "")</f>
        <v>246.15</v>
      </c>
      <c r="M131" s="4" cm="1">
        <f t="array" ref="M131">IFERROR(INDEX('RESOLVE Results'!$D$1:$P$18671, MATCH(1, ('RESOLVE Results'!$A$1:$A$18671 = $D$124) * ('RESOLVE Results'!$B$1:$B$18671 = $F$124) * ('RESOLVE Results'!$C$1:$C$18671 = $C131), 0), MATCH(M$126, 'RESOLVE Results'!$D$1:$P$1, 0)), "")</f>
        <v>269.82</v>
      </c>
      <c r="N131" s="4" cm="1">
        <f t="array" ref="N131">IFERROR(INDEX('RESOLVE Results'!$D$1:$P$18671, MATCH(1, ('RESOLVE Results'!$A$1:$A$18671 = $D$124) * ('RESOLVE Results'!$B$1:$B$18671 = $F$124) * ('RESOLVE Results'!$C$1:$C$18671 = $C131), 0), MATCH(N$126, 'RESOLVE Results'!$D$1:$P$1, 0)), "")</f>
        <v>276.22000000000003</v>
      </c>
      <c r="O131" s="4" cm="1">
        <f t="array" ref="O131">IFERROR(INDEX('RESOLVE Results'!$D$1:$P$18671, MATCH(1, ('RESOLVE Results'!$A$1:$A$18671 = $D$124) * ('RESOLVE Results'!$B$1:$B$18671 = $F$124) * ('RESOLVE Results'!$C$1:$C$18671 = $C131), 0), MATCH(O$126, 'RESOLVE Results'!$D$1:$P$1, 0)), "")</f>
        <v>295.94</v>
      </c>
      <c r="P131" s="6">
        <f t="shared" si="0"/>
        <v>3871.6276509730787</v>
      </c>
    </row>
    <row r="132" spans="2:16" outlineLevel="1" x14ac:dyDescent="0.2">
      <c r="B132" s="11" t="s">
        <v>180</v>
      </c>
      <c r="C132" s="3" t="str">
        <v>1GW High Competing Resource Cost</v>
      </c>
      <c r="D132" s="4" cm="1">
        <f t="array" ref="D132">IFERROR(INDEX('RESOLVE Results'!$D$1:$P$18671, MATCH(1, ('RESOLVE Results'!$A$1:$A$18671 = $D$124) * ('RESOLVE Results'!$B$1:$B$18671 = $F$124) * ('RESOLVE Results'!$C$1:$C$18671 = $C132), 0), MATCH(D$126, 'RESOLVE Results'!$D$1:$P$1, 0)), "")</f>
        <v>202.31</v>
      </c>
      <c r="E132" s="4" cm="1">
        <f t="array" ref="E132">IFERROR(INDEX('RESOLVE Results'!$D$1:$P$18671, MATCH(1, ('RESOLVE Results'!$A$1:$A$18671 = $D$124) * ('RESOLVE Results'!$B$1:$B$18671 = $F$124) * ('RESOLVE Results'!$C$1:$C$18671 = $C132), 0), MATCH(E$126, 'RESOLVE Results'!$D$1:$P$1, 0)), "")</f>
        <v>204.45</v>
      </c>
      <c r="F132" s="4" cm="1">
        <f t="array" ref="F132">IFERROR(INDEX('RESOLVE Results'!$D$1:$P$18671, MATCH(1, ('RESOLVE Results'!$A$1:$A$18671 = $D$124) * ('RESOLVE Results'!$B$1:$B$18671 = $F$124) * ('RESOLVE Results'!$C$1:$C$18671 = $C132), 0), MATCH(F$126, 'RESOLVE Results'!$D$1:$P$1, 0)), "")</f>
        <v>206.75</v>
      </c>
      <c r="G132" s="4" cm="1">
        <f t="array" ref="G132">IFERROR(INDEX('RESOLVE Results'!$D$1:$P$18671, MATCH(1, ('RESOLVE Results'!$A$1:$A$18671 = $D$124) * ('RESOLVE Results'!$B$1:$B$18671 = $F$124) * ('RESOLVE Results'!$C$1:$C$18671 = $C132), 0), MATCH(G$126, 'RESOLVE Results'!$D$1:$P$1, 0)), "")</f>
        <v>212.74</v>
      </c>
      <c r="H132" s="4" cm="1">
        <f t="array" ref="H132">IFERROR(INDEX('RESOLVE Results'!$D$1:$P$18671, MATCH(1, ('RESOLVE Results'!$A$1:$A$18671 = $D$124) * ('RESOLVE Results'!$B$1:$B$18671 = $F$124) * ('RESOLVE Results'!$C$1:$C$18671 = $C132), 0), MATCH(H$126, 'RESOLVE Results'!$D$1:$P$1, 0)), "")</f>
        <v>220.24</v>
      </c>
      <c r="I132" s="4" cm="1">
        <f t="array" ref="I132">IFERROR(INDEX('RESOLVE Results'!$D$1:$P$18671, MATCH(1, ('RESOLVE Results'!$A$1:$A$18671 = $D$124) * ('RESOLVE Results'!$B$1:$B$18671 = $F$124) * ('RESOLVE Results'!$C$1:$C$18671 = $C132), 0), MATCH(I$126, 'RESOLVE Results'!$D$1:$P$1, 0)), "")</f>
        <v>229.66</v>
      </c>
      <c r="J132" s="4" cm="1">
        <f t="array" ref="J132">IFERROR(INDEX('RESOLVE Results'!$D$1:$P$18671, MATCH(1, ('RESOLVE Results'!$A$1:$A$18671 = $D$124) * ('RESOLVE Results'!$B$1:$B$18671 = $F$124) * ('RESOLVE Results'!$C$1:$C$18671 = $C132), 0), MATCH(J$126, 'RESOLVE Results'!$D$1:$P$1, 0)), "")</f>
        <v>235.18</v>
      </c>
      <c r="K132" s="4" cm="1">
        <f t="array" ref="K132">IFERROR(INDEX('RESOLVE Results'!$D$1:$P$18671, MATCH(1, ('RESOLVE Results'!$A$1:$A$18671 = $D$124) * ('RESOLVE Results'!$B$1:$B$18671 = $F$124) * ('RESOLVE Results'!$C$1:$C$18671 = $C132), 0), MATCH(K$126, 'RESOLVE Results'!$D$1:$P$1, 0)), "")</f>
        <v>240.63</v>
      </c>
      <c r="L132" s="4" cm="1">
        <f t="array" ref="L132">IFERROR(INDEX('RESOLVE Results'!$D$1:$P$18671, MATCH(1, ('RESOLVE Results'!$A$1:$A$18671 = $D$124) * ('RESOLVE Results'!$B$1:$B$18671 = $F$124) * ('RESOLVE Results'!$C$1:$C$18671 = $C132), 0), MATCH(L$126, 'RESOLVE Results'!$D$1:$P$1, 0)), "")</f>
        <v>246.15</v>
      </c>
      <c r="M132" s="4" cm="1">
        <f t="array" ref="M132">IFERROR(INDEX('RESOLVE Results'!$D$1:$P$18671, MATCH(1, ('RESOLVE Results'!$A$1:$A$18671 = $D$124) * ('RESOLVE Results'!$B$1:$B$18671 = $F$124) * ('RESOLVE Results'!$C$1:$C$18671 = $C132), 0), MATCH(M$126, 'RESOLVE Results'!$D$1:$P$1, 0)), "")</f>
        <v>269.82</v>
      </c>
      <c r="N132" s="4" cm="1">
        <f t="array" ref="N132">IFERROR(INDEX('RESOLVE Results'!$D$1:$P$18671, MATCH(1, ('RESOLVE Results'!$A$1:$A$18671 = $D$124) * ('RESOLVE Results'!$B$1:$B$18671 = $F$124) * ('RESOLVE Results'!$C$1:$C$18671 = $C132), 0), MATCH(N$126, 'RESOLVE Results'!$D$1:$P$1, 0)), "")</f>
        <v>276.22000000000003</v>
      </c>
      <c r="O132" s="4" cm="1">
        <f t="array" ref="O132">IFERROR(INDEX('RESOLVE Results'!$D$1:$P$18671, MATCH(1, ('RESOLVE Results'!$A$1:$A$18671 = $D$124) * ('RESOLVE Results'!$B$1:$B$18671 = $F$124) * ('RESOLVE Results'!$C$1:$C$18671 = $C132), 0), MATCH(O$126, 'RESOLVE Results'!$D$1:$P$1, 0)), "")</f>
        <v>295.94</v>
      </c>
      <c r="P132" s="6">
        <f t="shared" si="0"/>
        <v>3871.6276509730787</v>
      </c>
    </row>
    <row r="133" spans="2:16" outlineLevel="1" x14ac:dyDescent="0.2">
      <c r="B133" s="11" t="s">
        <v>180</v>
      </c>
      <c r="C133" s="3" t="str">
        <v>1GW High Electrification Load</v>
      </c>
      <c r="D133" s="4" cm="1">
        <f t="array" ref="D133">IFERROR(INDEX('RESOLVE Results'!$D$1:$P$18671, MATCH(1, ('RESOLVE Results'!$A$1:$A$18671 = $D$124) * ('RESOLVE Results'!$B$1:$B$18671 = $F$124) * ('RESOLVE Results'!$C$1:$C$18671 = $C133), 0), MATCH(D$126, 'RESOLVE Results'!$D$1:$P$1, 0)), "")</f>
        <v>203.09</v>
      </c>
      <c r="E133" s="4" cm="1">
        <f t="array" ref="E133">IFERROR(INDEX('RESOLVE Results'!$D$1:$P$18671, MATCH(1, ('RESOLVE Results'!$A$1:$A$18671 = $D$124) * ('RESOLVE Results'!$B$1:$B$18671 = $F$124) * ('RESOLVE Results'!$C$1:$C$18671 = $C133), 0), MATCH(E$126, 'RESOLVE Results'!$D$1:$P$1, 0)), "")</f>
        <v>205.78</v>
      </c>
      <c r="F133" s="4" cm="1">
        <f t="array" ref="F133">IFERROR(INDEX('RESOLVE Results'!$D$1:$P$18671, MATCH(1, ('RESOLVE Results'!$A$1:$A$18671 = $D$124) * ('RESOLVE Results'!$B$1:$B$18671 = $F$124) * ('RESOLVE Results'!$C$1:$C$18671 = $C133), 0), MATCH(F$126, 'RESOLVE Results'!$D$1:$P$1, 0)), "")</f>
        <v>209.3</v>
      </c>
      <c r="G133" s="4" cm="1">
        <f t="array" ref="G133">IFERROR(INDEX('RESOLVE Results'!$D$1:$P$18671, MATCH(1, ('RESOLVE Results'!$A$1:$A$18671 = $D$124) * ('RESOLVE Results'!$B$1:$B$18671 = $F$124) * ('RESOLVE Results'!$C$1:$C$18671 = $C133), 0), MATCH(G$126, 'RESOLVE Results'!$D$1:$P$1, 0)), "")</f>
        <v>218.94</v>
      </c>
      <c r="H133" s="4" cm="1">
        <f t="array" ref="H133">IFERROR(INDEX('RESOLVE Results'!$D$1:$P$18671, MATCH(1, ('RESOLVE Results'!$A$1:$A$18671 = $D$124) * ('RESOLVE Results'!$B$1:$B$18671 = $F$124) * ('RESOLVE Results'!$C$1:$C$18671 = $C133), 0), MATCH(H$126, 'RESOLVE Results'!$D$1:$P$1, 0)), "")</f>
        <v>231.68</v>
      </c>
      <c r="I133" s="4" cm="1">
        <f t="array" ref="I133">IFERROR(INDEX('RESOLVE Results'!$D$1:$P$18671, MATCH(1, ('RESOLVE Results'!$A$1:$A$18671 = $D$124) * ('RESOLVE Results'!$B$1:$B$18671 = $F$124) * ('RESOLVE Results'!$C$1:$C$18671 = $C133), 0), MATCH(I$126, 'RESOLVE Results'!$D$1:$P$1, 0)), "")</f>
        <v>246.61</v>
      </c>
      <c r="J133" s="4" cm="1">
        <f t="array" ref="J133">IFERROR(INDEX('RESOLVE Results'!$D$1:$P$18671, MATCH(1, ('RESOLVE Results'!$A$1:$A$18671 = $D$124) * ('RESOLVE Results'!$B$1:$B$18671 = $F$124) * ('RESOLVE Results'!$C$1:$C$18671 = $C133), 0), MATCH(J$126, 'RESOLVE Results'!$D$1:$P$1, 0)), "")</f>
        <v>254.82</v>
      </c>
      <c r="K133" s="4" cm="1">
        <f t="array" ref="K133">IFERROR(INDEX('RESOLVE Results'!$D$1:$P$18671, MATCH(1, ('RESOLVE Results'!$A$1:$A$18671 = $D$124) * ('RESOLVE Results'!$B$1:$B$18671 = $F$124) * ('RESOLVE Results'!$C$1:$C$18671 = $C133), 0), MATCH(K$126, 'RESOLVE Results'!$D$1:$P$1, 0)), "")</f>
        <v>262.92</v>
      </c>
      <c r="L133" s="4" cm="1">
        <f t="array" ref="L133">IFERROR(INDEX('RESOLVE Results'!$D$1:$P$18671, MATCH(1, ('RESOLVE Results'!$A$1:$A$18671 = $D$124) * ('RESOLVE Results'!$B$1:$B$18671 = $F$124) * ('RESOLVE Results'!$C$1:$C$18671 = $C133), 0), MATCH(L$126, 'RESOLVE Results'!$D$1:$P$1, 0)), "")</f>
        <v>271.18</v>
      </c>
      <c r="M133" s="4" cm="1">
        <f t="array" ref="M133">IFERROR(INDEX('RESOLVE Results'!$D$1:$P$18671, MATCH(1, ('RESOLVE Results'!$A$1:$A$18671 = $D$124) * ('RESOLVE Results'!$B$1:$B$18671 = $F$124) * ('RESOLVE Results'!$C$1:$C$18671 = $C133), 0), MATCH(M$126, 'RESOLVE Results'!$D$1:$P$1, 0)), "")</f>
        <v>301.23</v>
      </c>
      <c r="N133" s="4" cm="1">
        <f t="array" ref="N133">IFERROR(INDEX('RESOLVE Results'!$D$1:$P$18671, MATCH(1, ('RESOLVE Results'!$A$1:$A$18671 = $D$124) * ('RESOLVE Results'!$B$1:$B$18671 = $F$124) * ('RESOLVE Results'!$C$1:$C$18671 = $C133), 0), MATCH(N$126, 'RESOLVE Results'!$D$1:$P$1, 0)), "")</f>
        <v>309.32</v>
      </c>
      <c r="O133" s="4" cm="1">
        <f t="array" ref="O133">IFERROR(INDEX('RESOLVE Results'!$D$1:$P$18671, MATCH(1, ('RESOLVE Results'!$A$1:$A$18671 = $D$124) * ('RESOLVE Results'!$B$1:$B$18671 = $F$124) * ('RESOLVE Results'!$C$1:$C$18671 = $C133), 0), MATCH(O$126, 'RESOLVE Results'!$D$1:$P$1, 0)), "")</f>
        <v>334.9</v>
      </c>
      <c r="P133" s="6">
        <f t="shared" si="0"/>
        <v>4207.327474167434</v>
      </c>
    </row>
    <row r="134" spans="2:16" outlineLevel="1" x14ac:dyDescent="0.2">
      <c r="B134" s="11" t="s">
        <v>180</v>
      </c>
      <c r="C134" s="3" t="str">
        <v>1GW Zero GHG Emissions</v>
      </c>
      <c r="D134" s="4" cm="1">
        <f t="array" ref="D134">IFERROR(INDEX('RESOLVE Results'!$D$1:$P$18671, MATCH(1, ('RESOLVE Results'!$A$1:$A$18671 = $D$124) * ('RESOLVE Results'!$B$1:$B$18671 = $F$124) * ('RESOLVE Results'!$C$1:$C$18671 = $C134), 0), MATCH(D$126, 'RESOLVE Results'!$D$1:$P$1, 0)), "")</f>
        <v>202.31</v>
      </c>
      <c r="E134" s="4" cm="1">
        <f t="array" ref="E134">IFERROR(INDEX('RESOLVE Results'!$D$1:$P$18671, MATCH(1, ('RESOLVE Results'!$A$1:$A$18671 = $D$124) * ('RESOLVE Results'!$B$1:$B$18671 = $F$124) * ('RESOLVE Results'!$C$1:$C$18671 = $C134), 0), MATCH(E$126, 'RESOLVE Results'!$D$1:$P$1, 0)), "")</f>
        <v>204.45</v>
      </c>
      <c r="F134" s="4" cm="1">
        <f t="array" ref="F134">IFERROR(INDEX('RESOLVE Results'!$D$1:$P$18671, MATCH(1, ('RESOLVE Results'!$A$1:$A$18671 = $D$124) * ('RESOLVE Results'!$B$1:$B$18671 = $F$124) * ('RESOLVE Results'!$C$1:$C$18671 = $C134), 0), MATCH(F$126, 'RESOLVE Results'!$D$1:$P$1, 0)), "")</f>
        <v>206.75</v>
      </c>
      <c r="G134" s="4" cm="1">
        <f t="array" ref="G134">IFERROR(INDEX('RESOLVE Results'!$D$1:$P$18671, MATCH(1, ('RESOLVE Results'!$A$1:$A$18671 = $D$124) * ('RESOLVE Results'!$B$1:$B$18671 = $F$124) * ('RESOLVE Results'!$C$1:$C$18671 = $C134), 0), MATCH(G$126, 'RESOLVE Results'!$D$1:$P$1, 0)), "")</f>
        <v>212.74</v>
      </c>
      <c r="H134" s="4" cm="1">
        <f t="array" ref="H134">IFERROR(INDEX('RESOLVE Results'!$D$1:$P$18671, MATCH(1, ('RESOLVE Results'!$A$1:$A$18671 = $D$124) * ('RESOLVE Results'!$B$1:$B$18671 = $F$124) * ('RESOLVE Results'!$C$1:$C$18671 = $C134), 0), MATCH(H$126, 'RESOLVE Results'!$D$1:$P$1, 0)), "")</f>
        <v>220.24</v>
      </c>
      <c r="I134" s="4" cm="1">
        <f t="array" ref="I134">IFERROR(INDEX('RESOLVE Results'!$D$1:$P$18671, MATCH(1, ('RESOLVE Results'!$A$1:$A$18671 = $D$124) * ('RESOLVE Results'!$B$1:$B$18671 = $F$124) * ('RESOLVE Results'!$C$1:$C$18671 = $C134), 0), MATCH(I$126, 'RESOLVE Results'!$D$1:$P$1, 0)), "")</f>
        <v>229.66</v>
      </c>
      <c r="J134" s="4" cm="1">
        <f t="array" ref="J134">IFERROR(INDEX('RESOLVE Results'!$D$1:$P$18671, MATCH(1, ('RESOLVE Results'!$A$1:$A$18671 = $D$124) * ('RESOLVE Results'!$B$1:$B$18671 = $F$124) * ('RESOLVE Results'!$C$1:$C$18671 = $C134), 0), MATCH(J$126, 'RESOLVE Results'!$D$1:$P$1, 0)), "")</f>
        <v>235.18</v>
      </c>
      <c r="K134" s="4" cm="1">
        <f t="array" ref="K134">IFERROR(INDEX('RESOLVE Results'!$D$1:$P$18671, MATCH(1, ('RESOLVE Results'!$A$1:$A$18671 = $D$124) * ('RESOLVE Results'!$B$1:$B$18671 = $F$124) * ('RESOLVE Results'!$C$1:$C$18671 = $C134), 0), MATCH(K$126, 'RESOLVE Results'!$D$1:$P$1, 0)), "")</f>
        <v>240.63</v>
      </c>
      <c r="L134" s="4" cm="1">
        <f t="array" ref="L134">IFERROR(INDEX('RESOLVE Results'!$D$1:$P$18671, MATCH(1, ('RESOLVE Results'!$A$1:$A$18671 = $D$124) * ('RESOLVE Results'!$B$1:$B$18671 = $F$124) * ('RESOLVE Results'!$C$1:$C$18671 = $C134), 0), MATCH(L$126, 'RESOLVE Results'!$D$1:$P$1, 0)), "")</f>
        <v>246.15</v>
      </c>
      <c r="M134" s="4" cm="1">
        <f t="array" ref="M134">IFERROR(INDEX('RESOLVE Results'!$D$1:$P$18671, MATCH(1, ('RESOLVE Results'!$A$1:$A$18671 = $D$124) * ('RESOLVE Results'!$B$1:$B$18671 = $F$124) * ('RESOLVE Results'!$C$1:$C$18671 = $C134), 0), MATCH(M$126, 'RESOLVE Results'!$D$1:$P$1, 0)), "")</f>
        <v>269.82</v>
      </c>
      <c r="N134" s="4" cm="1">
        <f t="array" ref="N134">IFERROR(INDEX('RESOLVE Results'!$D$1:$P$18671, MATCH(1, ('RESOLVE Results'!$A$1:$A$18671 = $D$124) * ('RESOLVE Results'!$B$1:$B$18671 = $F$124) * ('RESOLVE Results'!$C$1:$C$18671 = $C134), 0), MATCH(N$126, 'RESOLVE Results'!$D$1:$P$1, 0)), "")</f>
        <v>276.22000000000003</v>
      </c>
      <c r="O134" s="4" cm="1">
        <f t="array" ref="O134">IFERROR(INDEX('RESOLVE Results'!$D$1:$P$18671, MATCH(1, ('RESOLVE Results'!$A$1:$A$18671 = $D$124) * ('RESOLVE Results'!$B$1:$B$18671 = $F$124) * ('RESOLVE Results'!$C$1:$C$18671 = $C134), 0), MATCH(O$126, 'RESOLVE Results'!$D$1:$P$1, 0)), "")</f>
        <v>295.94</v>
      </c>
      <c r="P134" s="6">
        <f t="shared" si="0"/>
        <v>3871.6276509730787</v>
      </c>
    </row>
    <row r="135" spans="2:16" outlineLevel="1" x14ac:dyDescent="0.2">
      <c r="B135" s="11" t="s">
        <v>180</v>
      </c>
      <c r="C135" s="3" t="str">
        <v>1GW High Gas Retirements</v>
      </c>
      <c r="D135" s="4" cm="1">
        <f t="array" ref="D135">IFERROR(INDEX('RESOLVE Results'!$D$1:$P$18671, MATCH(1, ('RESOLVE Results'!$A$1:$A$18671 = $D$124) * ('RESOLVE Results'!$B$1:$B$18671 = $F$124) * ('RESOLVE Results'!$C$1:$C$18671 = $C135), 0), MATCH(D$126, 'RESOLVE Results'!$D$1:$P$1, 0)), "")</f>
        <v>202.31</v>
      </c>
      <c r="E135" s="4" cm="1">
        <f t="array" ref="E135">IFERROR(INDEX('RESOLVE Results'!$D$1:$P$18671, MATCH(1, ('RESOLVE Results'!$A$1:$A$18671 = $D$124) * ('RESOLVE Results'!$B$1:$B$18671 = $F$124) * ('RESOLVE Results'!$C$1:$C$18671 = $C135), 0), MATCH(E$126, 'RESOLVE Results'!$D$1:$P$1, 0)), "")</f>
        <v>204.45</v>
      </c>
      <c r="F135" s="4" cm="1">
        <f t="array" ref="F135">IFERROR(INDEX('RESOLVE Results'!$D$1:$P$18671, MATCH(1, ('RESOLVE Results'!$A$1:$A$18671 = $D$124) * ('RESOLVE Results'!$B$1:$B$18671 = $F$124) * ('RESOLVE Results'!$C$1:$C$18671 = $C135), 0), MATCH(F$126, 'RESOLVE Results'!$D$1:$P$1, 0)), "")</f>
        <v>206.75</v>
      </c>
      <c r="G135" s="4" cm="1">
        <f t="array" ref="G135">IFERROR(INDEX('RESOLVE Results'!$D$1:$P$18671, MATCH(1, ('RESOLVE Results'!$A$1:$A$18671 = $D$124) * ('RESOLVE Results'!$B$1:$B$18671 = $F$124) * ('RESOLVE Results'!$C$1:$C$18671 = $C135), 0), MATCH(G$126, 'RESOLVE Results'!$D$1:$P$1, 0)), "")</f>
        <v>212.74</v>
      </c>
      <c r="H135" s="4" cm="1">
        <f t="array" ref="H135">IFERROR(INDEX('RESOLVE Results'!$D$1:$P$18671, MATCH(1, ('RESOLVE Results'!$A$1:$A$18671 = $D$124) * ('RESOLVE Results'!$B$1:$B$18671 = $F$124) * ('RESOLVE Results'!$C$1:$C$18671 = $C135), 0), MATCH(H$126, 'RESOLVE Results'!$D$1:$P$1, 0)), "")</f>
        <v>220.24</v>
      </c>
      <c r="I135" s="4" cm="1">
        <f t="array" ref="I135">IFERROR(INDEX('RESOLVE Results'!$D$1:$P$18671, MATCH(1, ('RESOLVE Results'!$A$1:$A$18671 = $D$124) * ('RESOLVE Results'!$B$1:$B$18671 = $F$124) * ('RESOLVE Results'!$C$1:$C$18671 = $C135), 0), MATCH(I$126, 'RESOLVE Results'!$D$1:$P$1, 0)), "")</f>
        <v>229.66</v>
      </c>
      <c r="J135" s="4" cm="1">
        <f t="array" ref="J135">IFERROR(INDEX('RESOLVE Results'!$D$1:$P$18671, MATCH(1, ('RESOLVE Results'!$A$1:$A$18671 = $D$124) * ('RESOLVE Results'!$B$1:$B$18671 = $F$124) * ('RESOLVE Results'!$C$1:$C$18671 = $C135), 0), MATCH(J$126, 'RESOLVE Results'!$D$1:$P$1, 0)), "")</f>
        <v>235.18</v>
      </c>
      <c r="K135" s="4" cm="1">
        <f t="array" ref="K135">IFERROR(INDEX('RESOLVE Results'!$D$1:$P$18671, MATCH(1, ('RESOLVE Results'!$A$1:$A$18671 = $D$124) * ('RESOLVE Results'!$B$1:$B$18671 = $F$124) * ('RESOLVE Results'!$C$1:$C$18671 = $C135), 0), MATCH(K$126, 'RESOLVE Results'!$D$1:$P$1, 0)), "")</f>
        <v>240.63</v>
      </c>
      <c r="L135" s="4" cm="1">
        <f t="array" ref="L135">IFERROR(INDEX('RESOLVE Results'!$D$1:$P$18671, MATCH(1, ('RESOLVE Results'!$A$1:$A$18671 = $D$124) * ('RESOLVE Results'!$B$1:$B$18671 = $F$124) * ('RESOLVE Results'!$C$1:$C$18671 = $C135), 0), MATCH(L$126, 'RESOLVE Results'!$D$1:$P$1, 0)), "")</f>
        <v>246.15</v>
      </c>
      <c r="M135" s="4" cm="1">
        <f t="array" ref="M135">IFERROR(INDEX('RESOLVE Results'!$D$1:$P$18671, MATCH(1, ('RESOLVE Results'!$A$1:$A$18671 = $D$124) * ('RESOLVE Results'!$B$1:$B$18671 = $F$124) * ('RESOLVE Results'!$C$1:$C$18671 = $C135), 0), MATCH(M$126, 'RESOLVE Results'!$D$1:$P$1, 0)), "")</f>
        <v>269.82</v>
      </c>
      <c r="N135" s="4" cm="1">
        <f t="array" ref="N135">IFERROR(INDEX('RESOLVE Results'!$D$1:$P$18671, MATCH(1, ('RESOLVE Results'!$A$1:$A$18671 = $D$124) * ('RESOLVE Results'!$B$1:$B$18671 = $F$124) * ('RESOLVE Results'!$C$1:$C$18671 = $C135), 0), MATCH(N$126, 'RESOLVE Results'!$D$1:$P$1, 0)), "")</f>
        <v>276.22000000000003</v>
      </c>
      <c r="O135" s="4" cm="1">
        <f t="array" ref="O135">IFERROR(INDEX('RESOLVE Results'!$D$1:$P$18671, MATCH(1, ('RESOLVE Results'!$A$1:$A$18671 = $D$124) * ('RESOLVE Results'!$B$1:$B$18671 = $F$124) * ('RESOLVE Results'!$C$1:$C$18671 = $C135), 0), MATCH(O$126, 'RESOLVE Results'!$D$1:$P$1, 0)), "")</f>
        <v>295.94</v>
      </c>
      <c r="P135" s="6">
        <f t="shared" si="0"/>
        <v>3871.6276509730787</v>
      </c>
    </row>
    <row r="136" spans="2:16" outlineLevel="1" x14ac:dyDescent="0.2">
      <c r="B136" s="11" t="s">
        <v>180</v>
      </c>
      <c r="C136" s="3" t="str">
        <v>1GW Low Long Duration Storage ELCC</v>
      </c>
      <c r="D136" s="4" cm="1">
        <f t="array" ref="D136">IFERROR(INDEX('RESOLVE Results'!$D$1:$P$18671, MATCH(1, ('RESOLVE Results'!$A$1:$A$18671 = $D$124) * ('RESOLVE Results'!$B$1:$B$18671 = $F$124) * ('RESOLVE Results'!$C$1:$C$18671 = $C136), 0), MATCH(D$126, 'RESOLVE Results'!$D$1:$P$1, 0)), "")</f>
        <v>202.31</v>
      </c>
      <c r="E136" s="4" cm="1">
        <f t="array" ref="E136">IFERROR(INDEX('RESOLVE Results'!$D$1:$P$18671, MATCH(1, ('RESOLVE Results'!$A$1:$A$18671 = $D$124) * ('RESOLVE Results'!$B$1:$B$18671 = $F$124) * ('RESOLVE Results'!$C$1:$C$18671 = $C136), 0), MATCH(E$126, 'RESOLVE Results'!$D$1:$P$1, 0)), "")</f>
        <v>204.45</v>
      </c>
      <c r="F136" s="4" cm="1">
        <f t="array" ref="F136">IFERROR(INDEX('RESOLVE Results'!$D$1:$P$18671, MATCH(1, ('RESOLVE Results'!$A$1:$A$18671 = $D$124) * ('RESOLVE Results'!$B$1:$B$18671 = $F$124) * ('RESOLVE Results'!$C$1:$C$18671 = $C136), 0), MATCH(F$126, 'RESOLVE Results'!$D$1:$P$1, 0)), "")</f>
        <v>206.75</v>
      </c>
      <c r="G136" s="4" cm="1">
        <f t="array" ref="G136">IFERROR(INDEX('RESOLVE Results'!$D$1:$P$18671, MATCH(1, ('RESOLVE Results'!$A$1:$A$18671 = $D$124) * ('RESOLVE Results'!$B$1:$B$18671 = $F$124) * ('RESOLVE Results'!$C$1:$C$18671 = $C136), 0), MATCH(G$126, 'RESOLVE Results'!$D$1:$P$1, 0)), "")</f>
        <v>212.74</v>
      </c>
      <c r="H136" s="4" cm="1">
        <f t="array" ref="H136">IFERROR(INDEX('RESOLVE Results'!$D$1:$P$18671, MATCH(1, ('RESOLVE Results'!$A$1:$A$18671 = $D$124) * ('RESOLVE Results'!$B$1:$B$18671 = $F$124) * ('RESOLVE Results'!$C$1:$C$18671 = $C136), 0), MATCH(H$126, 'RESOLVE Results'!$D$1:$P$1, 0)), "")</f>
        <v>220.24</v>
      </c>
      <c r="I136" s="4" cm="1">
        <f t="array" ref="I136">IFERROR(INDEX('RESOLVE Results'!$D$1:$P$18671, MATCH(1, ('RESOLVE Results'!$A$1:$A$18671 = $D$124) * ('RESOLVE Results'!$B$1:$B$18671 = $F$124) * ('RESOLVE Results'!$C$1:$C$18671 = $C136), 0), MATCH(I$126, 'RESOLVE Results'!$D$1:$P$1, 0)), "")</f>
        <v>229.66</v>
      </c>
      <c r="J136" s="4" cm="1">
        <f t="array" ref="J136">IFERROR(INDEX('RESOLVE Results'!$D$1:$P$18671, MATCH(1, ('RESOLVE Results'!$A$1:$A$18671 = $D$124) * ('RESOLVE Results'!$B$1:$B$18671 = $F$124) * ('RESOLVE Results'!$C$1:$C$18671 = $C136), 0), MATCH(J$126, 'RESOLVE Results'!$D$1:$P$1, 0)), "")</f>
        <v>235.18</v>
      </c>
      <c r="K136" s="4" cm="1">
        <f t="array" ref="K136">IFERROR(INDEX('RESOLVE Results'!$D$1:$P$18671, MATCH(1, ('RESOLVE Results'!$A$1:$A$18671 = $D$124) * ('RESOLVE Results'!$B$1:$B$18671 = $F$124) * ('RESOLVE Results'!$C$1:$C$18671 = $C136), 0), MATCH(K$126, 'RESOLVE Results'!$D$1:$P$1, 0)), "")</f>
        <v>240.63</v>
      </c>
      <c r="L136" s="4" cm="1">
        <f t="array" ref="L136">IFERROR(INDEX('RESOLVE Results'!$D$1:$P$18671, MATCH(1, ('RESOLVE Results'!$A$1:$A$18671 = $D$124) * ('RESOLVE Results'!$B$1:$B$18671 = $F$124) * ('RESOLVE Results'!$C$1:$C$18671 = $C136), 0), MATCH(L$126, 'RESOLVE Results'!$D$1:$P$1, 0)), "")</f>
        <v>246.15</v>
      </c>
      <c r="M136" s="4" cm="1">
        <f t="array" ref="M136">IFERROR(INDEX('RESOLVE Results'!$D$1:$P$18671, MATCH(1, ('RESOLVE Results'!$A$1:$A$18671 = $D$124) * ('RESOLVE Results'!$B$1:$B$18671 = $F$124) * ('RESOLVE Results'!$C$1:$C$18671 = $C136), 0), MATCH(M$126, 'RESOLVE Results'!$D$1:$P$1, 0)), "")</f>
        <v>269.82</v>
      </c>
      <c r="N136" s="4" cm="1">
        <f t="array" ref="N136">IFERROR(INDEX('RESOLVE Results'!$D$1:$P$18671, MATCH(1, ('RESOLVE Results'!$A$1:$A$18671 = $D$124) * ('RESOLVE Results'!$B$1:$B$18671 = $F$124) * ('RESOLVE Results'!$C$1:$C$18671 = $C136), 0), MATCH(N$126, 'RESOLVE Results'!$D$1:$P$1, 0)), "")</f>
        <v>276.22000000000003</v>
      </c>
      <c r="O136" s="4" cm="1">
        <f t="array" ref="O136">IFERROR(INDEX('RESOLVE Results'!$D$1:$P$18671, MATCH(1, ('RESOLVE Results'!$A$1:$A$18671 = $D$124) * ('RESOLVE Results'!$B$1:$B$18671 = $F$124) * ('RESOLVE Results'!$C$1:$C$18671 = $C136), 0), MATCH(O$126, 'RESOLVE Results'!$D$1:$P$1, 0)), "")</f>
        <v>295.94</v>
      </c>
      <c r="P136" s="6">
        <f t="shared" si="0"/>
        <v>3871.6276509730787</v>
      </c>
    </row>
    <row r="137" spans="2:16" outlineLevel="1" x14ac:dyDescent="0.2">
      <c r="B137" s="11" t="s">
        <v>180</v>
      </c>
      <c r="C137" s="3" t="str">
        <v>1GW High Offshore Wind ELCC</v>
      </c>
      <c r="D137" s="4" cm="1">
        <f t="array" ref="D137">IFERROR(INDEX('RESOLVE Results'!$D$1:$P$18671, MATCH(1, ('RESOLVE Results'!$A$1:$A$18671 = $D$124) * ('RESOLVE Results'!$B$1:$B$18671 = $F$124) * ('RESOLVE Results'!$C$1:$C$18671 = $C137), 0), MATCH(D$126, 'RESOLVE Results'!$D$1:$P$1, 0)), "")</f>
        <v>202.31</v>
      </c>
      <c r="E137" s="4" cm="1">
        <f t="array" ref="E137">IFERROR(INDEX('RESOLVE Results'!$D$1:$P$18671, MATCH(1, ('RESOLVE Results'!$A$1:$A$18671 = $D$124) * ('RESOLVE Results'!$B$1:$B$18671 = $F$124) * ('RESOLVE Results'!$C$1:$C$18671 = $C137), 0), MATCH(E$126, 'RESOLVE Results'!$D$1:$P$1, 0)), "")</f>
        <v>204.45</v>
      </c>
      <c r="F137" s="4" cm="1">
        <f t="array" ref="F137">IFERROR(INDEX('RESOLVE Results'!$D$1:$P$18671, MATCH(1, ('RESOLVE Results'!$A$1:$A$18671 = $D$124) * ('RESOLVE Results'!$B$1:$B$18671 = $F$124) * ('RESOLVE Results'!$C$1:$C$18671 = $C137), 0), MATCH(F$126, 'RESOLVE Results'!$D$1:$P$1, 0)), "")</f>
        <v>206.75</v>
      </c>
      <c r="G137" s="4" cm="1">
        <f t="array" ref="G137">IFERROR(INDEX('RESOLVE Results'!$D$1:$P$18671, MATCH(1, ('RESOLVE Results'!$A$1:$A$18671 = $D$124) * ('RESOLVE Results'!$B$1:$B$18671 = $F$124) * ('RESOLVE Results'!$C$1:$C$18671 = $C137), 0), MATCH(G$126, 'RESOLVE Results'!$D$1:$P$1, 0)), "")</f>
        <v>212.74</v>
      </c>
      <c r="H137" s="4" cm="1">
        <f t="array" ref="H137">IFERROR(INDEX('RESOLVE Results'!$D$1:$P$18671, MATCH(1, ('RESOLVE Results'!$A$1:$A$18671 = $D$124) * ('RESOLVE Results'!$B$1:$B$18671 = $F$124) * ('RESOLVE Results'!$C$1:$C$18671 = $C137), 0), MATCH(H$126, 'RESOLVE Results'!$D$1:$P$1, 0)), "")</f>
        <v>220.24</v>
      </c>
      <c r="I137" s="4" cm="1">
        <f t="array" ref="I137">IFERROR(INDEX('RESOLVE Results'!$D$1:$P$18671, MATCH(1, ('RESOLVE Results'!$A$1:$A$18671 = $D$124) * ('RESOLVE Results'!$B$1:$B$18671 = $F$124) * ('RESOLVE Results'!$C$1:$C$18671 = $C137), 0), MATCH(I$126, 'RESOLVE Results'!$D$1:$P$1, 0)), "")</f>
        <v>229.66</v>
      </c>
      <c r="J137" s="4" cm="1">
        <f t="array" ref="J137">IFERROR(INDEX('RESOLVE Results'!$D$1:$P$18671, MATCH(1, ('RESOLVE Results'!$A$1:$A$18671 = $D$124) * ('RESOLVE Results'!$B$1:$B$18671 = $F$124) * ('RESOLVE Results'!$C$1:$C$18671 = $C137), 0), MATCH(J$126, 'RESOLVE Results'!$D$1:$P$1, 0)), "")</f>
        <v>235.18</v>
      </c>
      <c r="K137" s="4" cm="1">
        <f t="array" ref="K137">IFERROR(INDEX('RESOLVE Results'!$D$1:$P$18671, MATCH(1, ('RESOLVE Results'!$A$1:$A$18671 = $D$124) * ('RESOLVE Results'!$B$1:$B$18671 = $F$124) * ('RESOLVE Results'!$C$1:$C$18671 = $C137), 0), MATCH(K$126, 'RESOLVE Results'!$D$1:$P$1, 0)), "")</f>
        <v>240.63</v>
      </c>
      <c r="L137" s="4" cm="1">
        <f t="array" ref="L137">IFERROR(INDEX('RESOLVE Results'!$D$1:$P$18671, MATCH(1, ('RESOLVE Results'!$A$1:$A$18671 = $D$124) * ('RESOLVE Results'!$B$1:$B$18671 = $F$124) * ('RESOLVE Results'!$C$1:$C$18671 = $C137), 0), MATCH(L$126, 'RESOLVE Results'!$D$1:$P$1, 0)), "")</f>
        <v>246.15</v>
      </c>
      <c r="M137" s="4" cm="1">
        <f t="array" ref="M137">IFERROR(INDEX('RESOLVE Results'!$D$1:$P$18671, MATCH(1, ('RESOLVE Results'!$A$1:$A$18671 = $D$124) * ('RESOLVE Results'!$B$1:$B$18671 = $F$124) * ('RESOLVE Results'!$C$1:$C$18671 = $C137), 0), MATCH(M$126, 'RESOLVE Results'!$D$1:$P$1, 0)), "")</f>
        <v>269.82</v>
      </c>
      <c r="N137" s="4" cm="1">
        <f t="array" ref="N137">IFERROR(INDEX('RESOLVE Results'!$D$1:$P$18671, MATCH(1, ('RESOLVE Results'!$A$1:$A$18671 = $D$124) * ('RESOLVE Results'!$B$1:$B$18671 = $F$124) * ('RESOLVE Results'!$C$1:$C$18671 = $C137), 0), MATCH(N$126, 'RESOLVE Results'!$D$1:$P$1, 0)), "")</f>
        <v>276.22000000000003</v>
      </c>
      <c r="O137" s="4" cm="1">
        <f t="array" ref="O137">IFERROR(INDEX('RESOLVE Results'!$D$1:$P$18671, MATCH(1, ('RESOLVE Results'!$A$1:$A$18671 = $D$124) * ('RESOLVE Results'!$B$1:$B$18671 = $F$124) * ('RESOLVE Results'!$C$1:$C$18671 = $C137), 0), MATCH(O$126, 'RESOLVE Results'!$D$1:$P$1, 0)), "")</f>
        <v>295.94</v>
      </c>
      <c r="P137" s="6">
        <f t="shared" si="0"/>
        <v>3871.6276509730787</v>
      </c>
    </row>
    <row r="138" spans="2:16" outlineLevel="1" x14ac:dyDescent="0.2">
      <c r="B138" s="11" t="s">
        <v>180</v>
      </c>
      <c r="C138" s="3" t="str">
        <v>1GW Low Offshore Wind ELCC</v>
      </c>
      <c r="D138" s="4" cm="1">
        <f t="array" ref="D138">IFERROR(INDEX('RESOLVE Results'!$D$1:$P$18671, MATCH(1, ('RESOLVE Results'!$A$1:$A$18671 = $D$124) * ('RESOLVE Results'!$B$1:$B$18671 = $F$124) * ('RESOLVE Results'!$C$1:$C$18671 = $C138), 0), MATCH(D$126, 'RESOLVE Results'!$D$1:$P$1, 0)), "")</f>
        <v>202.31</v>
      </c>
      <c r="E138" s="4" cm="1">
        <f t="array" ref="E138">IFERROR(INDEX('RESOLVE Results'!$D$1:$P$18671, MATCH(1, ('RESOLVE Results'!$A$1:$A$18671 = $D$124) * ('RESOLVE Results'!$B$1:$B$18671 = $F$124) * ('RESOLVE Results'!$C$1:$C$18671 = $C138), 0), MATCH(E$126, 'RESOLVE Results'!$D$1:$P$1, 0)), "")</f>
        <v>204.45</v>
      </c>
      <c r="F138" s="4" cm="1">
        <f t="array" ref="F138">IFERROR(INDEX('RESOLVE Results'!$D$1:$P$18671, MATCH(1, ('RESOLVE Results'!$A$1:$A$18671 = $D$124) * ('RESOLVE Results'!$B$1:$B$18671 = $F$124) * ('RESOLVE Results'!$C$1:$C$18671 = $C138), 0), MATCH(F$126, 'RESOLVE Results'!$D$1:$P$1, 0)), "")</f>
        <v>206.75</v>
      </c>
      <c r="G138" s="4" cm="1">
        <f t="array" ref="G138">IFERROR(INDEX('RESOLVE Results'!$D$1:$P$18671, MATCH(1, ('RESOLVE Results'!$A$1:$A$18671 = $D$124) * ('RESOLVE Results'!$B$1:$B$18671 = $F$124) * ('RESOLVE Results'!$C$1:$C$18671 = $C138), 0), MATCH(G$126, 'RESOLVE Results'!$D$1:$P$1, 0)), "")</f>
        <v>212.74</v>
      </c>
      <c r="H138" s="4" cm="1">
        <f t="array" ref="H138">IFERROR(INDEX('RESOLVE Results'!$D$1:$P$18671, MATCH(1, ('RESOLVE Results'!$A$1:$A$18671 = $D$124) * ('RESOLVE Results'!$B$1:$B$18671 = $F$124) * ('RESOLVE Results'!$C$1:$C$18671 = $C138), 0), MATCH(H$126, 'RESOLVE Results'!$D$1:$P$1, 0)), "")</f>
        <v>220.24</v>
      </c>
      <c r="I138" s="4" cm="1">
        <f t="array" ref="I138">IFERROR(INDEX('RESOLVE Results'!$D$1:$P$18671, MATCH(1, ('RESOLVE Results'!$A$1:$A$18671 = $D$124) * ('RESOLVE Results'!$B$1:$B$18671 = $F$124) * ('RESOLVE Results'!$C$1:$C$18671 = $C138), 0), MATCH(I$126, 'RESOLVE Results'!$D$1:$P$1, 0)), "")</f>
        <v>229.66</v>
      </c>
      <c r="J138" s="4" cm="1">
        <f t="array" ref="J138">IFERROR(INDEX('RESOLVE Results'!$D$1:$P$18671, MATCH(1, ('RESOLVE Results'!$A$1:$A$18671 = $D$124) * ('RESOLVE Results'!$B$1:$B$18671 = $F$124) * ('RESOLVE Results'!$C$1:$C$18671 = $C138), 0), MATCH(J$126, 'RESOLVE Results'!$D$1:$P$1, 0)), "")</f>
        <v>235.18</v>
      </c>
      <c r="K138" s="4" cm="1">
        <f t="array" ref="K138">IFERROR(INDEX('RESOLVE Results'!$D$1:$P$18671, MATCH(1, ('RESOLVE Results'!$A$1:$A$18671 = $D$124) * ('RESOLVE Results'!$B$1:$B$18671 = $F$124) * ('RESOLVE Results'!$C$1:$C$18671 = $C138), 0), MATCH(K$126, 'RESOLVE Results'!$D$1:$P$1, 0)), "")</f>
        <v>240.63</v>
      </c>
      <c r="L138" s="4" cm="1">
        <f t="array" ref="L138">IFERROR(INDEX('RESOLVE Results'!$D$1:$P$18671, MATCH(1, ('RESOLVE Results'!$A$1:$A$18671 = $D$124) * ('RESOLVE Results'!$B$1:$B$18671 = $F$124) * ('RESOLVE Results'!$C$1:$C$18671 = $C138), 0), MATCH(L$126, 'RESOLVE Results'!$D$1:$P$1, 0)), "")</f>
        <v>246.15</v>
      </c>
      <c r="M138" s="4" cm="1">
        <f t="array" ref="M138">IFERROR(INDEX('RESOLVE Results'!$D$1:$P$18671, MATCH(1, ('RESOLVE Results'!$A$1:$A$18671 = $D$124) * ('RESOLVE Results'!$B$1:$B$18671 = $F$124) * ('RESOLVE Results'!$C$1:$C$18671 = $C138), 0), MATCH(M$126, 'RESOLVE Results'!$D$1:$P$1, 0)), "")</f>
        <v>269.82</v>
      </c>
      <c r="N138" s="4" cm="1">
        <f t="array" ref="N138">IFERROR(INDEX('RESOLVE Results'!$D$1:$P$18671, MATCH(1, ('RESOLVE Results'!$A$1:$A$18671 = $D$124) * ('RESOLVE Results'!$B$1:$B$18671 = $F$124) * ('RESOLVE Results'!$C$1:$C$18671 = $C138), 0), MATCH(N$126, 'RESOLVE Results'!$D$1:$P$1, 0)), "")</f>
        <v>276.22000000000003</v>
      </c>
      <c r="O138" s="4" cm="1">
        <f t="array" ref="O138">IFERROR(INDEX('RESOLVE Results'!$D$1:$P$18671, MATCH(1, ('RESOLVE Results'!$A$1:$A$18671 = $D$124) * ('RESOLVE Results'!$B$1:$B$18671 = $F$124) * ('RESOLVE Results'!$C$1:$C$18671 = $C138), 0), MATCH(O$126, 'RESOLVE Results'!$D$1:$P$1, 0)), "")</f>
        <v>295.94</v>
      </c>
      <c r="P138" s="6">
        <f t="shared" si="0"/>
        <v>3871.6276509730787</v>
      </c>
    </row>
    <row r="139" spans="2:16" outlineLevel="1" x14ac:dyDescent="0.2">
      <c r="B139" s="11" t="s">
        <v>180</v>
      </c>
      <c r="C139" s="3" t="str">
        <v>1GW Low Competing Resource Cost</v>
      </c>
      <c r="D139" s="4" cm="1">
        <f t="array" ref="D139">IFERROR(INDEX('RESOLVE Results'!$D$1:$P$18671, MATCH(1, ('RESOLVE Results'!$A$1:$A$18671 = $D$124) * ('RESOLVE Results'!$B$1:$B$18671 = $F$124) * ('RESOLVE Results'!$C$1:$C$18671 = $C139), 0), MATCH(D$126, 'RESOLVE Results'!$D$1:$P$1, 0)), "")</f>
        <v>202.31</v>
      </c>
      <c r="E139" s="4" cm="1">
        <f t="array" ref="E139">IFERROR(INDEX('RESOLVE Results'!$D$1:$P$18671, MATCH(1, ('RESOLVE Results'!$A$1:$A$18671 = $D$124) * ('RESOLVE Results'!$B$1:$B$18671 = $F$124) * ('RESOLVE Results'!$C$1:$C$18671 = $C139), 0), MATCH(E$126, 'RESOLVE Results'!$D$1:$P$1, 0)), "")</f>
        <v>204.45</v>
      </c>
      <c r="F139" s="4" cm="1">
        <f t="array" ref="F139">IFERROR(INDEX('RESOLVE Results'!$D$1:$P$18671, MATCH(1, ('RESOLVE Results'!$A$1:$A$18671 = $D$124) * ('RESOLVE Results'!$B$1:$B$18671 = $F$124) * ('RESOLVE Results'!$C$1:$C$18671 = $C139), 0), MATCH(F$126, 'RESOLVE Results'!$D$1:$P$1, 0)), "")</f>
        <v>206.75</v>
      </c>
      <c r="G139" s="4" cm="1">
        <f t="array" ref="G139">IFERROR(INDEX('RESOLVE Results'!$D$1:$P$18671, MATCH(1, ('RESOLVE Results'!$A$1:$A$18671 = $D$124) * ('RESOLVE Results'!$B$1:$B$18671 = $F$124) * ('RESOLVE Results'!$C$1:$C$18671 = $C139), 0), MATCH(G$126, 'RESOLVE Results'!$D$1:$P$1, 0)), "")</f>
        <v>212.74</v>
      </c>
      <c r="H139" s="4" cm="1">
        <f t="array" ref="H139">IFERROR(INDEX('RESOLVE Results'!$D$1:$P$18671, MATCH(1, ('RESOLVE Results'!$A$1:$A$18671 = $D$124) * ('RESOLVE Results'!$B$1:$B$18671 = $F$124) * ('RESOLVE Results'!$C$1:$C$18671 = $C139), 0), MATCH(H$126, 'RESOLVE Results'!$D$1:$P$1, 0)), "")</f>
        <v>220.24</v>
      </c>
      <c r="I139" s="4" cm="1">
        <f t="array" ref="I139">IFERROR(INDEX('RESOLVE Results'!$D$1:$P$18671, MATCH(1, ('RESOLVE Results'!$A$1:$A$18671 = $D$124) * ('RESOLVE Results'!$B$1:$B$18671 = $F$124) * ('RESOLVE Results'!$C$1:$C$18671 = $C139), 0), MATCH(I$126, 'RESOLVE Results'!$D$1:$P$1, 0)), "")</f>
        <v>229.66</v>
      </c>
      <c r="J139" s="4" cm="1">
        <f t="array" ref="J139">IFERROR(INDEX('RESOLVE Results'!$D$1:$P$18671, MATCH(1, ('RESOLVE Results'!$A$1:$A$18671 = $D$124) * ('RESOLVE Results'!$B$1:$B$18671 = $F$124) * ('RESOLVE Results'!$C$1:$C$18671 = $C139), 0), MATCH(J$126, 'RESOLVE Results'!$D$1:$P$1, 0)), "")</f>
        <v>235.18</v>
      </c>
      <c r="K139" s="4" cm="1">
        <f t="array" ref="K139">IFERROR(INDEX('RESOLVE Results'!$D$1:$P$18671, MATCH(1, ('RESOLVE Results'!$A$1:$A$18671 = $D$124) * ('RESOLVE Results'!$B$1:$B$18671 = $F$124) * ('RESOLVE Results'!$C$1:$C$18671 = $C139), 0), MATCH(K$126, 'RESOLVE Results'!$D$1:$P$1, 0)), "")</f>
        <v>240.63</v>
      </c>
      <c r="L139" s="4" cm="1">
        <f t="array" ref="L139">IFERROR(INDEX('RESOLVE Results'!$D$1:$P$18671, MATCH(1, ('RESOLVE Results'!$A$1:$A$18671 = $D$124) * ('RESOLVE Results'!$B$1:$B$18671 = $F$124) * ('RESOLVE Results'!$C$1:$C$18671 = $C139), 0), MATCH(L$126, 'RESOLVE Results'!$D$1:$P$1, 0)), "")</f>
        <v>246.15</v>
      </c>
      <c r="M139" s="4" cm="1">
        <f t="array" ref="M139">IFERROR(INDEX('RESOLVE Results'!$D$1:$P$18671, MATCH(1, ('RESOLVE Results'!$A$1:$A$18671 = $D$124) * ('RESOLVE Results'!$B$1:$B$18671 = $F$124) * ('RESOLVE Results'!$C$1:$C$18671 = $C139), 0), MATCH(M$126, 'RESOLVE Results'!$D$1:$P$1, 0)), "")</f>
        <v>269.82</v>
      </c>
      <c r="N139" s="4" cm="1">
        <f t="array" ref="N139">IFERROR(INDEX('RESOLVE Results'!$D$1:$P$18671, MATCH(1, ('RESOLVE Results'!$A$1:$A$18671 = $D$124) * ('RESOLVE Results'!$B$1:$B$18671 = $F$124) * ('RESOLVE Results'!$C$1:$C$18671 = $C139), 0), MATCH(N$126, 'RESOLVE Results'!$D$1:$P$1, 0)), "")</f>
        <v>276.22000000000003</v>
      </c>
      <c r="O139" s="4" cm="1">
        <f t="array" ref="O139">IFERROR(INDEX('RESOLVE Results'!$D$1:$P$18671, MATCH(1, ('RESOLVE Results'!$A$1:$A$18671 = $D$124) * ('RESOLVE Results'!$B$1:$B$18671 = $F$124) * ('RESOLVE Results'!$C$1:$C$18671 = $C139), 0), MATCH(O$126, 'RESOLVE Results'!$D$1:$P$1, 0)), "")</f>
        <v>295.94</v>
      </c>
      <c r="P139" s="6">
        <f t="shared" si="0"/>
        <v>3871.6276509730787</v>
      </c>
    </row>
    <row r="140" spans="2:16" outlineLevel="1" x14ac:dyDescent="0.2">
      <c r="B140" s="11" t="s">
        <v>180</v>
      </c>
      <c r="C140" s="3" t="str">
        <v>1GW Low Bookend</v>
      </c>
      <c r="D140" s="4" cm="1">
        <f t="array" ref="D140">IFERROR(INDEX('RESOLVE Results'!$D$1:$P$18671, MATCH(1, ('RESOLVE Results'!$A$1:$A$18671 = $D$124) * ('RESOLVE Results'!$B$1:$B$18671 = $F$124) * ('RESOLVE Results'!$C$1:$C$18671 = $C140), 0), MATCH(D$126, 'RESOLVE Results'!$D$1:$P$1, 0)), "")</f>
        <v>202.31</v>
      </c>
      <c r="E140" s="4" cm="1">
        <f t="array" ref="E140">IFERROR(INDEX('RESOLVE Results'!$D$1:$P$18671, MATCH(1, ('RESOLVE Results'!$A$1:$A$18671 = $D$124) * ('RESOLVE Results'!$B$1:$B$18671 = $F$124) * ('RESOLVE Results'!$C$1:$C$18671 = $C140), 0), MATCH(E$126, 'RESOLVE Results'!$D$1:$P$1, 0)), "")</f>
        <v>204.45</v>
      </c>
      <c r="F140" s="4" cm="1">
        <f t="array" ref="F140">IFERROR(INDEX('RESOLVE Results'!$D$1:$P$18671, MATCH(1, ('RESOLVE Results'!$A$1:$A$18671 = $D$124) * ('RESOLVE Results'!$B$1:$B$18671 = $F$124) * ('RESOLVE Results'!$C$1:$C$18671 = $C140), 0), MATCH(F$126, 'RESOLVE Results'!$D$1:$P$1, 0)), "")</f>
        <v>206.75</v>
      </c>
      <c r="G140" s="4" cm="1">
        <f t="array" ref="G140">IFERROR(INDEX('RESOLVE Results'!$D$1:$P$18671, MATCH(1, ('RESOLVE Results'!$A$1:$A$18671 = $D$124) * ('RESOLVE Results'!$B$1:$B$18671 = $F$124) * ('RESOLVE Results'!$C$1:$C$18671 = $C140), 0), MATCH(G$126, 'RESOLVE Results'!$D$1:$P$1, 0)), "")</f>
        <v>212.74</v>
      </c>
      <c r="H140" s="4" cm="1">
        <f t="array" ref="H140">IFERROR(INDEX('RESOLVE Results'!$D$1:$P$18671, MATCH(1, ('RESOLVE Results'!$A$1:$A$18671 = $D$124) * ('RESOLVE Results'!$B$1:$B$18671 = $F$124) * ('RESOLVE Results'!$C$1:$C$18671 = $C140), 0), MATCH(H$126, 'RESOLVE Results'!$D$1:$P$1, 0)), "")</f>
        <v>220.24</v>
      </c>
      <c r="I140" s="4" cm="1">
        <f t="array" ref="I140">IFERROR(INDEX('RESOLVE Results'!$D$1:$P$18671, MATCH(1, ('RESOLVE Results'!$A$1:$A$18671 = $D$124) * ('RESOLVE Results'!$B$1:$B$18671 = $F$124) * ('RESOLVE Results'!$C$1:$C$18671 = $C140), 0), MATCH(I$126, 'RESOLVE Results'!$D$1:$P$1, 0)), "")</f>
        <v>229.66</v>
      </c>
      <c r="J140" s="4" cm="1">
        <f t="array" ref="J140">IFERROR(INDEX('RESOLVE Results'!$D$1:$P$18671, MATCH(1, ('RESOLVE Results'!$A$1:$A$18671 = $D$124) * ('RESOLVE Results'!$B$1:$B$18671 = $F$124) * ('RESOLVE Results'!$C$1:$C$18671 = $C140), 0), MATCH(J$126, 'RESOLVE Results'!$D$1:$P$1, 0)), "")</f>
        <v>235.18</v>
      </c>
      <c r="K140" s="4" cm="1">
        <f t="array" ref="K140">IFERROR(INDEX('RESOLVE Results'!$D$1:$P$18671, MATCH(1, ('RESOLVE Results'!$A$1:$A$18671 = $D$124) * ('RESOLVE Results'!$B$1:$B$18671 = $F$124) * ('RESOLVE Results'!$C$1:$C$18671 = $C140), 0), MATCH(K$126, 'RESOLVE Results'!$D$1:$P$1, 0)), "")</f>
        <v>240.63</v>
      </c>
      <c r="L140" s="4" cm="1">
        <f t="array" ref="L140">IFERROR(INDEX('RESOLVE Results'!$D$1:$P$18671, MATCH(1, ('RESOLVE Results'!$A$1:$A$18671 = $D$124) * ('RESOLVE Results'!$B$1:$B$18671 = $F$124) * ('RESOLVE Results'!$C$1:$C$18671 = $C140), 0), MATCH(L$126, 'RESOLVE Results'!$D$1:$P$1, 0)), "")</f>
        <v>246.15</v>
      </c>
      <c r="M140" s="4" cm="1">
        <f t="array" ref="M140">IFERROR(INDEX('RESOLVE Results'!$D$1:$P$18671, MATCH(1, ('RESOLVE Results'!$A$1:$A$18671 = $D$124) * ('RESOLVE Results'!$B$1:$B$18671 = $F$124) * ('RESOLVE Results'!$C$1:$C$18671 = $C140), 0), MATCH(M$126, 'RESOLVE Results'!$D$1:$P$1, 0)), "")</f>
        <v>269.82</v>
      </c>
      <c r="N140" s="4" cm="1">
        <f t="array" ref="N140">IFERROR(INDEX('RESOLVE Results'!$D$1:$P$18671, MATCH(1, ('RESOLVE Results'!$A$1:$A$18671 = $D$124) * ('RESOLVE Results'!$B$1:$B$18671 = $F$124) * ('RESOLVE Results'!$C$1:$C$18671 = $C140), 0), MATCH(N$126, 'RESOLVE Results'!$D$1:$P$1, 0)), "")</f>
        <v>276.22000000000003</v>
      </c>
      <c r="O140" s="4" cm="1">
        <f t="array" ref="O140">IFERROR(INDEX('RESOLVE Results'!$D$1:$P$18671, MATCH(1, ('RESOLVE Results'!$A$1:$A$18671 = $D$124) * ('RESOLVE Results'!$B$1:$B$18671 = $F$124) * ('RESOLVE Results'!$C$1:$C$18671 = $C140), 0), MATCH(O$126, 'RESOLVE Results'!$D$1:$P$1, 0)), "")</f>
        <v>295.94</v>
      </c>
      <c r="P140" s="6">
        <f t="shared" si="0"/>
        <v>3871.6276509730787</v>
      </c>
    </row>
    <row r="141" spans="2:16" outlineLevel="1" x14ac:dyDescent="0.2">
      <c r="B141" s="11" t="s">
        <v>180</v>
      </c>
      <c r="C141" s="3" t="str">
        <v>1GW Least-Cost</v>
      </c>
      <c r="D141" s="4" cm="1">
        <f t="array" ref="D141">IFERROR(INDEX('RESOLVE Results'!$D$1:$P$18671, MATCH(1, ('RESOLVE Results'!$A$1:$A$18671 = $D$124) * ('RESOLVE Results'!$B$1:$B$18671 = $F$124) * ('RESOLVE Results'!$C$1:$C$18671 = $C141), 0), MATCH(D$126, 'RESOLVE Results'!$D$1:$P$1, 0)), "")</f>
        <v>202.31</v>
      </c>
      <c r="E141" s="4" cm="1">
        <f t="array" ref="E141">IFERROR(INDEX('RESOLVE Results'!$D$1:$P$18671, MATCH(1, ('RESOLVE Results'!$A$1:$A$18671 = $D$124) * ('RESOLVE Results'!$B$1:$B$18671 = $F$124) * ('RESOLVE Results'!$C$1:$C$18671 = $C141), 0), MATCH(E$126, 'RESOLVE Results'!$D$1:$P$1, 0)), "")</f>
        <v>204.45</v>
      </c>
      <c r="F141" s="4" cm="1">
        <f t="array" ref="F141">IFERROR(INDEX('RESOLVE Results'!$D$1:$P$18671, MATCH(1, ('RESOLVE Results'!$A$1:$A$18671 = $D$124) * ('RESOLVE Results'!$B$1:$B$18671 = $F$124) * ('RESOLVE Results'!$C$1:$C$18671 = $C141), 0), MATCH(F$126, 'RESOLVE Results'!$D$1:$P$1, 0)), "")</f>
        <v>206.75</v>
      </c>
      <c r="G141" s="4" cm="1">
        <f t="array" ref="G141">IFERROR(INDEX('RESOLVE Results'!$D$1:$P$18671, MATCH(1, ('RESOLVE Results'!$A$1:$A$18671 = $D$124) * ('RESOLVE Results'!$B$1:$B$18671 = $F$124) * ('RESOLVE Results'!$C$1:$C$18671 = $C141), 0), MATCH(G$126, 'RESOLVE Results'!$D$1:$P$1, 0)), "")</f>
        <v>212.74</v>
      </c>
      <c r="H141" s="4" cm="1">
        <f t="array" ref="H141">IFERROR(INDEX('RESOLVE Results'!$D$1:$P$18671, MATCH(1, ('RESOLVE Results'!$A$1:$A$18671 = $D$124) * ('RESOLVE Results'!$B$1:$B$18671 = $F$124) * ('RESOLVE Results'!$C$1:$C$18671 = $C141), 0), MATCH(H$126, 'RESOLVE Results'!$D$1:$P$1, 0)), "")</f>
        <v>220.24</v>
      </c>
      <c r="I141" s="4" cm="1">
        <f t="array" ref="I141">IFERROR(INDEX('RESOLVE Results'!$D$1:$P$18671, MATCH(1, ('RESOLVE Results'!$A$1:$A$18671 = $D$124) * ('RESOLVE Results'!$B$1:$B$18671 = $F$124) * ('RESOLVE Results'!$C$1:$C$18671 = $C141), 0), MATCH(I$126, 'RESOLVE Results'!$D$1:$P$1, 0)), "")</f>
        <v>229.66</v>
      </c>
      <c r="J141" s="4" cm="1">
        <f t="array" ref="J141">IFERROR(INDEX('RESOLVE Results'!$D$1:$P$18671, MATCH(1, ('RESOLVE Results'!$A$1:$A$18671 = $D$124) * ('RESOLVE Results'!$B$1:$B$18671 = $F$124) * ('RESOLVE Results'!$C$1:$C$18671 = $C141), 0), MATCH(J$126, 'RESOLVE Results'!$D$1:$P$1, 0)), "")</f>
        <v>235.18</v>
      </c>
      <c r="K141" s="4" cm="1">
        <f t="array" ref="K141">IFERROR(INDEX('RESOLVE Results'!$D$1:$P$18671, MATCH(1, ('RESOLVE Results'!$A$1:$A$18671 = $D$124) * ('RESOLVE Results'!$B$1:$B$18671 = $F$124) * ('RESOLVE Results'!$C$1:$C$18671 = $C141), 0), MATCH(K$126, 'RESOLVE Results'!$D$1:$P$1, 0)), "")</f>
        <v>240.63</v>
      </c>
      <c r="L141" s="4" cm="1">
        <f t="array" ref="L141">IFERROR(INDEX('RESOLVE Results'!$D$1:$P$18671, MATCH(1, ('RESOLVE Results'!$A$1:$A$18671 = $D$124) * ('RESOLVE Results'!$B$1:$B$18671 = $F$124) * ('RESOLVE Results'!$C$1:$C$18671 = $C141), 0), MATCH(L$126, 'RESOLVE Results'!$D$1:$P$1, 0)), "")</f>
        <v>246.15</v>
      </c>
      <c r="M141" s="4" cm="1">
        <f t="array" ref="M141">IFERROR(INDEX('RESOLVE Results'!$D$1:$P$18671, MATCH(1, ('RESOLVE Results'!$A$1:$A$18671 = $D$124) * ('RESOLVE Results'!$B$1:$B$18671 = $F$124) * ('RESOLVE Results'!$C$1:$C$18671 = $C141), 0), MATCH(M$126, 'RESOLVE Results'!$D$1:$P$1, 0)), "")</f>
        <v>269.82</v>
      </c>
      <c r="N141" s="4" cm="1">
        <f t="array" ref="N141">IFERROR(INDEX('RESOLVE Results'!$D$1:$P$18671, MATCH(1, ('RESOLVE Results'!$A$1:$A$18671 = $D$124) * ('RESOLVE Results'!$B$1:$B$18671 = $F$124) * ('RESOLVE Results'!$C$1:$C$18671 = $C141), 0), MATCH(N$126, 'RESOLVE Results'!$D$1:$P$1, 0)), "")</f>
        <v>276.22000000000003</v>
      </c>
      <c r="O141" s="4" cm="1">
        <f t="array" ref="O141">IFERROR(INDEX('RESOLVE Results'!$D$1:$P$18671, MATCH(1, ('RESOLVE Results'!$A$1:$A$18671 = $D$124) * ('RESOLVE Results'!$B$1:$B$18671 = $F$124) * ('RESOLVE Results'!$C$1:$C$18671 = $C141), 0), MATCH(O$126, 'RESOLVE Results'!$D$1:$P$1, 0)), "")</f>
        <v>295.94</v>
      </c>
      <c r="P141" s="6">
        <f t="shared" si="0"/>
        <v>3871.6276509730787</v>
      </c>
    </row>
    <row r="142" spans="2:16" outlineLevel="1" x14ac:dyDescent="0.2">
      <c r="B142" s="11" t="s">
        <v>180</v>
      </c>
      <c r="C142" s="3" t="str">
        <v>3GW High Bookend</v>
      </c>
      <c r="D142" s="4" cm="1">
        <f t="array" ref="D142">IFERROR(INDEX('RESOLVE Results'!$D$1:$P$18671, MATCH(1, ('RESOLVE Results'!$A$1:$A$18671 = $D$124) * ('RESOLVE Results'!$B$1:$B$18671 = $F$124) * ('RESOLVE Results'!$C$1:$C$18671 = $C142), 0), MATCH(D$126, 'RESOLVE Results'!$D$1:$P$1, 0)), "")</f>
        <v>203.09</v>
      </c>
      <c r="E142" s="4" cm="1">
        <f t="array" ref="E142">IFERROR(INDEX('RESOLVE Results'!$D$1:$P$18671, MATCH(1, ('RESOLVE Results'!$A$1:$A$18671 = $D$124) * ('RESOLVE Results'!$B$1:$B$18671 = $F$124) * ('RESOLVE Results'!$C$1:$C$18671 = $C142), 0), MATCH(E$126, 'RESOLVE Results'!$D$1:$P$1, 0)), "")</f>
        <v>205.78</v>
      </c>
      <c r="F142" s="4" cm="1">
        <f t="array" ref="F142">IFERROR(INDEX('RESOLVE Results'!$D$1:$P$18671, MATCH(1, ('RESOLVE Results'!$A$1:$A$18671 = $D$124) * ('RESOLVE Results'!$B$1:$B$18671 = $F$124) * ('RESOLVE Results'!$C$1:$C$18671 = $C142), 0), MATCH(F$126, 'RESOLVE Results'!$D$1:$P$1, 0)), "")</f>
        <v>209.3</v>
      </c>
      <c r="G142" s="4" cm="1">
        <f t="array" ref="G142">IFERROR(INDEX('RESOLVE Results'!$D$1:$P$18671, MATCH(1, ('RESOLVE Results'!$A$1:$A$18671 = $D$124) * ('RESOLVE Results'!$B$1:$B$18671 = $F$124) * ('RESOLVE Results'!$C$1:$C$18671 = $C142), 0), MATCH(G$126, 'RESOLVE Results'!$D$1:$P$1, 0)), "")</f>
        <v>218.94</v>
      </c>
      <c r="H142" s="4" cm="1">
        <f t="array" ref="H142">IFERROR(INDEX('RESOLVE Results'!$D$1:$P$18671, MATCH(1, ('RESOLVE Results'!$A$1:$A$18671 = $D$124) * ('RESOLVE Results'!$B$1:$B$18671 = $F$124) * ('RESOLVE Results'!$C$1:$C$18671 = $C142), 0), MATCH(H$126, 'RESOLVE Results'!$D$1:$P$1, 0)), "")</f>
        <v>231.68</v>
      </c>
      <c r="I142" s="4" cm="1">
        <f t="array" ref="I142">IFERROR(INDEX('RESOLVE Results'!$D$1:$P$18671, MATCH(1, ('RESOLVE Results'!$A$1:$A$18671 = $D$124) * ('RESOLVE Results'!$B$1:$B$18671 = $F$124) * ('RESOLVE Results'!$C$1:$C$18671 = $C142), 0), MATCH(I$126, 'RESOLVE Results'!$D$1:$P$1, 0)), "")</f>
        <v>246.61</v>
      </c>
      <c r="J142" s="4" cm="1">
        <f t="array" ref="J142">IFERROR(INDEX('RESOLVE Results'!$D$1:$P$18671, MATCH(1, ('RESOLVE Results'!$A$1:$A$18671 = $D$124) * ('RESOLVE Results'!$B$1:$B$18671 = $F$124) * ('RESOLVE Results'!$C$1:$C$18671 = $C142), 0), MATCH(J$126, 'RESOLVE Results'!$D$1:$P$1, 0)), "")</f>
        <v>254.82</v>
      </c>
      <c r="K142" s="4" cm="1">
        <f t="array" ref="K142">IFERROR(INDEX('RESOLVE Results'!$D$1:$P$18671, MATCH(1, ('RESOLVE Results'!$A$1:$A$18671 = $D$124) * ('RESOLVE Results'!$B$1:$B$18671 = $F$124) * ('RESOLVE Results'!$C$1:$C$18671 = $C142), 0), MATCH(K$126, 'RESOLVE Results'!$D$1:$P$1, 0)), "")</f>
        <v>262.92</v>
      </c>
      <c r="L142" s="4" cm="1">
        <f t="array" ref="L142">IFERROR(INDEX('RESOLVE Results'!$D$1:$P$18671, MATCH(1, ('RESOLVE Results'!$A$1:$A$18671 = $D$124) * ('RESOLVE Results'!$B$1:$B$18671 = $F$124) * ('RESOLVE Results'!$C$1:$C$18671 = $C142), 0), MATCH(L$126, 'RESOLVE Results'!$D$1:$P$1, 0)), "")</f>
        <v>271.18</v>
      </c>
      <c r="M142" s="4" cm="1">
        <f t="array" ref="M142">IFERROR(INDEX('RESOLVE Results'!$D$1:$P$18671, MATCH(1, ('RESOLVE Results'!$A$1:$A$18671 = $D$124) * ('RESOLVE Results'!$B$1:$B$18671 = $F$124) * ('RESOLVE Results'!$C$1:$C$18671 = $C142), 0), MATCH(M$126, 'RESOLVE Results'!$D$1:$P$1, 0)), "")</f>
        <v>301.23</v>
      </c>
      <c r="N142" s="4" cm="1">
        <f t="array" ref="N142">IFERROR(INDEX('RESOLVE Results'!$D$1:$P$18671, MATCH(1, ('RESOLVE Results'!$A$1:$A$18671 = $D$124) * ('RESOLVE Results'!$B$1:$B$18671 = $F$124) * ('RESOLVE Results'!$C$1:$C$18671 = $C142), 0), MATCH(N$126, 'RESOLVE Results'!$D$1:$P$1, 0)), "")</f>
        <v>309.32</v>
      </c>
      <c r="O142" s="4" cm="1">
        <f t="array" ref="O142">IFERROR(INDEX('RESOLVE Results'!$D$1:$P$18671, MATCH(1, ('RESOLVE Results'!$A$1:$A$18671 = $D$124) * ('RESOLVE Results'!$B$1:$B$18671 = $F$124) * ('RESOLVE Results'!$C$1:$C$18671 = $C142), 0), MATCH(O$126, 'RESOLVE Results'!$D$1:$P$1, 0)), "")</f>
        <v>334.9</v>
      </c>
      <c r="P142" s="6">
        <f t="shared" si="0"/>
        <v>4207.327474167434</v>
      </c>
    </row>
    <row r="143" spans="2:16" outlineLevel="1" x14ac:dyDescent="0.2">
      <c r="B143" s="11" t="s">
        <v>180</v>
      </c>
      <c r="C143" s="3" t="str">
        <v>3GW Stringent Policy</v>
      </c>
      <c r="D143" s="4" cm="1">
        <f t="array" ref="D143">IFERROR(INDEX('RESOLVE Results'!$D$1:$P$18671, MATCH(1, ('RESOLVE Results'!$A$1:$A$18671 = $D$124) * ('RESOLVE Results'!$B$1:$B$18671 = $F$124) * ('RESOLVE Results'!$C$1:$C$18671 = $C143), 0), MATCH(D$126, 'RESOLVE Results'!$D$1:$P$1, 0)), "")</f>
        <v>203.09</v>
      </c>
      <c r="E143" s="4" cm="1">
        <f t="array" ref="E143">IFERROR(INDEX('RESOLVE Results'!$D$1:$P$18671, MATCH(1, ('RESOLVE Results'!$A$1:$A$18671 = $D$124) * ('RESOLVE Results'!$B$1:$B$18671 = $F$124) * ('RESOLVE Results'!$C$1:$C$18671 = $C143), 0), MATCH(E$126, 'RESOLVE Results'!$D$1:$P$1, 0)), "")</f>
        <v>205.78</v>
      </c>
      <c r="F143" s="4" cm="1">
        <f t="array" ref="F143">IFERROR(INDEX('RESOLVE Results'!$D$1:$P$18671, MATCH(1, ('RESOLVE Results'!$A$1:$A$18671 = $D$124) * ('RESOLVE Results'!$B$1:$B$18671 = $F$124) * ('RESOLVE Results'!$C$1:$C$18671 = $C143), 0), MATCH(F$126, 'RESOLVE Results'!$D$1:$P$1, 0)), "")</f>
        <v>209.3</v>
      </c>
      <c r="G143" s="4" cm="1">
        <f t="array" ref="G143">IFERROR(INDEX('RESOLVE Results'!$D$1:$P$18671, MATCH(1, ('RESOLVE Results'!$A$1:$A$18671 = $D$124) * ('RESOLVE Results'!$B$1:$B$18671 = $F$124) * ('RESOLVE Results'!$C$1:$C$18671 = $C143), 0), MATCH(G$126, 'RESOLVE Results'!$D$1:$P$1, 0)), "")</f>
        <v>218.94</v>
      </c>
      <c r="H143" s="4" cm="1">
        <f t="array" ref="H143">IFERROR(INDEX('RESOLVE Results'!$D$1:$P$18671, MATCH(1, ('RESOLVE Results'!$A$1:$A$18671 = $D$124) * ('RESOLVE Results'!$B$1:$B$18671 = $F$124) * ('RESOLVE Results'!$C$1:$C$18671 = $C143), 0), MATCH(H$126, 'RESOLVE Results'!$D$1:$P$1, 0)), "")</f>
        <v>231.68</v>
      </c>
      <c r="I143" s="4" cm="1">
        <f t="array" ref="I143">IFERROR(INDEX('RESOLVE Results'!$D$1:$P$18671, MATCH(1, ('RESOLVE Results'!$A$1:$A$18671 = $D$124) * ('RESOLVE Results'!$B$1:$B$18671 = $F$124) * ('RESOLVE Results'!$C$1:$C$18671 = $C143), 0), MATCH(I$126, 'RESOLVE Results'!$D$1:$P$1, 0)), "")</f>
        <v>246.61</v>
      </c>
      <c r="J143" s="4" cm="1">
        <f t="array" ref="J143">IFERROR(INDEX('RESOLVE Results'!$D$1:$P$18671, MATCH(1, ('RESOLVE Results'!$A$1:$A$18671 = $D$124) * ('RESOLVE Results'!$B$1:$B$18671 = $F$124) * ('RESOLVE Results'!$C$1:$C$18671 = $C143), 0), MATCH(J$126, 'RESOLVE Results'!$D$1:$P$1, 0)), "")</f>
        <v>254.82</v>
      </c>
      <c r="K143" s="4" cm="1">
        <f t="array" ref="K143">IFERROR(INDEX('RESOLVE Results'!$D$1:$P$18671, MATCH(1, ('RESOLVE Results'!$A$1:$A$18671 = $D$124) * ('RESOLVE Results'!$B$1:$B$18671 = $F$124) * ('RESOLVE Results'!$C$1:$C$18671 = $C143), 0), MATCH(K$126, 'RESOLVE Results'!$D$1:$P$1, 0)), "")</f>
        <v>262.92</v>
      </c>
      <c r="L143" s="4" cm="1">
        <f t="array" ref="L143">IFERROR(INDEX('RESOLVE Results'!$D$1:$P$18671, MATCH(1, ('RESOLVE Results'!$A$1:$A$18671 = $D$124) * ('RESOLVE Results'!$B$1:$B$18671 = $F$124) * ('RESOLVE Results'!$C$1:$C$18671 = $C143), 0), MATCH(L$126, 'RESOLVE Results'!$D$1:$P$1, 0)), "")</f>
        <v>271.18</v>
      </c>
      <c r="M143" s="4" cm="1">
        <f t="array" ref="M143">IFERROR(INDEX('RESOLVE Results'!$D$1:$P$18671, MATCH(1, ('RESOLVE Results'!$A$1:$A$18671 = $D$124) * ('RESOLVE Results'!$B$1:$B$18671 = $F$124) * ('RESOLVE Results'!$C$1:$C$18671 = $C143), 0), MATCH(M$126, 'RESOLVE Results'!$D$1:$P$1, 0)), "")</f>
        <v>301.23</v>
      </c>
      <c r="N143" s="4" cm="1">
        <f t="array" ref="N143">IFERROR(INDEX('RESOLVE Results'!$D$1:$P$18671, MATCH(1, ('RESOLVE Results'!$A$1:$A$18671 = $D$124) * ('RESOLVE Results'!$B$1:$B$18671 = $F$124) * ('RESOLVE Results'!$C$1:$C$18671 = $C143), 0), MATCH(N$126, 'RESOLVE Results'!$D$1:$P$1, 0)), "")</f>
        <v>309.32</v>
      </c>
      <c r="O143" s="4" cm="1">
        <f t="array" ref="O143">IFERROR(INDEX('RESOLVE Results'!$D$1:$P$18671, MATCH(1, ('RESOLVE Results'!$A$1:$A$18671 = $D$124) * ('RESOLVE Results'!$B$1:$B$18671 = $F$124) * ('RESOLVE Results'!$C$1:$C$18671 = $C143), 0), MATCH(O$126, 'RESOLVE Results'!$D$1:$P$1, 0)), "")</f>
        <v>334.9</v>
      </c>
      <c r="P143" s="6">
        <f t="shared" si="0"/>
        <v>4207.327474167434</v>
      </c>
    </row>
    <row r="144" spans="2:16" outlineLevel="1" x14ac:dyDescent="0.2">
      <c r="B144" s="11" t="s">
        <v>180</v>
      </c>
      <c r="C144" s="3" t="str">
        <v>3GW Competing Resource Challenges</v>
      </c>
      <c r="D144" s="4" cm="1">
        <f t="array" ref="D144">IFERROR(INDEX('RESOLVE Results'!$D$1:$P$18671, MATCH(1, ('RESOLVE Results'!$A$1:$A$18671 = $D$124) * ('RESOLVE Results'!$B$1:$B$18671 = $F$124) * ('RESOLVE Results'!$C$1:$C$18671 = $C144), 0), MATCH(D$126, 'RESOLVE Results'!$D$1:$P$1, 0)), "")</f>
        <v>202.31</v>
      </c>
      <c r="E144" s="4" cm="1">
        <f t="array" ref="E144">IFERROR(INDEX('RESOLVE Results'!$D$1:$P$18671, MATCH(1, ('RESOLVE Results'!$A$1:$A$18671 = $D$124) * ('RESOLVE Results'!$B$1:$B$18671 = $F$124) * ('RESOLVE Results'!$C$1:$C$18671 = $C144), 0), MATCH(E$126, 'RESOLVE Results'!$D$1:$P$1, 0)), "")</f>
        <v>204.45</v>
      </c>
      <c r="F144" s="4" cm="1">
        <f t="array" ref="F144">IFERROR(INDEX('RESOLVE Results'!$D$1:$P$18671, MATCH(1, ('RESOLVE Results'!$A$1:$A$18671 = $D$124) * ('RESOLVE Results'!$B$1:$B$18671 = $F$124) * ('RESOLVE Results'!$C$1:$C$18671 = $C144), 0), MATCH(F$126, 'RESOLVE Results'!$D$1:$P$1, 0)), "")</f>
        <v>206.75</v>
      </c>
      <c r="G144" s="4" cm="1">
        <f t="array" ref="G144">IFERROR(INDEX('RESOLVE Results'!$D$1:$P$18671, MATCH(1, ('RESOLVE Results'!$A$1:$A$18671 = $D$124) * ('RESOLVE Results'!$B$1:$B$18671 = $F$124) * ('RESOLVE Results'!$C$1:$C$18671 = $C144), 0), MATCH(G$126, 'RESOLVE Results'!$D$1:$P$1, 0)), "")</f>
        <v>212.74</v>
      </c>
      <c r="H144" s="4" cm="1">
        <f t="array" ref="H144">IFERROR(INDEX('RESOLVE Results'!$D$1:$P$18671, MATCH(1, ('RESOLVE Results'!$A$1:$A$18671 = $D$124) * ('RESOLVE Results'!$B$1:$B$18671 = $F$124) * ('RESOLVE Results'!$C$1:$C$18671 = $C144), 0), MATCH(H$126, 'RESOLVE Results'!$D$1:$P$1, 0)), "")</f>
        <v>220.24</v>
      </c>
      <c r="I144" s="4" cm="1">
        <f t="array" ref="I144">IFERROR(INDEX('RESOLVE Results'!$D$1:$P$18671, MATCH(1, ('RESOLVE Results'!$A$1:$A$18671 = $D$124) * ('RESOLVE Results'!$B$1:$B$18671 = $F$124) * ('RESOLVE Results'!$C$1:$C$18671 = $C144), 0), MATCH(I$126, 'RESOLVE Results'!$D$1:$P$1, 0)), "")</f>
        <v>229.66</v>
      </c>
      <c r="J144" s="4" cm="1">
        <f t="array" ref="J144">IFERROR(INDEX('RESOLVE Results'!$D$1:$P$18671, MATCH(1, ('RESOLVE Results'!$A$1:$A$18671 = $D$124) * ('RESOLVE Results'!$B$1:$B$18671 = $F$124) * ('RESOLVE Results'!$C$1:$C$18671 = $C144), 0), MATCH(J$126, 'RESOLVE Results'!$D$1:$P$1, 0)), "")</f>
        <v>235.18</v>
      </c>
      <c r="K144" s="4" cm="1">
        <f t="array" ref="K144">IFERROR(INDEX('RESOLVE Results'!$D$1:$P$18671, MATCH(1, ('RESOLVE Results'!$A$1:$A$18671 = $D$124) * ('RESOLVE Results'!$B$1:$B$18671 = $F$124) * ('RESOLVE Results'!$C$1:$C$18671 = $C144), 0), MATCH(K$126, 'RESOLVE Results'!$D$1:$P$1, 0)), "")</f>
        <v>240.63</v>
      </c>
      <c r="L144" s="4" cm="1">
        <f t="array" ref="L144">IFERROR(INDEX('RESOLVE Results'!$D$1:$P$18671, MATCH(1, ('RESOLVE Results'!$A$1:$A$18671 = $D$124) * ('RESOLVE Results'!$B$1:$B$18671 = $F$124) * ('RESOLVE Results'!$C$1:$C$18671 = $C144), 0), MATCH(L$126, 'RESOLVE Results'!$D$1:$P$1, 0)), "")</f>
        <v>246.15</v>
      </c>
      <c r="M144" s="4" cm="1">
        <f t="array" ref="M144">IFERROR(INDEX('RESOLVE Results'!$D$1:$P$18671, MATCH(1, ('RESOLVE Results'!$A$1:$A$18671 = $D$124) * ('RESOLVE Results'!$B$1:$B$18671 = $F$124) * ('RESOLVE Results'!$C$1:$C$18671 = $C144), 0), MATCH(M$126, 'RESOLVE Results'!$D$1:$P$1, 0)), "")</f>
        <v>269.82</v>
      </c>
      <c r="N144" s="4" cm="1">
        <f t="array" ref="N144">IFERROR(INDEX('RESOLVE Results'!$D$1:$P$18671, MATCH(1, ('RESOLVE Results'!$A$1:$A$18671 = $D$124) * ('RESOLVE Results'!$B$1:$B$18671 = $F$124) * ('RESOLVE Results'!$C$1:$C$18671 = $C144), 0), MATCH(N$126, 'RESOLVE Results'!$D$1:$P$1, 0)), "")</f>
        <v>276.22000000000003</v>
      </c>
      <c r="O144" s="4" cm="1">
        <f t="array" ref="O144">IFERROR(INDEX('RESOLVE Results'!$D$1:$P$18671, MATCH(1, ('RESOLVE Results'!$A$1:$A$18671 = $D$124) * ('RESOLVE Results'!$B$1:$B$18671 = $F$124) * ('RESOLVE Results'!$C$1:$C$18671 = $C144), 0), MATCH(O$126, 'RESOLVE Results'!$D$1:$P$1, 0)), "")</f>
        <v>295.94</v>
      </c>
      <c r="P144" s="6">
        <f t="shared" si="0"/>
        <v>3871.6276509730787</v>
      </c>
    </row>
    <row r="145" spans="2:16" outlineLevel="1" x14ac:dyDescent="0.2">
      <c r="B145" s="11" t="s">
        <v>180</v>
      </c>
      <c r="C145" s="3" t="str">
        <v>3GW Significantly Low Competing Resource Availability</v>
      </c>
      <c r="D145" s="4" cm="1">
        <f t="array" ref="D145">IFERROR(INDEX('RESOLVE Results'!$D$1:$P$18671, MATCH(1, ('RESOLVE Results'!$A$1:$A$18671 = $D$124) * ('RESOLVE Results'!$B$1:$B$18671 = $F$124) * ('RESOLVE Results'!$C$1:$C$18671 = $C145), 0), MATCH(D$126, 'RESOLVE Results'!$D$1:$P$1, 0)), "")</f>
        <v>202.31</v>
      </c>
      <c r="E145" s="4" cm="1">
        <f t="array" ref="E145">IFERROR(INDEX('RESOLVE Results'!$D$1:$P$18671, MATCH(1, ('RESOLVE Results'!$A$1:$A$18671 = $D$124) * ('RESOLVE Results'!$B$1:$B$18671 = $F$124) * ('RESOLVE Results'!$C$1:$C$18671 = $C145), 0), MATCH(E$126, 'RESOLVE Results'!$D$1:$P$1, 0)), "")</f>
        <v>204.45</v>
      </c>
      <c r="F145" s="4" cm="1">
        <f t="array" ref="F145">IFERROR(INDEX('RESOLVE Results'!$D$1:$P$18671, MATCH(1, ('RESOLVE Results'!$A$1:$A$18671 = $D$124) * ('RESOLVE Results'!$B$1:$B$18671 = $F$124) * ('RESOLVE Results'!$C$1:$C$18671 = $C145), 0), MATCH(F$126, 'RESOLVE Results'!$D$1:$P$1, 0)), "")</f>
        <v>206.75</v>
      </c>
      <c r="G145" s="4" cm="1">
        <f t="array" ref="G145">IFERROR(INDEX('RESOLVE Results'!$D$1:$P$18671, MATCH(1, ('RESOLVE Results'!$A$1:$A$18671 = $D$124) * ('RESOLVE Results'!$B$1:$B$18671 = $F$124) * ('RESOLVE Results'!$C$1:$C$18671 = $C145), 0), MATCH(G$126, 'RESOLVE Results'!$D$1:$P$1, 0)), "")</f>
        <v>212.74</v>
      </c>
      <c r="H145" s="4" cm="1">
        <f t="array" ref="H145">IFERROR(INDEX('RESOLVE Results'!$D$1:$P$18671, MATCH(1, ('RESOLVE Results'!$A$1:$A$18671 = $D$124) * ('RESOLVE Results'!$B$1:$B$18671 = $F$124) * ('RESOLVE Results'!$C$1:$C$18671 = $C145), 0), MATCH(H$126, 'RESOLVE Results'!$D$1:$P$1, 0)), "")</f>
        <v>220.24</v>
      </c>
      <c r="I145" s="4" cm="1">
        <f t="array" ref="I145">IFERROR(INDEX('RESOLVE Results'!$D$1:$P$18671, MATCH(1, ('RESOLVE Results'!$A$1:$A$18671 = $D$124) * ('RESOLVE Results'!$B$1:$B$18671 = $F$124) * ('RESOLVE Results'!$C$1:$C$18671 = $C145), 0), MATCH(I$126, 'RESOLVE Results'!$D$1:$P$1, 0)), "")</f>
        <v>229.66</v>
      </c>
      <c r="J145" s="4" cm="1">
        <f t="array" ref="J145">IFERROR(INDEX('RESOLVE Results'!$D$1:$P$18671, MATCH(1, ('RESOLVE Results'!$A$1:$A$18671 = $D$124) * ('RESOLVE Results'!$B$1:$B$18671 = $F$124) * ('RESOLVE Results'!$C$1:$C$18671 = $C145), 0), MATCH(J$126, 'RESOLVE Results'!$D$1:$P$1, 0)), "")</f>
        <v>235.18</v>
      </c>
      <c r="K145" s="4" cm="1">
        <f t="array" ref="K145">IFERROR(INDEX('RESOLVE Results'!$D$1:$P$18671, MATCH(1, ('RESOLVE Results'!$A$1:$A$18671 = $D$124) * ('RESOLVE Results'!$B$1:$B$18671 = $F$124) * ('RESOLVE Results'!$C$1:$C$18671 = $C145), 0), MATCH(K$126, 'RESOLVE Results'!$D$1:$P$1, 0)), "")</f>
        <v>240.63</v>
      </c>
      <c r="L145" s="4" cm="1">
        <f t="array" ref="L145">IFERROR(INDEX('RESOLVE Results'!$D$1:$P$18671, MATCH(1, ('RESOLVE Results'!$A$1:$A$18671 = $D$124) * ('RESOLVE Results'!$B$1:$B$18671 = $F$124) * ('RESOLVE Results'!$C$1:$C$18671 = $C145), 0), MATCH(L$126, 'RESOLVE Results'!$D$1:$P$1, 0)), "")</f>
        <v>246.15</v>
      </c>
      <c r="M145" s="4" cm="1">
        <f t="array" ref="M145">IFERROR(INDEX('RESOLVE Results'!$D$1:$P$18671, MATCH(1, ('RESOLVE Results'!$A$1:$A$18671 = $D$124) * ('RESOLVE Results'!$B$1:$B$18671 = $F$124) * ('RESOLVE Results'!$C$1:$C$18671 = $C145), 0), MATCH(M$126, 'RESOLVE Results'!$D$1:$P$1, 0)), "")</f>
        <v>269.82</v>
      </c>
      <c r="N145" s="4" cm="1">
        <f t="array" ref="N145">IFERROR(INDEX('RESOLVE Results'!$D$1:$P$18671, MATCH(1, ('RESOLVE Results'!$A$1:$A$18671 = $D$124) * ('RESOLVE Results'!$B$1:$B$18671 = $F$124) * ('RESOLVE Results'!$C$1:$C$18671 = $C145), 0), MATCH(N$126, 'RESOLVE Results'!$D$1:$P$1, 0)), "")</f>
        <v>276.22000000000003</v>
      </c>
      <c r="O145" s="4" cm="1">
        <f t="array" ref="O145">IFERROR(INDEX('RESOLVE Results'!$D$1:$P$18671, MATCH(1, ('RESOLVE Results'!$A$1:$A$18671 = $D$124) * ('RESOLVE Results'!$B$1:$B$18671 = $F$124) * ('RESOLVE Results'!$C$1:$C$18671 = $C145), 0), MATCH(O$126, 'RESOLVE Results'!$D$1:$P$1, 0)), "")</f>
        <v>295.94</v>
      </c>
      <c r="P145" s="6">
        <f t="shared" si="0"/>
        <v>3871.6276509730787</v>
      </c>
    </row>
    <row r="146" spans="2:16" outlineLevel="1" x14ac:dyDescent="0.2">
      <c r="B146" s="11" t="s">
        <v>180</v>
      </c>
      <c r="C146" s="3" t="str">
        <v>3GW Low Competing Resource Availability</v>
      </c>
      <c r="D146" s="4" cm="1">
        <f t="array" ref="D146">IFERROR(INDEX('RESOLVE Results'!$D$1:$P$18671, MATCH(1, ('RESOLVE Results'!$A$1:$A$18671 = $D$124) * ('RESOLVE Results'!$B$1:$B$18671 = $F$124) * ('RESOLVE Results'!$C$1:$C$18671 = $C146), 0), MATCH(D$126, 'RESOLVE Results'!$D$1:$P$1, 0)), "")</f>
        <v>202.31</v>
      </c>
      <c r="E146" s="4" cm="1">
        <f t="array" ref="E146">IFERROR(INDEX('RESOLVE Results'!$D$1:$P$18671, MATCH(1, ('RESOLVE Results'!$A$1:$A$18671 = $D$124) * ('RESOLVE Results'!$B$1:$B$18671 = $F$124) * ('RESOLVE Results'!$C$1:$C$18671 = $C146), 0), MATCH(E$126, 'RESOLVE Results'!$D$1:$P$1, 0)), "")</f>
        <v>204.45</v>
      </c>
      <c r="F146" s="4" cm="1">
        <f t="array" ref="F146">IFERROR(INDEX('RESOLVE Results'!$D$1:$P$18671, MATCH(1, ('RESOLVE Results'!$A$1:$A$18671 = $D$124) * ('RESOLVE Results'!$B$1:$B$18671 = $F$124) * ('RESOLVE Results'!$C$1:$C$18671 = $C146), 0), MATCH(F$126, 'RESOLVE Results'!$D$1:$P$1, 0)), "")</f>
        <v>206.75</v>
      </c>
      <c r="G146" s="4" cm="1">
        <f t="array" ref="G146">IFERROR(INDEX('RESOLVE Results'!$D$1:$P$18671, MATCH(1, ('RESOLVE Results'!$A$1:$A$18671 = $D$124) * ('RESOLVE Results'!$B$1:$B$18671 = $F$124) * ('RESOLVE Results'!$C$1:$C$18671 = $C146), 0), MATCH(G$126, 'RESOLVE Results'!$D$1:$P$1, 0)), "")</f>
        <v>212.74</v>
      </c>
      <c r="H146" s="4" cm="1">
        <f t="array" ref="H146">IFERROR(INDEX('RESOLVE Results'!$D$1:$P$18671, MATCH(1, ('RESOLVE Results'!$A$1:$A$18671 = $D$124) * ('RESOLVE Results'!$B$1:$B$18671 = $F$124) * ('RESOLVE Results'!$C$1:$C$18671 = $C146), 0), MATCH(H$126, 'RESOLVE Results'!$D$1:$P$1, 0)), "")</f>
        <v>220.24</v>
      </c>
      <c r="I146" s="4" cm="1">
        <f t="array" ref="I146">IFERROR(INDEX('RESOLVE Results'!$D$1:$P$18671, MATCH(1, ('RESOLVE Results'!$A$1:$A$18671 = $D$124) * ('RESOLVE Results'!$B$1:$B$18671 = $F$124) * ('RESOLVE Results'!$C$1:$C$18671 = $C146), 0), MATCH(I$126, 'RESOLVE Results'!$D$1:$P$1, 0)), "")</f>
        <v>229.66</v>
      </c>
      <c r="J146" s="4" cm="1">
        <f t="array" ref="J146">IFERROR(INDEX('RESOLVE Results'!$D$1:$P$18671, MATCH(1, ('RESOLVE Results'!$A$1:$A$18671 = $D$124) * ('RESOLVE Results'!$B$1:$B$18671 = $F$124) * ('RESOLVE Results'!$C$1:$C$18671 = $C146), 0), MATCH(J$126, 'RESOLVE Results'!$D$1:$P$1, 0)), "")</f>
        <v>235.18</v>
      </c>
      <c r="K146" s="4" cm="1">
        <f t="array" ref="K146">IFERROR(INDEX('RESOLVE Results'!$D$1:$P$18671, MATCH(1, ('RESOLVE Results'!$A$1:$A$18671 = $D$124) * ('RESOLVE Results'!$B$1:$B$18671 = $F$124) * ('RESOLVE Results'!$C$1:$C$18671 = $C146), 0), MATCH(K$126, 'RESOLVE Results'!$D$1:$P$1, 0)), "")</f>
        <v>240.63</v>
      </c>
      <c r="L146" s="4" cm="1">
        <f t="array" ref="L146">IFERROR(INDEX('RESOLVE Results'!$D$1:$P$18671, MATCH(1, ('RESOLVE Results'!$A$1:$A$18671 = $D$124) * ('RESOLVE Results'!$B$1:$B$18671 = $F$124) * ('RESOLVE Results'!$C$1:$C$18671 = $C146), 0), MATCH(L$126, 'RESOLVE Results'!$D$1:$P$1, 0)), "")</f>
        <v>246.15</v>
      </c>
      <c r="M146" s="4" cm="1">
        <f t="array" ref="M146">IFERROR(INDEX('RESOLVE Results'!$D$1:$P$18671, MATCH(1, ('RESOLVE Results'!$A$1:$A$18671 = $D$124) * ('RESOLVE Results'!$B$1:$B$18671 = $F$124) * ('RESOLVE Results'!$C$1:$C$18671 = $C146), 0), MATCH(M$126, 'RESOLVE Results'!$D$1:$P$1, 0)), "")</f>
        <v>269.82</v>
      </c>
      <c r="N146" s="4" cm="1">
        <f t="array" ref="N146">IFERROR(INDEX('RESOLVE Results'!$D$1:$P$18671, MATCH(1, ('RESOLVE Results'!$A$1:$A$18671 = $D$124) * ('RESOLVE Results'!$B$1:$B$18671 = $F$124) * ('RESOLVE Results'!$C$1:$C$18671 = $C146), 0), MATCH(N$126, 'RESOLVE Results'!$D$1:$P$1, 0)), "")</f>
        <v>276.22000000000003</v>
      </c>
      <c r="O146" s="4" cm="1">
        <f t="array" ref="O146">IFERROR(INDEX('RESOLVE Results'!$D$1:$P$18671, MATCH(1, ('RESOLVE Results'!$A$1:$A$18671 = $D$124) * ('RESOLVE Results'!$B$1:$B$18671 = $F$124) * ('RESOLVE Results'!$C$1:$C$18671 = $C146), 0), MATCH(O$126, 'RESOLVE Results'!$D$1:$P$1, 0)), "")</f>
        <v>295.94</v>
      </c>
      <c r="P146" s="6">
        <f t="shared" si="0"/>
        <v>3871.6276509730787</v>
      </c>
    </row>
    <row r="147" spans="2:16" outlineLevel="1" x14ac:dyDescent="0.2">
      <c r="B147" s="11" t="s">
        <v>180</v>
      </c>
      <c r="C147" s="3" t="str">
        <v>3GW High Competing Resource Cost</v>
      </c>
      <c r="D147" s="4" cm="1">
        <f t="array" ref="D147">IFERROR(INDEX('RESOLVE Results'!$D$1:$P$18671, MATCH(1, ('RESOLVE Results'!$A$1:$A$18671 = $D$124) * ('RESOLVE Results'!$B$1:$B$18671 = $F$124) * ('RESOLVE Results'!$C$1:$C$18671 = $C147), 0), MATCH(D$126, 'RESOLVE Results'!$D$1:$P$1, 0)), "")</f>
        <v>202.31</v>
      </c>
      <c r="E147" s="4" cm="1">
        <f t="array" ref="E147">IFERROR(INDEX('RESOLVE Results'!$D$1:$P$18671, MATCH(1, ('RESOLVE Results'!$A$1:$A$18671 = $D$124) * ('RESOLVE Results'!$B$1:$B$18671 = $F$124) * ('RESOLVE Results'!$C$1:$C$18671 = $C147), 0), MATCH(E$126, 'RESOLVE Results'!$D$1:$P$1, 0)), "")</f>
        <v>204.45</v>
      </c>
      <c r="F147" s="4" cm="1">
        <f t="array" ref="F147">IFERROR(INDEX('RESOLVE Results'!$D$1:$P$18671, MATCH(1, ('RESOLVE Results'!$A$1:$A$18671 = $D$124) * ('RESOLVE Results'!$B$1:$B$18671 = $F$124) * ('RESOLVE Results'!$C$1:$C$18671 = $C147), 0), MATCH(F$126, 'RESOLVE Results'!$D$1:$P$1, 0)), "")</f>
        <v>206.75</v>
      </c>
      <c r="G147" s="4" cm="1">
        <f t="array" ref="G147">IFERROR(INDEX('RESOLVE Results'!$D$1:$P$18671, MATCH(1, ('RESOLVE Results'!$A$1:$A$18671 = $D$124) * ('RESOLVE Results'!$B$1:$B$18671 = $F$124) * ('RESOLVE Results'!$C$1:$C$18671 = $C147), 0), MATCH(G$126, 'RESOLVE Results'!$D$1:$P$1, 0)), "")</f>
        <v>212.74</v>
      </c>
      <c r="H147" s="4" cm="1">
        <f t="array" ref="H147">IFERROR(INDEX('RESOLVE Results'!$D$1:$P$18671, MATCH(1, ('RESOLVE Results'!$A$1:$A$18671 = $D$124) * ('RESOLVE Results'!$B$1:$B$18671 = $F$124) * ('RESOLVE Results'!$C$1:$C$18671 = $C147), 0), MATCH(H$126, 'RESOLVE Results'!$D$1:$P$1, 0)), "")</f>
        <v>220.24</v>
      </c>
      <c r="I147" s="4" cm="1">
        <f t="array" ref="I147">IFERROR(INDEX('RESOLVE Results'!$D$1:$P$18671, MATCH(1, ('RESOLVE Results'!$A$1:$A$18671 = $D$124) * ('RESOLVE Results'!$B$1:$B$18671 = $F$124) * ('RESOLVE Results'!$C$1:$C$18671 = $C147), 0), MATCH(I$126, 'RESOLVE Results'!$D$1:$P$1, 0)), "")</f>
        <v>229.66</v>
      </c>
      <c r="J147" s="4" cm="1">
        <f t="array" ref="J147">IFERROR(INDEX('RESOLVE Results'!$D$1:$P$18671, MATCH(1, ('RESOLVE Results'!$A$1:$A$18671 = $D$124) * ('RESOLVE Results'!$B$1:$B$18671 = $F$124) * ('RESOLVE Results'!$C$1:$C$18671 = $C147), 0), MATCH(J$126, 'RESOLVE Results'!$D$1:$P$1, 0)), "")</f>
        <v>235.18</v>
      </c>
      <c r="K147" s="4" cm="1">
        <f t="array" ref="K147">IFERROR(INDEX('RESOLVE Results'!$D$1:$P$18671, MATCH(1, ('RESOLVE Results'!$A$1:$A$18671 = $D$124) * ('RESOLVE Results'!$B$1:$B$18671 = $F$124) * ('RESOLVE Results'!$C$1:$C$18671 = $C147), 0), MATCH(K$126, 'RESOLVE Results'!$D$1:$P$1, 0)), "")</f>
        <v>240.63</v>
      </c>
      <c r="L147" s="4" cm="1">
        <f t="array" ref="L147">IFERROR(INDEX('RESOLVE Results'!$D$1:$P$18671, MATCH(1, ('RESOLVE Results'!$A$1:$A$18671 = $D$124) * ('RESOLVE Results'!$B$1:$B$18671 = $F$124) * ('RESOLVE Results'!$C$1:$C$18671 = $C147), 0), MATCH(L$126, 'RESOLVE Results'!$D$1:$P$1, 0)), "")</f>
        <v>246.15</v>
      </c>
      <c r="M147" s="4" cm="1">
        <f t="array" ref="M147">IFERROR(INDEX('RESOLVE Results'!$D$1:$P$18671, MATCH(1, ('RESOLVE Results'!$A$1:$A$18671 = $D$124) * ('RESOLVE Results'!$B$1:$B$18671 = $F$124) * ('RESOLVE Results'!$C$1:$C$18671 = $C147), 0), MATCH(M$126, 'RESOLVE Results'!$D$1:$P$1, 0)), "")</f>
        <v>269.82</v>
      </c>
      <c r="N147" s="4" cm="1">
        <f t="array" ref="N147">IFERROR(INDEX('RESOLVE Results'!$D$1:$P$18671, MATCH(1, ('RESOLVE Results'!$A$1:$A$18671 = $D$124) * ('RESOLVE Results'!$B$1:$B$18671 = $F$124) * ('RESOLVE Results'!$C$1:$C$18671 = $C147), 0), MATCH(N$126, 'RESOLVE Results'!$D$1:$P$1, 0)), "")</f>
        <v>276.22000000000003</v>
      </c>
      <c r="O147" s="4" cm="1">
        <f t="array" ref="O147">IFERROR(INDEX('RESOLVE Results'!$D$1:$P$18671, MATCH(1, ('RESOLVE Results'!$A$1:$A$18671 = $D$124) * ('RESOLVE Results'!$B$1:$B$18671 = $F$124) * ('RESOLVE Results'!$C$1:$C$18671 = $C147), 0), MATCH(O$126, 'RESOLVE Results'!$D$1:$P$1, 0)), "")</f>
        <v>295.94</v>
      </c>
      <c r="P147" s="6">
        <f t="shared" si="0"/>
        <v>3871.6276509730787</v>
      </c>
    </row>
    <row r="148" spans="2:16" outlineLevel="1" x14ac:dyDescent="0.2">
      <c r="B148" s="11" t="s">
        <v>180</v>
      </c>
      <c r="C148" s="3" t="str">
        <v>3GW High Electrification Load</v>
      </c>
      <c r="D148" s="4" cm="1">
        <f t="array" ref="D148">IFERROR(INDEX('RESOLVE Results'!$D$1:$P$18671, MATCH(1, ('RESOLVE Results'!$A$1:$A$18671 = $D$124) * ('RESOLVE Results'!$B$1:$B$18671 = $F$124) * ('RESOLVE Results'!$C$1:$C$18671 = $C148), 0), MATCH(D$126, 'RESOLVE Results'!$D$1:$P$1, 0)), "")</f>
        <v>203.09</v>
      </c>
      <c r="E148" s="4" cm="1">
        <f t="array" ref="E148">IFERROR(INDEX('RESOLVE Results'!$D$1:$P$18671, MATCH(1, ('RESOLVE Results'!$A$1:$A$18671 = $D$124) * ('RESOLVE Results'!$B$1:$B$18671 = $F$124) * ('RESOLVE Results'!$C$1:$C$18671 = $C148), 0), MATCH(E$126, 'RESOLVE Results'!$D$1:$P$1, 0)), "")</f>
        <v>205.78</v>
      </c>
      <c r="F148" s="4" cm="1">
        <f t="array" ref="F148">IFERROR(INDEX('RESOLVE Results'!$D$1:$P$18671, MATCH(1, ('RESOLVE Results'!$A$1:$A$18671 = $D$124) * ('RESOLVE Results'!$B$1:$B$18671 = $F$124) * ('RESOLVE Results'!$C$1:$C$18671 = $C148), 0), MATCH(F$126, 'RESOLVE Results'!$D$1:$P$1, 0)), "")</f>
        <v>209.3</v>
      </c>
      <c r="G148" s="4" cm="1">
        <f t="array" ref="G148">IFERROR(INDEX('RESOLVE Results'!$D$1:$P$18671, MATCH(1, ('RESOLVE Results'!$A$1:$A$18671 = $D$124) * ('RESOLVE Results'!$B$1:$B$18671 = $F$124) * ('RESOLVE Results'!$C$1:$C$18671 = $C148), 0), MATCH(G$126, 'RESOLVE Results'!$D$1:$P$1, 0)), "")</f>
        <v>218.94</v>
      </c>
      <c r="H148" s="4" cm="1">
        <f t="array" ref="H148">IFERROR(INDEX('RESOLVE Results'!$D$1:$P$18671, MATCH(1, ('RESOLVE Results'!$A$1:$A$18671 = $D$124) * ('RESOLVE Results'!$B$1:$B$18671 = $F$124) * ('RESOLVE Results'!$C$1:$C$18671 = $C148), 0), MATCH(H$126, 'RESOLVE Results'!$D$1:$P$1, 0)), "")</f>
        <v>231.68</v>
      </c>
      <c r="I148" s="4" cm="1">
        <f t="array" ref="I148">IFERROR(INDEX('RESOLVE Results'!$D$1:$P$18671, MATCH(1, ('RESOLVE Results'!$A$1:$A$18671 = $D$124) * ('RESOLVE Results'!$B$1:$B$18671 = $F$124) * ('RESOLVE Results'!$C$1:$C$18671 = $C148), 0), MATCH(I$126, 'RESOLVE Results'!$D$1:$P$1, 0)), "")</f>
        <v>246.61</v>
      </c>
      <c r="J148" s="4" cm="1">
        <f t="array" ref="J148">IFERROR(INDEX('RESOLVE Results'!$D$1:$P$18671, MATCH(1, ('RESOLVE Results'!$A$1:$A$18671 = $D$124) * ('RESOLVE Results'!$B$1:$B$18671 = $F$124) * ('RESOLVE Results'!$C$1:$C$18671 = $C148), 0), MATCH(J$126, 'RESOLVE Results'!$D$1:$P$1, 0)), "")</f>
        <v>254.82</v>
      </c>
      <c r="K148" s="4" cm="1">
        <f t="array" ref="K148">IFERROR(INDEX('RESOLVE Results'!$D$1:$P$18671, MATCH(1, ('RESOLVE Results'!$A$1:$A$18671 = $D$124) * ('RESOLVE Results'!$B$1:$B$18671 = $F$124) * ('RESOLVE Results'!$C$1:$C$18671 = $C148), 0), MATCH(K$126, 'RESOLVE Results'!$D$1:$P$1, 0)), "")</f>
        <v>262.92</v>
      </c>
      <c r="L148" s="4" cm="1">
        <f t="array" ref="L148">IFERROR(INDEX('RESOLVE Results'!$D$1:$P$18671, MATCH(1, ('RESOLVE Results'!$A$1:$A$18671 = $D$124) * ('RESOLVE Results'!$B$1:$B$18671 = $F$124) * ('RESOLVE Results'!$C$1:$C$18671 = $C148), 0), MATCH(L$126, 'RESOLVE Results'!$D$1:$P$1, 0)), "")</f>
        <v>271.18</v>
      </c>
      <c r="M148" s="4" cm="1">
        <f t="array" ref="M148">IFERROR(INDEX('RESOLVE Results'!$D$1:$P$18671, MATCH(1, ('RESOLVE Results'!$A$1:$A$18671 = $D$124) * ('RESOLVE Results'!$B$1:$B$18671 = $F$124) * ('RESOLVE Results'!$C$1:$C$18671 = $C148), 0), MATCH(M$126, 'RESOLVE Results'!$D$1:$P$1, 0)), "")</f>
        <v>301.23</v>
      </c>
      <c r="N148" s="4" cm="1">
        <f t="array" ref="N148">IFERROR(INDEX('RESOLVE Results'!$D$1:$P$18671, MATCH(1, ('RESOLVE Results'!$A$1:$A$18671 = $D$124) * ('RESOLVE Results'!$B$1:$B$18671 = $F$124) * ('RESOLVE Results'!$C$1:$C$18671 = $C148), 0), MATCH(N$126, 'RESOLVE Results'!$D$1:$P$1, 0)), "")</f>
        <v>309.32</v>
      </c>
      <c r="O148" s="4" cm="1">
        <f t="array" ref="O148">IFERROR(INDEX('RESOLVE Results'!$D$1:$P$18671, MATCH(1, ('RESOLVE Results'!$A$1:$A$18671 = $D$124) * ('RESOLVE Results'!$B$1:$B$18671 = $F$124) * ('RESOLVE Results'!$C$1:$C$18671 = $C148), 0), MATCH(O$126, 'RESOLVE Results'!$D$1:$P$1, 0)), "")</f>
        <v>334.9</v>
      </c>
      <c r="P148" s="6">
        <f t="shared" si="0"/>
        <v>4207.327474167434</v>
      </c>
    </row>
    <row r="149" spans="2:16" outlineLevel="1" x14ac:dyDescent="0.2">
      <c r="B149" s="11" t="s">
        <v>180</v>
      </c>
      <c r="C149" s="3" t="str">
        <v>3GW Zero GHG Emissions</v>
      </c>
      <c r="D149" s="4" cm="1">
        <f t="array" ref="D149">IFERROR(INDEX('RESOLVE Results'!$D$1:$P$18671, MATCH(1, ('RESOLVE Results'!$A$1:$A$18671 = $D$124) * ('RESOLVE Results'!$B$1:$B$18671 = $F$124) * ('RESOLVE Results'!$C$1:$C$18671 = $C149), 0), MATCH(D$126, 'RESOLVE Results'!$D$1:$P$1, 0)), "")</f>
        <v>202.31</v>
      </c>
      <c r="E149" s="4" cm="1">
        <f t="array" ref="E149">IFERROR(INDEX('RESOLVE Results'!$D$1:$P$18671, MATCH(1, ('RESOLVE Results'!$A$1:$A$18671 = $D$124) * ('RESOLVE Results'!$B$1:$B$18671 = $F$124) * ('RESOLVE Results'!$C$1:$C$18671 = $C149), 0), MATCH(E$126, 'RESOLVE Results'!$D$1:$P$1, 0)), "")</f>
        <v>204.45</v>
      </c>
      <c r="F149" s="4" cm="1">
        <f t="array" ref="F149">IFERROR(INDEX('RESOLVE Results'!$D$1:$P$18671, MATCH(1, ('RESOLVE Results'!$A$1:$A$18671 = $D$124) * ('RESOLVE Results'!$B$1:$B$18671 = $F$124) * ('RESOLVE Results'!$C$1:$C$18671 = $C149), 0), MATCH(F$126, 'RESOLVE Results'!$D$1:$P$1, 0)), "")</f>
        <v>206.75</v>
      </c>
      <c r="G149" s="4" cm="1">
        <f t="array" ref="G149">IFERROR(INDEX('RESOLVE Results'!$D$1:$P$18671, MATCH(1, ('RESOLVE Results'!$A$1:$A$18671 = $D$124) * ('RESOLVE Results'!$B$1:$B$18671 = $F$124) * ('RESOLVE Results'!$C$1:$C$18671 = $C149), 0), MATCH(G$126, 'RESOLVE Results'!$D$1:$P$1, 0)), "")</f>
        <v>212.74</v>
      </c>
      <c r="H149" s="4" cm="1">
        <f t="array" ref="H149">IFERROR(INDEX('RESOLVE Results'!$D$1:$P$18671, MATCH(1, ('RESOLVE Results'!$A$1:$A$18671 = $D$124) * ('RESOLVE Results'!$B$1:$B$18671 = $F$124) * ('RESOLVE Results'!$C$1:$C$18671 = $C149), 0), MATCH(H$126, 'RESOLVE Results'!$D$1:$P$1, 0)), "")</f>
        <v>220.24</v>
      </c>
      <c r="I149" s="4" cm="1">
        <f t="array" ref="I149">IFERROR(INDEX('RESOLVE Results'!$D$1:$P$18671, MATCH(1, ('RESOLVE Results'!$A$1:$A$18671 = $D$124) * ('RESOLVE Results'!$B$1:$B$18671 = $F$124) * ('RESOLVE Results'!$C$1:$C$18671 = $C149), 0), MATCH(I$126, 'RESOLVE Results'!$D$1:$P$1, 0)), "")</f>
        <v>229.66</v>
      </c>
      <c r="J149" s="4" cm="1">
        <f t="array" ref="J149">IFERROR(INDEX('RESOLVE Results'!$D$1:$P$18671, MATCH(1, ('RESOLVE Results'!$A$1:$A$18671 = $D$124) * ('RESOLVE Results'!$B$1:$B$18671 = $F$124) * ('RESOLVE Results'!$C$1:$C$18671 = $C149), 0), MATCH(J$126, 'RESOLVE Results'!$D$1:$P$1, 0)), "")</f>
        <v>235.18</v>
      </c>
      <c r="K149" s="4" cm="1">
        <f t="array" ref="K149">IFERROR(INDEX('RESOLVE Results'!$D$1:$P$18671, MATCH(1, ('RESOLVE Results'!$A$1:$A$18671 = $D$124) * ('RESOLVE Results'!$B$1:$B$18671 = $F$124) * ('RESOLVE Results'!$C$1:$C$18671 = $C149), 0), MATCH(K$126, 'RESOLVE Results'!$D$1:$P$1, 0)), "")</f>
        <v>240.63</v>
      </c>
      <c r="L149" s="4" cm="1">
        <f t="array" ref="L149">IFERROR(INDEX('RESOLVE Results'!$D$1:$P$18671, MATCH(1, ('RESOLVE Results'!$A$1:$A$18671 = $D$124) * ('RESOLVE Results'!$B$1:$B$18671 = $F$124) * ('RESOLVE Results'!$C$1:$C$18671 = $C149), 0), MATCH(L$126, 'RESOLVE Results'!$D$1:$P$1, 0)), "")</f>
        <v>246.15</v>
      </c>
      <c r="M149" s="4" cm="1">
        <f t="array" ref="M149">IFERROR(INDEX('RESOLVE Results'!$D$1:$P$18671, MATCH(1, ('RESOLVE Results'!$A$1:$A$18671 = $D$124) * ('RESOLVE Results'!$B$1:$B$18671 = $F$124) * ('RESOLVE Results'!$C$1:$C$18671 = $C149), 0), MATCH(M$126, 'RESOLVE Results'!$D$1:$P$1, 0)), "")</f>
        <v>269.82</v>
      </c>
      <c r="N149" s="4" cm="1">
        <f t="array" ref="N149">IFERROR(INDEX('RESOLVE Results'!$D$1:$P$18671, MATCH(1, ('RESOLVE Results'!$A$1:$A$18671 = $D$124) * ('RESOLVE Results'!$B$1:$B$18671 = $F$124) * ('RESOLVE Results'!$C$1:$C$18671 = $C149), 0), MATCH(N$126, 'RESOLVE Results'!$D$1:$P$1, 0)), "")</f>
        <v>276.22000000000003</v>
      </c>
      <c r="O149" s="4" cm="1">
        <f t="array" ref="O149">IFERROR(INDEX('RESOLVE Results'!$D$1:$P$18671, MATCH(1, ('RESOLVE Results'!$A$1:$A$18671 = $D$124) * ('RESOLVE Results'!$B$1:$B$18671 = $F$124) * ('RESOLVE Results'!$C$1:$C$18671 = $C149), 0), MATCH(O$126, 'RESOLVE Results'!$D$1:$P$1, 0)), "")</f>
        <v>295.94</v>
      </c>
      <c r="P149" s="6">
        <f t="shared" si="0"/>
        <v>3871.6276509730787</v>
      </c>
    </row>
    <row r="150" spans="2:16" outlineLevel="1" x14ac:dyDescent="0.2">
      <c r="B150" s="11" t="s">
        <v>180</v>
      </c>
      <c r="C150" s="3" t="str">
        <v>3GW High Gas Retirements</v>
      </c>
      <c r="D150" s="4" cm="1">
        <f t="array" ref="D150">IFERROR(INDEX('RESOLVE Results'!$D$1:$P$18671, MATCH(1, ('RESOLVE Results'!$A$1:$A$18671 = $D$124) * ('RESOLVE Results'!$B$1:$B$18671 = $F$124) * ('RESOLVE Results'!$C$1:$C$18671 = $C150), 0), MATCH(D$126, 'RESOLVE Results'!$D$1:$P$1, 0)), "")</f>
        <v>202.31</v>
      </c>
      <c r="E150" s="4" cm="1">
        <f t="array" ref="E150">IFERROR(INDEX('RESOLVE Results'!$D$1:$P$18671, MATCH(1, ('RESOLVE Results'!$A$1:$A$18671 = $D$124) * ('RESOLVE Results'!$B$1:$B$18671 = $F$124) * ('RESOLVE Results'!$C$1:$C$18671 = $C150), 0), MATCH(E$126, 'RESOLVE Results'!$D$1:$P$1, 0)), "")</f>
        <v>204.45</v>
      </c>
      <c r="F150" s="4" cm="1">
        <f t="array" ref="F150">IFERROR(INDEX('RESOLVE Results'!$D$1:$P$18671, MATCH(1, ('RESOLVE Results'!$A$1:$A$18671 = $D$124) * ('RESOLVE Results'!$B$1:$B$18671 = $F$124) * ('RESOLVE Results'!$C$1:$C$18671 = $C150), 0), MATCH(F$126, 'RESOLVE Results'!$D$1:$P$1, 0)), "")</f>
        <v>206.75</v>
      </c>
      <c r="G150" s="4" cm="1">
        <f t="array" ref="G150">IFERROR(INDEX('RESOLVE Results'!$D$1:$P$18671, MATCH(1, ('RESOLVE Results'!$A$1:$A$18671 = $D$124) * ('RESOLVE Results'!$B$1:$B$18671 = $F$124) * ('RESOLVE Results'!$C$1:$C$18671 = $C150), 0), MATCH(G$126, 'RESOLVE Results'!$D$1:$P$1, 0)), "")</f>
        <v>212.74</v>
      </c>
      <c r="H150" s="4" cm="1">
        <f t="array" ref="H150">IFERROR(INDEX('RESOLVE Results'!$D$1:$P$18671, MATCH(1, ('RESOLVE Results'!$A$1:$A$18671 = $D$124) * ('RESOLVE Results'!$B$1:$B$18671 = $F$124) * ('RESOLVE Results'!$C$1:$C$18671 = $C150), 0), MATCH(H$126, 'RESOLVE Results'!$D$1:$P$1, 0)), "")</f>
        <v>220.24</v>
      </c>
      <c r="I150" s="4" cm="1">
        <f t="array" ref="I150">IFERROR(INDEX('RESOLVE Results'!$D$1:$P$18671, MATCH(1, ('RESOLVE Results'!$A$1:$A$18671 = $D$124) * ('RESOLVE Results'!$B$1:$B$18671 = $F$124) * ('RESOLVE Results'!$C$1:$C$18671 = $C150), 0), MATCH(I$126, 'RESOLVE Results'!$D$1:$P$1, 0)), "")</f>
        <v>229.66</v>
      </c>
      <c r="J150" s="4" cm="1">
        <f t="array" ref="J150">IFERROR(INDEX('RESOLVE Results'!$D$1:$P$18671, MATCH(1, ('RESOLVE Results'!$A$1:$A$18671 = $D$124) * ('RESOLVE Results'!$B$1:$B$18671 = $F$124) * ('RESOLVE Results'!$C$1:$C$18671 = $C150), 0), MATCH(J$126, 'RESOLVE Results'!$D$1:$P$1, 0)), "")</f>
        <v>235.18</v>
      </c>
      <c r="K150" s="4" cm="1">
        <f t="array" ref="K150">IFERROR(INDEX('RESOLVE Results'!$D$1:$P$18671, MATCH(1, ('RESOLVE Results'!$A$1:$A$18671 = $D$124) * ('RESOLVE Results'!$B$1:$B$18671 = $F$124) * ('RESOLVE Results'!$C$1:$C$18671 = $C150), 0), MATCH(K$126, 'RESOLVE Results'!$D$1:$P$1, 0)), "")</f>
        <v>240.63</v>
      </c>
      <c r="L150" s="4" cm="1">
        <f t="array" ref="L150">IFERROR(INDEX('RESOLVE Results'!$D$1:$P$18671, MATCH(1, ('RESOLVE Results'!$A$1:$A$18671 = $D$124) * ('RESOLVE Results'!$B$1:$B$18671 = $F$124) * ('RESOLVE Results'!$C$1:$C$18671 = $C150), 0), MATCH(L$126, 'RESOLVE Results'!$D$1:$P$1, 0)), "")</f>
        <v>246.15</v>
      </c>
      <c r="M150" s="4" cm="1">
        <f t="array" ref="M150">IFERROR(INDEX('RESOLVE Results'!$D$1:$P$18671, MATCH(1, ('RESOLVE Results'!$A$1:$A$18671 = $D$124) * ('RESOLVE Results'!$B$1:$B$18671 = $F$124) * ('RESOLVE Results'!$C$1:$C$18671 = $C150), 0), MATCH(M$126, 'RESOLVE Results'!$D$1:$P$1, 0)), "")</f>
        <v>269.82</v>
      </c>
      <c r="N150" s="4" cm="1">
        <f t="array" ref="N150">IFERROR(INDEX('RESOLVE Results'!$D$1:$P$18671, MATCH(1, ('RESOLVE Results'!$A$1:$A$18671 = $D$124) * ('RESOLVE Results'!$B$1:$B$18671 = $F$124) * ('RESOLVE Results'!$C$1:$C$18671 = $C150), 0), MATCH(N$126, 'RESOLVE Results'!$D$1:$P$1, 0)), "")</f>
        <v>276.22000000000003</v>
      </c>
      <c r="O150" s="4" cm="1">
        <f t="array" ref="O150">IFERROR(INDEX('RESOLVE Results'!$D$1:$P$18671, MATCH(1, ('RESOLVE Results'!$A$1:$A$18671 = $D$124) * ('RESOLVE Results'!$B$1:$B$18671 = $F$124) * ('RESOLVE Results'!$C$1:$C$18671 = $C150), 0), MATCH(O$126, 'RESOLVE Results'!$D$1:$P$1, 0)), "")</f>
        <v>295.94</v>
      </c>
      <c r="P150" s="6">
        <f t="shared" si="0"/>
        <v>3871.6276509730787</v>
      </c>
    </row>
    <row r="151" spans="2:16" outlineLevel="1" x14ac:dyDescent="0.2">
      <c r="B151" s="11" t="s">
        <v>180</v>
      </c>
      <c r="C151" s="3" t="str">
        <v>3GW Low Long Duration Storage ELCC</v>
      </c>
      <c r="D151" s="4" cm="1">
        <f t="array" ref="D151">IFERROR(INDEX('RESOLVE Results'!$D$1:$P$18671, MATCH(1, ('RESOLVE Results'!$A$1:$A$18671 = $D$124) * ('RESOLVE Results'!$B$1:$B$18671 = $F$124) * ('RESOLVE Results'!$C$1:$C$18671 = $C151), 0), MATCH(D$126, 'RESOLVE Results'!$D$1:$P$1, 0)), "")</f>
        <v>202.31</v>
      </c>
      <c r="E151" s="4" cm="1">
        <f t="array" ref="E151">IFERROR(INDEX('RESOLVE Results'!$D$1:$P$18671, MATCH(1, ('RESOLVE Results'!$A$1:$A$18671 = $D$124) * ('RESOLVE Results'!$B$1:$B$18671 = $F$124) * ('RESOLVE Results'!$C$1:$C$18671 = $C151), 0), MATCH(E$126, 'RESOLVE Results'!$D$1:$P$1, 0)), "")</f>
        <v>204.45</v>
      </c>
      <c r="F151" s="4" cm="1">
        <f t="array" ref="F151">IFERROR(INDEX('RESOLVE Results'!$D$1:$P$18671, MATCH(1, ('RESOLVE Results'!$A$1:$A$18671 = $D$124) * ('RESOLVE Results'!$B$1:$B$18671 = $F$124) * ('RESOLVE Results'!$C$1:$C$18671 = $C151), 0), MATCH(F$126, 'RESOLVE Results'!$D$1:$P$1, 0)), "")</f>
        <v>206.75</v>
      </c>
      <c r="G151" s="4" cm="1">
        <f t="array" ref="G151">IFERROR(INDEX('RESOLVE Results'!$D$1:$P$18671, MATCH(1, ('RESOLVE Results'!$A$1:$A$18671 = $D$124) * ('RESOLVE Results'!$B$1:$B$18671 = $F$124) * ('RESOLVE Results'!$C$1:$C$18671 = $C151), 0), MATCH(G$126, 'RESOLVE Results'!$D$1:$P$1, 0)), "")</f>
        <v>212.74</v>
      </c>
      <c r="H151" s="4" cm="1">
        <f t="array" ref="H151">IFERROR(INDEX('RESOLVE Results'!$D$1:$P$18671, MATCH(1, ('RESOLVE Results'!$A$1:$A$18671 = $D$124) * ('RESOLVE Results'!$B$1:$B$18671 = $F$124) * ('RESOLVE Results'!$C$1:$C$18671 = $C151), 0), MATCH(H$126, 'RESOLVE Results'!$D$1:$P$1, 0)), "")</f>
        <v>220.24</v>
      </c>
      <c r="I151" s="4" cm="1">
        <f t="array" ref="I151">IFERROR(INDEX('RESOLVE Results'!$D$1:$P$18671, MATCH(1, ('RESOLVE Results'!$A$1:$A$18671 = $D$124) * ('RESOLVE Results'!$B$1:$B$18671 = $F$124) * ('RESOLVE Results'!$C$1:$C$18671 = $C151), 0), MATCH(I$126, 'RESOLVE Results'!$D$1:$P$1, 0)), "")</f>
        <v>229.66</v>
      </c>
      <c r="J151" s="4" cm="1">
        <f t="array" ref="J151">IFERROR(INDEX('RESOLVE Results'!$D$1:$P$18671, MATCH(1, ('RESOLVE Results'!$A$1:$A$18671 = $D$124) * ('RESOLVE Results'!$B$1:$B$18671 = $F$124) * ('RESOLVE Results'!$C$1:$C$18671 = $C151), 0), MATCH(J$126, 'RESOLVE Results'!$D$1:$P$1, 0)), "")</f>
        <v>235.18</v>
      </c>
      <c r="K151" s="4" cm="1">
        <f t="array" ref="K151">IFERROR(INDEX('RESOLVE Results'!$D$1:$P$18671, MATCH(1, ('RESOLVE Results'!$A$1:$A$18671 = $D$124) * ('RESOLVE Results'!$B$1:$B$18671 = $F$124) * ('RESOLVE Results'!$C$1:$C$18671 = $C151), 0), MATCH(K$126, 'RESOLVE Results'!$D$1:$P$1, 0)), "")</f>
        <v>240.63</v>
      </c>
      <c r="L151" s="4" cm="1">
        <f t="array" ref="L151">IFERROR(INDEX('RESOLVE Results'!$D$1:$P$18671, MATCH(1, ('RESOLVE Results'!$A$1:$A$18671 = $D$124) * ('RESOLVE Results'!$B$1:$B$18671 = $F$124) * ('RESOLVE Results'!$C$1:$C$18671 = $C151), 0), MATCH(L$126, 'RESOLVE Results'!$D$1:$P$1, 0)), "")</f>
        <v>246.15</v>
      </c>
      <c r="M151" s="4" cm="1">
        <f t="array" ref="M151">IFERROR(INDEX('RESOLVE Results'!$D$1:$P$18671, MATCH(1, ('RESOLVE Results'!$A$1:$A$18671 = $D$124) * ('RESOLVE Results'!$B$1:$B$18671 = $F$124) * ('RESOLVE Results'!$C$1:$C$18671 = $C151), 0), MATCH(M$126, 'RESOLVE Results'!$D$1:$P$1, 0)), "")</f>
        <v>269.82</v>
      </c>
      <c r="N151" s="4" cm="1">
        <f t="array" ref="N151">IFERROR(INDEX('RESOLVE Results'!$D$1:$P$18671, MATCH(1, ('RESOLVE Results'!$A$1:$A$18671 = $D$124) * ('RESOLVE Results'!$B$1:$B$18671 = $F$124) * ('RESOLVE Results'!$C$1:$C$18671 = $C151), 0), MATCH(N$126, 'RESOLVE Results'!$D$1:$P$1, 0)), "")</f>
        <v>276.22000000000003</v>
      </c>
      <c r="O151" s="4" cm="1">
        <f t="array" ref="O151">IFERROR(INDEX('RESOLVE Results'!$D$1:$P$18671, MATCH(1, ('RESOLVE Results'!$A$1:$A$18671 = $D$124) * ('RESOLVE Results'!$B$1:$B$18671 = $F$124) * ('RESOLVE Results'!$C$1:$C$18671 = $C151), 0), MATCH(O$126, 'RESOLVE Results'!$D$1:$P$1, 0)), "")</f>
        <v>295.94</v>
      </c>
      <c r="P151" s="6">
        <f t="shared" si="0"/>
        <v>3871.6276509730787</v>
      </c>
    </row>
    <row r="152" spans="2:16" outlineLevel="1" x14ac:dyDescent="0.2">
      <c r="B152" s="11" t="s">
        <v>180</v>
      </c>
      <c r="C152" s="3" t="str">
        <v>3GW High Offshore Wind ELCC</v>
      </c>
      <c r="D152" s="4" cm="1">
        <f t="array" ref="D152">IFERROR(INDEX('RESOLVE Results'!$D$1:$P$18671, MATCH(1, ('RESOLVE Results'!$A$1:$A$18671 = $D$124) * ('RESOLVE Results'!$B$1:$B$18671 = $F$124) * ('RESOLVE Results'!$C$1:$C$18671 = $C152), 0), MATCH(D$126, 'RESOLVE Results'!$D$1:$P$1, 0)), "")</f>
        <v>202.31</v>
      </c>
      <c r="E152" s="4" cm="1">
        <f t="array" ref="E152">IFERROR(INDEX('RESOLVE Results'!$D$1:$P$18671, MATCH(1, ('RESOLVE Results'!$A$1:$A$18671 = $D$124) * ('RESOLVE Results'!$B$1:$B$18671 = $F$124) * ('RESOLVE Results'!$C$1:$C$18671 = $C152), 0), MATCH(E$126, 'RESOLVE Results'!$D$1:$P$1, 0)), "")</f>
        <v>204.45</v>
      </c>
      <c r="F152" s="4" cm="1">
        <f t="array" ref="F152">IFERROR(INDEX('RESOLVE Results'!$D$1:$P$18671, MATCH(1, ('RESOLVE Results'!$A$1:$A$18671 = $D$124) * ('RESOLVE Results'!$B$1:$B$18671 = $F$124) * ('RESOLVE Results'!$C$1:$C$18671 = $C152), 0), MATCH(F$126, 'RESOLVE Results'!$D$1:$P$1, 0)), "")</f>
        <v>206.75</v>
      </c>
      <c r="G152" s="4" cm="1">
        <f t="array" ref="G152">IFERROR(INDEX('RESOLVE Results'!$D$1:$P$18671, MATCH(1, ('RESOLVE Results'!$A$1:$A$18671 = $D$124) * ('RESOLVE Results'!$B$1:$B$18671 = $F$124) * ('RESOLVE Results'!$C$1:$C$18671 = $C152), 0), MATCH(G$126, 'RESOLVE Results'!$D$1:$P$1, 0)), "")</f>
        <v>212.74</v>
      </c>
      <c r="H152" s="4" cm="1">
        <f t="array" ref="H152">IFERROR(INDEX('RESOLVE Results'!$D$1:$P$18671, MATCH(1, ('RESOLVE Results'!$A$1:$A$18671 = $D$124) * ('RESOLVE Results'!$B$1:$B$18671 = $F$124) * ('RESOLVE Results'!$C$1:$C$18671 = $C152), 0), MATCH(H$126, 'RESOLVE Results'!$D$1:$P$1, 0)), "")</f>
        <v>220.24</v>
      </c>
      <c r="I152" s="4" cm="1">
        <f t="array" ref="I152">IFERROR(INDEX('RESOLVE Results'!$D$1:$P$18671, MATCH(1, ('RESOLVE Results'!$A$1:$A$18671 = $D$124) * ('RESOLVE Results'!$B$1:$B$18671 = $F$124) * ('RESOLVE Results'!$C$1:$C$18671 = $C152), 0), MATCH(I$126, 'RESOLVE Results'!$D$1:$P$1, 0)), "")</f>
        <v>229.66</v>
      </c>
      <c r="J152" s="4" cm="1">
        <f t="array" ref="J152">IFERROR(INDEX('RESOLVE Results'!$D$1:$P$18671, MATCH(1, ('RESOLVE Results'!$A$1:$A$18671 = $D$124) * ('RESOLVE Results'!$B$1:$B$18671 = $F$124) * ('RESOLVE Results'!$C$1:$C$18671 = $C152), 0), MATCH(J$126, 'RESOLVE Results'!$D$1:$P$1, 0)), "")</f>
        <v>235.18</v>
      </c>
      <c r="K152" s="4" cm="1">
        <f t="array" ref="K152">IFERROR(INDEX('RESOLVE Results'!$D$1:$P$18671, MATCH(1, ('RESOLVE Results'!$A$1:$A$18671 = $D$124) * ('RESOLVE Results'!$B$1:$B$18671 = $F$124) * ('RESOLVE Results'!$C$1:$C$18671 = $C152), 0), MATCH(K$126, 'RESOLVE Results'!$D$1:$P$1, 0)), "")</f>
        <v>240.63</v>
      </c>
      <c r="L152" s="4" cm="1">
        <f t="array" ref="L152">IFERROR(INDEX('RESOLVE Results'!$D$1:$P$18671, MATCH(1, ('RESOLVE Results'!$A$1:$A$18671 = $D$124) * ('RESOLVE Results'!$B$1:$B$18671 = $F$124) * ('RESOLVE Results'!$C$1:$C$18671 = $C152), 0), MATCH(L$126, 'RESOLVE Results'!$D$1:$P$1, 0)), "")</f>
        <v>246.15</v>
      </c>
      <c r="M152" s="4" cm="1">
        <f t="array" ref="M152">IFERROR(INDEX('RESOLVE Results'!$D$1:$P$18671, MATCH(1, ('RESOLVE Results'!$A$1:$A$18671 = $D$124) * ('RESOLVE Results'!$B$1:$B$18671 = $F$124) * ('RESOLVE Results'!$C$1:$C$18671 = $C152), 0), MATCH(M$126, 'RESOLVE Results'!$D$1:$P$1, 0)), "")</f>
        <v>269.82</v>
      </c>
      <c r="N152" s="4" cm="1">
        <f t="array" ref="N152">IFERROR(INDEX('RESOLVE Results'!$D$1:$P$18671, MATCH(1, ('RESOLVE Results'!$A$1:$A$18671 = $D$124) * ('RESOLVE Results'!$B$1:$B$18671 = $F$124) * ('RESOLVE Results'!$C$1:$C$18671 = $C152), 0), MATCH(N$126, 'RESOLVE Results'!$D$1:$P$1, 0)), "")</f>
        <v>276.22000000000003</v>
      </c>
      <c r="O152" s="4" cm="1">
        <f t="array" ref="O152">IFERROR(INDEX('RESOLVE Results'!$D$1:$P$18671, MATCH(1, ('RESOLVE Results'!$A$1:$A$18671 = $D$124) * ('RESOLVE Results'!$B$1:$B$18671 = $F$124) * ('RESOLVE Results'!$C$1:$C$18671 = $C152), 0), MATCH(O$126, 'RESOLVE Results'!$D$1:$P$1, 0)), "")</f>
        <v>295.94</v>
      </c>
      <c r="P152" s="6">
        <f t="shared" si="0"/>
        <v>3871.6276509730787</v>
      </c>
    </row>
    <row r="153" spans="2:16" outlineLevel="1" x14ac:dyDescent="0.2">
      <c r="B153" s="11" t="s">
        <v>180</v>
      </c>
      <c r="C153" s="3" t="str">
        <v>3GW Low Offshore Wind ELCC</v>
      </c>
      <c r="D153" s="4" cm="1">
        <f t="array" ref="D153">IFERROR(INDEX('RESOLVE Results'!$D$1:$P$18671, MATCH(1, ('RESOLVE Results'!$A$1:$A$18671 = $D$124) * ('RESOLVE Results'!$B$1:$B$18671 = $F$124) * ('RESOLVE Results'!$C$1:$C$18671 = $C153), 0), MATCH(D$126, 'RESOLVE Results'!$D$1:$P$1, 0)), "")</f>
        <v>202.31</v>
      </c>
      <c r="E153" s="4" cm="1">
        <f t="array" ref="E153">IFERROR(INDEX('RESOLVE Results'!$D$1:$P$18671, MATCH(1, ('RESOLVE Results'!$A$1:$A$18671 = $D$124) * ('RESOLVE Results'!$B$1:$B$18671 = $F$124) * ('RESOLVE Results'!$C$1:$C$18671 = $C153), 0), MATCH(E$126, 'RESOLVE Results'!$D$1:$P$1, 0)), "")</f>
        <v>204.45</v>
      </c>
      <c r="F153" s="4" cm="1">
        <f t="array" ref="F153">IFERROR(INDEX('RESOLVE Results'!$D$1:$P$18671, MATCH(1, ('RESOLVE Results'!$A$1:$A$18671 = $D$124) * ('RESOLVE Results'!$B$1:$B$18671 = $F$124) * ('RESOLVE Results'!$C$1:$C$18671 = $C153), 0), MATCH(F$126, 'RESOLVE Results'!$D$1:$P$1, 0)), "")</f>
        <v>206.75</v>
      </c>
      <c r="G153" s="4" cm="1">
        <f t="array" ref="G153">IFERROR(INDEX('RESOLVE Results'!$D$1:$P$18671, MATCH(1, ('RESOLVE Results'!$A$1:$A$18671 = $D$124) * ('RESOLVE Results'!$B$1:$B$18671 = $F$124) * ('RESOLVE Results'!$C$1:$C$18671 = $C153), 0), MATCH(G$126, 'RESOLVE Results'!$D$1:$P$1, 0)), "")</f>
        <v>212.74</v>
      </c>
      <c r="H153" s="4" cm="1">
        <f t="array" ref="H153">IFERROR(INDEX('RESOLVE Results'!$D$1:$P$18671, MATCH(1, ('RESOLVE Results'!$A$1:$A$18671 = $D$124) * ('RESOLVE Results'!$B$1:$B$18671 = $F$124) * ('RESOLVE Results'!$C$1:$C$18671 = $C153), 0), MATCH(H$126, 'RESOLVE Results'!$D$1:$P$1, 0)), "")</f>
        <v>220.24</v>
      </c>
      <c r="I153" s="4" cm="1">
        <f t="array" ref="I153">IFERROR(INDEX('RESOLVE Results'!$D$1:$P$18671, MATCH(1, ('RESOLVE Results'!$A$1:$A$18671 = $D$124) * ('RESOLVE Results'!$B$1:$B$18671 = $F$124) * ('RESOLVE Results'!$C$1:$C$18671 = $C153), 0), MATCH(I$126, 'RESOLVE Results'!$D$1:$P$1, 0)), "")</f>
        <v>229.66</v>
      </c>
      <c r="J153" s="4" cm="1">
        <f t="array" ref="J153">IFERROR(INDEX('RESOLVE Results'!$D$1:$P$18671, MATCH(1, ('RESOLVE Results'!$A$1:$A$18671 = $D$124) * ('RESOLVE Results'!$B$1:$B$18671 = $F$124) * ('RESOLVE Results'!$C$1:$C$18671 = $C153), 0), MATCH(J$126, 'RESOLVE Results'!$D$1:$P$1, 0)), "")</f>
        <v>235.18</v>
      </c>
      <c r="K153" s="4" cm="1">
        <f t="array" ref="K153">IFERROR(INDEX('RESOLVE Results'!$D$1:$P$18671, MATCH(1, ('RESOLVE Results'!$A$1:$A$18671 = $D$124) * ('RESOLVE Results'!$B$1:$B$18671 = $F$124) * ('RESOLVE Results'!$C$1:$C$18671 = $C153), 0), MATCH(K$126, 'RESOLVE Results'!$D$1:$P$1, 0)), "")</f>
        <v>240.63</v>
      </c>
      <c r="L153" s="4" cm="1">
        <f t="array" ref="L153">IFERROR(INDEX('RESOLVE Results'!$D$1:$P$18671, MATCH(1, ('RESOLVE Results'!$A$1:$A$18671 = $D$124) * ('RESOLVE Results'!$B$1:$B$18671 = $F$124) * ('RESOLVE Results'!$C$1:$C$18671 = $C153), 0), MATCH(L$126, 'RESOLVE Results'!$D$1:$P$1, 0)), "")</f>
        <v>246.15</v>
      </c>
      <c r="M153" s="4" cm="1">
        <f t="array" ref="M153">IFERROR(INDEX('RESOLVE Results'!$D$1:$P$18671, MATCH(1, ('RESOLVE Results'!$A$1:$A$18671 = $D$124) * ('RESOLVE Results'!$B$1:$B$18671 = $F$124) * ('RESOLVE Results'!$C$1:$C$18671 = $C153), 0), MATCH(M$126, 'RESOLVE Results'!$D$1:$P$1, 0)), "")</f>
        <v>269.82</v>
      </c>
      <c r="N153" s="4" cm="1">
        <f t="array" ref="N153">IFERROR(INDEX('RESOLVE Results'!$D$1:$P$18671, MATCH(1, ('RESOLVE Results'!$A$1:$A$18671 = $D$124) * ('RESOLVE Results'!$B$1:$B$18671 = $F$124) * ('RESOLVE Results'!$C$1:$C$18671 = $C153), 0), MATCH(N$126, 'RESOLVE Results'!$D$1:$P$1, 0)), "")</f>
        <v>276.22000000000003</v>
      </c>
      <c r="O153" s="4" cm="1">
        <f t="array" ref="O153">IFERROR(INDEX('RESOLVE Results'!$D$1:$P$18671, MATCH(1, ('RESOLVE Results'!$A$1:$A$18671 = $D$124) * ('RESOLVE Results'!$B$1:$B$18671 = $F$124) * ('RESOLVE Results'!$C$1:$C$18671 = $C153), 0), MATCH(O$126, 'RESOLVE Results'!$D$1:$P$1, 0)), "")</f>
        <v>295.94</v>
      </c>
      <c r="P153" s="6">
        <f t="shared" si="0"/>
        <v>3871.6276509730787</v>
      </c>
    </row>
    <row r="154" spans="2:16" outlineLevel="1" x14ac:dyDescent="0.2">
      <c r="B154" s="11" t="s">
        <v>180</v>
      </c>
      <c r="C154" s="3" t="str">
        <v>3GW Low Competing Resource Cost</v>
      </c>
      <c r="D154" s="4" cm="1">
        <f t="array" ref="D154">IFERROR(INDEX('RESOLVE Results'!$D$1:$P$18671, MATCH(1, ('RESOLVE Results'!$A$1:$A$18671 = $D$124) * ('RESOLVE Results'!$B$1:$B$18671 = $F$124) * ('RESOLVE Results'!$C$1:$C$18671 = $C154), 0), MATCH(D$126, 'RESOLVE Results'!$D$1:$P$1, 0)), "")</f>
        <v>202.31</v>
      </c>
      <c r="E154" s="4" cm="1">
        <f t="array" ref="E154">IFERROR(INDEX('RESOLVE Results'!$D$1:$P$18671, MATCH(1, ('RESOLVE Results'!$A$1:$A$18671 = $D$124) * ('RESOLVE Results'!$B$1:$B$18671 = $F$124) * ('RESOLVE Results'!$C$1:$C$18671 = $C154), 0), MATCH(E$126, 'RESOLVE Results'!$D$1:$P$1, 0)), "")</f>
        <v>204.45</v>
      </c>
      <c r="F154" s="4" cm="1">
        <f t="array" ref="F154">IFERROR(INDEX('RESOLVE Results'!$D$1:$P$18671, MATCH(1, ('RESOLVE Results'!$A$1:$A$18671 = $D$124) * ('RESOLVE Results'!$B$1:$B$18671 = $F$124) * ('RESOLVE Results'!$C$1:$C$18671 = $C154), 0), MATCH(F$126, 'RESOLVE Results'!$D$1:$P$1, 0)), "")</f>
        <v>206.75</v>
      </c>
      <c r="G154" s="4" cm="1">
        <f t="array" ref="G154">IFERROR(INDEX('RESOLVE Results'!$D$1:$P$18671, MATCH(1, ('RESOLVE Results'!$A$1:$A$18671 = $D$124) * ('RESOLVE Results'!$B$1:$B$18671 = $F$124) * ('RESOLVE Results'!$C$1:$C$18671 = $C154), 0), MATCH(G$126, 'RESOLVE Results'!$D$1:$P$1, 0)), "")</f>
        <v>212.74</v>
      </c>
      <c r="H154" s="4" cm="1">
        <f t="array" ref="H154">IFERROR(INDEX('RESOLVE Results'!$D$1:$P$18671, MATCH(1, ('RESOLVE Results'!$A$1:$A$18671 = $D$124) * ('RESOLVE Results'!$B$1:$B$18671 = $F$124) * ('RESOLVE Results'!$C$1:$C$18671 = $C154), 0), MATCH(H$126, 'RESOLVE Results'!$D$1:$P$1, 0)), "")</f>
        <v>220.24</v>
      </c>
      <c r="I154" s="4" cm="1">
        <f t="array" ref="I154">IFERROR(INDEX('RESOLVE Results'!$D$1:$P$18671, MATCH(1, ('RESOLVE Results'!$A$1:$A$18671 = $D$124) * ('RESOLVE Results'!$B$1:$B$18671 = $F$124) * ('RESOLVE Results'!$C$1:$C$18671 = $C154), 0), MATCH(I$126, 'RESOLVE Results'!$D$1:$P$1, 0)), "")</f>
        <v>229.66</v>
      </c>
      <c r="J154" s="4" cm="1">
        <f t="array" ref="J154">IFERROR(INDEX('RESOLVE Results'!$D$1:$P$18671, MATCH(1, ('RESOLVE Results'!$A$1:$A$18671 = $D$124) * ('RESOLVE Results'!$B$1:$B$18671 = $F$124) * ('RESOLVE Results'!$C$1:$C$18671 = $C154), 0), MATCH(J$126, 'RESOLVE Results'!$D$1:$P$1, 0)), "")</f>
        <v>235.18</v>
      </c>
      <c r="K154" s="4" cm="1">
        <f t="array" ref="K154">IFERROR(INDEX('RESOLVE Results'!$D$1:$P$18671, MATCH(1, ('RESOLVE Results'!$A$1:$A$18671 = $D$124) * ('RESOLVE Results'!$B$1:$B$18671 = $F$124) * ('RESOLVE Results'!$C$1:$C$18671 = $C154), 0), MATCH(K$126, 'RESOLVE Results'!$D$1:$P$1, 0)), "")</f>
        <v>240.63</v>
      </c>
      <c r="L154" s="4" cm="1">
        <f t="array" ref="L154">IFERROR(INDEX('RESOLVE Results'!$D$1:$P$18671, MATCH(1, ('RESOLVE Results'!$A$1:$A$18671 = $D$124) * ('RESOLVE Results'!$B$1:$B$18671 = $F$124) * ('RESOLVE Results'!$C$1:$C$18671 = $C154), 0), MATCH(L$126, 'RESOLVE Results'!$D$1:$P$1, 0)), "")</f>
        <v>246.15</v>
      </c>
      <c r="M154" s="4" cm="1">
        <f t="array" ref="M154">IFERROR(INDEX('RESOLVE Results'!$D$1:$P$18671, MATCH(1, ('RESOLVE Results'!$A$1:$A$18671 = $D$124) * ('RESOLVE Results'!$B$1:$B$18671 = $F$124) * ('RESOLVE Results'!$C$1:$C$18671 = $C154), 0), MATCH(M$126, 'RESOLVE Results'!$D$1:$P$1, 0)), "")</f>
        <v>269.82</v>
      </c>
      <c r="N154" s="4" cm="1">
        <f t="array" ref="N154">IFERROR(INDEX('RESOLVE Results'!$D$1:$P$18671, MATCH(1, ('RESOLVE Results'!$A$1:$A$18671 = $D$124) * ('RESOLVE Results'!$B$1:$B$18671 = $F$124) * ('RESOLVE Results'!$C$1:$C$18671 = $C154), 0), MATCH(N$126, 'RESOLVE Results'!$D$1:$P$1, 0)), "")</f>
        <v>276.22000000000003</v>
      </c>
      <c r="O154" s="4" cm="1">
        <f t="array" ref="O154">IFERROR(INDEX('RESOLVE Results'!$D$1:$P$18671, MATCH(1, ('RESOLVE Results'!$A$1:$A$18671 = $D$124) * ('RESOLVE Results'!$B$1:$B$18671 = $F$124) * ('RESOLVE Results'!$C$1:$C$18671 = $C154), 0), MATCH(O$126, 'RESOLVE Results'!$D$1:$P$1, 0)), "")</f>
        <v>295.94</v>
      </c>
      <c r="P154" s="6">
        <f t="shared" si="0"/>
        <v>3871.6276509730787</v>
      </c>
    </row>
    <row r="155" spans="2:16" outlineLevel="1" x14ac:dyDescent="0.2">
      <c r="B155" s="11" t="s">
        <v>180</v>
      </c>
      <c r="C155" s="3" t="str">
        <v>3GW Low Bookend</v>
      </c>
      <c r="D155" s="4" cm="1">
        <f t="array" ref="D155">IFERROR(INDEX('RESOLVE Results'!$D$1:$P$18671, MATCH(1, ('RESOLVE Results'!$A$1:$A$18671 = $D$124) * ('RESOLVE Results'!$B$1:$B$18671 = $F$124) * ('RESOLVE Results'!$C$1:$C$18671 = $C155), 0), MATCH(D$126, 'RESOLVE Results'!$D$1:$P$1, 0)), "")</f>
        <v>202.31</v>
      </c>
      <c r="E155" s="4" cm="1">
        <f t="array" ref="E155">IFERROR(INDEX('RESOLVE Results'!$D$1:$P$18671, MATCH(1, ('RESOLVE Results'!$A$1:$A$18671 = $D$124) * ('RESOLVE Results'!$B$1:$B$18671 = $F$124) * ('RESOLVE Results'!$C$1:$C$18671 = $C155), 0), MATCH(E$126, 'RESOLVE Results'!$D$1:$P$1, 0)), "")</f>
        <v>204.45</v>
      </c>
      <c r="F155" s="4" cm="1">
        <f t="array" ref="F155">IFERROR(INDEX('RESOLVE Results'!$D$1:$P$18671, MATCH(1, ('RESOLVE Results'!$A$1:$A$18671 = $D$124) * ('RESOLVE Results'!$B$1:$B$18671 = $F$124) * ('RESOLVE Results'!$C$1:$C$18671 = $C155), 0), MATCH(F$126, 'RESOLVE Results'!$D$1:$P$1, 0)), "")</f>
        <v>206.75</v>
      </c>
      <c r="G155" s="4" cm="1">
        <f t="array" ref="G155">IFERROR(INDEX('RESOLVE Results'!$D$1:$P$18671, MATCH(1, ('RESOLVE Results'!$A$1:$A$18671 = $D$124) * ('RESOLVE Results'!$B$1:$B$18671 = $F$124) * ('RESOLVE Results'!$C$1:$C$18671 = $C155), 0), MATCH(G$126, 'RESOLVE Results'!$D$1:$P$1, 0)), "")</f>
        <v>212.74</v>
      </c>
      <c r="H155" s="4" cm="1">
        <f t="array" ref="H155">IFERROR(INDEX('RESOLVE Results'!$D$1:$P$18671, MATCH(1, ('RESOLVE Results'!$A$1:$A$18671 = $D$124) * ('RESOLVE Results'!$B$1:$B$18671 = $F$124) * ('RESOLVE Results'!$C$1:$C$18671 = $C155), 0), MATCH(H$126, 'RESOLVE Results'!$D$1:$P$1, 0)), "")</f>
        <v>220.24</v>
      </c>
      <c r="I155" s="4" cm="1">
        <f t="array" ref="I155">IFERROR(INDEX('RESOLVE Results'!$D$1:$P$18671, MATCH(1, ('RESOLVE Results'!$A$1:$A$18671 = $D$124) * ('RESOLVE Results'!$B$1:$B$18671 = $F$124) * ('RESOLVE Results'!$C$1:$C$18671 = $C155), 0), MATCH(I$126, 'RESOLVE Results'!$D$1:$P$1, 0)), "")</f>
        <v>229.66</v>
      </c>
      <c r="J155" s="4" cm="1">
        <f t="array" ref="J155">IFERROR(INDEX('RESOLVE Results'!$D$1:$P$18671, MATCH(1, ('RESOLVE Results'!$A$1:$A$18671 = $D$124) * ('RESOLVE Results'!$B$1:$B$18671 = $F$124) * ('RESOLVE Results'!$C$1:$C$18671 = $C155), 0), MATCH(J$126, 'RESOLVE Results'!$D$1:$P$1, 0)), "")</f>
        <v>235.18</v>
      </c>
      <c r="K155" s="4" cm="1">
        <f t="array" ref="K155">IFERROR(INDEX('RESOLVE Results'!$D$1:$P$18671, MATCH(1, ('RESOLVE Results'!$A$1:$A$18671 = $D$124) * ('RESOLVE Results'!$B$1:$B$18671 = $F$124) * ('RESOLVE Results'!$C$1:$C$18671 = $C155), 0), MATCH(K$126, 'RESOLVE Results'!$D$1:$P$1, 0)), "")</f>
        <v>240.63</v>
      </c>
      <c r="L155" s="4" cm="1">
        <f t="array" ref="L155">IFERROR(INDEX('RESOLVE Results'!$D$1:$P$18671, MATCH(1, ('RESOLVE Results'!$A$1:$A$18671 = $D$124) * ('RESOLVE Results'!$B$1:$B$18671 = $F$124) * ('RESOLVE Results'!$C$1:$C$18671 = $C155), 0), MATCH(L$126, 'RESOLVE Results'!$D$1:$P$1, 0)), "")</f>
        <v>246.15</v>
      </c>
      <c r="M155" s="4" cm="1">
        <f t="array" ref="M155">IFERROR(INDEX('RESOLVE Results'!$D$1:$P$18671, MATCH(1, ('RESOLVE Results'!$A$1:$A$18671 = $D$124) * ('RESOLVE Results'!$B$1:$B$18671 = $F$124) * ('RESOLVE Results'!$C$1:$C$18671 = $C155), 0), MATCH(M$126, 'RESOLVE Results'!$D$1:$P$1, 0)), "")</f>
        <v>269.82</v>
      </c>
      <c r="N155" s="4" cm="1">
        <f t="array" ref="N155">IFERROR(INDEX('RESOLVE Results'!$D$1:$P$18671, MATCH(1, ('RESOLVE Results'!$A$1:$A$18671 = $D$124) * ('RESOLVE Results'!$B$1:$B$18671 = $F$124) * ('RESOLVE Results'!$C$1:$C$18671 = $C155), 0), MATCH(N$126, 'RESOLVE Results'!$D$1:$P$1, 0)), "")</f>
        <v>276.22000000000003</v>
      </c>
      <c r="O155" s="4" cm="1">
        <f t="array" ref="O155">IFERROR(INDEX('RESOLVE Results'!$D$1:$P$18671, MATCH(1, ('RESOLVE Results'!$A$1:$A$18671 = $D$124) * ('RESOLVE Results'!$B$1:$B$18671 = $F$124) * ('RESOLVE Results'!$C$1:$C$18671 = $C155), 0), MATCH(O$126, 'RESOLVE Results'!$D$1:$P$1, 0)), "")</f>
        <v>295.94</v>
      </c>
      <c r="P155" s="6">
        <f t="shared" si="0"/>
        <v>3871.6276509730787</v>
      </c>
    </row>
    <row r="156" spans="2:16" outlineLevel="1" x14ac:dyDescent="0.2">
      <c r="B156" s="11" t="s">
        <v>180</v>
      </c>
      <c r="C156" s="3" t="str">
        <v>3GW Least-Cost</v>
      </c>
      <c r="D156" s="4" cm="1">
        <f t="array" ref="D156">IFERROR(INDEX('RESOLVE Results'!$D$1:$P$18671, MATCH(1, ('RESOLVE Results'!$A$1:$A$18671 = $D$124) * ('RESOLVE Results'!$B$1:$B$18671 = $F$124) * ('RESOLVE Results'!$C$1:$C$18671 = $C156), 0), MATCH(D$126, 'RESOLVE Results'!$D$1:$P$1, 0)), "")</f>
        <v>202.31</v>
      </c>
      <c r="E156" s="4" cm="1">
        <f t="array" ref="E156">IFERROR(INDEX('RESOLVE Results'!$D$1:$P$18671, MATCH(1, ('RESOLVE Results'!$A$1:$A$18671 = $D$124) * ('RESOLVE Results'!$B$1:$B$18671 = $F$124) * ('RESOLVE Results'!$C$1:$C$18671 = $C156), 0), MATCH(E$126, 'RESOLVE Results'!$D$1:$P$1, 0)), "")</f>
        <v>204.45</v>
      </c>
      <c r="F156" s="4" cm="1">
        <f t="array" ref="F156">IFERROR(INDEX('RESOLVE Results'!$D$1:$P$18671, MATCH(1, ('RESOLVE Results'!$A$1:$A$18671 = $D$124) * ('RESOLVE Results'!$B$1:$B$18671 = $F$124) * ('RESOLVE Results'!$C$1:$C$18671 = $C156), 0), MATCH(F$126, 'RESOLVE Results'!$D$1:$P$1, 0)), "")</f>
        <v>206.75</v>
      </c>
      <c r="G156" s="4" cm="1">
        <f t="array" ref="G156">IFERROR(INDEX('RESOLVE Results'!$D$1:$P$18671, MATCH(1, ('RESOLVE Results'!$A$1:$A$18671 = $D$124) * ('RESOLVE Results'!$B$1:$B$18671 = $F$124) * ('RESOLVE Results'!$C$1:$C$18671 = $C156), 0), MATCH(G$126, 'RESOLVE Results'!$D$1:$P$1, 0)), "")</f>
        <v>212.74</v>
      </c>
      <c r="H156" s="4" cm="1">
        <f t="array" ref="H156">IFERROR(INDEX('RESOLVE Results'!$D$1:$P$18671, MATCH(1, ('RESOLVE Results'!$A$1:$A$18671 = $D$124) * ('RESOLVE Results'!$B$1:$B$18671 = $F$124) * ('RESOLVE Results'!$C$1:$C$18671 = $C156), 0), MATCH(H$126, 'RESOLVE Results'!$D$1:$P$1, 0)), "")</f>
        <v>220.24</v>
      </c>
      <c r="I156" s="4" cm="1">
        <f t="array" ref="I156">IFERROR(INDEX('RESOLVE Results'!$D$1:$P$18671, MATCH(1, ('RESOLVE Results'!$A$1:$A$18671 = $D$124) * ('RESOLVE Results'!$B$1:$B$18671 = $F$124) * ('RESOLVE Results'!$C$1:$C$18671 = $C156), 0), MATCH(I$126, 'RESOLVE Results'!$D$1:$P$1, 0)), "")</f>
        <v>229.66</v>
      </c>
      <c r="J156" s="4" cm="1">
        <f t="array" ref="J156">IFERROR(INDEX('RESOLVE Results'!$D$1:$P$18671, MATCH(1, ('RESOLVE Results'!$A$1:$A$18671 = $D$124) * ('RESOLVE Results'!$B$1:$B$18671 = $F$124) * ('RESOLVE Results'!$C$1:$C$18671 = $C156), 0), MATCH(J$126, 'RESOLVE Results'!$D$1:$P$1, 0)), "")</f>
        <v>235.18</v>
      </c>
      <c r="K156" s="4" cm="1">
        <f t="array" ref="K156">IFERROR(INDEX('RESOLVE Results'!$D$1:$P$18671, MATCH(1, ('RESOLVE Results'!$A$1:$A$18671 = $D$124) * ('RESOLVE Results'!$B$1:$B$18671 = $F$124) * ('RESOLVE Results'!$C$1:$C$18671 = $C156), 0), MATCH(K$126, 'RESOLVE Results'!$D$1:$P$1, 0)), "")</f>
        <v>240.63</v>
      </c>
      <c r="L156" s="4" cm="1">
        <f t="array" ref="L156">IFERROR(INDEX('RESOLVE Results'!$D$1:$P$18671, MATCH(1, ('RESOLVE Results'!$A$1:$A$18671 = $D$124) * ('RESOLVE Results'!$B$1:$B$18671 = $F$124) * ('RESOLVE Results'!$C$1:$C$18671 = $C156), 0), MATCH(L$126, 'RESOLVE Results'!$D$1:$P$1, 0)), "")</f>
        <v>246.15</v>
      </c>
      <c r="M156" s="4" cm="1">
        <f t="array" ref="M156">IFERROR(INDEX('RESOLVE Results'!$D$1:$P$18671, MATCH(1, ('RESOLVE Results'!$A$1:$A$18671 = $D$124) * ('RESOLVE Results'!$B$1:$B$18671 = $F$124) * ('RESOLVE Results'!$C$1:$C$18671 = $C156), 0), MATCH(M$126, 'RESOLVE Results'!$D$1:$P$1, 0)), "")</f>
        <v>269.82</v>
      </c>
      <c r="N156" s="4" cm="1">
        <f t="array" ref="N156">IFERROR(INDEX('RESOLVE Results'!$D$1:$P$18671, MATCH(1, ('RESOLVE Results'!$A$1:$A$18671 = $D$124) * ('RESOLVE Results'!$B$1:$B$18671 = $F$124) * ('RESOLVE Results'!$C$1:$C$18671 = $C156), 0), MATCH(N$126, 'RESOLVE Results'!$D$1:$P$1, 0)), "")</f>
        <v>276.22000000000003</v>
      </c>
      <c r="O156" s="4" cm="1">
        <f t="array" ref="O156">IFERROR(INDEX('RESOLVE Results'!$D$1:$P$18671, MATCH(1, ('RESOLVE Results'!$A$1:$A$18671 = $D$124) * ('RESOLVE Results'!$B$1:$B$18671 = $F$124) * ('RESOLVE Results'!$C$1:$C$18671 = $C156), 0), MATCH(O$126, 'RESOLVE Results'!$D$1:$P$1, 0)), "")</f>
        <v>295.94</v>
      </c>
      <c r="P156" s="6">
        <f t="shared" si="0"/>
        <v>3871.6276509730787</v>
      </c>
    </row>
    <row r="157" spans="2:16" outlineLevel="1" x14ac:dyDescent="0.2">
      <c r="B157" s="11" t="s">
        <v>180</v>
      </c>
      <c r="C157" s="3" t="str">
        <v>4.9GW High Bookend</v>
      </c>
      <c r="D157" s="4" cm="1">
        <f t="array" ref="D157">IFERROR(INDEX('RESOLVE Results'!$D$1:$P$18671, MATCH(1, ('RESOLVE Results'!$A$1:$A$18671 = $D$124) * ('RESOLVE Results'!$B$1:$B$18671 = $F$124) * ('RESOLVE Results'!$C$1:$C$18671 = $C157), 0), MATCH(D$126, 'RESOLVE Results'!$D$1:$P$1, 0)), "")</f>
        <v>203.09</v>
      </c>
      <c r="E157" s="4" cm="1">
        <f t="array" ref="E157">IFERROR(INDEX('RESOLVE Results'!$D$1:$P$18671, MATCH(1, ('RESOLVE Results'!$A$1:$A$18671 = $D$124) * ('RESOLVE Results'!$B$1:$B$18671 = $F$124) * ('RESOLVE Results'!$C$1:$C$18671 = $C157), 0), MATCH(E$126, 'RESOLVE Results'!$D$1:$P$1, 0)), "")</f>
        <v>205.78</v>
      </c>
      <c r="F157" s="4" cm="1">
        <f t="array" ref="F157">IFERROR(INDEX('RESOLVE Results'!$D$1:$P$18671, MATCH(1, ('RESOLVE Results'!$A$1:$A$18671 = $D$124) * ('RESOLVE Results'!$B$1:$B$18671 = $F$124) * ('RESOLVE Results'!$C$1:$C$18671 = $C157), 0), MATCH(F$126, 'RESOLVE Results'!$D$1:$P$1, 0)), "")</f>
        <v>209.3</v>
      </c>
      <c r="G157" s="4" cm="1">
        <f t="array" ref="G157">IFERROR(INDEX('RESOLVE Results'!$D$1:$P$18671, MATCH(1, ('RESOLVE Results'!$A$1:$A$18671 = $D$124) * ('RESOLVE Results'!$B$1:$B$18671 = $F$124) * ('RESOLVE Results'!$C$1:$C$18671 = $C157), 0), MATCH(G$126, 'RESOLVE Results'!$D$1:$P$1, 0)), "")</f>
        <v>218.94</v>
      </c>
      <c r="H157" s="4" cm="1">
        <f t="array" ref="H157">IFERROR(INDEX('RESOLVE Results'!$D$1:$P$18671, MATCH(1, ('RESOLVE Results'!$A$1:$A$18671 = $D$124) * ('RESOLVE Results'!$B$1:$B$18671 = $F$124) * ('RESOLVE Results'!$C$1:$C$18671 = $C157), 0), MATCH(H$126, 'RESOLVE Results'!$D$1:$P$1, 0)), "")</f>
        <v>231.68</v>
      </c>
      <c r="I157" s="4" cm="1">
        <f t="array" ref="I157">IFERROR(INDEX('RESOLVE Results'!$D$1:$P$18671, MATCH(1, ('RESOLVE Results'!$A$1:$A$18671 = $D$124) * ('RESOLVE Results'!$B$1:$B$18671 = $F$124) * ('RESOLVE Results'!$C$1:$C$18671 = $C157), 0), MATCH(I$126, 'RESOLVE Results'!$D$1:$P$1, 0)), "")</f>
        <v>246.61</v>
      </c>
      <c r="J157" s="4" cm="1">
        <f t="array" ref="J157">IFERROR(INDEX('RESOLVE Results'!$D$1:$P$18671, MATCH(1, ('RESOLVE Results'!$A$1:$A$18671 = $D$124) * ('RESOLVE Results'!$B$1:$B$18671 = $F$124) * ('RESOLVE Results'!$C$1:$C$18671 = $C157), 0), MATCH(J$126, 'RESOLVE Results'!$D$1:$P$1, 0)), "")</f>
        <v>254.82</v>
      </c>
      <c r="K157" s="4" cm="1">
        <f t="array" ref="K157">IFERROR(INDEX('RESOLVE Results'!$D$1:$P$18671, MATCH(1, ('RESOLVE Results'!$A$1:$A$18671 = $D$124) * ('RESOLVE Results'!$B$1:$B$18671 = $F$124) * ('RESOLVE Results'!$C$1:$C$18671 = $C157), 0), MATCH(K$126, 'RESOLVE Results'!$D$1:$P$1, 0)), "")</f>
        <v>262.92</v>
      </c>
      <c r="L157" s="4" cm="1">
        <f t="array" ref="L157">IFERROR(INDEX('RESOLVE Results'!$D$1:$P$18671, MATCH(1, ('RESOLVE Results'!$A$1:$A$18671 = $D$124) * ('RESOLVE Results'!$B$1:$B$18671 = $F$124) * ('RESOLVE Results'!$C$1:$C$18671 = $C157), 0), MATCH(L$126, 'RESOLVE Results'!$D$1:$P$1, 0)), "")</f>
        <v>271.18</v>
      </c>
      <c r="M157" s="4" cm="1">
        <f t="array" ref="M157">IFERROR(INDEX('RESOLVE Results'!$D$1:$P$18671, MATCH(1, ('RESOLVE Results'!$A$1:$A$18671 = $D$124) * ('RESOLVE Results'!$B$1:$B$18671 = $F$124) * ('RESOLVE Results'!$C$1:$C$18671 = $C157), 0), MATCH(M$126, 'RESOLVE Results'!$D$1:$P$1, 0)), "")</f>
        <v>301.23</v>
      </c>
      <c r="N157" s="4" cm="1">
        <f t="array" ref="N157">IFERROR(INDEX('RESOLVE Results'!$D$1:$P$18671, MATCH(1, ('RESOLVE Results'!$A$1:$A$18671 = $D$124) * ('RESOLVE Results'!$B$1:$B$18671 = $F$124) * ('RESOLVE Results'!$C$1:$C$18671 = $C157), 0), MATCH(N$126, 'RESOLVE Results'!$D$1:$P$1, 0)), "")</f>
        <v>309.32</v>
      </c>
      <c r="O157" s="4" cm="1">
        <f t="array" ref="O157">IFERROR(INDEX('RESOLVE Results'!$D$1:$P$18671, MATCH(1, ('RESOLVE Results'!$A$1:$A$18671 = $D$124) * ('RESOLVE Results'!$B$1:$B$18671 = $F$124) * ('RESOLVE Results'!$C$1:$C$18671 = $C157), 0), MATCH(O$126, 'RESOLVE Results'!$D$1:$P$1, 0)), "")</f>
        <v>334.9</v>
      </c>
      <c r="P157" s="6">
        <f t="shared" si="0"/>
        <v>4207.327474167434</v>
      </c>
    </row>
    <row r="158" spans="2:16" outlineLevel="1" x14ac:dyDescent="0.2">
      <c r="B158" s="11" t="s">
        <v>180</v>
      </c>
      <c r="C158" s="3" t="str">
        <v>4.9GW Stringent Policy</v>
      </c>
      <c r="D158" s="4" cm="1">
        <f t="array" ref="D158">IFERROR(INDEX('RESOLVE Results'!$D$1:$P$18671, MATCH(1, ('RESOLVE Results'!$A$1:$A$18671 = $D$124) * ('RESOLVE Results'!$B$1:$B$18671 = $F$124) * ('RESOLVE Results'!$C$1:$C$18671 = $C158), 0), MATCH(D$126, 'RESOLVE Results'!$D$1:$P$1, 0)), "")</f>
        <v>203.09</v>
      </c>
      <c r="E158" s="4" cm="1">
        <f t="array" ref="E158">IFERROR(INDEX('RESOLVE Results'!$D$1:$P$18671, MATCH(1, ('RESOLVE Results'!$A$1:$A$18671 = $D$124) * ('RESOLVE Results'!$B$1:$B$18671 = $F$124) * ('RESOLVE Results'!$C$1:$C$18671 = $C158), 0), MATCH(E$126, 'RESOLVE Results'!$D$1:$P$1, 0)), "")</f>
        <v>205.78</v>
      </c>
      <c r="F158" s="4" cm="1">
        <f t="array" ref="F158">IFERROR(INDEX('RESOLVE Results'!$D$1:$P$18671, MATCH(1, ('RESOLVE Results'!$A$1:$A$18671 = $D$124) * ('RESOLVE Results'!$B$1:$B$18671 = $F$124) * ('RESOLVE Results'!$C$1:$C$18671 = $C158), 0), MATCH(F$126, 'RESOLVE Results'!$D$1:$P$1, 0)), "")</f>
        <v>209.3</v>
      </c>
      <c r="G158" s="4" cm="1">
        <f t="array" ref="G158">IFERROR(INDEX('RESOLVE Results'!$D$1:$P$18671, MATCH(1, ('RESOLVE Results'!$A$1:$A$18671 = $D$124) * ('RESOLVE Results'!$B$1:$B$18671 = $F$124) * ('RESOLVE Results'!$C$1:$C$18671 = $C158), 0), MATCH(G$126, 'RESOLVE Results'!$D$1:$P$1, 0)), "")</f>
        <v>218.94</v>
      </c>
      <c r="H158" s="4" cm="1">
        <f t="array" ref="H158">IFERROR(INDEX('RESOLVE Results'!$D$1:$P$18671, MATCH(1, ('RESOLVE Results'!$A$1:$A$18671 = $D$124) * ('RESOLVE Results'!$B$1:$B$18671 = $F$124) * ('RESOLVE Results'!$C$1:$C$18671 = $C158), 0), MATCH(H$126, 'RESOLVE Results'!$D$1:$P$1, 0)), "")</f>
        <v>231.68</v>
      </c>
      <c r="I158" s="4" cm="1">
        <f t="array" ref="I158">IFERROR(INDEX('RESOLVE Results'!$D$1:$P$18671, MATCH(1, ('RESOLVE Results'!$A$1:$A$18671 = $D$124) * ('RESOLVE Results'!$B$1:$B$18671 = $F$124) * ('RESOLVE Results'!$C$1:$C$18671 = $C158), 0), MATCH(I$126, 'RESOLVE Results'!$D$1:$P$1, 0)), "")</f>
        <v>246.61</v>
      </c>
      <c r="J158" s="4" cm="1">
        <f t="array" ref="J158">IFERROR(INDEX('RESOLVE Results'!$D$1:$P$18671, MATCH(1, ('RESOLVE Results'!$A$1:$A$18671 = $D$124) * ('RESOLVE Results'!$B$1:$B$18671 = $F$124) * ('RESOLVE Results'!$C$1:$C$18671 = $C158), 0), MATCH(J$126, 'RESOLVE Results'!$D$1:$P$1, 0)), "")</f>
        <v>254.82</v>
      </c>
      <c r="K158" s="4" cm="1">
        <f t="array" ref="K158">IFERROR(INDEX('RESOLVE Results'!$D$1:$P$18671, MATCH(1, ('RESOLVE Results'!$A$1:$A$18671 = $D$124) * ('RESOLVE Results'!$B$1:$B$18671 = $F$124) * ('RESOLVE Results'!$C$1:$C$18671 = $C158), 0), MATCH(K$126, 'RESOLVE Results'!$D$1:$P$1, 0)), "")</f>
        <v>262.92</v>
      </c>
      <c r="L158" s="4" cm="1">
        <f t="array" ref="L158">IFERROR(INDEX('RESOLVE Results'!$D$1:$P$18671, MATCH(1, ('RESOLVE Results'!$A$1:$A$18671 = $D$124) * ('RESOLVE Results'!$B$1:$B$18671 = $F$124) * ('RESOLVE Results'!$C$1:$C$18671 = $C158), 0), MATCH(L$126, 'RESOLVE Results'!$D$1:$P$1, 0)), "")</f>
        <v>271.18</v>
      </c>
      <c r="M158" s="4" cm="1">
        <f t="array" ref="M158">IFERROR(INDEX('RESOLVE Results'!$D$1:$P$18671, MATCH(1, ('RESOLVE Results'!$A$1:$A$18671 = $D$124) * ('RESOLVE Results'!$B$1:$B$18671 = $F$124) * ('RESOLVE Results'!$C$1:$C$18671 = $C158), 0), MATCH(M$126, 'RESOLVE Results'!$D$1:$P$1, 0)), "")</f>
        <v>301.23</v>
      </c>
      <c r="N158" s="4" cm="1">
        <f t="array" ref="N158">IFERROR(INDEX('RESOLVE Results'!$D$1:$P$18671, MATCH(1, ('RESOLVE Results'!$A$1:$A$18671 = $D$124) * ('RESOLVE Results'!$B$1:$B$18671 = $F$124) * ('RESOLVE Results'!$C$1:$C$18671 = $C158), 0), MATCH(N$126, 'RESOLVE Results'!$D$1:$P$1, 0)), "")</f>
        <v>309.32</v>
      </c>
      <c r="O158" s="4" cm="1">
        <f t="array" ref="O158">IFERROR(INDEX('RESOLVE Results'!$D$1:$P$18671, MATCH(1, ('RESOLVE Results'!$A$1:$A$18671 = $D$124) * ('RESOLVE Results'!$B$1:$B$18671 = $F$124) * ('RESOLVE Results'!$C$1:$C$18671 = $C158), 0), MATCH(O$126, 'RESOLVE Results'!$D$1:$P$1, 0)), "")</f>
        <v>334.9</v>
      </c>
      <c r="P158" s="6">
        <f t="shared" si="0"/>
        <v>4207.327474167434</v>
      </c>
    </row>
    <row r="159" spans="2:16" outlineLevel="1" x14ac:dyDescent="0.2">
      <c r="B159" s="11" t="s">
        <v>180</v>
      </c>
      <c r="C159" s="3" t="str">
        <v>4.9GW Competing Resource Challenges</v>
      </c>
      <c r="D159" s="4" cm="1">
        <f t="array" ref="D159">IFERROR(INDEX('RESOLVE Results'!$D$1:$P$18671, MATCH(1, ('RESOLVE Results'!$A$1:$A$18671 = $D$124) * ('RESOLVE Results'!$B$1:$B$18671 = $F$124) * ('RESOLVE Results'!$C$1:$C$18671 = $C159), 0), MATCH(D$126, 'RESOLVE Results'!$D$1:$P$1, 0)), "")</f>
        <v>202.31</v>
      </c>
      <c r="E159" s="4" cm="1">
        <f t="array" ref="E159">IFERROR(INDEX('RESOLVE Results'!$D$1:$P$18671, MATCH(1, ('RESOLVE Results'!$A$1:$A$18671 = $D$124) * ('RESOLVE Results'!$B$1:$B$18671 = $F$124) * ('RESOLVE Results'!$C$1:$C$18671 = $C159), 0), MATCH(E$126, 'RESOLVE Results'!$D$1:$P$1, 0)), "")</f>
        <v>204.45</v>
      </c>
      <c r="F159" s="4" cm="1">
        <f t="array" ref="F159">IFERROR(INDEX('RESOLVE Results'!$D$1:$P$18671, MATCH(1, ('RESOLVE Results'!$A$1:$A$18671 = $D$124) * ('RESOLVE Results'!$B$1:$B$18671 = $F$124) * ('RESOLVE Results'!$C$1:$C$18671 = $C159), 0), MATCH(F$126, 'RESOLVE Results'!$D$1:$P$1, 0)), "")</f>
        <v>206.75</v>
      </c>
      <c r="G159" s="4" cm="1">
        <f t="array" ref="G159">IFERROR(INDEX('RESOLVE Results'!$D$1:$P$18671, MATCH(1, ('RESOLVE Results'!$A$1:$A$18671 = $D$124) * ('RESOLVE Results'!$B$1:$B$18671 = $F$124) * ('RESOLVE Results'!$C$1:$C$18671 = $C159), 0), MATCH(G$126, 'RESOLVE Results'!$D$1:$P$1, 0)), "")</f>
        <v>212.74</v>
      </c>
      <c r="H159" s="4" cm="1">
        <f t="array" ref="H159">IFERROR(INDEX('RESOLVE Results'!$D$1:$P$18671, MATCH(1, ('RESOLVE Results'!$A$1:$A$18671 = $D$124) * ('RESOLVE Results'!$B$1:$B$18671 = $F$124) * ('RESOLVE Results'!$C$1:$C$18671 = $C159), 0), MATCH(H$126, 'RESOLVE Results'!$D$1:$P$1, 0)), "")</f>
        <v>220.24</v>
      </c>
      <c r="I159" s="4" cm="1">
        <f t="array" ref="I159">IFERROR(INDEX('RESOLVE Results'!$D$1:$P$18671, MATCH(1, ('RESOLVE Results'!$A$1:$A$18671 = $D$124) * ('RESOLVE Results'!$B$1:$B$18671 = $F$124) * ('RESOLVE Results'!$C$1:$C$18671 = $C159), 0), MATCH(I$126, 'RESOLVE Results'!$D$1:$P$1, 0)), "")</f>
        <v>229.66</v>
      </c>
      <c r="J159" s="4" cm="1">
        <f t="array" ref="J159">IFERROR(INDEX('RESOLVE Results'!$D$1:$P$18671, MATCH(1, ('RESOLVE Results'!$A$1:$A$18671 = $D$124) * ('RESOLVE Results'!$B$1:$B$18671 = $F$124) * ('RESOLVE Results'!$C$1:$C$18671 = $C159), 0), MATCH(J$126, 'RESOLVE Results'!$D$1:$P$1, 0)), "")</f>
        <v>235.18</v>
      </c>
      <c r="K159" s="4" cm="1">
        <f t="array" ref="K159">IFERROR(INDEX('RESOLVE Results'!$D$1:$P$18671, MATCH(1, ('RESOLVE Results'!$A$1:$A$18671 = $D$124) * ('RESOLVE Results'!$B$1:$B$18671 = $F$124) * ('RESOLVE Results'!$C$1:$C$18671 = $C159), 0), MATCH(K$126, 'RESOLVE Results'!$D$1:$P$1, 0)), "")</f>
        <v>240.63</v>
      </c>
      <c r="L159" s="4" cm="1">
        <f t="array" ref="L159">IFERROR(INDEX('RESOLVE Results'!$D$1:$P$18671, MATCH(1, ('RESOLVE Results'!$A$1:$A$18671 = $D$124) * ('RESOLVE Results'!$B$1:$B$18671 = $F$124) * ('RESOLVE Results'!$C$1:$C$18671 = $C159), 0), MATCH(L$126, 'RESOLVE Results'!$D$1:$P$1, 0)), "")</f>
        <v>246.15</v>
      </c>
      <c r="M159" s="4" cm="1">
        <f t="array" ref="M159">IFERROR(INDEX('RESOLVE Results'!$D$1:$P$18671, MATCH(1, ('RESOLVE Results'!$A$1:$A$18671 = $D$124) * ('RESOLVE Results'!$B$1:$B$18671 = $F$124) * ('RESOLVE Results'!$C$1:$C$18671 = $C159), 0), MATCH(M$126, 'RESOLVE Results'!$D$1:$P$1, 0)), "")</f>
        <v>269.82</v>
      </c>
      <c r="N159" s="4" cm="1">
        <f t="array" ref="N159">IFERROR(INDEX('RESOLVE Results'!$D$1:$P$18671, MATCH(1, ('RESOLVE Results'!$A$1:$A$18671 = $D$124) * ('RESOLVE Results'!$B$1:$B$18671 = $F$124) * ('RESOLVE Results'!$C$1:$C$18671 = $C159), 0), MATCH(N$126, 'RESOLVE Results'!$D$1:$P$1, 0)), "")</f>
        <v>276.22000000000003</v>
      </c>
      <c r="O159" s="4" cm="1">
        <f t="array" ref="O159">IFERROR(INDEX('RESOLVE Results'!$D$1:$P$18671, MATCH(1, ('RESOLVE Results'!$A$1:$A$18671 = $D$124) * ('RESOLVE Results'!$B$1:$B$18671 = $F$124) * ('RESOLVE Results'!$C$1:$C$18671 = $C159), 0), MATCH(O$126, 'RESOLVE Results'!$D$1:$P$1, 0)), "")</f>
        <v>295.94</v>
      </c>
      <c r="P159" s="6">
        <f t="shared" ref="P159:P176" si="1">IF(O159="", "", SUMPRODUCT($D$6:$O$6, $D159:$O159))</f>
        <v>3871.6276509730787</v>
      </c>
    </row>
    <row r="160" spans="2:16" outlineLevel="1" x14ac:dyDescent="0.2">
      <c r="B160" s="11" t="s">
        <v>180</v>
      </c>
      <c r="C160" s="3" t="str">
        <v>4.9GW Significantly Low Competing Resource Availability</v>
      </c>
      <c r="D160" s="4" cm="1">
        <f t="array" ref="D160">IFERROR(INDEX('RESOLVE Results'!$D$1:$P$18671, MATCH(1, ('RESOLVE Results'!$A$1:$A$18671 = $D$124) * ('RESOLVE Results'!$B$1:$B$18671 = $F$124) * ('RESOLVE Results'!$C$1:$C$18671 = $C160), 0), MATCH(D$126, 'RESOLVE Results'!$D$1:$P$1, 0)), "")</f>
        <v>202.31</v>
      </c>
      <c r="E160" s="4" cm="1">
        <f t="array" ref="E160">IFERROR(INDEX('RESOLVE Results'!$D$1:$P$18671, MATCH(1, ('RESOLVE Results'!$A$1:$A$18671 = $D$124) * ('RESOLVE Results'!$B$1:$B$18671 = $F$124) * ('RESOLVE Results'!$C$1:$C$18671 = $C160), 0), MATCH(E$126, 'RESOLVE Results'!$D$1:$P$1, 0)), "")</f>
        <v>204.45</v>
      </c>
      <c r="F160" s="4" cm="1">
        <f t="array" ref="F160">IFERROR(INDEX('RESOLVE Results'!$D$1:$P$18671, MATCH(1, ('RESOLVE Results'!$A$1:$A$18671 = $D$124) * ('RESOLVE Results'!$B$1:$B$18671 = $F$124) * ('RESOLVE Results'!$C$1:$C$18671 = $C160), 0), MATCH(F$126, 'RESOLVE Results'!$D$1:$P$1, 0)), "")</f>
        <v>206.75</v>
      </c>
      <c r="G160" s="4" cm="1">
        <f t="array" ref="G160">IFERROR(INDEX('RESOLVE Results'!$D$1:$P$18671, MATCH(1, ('RESOLVE Results'!$A$1:$A$18671 = $D$124) * ('RESOLVE Results'!$B$1:$B$18671 = $F$124) * ('RESOLVE Results'!$C$1:$C$18671 = $C160), 0), MATCH(G$126, 'RESOLVE Results'!$D$1:$P$1, 0)), "")</f>
        <v>212.74</v>
      </c>
      <c r="H160" s="4" cm="1">
        <f t="array" ref="H160">IFERROR(INDEX('RESOLVE Results'!$D$1:$P$18671, MATCH(1, ('RESOLVE Results'!$A$1:$A$18671 = $D$124) * ('RESOLVE Results'!$B$1:$B$18671 = $F$124) * ('RESOLVE Results'!$C$1:$C$18671 = $C160), 0), MATCH(H$126, 'RESOLVE Results'!$D$1:$P$1, 0)), "")</f>
        <v>220.24</v>
      </c>
      <c r="I160" s="4" cm="1">
        <f t="array" ref="I160">IFERROR(INDEX('RESOLVE Results'!$D$1:$P$18671, MATCH(1, ('RESOLVE Results'!$A$1:$A$18671 = $D$124) * ('RESOLVE Results'!$B$1:$B$18671 = $F$124) * ('RESOLVE Results'!$C$1:$C$18671 = $C160), 0), MATCH(I$126, 'RESOLVE Results'!$D$1:$P$1, 0)), "")</f>
        <v>229.66</v>
      </c>
      <c r="J160" s="4" cm="1">
        <f t="array" ref="J160">IFERROR(INDEX('RESOLVE Results'!$D$1:$P$18671, MATCH(1, ('RESOLVE Results'!$A$1:$A$18671 = $D$124) * ('RESOLVE Results'!$B$1:$B$18671 = $F$124) * ('RESOLVE Results'!$C$1:$C$18671 = $C160), 0), MATCH(J$126, 'RESOLVE Results'!$D$1:$P$1, 0)), "")</f>
        <v>235.18</v>
      </c>
      <c r="K160" s="4" cm="1">
        <f t="array" ref="K160">IFERROR(INDEX('RESOLVE Results'!$D$1:$P$18671, MATCH(1, ('RESOLVE Results'!$A$1:$A$18671 = $D$124) * ('RESOLVE Results'!$B$1:$B$18671 = $F$124) * ('RESOLVE Results'!$C$1:$C$18671 = $C160), 0), MATCH(K$126, 'RESOLVE Results'!$D$1:$P$1, 0)), "")</f>
        <v>240.63</v>
      </c>
      <c r="L160" s="4" cm="1">
        <f t="array" ref="L160">IFERROR(INDEX('RESOLVE Results'!$D$1:$P$18671, MATCH(1, ('RESOLVE Results'!$A$1:$A$18671 = $D$124) * ('RESOLVE Results'!$B$1:$B$18671 = $F$124) * ('RESOLVE Results'!$C$1:$C$18671 = $C160), 0), MATCH(L$126, 'RESOLVE Results'!$D$1:$P$1, 0)), "")</f>
        <v>246.15</v>
      </c>
      <c r="M160" s="4" cm="1">
        <f t="array" ref="M160">IFERROR(INDEX('RESOLVE Results'!$D$1:$P$18671, MATCH(1, ('RESOLVE Results'!$A$1:$A$18671 = $D$124) * ('RESOLVE Results'!$B$1:$B$18671 = $F$124) * ('RESOLVE Results'!$C$1:$C$18671 = $C160), 0), MATCH(M$126, 'RESOLVE Results'!$D$1:$P$1, 0)), "")</f>
        <v>269.82</v>
      </c>
      <c r="N160" s="4" cm="1">
        <f t="array" ref="N160">IFERROR(INDEX('RESOLVE Results'!$D$1:$P$18671, MATCH(1, ('RESOLVE Results'!$A$1:$A$18671 = $D$124) * ('RESOLVE Results'!$B$1:$B$18671 = $F$124) * ('RESOLVE Results'!$C$1:$C$18671 = $C160), 0), MATCH(N$126, 'RESOLVE Results'!$D$1:$P$1, 0)), "")</f>
        <v>276.22000000000003</v>
      </c>
      <c r="O160" s="4" cm="1">
        <f t="array" ref="O160">IFERROR(INDEX('RESOLVE Results'!$D$1:$P$18671, MATCH(1, ('RESOLVE Results'!$A$1:$A$18671 = $D$124) * ('RESOLVE Results'!$B$1:$B$18671 = $F$124) * ('RESOLVE Results'!$C$1:$C$18671 = $C160), 0), MATCH(O$126, 'RESOLVE Results'!$D$1:$P$1, 0)), "")</f>
        <v>295.94</v>
      </c>
      <c r="P160" s="6">
        <f t="shared" si="1"/>
        <v>3871.6276509730787</v>
      </c>
    </row>
    <row r="161" spans="2:16" outlineLevel="1" x14ac:dyDescent="0.2">
      <c r="B161" s="11" t="s">
        <v>180</v>
      </c>
      <c r="C161" s="3" t="str">
        <v>4.9GW Low Competing Resource Availability</v>
      </c>
      <c r="D161" s="4" cm="1">
        <f t="array" ref="D161">IFERROR(INDEX('RESOLVE Results'!$D$1:$P$18671, MATCH(1, ('RESOLVE Results'!$A$1:$A$18671 = $D$124) * ('RESOLVE Results'!$B$1:$B$18671 = $F$124) * ('RESOLVE Results'!$C$1:$C$18671 = $C161), 0), MATCH(D$126, 'RESOLVE Results'!$D$1:$P$1, 0)), "")</f>
        <v>202.31</v>
      </c>
      <c r="E161" s="4" cm="1">
        <f t="array" ref="E161">IFERROR(INDEX('RESOLVE Results'!$D$1:$P$18671, MATCH(1, ('RESOLVE Results'!$A$1:$A$18671 = $D$124) * ('RESOLVE Results'!$B$1:$B$18671 = $F$124) * ('RESOLVE Results'!$C$1:$C$18671 = $C161), 0), MATCH(E$126, 'RESOLVE Results'!$D$1:$P$1, 0)), "")</f>
        <v>204.45</v>
      </c>
      <c r="F161" s="4" cm="1">
        <f t="array" ref="F161">IFERROR(INDEX('RESOLVE Results'!$D$1:$P$18671, MATCH(1, ('RESOLVE Results'!$A$1:$A$18671 = $D$124) * ('RESOLVE Results'!$B$1:$B$18671 = $F$124) * ('RESOLVE Results'!$C$1:$C$18671 = $C161), 0), MATCH(F$126, 'RESOLVE Results'!$D$1:$P$1, 0)), "")</f>
        <v>206.75</v>
      </c>
      <c r="G161" s="4" cm="1">
        <f t="array" ref="G161">IFERROR(INDEX('RESOLVE Results'!$D$1:$P$18671, MATCH(1, ('RESOLVE Results'!$A$1:$A$18671 = $D$124) * ('RESOLVE Results'!$B$1:$B$18671 = $F$124) * ('RESOLVE Results'!$C$1:$C$18671 = $C161), 0), MATCH(G$126, 'RESOLVE Results'!$D$1:$P$1, 0)), "")</f>
        <v>212.74</v>
      </c>
      <c r="H161" s="4" cm="1">
        <f t="array" ref="H161">IFERROR(INDEX('RESOLVE Results'!$D$1:$P$18671, MATCH(1, ('RESOLVE Results'!$A$1:$A$18671 = $D$124) * ('RESOLVE Results'!$B$1:$B$18671 = $F$124) * ('RESOLVE Results'!$C$1:$C$18671 = $C161), 0), MATCH(H$126, 'RESOLVE Results'!$D$1:$P$1, 0)), "")</f>
        <v>220.24</v>
      </c>
      <c r="I161" s="4" cm="1">
        <f t="array" ref="I161">IFERROR(INDEX('RESOLVE Results'!$D$1:$P$18671, MATCH(1, ('RESOLVE Results'!$A$1:$A$18671 = $D$124) * ('RESOLVE Results'!$B$1:$B$18671 = $F$124) * ('RESOLVE Results'!$C$1:$C$18671 = $C161), 0), MATCH(I$126, 'RESOLVE Results'!$D$1:$P$1, 0)), "")</f>
        <v>229.66</v>
      </c>
      <c r="J161" s="4" cm="1">
        <f t="array" ref="J161">IFERROR(INDEX('RESOLVE Results'!$D$1:$P$18671, MATCH(1, ('RESOLVE Results'!$A$1:$A$18671 = $D$124) * ('RESOLVE Results'!$B$1:$B$18671 = $F$124) * ('RESOLVE Results'!$C$1:$C$18671 = $C161), 0), MATCH(J$126, 'RESOLVE Results'!$D$1:$P$1, 0)), "")</f>
        <v>235.18</v>
      </c>
      <c r="K161" s="4" cm="1">
        <f t="array" ref="K161">IFERROR(INDEX('RESOLVE Results'!$D$1:$P$18671, MATCH(1, ('RESOLVE Results'!$A$1:$A$18671 = $D$124) * ('RESOLVE Results'!$B$1:$B$18671 = $F$124) * ('RESOLVE Results'!$C$1:$C$18671 = $C161), 0), MATCH(K$126, 'RESOLVE Results'!$D$1:$P$1, 0)), "")</f>
        <v>240.63</v>
      </c>
      <c r="L161" s="4" cm="1">
        <f t="array" ref="L161">IFERROR(INDEX('RESOLVE Results'!$D$1:$P$18671, MATCH(1, ('RESOLVE Results'!$A$1:$A$18671 = $D$124) * ('RESOLVE Results'!$B$1:$B$18671 = $F$124) * ('RESOLVE Results'!$C$1:$C$18671 = $C161), 0), MATCH(L$126, 'RESOLVE Results'!$D$1:$P$1, 0)), "")</f>
        <v>246.15</v>
      </c>
      <c r="M161" s="4" cm="1">
        <f t="array" ref="M161">IFERROR(INDEX('RESOLVE Results'!$D$1:$P$18671, MATCH(1, ('RESOLVE Results'!$A$1:$A$18671 = $D$124) * ('RESOLVE Results'!$B$1:$B$18671 = $F$124) * ('RESOLVE Results'!$C$1:$C$18671 = $C161), 0), MATCH(M$126, 'RESOLVE Results'!$D$1:$P$1, 0)), "")</f>
        <v>269.82</v>
      </c>
      <c r="N161" s="4" cm="1">
        <f t="array" ref="N161">IFERROR(INDEX('RESOLVE Results'!$D$1:$P$18671, MATCH(1, ('RESOLVE Results'!$A$1:$A$18671 = $D$124) * ('RESOLVE Results'!$B$1:$B$18671 = $F$124) * ('RESOLVE Results'!$C$1:$C$18671 = $C161), 0), MATCH(N$126, 'RESOLVE Results'!$D$1:$P$1, 0)), "")</f>
        <v>276.22000000000003</v>
      </c>
      <c r="O161" s="4" cm="1">
        <f t="array" ref="O161">IFERROR(INDEX('RESOLVE Results'!$D$1:$P$18671, MATCH(1, ('RESOLVE Results'!$A$1:$A$18671 = $D$124) * ('RESOLVE Results'!$B$1:$B$18671 = $F$124) * ('RESOLVE Results'!$C$1:$C$18671 = $C161), 0), MATCH(O$126, 'RESOLVE Results'!$D$1:$P$1, 0)), "")</f>
        <v>295.94</v>
      </c>
      <c r="P161" s="6">
        <f t="shared" si="1"/>
        <v>3871.6276509730787</v>
      </c>
    </row>
    <row r="162" spans="2:16" outlineLevel="1" x14ac:dyDescent="0.2">
      <c r="B162" s="11" t="s">
        <v>180</v>
      </c>
      <c r="C162" s="3" t="str">
        <v>4.9GW High Competing Resource Cost</v>
      </c>
      <c r="D162" s="4" cm="1">
        <f t="array" ref="D162">IFERROR(INDEX('RESOLVE Results'!$D$1:$P$18671, MATCH(1, ('RESOLVE Results'!$A$1:$A$18671 = $D$124) * ('RESOLVE Results'!$B$1:$B$18671 = $F$124) * ('RESOLVE Results'!$C$1:$C$18671 = $C162), 0), MATCH(D$126, 'RESOLVE Results'!$D$1:$P$1, 0)), "")</f>
        <v>202.31</v>
      </c>
      <c r="E162" s="4" cm="1">
        <f t="array" ref="E162">IFERROR(INDEX('RESOLVE Results'!$D$1:$P$18671, MATCH(1, ('RESOLVE Results'!$A$1:$A$18671 = $D$124) * ('RESOLVE Results'!$B$1:$B$18671 = $F$124) * ('RESOLVE Results'!$C$1:$C$18671 = $C162), 0), MATCH(E$126, 'RESOLVE Results'!$D$1:$P$1, 0)), "")</f>
        <v>204.45</v>
      </c>
      <c r="F162" s="4" cm="1">
        <f t="array" ref="F162">IFERROR(INDEX('RESOLVE Results'!$D$1:$P$18671, MATCH(1, ('RESOLVE Results'!$A$1:$A$18671 = $D$124) * ('RESOLVE Results'!$B$1:$B$18671 = $F$124) * ('RESOLVE Results'!$C$1:$C$18671 = $C162), 0), MATCH(F$126, 'RESOLVE Results'!$D$1:$P$1, 0)), "")</f>
        <v>206.75</v>
      </c>
      <c r="G162" s="4" cm="1">
        <f t="array" ref="G162">IFERROR(INDEX('RESOLVE Results'!$D$1:$P$18671, MATCH(1, ('RESOLVE Results'!$A$1:$A$18671 = $D$124) * ('RESOLVE Results'!$B$1:$B$18671 = $F$124) * ('RESOLVE Results'!$C$1:$C$18671 = $C162), 0), MATCH(G$126, 'RESOLVE Results'!$D$1:$P$1, 0)), "")</f>
        <v>212.74</v>
      </c>
      <c r="H162" s="4" cm="1">
        <f t="array" ref="H162">IFERROR(INDEX('RESOLVE Results'!$D$1:$P$18671, MATCH(1, ('RESOLVE Results'!$A$1:$A$18671 = $D$124) * ('RESOLVE Results'!$B$1:$B$18671 = $F$124) * ('RESOLVE Results'!$C$1:$C$18671 = $C162), 0), MATCH(H$126, 'RESOLVE Results'!$D$1:$P$1, 0)), "")</f>
        <v>220.24</v>
      </c>
      <c r="I162" s="4" cm="1">
        <f t="array" ref="I162">IFERROR(INDEX('RESOLVE Results'!$D$1:$P$18671, MATCH(1, ('RESOLVE Results'!$A$1:$A$18671 = $D$124) * ('RESOLVE Results'!$B$1:$B$18671 = $F$124) * ('RESOLVE Results'!$C$1:$C$18671 = $C162), 0), MATCH(I$126, 'RESOLVE Results'!$D$1:$P$1, 0)), "")</f>
        <v>229.66</v>
      </c>
      <c r="J162" s="4" cm="1">
        <f t="array" ref="J162">IFERROR(INDEX('RESOLVE Results'!$D$1:$P$18671, MATCH(1, ('RESOLVE Results'!$A$1:$A$18671 = $D$124) * ('RESOLVE Results'!$B$1:$B$18671 = $F$124) * ('RESOLVE Results'!$C$1:$C$18671 = $C162), 0), MATCH(J$126, 'RESOLVE Results'!$D$1:$P$1, 0)), "")</f>
        <v>235.18</v>
      </c>
      <c r="K162" s="4" cm="1">
        <f t="array" ref="K162">IFERROR(INDEX('RESOLVE Results'!$D$1:$P$18671, MATCH(1, ('RESOLVE Results'!$A$1:$A$18671 = $D$124) * ('RESOLVE Results'!$B$1:$B$18671 = $F$124) * ('RESOLVE Results'!$C$1:$C$18671 = $C162), 0), MATCH(K$126, 'RESOLVE Results'!$D$1:$P$1, 0)), "")</f>
        <v>240.63</v>
      </c>
      <c r="L162" s="4" cm="1">
        <f t="array" ref="L162">IFERROR(INDEX('RESOLVE Results'!$D$1:$P$18671, MATCH(1, ('RESOLVE Results'!$A$1:$A$18671 = $D$124) * ('RESOLVE Results'!$B$1:$B$18671 = $F$124) * ('RESOLVE Results'!$C$1:$C$18671 = $C162), 0), MATCH(L$126, 'RESOLVE Results'!$D$1:$P$1, 0)), "")</f>
        <v>246.15</v>
      </c>
      <c r="M162" s="4" cm="1">
        <f t="array" ref="M162">IFERROR(INDEX('RESOLVE Results'!$D$1:$P$18671, MATCH(1, ('RESOLVE Results'!$A$1:$A$18671 = $D$124) * ('RESOLVE Results'!$B$1:$B$18671 = $F$124) * ('RESOLVE Results'!$C$1:$C$18671 = $C162), 0), MATCH(M$126, 'RESOLVE Results'!$D$1:$P$1, 0)), "")</f>
        <v>269.82</v>
      </c>
      <c r="N162" s="4" cm="1">
        <f t="array" ref="N162">IFERROR(INDEX('RESOLVE Results'!$D$1:$P$18671, MATCH(1, ('RESOLVE Results'!$A$1:$A$18671 = $D$124) * ('RESOLVE Results'!$B$1:$B$18671 = $F$124) * ('RESOLVE Results'!$C$1:$C$18671 = $C162), 0), MATCH(N$126, 'RESOLVE Results'!$D$1:$P$1, 0)), "")</f>
        <v>276.22000000000003</v>
      </c>
      <c r="O162" s="4" cm="1">
        <f t="array" ref="O162">IFERROR(INDEX('RESOLVE Results'!$D$1:$P$18671, MATCH(1, ('RESOLVE Results'!$A$1:$A$18671 = $D$124) * ('RESOLVE Results'!$B$1:$B$18671 = $F$124) * ('RESOLVE Results'!$C$1:$C$18671 = $C162), 0), MATCH(O$126, 'RESOLVE Results'!$D$1:$P$1, 0)), "")</f>
        <v>295.94</v>
      </c>
      <c r="P162" s="6">
        <f t="shared" si="1"/>
        <v>3871.6276509730787</v>
      </c>
    </row>
    <row r="163" spans="2:16" outlineLevel="1" x14ac:dyDescent="0.2">
      <c r="B163" s="11" t="s">
        <v>180</v>
      </c>
      <c r="C163" s="3" t="str">
        <v>4.9GW High Electrification Load</v>
      </c>
      <c r="D163" s="4" cm="1">
        <f t="array" ref="D163">IFERROR(INDEX('RESOLVE Results'!$D$1:$P$18671, MATCH(1, ('RESOLVE Results'!$A$1:$A$18671 = $D$124) * ('RESOLVE Results'!$B$1:$B$18671 = $F$124) * ('RESOLVE Results'!$C$1:$C$18671 = $C163), 0), MATCH(D$126, 'RESOLVE Results'!$D$1:$P$1, 0)), "")</f>
        <v>203.09</v>
      </c>
      <c r="E163" s="4" cm="1">
        <f t="array" ref="E163">IFERROR(INDEX('RESOLVE Results'!$D$1:$P$18671, MATCH(1, ('RESOLVE Results'!$A$1:$A$18671 = $D$124) * ('RESOLVE Results'!$B$1:$B$18671 = $F$124) * ('RESOLVE Results'!$C$1:$C$18671 = $C163), 0), MATCH(E$126, 'RESOLVE Results'!$D$1:$P$1, 0)), "")</f>
        <v>205.78</v>
      </c>
      <c r="F163" s="4" cm="1">
        <f t="array" ref="F163">IFERROR(INDEX('RESOLVE Results'!$D$1:$P$18671, MATCH(1, ('RESOLVE Results'!$A$1:$A$18671 = $D$124) * ('RESOLVE Results'!$B$1:$B$18671 = $F$124) * ('RESOLVE Results'!$C$1:$C$18671 = $C163), 0), MATCH(F$126, 'RESOLVE Results'!$D$1:$P$1, 0)), "")</f>
        <v>209.3</v>
      </c>
      <c r="G163" s="4" cm="1">
        <f t="array" ref="G163">IFERROR(INDEX('RESOLVE Results'!$D$1:$P$18671, MATCH(1, ('RESOLVE Results'!$A$1:$A$18671 = $D$124) * ('RESOLVE Results'!$B$1:$B$18671 = $F$124) * ('RESOLVE Results'!$C$1:$C$18671 = $C163), 0), MATCH(G$126, 'RESOLVE Results'!$D$1:$P$1, 0)), "")</f>
        <v>218.94</v>
      </c>
      <c r="H163" s="4" cm="1">
        <f t="array" ref="H163">IFERROR(INDEX('RESOLVE Results'!$D$1:$P$18671, MATCH(1, ('RESOLVE Results'!$A$1:$A$18671 = $D$124) * ('RESOLVE Results'!$B$1:$B$18671 = $F$124) * ('RESOLVE Results'!$C$1:$C$18671 = $C163), 0), MATCH(H$126, 'RESOLVE Results'!$D$1:$P$1, 0)), "")</f>
        <v>231.68</v>
      </c>
      <c r="I163" s="4" cm="1">
        <f t="array" ref="I163">IFERROR(INDEX('RESOLVE Results'!$D$1:$P$18671, MATCH(1, ('RESOLVE Results'!$A$1:$A$18671 = $D$124) * ('RESOLVE Results'!$B$1:$B$18671 = $F$124) * ('RESOLVE Results'!$C$1:$C$18671 = $C163), 0), MATCH(I$126, 'RESOLVE Results'!$D$1:$P$1, 0)), "")</f>
        <v>246.61</v>
      </c>
      <c r="J163" s="4" cm="1">
        <f t="array" ref="J163">IFERROR(INDEX('RESOLVE Results'!$D$1:$P$18671, MATCH(1, ('RESOLVE Results'!$A$1:$A$18671 = $D$124) * ('RESOLVE Results'!$B$1:$B$18671 = $F$124) * ('RESOLVE Results'!$C$1:$C$18671 = $C163), 0), MATCH(J$126, 'RESOLVE Results'!$D$1:$P$1, 0)), "")</f>
        <v>254.82</v>
      </c>
      <c r="K163" s="4" cm="1">
        <f t="array" ref="K163">IFERROR(INDEX('RESOLVE Results'!$D$1:$P$18671, MATCH(1, ('RESOLVE Results'!$A$1:$A$18671 = $D$124) * ('RESOLVE Results'!$B$1:$B$18671 = $F$124) * ('RESOLVE Results'!$C$1:$C$18671 = $C163), 0), MATCH(K$126, 'RESOLVE Results'!$D$1:$P$1, 0)), "")</f>
        <v>262.92</v>
      </c>
      <c r="L163" s="4" cm="1">
        <f t="array" ref="L163">IFERROR(INDEX('RESOLVE Results'!$D$1:$P$18671, MATCH(1, ('RESOLVE Results'!$A$1:$A$18671 = $D$124) * ('RESOLVE Results'!$B$1:$B$18671 = $F$124) * ('RESOLVE Results'!$C$1:$C$18671 = $C163), 0), MATCH(L$126, 'RESOLVE Results'!$D$1:$P$1, 0)), "")</f>
        <v>271.18</v>
      </c>
      <c r="M163" s="4" cm="1">
        <f t="array" ref="M163">IFERROR(INDEX('RESOLVE Results'!$D$1:$P$18671, MATCH(1, ('RESOLVE Results'!$A$1:$A$18671 = $D$124) * ('RESOLVE Results'!$B$1:$B$18671 = $F$124) * ('RESOLVE Results'!$C$1:$C$18671 = $C163), 0), MATCH(M$126, 'RESOLVE Results'!$D$1:$P$1, 0)), "")</f>
        <v>301.23</v>
      </c>
      <c r="N163" s="4" cm="1">
        <f t="array" ref="N163">IFERROR(INDEX('RESOLVE Results'!$D$1:$P$18671, MATCH(1, ('RESOLVE Results'!$A$1:$A$18671 = $D$124) * ('RESOLVE Results'!$B$1:$B$18671 = $F$124) * ('RESOLVE Results'!$C$1:$C$18671 = $C163), 0), MATCH(N$126, 'RESOLVE Results'!$D$1:$P$1, 0)), "")</f>
        <v>309.32</v>
      </c>
      <c r="O163" s="4" cm="1">
        <f t="array" ref="O163">IFERROR(INDEX('RESOLVE Results'!$D$1:$P$18671, MATCH(1, ('RESOLVE Results'!$A$1:$A$18671 = $D$124) * ('RESOLVE Results'!$B$1:$B$18671 = $F$124) * ('RESOLVE Results'!$C$1:$C$18671 = $C163), 0), MATCH(O$126, 'RESOLVE Results'!$D$1:$P$1, 0)), "")</f>
        <v>334.9</v>
      </c>
      <c r="P163" s="6">
        <f t="shared" si="1"/>
        <v>4207.327474167434</v>
      </c>
    </row>
    <row r="164" spans="2:16" outlineLevel="1" x14ac:dyDescent="0.2">
      <c r="B164" s="11" t="s">
        <v>180</v>
      </c>
      <c r="C164" s="3" t="str">
        <v>4.9GW Zero GHG Emissions</v>
      </c>
      <c r="D164" s="4" cm="1">
        <f t="array" ref="D164">IFERROR(INDEX('RESOLVE Results'!$D$1:$P$18671, MATCH(1, ('RESOLVE Results'!$A$1:$A$18671 = $D$124) * ('RESOLVE Results'!$B$1:$B$18671 = $F$124) * ('RESOLVE Results'!$C$1:$C$18671 = $C164), 0), MATCH(D$126, 'RESOLVE Results'!$D$1:$P$1, 0)), "")</f>
        <v>202.31</v>
      </c>
      <c r="E164" s="4" cm="1">
        <f t="array" ref="E164">IFERROR(INDEX('RESOLVE Results'!$D$1:$P$18671, MATCH(1, ('RESOLVE Results'!$A$1:$A$18671 = $D$124) * ('RESOLVE Results'!$B$1:$B$18671 = $F$124) * ('RESOLVE Results'!$C$1:$C$18671 = $C164), 0), MATCH(E$126, 'RESOLVE Results'!$D$1:$P$1, 0)), "")</f>
        <v>204.45</v>
      </c>
      <c r="F164" s="4" cm="1">
        <f t="array" ref="F164">IFERROR(INDEX('RESOLVE Results'!$D$1:$P$18671, MATCH(1, ('RESOLVE Results'!$A$1:$A$18671 = $D$124) * ('RESOLVE Results'!$B$1:$B$18671 = $F$124) * ('RESOLVE Results'!$C$1:$C$18671 = $C164), 0), MATCH(F$126, 'RESOLVE Results'!$D$1:$P$1, 0)), "")</f>
        <v>206.75</v>
      </c>
      <c r="G164" s="4" cm="1">
        <f t="array" ref="G164">IFERROR(INDEX('RESOLVE Results'!$D$1:$P$18671, MATCH(1, ('RESOLVE Results'!$A$1:$A$18671 = $D$124) * ('RESOLVE Results'!$B$1:$B$18671 = $F$124) * ('RESOLVE Results'!$C$1:$C$18671 = $C164), 0), MATCH(G$126, 'RESOLVE Results'!$D$1:$P$1, 0)), "")</f>
        <v>212.74</v>
      </c>
      <c r="H164" s="4" cm="1">
        <f t="array" ref="H164">IFERROR(INDEX('RESOLVE Results'!$D$1:$P$18671, MATCH(1, ('RESOLVE Results'!$A$1:$A$18671 = $D$124) * ('RESOLVE Results'!$B$1:$B$18671 = $F$124) * ('RESOLVE Results'!$C$1:$C$18671 = $C164), 0), MATCH(H$126, 'RESOLVE Results'!$D$1:$P$1, 0)), "")</f>
        <v>220.24</v>
      </c>
      <c r="I164" s="4" cm="1">
        <f t="array" ref="I164">IFERROR(INDEX('RESOLVE Results'!$D$1:$P$18671, MATCH(1, ('RESOLVE Results'!$A$1:$A$18671 = $D$124) * ('RESOLVE Results'!$B$1:$B$18671 = $F$124) * ('RESOLVE Results'!$C$1:$C$18671 = $C164), 0), MATCH(I$126, 'RESOLVE Results'!$D$1:$P$1, 0)), "")</f>
        <v>229.66</v>
      </c>
      <c r="J164" s="4" cm="1">
        <f t="array" ref="J164">IFERROR(INDEX('RESOLVE Results'!$D$1:$P$18671, MATCH(1, ('RESOLVE Results'!$A$1:$A$18671 = $D$124) * ('RESOLVE Results'!$B$1:$B$18671 = $F$124) * ('RESOLVE Results'!$C$1:$C$18671 = $C164), 0), MATCH(J$126, 'RESOLVE Results'!$D$1:$P$1, 0)), "")</f>
        <v>235.18</v>
      </c>
      <c r="K164" s="4" cm="1">
        <f t="array" ref="K164">IFERROR(INDEX('RESOLVE Results'!$D$1:$P$18671, MATCH(1, ('RESOLVE Results'!$A$1:$A$18671 = $D$124) * ('RESOLVE Results'!$B$1:$B$18671 = $F$124) * ('RESOLVE Results'!$C$1:$C$18671 = $C164), 0), MATCH(K$126, 'RESOLVE Results'!$D$1:$P$1, 0)), "")</f>
        <v>240.63</v>
      </c>
      <c r="L164" s="4" cm="1">
        <f t="array" ref="L164">IFERROR(INDEX('RESOLVE Results'!$D$1:$P$18671, MATCH(1, ('RESOLVE Results'!$A$1:$A$18671 = $D$124) * ('RESOLVE Results'!$B$1:$B$18671 = $F$124) * ('RESOLVE Results'!$C$1:$C$18671 = $C164), 0), MATCH(L$126, 'RESOLVE Results'!$D$1:$P$1, 0)), "")</f>
        <v>246.15</v>
      </c>
      <c r="M164" s="4" cm="1">
        <f t="array" ref="M164">IFERROR(INDEX('RESOLVE Results'!$D$1:$P$18671, MATCH(1, ('RESOLVE Results'!$A$1:$A$18671 = $D$124) * ('RESOLVE Results'!$B$1:$B$18671 = $F$124) * ('RESOLVE Results'!$C$1:$C$18671 = $C164), 0), MATCH(M$126, 'RESOLVE Results'!$D$1:$P$1, 0)), "")</f>
        <v>269.82</v>
      </c>
      <c r="N164" s="4" cm="1">
        <f t="array" ref="N164">IFERROR(INDEX('RESOLVE Results'!$D$1:$P$18671, MATCH(1, ('RESOLVE Results'!$A$1:$A$18671 = $D$124) * ('RESOLVE Results'!$B$1:$B$18671 = $F$124) * ('RESOLVE Results'!$C$1:$C$18671 = $C164), 0), MATCH(N$126, 'RESOLVE Results'!$D$1:$P$1, 0)), "")</f>
        <v>276.22000000000003</v>
      </c>
      <c r="O164" s="4" cm="1">
        <f t="array" ref="O164">IFERROR(INDEX('RESOLVE Results'!$D$1:$P$18671, MATCH(1, ('RESOLVE Results'!$A$1:$A$18671 = $D$124) * ('RESOLVE Results'!$B$1:$B$18671 = $F$124) * ('RESOLVE Results'!$C$1:$C$18671 = $C164), 0), MATCH(O$126, 'RESOLVE Results'!$D$1:$P$1, 0)), "")</f>
        <v>295.94</v>
      </c>
      <c r="P164" s="6">
        <f t="shared" si="1"/>
        <v>3871.6276509730787</v>
      </c>
    </row>
    <row r="165" spans="2:16" outlineLevel="1" x14ac:dyDescent="0.2">
      <c r="B165" s="11" t="s">
        <v>180</v>
      </c>
      <c r="C165" s="3" t="str">
        <v>4.9GW High Gas Retirements</v>
      </c>
      <c r="D165" s="4" cm="1">
        <f t="array" ref="D165">IFERROR(INDEX('RESOLVE Results'!$D$1:$P$18671, MATCH(1, ('RESOLVE Results'!$A$1:$A$18671 = $D$124) * ('RESOLVE Results'!$B$1:$B$18671 = $F$124) * ('RESOLVE Results'!$C$1:$C$18671 = $C165), 0), MATCH(D$126, 'RESOLVE Results'!$D$1:$P$1, 0)), "")</f>
        <v>202.31</v>
      </c>
      <c r="E165" s="4" cm="1">
        <f t="array" ref="E165">IFERROR(INDEX('RESOLVE Results'!$D$1:$P$18671, MATCH(1, ('RESOLVE Results'!$A$1:$A$18671 = $D$124) * ('RESOLVE Results'!$B$1:$B$18671 = $F$124) * ('RESOLVE Results'!$C$1:$C$18671 = $C165), 0), MATCH(E$126, 'RESOLVE Results'!$D$1:$P$1, 0)), "")</f>
        <v>204.45</v>
      </c>
      <c r="F165" s="4" cm="1">
        <f t="array" ref="F165">IFERROR(INDEX('RESOLVE Results'!$D$1:$P$18671, MATCH(1, ('RESOLVE Results'!$A$1:$A$18671 = $D$124) * ('RESOLVE Results'!$B$1:$B$18671 = $F$124) * ('RESOLVE Results'!$C$1:$C$18671 = $C165), 0), MATCH(F$126, 'RESOLVE Results'!$D$1:$P$1, 0)), "")</f>
        <v>206.75</v>
      </c>
      <c r="G165" s="4" cm="1">
        <f t="array" ref="G165">IFERROR(INDEX('RESOLVE Results'!$D$1:$P$18671, MATCH(1, ('RESOLVE Results'!$A$1:$A$18671 = $D$124) * ('RESOLVE Results'!$B$1:$B$18671 = $F$124) * ('RESOLVE Results'!$C$1:$C$18671 = $C165), 0), MATCH(G$126, 'RESOLVE Results'!$D$1:$P$1, 0)), "")</f>
        <v>212.74</v>
      </c>
      <c r="H165" s="4" cm="1">
        <f t="array" ref="H165">IFERROR(INDEX('RESOLVE Results'!$D$1:$P$18671, MATCH(1, ('RESOLVE Results'!$A$1:$A$18671 = $D$124) * ('RESOLVE Results'!$B$1:$B$18671 = $F$124) * ('RESOLVE Results'!$C$1:$C$18671 = $C165), 0), MATCH(H$126, 'RESOLVE Results'!$D$1:$P$1, 0)), "")</f>
        <v>220.24</v>
      </c>
      <c r="I165" s="4" cm="1">
        <f t="array" ref="I165">IFERROR(INDEX('RESOLVE Results'!$D$1:$P$18671, MATCH(1, ('RESOLVE Results'!$A$1:$A$18671 = $D$124) * ('RESOLVE Results'!$B$1:$B$18671 = $F$124) * ('RESOLVE Results'!$C$1:$C$18671 = $C165), 0), MATCH(I$126, 'RESOLVE Results'!$D$1:$P$1, 0)), "")</f>
        <v>229.66</v>
      </c>
      <c r="J165" s="4" cm="1">
        <f t="array" ref="J165">IFERROR(INDEX('RESOLVE Results'!$D$1:$P$18671, MATCH(1, ('RESOLVE Results'!$A$1:$A$18671 = $D$124) * ('RESOLVE Results'!$B$1:$B$18671 = $F$124) * ('RESOLVE Results'!$C$1:$C$18671 = $C165), 0), MATCH(J$126, 'RESOLVE Results'!$D$1:$P$1, 0)), "")</f>
        <v>235.18</v>
      </c>
      <c r="K165" s="4" cm="1">
        <f t="array" ref="K165">IFERROR(INDEX('RESOLVE Results'!$D$1:$P$18671, MATCH(1, ('RESOLVE Results'!$A$1:$A$18671 = $D$124) * ('RESOLVE Results'!$B$1:$B$18671 = $F$124) * ('RESOLVE Results'!$C$1:$C$18671 = $C165), 0), MATCH(K$126, 'RESOLVE Results'!$D$1:$P$1, 0)), "")</f>
        <v>240.63</v>
      </c>
      <c r="L165" s="4" cm="1">
        <f t="array" ref="L165">IFERROR(INDEX('RESOLVE Results'!$D$1:$P$18671, MATCH(1, ('RESOLVE Results'!$A$1:$A$18671 = $D$124) * ('RESOLVE Results'!$B$1:$B$18671 = $F$124) * ('RESOLVE Results'!$C$1:$C$18671 = $C165), 0), MATCH(L$126, 'RESOLVE Results'!$D$1:$P$1, 0)), "")</f>
        <v>246.15</v>
      </c>
      <c r="M165" s="4" cm="1">
        <f t="array" ref="M165">IFERROR(INDEX('RESOLVE Results'!$D$1:$P$18671, MATCH(1, ('RESOLVE Results'!$A$1:$A$18671 = $D$124) * ('RESOLVE Results'!$B$1:$B$18671 = $F$124) * ('RESOLVE Results'!$C$1:$C$18671 = $C165), 0), MATCH(M$126, 'RESOLVE Results'!$D$1:$P$1, 0)), "")</f>
        <v>269.82</v>
      </c>
      <c r="N165" s="4" cm="1">
        <f t="array" ref="N165">IFERROR(INDEX('RESOLVE Results'!$D$1:$P$18671, MATCH(1, ('RESOLVE Results'!$A$1:$A$18671 = $D$124) * ('RESOLVE Results'!$B$1:$B$18671 = $F$124) * ('RESOLVE Results'!$C$1:$C$18671 = $C165), 0), MATCH(N$126, 'RESOLVE Results'!$D$1:$P$1, 0)), "")</f>
        <v>276.22000000000003</v>
      </c>
      <c r="O165" s="4" cm="1">
        <f t="array" ref="O165">IFERROR(INDEX('RESOLVE Results'!$D$1:$P$18671, MATCH(1, ('RESOLVE Results'!$A$1:$A$18671 = $D$124) * ('RESOLVE Results'!$B$1:$B$18671 = $F$124) * ('RESOLVE Results'!$C$1:$C$18671 = $C165), 0), MATCH(O$126, 'RESOLVE Results'!$D$1:$P$1, 0)), "")</f>
        <v>295.94</v>
      </c>
      <c r="P165" s="6">
        <f t="shared" si="1"/>
        <v>3871.6276509730787</v>
      </c>
    </row>
    <row r="166" spans="2:16" outlineLevel="1" x14ac:dyDescent="0.2">
      <c r="B166" s="11" t="s">
        <v>180</v>
      </c>
      <c r="C166" s="3" t="str">
        <v>4.9GW Low Long Duration Storage ELCC</v>
      </c>
      <c r="D166" s="4" cm="1">
        <f t="array" ref="D166">IFERROR(INDEX('RESOLVE Results'!$D$1:$P$18671, MATCH(1, ('RESOLVE Results'!$A$1:$A$18671 = $D$124) * ('RESOLVE Results'!$B$1:$B$18671 = $F$124) * ('RESOLVE Results'!$C$1:$C$18671 = $C166), 0), MATCH(D$126, 'RESOLVE Results'!$D$1:$P$1, 0)), "")</f>
        <v>202.31</v>
      </c>
      <c r="E166" s="4" cm="1">
        <f t="array" ref="E166">IFERROR(INDEX('RESOLVE Results'!$D$1:$P$18671, MATCH(1, ('RESOLVE Results'!$A$1:$A$18671 = $D$124) * ('RESOLVE Results'!$B$1:$B$18671 = $F$124) * ('RESOLVE Results'!$C$1:$C$18671 = $C166), 0), MATCH(E$126, 'RESOLVE Results'!$D$1:$P$1, 0)), "")</f>
        <v>204.45</v>
      </c>
      <c r="F166" s="4" cm="1">
        <f t="array" ref="F166">IFERROR(INDEX('RESOLVE Results'!$D$1:$P$18671, MATCH(1, ('RESOLVE Results'!$A$1:$A$18671 = $D$124) * ('RESOLVE Results'!$B$1:$B$18671 = $F$124) * ('RESOLVE Results'!$C$1:$C$18671 = $C166), 0), MATCH(F$126, 'RESOLVE Results'!$D$1:$P$1, 0)), "")</f>
        <v>206.75</v>
      </c>
      <c r="G166" s="4" cm="1">
        <f t="array" ref="G166">IFERROR(INDEX('RESOLVE Results'!$D$1:$P$18671, MATCH(1, ('RESOLVE Results'!$A$1:$A$18671 = $D$124) * ('RESOLVE Results'!$B$1:$B$18671 = $F$124) * ('RESOLVE Results'!$C$1:$C$18671 = $C166), 0), MATCH(G$126, 'RESOLVE Results'!$D$1:$P$1, 0)), "")</f>
        <v>212.74</v>
      </c>
      <c r="H166" s="4" cm="1">
        <f t="array" ref="H166">IFERROR(INDEX('RESOLVE Results'!$D$1:$P$18671, MATCH(1, ('RESOLVE Results'!$A$1:$A$18671 = $D$124) * ('RESOLVE Results'!$B$1:$B$18671 = $F$124) * ('RESOLVE Results'!$C$1:$C$18671 = $C166), 0), MATCH(H$126, 'RESOLVE Results'!$D$1:$P$1, 0)), "")</f>
        <v>220.24</v>
      </c>
      <c r="I166" s="4" cm="1">
        <f t="array" ref="I166">IFERROR(INDEX('RESOLVE Results'!$D$1:$P$18671, MATCH(1, ('RESOLVE Results'!$A$1:$A$18671 = $D$124) * ('RESOLVE Results'!$B$1:$B$18671 = $F$124) * ('RESOLVE Results'!$C$1:$C$18671 = $C166), 0), MATCH(I$126, 'RESOLVE Results'!$D$1:$P$1, 0)), "")</f>
        <v>229.66</v>
      </c>
      <c r="J166" s="4" cm="1">
        <f t="array" ref="J166">IFERROR(INDEX('RESOLVE Results'!$D$1:$P$18671, MATCH(1, ('RESOLVE Results'!$A$1:$A$18671 = $D$124) * ('RESOLVE Results'!$B$1:$B$18671 = $F$124) * ('RESOLVE Results'!$C$1:$C$18671 = $C166), 0), MATCH(J$126, 'RESOLVE Results'!$D$1:$P$1, 0)), "")</f>
        <v>235.18</v>
      </c>
      <c r="K166" s="4" cm="1">
        <f t="array" ref="K166">IFERROR(INDEX('RESOLVE Results'!$D$1:$P$18671, MATCH(1, ('RESOLVE Results'!$A$1:$A$18671 = $D$124) * ('RESOLVE Results'!$B$1:$B$18671 = $F$124) * ('RESOLVE Results'!$C$1:$C$18671 = $C166), 0), MATCH(K$126, 'RESOLVE Results'!$D$1:$P$1, 0)), "")</f>
        <v>240.63</v>
      </c>
      <c r="L166" s="4" cm="1">
        <f t="array" ref="L166">IFERROR(INDEX('RESOLVE Results'!$D$1:$P$18671, MATCH(1, ('RESOLVE Results'!$A$1:$A$18671 = $D$124) * ('RESOLVE Results'!$B$1:$B$18671 = $F$124) * ('RESOLVE Results'!$C$1:$C$18671 = $C166), 0), MATCH(L$126, 'RESOLVE Results'!$D$1:$P$1, 0)), "")</f>
        <v>246.15</v>
      </c>
      <c r="M166" s="4" cm="1">
        <f t="array" ref="M166">IFERROR(INDEX('RESOLVE Results'!$D$1:$P$18671, MATCH(1, ('RESOLVE Results'!$A$1:$A$18671 = $D$124) * ('RESOLVE Results'!$B$1:$B$18671 = $F$124) * ('RESOLVE Results'!$C$1:$C$18671 = $C166), 0), MATCH(M$126, 'RESOLVE Results'!$D$1:$P$1, 0)), "")</f>
        <v>269.82</v>
      </c>
      <c r="N166" s="4" cm="1">
        <f t="array" ref="N166">IFERROR(INDEX('RESOLVE Results'!$D$1:$P$18671, MATCH(1, ('RESOLVE Results'!$A$1:$A$18671 = $D$124) * ('RESOLVE Results'!$B$1:$B$18671 = $F$124) * ('RESOLVE Results'!$C$1:$C$18671 = $C166), 0), MATCH(N$126, 'RESOLVE Results'!$D$1:$P$1, 0)), "")</f>
        <v>276.22000000000003</v>
      </c>
      <c r="O166" s="4" cm="1">
        <f t="array" ref="O166">IFERROR(INDEX('RESOLVE Results'!$D$1:$P$18671, MATCH(1, ('RESOLVE Results'!$A$1:$A$18671 = $D$124) * ('RESOLVE Results'!$B$1:$B$18671 = $F$124) * ('RESOLVE Results'!$C$1:$C$18671 = $C166), 0), MATCH(O$126, 'RESOLVE Results'!$D$1:$P$1, 0)), "")</f>
        <v>295.94</v>
      </c>
      <c r="P166" s="6">
        <f t="shared" si="1"/>
        <v>3871.6276509730787</v>
      </c>
    </row>
    <row r="167" spans="2:16" outlineLevel="1" x14ac:dyDescent="0.2">
      <c r="B167" s="11" t="s">
        <v>180</v>
      </c>
      <c r="C167" s="3" t="str">
        <v>4.9GW High Offshore Wind ELCC</v>
      </c>
      <c r="D167" s="4" cm="1">
        <f t="array" ref="D167">IFERROR(INDEX('RESOLVE Results'!$D$1:$P$18671, MATCH(1, ('RESOLVE Results'!$A$1:$A$18671 = $D$124) * ('RESOLVE Results'!$B$1:$B$18671 = $F$124) * ('RESOLVE Results'!$C$1:$C$18671 = $C167), 0), MATCH(D$126, 'RESOLVE Results'!$D$1:$P$1, 0)), "")</f>
        <v>202.31</v>
      </c>
      <c r="E167" s="4" cm="1">
        <f t="array" ref="E167">IFERROR(INDEX('RESOLVE Results'!$D$1:$P$18671, MATCH(1, ('RESOLVE Results'!$A$1:$A$18671 = $D$124) * ('RESOLVE Results'!$B$1:$B$18671 = $F$124) * ('RESOLVE Results'!$C$1:$C$18671 = $C167), 0), MATCH(E$126, 'RESOLVE Results'!$D$1:$P$1, 0)), "")</f>
        <v>204.45</v>
      </c>
      <c r="F167" s="4" cm="1">
        <f t="array" ref="F167">IFERROR(INDEX('RESOLVE Results'!$D$1:$P$18671, MATCH(1, ('RESOLVE Results'!$A$1:$A$18671 = $D$124) * ('RESOLVE Results'!$B$1:$B$18671 = $F$124) * ('RESOLVE Results'!$C$1:$C$18671 = $C167), 0), MATCH(F$126, 'RESOLVE Results'!$D$1:$P$1, 0)), "")</f>
        <v>206.75</v>
      </c>
      <c r="G167" s="4" cm="1">
        <f t="array" ref="G167">IFERROR(INDEX('RESOLVE Results'!$D$1:$P$18671, MATCH(1, ('RESOLVE Results'!$A$1:$A$18671 = $D$124) * ('RESOLVE Results'!$B$1:$B$18671 = $F$124) * ('RESOLVE Results'!$C$1:$C$18671 = $C167), 0), MATCH(G$126, 'RESOLVE Results'!$D$1:$P$1, 0)), "")</f>
        <v>212.74</v>
      </c>
      <c r="H167" s="4" cm="1">
        <f t="array" ref="H167">IFERROR(INDEX('RESOLVE Results'!$D$1:$P$18671, MATCH(1, ('RESOLVE Results'!$A$1:$A$18671 = $D$124) * ('RESOLVE Results'!$B$1:$B$18671 = $F$124) * ('RESOLVE Results'!$C$1:$C$18671 = $C167), 0), MATCH(H$126, 'RESOLVE Results'!$D$1:$P$1, 0)), "")</f>
        <v>220.24</v>
      </c>
      <c r="I167" s="4" cm="1">
        <f t="array" ref="I167">IFERROR(INDEX('RESOLVE Results'!$D$1:$P$18671, MATCH(1, ('RESOLVE Results'!$A$1:$A$18671 = $D$124) * ('RESOLVE Results'!$B$1:$B$18671 = $F$124) * ('RESOLVE Results'!$C$1:$C$18671 = $C167), 0), MATCH(I$126, 'RESOLVE Results'!$D$1:$P$1, 0)), "")</f>
        <v>229.66</v>
      </c>
      <c r="J167" s="4" cm="1">
        <f t="array" ref="J167">IFERROR(INDEX('RESOLVE Results'!$D$1:$P$18671, MATCH(1, ('RESOLVE Results'!$A$1:$A$18671 = $D$124) * ('RESOLVE Results'!$B$1:$B$18671 = $F$124) * ('RESOLVE Results'!$C$1:$C$18671 = $C167), 0), MATCH(J$126, 'RESOLVE Results'!$D$1:$P$1, 0)), "")</f>
        <v>235.18</v>
      </c>
      <c r="K167" s="4" cm="1">
        <f t="array" ref="K167">IFERROR(INDEX('RESOLVE Results'!$D$1:$P$18671, MATCH(1, ('RESOLVE Results'!$A$1:$A$18671 = $D$124) * ('RESOLVE Results'!$B$1:$B$18671 = $F$124) * ('RESOLVE Results'!$C$1:$C$18671 = $C167), 0), MATCH(K$126, 'RESOLVE Results'!$D$1:$P$1, 0)), "")</f>
        <v>240.63</v>
      </c>
      <c r="L167" s="4" cm="1">
        <f t="array" ref="L167">IFERROR(INDEX('RESOLVE Results'!$D$1:$P$18671, MATCH(1, ('RESOLVE Results'!$A$1:$A$18671 = $D$124) * ('RESOLVE Results'!$B$1:$B$18671 = $F$124) * ('RESOLVE Results'!$C$1:$C$18671 = $C167), 0), MATCH(L$126, 'RESOLVE Results'!$D$1:$P$1, 0)), "")</f>
        <v>246.15</v>
      </c>
      <c r="M167" s="4" cm="1">
        <f t="array" ref="M167">IFERROR(INDEX('RESOLVE Results'!$D$1:$P$18671, MATCH(1, ('RESOLVE Results'!$A$1:$A$18671 = $D$124) * ('RESOLVE Results'!$B$1:$B$18671 = $F$124) * ('RESOLVE Results'!$C$1:$C$18671 = $C167), 0), MATCH(M$126, 'RESOLVE Results'!$D$1:$P$1, 0)), "")</f>
        <v>269.82</v>
      </c>
      <c r="N167" s="4" cm="1">
        <f t="array" ref="N167">IFERROR(INDEX('RESOLVE Results'!$D$1:$P$18671, MATCH(1, ('RESOLVE Results'!$A$1:$A$18671 = $D$124) * ('RESOLVE Results'!$B$1:$B$18671 = $F$124) * ('RESOLVE Results'!$C$1:$C$18671 = $C167), 0), MATCH(N$126, 'RESOLVE Results'!$D$1:$P$1, 0)), "")</f>
        <v>276.22000000000003</v>
      </c>
      <c r="O167" s="4" cm="1">
        <f t="array" ref="O167">IFERROR(INDEX('RESOLVE Results'!$D$1:$P$18671, MATCH(1, ('RESOLVE Results'!$A$1:$A$18671 = $D$124) * ('RESOLVE Results'!$B$1:$B$18671 = $F$124) * ('RESOLVE Results'!$C$1:$C$18671 = $C167), 0), MATCH(O$126, 'RESOLVE Results'!$D$1:$P$1, 0)), "")</f>
        <v>295.94</v>
      </c>
      <c r="P167" s="6">
        <f t="shared" si="1"/>
        <v>3871.6276509730787</v>
      </c>
    </row>
    <row r="168" spans="2:16" outlineLevel="1" x14ac:dyDescent="0.2">
      <c r="B168" s="11" t="s">
        <v>180</v>
      </c>
      <c r="C168" s="3" t="str">
        <v>4.9GW Low Offshore Wind ELCC</v>
      </c>
      <c r="D168" s="4" cm="1">
        <f t="array" ref="D168">IFERROR(INDEX('RESOLVE Results'!$D$1:$P$18671, MATCH(1, ('RESOLVE Results'!$A$1:$A$18671 = $D$124) * ('RESOLVE Results'!$B$1:$B$18671 = $F$124) * ('RESOLVE Results'!$C$1:$C$18671 = $C168), 0), MATCH(D$126, 'RESOLVE Results'!$D$1:$P$1, 0)), "")</f>
        <v>202.31</v>
      </c>
      <c r="E168" s="4" cm="1">
        <f t="array" ref="E168">IFERROR(INDEX('RESOLVE Results'!$D$1:$P$18671, MATCH(1, ('RESOLVE Results'!$A$1:$A$18671 = $D$124) * ('RESOLVE Results'!$B$1:$B$18671 = $F$124) * ('RESOLVE Results'!$C$1:$C$18671 = $C168), 0), MATCH(E$126, 'RESOLVE Results'!$D$1:$P$1, 0)), "")</f>
        <v>204.45</v>
      </c>
      <c r="F168" s="4" cm="1">
        <f t="array" ref="F168">IFERROR(INDEX('RESOLVE Results'!$D$1:$P$18671, MATCH(1, ('RESOLVE Results'!$A$1:$A$18671 = $D$124) * ('RESOLVE Results'!$B$1:$B$18671 = $F$124) * ('RESOLVE Results'!$C$1:$C$18671 = $C168), 0), MATCH(F$126, 'RESOLVE Results'!$D$1:$P$1, 0)), "")</f>
        <v>206.75</v>
      </c>
      <c r="G168" s="4" cm="1">
        <f t="array" ref="G168">IFERROR(INDEX('RESOLVE Results'!$D$1:$P$18671, MATCH(1, ('RESOLVE Results'!$A$1:$A$18671 = $D$124) * ('RESOLVE Results'!$B$1:$B$18671 = $F$124) * ('RESOLVE Results'!$C$1:$C$18671 = $C168), 0), MATCH(G$126, 'RESOLVE Results'!$D$1:$P$1, 0)), "")</f>
        <v>212.74</v>
      </c>
      <c r="H168" s="4" cm="1">
        <f t="array" ref="H168">IFERROR(INDEX('RESOLVE Results'!$D$1:$P$18671, MATCH(1, ('RESOLVE Results'!$A$1:$A$18671 = $D$124) * ('RESOLVE Results'!$B$1:$B$18671 = $F$124) * ('RESOLVE Results'!$C$1:$C$18671 = $C168), 0), MATCH(H$126, 'RESOLVE Results'!$D$1:$P$1, 0)), "")</f>
        <v>220.24</v>
      </c>
      <c r="I168" s="4" cm="1">
        <f t="array" ref="I168">IFERROR(INDEX('RESOLVE Results'!$D$1:$P$18671, MATCH(1, ('RESOLVE Results'!$A$1:$A$18671 = $D$124) * ('RESOLVE Results'!$B$1:$B$18671 = $F$124) * ('RESOLVE Results'!$C$1:$C$18671 = $C168), 0), MATCH(I$126, 'RESOLVE Results'!$D$1:$P$1, 0)), "")</f>
        <v>229.66</v>
      </c>
      <c r="J168" s="4" cm="1">
        <f t="array" ref="J168">IFERROR(INDEX('RESOLVE Results'!$D$1:$P$18671, MATCH(1, ('RESOLVE Results'!$A$1:$A$18671 = $D$124) * ('RESOLVE Results'!$B$1:$B$18671 = $F$124) * ('RESOLVE Results'!$C$1:$C$18671 = $C168), 0), MATCH(J$126, 'RESOLVE Results'!$D$1:$P$1, 0)), "")</f>
        <v>235.18</v>
      </c>
      <c r="K168" s="4" cm="1">
        <f t="array" ref="K168">IFERROR(INDEX('RESOLVE Results'!$D$1:$P$18671, MATCH(1, ('RESOLVE Results'!$A$1:$A$18671 = $D$124) * ('RESOLVE Results'!$B$1:$B$18671 = $F$124) * ('RESOLVE Results'!$C$1:$C$18671 = $C168), 0), MATCH(K$126, 'RESOLVE Results'!$D$1:$P$1, 0)), "")</f>
        <v>240.63</v>
      </c>
      <c r="L168" s="4" cm="1">
        <f t="array" ref="L168">IFERROR(INDEX('RESOLVE Results'!$D$1:$P$18671, MATCH(1, ('RESOLVE Results'!$A$1:$A$18671 = $D$124) * ('RESOLVE Results'!$B$1:$B$18671 = $F$124) * ('RESOLVE Results'!$C$1:$C$18671 = $C168), 0), MATCH(L$126, 'RESOLVE Results'!$D$1:$P$1, 0)), "")</f>
        <v>246.15</v>
      </c>
      <c r="M168" s="4" cm="1">
        <f t="array" ref="M168">IFERROR(INDEX('RESOLVE Results'!$D$1:$P$18671, MATCH(1, ('RESOLVE Results'!$A$1:$A$18671 = $D$124) * ('RESOLVE Results'!$B$1:$B$18671 = $F$124) * ('RESOLVE Results'!$C$1:$C$18671 = $C168), 0), MATCH(M$126, 'RESOLVE Results'!$D$1:$P$1, 0)), "")</f>
        <v>269.82</v>
      </c>
      <c r="N168" s="4" cm="1">
        <f t="array" ref="N168">IFERROR(INDEX('RESOLVE Results'!$D$1:$P$18671, MATCH(1, ('RESOLVE Results'!$A$1:$A$18671 = $D$124) * ('RESOLVE Results'!$B$1:$B$18671 = $F$124) * ('RESOLVE Results'!$C$1:$C$18671 = $C168), 0), MATCH(N$126, 'RESOLVE Results'!$D$1:$P$1, 0)), "")</f>
        <v>276.22000000000003</v>
      </c>
      <c r="O168" s="4" cm="1">
        <f t="array" ref="O168">IFERROR(INDEX('RESOLVE Results'!$D$1:$P$18671, MATCH(1, ('RESOLVE Results'!$A$1:$A$18671 = $D$124) * ('RESOLVE Results'!$B$1:$B$18671 = $F$124) * ('RESOLVE Results'!$C$1:$C$18671 = $C168), 0), MATCH(O$126, 'RESOLVE Results'!$D$1:$P$1, 0)), "")</f>
        <v>295.94</v>
      </c>
      <c r="P168" s="6">
        <f t="shared" si="1"/>
        <v>3871.6276509730787</v>
      </c>
    </row>
    <row r="169" spans="2:16" outlineLevel="1" x14ac:dyDescent="0.2">
      <c r="B169" s="11" t="s">
        <v>180</v>
      </c>
      <c r="C169" s="3" t="str">
        <v>4.9GW Low Competing Resource Cost</v>
      </c>
      <c r="D169" s="4" cm="1">
        <f t="array" ref="D169">IFERROR(INDEX('RESOLVE Results'!$D$1:$P$18671, MATCH(1, ('RESOLVE Results'!$A$1:$A$18671 = $D$124) * ('RESOLVE Results'!$B$1:$B$18671 = $F$124) * ('RESOLVE Results'!$C$1:$C$18671 = $C169), 0), MATCH(D$126, 'RESOLVE Results'!$D$1:$P$1, 0)), "")</f>
        <v>202.31</v>
      </c>
      <c r="E169" s="4" cm="1">
        <f t="array" ref="E169">IFERROR(INDEX('RESOLVE Results'!$D$1:$P$18671, MATCH(1, ('RESOLVE Results'!$A$1:$A$18671 = $D$124) * ('RESOLVE Results'!$B$1:$B$18671 = $F$124) * ('RESOLVE Results'!$C$1:$C$18671 = $C169), 0), MATCH(E$126, 'RESOLVE Results'!$D$1:$P$1, 0)), "")</f>
        <v>204.45</v>
      </c>
      <c r="F169" s="4" cm="1">
        <f t="array" ref="F169">IFERROR(INDEX('RESOLVE Results'!$D$1:$P$18671, MATCH(1, ('RESOLVE Results'!$A$1:$A$18671 = $D$124) * ('RESOLVE Results'!$B$1:$B$18671 = $F$124) * ('RESOLVE Results'!$C$1:$C$18671 = $C169), 0), MATCH(F$126, 'RESOLVE Results'!$D$1:$P$1, 0)), "")</f>
        <v>206.75</v>
      </c>
      <c r="G169" s="4" cm="1">
        <f t="array" ref="G169">IFERROR(INDEX('RESOLVE Results'!$D$1:$P$18671, MATCH(1, ('RESOLVE Results'!$A$1:$A$18671 = $D$124) * ('RESOLVE Results'!$B$1:$B$18671 = $F$124) * ('RESOLVE Results'!$C$1:$C$18671 = $C169), 0), MATCH(G$126, 'RESOLVE Results'!$D$1:$P$1, 0)), "")</f>
        <v>212.74</v>
      </c>
      <c r="H169" s="4" cm="1">
        <f t="array" ref="H169">IFERROR(INDEX('RESOLVE Results'!$D$1:$P$18671, MATCH(1, ('RESOLVE Results'!$A$1:$A$18671 = $D$124) * ('RESOLVE Results'!$B$1:$B$18671 = $F$124) * ('RESOLVE Results'!$C$1:$C$18671 = $C169), 0), MATCH(H$126, 'RESOLVE Results'!$D$1:$P$1, 0)), "")</f>
        <v>220.24</v>
      </c>
      <c r="I169" s="4" cm="1">
        <f t="array" ref="I169">IFERROR(INDEX('RESOLVE Results'!$D$1:$P$18671, MATCH(1, ('RESOLVE Results'!$A$1:$A$18671 = $D$124) * ('RESOLVE Results'!$B$1:$B$18671 = $F$124) * ('RESOLVE Results'!$C$1:$C$18671 = $C169), 0), MATCH(I$126, 'RESOLVE Results'!$D$1:$P$1, 0)), "")</f>
        <v>229.66</v>
      </c>
      <c r="J169" s="4" cm="1">
        <f t="array" ref="J169">IFERROR(INDEX('RESOLVE Results'!$D$1:$P$18671, MATCH(1, ('RESOLVE Results'!$A$1:$A$18671 = $D$124) * ('RESOLVE Results'!$B$1:$B$18671 = $F$124) * ('RESOLVE Results'!$C$1:$C$18671 = $C169), 0), MATCH(J$126, 'RESOLVE Results'!$D$1:$P$1, 0)), "")</f>
        <v>235.18</v>
      </c>
      <c r="K169" s="4" cm="1">
        <f t="array" ref="K169">IFERROR(INDEX('RESOLVE Results'!$D$1:$P$18671, MATCH(1, ('RESOLVE Results'!$A$1:$A$18671 = $D$124) * ('RESOLVE Results'!$B$1:$B$18671 = $F$124) * ('RESOLVE Results'!$C$1:$C$18671 = $C169), 0), MATCH(K$126, 'RESOLVE Results'!$D$1:$P$1, 0)), "")</f>
        <v>240.63</v>
      </c>
      <c r="L169" s="4" cm="1">
        <f t="array" ref="L169">IFERROR(INDEX('RESOLVE Results'!$D$1:$P$18671, MATCH(1, ('RESOLVE Results'!$A$1:$A$18671 = $D$124) * ('RESOLVE Results'!$B$1:$B$18671 = $F$124) * ('RESOLVE Results'!$C$1:$C$18671 = $C169), 0), MATCH(L$126, 'RESOLVE Results'!$D$1:$P$1, 0)), "")</f>
        <v>246.15</v>
      </c>
      <c r="M169" s="4" cm="1">
        <f t="array" ref="M169">IFERROR(INDEX('RESOLVE Results'!$D$1:$P$18671, MATCH(1, ('RESOLVE Results'!$A$1:$A$18671 = $D$124) * ('RESOLVE Results'!$B$1:$B$18671 = $F$124) * ('RESOLVE Results'!$C$1:$C$18671 = $C169), 0), MATCH(M$126, 'RESOLVE Results'!$D$1:$P$1, 0)), "")</f>
        <v>269.82</v>
      </c>
      <c r="N169" s="4" cm="1">
        <f t="array" ref="N169">IFERROR(INDEX('RESOLVE Results'!$D$1:$P$18671, MATCH(1, ('RESOLVE Results'!$A$1:$A$18671 = $D$124) * ('RESOLVE Results'!$B$1:$B$18671 = $F$124) * ('RESOLVE Results'!$C$1:$C$18671 = $C169), 0), MATCH(N$126, 'RESOLVE Results'!$D$1:$P$1, 0)), "")</f>
        <v>276.22000000000003</v>
      </c>
      <c r="O169" s="4" cm="1">
        <f t="array" ref="O169">IFERROR(INDEX('RESOLVE Results'!$D$1:$P$18671, MATCH(1, ('RESOLVE Results'!$A$1:$A$18671 = $D$124) * ('RESOLVE Results'!$B$1:$B$18671 = $F$124) * ('RESOLVE Results'!$C$1:$C$18671 = $C169), 0), MATCH(O$126, 'RESOLVE Results'!$D$1:$P$1, 0)), "")</f>
        <v>295.94</v>
      </c>
      <c r="P169" s="6">
        <f t="shared" si="1"/>
        <v>3871.6276509730787</v>
      </c>
    </row>
    <row r="170" spans="2:16" outlineLevel="1" x14ac:dyDescent="0.2">
      <c r="B170" s="11" t="s">
        <v>180</v>
      </c>
      <c r="C170" s="3" t="str">
        <v>4.9GW Low Bookend</v>
      </c>
      <c r="D170" s="4" cm="1">
        <f t="array" ref="D170">IFERROR(INDEX('RESOLVE Results'!$D$1:$P$18671, MATCH(1, ('RESOLVE Results'!$A$1:$A$18671 = $D$124) * ('RESOLVE Results'!$B$1:$B$18671 = $F$124) * ('RESOLVE Results'!$C$1:$C$18671 = $C170), 0), MATCH(D$126, 'RESOLVE Results'!$D$1:$P$1, 0)), "")</f>
        <v>202.31</v>
      </c>
      <c r="E170" s="4" cm="1">
        <f t="array" ref="E170">IFERROR(INDEX('RESOLVE Results'!$D$1:$P$18671, MATCH(1, ('RESOLVE Results'!$A$1:$A$18671 = $D$124) * ('RESOLVE Results'!$B$1:$B$18671 = $F$124) * ('RESOLVE Results'!$C$1:$C$18671 = $C170), 0), MATCH(E$126, 'RESOLVE Results'!$D$1:$P$1, 0)), "")</f>
        <v>204.45</v>
      </c>
      <c r="F170" s="4" cm="1">
        <f t="array" ref="F170">IFERROR(INDEX('RESOLVE Results'!$D$1:$P$18671, MATCH(1, ('RESOLVE Results'!$A$1:$A$18671 = $D$124) * ('RESOLVE Results'!$B$1:$B$18671 = $F$124) * ('RESOLVE Results'!$C$1:$C$18671 = $C170), 0), MATCH(F$126, 'RESOLVE Results'!$D$1:$P$1, 0)), "")</f>
        <v>206.75</v>
      </c>
      <c r="G170" s="4" cm="1">
        <f t="array" ref="G170">IFERROR(INDEX('RESOLVE Results'!$D$1:$P$18671, MATCH(1, ('RESOLVE Results'!$A$1:$A$18671 = $D$124) * ('RESOLVE Results'!$B$1:$B$18671 = $F$124) * ('RESOLVE Results'!$C$1:$C$18671 = $C170), 0), MATCH(G$126, 'RESOLVE Results'!$D$1:$P$1, 0)), "")</f>
        <v>212.74</v>
      </c>
      <c r="H170" s="4" cm="1">
        <f t="array" ref="H170">IFERROR(INDEX('RESOLVE Results'!$D$1:$P$18671, MATCH(1, ('RESOLVE Results'!$A$1:$A$18671 = $D$124) * ('RESOLVE Results'!$B$1:$B$18671 = $F$124) * ('RESOLVE Results'!$C$1:$C$18671 = $C170), 0), MATCH(H$126, 'RESOLVE Results'!$D$1:$P$1, 0)), "")</f>
        <v>220.24</v>
      </c>
      <c r="I170" s="4" cm="1">
        <f t="array" ref="I170">IFERROR(INDEX('RESOLVE Results'!$D$1:$P$18671, MATCH(1, ('RESOLVE Results'!$A$1:$A$18671 = $D$124) * ('RESOLVE Results'!$B$1:$B$18671 = $F$124) * ('RESOLVE Results'!$C$1:$C$18671 = $C170), 0), MATCH(I$126, 'RESOLVE Results'!$D$1:$P$1, 0)), "")</f>
        <v>229.66</v>
      </c>
      <c r="J170" s="4" cm="1">
        <f t="array" ref="J170">IFERROR(INDEX('RESOLVE Results'!$D$1:$P$18671, MATCH(1, ('RESOLVE Results'!$A$1:$A$18671 = $D$124) * ('RESOLVE Results'!$B$1:$B$18671 = $F$124) * ('RESOLVE Results'!$C$1:$C$18671 = $C170), 0), MATCH(J$126, 'RESOLVE Results'!$D$1:$P$1, 0)), "")</f>
        <v>235.18</v>
      </c>
      <c r="K170" s="4" cm="1">
        <f t="array" ref="K170">IFERROR(INDEX('RESOLVE Results'!$D$1:$P$18671, MATCH(1, ('RESOLVE Results'!$A$1:$A$18671 = $D$124) * ('RESOLVE Results'!$B$1:$B$18671 = $F$124) * ('RESOLVE Results'!$C$1:$C$18671 = $C170), 0), MATCH(K$126, 'RESOLVE Results'!$D$1:$P$1, 0)), "")</f>
        <v>240.63</v>
      </c>
      <c r="L170" s="4" cm="1">
        <f t="array" ref="L170">IFERROR(INDEX('RESOLVE Results'!$D$1:$P$18671, MATCH(1, ('RESOLVE Results'!$A$1:$A$18671 = $D$124) * ('RESOLVE Results'!$B$1:$B$18671 = $F$124) * ('RESOLVE Results'!$C$1:$C$18671 = $C170), 0), MATCH(L$126, 'RESOLVE Results'!$D$1:$P$1, 0)), "")</f>
        <v>246.15</v>
      </c>
      <c r="M170" s="4" cm="1">
        <f t="array" ref="M170">IFERROR(INDEX('RESOLVE Results'!$D$1:$P$18671, MATCH(1, ('RESOLVE Results'!$A$1:$A$18671 = $D$124) * ('RESOLVE Results'!$B$1:$B$18671 = $F$124) * ('RESOLVE Results'!$C$1:$C$18671 = $C170), 0), MATCH(M$126, 'RESOLVE Results'!$D$1:$P$1, 0)), "")</f>
        <v>269.82</v>
      </c>
      <c r="N170" s="4" cm="1">
        <f t="array" ref="N170">IFERROR(INDEX('RESOLVE Results'!$D$1:$P$18671, MATCH(1, ('RESOLVE Results'!$A$1:$A$18671 = $D$124) * ('RESOLVE Results'!$B$1:$B$18671 = $F$124) * ('RESOLVE Results'!$C$1:$C$18671 = $C170), 0), MATCH(N$126, 'RESOLVE Results'!$D$1:$P$1, 0)), "")</f>
        <v>276.22000000000003</v>
      </c>
      <c r="O170" s="4" cm="1">
        <f t="array" ref="O170">IFERROR(INDEX('RESOLVE Results'!$D$1:$P$18671, MATCH(1, ('RESOLVE Results'!$A$1:$A$18671 = $D$124) * ('RESOLVE Results'!$B$1:$B$18671 = $F$124) * ('RESOLVE Results'!$C$1:$C$18671 = $C170), 0), MATCH(O$126, 'RESOLVE Results'!$D$1:$P$1, 0)), "")</f>
        <v>295.94</v>
      </c>
      <c r="P170" s="6">
        <f t="shared" si="1"/>
        <v>3871.6276509730787</v>
      </c>
    </row>
    <row r="171" spans="2:16" outlineLevel="1" x14ac:dyDescent="0.2">
      <c r="B171" s="11" t="s">
        <v>180</v>
      </c>
      <c r="C171" s="3" t="str">
        <v>4.9GW Least-Cost</v>
      </c>
      <c r="D171" s="4" cm="1">
        <f t="array" ref="D171">IFERROR(INDEX('RESOLVE Results'!$D$1:$P$18671, MATCH(1, ('RESOLVE Results'!$A$1:$A$18671 = $D$124) * ('RESOLVE Results'!$B$1:$B$18671 = $F$124) * ('RESOLVE Results'!$C$1:$C$18671 = $C171), 0), MATCH(D$126, 'RESOLVE Results'!$D$1:$P$1, 0)), "")</f>
        <v>202.31</v>
      </c>
      <c r="E171" s="4" cm="1">
        <f t="array" ref="E171">IFERROR(INDEX('RESOLVE Results'!$D$1:$P$18671, MATCH(1, ('RESOLVE Results'!$A$1:$A$18671 = $D$124) * ('RESOLVE Results'!$B$1:$B$18671 = $F$124) * ('RESOLVE Results'!$C$1:$C$18671 = $C171), 0), MATCH(E$126, 'RESOLVE Results'!$D$1:$P$1, 0)), "")</f>
        <v>204.45</v>
      </c>
      <c r="F171" s="4" cm="1">
        <f t="array" ref="F171">IFERROR(INDEX('RESOLVE Results'!$D$1:$P$18671, MATCH(1, ('RESOLVE Results'!$A$1:$A$18671 = $D$124) * ('RESOLVE Results'!$B$1:$B$18671 = $F$124) * ('RESOLVE Results'!$C$1:$C$18671 = $C171), 0), MATCH(F$126, 'RESOLVE Results'!$D$1:$P$1, 0)), "")</f>
        <v>206.75</v>
      </c>
      <c r="G171" s="4" cm="1">
        <f t="array" ref="G171">IFERROR(INDEX('RESOLVE Results'!$D$1:$P$18671, MATCH(1, ('RESOLVE Results'!$A$1:$A$18671 = $D$124) * ('RESOLVE Results'!$B$1:$B$18671 = $F$124) * ('RESOLVE Results'!$C$1:$C$18671 = $C171), 0), MATCH(G$126, 'RESOLVE Results'!$D$1:$P$1, 0)), "")</f>
        <v>212.74</v>
      </c>
      <c r="H171" s="4" cm="1">
        <f t="array" ref="H171">IFERROR(INDEX('RESOLVE Results'!$D$1:$P$18671, MATCH(1, ('RESOLVE Results'!$A$1:$A$18671 = $D$124) * ('RESOLVE Results'!$B$1:$B$18671 = $F$124) * ('RESOLVE Results'!$C$1:$C$18671 = $C171), 0), MATCH(H$126, 'RESOLVE Results'!$D$1:$P$1, 0)), "")</f>
        <v>220.24</v>
      </c>
      <c r="I171" s="4" cm="1">
        <f t="array" ref="I171">IFERROR(INDEX('RESOLVE Results'!$D$1:$P$18671, MATCH(1, ('RESOLVE Results'!$A$1:$A$18671 = $D$124) * ('RESOLVE Results'!$B$1:$B$18671 = $F$124) * ('RESOLVE Results'!$C$1:$C$18671 = $C171), 0), MATCH(I$126, 'RESOLVE Results'!$D$1:$P$1, 0)), "")</f>
        <v>229.66</v>
      </c>
      <c r="J171" s="4" cm="1">
        <f t="array" ref="J171">IFERROR(INDEX('RESOLVE Results'!$D$1:$P$18671, MATCH(1, ('RESOLVE Results'!$A$1:$A$18671 = $D$124) * ('RESOLVE Results'!$B$1:$B$18671 = $F$124) * ('RESOLVE Results'!$C$1:$C$18671 = $C171), 0), MATCH(J$126, 'RESOLVE Results'!$D$1:$P$1, 0)), "")</f>
        <v>235.18</v>
      </c>
      <c r="K171" s="4" cm="1">
        <f t="array" ref="K171">IFERROR(INDEX('RESOLVE Results'!$D$1:$P$18671, MATCH(1, ('RESOLVE Results'!$A$1:$A$18671 = $D$124) * ('RESOLVE Results'!$B$1:$B$18671 = $F$124) * ('RESOLVE Results'!$C$1:$C$18671 = $C171), 0), MATCH(K$126, 'RESOLVE Results'!$D$1:$P$1, 0)), "")</f>
        <v>240.63</v>
      </c>
      <c r="L171" s="4" cm="1">
        <f t="array" ref="L171">IFERROR(INDEX('RESOLVE Results'!$D$1:$P$18671, MATCH(1, ('RESOLVE Results'!$A$1:$A$18671 = $D$124) * ('RESOLVE Results'!$B$1:$B$18671 = $F$124) * ('RESOLVE Results'!$C$1:$C$18671 = $C171), 0), MATCH(L$126, 'RESOLVE Results'!$D$1:$P$1, 0)), "")</f>
        <v>246.15</v>
      </c>
      <c r="M171" s="4" cm="1">
        <f t="array" ref="M171">IFERROR(INDEX('RESOLVE Results'!$D$1:$P$18671, MATCH(1, ('RESOLVE Results'!$A$1:$A$18671 = $D$124) * ('RESOLVE Results'!$B$1:$B$18671 = $F$124) * ('RESOLVE Results'!$C$1:$C$18671 = $C171), 0), MATCH(M$126, 'RESOLVE Results'!$D$1:$P$1, 0)), "")</f>
        <v>269.82</v>
      </c>
      <c r="N171" s="4" cm="1">
        <f t="array" ref="N171">IFERROR(INDEX('RESOLVE Results'!$D$1:$P$18671, MATCH(1, ('RESOLVE Results'!$A$1:$A$18671 = $D$124) * ('RESOLVE Results'!$B$1:$B$18671 = $F$124) * ('RESOLVE Results'!$C$1:$C$18671 = $C171), 0), MATCH(N$126, 'RESOLVE Results'!$D$1:$P$1, 0)), "")</f>
        <v>276.22000000000003</v>
      </c>
      <c r="O171" s="4" cm="1">
        <f t="array" ref="O171">IFERROR(INDEX('RESOLVE Results'!$D$1:$P$18671, MATCH(1, ('RESOLVE Results'!$A$1:$A$18671 = $D$124) * ('RESOLVE Results'!$B$1:$B$18671 = $F$124) * ('RESOLVE Results'!$C$1:$C$18671 = $C171), 0), MATCH(O$126, 'RESOLVE Results'!$D$1:$P$1, 0)), "")</f>
        <v>295.94</v>
      </c>
      <c r="P171" s="6">
        <f t="shared" si="1"/>
        <v>3871.6276509730787</v>
      </c>
    </row>
    <row r="172" spans="2:16" outlineLevel="1" x14ac:dyDescent="0.2">
      <c r="B172" s="11" t="s">
        <v>180</v>
      </c>
      <c r="C172" s="3" t="str">
        <v>7.6GW High Bookend</v>
      </c>
      <c r="D172" s="4" cm="1">
        <f t="array" ref="D172">IFERROR(INDEX('RESOLVE Results'!$D$1:$P$18671, MATCH(1, ('RESOLVE Results'!$A$1:$A$18671 = $D$124) * ('RESOLVE Results'!$B$1:$B$18671 = $F$124) * ('RESOLVE Results'!$C$1:$C$18671 = $C172), 0), MATCH(D$126, 'RESOLVE Results'!$D$1:$P$1, 0)), "")</f>
        <v>203.09</v>
      </c>
      <c r="E172" s="4" cm="1">
        <f t="array" ref="E172">IFERROR(INDEX('RESOLVE Results'!$D$1:$P$18671, MATCH(1, ('RESOLVE Results'!$A$1:$A$18671 = $D$124) * ('RESOLVE Results'!$B$1:$B$18671 = $F$124) * ('RESOLVE Results'!$C$1:$C$18671 = $C172), 0), MATCH(E$126, 'RESOLVE Results'!$D$1:$P$1, 0)), "")</f>
        <v>205.78</v>
      </c>
      <c r="F172" s="4" cm="1">
        <f t="array" ref="F172">IFERROR(INDEX('RESOLVE Results'!$D$1:$P$18671, MATCH(1, ('RESOLVE Results'!$A$1:$A$18671 = $D$124) * ('RESOLVE Results'!$B$1:$B$18671 = $F$124) * ('RESOLVE Results'!$C$1:$C$18671 = $C172), 0), MATCH(F$126, 'RESOLVE Results'!$D$1:$P$1, 0)), "")</f>
        <v>209.3</v>
      </c>
      <c r="G172" s="4" cm="1">
        <f t="array" ref="G172">IFERROR(INDEX('RESOLVE Results'!$D$1:$P$18671, MATCH(1, ('RESOLVE Results'!$A$1:$A$18671 = $D$124) * ('RESOLVE Results'!$B$1:$B$18671 = $F$124) * ('RESOLVE Results'!$C$1:$C$18671 = $C172), 0), MATCH(G$126, 'RESOLVE Results'!$D$1:$P$1, 0)), "")</f>
        <v>218.94</v>
      </c>
      <c r="H172" s="4" cm="1">
        <f t="array" ref="H172">IFERROR(INDEX('RESOLVE Results'!$D$1:$P$18671, MATCH(1, ('RESOLVE Results'!$A$1:$A$18671 = $D$124) * ('RESOLVE Results'!$B$1:$B$18671 = $F$124) * ('RESOLVE Results'!$C$1:$C$18671 = $C172), 0), MATCH(H$126, 'RESOLVE Results'!$D$1:$P$1, 0)), "")</f>
        <v>231.68</v>
      </c>
      <c r="I172" s="4" cm="1">
        <f t="array" ref="I172">IFERROR(INDEX('RESOLVE Results'!$D$1:$P$18671, MATCH(1, ('RESOLVE Results'!$A$1:$A$18671 = $D$124) * ('RESOLVE Results'!$B$1:$B$18671 = $F$124) * ('RESOLVE Results'!$C$1:$C$18671 = $C172), 0), MATCH(I$126, 'RESOLVE Results'!$D$1:$P$1, 0)), "")</f>
        <v>246.61</v>
      </c>
      <c r="J172" s="4" cm="1">
        <f t="array" ref="J172">IFERROR(INDEX('RESOLVE Results'!$D$1:$P$18671, MATCH(1, ('RESOLVE Results'!$A$1:$A$18671 = $D$124) * ('RESOLVE Results'!$B$1:$B$18671 = $F$124) * ('RESOLVE Results'!$C$1:$C$18671 = $C172), 0), MATCH(J$126, 'RESOLVE Results'!$D$1:$P$1, 0)), "")</f>
        <v>254.82</v>
      </c>
      <c r="K172" s="4" cm="1">
        <f t="array" ref="K172">IFERROR(INDEX('RESOLVE Results'!$D$1:$P$18671, MATCH(1, ('RESOLVE Results'!$A$1:$A$18671 = $D$124) * ('RESOLVE Results'!$B$1:$B$18671 = $F$124) * ('RESOLVE Results'!$C$1:$C$18671 = $C172), 0), MATCH(K$126, 'RESOLVE Results'!$D$1:$P$1, 0)), "")</f>
        <v>262.92</v>
      </c>
      <c r="L172" s="4" cm="1">
        <f t="array" ref="L172">IFERROR(INDEX('RESOLVE Results'!$D$1:$P$18671, MATCH(1, ('RESOLVE Results'!$A$1:$A$18671 = $D$124) * ('RESOLVE Results'!$B$1:$B$18671 = $F$124) * ('RESOLVE Results'!$C$1:$C$18671 = $C172), 0), MATCH(L$126, 'RESOLVE Results'!$D$1:$P$1, 0)), "")</f>
        <v>271.18</v>
      </c>
      <c r="M172" s="4" cm="1">
        <f t="array" ref="M172">IFERROR(INDEX('RESOLVE Results'!$D$1:$P$18671, MATCH(1, ('RESOLVE Results'!$A$1:$A$18671 = $D$124) * ('RESOLVE Results'!$B$1:$B$18671 = $F$124) * ('RESOLVE Results'!$C$1:$C$18671 = $C172), 0), MATCH(M$126, 'RESOLVE Results'!$D$1:$P$1, 0)), "")</f>
        <v>301.23</v>
      </c>
      <c r="N172" s="4" cm="1">
        <f t="array" ref="N172">IFERROR(INDEX('RESOLVE Results'!$D$1:$P$18671, MATCH(1, ('RESOLVE Results'!$A$1:$A$18671 = $D$124) * ('RESOLVE Results'!$B$1:$B$18671 = $F$124) * ('RESOLVE Results'!$C$1:$C$18671 = $C172), 0), MATCH(N$126, 'RESOLVE Results'!$D$1:$P$1, 0)), "")</f>
        <v>309.32</v>
      </c>
      <c r="O172" s="4" cm="1">
        <f t="array" ref="O172">IFERROR(INDEX('RESOLVE Results'!$D$1:$P$18671, MATCH(1, ('RESOLVE Results'!$A$1:$A$18671 = $D$124) * ('RESOLVE Results'!$B$1:$B$18671 = $F$124) * ('RESOLVE Results'!$C$1:$C$18671 = $C172), 0), MATCH(O$126, 'RESOLVE Results'!$D$1:$P$1, 0)), "")</f>
        <v>334.9</v>
      </c>
      <c r="P172" s="6">
        <f t="shared" si="1"/>
        <v>4207.327474167434</v>
      </c>
    </row>
    <row r="173" spans="2:16" outlineLevel="1" x14ac:dyDescent="0.2">
      <c r="B173" s="11" t="s">
        <v>180</v>
      </c>
      <c r="C173" s="3" t="str">
        <v>7.6GW Stringent Policy</v>
      </c>
      <c r="D173" s="4" cm="1">
        <f t="array" ref="D173">IFERROR(INDEX('RESOLVE Results'!$D$1:$P$18671, MATCH(1, ('RESOLVE Results'!$A$1:$A$18671 = $D$124) * ('RESOLVE Results'!$B$1:$B$18671 = $F$124) * ('RESOLVE Results'!$C$1:$C$18671 = $C173), 0), MATCH(D$126, 'RESOLVE Results'!$D$1:$P$1, 0)), "")</f>
        <v>203.09</v>
      </c>
      <c r="E173" s="4" cm="1">
        <f t="array" ref="E173">IFERROR(INDEX('RESOLVE Results'!$D$1:$P$18671, MATCH(1, ('RESOLVE Results'!$A$1:$A$18671 = $D$124) * ('RESOLVE Results'!$B$1:$B$18671 = $F$124) * ('RESOLVE Results'!$C$1:$C$18671 = $C173), 0), MATCH(E$126, 'RESOLVE Results'!$D$1:$P$1, 0)), "")</f>
        <v>205.78</v>
      </c>
      <c r="F173" s="4" cm="1">
        <f t="array" ref="F173">IFERROR(INDEX('RESOLVE Results'!$D$1:$P$18671, MATCH(1, ('RESOLVE Results'!$A$1:$A$18671 = $D$124) * ('RESOLVE Results'!$B$1:$B$18671 = $F$124) * ('RESOLVE Results'!$C$1:$C$18671 = $C173), 0), MATCH(F$126, 'RESOLVE Results'!$D$1:$P$1, 0)), "")</f>
        <v>209.3</v>
      </c>
      <c r="G173" s="4" cm="1">
        <f t="array" ref="G173">IFERROR(INDEX('RESOLVE Results'!$D$1:$P$18671, MATCH(1, ('RESOLVE Results'!$A$1:$A$18671 = $D$124) * ('RESOLVE Results'!$B$1:$B$18671 = $F$124) * ('RESOLVE Results'!$C$1:$C$18671 = $C173), 0), MATCH(G$126, 'RESOLVE Results'!$D$1:$P$1, 0)), "")</f>
        <v>218.94</v>
      </c>
      <c r="H173" s="4" cm="1">
        <f t="array" ref="H173">IFERROR(INDEX('RESOLVE Results'!$D$1:$P$18671, MATCH(1, ('RESOLVE Results'!$A$1:$A$18671 = $D$124) * ('RESOLVE Results'!$B$1:$B$18671 = $F$124) * ('RESOLVE Results'!$C$1:$C$18671 = $C173), 0), MATCH(H$126, 'RESOLVE Results'!$D$1:$P$1, 0)), "")</f>
        <v>231.68</v>
      </c>
      <c r="I173" s="4" cm="1">
        <f t="array" ref="I173">IFERROR(INDEX('RESOLVE Results'!$D$1:$P$18671, MATCH(1, ('RESOLVE Results'!$A$1:$A$18671 = $D$124) * ('RESOLVE Results'!$B$1:$B$18671 = $F$124) * ('RESOLVE Results'!$C$1:$C$18671 = $C173), 0), MATCH(I$126, 'RESOLVE Results'!$D$1:$P$1, 0)), "")</f>
        <v>246.61</v>
      </c>
      <c r="J173" s="4" cm="1">
        <f t="array" ref="J173">IFERROR(INDEX('RESOLVE Results'!$D$1:$P$18671, MATCH(1, ('RESOLVE Results'!$A$1:$A$18671 = $D$124) * ('RESOLVE Results'!$B$1:$B$18671 = $F$124) * ('RESOLVE Results'!$C$1:$C$18671 = $C173), 0), MATCH(J$126, 'RESOLVE Results'!$D$1:$P$1, 0)), "")</f>
        <v>254.82</v>
      </c>
      <c r="K173" s="4" cm="1">
        <f t="array" ref="K173">IFERROR(INDEX('RESOLVE Results'!$D$1:$P$18671, MATCH(1, ('RESOLVE Results'!$A$1:$A$18671 = $D$124) * ('RESOLVE Results'!$B$1:$B$18671 = $F$124) * ('RESOLVE Results'!$C$1:$C$18671 = $C173), 0), MATCH(K$126, 'RESOLVE Results'!$D$1:$P$1, 0)), "")</f>
        <v>262.92</v>
      </c>
      <c r="L173" s="4" cm="1">
        <f t="array" ref="L173">IFERROR(INDEX('RESOLVE Results'!$D$1:$P$18671, MATCH(1, ('RESOLVE Results'!$A$1:$A$18671 = $D$124) * ('RESOLVE Results'!$B$1:$B$18671 = $F$124) * ('RESOLVE Results'!$C$1:$C$18671 = $C173), 0), MATCH(L$126, 'RESOLVE Results'!$D$1:$P$1, 0)), "")</f>
        <v>271.18</v>
      </c>
      <c r="M173" s="4" cm="1">
        <f t="array" ref="M173">IFERROR(INDEX('RESOLVE Results'!$D$1:$P$18671, MATCH(1, ('RESOLVE Results'!$A$1:$A$18671 = $D$124) * ('RESOLVE Results'!$B$1:$B$18671 = $F$124) * ('RESOLVE Results'!$C$1:$C$18671 = $C173), 0), MATCH(M$126, 'RESOLVE Results'!$D$1:$P$1, 0)), "")</f>
        <v>301.23</v>
      </c>
      <c r="N173" s="4" cm="1">
        <f t="array" ref="N173">IFERROR(INDEX('RESOLVE Results'!$D$1:$P$18671, MATCH(1, ('RESOLVE Results'!$A$1:$A$18671 = $D$124) * ('RESOLVE Results'!$B$1:$B$18671 = $F$124) * ('RESOLVE Results'!$C$1:$C$18671 = $C173), 0), MATCH(N$126, 'RESOLVE Results'!$D$1:$P$1, 0)), "")</f>
        <v>309.32</v>
      </c>
      <c r="O173" s="4" cm="1">
        <f t="array" ref="O173">IFERROR(INDEX('RESOLVE Results'!$D$1:$P$18671, MATCH(1, ('RESOLVE Results'!$A$1:$A$18671 = $D$124) * ('RESOLVE Results'!$B$1:$B$18671 = $F$124) * ('RESOLVE Results'!$C$1:$C$18671 = $C173), 0), MATCH(O$126, 'RESOLVE Results'!$D$1:$P$1, 0)), "")</f>
        <v>334.9</v>
      </c>
      <c r="P173" s="6">
        <f t="shared" si="1"/>
        <v>4207.327474167434</v>
      </c>
    </row>
    <row r="174" spans="2:16" outlineLevel="1" x14ac:dyDescent="0.2">
      <c r="B174" s="11" t="s">
        <v>180</v>
      </c>
      <c r="C174" s="3" t="str">
        <v>7.6GW Competing Resource Challenges</v>
      </c>
      <c r="D174" s="4" cm="1">
        <f t="array" ref="D174">IFERROR(INDEX('RESOLVE Results'!$D$1:$P$18671, MATCH(1, ('RESOLVE Results'!$A$1:$A$18671 = $D$124) * ('RESOLVE Results'!$B$1:$B$18671 = $F$124) * ('RESOLVE Results'!$C$1:$C$18671 = $C174), 0), MATCH(D$126, 'RESOLVE Results'!$D$1:$P$1, 0)), "")</f>
        <v>202.31</v>
      </c>
      <c r="E174" s="4" cm="1">
        <f t="array" ref="E174">IFERROR(INDEX('RESOLVE Results'!$D$1:$P$18671, MATCH(1, ('RESOLVE Results'!$A$1:$A$18671 = $D$124) * ('RESOLVE Results'!$B$1:$B$18671 = $F$124) * ('RESOLVE Results'!$C$1:$C$18671 = $C174), 0), MATCH(E$126, 'RESOLVE Results'!$D$1:$P$1, 0)), "")</f>
        <v>204.45</v>
      </c>
      <c r="F174" s="4" cm="1">
        <f t="array" ref="F174">IFERROR(INDEX('RESOLVE Results'!$D$1:$P$18671, MATCH(1, ('RESOLVE Results'!$A$1:$A$18671 = $D$124) * ('RESOLVE Results'!$B$1:$B$18671 = $F$124) * ('RESOLVE Results'!$C$1:$C$18671 = $C174), 0), MATCH(F$126, 'RESOLVE Results'!$D$1:$P$1, 0)), "")</f>
        <v>206.75</v>
      </c>
      <c r="G174" s="4" cm="1">
        <f t="array" ref="G174">IFERROR(INDEX('RESOLVE Results'!$D$1:$P$18671, MATCH(1, ('RESOLVE Results'!$A$1:$A$18671 = $D$124) * ('RESOLVE Results'!$B$1:$B$18671 = $F$124) * ('RESOLVE Results'!$C$1:$C$18671 = $C174), 0), MATCH(G$126, 'RESOLVE Results'!$D$1:$P$1, 0)), "")</f>
        <v>212.74</v>
      </c>
      <c r="H174" s="4" cm="1">
        <f t="array" ref="H174">IFERROR(INDEX('RESOLVE Results'!$D$1:$P$18671, MATCH(1, ('RESOLVE Results'!$A$1:$A$18671 = $D$124) * ('RESOLVE Results'!$B$1:$B$18671 = $F$124) * ('RESOLVE Results'!$C$1:$C$18671 = $C174), 0), MATCH(H$126, 'RESOLVE Results'!$D$1:$P$1, 0)), "")</f>
        <v>220.24</v>
      </c>
      <c r="I174" s="4" cm="1">
        <f t="array" ref="I174">IFERROR(INDEX('RESOLVE Results'!$D$1:$P$18671, MATCH(1, ('RESOLVE Results'!$A$1:$A$18671 = $D$124) * ('RESOLVE Results'!$B$1:$B$18671 = $F$124) * ('RESOLVE Results'!$C$1:$C$18671 = $C174), 0), MATCH(I$126, 'RESOLVE Results'!$D$1:$P$1, 0)), "")</f>
        <v>229.66</v>
      </c>
      <c r="J174" s="4" cm="1">
        <f t="array" ref="J174">IFERROR(INDEX('RESOLVE Results'!$D$1:$P$18671, MATCH(1, ('RESOLVE Results'!$A$1:$A$18671 = $D$124) * ('RESOLVE Results'!$B$1:$B$18671 = $F$124) * ('RESOLVE Results'!$C$1:$C$18671 = $C174), 0), MATCH(J$126, 'RESOLVE Results'!$D$1:$P$1, 0)), "")</f>
        <v>235.18</v>
      </c>
      <c r="K174" s="4" cm="1">
        <f t="array" ref="K174">IFERROR(INDEX('RESOLVE Results'!$D$1:$P$18671, MATCH(1, ('RESOLVE Results'!$A$1:$A$18671 = $D$124) * ('RESOLVE Results'!$B$1:$B$18671 = $F$124) * ('RESOLVE Results'!$C$1:$C$18671 = $C174), 0), MATCH(K$126, 'RESOLVE Results'!$D$1:$P$1, 0)), "")</f>
        <v>240.63</v>
      </c>
      <c r="L174" s="4" cm="1">
        <f t="array" ref="L174">IFERROR(INDEX('RESOLVE Results'!$D$1:$P$18671, MATCH(1, ('RESOLVE Results'!$A$1:$A$18671 = $D$124) * ('RESOLVE Results'!$B$1:$B$18671 = $F$124) * ('RESOLVE Results'!$C$1:$C$18671 = $C174), 0), MATCH(L$126, 'RESOLVE Results'!$D$1:$P$1, 0)), "")</f>
        <v>246.15</v>
      </c>
      <c r="M174" s="4" cm="1">
        <f t="array" ref="M174">IFERROR(INDEX('RESOLVE Results'!$D$1:$P$18671, MATCH(1, ('RESOLVE Results'!$A$1:$A$18671 = $D$124) * ('RESOLVE Results'!$B$1:$B$18671 = $F$124) * ('RESOLVE Results'!$C$1:$C$18671 = $C174), 0), MATCH(M$126, 'RESOLVE Results'!$D$1:$P$1, 0)), "")</f>
        <v>269.82</v>
      </c>
      <c r="N174" s="4" cm="1">
        <f t="array" ref="N174">IFERROR(INDEX('RESOLVE Results'!$D$1:$P$18671, MATCH(1, ('RESOLVE Results'!$A$1:$A$18671 = $D$124) * ('RESOLVE Results'!$B$1:$B$18671 = $F$124) * ('RESOLVE Results'!$C$1:$C$18671 = $C174), 0), MATCH(N$126, 'RESOLVE Results'!$D$1:$P$1, 0)), "")</f>
        <v>276.22000000000003</v>
      </c>
      <c r="O174" s="4" cm="1">
        <f t="array" ref="O174">IFERROR(INDEX('RESOLVE Results'!$D$1:$P$18671, MATCH(1, ('RESOLVE Results'!$A$1:$A$18671 = $D$124) * ('RESOLVE Results'!$B$1:$B$18671 = $F$124) * ('RESOLVE Results'!$C$1:$C$18671 = $C174), 0), MATCH(O$126, 'RESOLVE Results'!$D$1:$P$1, 0)), "")</f>
        <v>295.94</v>
      </c>
      <c r="P174" s="6">
        <f t="shared" si="1"/>
        <v>3871.6276509730787</v>
      </c>
    </row>
    <row r="175" spans="2:16" outlineLevel="1" x14ac:dyDescent="0.2">
      <c r="B175" s="11" t="s">
        <v>180</v>
      </c>
      <c r="C175" s="3" t="str">
        <v>7.6GW Significantly Low Competing Resource Availability</v>
      </c>
      <c r="D175" s="4" cm="1">
        <f t="array" ref="D175">IFERROR(INDEX('RESOLVE Results'!$D$1:$P$18671, MATCH(1, ('RESOLVE Results'!$A$1:$A$18671 = $D$124) * ('RESOLVE Results'!$B$1:$B$18671 = $F$124) * ('RESOLVE Results'!$C$1:$C$18671 = $C175), 0), MATCH(D$126, 'RESOLVE Results'!$D$1:$P$1, 0)), "")</f>
        <v>202.31</v>
      </c>
      <c r="E175" s="4" cm="1">
        <f t="array" ref="E175">IFERROR(INDEX('RESOLVE Results'!$D$1:$P$18671, MATCH(1, ('RESOLVE Results'!$A$1:$A$18671 = $D$124) * ('RESOLVE Results'!$B$1:$B$18671 = $F$124) * ('RESOLVE Results'!$C$1:$C$18671 = $C175), 0), MATCH(E$126, 'RESOLVE Results'!$D$1:$P$1, 0)), "")</f>
        <v>204.45</v>
      </c>
      <c r="F175" s="4" cm="1">
        <f t="array" ref="F175">IFERROR(INDEX('RESOLVE Results'!$D$1:$P$18671, MATCH(1, ('RESOLVE Results'!$A$1:$A$18671 = $D$124) * ('RESOLVE Results'!$B$1:$B$18671 = $F$124) * ('RESOLVE Results'!$C$1:$C$18671 = $C175), 0), MATCH(F$126, 'RESOLVE Results'!$D$1:$P$1, 0)), "")</f>
        <v>206.75</v>
      </c>
      <c r="G175" s="4" cm="1">
        <f t="array" ref="G175">IFERROR(INDEX('RESOLVE Results'!$D$1:$P$18671, MATCH(1, ('RESOLVE Results'!$A$1:$A$18671 = $D$124) * ('RESOLVE Results'!$B$1:$B$18671 = $F$124) * ('RESOLVE Results'!$C$1:$C$18671 = $C175), 0), MATCH(G$126, 'RESOLVE Results'!$D$1:$P$1, 0)), "")</f>
        <v>212.74</v>
      </c>
      <c r="H175" s="4" cm="1">
        <f t="array" ref="H175">IFERROR(INDEX('RESOLVE Results'!$D$1:$P$18671, MATCH(1, ('RESOLVE Results'!$A$1:$A$18671 = $D$124) * ('RESOLVE Results'!$B$1:$B$18671 = $F$124) * ('RESOLVE Results'!$C$1:$C$18671 = $C175), 0), MATCH(H$126, 'RESOLVE Results'!$D$1:$P$1, 0)), "")</f>
        <v>220.24</v>
      </c>
      <c r="I175" s="4" cm="1">
        <f t="array" ref="I175">IFERROR(INDEX('RESOLVE Results'!$D$1:$P$18671, MATCH(1, ('RESOLVE Results'!$A$1:$A$18671 = $D$124) * ('RESOLVE Results'!$B$1:$B$18671 = $F$124) * ('RESOLVE Results'!$C$1:$C$18671 = $C175), 0), MATCH(I$126, 'RESOLVE Results'!$D$1:$P$1, 0)), "")</f>
        <v>229.66</v>
      </c>
      <c r="J175" s="4" cm="1">
        <f t="array" ref="J175">IFERROR(INDEX('RESOLVE Results'!$D$1:$P$18671, MATCH(1, ('RESOLVE Results'!$A$1:$A$18671 = $D$124) * ('RESOLVE Results'!$B$1:$B$18671 = $F$124) * ('RESOLVE Results'!$C$1:$C$18671 = $C175), 0), MATCH(J$126, 'RESOLVE Results'!$D$1:$P$1, 0)), "")</f>
        <v>235.18</v>
      </c>
      <c r="K175" s="4" cm="1">
        <f t="array" ref="K175">IFERROR(INDEX('RESOLVE Results'!$D$1:$P$18671, MATCH(1, ('RESOLVE Results'!$A$1:$A$18671 = $D$124) * ('RESOLVE Results'!$B$1:$B$18671 = $F$124) * ('RESOLVE Results'!$C$1:$C$18671 = $C175), 0), MATCH(K$126, 'RESOLVE Results'!$D$1:$P$1, 0)), "")</f>
        <v>240.63</v>
      </c>
      <c r="L175" s="4" cm="1">
        <f t="array" ref="L175">IFERROR(INDEX('RESOLVE Results'!$D$1:$P$18671, MATCH(1, ('RESOLVE Results'!$A$1:$A$18671 = $D$124) * ('RESOLVE Results'!$B$1:$B$18671 = $F$124) * ('RESOLVE Results'!$C$1:$C$18671 = $C175), 0), MATCH(L$126, 'RESOLVE Results'!$D$1:$P$1, 0)), "")</f>
        <v>246.15</v>
      </c>
      <c r="M175" s="4" cm="1">
        <f t="array" ref="M175">IFERROR(INDEX('RESOLVE Results'!$D$1:$P$18671, MATCH(1, ('RESOLVE Results'!$A$1:$A$18671 = $D$124) * ('RESOLVE Results'!$B$1:$B$18671 = $F$124) * ('RESOLVE Results'!$C$1:$C$18671 = $C175), 0), MATCH(M$126, 'RESOLVE Results'!$D$1:$P$1, 0)), "")</f>
        <v>269.82</v>
      </c>
      <c r="N175" s="4" cm="1">
        <f t="array" ref="N175">IFERROR(INDEX('RESOLVE Results'!$D$1:$P$18671, MATCH(1, ('RESOLVE Results'!$A$1:$A$18671 = $D$124) * ('RESOLVE Results'!$B$1:$B$18671 = $F$124) * ('RESOLVE Results'!$C$1:$C$18671 = $C175), 0), MATCH(N$126, 'RESOLVE Results'!$D$1:$P$1, 0)), "")</f>
        <v>276.22000000000003</v>
      </c>
      <c r="O175" s="4" cm="1">
        <f t="array" ref="O175">IFERROR(INDEX('RESOLVE Results'!$D$1:$P$18671, MATCH(1, ('RESOLVE Results'!$A$1:$A$18671 = $D$124) * ('RESOLVE Results'!$B$1:$B$18671 = $F$124) * ('RESOLVE Results'!$C$1:$C$18671 = $C175), 0), MATCH(O$126, 'RESOLVE Results'!$D$1:$P$1, 0)), "")</f>
        <v>295.94</v>
      </c>
      <c r="P175" s="6">
        <f t="shared" si="1"/>
        <v>3871.6276509730787</v>
      </c>
    </row>
    <row r="176" spans="2:16" outlineLevel="1" x14ac:dyDescent="0.2">
      <c r="B176" s="11" t="s">
        <v>180</v>
      </c>
      <c r="C176" s="3" t="str">
        <v>7.6GW Low Competing Resource Availability</v>
      </c>
      <c r="D176" s="4" cm="1">
        <f t="array" ref="D176">IFERROR(INDEX('RESOLVE Results'!$D$1:$P$18671, MATCH(1, ('RESOLVE Results'!$A$1:$A$18671 = $D$124) * ('RESOLVE Results'!$B$1:$B$18671 = $F$124) * ('RESOLVE Results'!$C$1:$C$18671 = $C176), 0), MATCH(D$126, 'RESOLVE Results'!$D$1:$P$1, 0)), "")</f>
        <v>202.31</v>
      </c>
      <c r="E176" s="4" cm="1">
        <f t="array" ref="E176">IFERROR(INDEX('RESOLVE Results'!$D$1:$P$18671, MATCH(1, ('RESOLVE Results'!$A$1:$A$18671 = $D$124) * ('RESOLVE Results'!$B$1:$B$18671 = $F$124) * ('RESOLVE Results'!$C$1:$C$18671 = $C176), 0), MATCH(E$126, 'RESOLVE Results'!$D$1:$P$1, 0)), "")</f>
        <v>204.45</v>
      </c>
      <c r="F176" s="4" cm="1">
        <f t="array" ref="F176">IFERROR(INDEX('RESOLVE Results'!$D$1:$P$18671, MATCH(1, ('RESOLVE Results'!$A$1:$A$18671 = $D$124) * ('RESOLVE Results'!$B$1:$B$18671 = $F$124) * ('RESOLVE Results'!$C$1:$C$18671 = $C176), 0), MATCH(F$126, 'RESOLVE Results'!$D$1:$P$1, 0)), "")</f>
        <v>206.75</v>
      </c>
      <c r="G176" s="4" cm="1">
        <f t="array" ref="G176">IFERROR(INDEX('RESOLVE Results'!$D$1:$P$18671, MATCH(1, ('RESOLVE Results'!$A$1:$A$18671 = $D$124) * ('RESOLVE Results'!$B$1:$B$18671 = $F$124) * ('RESOLVE Results'!$C$1:$C$18671 = $C176), 0), MATCH(G$126, 'RESOLVE Results'!$D$1:$P$1, 0)), "")</f>
        <v>212.74</v>
      </c>
      <c r="H176" s="4" cm="1">
        <f t="array" ref="H176">IFERROR(INDEX('RESOLVE Results'!$D$1:$P$18671, MATCH(1, ('RESOLVE Results'!$A$1:$A$18671 = $D$124) * ('RESOLVE Results'!$B$1:$B$18671 = $F$124) * ('RESOLVE Results'!$C$1:$C$18671 = $C176), 0), MATCH(H$126, 'RESOLVE Results'!$D$1:$P$1, 0)), "")</f>
        <v>220.24</v>
      </c>
      <c r="I176" s="4" cm="1">
        <f t="array" ref="I176">IFERROR(INDEX('RESOLVE Results'!$D$1:$P$18671, MATCH(1, ('RESOLVE Results'!$A$1:$A$18671 = $D$124) * ('RESOLVE Results'!$B$1:$B$18671 = $F$124) * ('RESOLVE Results'!$C$1:$C$18671 = $C176), 0), MATCH(I$126, 'RESOLVE Results'!$D$1:$P$1, 0)), "")</f>
        <v>229.66</v>
      </c>
      <c r="J176" s="4" cm="1">
        <f t="array" ref="J176">IFERROR(INDEX('RESOLVE Results'!$D$1:$P$18671, MATCH(1, ('RESOLVE Results'!$A$1:$A$18671 = $D$124) * ('RESOLVE Results'!$B$1:$B$18671 = $F$124) * ('RESOLVE Results'!$C$1:$C$18671 = $C176), 0), MATCH(J$126, 'RESOLVE Results'!$D$1:$P$1, 0)), "")</f>
        <v>235.18</v>
      </c>
      <c r="K176" s="4" cm="1">
        <f t="array" ref="K176">IFERROR(INDEX('RESOLVE Results'!$D$1:$P$18671, MATCH(1, ('RESOLVE Results'!$A$1:$A$18671 = $D$124) * ('RESOLVE Results'!$B$1:$B$18671 = $F$124) * ('RESOLVE Results'!$C$1:$C$18671 = $C176), 0), MATCH(K$126, 'RESOLVE Results'!$D$1:$P$1, 0)), "")</f>
        <v>240.63</v>
      </c>
      <c r="L176" s="4" cm="1">
        <f t="array" ref="L176">IFERROR(INDEX('RESOLVE Results'!$D$1:$P$18671, MATCH(1, ('RESOLVE Results'!$A$1:$A$18671 = $D$124) * ('RESOLVE Results'!$B$1:$B$18671 = $F$124) * ('RESOLVE Results'!$C$1:$C$18671 = $C176), 0), MATCH(L$126, 'RESOLVE Results'!$D$1:$P$1, 0)), "")</f>
        <v>246.15</v>
      </c>
      <c r="M176" s="4" cm="1">
        <f t="array" ref="M176">IFERROR(INDEX('RESOLVE Results'!$D$1:$P$18671, MATCH(1, ('RESOLVE Results'!$A$1:$A$18671 = $D$124) * ('RESOLVE Results'!$B$1:$B$18671 = $F$124) * ('RESOLVE Results'!$C$1:$C$18671 = $C176), 0), MATCH(M$126, 'RESOLVE Results'!$D$1:$P$1, 0)), "")</f>
        <v>269.82</v>
      </c>
      <c r="N176" s="4" cm="1">
        <f t="array" ref="N176">IFERROR(INDEX('RESOLVE Results'!$D$1:$P$18671, MATCH(1, ('RESOLVE Results'!$A$1:$A$18671 = $D$124) * ('RESOLVE Results'!$B$1:$B$18671 = $F$124) * ('RESOLVE Results'!$C$1:$C$18671 = $C176), 0), MATCH(N$126, 'RESOLVE Results'!$D$1:$P$1, 0)), "")</f>
        <v>276.22000000000003</v>
      </c>
      <c r="O176" s="4" cm="1">
        <f t="array" ref="O176">IFERROR(INDEX('RESOLVE Results'!$D$1:$P$18671, MATCH(1, ('RESOLVE Results'!$A$1:$A$18671 = $D$124) * ('RESOLVE Results'!$B$1:$B$18671 = $F$124) * ('RESOLVE Results'!$C$1:$C$18671 = $C176), 0), MATCH(O$126, 'RESOLVE Results'!$D$1:$P$1, 0)), "")</f>
        <v>295.94</v>
      </c>
      <c r="P176" s="6">
        <f t="shared" si="1"/>
        <v>3871.6276509730787</v>
      </c>
    </row>
    <row r="177" spans="2:16" x14ac:dyDescent="0.2">
      <c r="B177" s="11" t="s">
        <v>180</v>
      </c>
      <c r="C177" s="3" t="str">
        <v>7.6GW High Competing Resource Cost</v>
      </c>
      <c r="D177" s="4" cm="1">
        <f t="array" ref="D177">IFERROR(INDEX('RESOLVE Results'!$D$1:$P$18671, MATCH(1, ('RESOLVE Results'!$A$1:$A$18671 = $D$124) * ('RESOLVE Results'!$B$1:$B$18671 = $F$124) * ('RESOLVE Results'!$C$1:$C$18671 = $C177), 0), MATCH(D$126, 'RESOLVE Results'!$D$1:$P$1, 0)), "")</f>
        <v>202.31</v>
      </c>
      <c r="E177" s="4" cm="1">
        <f t="array" ref="E177">IFERROR(INDEX('RESOLVE Results'!$D$1:$P$18671, MATCH(1, ('RESOLVE Results'!$A$1:$A$18671 = $D$124) * ('RESOLVE Results'!$B$1:$B$18671 = $F$124) * ('RESOLVE Results'!$C$1:$C$18671 = $C177), 0), MATCH(E$126, 'RESOLVE Results'!$D$1:$P$1, 0)), "")</f>
        <v>204.45</v>
      </c>
      <c r="F177" s="4" cm="1">
        <f t="array" ref="F177">IFERROR(INDEX('RESOLVE Results'!$D$1:$P$18671, MATCH(1, ('RESOLVE Results'!$A$1:$A$18671 = $D$124) * ('RESOLVE Results'!$B$1:$B$18671 = $F$124) * ('RESOLVE Results'!$C$1:$C$18671 = $C177), 0), MATCH(F$126, 'RESOLVE Results'!$D$1:$P$1, 0)), "")</f>
        <v>206.75</v>
      </c>
      <c r="G177" s="4" cm="1">
        <f t="array" ref="G177">IFERROR(INDEX('RESOLVE Results'!$D$1:$P$18671, MATCH(1, ('RESOLVE Results'!$A$1:$A$18671 = $D$124) * ('RESOLVE Results'!$B$1:$B$18671 = $F$124) * ('RESOLVE Results'!$C$1:$C$18671 = $C177), 0), MATCH(G$126, 'RESOLVE Results'!$D$1:$P$1, 0)), "")</f>
        <v>212.74</v>
      </c>
      <c r="H177" s="4" cm="1">
        <f t="array" ref="H177">IFERROR(INDEX('RESOLVE Results'!$D$1:$P$18671, MATCH(1, ('RESOLVE Results'!$A$1:$A$18671 = $D$124) * ('RESOLVE Results'!$B$1:$B$18671 = $F$124) * ('RESOLVE Results'!$C$1:$C$18671 = $C177), 0), MATCH(H$126, 'RESOLVE Results'!$D$1:$P$1, 0)), "")</f>
        <v>220.24</v>
      </c>
      <c r="I177" s="4" cm="1">
        <f t="array" ref="I177">IFERROR(INDEX('RESOLVE Results'!$D$1:$P$18671, MATCH(1, ('RESOLVE Results'!$A$1:$A$18671 = $D$124) * ('RESOLVE Results'!$B$1:$B$18671 = $F$124) * ('RESOLVE Results'!$C$1:$C$18671 = $C177), 0), MATCH(I$126, 'RESOLVE Results'!$D$1:$P$1, 0)), "")</f>
        <v>229.66</v>
      </c>
      <c r="J177" s="4" cm="1">
        <f t="array" ref="J177">IFERROR(INDEX('RESOLVE Results'!$D$1:$P$18671, MATCH(1, ('RESOLVE Results'!$A$1:$A$18671 = $D$124) * ('RESOLVE Results'!$B$1:$B$18671 = $F$124) * ('RESOLVE Results'!$C$1:$C$18671 = $C177), 0), MATCH(J$126, 'RESOLVE Results'!$D$1:$P$1, 0)), "")</f>
        <v>235.18</v>
      </c>
      <c r="K177" s="4" cm="1">
        <f t="array" ref="K177">IFERROR(INDEX('RESOLVE Results'!$D$1:$P$18671, MATCH(1, ('RESOLVE Results'!$A$1:$A$18671 = $D$124) * ('RESOLVE Results'!$B$1:$B$18671 = $F$124) * ('RESOLVE Results'!$C$1:$C$18671 = $C177), 0), MATCH(K$126, 'RESOLVE Results'!$D$1:$P$1, 0)), "")</f>
        <v>240.63</v>
      </c>
      <c r="L177" s="4" cm="1">
        <f t="array" ref="L177">IFERROR(INDEX('RESOLVE Results'!$D$1:$P$18671, MATCH(1, ('RESOLVE Results'!$A$1:$A$18671 = $D$124) * ('RESOLVE Results'!$B$1:$B$18671 = $F$124) * ('RESOLVE Results'!$C$1:$C$18671 = $C177), 0), MATCH(L$126, 'RESOLVE Results'!$D$1:$P$1, 0)), "")</f>
        <v>246.15</v>
      </c>
      <c r="M177" s="4" cm="1">
        <f t="array" ref="M177">IFERROR(INDEX('RESOLVE Results'!$D$1:$P$18671, MATCH(1, ('RESOLVE Results'!$A$1:$A$18671 = $D$124) * ('RESOLVE Results'!$B$1:$B$18671 = $F$124) * ('RESOLVE Results'!$C$1:$C$18671 = $C177), 0), MATCH(M$126, 'RESOLVE Results'!$D$1:$P$1, 0)), "")</f>
        <v>269.82</v>
      </c>
      <c r="N177" s="4" cm="1">
        <f t="array" ref="N177">IFERROR(INDEX('RESOLVE Results'!$D$1:$P$18671, MATCH(1, ('RESOLVE Results'!$A$1:$A$18671 = $D$124) * ('RESOLVE Results'!$B$1:$B$18671 = $F$124) * ('RESOLVE Results'!$C$1:$C$18671 = $C177), 0), MATCH(N$126, 'RESOLVE Results'!$D$1:$P$1, 0)), "")</f>
        <v>276.22000000000003</v>
      </c>
      <c r="O177" s="4" cm="1">
        <f t="array" ref="O177">IFERROR(INDEX('RESOLVE Results'!$D$1:$P$18671, MATCH(1, ('RESOLVE Results'!$A$1:$A$18671 = $D$124) * ('RESOLVE Results'!$B$1:$B$18671 = $F$124) * ('RESOLVE Results'!$C$1:$C$18671 = $C177), 0), MATCH(O$126, 'RESOLVE Results'!$D$1:$P$1, 0)), "")</f>
        <v>295.94</v>
      </c>
      <c r="P177" s="6">
        <f t="shared" ref="P177:P196" si="2">IF(O177="", "", SUMPRODUCT($D$6:$O$6, $D177:$O177))</f>
        <v>3871.6276509730787</v>
      </c>
    </row>
    <row r="178" spans="2:16" x14ac:dyDescent="0.2">
      <c r="B178" s="11" t="s">
        <v>180</v>
      </c>
      <c r="C178" s="3" t="str">
        <v>7.6GW High Electrification Load</v>
      </c>
      <c r="D178" s="4" cm="1">
        <f t="array" ref="D178">IFERROR(INDEX('RESOLVE Results'!$D$1:$P$18671, MATCH(1, ('RESOLVE Results'!$A$1:$A$18671 = $D$124) * ('RESOLVE Results'!$B$1:$B$18671 = $F$124) * ('RESOLVE Results'!$C$1:$C$18671 = $C178), 0), MATCH(D$126, 'RESOLVE Results'!$D$1:$P$1, 0)), "")</f>
        <v>203.09</v>
      </c>
      <c r="E178" s="4" cm="1">
        <f t="array" ref="E178">IFERROR(INDEX('RESOLVE Results'!$D$1:$P$18671, MATCH(1, ('RESOLVE Results'!$A$1:$A$18671 = $D$124) * ('RESOLVE Results'!$B$1:$B$18671 = $F$124) * ('RESOLVE Results'!$C$1:$C$18671 = $C178), 0), MATCH(E$126, 'RESOLVE Results'!$D$1:$P$1, 0)), "")</f>
        <v>205.78</v>
      </c>
      <c r="F178" s="4" cm="1">
        <f t="array" ref="F178">IFERROR(INDEX('RESOLVE Results'!$D$1:$P$18671, MATCH(1, ('RESOLVE Results'!$A$1:$A$18671 = $D$124) * ('RESOLVE Results'!$B$1:$B$18671 = $F$124) * ('RESOLVE Results'!$C$1:$C$18671 = $C178), 0), MATCH(F$126, 'RESOLVE Results'!$D$1:$P$1, 0)), "")</f>
        <v>209.3</v>
      </c>
      <c r="G178" s="4" cm="1">
        <f t="array" ref="G178">IFERROR(INDEX('RESOLVE Results'!$D$1:$P$18671, MATCH(1, ('RESOLVE Results'!$A$1:$A$18671 = $D$124) * ('RESOLVE Results'!$B$1:$B$18671 = $F$124) * ('RESOLVE Results'!$C$1:$C$18671 = $C178), 0), MATCH(G$126, 'RESOLVE Results'!$D$1:$P$1, 0)), "")</f>
        <v>218.94</v>
      </c>
      <c r="H178" s="4" cm="1">
        <f t="array" ref="H178">IFERROR(INDEX('RESOLVE Results'!$D$1:$P$18671, MATCH(1, ('RESOLVE Results'!$A$1:$A$18671 = $D$124) * ('RESOLVE Results'!$B$1:$B$18671 = $F$124) * ('RESOLVE Results'!$C$1:$C$18671 = $C178), 0), MATCH(H$126, 'RESOLVE Results'!$D$1:$P$1, 0)), "")</f>
        <v>231.68</v>
      </c>
      <c r="I178" s="4" cm="1">
        <f t="array" ref="I178">IFERROR(INDEX('RESOLVE Results'!$D$1:$P$18671, MATCH(1, ('RESOLVE Results'!$A$1:$A$18671 = $D$124) * ('RESOLVE Results'!$B$1:$B$18671 = $F$124) * ('RESOLVE Results'!$C$1:$C$18671 = $C178), 0), MATCH(I$126, 'RESOLVE Results'!$D$1:$P$1, 0)), "")</f>
        <v>246.61</v>
      </c>
      <c r="J178" s="4" cm="1">
        <f t="array" ref="J178">IFERROR(INDEX('RESOLVE Results'!$D$1:$P$18671, MATCH(1, ('RESOLVE Results'!$A$1:$A$18671 = $D$124) * ('RESOLVE Results'!$B$1:$B$18671 = $F$124) * ('RESOLVE Results'!$C$1:$C$18671 = $C178), 0), MATCH(J$126, 'RESOLVE Results'!$D$1:$P$1, 0)), "")</f>
        <v>254.82</v>
      </c>
      <c r="K178" s="4" cm="1">
        <f t="array" ref="K178">IFERROR(INDEX('RESOLVE Results'!$D$1:$P$18671, MATCH(1, ('RESOLVE Results'!$A$1:$A$18671 = $D$124) * ('RESOLVE Results'!$B$1:$B$18671 = $F$124) * ('RESOLVE Results'!$C$1:$C$18671 = $C178), 0), MATCH(K$126, 'RESOLVE Results'!$D$1:$P$1, 0)), "")</f>
        <v>262.92</v>
      </c>
      <c r="L178" s="4" cm="1">
        <f t="array" ref="L178">IFERROR(INDEX('RESOLVE Results'!$D$1:$P$18671, MATCH(1, ('RESOLVE Results'!$A$1:$A$18671 = $D$124) * ('RESOLVE Results'!$B$1:$B$18671 = $F$124) * ('RESOLVE Results'!$C$1:$C$18671 = $C178), 0), MATCH(L$126, 'RESOLVE Results'!$D$1:$P$1, 0)), "")</f>
        <v>271.18</v>
      </c>
      <c r="M178" s="4" cm="1">
        <f t="array" ref="M178">IFERROR(INDEX('RESOLVE Results'!$D$1:$P$18671, MATCH(1, ('RESOLVE Results'!$A$1:$A$18671 = $D$124) * ('RESOLVE Results'!$B$1:$B$18671 = $F$124) * ('RESOLVE Results'!$C$1:$C$18671 = $C178), 0), MATCH(M$126, 'RESOLVE Results'!$D$1:$P$1, 0)), "")</f>
        <v>301.23</v>
      </c>
      <c r="N178" s="4" cm="1">
        <f t="array" ref="N178">IFERROR(INDEX('RESOLVE Results'!$D$1:$P$18671, MATCH(1, ('RESOLVE Results'!$A$1:$A$18671 = $D$124) * ('RESOLVE Results'!$B$1:$B$18671 = $F$124) * ('RESOLVE Results'!$C$1:$C$18671 = $C178), 0), MATCH(N$126, 'RESOLVE Results'!$D$1:$P$1, 0)), "")</f>
        <v>309.32</v>
      </c>
      <c r="O178" s="4" cm="1">
        <f t="array" ref="O178">IFERROR(INDEX('RESOLVE Results'!$D$1:$P$18671, MATCH(1, ('RESOLVE Results'!$A$1:$A$18671 = $D$124) * ('RESOLVE Results'!$B$1:$B$18671 = $F$124) * ('RESOLVE Results'!$C$1:$C$18671 = $C178), 0), MATCH(O$126, 'RESOLVE Results'!$D$1:$P$1, 0)), "")</f>
        <v>334.9</v>
      </c>
      <c r="P178" s="6">
        <f t="shared" si="2"/>
        <v>4207.327474167434</v>
      </c>
    </row>
    <row r="179" spans="2:16" x14ac:dyDescent="0.2">
      <c r="B179" s="11" t="s">
        <v>180</v>
      </c>
      <c r="C179" s="3" t="str">
        <v>7.6GW Zero GHG Emissions</v>
      </c>
      <c r="D179" s="4" cm="1">
        <f t="array" ref="D179">IFERROR(INDEX('RESOLVE Results'!$D$1:$P$18671, MATCH(1, ('RESOLVE Results'!$A$1:$A$18671 = $D$124) * ('RESOLVE Results'!$B$1:$B$18671 = $F$124) * ('RESOLVE Results'!$C$1:$C$18671 = $C179), 0), MATCH(D$126, 'RESOLVE Results'!$D$1:$P$1, 0)), "")</f>
        <v>202.31</v>
      </c>
      <c r="E179" s="4" cm="1">
        <f t="array" ref="E179">IFERROR(INDEX('RESOLVE Results'!$D$1:$P$18671, MATCH(1, ('RESOLVE Results'!$A$1:$A$18671 = $D$124) * ('RESOLVE Results'!$B$1:$B$18671 = $F$124) * ('RESOLVE Results'!$C$1:$C$18671 = $C179), 0), MATCH(E$126, 'RESOLVE Results'!$D$1:$P$1, 0)), "")</f>
        <v>204.45</v>
      </c>
      <c r="F179" s="4" cm="1">
        <f t="array" ref="F179">IFERROR(INDEX('RESOLVE Results'!$D$1:$P$18671, MATCH(1, ('RESOLVE Results'!$A$1:$A$18671 = $D$124) * ('RESOLVE Results'!$B$1:$B$18671 = $F$124) * ('RESOLVE Results'!$C$1:$C$18671 = $C179), 0), MATCH(F$126, 'RESOLVE Results'!$D$1:$P$1, 0)), "")</f>
        <v>206.75</v>
      </c>
      <c r="G179" s="4" cm="1">
        <f t="array" ref="G179">IFERROR(INDEX('RESOLVE Results'!$D$1:$P$18671, MATCH(1, ('RESOLVE Results'!$A$1:$A$18671 = $D$124) * ('RESOLVE Results'!$B$1:$B$18671 = $F$124) * ('RESOLVE Results'!$C$1:$C$18671 = $C179), 0), MATCH(G$126, 'RESOLVE Results'!$D$1:$P$1, 0)), "")</f>
        <v>212.74</v>
      </c>
      <c r="H179" s="4" cm="1">
        <f t="array" ref="H179">IFERROR(INDEX('RESOLVE Results'!$D$1:$P$18671, MATCH(1, ('RESOLVE Results'!$A$1:$A$18671 = $D$124) * ('RESOLVE Results'!$B$1:$B$18671 = $F$124) * ('RESOLVE Results'!$C$1:$C$18671 = $C179), 0), MATCH(H$126, 'RESOLVE Results'!$D$1:$P$1, 0)), "")</f>
        <v>220.24</v>
      </c>
      <c r="I179" s="4" cm="1">
        <f t="array" ref="I179">IFERROR(INDEX('RESOLVE Results'!$D$1:$P$18671, MATCH(1, ('RESOLVE Results'!$A$1:$A$18671 = $D$124) * ('RESOLVE Results'!$B$1:$B$18671 = $F$124) * ('RESOLVE Results'!$C$1:$C$18671 = $C179), 0), MATCH(I$126, 'RESOLVE Results'!$D$1:$P$1, 0)), "")</f>
        <v>229.66</v>
      </c>
      <c r="J179" s="4" cm="1">
        <f t="array" ref="J179">IFERROR(INDEX('RESOLVE Results'!$D$1:$P$18671, MATCH(1, ('RESOLVE Results'!$A$1:$A$18671 = $D$124) * ('RESOLVE Results'!$B$1:$B$18671 = $F$124) * ('RESOLVE Results'!$C$1:$C$18671 = $C179), 0), MATCH(J$126, 'RESOLVE Results'!$D$1:$P$1, 0)), "")</f>
        <v>235.18</v>
      </c>
      <c r="K179" s="4" cm="1">
        <f t="array" ref="K179">IFERROR(INDEX('RESOLVE Results'!$D$1:$P$18671, MATCH(1, ('RESOLVE Results'!$A$1:$A$18671 = $D$124) * ('RESOLVE Results'!$B$1:$B$18671 = $F$124) * ('RESOLVE Results'!$C$1:$C$18671 = $C179), 0), MATCH(K$126, 'RESOLVE Results'!$D$1:$P$1, 0)), "")</f>
        <v>240.63</v>
      </c>
      <c r="L179" s="4" cm="1">
        <f t="array" ref="L179">IFERROR(INDEX('RESOLVE Results'!$D$1:$P$18671, MATCH(1, ('RESOLVE Results'!$A$1:$A$18671 = $D$124) * ('RESOLVE Results'!$B$1:$B$18671 = $F$124) * ('RESOLVE Results'!$C$1:$C$18671 = $C179), 0), MATCH(L$126, 'RESOLVE Results'!$D$1:$P$1, 0)), "")</f>
        <v>246.15</v>
      </c>
      <c r="M179" s="4" cm="1">
        <f t="array" ref="M179">IFERROR(INDEX('RESOLVE Results'!$D$1:$P$18671, MATCH(1, ('RESOLVE Results'!$A$1:$A$18671 = $D$124) * ('RESOLVE Results'!$B$1:$B$18671 = $F$124) * ('RESOLVE Results'!$C$1:$C$18671 = $C179), 0), MATCH(M$126, 'RESOLVE Results'!$D$1:$P$1, 0)), "")</f>
        <v>269.82</v>
      </c>
      <c r="N179" s="4" cm="1">
        <f t="array" ref="N179">IFERROR(INDEX('RESOLVE Results'!$D$1:$P$18671, MATCH(1, ('RESOLVE Results'!$A$1:$A$18671 = $D$124) * ('RESOLVE Results'!$B$1:$B$18671 = $F$124) * ('RESOLVE Results'!$C$1:$C$18671 = $C179), 0), MATCH(N$126, 'RESOLVE Results'!$D$1:$P$1, 0)), "")</f>
        <v>276.22000000000003</v>
      </c>
      <c r="O179" s="4" cm="1">
        <f t="array" ref="O179">IFERROR(INDEX('RESOLVE Results'!$D$1:$P$18671, MATCH(1, ('RESOLVE Results'!$A$1:$A$18671 = $D$124) * ('RESOLVE Results'!$B$1:$B$18671 = $F$124) * ('RESOLVE Results'!$C$1:$C$18671 = $C179), 0), MATCH(O$126, 'RESOLVE Results'!$D$1:$P$1, 0)), "")</f>
        <v>295.94</v>
      </c>
      <c r="P179" s="6">
        <f t="shared" si="2"/>
        <v>3871.6276509730787</v>
      </c>
    </row>
    <row r="180" spans="2:16" x14ac:dyDescent="0.2">
      <c r="B180" s="11" t="s">
        <v>180</v>
      </c>
      <c r="C180" s="3" t="str">
        <v>7.6GW High Gas Retirements</v>
      </c>
      <c r="D180" s="4" cm="1">
        <f t="array" ref="D180">IFERROR(INDEX('RESOLVE Results'!$D$1:$P$18671, MATCH(1, ('RESOLVE Results'!$A$1:$A$18671 = $D$124) * ('RESOLVE Results'!$B$1:$B$18671 = $F$124) * ('RESOLVE Results'!$C$1:$C$18671 = $C180), 0), MATCH(D$126, 'RESOLVE Results'!$D$1:$P$1, 0)), "")</f>
        <v>202.31</v>
      </c>
      <c r="E180" s="4" cm="1">
        <f t="array" ref="E180">IFERROR(INDEX('RESOLVE Results'!$D$1:$P$18671, MATCH(1, ('RESOLVE Results'!$A$1:$A$18671 = $D$124) * ('RESOLVE Results'!$B$1:$B$18671 = $F$124) * ('RESOLVE Results'!$C$1:$C$18671 = $C180), 0), MATCH(E$126, 'RESOLVE Results'!$D$1:$P$1, 0)), "")</f>
        <v>204.45</v>
      </c>
      <c r="F180" s="4" cm="1">
        <f t="array" ref="F180">IFERROR(INDEX('RESOLVE Results'!$D$1:$P$18671, MATCH(1, ('RESOLVE Results'!$A$1:$A$18671 = $D$124) * ('RESOLVE Results'!$B$1:$B$18671 = $F$124) * ('RESOLVE Results'!$C$1:$C$18671 = $C180), 0), MATCH(F$126, 'RESOLVE Results'!$D$1:$P$1, 0)), "")</f>
        <v>206.75</v>
      </c>
      <c r="G180" s="4" cm="1">
        <f t="array" ref="G180">IFERROR(INDEX('RESOLVE Results'!$D$1:$P$18671, MATCH(1, ('RESOLVE Results'!$A$1:$A$18671 = $D$124) * ('RESOLVE Results'!$B$1:$B$18671 = $F$124) * ('RESOLVE Results'!$C$1:$C$18671 = $C180), 0), MATCH(G$126, 'RESOLVE Results'!$D$1:$P$1, 0)), "")</f>
        <v>212.74</v>
      </c>
      <c r="H180" s="4" cm="1">
        <f t="array" ref="H180">IFERROR(INDEX('RESOLVE Results'!$D$1:$P$18671, MATCH(1, ('RESOLVE Results'!$A$1:$A$18671 = $D$124) * ('RESOLVE Results'!$B$1:$B$18671 = $F$124) * ('RESOLVE Results'!$C$1:$C$18671 = $C180), 0), MATCH(H$126, 'RESOLVE Results'!$D$1:$P$1, 0)), "")</f>
        <v>220.24</v>
      </c>
      <c r="I180" s="4" cm="1">
        <f t="array" ref="I180">IFERROR(INDEX('RESOLVE Results'!$D$1:$P$18671, MATCH(1, ('RESOLVE Results'!$A$1:$A$18671 = $D$124) * ('RESOLVE Results'!$B$1:$B$18671 = $F$124) * ('RESOLVE Results'!$C$1:$C$18671 = $C180), 0), MATCH(I$126, 'RESOLVE Results'!$D$1:$P$1, 0)), "")</f>
        <v>229.66</v>
      </c>
      <c r="J180" s="4" cm="1">
        <f t="array" ref="J180">IFERROR(INDEX('RESOLVE Results'!$D$1:$P$18671, MATCH(1, ('RESOLVE Results'!$A$1:$A$18671 = $D$124) * ('RESOLVE Results'!$B$1:$B$18671 = $F$124) * ('RESOLVE Results'!$C$1:$C$18671 = $C180), 0), MATCH(J$126, 'RESOLVE Results'!$D$1:$P$1, 0)), "")</f>
        <v>235.18</v>
      </c>
      <c r="K180" s="4" cm="1">
        <f t="array" ref="K180">IFERROR(INDEX('RESOLVE Results'!$D$1:$P$18671, MATCH(1, ('RESOLVE Results'!$A$1:$A$18671 = $D$124) * ('RESOLVE Results'!$B$1:$B$18671 = $F$124) * ('RESOLVE Results'!$C$1:$C$18671 = $C180), 0), MATCH(K$126, 'RESOLVE Results'!$D$1:$P$1, 0)), "")</f>
        <v>240.63</v>
      </c>
      <c r="L180" s="4" cm="1">
        <f t="array" ref="L180">IFERROR(INDEX('RESOLVE Results'!$D$1:$P$18671, MATCH(1, ('RESOLVE Results'!$A$1:$A$18671 = $D$124) * ('RESOLVE Results'!$B$1:$B$18671 = $F$124) * ('RESOLVE Results'!$C$1:$C$18671 = $C180), 0), MATCH(L$126, 'RESOLVE Results'!$D$1:$P$1, 0)), "")</f>
        <v>246.15</v>
      </c>
      <c r="M180" s="4" cm="1">
        <f t="array" ref="M180">IFERROR(INDEX('RESOLVE Results'!$D$1:$P$18671, MATCH(1, ('RESOLVE Results'!$A$1:$A$18671 = $D$124) * ('RESOLVE Results'!$B$1:$B$18671 = $F$124) * ('RESOLVE Results'!$C$1:$C$18671 = $C180), 0), MATCH(M$126, 'RESOLVE Results'!$D$1:$P$1, 0)), "")</f>
        <v>269.82</v>
      </c>
      <c r="N180" s="4" cm="1">
        <f t="array" ref="N180">IFERROR(INDEX('RESOLVE Results'!$D$1:$P$18671, MATCH(1, ('RESOLVE Results'!$A$1:$A$18671 = $D$124) * ('RESOLVE Results'!$B$1:$B$18671 = $F$124) * ('RESOLVE Results'!$C$1:$C$18671 = $C180), 0), MATCH(N$126, 'RESOLVE Results'!$D$1:$P$1, 0)), "")</f>
        <v>276.22000000000003</v>
      </c>
      <c r="O180" s="4" cm="1">
        <f t="array" ref="O180">IFERROR(INDEX('RESOLVE Results'!$D$1:$P$18671, MATCH(1, ('RESOLVE Results'!$A$1:$A$18671 = $D$124) * ('RESOLVE Results'!$B$1:$B$18671 = $F$124) * ('RESOLVE Results'!$C$1:$C$18671 = $C180), 0), MATCH(O$126, 'RESOLVE Results'!$D$1:$P$1, 0)), "")</f>
        <v>295.94</v>
      </c>
      <c r="P180" s="6">
        <f t="shared" si="2"/>
        <v>3871.6276509730787</v>
      </c>
    </row>
    <row r="181" spans="2:16" x14ac:dyDescent="0.2">
      <c r="B181" s="11" t="s">
        <v>180</v>
      </c>
      <c r="C181" s="3" t="str">
        <v>7.6GW Low Long Duration Storage ELCC</v>
      </c>
      <c r="D181" s="4" cm="1">
        <f t="array" ref="D181">IFERROR(INDEX('RESOLVE Results'!$D$1:$P$18671, MATCH(1, ('RESOLVE Results'!$A$1:$A$18671 = $D$124) * ('RESOLVE Results'!$B$1:$B$18671 = $F$124) * ('RESOLVE Results'!$C$1:$C$18671 = $C181), 0), MATCH(D$126, 'RESOLVE Results'!$D$1:$P$1, 0)), "")</f>
        <v>202.31</v>
      </c>
      <c r="E181" s="4" cm="1">
        <f t="array" ref="E181">IFERROR(INDEX('RESOLVE Results'!$D$1:$P$18671, MATCH(1, ('RESOLVE Results'!$A$1:$A$18671 = $D$124) * ('RESOLVE Results'!$B$1:$B$18671 = $F$124) * ('RESOLVE Results'!$C$1:$C$18671 = $C181), 0), MATCH(E$126, 'RESOLVE Results'!$D$1:$P$1, 0)), "")</f>
        <v>204.45</v>
      </c>
      <c r="F181" s="4" cm="1">
        <f t="array" ref="F181">IFERROR(INDEX('RESOLVE Results'!$D$1:$P$18671, MATCH(1, ('RESOLVE Results'!$A$1:$A$18671 = $D$124) * ('RESOLVE Results'!$B$1:$B$18671 = $F$124) * ('RESOLVE Results'!$C$1:$C$18671 = $C181), 0), MATCH(F$126, 'RESOLVE Results'!$D$1:$P$1, 0)), "")</f>
        <v>206.75</v>
      </c>
      <c r="G181" s="4" cm="1">
        <f t="array" ref="G181">IFERROR(INDEX('RESOLVE Results'!$D$1:$P$18671, MATCH(1, ('RESOLVE Results'!$A$1:$A$18671 = $D$124) * ('RESOLVE Results'!$B$1:$B$18671 = $F$124) * ('RESOLVE Results'!$C$1:$C$18671 = $C181), 0), MATCH(G$126, 'RESOLVE Results'!$D$1:$P$1, 0)), "")</f>
        <v>212.74</v>
      </c>
      <c r="H181" s="4" cm="1">
        <f t="array" ref="H181">IFERROR(INDEX('RESOLVE Results'!$D$1:$P$18671, MATCH(1, ('RESOLVE Results'!$A$1:$A$18671 = $D$124) * ('RESOLVE Results'!$B$1:$B$18671 = $F$124) * ('RESOLVE Results'!$C$1:$C$18671 = $C181), 0), MATCH(H$126, 'RESOLVE Results'!$D$1:$P$1, 0)), "")</f>
        <v>220.24</v>
      </c>
      <c r="I181" s="4" cm="1">
        <f t="array" ref="I181">IFERROR(INDEX('RESOLVE Results'!$D$1:$P$18671, MATCH(1, ('RESOLVE Results'!$A$1:$A$18671 = $D$124) * ('RESOLVE Results'!$B$1:$B$18671 = $F$124) * ('RESOLVE Results'!$C$1:$C$18671 = $C181), 0), MATCH(I$126, 'RESOLVE Results'!$D$1:$P$1, 0)), "")</f>
        <v>229.66</v>
      </c>
      <c r="J181" s="4" cm="1">
        <f t="array" ref="J181">IFERROR(INDEX('RESOLVE Results'!$D$1:$P$18671, MATCH(1, ('RESOLVE Results'!$A$1:$A$18671 = $D$124) * ('RESOLVE Results'!$B$1:$B$18671 = $F$124) * ('RESOLVE Results'!$C$1:$C$18671 = $C181), 0), MATCH(J$126, 'RESOLVE Results'!$D$1:$P$1, 0)), "")</f>
        <v>235.18</v>
      </c>
      <c r="K181" s="4" cm="1">
        <f t="array" ref="K181">IFERROR(INDEX('RESOLVE Results'!$D$1:$P$18671, MATCH(1, ('RESOLVE Results'!$A$1:$A$18671 = $D$124) * ('RESOLVE Results'!$B$1:$B$18671 = $F$124) * ('RESOLVE Results'!$C$1:$C$18671 = $C181), 0), MATCH(K$126, 'RESOLVE Results'!$D$1:$P$1, 0)), "")</f>
        <v>240.63</v>
      </c>
      <c r="L181" s="4" cm="1">
        <f t="array" ref="L181">IFERROR(INDEX('RESOLVE Results'!$D$1:$P$18671, MATCH(1, ('RESOLVE Results'!$A$1:$A$18671 = $D$124) * ('RESOLVE Results'!$B$1:$B$18671 = $F$124) * ('RESOLVE Results'!$C$1:$C$18671 = $C181), 0), MATCH(L$126, 'RESOLVE Results'!$D$1:$P$1, 0)), "")</f>
        <v>246.15</v>
      </c>
      <c r="M181" s="4" cm="1">
        <f t="array" ref="M181">IFERROR(INDEX('RESOLVE Results'!$D$1:$P$18671, MATCH(1, ('RESOLVE Results'!$A$1:$A$18671 = $D$124) * ('RESOLVE Results'!$B$1:$B$18671 = $F$124) * ('RESOLVE Results'!$C$1:$C$18671 = $C181), 0), MATCH(M$126, 'RESOLVE Results'!$D$1:$P$1, 0)), "")</f>
        <v>269.82</v>
      </c>
      <c r="N181" s="4" cm="1">
        <f t="array" ref="N181">IFERROR(INDEX('RESOLVE Results'!$D$1:$P$18671, MATCH(1, ('RESOLVE Results'!$A$1:$A$18671 = $D$124) * ('RESOLVE Results'!$B$1:$B$18671 = $F$124) * ('RESOLVE Results'!$C$1:$C$18671 = $C181), 0), MATCH(N$126, 'RESOLVE Results'!$D$1:$P$1, 0)), "")</f>
        <v>276.22000000000003</v>
      </c>
      <c r="O181" s="4" cm="1">
        <f t="array" ref="O181">IFERROR(INDEX('RESOLVE Results'!$D$1:$P$18671, MATCH(1, ('RESOLVE Results'!$A$1:$A$18671 = $D$124) * ('RESOLVE Results'!$B$1:$B$18671 = $F$124) * ('RESOLVE Results'!$C$1:$C$18671 = $C181), 0), MATCH(O$126, 'RESOLVE Results'!$D$1:$P$1, 0)), "")</f>
        <v>295.94</v>
      </c>
      <c r="P181" s="6">
        <f t="shared" si="2"/>
        <v>3871.6276509730787</v>
      </c>
    </row>
    <row r="182" spans="2:16" x14ac:dyDescent="0.2">
      <c r="B182" s="11" t="s">
        <v>180</v>
      </c>
      <c r="C182" s="3" t="str">
        <v>7.6GW High Offshore Wind ELCC</v>
      </c>
      <c r="D182" s="4" cm="1">
        <f t="array" ref="D182">IFERROR(INDEX('RESOLVE Results'!$D$1:$P$18671, MATCH(1, ('RESOLVE Results'!$A$1:$A$18671 = $D$124) * ('RESOLVE Results'!$B$1:$B$18671 = $F$124) * ('RESOLVE Results'!$C$1:$C$18671 = $C182), 0), MATCH(D$126, 'RESOLVE Results'!$D$1:$P$1, 0)), "")</f>
        <v>202.31</v>
      </c>
      <c r="E182" s="4" cm="1">
        <f t="array" ref="E182">IFERROR(INDEX('RESOLVE Results'!$D$1:$P$18671, MATCH(1, ('RESOLVE Results'!$A$1:$A$18671 = $D$124) * ('RESOLVE Results'!$B$1:$B$18671 = $F$124) * ('RESOLVE Results'!$C$1:$C$18671 = $C182), 0), MATCH(E$126, 'RESOLVE Results'!$D$1:$P$1, 0)), "")</f>
        <v>204.45</v>
      </c>
      <c r="F182" s="4" cm="1">
        <f t="array" ref="F182">IFERROR(INDEX('RESOLVE Results'!$D$1:$P$18671, MATCH(1, ('RESOLVE Results'!$A$1:$A$18671 = $D$124) * ('RESOLVE Results'!$B$1:$B$18671 = $F$124) * ('RESOLVE Results'!$C$1:$C$18671 = $C182), 0), MATCH(F$126, 'RESOLVE Results'!$D$1:$P$1, 0)), "")</f>
        <v>206.75</v>
      </c>
      <c r="G182" s="4" cm="1">
        <f t="array" ref="G182">IFERROR(INDEX('RESOLVE Results'!$D$1:$P$18671, MATCH(1, ('RESOLVE Results'!$A$1:$A$18671 = $D$124) * ('RESOLVE Results'!$B$1:$B$18671 = $F$124) * ('RESOLVE Results'!$C$1:$C$18671 = $C182), 0), MATCH(G$126, 'RESOLVE Results'!$D$1:$P$1, 0)), "")</f>
        <v>212.74</v>
      </c>
      <c r="H182" s="4" cm="1">
        <f t="array" ref="H182">IFERROR(INDEX('RESOLVE Results'!$D$1:$P$18671, MATCH(1, ('RESOLVE Results'!$A$1:$A$18671 = $D$124) * ('RESOLVE Results'!$B$1:$B$18671 = $F$124) * ('RESOLVE Results'!$C$1:$C$18671 = $C182), 0), MATCH(H$126, 'RESOLVE Results'!$D$1:$P$1, 0)), "")</f>
        <v>220.24</v>
      </c>
      <c r="I182" s="4" cm="1">
        <f t="array" ref="I182">IFERROR(INDEX('RESOLVE Results'!$D$1:$P$18671, MATCH(1, ('RESOLVE Results'!$A$1:$A$18671 = $D$124) * ('RESOLVE Results'!$B$1:$B$18671 = $F$124) * ('RESOLVE Results'!$C$1:$C$18671 = $C182), 0), MATCH(I$126, 'RESOLVE Results'!$D$1:$P$1, 0)), "")</f>
        <v>229.66</v>
      </c>
      <c r="J182" s="4" cm="1">
        <f t="array" ref="J182">IFERROR(INDEX('RESOLVE Results'!$D$1:$P$18671, MATCH(1, ('RESOLVE Results'!$A$1:$A$18671 = $D$124) * ('RESOLVE Results'!$B$1:$B$18671 = $F$124) * ('RESOLVE Results'!$C$1:$C$18671 = $C182), 0), MATCH(J$126, 'RESOLVE Results'!$D$1:$P$1, 0)), "")</f>
        <v>235.18</v>
      </c>
      <c r="K182" s="4" cm="1">
        <f t="array" ref="K182">IFERROR(INDEX('RESOLVE Results'!$D$1:$P$18671, MATCH(1, ('RESOLVE Results'!$A$1:$A$18671 = $D$124) * ('RESOLVE Results'!$B$1:$B$18671 = $F$124) * ('RESOLVE Results'!$C$1:$C$18671 = $C182), 0), MATCH(K$126, 'RESOLVE Results'!$D$1:$P$1, 0)), "")</f>
        <v>240.63</v>
      </c>
      <c r="L182" s="4" cm="1">
        <f t="array" ref="L182">IFERROR(INDEX('RESOLVE Results'!$D$1:$P$18671, MATCH(1, ('RESOLVE Results'!$A$1:$A$18671 = $D$124) * ('RESOLVE Results'!$B$1:$B$18671 = $F$124) * ('RESOLVE Results'!$C$1:$C$18671 = $C182), 0), MATCH(L$126, 'RESOLVE Results'!$D$1:$P$1, 0)), "")</f>
        <v>246.15</v>
      </c>
      <c r="M182" s="4" cm="1">
        <f t="array" ref="M182">IFERROR(INDEX('RESOLVE Results'!$D$1:$P$18671, MATCH(1, ('RESOLVE Results'!$A$1:$A$18671 = $D$124) * ('RESOLVE Results'!$B$1:$B$18671 = $F$124) * ('RESOLVE Results'!$C$1:$C$18671 = $C182), 0), MATCH(M$126, 'RESOLVE Results'!$D$1:$P$1, 0)), "")</f>
        <v>269.82</v>
      </c>
      <c r="N182" s="4" cm="1">
        <f t="array" ref="N182">IFERROR(INDEX('RESOLVE Results'!$D$1:$P$18671, MATCH(1, ('RESOLVE Results'!$A$1:$A$18671 = $D$124) * ('RESOLVE Results'!$B$1:$B$18671 = $F$124) * ('RESOLVE Results'!$C$1:$C$18671 = $C182), 0), MATCH(N$126, 'RESOLVE Results'!$D$1:$P$1, 0)), "")</f>
        <v>276.22000000000003</v>
      </c>
      <c r="O182" s="4" cm="1">
        <f t="array" ref="O182">IFERROR(INDEX('RESOLVE Results'!$D$1:$P$18671, MATCH(1, ('RESOLVE Results'!$A$1:$A$18671 = $D$124) * ('RESOLVE Results'!$B$1:$B$18671 = $F$124) * ('RESOLVE Results'!$C$1:$C$18671 = $C182), 0), MATCH(O$126, 'RESOLVE Results'!$D$1:$P$1, 0)), "")</f>
        <v>295.94</v>
      </c>
      <c r="P182" s="6">
        <f t="shared" si="2"/>
        <v>3871.6276509730787</v>
      </c>
    </row>
    <row r="183" spans="2:16" x14ac:dyDescent="0.2">
      <c r="B183" s="11" t="s">
        <v>180</v>
      </c>
      <c r="C183" s="3" t="str">
        <v>7.6GW Low Offshore Wind ELCC</v>
      </c>
      <c r="D183" s="4" cm="1">
        <f t="array" ref="D183">IFERROR(INDEX('RESOLVE Results'!$D$1:$P$18671, MATCH(1, ('RESOLVE Results'!$A$1:$A$18671 = $D$124) * ('RESOLVE Results'!$B$1:$B$18671 = $F$124) * ('RESOLVE Results'!$C$1:$C$18671 = $C183), 0), MATCH(D$126, 'RESOLVE Results'!$D$1:$P$1, 0)), "")</f>
        <v>202.31</v>
      </c>
      <c r="E183" s="4" cm="1">
        <f t="array" ref="E183">IFERROR(INDEX('RESOLVE Results'!$D$1:$P$18671, MATCH(1, ('RESOLVE Results'!$A$1:$A$18671 = $D$124) * ('RESOLVE Results'!$B$1:$B$18671 = $F$124) * ('RESOLVE Results'!$C$1:$C$18671 = $C183), 0), MATCH(E$126, 'RESOLVE Results'!$D$1:$P$1, 0)), "")</f>
        <v>204.45</v>
      </c>
      <c r="F183" s="4" cm="1">
        <f t="array" ref="F183">IFERROR(INDEX('RESOLVE Results'!$D$1:$P$18671, MATCH(1, ('RESOLVE Results'!$A$1:$A$18671 = $D$124) * ('RESOLVE Results'!$B$1:$B$18671 = $F$124) * ('RESOLVE Results'!$C$1:$C$18671 = $C183), 0), MATCH(F$126, 'RESOLVE Results'!$D$1:$P$1, 0)), "")</f>
        <v>206.75</v>
      </c>
      <c r="G183" s="4" cm="1">
        <f t="array" ref="G183">IFERROR(INDEX('RESOLVE Results'!$D$1:$P$18671, MATCH(1, ('RESOLVE Results'!$A$1:$A$18671 = $D$124) * ('RESOLVE Results'!$B$1:$B$18671 = $F$124) * ('RESOLVE Results'!$C$1:$C$18671 = $C183), 0), MATCH(G$126, 'RESOLVE Results'!$D$1:$P$1, 0)), "")</f>
        <v>212.74</v>
      </c>
      <c r="H183" s="4" cm="1">
        <f t="array" ref="H183">IFERROR(INDEX('RESOLVE Results'!$D$1:$P$18671, MATCH(1, ('RESOLVE Results'!$A$1:$A$18671 = $D$124) * ('RESOLVE Results'!$B$1:$B$18671 = $F$124) * ('RESOLVE Results'!$C$1:$C$18671 = $C183), 0), MATCH(H$126, 'RESOLVE Results'!$D$1:$P$1, 0)), "")</f>
        <v>220.24</v>
      </c>
      <c r="I183" s="4" cm="1">
        <f t="array" ref="I183">IFERROR(INDEX('RESOLVE Results'!$D$1:$P$18671, MATCH(1, ('RESOLVE Results'!$A$1:$A$18671 = $D$124) * ('RESOLVE Results'!$B$1:$B$18671 = $F$124) * ('RESOLVE Results'!$C$1:$C$18671 = $C183), 0), MATCH(I$126, 'RESOLVE Results'!$D$1:$P$1, 0)), "")</f>
        <v>229.66</v>
      </c>
      <c r="J183" s="4" cm="1">
        <f t="array" ref="J183">IFERROR(INDEX('RESOLVE Results'!$D$1:$P$18671, MATCH(1, ('RESOLVE Results'!$A$1:$A$18671 = $D$124) * ('RESOLVE Results'!$B$1:$B$18671 = $F$124) * ('RESOLVE Results'!$C$1:$C$18671 = $C183), 0), MATCH(J$126, 'RESOLVE Results'!$D$1:$P$1, 0)), "")</f>
        <v>235.18</v>
      </c>
      <c r="K183" s="4" cm="1">
        <f t="array" ref="K183">IFERROR(INDEX('RESOLVE Results'!$D$1:$P$18671, MATCH(1, ('RESOLVE Results'!$A$1:$A$18671 = $D$124) * ('RESOLVE Results'!$B$1:$B$18671 = $F$124) * ('RESOLVE Results'!$C$1:$C$18671 = $C183), 0), MATCH(K$126, 'RESOLVE Results'!$D$1:$P$1, 0)), "")</f>
        <v>240.63</v>
      </c>
      <c r="L183" s="4" cm="1">
        <f t="array" ref="L183">IFERROR(INDEX('RESOLVE Results'!$D$1:$P$18671, MATCH(1, ('RESOLVE Results'!$A$1:$A$18671 = $D$124) * ('RESOLVE Results'!$B$1:$B$18671 = $F$124) * ('RESOLVE Results'!$C$1:$C$18671 = $C183), 0), MATCH(L$126, 'RESOLVE Results'!$D$1:$P$1, 0)), "")</f>
        <v>246.15</v>
      </c>
      <c r="M183" s="4" cm="1">
        <f t="array" ref="M183">IFERROR(INDEX('RESOLVE Results'!$D$1:$P$18671, MATCH(1, ('RESOLVE Results'!$A$1:$A$18671 = $D$124) * ('RESOLVE Results'!$B$1:$B$18671 = $F$124) * ('RESOLVE Results'!$C$1:$C$18671 = $C183), 0), MATCH(M$126, 'RESOLVE Results'!$D$1:$P$1, 0)), "")</f>
        <v>269.82</v>
      </c>
      <c r="N183" s="4" cm="1">
        <f t="array" ref="N183">IFERROR(INDEX('RESOLVE Results'!$D$1:$P$18671, MATCH(1, ('RESOLVE Results'!$A$1:$A$18671 = $D$124) * ('RESOLVE Results'!$B$1:$B$18671 = $F$124) * ('RESOLVE Results'!$C$1:$C$18671 = $C183), 0), MATCH(N$126, 'RESOLVE Results'!$D$1:$P$1, 0)), "")</f>
        <v>276.22000000000003</v>
      </c>
      <c r="O183" s="4" cm="1">
        <f t="array" ref="O183">IFERROR(INDEX('RESOLVE Results'!$D$1:$P$18671, MATCH(1, ('RESOLVE Results'!$A$1:$A$18671 = $D$124) * ('RESOLVE Results'!$B$1:$B$18671 = $F$124) * ('RESOLVE Results'!$C$1:$C$18671 = $C183), 0), MATCH(O$126, 'RESOLVE Results'!$D$1:$P$1, 0)), "")</f>
        <v>295.94</v>
      </c>
      <c r="P183" s="6">
        <f t="shared" si="2"/>
        <v>3871.6276509730787</v>
      </c>
    </row>
    <row r="184" spans="2:16" x14ac:dyDescent="0.2">
      <c r="B184" s="11" t="s">
        <v>180</v>
      </c>
      <c r="C184" s="3" t="str">
        <v>7.6GW Low Competing Resource Cost</v>
      </c>
      <c r="D184" s="4" cm="1">
        <f t="array" ref="D184">IFERROR(INDEX('RESOLVE Results'!$D$1:$P$18671, MATCH(1, ('RESOLVE Results'!$A$1:$A$18671 = $D$124) * ('RESOLVE Results'!$B$1:$B$18671 = $F$124) * ('RESOLVE Results'!$C$1:$C$18671 = $C184), 0), MATCH(D$126, 'RESOLVE Results'!$D$1:$P$1, 0)), "")</f>
        <v>202.31</v>
      </c>
      <c r="E184" s="4" cm="1">
        <f t="array" ref="E184">IFERROR(INDEX('RESOLVE Results'!$D$1:$P$18671, MATCH(1, ('RESOLVE Results'!$A$1:$A$18671 = $D$124) * ('RESOLVE Results'!$B$1:$B$18671 = $F$124) * ('RESOLVE Results'!$C$1:$C$18671 = $C184), 0), MATCH(E$126, 'RESOLVE Results'!$D$1:$P$1, 0)), "")</f>
        <v>204.45</v>
      </c>
      <c r="F184" s="4" cm="1">
        <f t="array" ref="F184">IFERROR(INDEX('RESOLVE Results'!$D$1:$P$18671, MATCH(1, ('RESOLVE Results'!$A$1:$A$18671 = $D$124) * ('RESOLVE Results'!$B$1:$B$18671 = $F$124) * ('RESOLVE Results'!$C$1:$C$18671 = $C184), 0), MATCH(F$126, 'RESOLVE Results'!$D$1:$P$1, 0)), "")</f>
        <v>206.75</v>
      </c>
      <c r="G184" s="4" cm="1">
        <f t="array" ref="G184">IFERROR(INDEX('RESOLVE Results'!$D$1:$P$18671, MATCH(1, ('RESOLVE Results'!$A$1:$A$18671 = $D$124) * ('RESOLVE Results'!$B$1:$B$18671 = $F$124) * ('RESOLVE Results'!$C$1:$C$18671 = $C184), 0), MATCH(G$126, 'RESOLVE Results'!$D$1:$P$1, 0)), "")</f>
        <v>212.74</v>
      </c>
      <c r="H184" s="4" cm="1">
        <f t="array" ref="H184">IFERROR(INDEX('RESOLVE Results'!$D$1:$P$18671, MATCH(1, ('RESOLVE Results'!$A$1:$A$18671 = $D$124) * ('RESOLVE Results'!$B$1:$B$18671 = $F$124) * ('RESOLVE Results'!$C$1:$C$18671 = $C184), 0), MATCH(H$126, 'RESOLVE Results'!$D$1:$P$1, 0)), "")</f>
        <v>220.24</v>
      </c>
      <c r="I184" s="4" cm="1">
        <f t="array" ref="I184">IFERROR(INDEX('RESOLVE Results'!$D$1:$P$18671, MATCH(1, ('RESOLVE Results'!$A$1:$A$18671 = $D$124) * ('RESOLVE Results'!$B$1:$B$18671 = $F$124) * ('RESOLVE Results'!$C$1:$C$18671 = $C184), 0), MATCH(I$126, 'RESOLVE Results'!$D$1:$P$1, 0)), "")</f>
        <v>229.66</v>
      </c>
      <c r="J184" s="4" cm="1">
        <f t="array" ref="J184">IFERROR(INDEX('RESOLVE Results'!$D$1:$P$18671, MATCH(1, ('RESOLVE Results'!$A$1:$A$18671 = $D$124) * ('RESOLVE Results'!$B$1:$B$18671 = $F$124) * ('RESOLVE Results'!$C$1:$C$18671 = $C184), 0), MATCH(J$126, 'RESOLVE Results'!$D$1:$P$1, 0)), "")</f>
        <v>235.18</v>
      </c>
      <c r="K184" s="4" cm="1">
        <f t="array" ref="K184">IFERROR(INDEX('RESOLVE Results'!$D$1:$P$18671, MATCH(1, ('RESOLVE Results'!$A$1:$A$18671 = $D$124) * ('RESOLVE Results'!$B$1:$B$18671 = $F$124) * ('RESOLVE Results'!$C$1:$C$18671 = $C184), 0), MATCH(K$126, 'RESOLVE Results'!$D$1:$P$1, 0)), "")</f>
        <v>240.63</v>
      </c>
      <c r="L184" s="4" cm="1">
        <f t="array" ref="L184">IFERROR(INDEX('RESOLVE Results'!$D$1:$P$18671, MATCH(1, ('RESOLVE Results'!$A$1:$A$18671 = $D$124) * ('RESOLVE Results'!$B$1:$B$18671 = $F$124) * ('RESOLVE Results'!$C$1:$C$18671 = $C184), 0), MATCH(L$126, 'RESOLVE Results'!$D$1:$P$1, 0)), "")</f>
        <v>246.15</v>
      </c>
      <c r="M184" s="4" cm="1">
        <f t="array" ref="M184">IFERROR(INDEX('RESOLVE Results'!$D$1:$P$18671, MATCH(1, ('RESOLVE Results'!$A$1:$A$18671 = $D$124) * ('RESOLVE Results'!$B$1:$B$18671 = $F$124) * ('RESOLVE Results'!$C$1:$C$18671 = $C184), 0), MATCH(M$126, 'RESOLVE Results'!$D$1:$P$1, 0)), "")</f>
        <v>269.82</v>
      </c>
      <c r="N184" s="4" cm="1">
        <f t="array" ref="N184">IFERROR(INDEX('RESOLVE Results'!$D$1:$P$18671, MATCH(1, ('RESOLVE Results'!$A$1:$A$18671 = $D$124) * ('RESOLVE Results'!$B$1:$B$18671 = $F$124) * ('RESOLVE Results'!$C$1:$C$18671 = $C184), 0), MATCH(N$126, 'RESOLVE Results'!$D$1:$P$1, 0)), "")</f>
        <v>276.22000000000003</v>
      </c>
      <c r="O184" s="4" cm="1">
        <f t="array" ref="O184">IFERROR(INDEX('RESOLVE Results'!$D$1:$P$18671, MATCH(1, ('RESOLVE Results'!$A$1:$A$18671 = $D$124) * ('RESOLVE Results'!$B$1:$B$18671 = $F$124) * ('RESOLVE Results'!$C$1:$C$18671 = $C184), 0), MATCH(O$126, 'RESOLVE Results'!$D$1:$P$1, 0)), "")</f>
        <v>295.94</v>
      </c>
      <c r="P184" s="6">
        <f t="shared" si="2"/>
        <v>3871.6276509730787</v>
      </c>
    </row>
    <row r="185" spans="2:16" x14ac:dyDescent="0.2">
      <c r="B185" s="11" t="s">
        <v>180</v>
      </c>
      <c r="C185" s="3" t="str">
        <v>7.6GW Low Bookend</v>
      </c>
      <c r="D185" s="4" cm="1">
        <f t="array" ref="D185">IFERROR(INDEX('RESOLVE Results'!$D$1:$P$18671, MATCH(1, ('RESOLVE Results'!$A$1:$A$18671 = $D$124) * ('RESOLVE Results'!$B$1:$B$18671 = $F$124) * ('RESOLVE Results'!$C$1:$C$18671 = $C185), 0), MATCH(D$126, 'RESOLVE Results'!$D$1:$P$1, 0)), "")</f>
        <v>202.31</v>
      </c>
      <c r="E185" s="4" cm="1">
        <f t="array" ref="E185">IFERROR(INDEX('RESOLVE Results'!$D$1:$P$18671, MATCH(1, ('RESOLVE Results'!$A$1:$A$18671 = $D$124) * ('RESOLVE Results'!$B$1:$B$18671 = $F$124) * ('RESOLVE Results'!$C$1:$C$18671 = $C185), 0), MATCH(E$126, 'RESOLVE Results'!$D$1:$P$1, 0)), "")</f>
        <v>204.45</v>
      </c>
      <c r="F185" s="4" cm="1">
        <f t="array" ref="F185">IFERROR(INDEX('RESOLVE Results'!$D$1:$P$18671, MATCH(1, ('RESOLVE Results'!$A$1:$A$18671 = $D$124) * ('RESOLVE Results'!$B$1:$B$18671 = $F$124) * ('RESOLVE Results'!$C$1:$C$18671 = $C185), 0), MATCH(F$126, 'RESOLVE Results'!$D$1:$P$1, 0)), "")</f>
        <v>206.75</v>
      </c>
      <c r="G185" s="4" cm="1">
        <f t="array" ref="G185">IFERROR(INDEX('RESOLVE Results'!$D$1:$P$18671, MATCH(1, ('RESOLVE Results'!$A$1:$A$18671 = $D$124) * ('RESOLVE Results'!$B$1:$B$18671 = $F$124) * ('RESOLVE Results'!$C$1:$C$18671 = $C185), 0), MATCH(G$126, 'RESOLVE Results'!$D$1:$P$1, 0)), "")</f>
        <v>212.74</v>
      </c>
      <c r="H185" s="4" cm="1">
        <f t="array" ref="H185">IFERROR(INDEX('RESOLVE Results'!$D$1:$P$18671, MATCH(1, ('RESOLVE Results'!$A$1:$A$18671 = $D$124) * ('RESOLVE Results'!$B$1:$B$18671 = $F$124) * ('RESOLVE Results'!$C$1:$C$18671 = $C185), 0), MATCH(H$126, 'RESOLVE Results'!$D$1:$P$1, 0)), "")</f>
        <v>220.24</v>
      </c>
      <c r="I185" s="4" cm="1">
        <f t="array" ref="I185">IFERROR(INDEX('RESOLVE Results'!$D$1:$P$18671, MATCH(1, ('RESOLVE Results'!$A$1:$A$18671 = $D$124) * ('RESOLVE Results'!$B$1:$B$18671 = $F$124) * ('RESOLVE Results'!$C$1:$C$18671 = $C185), 0), MATCH(I$126, 'RESOLVE Results'!$D$1:$P$1, 0)), "")</f>
        <v>229.66</v>
      </c>
      <c r="J185" s="4" cm="1">
        <f t="array" ref="J185">IFERROR(INDEX('RESOLVE Results'!$D$1:$P$18671, MATCH(1, ('RESOLVE Results'!$A$1:$A$18671 = $D$124) * ('RESOLVE Results'!$B$1:$B$18671 = $F$124) * ('RESOLVE Results'!$C$1:$C$18671 = $C185), 0), MATCH(J$126, 'RESOLVE Results'!$D$1:$P$1, 0)), "")</f>
        <v>235.18</v>
      </c>
      <c r="K185" s="4" cm="1">
        <f t="array" ref="K185">IFERROR(INDEX('RESOLVE Results'!$D$1:$P$18671, MATCH(1, ('RESOLVE Results'!$A$1:$A$18671 = $D$124) * ('RESOLVE Results'!$B$1:$B$18671 = $F$124) * ('RESOLVE Results'!$C$1:$C$18671 = $C185), 0), MATCH(K$126, 'RESOLVE Results'!$D$1:$P$1, 0)), "")</f>
        <v>240.63</v>
      </c>
      <c r="L185" s="4" cm="1">
        <f t="array" ref="L185">IFERROR(INDEX('RESOLVE Results'!$D$1:$P$18671, MATCH(1, ('RESOLVE Results'!$A$1:$A$18671 = $D$124) * ('RESOLVE Results'!$B$1:$B$18671 = $F$124) * ('RESOLVE Results'!$C$1:$C$18671 = $C185), 0), MATCH(L$126, 'RESOLVE Results'!$D$1:$P$1, 0)), "")</f>
        <v>246.15</v>
      </c>
      <c r="M185" s="4" cm="1">
        <f t="array" ref="M185">IFERROR(INDEX('RESOLVE Results'!$D$1:$P$18671, MATCH(1, ('RESOLVE Results'!$A$1:$A$18671 = $D$124) * ('RESOLVE Results'!$B$1:$B$18671 = $F$124) * ('RESOLVE Results'!$C$1:$C$18671 = $C185), 0), MATCH(M$126, 'RESOLVE Results'!$D$1:$P$1, 0)), "")</f>
        <v>269.82</v>
      </c>
      <c r="N185" s="4" cm="1">
        <f t="array" ref="N185">IFERROR(INDEX('RESOLVE Results'!$D$1:$P$18671, MATCH(1, ('RESOLVE Results'!$A$1:$A$18671 = $D$124) * ('RESOLVE Results'!$B$1:$B$18671 = $F$124) * ('RESOLVE Results'!$C$1:$C$18671 = $C185), 0), MATCH(N$126, 'RESOLVE Results'!$D$1:$P$1, 0)), "")</f>
        <v>276.22000000000003</v>
      </c>
      <c r="O185" s="4" cm="1">
        <f t="array" ref="O185">IFERROR(INDEX('RESOLVE Results'!$D$1:$P$18671, MATCH(1, ('RESOLVE Results'!$A$1:$A$18671 = $D$124) * ('RESOLVE Results'!$B$1:$B$18671 = $F$124) * ('RESOLVE Results'!$C$1:$C$18671 = $C185), 0), MATCH(O$126, 'RESOLVE Results'!$D$1:$P$1, 0)), "")</f>
        <v>295.94</v>
      </c>
      <c r="P185" s="6">
        <f t="shared" si="2"/>
        <v>3871.6276509730787</v>
      </c>
    </row>
    <row r="186" spans="2:16" x14ac:dyDescent="0.2">
      <c r="B186" s="11" t="s">
        <v>180</v>
      </c>
      <c r="C186" s="3" t="str">
        <v>7.6GW Least-Cost</v>
      </c>
      <c r="D186" s="4" cm="1">
        <f t="array" ref="D186">IFERROR(INDEX('RESOLVE Results'!$D$1:$P$18671, MATCH(1, ('RESOLVE Results'!$A$1:$A$18671 = $D$124) * ('RESOLVE Results'!$B$1:$B$18671 = $F$124) * ('RESOLVE Results'!$C$1:$C$18671 = $C186), 0), MATCH(D$126, 'RESOLVE Results'!$D$1:$P$1, 0)), "")</f>
        <v>202.31</v>
      </c>
      <c r="E186" s="4" cm="1">
        <f t="array" ref="E186">IFERROR(INDEX('RESOLVE Results'!$D$1:$P$18671, MATCH(1, ('RESOLVE Results'!$A$1:$A$18671 = $D$124) * ('RESOLVE Results'!$B$1:$B$18671 = $F$124) * ('RESOLVE Results'!$C$1:$C$18671 = $C186), 0), MATCH(E$126, 'RESOLVE Results'!$D$1:$P$1, 0)), "")</f>
        <v>204.45</v>
      </c>
      <c r="F186" s="4" cm="1">
        <f t="array" ref="F186">IFERROR(INDEX('RESOLVE Results'!$D$1:$P$18671, MATCH(1, ('RESOLVE Results'!$A$1:$A$18671 = $D$124) * ('RESOLVE Results'!$B$1:$B$18671 = $F$124) * ('RESOLVE Results'!$C$1:$C$18671 = $C186), 0), MATCH(F$126, 'RESOLVE Results'!$D$1:$P$1, 0)), "")</f>
        <v>206.75</v>
      </c>
      <c r="G186" s="4" cm="1">
        <f t="array" ref="G186">IFERROR(INDEX('RESOLVE Results'!$D$1:$P$18671, MATCH(1, ('RESOLVE Results'!$A$1:$A$18671 = $D$124) * ('RESOLVE Results'!$B$1:$B$18671 = $F$124) * ('RESOLVE Results'!$C$1:$C$18671 = $C186), 0), MATCH(G$126, 'RESOLVE Results'!$D$1:$P$1, 0)), "")</f>
        <v>212.74</v>
      </c>
      <c r="H186" s="4" cm="1">
        <f t="array" ref="H186">IFERROR(INDEX('RESOLVE Results'!$D$1:$P$18671, MATCH(1, ('RESOLVE Results'!$A$1:$A$18671 = $D$124) * ('RESOLVE Results'!$B$1:$B$18671 = $F$124) * ('RESOLVE Results'!$C$1:$C$18671 = $C186), 0), MATCH(H$126, 'RESOLVE Results'!$D$1:$P$1, 0)), "")</f>
        <v>220.24</v>
      </c>
      <c r="I186" s="4" cm="1">
        <f t="array" ref="I186">IFERROR(INDEX('RESOLVE Results'!$D$1:$P$18671, MATCH(1, ('RESOLVE Results'!$A$1:$A$18671 = $D$124) * ('RESOLVE Results'!$B$1:$B$18671 = $F$124) * ('RESOLVE Results'!$C$1:$C$18671 = $C186), 0), MATCH(I$126, 'RESOLVE Results'!$D$1:$P$1, 0)), "")</f>
        <v>229.66</v>
      </c>
      <c r="J186" s="4" cm="1">
        <f t="array" ref="J186">IFERROR(INDEX('RESOLVE Results'!$D$1:$P$18671, MATCH(1, ('RESOLVE Results'!$A$1:$A$18671 = $D$124) * ('RESOLVE Results'!$B$1:$B$18671 = $F$124) * ('RESOLVE Results'!$C$1:$C$18671 = $C186), 0), MATCH(J$126, 'RESOLVE Results'!$D$1:$P$1, 0)), "")</f>
        <v>235.18</v>
      </c>
      <c r="K186" s="4" cm="1">
        <f t="array" ref="K186">IFERROR(INDEX('RESOLVE Results'!$D$1:$P$18671, MATCH(1, ('RESOLVE Results'!$A$1:$A$18671 = $D$124) * ('RESOLVE Results'!$B$1:$B$18671 = $F$124) * ('RESOLVE Results'!$C$1:$C$18671 = $C186), 0), MATCH(K$126, 'RESOLVE Results'!$D$1:$P$1, 0)), "")</f>
        <v>240.63</v>
      </c>
      <c r="L186" s="4" cm="1">
        <f t="array" ref="L186">IFERROR(INDEX('RESOLVE Results'!$D$1:$P$18671, MATCH(1, ('RESOLVE Results'!$A$1:$A$18671 = $D$124) * ('RESOLVE Results'!$B$1:$B$18671 = $F$124) * ('RESOLVE Results'!$C$1:$C$18671 = $C186), 0), MATCH(L$126, 'RESOLVE Results'!$D$1:$P$1, 0)), "")</f>
        <v>246.15</v>
      </c>
      <c r="M186" s="4" cm="1">
        <f t="array" ref="M186">IFERROR(INDEX('RESOLVE Results'!$D$1:$P$18671, MATCH(1, ('RESOLVE Results'!$A$1:$A$18671 = $D$124) * ('RESOLVE Results'!$B$1:$B$18671 = $F$124) * ('RESOLVE Results'!$C$1:$C$18671 = $C186), 0), MATCH(M$126, 'RESOLVE Results'!$D$1:$P$1, 0)), "")</f>
        <v>269.82</v>
      </c>
      <c r="N186" s="4" cm="1">
        <f t="array" ref="N186">IFERROR(INDEX('RESOLVE Results'!$D$1:$P$18671, MATCH(1, ('RESOLVE Results'!$A$1:$A$18671 = $D$124) * ('RESOLVE Results'!$B$1:$B$18671 = $F$124) * ('RESOLVE Results'!$C$1:$C$18671 = $C186), 0), MATCH(N$126, 'RESOLVE Results'!$D$1:$P$1, 0)), "")</f>
        <v>276.22000000000003</v>
      </c>
      <c r="O186" s="4" cm="1">
        <f t="array" ref="O186">IFERROR(INDEX('RESOLVE Results'!$D$1:$P$18671, MATCH(1, ('RESOLVE Results'!$A$1:$A$18671 = $D$124) * ('RESOLVE Results'!$B$1:$B$18671 = $F$124) * ('RESOLVE Results'!$C$1:$C$18671 = $C186), 0), MATCH(O$126, 'RESOLVE Results'!$D$1:$P$1, 0)), "")</f>
        <v>295.94</v>
      </c>
      <c r="P186" s="6">
        <f t="shared" si="2"/>
        <v>3871.6276509730787</v>
      </c>
    </row>
    <row r="187" spans="2:16" x14ac:dyDescent="0.2">
      <c r="B187" s="11" t="s">
        <v>180</v>
      </c>
      <c r="C187" s="3" t="str">
        <v>15.6GW High Bookend</v>
      </c>
      <c r="D187" s="4" cm="1">
        <f t="array" ref="D187">IFERROR(INDEX('RESOLVE Results'!$D$1:$P$18671, MATCH(1, ('RESOLVE Results'!$A$1:$A$18671 = $D$124) * ('RESOLVE Results'!$B$1:$B$18671 = $F$124) * ('RESOLVE Results'!$C$1:$C$18671 = $C187), 0), MATCH(D$126, 'RESOLVE Results'!$D$1:$P$1, 0)), "")</f>
        <v>203.09</v>
      </c>
      <c r="E187" s="4" cm="1">
        <f t="array" ref="E187">IFERROR(INDEX('RESOLVE Results'!$D$1:$P$18671, MATCH(1, ('RESOLVE Results'!$A$1:$A$18671 = $D$124) * ('RESOLVE Results'!$B$1:$B$18671 = $F$124) * ('RESOLVE Results'!$C$1:$C$18671 = $C187), 0), MATCH(E$126, 'RESOLVE Results'!$D$1:$P$1, 0)), "")</f>
        <v>205.78</v>
      </c>
      <c r="F187" s="4" cm="1">
        <f t="array" ref="F187">IFERROR(INDEX('RESOLVE Results'!$D$1:$P$18671, MATCH(1, ('RESOLVE Results'!$A$1:$A$18671 = $D$124) * ('RESOLVE Results'!$B$1:$B$18671 = $F$124) * ('RESOLVE Results'!$C$1:$C$18671 = $C187), 0), MATCH(F$126, 'RESOLVE Results'!$D$1:$P$1, 0)), "")</f>
        <v>209.3</v>
      </c>
      <c r="G187" s="4" cm="1">
        <f t="array" ref="G187">IFERROR(INDEX('RESOLVE Results'!$D$1:$P$18671, MATCH(1, ('RESOLVE Results'!$A$1:$A$18671 = $D$124) * ('RESOLVE Results'!$B$1:$B$18671 = $F$124) * ('RESOLVE Results'!$C$1:$C$18671 = $C187), 0), MATCH(G$126, 'RESOLVE Results'!$D$1:$P$1, 0)), "")</f>
        <v>218.94</v>
      </c>
      <c r="H187" s="4" cm="1">
        <f t="array" ref="H187">IFERROR(INDEX('RESOLVE Results'!$D$1:$P$18671, MATCH(1, ('RESOLVE Results'!$A$1:$A$18671 = $D$124) * ('RESOLVE Results'!$B$1:$B$18671 = $F$124) * ('RESOLVE Results'!$C$1:$C$18671 = $C187), 0), MATCH(H$126, 'RESOLVE Results'!$D$1:$P$1, 0)), "")</f>
        <v>231.68</v>
      </c>
      <c r="I187" s="4" cm="1">
        <f t="array" ref="I187">IFERROR(INDEX('RESOLVE Results'!$D$1:$P$18671, MATCH(1, ('RESOLVE Results'!$A$1:$A$18671 = $D$124) * ('RESOLVE Results'!$B$1:$B$18671 = $F$124) * ('RESOLVE Results'!$C$1:$C$18671 = $C187), 0), MATCH(I$126, 'RESOLVE Results'!$D$1:$P$1, 0)), "")</f>
        <v>246.61</v>
      </c>
      <c r="J187" s="4" cm="1">
        <f t="array" ref="J187">IFERROR(INDEX('RESOLVE Results'!$D$1:$P$18671, MATCH(1, ('RESOLVE Results'!$A$1:$A$18671 = $D$124) * ('RESOLVE Results'!$B$1:$B$18671 = $F$124) * ('RESOLVE Results'!$C$1:$C$18671 = $C187), 0), MATCH(J$126, 'RESOLVE Results'!$D$1:$P$1, 0)), "")</f>
        <v>254.82</v>
      </c>
      <c r="K187" s="4" cm="1">
        <f t="array" ref="K187">IFERROR(INDEX('RESOLVE Results'!$D$1:$P$18671, MATCH(1, ('RESOLVE Results'!$A$1:$A$18671 = $D$124) * ('RESOLVE Results'!$B$1:$B$18671 = $F$124) * ('RESOLVE Results'!$C$1:$C$18671 = $C187), 0), MATCH(K$126, 'RESOLVE Results'!$D$1:$P$1, 0)), "")</f>
        <v>262.92</v>
      </c>
      <c r="L187" s="4" cm="1">
        <f t="array" ref="L187">IFERROR(INDEX('RESOLVE Results'!$D$1:$P$18671, MATCH(1, ('RESOLVE Results'!$A$1:$A$18671 = $D$124) * ('RESOLVE Results'!$B$1:$B$18671 = $F$124) * ('RESOLVE Results'!$C$1:$C$18671 = $C187), 0), MATCH(L$126, 'RESOLVE Results'!$D$1:$P$1, 0)), "")</f>
        <v>271.18</v>
      </c>
      <c r="M187" s="4" cm="1">
        <f t="array" ref="M187">IFERROR(INDEX('RESOLVE Results'!$D$1:$P$18671, MATCH(1, ('RESOLVE Results'!$A$1:$A$18671 = $D$124) * ('RESOLVE Results'!$B$1:$B$18671 = $F$124) * ('RESOLVE Results'!$C$1:$C$18671 = $C187), 0), MATCH(M$126, 'RESOLVE Results'!$D$1:$P$1, 0)), "")</f>
        <v>301.23</v>
      </c>
      <c r="N187" s="4" cm="1">
        <f t="array" ref="N187">IFERROR(INDEX('RESOLVE Results'!$D$1:$P$18671, MATCH(1, ('RESOLVE Results'!$A$1:$A$18671 = $D$124) * ('RESOLVE Results'!$B$1:$B$18671 = $F$124) * ('RESOLVE Results'!$C$1:$C$18671 = $C187), 0), MATCH(N$126, 'RESOLVE Results'!$D$1:$P$1, 0)), "")</f>
        <v>309.32</v>
      </c>
      <c r="O187" s="4" cm="1">
        <f t="array" ref="O187">IFERROR(INDEX('RESOLVE Results'!$D$1:$P$18671, MATCH(1, ('RESOLVE Results'!$A$1:$A$18671 = $D$124) * ('RESOLVE Results'!$B$1:$B$18671 = $F$124) * ('RESOLVE Results'!$C$1:$C$18671 = $C187), 0), MATCH(O$126, 'RESOLVE Results'!$D$1:$P$1, 0)), "")</f>
        <v>334.9</v>
      </c>
      <c r="P187" s="6">
        <f t="shared" si="2"/>
        <v>4207.327474167434</v>
      </c>
    </row>
    <row r="188" spans="2:16" x14ac:dyDescent="0.2">
      <c r="B188" s="11" t="s">
        <v>180</v>
      </c>
      <c r="C188" s="3" t="str">
        <v>15.6GW Stringent Policy</v>
      </c>
      <c r="D188" s="4" cm="1">
        <f t="array" ref="D188">IFERROR(INDEX('RESOLVE Results'!$D$1:$P$18671, MATCH(1, ('RESOLVE Results'!$A$1:$A$18671 = $D$124) * ('RESOLVE Results'!$B$1:$B$18671 = $F$124) * ('RESOLVE Results'!$C$1:$C$18671 = $C188), 0), MATCH(D$126, 'RESOLVE Results'!$D$1:$P$1, 0)), "")</f>
        <v>203.09</v>
      </c>
      <c r="E188" s="4" cm="1">
        <f t="array" ref="E188">IFERROR(INDEX('RESOLVE Results'!$D$1:$P$18671, MATCH(1, ('RESOLVE Results'!$A$1:$A$18671 = $D$124) * ('RESOLVE Results'!$B$1:$B$18671 = $F$124) * ('RESOLVE Results'!$C$1:$C$18671 = $C188), 0), MATCH(E$126, 'RESOLVE Results'!$D$1:$P$1, 0)), "")</f>
        <v>205.78</v>
      </c>
      <c r="F188" s="4" cm="1">
        <f t="array" ref="F188">IFERROR(INDEX('RESOLVE Results'!$D$1:$P$18671, MATCH(1, ('RESOLVE Results'!$A$1:$A$18671 = $D$124) * ('RESOLVE Results'!$B$1:$B$18671 = $F$124) * ('RESOLVE Results'!$C$1:$C$18671 = $C188), 0), MATCH(F$126, 'RESOLVE Results'!$D$1:$P$1, 0)), "")</f>
        <v>209.3</v>
      </c>
      <c r="G188" s="4" cm="1">
        <f t="array" ref="G188">IFERROR(INDEX('RESOLVE Results'!$D$1:$P$18671, MATCH(1, ('RESOLVE Results'!$A$1:$A$18671 = $D$124) * ('RESOLVE Results'!$B$1:$B$18671 = $F$124) * ('RESOLVE Results'!$C$1:$C$18671 = $C188), 0), MATCH(G$126, 'RESOLVE Results'!$D$1:$P$1, 0)), "")</f>
        <v>218.94</v>
      </c>
      <c r="H188" s="4" cm="1">
        <f t="array" ref="H188">IFERROR(INDEX('RESOLVE Results'!$D$1:$P$18671, MATCH(1, ('RESOLVE Results'!$A$1:$A$18671 = $D$124) * ('RESOLVE Results'!$B$1:$B$18671 = $F$124) * ('RESOLVE Results'!$C$1:$C$18671 = $C188), 0), MATCH(H$126, 'RESOLVE Results'!$D$1:$P$1, 0)), "")</f>
        <v>231.68</v>
      </c>
      <c r="I188" s="4" cm="1">
        <f t="array" ref="I188">IFERROR(INDEX('RESOLVE Results'!$D$1:$P$18671, MATCH(1, ('RESOLVE Results'!$A$1:$A$18671 = $D$124) * ('RESOLVE Results'!$B$1:$B$18671 = $F$124) * ('RESOLVE Results'!$C$1:$C$18671 = $C188), 0), MATCH(I$126, 'RESOLVE Results'!$D$1:$P$1, 0)), "")</f>
        <v>246.61</v>
      </c>
      <c r="J188" s="4" cm="1">
        <f t="array" ref="J188">IFERROR(INDEX('RESOLVE Results'!$D$1:$P$18671, MATCH(1, ('RESOLVE Results'!$A$1:$A$18671 = $D$124) * ('RESOLVE Results'!$B$1:$B$18671 = $F$124) * ('RESOLVE Results'!$C$1:$C$18671 = $C188), 0), MATCH(J$126, 'RESOLVE Results'!$D$1:$P$1, 0)), "")</f>
        <v>254.82</v>
      </c>
      <c r="K188" s="4" cm="1">
        <f t="array" ref="K188">IFERROR(INDEX('RESOLVE Results'!$D$1:$P$18671, MATCH(1, ('RESOLVE Results'!$A$1:$A$18671 = $D$124) * ('RESOLVE Results'!$B$1:$B$18671 = $F$124) * ('RESOLVE Results'!$C$1:$C$18671 = $C188), 0), MATCH(K$126, 'RESOLVE Results'!$D$1:$P$1, 0)), "")</f>
        <v>262.92</v>
      </c>
      <c r="L188" s="4" cm="1">
        <f t="array" ref="L188">IFERROR(INDEX('RESOLVE Results'!$D$1:$P$18671, MATCH(1, ('RESOLVE Results'!$A$1:$A$18671 = $D$124) * ('RESOLVE Results'!$B$1:$B$18671 = $F$124) * ('RESOLVE Results'!$C$1:$C$18671 = $C188), 0), MATCH(L$126, 'RESOLVE Results'!$D$1:$P$1, 0)), "")</f>
        <v>271.18</v>
      </c>
      <c r="M188" s="4" cm="1">
        <f t="array" ref="M188">IFERROR(INDEX('RESOLVE Results'!$D$1:$P$18671, MATCH(1, ('RESOLVE Results'!$A$1:$A$18671 = $D$124) * ('RESOLVE Results'!$B$1:$B$18671 = $F$124) * ('RESOLVE Results'!$C$1:$C$18671 = $C188), 0), MATCH(M$126, 'RESOLVE Results'!$D$1:$P$1, 0)), "")</f>
        <v>301.23</v>
      </c>
      <c r="N188" s="4" cm="1">
        <f t="array" ref="N188">IFERROR(INDEX('RESOLVE Results'!$D$1:$P$18671, MATCH(1, ('RESOLVE Results'!$A$1:$A$18671 = $D$124) * ('RESOLVE Results'!$B$1:$B$18671 = $F$124) * ('RESOLVE Results'!$C$1:$C$18671 = $C188), 0), MATCH(N$126, 'RESOLVE Results'!$D$1:$P$1, 0)), "")</f>
        <v>309.32</v>
      </c>
      <c r="O188" s="4" cm="1">
        <f t="array" ref="O188">IFERROR(INDEX('RESOLVE Results'!$D$1:$P$18671, MATCH(1, ('RESOLVE Results'!$A$1:$A$18671 = $D$124) * ('RESOLVE Results'!$B$1:$B$18671 = $F$124) * ('RESOLVE Results'!$C$1:$C$18671 = $C188), 0), MATCH(O$126, 'RESOLVE Results'!$D$1:$P$1, 0)), "")</f>
        <v>334.9</v>
      </c>
      <c r="P188" s="6">
        <f t="shared" si="2"/>
        <v>4207.327474167434</v>
      </c>
    </row>
    <row r="189" spans="2:16" x14ac:dyDescent="0.2">
      <c r="B189" s="11" t="s">
        <v>180</v>
      </c>
      <c r="C189" s="3" t="str">
        <v>15.6GW Competing Resource Challenges</v>
      </c>
      <c r="D189" s="4" cm="1">
        <f t="array" ref="D189">IFERROR(INDEX('RESOLVE Results'!$D$1:$P$18671, MATCH(1, ('RESOLVE Results'!$A$1:$A$18671 = $D$124) * ('RESOLVE Results'!$B$1:$B$18671 = $F$124) * ('RESOLVE Results'!$C$1:$C$18671 = $C189), 0), MATCH(D$126, 'RESOLVE Results'!$D$1:$P$1, 0)), "")</f>
        <v>202.31</v>
      </c>
      <c r="E189" s="4" cm="1">
        <f t="array" ref="E189">IFERROR(INDEX('RESOLVE Results'!$D$1:$P$18671, MATCH(1, ('RESOLVE Results'!$A$1:$A$18671 = $D$124) * ('RESOLVE Results'!$B$1:$B$18671 = $F$124) * ('RESOLVE Results'!$C$1:$C$18671 = $C189), 0), MATCH(E$126, 'RESOLVE Results'!$D$1:$P$1, 0)), "")</f>
        <v>204.45</v>
      </c>
      <c r="F189" s="4" cm="1">
        <f t="array" ref="F189">IFERROR(INDEX('RESOLVE Results'!$D$1:$P$18671, MATCH(1, ('RESOLVE Results'!$A$1:$A$18671 = $D$124) * ('RESOLVE Results'!$B$1:$B$18671 = $F$124) * ('RESOLVE Results'!$C$1:$C$18671 = $C189), 0), MATCH(F$126, 'RESOLVE Results'!$D$1:$P$1, 0)), "")</f>
        <v>206.75</v>
      </c>
      <c r="G189" s="4" cm="1">
        <f t="array" ref="G189">IFERROR(INDEX('RESOLVE Results'!$D$1:$P$18671, MATCH(1, ('RESOLVE Results'!$A$1:$A$18671 = $D$124) * ('RESOLVE Results'!$B$1:$B$18671 = $F$124) * ('RESOLVE Results'!$C$1:$C$18671 = $C189), 0), MATCH(G$126, 'RESOLVE Results'!$D$1:$P$1, 0)), "")</f>
        <v>212.74</v>
      </c>
      <c r="H189" s="4" cm="1">
        <f t="array" ref="H189">IFERROR(INDEX('RESOLVE Results'!$D$1:$P$18671, MATCH(1, ('RESOLVE Results'!$A$1:$A$18671 = $D$124) * ('RESOLVE Results'!$B$1:$B$18671 = $F$124) * ('RESOLVE Results'!$C$1:$C$18671 = $C189), 0), MATCH(H$126, 'RESOLVE Results'!$D$1:$P$1, 0)), "")</f>
        <v>220.24</v>
      </c>
      <c r="I189" s="4" cm="1">
        <f t="array" ref="I189">IFERROR(INDEX('RESOLVE Results'!$D$1:$P$18671, MATCH(1, ('RESOLVE Results'!$A$1:$A$18671 = $D$124) * ('RESOLVE Results'!$B$1:$B$18671 = $F$124) * ('RESOLVE Results'!$C$1:$C$18671 = $C189), 0), MATCH(I$126, 'RESOLVE Results'!$D$1:$P$1, 0)), "")</f>
        <v>229.66</v>
      </c>
      <c r="J189" s="4" cm="1">
        <f t="array" ref="J189">IFERROR(INDEX('RESOLVE Results'!$D$1:$P$18671, MATCH(1, ('RESOLVE Results'!$A$1:$A$18671 = $D$124) * ('RESOLVE Results'!$B$1:$B$18671 = $F$124) * ('RESOLVE Results'!$C$1:$C$18671 = $C189), 0), MATCH(J$126, 'RESOLVE Results'!$D$1:$P$1, 0)), "")</f>
        <v>235.18</v>
      </c>
      <c r="K189" s="4" cm="1">
        <f t="array" ref="K189">IFERROR(INDEX('RESOLVE Results'!$D$1:$P$18671, MATCH(1, ('RESOLVE Results'!$A$1:$A$18671 = $D$124) * ('RESOLVE Results'!$B$1:$B$18671 = $F$124) * ('RESOLVE Results'!$C$1:$C$18671 = $C189), 0), MATCH(K$126, 'RESOLVE Results'!$D$1:$P$1, 0)), "")</f>
        <v>240.63</v>
      </c>
      <c r="L189" s="4" cm="1">
        <f t="array" ref="L189">IFERROR(INDEX('RESOLVE Results'!$D$1:$P$18671, MATCH(1, ('RESOLVE Results'!$A$1:$A$18671 = $D$124) * ('RESOLVE Results'!$B$1:$B$18671 = $F$124) * ('RESOLVE Results'!$C$1:$C$18671 = $C189), 0), MATCH(L$126, 'RESOLVE Results'!$D$1:$P$1, 0)), "")</f>
        <v>246.15</v>
      </c>
      <c r="M189" s="4" cm="1">
        <f t="array" ref="M189">IFERROR(INDEX('RESOLVE Results'!$D$1:$P$18671, MATCH(1, ('RESOLVE Results'!$A$1:$A$18671 = $D$124) * ('RESOLVE Results'!$B$1:$B$18671 = $F$124) * ('RESOLVE Results'!$C$1:$C$18671 = $C189), 0), MATCH(M$126, 'RESOLVE Results'!$D$1:$P$1, 0)), "")</f>
        <v>269.82</v>
      </c>
      <c r="N189" s="4" cm="1">
        <f t="array" ref="N189">IFERROR(INDEX('RESOLVE Results'!$D$1:$P$18671, MATCH(1, ('RESOLVE Results'!$A$1:$A$18671 = $D$124) * ('RESOLVE Results'!$B$1:$B$18671 = $F$124) * ('RESOLVE Results'!$C$1:$C$18671 = $C189), 0), MATCH(N$126, 'RESOLVE Results'!$D$1:$P$1, 0)), "")</f>
        <v>276.22000000000003</v>
      </c>
      <c r="O189" s="4" cm="1">
        <f t="array" ref="O189">IFERROR(INDEX('RESOLVE Results'!$D$1:$P$18671, MATCH(1, ('RESOLVE Results'!$A$1:$A$18671 = $D$124) * ('RESOLVE Results'!$B$1:$B$18671 = $F$124) * ('RESOLVE Results'!$C$1:$C$18671 = $C189), 0), MATCH(O$126, 'RESOLVE Results'!$D$1:$P$1, 0)), "")</f>
        <v>295.94</v>
      </c>
      <c r="P189" s="6">
        <f t="shared" si="2"/>
        <v>3871.6276509730787</v>
      </c>
    </row>
    <row r="190" spans="2:16" x14ac:dyDescent="0.2">
      <c r="B190" s="11" t="s">
        <v>180</v>
      </c>
      <c r="C190" s="3" t="str">
        <v>15.6GW Low Bookend</v>
      </c>
      <c r="D190" s="4" cm="1">
        <f t="array" ref="D190">IFERROR(INDEX('RESOLVE Results'!$D$1:$P$18671, MATCH(1, ('RESOLVE Results'!$A$1:$A$18671 = $D$124) * ('RESOLVE Results'!$B$1:$B$18671 = $F$124) * ('RESOLVE Results'!$C$1:$C$18671 = $C190), 0), MATCH(D$126, 'RESOLVE Results'!$D$1:$P$1, 0)), "")</f>
        <v>202.31</v>
      </c>
      <c r="E190" s="4" cm="1">
        <f t="array" ref="E190">IFERROR(INDEX('RESOLVE Results'!$D$1:$P$18671, MATCH(1, ('RESOLVE Results'!$A$1:$A$18671 = $D$124) * ('RESOLVE Results'!$B$1:$B$18671 = $F$124) * ('RESOLVE Results'!$C$1:$C$18671 = $C190), 0), MATCH(E$126, 'RESOLVE Results'!$D$1:$P$1, 0)), "")</f>
        <v>204.45</v>
      </c>
      <c r="F190" s="4" cm="1">
        <f t="array" ref="F190">IFERROR(INDEX('RESOLVE Results'!$D$1:$P$18671, MATCH(1, ('RESOLVE Results'!$A$1:$A$18671 = $D$124) * ('RESOLVE Results'!$B$1:$B$18671 = $F$124) * ('RESOLVE Results'!$C$1:$C$18671 = $C190), 0), MATCH(F$126, 'RESOLVE Results'!$D$1:$P$1, 0)), "")</f>
        <v>206.75</v>
      </c>
      <c r="G190" s="4" cm="1">
        <f t="array" ref="G190">IFERROR(INDEX('RESOLVE Results'!$D$1:$P$18671, MATCH(1, ('RESOLVE Results'!$A$1:$A$18671 = $D$124) * ('RESOLVE Results'!$B$1:$B$18671 = $F$124) * ('RESOLVE Results'!$C$1:$C$18671 = $C190), 0), MATCH(G$126, 'RESOLVE Results'!$D$1:$P$1, 0)), "")</f>
        <v>212.74</v>
      </c>
      <c r="H190" s="4" cm="1">
        <f t="array" ref="H190">IFERROR(INDEX('RESOLVE Results'!$D$1:$P$18671, MATCH(1, ('RESOLVE Results'!$A$1:$A$18671 = $D$124) * ('RESOLVE Results'!$B$1:$B$18671 = $F$124) * ('RESOLVE Results'!$C$1:$C$18671 = $C190), 0), MATCH(H$126, 'RESOLVE Results'!$D$1:$P$1, 0)), "")</f>
        <v>220.24</v>
      </c>
      <c r="I190" s="4" cm="1">
        <f t="array" ref="I190">IFERROR(INDEX('RESOLVE Results'!$D$1:$P$18671, MATCH(1, ('RESOLVE Results'!$A$1:$A$18671 = $D$124) * ('RESOLVE Results'!$B$1:$B$18671 = $F$124) * ('RESOLVE Results'!$C$1:$C$18671 = $C190), 0), MATCH(I$126, 'RESOLVE Results'!$D$1:$P$1, 0)), "")</f>
        <v>229.66</v>
      </c>
      <c r="J190" s="4" cm="1">
        <f t="array" ref="J190">IFERROR(INDEX('RESOLVE Results'!$D$1:$P$18671, MATCH(1, ('RESOLVE Results'!$A$1:$A$18671 = $D$124) * ('RESOLVE Results'!$B$1:$B$18671 = $F$124) * ('RESOLVE Results'!$C$1:$C$18671 = $C190), 0), MATCH(J$126, 'RESOLVE Results'!$D$1:$P$1, 0)), "")</f>
        <v>235.18</v>
      </c>
      <c r="K190" s="4" cm="1">
        <f t="array" ref="K190">IFERROR(INDEX('RESOLVE Results'!$D$1:$P$18671, MATCH(1, ('RESOLVE Results'!$A$1:$A$18671 = $D$124) * ('RESOLVE Results'!$B$1:$B$18671 = $F$124) * ('RESOLVE Results'!$C$1:$C$18671 = $C190), 0), MATCH(K$126, 'RESOLVE Results'!$D$1:$P$1, 0)), "")</f>
        <v>240.63</v>
      </c>
      <c r="L190" s="4" cm="1">
        <f t="array" ref="L190">IFERROR(INDEX('RESOLVE Results'!$D$1:$P$18671, MATCH(1, ('RESOLVE Results'!$A$1:$A$18671 = $D$124) * ('RESOLVE Results'!$B$1:$B$18671 = $F$124) * ('RESOLVE Results'!$C$1:$C$18671 = $C190), 0), MATCH(L$126, 'RESOLVE Results'!$D$1:$P$1, 0)), "")</f>
        <v>246.15</v>
      </c>
      <c r="M190" s="4" cm="1">
        <f t="array" ref="M190">IFERROR(INDEX('RESOLVE Results'!$D$1:$P$18671, MATCH(1, ('RESOLVE Results'!$A$1:$A$18671 = $D$124) * ('RESOLVE Results'!$B$1:$B$18671 = $F$124) * ('RESOLVE Results'!$C$1:$C$18671 = $C190), 0), MATCH(M$126, 'RESOLVE Results'!$D$1:$P$1, 0)), "")</f>
        <v>269.82</v>
      </c>
      <c r="N190" s="4" cm="1">
        <f t="array" ref="N190">IFERROR(INDEX('RESOLVE Results'!$D$1:$P$18671, MATCH(1, ('RESOLVE Results'!$A$1:$A$18671 = $D$124) * ('RESOLVE Results'!$B$1:$B$18671 = $F$124) * ('RESOLVE Results'!$C$1:$C$18671 = $C190), 0), MATCH(N$126, 'RESOLVE Results'!$D$1:$P$1, 0)), "")</f>
        <v>276.22000000000003</v>
      </c>
      <c r="O190" s="4" cm="1">
        <f t="array" ref="O190">IFERROR(INDEX('RESOLVE Results'!$D$1:$P$18671, MATCH(1, ('RESOLVE Results'!$A$1:$A$18671 = $D$124) * ('RESOLVE Results'!$B$1:$B$18671 = $F$124) * ('RESOLVE Results'!$C$1:$C$18671 = $C190), 0), MATCH(O$126, 'RESOLVE Results'!$D$1:$P$1, 0)), "")</f>
        <v>295.94</v>
      </c>
      <c r="P190" s="6">
        <f t="shared" si="2"/>
        <v>3871.6276509730787</v>
      </c>
    </row>
    <row r="191" spans="2:16" x14ac:dyDescent="0.2">
      <c r="B191" s="11" t="s">
        <v>180</v>
      </c>
      <c r="C191" s="3" t="str">
        <v>15.6GW Least-Cost</v>
      </c>
      <c r="D191" s="4" cm="1">
        <f t="array" ref="D191">IFERROR(INDEX('RESOLVE Results'!$D$1:$P$18671, MATCH(1, ('RESOLVE Results'!$A$1:$A$18671 = $D$124) * ('RESOLVE Results'!$B$1:$B$18671 = $F$124) * ('RESOLVE Results'!$C$1:$C$18671 = $C191), 0), MATCH(D$126, 'RESOLVE Results'!$D$1:$P$1, 0)), "")</f>
        <v>202.31</v>
      </c>
      <c r="E191" s="4" cm="1">
        <f t="array" ref="E191">IFERROR(INDEX('RESOLVE Results'!$D$1:$P$18671, MATCH(1, ('RESOLVE Results'!$A$1:$A$18671 = $D$124) * ('RESOLVE Results'!$B$1:$B$18671 = $F$124) * ('RESOLVE Results'!$C$1:$C$18671 = $C191), 0), MATCH(E$126, 'RESOLVE Results'!$D$1:$P$1, 0)), "")</f>
        <v>204.45</v>
      </c>
      <c r="F191" s="4" cm="1">
        <f t="array" ref="F191">IFERROR(INDEX('RESOLVE Results'!$D$1:$P$18671, MATCH(1, ('RESOLVE Results'!$A$1:$A$18671 = $D$124) * ('RESOLVE Results'!$B$1:$B$18671 = $F$124) * ('RESOLVE Results'!$C$1:$C$18671 = $C191), 0), MATCH(F$126, 'RESOLVE Results'!$D$1:$P$1, 0)), "")</f>
        <v>206.75</v>
      </c>
      <c r="G191" s="4" cm="1">
        <f t="array" ref="G191">IFERROR(INDEX('RESOLVE Results'!$D$1:$P$18671, MATCH(1, ('RESOLVE Results'!$A$1:$A$18671 = $D$124) * ('RESOLVE Results'!$B$1:$B$18671 = $F$124) * ('RESOLVE Results'!$C$1:$C$18671 = $C191), 0), MATCH(G$126, 'RESOLVE Results'!$D$1:$P$1, 0)), "")</f>
        <v>212.74</v>
      </c>
      <c r="H191" s="4" cm="1">
        <f t="array" ref="H191">IFERROR(INDEX('RESOLVE Results'!$D$1:$P$18671, MATCH(1, ('RESOLVE Results'!$A$1:$A$18671 = $D$124) * ('RESOLVE Results'!$B$1:$B$18671 = $F$124) * ('RESOLVE Results'!$C$1:$C$18671 = $C191), 0), MATCH(H$126, 'RESOLVE Results'!$D$1:$P$1, 0)), "")</f>
        <v>220.24</v>
      </c>
      <c r="I191" s="4" cm="1">
        <f t="array" ref="I191">IFERROR(INDEX('RESOLVE Results'!$D$1:$P$18671, MATCH(1, ('RESOLVE Results'!$A$1:$A$18671 = $D$124) * ('RESOLVE Results'!$B$1:$B$18671 = $F$124) * ('RESOLVE Results'!$C$1:$C$18671 = $C191), 0), MATCH(I$126, 'RESOLVE Results'!$D$1:$P$1, 0)), "")</f>
        <v>229.66</v>
      </c>
      <c r="J191" s="4" cm="1">
        <f t="array" ref="J191">IFERROR(INDEX('RESOLVE Results'!$D$1:$P$18671, MATCH(1, ('RESOLVE Results'!$A$1:$A$18671 = $D$124) * ('RESOLVE Results'!$B$1:$B$18671 = $F$124) * ('RESOLVE Results'!$C$1:$C$18671 = $C191), 0), MATCH(J$126, 'RESOLVE Results'!$D$1:$P$1, 0)), "")</f>
        <v>235.18</v>
      </c>
      <c r="K191" s="4" cm="1">
        <f t="array" ref="K191">IFERROR(INDEX('RESOLVE Results'!$D$1:$P$18671, MATCH(1, ('RESOLVE Results'!$A$1:$A$18671 = $D$124) * ('RESOLVE Results'!$B$1:$B$18671 = $F$124) * ('RESOLVE Results'!$C$1:$C$18671 = $C191), 0), MATCH(K$126, 'RESOLVE Results'!$D$1:$P$1, 0)), "")</f>
        <v>240.63</v>
      </c>
      <c r="L191" s="4" cm="1">
        <f t="array" ref="L191">IFERROR(INDEX('RESOLVE Results'!$D$1:$P$18671, MATCH(1, ('RESOLVE Results'!$A$1:$A$18671 = $D$124) * ('RESOLVE Results'!$B$1:$B$18671 = $F$124) * ('RESOLVE Results'!$C$1:$C$18671 = $C191), 0), MATCH(L$126, 'RESOLVE Results'!$D$1:$P$1, 0)), "")</f>
        <v>246.15</v>
      </c>
      <c r="M191" s="4" cm="1">
        <f t="array" ref="M191">IFERROR(INDEX('RESOLVE Results'!$D$1:$P$18671, MATCH(1, ('RESOLVE Results'!$A$1:$A$18671 = $D$124) * ('RESOLVE Results'!$B$1:$B$18671 = $F$124) * ('RESOLVE Results'!$C$1:$C$18671 = $C191), 0), MATCH(M$126, 'RESOLVE Results'!$D$1:$P$1, 0)), "")</f>
        <v>269.82</v>
      </c>
      <c r="N191" s="4" cm="1">
        <f t="array" ref="N191">IFERROR(INDEX('RESOLVE Results'!$D$1:$P$18671, MATCH(1, ('RESOLVE Results'!$A$1:$A$18671 = $D$124) * ('RESOLVE Results'!$B$1:$B$18671 = $F$124) * ('RESOLVE Results'!$C$1:$C$18671 = $C191), 0), MATCH(N$126, 'RESOLVE Results'!$D$1:$P$1, 0)), "")</f>
        <v>276.22000000000003</v>
      </c>
      <c r="O191" s="4" cm="1">
        <f t="array" ref="O191">IFERROR(INDEX('RESOLVE Results'!$D$1:$P$18671, MATCH(1, ('RESOLVE Results'!$A$1:$A$18671 = $D$124) * ('RESOLVE Results'!$B$1:$B$18671 = $F$124) * ('RESOLVE Results'!$C$1:$C$18671 = $C191), 0), MATCH(O$126, 'RESOLVE Results'!$D$1:$P$1, 0)), "")</f>
        <v>295.94</v>
      </c>
      <c r="P191" s="6">
        <f t="shared" si="2"/>
        <v>3871.6276509730787</v>
      </c>
    </row>
    <row r="192" spans="2:16" x14ac:dyDescent="0.2">
      <c r="B192" s="11" t="s">
        <v>180</v>
      </c>
      <c r="C192" s="3" t="str">
        <v>25GW High Bookend</v>
      </c>
      <c r="D192" s="4" cm="1">
        <f t="array" ref="D192">IFERROR(INDEX('RESOLVE Results'!$D$1:$P$18671, MATCH(1, ('RESOLVE Results'!$A$1:$A$18671 = $D$124) * ('RESOLVE Results'!$B$1:$B$18671 = $F$124) * ('RESOLVE Results'!$C$1:$C$18671 = $C192), 0), MATCH(D$126, 'RESOLVE Results'!$D$1:$P$1, 0)), "")</f>
        <v>203.09</v>
      </c>
      <c r="E192" s="4" cm="1">
        <f t="array" ref="E192">IFERROR(INDEX('RESOLVE Results'!$D$1:$P$18671, MATCH(1, ('RESOLVE Results'!$A$1:$A$18671 = $D$124) * ('RESOLVE Results'!$B$1:$B$18671 = $F$124) * ('RESOLVE Results'!$C$1:$C$18671 = $C192), 0), MATCH(E$126, 'RESOLVE Results'!$D$1:$P$1, 0)), "")</f>
        <v>205.78</v>
      </c>
      <c r="F192" s="4" cm="1">
        <f t="array" ref="F192">IFERROR(INDEX('RESOLVE Results'!$D$1:$P$18671, MATCH(1, ('RESOLVE Results'!$A$1:$A$18671 = $D$124) * ('RESOLVE Results'!$B$1:$B$18671 = $F$124) * ('RESOLVE Results'!$C$1:$C$18671 = $C192), 0), MATCH(F$126, 'RESOLVE Results'!$D$1:$P$1, 0)), "")</f>
        <v>209.3</v>
      </c>
      <c r="G192" s="4" cm="1">
        <f t="array" ref="G192">IFERROR(INDEX('RESOLVE Results'!$D$1:$P$18671, MATCH(1, ('RESOLVE Results'!$A$1:$A$18671 = $D$124) * ('RESOLVE Results'!$B$1:$B$18671 = $F$124) * ('RESOLVE Results'!$C$1:$C$18671 = $C192), 0), MATCH(G$126, 'RESOLVE Results'!$D$1:$P$1, 0)), "")</f>
        <v>218.94</v>
      </c>
      <c r="H192" s="4" cm="1">
        <f t="array" ref="H192">IFERROR(INDEX('RESOLVE Results'!$D$1:$P$18671, MATCH(1, ('RESOLVE Results'!$A$1:$A$18671 = $D$124) * ('RESOLVE Results'!$B$1:$B$18671 = $F$124) * ('RESOLVE Results'!$C$1:$C$18671 = $C192), 0), MATCH(H$126, 'RESOLVE Results'!$D$1:$P$1, 0)), "")</f>
        <v>231.68</v>
      </c>
      <c r="I192" s="4" cm="1">
        <f t="array" ref="I192">IFERROR(INDEX('RESOLVE Results'!$D$1:$P$18671, MATCH(1, ('RESOLVE Results'!$A$1:$A$18671 = $D$124) * ('RESOLVE Results'!$B$1:$B$18671 = $F$124) * ('RESOLVE Results'!$C$1:$C$18671 = $C192), 0), MATCH(I$126, 'RESOLVE Results'!$D$1:$P$1, 0)), "")</f>
        <v>246.61</v>
      </c>
      <c r="J192" s="4" cm="1">
        <f t="array" ref="J192">IFERROR(INDEX('RESOLVE Results'!$D$1:$P$18671, MATCH(1, ('RESOLVE Results'!$A$1:$A$18671 = $D$124) * ('RESOLVE Results'!$B$1:$B$18671 = $F$124) * ('RESOLVE Results'!$C$1:$C$18671 = $C192), 0), MATCH(J$126, 'RESOLVE Results'!$D$1:$P$1, 0)), "")</f>
        <v>254.82</v>
      </c>
      <c r="K192" s="4" cm="1">
        <f t="array" ref="K192">IFERROR(INDEX('RESOLVE Results'!$D$1:$P$18671, MATCH(1, ('RESOLVE Results'!$A$1:$A$18671 = $D$124) * ('RESOLVE Results'!$B$1:$B$18671 = $F$124) * ('RESOLVE Results'!$C$1:$C$18671 = $C192), 0), MATCH(K$126, 'RESOLVE Results'!$D$1:$P$1, 0)), "")</f>
        <v>262.92</v>
      </c>
      <c r="L192" s="4" cm="1">
        <f t="array" ref="L192">IFERROR(INDEX('RESOLVE Results'!$D$1:$P$18671, MATCH(1, ('RESOLVE Results'!$A$1:$A$18671 = $D$124) * ('RESOLVE Results'!$B$1:$B$18671 = $F$124) * ('RESOLVE Results'!$C$1:$C$18671 = $C192), 0), MATCH(L$126, 'RESOLVE Results'!$D$1:$P$1, 0)), "")</f>
        <v>271.18</v>
      </c>
      <c r="M192" s="4" cm="1">
        <f t="array" ref="M192">IFERROR(INDEX('RESOLVE Results'!$D$1:$P$18671, MATCH(1, ('RESOLVE Results'!$A$1:$A$18671 = $D$124) * ('RESOLVE Results'!$B$1:$B$18671 = $F$124) * ('RESOLVE Results'!$C$1:$C$18671 = $C192), 0), MATCH(M$126, 'RESOLVE Results'!$D$1:$P$1, 0)), "")</f>
        <v>301.23</v>
      </c>
      <c r="N192" s="4" cm="1">
        <f t="array" ref="N192">IFERROR(INDEX('RESOLVE Results'!$D$1:$P$18671, MATCH(1, ('RESOLVE Results'!$A$1:$A$18671 = $D$124) * ('RESOLVE Results'!$B$1:$B$18671 = $F$124) * ('RESOLVE Results'!$C$1:$C$18671 = $C192), 0), MATCH(N$126, 'RESOLVE Results'!$D$1:$P$1, 0)), "")</f>
        <v>309.32</v>
      </c>
      <c r="O192" s="4" cm="1">
        <f t="array" ref="O192">IFERROR(INDEX('RESOLVE Results'!$D$1:$P$18671, MATCH(1, ('RESOLVE Results'!$A$1:$A$18671 = $D$124) * ('RESOLVE Results'!$B$1:$B$18671 = $F$124) * ('RESOLVE Results'!$C$1:$C$18671 = $C192), 0), MATCH(O$126, 'RESOLVE Results'!$D$1:$P$1, 0)), "")</f>
        <v>334.9</v>
      </c>
      <c r="P192" s="6">
        <f t="shared" si="2"/>
        <v>4207.327474167434</v>
      </c>
    </row>
    <row r="193" spans="2:16" x14ac:dyDescent="0.2">
      <c r="B193" s="11" t="s">
        <v>180</v>
      </c>
      <c r="C193" s="3" t="str">
        <v>25GW Stringent Policy</v>
      </c>
      <c r="D193" s="4" cm="1">
        <f t="array" ref="D193">IFERROR(INDEX('RESOLVE Results'!$D$1:$P$18671, MATCH(1, ('RESOLVE Results'!$A$1:$A$18671 = $D$124) * ('RESOLVE Results'!$B$1:$B$18671 = $F$124) * ('RESOLVE Results'!$C$1:$C$18671 = $C193), 0), MATCH(D$126, 'RESOLVE Results'!$D$1:$P$1, 0)), "")</f>
        <v>203.09</v>
      </c>
      <c r="E193" s="4" cm="1">
        <f t="array" ref="E193">IFERROR(INDEX('RESOLVE Results'!$D$1:$P$18671, MATCH(1, ('RESOLVE Results'!$A$1:$A$18671 = $D$124) * ('RESOLVE Results'!$B$1:$B$18671 = $F$124) * ('RESOLVE Results'!$C$1:$C$18671 = $C193), 0), MATCH(E$126, 'RESOLVE Results'!$D$1:$P$1, 0)), "")</f>
        <v>205.78</v>
      </c>
      <c r="F193" s="4" cm="1">
        <f t="array" ref="F193">IFERROR(INDEX('RESOLVE Results'!$D$1:$P$18671, MATCH(1, ('RESOLVE Results'!$A$1:$A$18671 = $D$124) * ('RESOLVE Results'!$B$1:$B$18671 = $F$124) * ('RESOLVE Results'!$C$1:$C$18671 = $C193), 0), MATCH(F$126, 'RESOLVE Results'!$D$1:$P$1, 0)), "")</f>
        <v>209.3</v>
      </c>
      <c r="G193" s="4" cm="1">
        <f t="array" ref="G193">IFERROR(INDEX('RESOLVE Results'!$D$1:$P$18671, MATCH(1, ('RESOLVE Results'!$A$1:$A$18671 = $D$124) * ('RESOLVE Results'!$B$1:$B$18671 = $F$124) * ('RESOLVE Results'!$C$1:$C$18671 = $C193), 0), MATCH(G$126, 'RESOLVE Results'!$D$1:$P$1, 0)), "")</f>
        <v>218.94</v>
      </c>
      <c r="H193" s="4" cm="1">
        <f t="array" ref="H193">IFERROR(INDEX('RESOLVE Results'!$D$1:$P$18671, MATCH(1, ('RESOLVE Results'!$A$1:$A$18671 = $D$124) * ('RESOLVE Results'!$B$1:$B$18671 = $F$124) * ('RESOLVE Results'!$C$1:$C$18671 = $C193), 0), MATCH(H$126, 'RESOLVE Results'!$D$1:$P$1, 0)), "")</f>
        <v>231.68</v>
      </c>
      <c r="I193" s="4" cm="1">
        <f t="array" ref="I193">IFERROR(INDEX('RESOLVE Results'!$D$1:$P$18671, MATCH(1, ('RESOLVE Results'!$A$1:$A$18671 = $D$124) * ('RESOLVE Results'!$B$1:$B$18671 = $F$124) * ('RESOLVE Results'!$C$1:$C$18671 = $C193), 0), MATCH(I$126, 'RESOLVE Results'!$D$1:$P$1, 0)), "")</f>
        <v>246.61</v>
      </c>
      <c r="J193" s="4" cm="1">
        <f t="array" ref="J193">IFERROR(INDEX('RESOLVE Results'!$D$1:$P$18671, MATCH(1, ('RESOLVE Results'!$A$1:$A$18671 = $D$124) * ('RESOLVE Results'!$B$1:$B$18671 = $F$124) * ('RESOLVE Results'!$C$1:$C$18671 = $C193), 0), MATCH(J$126, 'RESOLVE Results'!$D$1:$P$1, 0)), "")</f>
        <v>254.82</v>
      </c>
      <c r="K193" s="4" cm="1">
        <f t="array" ref="K193">IFERROR(INDEX('RESOLVE Results'!$D$1:$P$18671, MATCH(1, ('RESOLVE Results'!$A$1:$A$18671 = $D$124) * ('RESOLVE Results'!$B$1:$B$18671 = $F$124) * ('RESOLVE Results'!$C$1:$C$18671 = $C193), 0), MATCH(K$126, 'RESOLVE Results'!$D$1:$P$1, 0)), "")</f>
        <v>262.92</v>
      </c>
      <c r="L193" s="4" cm="1">
        <f t="array" ref="L193">IFERROR(INDEX('RESOLVE Results'!$D$1:$P$18671, MATCH(1, ('RESOLVE Results'!$A$1:$A$18671 = $D$124) * ('RESOLVE Results'!$B$1:$B$18671 = $F$124) * ('RESOLVE Results'!$C$1:$C$18671 = $C193), 0), MATCH(L$126, 'RESOLVE Results'!$D$1:$P$1, 0)), "")</f>
        <v>271.18</v>
      </c>
      <c r="M193" s="4" cm="1">
        <f t="array" ref="M193">IFERROR(INDEX('RESOLVE Results'!$D$1:$P$18671, MATCH(1, ('RESOLVE Results'!$A$1:$A$18671 = $D$124) * ('RESOLVE Results'!$B$1:$B$18671 = $F$124) * ('RESOLVE Results'!$C$1:$C$18671 = $C193), 0), MATCH(M$126, 'RESOLVE Results'!$D$1:$P$1, 0)), "")</f>
        <v>301.23</v>
      </c>
      <c r="N193" s="4" cm="1">
        <f t="array" ref="N193">IFERROR(INDEX('RESOLVE Results'!$D$1:$P$18671, MATCH(1, ('RESOLVE Results'!$A$1:$A$18671 = $D$124) * ('RESOLVE Results'!$B$1:$B$18671 = $F$124) * ('RESOLVE Results'!$C$1:$C$18671 = $C193), 0), MATCH(N$126, 'RESOLVE Results'!$D$1:$P$1, 0)), "")</f>
        <v>309.32</v>
      </c>
      <c r="O193" s="4" cm="1">
        <f t="array" ref="O193">IFERROR(INDEX('RESOLVE Results'!$D$1:$P$18671, MATCH(1, ('RESOLVE Results'!$A$1:$A$18671 = $D$124) * ('RESOLVE Results'!$B$1:$B$18671 = $F$124) * ('RESOLVE Results'!$C$1:$C$18671 = $C193), 0), MATCH(O$126, 'RESOLVE Results'!$D$1:$P$1, 0)), "")</f>
        <v>334.9</v>
      </c>
      <c r="P193" s="6">
        <f t="shared" si="2"/>
        <v>4207.327474167434</v>
      </c>
    </row>
    <row r="194" spans="2:16" x14ac:dyDescent="0.2">
      <c r="B194" s="11" t="s">
        <v>180</v>
      </c>
      <c r="C194" s="3" t="str">
        <v>25GW Competing Resource Challenges</v>
      </c>
      <c r="D194" s="4" cm="1">
        <f t="array" ref="D194">IFERROR(INDEX('RESOLVE Results'!$D$1:$P$18671, MATCH(1, ('RESOLVE Results'!$A$1:$A$18671 = $D$124) * ('RESOLVE Results'!$B$1:$B$18671 = $F$124) * ('RESOLVE Results'!$C$1:$C$18671 = $C194), 0), MATCH(D$126, 'RESOLVE Results'!$D$1:$P$1, 0)), "")</f>
        <v>202.31</v>
      </c>
      <c r="E194" s="4" cm="1">
        <f t="array" ref="E194">IFERROR(INDEX('RESOLVE Results'!$D$1:$P$18671, MATCH(1, ('RESOLVE Results'!$A$1:$A$18671 = $D$124) * ('RESOLVE Results'!$B$1:$B$18671 = $F$124) * ('RESOLVE Results'!$C$1:$C$18671 = $C194), 0), MATCH(E$126, 'RESOLVE Results'!$D$1:$P$1, 0)), "")</f>
        <v>204.45</v>
      </c>
      <c r="F194" s="4" cm="1">
        <f t="array" ref="F194">IFERROR(INDEX('RESOLVE Results'!$D$1:$P$18671, MATCH(1, ('RESOLVE Results'!$A$1:$A$18671 = $D$124) * ('RESOLVE Results'!$B$1:$B$18671 = $F$124) * ('RESOLVE Results'!$C$1:$C$18671 = $C194), 0), MATCH(F$126, 'RESOLVE Results'!$D$1:$P$1, 0)), "")</f>
        <v>206.75</v>
      </c>
      <c r="G194" s="4" cm="1">
        <f t="array" ref="G194">IFERROR(INDEX('RESOLVE Results'!$D$1:$P$18671, MATCH(1, ('RESOLVE Results'!$A$1:$A$18671 = $D$124) * ('RESOLVE Results'!$B$1:$B$18671 = $F$124) * ('RESOLVE Results'!$C$1:$C$18671 = $C194), 0), MATCH(G$126, 'RESOLVE Results'!$D$1:$P$1, 0)), "")</f>
        <v>212.74</v>
      </c>
      <c r="H194" s="4" cm="1">
        <f t="array" ref="H194">IFERROR(INDEX('RESOLVE Results'!$D$1:$P$18671, MATCH(1, ('RESOLVE Results'!$A$1:$A$18671 = $D$124) * ('RESOLVE Results'!$B$1:$B$18671 = $F$124) * ('RESOLVE Results'!$C$1:$C$18671 = $C194), 0), MATCH(H$126, 'RESOLVE Results'!$D$1:$P$1, 0)), "")</f>
        <v>220.24</v>
      </c>
      <c r="I194" s="4" cm="1">
        <f t="array" ref="I194">IFERROR(INDEX('RESOLVE Results'!$D$1:$P$18671, MATCH(1, ('RESOLVE Results'!$A$1:$A$18671 = $D$124) * ('RESOLVE Results'!$B$1:$B$18671 = $F$124) * ('RESOLVE Results'!$C$1:$C$18671 = $C194), 0), MATCH(I$126, 'RESOLVE Results'!$D$1:$P$1, 0)), "")</f>
        <v>229.66</v>
      </c>
      <c r="J194" s="4" cm="1">
        <f t="array" ref="J194">IFERROR(INDEX('RESOLVE Results'!$D$1:$P$18671, MATCH(1, ('RESOLVE Results'!$A$1:$A$18671 = $D$124) * ('RESOLVE Results'!$B$1:$B$18671 = $F$124) * ('RESOLVE Results'!$C$1:$C$18671 = $C194), 0), MATCH(J$126, 'RESOLVE Results'!$D$1:$P$1, 0)), "")</f>
        <v>235.18</v>
      </c>
      <c r="K194" s="4" cm="1">
        <f t="array" ref="K194">IFERROR(INDEX('RESOLVE Results'!$D$1:$P$18671, MATCH(1, ('RESOLVE Results'!$A$1:$A$18671 = $D$124) * ('RESOLVE Results'!$B$1:$B$18671 = $F$124) * ('RESOLVE Results'!$C$1:$C$18671 = $C194), 0), MATCH(K$126, 'RESOLVE Results'!$D$1:$P$1, 0)), "")</f>
        <v>240.63</v>
      </c>
      <c r="L194" s="4" cm="1">
        <f t="array" ref="L194">IFERROR(INDEX('RESOLVE Results'!$D$1:$P$18671, MATCH(1, ('RESOLVE Results'!$A$1:$A$18671 = $D$124) * ('RESOLVE Results'!$B$1:$B$18671 = $F$124) * ('RESOLVE Results'!$C$1:$C$18671 = $C194), 0), MATCH(L$126, 'RESOLVE Results'!$D$1:$P$1, 0)), "")</f>
        <v>246.15</v>
      </c>
      <c r="M194" s="4" cm="1">
        <f t="array" ref="M194">IFERROR(INDEX('RESOLVE Results'!$D$1:$P$18671, MATCH(1, ('RESOLVE Results'!$A$1:$A$18671 = $D$124) * ('RESOLVE Results'!$B$1:$B$18671 = $F$124) * ('RESOLVE Results'!$C$1:$C$18671 = $C194), 0), MATCH(M$126, 'RESOLVE Results'!$D$1:$P$1, 0)), "")</f>
        <v>269.82</v>
      </c>
      <c r="N194" s="4" cm="1">
        <f t="array" ref="N194">IFERROR(INDEX('RESOLVE Results'!$D$1:$P$18671, MATCH(1, ('RESOLVE Results'!$A$1:$A$18671 = $D$124) * ('RESOLVE Results'!$B$1:$B$18671 = $F$124) * ('RESOLVE Results'!$C$1:$C$18671 = $C194), 0), MATCH(N$126, 'RESOLVE Results'!$D$1:$P$1, 0)), "")</f>
        <v>276.22000000000003</v>
      </c>
      <c r="O194" s="4" cm="1">
        <f t="array" ref="O194">IFERROR(INDEX('RESOLVE Results'!$D$1:$P$18671, MATCH(1, ('RESOLVE Results'!$A$1:$A$18671 = $D$124) * ('RESOLVE Results'!$B$1:$B$18671 = $F$124) * ('RESOLVE Results'!$C$1:$C$18671 = $C194), 0), MATCH(O$126, 'RESOLVE Results'!$D$1:$P$1, 0)), "")</f>
        <v>295.94</v>
      </c>
      <c r="P194" s="6">
        <f t="shared" si="2"/>
        <v>3871.6276509730787</v>
      </c>
    </row>
    <row r="195" spans="2:16" x14ac:dyDescent="0.2">
      <c r="B195" s="11" t="s">
        <v>180</v>
      </c>
      <c r="C195" s="3" t="str">
        <v>25GW Low Bookend</v>
      </c>
      <c r="D195" s="4" cm="1">
        <f t="array" ref="D195">IFERROR(INDEX('RESOLVE Results'!$D$1:$P$18671, MATCH(1, ('RESOLVE Results'!$A$1:$A$18671 = $D$124) * ('RESOLVE Results'!$B$1:$B$18671 = $F$124) * ('RESOLVE Results'!$C$1:$C$18671 = $C195), 0), MATCH(D$126, 'RESOLVE Results'!$D$1:$P$1, 0)), "")</f>
        <v>202.31</v>
      </c>
      <c r="E195" s="4" cm="1">
        <f t="array" ref="E195">IFERROR(INDEX('RESOLVE Results'!$D$1:$P$18671, MATCH(1, ('RESOLVE Results'!$A$1:$A$18671 = $D$124) * ('RESOLVE Results'!$B$1:$B$18671 = $F$124) * ('RESOLVE Results'!$C$1:$C$18671 = $C195), 0), MATCH(E$126, 'RESOLVE Results'!$D$1:$P$1, 0)), "")</f>
        <v>204.45</v>
      </c>
      <c r="F195" s="4" cm="1">
        <f t="array" ref="F195">IFERROR(INDEX('RESOLVE Results'!$D$1:$P$18671, MATCH(1, ('RESOLVE Results'!$A$1:$A$18671 = $D$124) * ('RESOLVE Results'!$B$1:$B$18671 = $F$124) * ('RESOLVE Results'!$C$1:$C$18671 = $C195), 0), MATCH(F$126, 'RESOLVE Results'!$D$1:$P$1, 0)), "")</f>
        <v>206.75</v>
      </c>
      <c r="G195" s="4" cm="1">
        <f t="array" ref="G195">IFERROR(INDEX('RESOLVE Results'!$D$1:$P$18671, MATCH(1, ('RESOLVE Results'!$A$1:$A$18671 = $D$124) * ('RESOLVE Results'!$B$1:$B$18671 = $F$124) * ('RESOLVE Results'!$C$1:$C$18671 = $C195), 0), MATCH(G$126, 'RESOLVE Results'!$D$1:$P$1, 0)), "")</f>
        <v>212.74</v>
      </c>
      <c r="H195" s="4" cm="1">
        <f t="array" ref="H195">IFERROR(INDEX('RESOLVE Results'!$D$1:$P$18671, MATCH(1, ('RESOLVE Results'!$A$1:$A$18671 = $D$124) * ('RESOLVE Results'!$B$1:$B$18671 = $F$124) * ('RESOLVE Results'!$C$1:$C$18671 = $C195), 0), MATCH(H$126, 'RESOLVE Results'!$D$1:$P$1, 0)), "")</f>
        <v>220.24</v>
      </c>
      <c r="I195" s="4" cm="1">
        <f t="array" ref="I195">IFERROR(INDEX('RESOLVE Results'!$D$1:$P$18671, MATCH(1, ('RESOLVE Results'!$A$1:$A$18671 = $D$124) * ('RESOLVE Results'!$B$1:$B$18671 = $F$124) * ('RESOLVE Results'!$C$1:$C$18671 = $C195), 0), MATCH(I$126, 'RESOLVE Results'!$D$1:$P$1, 0)), "")</f>
        <v>229.66</v>
      </c>
      <c r="J195" s="4" cm="1">
        <f t="array" ref="J195">IFERROR(INDEX('RESOLVE Results'!$D$1:$P$18671, MATCH(1, ('RESOLVE Results'!$A$1:$A$18671 = $D$124) * ('RESOLVE Results'!$B$1:$B$18671 = $F$124) * ('RESOLVE Results'!$C$1:$C$18671 = $C195), 0), MATCH(J$126, 'RESOLVE Results'!$D$1:$P$1, 0)), "")</f>
        <v>235.18</v>
      </c>
      <c r="K195" s="4" cm="1">
        <f t="array" ref="K195">IFERROR(INDEX('RESOLVE Results'!$D$1:$P$18671, MATCH(1, ('RESOLVE Results'!$A$1:$A$18671 = $D$124) * ('RESOLVE Results'!$B$1:$B$18671 = $F$124) * ('RESOLVE Results'!$C$1:$C$18671 = $C195), 0), MATCH(K$126, 'RESOLVE Results'!$D$1:$P$1, 0)), "")</f>
        <v>240.63</v>
      </c>
      <c r="L195" s="4" cm="1">
        <f t="array" ref="L195">IFERROR(INDEX('RESOLVE Results'!$D$1:$P$18671, MATCH(1, ('RESOLVE Results'!$A$1:$A$18671 = $D$124) * ('RESOLVE Results'!$B$1:$B$18671 = $F$124) * ('RESOLVE Results'!$C$1:$C$18671 = $C195), 0), MATCH(L$126, 'RESOLVE Results'!$D$1:$P$1, 0)), "")</f>
        <v>246.15</v>
      </c>
      <c r="M195" s="4" cm="1">
        <f t="array" ref="M195">IFERROR(INDEX('RESOLVE Results'!$D$1:$P$18671, MATCH(1, ('RESOLVE Results'!$A$1:$A$18671 = $D$124) * ('RESOLVE Results'!$B$1:$B$18671 = $F$124) * ('RESOLVE Results'!$C$1:$C$18671 = $C195), 0), MATCH(M$126, 'RESOLVE Results'!$D$1:$P$1, 0)), "")</f>
        <v>269.82</v>
      </c>
      <c r="N195" s="4" cm="1">
        <f t="array" ref="N195">IFERROR(INDEX('RESOLVE Results'!$D$1:$P$18671, MATCH(1, ('RESOLVE Results'!$A$1:$A$18671 = $D$124) * ('RESOLVE Results'!$B$1:$B$18671 = $F$124) * ('RESOLVE Results'!$C$1:$C$18671 = $C195), 0), MATCH(N$126, 'RESOLVE Results'!$D$1:$P$1, 0)), "")</f>
        <v>276.22000000000003</v>
      </c>
      <c r="O195" s="4" cm="1">
        <f t="array" ref="O195">IFERROR(INDEX('RESOLVE Results'!$D$1:$P$18671, MATCH(1, ('RESOLVE Results'!$A$1:$A$18671 = $D$124) * ('RESOLVE Results'!$B$1:$B$18671 = $F$124) * ('RESOLVE Results'!$C$1:$C$18671 = $C195), 0), MATCH(O$126, 'RESOLVE Results'!$D$1:$P$1, 0)), "")</f>
        <v>295.94</v>
      </c>
      <c r="P195" s="6">
        <f t="shared" si="2"/>
        <v>3871.6276509730787</v>
      </c>
    </row>
    <row r="196" spans="2:16" x14ac:dyDescent="0.2">
      <c r="B196" s="11" t="s">
        <v>180</v>
      </c>
      <c r="C196" s="3" t="str">
        <v>25GW Least-Cost</v>
      </c>
      <c r="D196" s="4" cm="1">
        <f t="array" ref="D196">IFERROR(INDEX('RESOLVE Results'!$D$1:$P$18671, MATCH(1, ('RESOLVE Results'!$A$1:$A$18671 = $D$124) * ('RESOLVE Results'!$B$1:$B$18671 = $F$124) * ('RESOLVE Results'!$C$1:$C$18671 = $C196), 0), MATCH(D$126, 'RESOLVE Results'!$D$1:$P$1, 0)), "")</f>
        <v>202.31</v>
      </c>
      <c r="E196" s="4" cm="1">
        <f t="array" ref="E196">IFERROR(INDEX('RESOLVE Results'!$D$1:$P$18671, MATCH(1, ('RESOLVE Results'!$A$1:$A$18671 = $D$124) * ('RESOLVE Results'!$B$1:$B$18671 = $F$124) * ('RESOLVE Results'!$C$1:$C$18671 = $C196), 0), MATCH(E$126, 'RESOLVE Results'!$D$1:$P$1, 0)), "")</f>
        <v>204.45</v>
      </c>
      <c r="F196" s="4" cm="1">
        <f t="array" ref="F196">IFERROR(INDEX('RESOLVE Results'!$D$1:$P$18671, MATCH(1, ('RESOLVE Results'!$A$1:$A$18671 = $D$124) * ('RESOLVE Results'!$B$1:$B$18671 = $F$124) * ('RESOLVE Results'!$C$1:$C$18671 = $C196), 0), MATCH(F$126, 'RESOLVE Results'!$D$1:$P$1, 0)), "")</f>
        <v>206.75</v>
      </c>
      <c r="G196" s="4" cm="1">
        <f t="array" ref="G196">IFERROR(INDEX('RESOLVE Results'!$D$1:$P$18671, MATCH(1, ('RESOLVE Results'!$A$1:$A$18671 = $D$124) * ('RESOLVE Results'!$B$1:$B$18671 = $F$124) * ('RESOLVE Results'!$C$1:$C$18671 = $C196), 0), MATCH(G$126, 'RESOLVE Results'!$D$1:$P$1, 0)), "")</f>
        <v>212.74</v>
      </c>
      <c r="H196" s="4" cm="1">
        <f t="array" ref="H196">IFERROR(INDEX('RESOLVE Results'!$D$1:$P$18671, MATCH(1, ('RESOLVE Results'!$A$1:$A$18671 = $D$124) * ('RESOLVE Results'!$B$1:$B$18671 = $F$124) * ('RESOLVE Results'!$C$1:$C$18671 = $C196), 0), MATCH(H$126, 'RESOLVE Results'!$D$1:$P$1, 0)), "")</f>
        <v>220.24</v>
      </c>
      <c r="I196" s="4" cm="1">
        <f t="array" ref="I196">IFERROR(INDEX('RESOLVE Results'!$D$1:$P$18671, MATCH(1, ('RESOLVE Results'!$A$1:$A$18671 = $D$124) * ('RESOLVE Results'!$B$1:$B$18671 = $F$124) * ('RESOLVE Results'!$C$1:$C$18671 = $C196), 0), MATCH(I$126, 'RESOLVE Results'!$D$1:$P$1, 0)), "")</f>
        <v>229.66</v>
      </c>
      <c r="J196" s="4" cm="1">
        <f t="array" ref="J196">IFERROR(INDEX('RESOLVE Results'!$D$1:$P$18671, MATCH(1, ('RESOLVE Results'!$A$1:$A$18671 = $D$124) * ('RESOLVE Results'!$B$1:$B$18671 = $F$124) * ('RESOLVE Results'!$C$1:$C$18671 = $C196), 0), MATCH(J$126, 'RESOLVE Results'!$D$1:$P$1, 0)), "")</f>
        <v>235.18</v>
      </c>
      <c r="K196" s="4" cm="1">
        <f t="array" ref="K196">IFERROR(INDEX('RESOLVE Results'!$D$1:$P$18671, MATCH(1, ('RESOLVE Results'!$A$1:$A$18671 = $D$124) * ('RESOLVE Results'!$B$1:$B$18671 = $F$124) * ('RESOLVE Results'!$C$1:$C$18671 = $C196), 0), MATCH(K$126, 'RESOLVE Results'!$D$1:$P$1, 0)), "")</f>
        <v>240.63</v>
      </c>
      <c r="L196" s="4" cm="1">
        <f t="array" ref="L196">IFERROR(INDEX('RESOLVE Results'!$D$1:$P$18671, MATCH(1, ('RESOLVE Results'!$A$1:$A$18671 = $D$124) * ('RESOLVE Results'!$B$1:$B$18671 = $F$124) * ('RESOLVE Results'!$C$1:$C$18671 = $C196), 0), MATCH(L$126, 'RESOLVE Results'!$D$1:$P$1, 0)), "")</f>
        <v>246.15</v>
      </c>
      <c r="M196" s="4" cm="1">
        <f t="array" ref="M196">IFERROR(INDEX('RESOLVE Results'!$D$1:$P$18671, MATCH(1, ('RESOLVE Results'!$A$1:$A$18671 = $D$124) * ('RESOLVE Results'!$B$1:$B$18671 = $F$124) * ('RESOLVE Results'!$C$1:$C$18671 = $C196), 0), MATCH(M$126, 'RESOLVE Results'!$D$1:$P$1, 0)), "")</f>
        <v>269.82</v>
      </c>
      <c r="N196" s="4" cm="1">
        <f t="array" ref="N196">IFERROR(INDEX('RESOLVE Results'!$D$1:$P$18671, MATCH(1, ('RESOLVE Results'!$A$1:$A$18671 = $D$124) * ('RESOLVE Results'!$B$1:$B$18671 = $F$124) * ('RESOLVE Results'!$C$1:$C$18671 = $C196), 0), MATCH(N$126, 'RESOLVE Results'!$D$1:$P$1, 0)), "")</f>
        <v>276.22000000000003</v>
      </c>
      <c r="O196" s="4" cm="1">
        <f t="array" ref="O196">IFERROR(INDEX('RESOLVE Results'!$D$1:$P$18671, MATCH(1, ('RESOLVE Results'!$A$1:$A$18671 = $D$124) * ('RESOLVE Results'!$B$1:$B$18671 = $F$124) * ('RESOLVE Results'!$C$1:$C$18671 = $C196), 0), MATCH(O$126, 'RESOLVE Results'!$D$1:$P$1, 0)), "")</f>
        <v>295.94</v>
      </c>
      <c r="P196" s="6">
        <f t="shared" si="2"/>
        <v>3871.6276509730787</v>
      </c>
    </row>
    <row r="197" spans="2:16" x14ac:dyDescent="0.2">
      <c r="B197" s="11" t="s">
        <v>180</v>
      </c>
      <c r="C197" s="3" t="str">
        <v>Humboldt 2.7GW Least-Cost</v>
      </c>
      <c r="D197" s="4" cm="1">
        <f t="array" ref="D197">IFERROR(INDEX('RESOLVE Results'!$D$1:$P$18671, MATCH(1, ('RESOLVE Results'!$A$1:$A$18671 = $D$124) * ('RESOLVE Results'!$B$1:$B$18671 = $F$124) * ('RESOLVE Results'!$C$1:$C$18671 = $C197), 0), MATCH(D$126, 'RESOLVE Results'!$D$1:$P$1, 0)), "")</f>
        <v>202.31</v>
      </c>
      <c r="E197" s="4" cm="1">
        <f t="array" ref="E197">IFERROR(INDEX('RESOLVE Results'!$D$1:$P$18671, MATCH(1, ('RESOLVE Results'!$A$1:$A$18671 = $D$124) * ('RESOLVE Results'!$B$1:$B$18671 = $F$124) * ('RESOLVE Results'!$C$1:$C$18671 = $C197), 0), MATCH(E$126, 'RESOLVE Results'!$D$1:$P$1, 0)), "")</f>
        <v>204.45</v>
      </c>
      <c r="F197" s="4" cm="1">
        <f t="array" ref="F197">IFERROR(INDEX('RESOLVE Results'!$D$1:$P$18671, MATCH(1, ('RESOLVE Results'!$A$1:$A$18671 = $D$124) * ('RESOLVE Results'!$B$1:$B$18671 = $F$124) * ('RESOLVE Results'!$C$1:$C$18671 = $C197), 0), MATCH(F$126, 'RESOLVE Results'!$D$1:$P$1, 0)), "")</f>
        <v>206.75</v>
      </c>
      <c r="G197" s="4" cm="1">
        <f t="array" ref="G197">IFERROR(INDEX('RESOLVE Results'!$D$1:$P$18671, MATCH(1, ('RESOLVE Results'!$A$1:$A$18671 = $D$124) * ('RESOLVE Results'!$B$1:$B$18671 = $F$124) * ('RESOLVE Results'!$C$1:$C$18671 = $C197), 0), MATCH(G$126, 'RESOLVE Results'!$D$1:$P$1, 0)), "")</f>
        <v>212.74</v>
      </c>
      <c r="H197" s="4" cm="1">
        <f t="array" ref="H197">IFERROR(INDEX('RESOLVE Results'!$D$1:$P$18671, MATCH(1, ('RESOLVE Results'!$A$1:$A$18671 = $D$124) * ('RESOLVE Results'!$B$1:$B$18671 = $F$124) * ('RESOLVE Results'!$C$1:$C$18671 = $C197), 0), MATCH(H$126, 'RESOLVE Results'!$D$1:$P$1, 0)), "")</f>
        <v>220.24</v>
      </c>
      <c r="I197" s="4" cm="1">
        <f t="array" ref="I197">IFERROR(INDEX('RESOLVE Results'!$D$1:$P$18671, MATCH(1, ('RESOLVE Results'!$A$1:$A$18671 = $D$124) * ('RESOLVE Results'!$B$1:$B$18671 = $F$124) * ('RESOLVE Results'!$C$1:$C$18671 = $C197), 0), MATCH(I$126, 'RESOLVE Results'!$D$1:$P$1, 0)), "")</f>
        <v>229.66</v>
      </c>
      <c r="J197" s="4" cm="1">
        <f t="array" ref="J197">IFERROR(INDEX('RESOLVE Results'!$D$1:$P$18671, MATCH(1, ('RESOLVE Results'!$A$1:$A$18671 = $D$124) * ('RESOLVE Results'!$B$1:$B$18671 = $F$124) * ('RESOLVE Results'!$C$1:$C$18671 = $C197), 0), MATCH(J$126, 'RESOLVE Results'!$D$1:$P$1, 0)), "")</f>
        <v>235.18</v>
      </c>
      <c r="K197" s="4" cm="1">
        <f t="array" ref="K197">IFERROR(INDEX('RESOLVE Results'!$D$1:$P$18671, MATCH(1, ('RESOLVE Results'!$A$1:$A$18671 = $D$124) * ('RESOLVE Results'!$B$1:$B$18671 = $F$124) * ('RESOLVE Results'!$C$1:$C$18671 = $C197), 0), MATCH(K$126, 'RESOLVE Results'!$D$1:$P$1, 0)), "")</f>
        <v>240.63</v>
      </c>
      <c r="L197" s="4" cm="1">
        <f t="array" ref="L197">IFERROR(INDEX('RESOLVE Results'!$D$1:$P$18671, MATCH(1, ('RESOLVE Results'!$A$1:$A$18671 = $D$124) * ('RESOLVE Results'!$B$1:$B$18671 = $F$124) * ('RESOLVE Results'!$C$1:$C$18671 = $C197), 0), MATCH(L$126, 'RESOLVE Results'!$D$1:$P$1, 0)), "")</f>
        <v>246.15</v>
      </c>
      <c r="M197" s="4" cm="1">
        <f t="array" ref="M197">IFERROR(INDEX('RESOLVE Results'!$D$1:$P$18671, MATCH(1, ('RESOLVE Results'!$A$1:$A$18671 = $D$124) * ('RESOLVE Results'!$B$1:$B$18671 = $F$124) * ('RESOLVE Results'!$C$1:$C$18671 = $C197), 0), MATCH(M$126, 'RESOLVE Results'!$D$1:$P$1, 0)), "")</f>
        <v>269.82</v>
      </c>
      <c r="N197" s="4" cm="1">
        <f t="array" ref="N197">IFERROR(INDEX('RESOLVE Results'!$D$1:$P$18671, MATCH(1, ('RESOLVE Results'!$A$1:$A$18671 = $D$124) * ('RESOLVE Results'!$B$1:$B$18671 = $F$124) * ('RESOLVE Results'!$C$1:$C$18671 = $C197), 0), MATCH(N$126, 'RESOLVE Results'!$D$1:$P$1, 0)), "")</f>
        <v>276.22000000000003</v>
      </c>
      <c r="O197" s="4" cm="1">
        <f t="array" ref="O197">IFERROR(INDEX('RESOLVE Results'!$D$1:$P$18671, MATCH(1, ('RESOLVE Results'!$A$1:$A$18671 = $D$124) * ('RESOLVE Results'!$B$1:$B$18671 = $F$124) * ('RESOLVE Results'!$C$1:$C$18671 = $C197), 0), MATCH(O$126, 'RESOLVE Results'!$D$1:$P$1, 0)), "")</f>
        <v>295.94</v>
      </c>
      <c r="P197" s="6">
        <f t="shared" ref="P197:P202" si="3">IF(O197="", "", SUMPRODUCT($D$6:$O$6, $D197:$O197))</f>
        <v>3871.6276509730787</v>
      </c>
    </row>
    <row r="198" spans="2:16" x14ac:dyDescent="0.2">
      <c r="B198" s="11" t="s">
        <v>180</v>
      </c>
      <c r="C198" s="3" t="str">
        <v>Morro 2.7GW Least-Cost</v>
      </c>
      <c r="D198" s="4" cm="1">
        <f t="array" ref="D198">IFERROR(INDEX('RESOLVE Results'!$D$1:$P$18671, MATCH(1, ('RESOLVE Results'!$A$1:$A$18671 = $D$124) * ('RESOLVE Results'!$B$1:$B$18671 = $F$124) * ('RESOLVE Results'!$C$1:$C$18671 = $C198), 0), MATCH(D$126, 'RESOLVE Results'!$D$1:$P$1, 0)), "")</f>
        <v>202.31</v>
      </c>
      <c r="E198" s="4" cm="1">
        <f t="array" ref="E198">IFERROR(INDEX('RESOLVE Results'!$D$1:$P$18671, MATCH(1, ('RESOLVE Results'!$A$1:$A$18671 = $D$124) * ('RESOLVE Results'!$B$1:$B$18671 = $F$124) * ('RESOLVE Results'!$C$1:$C$18671 = $C198), 0), MATCH(E$126, 'RESOLVE Results'!$D$1:$P$1, 0)), "")</f>
        <v>204.45</v>
      </c>
      <c r="F198" s="4" cm="1">
        <f t="array" ref="F198">IFERROR(INDEX('RESOLVE Results'!$D$1:$P$18671, MATCH(1, ('RESOLVE Results'!$A$1:$A$18671 = $D$124) * ('RESOLVE Results'!$B$1:$B$18671 = $F$124) * ('RESOLVE Results'!$C$1:$C$18671 = $C198), 0), MATCH(F$126, 'RESOLVE Results'!$D$1:$P$1, 0)), "")</f>
        <v>206.75</v>
      </c>
      <c r="G198" s="4" cm="1">
        <f t="array" ref="G198">IFERROR(INDEX('RESOLVE Results'!$D$1:$P$18671, MATCH(1, ('RESOLVE Results'!$A$1:$A$18671 = $D$124) * ('RESOLVE Results'!$B$1:$B$18671 = $F$124) * ('RESOLVE Results'!$C$1:$C$18671 = $C198), 0), MATCH(G$126, 'RESOLVE Results'!$D$1:$P$1, 0)), "")</f>
        <v>212.74</v>
      </c>
      <c r="H198" s="4" cm="1">
        <f t="array" ref="H198">IFERROR(INDEX('RESOLVE Results'!$D$1:$P$18671, MATCH(1, ('RESOLVE Results'!$A$1:$A$18671 = $D$124) * ('RESOLVE Results'!$B$1:$B$18671 = $F$124) * ('RESOLVE Results'!$C$1:$C$18671 = $C198), 0), MATCH(H$126, 'RESOLVE Results'!$D$1:$P$1, 0)), "")</f>
        <v>220.24</v>
      </c>
      <c r="I198" s="4" cm="1">
        <f t="array" ref="I198">IFERROR(INDEX('RESOLVE Results'!$D$1:$P$18671, MATCH(1, ('RESOLVE Results'!$A$1:$A$18671 = $D$124) * ('RESOLVE Results'!$B$1:$B$18671 = $F$124) * ('RESOLVE Results'!$C$1:$C$18671 = $C198), 0), MATCH(I$126, 'RESOLVE Results'!$D$1:$P$1, 0)), "")</f>
        <v>229.66</v>
      </c>
      <c r="J198" s="4" cm="1">
        <f t="array" ref="J198">IFERROR(INDEX('RESOLVE Results'!$D$1:$P$18671, MATCH(1, ('RESOLVE Results'!$A$1:$A$18671 = $D$124) * ('RESOLVE Results'!$B$1:$B$18671 = $F$124) * ('RESOLVE Results'!$C$1:$C$18671 = $C198), 0), MATCH(J$126, 'RESOLVE Results'!$D$1:$P$1, 0)), "")</f>
        <v>235.18</v>
      </c>
      <c r="K198" s="4" cm="1">
        <f t="array" ref="K198">IFERROR(INDEX('RESOLVE Results'!$D$1:$P$18671, MATCH(1, ('RESOLVE Results'!$A$1:$A$18671 = $D$124) * ('RESOLVE Results'!$B$1:$B$18671 = $F$124) * ('RESOLVE Results'!$C$1:$C$18671 = $C198), 0), MATCH(K$126, 'RESOLVE Results'!$D$1:$P$1, 0)), "")</f>
        <v>240.63</v>
      </c>
      <c r="L198" s="4" cm="1">
        <f t="array" ref="L198">IFERROR(INDEX('RESOLVE Results'!$D$1:$P$18671, MATCH(1, ('RESOLVE Results'!$A$1:$A$18671 = $D$124) * ('RESOLVE Results'!$B$1:$B$18671 = $F$124) * ('RESOLVE Results'!$C$1:$C$18671 = $C198), 0), MATCH(L$126, 'RESOLVE Results'!$D$1:$P$1, 0)), "")</f>
        <v>246.15</v>
      </c>
      <c r="M198" s="4" cm="1">
        <f t="array" ref="M198">IFERROR(INDEX('RESOLVE Results'!$D$1:$P$18671, MATCH(1, ('RESOLVE Results'!$A$1:$A$18671 = $D$124) * ('RESOLVE Results'!$B$1:$B$18671 = $F$124) * ('RESOLVE Results'!$C$1:$C$18671 = $C198), 0), MATCH(M$126, 'RESOLVE Results'!$D$1:$P$1, 0)), "")</f>
        <v>269.82</v>
      </c>
      <c r="N198" s="4" cm="1">
        <f t="array" ref="N198">IFERROR(INDEX('RESOLVE Results'!$D$1:$P$18671, MATCH(1, ('RESOLVE Results'!$A$1:$A$18671 = $D$124) * ('RESOLVE Results'!$B$1:$B$18671 = $F$124) * ('RESOLVE Results'!$C$1:$C$18671 = $C198), 0), MATCH(N$126, 'RESOLVE Results'!$D$1:$P$1, 0)), "")</f>
        <v>276.22000000000003</v>
      </c>
      <c r="O198" s="4" cm="1">
        <f t="array" ref="O198">IFERROR(INDEX('RESOLVE Results'!$D$1:$P$18671, MATCH(1, ('RESOLVE Results'!$A$1:$A$18671 = $D$124) * ('RESOLVE Results'!$B$1:$B$18671 = $F$124) * ('RESOLVE Results'!$C$1:$C$18671 = $C198), 0), MATCH(O$126, 'RESOLVE Results'!$D$1:$P$1, 0)), "")</f>
        <v>295.94</v>
      </c>
      <c r="P198" s="6">
        <f t="shared" si="3"/>
        <v>3871.6276509730787</v>
      </c>
    </row>
    <row r="199" spans="2:16" x14ac:dyDescent="0.2">
      <c r="B199" s="11" t="s">
        <v>180</v>
      </c>
      <c r="C199" s="3" t="str">
        <v>Humboldt 2.7GW Low Humboldt Capacity Factor</v>
      </c>
      <c r="D199" s="4" cm="1">
        <f t="array" ref="D199">IFERROR(INDEX('RESOLVE Results'!$D$1:$P$18671, MATCH(1, ('RESOLVE Results'!$A$1:$A$18671 = $D$124) * ('RESOLVE Results'!$B$1:$B$18671 = $F$124) * ('RESOLVE Results'!$C$1:$C$18671 = $C199), 0), MATCH(D$126, 'RESOLVE Results'!$D$1:$P$1, 0)), "")</f>
        <v>202.31</v>
      </c>
      <c r="E199" s="4" cm="1">
        <f t="array" ref="E199">IFERROR(INDEX('RESOLVE Results'!$D$1:$P$18671, MATCH(1, ('RESOLVE Results'!$A$1:$A$18671 = $D$124) * ('RESOLVE Results'!$B$1:$B$18671 = $F$124) * ('RESOLVE Results'!$C$1:$C$18671 = $C199), 0), MATCH(E$126, 'RESOLVE Results'!$D$1:$P$1, 0)), "")</f>
        <v>204.45</v>
      </c>
      <c r="F199" s="4" cm="1">
        <f t="array" ref="F199">IFERROR(INDEX('RESOLVE Results'!$D$1:$P$18671, MATCH(1, ('RESOLVE Results'!$A$1:$A$18671 = $D$124) * ('RESOLVE Results'!$B$1:$B$18671 = $F$124) * ('RESOLVE Results'!$C$1:$C$18671 = $C199), 0), MATCH(F$126, 'RESOLVE Results'!$D$1:$P$1, 0)), "")</f>
        <v>206.75</v>
      </c>
      <c r="G199" s="4" cm="1">
        <f t="array" ref="G199">IFERROR(INDEX('RESOLVE Results'!$D$1:$P$18671, MATCH(1, ('RESOLVE Results'!$A$1:$A$18671 = $D$124) * ('RESOLVE Results'!$B$1:$B$18671 = $F$124) * ('RESOLVE Results'!$C$1:$C$18671 = $C199), 0), MATCH(G$126, 'RESOLVE Results'!$D$1:$P$1, 0)), "")</f>
        <v>212.74</v>
      </c>
      <c r="H199" s="4" cm="1">
        <f t="array" ref="H199">IFERROR(INDEX('RESOLVE Results'!$D$1:$P$18671, MATCH(1, ('RESOLVE Results'!$A$1:$A$18671 = $D$124) * ('RESOLVE Results'!$B$1:$B$18671 = $F$124) * ('RESOLVE Results'!$C$1:$C$18671 = $C199), 0), MATCH(H$126, 'RESOLVE Results'!$D$1:$P$1, 0)), "")</f>
        <v>220.24</v>
      </c>
      <c r="I199" s="4" cm="1">
        <f t="array" ref="I199">IFERROR(INDEX('RESOLVE Results'!$D$1:$P$18671, MATCH(1, ('RESOLVE Results'!$A$1:$A$18671 = $D$124) * ('RESOLVE Results'!$B$1:$B$18671 = $F$124) * ('RESOLVE Results'!$C$1:$C$18671 = $C199), 0), MATCH(I$126, 'RESOLVE Results'!$D$1:$P$1, 0)), "")</f>
        <v>229.66</v>
      </c>
      <c r="J199" s="4" cm="1">
        <f t="array" ref="J199">IFERROR(INDEX('RESOLVE Results'!$D$1:$P$18671, MATCH(1, ('RESOLVE Results'!$A$1:$A$18671 = $D$124) * ('RESOLVE Results'!$B$1:$B$18671 = $F$124) * ('RESOLVE Results'!$C$1:$C$18671 = $C199), 0), MATCH(J$126, 'RESOLVE Results'!$D$1:$P$1, 0)), "")</f>
        <v>235.18</v>
      </c>
      <c r="K199" s="4" cm="1">
        <f t="array" ref="K199">IFERROR(INDEX('RESOLVE Results'!$D$1:$P$18671, MATCH(1, ('RESOLVE Results'!$A$1:$A$18671 = $D$124) * ('RESOLVE Results'!$B$1:$B$18671 = $F$124) * ('RESOLVE Results'!$C$1:$C$18671 = $C199), 0), MATCH(K$126, 'RESOLVE Results'!$D$1:$P$1, 0)), "")</f>
        <v>240.63</v>
      </c>
      <c r="L199" s="4" cm="1">
        <f t="array" ref="L199">IFERROR(INDEX('RESOLVE Results'!$D$1:$P$18671, MATCH(1, ('RESOLVE Results'!$A$1:$A$18671 = $D$124) * ('RESOLVE Results'!$B$1:$B$18671 = $F$124) * ('RESOLVE Results'!$C$1:$C$18671 = $C199), 0), MATCH(L$126, 'RESOLVE Results'!$D$1:$P$1, 0)), "")</f>
        <v>246.15</v>
      </c>
      <c r="M199" s="4" cm="1">
        <f t="array" ref="M199">IFERROR(INDEX('RESOLVE Results'!$D$1:$P$18671, MATCH(1, ('RESOLVE Results'!$A$1:$A$18671 = $D$124) * ('RESOLVE Results'!$B$1:$B$18671 = $F$124) * ('RESOLVE Results'!$C$1:$C$18671 = $C199), 0), MATCH(M$126, 'RESOLVE Results'!$D$1:$P$1, 0)), "")</f>
        <v>269.82</v>
      </c>
      <c r="N199" s="4" cm="1">
        <f t="array" ref="N199">IFERROR(INDEX('RESOLVE Results'!$D$1:$P$18671, MATCH(1, ('RESOLVE Results'!$A$1:$A$18671 = $D$124) * ('RESOLVE Results'!$B$1:$B$18671 = $F$124) * ('RESOLVE Results'!$C$1:$C$18671 = $C199), 0), MATCH(N$126, 'RESOLVE Results'!$D$1:$P$1, 0)), "")</f>
        <v>276.22000000000003</v>
      </c>
      <c r="O199" s="4" cm="1">
        <f t="array" ref="O199">IFERROR(INDEX('RESOLVE Results'!$D$1:$P$18671, MATCH(1, ('RESOLVE Results'!$A$1:$A$18671 = $D$124) * ('RESOLVE Results'!$B$1:$B$18671 = $F$124) * ('RESOLVE Results'!$C$1:$C$18671 = $C199), 0), MATCH(O$126, 'RESOLVE Results'!$D$1:$P$1, 0)), "")</f>
        <v>295.94</v>
      </c>
      <c r="P199" s="6">
        <f t="shared" si="3"/>
        <v>3871.6276509730787</v>
      </c>
    </row>
    <row r="200" spans="2:16" x14ac:dyDescent="0.2">
      <c r="B200" s="11" t="s">
        <v>180</v>
      </c>
      <c r="C200" s="3">
        <v>0</v>
      </c>
      <c r="D200" s="4" t="str" cm="1">
        <f t="array" ref="D200">IFERROR(INDEX('RESOLVE Results'!$D$1:$P$18671, MATCH(1, ('RESOLVE Results'!$A$1:$A$18671 = $D$124) * ('RESOLVE Results'!$B$1:$B$18671 = $F$124) * ('RESOLVE Results'!$C$1:$C$18671 = $C200), 0), MATCH(D$126, 'RESOLVE Results'!$D$1:$P$1, 0)), "")</f>
        <v/>
      </c>
      <c r="E200" s="4" t="str" cm="1">
        <f t="array" ref="E200">IFERROR(INDEX('RESOLVE Results'!$D$1:$P$18671, MATCH(1, ('RESOLVE Results'!$A$1:$A$18671 = $D$124) * ('RESOLVE Results'!$B$1:$B$18671 = $F$124) * ('RESOLVE Results'!$C$1:$C$18671 = $C200), 0), MATCH(E$126, 'RESOLVE Results'!$D$1:$P$1, 0)), "")</f>
        <v/>
      </c>
      <c r="F200" s="4" t="str" cm="1">
        <f t="array" ref="F200">IFERROR(INDEX('RESOLVE Results'!$D$1:$P$18671, MATCH(1, ('RESOLVE Results'!$A$1:$A$18671 = $D$124) * ('RESOLVE Results'!$B$1:$B$18671 = $F$124) * ('RESOLVE Results'!$C$1:$C$18671 = $C200), 0), MATCH(F$126, 'RESOLVE Results'!$D$1:$P$1, 0)), "")</f>
        <v/>
      </c>
      <c r="G200" s="4" t="str" cm="1">
        <f t="array" ref="G200">IFERROR(INDEX('RESOLVE Results'!$D$1:$P$18671, MATCH(1, ('RESOLVE Results'!$A$1:$A$18671 = $D$124) * ('RESOLVE Results'!$B$1:$B$18671 = $F$124) * ('RESOLVE Results'!$C$1:$C$18671 = $C200), 0), MATCH(G$126, 'RESOLVE Results'!$D$1:$P$1, 0)), "")</f>
        <v/>
      </c>
      <c r="H200" s="4" t="str" cm="1">
        <f t="array" ref="H200">IFERROR(INDEX('RESOLVE Results'!$D$1:$P$18671, MATCH(1, ('RESOLVE Results'!$A$1:$A$18671 = $D$124) * ('RESOLVE Results'!$B$1:$B$18671 = $F$124) * ('RESOLVE Results'!$C$1:$C$18671 = $C200), 0), MATCH(H$126, 'RESOLVE Results'!$D$1:$P$1, 0)), "")</f>
        <v/>
      </c>
      <c r="I200" s="4" t="str" cm="1">
        <f t="array" ref="I200">IFERROR(INDEX('RESOLVE Results'!$D$1:$P$18671, MATCH(1, ('RESOLVE Results'!$A$1:$A$18671 = $D$124) * ('RESOLVE Results'!$B$1:$B$18671 = $F$124) * ('RESOLVE Results'!$C$1:$C$18671 = $C200), 0), MATCH(I$126, 'RESOLVE Results'!$D$1:$P$1, 0)), "")</f>
        <v/>
      </c>
      <c r="J200" s="4" t="str" cm="1">
        <f t="array" ref="J200">IFERROR(INDEX('RESOLVE Results'!$D$1:$P$18671, MATCH(1, ('RESOLVE Results'!$A$1:$A$18671 = $D$124) * ('RESOLVE Results'!$B$1:$B$18671 = $F$124) * ('RESOLVE Results'!$C$1:$C$18671 = $C200), 0), MATCH(J$126, 'RESOLVE Results'!$D$1:$P$1, 0)), "")</f>
        <v/>
      </c>
      <c r="K200" s="4" t="str" cm="1">
        <f t="array" ref="K200">IFERROR(INDEX('RESOLVE Results'!$D$1:$P$18671, MATCH(1, ('RESOLVE Results'!$A$1:$A$18671 = $D$124) * ('RESOLVE Results'!$B$1:$B$18671 = $F$124) * ('RESOLVE Results'!$C$1:$C$18671 = $C200), 0), MATCH(K$126, 'RESOLVE Results'!$D$1:$P$1, 0)), "")</f>
        <v/>
      </c>
      <c r="L200" s="4" t="str" cm="1">
        <f t="array" ref="L200">IFERROR(INDEX('RESOLVE Results'!$D$1:$P$18671, MATCH(1, ('RESOLVE Results'!$A$1:$A$18671 = $D$124) * ('RESOLVE Results'!$B$1:$B$18671 = $F$124) * ('RESOLVE Results'!$C$1:$C$18671 = $C200), 0), MATCH(L$126, 'RESOLVE Results'!$D$1:$P$1, 0)), "")</f>
        <v/>
      </c>
      <c r="M200" s="4" t="str" cm="1">
        <f t="array" ref="M200">IFERROR(INDEX('RESOLVE Results'!$D$1:$P$18671, MATCH(1, ('RESOLVE Results'!$A$1:$A$18671 = $D$124) * ('RESOLVE Results'!$B$1:$B$18671 = $F$124) * ('RESOLVE Results'!$C$1:$C$18671 = $C200), 0), MATCH(M$126, 'RESOLVE Results'!$D$1:$P$1, 0)), "")</f>
        <v/>
      </c>
      <c r="N200" s="4" t="str" cm="1">
        <f t="array" ref="N200">IFERROR(INDEX('RESOLVE Results'!$D$1:$P$18671, MATCH(1, ('RESOLVE Results'!$A$1:$A$18671 = $D$124) * ('RESOLVE Results'!$B$1:$B$18671 = $F$124) * ('RESOLVE Results'!$C$1:$C$18671 = $C200), 0), MATCH(N$126, 'RESOLVE Results'!$D$1:$P$1, 0)), "")</f>
        <v/>
      </c>
      <c r="O200" s="4" t="str" cm="1">
        <f t="array" ref="O200">IFERROR(INDEX('RESOLVE Results'!$D$1:$P$18671, MATCH(1, ('RESOLVE Results'!$A$1:$A$18671 = $D$124) * ('RESOLVE Results'!$B$1:$B$18671 = $F$124) * ('RESOLVE Results'!$C$1:$C$18671 = $C200), 0), MATCH(O$126, 'RESOLVE Results'!$D$1:$P$1, 0)), "")</f>
        <v/>
      </c>
      <c r="P200" s="6" t="str">
        <f t="shared" si="3"/>
        <v/>
      </c>
    </row>
    <row r="201" spans="2:16" x14ac:dyDescent="0.2">
      <c r="B201" s="11" t="s">
        <v>180</v>
      </c>
      <c r="C201" s="3">
        <v>0</v>
      </c>
      <c r="D201" s="4" t="str" cm="1">
        <f t="array" ref="D201">IFERROR(INDEX('RESOLVE Results'!$D$1:$P$18671, MATCH(1, ('RESOLVE Results'!$A$1:$A$18671 = $D$124) * ('RESOLVE Results'!$B$1:$B$18671 = $F$124) * ('RESOLVE Results'!$C$1:$C$18671 = $C201), 0), MATCH(D$126, 'RESOLVE Results'!$D$1:$P$1, 0)), "")</f>
        <v/>
      </c>
      <c r="E201" s="4" t="str" cm="1">
        <f t="array" ref="E201">IFERROR(INDEX('RESOLVE Results'!$D$1:$P$18671, MATCH(1, ('RESOLVE Results'!$A$1:$A$18671 = $D$124) * ('RESOLVE Results'!$B$1:$B$18671 = $F$124) * ('RESOLVE Results'!$C$1:$C$18671 = $C201), 0), MATCH(E$126, 'RESOLVE Results'!$D$1:$P$1, 0)), "")</f>
        <v/>
      </c>
      <c r="F201" s="4" t="str" cm="1">
        <f t="array" ref="F201">IFERROR(INDEX('RESOLVE Results'!$D$1:$P$18671, MATCH(1, ('RESOLVE Results'!$A$1:$A$18671 = $D$124) * ('RESOLVE Results'!$B$1:$B$18671 = $F$124) * ('RESOLVE Results'!$C$1:$C$18671 = $C201), 0), MATCH(F$126, 'RESOLVE Results'!$D$1:$P$1, 0)), "")</f>
        <v/>
      </c>
      <c r="G201" s="4" t="str" cm="1">
        <f t="array" ref="G201">IFERROR(INDEX('RESOLVE Results'!$D$1:$P$18671, MATCH(1, ('RESOLVE Results'!$A$1:$A$18671 = $D$124) * ('RESOLVE Results'!$B$1:$B$18671 = $F$124) * ('RESOLVE Results'!$C$1:$C$18671 = $C201), 0), MATCH(G$126, 'RESOLVE Results'!$D$1:$P$1, 0)), "")</f>
        <v/>
      </c>
      <c r="H201" s="4" t="str" cm="1">
        <f t="array" ref="H201">IFERROR(INDEX('RESOLVE Results'!$D$1:$P$18671, MATCH(1, ('RESOLVE Results'!$A$1:$A$18671 = $D$124) * ('RESOLVE Results'!$B$1:$B$18671 = $F$124) * ('RESOLVE Results'!$C$1:$C$18671 = $C201), 0), MATCH(H$126, 'RESOLVE Results'!$D$1:$P$1, 0)), "")</f>
        <v/>
      </c>
      <c r="I201" s="4" t="str" cm="1">
        <f t="array" ref="I201">IFERROR(INDEX('RESOLVE Results'!$D$1:$P$18671, MATCH(1, ('RESOLVE Results'!$A$1:$A$18671 = $D$124) * ('RESOLVE Results'!$B$1:$B$18671 = $F$124) * ('RESOLVE Results'!$C$1:$C$18671 = $C201), 0), MATCH(I$126, 'RESOLVE Results'!$D$1:$P$1, 0)), "")</f>
        <v/>
      </c>
      <c r="J201" s="4" t="str" cm="1">
        <f t="array" ref="J201">IFERROR(INDEX('RESOLVE Results'!$D$1:$P$18671, MATCH(1, ('RESOLVE Results'!$A$1:$A$18671 = $D$124) * ('RESOLVE Results'!$B$1:$B$18671 = $F$124) * ('RESOLVE Results'!$C$1:$C$18671 = $C201), 0), MATCH(J$126, 'RESOLVE Results'!$D$1:$P$1, 0)), "")</f>
        <v/>
      </c>
      <c r="K201" s="4" t="str" cm="1">
        <f t="array" ref="K201">IFERROR(INDEX('RESOLVE Results'!$D$1:$P$18671, MATCH(1, ('RESOLVE Results'!$A$1:$A$18671 = $D$124) * ('RESOLVE Results'!$B$1:$B$18671 = $F$124) * ('RESOLVE Results'!$C$1:$C$18671 = $C201), 0), MATCH(K$126, 'RESOLVE Results'!$D$1:$P$1, 0)), "")</f>
        <v/>
      </c>
      <c r="L201" s="4" t="str" cm="1">
        <f t="array" ref="L201">IFERROR(INDEX('RESOLVE Results'!$D$1:$P$18671, MATCH(1, ('RESOLVE Results'!$A$1:$A$18671 = $D$124) * ('RESOLVE Results'!$B$1:$B$18671 = $F$124) * ('RESOLVE Results'!$C$1:$C$18671 = $C201), 0), MATCH(L$126, 'RESOLVE Results'!$D$1:$P$1, 0)), "")</f>
        <v/>
      </c>
      <c r="M201" s="4" t="str" cm="1">
        <f t="array" ref="M201">IFERROR(INDEX('RESOLVE Results'!$D$1:$P$18671, MATCH(1, ('RESOLVE Results'!$A$1:$A$18671 = $D$124) * ('RESOLVE Results'!$B$1:$B$18671 = $F$124) * ('RESOLVE Results'!$C$1:$C$18671 = $C201), 0), MATCH(M$126, 'RESOLVE Results'!$D$1:$P$1, 0)), "")</f>
        <v/>
      </c>
      <c r="N201" s="4" t="str" cm="1">
        <f t="array" ref="N201">IFERROR(INDEX('RESOLVE Results'!$D$1:$P$18671, MATCH(1, ('RESOLVE Results'!$A$1:$A$18671 = $D$124) * ('RESOLVE Results'!$B$1:$B$18671 = $F$124) * ('RESOLVE Results'!$C$1:$C$18671 = $C201), 0), MATCH(N$126, 'RESOLVE Results'!$D$1:$P$1, 0)), "")</f>
        <v/>
      </c>
      <c r="O201" s="4" t="str" cm="1">
        <f t="array" ref="O201">IFERROR(INDEX('RESOLVE Results'!$D$1:$P$18671, MATCH(1, ('RESOLVE Results'!$A$1:$A$18671 = $D$124) * ('RESOLVE Results'!$B$1:$B$18671 = $F$124) * ('RESOLVE Results'!$C$1:$C$18671 = $C201), 0), MATCH(O$126, 'RESOLVE Results'!$D$1:$P$1, 0)), "")</f>
        <v/>
      </c>
      <c r="P201" s="6" t="str">
        <f t="shared" si="3"/>
        <v/>
      </c>
    </row>
    <row r="202" spans="2:16" x14ac:dyDescent="0.2">
      <c r="B202" s="11" t="s">
        <v>180</v>
      </c>
      <c r="C202" s="3">
        <v>0</v>
      </c>
      <c r="D202" s="4" t="str" cm="1">
        <f t="array" ref="D202">IFERROR(INDEX('RESOLVE Results'!$D$1:$P$18671, MATCH(1, ('RESOLVE Results'!$A$1:$A$18671 = $D$124) * ('RESOLVE Results'!$B$1:$B$18671 = $F$124) * ('RESOLVE Results'!$C$1:$C$18671 = $C202), 0), MATCH(D$126, 'RESOLVE Results'!$D$1:$P$1, 0)), "")</f>
        <v/>
      </c>
      <c r="E202" s="4" t="str" cm="1">
        <f t="array" ref="E202">IFERROR(INDEX('RESOLVE Results'!$D$1:$P$18671, MATCH(1, ('RESOLVE Results'!$A$1:$A$18671 = $D$124) * ('RESOLVE Results'!$B$1:$B$18671 = $F$124) * ('RESOLVE Results'!$C$1:$C$18671 = $C202), 0), MATCH(E$126, 'RESOLVE Results'!$D$1:$P$1, 0)), "")</f>
        <v/>
      </c>
      <c r="F202" s="4" t="str" cm="1">
        <f t="array" ref="F202">IFERROR(INDEX('RESOLVE Results'!$D$1:$P$18671, MATCH(1, ('RESOLVE Results'!$A$1:$A$18671 = $D$124) * ('RESOLVE Results'!$B$1:$B$18671 = $F$124) * ('RESOLVE Results'!$C$1:$C$18671 = $C202), 0), MATCH(F$126, 'RESOLVE Results'!$D$1:$P$1, 0)), "")</f>
        <v/>
      </c>
      <c r="G202" s="4" t="str" cm="1">
        <f t="array" ref="G202">IFERROR(INDEX('RESOLVE Results'!$D$1:$P$18671, MATCH(1, ('RESOLVE Results'!$A$1:$A$18671 = $D$124) * ('RESOLVE Results'!$B$1:$B$18671 = $F$124) * ('RESOLVE Results'!$C$1:$C$18671 = $C202), 0), MATCH(G$126, 'RESOLVE Results'!$D$1:$P$1, 0)), "")</f>
        <v/>
      </c>
      <c r="H202" s="4" t="str" cm="1">
        <f t="array" ref="H202">IFERROR(INDEX('RESOLVE Results'!$D$1:$P$18671, MATCH(1, ('RESOLVE Results'!$A$1:$A$18671 = $D$124) * ('RESOLVE Results'!$B$1:$B$18671 = $F$124) * ('RESOLVE Results'!$C$1:$C$18671 = $C202), 0), MATCH(H$126, 'RESOLVE Results'!$D$1:$P$1, 0)), "")</f>
        <v/>
      </c>
      <c r="I202" s="4" t="str" cm="1">
        <f t="array" ref="I202">IFERROR(INDEX('RESOLVE Results'!$D$1:$P$18671, MATCH(1, ('RESOLVE Results'!$A$1:$A$18671 = $D$124) * ('RESOLVE Results'!$B$1:$B$18671 = $F$124) * ('RESOLVE Results'!$C$1:$C$18671 = $C202), 0), MATCH(I$126, 'RESOLVE Results'!$D$1:$P$1, 0)), "")</f>
        <v/>
      </c>
      <c r="J202" s="4" t="str" cm="1">
        <f t="array" ref="J202">IFERROR(INDEX('RESOLVE Results'!$D$1:$P$18671, MATCH(1, ('RESOLVE Results'!$A$1:$A$18671 = $D$124) * ('RESOLVE Results'!$B$1:$B$18671 = $F$124) * ('RESOLVE Results'!$C$1:$C$18671 = $C202), 0), MATCH(J$126, 'RESOLVE Results'!$D$1:$P$1, 0)), "")</f>
        <v/>
      </c>
      <c r="K202" s="4" t="str" cm="1">
        <f t="array" ref="K202">IFERROR(INDEX('RESOLVE Results'!$D$1:$P$18671, MATCH(1, ('RESOLVE Results'!$A$1:$A$18671 = $D$124) * ('RESOLVE Results'!$B$1:$B$18671 = $F$124) * ('RESOLVE Results'!$C$1:$C$18671 = $C202), 0), MATCH(K$126, 'RESOLVE Results'!$D$1:$P$1, 0)), "")</f>
        <v/>
      </c>
      <c r="L202" s="4" t="str" cm="1">
        <f t="array" ref="L202">IFERROR(INDEX('RESOLVE Results'!$D$1:$P$18671, MATCH(1, ('RESOLVE Results'!$A$1:$A$18671 = $D$124) * ('RESOLVE Results'!$B$1:$B$18671 = $F$124) * ('RESOLVE Results'!$C$1:$C$18671 = $C202), 0), MATCH(L$126, 'RESOLVE Results'!$D$1:$P$1, 0)), "")</f>
        <v/>
      </c>
      <c r="M202" s="4" t="str" cm="1">
        <f t="array" ref="M202">IFERROR(INDEX('RESOLVE Results'!$D$1:$P$18671, MATCH(1, ('RESOLVE Results'!$A$1:$A$18671 = $D$124) * ('RESOLVE Results'!$B$1:$B$18671 = $F$124) * ('RESOLVE Results'!$C$1:$C$18671 = $C202), 0), MATCH(M$126, 'RESOLVE Results'!$D$1:$P$1, 0)), "")</f>
        <v/>
      </c>
      <c r="N202" s="4" t="str" cm="1">
        <f t="array" ref="N202">IFERROR(INDEX('RESOLVE Results'!$D$1:$P$18671, MATCH(1, ('RESOLVE Results'!$A$1:$A$18671 = $D$124) * ('RESOLVE Results'!$B$1:$B$18671 = $F$124) * ('RESOLVE Results'!$C$1:$C$18671 = $C202), 0), MATCH(N$126, 'RESOLVE Results'!$D$1:$P$1, 0)), "")</f>
        <v/>
      </c>
      <c r="O202" s="4" t="str" cm="1">
        <f t="array" ref="O202">IFERROR(INDEX('RESOLVE Results'!$D$1:$P$18671, MATCH(1, ('RESOLVE Results'!$A$1:$A$18671 = $D$124) * ('RESOLVE Results'!$B$1:$B$18671 = $F$124) * ('RESOLVE Results'!$C$1:$C$18671 = $C202), 0), MATCH(O$126, 'RESOLVE Results'!$D$1:$P$1, 0)), "")</f>
        <v/>
      </c>
      <c r="P202" s="6" t="str">
        <f t="shared" si="3"/>
        <v/>
      </c>
    </row>
    <row r="203" spans="2:16" x14ac:dyDescent="0.2">
      <c r="B203" s="11" t="s">
        <v>180</v>
      </c>
      <c r="C203" s="3">
        <v>0</v>
      </c>
      <c r="D203" s="4" t="str" cm="1">
        <f t="array" ref="D203">IFERROR(INDEX('RESOLVE Results'!$D$1:$P$18671, MATCH(1, ('RESOLVE Results'!$A$1:$A$18671 = $D$124) * ('RESOLVE Results'!$B$1:$B$18671 = $F$124) * ('RESOLVE Results'!$C$1:$C$18671 = $C203), 0), MATCH(D$126, 'RESOLVE Results'!$D$1:$P$1, 0)), "")</f>
        <v/>
      </c>
      <c r="E203" s="4" t="str" cm="1">
        <f t="array" ref="E203">IFERROR(INDEX('RESOLVE Results'!$D$1:$P$18671, MATCH(1, ('RESOLVE Results'!$A$1:$A$18671 = $D$124) * ('RESOLVE Results'!$B$1:$B$18671 = $F$124) * ('RESOLVE Results'!$C$1:$C$18671 = $C203), 0), MATCH(E$126, 'RESOLVE Results'!$D$1:$P$1, 0)), "")</f>
        <v/>
      </c>
      <c r="F203" s="4" t="str" cm="1">
        <f t="array" ref="F203">IFERROR(INDEX('RESOLVE Results'!$D$1:$P$18671, MATCH(1, ('RESOLVE Results'!$A$1:$A$18671 = $D$124) * ('RESOLVE Results'!$B$1:$B$18671 = $F$124) * ('RESOLVE Results'!$C$1:$C$18671 = $C203), 0), MATCH(F$126, 'RESOLVE Results'!$D$1:$P$1, 0)), "")</f>
        <v/>
      </c>
      <c r="G203" s="4" t="str" cm="1">
        <f t="array" ref="G203">IFERROR(INDEX('RESOLVE Results'!$D$1:$P$18671, MATCH(1, ('RESOLVE Results'!$A$1:$A$18671 = $D$124) * ('RESOLVE Results'!$B$1:$B$18671 = $F$124) * ('RESOLVE Results'!$C$1:$C$18671 = $C203), 0), MATCH(G$126, 'RESOLVE Results'!$D$1:$P$1, 0)), "")</f>
        <v/>
      </c>
      <c r="H203" s="4" t="str" cm="1">
        <f t="array" ref="H203">IFERROR(INDEX('RESOLVE Results'!$D$1:$P$18671, MATCH(1, ('RESOLVE Results'!$A$1:$A$18671 = $D$124) * ('RESOLVE Results'!$B$1:$B$18671 = $F$124) * ('RESOLVE Results'!$C$1:$C$18671 = $C203), 0), MATCH(H$126, 'RESOLVE Results'!$D$1:$P$1, 0)), "")</f>
        <v/>
      </c>
      <c r="I203" s="4" t="str" cm="1">
        <f t="array" ref="I203">IFERROR(INDEX('RESOLVE Results'!$D$1:$P$18671, MATCH(1, ('RESOLVE Results'!$A$1:$A$18671 = $D$124) * ('RESOLVE Results'!$B$1:$B$18671 = $F$124) * ('RESOLVE Results'!$C$1:$C$18671 = $C203), 0), MATCH(I$126, 'RESOLVE Results'!$D$1:$P$1, 0)), "")</f>
        <v/>
      </c>
      <c r="J203" s="4" t="str" cm="1">
        <f t="array" ref="J203">IFERROR(INDEX('RESOLVE Results'!$D$1:$P$18671, MATCH(1, ('RESOLVE Results'!$A$1:$A$18671 = $D$124) * ('RESOLVE Results'!$B$1:$B$18671 = $F$124) * ('RESOLVE Results'!$C$1:$C$18671 = $C203), 0), MATCH(J$126, 'RESOLVE Results'!$D$1:$P$1, 0)), "")</f>
        <v/>
      </c>
      <c r="K203" s="4" t="str" cm="1">
        <f t="array" ref="K203">IFERROR(INDEX('RESOLVE Results'!$D$1:$P$18671, MATCH(1, ('RESOLVE Results'!$A$1:$A$18671 = $D$124) * ('RESOLVE Results'!$B$1:$B$18671 = $F$124) * ('RESOLVE Results'!$C$1:$C$18671 = $C203), 0), MATCH(K$126, 'RESOLVE Results'!$D$1:$P$1, 0)), "")</f>
        <v/>
      </c>
      <c r="L203" s="4" t="str" cm="1">
        <f t="array" ref="L203">IFERROR(INDEX('RESOLVE Results'!$D$1:$P$18671, MATCH(1, ('RESOLVE Results'!$A$1:$A$18671 = $D$124) * ('RESOLVE Results'!$B$1:$B$18671 = $F$124) * ('RESOLVE Results'!$C$1:$C$18671 = $C203), 0), MATCH(L$126, 'RESOLVE Results'!$D$1:$P$1, 0)), "")</f>
        <v/>
      </c>
      <c r="M203" s="4" t="str" cm="1">
        <f t="array" ref="M203">IFERROR(INDEX('RESOLVE Results'!$D$1:$P$18671, MATCH(1, ('RESOLVE Results'!$A$1:$A$18671 = $D$124) * ('RESOLVE Results'!$B$1:$B$18671 = $F$124) * ('RESOLVE Results'!$C$1:$C$18671 = $C203), 0), MATCH(M$126, 'RESOLVE Results'!$D$1:$P$1, 0)), "")</f>
        <v/>
      </c>
      <c r="N203" s="4" t="str" cm="1">
        <f t="array" ref="N203">IFERROR(INDEX('RESOLVE Results'!$D$1:$P$18671, MATCH(1, ('RESOLVE Results'!$A$1:$A$18671 = $D$124) * ('RESOLVE Results'!$B$1:$B$18671 = $F$124) * ('RESOLVE Results'!$C$1:$C$18671 = $C203), 0), MATCH(N$126, 'RESOLVE Results'!$D$1:$P$1, 0)), "")</f>
        <v/>
      </c>
      <c r="O203" s="4" t="str" cm="1">
        <f t="array" ref="O203">IFERROR(INDEX('RESOLVE Results'!$D$1:$P$18671, MATCH(1, ('RESOLVE Results'!$A$1:$A$18671 = $D$124) * ('RESOLVE Results'!$B$1:$B$18671 = $F$124) * ('RESOLVE Results'!$C$1:$C$18671 = $C203), 0), MATCH(O$126, 'RESOLVE Results'!$D$1:$P$1, 0)), "")</f>
        <v/>
      </c>
      <c r="P203" s="6" t="str">
        <f t="shared" ref="P203:P236" si="4">IF(O203="", "", SUMPRODUCT($D$6:$O$6, $D203:$O203))</f>
        <v/>
      </c>
    </row>
    <row r="204" spans="2:16" x14ac:dyDescent="0.2">
      <c r="B204" s="11" t="s">
        <v>180</v>
      </c>
      <c r="C204" s="3">
        <v>0</v>
      </c>
      <c r="D204" s="4" t="str" cm="1">
        <f t="array" ref="D204">IFERROR(INDEX('RESOLVE Results'!$D$1:$P$18671, MATCH(1, ('RESOLVE Results'!$A$1:$A$18671 = $D$124) * ('RESOLVE Results'!$B$1:$B$18671 = $F$124) * ('RESOLVE Results'!$C$1:$C$18671 = $C204), 0), MATCH(D$126, 'RESOLVE Results'!$D$1:$P$1, 0)), "")</f>
        <v/>
      </c>
      <c r="E204" s="4" t="str" cm="1">
        <f t="array" ref="E204">IFERROR(INDEX('RESOLVE Results'!$D$1:$P$18671, MATCH(1, ('RESOLVE Results'!$A$1:$A$18671 = $D$124) * ('RESOLVE Results'!$B$1:$B$18671 = $F$124) * ('RESOLVE Results'!$C$1:$C$18671 = $C204), 0), MATCH(E$126, 'RESOLVE Results'!$D$1:$P$1, 0)), "")</f>
        <v/>
      </c>
      <c r="F204" s="4" t="str" cm="1">
        <f t="array" ref="F204">IFERROR(INDEX('RESOLVE Results'!$D$1:$P$18671, MATCH(1, ('RESOLVE Results'!$A$1:$A$18671 = $D$124) * ('RESOLVE Results'!$B$1:$B$18671 = $F$124) * ('RESOLVE Results'!$C$1:$C$18671 = $C204), 0), MATCH(F$126, 'RESOLVE Results'!$D$1:$P$1, 0)), "")</f>
        <v/>
      </c>
      <c r="G204" s="4" t="str" cm="1">
        <f t="array" ref="G204">IFERROR(INDEX('RESOLVE Results'!$D$1:$P$18671, MATCH(1, ('RESOLVE Results'!$A$1:$A$18671 = $D$124) * ('RESOLVE Results'!$B$1:$B$18671 = $F$124) * ('RESOLVE Results'!$C$1:$C$18671 = $C204), 0), MATCH(G$126, 'RESOLVE Results'!$D$1:$P$1, 0)), "")</f>
        <v/>
      </c>
      <c r="H204" s="4" t="str" cm="1">
        <f t="array" ref="H204">IFERROR(INDEX('RESOLVE Results'!$D$1:$P$18671, MATCH(1, ('RESOLVE Results'!$A$1:$A$18671 = $D$124) * ('RESOLVE Results'!$B$1:$B$18671 = $F$124) * ('RESOLVE Results'!$C$1:$C$18671 = $C204), 0), MATCH(H$126, 'RESOLVE Results'!$D$1:$P$1, 0)), "")</f>
        <v/>
      </c>
      <c r="I204" s="4" t="str" cm="1">
        <f t="array" ref="I204">IFERROR(INDEX('RESOLVE Results'!$D$1:$P$18671, MATCH(1, ('RESOLVE Results'!$A$1:$A$18671 = $D$124) * ('RESOLVE Results'!$B$1:$B$18671 = $F$124) * ('RESOLVE Results'!$C$1:$C$18671 = $C204), 0), MATCH(I$126, 'RESOLVE Results'!$D$1:$P$1, 0)), "")</f>
        <v/>
      </c>
      <c r="J204" s="4" t="str" cm="1">
        <f t="array" ref="J204">IFERROR(INDEX('RESOLVE Results'!$D$1:$P$18671, MATCH(1, ('RESOLVE Results'!$A$1:$A$18671 = $D$124) * ('RESOLVE Results'!$B$1:$B$18671 = $F$124) * ('RESOLVE Results'!$C$1:$C$18671 = $C204), 0), MATCH(J$126, 'RESOLVE Results'!$D$1:$P$1, 0)), "")</f>
        <v/>
      </c>
      <c r="K204" s="4" t="str" cm="1">
        <f t="array" ref="K204">IFERROR(INDEX('RESOLVE Results'!$D$1:$P$18671, MATCH(1, ('RESOLVE Results'!$A$1:$A$18671 = $D$124) * ('RESOLVE Results'!$B$1:$B$18671 = $F$124) * ('RESOLVE Results'!$C$1:$C$18671 = $C204), 0), MATCH(K$126, 'RESOLVE Results'!$D$1:$P$1, 0)), "")</f>
        <v/>
      </c>
      <c r="L204" s="4" t="str" cm="1">
        <f t="array" ref="L204">IFERROR(INDEX('RESOLVE Results'!$D$1:$P$18671, MATCH(1, ('RESOLVE Results'!$A$1:$A$18671 = $D$124) * ('RESOLVE Results'!$B$1:$B$18671 = $F$124) * ('RESOLVE Results'!$C$1:$C$18671 = $C204), 0), MATCH(L$126, 'RESOLVE Results'!$D$1:$P$1, 0)), "")</f>
        <v/>
      </c>
      <c r="M204" s="4" t="str" cm="1">
        <f t="array" ref="M204">IFERROR(INDEX('RESOLVE Results'!$D$1:$P$18671, MATCH(1, ('RESOLVE Results'!$A$1:$A$18671 = $D$124) * ('RESOLVE Results'!$B$1:$B$18671 = $F$124) * ('RESOLVE Results'!$C$1:$C$18671 = $C204), 0), MATCH(M$126, 'RESOLVE Results'!$D$1:$P$1, 0)), "")</f>
        <v/>
      </c>
      <c r="N204" s="4" t="str" cm="1">
        <f t="array" ref="N204">IFERROR(INDEX('RESOLVE Results'!$D$1:$P$18671, MATCH(1, ('RESOLVE Results'!$A$1:$A$18671 = $D$124) * ('RESOLVE Results'!$B$1:$B$18671 = $F$124) * ('RESOLVE Results'!$C$1:$C$18671 = $C204), 0), MATCH(N$126, 'RESOLVE Results'!$D$1:$P$1, 0)), "")</f>
        <v/>
      </c>
      <c r="O204" s="4" t="str" cm="1">
        <f t="array" ref="O204">IFERROR(INDEX('RESOLVE Results'!$D$1:$P$18671, MATCH(1, ('RESOLVE Results'!$A$1:$A$18671 = $D$124) * ('RESOLVE Results'!$B$1:$B$18671 = $F$124) * ('RESOLVE Results'!$C$1:$C$18671 = $C204), 0), MATCH(O$126, 'RESOLVE Results'!$D$1:$P$1, 0)), "")</f>
        <v/>
      </c>
      <c r="P204" s="6" t="str">
        <f t="shared" si="4"/>
        <v/>
      </c>
    </row>
    <row r="205" spans="2:16" x14ac:dyDescent="0.2">
      <c r="B205" s="11" t="s">
        <v>180</v>
      </c>
      <c r="C205" s="3">
        <v>0</v>
      </c>
      <c r="D205" s="4" t="str" cm="1">
        <f t="array" ref="D205">IFERROR(INDEX('RESOLVE Results'!$D$1:$P$18671, MATCH(1, ('RESOLVE Results'!$A$1:$A$18671 = $D$124) * ('RESOLVE Results'!$B$1:$B$18671 = $F$124) * ('RESOLVE Results'!$C$1:$C$18671 = $C205), 0), MATCH(D$126, 'RESOLVE Results'!$D$1:$P$1, 0)), "")</f>
        <v/>
      </c>
      <c r="E205" s="4" t="str" cm="1">
        <f t="array" ref="E205">IFERROR(INDEX('RESOLVE Results'!$D$1:$P$18671, MATCH(1, ('RESOLVE Results'!$A$1:$A$18671 = $D$124) * ('RESOLVE Results'!$B$1:$B$18671 = $F$124) * ('RESOLVE Results'!$C$1:$C$18671 = $C205), 0), MATCH(E$126, 'RESOLVE Results'!$D$1:$P$1, 0)), "")</f>
        <v/>
      </c>
      <c r="F205" s="4" t="str" cm="1">
        <f t="array" ref="F205">IFERROR(INDEX('RESOLVE Results'!$D$1:$P$18671, MATCH(1, ('RESOLVE Results'!$A$1:$A$18671 = $D$124) * ('RESOLVE Results'!$B$1:$B$18671 = $F$124) * ('RESOLVE Results'!$C$1:$C$18671 = $C205), 0), MATCH(F$126, 'RESOLVE Results'!$D$1:$P$1, 0)), "")</f>
        <v/>
      </c>
      <c r="G205" s="4" t="str" cm="1">
        <f t="array" ref="G205">IFERROR(INDEX('RESOLVE Results'!$D$1:$P$18671, MATCH(1, ('RESOLVE Results'!$A$1:$A$18671 = $D$124) * ('RESOLVE Results'!$B$1:$B$18671 = $F$124) * ('RESOLVE Results'!$C$1:$C$18671 = $C205), 0), MATCH(G$126, 'RESOLVE Results'!$D$1:$P$1, 0)), "")</f>
        <v/>
      </c>
      <c r="H205" s="4" t="str" cm="1">
        <f t="array" ref="H205">IFERROR(INDEX('RESOLVE Results'!$D$1:$P$18671, MATCH(1, ('RESOLVE Results'!$A$1:$A$18671 = $D$124) * ('RESOLVE Results'!$B$1:$B$18671 = $F$124) * ('RESOLVE Results'!$C$1:$C$18671 = $C205), 0), MATCH(H$126, 'RESOLVE Results'!$D$1:$P$1, 0)), "")</f>
        <v/>
      </c>
      <c r="I205" s="4" t="str" cm="1">
        <f t="array" ref="I205">IFERROR(INDEX('RESOLVE Results'!$D$1:$P$18671, MATCH(1, ('RESOLVE Results'!$A$1:$A$18671 = $D$124) * ('RESOLVE Results'!$B$1:$B$18671 = $F$124) * ('RESOLVE Results'!$C$1:$C$18671 = $C205), 0), MATCH(I$126, 'RESOLVE Results'!$D$1:$P$1, 0)), "")</f>
        <v/>
      </c>
      <c r="J205" s="4" t="str" cm="1">
        <f t="array" ref="J205">IFERROR(INDEX('RESOLVE Results'!$D$1:$P$18671, MATCH(1, ('RESOLVE Results'!$A$1:$A$18671 = $D$124) * ('RESOLVE Results'!$B$1:$B$18671 = $F$124) * ('RESOLVE Results'!$C$1:$C$18671 = $C205), 0), MATCH(J$126, 'RESOLVE Results'!$D$1:$P$1, 0)), "")</f>
        <v/>
      </c>
      <c r="K205" s="4" t="str" cm="1">
        <f t="array" ref="K205">IFERROR(INDEX('RESOLVE Results'!$D$1:$P$18671, MATCH(1, ('RESOLVE Results'!$A$1:$A$18671 = $D$124) * ('RESOLVE Results'!$B$1:$B$18671 = $F$124) * ('RESOLVE Results'!$C$1:$C$18671 = $C205), 0), MATCH(K$126, 'RESOLVE Results'!$D$1:$P$1, 0)), "")</f>
        <v/>
      </c>
      <c r="L205" s="4" t="str" cm="1">
        <f t="array" ref="L205">IFERROR(INDEX('RESOLVE Results'!$D$1:$P$18671, MATCH(1, ('RESOLVE Results'!$A$1:$A$18671 = $D$124) * ('RESOLVE Results'!$B$1:$B$18671 = $F$124) * ('RESOLVE Results'!$C$1:$C$18671 = $C205), 0), MATCH(L$126, 'RESOLVE Results'!$D$1:$P$1, 0)), "")</f>
        <v/>
      </c>
      <c r="M205" s="4" t="str" cm="1">
        <f t="array" ref="M205">IFERROR(INDEX('RESOLVE Results'!$D$1:$P$18671, MATCH(1, ('RESOLVE Results'!$A$1:$A$18671 = $D$124) * ('RESOLVE Results'!$B$1:$B$18671 = $F$124) * ('RESOLVE Results'!$C$1:$C$18671 = $C205), 0), MATCH(M$126, 'RESOLVE Results'!$D$1:$P$1, 0)), "")</f>
        <v/>
      </c>
      <c r="N205" s="4" t="str" cm="1">
        <f t="array" ref="N205">IFERROR(INDEX('RESOLVE Results'!$D$1:$P$18671, MATCH(1, ('RESOLVE Results'!$A$1:$A$18671 = $D$124) * ('RESOLVE Results'!$B$1:$B$18671 = $F$124) * ('RESOLVE Results'!$C$1:$C$18671 = $C205), 0), MATCH(N$126, 'RESOLVE Results'!$D$1:$P$1, 0)), "")</f>
        <v/>
      </c>
      <c r="O205" s="4" t="str" cm="1">
        <f t="array" ref="O205">IFERROR(INDEX('RESOLVE Results'!$D$1:$P$18671, MATCH(1, ('RESOLVE Results'!$A$1:$A$18671 = $D$124) * ('RESOLVE Results'!$B$1:$B$18671 = $F$124) * ('RESOLVE Results'!$C$1:$C$18671 = $C205), 0), MATCH(O$126, 'RESOLVE Results'!$D$1:$P$1, 0)), "")</f>
        <v/>
      </c>
      <c r="P205" s="6" t="str">
        <f t="shared" si="4"/>
        <v/>
      </c>
    </row>
    <row r="206" spans="2:16" x14ac:dyDescent="0.2">
      <c r="B206" s="11" t="s">
        <v>180</v>
      </c>
      <c r="C206" s="3">
        <v>0</v>
      </c>
      <c r="D206" s="4" t="str" cm="1">
        <f t="array" ref="D206">IFERROR(INDEX('RESOLVE Results'!$D$1:$P$18671, MATCH(1, ('RESOLVE Results'!$A$1:$A$18671 = $D$124) * ('RESOLVE Results'!$B$1:$B$18671 = $F$124) * ('RESOLVE Results'!$C$1:$C$18671 = $C206), 0), MATCH(D$126, 'RESOLVE Results'!$D$1:$P$1, 0)), "")</f>
        <v/>
      </c>
      <c r="E206" s="4" t="str" cm="1">
        <f t="array" ref="E206">IFERROR(INDEX('RESOLVE Results'!$D$1:$P$18671, MATCH(1, ('RESOLVE Results'!$A$1:$A$18671 = $D$124) * ('RESOLVE Results'!$B$1:$B$18671 = $F$124) * ('RESOLVE Results'!$C$1:$C$18671 = $C206), 0), MATCH(E$126, 'RESOLVE Results'!$D$1:$P$1, 0)), "")</f>
        <v/>
      </c>
      <c r="F206" s="4" t="str" cm="1">
        <f t="array" ref="F206">IFERROR(INDEX('RESOLVE Results'!$D$1:$P$18671, MATCH(1, ('RESOLVE Results'!$A$1:$A$18671 = $D$124) * ('RESOLVE Results'!$B$1:$B$18671 = $F$124) * ('RESOLVE Results'!$C$1:$C$18671 = $C206), 0), MATCH(F$126, 'RESOLVE Results'!$D$1:$P$1, 0)), "")</f>
        <v/>
      </c>
      <c r="G206" s="4" t="str" cm="1">
        <f t="array" ref="G206">IFERROR(INDEX('RESOLVE Results'!$D$1:$P$18671, MATCH(1, ('RESOLVE Results'!$A$1:$A$18671 = $D$124) * ('RESOLVE Results'!$B$1:$B$18671 = $F$124) * ('RESOLVE Results'!$C$1:$C$18671 = $C206), 0), MATCH(G$126, 'RESOLVE Results'!$D$1:$P$1, 0)), "")</f>
        <v/>
      </c>
      <c r="H206" s="4" t="str" cm="1">
        <f t="array" ref="H206">IFERROR(INDEX('RESOLVE Results'!$D$1:$P$18671, MATCH(1, ('RESOLVE Results'!$A$1:$A$18671 = $D$124) * ('RESOLVE Results'!$B$1:$B$18671 = $F$124) * ('RESOLVE Results'!$C$1:$C$18671 = $C206), 0), MATCH(H$126, 'RESOLVE Results'!$D$1:$P$1, 0)), "")</f>
        <v/>
      </c>
      <c r="I206" s="4" t="str" cm="1">
        <f t="array" ref="I206">IFERROR(INDEX('RESOLVE Results'!$D$1:$P$18671, MATCH(1, ('RESOLVE Results'!$A$1:$A$18671 = $D$124) * ('RESOLVE Results'!$B$1:$B$18671 = $F$124) * ('RESOLVE Results'!$C$1:$C$18671 = $C206), 0), MATCH(I$126, 'RESOLVE Results'!$D$1:$P$1, 0)), "")</f>
        <v/>
      </c>
      <c r="J206" s="4" t="str" cm="1">
        <f t="array" ref="J206">IFERROR(INDEX('RESOLVE Results'!$D$1:$P$18671, MATCH(1, ('RESOLVE Results'!$A$1:$A$18671 = $D$124) * ('RESOLVE Results'!$B$1:$B$18671 = $F$124) * ('RESOLVE Results'!$C$1:$C$18671 = $C206), 0), MATCH(J$126, 'RESOLVE Results'!$D$1:$P$1, 0)), "")</f>
        <v/>
      </c>
      <c r="K206" s="4" t="str" cm="1">
        <f t="array" ref="K206">IFERROR(INDEX('RESOLVE Results'!$D$1:$P$18671, MATCH(1, ('RESOLVE Results'!$A$1:$A$18671 = $D$124) * ('RESOLVE Results'!$B$1:$B$18671 = $F$124) * ('RESOLVE Results'!$C$1:$C$18671 = $C206), 0), MATCH(K$126, 'RESOLVE Results'!$D$1:$P$1, 0)), "")</f>
        <v/>
      </c>
      <c r="L206" s="4" t="str" cm="1">
        <f t="array" ref="L206">IFERROR(INDEX('RESOLVE Results'!$D$1:$P$18671, MATCH(1, ('RESOLVE Results'!$A$1:$A$18671 = $D$124) * ('RESOLVE Results'!$B$1:$B$18671 = $F$124) * ('RESOLVE Results'!$C$1:$C$18671 = $C206), 0), MATCH(L$126, 'RESOLVE Results'!$D$1:$P$1, 0)), "")</f>
        <v/>
      </c>
      <c r="M206" s="4" t="str" cm="1">
        <f t="array" ref="M206">IFERROR(INDEX('RESOLVE Results'!$D$1:$P$18671, MATCH(1, ('RESOLVE Results'!$A$1:$A$18671 = $D$124) * ('RESOLVE Results'!$B$1:$B$18671 = $F$124) * ('RESOLVE Results'!$C$1:$C$18671 = $C206), 0), MATCH(M$126, 'RESOLVE Results'!$D$1:$P$1, 0)), "")</f>
        <v/>
      </c>
      <c r="N206" s="4" t="str" cm="1">
        <f t="array" ref="N206">IFERROR(INDEX('RESOLVE Results'!$D$1:$P$18671, MATCH(1, ('RESOLVE Results'!$A$1:$A$18671 = $D$124) * ('RESOLVE Results'!$B$1:$B$18671 = $F$124) * ('RESOLVE Results'!$C$1:$C$18671 = $C206), 0), MATCH(N$126, 'RESOLVE Results'!$D$1:$P$1, 0)), "")</f>
        <v/>
      </c>
      <c r="O206" s="4" t="str" cm="1">
        <f t="array" ref="O206">IFERROR(INDEX('RESOLVE Results'!$D$1:$P$18671, MATCH(1, ('RESOLVE Results'!$A$1:$A$18671 = $D$124) * ('RESOLVE Results'!$B$1:$B$18671 = $F$124) * ('RESOLVE Results'!$C$1:$C$18671 = $C206), 0), MATCH(O$126, 'RESOLVE Results'!$D$1:$P$1, 0)), "")</f>
        <v/>
      </c>
      <c r="P206" s="6" t="str">
        <f t="shared" si="4"/>
        <v/>
      </c>
    </row>
    <row r="207" spans="2:16" x14ac:dyDescent="0.2">
      <c r="B207" s="11" t="s">
        <v>180</v>
      </c>
      <c r="C207" s="3">
        <v>0</v>
      </c>
      <c r="D207" s="4" t="str" cm="1">
        <f t="array" ref="D207">IFERROR(INDEX('RESOLVE Results'!$D$1:$P$18671, MATCH(1, ('RESOLVE Results'!$A$1:$A$18671 = $D$124) * ('RESOLVE Results'!$B$1:$B$18671 = $F$124) * ('RESOLVE Results'!$C$1:$C$18671 = $C207), 0), MATCH(D$126, 'RESOLVE Results'!$D$1:$P$1, 0)), "")</f>
        <v/>
      </c>
      <c r="E207" s="4" t="str" cm="1">
        <f t="array" ref="E207">IFERROR(INDEX('RESOLVE Results'!$D$1:$P$18671, MATCH(1, ('RESOLVE Results'!$A$1:$A$18671 = $D$124) * ('RESOLVE Results'!$B$1:$B$18671 = $F$124) * ('RESOLVE Results'!$C$1:$C$18671 = $C207), 0), MATCH(E$126, 'RESOLVE Results'!$D$1:$P$1, 0)), "")</f>
        <v/>
      </c>
      <c r="F207" s="4" t="str" cm="1">
        <f t="array" ref="F207">IFERROR(INDEX('RESOLVE Results'!$D$1:$P$18671, MATCH(1, ('RESOLVE Results'!$A$1:$A$18671 = $D$124) * ('RESOLVE Results'!$B$1:$B$18671 = $F$124) * ('RESOLVE Results'!$C$1:$C$18671 = $C207), 0), MATCH(F$126, 'RESOLVE Results'!$D$1:$P$1, 0)), "")</f>
        <v/>
      </c>
      <c r="G207" s="4" t="str" cm="1">
        <f t="array" ref="G207">IFERROR(INDEX('RESOLVE Results'!$D$1:$P$18671, MATCH(1, ('RESOLVE Results'!$A$1:$A$18671 = $D$124) * ('RESOLVE Results'!$B$1:$B$18671 = $F$124) * ('RESOLVE Results'!$C$1:$C$18671 = $C207), 0), MATCH(G$126, 'RESOLVE Results'!$D$1:$P$1, 0)), "")</f>
        <v/>
      </c>
      <c r="H207" s="4" t="str" cm="1">
        <f t="array" ref="H207">IFERROR(INDEX('RESOLVE Results'!$D$1:$P$18671, MATCH(1, ('RESOLVE Results'!$A$1:$A$18671 = $D$124) * ('RESOLVE Results'!$B$1:$B$18671 = $F$124) * ('RESOLVE Results'!$C$1:$C$18671 = $C207), 0), MATCH(H$126, 'RESOLVE Results'!$D$1:$P$1, 0)), "")</f>
        <v/>
      </c>
      <c r="I207" s="4" t="str" cm="1">
        <f t="array" ref="I207">IFERROR(INDEX('RESOLVE Results'!$D$1:$P$18671, MATCH(1, ('RESOLVE Results'!$A$1:$A$18671 = $D$124) * ('RESOLVE Results'!$B$1:$B$18671 = $F$124) * ('RESOLVE Results'!$C$1:$C$18671 = $C207), 0), MATCH(I$126, 'RESOLVE Results'!$D$1:$P$1, 0)), "")</f>
        <v/>
      </c>
      <c r="J207" s="4" t="str" cm="1">
        <f t="array" ref="J207">IFERROR(INDEX('RESOLVE Results'!$D$1:$P$18671, MATCH(1, ('RESOLVE Results'!$A$1:$A$18671 = $D$124) * ('RESOLVE Results'!$B$1:$B$18671 = $F$124) * ('RESOLVE Results'!$C$1:$C$18671 = $C207), 0), MATCH(J$126, 'RESOLVE Results'!$D$1:$P$1, 0)), "")</f>
        <v/>
      </c>
      <c r="K207" s="4" t="str" cm="1">
        <f t="array" ref="K207">IFERROR(INDEX('RESOLVE Results'!$D$1:$P$18671, MATCH(1, ('RESOLVE Results'!$A$1:$A$18671 = $D$124) * ('RESOLVE Results'!$B$1:$B$18671 = $F$124) * ('RESOLVE Results'!$C$1:$C$18671 = $C207), 0), MATCH(K$126, 'RESOLVE Results'!$D$1:$P$1, 0)), "")</f>
        <v/>
      </c>
      <c r="L207" s="4" t="str" cm="1">
        <f t="array" ref="L207">IFERROR(INDEX('RESOLVE Results'!$D$1:$P$18671, MATCH(1, ('RESOLVE Results'!$A$1:$A$18671 = $D$124) * ('RESOLVE Results'!$B$1:$B$18671 = $F$124) * ('RESOLVE Results'!$C$1:$C$18671 = $C207), 0), MATCH(L$126, 'RESOLVE Results'!$D$1:$P$1, 0)), "")</f>
        <v/>
      </c>
      <c r="M207" s="4" t="str" cm="1">
        <f t="array" ref="M207">IFERROR(INDEX('RESOLVE Results'!$D$1:$P$18671, MATCH(1, ('RESOLVE Results'!$A$1:$A$18671 = $D$124) * ('RESOLVE Results'!$B$1:$B$18671 = $F$124) * ('RESOLVE Results'!$C$1:$C$18671 = $C207), 0), MATCH(M$126, 'RESOLVE Results'!$D$1:$P$1, 0)), "")</f>
        <v/>
      </c>
      <c r="N207" s="4" t="str" cm="1">
        <f t="array" ref="N207">IFERROR(INDEX('RESOLVE Results'!$D$1:$P$18671, MATCH(1, ('RESOLVE Results'!$A$1:$A$18671 = $D$124) * ('RESOLVE Results'!$B$1:$B$18671 = $F$124) * ('RESOLVE Results'!$C$1:$C$18671 = $C207), 0), MATCH(N$126, 'RESOLVE Results'!$D$1:$P$1, 0)), "")</f>
        <v/>
      </c>
      <c r="O207" s="4" t="str" cm="1">
        <f t="array" ref="O207">IFERROR(INDEX('RESOLVE Results'!$D$1:$P$18671, MATCH(1, ('RESOLVE Results'!$A$1:$A$18671 = $D$124) * ('RESOLVE Results'!$B$1:$B$18671 = $F$124) * ('RESOLVE Results'!$C$1:$C$18671 = $C207), 0), MATCH(O$126, 'RESOLVE Results'!$D$1:$P$1, 0)), "")</f>
        <v/>
      </c>
      <c r="P207" s="6" t="str">
        <f t="shared" si="4"/>
        <v/>
      </c>
    </row>
    <row r="208" spans="2:16" x14ac:dyDescent="0.2">
      <c r="B208" s="11" t="s">
        <v>180</v>
      </c>
      <c r="C208" s="3">
        <v>0</v>
      </c>
      <c r="D208" s="4" t="str" cm="1">
        <f t="array" ref="D208">IFERROR(INDEX('RESOLVE Results'!$D$1:$P$18671, MATCH(1, ('RESOLVE Results'!$A$1:$A$18671 = $D$124) * ('RESOLVE Results'!$B$1:$B$18671 = $F$124) * ('RESOLVE Results'!$C$1:$C$18671 = $C208), 0), MATCH(D$126, 'RESOLVE Results'!$D$1:$P$1, 0)), "")</f>
        <v/>
      </c>
      <c r="E208" s="4" t="str" cm="1">
        <f t="array" ref="E208">IFERROR(INDEX('RESOLVE Results'!$D$1:$P$18671, MATCH(1, ('RESOLVE Results'!$A$1:$A$18671 = $D$124) * ('RESOLVE Results'!$B$1:$B$18671 = $F$124) * ('RESOLVE Results'!$C$1:$C$18671 = $C208), 0), MATCH(E$126, 'RESOLVE Results'!$D$1:$P$1, 0)), "")</f>
        <v/>
      </c>
      <c r="F208" s="4" t="str" cm="1">
        <f t="array" ref="F208">IFERROR(INDEX('RESOLVE Results'!$D$1:$P$18671, MATCH(1, ('RESOLVE Results'!$A$1:$A$18671 = $D$124) * ('RESOLVE Results'!$B$1:$B$18671 = $F$124) * ('RESOLVE Results'!$C$1:$C$18671 = $C208), 0), MATCH(F$126, 'RESOLVE Results'!$D$1:$P$1, 0)), "")</f>
        <v/>
      </c>
      <c r="G208" s="4" t="str" cm="1">
        <f t="array" ref="G208">IFERROR(INDEX('RESOLVE Results'!$D$1:$P$18671, MATCH(1, ('RESOLVE Results'!$A$1:$A$18671 = $D$124) * ('RESOLVE Results'!$B$1:$B$18671 = $F$124) * ('RESOLVE Results'!$C$1:$C$18671 = $C208), 0), MATCH(G$126, 'RESOLVE Results'!$D$1:$P$1, 0)), "")</f>
        <v/>
      </c>
      <c r="H208" s="4" t="str" cm="1">
        <f t="array" ref="H208">IFERROR(INDEX('RESOLVE Results'!$D$1:$P$18671, MATCH(1, ('RESOLVE Results'!$A$1:$A$18671 = $D$124) * ('RESOLVE Results'!$B$1:$B$18671 = $F$124) * ('RESOLVE Results'!$C$1:$C$18671 = $C208), 0), MATCH(H$126, 'RESOLVE Results'!$D$1:$P$1, 0)), "")</f>
        <v/>
      </c>
      <c r="I208" s="4" t="str" cm="1">
        <f t="array" ref="I208">IFERROR(INDEX('RESOLVE Results'!$D$1:$P$18671, MATCH(1, ('RESOLVE Results'!$A$1:$A$18671 = $D$124) * ('RESOLVE Results'!$B$1:$B$18671 = $F$124) * ('RESOLVE Results'!$C$1:$C$18671 = $C208), 0), MATCH(I$126, 'RESOLVE Results'!$D$1:$P$1, 0)), "")</f>
        <v/>
      </c>
      <c r="J208" s="4" t="str" cm="1">
        <f t="array" ref="J208">IFERROR(INDEX('RESOLVE Results'!$D$1:$P$18671, MATCH(1, ('RESOLVE Results'!$A$1:$A$18671 = $D$124) * ('RESOLVE Results'!$B$1:$B$18671 = $F$124) * ('RESOLVE Results'!$C$1:$C$18671 = $C208), 0), MATCH(J$126, 'RESOLVE Results'!$D$1:$P$1, 0)), "")</f>
        <v/>
      </c>
      <c r="K208" s="4" t="str" cm="1">
        <f t="array" ref="K208">IFERROR(INDEX('RESOLVE Results'!$D$1:$P$18671, MATCH(1, ('RESOLVE Results'!$A$1:$A$18671 = $D$124) * ('RESOLVE Results'!$B$1:$B$18671 = $F$124) * ('RESOLVE Results'!$C$1:$C$18671 = $C208), 0), MATCH(K$126, 'RESOLVE Results'!$D$1:$P$1, 0)), "")</f>
        <v/>
      </c>
      <c r="L208" s="4" t="str" cm="1">
        <f t="array" ref="L208">IFERROR(INDEX('RESOLVE Results'!$D$1:$P$18671, MATCH(1, ('RESOLVE Results'!$A$1:$A$18671 = $D$124) * ('RESOLVE Results'!$B$1:$B$18671 = $F$124) * ('RESOLVE Results'!$C$1:$C$18671 = $C208), 0), MATCH(L$126, 'RESOLVE Results'!$D$1:$P$1, 0)), "")</f>
        <v/>
      </c>
      <c r="M208" s="4" t="str" cm="1">
        <f t="array" ref="M208">IFERROR(INDEX('RESOLVE Results'!$D$1:$P$18671, MATCH(1, ('RESOLVE Results'!$A$1:$A$18671 = $D$124) * ('RESOLVE Results'!$B$1:$B$18671 = $F$124) * ('RESOLVE Results'!$C$1:$C$18671 = $C208), 0), MATCH(M$126, 'RESOLVE Results'!$D$1:$P$1, 0)), "")</f>
        <v/>
      </c>
      <c r="N208" s="4" t="str" cm="1">
        <f t="array" ref="N208">IFERROR(INDEX('RESOLVE Results'!$D$1:$P$18671, MATCH(1, ('RESOLVE Results'!$A$1:$A$18671 = $D$124) * ('RESOLVE Results'!$B$1:$B$18671 = $F$124) * ('RESOLVE Results'!$C$1:$C$18671 = $C208), 0), MATCH(N$126, 'RESOLVE Results'!$D$1:$P$1, 0)), "")</f>
        <v/>
      </c>
      <c r="O208" s="4" t="str" cm="1">
        <f t="array" ref="O208">IFERROR(INDEX('RESOLVE Results'!$D$1:$P$18671, MATCH(1, ('RESOLVE Results'!$A$1:$A$18671 = $D$124) * ('RESOLVE Results'!$B$1:$B$18671 = $F$124) * ('RESOLVE Results'!$C$1:$C$18671 = $C208), 0), MATCH(O$126, 'RESOLVE Results'!$D$1:$P$1, 0)), "")</f>
        <v/>
      </c>
      <c r="P208" s="6" t="str">
        <f t="shared" si="4"/>
        <v/>
      </c>
    </row>
    <row r="209" spans="2:16" x14ac:dyDescent="0.2">
      <c r="B209" s="11" t="s">
        <v>180</v>
      </c>
      <c r="C209" s="3">
        <v>0</v>
      </c>
      <c r="D209" s="4" t="str" cm="1">
        <f t="array" ref="D209">IFERROR(INDEX('RESOLVE Results'!$D$1:$P$18671, MATCH(1, ('RESOLVE Results'!$A$1:$A$18671 = $D$124) * ('RESOLVE Results'!$B$1:$B$18671 = $F$124) * ('RESOLVE Results'!$C$1:$C$18671 = $C209), 0), MATCH(D$126, 'RESOLVE Results'!$D$1:$P$1, 0)), "")</f>
        <v/>
      </c>
      <c r="E209" s="4" t="str" cm="1">
        <f t="array" ref="E209">IFERROR(INDEX('RESOLVE Results'!$D$1:$P$18671, MATCH(1, ('RESOLVE Results'!$A$1:$A$18671 = $D$124) * ('RESOLVE Results'!$B$1:$B$18671 = $F$124) * ('RESOLVE Results'!$C$1:$C$18671 = $C209), 0), MATCH(E$126, 'RESOLVE Results'!$D$1:$P$1, 0)), "")</f>
        <v/>
      </c>
      <c r="F209" s="4" t="str" cm="1">
        <f t="array" ref="F209">IFERROR(INDEX('RESOLVE Results'!$D$1:$P$18671, MATCH(1, ('RESOLVE Results'!$A$1:$A$18671 = $D$124) * ('RESOLVE Results'!$B$1:$B$18671 = $F$124) * ('RESOLVE Results'!$C$1:$C$18671 = $C209), 0), MATCH(F$126, 'RESOLVE Results'!$D$1:$P$1, 0)), "")</f>
        <v/>
      </c>
      <c r="G209" s="4" t="str" cm="1">
        <f t="array" ref="G209">IFERROR(INDEX('RESOLVE Results'!$D$1:$P$18671, MATCH(1, ('RESOLVE Results'!$A$1:$A$18671 = $D$124) * ('RESOLVE Results'!$B$1:$B$18671 = $F$124) * ('RESOLVE Results'!$C$1:$C$18671 = $C209), 0), MATCH(G$126, 'RESOLVE Results'!$D$1:$P$1, 0)), "")</f>
        <v/>
      </c>
      <c r="H209" s="4" t="str" cm="1">
        <f t="array" ref="H209">IFERROR(INDEX('RESOLVE Results'!$D$1:$P$18671, MATCH(1, ('RESOLVE Results'!$A$1:$A$18671 = $D$124) * ('RESOLVE Results'!$B$1:$B$18671 = $F$124) * ('RESOLVE Results'!$C$1:$C$18671 = $C209), 0), MATCH(H$126, 'RESOLVE Results'!$D$1:$P$1, 0)), "")</f>
        <v/>
      </c>
      <c r="I209" s="4" t="str" cm="1">
        <f t="array" ref="I209">IFERROR(INDEX('RESOLVE Results'!$D$1:$P$18671, MATCH(1, ('RESOLVE Results'!$A$1:$A$18671 = $D$124) * ('RESOLVE Results'!$B$1:$B$18671 = $F$124) * ('RESOLVE Results'!$C$1:$C$18671 = $C209), 0), MATCH(I$126, 'RESOLVE Results'!$D$1:$P$1, 0)), "")</f>
        <v/>
      </c>
      <c r="J209" s="4" t="str" cm="1">
        <f t="array" ref="J209">IFERROR(INDEX('RESOLVE Results'!$D$1:$P$18671, MATCH(1, ('RESOLVE Results'!$A$1:$A$18671 = $D$124) * ('RESOLVE Results'!$B$1:$B$18671 = $F$124) * ('RESOLVE Results'!$C$1:$C$18671 = $C209), 0), MATCH(J$126, 'RESOLVE Results'!$D$1:$P$1, 0)), "")</f>
        <v/>
      </c>
      <c r="K209" s="4" t="str" cm="1">
        <f t="array" ref="K209">IFERROR(INDEX('RESOLVE Results'!$D$1:$P$18671, MATCH(1, ('RESOLVE Results'!$A$1:$A$18671 = $D$124) * ('RESOLVE Results'!$B$1:$B$18671 = $F$124) * ('RESOLVE Results'!$C$1:$C$18671 = $C209), 0), MATCH(K$126, 'RESOLVE Results'!$D$1:$P$1, 0)), "")</f>
        <v/>
      </c>
      <c r="L209" s="4" t="str" cm="1">
        <f t="array" ref="L209">IFERROR(INDEX('RESOLVE Results'!$D$1:$P$18671, MATCH(1, ('RESOLVE Results'!$A$1:$A$18671 = $D$124) * ('RESOLVE Results'!$B$1:$B$18671 = $F$124) * ('RESOLVE Results'!$C$1:$C$18671 = $C209), 0), MATCH(L$126, 'RESOLVE Results'!$D$1:$P$1, 0)), "")</f>
        <v/>
      </c>
      <c r="M209" s="4" t="str" cm="1">
        <f t="array" ref="M209">IFERROR(INDEX('RESOLVE Results'!$D$1:$P$18671, MATCH(1, ('RESOLVE Results'!$A$1:$A$18671 = $D$124) * ('RESOLVE Results'!$B$1:$B$18671 = $F$124) * ('RESOLVE Results'!$C$1:$C$18671 = $C209), 0), MATCH(M$126, 'RESOLVE Results'!$D$1:$P$1, 0)), "")</f>
        <v/>
      </c>
      <c r="N209" s="4" t="str" cm="1">
        <f t="array" ref="N209">IFERROR(INDEX('RESOLVE Results'!$D$1:$P$18671, MATCH(1, ('RESOLVE Results'!$A$1:$A$18671 = $D$124) * ('RESOLVE Results'!$B$1:$B$18671 = $F$124) * ('RESOLVE Results'!$C$1:$C$18671 = $C209), 0), MATCH(N$126, 'RESOLVE Results'!$D$1:$P$1, 0)), "")</f>
        <v/>
      </c>
      <c r="O209" s="4" t="str" cm="1">
        <f t="array" ref="O209">IFERROR(INDEX('RESOLVE Results'!$D$1:$P$18671, MATCH(1, ('RESOLVE Results'!$A$1:$A$18671 = $D$124) * ('RESOLVE Results'!$B$1:$B$18671 = $F$124) * ('RESOLVE Results'!$C$1:$C$18671 = $C209), 0), MATCH(O$126, 'RESOLVE Results'!$D$1:$P$1, 0)), "")</f>
        <v/>
      </c>
      <c r="P209" s="6" t="str">
        <f t="shared" si="4"/>
        <v/>
      </c>
    </row>
    <row r="210" spans="2:16" x14ac:dyDescent="0.2">
      <c r="B210" s="11" t="s">
        <v>180</v>
      </c>
      <c r="C210" s="3">
        <v>0</v>
      </c>
      <c r="D210" s="4" t="str" cm="1">
        <f t="array" ref="D210">IFERROR(INDEX('RESOLVE Results'!$D$1:$P$18671, MATCH(1, ('RESOLVE Results'!$A$1:$A$18671 = $D$124) * ('RESOLVE Results'!$B$1:$B$18671 = $F$124) * ('RESOLVE Results'!$C$1:$C$18671 = $C210), 0), MATCH(D$126, 'RESOLVE Results'!$D$1:$P$1, 0)), "")</f>
        <v/>
      </c>
      <c r="E210" s="4" t="str" cm="1">
        <f t="array" ref="E210">IFERROR(INDEX('RESOLVE Results'!$D$1:$P$18671, MATCH(1, ('RESOLVE Results'!$A$1:$A$18671 = $D$124) * ('RESOLVE Results'!$B$1:$B$18671 = $F$124) * ('RESOLVE Results'!$C$1:$C$18671 = $C210), 0), MATCH(E$126, 'RESOLVE Results'!$D$1:$P$1, 0)), "")</f>
        <v/>
      </c>
      <c r="F210" s="4" t="str" cm="1">
        <f t="array" ref="F210">IFERROR(INDEX('RESOLVE Results'!$D$1:$P$18671, MATCH(1, ('RESOLVE Results'!$A$1:$A$18671 = $D$124) * ('RESOLVE Results'!$B$1:$B$18671 = $F$124) * ('RESOLVE Results'!$C$1:$C$18671 = $C210), 0), MATCH(F$126, 'RESOLVE Results'!$D$1:$P$1, 0)), "")</f>
        <v/>
      </c>
      <c r="G210" s="4" t="str" cm="1">
        <f t="array" ref="G210">IFERROR(INDEX('RESOLVE Results'!$D$1:$P$18671, MATCH(1, ('RESOLVE Results'!$A$1:$A$18671 = $D$124) * ('RESOLVE Results'!$B$1:$B$18671 = $F$124) * ('RESOLVE Results'!$C$1:$C$18671 = $C210), 0), MATCH(G$126, 'RESOLVE Results'!$D$1:$P$1, 0)), "")</f>
        <v/>
      </c>
      <c r="H210" s="4" t="str" cm="1">
        <f t="array" ref="H210">IFERROR(INDEX('RESOLVE Results'!$D$1:$P$18671, MATCH(1, ('RESOLVE Results'!$A$1:$A$18671 = $D$124) * ('RESOLVE Results'!$B$1:$B$18671 = $F$124) * ('RESOLVE Results'!$C$1:$C$18671 = $C210), 0), MATCH(H$126, 'RESOLVE Results'!$D$1:$P$1, 0)), "")</f>
        <v/>
      </c>
      <c r="I210" s="4" t="str" cm="1">
        <f t="array" ref="I210">IFERROR(INDEX('RESOLVE Results'!$D$1:$P$18671, MATCH(1, ('RESOLVE Results'!$A$1:$A$18671 = $D$124) * ('RESOLVE Results'!$B$1:$B$18671 = $F$124) * ('RESOLVE Results'!$C$1:$C$18671 = $C210), 0), MATCH(I$126, 'RESOLVE Results'!$D$1:$P$1, 0)), "")</f>
        <v/>
      </c>
      <c r="J210" s="4" t="str" cm="1">
        <f t="array" ref="J210">IFERROR(INDEX('RESOLVE Results'!$D$1:$P$18671, MATCH(1, ('RESOLVE Results'!$A$1:$A$18671 = $D$124) * ('RESOLVE Results'!$B$1:$B$18671 = $F$124) * ('RESOLVE Results'!$C$1:$C$18671 = $C210), 0), MATCH(J$126, 'RESOLVE Results'!$D$1:$P$1, 0)), "")</f>
        <v/>
      </c>
      <c r="K210" s="4" t="str" cm="1">
        <f t="array" ref="K210">IFERROR(INDEX('RESOLVE Results'!$D$1:$P$18671, MATCH(1, ('RESOLVE Results'!$A$1:$A$18671 = $D$124) * ('RESOLVE Results'!$B$1:$B$18671 = $F$124) * ('RESOLVE Results'!$C$1:$C$18671 = $C210), 0), MATCH(K$126, 'RESOLVE Results'!$D$1:$P$1, 0)), "")</f>
        <v/>
      </c>
      <c r="L210" s="4" t="str" cm="1">
        <f t="array" ref="L210">IFERROR(INDEX('RESOLVE Results'!$D$1:$P$18671, MATCH(1, ('RESOLVE Results'!$A$1:$A$18671 = $D$124) * ('RESOLVE Results'!$B$1:$B$18671 = $F$124) * ('RESOLVE Results'!$C$1:$C$18671 = $C210), 0), MATCH(L$126, 'RESOLVE Results'!$D$1:$P$1, 0)), "")</f>
        <v/>
      </c>
      <c r="M210" s="4" t="str" cm="1">
        <f t="array" ref="M210">IFERROR(INDEX('RESOLVE Results'!$D$1:$P$18671, MATCH(1, ('RESOLVE Results'!$A$1:$A$18671 = $D$124) * ('RESOLVE Results'!$B$1:$B$18671 = $F$124) * ('RESOLVE Results'!$C$1:$C$18671 = $C210), 0), MATCH(M$126, 'RESOLVE Results'!$D$1:$P$1, 0)), "")</f>
        <v/>
      </c>
      <c r="N210" s="4" t="str" cm="1">
        <f t="array" ref="N210">IFERROR(INDEX('RESOLVE Results'!$D$1:$P$18671, MATCH(1, ('RESOLVE Results'!$A$1:$A$18671 = $D$124) * ('RESOLVE Results'!$B$1:$B$18671 = $F$124) * ('RESOLVE Results'!$C$1:$C$18671 = $C210), 0), MATCH(N$126, 'RESOLVE Results'!$D$1:$P$1, 0)), "")</f>
        <v/>
      </c>
      <c r="O210" s="4" t="str" cm="1">
        <f t="array" ref="O210">IFERROR(INDEX('RESOLVE Results'!$D$1:$P$18671, MATCH(1, ('RESOLVE Results'!$A$1:$A$18671 = $D$124) * ('RESOLVE Results'!$B$1:$B$18671 = $F$124) * ('RESOLVE Results'!$C$1:$C$18671 = $C210), 0), MATCH(O$126, 'RESOLVE Results'!$D$1:$P$1, 0)), "")</f>
        <v/>
      </c>
      <c r="P210" s="6" t="str">
        <f t="shared" si="4"/>
        <v/>
      </c>
    </row>
    <row r="211" spans="2:16" x14ac:dyDescent="0.2">
      <c r="B211" s="11" t="s">
        <v>180</v>
      </c>
      <c r="C211" s="3">
        <v>0</v>
      </c>
      <c r="D211" s="4" t="str" cm="1">
        <f t="array" ref="D211">IFERROR(INDEX('RESOLVE Results'!$D$1:$P$18671, MATCH(1, ('RESOLVE Results'!$A$1:$A$18671 = $D$124) * ('RESOLVE Results'!$B$1:$B$18671 = $F$124) * ('RESOLVE Results'!$C$1:$C$18671 = $C211), 0), MATCH(D$126, 'RESOLVE Results'!$D$1:$P$1, 0)), "")</f>
        <v/>
      </c>
      <c r="E211" s="4" t="str" cm="1">
        <f t="array" ref="E211">IFERROR(INDEX('RESOLVE Results'!$D$1:$P$18671, MATCH(1, ('RESOLVE Results'!$A$1:$A$18671 = $D$124) * ('RESOLVE Results'!$B$1:$B$18671 = $F$124) * ('RESOLVE Results'!$C$1:$C$18671 = $C211), 0), MATCH(E$126, 'RESOLVE Results'!$D$1:$P$1, 0)), "")</f>
        <v/>
      </c>
      <c r="F211" s="4" t="str" cm="1">
        <f t="array" ref="F211">IFERROR(INDEX('RESOLVE Results'!$D$1:$P$18671, MATCH(1, ('RESOLVE Results'!$A$1:$A$18671 = $D$124) * ('RESOLVE Results'!$B$1:$B$18671 = $F$124) * ('RESOLVE Results'!$C$1:$C$18671 = $C211), 0), MATCH(F$126, 'RESOLVE Results'!$D$1:$P$1, 0)), "")</f>
        <v/>
      </c>
      <c r="G211" s="4" t="str" cm="1">
        <f t="array" ref="G211">IFERROR(INDEX('RESOLVE Results'!$D$1:$P$18671, MATCH(1, ('RESOLVE Results'!$A$1:$A$18671 = $D$124) * ('RESOLVE Results'!$B$1:$B$18671 = $F$124) * ('RESOLVE Results'!$C$1:$C$18671 = $C211), 0), MATCH(G$126, 'RESOLVE Results'!$D$1:$P$1, 0)), "")</f>
        <v/>
      </c>
      <c r="H211" s="4" t="str" cm="1">
        <f t="array" ref="H211">IFERROR(INDEX('RESOLVE Results'!$D$1:$P$18671, MATCH(1, ('RESOLVE Results'!$A$1:$A$18671 = $D$124) * ('RESOLVE Results'!$B$1:$B$18671 = $F$124) * ('RESOLVE Results'!$C$1:$C$18671 = $C211), 0), MATCH(H$126, 'RESOLVE Results'!$D$1:$P$1, 0)), "")</f>
        <v/>
      </c>
      <c r="I211" s="4" t="str" cm="1">
        <f t="array" ref="I211">IFERROR(INDEX('RESOLVE Results'!$D$1:$P$18671, MATCH(1, ('RESOLVE Results'!$A$1:$A$18671 = $D$124) * ('RESOLVE Results'!$B$1:$B$18671 = $F$124) * ('RESOLVE Results'!$C$1:$C$18671 = $C211), 0), MATCH(I$126, 'RESOLVE Results'!$D$1:$P$1, 0)), "")</f>
        <v/>
      </c>
      <c r="J211" s="4" t="str" cm="1">
        <f t="array" ref="J211">IFERROR(INDEX('RESOLVE Results'!$D$1:$P$18671, MATCH(1, ('RESOLVE Results'!$A$1:$A$18671 = $D$124) * ('RESOLVE Results'!$B$1:$B$18671 = $F$124) * ('RESOLVE Results'!$C$1:$C$18671 = $C211), 0), MATCH(J$126, 'RESOLVE Results'!$D$1:$P$1, 0)), "")</f>
        <v/>
      </c>
      <c r="K211" s="4" t="str" cm="1">
        <f t="array" ref="K211">IFERROR(INDEX('RESOLVE Results'!$D$1:$P$18671, MATCH(1, ('RESOLVE Results'!$A$1:$A$18671 = $D$124) * ('RESOLVE Results'!$B$1:$B$18671 = $F$124) * ('RESOLVE Results'!$C$1:$C$18671 = $C211), 0), MATCH(K$126, 'RESOLVE Results'!$D$1:$P$1, 0)), "")</f>
        <v/>
      </c>
      <c r="L211" s="4" t="str" cm="1">
        <f t="array" ref="L211">IFERROR(INDEX('RESOLVE Results'!$D$1:$P$18671, MATCH(1, ('RESOLVE Results'!$A$1:$A$18671 = $D$124) * ('RESOLVE Results'!$B$1:$B$18671 = $F$124) * ('RESOLVE Results'!$C$1:$C$18671 = $C211), 0), MATCH(L$126, 'RESOLVE Results'!$D$1:$P$1, 0)), "")</f>
        <v/>
      </c>
      <c r="M211" s="4" t="str" cm="1">
        <f t="array" ref="M211">IFERROR(INDEX('RESOLVE Results'!$D$1:$P$18671, MATCH(1, ('RESOLVE Results'!$A$1:$A$18671 = $D$124) * ('RESOLVE Results'!$B$1:$B$18671 = $F$124) * ('RESOLVE Results'!$C$1:$C$18671 = $C211), 0), MATCH(M$126, 'RESOLVE Results'!$D$1:$P$1, 0)), "")</f>
        <v/>
      </c>
      <c r="N211" s="4" t="str" cm="1">
        <f t="array" ref="N211">IFERROR(INDEX('RESOLVE Results'!$D$1:$P$18671, MATCH(1, ('RESOLVE Results'!$A$1:$A$18671 = $D$124) * ('RESOLVE Results'!$B$1:$B$18671 = $F$124) * ('RESOLVE Results'!$C$1:$C$18671 = $C211), 0), MATCH(N$126, 'RESOLVE Results'!$D$1:$P$1, 0)), "")</f>
        <v/>
      </c>
      <c r="O211" s="4" t="str" cm="1">
        <f t="array" ref="O211">IFERROR(INDEX('RESOLVE Results'!$D$1:$P$18671, MATCH(1, ('RESOLVE Results'!$A$1:$A$18671 = $D$124) * ('RESOLVE Results'!$B$1:$B$18671 = $F$124) * ('RESOLVE Results'!$C$1:$C$18671 = $C211), 0), MATCH(O$126, 'RESOLVE Results'!$D$1:$P$1, 0)), "")</f>
        <v/>
      </c>
      <c r="P211" s="6" t="str">
        <f t="shared" si="4"/>
        <v/>
      </c>
    </row>
    <row r="212" spans="2:16" x14ac:dyDescent="0.2">
      <c r="B212" s="11" t="s">
        <v>180</v>
      </c>
      <c r="C212" s="3">
        <v>0</v>
      </c>
      <c r="D212" s="4" t="str" cm="1">
        <f t="array" ref="D212">IFERROR(INDEX('RESOLVE Results'!$D$1:$P$18671, MATCH(1, ('RESOLVE Results'!$A$1:$A$18671 = $D$124) * ('RESOLVE Results'!$B$1:$B$18671 = $F$124) * ('RESOLVE Results'!$C$1:$C$18671 = $C212), 0), MATCH(D$126, 'RESOLVE Results'!$D$1:$P$1, 0)), "")</f>
        <v/>
      </c>
      <c r="E212" s="4" t="str" cm="1">
        <f t="array" ref="E212">IFERROR(INDEX('RESOLVE Results'!$D$1:$P$18671, MATCH(1, ('RESOLVE Results'!$A$1:$A$18671 = $D$124) * ('RESOLVE Results'!$B$1:$B$18671 = $F$124) * ('RESOLVE Results'!$C$1:$C$18671 = $C212), 0), MATCH(E$126, 'RESOLVE Results'!$D$1:$P$1, 0)), "")</f>
        <v/>
      </c>
      <c r="F212" s="4" t="str" cm="1">
        <f t="array" ref="F212">IFERROR(INDEX('RESOLVE Results'!$D$1:$P$18671, MATCH(1, ('RESOLVE Results'!$A$1:$A$18671 = $D$124) * ('RESOLVE Results'!$B$1:$B$18671 = $F$124) * ('RESOLVE Results'!$C$1:$C$18671 = $C212), 0), MATCH(F$126, 'RESOLVE Results'!$D$1:$P$1, 0)), "")</f>
        <v/>
      </c>
      <c r="G212" s="4" t="str" cm="1">
        <f t="array" ref="G212">IFERROR(INDEX('RESOLVE Results'!$D$1:$P$18671, MATCH(1, ('RESOLVE Results'!$A$1:$A$18671 = $D$124) * ('RESOLVE Results'!$B$1:$B$18671 = $F$124) * ('RESOLVE Results'!$C$1:$C$18671 = $C212), 0), MATCH(G$126, 'RESOLVE Results'!$D$1:$P$1, 0)), "")</f>
        <v/>
      </c>
      <c r="H212" s="4" t="str" cm="1">
        <f t="array" ref="H212">IFERROR(INDEX('RESOLVE Results'!$D$1:$P$18671, MATCH(1, ('RESOLVE Results'!$A$1:$A$18671 = $D$124) * ('RESOLVE Results'!$B$1:$B$18671 = $F$124) * ('RESOLVE Results'!$C$1:$C$18671 = $C212), 0), MATCH(H$126, 'RESOLVE Results'!$D$1:$P$1, 0)), "")</f>
        <v/>
      </c>
      <c r="I212" s="4" t="str" cm="1">
        <f t="array" ref="I212">IFERROR(INDEX('RESOLVE Results'!$D$1:$P$18671, MATCH(1, ('RESOLVE Results'!$A$1:$A$18671 = $D$124) * ('RESOLVE Results'!$B$1:$B$18671 = $F$124) * ('RESOLVE Results'!$C$1:$C$18671 = $C212), 0), MATCH(I$126, 'RESOLVE Results'!$D$1:$P$1, 0)), "")</f>
        <v/>
      </c>
      <c r="J212" s="4" t="str" cm="1">
        <f t="array" ref="J212">IFERROR(INDEX('RESOLVE Results'!$D$1:$P$18671, MATCH(1, ('RESOLVE Results'!$A$1:$A$18671 = $D$124) * ('RESOLVE Results'!$B$1:$B$18671 = $F$124) * ('RESOLVE Results'!$C$1:$C$18671 = $C212), 0), MATCH(J$126, 'RESOLVE Results'!$D$1:$P$1, 0)), "")</f>
        <v/>
      </c>
      <c r="K212" s="4" t="str" cm="1">
        <f t="array" ref="K212">IFERROR(INDEX('RESOLVE Results'!$D$1:$P$18671, MATCH(1, ('RESOLVE Results'!$A$1:$A$18671 = $D$124) * ('RESOLVE Results'!$B$1:$B$18671 = $F$124) * ('RESOLVE Results'!$C$1:$C$18671 = $C212), 0), MATCH(K$126, 'RESOLVE Results'!$D$1:$P$1, 0)), "")</f>
        <v/>
      </c>
      <c r="L212" s="4" t="str" cm="1">
        <f t="array" ref="L212">IFERROR(INDEX('RESOLVE Results'!$D$1:$P$18671, MATCH(1, ('RESOLVE Results'!$A$1:$A$18671 = $D$124) * ('RESOLVE Results'!$B$1:$B$18671 = $F$124) * ('RESOLVE Results'!$C$1:$C$18671 = $C212), 0), MATCH(L$126, 'RESOLVE Results'!$D$1:$P$1, 0)), "")</f>
        <v/>
      </c>
      <c r="M212" s="4" t="str" cm="1">
        <f t="array" ref="M212">IFERROR(INDEX('RESOLVE Results'!$D$1:$P$18671, MATCH(1, ('RESOLVE Results'!$A$1:$A$18671 = $D$124) * ('RESOLVE Results'!$B$1:$B$18671 = $F$124) * ('RESOLVE Results'!$C$1:$C$18671 = $C212), 0), MATCH(M$126, 'RESOLVE Results'!$D$1:$P$1, 0)), "")</f>
        <v/>
      </c>
      <c r="N212" s="4" t="str" cm="1">
        <f t="array" ref="N212">IFERROR(INDEX('RESOLVE Results'!$D$1:$P$18671, MATCH(1, ('RESOLVE Results'!$A$1:$A$18671 = $D$124) * ('RESOLVE Results'!$B$1:$B$18671 = $F$124) * ('RESOLVE Results'!$C$1:$C$18671 = $C212), 0), MATCH(N$126, 'RESOLVE Results'!$D$1:$P$1, 0)), "")</f>
        <v/>
      </c>
      <c r="O212" s="4" t="str" cm="1">
        <f t="array" ref="O212">IFERROR(INDEX('RESOLVE Results'!$D$1:$P$18671, MATCH(1, ('RESOLVE Results'!$A$1:$A$18671 = $D$124) * ('RESOLVE Results'!$B$1:$B$18671 = $F$124) * ('RESOLVE Results'!$C$1:$C$18671 = $C212), 0), MATCH(O$126, 'RESOLVE Results'!$D$1:$P$1, 0)), "")</f>
        <v/>
      </c>
      <c r="P212" s="6" t="str">
        <f t="shared" si="4"/>
        <v/>
      </c>
    </row>
    <row r="213" spans="2:16" x14ac:dyDescent="0.2">
      <c r="B213" s="11" t="s">
        <v>180</v>
      </c>
      <c r="C213" s="3">
        <v>0</v>
      </c>
      <c r="D213" s="4" t="str" cm="1">
        <f t="array" ref="D213">IFERROR(INDEX('RESOLVE Results'!$D$1:$P$18671, MATCH(1, ('RESOLVE Results'!$A$1:$A$18671 = $D$124) * ('RESOLVE Results'!$B$1:$B$18671 = $F$124) * ('RESOLVE Results'!$C$1:$C$18671 = $C213), 0), MATCH(D$126, 'RESOLVE Results'!$D$1:$P$1, 0)), "")</f>
        <v/>
      </c>
      <c r="E213" s="4" t="str" cm="1">
        <f t="array" ref="E213">IFERROR(INDEX('RESOLVE Results'!$D$1:$P$18671, MATCH(1, ('RESOLVE Results'!$A$1:$A$18671 = $D$124) * ('RESOLVE Results'!$B$1:$B$18671 = $F$124) * ('RESOLVE Results'!$C$1:$C$18671 = $C213), 0), MATCH(E$126, 'RESOLVE Results'!$D$1:$P$1, 0)), "")</f>
        <v/>
      </c>
      <c r="F213" s="4" t="str" cm="1">
        <f t="array" ref="F213">IFERROR(INDEX('RESOLVE Results'!$D$1:$P$18671, MATCH(1, ('RESOLVE Results'!$A$1:$A$18671 = $D$124) * ('RESOLVE Results'!$B$1:$B$18671 = $F$124) * ('RESOLVE Results'!$C$1:$C$18671 = $C213), 0), MATCH(F$126, 'RESOLVE Results'!$D$1:$P$1, 0)), "")</f>
        <v/>
      </c>
      <c r="G213" s="4" t="str" cm="1">
        <f t="array" ref="G213">IFERROR(INDEX('RESOLVE Results'!$D$1:$P$18671, MATCH(1, ('RESOLVE Results'!$A$1:$A$18671 = $D$124) * ('RESOLVE Results'!$B$1:$B$18671 = $F$124) * ('RESOLVE Results'!$C$1:$C$18671 = $C213), 0), MATCH(G$126, 'RESOLVE Results'!$D$1:$P$1, 0)), "")</f>
        <v/>
      </c>
      <c r="H213" s="4" t="str" cm="1">
        <f t="array" ref="H213">IFERROR(INDEX('RESOLVE Results'!$D$1:$P$18671, MATCH(1, ('RESOLVE Results'!$A$1:$A$18671 = $D$124) * ('RESOLVE Results'!$B$1:$B$18671 = $F$124) * ('RESOLVE Results'!$C$1:$C$18671 = $C213), 0), MATCH(H$126, 'RESOLVE Results'!$D$1:$P$1, 0)), "")</f>
        <v/>
      </c>
      <c r="I213" s="4" t="str" cm="1">
        <f t="array" ref="I213">IFERROR(INDEX('RESOLVE Results'!$D$1:$P$18671, MATCH(1, ('RESOLVE Results'!$A$1:$A$18671 = $D$124) * ('RESOLVE Results'!$B$1:$B$18671 = $F$124) * ('RESOLVE Results'!$C$1:$C$18671 = $C213), 0), MATCH(I$126, 'RESOLVE Results'!$D$1:$P$1, 0)), "")</f>
        <v/>
      </c>
      <c r="J213" s="4" t="str" cm="1">
        <f t="array" ref="J213">IFERROR(INDEX('RESOLVE Results'!$D$1:$P$18671, MATCH(1, ('RESOLVE Results'!$A$1:$A$18671 = $D$124) * ('RESOLVE Results'!$B$1:$B$18671 = $F$124) * ('RESOLVE Results'!$C$1:$C$18671 = $C213), 0), MATCH(J$126, 'RESOLVE Results'!$D$1:$P$1, 0)), "")</f>
        <v/>
      </c>
      <c r="K213" s="4" t="str" cm="1">
        <f t="array" ref="K213">IFERROR(INDEX('RESOLVE Results'!$D$1:$P$18671, MATCH(1, ('RESOLVE Results'!$A$1:$A$18671 = $D$124) * ('RESOLVE Results'!$B$1:$B$18671 = $F$124) * ('RESOLVE Results'!$C$1:$C$18671 = $C213), 0), MATCH(K$126, 'RESOLVE Results'!$D$1:$P$1, 0)), "")</f>
        <v/>
      </c>
      <c r="L213" s="4" t="str" cm="1">
        <f t="array" ref="L213">IFERROR(INDEX('RESOLVE Results'!$D$1:$P$18671, MATCH(1, ('RESOLVE Results'!$A$1:$A$18671 = $D$124) * ('RESOLVE Results'!$B$1:$B$18671 = $F$124) * ('RESOLVE Results'!$C$1:$C$18671 = $C213), 0), MATCH(L$126, 'RESOLVE Results'!$D$1:$P$1, 0)), "")</f>
        <v/>
      </c>
      <c r="M213" s="4" t="str" cm="1">
        <f t="array" ref="M213">IFERROR(INDEX('RESOLVE Results'!$D$1:$P$18671, MATCH(1, ('RESOLVE Results'!$A$1:$A$18671 = $D$124) * ('RESOLVE Results'!$B$1:$B$18671 = $F$124) * ('RESOLVE Results'!$C$1:$C$18671 = $C213), 0), MATCH(M$126, 'RESOLVE Results'!$D$1:$P$1, 0)), "")</f>
        <v/>
      </c>
      <c r="N213" s="4" t="str" cm="1">
        <f t="array" ref="N213">IFERROR(INDEX('RESOLVE Results'!$D$1:$P$18671, MATCH(1, ('RESOLVE Results'!$A$1:$A$18671 = $D$124) * ('RESOLVE Results'!$B$1:$B$18671 = $F$124) * ('RESOLVE Results'!$C$1:$C$18671 = $C213), 0), MATCH(N$126, 'RESOLVE Results'!$D$1:$P$1, 0)), "")</f>
        <v/>
      </c>
      <c r="O213" s="4" t="str" cm="1">
        <f t="array" ref="O213">IFERROR(INDEX('RESOLVE Results'!$D$1:$P$18671, MATCH(1, ('RESOLVE Results'!$A$1:$A$18671 = $D$124) * ('RESOLVE Results'!$B$1:$B$18671 = $F$124) * ('RESOLVE Results'!$C$1:$C$18671 = $C213), 0), MATCH(O$126, 'RESOLVE Results'!$D$1:$P$1, 0)), "")</f>
        <v/>
      </c>
      <c r="P213" s="6" t="str">
        <f t="shared" si="4"/>
        <v/>
      </c>
    </row>
    <row r="214" spans="2:16" x14ac:dyDescent="0.2">
      <c r="B214" s="11" t="s">
        <v>180</v>
      </c>
      <c r="C214" s="3">
        <v>0</v>
      </c>
      <c r="D214" s="4" t="str" cm="1">
        <f t="array" ref="D214">IFERROR(INDEX('RESOLVE Results'!$D$1:$P$18671, MATCH(1, ('RESOLVE Results'!$A$1:$A$18671 = $D$124) * ('RESOLVE Results'!$B$1:$B$18671 = $F$124) * ('RESOLVE Results'!$C$1:$C$18671 = $C214), 0), MATCH(D$126, 'RESOLVE Results'!$D$1:$P$1, 0)), "")</f>
        <v/>
      </c>
      <c r="E214" s="4" t="str" cm="1">
        <f t="array" ref="E214">IFERROR(INDEX('RESOLVE Results'!$D$1:$P$18671, MATCH(1, ('RESOLVE Results'!$A$1:$A$18671 = $D$124) * ('RESOLVE Results'!$B$1:$B$18671 = $F$124) * ('RESOLVE Results'!$C$1:$C$18671 = $C214), 0), MATCH(E$126, 'RESOLVE Results'!$D$1:$P$1, 0)), "")</f>
        <v/>
      </c>
      <c r="F214" s="4" t="str" cm="1">
        <f t="array" ref="F214">IFERROR(INDEX('RESOLVE Results'!$D$1:$P$18671, MATCH(1, ('RESOLVE Results'!$A$1:$A$18671 = $D$124) * ('RESOLVE Results'!$B$1:$B$18671 = $F$124) * ('RESOLVE Results'!$C$1:$C$18671 = $C214), 0), MATCH(F$126, 'RESOLVE Results'!$D$1:$P$1, 0)), "")</f>
        <v/>
      </c>
      <c r="G214" s="4" t="str" cm="1">
        <f t="array" ref="G214">IFERROR(INDEX('RESOLVE Results'!$D$1:$P$18671, MATCH(1, ('RESOLVE Results'!$A$1:$A$18671 = $D$124) * ('RESOLVE Results'!$B$1:$B$18671 = $F$124) * ('RESOLVE Results'!$C$1:$C$18671 = $C214), 0), MATCH(G$126, 'RESOLVE Results'!$D$1:$P$1, 0)), "")</f>
        <v/>
      </c>
      <c r="H214" s="4" t="str" cm="1">
        <f t="array" ref="H214">IFERROR(INDEX('RESOLVE Results'!$D$1:$P$18671, MATCH(1, ('RESOLVE Results'!$A$1:$A$18671 = $D$124) * ('RESOLVE Results'!$B$1:$B$18671 = $F$124) * ('RESOLVE Results'!$C$1:$C$18671 = $C214), 0), MATCH(H$126, 'RESOLVE Results'!$D$1:$P$1, 0)), "")</f>
        <v/>
      </c>
      <c r="I214" s="4" t="str" cm="1">
        <f t="array" ref="I214">IFERROR(INDEX('RESOLVE Results'!$D$1:$P$18671, MATCH(1, ('RESOLVE Results'!$A$1:$A$18671 = $D$124) * ('RESOLVE Results'!$B$1:$B$18671 = $F$124) * ('RESOLVE Results'!$C$1:$C$18671 = $C214), 0), MATCH(I$126, 'RESOLVE Results'!$D$1:$P$1, 0)), "")</f>
        <v/>
      </c>
      <c r="J214" s="4" t="str" cm="1">
        <f t="array" ref="J214">IFERROR(INDEX('RESOLVE Results'!$D$1:$P$18671, MATCH(1, ('RESOLVE Results'!$A$1:$A$18671 = $D$124) * ('RESOLVE Results'!$B$1:$B$18671 = $F$124) * ('RESOLVE Results'!$C$1:$C$18671 = $C214), 0), MATCH(J$126, 'RESOLVE Results'!$D$1:$P$1, 0)), "")</f>
        <v/>
      </c>
      <c r="K214" s="4" t="str" cm="1">
        <f t="array" ref="K214">IFERROR(INDEX('RESOLVE Results'!$D$1:$P$18671, MATCH(1, ('RESOLVE Results'!$A$1:$A$18671 = $D$124) * ('RESOLVE Results'!$B$1:$B$18671 = $F$124) * ('RESOLVE Results'!$C$1:$C$18671 = $C214), 0), MATCH(K$126, 'RESOLVE Results'!$D$1:$P$1, 0)), "")</f>
        <v/>
      </c>
      <c r="L214" s="4" t="str" cm="1">
        <f t="array" ref="L214">IFERROR(INDEX('RESOLVE Results'!$D$1:$P$18671, MATCH(1, ('RESOLVE Results'!$A$1:$A$18671 = $D$124) * ('RESOLVE Results'!$B$1:$B$18671 = $F$124) * ('RESOLVE Results'!$C$1:$C$18671 = $C214), 0), MATCH(L$126, 'RESOLVE Results'!$D$1:$P$1, 0)), "")</f>
        <v/>
      </c>
      <c r="M214" s="4" t="str" cm="1">
        <f t="array" ref="M214">IFERROR(INDEX('RESOLVE Results'!$D$1:$P$18671, MATCH(1, ('RESOLVE Results'!$A$1:$A$18671 = $D$124) * ('RESOLVE Results'!$B$1:$B$18671 = $F$124) * ('RESOLVE Results'!$C$1:$C$18671 = $C214), 0), MATCH(M$126, 'RESOLVE Results'!$D$1:$P$1, 0)), "")</f>
        <v/>
      </c>
      <c r="N214" s="4" t="str" cm="1">
        <f t="array" ref="N214">IFERROR(INDEX('RESOLVE Results'!$D$1:$P$18671, MATCH(1, ('RESOLVE Results'!$A$1:$A$18671 = $D$124) * ('RESOLVE Results'!$B$1:$B$18671 = $F$124) * ('RESOLVE Results'!$C$1:$C$18671 = $C214), 0), MATCH(N$126, 'RESOLVE Results'!$D$1:$P$1, 0)), "")</f>
        <v/>
      </c>
      <c r="O214" s="4" t="str" cm="1">
        <f t="array" ref="O214">IFERROR(INDEX('RESOLVE Results'!$D$1:$P$18671, MATCH(1, ('RESOLVE Results'!$A$1:$A$18671 = $D$124) * ('RESOLVE Results'!$B$1:$B$18671 = $F$124) * ('RESOLVE Results'!$C$1:$C$18671 = $C214), 0), MATCH(O$126, 'RESOLVE Results'!$D$1:$P$1, 0)), "")</f>
        <v/>
      </c>
      <c r="P214" s="6" t="str">
        <f t="shared" si="4"/>
        <v/>
      </c>
    </row>
    <row r="215" spans="2:16" x14ac:dyDescent="0.2">
      <c r="B215" s="11" t="s">
        <v>180</v>
      </c>
      <c r="C215" s="3">
        <v>0</v>
      </c>
      <c r="D215" s="4" t="str" cm="1">
        <f t="array" ref="D215">IFERROR(INDEX('RESOLVE Results'!$D$1:$P$18671, MATCH(1, ('RESOLVE Results'!$A$1:$A$18671 = $D$124) * ('RESOLVE Results'!$B$1:$B$18671 = $F$124) * ('RESOLVE Results'!$C$1:$C$18671 = $C215), 0), MATCH(D$126, 'RESOLVE Results'!$D$1:$P$1, 0)), "")</f>
        <v/>
      </c>
      <c r="E215" s="4" t="str" cm="1">
        <f t="array" ref="E215">IFERROR(INDEX('RESOLVE Results'!$D$1:$P$18671, MATCH(1, ('RESOLVE Results'!$A$1:$A$18671 = $D$124) * ('RESOLVE Results'!$B$1:$B$18671 = $F$124) * ('RESOLVE Results'!$C$1:$C$18671 = $C215), 0), MATCH(E$126, 'RESOLVE Results'!$D$1:$P$1, 0)), "")</f>
        <v/>
      </c>
      <c r="F215" s="4" t="str" cm="1">
        <f t="array" ref="F215">IFERROR(INDEX('RESOLVE Results'!$D$1:$P$18671, MATCH(1, ('RESOLVE Results'!$A$1:$A$18671 = $D$124) * ('RESOLVE Results'!$B$1:$B$18671 = $F$124) * ('RESOLVE Results'!$C$1:$C$18671 = $C215), 0), MATCH(F$126, 'RESOLVE Results'!$D$1:$P$1, 0)), "")</f>
        <v/>
      </c>
      <c r="G215" s="4" t="str" cm="1">
        <f t="array" ref="G215">IFERROR(INDEX('RESOLVE Results'!$D$1:$P$18671, MATCH(1, ('RESOLVE Results'!$A$1:$A$18671 = $D$124) * ('RESOLVE Results'!$B$1:$B$18671 = $F$124) * ('RESOLVE Results'!$C$1:$C$18671 = $C215), 0), MATCH(G$126, 'RESOLVE Results'!$D$1:$P$1, 0)), "")</f>
        <v/>
      </c>
      <c r="H215" s="4" t="str" cm="1">
        <f t="array" ref="H215">IFERROR(INDEX('RESOLVE Results'!$D$1:$P$18671, MATCH(1, ('RESOLVE Results'!$A$1:$A$18671 = $D$124) * ('RESOLVE Results'!$B$1:$B$18671 = $F$124) * ('RESOLVE Results'!$C$1:$C$18671 = $C215), 0), MATCH(H$126, 'RESOLVE Results'!$D$1:$P$1, 0)), "")</f>
        <v/>
      </c>
      <c r="I215" s="4" t="str" cm="1">
        <f t="array" ref="I215">IFERROR(INDEX('RESOLVE Results'!$D$1:$P$18671, MATCH(1, ('RESOLVE Results'!$A$1:$A$18671 = $D$124) * ('RESOLVE Results'!$B$1:$B$18671 = $F$124) * ('RESOLVE Results'!$C$1:$C$18671 = $C215), 0), MATCH(I$126, 'RESOLVE Results'!$D$1:$P$1, 0)), "")</f>
        <v/>
      </c>
      <c r="J215" s="4" t="str" cm="1">
        <f t="array" ref="J215">IFERROR(INDEX('RESOLVE Results'!$D$1:$P$18671, MATCH(1, ('RESOLVE Results'!$A$1:$A$18671 = $D$124) * ('RESOLVE Results'!$B$1:$B$18671 = $F$124) * ('RESOLVE Results'!$C$1:$C$18671 = $C215), 0), MATCH(J$126, 'RESOLVE Results'!$D$1:$P$1, 0)), "")</f>
        <v/>
      </c>
      <c r="K215" s="4" t="str" cm="1">
        <f t="array" ref="K215">IFERROR(INDEX('RESOLVE Results'!$D$1:$P$18671, MATCH(1, ('RESOLVE Results'!$A$1:$A$18671 = $D$124) * ('RESOLVE Results'!$B$1:$B$18671 = $F$124) * ('RESOLVE Results'!$C$1:$C$18671 = $C215), 0), MATCH(K$126, 'RESOLVE Results'!$D$1:$P$1, 0)), "")</f>
        <v/>
      </c>
      <c r="L215" s="4" t="str" cm="1">
        <f t="array" ref="L215">IFERROR(INDEX('RESOLVE Results'!$D$1:$P$18671, MATCH(1, ('RESOLVE Results'!$A$1:$A$18671 = $D$124) * ('RESOLVE Results'!$B$1:$B$18671 = $F$124) * ('RESOLVE Results'!$C$1:$C$18671 = $C215), 0), MATCH(L$126, 'RESOLVE Results'!$D$1:$P$1, 0)), "")</f>
        <v/>
      </c>
      <c r="M215" s="4" t="str" cm="1">
        <f t="array" ref="M215">IFERROR(INDEX('RESOLVE Results'!$D$1:$P$18671, MATCH(1, ('RESOLVE Results'!$A$1:$A$18671 = $D$124) * ('RESOLVE Results'!$B$1:$B$18671 = $F$124) * ('RESOLVE Results'!$C$1:$C$18671 = $C215), 0), MATCH(M$126, 'RESOLVE Results'!$D$1:$P$1, 0)), "")</f>
        <v/>
      </c>
      <c r="N215" s="4" t="str" cm="1">
        <f t="array" ref="N215">IFERROR(INDEX('RESOLVE Results'!$D$1:$P$18671, MATCH(1, ('RESOLVE Results'!$A$1:$A$18671 = $D$124) * ('RESOLVE Results'!$B$1:$B$18671 = $F$124) * ('RESOLVE Results'!$C$1:$C$18671 = $C215), 0), MATCH(N$126, 'RESOLVE Results'!$D$1:$P$1, 0)), "")</f>
        <v/>
      </c>
      <c r="O215" s="4" t="str" cm="1">
        <f t="array" ref="O215">IFERROR(INDEX('RESOLVE Results'!$D$1:$P$18671, MATCH(1, ('RESOLVE Results'!$A$1:$A$18671 = $D$124) * ('RESOLVE Results'!$B$1:$B$18671 = $F$124) * ('RESOLVE Results'!$C$1:$C$18671 = $C215), 0), MATCH(O$126, 'RESOLVE Results'!$D$1:$P$1, 0)), "")</f>
        <v/>
      </c>
      <c r="P215" s="6" t="str">
        <f t="shared" si="4"/>
        <v/>
      </c>
    </row>
    <row r="216" spans="2:16" x14ac:dyDescent="0.2">
      <c r="B216" s="11" t="s">
        <v>180</v>
      </c>
      <c r="C216" s="3">
        <v>0</v>
      </c>
      <c r="D216" s="4" t="str" cm="1">
        <f t="array" ref="D216">IFERROR(INDEX('RESOLVE Results'!$D$1:$P$18671, MATCH(1, ('RESOLVE Results'!$A$1:$A$18671 = $D$124) * ('RESOLVE Results'!$B$1:$B$18671 = $F$124) * ('RESOLVE Results'!$C$1:$C$18671 = $C216), 0), MATCH(D$126, 'RESOLVE Results'!$D$1:$P$1, 0)), "")</f>
        <v/>
      </c>
      <c r="E216" s="4" t="str" cm="1">
        <f t="array" ref="E216">IFERROR(INDEX('RESOLVE Results'!$D$1:$P$18671, MATCH(1, ('RESOLVE Results'!$A$1:$A$18671 = $D$124) * ('RESOLVE Results'!$B$1:$B$18671 = $F$124) * ('RESOLVE Results'!$C$1:$C$18671 = $C216), 0), MATCH(E$126, 'RESOLVE Results'!$D$1:$P$1, 0)), "")</f>
        <v/>
      </c>
      <c r="F216" s="4" t="str" cm="1">
        <f t="array" ref="F216">IFERROR(INDEX('RESOLVE Results'!$D$1:$P$18671, MATCH(1, ('RESOLVE Results'!$A$1:$A$18671 = $D$124) * ('RESOLVE Results'!$B$1:$B$18671 = $F$124) * ('RESOLVE Results'!$C$1:$C$18671 = $C216), 0), MATCH(F$126, 'RESOLVE Results'!$D$1:$P$1, 0)), "")</f>
        <v/>
      </c>
      <c r="G216" s="4" t="str" cm="1">
        <f t="array" ref="G216">IFERROR(INDEX('RESOLVE Results'!$D$1:$P$18671, MATCH(1, ('RESOLVE Results'!$A$1:$A$18671 = $D$124) * ('RESOLVE Results'!$B$1:$B$18671 = $F$124) * ('RESOLVE Results'!$C$1:$C$18671 = $C216), 0), MATCH(G$126, 'RESOLVE Results'!$D$1:$P$1, 0)), "")</f>
        <v/>
      </c>
      <c r="H216" s="4" t="str" cm="1">
        <f t="array" ref="H216">IFERROR(INDEX('RESOLVE Results'!$D$1:$P$18671, MATCH(1, ('RESOLVE Results'!$A$1:$A$18671 = $D$124) * ('RESOLVE Results'!$B$1:$B$18671 = $F$124) * ('RESOLVE Results'!$C$1:$C$18671 = $C216), 0), MATCH(H$126, 'RESOLVE Results'!$D$1:$P$1, 0)), "")</f>
        <v/>
      </c>
      <c r="I216" s="4" t="str" cm="1">
        <f t="array" ref="I216">IFERROR(INDEX('RESOLVE Results'!$D$1:$P$18671, MATCH(1, ('RESOLVE Results'!$A$1:$A$18671 = $D$124) * ('RESOLVE Results'!$B$1:$B$18671 = $F$124) * ('RESOLVE Results'!$C$1:$C$18671 = $C216), 0), MATCH(I$126, 'RESOLVE Results'!$D$1:$P$1, 0)), "")</f>
        <v/>
      </c>
      <c r="J216" s="4" t="str" cm="1">
        <f t="array" ref="J216">IFERROR(INDEX('RESOLVE Results'!$D$1:$P$18671, MATCH(1, ('RESOLVE Results'!$A$1:$A$18671 = $D$124) * ('RESOLVE Results'!$B$1:$B$18671 = $F$124) * ('RESOLVE Results'!$C$1:$C$18671 = $C216), 0), MATCH(J$126, 'RESOLVE Results'!$D$1:$P$1, 0)), "")</f>
        <v/>
      </c>
      <c r="K216" s="4" t="str" cm="1">
        <f t="array" ref="K216">IFERROR(INDEX('RESOLVE Results'!$D$1:$P$18671, MATCH(1, ('RESOLVE Results'!$A$1:$A$18671 = $D$124) * ('RESOLVE Results'!$B$1:$B$18671 = $F$124) * ('RESOLVE Results'!$C$1:$C$18671 = $C216), 0), MATCH(K$126, 'RESOLVE Results'!$D$1:$P$1, 0)), "")</f>
        <v/>
      </c>
      <c r="L216" s="4" t="str" cm="1">
        <f t="array" ref="L216">IFERROR(INDEX('RESOLVE Results'!$D$1:$P$18671, MATCH(1, ('RESOLVE Results'!$A$1:$A$18671 = $D$124) * ('RESOLVE Results'!$B$1:$B$18671 = $F$124) * ('RESOLVE Results'!$C$1:$C$18671 = $C216), 0), MATCH(L$126, 'RESOLVE Results'!$D$1:$P$1, 0)), "")</f>
        <v/>
      </c>
      <c r="M216" s="4" t="str" cm="1">
        <f t="array" ref="M216">IFERROR(INDEX('RESOLVE Results'!$D$1:$P$18671, MATCH(1, ('RESOLVE Results'!$A$1:$A$18671 = $D$124) * ('RESOLVE Results'!$B$1:$B$18671 = $F$124) * ('RESOLVE Results'!$C$1:$C$18671 = $C216), 0), MATCH(M$126, 'RESOLVE Results'!$D$1:$P$1, 0)), "")</f>
        <v/>
      </c>
      <c r="N216" s="4" t="str" cm="1">
        <f t="array" ref="N216">IFERROR(INDEX('RESOLVE Results'!$D$1:$P$18671, MATCH(1, ('RESOLVE Results'!$A$1:$A$18671 = $D$124) * ('RESOLVE Results'!$B$1:$B$18671 = $F$124) * ('RESOLVE Results'!$C$1:$C$18671 = $C216), 0), MATCH(N$126, 'RESOLVE Results'!$D$1:$P$1, 0)), "")</f>
        <v/>
      </c>
      <c r="O216" s="4" t="str" cm="1">
        <f t="array" ref="O216">IFERROR(INDEX('RESOLVE Results'!$D$1:$P$18671, MATCH(1, ('RESOLVE Results'!$A$1:$A$18671 = $D$124) * ('RESOLVE Results'!$B$1:$B$18671 = $F$124) * ('RESOLVE Results'!$C$1:$C$18671 = $C216), 0), MATCH(O$126, 'RESOLVE Results'!$D$1:$P$1, 0)), "")</f>
        <v/>
      </c>
      <c r="P216" s="6" t="str">
        <f t="shared" si="4"/>
        <v/>
      </c>
    </row>
    <row r="217" spans="2:16" x14ac:dyDescent="0.2">
      <c r="B217" s="11" t="s">
        <v>180</v>
      </c>
      <c r="C217" s="3">
        <v>0</v>
      </c>
      <c r="D217" s="4" t="str" cm="1">
        <f t="array" ref="D217">IFERROR(INDEX('RESOLVE Results'!$D$1:$P$18671, MATCH(1, ('RESOLVE Results'!$A$1:$A$18671 = $D$124) * ('RESOLVE Results'!$B$1:$B$18671 = $F$124) * ('RESOLVE Results'!$C$1:$C$18671 = $C217), 0), MATCH(D$126, 'RESOLVE Results'!$D$1:$P$1, 0)), "")</f>
        <v/>
      </c>
      <c r="E217" s="4" t="str" cm="1">
        <f t="array" ref="E217">IFERROR(INDEX('RESOLVE Results'!$D$1:$P$18671, MATCH(1, ('RESOLVE Results'!$A$1:$A$18671 = $D$124) * ('RESOLVE Results'!$B$1:$B$18671 = $F$124) * ('RESOLVE Results'!$C$1:$C$18671 = $C217), 0), MATCH(E$126, 'RESOLVE Results'!$D$1:$P$1, 0)), "")</f>
        <v/>
      </c>
      <c r="F217" s="4" t="str" cm="1">
        <f t="array" ref="F217">IFERROR(INDEX('RESOLVE Results'!$D$1:$P$18671, MATCH(1, ('RESOLVE Results'!$A$1:$A$18671 = $D$124) * ('RESOLVE Results'!$B$1:$B$18671 = $F$124) * ('RESOLVE Results'!$C$1:$C$18671 = $C217), 0), MATCH(F$126, 'RESOLVE Results'!$D$1:$P$1, 0)), "")</f>
        <v/>
      </c>
      <c r="G217" s="4" t="str" cm="1">
        <f t="array" ref="G217">IFERROR(INDEX('RESOLVE Results'!$D$1:$P$18671, MATCH(1, ('RESOLVE Results'!$A$1:$A$18671 = $D$124) * ('RESOLVE Results'!$B$1:$B$18671 = $F$124) * ('RESOLVE Results'!$C$1:$C$18671 = $C217), 0), MATCH(G$126, 'RESOLVE Results'!$D$1:$P$1, 0)), "")</f>
        <v/>
      </c>
      <c r="H217" s="4" t="str" cm="1">
        <f t="array" ref="H217">IFERROR(INDEX('RESOLVE Results'!$D$1:$P$18671, MATCH(1, ('RESOLVE Results'!$A$1:$A$18671 = $D$124) * ('RESOLVE Results'!$B$1:$B$18671 = $F$124) * ('RESOLVE Results'!$C$1:$C$18671 = $C217), 0), MATCH(H$126, 'RESOLVE Results'!$D$1:$P$1, 0)), "")</f>
        <v/>
      </c>
      <c r="I217" s="4" t="str" cm="1">
        <f t="array" ref="I217">IFERROR(INDEX('RESOLVE Results'!$D$1:$P$18671, MATCH(1, ('RESOLVE Results'!$A$1:$A$18671 = $D$124) * ('RESOLVE Results'!$B$1:$B$18671 = $F$124) * ('RESOLVE Results'!$C$1:$C$18671 = $C217), 0), MATCH(I$126, 'RESOLVE Results'!$D$1:$P$1, 0)), "")</f>
        <v/>
      </c>
      <c r="J217" s="4" t="str" cm="1">
        <f t="array" ref="J217">IFERROR(INDEX('RESOLVE Results'!$D$1:$P$18671, MATCH(1, ('RESOLVE Results'!$A$1:$A$18671 = $D$124) * ('RESOLVE Results'!$B$1:$B$18671 = $F$124) * ('RESOLVE Results'!$C$1:$C$18671 = $C217), 0), MATCH(J$126, 'RESOLVE Results'!$D$1:$P$1, 0)), "")</f>
        <v/>
      </c>
      <c r="K217" s="4" t="str" cm="1">
        <f t="array" ref="K217">IFERROR(INDEX('RESOLVE Results'!$D$1:$P$18671, MATCH(1, ('RESOLVE Results'!$A$1:$A$18671 = $D$124) * ('RESOLVE Results'!$B$1:$B$18671 = $F$124) * ('RESOLVE Results'!$C$1:$C$18671 = $C217), 0), MATCH(K$126, 'RESOLVE Results'!$D$1:$P$1, 0)), "")</f>
        <v/>
      </c>
      <c r="L217" s="4" t="str" cm="1">
        <f t="array" ref="L217">IFERROR(INDEX('RESOLVE Results'!$D$1:$P$18671, MATCH(1, ('RESOLVE Results'!$A$1:$A$18671 = $D$124) * ('RESOLVE Results'!$B$1:$B$18671 = $F$124) * ('RESOLVE Results'!$C$1:$C$18671 = $C217), 0), MATCH(L$126, 'RESOLVE Results'!$D$1:$P$1, 0)), "")</f>
        <v/>
      </c>
      <c r="M217" s="4" t="str" cm="1">
        <f t="array" ref="M217">IFERROR(INDEX('RESOLVE Results'!$D$1:$P$18671, MATCH(1, ('RESOLVE Results'!$A$1:$A$18671 = $D$124) * ('RESOLVE Results'!$B$1:$B$18671 = $F$124) * ('RESOLVE Results'!$C$1:$C$18671 = $C217), 0), MATCH(M$126, 'RESOLVE Results'!$D$1:$P$1, 0)), "")</f>
        <v/>
      </c>
      <c r="N217" s="4" t="str" cm="1">
        <f t="array" ref="N217">IFERROR(INDEX('RESOLVE Results'!$D$1:$P$18671, MATCH(1, ('RESOLVE Results'!$A$1:$A$18671 = $D$124) * ('RESOLVE Results'!$B$1:$B$18671 = $F$124) * ('RESOLVE Results'!$C$1:$C$18671 = $C217), 0), MATCH(N$126, 'RESOLVE Results'!$D$1:$P$1, 0)), "")</f>
        <v/>
      </c>
      <c r="O217" s="4" t="str" cm="1">
        <f t="array" ref="O217">IFERROR(INDEX('RESOLVE Results'!$D$1:$P$18671, MATCH(1, ('RESOLVE Results'!$A$1:$A$18671 = $D$124) * ('RESOLVE Results'!$B$1:$B$18671 = $F$124) * ('RESOLVE Results'!$C$1:$C$18671 = $C217), 0), MATCH(O$126, 'RESOLVE Results'!$D$1:$P$1, 0)), "")</f>
        <v/>
      </c>
      <c r="P217" s="6" t="str">
        <f t="shared" si="4"/>
        <v/>
      </c>
    </row>
    <row r="218" spans="2:16" x14ac:dyDescent="0.2">
      <c r="B218" s="11" t="s">
        <v>180</v>
      </c>
      <c r="C218" s="3">
        <v>0</v>
      </c>
      <c r="D218" s="4" t="str" cm="1">
        <f t="array" ref="D218">IFERROR(INDEX('RESOLVE Results'!$D$1:$P$18671, MATCH(1, ('RESOLVE Results'!$A$1:$A$18671 = $D$124) * ('RESOLVE Results'!$B$1:$B$18671 = $F$124) * ('RESOLVE Results'!$C$1:$C$18671 = $C218), 0), MATCH(D$126, 'RESOLVE Results'!$D$1:$P$1, 0)), "")</f>
        <v/>
      </c>
      <c r="E218" s="4" t="str" cm="1">
        <f t="array" ref="E218">IFERROR(INDEX('RESOLVE Results'!$D$1:$P$18671, MATCH(1, ('RESOLVE Results'!$A$1:$A$18671 = $D$124) * ('RESOLVE Results'!$B$1:$B$18671 = $F$124) * ('RESOLVE Results'!$C$1:$C$18671 = $C218), 0), MATCH(E$126, 'RESOLVE Results'!$D$1:$P$1, 0)), "")</f>
        <v/>
      </c>
      <c r="F218" s="4" t="str" cm="1">
        <f t="array" ref="F218">IFERROR(INDEX('RESOLVE Results'!$D$1:$P$18671, MATCH(1, ('RESOLVE Results'!$A$1:$A$18671 = $D$124) * ('RESOLVE Results'!$B$1:$B$18671 = $F$124) * ('RESOLVE Results'!$C$1:$C$18671 = $C218), 0), MATCH(F$126, 'RESOLVE Results'!$D$1:$P$1, 0)), "")</f>
        <v/>
      </c>
      <c r="G218" s="4" t="str" cm="1">
        <f t="array" ref="G218">IFERROR(INDEX('RESOLVE Results'!$D$1:$P$18671, MATCH(1, ('RESOLVE Results'!$A$1:$A$18671 = $D$124) * ('RESOLVE Results'!$B$1:$B$18671 = $F$124) * ('RESOLVE Results'!$C$1:$C$18671 = $C218), 0), MATCH(G$126, 'RESOLVE Results'!$D$1:$P$1, 0)), "")</f>
        <v/>
      </c>
      <c r="H218" s="4" t="str" cm="1">
        <f t="array" ref="H218">IFERROR(INDEX('RESOLVE Results'!$D$1:$P$18671, MATCH(1, ('RESOLVE Results'!$A$1:$A$18671 = $D$124) * ('RESOLVE Results'!$B$1:$B$18671 = $F$124) * ('RESOLVE Results'!$C$1:$C$18671 = $C218), 0), MATCH(H$126, 'RESOLVE Results'!$D$1:$P$1, 0)), "")</f>
        <v/>
      </c>
      <c r="I218" s="4" t="str" cm="1">
        <f t="array" ref="I218">IFERROR(INDEX('RESOLVE Results'!$D$1:$P$18671, MATCH(1, ('RESOLVE Results'!$A$1:$A$18671 = $D$124) * ('RESOLVE Results'!$B$1:$B$18671 = $F$124) * ('RESOLVE Results'!$C$1:$C$18671 = $C218), 0), MATCH(I$126, 'RESOLVE Results'!$D$1:$P$1, 0)), "")</f>
        <v/>
      </c>
      <c r="J218" s="4" t="str" cm="1">
        <f t="array" ref="J218">IFERROR(INDEX('RESOLVE Results'!$D$1:$P$18671, MATCH(1, ('RESOLVE Results'!$A$1:$A$18671 = $D$124) * ('RESOLVE Results'!$B$1:$B$18671 = $F$124) * ('RESOLVE Results'!$C$1:$C$18671 = $C218), 0), MATCH(J$126, 'RESOLVE Results'!$D$1:$P$1, 0)), "")</f>
        <v/>
      </c>
      <c r="K218" s="4" t="str" cm="1">
        <f t="array" ref="K218">IFERROR(INDEX('RESOLVE Results'!$D$1:$P$18671, MATCH(1, ('RESOLVE Results'!$A$1:$A$18671 = $D$124) * ('RESOLVE Results'!$B$1:$B$18671 = $F$124) * ('RESOLVE Results'!$C$1:$C$18671 = $C218), 0), MATCH(K$126, 'RESOLVE Results'!$D$1:$P$1, 0)), "")</f>
        <v/>
      </c>
      <c r="L218" s="4" t="str" cm="1">
        <f t="array" ref="L218">IFERROR(INDEX('RESOLVE Results'!$D$1:$P$18671, MATCH(1, ('RESOLVE Results'!$A$1:$A$18671 = $D$124) * ('RESOLVE Results'!$B$1:$B$18671 = $F$124) * ('RESOLVE Results'!$C$1:$C$18671 = $C218), 0), MATCH(L$126, 'RESOLVE Results'!$D$1:$P$1, 0)), "")</f>
        <v/>
      </c>
      <c r="M218" s="4" t="str" cm="1">
        <f t="array" ref="M218">IFERROR(INDEX('RESOLVE Results'!$D$1:$P$18671, MATCH(1, ('RESOLVE Results'!$A$1:$A$18671 = $D$124) * ('RESOLVE Results'!$B$1:$B$18671 = $F$124) * ('RESOLVE Results'!$C$1:$C$18671 = $C218), 0), MATCH(M$126, 'RESOLVE Results'!$D$1:$P$1, 0)), "")</f>
        <v/>
      </c>
      <c r="N218" s="4" t="str" cm="1">
        <f t="array" ref="N218">IFERROR(INDEX('RESOLVE Results'!$D$1:$P$18671, MATCH(1, ('RESOLVE Results'!$A$1:$A$18671 = $D$124) * ('RESOLVE Results'!$B$1:$B$18671 = $F$124) * ('RESOLVE Results'!$C$1:$C$18671 = $C218), 0), MATCH(N$126, 'RESOLVE Results'!$D$1:$P$1, 0)), "")</f>
        <v/>
      </c>
      <c r="O218" s="4" t="str" cm="1">
        <f t="array" ref="O218">IFERROR(INDEX('RESOLVE Results'!$D$1:$P$18671, MATCH(1, ('RESOLVE Results'!$A$1:$A$18671 = $D$124) * ('RESOLVE Results'!$B$1:$B$18671 = $F$124) * ('RESOLVE Results'!$C$1:$C$18671 = $C218), 0), MATCH(O$126, 'RESOLVE Results'!$D$1:$P$1, 0)), "")</f>
        <v/>
      </c>
      <c r="P218" s="6" t="str">
        <f t="shared" si="4"/>
        <v/>
      </c>
    </row>
    <row r="219" spans="2:16" x14ac:dyDescent="0.2">
      <c r="B219" s="11" t="s">
        <v>180</v>
      </c>
      <c r="C219" s="3">
        <v>0</v>
      </c>
      <c r="D219" s="4" t="str" cm="1">
        <f t="array" ref="D219">IFERROR(INDEX('RESOLVE Results'!$D$1:$P$18671, MATCH(1, ('RESOLVE Results'!$A$1:$A$18671 = $D$124) * ('RESOLVE Results'!$B$1:$B$18671 = $F$124) * ('RESOLVE Results'!$C$1:$C$18671 = $C219), 0), MATCH(D$126, 'RESOLVE Results'!$D$1:$P$1, 0)), "")</f>
        <v/>
      </c>
      <c r="E219" s="4" t="str" cm="1">
        <f t="array" ref="E219">IFERROR(INDEX('RESOLVE Results'!$D$1:$P$18671, MATCH(1, ('RESOLVE Results'!$A$1:$A$18671 = $D$124) * ('RESOLVE Results'!$B$1:$B$18671 = $F$124) * ('RESOLVE Results'!$C$1:$C$18671 = $C219), 0), MATCH(E$126, 'RESOLVE Results'!$D$1:$P$1, 0)), "")</f>
        <v/>
      </c>
      <c r="F219" s="4" t="str" cm="1">
        <f t="array" ref="F219">IFERROR(INDEX('RESOLVE Results'!$D$1:$P$18671, MATCH(1, ('RESOLVE Results'!$A$1:$A$18671 = $D$124) * ('RESOLVE Results'!$B$1:$B$18671 = $F$124) * ('RESOLVE Results'!$C$1:$C$18671 = $C219), 0), MATCH(F$126, 'RESOLVE Results'!$D$1:$P$1, 0)), "")</f>
        <v/>
      </c>
      <c r="G219" s="4" t="str" cm="1">
        <f t="array" ref="G219">IFERROR(INDEX('RESOLVE Results'!$D$1:$P$18671, MATCH(1, ('RESOLVE Results'!$A$1:$A$18671 = $D$124) * ('RESOLVE Results'!$B$1:$B$18671 = $F$124) * ('RESOLVE Results'!$C$1:$C$18671 = $C219), 0), MATCH(G$126, 'RESOLVE Results'!$D$1:$P$1, 0)), "")</f>
        <v/>
      </c>
      <c r="H219" s="4" t="str" cm="1">
        <f t="array" ref="H219">IFERROR(INDEX('RESOLVE Results'!$D$1:$P$18671, MATCH(1, ('RESOLVE Results'!$A$1:$A$18671 = $D$124) * ('RESOLVE Results'!$B$1:$B$18671 = $F$124) * ('RESOLVE Results'!$C$1:$C$18671 = $C219), 0), MATCH(H$126, 'RESOLVE Results'!$D$1:$P$1, 0)), "")</f>
        <v/>
      </c>
      <c r="I219" s="4" t="str" cm="1">
        <f t="array" ref="I219">IFERROR(INDEX('RESOLVE Results'!$D$1:$P$18671, MATCH(1, ('RESOLVE Results'!$A$1:$A$18671 = $D$124) * ('RESOLVE Results'!$B$1:$B$18671 = $F$124) * ('RESOLVE Results'!$C$1:$C$18671 = $C219), 0), MATCH(I$126, 'RESOLVE Results'!$D$1:$P$1, 0)), "")</f>
        <v/>
      </c>
      <c r="J219" s="4" t="str" cm="1">
        <f t="array" ref="J219">IFERROR(INDEX('RESOLVE Results'!$D$1:$P$18671, MATCH(1, ('RESOLVE Results'!$A$1:$A$18671 = $D$124) * ('RESOLVE Results'!$B$1:$B$18671 = $F$124) * ('RESOLVE Results'!$C$1:$C$18671 = $C219), 0), MATCH(J$126, 'RESOLVE Results'!$D$1:$P$1, 0)), "")</f>
        <v/>
      </c>
      <c r="K219" s="4" t="str" cm="1">
        <f t="array" ref="K219">IFERROR(INDEX('RESOLVE Results'!$D$1:$P$18671, MATCH(1, ('RESOLVE Results'!$A$1:$A$18671 = $D$124) * ('RESOLVE Results'!$B$1:$B$18671 = $F$124) * ('RESOLVE Results'!$C$1:$C$18671 = $C219), 0), MATCH(K$126, 'RESOLVE Results'!$D$1:$P$1, 0)), "")</f>
        <v/>
      </c>
      <c r="L219" s="4" t="str" cm="1">
        <f t="array" ref="L219">IFERROR(INDEX('RESOLVE Results'!$D$1:$P$18671, MATCH(1, ('RESOLVE Results'!$A$1:$A$18671 = $D$124) * ('RESOLVE Results'!$B$1:$B$18671 = $F$124) * ('RESOLVE Results'!$C$1:$C$18671 = $C219), 0), MATCH(L$126, 'RESOLVE Results'!$D$1:$P$1, 0)), "")</f>
        <v/>
      </c>
      <c r="M219" s="4" t="str" cm="1">
        <f t="array" ref="M219">IFERROR(INDEX('RESOLVE Results'!$D$1:$P$18671, MATCH(1, ('RESOLVE Results'!$A$1:$A$18671 = $D$124) * ('RESOLVE Results'!$B$1:$B$18671 = $F$124) * ('RESOLVE Results'!$C$1:$C$18671 = $C219), 0), MATCH(M$126, 'RESOLVE Results'!$D$1:$P$1, 0)), "")</f>
        <v/>
      </c>
      <c r="N219" s="4" t="str" cm="1">
        <f t="array" ref="N219">IFERROR(INDEX('RESOLVE Results'!$D$1:$P$18671, MATCH(1, ('RESOLVE Results'!$A$1:$A$18671 = $D$124) * ('RESOLVE Results'!$B$1:$B$18671 = $F$124) * ('RESOLVE Results'!$C$1:$C$18671 = $C219), 0), MATCH(N$126, 'RESOLVE Results'!$D$1:$P$1, 0)), "")</f>
        <v/>
      </c>
      <c r="O219" s="4" t="str" cm="1">
        <f t="array" ref="O219">IFERROR(INDEX('RESOLVE Results'!$D$1:$P$18671, MATCH(1, ('RESOLVE Results'!$A$1:$A$18671 = $D$124) * ('RESOLVE Results'!$B$1:$B$18671 = $F$124) * ('RESOLVE Results'!$C$1:$C$18671 = $C219), 0), MATCH(O$126, 'RESOLVE Results'!$D$1:$P$1, 0)), "")</f>
        <v/>
      </c>
      <c r="P219" s="6" t="str">
        <f t="shared" si="4"/>
        <v/>
      </c>
    </row>
    <row r="220" spans="2:16" x14ac:dyDescent="0.2">
      <c r="B220" s="11" t="s">
        <v>180</v>
      </c>
      <c r="C220" s="3">
        <v>0</v>
      </c>
      <c r="D220" s="4" t="str" cm="1">
        <f t="array" ref="D220">IFERROR(INDEX('RESOLVE Results'!$D$1:$P$18671, MATCH(1, ('RESOLVE Results'!$A$1:$A$18671 = $D$124) * ('RESOLVE Results'!$B$1:$B$18671 = $F$124) * ('RESOLVE Results'!$C$1:$C$18671 = $C220), 0), MATCH(D$126, 'RESOLVE Results'!$D$1:$P$1, 0)), "")</f>
        <v/>
      </c>
      <c r="E220" s="4" t="str" cm="1">
        <f t="array" ref="E220">IFERROR(INDEX('RESOLVE Results'!$D$1:$P$18671, MATCH(1, ('RESOLVE Results'!$A$1:$A$18671 = $D$124) * ('RESOLVE Results'!$B$1:$B$18671 = $F$124) * ('RESOLVE Results'!$C$1:$C$18671 = $C220), 0), MATCH(E$126, 'RESOLVE Results'!$D$1:$P$1, 0)), "")</f>
        <v/>
      </c>
      <c r="F220" s="4" t="str" cm="1">
        <f t="array" ref="F220">IFERROR(INDEX('RESOLVE Results'!$D$1:$P$18671, MATCH(1, ('RESOLVE Results'!$A$1:$A$18671 = $D$124) * ('RESOLVE Results'!$B$1:$B$18671 = $F$124) * ('RESOLVE Results'!$C$1:$C$18671 = $C220), 0), MATCH(F$126, 'RESOLVE Results'!$D$1:$P$1, 0)), "")</f>
        <v/>
      </c>
      <c r="G220" s="4" t="str" cm="1">
        <f t="array" ref="G220">IFERROR(INDEX('RESOLVE Results'!$D$1:$P$18671, MATCH(1, ('RESOLVE Results'!$A$1:$A$18671 = $D$124) * ('RESOLVE Results'!$B$1:$B$18671 = $F$124) * ('RESOLVE Results'!$C$1:$C$18671 = $C220), 0), MATCH(G$126, 'RESOLVE Results'!$D$1:$P$1, 0)), "")</f>
        <v/>
      </c>
      <c r="H220" s="4" t="str" cm="1">
        <f t="array" ref="H220">IFERROR(INDEX('RESOLVE Results'!$D$1:$P$18671, MATCH(1, ('RESOLVE Results'!$A$1:$A$18671 = $D$124) * ('RESOLVE Results'!$B$1:$B$18671 = $F$124) * ('RESOLVE Results'!$C$1:$C$18671 = $C220), 0), MATCH(H$126, 'RESOLVE Results'!$D$1:$P$1, 0)), "")</f>
        <v/>
      </c>
      <c r="I220" s="4" t="str" cm="1">
        <f t="array" ref="I220">IFERROR(INDEX('RESOLVE Results'!$D$1:$P$18671, MATCH(1, ('RESOLVE Results'!$A$1:$A$18671 = $D$124) * ('RESOLVE Results'!$B$1:$B$18671 = $F$124) * ('RESOLVE Results'!$C$1:$C$18671 = $C220), 0), MATCH(I$126, 'RESOLVE Results'!$D$1:$P$1, 0)), "")</f>
        <v/>
      </c>
      <c r="J220" s="4" t="str" cm="1">
        <f t="array" ref="J220">IFERROR(INDEX('RESOLVE Results'!$D$1:$P$18671, MATCH(1, ('RESOLVE Results'!$A$1:$A$18671 = $D$124) * ('RESOLVE Results'!$B$1:$B$18671 = $F$124) * ('RESOLVE Results'!$C$1:$C$18671 = $C220), 0), MATCH(J$126, 'RESOLVE Results'!$D$1:$P$1, 0)), "")</f>
        <v/>
      </c>
      <c r="K220" s="4" t="str" cm="1">
        <f t="array" ref="K220">IFERROR(INDEX('RESOLVE Results'!$D$1:$P$18671, MATCH(1, ('RESOLVE Results'!$A$1:$A$18671 = $D$124) * ('RESOLVE Results'!$B$1:$B$18671 = $F$124) * ('RESOLVE Results'!$C$1:$C$18671 = $C220), 0), MATCH(K$126, 'RESOLVE Results'!$D$1:$P$1, 0)), "")</f>
        <v/>
      </c>
      <c r="L220" s="4" t="str" cm="1">
        <f t="array" ref="L220">IFERROR(INDEX('RESOLVE Results'!$D$1:$P$18671, MATCH(1, ('RESOLVE Results'!$A$1:$A$18671 = $D$124) * ('RESOLVE Results'!$B$1:$B$18671 = $F$124) * ('RESOLVE Results'!$C$1:$C$18671 = $C220), 0), MATCH(L$126, 'RESOLVE Results'!$D$1:$P$1, 0)), "")</f>
        <v/>
      </c>
      <c r="M220" s="4" t="str" cm="1">
        <f t="array" ref="M220">IFERROR(INDEX('RESOLVE Results'!$D$1:$P$18671, MATCH(1, ('RESOLVE Results'!$A$1:$A$18671 = $D$124) * ('RESOLVE Results'!$B$1:$B$18671 = $F$124) * ('RESOLVE Results'!$C$1:$C$18671 = $C220), 0), MATCH(M$126, 'RESOLVE Results'!$D$1:$P$1, 0)), "")</f>
        <v/>
      </c>
      <c r="N220" s="4" t="str" cm="1">
        <f t="array" ref="N220">IFERROR(INDEX('RESOLVE Results'!$D$1:$P$18671, MATCH(1, ('RESOLVE Results'!$A$1:$A$18671 = $D$124) * ('RESOLVE Results'!$B$1:$B$18671 = $F$124) * ('RESOLVE Results'!$C$1:$C$18671 = $C220), 0), MATCH(N$126, 'RESOLVE Results'!$D$1:$P$1, 0)), "")</f>
        <v/>
      </c>
      <c r="O220" s="4" t="str" cm="1">
        <f t="array" ref="O220">IFERROR(INDEX('RESOLVE Results'!$D$1:$P$18671, MATCH(1, ('RESOLVE Results'!$A$1:$A$18671 = $D$124) * ('RESOLVE Results'!$B$1:$B$18671 = $F$124) * ('RESOLVE Results'!$C$1:$C$18671 = $C220), 0), MATCH(O$126, 'RESOLVE Results'!$D$1:$P$1, 0)), "")</f>
        <v/>
      </c>
      <c r="P220" s="6" t="str">
        <f t="shared" si="4"/>
        <v/>
      </c>
    </row>
    <row r="221" spans="2:16" x14ac:dyDescent="0.2">
      <c r="B221" s="11" t="s">
        <v>180</v>
      </c>
      <c r="C221" s="3">
        <v>0</v>
      </c>
      <c r="D221" s="4" t="str" cm="1">
        <f t="array" ref="D221">IFERROR(INDEX('RESOLVE Results'!$D$1:$P$18671, MATCH(1, ('RESOLVE Results'!$A$1:$A$18671 = $D$124) * ('RESOLVE Results'!$B$1:$B$18671 = $F$124) * ('RESOLVE Results'!$C$1:$C$18671 = $C221), 0), MATCH(D$126, 'RESOLVE Results'!$D$1:$P$1, 0)), "")</f>
        <v/>
      </c>
      <c r="E221" s="4" t="str" cm="1">
        <f t="array" ref="E221">IFERROR(INDEX('RESOLVE Results'!$D$1:$P$18671, MATCH(1, ('RESOLVE Results'!$A$1:$A$18671 = $D$124) * ('RESOLVE Results'!$B$1:$B$18671 = $F$124) * ('RESOLVE Results'!$C$1:$C$18671 = $C221), 0), MATCH(E$126, 'RESOLVE Results'!$D$1:$P$1, 0)), "")</f>
        <v/>
      </c>
      <c r="F221" s="4" t="str" cm="1">
        <f t="array" ref="F221">IFERROR(INDEX('RESOLVE Results'!$D$1:$P$18671, MATCH(1, ('RESOLVE Results'!$A$1:$A$18671 = $D$124) * ('RESOLVE Results'!$B$1:$B$18671 = $F$124) * ('RESOLVE Results'!$C$1:$C$18671 = $C221), 0), MATCH(F$126, 'RESOLVE Results'!$D$1:$P$1, 0)), "")</f>
        <v/>
      </c>
      <c r="G221" s="4" t="str" cm="1">
        <f t="array" ref="G221">IFERROR(INDEX('RESOLVE Results'!$D$1:$P$18671, MATCH(1, ('RESOLVE Results'!$A$1:$A$18671 = $D$124) * ('RESOLVE Results'!$B$1:$B$18671 = $F$124) * ('RESOLVE Results'!$C$1:$C$18671 = $C221), 0), MATCH(G$126, 'RESOLVE Results'!$D$1:$P$1, 0)), "")</f>
        <v/>
      </c>
      <c r="H221" s="4" t="str" cm="1">
        <f t="array" ref="H221">IFERROR(INDEX('RESOLVE Results'!$D$1:$P$18671, MATCH(1, ('RESOLVE Results'!$A$1:$A$18671 = $D$124) * ('RESOLVE Results'!$B$1:$B$18671 = $F$124) * ('RESOLVE Results'!$C$1:$C$18671 = $C221), 0), MATCH(H$126, 'RESOLVE Results'!$D$1:$P$1, 0)), "")</f>
        <v/>
      </c>
      <c r="I221" s="4" t="str" cm="1">
        <f t="array" ref="I221">IFERROR(INDEX('RESOLVE Results'!$D$1:$P$18671, MATCH(1, ('RESOLVE Results'!$A$1:$A$18671 = $D$124) * ('RESOLVE Results'!$B$1:$B$18671 = $F$124) * ('RESOLVE Results'!$C$1:$C$18671 = $C221), 0), MATCH(I$126, 'RESOLVE Results'!$D$1:$P$1, 0)), "")</f>
        <v/>
      </c>
      <c r="J221" s="4" t="str" cm="1">
        <f t="array" ref="J221">IFERROR(INDEX('RESOLVE Results'!$D$1:$P$18671, MATCH(1, ('RESOLVE Results'!$A$1:$A$18671 = $D$124) * ('RESOLVE Results'!$B$1:$B$18671 = $F$124) * ('RESOLVE Results'!$C$1:$C$18671 = $C221), 0), MATCH(J$126, 'RESOLVE Results'!$D$1:$P$1, 0)), "")</f>
        <v/>
      </c>
      <c r="K221" s="4" t="str" cm="1">
        <f t="array" ref="K221">IFERROR(INDEX('RESOLVE Results'!$D$1:$P$18671, MATCH(1, ('RESOLVE Results'!$A$1:$A$18671 = $D$124) * ('RESOLVE Results'!$B$1:$B$18671 = $F$124) * ('RESOLVE Results'!$C$1:$C$18671 = $C221), 0), MATCH(K$126, 'RESOLVE Results'!$D$1:$P$1, 0)), "")</f>
        <v/>
      </c>
      <c r="L221" s="4" t="str" cm="1">
        <f t="array" ref="L221">IFERROR(INDEX('RESOLVE Results'!$D$1:$P$18671, MATCH(1, ('RESOLVE Results'!$A$1:$A$18671 = $D$124) * ('RESOLVE Results'!$B$1:$B$18671 = $F$124) * ('RESOLVE Results'!$C$1:$C$18671 = $C221), 0), MATCH(L$126, 'RESOLVE Results'!$D$1:$P$1, 0)), "")</f>
        <v/>
      </c>
      <c r="M221" s="4" t="str" cm="1">
        <f t="array" ref="M221">IFERROR(INDEX('RESOLVE Results'!$D$1:$P$18671, MATCH(1, ('RESOLVE Results'!$A$1:$A$18671 = $D$124) * ('RESOLVE Results'!$B$1:$B$18671 = $F$124) * ('RESOLVE Results'!$C$1:$C$18671 = $C221), 0), MATCH(M$126, 'RESOLVE Results'!$D$1:$P$1, 0)), "")</f>
        <v/>
      </c>
      <c r="N221" s="4" t="str" cm="1">
        <f t="array" ref="N221">IFERROR(INDEX('RESOLVE Results'!$D$1:$P$18671, MATCH(1, ('RESOLVE Results'!$A$1:$A$18671 = $D$124) * ('RESOLVE Results'!$B$1:$B$18671 = $F$124) * ('RESOLVE Results'!$C$1:$C$18671 = $C221), 0), MATCH(N$126, 'RESOLVE Results'!$D$1:$P$1, 0)), "")</f>
        <v/>
      </c>
      <c r="O221" s="4" t="str" cm="1">
        <f t="array" ref="O221">IFERROR(INDEX('RESOLVE Results'!$D$1:$P$18671, MATCH(1, ('RESOLVE Results'!$A$1:$A$18671 = $D$124) * ('RESOLVE Results'!$B$1:$B$18671 = $F$124) * ('RESOLVE Results'!$C$1:$C$18671 = $C221), 0), MATCH(O$126, 'RESOLVE Results'!$D$1:$P$1, 0)), "")</f>
        <v/>
      </c>
      <c r="P221" s="6" t="str">
        <f t="shared" si="4"/>
        <v/>
      </c>
    </row>
    <row r="222" spans="2:16" x14ac:dyDescent="0.2">
      <c r="B222" s="11" t="s">
        <v>180</v>
      </c>
      <c r="C222" s="3">
        <v>0</v>
      </c>
      <c r="D222" s="4" t="str" cm="1">
        <f t="array" ref="D222">IFERROR(INDEX('RESOLVE Results'!$D$1:$P$18671, MATCH(1, ('RESOLVE Results'!$A$1:$A$18671 = $D$124) * ('RESOLVE Results'!$B$1:$B$18671 = $F$124) * ('RESOLVE Results'!$C$1:$C$18671 = $C222), 0), MATCH(D$126, 'RESOLVE Results'!$D$1:$P$1, 0)), "")</f>
        <v/>
      </c>
      <c r="E222" s="4" t="str" cm="1">
        <f t="array" ref="E222">IFERROR(INDEX('RESOLVE Results'!$D$1:$P$18671, MATCH(1, ('RESOLVE Results'!$A$1:$A$18671 = $D$124) * ('RESOLVE Results'!$B$1:$B$18671 = $F$124) * ('RESOLVE Results'!$C$1:$C$18671 = $C222), 0), MATCH(E$126, 'RESOLVE Results'!$D$1:$P$1, 0)), "")</f>
        <v/>
      </c>
      <c r="F222" s="4" t="str" cm="1">
        <f t="array" ref="F222">IFERROR(INDEX('RESOLVE Results'!$D$1:$P$18671, MATCH(1, ('RESOLVE Results'!$A$1:$A$18671 = $D$124) * ('RESOLVE Results'!$B$1:$B$18671 = $F$124) * ('RESOLVE Results'!$C$1:$C$18671 = $C222), 0), MATCH(F$126, 'RESOLVE Results'!$D$1:$P$1, 0)), "")</f>
        <v/>
      </c>
      <c r="G222" s="4" t="str" cm="1">
        <f t="array" ref="G222">IFERROR(INDEX('RESOLVE Results'!$D$1:$P$18671, MATCH(1, ('RESOLVE Results'!$A$1:$A$18671 = $D$124) * ('RESOLVE Results'!$B$1:$B$18671 = $F$124) * ('RESOLVE Results'!$C$1:$C$18671 = $C222), 0), MATCH(G$126, 'RESOLVE Results'!$D$1:$P$1, 0)), "")</f>
        <v/>
      </c>
      <c r="H222" s="4" t="str" cm="1">
        <f t="array" ref="H222">IFERROR(INDEX('RESOLVE Results'!$D$1:$P$18671, MATCH(1, ('RESOLVE Results'!$A$1:$A$18671 = $D$124) * ('RESOLVE Results'!$B$1:$B$18671 = $F$124) * ('RESOLVE Results'!$C$1:$C$18671 = $C222), 0), MATCH(H$126, 'RESOLVE Results'!$D$1:$P$1, 0)), "")</f>
        <v/>
      </c>
      <c r="I222" s="4" t="str" cm="1">
        <f t="array" ref="I222">IFERROR(INDEX('RESOLVE Results'!$D$1:$P$18671, MATCH(1, ('RESOLVE Results'!$A$1:$A$18671 = $D$124) * ('RESOLVE Results'!$B$1:$B$18671 = $F$124) * ('RESOLVE Results'!$C$1:$C$18671 = $C222), 0), MATCH(I$126, 'RESOLVE Results'!$D$1:$P$1, 0)), "")</f>
        <v/>
      </c>
      <c r="J222" s="4" t="str" cm="1">
        <f t="array" ref="J222">IFERROR(INDEX('RESOLVE Results'!$D$1:$P$18671, MATCH(1, ('RESOLVE Results'!$A$1:$A$18671 = $D$124) * ('RESOLVE Results'!$B$1:$B$18671 = $F$124) * ('RESOLVE Results'!$C$1:$C$18671 = $C222), 0), MATCH(J$126, 'RESOLVE Results'!$D$1:$P$1, 0)), "")</f>
        <v/>
      </c>
      <c r="K222" s="4" t="str" cm="1">
        <f t="array" ref="K222">IFERROR(INDEX('RESOLVE Results'!$D$1:$P$18671, MATCH(1, ('RESOLVE Results'!$A$1:$A$18671 = $D$124) * ('RESOLVE Results'!$B$1:$B$18671 = $F$124) * ('RESOLVE Results'!$C$1:$C$18671 = $C222), 0), MATCH(K$126, 'RESOLVE Results'!$D$1:$P$1, 0)), "")</f>
        <v/>
      </c>
      <c r="L222" s="4" t="str" cm="1">
        <f t="array" ref="L222">IFERROR(INDEX('RESOLVE Results'!$D$1:$P$18671, MATCH(1, ('RESOLVE Results'!$A$1:$A$18671 = $D$124) * ('RESOLVE Results'!$B$1:$B$18671 = $F$124) * ('RESOLVE Results'!$C$1:$C$18671 = $C222), 0), MATCH(L$126, 'RESOLVE Results'!$D$1:$P$1, 0)), "")</f>
        <v/>
      </c>
      <c r="M222" s="4" t="str" cm="1">
        <f t="array" ref="M222">IFERROR(INDEX('RESOLVE Results'!$D$1:$P$18671, MATCH(1, ('RESOLVE Results'!$A$1:$A$18671 = $D$124) * ('RESOLVE Results'!$B$1:$B$18671 = $F$124) * ('RESOLVE Results'!$C$1:$C$18671 = $C222), 0), MATCH(M$126, 'RESOLVE Results'!$D$1:$P$1, 0)), "")</f>
        <v/>
      </c>
      <c r="N222" s="4" t="str" cm="1">
        <f t="array" ref="N222">IFERROR(INDEX('RESOLVE Results'!$D$1:$P$18671, MATCH(1, ('RESOLVE Results'!$A$1:$A$18671 = $D$124) * ('RESOLVE Results'!$B$1:$B$18671 = $F$124) * ('RESOLVE Results'!$C$1:$C$18671 = $C222), 0), MATCH(N$126, 'RESOLVE Results'!$D$1:$P$1, 0)), "")</f>
        <v/>
      </c>
      <c r="O222" s="4" t="str" cm="1">
        <f t="array" ref="O222">IFERROR(INDEX('RESOLVE Results'!$D$1:$P$18671, MATCH(1, ('RESOLVE Results'!$A$1:$A$18671 = $D$124) * ('RESOLVE Results'!$B$1:$B$18671 = $F$124) * ('RESOLVE Results'!$C$1:$C$18671 = $C222), 0), MATCH(O$126, 'RESOLVE Results'!$D$1:$P$1, 0)), "")</f>
        <v/>
      </c>
      <c r="P222" s="6" t="str">
        <f t="shared" si="4"/>
        <v/>
      </c>
    </row>
    <row r="223" spans="2:16" x14ac:dyDescent="0.2">
      <c r="B223" s="11" t="s">
        <v>180</v>
      </c>
      <c r="C223" s="3">
        <v>0</v>
      </c>
      <c r="D223" s="4" t="str" cm="1">
        <f t="array" ref="D223">IFERROR(INDEX('RESOLVE Results'!$D$1:$P$18671, MATCH(1, ('RESOLVE Results'!$A$1:$A$18671 = $D$124) * ('RESOLVE Results'!$B$1:$B$18671 = $F$124) * ('RESOLVE Results'!$C$1:$C$18671 = $C223), 0), MATCH(D$126, 'RESOLVE Results'!$D$1:$P$1, 0)), "")</f>
        <v/>
      </c>
      <c r="E223" s="4" t="str" cm="1">
        <f t="array" ref="E223">IFERROR(INDEX('RESOLVE Results'!$D$1:$P$18671, MATCH(1, ('RESOLVE Results'!$A$1:$A$18671 = $D$124) * ('RESOLVE Results'!$B$1:$B$18671 = $F$124) * ('RESOLVE Results'!$C$1:$C$18671 = $C223), 0), MATCH(E$126, 'RESOLVE Results'!$D$1:$P$1, 0)), "")</f>
        <v/>
      </c>
      <c r="F223" s="4" t="str" cm="1">
        <f t="array" ref="F223">IFERROR(INDEX('RESOLVE Results'!$D$1:$P$18671, MATCH(1, ('RESOLVE Results'!$A$1:$A$18671 = $D$124) * ('RESOLVE Results'!$B$1:$B$18671 = $F$124) * ('RESOLVE Results'!$C$1:$C$18671 = $C223), 0), MATCH(F$126, 'RESOLVE Results'!$D$1:$P$1, 0)), "")</f>
        <v/>
      </c>
      <c r="G223" s="4" t="str" cm="1">
        <f t="array" ref="G223">IFERROR(INDEX('RESOLVE Results'!$D$1:$P$18671, MATCH(1, ('RESOLVE Results'!$A$1:$A$18671 = $D$124) * ('RESOLVE Results'!$B$1:$B$18671 = $F$124) * ('RESOLVE Results'!$C$1:$C$18671 = $C223), 0), MATCH(G$126, 'RESOLVE Results'!$D$1:$P$1, 0)), "")</f>
        <v/>
      </c>
      <c r="H223" s="4" t="str" cm="1">
        <f t="array" ref="H223">IFERROR(INDEX('RESOLVE Results'!$D$1:$P$18671, MATCH(1, ('RESOLVE Results'!$A$1:$A$18671 = $D$124) * ('RESOLVE Results'!$B$1:$B$18671 = $F$124) * ('RESOLVE Results'!$C$1:$C$18671 = $C223), 0), MATCH(H$126, 'RESOLVE Results'!$D$1:$P$1, 0)), "")</f>
        <v/>
      </c>
      <c r="I223" s="4" t="str" cm="1">
        <f t="array" ref="I223">IFERROR(INDEX('RESOLVE Results'!$D$1:$P$18671, MATCH(1, ('RESOLVE Results'!$A$1:$A$18671 = $D$124) * ('RESOLVE Results'!$B$1:$B$18671 = $F$124) * ('RESOLVE Results'!$C$1:$C$18671 = $C223), 0), MATCH(I$126, 'RESOLVE Results'!$D$1:$P$1, 0)), "")</f>
        <v/>
      </c>
      <c r="J223" s="4" t="str" cm="1">
        <f t="array" ref="J223">IFERROR(INDEX('RESOLVE Results'!$D$1:$P$18671, MATCH(1, ('RESOLVE Results'!$A$1:$A$18671 = $D$124) * ('RESOLVE Results'!$B$1:$B$18671 = $F$124) * ('RESOLVE Results'!$C$1:$C$18671 = $C223), 0), MATCH(J$126, 'RESOLVE Results'!$D$1:$P$1, 0)), "")</f>
        <v/>
      </c>
      <c r="K223" s="4" t="str" cm="1">
        <f t="array" ref="K223">IFERROR(INDEX('RESOLVE Results'!$D$1:$P$18671, MATCH(1, ('RESOLVE Results'!$A$1:$A$18671 = $D$124) * ('RESOLVE Results'!$B$1:$B$18671 = $F$124) * ('RESOLVE Results'!$C$1:$C$18671 = $C223), 0), MATCH(K$126, 'RESOLVE Results'!$D$1:$P$1, 0)), "")</f>
        <v/>
      </c>
      <c r="L223" s="4" t="str" cm="1">
        <f t="array" ref="L223">IFERROR(INDEX('RESOLVE Results'!$D$1:$P$18671, MATCH(1, ('RESOLVE Results'!$A$1:$A$18671 = $D$124) * ('RESOLVE Results'!$B$1:$B$18671 = $F$124) * ('RESOLVE Results'!$C$1:$C$18671 = $C223), 0), MATCH(L$126, 'RESOLVE Results'!$D$1:$P$1, 0)), "")</f>
        <v/>
      </c>
      <c r="M223" s="4" t="str" cm="1">
        <f t="array" ref="M223">IFERROR(INDEX('RESOLVE Results'!$D$1:$P$18671, MATCH(1, ('RESOLVE Results'!$A$1:$A$18671 = $D$124) * ('RESOLVE Results'!$B$1:$B$18671 = $F$124) * ('RESOLVE Results'!$C$1:$C$18671 = $C223), 0), MATCH(M$126, 'RESOLVE Results'!$D$1:$P$1, 0)), "")</f>
        <v/>
      </c>
      <c r="N223" s="4" t="str" cm="1">
        <f t="array" ref="N223">IFERROR(INDEX('RESOLVE Results'!$D$1:$P$18671, MATCH(1, ('RESOLVE Results'!$A$1:$A$18671 = $D$124) * ('RESOLVE Results'!$B$1:$B$18671 = $F$124) * ('RESOLVE Results'!$C$1:$C$18671 = $C223), 0), MATCH(N$126, 'RESOLVE Results'!$D$1:$P$1, 0)), "")</f>
        <v/>
      </c>
      <c r="O223" s="4" t="str" cm="1">
        <f t="array" ref="O223">IFERROR(INDEX('RESOLVE Results'!$D$1:$P$18671, MATCH(1, ('RESOLVE Results'!$A$1:$A$18671 = $D$124) * ('RESOLVE Results'!$B$1:$B$18671 = $F$124) * ('RESOLVE Results'!$C$1:$C$18671 = $C223), 0), MATCH(O$126, 'RESOLVE Results'!$D$1:$P$1, 0)), "")</f>
        <v/>
      </c>
      <c r="P223" s="6" t="str">
        <f t="shared" si="4"/>
        <v/>
      </c>
    </row>
    <row r="224" spans="2:16" x14ac:dyDescent="0.2">
      <c r="B224" s="11" t="s">
        <v>180</v>
      </c>
      <c r="C224" s="3">
        <v>0</v>
      </c>
      <c r="D224" s="4" t="str" cm="1">
        <f t="array" ref="D224">IFERROR(INDEX('RESOLVE Results'!$D$1:$P$18671, MATCH(1, ('RESOLVE Results'!$A$1:$A$18671 = $D$124) * ('RESOLVE Results'!$B$1:$B$18671 = $F$124) * ('RESOLVE Results'!$C$1:$C$18671 = $C224), 0), MATCH(D$126, 'RESOLVE Results'!$D$1:$P$1, 0)), "")</f>
        <v/>
      </c>
      <c r="E224" s="4" t="str" cm="1">
        <f t="array" ref="E224">IFERROR(INDEX('RESOLVE Results'!$D$1:$P$18671, MATCH(1, ('RESOLVE Results'!$A$1:$A$18671 = $D$124) * ('RESOLVE Results'!$B$1:$B$18671 = $F$124) * ('RESOLVE Results'!$C$1:$C$18671 = $C224), 0), MATCH(E$126, 'RESOLVE Results'!$D$1:$P$1, 0)), "")</f>
        <v/>
      </c>
      <c r="F224" s="4" t="str" cm="1">
        <f t="array" ref="F224">IFERROR(INDEX('RESOLVE Results'!$D$1:$P$18671, MATCH(1, ('RESOLVE Results'!$A$1:$A$18671 = $D$124) * ('RESOLVE Results'!$B$1:$B$18671 = $F$124) * ('RESOLVE Results'!$C$1:$C$18671 = $C224), 0), MATCH(F$126, 'RESOLVE Results'!$D$1:$P$1, 0)), "")</f>
        <v/>
      </c>
      <c r="G224" s="4" t="str" cm="1">
        <f t="array" ref="G224">IFERROR(INDEX('RESOLVE Results'!$D$1:$P$18671, MATCH(1, ('RESOLVE Results'!$A$1:$A$18671 = $D$124) * ('RESOLVE Results'!$B$1:$B$18671 = $F$124) * ('RESOLVE Results'!$C$1:$C$18671 = $C224), 0), MATCH(G$126, 'RESOLVE Results'!$D$1:$P$1, 0)), "")</f>
        <v/>
      </c>
      <c r="H224" s="4" t="str" cm="1">
        <f t="array" ref="H224">IFERROR(INDEX('RESOLVE Results'!$D$1:$P$18671, MATCH(1, ('RESOLVE Results'!$A$1:$A$18671 = $D$124) * ('RESOLVE Results'!$B$1:$B$18671 = $F$124) * ('RESOLVE Results'!$C$1:$C$18671 = $C224), 0), MATCH(H$126, 'RESOLVE Results'!$D$1:$P$1, 0)), "")</f>
        <v/>
      </c>
      <c r="I224" s="4" t="str" cm="1">
        <f t="array" ref="I224">IFERROR(INDEX('RESOLVE Results'!$D$1:$P$18671, MATCH(1, ('RESOLVE Results'!$A$1:$A$18671 = $D$124) * ('RESOLVE Results'!$B$1:$B$18671 = $F$124) * ('RESOLVE Results'!$C$1:$C$18671 = $C224), 0), MATCH(I$126, 'RESOLVE Results'!$D$1:$P$1, 0)), "")</f>
        <v/>
      </c>
      <c r="J224" s="4" t="str" cm="1">
        <f t="array" ref="J224">IFERROR(INDEX('RESOLVE Results'!$D$1:$P$18671, MATCH(1, ('RESOLVE Results'!$A$1:$A$18671 = $D$124) * ('RESOLVE Results'!$B$1:$B$18671 = $F$124) * ('RESOLVE Results'!$C$1:$C$18671 = $C224), 0), MATCH(J$126, 'RESOLVE Results'!$D$1:$P$1, 0)), "")</f>
        <v/>
      </c>
      <c r="K224" s="4" t="str" cm="1">
        <f t="array" ref="K224">IFERROR(INDEX('RESOLVE Results'!$D$1:$P$18671, MATCH(1, ('RESOLVE Results'!$A$1:$A$18671 = $D$124) * ('RESOLVE Results'!$B$1:$B$18671 = $F$124) * ('RESOLVE Results'!$C$1:$C$18671 = $C224), 0), MATCH(K$126, 'RESOLVE Results'!$D$1:$P$1, 0)), "")</f>
        <v/>
      </c>
      <c r="L224" s="4" t="str" cm="1">
        <f t="array" ref="L224">IFERROR(INDEX('RESOLVE Results'!$D$1:$P$18671, MATCH(1, ('RESOLVE Results'!$A$1:$A$18671 = $D$124) * ('RESOLVE Results'!$B$1:$B$18671 = $F$124) * ('RESOLVE Results'!$C$1:$C$18671 = $C224), 0), MATCH(L$126, 'RESOLVE Results'!$D$1:$P$1, 0)), "")</f>
        <v/>
      </c>
      <c r="M224" s="4" t="str" cm="1">
        <f t="array" ref="M224">IFERROR(INDEX('RESOLVE Results'!$D$1:$P$18671, MATCH(1, ('RESOLVE Results'!$A$1:$A$18671 = $D$124) * ('RESOLVE Results'!$B$1:$B$18671 = $F$124) * ('RESOLVE Results'!$C$1:$C$18671 = $C224), 0), MATCH(M$126, 'RESOLVE Results'!$D$1:$P$1, 0)), "")</f>
        <v/>
      </c>
      <c r="N224" s="4" t="str" cm="1">
        <f t="array" ref="N224">IFERROR(INDEX('RESOLVE Results'!$D$1:$P$18671, MATCH(1, ('RESOLVE Results'!$A$1:$A$18671 = $D$124) * ('RESOLVE Results'!$B$1:$B$18671 = $F$124) * ('RESOLVE Results'!$C$1:$C$18671 = $C224), 0), MATCH(N$126, 'RESOLVE Results'!$D$1:$P$1, 0)), "")</f>
        <v/>
      </c>
      <c r="O224" s="4" t="str" cm="1">
        <f t="array" ref="O224">IFERROR(INDEX('RESOLVE Results'!$D$1:$P$18671, MATCH(1, ('RESOLVE Results'!$A$1:$A$18671 = $D$124) * ('RESOLVE Results'!$B$1:$B$18671 = $F$124) * ('RESOLVE Results'!$C$1:$C$18671 = $C224), 0), MATCH(O$126, 'RESOLVE Results'!$D$1:$P$1, 0)), "")</f>
        <v/>
      </c>
      <c r="P224" s="6" t="str">
        <f t="shared" si="4"/>
        <v/>
      </c>
    </row>
    <row r="225" spans="2:16" x14ac:dyDescent="0.2">
      <c r="B225" s="11" t="s">
        <v>180</v>
      </c>
      <c r="C225" s="3">
        <v>0</v>
      </c>
      <c r="D225" s="4" t="str" cm="1">
        <f t="array" ref="D225">IFERROR(INDEX('RESOLVE Results'!$D$1:$P$18671, MATCH(1, ('RESOLVE Results'!$A$1:$A$18671 = $D$124) * ('RESOLVE Results'!$B$1:$B$18671 = $F$124) * ('RESOLVE Results'!$C$1:$C$18671 = $C225), 0), MATCH(D$126, 'RESOLVE Results'!$D$1:$P$1, 0)), "")</f>
        <v/>
      </c>
      <c r="E225" s="4" t="str" cm="1">
        <f t="array" ref="E225">IFERROR(INDEX('RESOLVE Results'!$D$1:$P$18671, MATCH(1, ('RESOLVE Results'!$A$1:$A$18671 = $D$124) * ('RESOLVE Results'!$B$1:$B$18671 = $F$124) * ('RESOLVE Results'!$C$1:$C$18671 = $C225), 0), MATCH(E$126, 'RESOLVE Results'!$D$1:$P$1, 0)), "")</f>
        <v/>
      </c>
      <c r="F225" s="4" t="str" cm="1">
        <f t="array" ref="F225">IFERROR(INDEX('RESOLVE Results'!$D$1:$P$18671, MATCH(1, ('RESOLVE Results'!$A$1:$A$18671 = $D$124) * ('RESOLVE Results'!$B$1:$B$18671 = $F$124) * ('RESOLVE Results'!$C$1:$C$18671 = $C225), 0), MATCH(F$126, 'RESOLVE Results'!$D$1:$P$1, 0)), "")</f>
        <v/>
      </c>
      <c r="G225" s="4" t="str" cm="1">
        <f t="array" ref="G225">IFERROR(INDEX('RESOLVE Results'!$D$1:$P$18671, MATCH(1, ('RESOLVE Results'!$A$1:$A$18671 = $D$124) * ('RESOLVE Results'!$B$1:$B$18671 = $F$124) * ('RESOLVE Results'!$C$1:$C$18671 = $C225), 0), MATCH(G$126, 'RESOLVE Results'!$D$1:$P$1, 0)), "")</f>
        <v/>
      </c>
      <c r="H225" s="4" t="str" cm="1">
        <f t="array" ref="H225">IFERROR(INDEX('RESOLVE Results'!$D$1:$P$18671, MATCH(1, ('RESOLVE Results'!$A$1:$A$18671 = $D$124) * ('RESOLVE Results'!$B$1:$B$18671 = $F$124) * ('RESOLVE Results'!$C$1:$C$18671 = $C225), 0), MATCH(H$126, 'RESOLVE Results'!$D$1:$P$1, 0)), "")</f>
        <v/>
      </c>
      <c r="I225" s="4" t="str" cm="1">
        <f t="array" ref="I225">IFERROR(INDEX('RESOLVE Results'!$D$1:$P$18671, MATCH(1, ('RESOLVE Results'!$A$1:$A$18671 = $D$124) * ('RESOLVE Results'!$B$1:$B$18671 = $F$124) * ('RESOLVE Results'!$C$1:$C$18671 = $C225), 0), MATCH(I$126, 'RESOLVE Results'!$D$1:$P$1, 0)), "")</f>
        <v/>
      </c>
      <c r="J225" s="4" t="str" cm="1">
        <f t="array" ref="J225">IFERROR(INDEX('RESOLVE Results'!$D$1:$P$18671, MATCH(1, ('RESOLVE Results'!$A$1:$A$18671 = $D$124) * ('RESOLVE Results'!$B$1:$B$18671 = $F$124) * ('RESOLVE Results'!$C$1:$C$18671 = $C225), 0), MATCH(J$126, 'RESOLVE Results'!$D$1:$P$1, 0)), "")</f>
        <v/>
      </c>
      <c r="K225" s="4" t="str" cm="1">
        <f t="array" ref="K225">IFERROR(INDEX('RESOLVE Results'!$D$1:$P$18671, MATCH(1, ('RESOLVE Results'!$A$1:$A$18671 = $D$124) * ('RESOLVE Results'!$B$1:$B$18671 = $F$124) * ('RESOLVE Results'!$C$1:$C$18671 = $C225), 0), MATCH(K$126, 'RESOLVE Results'!$D$1:$P$1, 0)), "")</f>
        <v/>
      </c>
      <c r="L225" s="4" t="str" cm="1">
        <f t="array" ref="L225">IFERROR(INDEX('RESOLVE Results'!$D$1:$P$18671, MATCH(1, ('RESOLVE Results'!$A$1:$A$18671 = $D$124) * ('RESOLVE Results'!$B$1:$B$18671 = $F$124) * ('RESOLVE Results'!$C$1:$C$18671 = $C225), 0), MATCH(L$126, 'RESOLVE Results'!$D$1:$P$1, 0)), "")</f>
        <v/>
      </c>
      <c r="M225" s="4" t="str" cm="1">
        <f t="array" ref="M225">IFERROR(INDEX('RESOLVE Results'!$D$1:$P$18671, MATCH(1, ('RESOLVE Results'!$A$1:$A$18671 = $D$124) * ('RESOLVE Results'!$B$1:$B$18671 = $F$124) * ('RESOLVE Results'!$C$1:$C$18671 = $C225), 0), MATCH(M$126, 'RESOLVE Results'!$D$1:$P$1, 0)), "")</f>
        <v/>
      </c>
      <c r="N225" s="4" t="str" cm="1">
        <f t="array" ref="N225">IFERROR(INDEX('RESOLVE Results'!$D$1:$P$18671, MATCH(1, ('RESOLVE Results'!$A$1:$A$18671 = $D$124) * ('RESOLVE Results'!$B$1:$B$18671 = $F$124) * ('RESOLVE Results'!$C$1:$C$18671 = $C225), 0), MATCH(N$126, 'RESOLVE Results'!$D$1:$P$1, 0)), "")</f>
        <v/>
      </c>
      <c r="O225" s="4" t="str" cm="1">
        <f t="array" ref="O225">IFERROR(INDEX('RESOLVE Results'!$D$1:$P$18671, MATCH(1, ('RESOLVE Results'!$A$1:$A$18671 = $D$124) * ('RESOLVE Results'!$B$1:$B$18671 = $F$124) * ('RESOLVE Results'!$C$1:$C$18671 = $C225), 0), MATCH(O$126, 'RESOLVE Results'!$D$1:$P$1, 0)), "")</f>
        <v/>
      </c>
      <c r="P225" s="6" t="str">
        <f t="shared" si="4"/>
        <v/>
      </c>
    </row>
    <row r="226" spans="2:16" x14ac:dyDescent="0.2">
      <c r="B226" s="11" t="s">
        <v>180</v>
      </c>
      <c r="C226" s="3">
        <v>0</v>
      </c>
      <c r="D226" s="4" t="str" cm="1">
        <f t="array" ref="D226">IFERROR(INDEX('RESOLVE Results'!$D$1:$P$18671, MATCH(1, ('RESOLVE Results'!$A$1:$A$18671 = $D$124) * ('RESOLVE Results'!$B$1:$B$18671 = $F$124) * ('RESOLVE Results'!$C$1:$C$18671 = $C226), 0), MATCH(D$126, 'RESOLVE Results'!$D$1:$P$1, 0)), "")</f>
        <v/>
      </c>
      <c r="E226" s="4" t="str" cm="1">
        <f t="array" ref="E226">IFERROR(INDEX('RESOLVE Results'!$D$1:$P$18671, MATCH(1, ('RESOLVE Results'!$A$1:$A$18671 = $D$124) * ('RESOLVE Results'!$B$1:$B$18671 = $F$124) * ('RESOLVE Results'!$C$1:$C$18671 = $C226), 0), MATCH(E$126, 'RESOLVE Results'!$D$1:$P$1, 0)), "")</f>
        <v/>
      </c>
      <c r="F226" s="4" t="str" cm="1">
        <f t="array" ref="F226">IFERROR(INDEX('RESOLVE Results'!$D$1:$P$18671, MATCH(1, ('RESOLVE Results'!$A$1:$A$18671 = $D$124) * ('RESOLVE Results'!$B$1:$B$18671 = $F$124) * ('RESOLVE Results'!$C$1:$C$18671 = $C226), 0), MATCH(F$126, 'RESOLVE Results'!$D$1:$P$1, 0)), "")</f>
        <v/>
      </c>
      <c r="G226" s="4" t="str" cm="1">
        <f t="array" ref="G226">IFERROR(INDEX('RESOLVE Results'!$D$1:$P$18671, MATCH(1, ('RESOLVE Results'!$A$1:$A$18671 = $D$124) * ('RESOLVE Results'!$B$1:$B$18671 = $F$124) * ('RESOLVE Results'!$C$1:$C$18671 = $C226), 0), MATCH(G$126, 'RESOLVE Results'!$D$1:$P$1, 0)), "")</f>
        <v/>
      </c>
      <c r="H226" s="4" t="str" cm="1">
        <f t="array" ref="H226">IFERROR(INDEX('RESOLVE Results'!$D$1:$P$18671, MATCH(1, ('RESOLVE Results'!$A$1:$A$18671 = $D$124) * ('RESOLVE Results'!$B$1:$B$18671 = $F$124) * ('RESOLVE Results'!$C$1:$C$18671 = $C226), 0), MATCH(H$126, 'RESOLVE Results'!$D$1:$P$1, 0)), "")</f>
        <v/>
      </c>
      <c r="I226" s="4" t="str" cm="1">
        <f t="array" ref="I226">IFERROR(INDEX('RESOLVE Results'!$D$1:$P$18671, MATCH(1, ('RESOLVE Results'!$A$1:$A$18671 = $D$124) * ('RESOLVE Results'!$B$1:$B$18671 = $F$124) * ('RESOLVE Results'!$C$1:$C$18671 = $C226), 0), MATCH(I$126, 'RESOLVE Results'!$D$1:$P$1, 0)), "")</f>
        <v/>
      </c>
      <c r="J226" s="4" t="str" cm="1">
        <f t="array" ref="J226">IFERROR(INDEX('RESOLVE Results'!$D$1:$P$18671, MATCH(1, ('RESOLVE Results'!$A$1:$A$18671 = $D$124) * ('RESOLVE Results'!$B$1:$B$18671 = $F$124) * ('RESOLVE Results'!$C$1:$C$18671 = $C226), 0), MATCH(J$126, 'RESOLVE Results'!$D$1:$P$1, 0)), "")</f>
        <v/>
      </c>
      <c r="K226" s="4" t="str" cm="1">
        <f t="array" ref="K226">IFERROR(INDEX('RESOLVE Results'!$D$1:$P$18671, MATCH(1, ('RESOLVE Results'!$A$1:$A$18671 = $D$124) * ('RESOLVE Results'!$B$1:$B$18671 = $F$124) * ('RESOLVE Results'!$C$1:$C$18671 = $C226), 0), MATCH(K$126, 'RESOLVE Results'!$D$1:$P$1, 0)), "")</f>
        <v/>
      </c>
      <c r="L226" s="4" t="str" cm="1">
        <f t="array" ref="L226">IFERROR(INDEX('RESOLVE Results'!$D$1:$P$18671, MATCH(1, ('RESOLVE Results'!$A$1:$A$18671 = $D$124) * ('RESOLVE Results'!$B$1:$B$18671 = $F$124) * ('RESOLVE Results'!$C$1:$C$18671 = $C226), 0), MATCH(L$126, 'RESOLVE Results'!$D$1:$P$1, 0)), "")</f>
        <v/>
      </c>
      <c r="M226" s="4" t="str" cm="1">
        <f t="array" ref="M226">IFERROR(INDEX('RESOLVE Results'!$D$1:$P$18671, MATCH(1, ('RESOLVE Results'!$A$1:$A$18671 = $D$124) * ('RESOLVE Results'!$B$1:$B$18671 = $F$124) * ('RESOLVE Results'!$C$1:$C$18671 = $C226), 0), MATCH(M$126, 'RESOLVE Results'!$D$1:$P$1, 0)), "")</f>
        <v/>
      </c>
      <c r="N226" s="4" t="str" cm="1">
        <f t="array" ref="N226">IFERROR(INDEX('RESOLVE Results'!$D$1:$P$18671, MATCH(1, ('RESOLVE Results'!$A$1:$A$18671 = $D$124) * ('RESOLVE Results'!$B$1:$B$18671 = $F$124) * ('RESOLVE Results'!$C$1:$C$18671 = $C226), 0), MATCH(N$126, 'RESOLVE Results'!$D$1:$P$1, 0)), "")</f>
        <v/>
      </c>
      <c r="O226" s="4" t="str" cm="1">
        <f t="array" ref="O226">IFERROR(INDEX('RESOLVE Results'!$D$1:$P$18671, MATCH(1, ('RESOLVE Results'!$A$1:$A$18671 = $D$124) * ('RESOLVE Results'!$B$1:$B$18671 = $F$124) * ('RESOLVE Results'!$C$1:$C$18671 = $C226), 0), MATCH(O$126, 'RESOLVE Results'!$D$1:$P$1, 0)), "")</f>
        <v/>
      </c>
      <c r="P226" s="6" t="str">
        <f t="shared" si="4"/>
        <v/>
      </c>
    </row>
    <row r="227" spans="2:16" x14ac:dyDescent="0.2">
      <c r="B227" s="11" t="s">
        <v>180</v>
      </c>
      <c r="C227" s="3">
        <v>0</v>
      </c>
      <c r="D227" s="4" t="str" cm="1">
        <f t="array" ref="D227">IFERROR(INDEX('RESOLVE Results'!$D$1:$P$18671, MATCH(1, ('RESOLVE Results'!$A$1:$A$18671 = $D$124) * ('RESOLVE Results'!$B$1:$B$18671 = $F$124) * ('RESOLVE Results'!$C$1:$C$18671 = $C227), 0), MATCH(D$126, 'RESOLVE Results'!$D$1:$P$1, 0)), "")</f>
        <v/>
      </c>
      <c r="E227" s="4" t="str" cm="1">
        <f t="array" ref="E227">IFERROR(INDEX('RESOLVE Results'!$D$1:$P$18671, MATCH(1, ('RESOLVE Results'!$A$1:$A$18671 = $D$124) * ('RESOLVE Results'!$B$1:$B$18671 = $F$124) * ('RESOLVE Results'!$C$1:$C$18671 = $C227), 0), MATCH(E$126, 'RESOLVE Results'!$D$1:$P$1, 0)), "")</f>
        <v/>
      </c>
      <c r="F227" s="4" t="str" cm="1">
        <f t="array" ref="F227">IFERROR(INDEX('RESOLVE Results'!$D$1:$P$18671, MATCH(1, ('RESOLVE Results'!$A$1:$A$18671 = $D$124) * ('RESOLVE Results'!$B$1:$B$18671 = $F$124) * ('RESOLVE Results'!$C$1:$C$18671 = $C227), 0), MATCH(F$126, 'RESOLVE Results'!$D$1:$P$1, 0)), "")</f>
        <v/>
      </c>
      <c r="G227" s="4" t="str" cm="1">
        <f t="array" ref="G227">IFERROR(INDEX('RESOLVE Results'!$D$1:$P$18671, MATCH(1, ('RESOLVE Results'!$A$1:$A$18671 = $D$124) * ('RESOLVE Results'!$B$1:$B$18671 = $F$124) * ('RESOLVE Results'!$C$1:$C$18671 = $C227), 0), MATCH(G$126, 'RESOLVE Results'!$D$1:$P$1, 0)), "")</f>
        <v/>
      </c>
      <c r="H227" s="4" t="str" cm="1">
        <f t="array" ref="H227">IFERROR(INDEX('RESOLVE Results'!$D$1:$P$18671, MATCH(1, ('RESOLVE Results'!$A$1:$A$18671 = $D$124) * ('RESOLVE Results'!$B$1:$B$18671 = $F$124) * ('RESOLVE Results'!$C$1:$C$18671 = $C227), 0), MATCH(H$126, 'RESOLVE Results'!$D$1:$P$1, 0)), "")</f>
        <v/>
      </c>
      <c r="I227" s="4" t="str" cm="1">
        <f t="array" ref="I227">IFERROR(INDEX('RESOLVE Results'!$D$1:$P$18671, MATCH(1, ('RESOLVE Results'!$A$1:$A$18671 = $D$124) * ('RESOLVE Results'!$B$1:$B$18671 = $F$124) * ('RESOLVE Results'!$C$1:$C$18671 = $C227), 0), MATCH(I$126, 'RESOLVE Results'!$D$1:$P$1, 0)), "")</f>
        <v/>
      </c>
      <c r="J227" s="4" t="str" cm="1">
        <f t="array" ref="J227">IFERROR(INDEX('RESOLVE Results'!$D$1:$P$18671, MATCH(1, ('RESOLVE Results'!$A$1:$A$18671 = $D$124) * ('RESOLVE Results'!$B$1:$B$18671 = $F$124) * ('RESOLVE Results'!$C$1:$C$18671 = $C227), 0), MATCH(J$126, 'RESOLVE Results'!$D$1:$P$1, 0)), "")</f>
        <v/>
      </c>
      <c r="K227" s="4" t="str" cm="1">
        <f t="array" ref="K227">IFERROR(INDEX('RESOLVE Results'!$D$1:$P$18671, MATCH(1, ('RESOLVE Results'!$A$1:$A$18671 = $D$124) * ('RESOLVE Results'!$B$1:$B$18671 = $F$124) * ('RESOLVE Results'!$C$1:$C$18671 = $C227), 0), MATCH(K$126, 'RESOLVE Results'!$D$1:$P$1, 0)), "")</f>
        <v/>
      </c>
      <c r="L227" s="4" t="str" cm="1">
        <f t="array" ref="L227">IFERROR(INDEX('RESOLVE Results'!$D$1:$P$18671, MATCH(1, ('RESOLVE Results'!$A$1:$A$18671 = $D$124) * ('RESOLVE Results'!$B$1:$B$18671 = $F$124) * ('RESOLVE Results'!$C$1:$C$18671 = $C227), 0), MATCH(L$126, 'RESOLVE Results'!$D$1:$P$1, 0)), "")</f>
        <v/>
      </c>
      <c r="M227" s="4" t="str" cm="1">
        <f t="array" ref="M227">IFERROR(INDEX('RESOLVE Results'!$D$1:$P$18671, MATCH(1, ('RESOLVE Results'!$A$1:$A$18671 = $D$124) * ('RESOLVE Results'!$B$1:$B$18671 = $F$124) * ('RESOLVE Results'!$C$1:$C$18671 = $C227), 0), MATCH(M$126, 'RESOLVE Results'!$D$1:$P$1, 0)), "")</f>
        <v/>
      </c>
      <c r="N227" s="4" t="str" cm="1">
        <f t="array" ref="N227">IFERROR(INDEX('RESOLVE Results'!$D$1:$P$18671, MATCH(1, ('RESOLVE Results'!$A$1:$A$18671 = $D$124) * ('RESOLVE Results'!$B$1:$B$18671 = $F$124) * ('RESOLVE Results'!$C$1:$C$18671 = $C227), 0), MATCH(N$126, 'RESOLVE Results'!$D$1:$P$1, 0)), "")</f>
        <v/>
      </c>
      <c r="O227" s="4" t="str" cm="1">
        <f t="array" ref="O227">IFERROR(INDEX('RESOLVE Results'!$D$1:$P$18671, MATCH(1, ('RESOLVE Results'!$A$1:$A$18671 = $D$124) * ('RESOLVE Results'!$B$1:$B$18671 = $F$124) * ('RESOLVE Results'!$C$1:$C$18671 = $C227), 0), MATCH(O$126, 'RESOLVE Results'!$D$1:$P$1, 0)), "")</f>
        <v/>
      </c>
      <c r="P227" s="6" t="str">
        <f t="shared" si="4"/>
        <v/>
      </c>
    </row>
    <row r="228" spans="2:16" x14ac:dyDescent="0.2">
      <c r="B228" s="11" t="s">
        <v>180</v>
      </c>
      <c r="C228" s="3">
        <v>0</v>
      </c>
      <c r="D228" s="4" t="str" cm="1">
        <f t="array" ref="D228">IFERROR(INDEX('RESOLVE Results'!$D$1:$P$18671, MATCH(1, ('RESOLVE Results'!$A$1:$A$18671 = $D$124) * ('RESOLVE Results'!$B$1:$B$18671 = $F$124) * ('RESOLVE Results'!$C$1:$C$18671 = $C228), 0), MATCH(D$126, 'RESOLVE Results'!$D$1:$P$1, 0)), "")</f>
        <v/>
      </c>
      <c r="E228" s="4" t="str" cm="1">
        <f t="array" ref="E228">IFERROR(INDEX('RESOLVE Results'!$D$1:$P$18671, MATCH(1, ('RESOLVE Results'!$A$1:$A$18671 = $D$124) * ('RESOLVE Results'!$B$1:$B$18671 = $F$124) * ('RESOLVE Results'!$C$1:$C$18671 = $C228), 0), MATCH(E$126, 'RESOLVE Results'!$D$1:$P$1, 0)), "")</f>
        <v/>
      </c>
      <c r="F228" s="4" t="str" cm="1">
        <f t="array" ref="F228">IFERROR(INDEX('RESOLVE Results'!$D$1:$P$18671, MATCH(1, ('RESOLVE Results'!$A$1:$A$18671 = $D$124) * ('RESOLVE Results'!$B$1:$B$18671 = $F$124) * ('RESOLVE Results'!$C$1:$C$18671 = $C228), 0), MATCH(F$126, 'RESOLVE Results'!$D$1:$P$1, 0)), "")</f>
        <v/>
      </c>
      <c r="G228" s="4" t="str" cm="1">
        <f t="array" ref="G228">IFERROR(INDEX('RESOLVE Results'!$D$1:$P$18671, MATCH(1, ('RESOLVE Results'!$A$1:$A$18671 = $D$124) * ('RESOLVE Results'!$B$1:$B$18671 = $F$124) * ('RESOLVE Results'!$C$1:$C$18671 = $C228), 0), MATCH(G$126, 'RESOLVE Results'!$D$1:$P$1, 0)), "")</f>
        <v/>
      </c>
      <c r="H228" s="4" t="str" cm="1">
        <f t="array" ref="H228">IFERROR(INDEX('RESOLVE Results'!$D$1:$P$18671, MATCH(1, ('RESOLVE Results'!$A$1:$A$18671 = $D$124) * ('RESOLVE Results'!$B$1:$B$18671 = $F$124) * ('RESOLVE Results'!$C$1:$C$18671 = $C228), 0), MATCH(H$126, 'RESOLVE Results'!$D$1:$P$1, 0)), "")</f>
        <v/>
      </c>
      <c r="I228" s="4" t="str" cm="1">
        <f t="array" ref="I228">IFERROR(INDEX('RESOLVE Results'!$D$1:$P$18671, MATCH(1, ('RESOLVE Results'!$A$1:$A$18671 = $D$124) * ('RESOLVE Results'!$B$1:$B$18671 = $F$124) * ('RESOLVE Results'!$C$1:$C$18671 = $C228), 0), MATCH(I$126, 'RESOLVE Results'!$D$1:$P$1, 0)), "")</f>
        <v/>
      </c>
      <c r="J228" s="4" t="str" cm="1">
        <f t="array" ref="J228">IFERROR(INDEX('RESOLVE Results'!$D$1:$P$18671, MATCH(1, ('RESOLVE Results'!$A$1:$A$18671 = $D$124) * ('RESOLVE Results'!$B$1:$B$18671 = $F$124) * ('RESOLVE Results'!$C$1:$C$18671 = $C228), 0), MATCH(J$126, 'RESOLVE Results'!$D$1:$P$1, 0)), "")</f>
        <v/>
      </c>
      <c r="K228" s="4" t="str" cm="1">
        <f t="array" ref="K228">IFERROR(INDEX('RESOLVE Results'!$D$1:$P$18671, MATCH(1, ('RESOLVE Results'!$A$1:$A$18671 = $D$124) * ('RESOLVE Results'!$B$1:$B$18671 = $F$124) * ('RESOLVE Results'!$C$1:$C$18671 = $C228), 0), MATCH(K$126, 'RESOLVE Results'!$D$1:$P$1, 0)), "")</f>
        <v/>
      </c>
      <c r="L228" s="4" t="str" cm="1">
        <f t="array" ref="L228">IFERROR(INDEX('RESOLVE Results'!$D$1:$P$18671, MATCH(1, ('RESOLVE Results'!$A$1:$A$18671 = $D$124) * ('RESOLVE Results'!$B$1:$B$18671 = $F$124) * ('RESOLVE Results'!$C$1:$C$18671 = $C228), 0), MATCH(L$126, 'RESOLVE Results'!$D$1:$P$1, 0)), "")</f>
        <v/>
      </c>
      <c r="M228" s="4" t="str" cm="1">
        <f t="array" ref="M228">IFERROR(INDEX('RESOLVE Results'!$D$1:$P$18671, MATCH(1, ('RESOLVE Results'!$A$1:$A$18671 = $D$124) * ('RESOLVE Results'!$B$1:$B$18671 = $F$124) * ('RESOLVE Results'!$C$1:$C$18671 = $C228), 0), MATCH(M$126, 'RESOLVE Results'!$D$1:$P$1, 0)), "")</f>
        <v/>
      </c>
      <c r="N228" s="4" t="str" cm="1">
        <f t="array" ref="N228">IFERROR(INDEX('RESOLVE Results'!$D$1:$P$18671, MATCH(1, ('RESOLVE Results'!$A$1:$A$18671 = $D$124) * ('RESOLVE Results'!$B$1:$B$18671 = $F$124) * ('RESOLVE Results'!$C$1:$C$18671 = $C228), 0), MATCH(N$126, 'RESOLVE Results'!$D$1:$P$1, 0)), "")</f>
        <v/>
      </c>
      <c r="O228" s="4" t="str" cm="1">
        <f t="array" ref="O228">IFERROR(INDEX('RESOLVE Results'!$D$1:$P$18671, MATCH(1, ('RESOLVE Results'!$A$1:$A$18671 = $D$124) * ('RESOLVE Results'!$B$1:$B$18671 = $F$124) * ('RESOLVE Results'!$C$1:$C$18671 = $C228), 0), MATCH(O$126, 'RESOLVE Results'!$D$1:$P$1, 0)), "")</f>
        <v/>
      </c>
      <c r="P228" s="6" t="str">
        <f t="shared" si="4"/>
        <v/>
      </c>
    </row>
    <row r="229" spans="2:16" x14ac:dyDescent="0.2">
      <c r="B229" s="11" t="s">
        <v>180</v>
      </c>
      <c r="C229" s="3">
        <v>0</v>
      </c>
      <c r="D229" s="4" t="str" cm="1">
        <f t="array" ref="D229">IFERROR(INDEX('RESOLVE Results'!$D$1:$P$18671, MATCH(1, ('RESOLVE Results'!$A$1:$A$18671 = $D$124) * ('RESOLVE Results'!$B$1:$B$18671 = $F$124) * ('RESOLVE Results'!$C$1:$C$18671 = $C229), 0), MATCH(D$126, 'RESOLVE Results'!$D$1:$P$1, 0)), "")</f>
        <v/>
      </c>
      <c r="E229" s="4" t="str" cm="1">
        <f t="array" ref="E229">IFERROR(INDEX('RESOLVE Results'!$D$1:$P$18671, MATCH(1, ('RESOLVE Results'!$A$1:$A$18671 = $D$124) * ('RESOLVE Results'!$B$1:$B$18671 = $F$124) * ('RESOLVE Results'!$C$1:$C$18671 = $C229), 0), MATCH(E$126, 'RESOLVE Results'!$D$1:$P$1, 0)), "")</f>
        <v/>
      </c>
      <c r="F229" s="4" t="str" cm="1">
        <f t="array" ref="F229">IFERROR(INDEX('RESOLVE Results'!$D$1:$P$18671, MATCH(1, ('RESOLVE Results'!$A$1:$A$18671 = $D$124) * ('RESOLVE Results'!$B$1:$B$18671 = $F$124) * ('RESOLVE Results'!$C$1:$C$18671 = $C229), 0), MATCH(F$126, 'RESOLVE Results'!$D$1:$P$1, 0)), "")</f>
        <v/>
      </c>
      <c r="G229" s="4" t="str" cm="1">
        <f t="array" ref="G229">IFERROR(INDEX('RESOLVE Results'!$D$1:$P$18671, MATCH(1, ('RESOLVE Results'!$A$1:$A$18671 = $D$124) * ('RESOLVE Results'!$B$1:$B$18671 = $F$124) * ('RESOLVE Results'!$C$1:$C$18671 = $C229), 0), MATCH(G$126, 'RESOLVE Results'!$D$1:$P$1, 0)), "")</f>
        <v/>
      </c>
      <c r="H229" s="4" t="str" cm="1">
        <f t="array" ref="H229">IFERROR(INDEX('RESOLVE Results'!$D$1:$P$18671, MATCH(1, ('RESOLVE Results'!$A$1:$A$18671 = $D$124) * ('RESOLVE Results'!$B$1:$B$18671 = $F$124) * ('RESOLVE Results'!$C$1:$C$18671 = $C229), 0), MATCH(H$126, 'RESOLVE Results'!$D$1:$P$1, 0)), "")</f>
        <v/>
      </c>
      <c r="I229" s="4" t="str" cm="1">
        <f t="array" ref="I229">IFERROR(INDEX('RESOLVE Results'!$D$1:$P$18671, MATCH(1, ('RESOLVE Results'!$A$1:$A$18671 = $D$124) * ('RESOLVE Results'!$B$1:$B$18671 = $F$124) * ('RESOLVE Results'!$C$1:$C$18671 = $C229), 0), MATCH(I$126, 'RESOLVE Results'!$D$1:$P$1, 0)), "")</f>
        <v/>
      </c>
      <c r="J229" s="4" t="str" cm="1">
        <f t="array" ref="J229">IFERROR(INDEX('RESOLVE Results'!$D$1:$P$18671, MATCH(1, ('RESOLVE Results'!$A$1:$A$18671 = $D$124) * ('RESOLVE Results'!$B$1:$B$18671 = $F$124) * ('RESOLVE Results'!$C$1:$C$18671 = $C229), 0), MATCH(J$126, 'RESOLVE Results'!$D$1:$P$1, 0)), "")</f>
        <v/>
      </c>
      <c r="K229" s="4" t="str" cm="1">
        <f t="array" ref="K229">IFERROR(INDEX('RESOLVE Results'!$D$1:$P$18671, MATCH(1, ('RESOLVE Results'!$A$1:$A$18671 = $D$124) * ('RESOLVE Results'!$B$1:$B$18671 = $F$124) * ('RESOLVE Results'!$C$1:$C$18671 = $C229), 0), MATCH(K$126, 'RESOLVE Results'!$D$1:$P$1, 0)), "")</f>
        <v/>
      </c>
      <c r="L229" s="4" t="str" cm="1">
        <f t="array" ref="L229">IFERROR(INDEX('RESOLVE Results'!$D$1:$P$18671, MATCH(1, ('RESOLVE Results'!$A$1:$A$18671 = $D$124) * ('RESOLVE Results'!$B$1:$B$18671 = $F$124) * ('RESOLVE Results'!$C$1:$C$18671 = $C229), 0), MATCH(L$126, 'RESOLVE Results'!$D$1:$P$1, 0)), "")</f>
        <v/>
      </c>
      <c r="M229" s="4" t="str" cm="1">
        <f t="array" ref="M229">IFERROR(INDEX('RESOLVE Results'!$D$1:$P$18671, MATCH(1, ('RESOLVE Results'!$A$1:$A$18671 = $D$124) * ('RESOLVE Results'!$B$1:$B$18671 = $F$124) * ('RESOLVE Results'!$C$1:$C$18671 = $C229), 0), MATCH(M$126, 'RESOLVE Results'!$D$1:$P$1, 0)), "")</f>
        <v/>
      </c>
      <c r="N229" s="4" t="str" cm="1">
        <f t="array" ref="N229">IFERROR(INDEX('RESOLVE Results'!$D$1:$P$18671, MATCH(1, ('RESOLVE Results'!$A$1:$A$18671 = $D$124) * ('RESOLVE Results'!$B$1:$B$18671 = $F$124) * ('RESOLVE Results'!$C$1:$C$18671 = $C229), 0), MATCH(N$126, 'RESOLVE Results'!$D$1:$P$1, 0)), "")</f>
        <v/>
      </c>
      <c r="O229" s="4" t="str" cm="1">
        <f t="array" ref="O229">IFERROR(INDEX('RESOLVE Results'!$D$1:$P$18671, MATCH(1, ('RESOLVE Results'!$A$1:$A$18671 = $D$124) * ('RESOLVE Results'!$B$1:$B$18671 = $F$124) * ('RESOLVE Results'!$C$1:$C$18671 = $C229), 0), MATCH(O$126, 'RESOLVE Results'!$D$1:$P$1, 0)), "")</f>
        <v/>
      </c>
      <c r="P229" s="6" t="str">
        <f t="shared" si="4"/>
        <v/>
      </c>
    </row>
    <row r="230" spans="2:16" x14ac:dyDescent="0.2">
      <c r="B230" s="11" t="s">
        <v>180</v>
      </c>
      <c r="C230" s="3">
        <v>0</v>
      </c>
      <c r="D230" s="4" t="str" cm="1">
        <f t="array" ref="D230">IFERROR(INDEX('RESOLVE Results'!$D$1:$P$18671, MATCH(1, ('RESOLVE Results'!$A$1:$A$18671 = $D$124) * ('RESOLVE Results'!$B$1:$B$18671 = $F$124) * ('RESOLVE Results'!$C$1:$C$18671 = $C230), 0), MATCH(D$126, 'RESOLVE Results'!$D$1:$P$1, 0)), "")</f>
        <v/>
      </c>
      <c r="E230" s="4" t="str" cm="1">
        <f t="array" ref="E230">IFERROR(INDEX('RESOLVE Results'!$D$1:$P$18671, MATCH(1, ('RESOLVE Results'!$A$1:$A$18671 = $D$124) * ('RESOLVE Results'!$B$1:$B$18671 = $F$124) * ('RESOLVE Results'!$C$1:$C$18671 = $C230), 0), MATCH(E$126, 'RESOLVE Results'!$D$1:$P$1, 0)), "")</f>
        <v/>
      </c>
      <c r="F230" s="4" t="str" cm="1">
        <f t="array" ref="F230">IFERROR(INDEX('RESOLVE Results'!$D$1:$P$18671, MATCH(1, ('RESOLVE Results'!$A$1:$A$18671 = $D$124) * ('RESOLVE Results'!$B$1:$B$18671 = $F$124) * ('RESOLVE Results'!$C$1:$C$18671 = $C230), 0), MATCH(F$126, 'RESOLVE Results'!$D$1:$P$1, 0)), "")</f>
        <v/>
      </c>
      <c r="G230" s="4" t="str" cm="1">
        <f t="array" ref="G230">IFERROR(INDEX('RESOLVE Results'!$D$1:$P$18671, MATCH(1, ('RESOLVE Results'!$A$1:$A$18671 = $D$124) * ('RESOLVE Results'!$B$1:$B$18671 = $F$124) * ('RESOLVE Results'!$C$1:$C$18671 = $C230), 0), MATCH(G$126, 'RESOLVE Results'!$D$1:$P$1, 0)), "")</f>
        <v/>
      </c>
      <c r="H230" s="4" t="str" cm="1">
        <f t="array" ref="H230">IFERROR(INDEX('RESOLVE Results'!$D$1:$P$18671, MATCH(1, ('RESOLVE Results'!$A$1:$A$18671 = $D$124) * ('RESOLVE Results'!$B$1:$B$18671 = $F$124) * ('RESOLVE Results'!$C$1:$C$18671 = $C230), 0), MATCH(H$126, 'RESOLVE Results'!$D$1:$P$1, 0)), "")</f>
        <v/>
      </c>
      <c r="I230" s="4" t="str" cm="1">
        <f t="array" ref="I230">IFERROR(INDEX('RESOLVE Results'!$D$1:$P$18671, MATCH(1, ('RESOLVE Results'!$A$1:$A$18671 = $D$124) * ('RESOLVE Results'!$B$1:$B$18671 = $F$124) * ('RESOLVE Results'!$C$1:$C$18671 = $C230), 0), MATCH(I$126, 'RESOLVE Results'!$D$1:$P$1, 0)), "")</f>
        <v/>
      </c>
      <c r="J230" s="4" t="str" cm="1">
        <f t="array" ref="J230">IFERROR(INDEX('RESOLVE Results'!$D$1:$P$18671, MATCH(1, ('RESOLVE Results'!$A$1:$A$18671 = $D$124) * ('RESOLVE Results'!$B$1:$B$18671 = $F$124) * ('RESOLVE Results'!$C$1:$C$18671 = $C230), 0), MATCH(J$126, 'RESOLVE Results'!$D$1:$P$1, 0)), "")</f>
        <v/>
      </c>
      <c r="K230" s="4" t="str" cm="1">
        <f t="array" ref="K230">IFERROR(INDEX('RESOLVE Results'!$D$1:$P$18671, MATCH(1, ('RESOLVE Results'!$A$1:$A$18671 = $D$124) * ('RESOLVE Results'!$B$1:$B$18671 = $F$124) * ('RESOLVE Results'!$C$1:$C$18671 = $C230), 0), MATCH(K$126, 'RESOLVE Results'!$D$1:$P$1, 0)), "")</f>
        <v/>
      </c>
      <c r="L230" s="4" t="str" cm="1">
        <f t="array" ref="L230">IFERROR(INDEX('RESOLVE Results'!$D$1:$P$18671, MATCH(1, ('RESOLVE Results'!$A$1:$A$18671 = $D$124) * ('RESOLVE Results'!$B$1:$B$18671 = $F$124) * ('RESOLVE Results'!$C$1:$C$18671 = $C230), 0), MATCH(L$126, 'RESOLVE Results'!$D$1:$P$1, 0)), "")</f>
        <v/>
      </c>
      <c r="M230" s="4" t="str" cm="1">
        <f t="array" ref="M230">IFERROR(INDEX('RESOLVE Results'!$D$1:$P$18671, MATCH(1, ('RESOLVE Results'!$A$1:$A$18671 = $D$124) * ('RESOLVE Results'!$B$1:$B$18671 = $F$124) * ('RESOLVE Results'!$C$1:$C$18671 = $C230), 0), MATCH(M$126, 'RESOLVE Results'!$D$1:$P$1, 0)), "")</f>
        <v/>
      </c>
      <c r="N230" s="4" t="str" cm="1">
        <f t="array" ref="N230">IFERROR(INDEX('RESOLVE Results'!$D$1:$P$18671, MATCH(1, ('RESOLVE Results'!$A$1:$A$18671 = $D$124) * ('RESOLVE Results'!$B$1:$B$18671 = $F$124) * ('RESOLVE Results'!$C$1:$C$18671 = $C230), 0), MATCH(N$126, 'RESOLVE Results'!$D$1:$P$1, 0)), "")</f>
        <v/>
      </c>
      <c r="O230" s="4" t="str" cm="1">
        <f t="array" ref="O230">IFERROR(INDEX('RESOLVE Results'!$D$1:$P$18671, MATCH(1, ('RESOLVE Results'!$A$1:$A$18671 = $D$124) * ('RESOLVE Results'!$B$1:$B$18671 = $F$124) * ('RESOLVE Results'!$C$1:$C$18671 = $C230), 0), MATCH(O$126, 'RESOLVE Results'!$D$1:$P$1, 0)), "")</f>
        <v/>
      </c>
      <c r="P230" s="6" t="str">
        <f t="shared" si="4"/>
        <v/>
      </c>
    </row>
    <row r="231" spans="2:16" x14ac:dyDescent="0.2">
      <c r="B231" s="11" t="s">
        <v>180</v>
      </c>
      <c r="C231" s="3">
        <v>0</v>
      </c>
      <c r="D231" s="4" t="str" cm="1">
        <f t="array" ref="D231">IFERROR(INDEX('RESOLVE Results'!$D$1:$P$18671, MATCH(1, ('RESOLVE Results'!$A$1:$A$18671 = $D$124) * ('RESOLVE Results'!$B$1:$B$18671 = $F$124) * ('RESOLVE Results'!$C$1:$C$18671 = $C231), 0), MATCH(D$126, 'RESOLVE Results'!$D$1:$P$1, 0)), "")</f>
        <v/>
      </c>
      <c r="E231" s="4" t="str" cm="1">
        <f t="array" ref="E231">IFERROR(INDEX('RESOLVE Results'!$D$1:$P$18671, MATCH(1, ('RESOLVE Results'!$A$1:$A$18671 = $D$124) * ('RESOLVE Results'!$B$1:$B$18671 = $F$124) * ('RESOLVE Results'!$C$1:$C$18671 = $C231), 0), MATCH(E$126, 'RESOLVE Results'!$D$1:$P$1, 0)), "")</f>
        <v/>
      </c>
      <c r="F231" s="4" t="str" cm="1">
        <f t="array" ref="F231">IFERROR(INDEX('RESOLVE Results'!$D$1:$P$18671, MATCH(1, ('RESOLVE Results'!$A$1:$A$18671 = $D$124) * ('RESOLVE Results'!$B$1:$B$18671 = $F$124) * ('RESOLVE Results'!$C$1:$C$18671 = $C231), 0), MATCH(F$126, 'RESOLVE Results'!$D$1:$P$1, 0)), "")</f>
        <v/>
      </c>
      <c r="G231" s="4" t="str" cm="1">
        <f t="array" ref="G231">IFERROR(INDEX('RESOLVE Results'!$D$1:$P$18671, MATCH(1, ('RESOLVE Results'!$A$1:$A$18671 = $D$124) * ('RESOLVE Results'!$B$1:$B$18671 = $F$124) * ('RESOLVE Results'!$C$1:$C$18671 = $C231), 0), MATCH(G$126, 'RESOLVE Results'!$D$1:$P$1, 0)), "")</f>
        <v/>
      </c>
      <c r="H231" s="4" t="str" cm="1">
        <f t="array" ref="H231">IFERROR(INDEX('RESOLVE Results'!$D$1:$P$18671, MATCH(1, ('RESOLVE Results'!$A$1:$A$18671 = $D$124) * ('RESOLVE Results'!$B$1:$B$18671 = $F$124) * ('RESOLVE Results'!$C$1:$C$18671 = $C231), 0), MATCH(H$126, 'RESOLVE Results'!$D$1:$P$1, 0)), "")</f>
        <v/>
      </c>
      <c r="I231" s="4" t="str" cm="1">
        <f t="array" ref="I231">IFERROR(INDEX('RESOLVE Results'!$D$1:$P$18671, MATCH(1, ('RESOLVE Results'!$A$1:$A$18671 = $D$124) * ('RESOLVE Results'!$B$1:$B$18671 = $F$124) * ('RESOLVE Results'!$C$1:$C$18671 = $C231), 0), MATCH(I$126, 'RESOLVE Results'!$D$1:$P$1, 0)), "")</f>
        <v/>
      </c>
      <c r="J231" s="4" t="str" cm="1">
        <f t="array" ref="J231">IFERROR(INDEX('RESOLVE Results'!$D$1:$P$18671, MATCH(1, ('RESOLVE Results'!$A$1:$A$18671 = $D$124) * ('RESOLVE Results'!$B$1:$B$18671 = $F$124) * ('RESOLVE Results'!$C$1:$C$18671 = $C231), 0), MATCH(J$126, 'RESOLVE Results'!$D$1:$P$1, 0)), "")</f>
        <v/>
      </c>
      <c r="K231" s="4" t="str" cm="1">
        <f t="array" ref="K231">IFERROR(INDEX('RESOLVE Results'!$D$1:$P$18671, MATCH(1, ('RESOLVE Results'!$A$1:$A$18671 = $D$124) * ('RESOLVE Results'!$B$1:$B$18671 = $F$124) * ('RESOLVE Results'!$C$1:$C$18671 = $C231), 0), MATCH(K$126, 'RESOLVE Results'!$D$1:$P$1, 0)), "")</f>
        <v/>
      </c>
      <c r="L231" s="4" t="str" cm="1">
        <f t="array" ref="L231">IFERROR(INDEX('RESOLVE Results'!$D$1:$P$18671, MATCH(1, ('RESOLVE Results'!$A$1:$A$18671 = $D$124) * ('RESOLVE Results'!$B$1:$B$18671 = $F$124) * ('RESOLVE Results'!$C$1:$C$18671 = $C231), 0), MATCH(L$126, 'RESOLVE Results'!$D$1:$P$1, 0)), "")</f>
        <v/>
      </c>
      <c r="M231" s="4" t="str" cm="1">
        <f t="array" ref="M231">IFERROR(INDEX('RESOLVE Results'!$D$1:$P$18671, MATCH(1, ('RESOLVE Results'!$A$1:$A$18671 = $D$124) * ('RESOLVE Results'!$B$1:$B$18671 = $F$124) * ('RESOLVE Results'!$C$1:$C$18671 = $C231), 0), MATCH(M$126, 'RESOLVE Results'!$D$1:$P$1, 0)), "")</f>
        <v/>
      </c>
      <c r="N231" s="4" t="str" cm="1">
        <f t="array" ref="N231">IFERROR(INDEX('RESOLVE Results'!$D$1:$P$18671, MATCH(1, ('RESOLVE Results'!$A$1:$A$18671 = $D$124) * ('RESOLVE Results'!$B$1:$B$18671 = $F$124) * ('RESOLVE Results'!$C$1:$C$18671 = $C231), 0), MATCH(N$126, 'RESOLVE Results'!$D$1:$P$1, 0)), "")</f>
        <v/>
      </c>
      <c r="O231" s="4" t="str" cm="1">
        <f t="array" ref="O231">IFERROR(INDEX('RESOLVE Results'!$D$1:$P$18671, MATCH(1, ('RESOLVE Results'!$A$1:$A$18671 = $D$124) * ('RESOLVE Results'!$B$1:$B$18671 = $F$124) * ('RESOLVE Results'!$C$1:$C$18671 = $C231), 0), MATCH(O$126, 'RESOLVE Results'!$D$1:$P$1, 0)), "")</f>
        <v/>
      </c>
      <c r="P231" s="6" t="str">
        <f t="shared" si="4"/>
        <v/>
      </c>
    </row>
    <row r="232" spans="2:16" x14ac:dyDescent="0.2">
      <c r="B232" s="11" t="s">
        <v>180</v>
      </c>
      <c r="C232" s="3">
        <v>0</v>
      </c>
      <c r="D232" s="4" t="str" cm="1">
        <f t="array" ref="D232">IFERROR(INDEX('RESOLVE Results'!$D$1:$P$18671, MATCH(1, ('RESOLVE Results'!$A$1:$A$18671 = $D$124) * ('RESOLVE Results'!$B$1:$B$18671 = $F$124) * ('RESOLVE Results'!$C$1:$C$18671 = $C232), 0), MATCH(D$126, 'RESOLVE Results'!$D$1:$P$1, 0)), "")</f>
        <v/>
      </c>
      <c r="E232" s="4" t="str" cm="1">
        <f t="array" ref="E232">IFERROR(INDEX('RESOLVE Results'!$D$1:$P$18671, MATCH(1, ('RESOLVE Results'!$A$1:$A$18671 = $D$124) * ('RESOLVE Results'!$B$1:$B$18671 = $F$124) * ('RESOLVE Results'!$C$1:$C$18671 = $C232), 0), MATCH(E$126, 'RESOLVE Results'!$D$1:$P$1, 0)), "")</f>
        <v/>
      </c>
      <c r="F232" s="4" t="str" cm="1">
        <f t="array" ref="F232">IFERROR(INDEX('RESOLVE Results'!$D$1:$P$18671, MATCH(1, ('RESOLVE Results'!$A$1:$A$18671 = $D$124) * ('RESOLVE Results'!$B$1:$B$18671 = $F$124) * ('RESOLVE Results'!$C$1:$C$18671 = $C232), 0), MATCH(F$126, 'RESOLVE Results'!$D$1:$P$1, 0)), "")</f>
        <v/>
      </c>
      <c r="G232" s="4" t="str" cm="1">
        <f t="array" ref="G232">IFERROR(INDEX('RESOLVE Results'!$D$1:$P$18671, MATCH(1, ('RESOLVE Results'!$A$1:$A$18671 = $D$124) * ('RESOLVE Results'!$B$1:$B$18671 = $F$124) * ('RESOLVE Results'!$C$1:$C$18671 = $C232), 0), MATCH(G$126, 'RESOLVE Results'!$D$1:$P$1, 0)), "")</f>
        <v/>
      </c>
      <c r="H232" s="4" t="str" cm="1">
        <f t="array" ref="H232">IFERROR(INDEX('RESOLVE Results'!$D$1:$P$18671, MATCH(1, ('RESOLVE Results'!$A$1:$A$18671 = $D$124) * ('RESOLVE Results'!$B$1:$B$18671 = $F$124) * ('RESOLVE Results'!$C$1:$C$18671 = $C232), 0), MATCH(H$126, 'RESOLVE Results'!$D$1:$P$1, 0)), "")</f>
        <v/>
      </c>
      <c r="I232" s="4" t="str" cm="1">
        <f t="array" ref="I232">IFERROR(INDEX('RESOLVE Results'!$D$1:$P$18671, MATCH(1, ('RESOLVE Results'!$A$1:$A$18671 = $D$124) * ('RESOLVE Results'!$B$1:$B$18671 = $F$124) * ('RESOLVE Results'!$C$1:$C$18671 = $C232), 0), MATCH(I$126, 'RESOLVE Results'!$D$1:$P$1, 0)), "")</f>
        <v/>
      </c>
      <c r="J232" s="4" t="str" cm="1">
        <f t="array" ref="J232">IFERROR(INDEX('RESOLVE Results'!$D$1:$P$18671, MATCH(1, ('RESOLVE Results'!$A$1:$A$18671 = $D$124) * ('RESOLVE Results'!$B$1:$B$18671 = $F$124) * ('RESOLVE Results'!$C$1:$C$18671 = $C232), 0), MATCH(J$126, 'RESOLVE Results'!$D$1:$P$1, 0)), "")</f>
        <v/>
      </c>
      <c r="K232" s="4" t="str" cm="1">
        <f t="array" ref="K232">IFERROR(INDEX('RESOLVE Results'!$D$1:$P$18671, MATCH(1, ('RESOLVE Results'!$A$1:$A$18671 = $D$124) * ('RESOLVE Results'!$B$1:$B$18671 = $F$124) * ('RESOLVE Results'!$C$1:$C$18671 = $C232), 0), MATCH(K$126, 'RESOLVE Results'!$D$1:$P$1, 0)), "")</f>
        <v/>
      </c>
      <c r="L232" s="4" t="str" cm="1">
        <f t="array" ref="L232">IFERROR(INDEX('RESOLVE Results'!$D$1:$P$18671, MATCH(1, ('RESOLVE Results'!$A$1:$A$18671 = $D$124) * ('RESOLVE Results'!$B$1:$B$18671 = $F$124) * ('RESOLVE Results'!$C$1:$C$18671 = $C232), 0), MATCH(L$126, 'RESOLVE Results'!$D$1:$P$1, 0)), "")</f>
        <v/>
      </c>
      <c r="M232" s="4" t="str" cm="1">
        <f t="array" ref="M232">IFERROR(INDEX('RESOLVE Results'!$D$1:$P$18671, MATCH(1, ('RESOLVE Results'!$A$1:$A$18671 = $D$124) * ('RESOLVE Results'!$B$1:$B$18671 = $F$124) * ('RESOLVE Results'!$C$1:$C$18671 = $C232), 0), MATCH(M$126, 'RESOLVE Results'!$D$1:$P$1, 0)), "")</f>
        <v/>
      </c>
      <c r="N232" s="4" t="str" cm="1">
        <f t="array" ref="N232">IFERROR(INDEX('RESOLVE Results'!$D$1:$P$18671, MATCH(1, ('RESOLVE Results'!$A$1:$A$18671 = $D$124) * ('RESOLVE Results'!$B$1:$B$18671 = $F$124) * ('RESOLVE Results'!$C$1:$C$18671 = $C232), 0), MATCH(N$126, 'RESOLVE Results'!$D$1:$P$1, 0)), "")</f>
        <v/>
      </c>
      <c r="O232" s="4" t="str" cm="1">
        <f t="array" ref="O232">IFERROR(INDEX('RESOLVE Results'!$D$1:$P$18671, MATCH(1, ('RESOLVE Results'!$A$1:$A$18671 = $D$124) * ('RESOLVE Results'!$B$1:$B$18671 = $F$124) * ('RESOLVE Results'!$C$1:$C$18671 = $C232), 0), MATCH(O$126, 'RESOLVE Results'!$D$1:$P$1, 0)), "")</f>
        <v/>
      </c>
      <c r="P232" s="6" t="str">
        <f t="shared" si="4"/>
        <v/>
      </c>
    </row>
    <row r="233" spans="2:16" x14ac:dyDescent="0.2">
      <c r="B233" s="11" t="s">
        <v>180</v>
      </c>
      <c r="C233" s="3">
        <v>0</v>
      </c>
      <c r="D233" s="4" t="str" cm="1">
        <f t="array" ref="D233">IFERROR(INDEX('RESOLVE Results'!$D$1:$P$18671, MATCH(1, ('RESOLVE Results'!$A$1:$A$18671 = $D$124) * ('RESOLVE Results'!$B$1:$B$18671 = $F$124) * ('RESOLVE Results'!$C$1:$C$18671 = $C233), 0), MATCH(D$126, 'RESOLVE Results'!$D$1:$P$1, 0)), "")</f>
        <v/>
      </c>
      <c r="E233" s="4" t="str" cm="1">
        <f t="array" ref="E233">IFERROR(INDEX('RESOLVE Results'!$D$1:$P$18671, MATCH(1, ('RESOLVE Results'!$A$1:$A$18671 = $D$124) * ('RESOLVE Results'!$B$1:$B$18671 = $F$124) * ('RESOLVE Results'!$C$1:$C$18671 = $C233), 0), MATCH(E$126, 'RESOLVE Results'!$D$1:$P$1, 0)), "")</f>
        <v/>
      </c>
      <c r="F233" s="4" t="str" cm="1">
        <f t="array" ref="F233">IFERROR(INDEX('RESOLVE Results'!$D$1:$P$18671, MATCH(1, ('RESOLVE Results'!$A$1:$A$18671 = $D$124) * ('RESOLVE Results'!$B$1:$B$18671 = $F$124) * ('RESOLVE Results'!$C$1:$C$18671 = $C233), 0), MATCH(F$126, 'RESOLVE Results'!$D$1:$P$1, 0)), "")</f>
        <v/>
      </c>
      <c r="G233" s="4" t="str" cm="1">
        <f t="array" ref="G233">IFERROR(INDEX('RESOLVE Results'!$D$1:$P$18671, MATCH(1, ('RESOLVE Results'!$A$1:$A$18671 = $D$124) * ('RESOLVE Results'!$B$1:$B$18671 = $F$124) * ('RESOLVE Results'!$C$1:$C$18671 = $C233), 0), MATCH(G$126, 'RESOLVE Results'!$D$1:$P$1, 0)), "")</f>
        <v/>
      </c>
      <c r="H233" s="4" t="str" cm="1">
        <f t="array" ref="H233">IFERROR(INDEX('RESOLVE Results'!$D$1:$P$18671, MATCH(1, ('RESOLVE Results'!$A$1:$A$18671 = $D$124) * ('RESOLVE Results'!$B$1:$B$18671 = $F$124) * ('RESOLVE Results'!$C$1:$C$18671 = $C233), 0), MATCH(H$126, 'RESOLVE Results'!$D$1:$P$1, 0)), "")</f>
        <v/>
      </c>
      <c r="I233" s="4" t="str" cm="1">
        <f t="array" ref="I233">IFERROR(INDEX('RESOLVE Results'!$D$1:$P$18671, MATCH(1, ('RESOLVE Results'!$A$1:$A$18671 = $D$124) * ('RESOLVE Results'!$B$1:$B$18671 = $F$124) * ('RESOLVE Results'!$C$1:$C$18671 = $C233), 0), MATCH(I$126, 'RESOLVE Results'!$D$1:$P$1, 0)), "")</f>
        <v/>
      </c>
      <c r="J233" s="4" t="str" cm="1">
        <f t="array" ref="J233">IFERROR(INDEX('RESOLVE Results'!$D$1:$P$18671, MATCH(1, ('RESOLVE Results'!$A$1:$A$18671 = $D$124) * ('RESOLVE Results'!$B$1:$B$18671 = $F$124) * ('RESOLVE Results'!$C$1:$C$18671 = $C233), 0), MATCH(J$126, 'RESOLVE Results'!$D$1:$P$1, 0)), "")</f>
        <v/>
      </c>
      <c r="K233" s="4" t="str" cm="1">
        <f t="array" ref="K233">IFERROR(INDEX('RESOLVE Results'!$D$1:$P$18671, MATCH(1, ('RESOLVE Results'!$A$1:$A$18671 = $D$124) * ('RESOLVE Results'!$B$1:$B$18671 = $F$124) * ('RESOLVE Results'!$C$1:$C$18671 = $C233), 0), MATCH(K$126, 'RESOLVE Results'!$D$1:$P$1, 0)), "")</f>
        <v/>
      </c>
      <c r="L233" s="4" t="str" cm="1">
        <f t="array" ref="L233">IFERROR(INDEX('RESOLVE Results'!$D$1:$P$18671, MATCH(1, ('RESOLVE Results'!$A$1:$A$18671 = $D$124) * ('RESOLVE Results'!$B$1:$B$18671 = $F$124) * ('RESOLVE Results'!$C$1:$C$18671 = $C233), 0), MATCH(L$126, 'RESOLVE Results'!$D$1:$P$1, 0)), "")</f>
        <v/>
      </c>
      <c r="M233" s="4" t="str" cm="1">
        <f t="array" ref="M233">IFERROR(INDEX('RESOLVE Results'!$D$1:$P$18671, MATCH(1, ('RESOLVE Results'!$A$1:$A$18671 = $D$124) * ('RESOLVE Results'!$B$1:$B$18671 = $F$124) * ('RESOLVE Results'!$C$1:$C$18671 = $C233), 0), MATCH(M$126, 'RESOLVE Results'!$D$1:$P$1, 0)), "")</f>
        <v/>
      </c>
      <c r="N233" s="4" t="str" cm="1">
        <f t="array" ref="N233">IFERROR(INDEX('RESOLVE Results'!$D$1:$P$18671, MATCH(1, ('RESOLVE Results'!$A$1:$A$18671 = $D$124) * ('RESOLVE Results'!$B$1:$B$18671 = $F$124) * ('RESOLVE Results'!$C$1:$C$18671 = $C233), 0), MATCH(N$126, 'RESOLVE Results'!$D$1:$P$1, 0)), "")</f>
        <v/>
      </c>
      <c r="O233" s="4" t="str" cm="1">
        <f t="array" ref="O233">IFERROR(INDEX('RESOLVE Results'!$D$1:$P$18671, MATCH(1, ('RESOLVE Results'!$A$1:$A$18671 = $D$124) * ('RESOLVE Results'!$B$1:$B$18671 = $F$124) * ('RESOLVE Results'!$C$1:$C$18671 = $C233), 0), MATCH(O$126, 'RESOLVE Results'!$D$1:$P$1, 0)), "")</f>
        <v/>
      </c>
      <c r="P233" s="6" t="str">
        <f t="shared" si="4"/>
        <v/>
      </c>
    </row>
    <row r="234" spans="2:16" x14ac:dyDescent="0.2">
      <c r="B234" s="11" t="s">
        <v>180</v>
      </c>
      <c r="C234" s="3">
        <v>0</v>
      </c>
      <c r="D234" s="4" t="str" cm="1">
        <f t="array" ref="D234">IFERROR(INDEX('RESOLVE Results'!$D$1:$P$18671, MATCH(1, ('RESOLVE Results'!$A$1:$A$18671 = $D$124) * ('RESOLVE Results'!$B$1:$B$18671 = $F$124) * ('RESOLVE Results'!$C$1:$C$18671 = $C234), 0), MATCH(D$126, 'RESOLVE Results'!$D$1:$P$1, 0)), "")</f>
        <v/>
      </c>
      <c r="E234" s="4" t="str" cm="1">
        <f t="array" ref="E234">IFERROR(INDEX('RESOLVE Results'!$D$1:$P$18671, MATCH(1, ('RESOLVE Results'!$A$1:$A$18671 = $D$124) * ('RESOLVE Results'!$B$1:$B$18671 = $F$124) * ('RESOLVE Results'!$C$1:$C$18671 = $C234), 0), MATCH(E$126, 'RESOLVE Results'!$D$1:$P$1, 0)), "")</f>
        <v/>
      </c>
      <c r="F234" s="4" t="str" cm="1">
        <f t="array" ref="F234">IFERROR(INDEX('RESOLVE Results'!$D$1:$P$18671, MATCH(1, ('RESOLVE Results'!$A$1:$A$18671 = $D$124) * ('RESOLVE Results'!$B$1:$B$18671 = $F$124) * ('RESOLVE Results'!$C$1:$C$18671 = $C234), 0), MATCH(F$126, 'RESOLVE Results'!$D$1:$P$1, 0)), "")</f>
        <v/>
      </c>
      <c r="G234" s="4" t="str" cm="1">
        <f t="array" ref="G234">IFERROR(INDEX('RESOLVE Results'!$D$1:$P$18671, MATCH(1, ('RESOLVE Results'!$A$1:$A$18671 = $D$124) * ('RESOLVE Results'!$B$1:$B$18671 = $F$124) * ('RESOLVE Results'!$C$1:$C$18671 = $C234), 0), MATCH(G$126, 'RESOLVE Results'!$D$1:$P$1, 0)), "")</f>
        <v/>
      </c>
      <c r="H234" s="4" t="str" cm="1">
        <f t="array" ref="H234">IFERROR(INDEX('RESOLVE Results'!$D$1:$P$18671, MATCH(1, ('RESOLVE Results'!$A$1:$A$18671 = $D$124) * ('RESOLVE Results'!$B$1:$B$18671 = $F$124) * ('RESOLVE Results'!$C$1:$C$18671 = $C234), 0), MATCH(H$126, 'RESOLVE Results'!$D$1:$P$1, 0)), "")</f>
        <v/>
      </c>
      <c r="I234" s="4" t="str" cm="1">
        <f t="array" ref="I234">IFERROR(INDEX('RESOLVE Results'!$D$1:$P$18671, MATCH(1, ('RESOLVE Results'!$A$1:$A$18671 = $D$124) * ('RESOLVE Results'!$B$1:$B$18671 = $F$124) * ('RESOLVE Results'!$C$1:$C$18671 = $C234), 0), MATCH(I$126, 'RESOLVE Results'!$D$1:$P$1, 0)), "")</f>
        <v/>
      </c>
      <c r="J234" s="4" t="str" cm="1">
        <f t="array" ref="J234">IFERROR(INDEX('RESOLVE Results'!$D$1:$P$18671, MATCH(1, ('RESOLVE Results'!$A$1:$A$18671 = $D$124) * ('RESOLVE Results'!$B$1:$B$18671 = $F$124) * ('RESOLVE Results'!$C$1:$C$18671 = $C234), 0), MATCH(J$126, 'RESOLVE Results'!$D$1:$P$1, 0)), "")</f>
        <v/>
      </c>
      <c r="K234" s="4" t="str" cm="1">
        <f t="array" ref="K234">IFERROR(INDEX('RESOLVE Results'!$D$1:$P$18671, MATCH(1, ('RESOLVE Results'!$A$1:$A$18671 = $D$124) * ('RESOLVE Results'!$B$1:$B$18671 = $F$124) * ('RESOLVE Results'!$C$1:$C$18671 = $C234), 0), MATCH(K$126, 'RESOLVE Results'!$D$1:$P$1, 0)), "")</f>
        <v/>
      </c>
      <c r="L234" s="4" t="str" cm="1">
        <f t="array" ref="L234">IFERROR(INDEX('RESOLVE Results'!$D$1:$P$18671, MATCH(1, ('RESOLVE Results'!$A$1:$A$18671 = $D$124) * ('RESOLVE Results'!$B$1:$B$18671 = $F$124) * ('RESOLVE Results'!$C$1:$C$18671 = $C234), 0), MATCH(L$126, 'RESOLVE Results'!$D$1:$P$1, 0)), "")</f>
        <v/>
      </c>
      <c r="M234" s="4" t="str" cm="1">
        <f t="array" ref="M234">IFERROR(INDEX('RESOLVE Results'!$D$1:$P$18671, MATCH(1, ('RESOLVE Results'!$A$1:$A$18671 = $D$124) * ('RESOLVE Results'!$B$1:$B$18671 = $F$124) * ('RESOLVE Results'!$C$1:$C$18671 = $C234), 0), MATCH(M$126, 'RESOLVE Results'!$D$1:$P$1, 0)), "")</f>
        <v/>
      </c>
      <c r="N234" s="4" t="str" cm="1">
        <f t="array" ref="N234">IFERROR(INDEX('RESOLVE Results'!$D$1:$P$18671, MATCH(1, ('RESOLVE Results'!$A$1:$A$18671 = $D$124) * ('RESOLVE Results'!$B$1:$B$18671 = $F$124) * ('RESOLVE Results'!$C$1:$C$18671 = $C234), 0), MATCH(N$126, 'RESOLVE Results'!$D$1:$P$1, 0)), "")</f>
        <v/>
      </c>
      <c r="O234" s="4" t="str" cm="1">
        <f t="array" ref="O234">IFERROR(INDEX('RESOLVE Results'!$D$1:$P$18671, MATCH(1, ('RESOLVE Results'!$A$1:$A$18671 = $D$124) * ('RESOLVE Results'!$B$1:$B$18671 = $F$124) * ('RESOLVE Results'!$C$1:$C$18671 = $C234), 0), MATCH(O$126, 'RESOLVE Results'!$D$1:$P$1, 0)), "")</f>
        <v/>
      </c>
      <c r="P234" s="6" t="str">
        <f t="shared" si="4"/>
        <v/>
      </c>
    </row>
    <row r="235" spans="2:16" x14ac:dyDescent="0.2">
      <c r="B235" s="11" t="s">
        <v>180</v>
      </c>
      <c r="C235" s="3">
        <v>0</v>
      </c>
      <c r="D235" s="4" t="str" cm="1">
        <f t="array" ref="D235">IFERROR(INDEX('RESOLVE Results'!$D$1:$P$18671, MATCH(1, ('RESOLVE Results'!$A$1:$A$18671 = $D$124) * ('RESOLVE Results'!$B$1:$B$18671 = $F$124) * ('RESOLVE Results'!$C$1:$C$18671 = $C235), 0), MATCH(D$126, 'RESOLVE Results'!$D$1:$P$1, 0)), "")</f>
        <v/>
      </c>
      <c r="E235" s="4" t="str" cm="1">
        <f t="array" ref="E235">IFERROR(INDEX('RESOLVE Results'!$D$1:$P$18671, MATCH(1, ('RESOLVE Results'!$A$1:$A$18671 = $D$124) * ('RESOLVE Results'!$B$1:$B$18671 = $F$124) * ('RESOLVE Results'!$C$1:$C$18671 = $C235), 0), MATCH(E$126, 'RESOLVE Results'!$D$1:$P$1, 0)), "")</f>
        <v/>
      </c>
      <c r="F235" s="4" t="str" cm="1">
        <f t="array" ref="F235">IFERROR(INDEX('RESOLVE Results'!$D$1:$P$18671, MATCH(1, ('RESOLVE Results'!$A$1:$A$18671 = $D$124) * ('RESOLVE Results'!$B$1:$B$18671 = $F$124) * ('RESOLVE Results'!$C$1:$C$18671 = $C235), 0), MATCH(F$126, 'RESOLVE Results'!$D$1:$P$1, 0)), "")</f>
        <v/>
      </c>
      <c r="G235" s="4" t="str" cm="1">
        <f t="array" ref="G235">IFERROR(INDEX('RESOLVE Results'!$D$1:$P$18671, MATCH(1, ('RESOLVE Results'!$A$1:$A$18671 = $D$124) * ('RESOLVE Results'!$B$1:$B$18671 = $F$124) * ('RESOLVE Results'!$C$1:$C$18671 = $C235), 0), MATCH(G$126, 'RESOLVE Results'!$D$1:$P$1, 0)), "")</f>
        <v/>
      </c>
      <c r="H235" s="4" t="str" cm="1">
        <f t="array" ref="H235">IFERROR(INDEX('RESOLVE Results'!$D$1:$P$18671, MATCH(1, ('RESOLVE Results'!$A$1:$A$18671 = $D$124) * ('RESOLVE Results'!$B$1:$B$18671 = $F$124) * ('RESOLVE Results'!$C$1:$C$18671 = $C235), 0), MATCH(H$126, 'RESOLVE Results'!$D$1:$P$1, 0)), "")</f>
        <v/>
      </c>
      <c r="I235" s="4" t="str" cm="1">
        <f t="array" ref="I235">IFERROR(INDEX('RESOLVE Results'!$D$1:$P$18671, MATCH(1, ('RESOLVE Results'!$A$1:$A$18671 = $D$124) * ('RESOLVE Results'!$B$1:$B$18671 = $F$124) * ('RESOLVE Results'!$C$1:$C$18671 = $C235), 0), MATCH(I$126, 'RESOLVE Results'!$D$1:$P$1, 0)), "")</f>
        <v/>
      </c>
      <c r="J235" s="4" t="str" cm="1">
        <f t="array" ref="J235">IFERROR(INDEX('RESOLVE Results'!$D$1:$P$18671, MATCH(1, ('RESOLVE Results'!$A$1:$A$18671 = $D$124) * ('RESOLVE Results'!$B$1:$B$18671 = $F$124) * ('RESOLVE Results'!$C$1:$C$18671 = $C235), 0), MATCH(J$126, 'RESOLVE Results'!$D$1:$P$1, 0)), "")</f>
        <v/>
      </c>
      <c r="K235" s="4" t="str" cm="1">
        <f t="array" ref="K235">IFERROR(INDEX('RESOLVE Results'!$D$1:$P$18671, MATCH(1, ('RESOLVE Results'!$A$1:$A$18671 = $D$124) * ('RESOLVE Results'!$B$1:$B$18671 = $F$124) * ('RESOLVE Results'!$C$1:$C$18671 = $C235), 0), MATCH(K$126, 'RESOLVE Results'!$D$1:$P$1, 0)), "")</f>
        <v/>
      </c>
      <c r="L235" s="4" t="str" cm="1">
        <f t="array" ref="L235">IFERROR(INDEX('RESOLVE Results'!$D$1:$P$18671, MATCH(1, ('RESOLVE Results'!$A$1:$A$18671 = $D$124) * ('RESOLVE Results'!$B$1:$B$18671 = $F$124) * ('RESOLVE Results'!$C$1:$C$18671 = $C235), 0), MATCH(L$126, 'RESOLVE Results'!$D$1:$P$1, 0)), "")</f>
        <v/>
      </c>
      <c r="M235" s="4" t="str" cm="1">
        <f t="array" ref="M235">IFERROR(INDEX('RESOLVE Results'!$D$1:$P$18671, MATCH(1, ('RESOLVE Results'!$A$1:$A$18671 = $D$124) * ('RESOLVE Results'!$B$1:$B$18671 = $F$124) * ('RESOLVE Results'!$C$1:$C$18671 = $C235), 0), MATCH(M$126, 'RESOLVE Results'!$D$1:$P$1, 0)), "")</f>
        <v/>
      </c>
      <c r="N235" s="4" t="str" cm="1">
        <f t="array" ref="N235">IFERROR(INDEX('RESOLVE Results'!$D$1:$P$18671, MATCH(1, ('RESOLVE Results'!$A$1:$A$18671 = $D$124) * ('RESOLVE Results'!$B$1:$B$18671 = $F$124) * ('RESOLVE Results'!$C$1:$C$18671 = $C235), 0), MATCH(N$126, 'RESOLVE Results'!$D$1:$P$1, 0)), "")</f>
        <v/>
      </c>
      <c r="O235" s="4" t="str" cm="1">
        <f t="array" ref="O235">IFERROR(INDEX('RESOLVE Results'!$D$1:$P$18671, MATCH(1, ('RESOLVE Results'!$A$1:$A$18671 = $D$124) * ('RESOLVE Results'!$B$1:$B$18671 = $F$124) * ('RESOLVE Results'!$C$1:$C$18671 = $C235), 0), MATCH(O$126, 'RESOLVE Results'!$D$1:$P$1, 0)), "")</f>
        <v/>
      </c>
      <c r="P235" s="6" t="str">
        <f t="shared" si="4"/>
        <v/>
      </c>
    </row>
    <row r="236" spans="2:16" x14ac:dyDescent="0.2">
      <c r="B236" s="11" t="s">
        <v>180</v>
      </c>
      <c r="C236" s="3">
        <v>0</v>
      </c>
      <c r="D236" s="4" t="str" cm="1">
        <f t="array" ref="D236">IFERROR(INDEX('RESOLVE Results'!$D$1:$P$18671, MATCH(1, ('RESOLVE Results'!$A$1:$A$18671 = $D$124) * ('RESOLVE Results'!$B$1:$B$18671 = $F$124) * ('RESOLVE Results'!$C$1:$C$18671 = $C236), 0), MATCH(D$126, 'RESOLVE Results'!$D$1:$P$1, 0)), "")</f>
        <v/>
      </c>
      <c r="E236" s="4" t="str" cm="1">
        <f t="array" ref="E236">IFERROR(INDEX('RESOLVE Results'!$D$1:$P$18671, MATCH(1, ('RESOLVE Results'!$A$1:$A$18671 = $D$124) * ('RESOLVE Results'!$B$1:$B$18671 = $F$124) * ('RESOLVE Results'!$C$1:$C$18671 = $C236), 0), MATCH(E$126, 'RESOLVE Results'!$D$1:$P$1, 0)), "")</f>
        <v/>
      </c>
      <c r="F236" s="4" t="str" cm="1">
        <f t="array" ref="F236">IFERROR(INDEX('RESOLVE Results'!$D$1:$P$18671, MATCH(1, ('RESOLVE Results'!$A$1:$A$18671 = $D$124) * ('RESOLVE Results'!$B$1:$B$18671 = $F$124) * ('RESOLVE Results'!$C$1:$C$18671 = $C236), 0), MATCH(F$126, 'RESOLVE Results'!$D$1:$P$1, 0)), "")</f>
        <v/>
      </c>
      <c r="G236" s="4" t="str" cm="1">
        <f t="array" ref="G236">IFERROR(INDEX('RESOLVE Results'!$D$1:$P$18671, MATCH(1, ('RESOLVE Results'!$A$1:$A$18671 = $D$124) * ('RESOLVE Results'!$B$1:$B$18671 = $F$124) * ('RESOLVE Results'!$C$1:$C$18671 = $C236), 0), MATCH(G$126, 'RESOLVE Results'!$D$1:$P$1, 0)), "")</f>
        <v/>
      </c>
      <c r="H236" s="4" t="str" cm="1">
        <f t="array" ref="H236">IFERROR(INDEX('RESOLVE Results'!$D$1:$P$18671, MATCH(1, ('RESOLVE Results'!$A$1:$A$18671 = $D$124) * ('RESOLVE Results'!$B$1:$B$18671 = $F$124) * ('RESOLVE Results'!$C$1:$C$18671 = $C236), 0), MATCH(H$126, 'RESOLVE Results'!$D$1:$P$1, 0)), "")</f>
        <v/>
      </c>
      <c r="I236" s="4" t="str" cm="1">
        <f t="array" ref="I236">IFERROR(INDEX('RESOLVE Results'!$D$1:$P$18671, MATCH(1, ('RESOLVE Results'!$A$1:$A$18671 = $D$124) * ('RESOLVE Results'!$B$1:$B$18671 = $F$124) * ('RESOLVE Results'!$C$1:$C$18671 = $C236), 0), MATCH(I$126, 'RESOLVE Results'!$D$1:$P$1, 0)), "")</f>
        <v/>
      </c>
      <c r="J236" s="4" t="str" cm="1">
        <f t="array" ref="J236">IFERROR(INDEX('RESOLVE Results'!$D$1:$P$18671, MATCH(1, ('RESOLVE Results'!$A$1:$A$18671 = $D$124) * ('RESOLVE Results'!$B$1:$B$18671 = $F$124) * ('RESOLVE Results'!$C$1:$C$18671 = $C236), 0), MATCH(J$126, 'RESOLVE Results'!$D$1:$P$1, 0)), "")</f>
        <v/>
      </c>
      <c r="K236" s="4" t="str" cm="1">
        <f t="array" ref="K236">IFERROR(INDEX('RESOLVE Results'!$D$1:$P$18671, MATCH(1, ('RESOLVE Results'!$A$1:$A$18671 = $D$124) * ('RESOLVE Results'!$B$1:$B$18671 = $F$124) * ('RESOLVE Results'!$C$1:$C$18671 = $C236), 0), MATCH(K$126, 'RESOLVE Results'!$D$1:$P$1, 0)), "")</f>
        <v/>
      </c>
      <c r="L236" s="4" t="str" cm="1">
        <f t="array" ref="L236">IFERROR(INDEX('RESOLVE Results'!$D$1:$P$18671, MATCH(1, ('RESOLVE Results'!$A$1:$A$18671 = $D$124) * ('RESOLVE Results'!$B$1:$B$18671 = $F$124) * ('RESOLVE Results'!$C$1:$C$18671 = $C236), 0), MATCH(L$126, 'RESOLVE Results'!$D$1:$P$1, 0)), "")</f>
        <v/>
      </c>
      <c r="M236" s="4" t="str" cm="1">
        <f t="array" ref="M236">IFERROR(INDEX('RESOLVE Results'!$D$1:$P$18671, MATCH(1, ('RESOLVE Results'!$A$1:$A$18671 = $D$124) * ('RESOLVE Results'!$B$1:$B$18671 = $F$124) * ('RESOLVE Results'!$C$1:$C$18671 = $C236), 0), MATCH(M$126, 'RESOLVE Results'!$D$1:$P$1, 0)), "")</f>
        <v/>
      </c>
      <c r="N236" s="4" t="str" cm="1">
        <f t="array" ref="N236">IFERROR(INDEX('RESOLVE Results'!$D$1:$P$18671, MATCH(1, ('RESOLVE Results'!$A$1:$A$18671 = $D$124) * ('RESOLVE Results'!$B$1:$B$18671 = $F$124) * ('RESOLVE Results'!$C$1:$C$18671 = $C236), 0), MATCH(N$126, 'RESOLVE Results'!$D$1:$P$1, 0)), "")</f>
        <v/>
      </c>
      <c r="O236" s="4" t="str" cm="1">
        <f t="array" ref="O236">IFERROR(INDEX('RESOLVE Results'!$D$1:$P$18671, MATCH(1, ('RESOLVE Results'!$A$1:$A$18671 = $D$124) * ('RESOLVE Results'!$B$1:$B$18671 = $F$124) * ('RESOLVE Results'!$C$1:$C$18671 = $C236), 0), MATCH(O$126, 'RESOLVE Results'!$D$1:$P$1, 0)), "")</f>
        <v/>
      </c>
      <c r="P236" s="6" t="str">
        <f t="shared" si="4"/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739D1-4BB6-4DC3-9DA0-E78A8624D2C5}">
  <sheetPr codeName="Sheet13">
    <tabColor theme="0" tint="-0.249977111117893"/>
  </sheetPr>
  <dimension ref="B2:Q349"/>
  <sheetViews>
    <sheetView showGridLines="0" workbookViewId="0">
      <selection activeCell="T315" sqref="T315"/>
    </sheetView>
  </sheetViews>
  <sheetFormatPr defaultColWidth="9" defaultRowHeight="12" outlineLevelRow="1" outlineLevelCol="1" x14ac:dyDescent="0.2"/>
  <cols>
    <col min="2" max="2" width="15" style="11" hidden="1" customWidth="1" outlineLevel="1"/>
    <col min="3" max="3" width="48.42578125" bestFit="1" customWidth="1" collapsed="1"/>
    <col min="17" max="17" width="20.5703125" bestFit="1" customWidth="1"/>
  </cols>
  <sheetData>
    <row r="2" spans="2:17" ht="17.25" thickBot="1" x14ac:dyDescent="0.25">
      <c r="C2" s="9" t="s">
        <v>225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4" spans="2:17" ht="12.75" x14ac:dyDescent="0.2">
      <c r="C4" s="2" t="s">
        <v>226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2:17" x14ac:dyDescent="0.2">
      <c r="C5" s="7"/>
      <c r="D5" s="15">
        <v>2024</v>
      </c>
      <c r="E5" s="15">
        <v>2025</v>
      </c>
      <c r="F5" s="15">
        <v>2026</v>
      </c>
      <c r="G5" s="15">
        <v>2028</v>
      </c>
      <c r="H5" s="15">
        <v>2030</v>
      </c>
      <c r="I5" s="15">
        <v>2032</v>
      </c>
      <c r="J5" s="15">
        <v>2033</v>
      </c>
      <c r="K5" s="15">
        <v>2034</v>
      </c>
      <c r="L5" s="15">
        <v>2035</v>
      </c>
      <c r="M5" s="15">
        <v>2039</v>
      </c>
      <c r="N5" s="15">
        <v>2040</v>
      </c>
      <c r="O5" s="15">
        <v>2045</v>
      </c>
    </row>
    <row r="6" spans="2:17" x14ac:dyDescent="0.2">
      <c r="C6" s="8" t="s">
        <v>227</v>
      </c>
      <c r="D6" s="14">
        <f>'Cost Data'!Y$6</f>
        <v>0.90702947845804904</v>
      </c>
      <c r="E6" s="14">
        <f>'Cost Data'!Z$6</f>
        <v>0.86383759853147601</v>
      </c>
      <c r="F6" s="14">
        <f>'Cost Data'!AA$6</f>
        <v>1.2144655580261099</v>
      </c>
      <c r="G6" s="14">
        <f>'Cost Data'!AB$6</f>
        <v>1.49331914493591</v>
      </c>
      <c r="H6" s="14">
        <f>'Cost Data'!AC$6</f>
        <v>1.3544844852026401</v>
      </c>
      <c r="I6" s="14">
        <f>'Cost Data'!AD$6</f>
        <v>0.93621771164965695</v>
      </c>
      <c r="J6" s="14">
        <f>'Cost Data'!AE$6</f>
        <v>0.58467928908643696</v>
      </c>
      <c r="K6" s="14">
        <f>'Cost Data'!AF$6</f>
        <v>0.55683741817755905</v>
      </c>
      <c r="L6" s="14">
        <f>'Cost Data'!AG$6</f>
        <v>1.26415874493526</v>
      </c>
      <c r="M6" s="14">
        <f>'Cost Data'!AH$6</f>
        <v>1.14665586639877</v>
      </c>
      <c r="N6" s="14">
        <f>'Cost Data'!AI$6</f>
        <v>1.1701884302783001</v>
      </c>
      <c r="O6" s="14">
        <f>'Cost Data'!AJ$6</f>
        <v>4.1025970000000003</v>
      </c>
    </row>
    <row r="8" spans="2:17" ht="17.25" thickBot="1" x14ac:dyDescent="0.25">
      <c r="C8" s="9" t="s">
        <v>269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10" spans="2:17" x14ac:dyDescent="0.2">
      <c r="C10" s="11" t="s">
        <v>258</v>
      </c>
      <c r="D10" s="11" t="s">
        <v>270</v>
      </c>
      <c r="E10" s="11" t="s">
        <v>260</v>
      </c>
      <c r="F10" s="11" t="s">
        <v>204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</row>
    <row r="11" spans="2:17" ht="12.75" x14ac:dyDescent="0.2">
      <c r="C11" s="2" t="s">
        <v>271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17" x14ac:dyDescent="0.2">
      <c r="C12" s="1" t="s">
        <v>156</v>
      </c>
      <c r="D12" s="1">
        <v>2024</v>
      </c>
      <c r="E12" s="1">
        <v>2025</v>
      </c>
      <c r="F12" s="1">
        <v>2026</v>
      </c>
      <c r="G12" s="1">
        <v>2028</v>
      </c>
      <c r="H12" s="1">
        <v>2030</v>
      </c>
      <c r="I12" s="1">
        <v>2032</v>
      </c>
      <c r="J12" s="1">
        <v>2033</v>
      </c>
      <c r="K12" s="1">
        <v>2034</v>
      </c>
      <c r="L12" s="1">
        <v>2035</v>
      </c>
      <c r="M12" s="1">
        <v>2039</v>
      </c>
      <c r="N12" s="1">
        <v>2040</v>
      </c>
      <c r="O12" s="1">
        <v>2045</v>
      </c>
      <c r="P12" s="1" t="s">
        <v>235</v>
      </c>
      <c r="Q12" s="1" t="str">
        <f>_xlfn.CONCAT("NPV discounted to ", 'Dashboard '!$D$6)</f>
        <v>NPV discounted to 2035</v>
      </c>
    </row>
    <row r="13" spans="2:17" outlineLevel="1" x14ac:dyDescent="0.2">
      <c r="B13" s="11" t="s">
        <v>270</v>
      </c>
      <c r="C13" s="3" t="str" cm="1">
        <f t="array" ref="C13:C122">Selected_Cases</f>
        <v>1GW High Bookend</v>
      </c>
      <c r="D13" s="4" cm="1">
        <f t="array" ref="D13">IFERROR(INDEX('RESOLVE Results'!$D$1:$P$18671, MATCH(1, ('RESOLVE Results'!$A$1:$A$18671 = $D$10) * ('RESOLVE Results'!$B$1:$B$18671 = $F$10) * ('RESOLVE Results'!$C$1:$C$18671 = $C13), 0), MATCH(D$12, 'RESOLVE Results'!$D$1:$P$1, 0)), "")</f>
        <v>0</v>
      </c>
      <c r="E13" s="4" cm="1">
        <f t="array" ref="E13">IFERROR(INDEX('RESOLVE Results'!$D$1:$P$18671, MATCH(1, ('RESOLVE Results'!$A$1:$A$18671 = $D$10) * ('RESOLVE Results'!$B$1:$B$18671 = $F$10) * ('RESOLVE Results'!$C$1:$C$18671 = $C13), 0), MATCH(E$12, 'RESOLVE Results'!$D$1:$P$1, 0)), "")</f>
        <v>0</v>
      </c>
      <c r="F13" s="4" cm="1">
        <f t="array" ref="F13">IFERROR(INDEX('RESOLVE Results'!$D$1:$P$18671, MATCH(1, ('RESOLVE Results'!$A$1:$A$18671 = $D$10) * ('RESOLVE Results'!$B$1:$B$18671 = $F$10) * ('RESOLVE Results'!$C$1:$C$18671 = $C13), 0), MATCH(F$12, 'RESOLVE Results'!$D$1:$P$1, 0)), "")</f>
        <v>0</v>
      </c>
      <c r="G13" s="4" cm="1">
        <f t="array" ref="G13">IFERROR(INDEX('RESOLVE Results'!$D$1:$P$18671, MATCH(1, ('RESOLVE Results'!$A$1:$A$18671 = $D$10) * ('RESOLVE Results'!$B$1:$B$18671 = $F$10) * ('RESOLVE Results'!$C$1:$C$18671 = $C13), 0), MATCH(G$12, 'RESOLVE Results'!$D$1:$P$1, 0)), "")</f>
        <v>0</v>
      </c>
      <c r="H13" s="4" cm="1">
        <f t="array" ref="H13">IFERROR(INDEX('RESOLVE Results'!$D$1:$P$18671, MATCH(1, ('RESOLVE Results'!$A$1:$A$18671 = $D$10) * ('RESOLVE Results'!$B$1:$B$18671 = $F$10) * ('RESOLVE Results'!$C$1:$C$18671 = $C13), 0), MATCH(H$12, 'RESOLVE Results'!$D$1:$P$1, 0)), "")</f>
        <v>0</v>
      </c>
      <c r="I13" s="4" cm="1">
        <f t="array" ref="I13">IFERROR(INDEX('RESOLVE Results'!$D$1:$P$18671, MATCH(1, ('RESOLVE Results'!$A$1:$A$18671 = $D$10) * ('RESOLVE Results'!$B$1:$B$18671 = $F$10) * ('RESOLVE Results'!$C$1:$C$18671 = $C13), 0), MATCH(I$12, 'RESOLVE Results'!$D$1:$P$1, 0)), "")</f>
        <v>0</v>
      </c>
      <c r="J13" s="4" cm="1">
        <f t="array" ref="J13">IFERROR(INDEX('RESOLVE Results'!$D$1:$P$18671, MATCH(1, ('RESOLVE Results'!$A$1:$A$18671 = $D$10) * ('RESOLVE Results'!$B$1:$B$18671 = $F$10) * ('RESOLVE Results'!$C$1:$C$18671 = $C13), 0), MATCH(J$12, 'RESOLVE Results'!$D$1:$P$1, 0)), "")</f>
        <v>0</v>
      </c>
      <c r="K13" s="4" cm="1">
        <f t="array" ref="K13">IFERROR(INDEX('RESOLVE Results'!$D$1:$P$18671, MATCH(1, ('RESOLVE Results'!$A$1:$A$18671 = $D$10) * ('RESOLVE Results'!$B$1:$B$18671 = $F$10) * ('RESOLVE Results'!$C$1:$C$18671 = $C13), 0), MATCH(K$12, 'RESOLVE Results'!$D$1:$P$1, 0)), "")</f>
        <v>0</v>
      </c>
      <c r="L13" s="4" cm="1">
        <f t="array" ref="L13">IFERROR(INDEX('RESOLVE Results'!$D$1:$P$18671, MATCH(1, ('RESOLVE Results'!$A$1:$A$18671 = $D$10) * ('RESOLVE Results'!$B$1:$B$18671 = $F$10) * ('RESOLVE Results'!$C$1:$C$18671 = $C13), 0), MATCH(L$12, 'RESOLVE Results'!$D$1:$P$1, 0)), "")</f>
        <v>3.39</v>
      </c>
      <c r="M13" s="4" cm="1">
        <f t="array" ref="M13">IFERROR(INDEX('RESOLVE Results'!$D$1:$P$18671, MATCH(1, ('RESOLVE Results'!$A$1:$A$18671 = $D$10) * ('RESOLVE Results'!$B$1:$B$18671 = $F$10) * ('RESOLVE Results'!$C$1:$C$18671 = $C13), 0), MATCH(M$12, 'RESOLVE Results'!$D$1:$P$1, 0)), "")</f>
        <v>3.14</v>
      </c>
      <c r="N13" s="4" cm="1">
        <f t="array" ref="N13">IFERROR(INDEX('RESOLVE Results'!$D$1:$P$18671, MATCH(1, ('RESOLVE Results'!$A$1:$A$18671 = $D$10) * ('RESOLVE Results'!$B$1:$B$18671 = $F$10) * ('RESOLVE Results'!$C$1:$C$18671 = $C13), 0), MATCH(N$12, 'RESOLVE Results'!$D$1:$P$1, 0)), "")</f>
        <v>3.18</v>
      </c>
      <c r="O13" s="4" cm="1">
        <f t="array" ref="O13">IFERROR(INDEX('RESOLVE Results'!$D$1:$P$18671, MATCH(1, ('RESOLVE Results'!$A$1:$A$18671 = $D$10) * ('RESOLVE Results'!$B$1:$B$18671 = $F$10) * ('RESOLVE Results'!$C$1:$C$18671 = $C13), 0), MATCH(O$12, 'RESOLVE Results'!$D$1:$P$1, 0)), "")</f>
        <v>3.07</v>
      </c>
      <c r="P13" s="6">
        <f>IF(O13="", "", SUMPRODUCT($D$6:$O$6, $D13:$O13))</f>
        <v>24.202169564107663</v>
      </c>
      <c r="Q13" s="4">
        <f>IFERROR(IF('Dashboard '!$D$6 = 2035, P13 * (1.05^(2035-2022)), P13), "")</f>
        <v>45.636800280921143</v>
      </c>
    </row>
    <row r="14" spans="2:17" outlineLevel="1" x14ac:dyDescent="0.2">
      <c r="B14" s="11" t="s">
        <v>270</v>
      </c>
      <c r="C14" s="3" t="str">
        <v>1GW Stringent Policy</v>
      </c>
      <c r="D14" s="4" cm="1">
        <f t="array" ref="D14">IFERROR(INDEX('RESOLVE Results'!$D$1:$P$18671, MATCH(1, ('RESOLVE Results'!$A$1:$A$18671 = $D$10) * ('RESOLVE Results'!$B$1:$B$18671 = $F$10) * ('RESOLVE Results'!$C$1:$C$18671 = $C14), 0), MATCH(D$12, 'RESOLVE Results'!$D$1:$P$1, 0)), "")</f>
        <v>0</v>
      </c>
      <c r="E14" s="4" cm="1">
        <f t="array" ref="E14">IFERROR(INDEX('RESOLVE Results'!$D$1:$P$18671, MATCH(1, ('RESOLVE Results'!$A$1:$A$18671 = $D$10) * ('RESOLVE Results'!$B$1:$B$18671 = $F$10) * ('RESOLVE Results'!$C$1:$C$18671 = $C14), 0), MATCH(E$12, 'RESOLVE Results'!$D$1:$P$1, 0)), "")</f>
        <v>0</v>
      </c>
      <c r="F14" s="4" cm="1">
        <f t="array" ref="F14">IFERROR(INDEX('RESOLVE Results'!$D$1:$P$18671, MATCH(1, ('RESOLVE Results'!$A$1:$A$18671 = $D$10) * ('RESOLVE Results'!$B$1:$B$18671 = $F$10) * ('RESOLVE Results'!$C$1:$C$18671 = $C14), 0), MATCH(F$12, 'RESOLVE Results'!$D$1:$P$1, 0)), "")</f>
        <v>0</v>
      </c>
      <c r="G14" s="4" cm="1">
        <f t="array" ref="G14">IFERROR(INDEX('RESOLVE Results'!$D$1:$P$18671, MATCH(1, ('RESOLVE Results'!$A$1:$A$18671 = $D$10) * ('RESOLVE Results'!$B$1:$B$18671 = $F$10) * ('RESOLVE Results'!$C$1:$C$18671 = $C14), 0), MATCH(G$12, 'RESOLVE Results'!$D$1:$P$1, 0)), "")</f>
        <v>0</v>
      </c>
      <c r="H14" s="4" cm="1">
        <f t="array" ref="H14">IFERROR(INDEX('RESOLVE Results'!$D$1:$P$18671, MATCH(1, ('RESOLVE Results'!$A$1:$A$18671 = $D$10) * ('RESOLVE Results'!$B$1:$B$18671 = $F$10) * ('RESOLVE Results'!$C$1:$C$18671 = $C14), 0), MATCH(H$12, 'RESOLVE Results'!$D$1:$P$1, 0)), "")</f>
        <v>0</v>
      </c>
      <c r="I14" s="4" cm="1">
        <f t="array" ref="I14">IFERROR(INDEX('RESOLVE Results'!$D$1:$P$18671, MATCH(1, ('RESOLVE Results'!$A$1:$A$18671 = $D$10) * ('RESOLVE Results'!$B$1:$B$18671 = $F$10) * ('RESOLVE Results'!$C$1:$C$18671 = $C14), 0), MATCH(I$12, 'RESOLVE Results'!$D$1:$P$1, 0)), "")</f>
        <v>0</v>
      </c>
      <c r="J14" s="4" cm="1">
        <f t="array" ref="J14">IFERROR(INDEX('RESOLVE Results'!$D$1:$P$18671, MATCH(1, ('RESOLVE Results'!$A$1:$A$18671 = $D$10) * ('RESOLVE Results'!$B$1:$B$18671 = $F$10) * ('RESOLVE Results'!$C$1:$C$18671 = $C14), 0), MATCH(J$12, 'RESOLVE Results'!$D$1:$P$1, 0)), "")</f>
        <v>0</v>
      </c>
      <c r="K14" s="4" cm="1">
        <f t="array" ref="K14">IFERROR(INDEX('RESOLVE Results'!$D$1:$P$18671, MATCH(1, ('RESOLVE Results'!$A$1:$A$18671 = $D$10) * ('RESOLVE Results'!$B$1:$B$18671 = $F$10) * ('RESOLVE Results'!$C$1:$C$18671 = $C14), 0), MATCH(K$12, 'RESOLVE Results'!$D$1:$P$1, 0)), "")</f>
        <v>0</v>
      </c>
      <c r="L14" s="4" cm="1">
        <f t="array" ref="L14">IFERROR(INDEX('RESOLVE Results'!$D$1:$P$18671, MATCH(1, ('RESOLVE Results'!$A$1:$A$18671 = $D$10) * ('RESOLVE Results'!$B$1:$B$18671 = $F$10) * ('RESOLVE Results'!$C$1:$C$18671 = $C14), 0), MATCH(L$12, 'RESOLVE Results'!$D$1:$P$1, 0)), "")</f>
        <v>3.42</v>
      </c>
      <c r="M14" s="4" cm="1">
        <f t="array" ref="M14">IFERROR(INDEX('RESOLVE Results'!$D$1:$P$18671, MATCH(1, ('RESOLVE Results'!$A$1:$A$18671 = $D$10) * ('RESOLVE Results'!$B$1:$B$18671 = $F$10) * ('RESOLVE Results'!$C$1:$C$18671 = $C14), 0), MATCH(M$12, 'RESOLVE Results'!$D$1:$P$1, 0)), "")</f>
        <v>2.93</v>
      </c>
      <c r="N14" s="4" cm="1">
        <f t="array" ref="N14">IFERROR(INDEX('RESOLVE Results'!$D$1:$P$18671, MATCH(1, ('RESOLVE Results'!$A$1:$A$18671 = $D$10) * ('RESOLVE Results'!$B$1:$B$18671 = $F$10) * ('RESOLVE Results'!$C$1:$C$18671 = $C14), 0), MATCH(N$12, 'RESOLVE Results'!$D$1:$P$1, 0)), "")</f>
        <v>2.77</v>
      </c>
      <c r="O14" s="4" cm="1">
        <f t="array" ref="O14">IFERROR(INDEX('RESOLVE Results'!$D$1:$P$18671, MATCH(1, ('RESOLVE Results'!$A$1:$A$18671 = $D$10) * ('RESOLVE Results'!$B$1:$B$18671 = $F$10) * ('RESOLVE Results'!$C$1:$C$18671 = $C14), 0), MATCH(O$12, 'RESOLVE Results'!$D$1:$P$1, 0)), "")</f>
        <v>2.74</v>
      </c>
      <c r="P14" s="6">
        <f t="shared" ref="P14:P45" si="0">IF(O14="", "", SUMPRODUCT($D$6:$O$6, $D14:$O14))</f>
        <v>22.165662328097877</v>
      </c>
      <c r="Q14" s="4">
        <f>IFERROR(IF('Dashboard '!$D$6 = 2035, P14 * (1.05^(2035-2022)), P14), "")</f>
        <v>41.796662158004224</v>
      </c>
    </row>
    <row r="15" spans="2:17" outlineLevel="1" x14ac:dyDescent="0.2">
      <c r="B15" s="11" t="s">
        <v>270</v>
      </c>
      <c r="C15" s="3" t="str">
        <v>1GW Competing Resource Challenges</v>
      </c>
      <c r="D15" s="4" cm="1">
        <f t="array" ref="D15">IFERROR(INDEX('RESOLVE Results'!$D$1:$P$18671, MATCH(1, ('RESOLVE Results'!$A$1:$A$18671 = $D$10) * ('RESOLVE Results'!$B$1:$B$18671 = $F$10) * ('RESOLVE Results'!$C$1:$C$18671 = $C15), 0), MATCH(D$12, 'RESOLVE Results'!$D$1:$P$1, 0)), "")</f>
        <v>0</v>
      </c>
      <c r="E15" s="4" cm="1">
        <f t="array" ref="E15">IFERROR(INDEX('RESOLVE Results'!$D$1:$P$18671, MATCH(1, ('RESOLVE Results'!$A$1:$A$18671 = $D$10) * ('RESOLVE Results'!$B$1:$B$18671 = $F$10) * ('RESOLVE Results'!$C$1:$C$18671 = $C15), 0), MATCH(E$12, 'RESOLVE Results'!$D$1:$P$1, 0)), "")</f>
        <v>0</v>
      </c>
      <c r="F15" s="4" cm="1">
        <f t="array" ref="F15">IFERROR(INDEX('RESOLVE Results'!$D$1:$P$18671, MATCH(1, ('RESOLVE Results'!$A$1:$A$18671 = $D$10) * ('RESOLVE Results'!$B$1:$B$18671 = $F$10) * ('RESOLVE Results'!$C$1:$C$18671 = $C15), 0), MATCH(F$12, 'RESOLVE Results'!$D$1:$P$1, 0)), "")</f>
        <v>0</v>
      </c>
      <c r="G15" s="4" cm="1">
        <f t="array" ref="G15">IFERROR(INDEX('RESOLVE Results'!$D$1:$P$18671, MATCH(1, ('RESOLVE Results'!$A$1:$A$18671 = $D$10) * ('RESOLVE Results'!$B$1:$B$18671 = $F$10) * ('RESOLVE Results'!$C$1:$C$18671 = $C15), 0), MATCH(G$12, 'RESOLVE Results'!$D$1:$P$1, 0)), "")</f>
        <v>0</v>
      </c>
      <c r="H15" s="4" cm="1">
        <f t="array" ref="H15">IFERROR(INDEX('RESOLVE Results'!$D$1:$P$18671, MATCH(1, ('RESOLVE Results'!$A$1:$A$18671 = $D$10) * ('RESOLVE Results'!$B$1:$B$18671 = $F$10) * ('RESOLVE Results'!$C$1:$C$18671 = $C15), 0), MATCH(H$12, 'RESOLVE Results'!$D$1:$P$1, 0)), "")</f>
        <v>0</v>
      </c>
      <c r="I15" s="4" cm="1">
        <f t="array" ref="I15">IFERROR(INDEX('RESOLVE Results'!$D$1:$P$18671, MATCH(1, ('RESOLVE Results'!$A$1:$A$18671 = $D$10) * ('RESOLVE Results'!$B$1:$B$18671 = $F$10) * ('RESOLVE Results'!$C$1:$C$18671 = $C15), 0), MATCH(I$12, 'RESOLVE Results'!$D$1:$P$1, 0)), "")</f>
        <v>0</v>
      </c>
      <c r="J15" s="4" cm="1">
        <f t="array" ref="J15">IFERROR(INDEX('RESOLVE Results'!$D$1:$P$18671, MATCH(1, ('RESOLVE Results'!$A$1:$A$18671 = $D$10) * ('RESOLVE Results'!$B$1:$B$18671 = $F$10) * ('RESOLVE Results'!$C$1:$C$18671 = $C15), 0), MATCH(J$12, 'RESOLVE Results'!$D$1:$P$1, 0)), "")</f>
        <v>0</v>
      </c>
      <c r="K15" s="4" cm="1">
        <f t="array" ref="K15">IFERROR(INDEX('RESOLVE Results'!$D$1:$P$18671, MATCH(1, ('RESOLVE Results'!$A$1:$A$18671 = $D$10) * ('RESOLVE Results'!$B$1:$B$18671 = $F$10) * ('RESOLVE Results'!$C$1:$C$18671 = $C15), 0), MATCH(K$12, 'RESOLVE Results'!$D$1:$P$1, 0)), "")</f>
        <v>0</v>
      </c>
      <c r="L15" s="4" cm="1">
        <f t="array" ref="L15">IFERROR(INDEX('RESOLVE Results'!$D$1:$P$18671, MATCH(1, ('RESOLVE Results'!$A$1:$A$18671 = $D$10) * ('RESOLVE Results'!$B$1:$B$18671 = $F$10) * ('RESOLVE Results'!$C$1:$C$18671 = $C15), 0), MATCH(L$12, 'RESOLVE Results'!$D$1:$P$1, 0)), "")</f>
        <v>3.35</v>
      </c>
      <c r="M15" s="4" cm="1">
        <f t="array" ref="M15">IFERROR(INDEX('RESOLVE Results'!$D$1:$P$18671, MATCH(1, ('RESOLVE Results'!$A$1:$A$18671 = $D$10) * ('RESOLVE Results'!$B$1:$B$18671 = $F$10) * ('RESOLVE Results'!$C$1:$C$18671 = $C15), 0), MATCH(M$12, 'RESOLVE Results'!$D$1:$P$1, 0)), "")</f>
        <v>3.17</v>
      </c>
      <c r="N15" s="4" cm="1">
        <f t="array" ref="N15">IFERROR(INDEX('RESOLVE Results'!$D$1:$P$18671, MATCH(1, ('RESOLVE Results'!$A$1:$A$18671 = $D$10) * ('RESOLVE Results'!$B$1:$B$18671 = $F$10) * ('RESOLVE Results'!$C$1:$C$18671 = $C15), 0), MATCH(N$12, 'RESOLVE Results'!$D$1:$P$1, 0)), "")</f>
        <v>3.18</v>
      </c>
      <c r="O15" s="4" cm="1">
        <f t="array" ref="O15">IFERROR(INDEX('RESOLVE Results'!$D$1:$P$18671, MATCH(1, ('RESOLVE Results'!$A$1:$A$18671 = $D$10) * ('RESOLVE Results'!$B$1:$B$18671 = $F$10) * ('RESOLVE Results'!$C$1:$C$18671 = $C15), 0), MATCH(O$12, 'RESOLVE Results'!$D$1:$P$1, 0)), "")</f>
        <v>2.86</v>
      </c>
      <c r="P15" s="6">
        <f t="shared" si="0"/>
        <v>23.324457520302218</v>
      </c>
      <c r="Q15" s="4">
        <f>IFERROR(IF('Dashboard '!$D$6 = 2035, P15 * (1.05^(2035-2022)), P15), "")</f>
        <v>43.981743318312631</v>
      </c>
    </row>
    <row r="16" spans="2:17" outlineLevel="1" x14ac:dyDescent="0.2">
      <c r="B16" s="11" t="s">
        <v>270</v>
      </c>
      <c r="C16" s="3" t="str">
        <v>1GW Significantly Low Competing Resource Availability</v>
      </c>
      <c r="D16" s="4" cm="1">
        <f t="array" ref="D16">IFERROR(INDEX('RESOLVE Results'!$D$1:$P$18671, MATCH(1, ('RESOLVE Results'!$A$1:$A$18671 = $D$10) * ('RESOLVE Results'!$B$1:$B$18671 = $F$10) * ('RESOLVE Results'!$C$1:$C$18671 = $C16), 0), MATCH(D$12, 'RESOLVE Results'!$D$1:$P$1, 0)), "")</f>
        <v>0</v>
      </c>
      <c r="E16" s="4" cm="1">
        <f t="array" ref="E16">IFERROR(INDEX('RESOLVE Results'!$D$1:$P$18671, MATCH(1, ('RESOLVE Results'!$A$1:$A$18671 = $D$10) * ('RESOLVE Results'!$B$1:$B$18671 = $F$10) * ('RESOLVE Results'!$C$1:$C$18671 = $C16), 0), MATCH(E$12, 'RESOLVE Results'!$D$1:$P$1, 0)), "")</f>
        <v>0</v>
      </c>
      <c r="F16" s="4" cm="1">
        <f t="array" ref="F16">IFERROR(INDEX('RESOLVE Results'!$D$1:$P$18671, MATCH(1, ('RESOLVE Results'!$A$1:$A$18671 = $D$10) * ('RESOLVE Results'!$B$1:$B$18671 = $F$10) * ('RESOLVE Results'!$C$1:$C$18671 = $C16), 0), MATCH(F$12, 'RESOLVE Results'!$D$1:$P$1, 0)), "")</f>
        <v>0</v>
      </c>
      <c r="G16" s="4" cm="1">
        <f t="array" ref="G16">IFERROR(INDEX('RESOLVE Results'!$D$1:$P$18671, MATCH(1, ('RESOLVE Results'!$A$1:$A$18671 = $D$10) * ('RESOLVE Results'!$B$1:$B$18671 = $F$10) * ('RESOLVE Results'!$C$1:$C$18671 = $C16), 0), MATCH(G$12, 'RESOLVE Results'!$D$1:$P$1, 0)), "")</f>
        <v>0</v>
      </c>
      <c r="H16" s="4" cm="1">
        <f t="array" ref="H16">IFERROR(INDEX('RESOLVE Results'!$D$1:$P$18671, MATCH(1, ('RESOLVE Results'!$A$1:$A$18671 = $D$10) * ('RESOLVE Results'!$B$1:$B$18671 = $F$10) * ('RESOLVE Results'!$C$1:$C$18671 = $C16), 0), MATCH(H$12, 'RESOLVE Results'!$D$1:$P$1, 0)), "")</f>
        <v>0</v>
      </c>
      <c r="I16" s="4" cm="1">
        <f t="array" ref="I16">IFERROR(INDEX('RESOLVE Results'!$D$1:$P$18671, MATCH(1, ('RESOLVE Results'!$A$1:$A$18671 = $D$10) * ('RESOLVE Results'!$B$1:$B$18671 = $F$10) * ('RESOLVE Results'!$C$1:$C$18671 = $C16), 0), MATCH(I$12, 'RESOLVE Results'!$D$1:$P$1, 0)), "")</f>
        <v>0</v>
      </c>
      <c r="J16" s="4" cm="1">
        <f t="array" ref="J16">IFERROR(INDEX('RESOLVE Results'!$D$1:$P$18671, MATCH(1, ('RESOLVE Results'!$A$1:$A$18671 = $D$10) * ('RESOLVE Results'!$B$1:$B$18671 = $F$10) * ('RESOLVE Results'!$C$1:$C$18671 = $C16), 0), MATCH(J$12, 'RESOLVE Results'!$D$1:$P$1, 0)), "")</f>
        <v>0</v>
      </c>
      <c r="K16" s="4" cm="1">
        <f t="array" ref="K16">IFERROR(INDEX('RESOLVE Results'!$D$1:$P$18671, MATCH(1, ('RESOLVE Results'!$A$1:$A$18671 = $D$10) * ('RESOLVE Results'!$B$1:$B$18671 = $F$10) * ('RESOLVE Results'!$C$1:$C$18671 = $C16), 0), MATCH(K$12, 'RESOLVE Results'!$D$1:$P$1, 0)), "")</f>
        <v>0</v>
      </c>
      <c r="L16" s="4" cm="1">
        <f t="array" ref="L16">IFERROR(INDEX('RESOLVE Results'!$D$1:$P$18671, MATCH(1, ('RESOLVE Results'!$A$1:$A$18671 = $D$10) * ('RESOLVE Results'!$B$1:$B$18671 = $F$10) * ('RESOLVE Results'!$C$1:$C$18671 = $C16), 0), MATCH(L$12, 'RESOLVE Results'!$D$1:$P$1, 0)), "")</f>
        <v>3.32</v>
      </c>
      <c r="M16" s="4" cm="1">
        <f t="array" ref="M16">IFERROR(INDEX('RESOLVE Results'!$D$1:$P$18671, MATCH(1, ('RESOLVE Results'!$A$1:$A$18671 = $D$10) * ('RESOLVE Results'!$B$1:$B$18671 = $F$10) * ('RESOLVE Results'!$C$1:$C$18671 = $C16), 0), MATCH(M$12, 'RESOLVE Results'!$D$1:$P$1, 0)), "")</f>
        <v>3.08</v>
      </c>
      <c r="N16" s="4" cm="1">
        <f t="array" ref="N16">IFERROR(INDEX('RESOLVE Results'!$D$1:$P$18671, MATCH(1, ('RESOLVE Results'!$A$1:$A$18671 = $D$10) * ('RESOLVE Results'!$B$1:$B$18671 = $F$10) * ('RESOLVE Results'!$C$1:$C$18671 = $C16), 0), MATCH(N$12, 'RESOLVE Results'!$D$1:$P$1, 0)), "")</f>
        <v>2.97</v>
      </c>
      <c r="O16" s="4" cm="1">
        <f t="array" ref="O16">IFERROR(INDEX('RESOLVE Results'!$D$1:$P$18671, MATCH(1, ('RESOLVE Results'!$A$1:$A$18671 = $D$10) * ('RESOLVE Results'!$B$1:$B$18671 = $F$10) * ('RESOLVE Results'!$C$1:$C$18671 = $C16), 0), MATCH(O$12, 'RESOLVE Results'!$D$1:$P$1, 0)), "")</f>
        <v>2.79</v>
      </c>
      <c r="P16" s="6">
        <f t="shared" si="0"/>
        <v>22.650412369619829</v>
      </c>
      <c r="Q16" s="4">
        <f>IFERROR(IF('Dashboard '!$D$6 = 2035, P16 * (1.05^(2035-2022)), P16), "")</f>
        <v>42.71073065804125</v>
      </c>
    </row>
    <row r="17" spans="2:17" outlineLevel="1" x14ac:dyDescent="0.2">
      <c r="B17" s="11" t="s">
        <v>270</v>
      </c>
      <c r="C17" s="3" t="str">
        <v>1GW Low Competing Resource Availability</v>
      </c>
      <c r="D17" s="4" cm="1">
        <f t="array" ref="D17">IFERROR(INDEX('RESOLVE Results'!$D$1:$P$18671, MATCH(1, ('RESOLVE Results'!$A$1:$A$18671 = $D$10) * ('RESOLVE Results'!$B$1:$B$18671 = $F$10) * ('RESOLVE Results'!$C$1:$C$18671 = $C17), 0), MATCH(D$12, 'RESOLVE Results'!$D$1:$P$1, 0)), "")</f>
        <v>0</v>
      </c>
      <c r="E17" s="4" cm="1">
        <f t="array" ref="E17">IFERROR(INDEX('RESOLVE Results'!$D$1:$P$18671, MATCH(1, ('RESOLVE Results'!$A$1:$A$18671 = $D$10) * ('RESOLVE Results'!$B$1:$B$18671 = $F$10) * ('RESOLVE Results'!$C$1:$C$18671 = $C17), 0), MATCH(E$12, 'RESOLVE Results'!$D$1:$P$1, 0)), "")</f>
        <v>0</v>
      </c>
      <c r="F17" s="4" cm="1">
        <f t="array" ref="F17">IFERROR(INDEX('RESOLVE Results'!$D$1:$P$18671, MATCH(1, ('RESOLVE Results'!$A$1:$A$18671 = $D$10) * ('RESOLVE Results'!$B$1:$B$18671 = $F$10) * ('RESOLVE Results'!$C$1:$C$18671 = $C17), 0), MATCH(F$12, 'RESOLVE Results'!$D$1:$P$1, 0)), "")</f>
        <v>0</v>
      </c>
      <c r="G17" s="4" cm="1">
        <f t="array" ref="G17">IFERROR(INDEX('RESOLVE Results'!$D$1:$P$18671, MATCH(1, ('RESOLVE Results'!$A$1:$A$18671 = $D$10) * ('RESOLVE Results'!$B$1:$B$18671 = $F$10) * ('RESOLVE Results'!$C$1:$C$18671 = $C17), 0), MATCH(G$12, 'RESOLVE Results'!$D$1:$P$1, 0)), "")</f>
        <v>0</v>
      </c>
      <c r="H17" s="4" cm="1">
        <f t="array" ref="H17">IFERROR(INDEX('RESOLVE Results'!$D$1:$P$18671, MATCH(1, ('RESOLVE Results'!$A$1:$A$18671 = $D$10) * ('RESOLVE Results'!$B$1:$B$18671 = $F$10) * ('RESOLVE Results'!$C$1:$C$18671 = $C17), 0), MATCH(H$12, 'RESOLVE Results'!$D$1:$P$1, 0)), "")</f>
        <v>0</v>
      </c>
      <c r="I17" s="4" cm="1">
        <f t="array" ref="I17">IFERROR(INDEX('RESOLVE Results'!$D$1:$P$18671, MATCH(1, ('RESOLVE Results'!$A$1:$A$18671 = $D$10) * ('RESOLVE Results'!$B$1:$B$18671 = $F$10) * ('RESOLVE Results'!$C$1:$C$18671 = $C17), 0), MATCH(I$12, 'RESOLVE Results'!$D$1:$P$1, 0)), "")</f>
        <v>0</v>
      </c>
      <c r="J17" s="4" cm="1">
        <f t="array" ref="J17">IFERROR(INDEX('RESOLVE Results'!$D$1:$P$18671, MATCH(1, ('RESOLVE Results'!$A$1:$A$18671 = $D$10) * ('RESOLVE Results'!$B$1:$B$18671 = $F$10) * ('RESOLVE Results'!$C$1:$C$18671 = $C17), 0), MATCH(J$12, 'RESOLVE Results'!$D$1:$P$1, 0)), "")</f>
        <v>0</v>
      </c>
      <c r="K17" s="4" cm="1">
        <f t="array" ref="K17">IFERROR(INDEX('RESOLVE Results'!$D$1:$P$18671, MATCH(1, ('RESOLVE Results'!$A$1:$A$18671 = $D$10) * ('RESOLVE Results'!$B$1:$B$18671 = $F$10) * ('RESOLVE Results'!$C$1:$C$18671 = $C17), 0), MATCH(K$12, 'RESOLVE Results'!$D$1:$P$1, 0)), "")</f>
        <v>0</v>
      </c>
      <c r="L17" s="4" cm="1">
        <f t="array" ref="L17">IFERROR(INDEX('RESOLVE Results'!$D$1:$P$18671, MATCH(1, ('RESOLVE Results'!$A$1:$A$18671 = $D$10) * ('RESOLVE Results'!$B$1:$B$18671 = $F$10) * ('RESOLVE Results'!$C$1:$C$18671 = $C17), 0), MATCH(L$12, 'RESOLVE Results'!$D$1:$P$1, 0)), "")</f>
        <v>3.37</v>
      </c>
      <c r="M17" s="4" cm="1">
        <f t="array" ref="M17">IFERROR(INDEX('RESOLVE Results'!$D$1:$P$18671, MATCH(1, ('RESOLVE Results'!$A$1:$A$18671 = $D$10) * ('RESOLVE Results'!$B$1:$B$18671 = $F$10) * ('RESOLVE Results'!$C$1:$C$18671 = $C17), 0), MATCH(M$12, 'RESOLVE Results'!$D$1:$P$1, 0)), "")</f>
        <v>3.08</v>
      </c>
      <c r="N17" s="4" cm="1">
        <f t="array" ref="N17">IFERROR(INDEX('RESOLVE Results'!$D$1:$P$18671, MATCH(1, ('RESOLVE Results'!$A$1:$A$18671 = $D$10) * ('RESOLVE Results'!$B$1:$B$18671 = $F$10) * ('RESOLVE Results'!$C$1:$C$18671 = $C17), 0), MATCH(N$12, 'RESOLVE Results'!$D$1:$P$1, 0)), "")</f>
        <v>3</v>
      </c>
      <c r="O17" s="4" cm="1">
        <f t="array" ref="O17">IFERROR(INDEX('RESOLVE Results'!$D$1:$P$18671, MATCH(1, ('RESOLVE Results'!$A$1:$A$18671 = $D$10) * ('RESOLVE Results'!$B$1:$B$18671 = $F$10) * ('RESOLVE Results'!$C$1:$C$18671 = $C17), 0), MATCH(O$12, 'RESOLVE Results'!$D$1:$P$1, 0)), "")</f>
        <v>2.8</v>
      </c>
      <c r="P17" s="6">
        <f t="shared" si="0"/>
        <v>22.789751929774937</v>
      </c>
      <c r="Q17" s="4">
        <f>IFERROR(IF('Dashboard '!$D$6 = 2035, P17 * (1.05^(2035-2022)), P17), "")</f>
        <v>42.973476180139421</v>
      </c>
    </row>
    <row r="18" spans="2:17" outlineLevel="1" x14ac:dyDescent="0.2">
      <c r="B18" s="11" t="s">
        <v>270</v>
      </c>
      <c r="C18" s="3" t="str">
        <v>1GW High Competing Resource Cost</v>
      </c>
      <c r="D18" s="4" cm="1">
        <f t="array" ref="D18">IFERROR(INDEX('RESOLVE Results'!$D$1:$P$18671, MATCH(1, ('RESOLVE Results'!$A$1:$A$18671 = $D$10) * ('RESOLVE Results'!$B$1:$B$18671 = $F$10) * ('RESOLVE Results'!$C$1:$C$18671 = $C18), 0), MATCH(D$12, 'RESOLVE Results'!$D$1:$P$1, 0)), "")</f>
        <v>0</v>
      </c>
      <c r="E18" s="4" cm="1">
        <f t="array" ref="E18">IFERROR(INDEX('RESOLVE Results'!$D$1:$P$18671, MATCH(1, ('RESOLVE Results'!$A$1:$A$18671 = $D$10) * ('RESOLVE Results'!$B$1:$B$18671 = $F$10) * ('RESOLVE Results'!$C$1:$C$18671 = $C18), 0), MATCH(E$12, 'RESOLVE Results'!$D$1:$P$1, 0)), "")</f>
        <v>0</v>
      </c>
      <c r="F18" s="4" cm="1">
        <f t="array" ref="F18">IFERROR(INDEX('RESOLVE Results'!$D$1:$P$18671, MATCH(1, ('RESOLVE Results'!$A$1:$A$18671 = $D$10) * ('RESOLVE Results'!$B$1:$B$18671 = $F$10) * ('RESOLVE Results'!$C$1:$C$18671 = $C18), 0), MATCH(F$12, 'RESOLVE Results'!$D$1:$P$1, 0)), "")</f>
        <v>0</v>
      </c>
      <c r="G18" s="4" cm="1">
        <f t="array" ref="G18">IFERROR(INDEX('RESOLVE Results'!$D$1:$P$18671, MATCH(1, ('RESOLVE Results'!$A$1:$A$18671 = $D$10) * ('RESOLVE Results'!$B$1:$B$18671 = $F$10) * ('RESOLVE Results'!$C$1:$C$18671 = $C18), 0), MATCH(G$12, 'RESOLVE Results'!$D$1:$P$1, 0)), "")</f>
        <v>0</v>
      </c>
      <c r="H18" s="4" cm="1">
        <f t="array" ref="H18">IFERROR(INDEX('RESOLVE Results'!$D$1:$P$18671, MATCH(1, ('RESOLVE Results'!$A$1:$A$18671 = $D$10) * ('RESOLVE Results'!$B$1:$B$18671 = $F$10) * ('RESOLVE Results'!$C$1:$C$18671 = $C18), 0), MATCH(H$12, 'RESOLVE Results'!$D$1:$P$1, 0)), "")</f>
        <v>0</v>
      </c>
      <c r="I18" s="4" cm="1">
        <f t="array" ref="I18">IFERROR(INDEX('RESOLVE Results'!$D$1:$P$18671, MATCH(1, ('RESOLVE Results'!$A$1:$A$18671 = $D$10) * ('RESOLVE Results'!$B$1:$B$18671 = $F$10) * ('RESOLVE Results'!$C$1:$C$18671 = $C18), 0), MATCH(I$12, 'RESOLVE Results'!$D$1:$P$1, 0)), "")</f>
        <v>0</v>
      </c>
      <c r="J18" s="4" cm="1">
        <f t="array" ref="J18">IFERROR(INDEX('RESOLVE Results'!$D$1:$P$18671, MATCH(1, ('RESOLVE Results'!$A$1:$A$18671 = $D$10) * ('RESOLVE Results'!$B$1:$B$18671 = $F$10) * ('RESOLVE Results'!$C$1:$C$18671 = $C18), 0), MATCH(J$12, 'RESOLVE Results'!$D$1:$P$1, 0)), "")</f>
        <v>0</v>
      </c>
      <c r="K18" s="4" cm="1">
        <f t="array" ref="K18">IFERROR(INDEX('RESOLVE Results'!$D$1:$P$18671, MATCH(1, ('RESOLVE Results'!$A$1:$A$18671 = $D$10) * ('RESOLVE Results'!$B$1:$B$18671 = $F$10) * ('RESOLVE Results'!$C$1:$C$18671 = $C18), 0), MATCH(K$12, 'RESOLVE Results'!$D$1:$P$1, 0)), "")</f>
        <v>0</v>
      </c>
      <c r="L18" s="4" cm="1">
        <f t="array" ref="L18">IFERROR(INDEX('RESOLVE Results'!$D$1:$P$18671, MATCH(1, ('RESOLVE Results'!$A$1:$A$18671 = $D$10) * ('RESOLVE Results'!$B$1:$B$18671 = $F$10) * ('RESOLVE Results'!$C$1:$C$18671 = $C18), 0), MATCH(L$12, 'RESOLVE Results'!$D$1:$P$1, 0)), "")</f>
        <v>3.46</v>
      </c>
      <c r="M18" s="4" cm="1">
        <f t="array" ref="M18">IFERROR(INDEX('RESOLVE Results'!$D$1:$P$18671, MATCH(1, ('RESOLVE Results'!$A$1:$A$18671 = $D$10) * ('RESOLVE Results'!$B$1:$B$18671 = $F$10) * ('RESOLVE Results'!$C$1:$C$18671 = $C18), 0), MATCH(M$12, 'RESOLVE Results'!$D$1:$P$1, 0)), "")</f>
        <v>3.41</v>
      </c>
      <c r="N18" s="4" cm="1">
        <f t="array" ref="N18">IFERROR(INDEX('RESOLVE Results'!$D$1:$P$18671, MATCH(1, ('RESOLVE Results'!$A$1:$A$18671 = $D$10) * ('RESOLVE Results'!$B$1:$B$18671 = $F$10) * ('RESOLVE Results'!$C$1:$C$18671 = $C18), 0), MATCH(N$12, 'RESOLVE Results'!$D$1:$P$1, 0)), "")</f>
        <v>3.37</v>
      </c>
      <c r="O18" s="4" cm="1">
        <f t="array" ref="O18">IFERROR(INDEX('RESOLVE Results'!$D$1:$P$18671, MATCH(1, ('RESOLVE Results'!$A$1:$A$18671 = $D$10) * ('RESOLVE Results'!$B$1:$B$18671 = $F$10) * ('RESOLVE Results'!$C$1:$C$18671 = $C18), 0), MATCH(O$12, 'RESOLVE Results'!$D$1:$P$1, 0)), "")</f>
        <v>3.07</v>
      </c>
      <c r="P18" s="6">
        <f t="shared" si="0"/>
        <v>24.822593561933679</v>
      </c>
      <c r="Q18" s="4">
        <f>IFERROR(IF('Dashboard '!$D$6 = 2035, P18 * (1.05^(2035-2022)), P18), "")</f>
        <v>46.806702260298522</v>
      </c>
    </row>
    <row r="19" spans="2:17" outlineLevel="1" x14ac:dyDescent="0.2">
      <c r="B19" s="11" t="s">
        <v>270</v>
      </c>
      <c r="C19" s="3" t="str">
        <v>1GW High Electrification Load</v>
      </c>
      <c r="D19" s="4" cm="1">
        <f t="array" ref="D19">IFERROR(INDEX('RESOLVE Results'!$D$1:$P$18671, MATCH(1, ('RESOLVE Results'!$A$1:$A$18671 = $D$10) * ('RESOLVE Results'!$B$1:$B$18671 = $F$10) * ('RESOLVE Results'!$C$1:$C$18671 = $C19), 0), MATCH(D$12, 'RESOLVE Results'!$D$1:$P$1, 0)), "")</f>
        <v>0</v>
      </c>
      <c r="E19" s="4" cm="1">
        <f t="array" ref="E19">IFERROR(INDEX('RESOLVE Results'!$D$1:$P$18671, MATCH(1, ('RESOLVE Results'!$A$1:$A$18671 = $D$10) * ('RESOLVE Results'!$B$1:$B$18671 = $F$10) * ('RESOLVE Results'!$C$1:$C$18671 = $C19), 0), MATCH(E$12, 'RESOLVE Results'!$D$1:$P$1, 0)), "")</f>
        <v>0</v>
      </c>
      <c r="F19" s="4" cm="1">
        <f t="array" ref="F19">IFERROR(INDEX('RESOLVE Results'!$D$1:$P$18671, MATCH(1, ('RESOLVE Results'!$A$1:$A$18671 = $D$10) * ('RESOLVE Results'!$B$1:$B$18671 = $F$10) * ('RESOLVE Results'!$C$1:$C$18671 = $C19), 0), MATCH(F$12, 'RESOLVE Results'!$D$1:$P$1, 0)), "")</f>
        <v>0</v>
      </c>
      <c r="G19" s="4" cm="1">
        <f t="array" ref="G19">IFERROR(INDEX('RESOLVE Results'!$D$1:$P$18671, MATCH(1, ('RESOLVE Results'!$A$1:$A$18671 = $D$10) * ('RESOLVE Results'!$B$1:$B$18671 = $F$10) * ('RESOLVE Results'!$C$1:$C$18671 = $C19), 0), MATCH(G$12, 'RESOLVE Results'!$D$1:$P$1, 0)), "")</f>
        <v>0</v>
      </c>
      <c r="H19" s="4" cm="1">
        <f t="array" ref="H19">IFERROR(INDEX('RESOLVE Results'!$D$1:$P$18671, MATCH(1, ('RESOLVE Results'!$A$1:$A$18671 = $D$10) * ('RESOLVE Results'!$B$1:$B$18671 = $F$10) * ('RESOLVE Results'!$C$1:$C$18671 = $C19), 0), MATCH(H$12, 'RESOLVE Results'!$D$1:$P$1, 0)), "")</f>
        <v>0</v>
      </c>
      <c r="I19" s="4" cm="1">
        <f t="array" ref="I19">IFERROR(INDEX('RESOLVE Results'!$D$1:$P$18671, MATCH(1, ('RESOLVE Results'!$A$1:$A$18671 = $D$10) * ('RESOLVE Results'!$B$1:$B$18671 = $F$10) * ('RESOLVE Results'!$C$1:$C$18671 = $C19), 0), MATCH(I$12, 'RESOLVE Results'!$D$1:$P$1, 0)), "")</f>
        <v>0</v>
      </c>
      <c r="J19" s="4" cm="1">
        <f t="array" ref="J19">IFERROR(INDEX('RESOLVE Results'!$D$1:$P$18671, MATCH(1, ('RESOLVE Results'!$A$1:$A$18671 = $D$10) * ('RESOLVE Results'!$B$1:$B$18671 = $F$10) * ('RESOLVE Results'!$C$1:$C$18671 = $C19), 0), MATCH(J$12, 'RESOLVE Results'!$D$1:$P$1, 0)), "")</f>
        <v>0</v>
      </c>
      <c r="K19" s="4" cm="1">
        <f t="array" ref="K19">IFERROR(INDEX('RESOLVE Results'!$D$1:$P$18671, MATCH(1, ('RESOLVE Results'!$A$1:$A$18671 = $D$10) * ('RESOLVE Results'!$B$1:$B$18671 = $F$10) * ('RESOLVE Results'!$C$1:$C$18671 = $C19), 0), MATCH(K$12, 'RESOLVE Results'!$D$1:$P$1, 0)), "")</f>
        <v>0</v>
      </c>
      <c r="L19" s="4" cm="1">
        <f t="array" ref="L19">IFERROR(INDEX('RESOLVE Results'!$D$1:$P$18671, MATCH(1, ('RESOLVE Results'!$A$1:$A$18671 = $D$10) * ('RESOLVE Results'!$B$1:$B$18671 = $F$10) * ('RESOLVE Results'!$C$1:$C$18671 = $C19), 0), MATCH(L$12, 'RESOLVE Results'!$D$1:$P$1, 0)), "")</f>
        <v>3.45</v>
      </c>
      <c r="M19" s="4" cm="1">
        <f t="array" ref="M19">IFERROR(INDEX('RESOLVE Results'!$D$1:$P$18671, MATCH(1, ('RESOLVE Results'!$A$1:$A$18671 = $D$10) * ('RESOLVE Results'!$B$1:$B$18671 = $F$10) * ('RESOLVE Results'!$C$1:$C$18671 = $C19), 0), MATCH(M$12, 'RESOLVE Results'!$D$1:$P$1, 0)), "")</f>
        <v>3.28</v>
      </c>
      <c r="N19" s="4" cm="1">
        <f t="array" ref="N19">IFERROR(INDEX('RESOLVE Results'!$D$1:$P$18671, MATCH(1, ('RESOLVE Results'!$A$1:$A$18671 = $D$10) * ('RESOLVE Results'!$B$1:$B$18671 = $F$10) * ('RESOLVE Results'!$C$1:$C$18671 = $C19), 0), MATCH(N$12, 'RESOLVE Results'!$D$1:$P$1, 0)), "")</f>
        <v>3.21</v>
      </c>
      <c r="O19" s="4" cm="1">
        <f t="array" ref="O19">IFERROR(INDEX('RESOLVE Results'!$D$1:$P$18671, MATCH(1, ('RESOLVE Results'!$A$1:$A$18671 = $D$10) * ('RESOLVE Results'!$B$1:$B$18671 = $F$10) * ('RESOLVE Results'!$C$1:$C$18671 = $C19), 0), MATCH(O$12, 'RESOLVE Results'!$D$1:$P$1, 0)), "")</f>
        <v>2.95</v>
      </c>
      <c r="P19" s="6">
        <f t="shared" si="0"/>
        <v>23.98134492300796</v>
      </c>
      <c r="Q19" s="4">
        <f>IFERROR(IF('Dashboard '!$D$6 = 2035, P19 * (1.05^(2035-2022)), P19), "")</f>
        <v>45.220402485827648</v>
      </c>
    </row>
    <row r="20" spans="2:17" outlineLevel="1" x14ac:dyDescent="0.2">
      <c r="B20" s="11" t="s">
        <v>270</v>
      </c>
      <c r="C20" s="3" t="str">
        <v>1GW Zero GHG Emissions</v>
      </c>
      <c r="D20" s="4" cm="1">
        <f t="array" ref="D20">IFERROR(INDEX('RESOLVE Results'!$D$1:$P$18671, MATCH(1, ('RESOLVE Results'!$A$1:$A$18671 = $D$10) * ('RESOLVE Results'!$B$1:$B$18671 = $F$10) * ('RESOLVE Results'!$C$1:$C$18671 = $C20), 0), MATCH(D$12, 'RESOLVE Results'!$D$1:$P$1, 0)), "")</f>
        <v>0</v>
      </c>
      <c r="E20" s="4" cm="1">
        <f t="array" ref="E20">IFERROR(INDEX('RESOLVE Results'!$D$1:$P$18671, MATCH(1, ('RESOLVE Results'!$A$1:$A$18671 = $D$10) * ('RESOLVE Results'!$B$1:$B$18671 = $F$10) * ('RESOLVE Results'!$C$1:$C$18671 = $C20), 0), MATCH(E$12, 'RESOLVE Results'!$D$1:$P$1, 0)), "")</f>
        <v>0</v>
      </c>
      <c r="F20" s="4" cm="1">
        <f t="array" ref="F20">IFERROR(INDEX('RESOLVE Results'!$D$1:$P$18671, MATCH(1, ('RESOLVE Results'!$A$1:$A$18671 = $D$10) * ('RESOLVE Results'!$B$1:$B$18671 = $F$10) * ('RESOLVE Results'!$C$1:$C$18671 = $C20), 0), MATCH(F$12, 'RESOLVE Results'!$D$1:$P$1, 0)), "")</f>
        <v>0</v>
      </c>
      <c r="G20" s="4" cm="1">
        <f t="array" ref="G20">IFERROR(INDEX('RESOLVE Results'!$D$1:$P$18671, MATCH(1, ('RESOLVE Results'!$A$1:$A$18671 = $D$10) * ('RESOLVE Results'!$B$1:$B$18671 = $F$10) * ('RESOLVE Results'!$C$1:$C$18671 = $C20), 0), MATCH(G$12, 'RESOLVE Results'!$D$1:$P$1, 0)), "")</f>
        <v>0</v>
      </c>
      <c r="H20" s="4" cm="1">
        <f t="array" ref="H20">IFERROR(INDEX('RESOLVE Results'!$D$1:$P$18671, MATCH(1, ('RESOLVE Results'!$A$1:$A$18671 = $D$10) * ('RESOLVE Results'!$B$1:$B$18671 = $F$10) * ('RESOLVE Results'!$C$1:$C$18671 = $C20), 0), MATCH(H$12, 'RESOLVE Results'!$D$1:$P$1, 0)), "")</f>
        <v>0</v>
      </c>
      <c r="I20" s="4" cm="1">
        <f t="array" ref="I20">IFERROR(INDEX('RESOLVE Results'!$D$1:$P$18671, MATCH(1, ('RESOLVE Results'!$A$1:$A$18671 = $D$10) * ('RESOLVE Results'!$B$1:$B$18671 = $F$10) * ('RESOLVE Results'!$C$1:$C$18671 = $C20), 0), MATCH(I$12, 'RESOLVE Results'!$D$1:$P$1, 0)), "")</f>
        <v>0</v>
      </c>
      <c r="J20" s="4" cm="1">
        <f t="array" ref="J20">IFERROR(INDEX('RESOLVE Results'!$D$1:$P$18671, MATCH(1, ('RESOLVE Results'!$A$1:$A$18671 = $D$10) * ('RESOLVE Results'!$B$1:$B$18671 = $F$10) * ('RESOLVE Results'!$C$1:$C$18671 = $C20), 0), MATCH(J$12, 'RESOLVE Results'!$D$1:$P$1, 0)), "")</f>
        <v>0</v>
      </c>
      <c r="K20" s="4" cm="1">
        <f t="array" ref="K20">IFERROR(INDEX('RESOLVE Results'!$D$1:$P$18671, MATCH(1, ('RESOLVE Results'!$A$1:$A$18671 = $D$10) * ('RESOLVE Results'!$B$1:$B$18671 = $F$10) * ('RESOLVE Results'!$C$1:$C$18671 = $C20), 0), MATCH(K$12, 'RESOLVE Results'!$D$1:$P$1, 0)), "")</f>
        <v>0</v>
      </c>
      <c r="L20" s="4" cm="1">
        <f t="array" ref="L20">IFERROR(INDEX('RESOLVE Results'!$D$1:$P$18671, MATCH(1, ('RESOLVE Results'!$A$1:$A$18671 = $D$10) * ('RESOLVE Results'!$B$1:$B$18671 = $F$10) * ('RESOLVE Results'!$C$1:$C$18671 = $C20), 0), MATCH(L$12, 'RESOLVE Results'!$D$1:$P$1, 0)), "")</f>
        <v>3.54</v>
      </c>
      <c r="M20" s="4" cm="1">
        <f t="array" ref="M20">IFERROR(INDEX('RESOLVE Results'!$D$1:$P$18671, MATCH(1, ('RESOLVE Results'!$A$1:$A$18671 = $D$10) * ('RESOLVE Results'!$B$1:$B$18671 = $F$10) * ('RESOLVE Results'!$C$1:$C$18671 = $C20), 0), MATCH(M$12, 'RESOLVE Results'!$D$1:$P$1, 0)), "")</f>
        <v>3.05</v>
      </c>
      <c r="N20" s="4" cm="1">
        <f t="array" ref="N20">IFERROR(INDEX('RESOLVE Results'!$D$1:$P$18671, MATCH(1, ('RESOLVE Results'!$A$1:$A$18671 = $D$10) * ('RESOLVE Results'!$B$1:$B$18671 = $F$10) * ('RESOLVE Results'!$C$1:$C$18671 = $C20), 0), MATCH(N$12, 'RESOLVE Results'!$D$1:$P$1, 0)), "")</f>
        <v>3.02</v>
      </c>
      <c r="O20" s="4" cm="1">
        <f t="array" ref="O20">IFERROR(INDEX('RESOLVE Results'!$D$1:$P$18671, MATCH(1, ('RESOLVE Results'!$A$1:$A$18671 = $D$10) * ('RESOLVE Results'!$B$1:$B$18671 = $F$10) * ('RESOLVE Results'!$C$1:$C$18671 = $C20), 0), MATCH(O$12, 'RESOLVE Results'!$D$1:$P$1, 0)), "")</f>
        <v>2.69</v>
      </c>
      <c r="P20" s="6">
        <f t="shared" si="0"/>
        <v>22.542377339027535</v>
      </c>
      <c r="Q20" s="4">
        <f>IFERROR(IF('Dashboard '!$D$6 = 2035, P20 * (1.05^(2035-2022)), P20), "")</f>
        <v>42.507014495264023</v>
      </c>
    </row>
    <row r="21" spans="2:17" outlineLevel="1" x14ac:dyDescent="0.2">
      <c r="B21" s="11" t="s">
        <v>270</v>
      </c>
      <c r="C21" s="3" t="str">
        <v>1GW High Gas Retirements</v>
      </c>
      <c r="D21" s="4" cm="1">
        <f t="array" ref="D21">IFERROR(INDEX('RESOLVE Results'!$D$1:$P$18671, MATCH(1, ('RESOLVE Results'!$A$1:$A$18671 = $D$10) * ('RESOLVE Results'!$B$1:$B$18671 = $F$10) * ('RESOLVE Results'!$C$1:$C$18671 = $C21), 0), MATCH(D$12, 'RESOLVE Results'!$D$1:$P$1, 0)), "")</f>
        <v>0</v>
      </c>
      <c r="E21" s="4" cm="1">
        <f t="array" ref="E21">IFERROR(INDEX('RESOLVE Results'!$D$1:$P$18671, MATCH(1, ('RESOLVE Results'!$A$1:$A$18671 = $D$10) * ('RESOLVE Results'!$B$1:$B$18671 = $F$10) * ('RESOLVE Results'!$C$1:$C$18671 = $C21), 0), MATCH(E$12, 'RESOLVE Results'!$D$1:$P$1, 0)), "")</f>
        <v>0</v>
      </c>
      <c r="F21" s="4" cm="1">
        <f t="array" ref="F21">IFERROR(INDEX('RESOLVE Results'!$D$1:$P$18671, MATCH(1, ('RESOLVE Results'!$A$1:$A$18671 = $D$10) * ('RESOLVE Results'!$B$1:$B$18671 = $F$10) * ('RESOLVE Results'!$C$1:$C$18671 = $C21), 0), MATCH(F$12, 'RESOLVE Results'!$D$1:$P$1, 0)), "")</f>
        <v>0</v>
      </c>
      <c r="G21" s="4" cm="1">
        <f t="array" ref="G21">IFERROR(INDEX('RESOLVE Results'!$D$1:$P$18671, MATCH(1, ('RESOLVE Results'!$A$1:$A$18671 = $D$10) * ('RESOLVE Results'!$B$1:$B$18671 = $F$10) * ('RESOLVE Results'!$C$1:$C$18671 = $C21), 0), MATCH(G$12, 'RESOLVE Results'!$D$1:$P$1, 0)), "")</f>
        <v>0</v>
      </c>
      <c r="H21" s="4" cm="1">
        <f t="array" ref="H21">IFERROR(INDEX('RESOLVE Results'!$D$1:$P$18671, MATCH(1, ('RESOLVE Results'!$A$1:$A$18671 = $D$10) * ('RESOLVE Results'!$B$1:$B$18671 = $F$10) * ('RESOLVE Results'!$C$1:$C$18671 = $C21), 0), MATCH(H$12, 'RESOLVE Results'!$D$1:$P$1, 0)), "")</f>
        <v>0</v>
      </c>
      <c r="I21" s="4" cm="1">
        <f t="array" ref="I21">IFERROR(INDEX('RESOLVE Results'!$D$1:$P$18671, MATCH(1, ('RESOLVE Results'!$A$1:$A$18671 = $D$10) * ('RESOLVE Results'!$B$1:$B$18671 = $F$10) * ('RESOLVE Results'!$C$1:$C$18671 = $C21), 0), MATCH(I$12, 'RESOLVE Results'!$D$1:$P$1, 0)), "")</f>
        <v>0</v>
      </c>
      <c r="J21" s="4" cm="1">
        <f t="array" ref="J21">IFERROR(INDEX('RESOLVE Results'!$D$1:$P$18671, MATCH(1, ('RESOLVE Results'!$A$1:$A$18671 = $D$10) * ('RESOLVE Results'!$B$1:$B$18671 = $F$10) * ('RESOLVE Results'!$C$1:$C$18671 = $C21), 0), MATCH(J$12, 'RESOLVE Results'!$D$1:$P$1, 0)), "")</f>
        <v>0</v>
      </c>
      <c r="K21" s="4" cm="1">
        <f t="array" ref="K21">IFERROR(INDEX('RESOLVE Results'!$D$1:$P$18671, MATCH(1, ('RESOLVE Results'!$A$1:$A$18671 = $D$10) * ('RESOLVE Results'!$B$1:$B$18671 = $F$10) * ('RESOLVE Results'!$C$1:$C$18671 = $C21), 0), MATCH(K$12, 'RESOLVE Results'!$D$1:$P$1, 0)), "")</f>
        <v>0</v>
      </c>
      <c r="L21" s="4" cm="1">
        <f t="array" ref="L21">IFERROR(INDEX('RESOLVE Results'!$D$1:$P$18671, MATCH(1, ('RESOLVE Results'!$A$1:$A$18671 = $D$10) * ('RESOLVE Results'!$B$1:$B$18671 = $F$10) * ('RESOLVE Results'!$C$1:$C$18671 = $C21), 0), MATCH(L$12, 'RESOLVE Results'!$D$1:$P$1, 0)), "")</f>
        <v>3.43</v>
      </c>
      <c r="M21" s="4" cm="1">
        <f t="array" ref="M21">IFERROR(INDEX('RESOLVE Results'!$D$1:$P$18671, MATCH(1, ('RESOLVE Results'!$A$1:$A$18671 = $D$10) * ('RESOLVE Results'!$B$1:$B$18671 = $F$10) * ('RESOLVE Results'!$C$1:$C$18671 = $C21), 0), MATCH(M$12, 'RESOLVE Results'!$D$1:$P$1, 0)), "")</f>
        <v>2.93</v>
      </c>
      <c r="N21" s="4" cm="1">
        <f t="array" ref="N21">IFERROR(INDEX('RESOLVE Results'!$D$1:$P$18671, MATCH(1, ('RESOLVE Results'!$A$1:$A$18671 = $D$10) * ('RESOLVE Results'!$B$1:$B$18671 = $F$10) * ('RESOLVE Results'!$C$1:$C$18671 = $C21), 0), MATCH(N$12, 'RESOLVE Results'!$D$1:$P$1, 0)), "")</f>
        <v>2.86</v>
      </c>
      <c r="O21" s="4" cm="1">
        <f t="array" ref="O21">IFERROR(INDEX('RESOLVE Results'!$D$1:$P$18671, MATCH(1, ('RESOLVE Results'!$A$1:$A$18671 = $D$10) * ('RESOLVE Results'!$B$1:$B$18671 = $F$10) * ('RESOLVE Results'!$C$1:$C$18671 = $C21), 0), MATCH(O$12, 'RESOLVE Results'!$D$1:$P$1, 0)), "")</f>
        <v>2.86</v>
      </c>
      <c r="P21" s="6">
        <f t="shared" si="0"/>
        <v>22.775932514272277</v>
      </c>
      <c r="Q21" s="4">
        <f>IFERROR(IF('Dashboard '!$D$6 = 2035, P21 * (1.05^(2035-2022)), P21), "")</f>
        <v>42.947417611149426</v>
      </c>
    </row>
    <row r="22" spans="2:17" outlineLevel="1" x14ac:dyDescent="0.2">
      <c r="B22" s="11" t="s">
        <v>270</v>
      </c>
      <c r="C22" s="3" t="str">
        <v>1GW Low Long Duration Storage ELCC</v>
      </c>
      <c r="D22" s="4" cm="1">
        <f t="array" ref="D22">IFERROR(INDEX('RESOLVE Results'!$D$1:$P$18671, MATCH(1, ('RESOLVE Results'!$A$1:$A$18671 = $D$10) * ('RESOLVE Results'!$B$1:$B$18671 = $F$10) * ('RESOLVE Results'!$C$1:$C$18671 = $C22), 0), MATCH(D$12, 'RESOLVE Results'!$D$1:$P$1, 0)), "")</f>
        <v>0</v>
      </c>
      <c r="E22" s="4" cm="1">
        <f t="array" ref="E22">IFERROR(INDEX('RESOLVE Results'!$D$1:$P$18671, MATCH(1, ('RESOLVE Results'!$A$1:$A$18671 = $D$10) * ('RESOLVE Results'!$B$1:$B$18671 = $F$10) * ('RESOLVE Results'!$C$1:$C$18671 = $C22), 0), MATCH(E$12, 'RESOLVE Results'!$D$1:$P$1, 0)), "")</f>
        <v>0</v>
      </c>
      <c r="F22" s="4" cm="1">
        <f t="array" ref="F22">IFERROR(INDEX('RESOLVE Results'!$D$1:$P$18671, MATCH(1, ('RESOLVE Results'!$A$1:$A$18671 = $D$10) * ('RESOLVE Results'!$B$1:$B$18671 = $F$10) * ('RESOLVE Results'!$C$1:$C$18671 = $C22), 0), MATCH(F$12, 'RESOLVE Results'!$D$1:$P$1, 0)), "")</f>
        <v>0</v>
      </c>
      <c r="G22" s="4" cm="1">
        <f t="array" ref="G22">IFERROR(INDEX('RESOLVE Results'!$D$1:$P$18671, MATCH(1, ('RESOLVE Results'!$A$1:$A$18671 = $D$10) * ('RESOLVE Results'!$B$1:$B$18671 = $F$10) * ('RESOLVE Results'!$C$1:$C$18671 = $C22), 0), MATCH(G$12, 'RESOLVE Results'!$D$1:$P$1, 0)), "")</f>
        <v>0</v>
      </c>
      <c r="H22" s="4" cm="1">
        <f t="array" ref="H22">IFERROR(INDEX('RESOLVE Results'!$D$1:$P$18671, MATCH(1, ('RESOLVE Results'!$A$1:$A$18671 = $D$10) * ('RESOLVE Results'!$B$1:$B$18671 = $F$10) * ('RESOLVE Results'!$C$1:$C$18671 = $C22), 0), MATCH(H$12, 'RESOLVE Results'!$D$1:$P$1, 0)), "")</f>
        <v>0</v>
      </c>
      <c r="I22" s="4" cm="1">
        <f t="array" ref="I22">IFERROR(INDEX('RESOLVE Results'!$D$1:$P$18671, MATCH(1, ('RESOLVE Results'!$A$1:$A$18671 = $D$10) * ('RESOLVE Results'!$B$1:$B$18671 = $F$10) * ('RESOLVE Results'!$C$1:$C$18671 = $C22), 0), MATCH(I$12, 'RESOLVE Results'!$D$1:$P$1, 0)), "")</f>
        <v>0</v>
      </c>
      <c r="J22" s="4" cm="1">
        <f t="array" ref="J22">IFERROR(INDEX('RESOLVE Results'!$D$1:$P$18671, MATCH(1, ('RESOLVE Results'!$A$1:$A$18671 = $D$10) * ('RESOLVE Results'!$B$1:$B$18671 = $F$10) * ('RESOLVE Results'!$C$1:$C$18671 = $C22), 0), MATCH(J$12, 'RESOLVE Results'!$D$1:$P$1, 0)), "")</f>
        <v>0</v>
      </c>
      <c r="K22" s="4" cm="1">
        <f t="array" ref="K22">IFERROR(INDEX('RESOLVE Results'!$D$1:$P$18671, MATCH(1, ('RESOLVE Results'!$A$1:$A$18671 = $D$10) * ('RESOLVE Results'!$B$1:$B$18671 = $F$10) * ('RESOLVE Results'!$C$1:$C$18671 = $C22), 0), MATCH(K$12, 'RESOLVE Results'!$D$1:$P$1, 0)), "")</f>
        <v>0</v>
      </c>
      <c r="L22" s="4" cm="1">
        <f t="array" ref="L22">IFERROR(INDEX('RESOLVE Results'!$D$1:$P$18671, MATCH(1, ('RESOLVE Results'!$A$1:$A$18671 = $D$10) * ('RESOLVE Results'!$B$1:$B$18671 = $F$10) * ('RESOLVE Results'!$C$1:$C$18671 = $C22), 0), MATCH(L$12, 'RESOLVE Results'!$D$1:$P$1, 0)), "")</f>
        <v>3.5</v>
      </c>
      <c r="M22" s="4" cm="1">
        <f t="array" ref="M22">IFERROR(INDEX('RESOLVE Results'!$D$1:$P$18671, MATCH(1, ('RESOLVE Results'!$A$1:$A$18671 = $D$10) * ('RESOLVE Results'!$B$1:$B$18671 = $F$10) * ('RESOLVE Results'!$C$1:$C$18671 = $C22), 0), MATCH(M$12, 'RESOLVE Results'!$D$1:$P$1, 0)), "")</f>
        <v>3.49</v>
      </c>
      <c r="N22" s="4" cm="1">
        <f t="array" ref="N22">IFERROR(INDEX('RESOLVE Results'!$D$1:$P$18671, MATCH(1, ('RESOLVE Results'!$A$1:$A$18671 = $D$10) * ('RESOLVE Results'!$B$1:$B$18671 = $F$10) * ('RESOLVE Results'!$C$1:$C$18671 = $C22), 0), MATCH(N$12, 'RESOLVE Results'!$D$1:$P$1, 0)), "")</f>
        <v>3.35</v>
      </c>
      <c r="O22" s="4" cm="1">
        <f t="array" ref="O22">IFERROR(INDEX('RESOLVE Results'!$D$1:$P$18671, MATCH(1, ('RESOLVE Results'!$A$1:$A$18671 = $D$10) * ('RESOLVE Results'!$B$1:$B$18671 = $F$10) * ('RESOLVE Results'!$C$1:$C$18671 = $C22), 0), MATCH(O$12, 'RESOLVE Results'!$D$1:$P$1, 0)), "")</f>
        <v>3</v>
      </c>
      <c r="P22" s="6">
        <f t="shared" si="0"/>
        <v>24.654306822437423</v>
      </c>
      <c r="Q22" s="4">
        <f>IFERROR(IF('Dashboard '!$D$6 = 2035, P22 * (1.05^(2035-2022)), P22), "")</f>
        <v>46.489372514303035</v>
      </c>
    </row>
    <row r="23" spans="2:17" outlineLevel="1" x14ac:dyDescent="0.2">
      <c r="B23" s="11" t="s">
        <v>270</v>
      </c>
      <c r="C23" s="3" t="str">
        <v>1GW High Offshore Wind ELCC</v>
      </c>
      <c r="D23" s="4" cm="1">
        <f t="array" ref="D23">IFERROR(INDEX('RESOLVE Results'!$D$1:$P$18671, MATCH(1, ('RESOLVE Results'!$A$1:$A$18671 = $D$10) * ('RESOLVE Results'!$B$1:$B$18671 = $F$10) * ('RESOLVE Results'!$C$1:$C$18671 = $C23), 0), MATCH(D$12, 'RESOLVE Results'!$D$1:$P$1, 0)), "")</f>
        <v>0</v>
      </c>
      <c r="E23" s="4" cm="1">
        <f t="array" ref="E23">IFERROR(INDEX('RESOLVE Results'!$D$1:$P$18671, MATCH(1, ('RESOLVE Results'!$A$1:$A$18671 = $D$10) * ('RESOLVE Results'!$B$1:$B$18671 = $F$10) * ('RESOLVE Results'!$C$1:$C$18671 = $C23), 0), MATCH(E$12, 'RESOLVE Results'!$D$1:$P$1, 0)), "")</f>
        <v>0</v>
      </c>
      <c r="F23" s="4" cm="1">
        <f t="array" ref="F23">IFERROR(INDEX('RESOLVE Results'!$D$1:$P$18671, MATCH(1, ('RESOLVE Results'!$A$1:$A$18671 = $D$10) * ('RESOLVE Results'!$B$1:$B$18671 = $F$10) * ('RESOLVE Results'!$C$1:$C$18671 = $C23), 0), MATCH(F$12, 'RESOLVE Results'!$D$1:$P$1, 0)), "")</f>
        <v>0</v>
      </c>
      <c r="G23" s="4" cm="1">
        <f t="array" ref="G23">IFERROR(INDEX('RESOLVE Results'!$D$1:$P$18671, MATCH(1, ('RESOLVE Results'!$A$1:$A$18671 = $D$10) * ('RESOLVE Results'!$B$1:$B$18671 = $F$10) * ('RESOLVE Results'!$C$1:$C$18671 = $C23), 0), MATCH(G$12, 'RESOLVE Results'!$D$1:$P$1, 0)), "")</f>
        <v>0</v>
      </c>
      <c r="H23" s="4" cm="1">
        <f t="array" ref="H23">IFERROR(INDEX('RESOLVE Results'!$D$1:$P$18671, MATCH(1, ('RESOLVE Results'!$A$1:$A$18671 = $D$10) * ('RESOLVE Results'!$B$1:$B$18671 = $F$10) * ('RESOLVE Results'!$C$1:$C$18671 = $C23), 0), MATCH(H$12, 'RESOLVE Results'!$D$1:$P$1, 0)), "")</f>
        <v>0</v>
      </c>
      <c r="I23" s="4" cm="1">
        <f t="array" ref="I23">IFERROR(INDEX('RESOLVE Results'!$D$1:$P$18671, MATCH(1, ('RESOLVE Results'!$A$1:$A$18671 = $D$10) * ('RESOLVE Results'!$B$1:$B$18671 = $F$10) * ('RESOLVE Results'!$C$1:$C$18671 = $C23), 0), MATCH(I$12, 'RESOLVE Results'!$D$1:$P$1, 0)), "")</f>
        <v>0</v>
      </c>
      <c r="J23" s="4" cm="1">
        <f t="array" ref="J23">IFERROR(INDEX('RESOLVE Results'!$D$1:$P$18671, MATCH(1, ('RESOLVE Results'!$A$1:$A$18671 = $D$10) * ('RESOLVE Results'!$B$1:$B$18671 = $F$10) * ('RESOLVE Results'!$C$1:$C$18671 = $C23), 0), MATCH(J$12, 'RESOLVE Results'!$D$1:$P$1, 0)), "")</f>
        <v>0</v>
      </c>
      <c r="K23" s="4" cm="1">
        <f t="array" ref="K23">IFERROR(INDEX('RESOLVE Results'!$D$1:$P$18671, MATCH(1, ('RESOLVE Results'!$A$1:$A$18671 = $D$10) * ('RESOLVE Results'!$B$1:$B$18671 = $F$10) * ('RESOLVE Results'!$C$1:$C$18671 = $C23), 0), MATCH(K$12, 'RESOLVE Results'!$D$1:$P$1, 0)), "")</f>
        <v>0</v>
      </c>
      <c r="L23" s="4" cm="1">
        <f t="array" ref="L23">IFERROR(INDEX('RESOLVE Results'!$D$1:$P$18671, MATCH(1, ('RESOLVE Results'!$A$1:$A$18671 = $D$10) * ('RESOLVE Results'!$B$1:$B$18671 = $F$10) * ('RESOLVE Results'!$C$1:$C$18671 = $C23), 0), MATCH(L$12, 'RESOLVE Results'!$D$1:$P$1, 0)), "")</f>
        <v>3.51</v>
      </c>
      <c r="M23" s="4" cm="1">
        <f t="array" ref="M23">IFERROR(INDEX('RESOLVE Results'!$D$1:$P$18671, MATCH(1, ('RESOLVE Results'!$A$1:$A$18671 = $D$10) * ('RESOLVE Results'!$B$1:$B$18671 = $F$10) * ('RESOLVE Results'!$C$1:$C$18671 = $C23), 0), MATCH(M$12, 'RESOLVE Results'!$D$1:$P$1, 0)), "")</f>
        <v>3.45</v>
      </c>
      <c r="N23" s="4" cm="1">
        <f t="array" ref="N23">IFERROR(INDEX('RESOLVE Results'!$D$1:$P$18671, MATCH(1, ('RESOLVE Results'!$A$1:$A$18671 = $D$10) * ('RESOLVE Results'!$B$1:$B$18671 = $F$10) * ('RESOLVE Results'!$C$1:$C$18671 = $C23), 0), MATCH(N$12, 'RESOLVE Results'!$D$1:$P$1, 0)), "")</f>
        <v>3.32</v>
      </c>
      <c r="O23" s="4" cm="1">
        <f t="array" ref="O23">IFERROR(INDEX('RESOLVE Results'!$D$1:$P$18671, MATCH(1, ('RESOLVE Results'!$A$1:$A$18671 = $D$10) * ('RESOLVE Results'!$B$1:$B$18671 = $F$10) * ('RESOLVE Results'!$C$1:$C$18671 = $C23), 0), MATCH(O$12, 'RESOLVE Results'!$D$1:$P$1, 0)), "")</f>
        <v>2.98</v>
      </c>
      <c r="P23" s="6">
        <f t="shared" si="0"/>
        <v>24.503924582322476</v>
      </c>
      <c r="Q23" s="4">
        <f>IFERROR(IF('Dashboard '!$D$6 = 2035, P23 * (1.05^(2035-2022)), P23), "")</f>
        <v>46.205804372209634</v>
      </c>
    </row>
    <row r="24" spans="2:17" outlineLevel="1" x14ac:dyDescent="0.2">
      <c r="B24" s="11" t="s">
        <v>270</v>
      </c>
      <c r="C24" s="3" t="str">
        <v>1GW Low Offshore Wind ELCC</v>
      </c>
      <c r="D24" s="4" cm="1">
        <f t="array" ref="D24">IFERROR(INDEX('RESOLVE Results'!$D$1:$P$18671, MATCH(1, ('RESOLVE Results'!$A$1:$A$18671 = $D$10) * ('RESOLVE Results'!$B$1:$B$18671 = $F$10) * ('RESOLVE Results'!$C$1:$C$18671 = $C24), 0), MATCH(D$12, 'RESOLVE Results'!$D$1:$P$1, 0)), "")</f>
        <v>0</v>
      </c>
      <c r="E24" s="4" cm="1">
        <f t="array" ref="E24">IFERROR(INDEX('RESOLVE Results'!$D$1:$P$18671, MATCH(1, ('RESOLVE Results'!$A$1:$A$18671 = $D$10) * ('RESOLVE Results'!$B$1:$B$18671 = $F$10) * ('RESOLVE Results'!$C$1:$C$18671 = $C24), 0), MATCH(E$12, 'RESOLVE Results'!$D$1:$P$1, 0)), "")</f>
        <v>0</v>
      </c>
      <c r="F24" s="4" cm="1">
        <f t="array" ref="F24">IFERROR(INDEX('RESOLVE Results'!$D$1:$P$18671, MATCH(1, ('RESOLVE Results'!$A$1:$A$18671 = $D$10) * ('RESOLVE Results'!$B$1:$B$18671 = $F$10) * ('RESOLVE Results'!$C$1:$C$18671 = $C24), 0), MATCH(F$12, 'RESOLVE Results'!$D$1:$P$1, 0)), "")</f>
        <v>0</v>
      </c>
      <c r="G24" s="4" cm="1">
        <f t="array" ref="G24">IFERROR(INDEX('RESOLVE Results'!$D$1:$P$18671, MATCH(1, ('RESOLVE Results'!$A$1:$A$18671 = $D$10) * ('RESOLVE Results'!$B$1:$B$18671 = $F$10) * ('RESOLVE Results'!$C$1:$C$18671 = $C24), 0), MATCH(G$12, 'RESOLVE Results'!$D$1:$P$1, 0)), "")</f>
        <v>0</v>
      </c>
      <c r="H24" s="4" cm="1">
        <f t="array" ref="H24">IFERROR(INDEX('RESOLVE Results'!$D$1:$P$18671, MATCH(1, ('RESOLVE Results'!$A$1:$A$18671 = $D$10) * ('RESOLVE Results'!$B$1:$B$18671 = $F$10) * ('RESOLVE Results'!$C$1:$C$18671 = $C24), 0), MATCH(H$12, 'RESOLVE Results'!$D$1:$P$1, 0)), "")</f>
        <v>0</v>
      </c>
      <c r="I24" s="4" cm="1">
        <f t="array" ref="I24">IFERROR(INDEX('RESOLVE Results'!$D$1:$P$18671, MATCH(1, ('RESOLVE Results'!$A$1:$A$18671 = $D$10) * ('RESOLVE Results'!$B$1:$B$18671 = $F$10) * ('RESOLVE Results'!$C$1:$C$18671 = $C24), 0), MATCH(I$12, 'RESOLVE Results'!$D$1:$P$1, 0)), "")</f>
        <v>0</v>
      </c>
      <c r="J24" s="4" cm="1">
        <f t="array" ref="J24">IFERROR(INDEX('RESOLVE Results'!$D$1:$P$18671, MATCH(1, ('RESOLVE Results'!$A$1:$A$18671 = $D$10) * ('RESOLVE Results'!$B$1:$B$18671 = $F$10) * ('RESOLVE Results'!$C$1:$C$18671 = $C24), 0), MATCH(J$12, 'RESOLVE Results'!$D$1:$P$1, 0)), "")</f>
        <v>0</v>
      </c>
      <c r="K24" s="4" cm="1">
        <f t="array" ref="K24">IFERROR(INDEX('RESOLVE Results'!$D$1:$P$18671, MATCH(1, ('RESOLVE Results'!$A$1:$A$18671 = $D$10) * ('RESOLVE Results'!$B$1:$B$18671 = $F$10) * ('RESOLVE Results'!$C$1:$C$18671 = $C24), 0), MATCH(K$12, 'RESOLVE Results'!$D$1:$P$1, 0)), "")</f>
        <v>0</v>
      </c>
      <c r="L24" s="4" cm="1">
        <f t="array" ref="L24">IFERROR(INDEX('RESOLVE Results'!$D$1:$P$18671, MATCH(1, ('RESOLVE Results'!$A$1:$A$18671 = $D$10) * ('RESOLVE Results'!$B$1:$B$18671 = $F$10) * ('RESOLVE Results'!$C$1:$C$18671 = $C24), 0), MATCH(L$12, 'RESOLVE Results'!$D$1:$P$1, 0)), "")</f>
        <v>3.46</v>
      </c>
      <c r="M24" s="4" cm="1">
        <f t="array" ref="M24">IFERROR(INDEX('RESOLVE Results'!$D$1:$P$18671, MATCH(1, ('RESOLVE Results'!$A$1:$A$18671 = $D$10) * ('RESOLVE Results'!$B$1:$B$18671 = $F$10) * ('RESOLVE Results'!$C$1:$C$18671 = $C24), 0), MATCH(M$12, 'RESOLVE Results'!$D$1:$P$1, 0)), "")</f>
        <v>3.34</v>
      </c>
      <c r="N24" s="4" cm="1">
        <f t="array" ref="N24">IFERROR(INDEX('RESOLVE Results'!$D$1:$P$18671, MATCH(1, ('RESOLVE Results'!$A$1:$A$18671 = $D$10) * ('RESOLVE Results'!$B$1:$B$18671 = $F$10) * ('RESOLVE Results'!$C$1:$C$18671 = $C24), 0), MATCH(N$12, 'RESOLVE Results'!$D$1:$P$1, 0)), "")</f>
        <v>3.25</v>
      </c>
      <c r="O24" s="4" cm="1">
        <f t="array" ref="O24">IFERROR(INDEX('RESOLVE Results'!$D$1:$P$18671, MATCH(1, ('RESOLVE Results'!$A$1:$A$18671 = $D$10) * ('RESOLVE Results'!$B$1:$B$18671 = $F$10) * ('RESOLVE Results'!$C$1:$C$18671 = $C24), 0), MATCH(O$12, 'RESOLVE Results'!$D$1:$P$1, 0)), "")</f>
        <v>2.84</v>
      </c>
      <c r="P24" s="6">
        <f t="shared" si="0"/>
        <v>23.658307729652364</v>
      </c>
      <c r="Q24" s="4">
        <f>IFERROR(IF('Dashboard '!$D$6 = 2035, P24 * (1.05^(2035-2022)), P24), "")</f>
        <v>44.611267679238168</v>
      </c>
    </row>
    <row r="25" spans="2:17" outlineLevel="1" x14ac:dyDescent="0.2">
      <c r="B25" s="11" t="s">
        <v>270</v>
      </c>
      <c r="C25" s="3" t="str">
        <v>1GW Low Competing Resource Cost</v>
      </c>
      <c r="D25" s="4" cm="1">
        <f t="array" ref="D25">IFERROR(INDEX('RESOLVE Results'!$D$1:$P$18671, MATCH(1, ('RESOLVE Results'!$A$1:$A$18671 = $D$10) * ('RESOLVE Results'!$B$1:$B$18671 = $F$10) * ('RESOLVE Results'!$C$1:$C$18671 = $C25), 0), MATCH(D$12, 'RESOLVE Results'!$D$1:$P$1, 0)), "")</f>
        <v>0</v>
      </c>
      <c r="E25" s="4" cm="1">
        <f t="array" ref="E25">IFERROR(INDEX('RESOLVE Results'!$D$1:$P$18671, MATCH(1, ('RESOLVE Results'!$A$1:$A$18671 = $D$10) * ('RESOLVE Results'!$B$1:$B$18671 = $F$10) * ('RESOLVE Results'!$C$1:$C$18671 = $C25), 0), MATCH(E$12, 'RESOLVE Results'!$D$1:$P$1, 0)), "")</f>
        <v>0</v>
      </c>
      <c r="F25" s="4" cm="1">
        <f t="array" ref="F25">IFERROR(INDEX('RESOLVE Results'!$D$1:$P$18671, MATCH(1, ('RESOLVE Results'!$A$1:$A$18671 = $D$10) * ('RESOLVE Results'!$B$1:$B$18671 = $F$10) * ('RESOLVE Results'!$C$1:$C$18671 = $C25), 0), MATCH(F$12, 'RESOLVE Results'!$D$1:$P$1, 0)), "")</f>
        <v>0</v>
      </c>
      <c r="G25" s="4" cm="1">
        <f t="array" ref="G25">IFERROR(INDEX('RESOLVE Results'!$D$1:$P$18671, MATCH(1, ('RESOLVE Results'!$A$1:$A$18671 = $D$10) * ('RESOLVE Results'!$B$1:$B$18671 = $F$10) * ('RESOLVE Results'!$C$1:$C$18671 = $C25), 0), MATCH(G$12, 'RESOLVE Results'!$D$1:$P$1, 0)), "")</f>
        <v>0</v>
      </c>
      <c r="H25" s="4" cm="1">
        <f t="array" ref="H25">IFERROR(INDEX('RESOLVE Results'!$D$1:$P$18671, MATCH(1, ('RESOLVE Results'!$A$1:$A$18671 = $D$10) * ('RESOLVE Results'!$B$1:$B$18671 = $F$10) * ('RESOLVE Results'!$C$1:$C$18671 = $C25), 0), MATCH(H$12, 'RESOLVE Results'!$D$1:$P$1, 0)), "")</f>
        <v>0</v>
      </c>
      <c r="I25" s="4" cm="1">
        <f t="array" ref="I25">IFERROR(INDEX('RESOLVE Results'!$D$1:$P$18671, MATCH(1, ('RESOLVE Results'!$A$1:$A$18671 = $D$10) * ('RESOLVE Results'!$B$1:$B$18671 = $F$10) * ('RESOLVE Results'!$C$1:$C$18671 = $C25), 0), MATCH(I$12, 'RESOLVE Results'!$D$1:$P$1, 0)), "")</f>
        <v>0</v>
      </c>
      <c r="J25" s="4" cm="1">
        <f t="array" ref="J25">IFERROR(INDEX('RESOLVE Results'!$D$1:$P$18671, MATCH(1, ('RESOLVE Results'!$A$1:$A$18671 = $D$10) * ('RESOLVE Results'!$B$1:$B$18671 = $F$10) * ('RESOLVE Results'!$C$1:$C$18671 = $C25), 0), MATCH(J$12, 'RESOLVE Results'!$D$1:$P$1, 0)), "")</f>
        <v>0</v>
      </c>
      <c r="K25" s="4" cm="1">
        <f t="array" ref="K25">IFERROR(INDEX('RESOLVE Results'!$D$1:$P$18671, MATCH(1, ('RESOLVE Results'!$A$1:$A$18671 = $D$10) * ('RESOLVE Results'!$B$1:$B$18671 = $F$10) * ('RESOLVE Results'!$C$1:$C$18671 = $C25), 0), MATCH(K$12, 'RESOLVE Results'!$D$1:$P$1, 0)), "")</f>
        <v>0</v>
      </c>
      <c r="L25" s="4" cm="1">
        <f t="array" ref="L25">IFERROR(INDEX('RESOLVE Results'!$D$1:$P$18671, MATCH(1, ('RESOLVE Results'!$A$1:$A$18671 = $D$10) * ('RESOLVE Results'!$B$1:$B$18671 = $F$10) * ('RESOLVE Results'!$C$1:$C$18671 = $C25), 0), MATCH(L$12, 'RESOLVE Results'!$D$1:$P$1, 0)), "")</f>
        <v>3.56</v>
      </c>
      <c r="M25" s="4" cm="1">
        <f t="array" ref="M25">IFERROR(INDEX('RESOLVE Results'!$D$1:$P$18671, MATCH(1, ('RESOLVE Results'!$A$1:$A$18671 = $D$10) * ('RESOLVE Results'!$B$1:$B$18671 = $F$10) * ('RESOLVE Results'!$C$1:$C$18671 = $C25), 0), MATCH(M$12, 'RESOLVE Results'!$D$1:$P$1, 0)), "")</f>
        <v>3.33</v>
      </c>
      <c r="N25" s="4" cm="1">
        <f t="array" ref="N25">IFERROR(INDEX('RESOLVE Results'!$D$1:$P$18671, MATCH(1, ('RESOLVE Results'!$A$1:$A$18671 = $D$10) * ('RESOLVE Results'!$B$1:$B$18671 = $F$10) * ('RESOLVE Results'!$C$1:$C$18671 = $C25), 0), MATCH(N$12, 'RESOLVE Results'!$D$1:$P$1, 0)), "")</f>
        <v>3.15</v>
      </c>
      <c r="O25" s="4" cm="1">
        <f t="array" ref="O25">IFERROR(INDEX('RESOLVE Results'!$D$1:$P$18671, MATCH(1, ('RESOLVE Results'!$A$1:$A$18671 = $D$10) * ('RESOLVE Results'!$B$1:$B$18671 = $F$10) * ('RESOLVE Results'!$C$1:$C$18671 = $C25), 0), MATCH(O$12, 'RESOLVE Results'!$D$1:$P$1, 0)), "")</f>
        <v>2.9</v>
      </c>
      <c r="P25" s="6">
        <f t="shared" si="0"/>
        <v>23.902394022454075</v>
      </c>
      <c r="Q25" s="4">
        <f>IFERROR(IF('Dashboard '!$D$6 = 2035, P25 * (1.05^(2035-2022)), P25), "")</f>
        <v>45.07152878791257</v>
      </c>
    </row>
    <row r="26" spans="2:17" outlineLevel="1" x14ac:dyDescent="0.2">
      <c r="B26" s="11" t="s">
        <v>270</v>
      </c>
      <c r="C26" s="3" t="str">
        <v>1GW Low Bookend</v>
      </c>
      <c r="D26" s="4" cm="1">
        <f t="array" ref="D26">IFERROR(INDEX('RESOLVE Results'!$D$1:$P$18671, MATCH(1, ('RESOLVE Results'!$A$1:$A$18671 = $D$10) * ('RESOLVE Results'!$B$1:$B$18671 = $F$10) * ('RESOLVE Results'!$C$1:$C$18671 = $C26), 0), MATCH(D$12, 'RESOLVE Results'!$D$1:$P$1, 0)), "")</f>
        <v>0</v>
      </c>
      <c r="E26" s="4" cm="1">
        <f t="array" ref="E26">IFERROR(INDEX('RESOLVE Results'!$D$1:$P$18671, MATCH(1, ('RESOLVE Results'!$A$1:$A$18671 = $D$10) * ('RESOLVE Results'!$B$1:$B$18671 = $F$10) * ('RESOLVE Results'!$C$1:$C$18671 = $C26), 0), MATCH(E$12, 'RESOLVE Results'!$D$1:$P$1, 0)), "")</f>
        <v>0</v>
      </c>
      <c r="F26" s="4" cm="1">
        <f t="array" ref="F26">IFERROR(INDEX('RESOLVE Results'!$D$1:$P$18671, MATCH(1, ('RESOLVE Results'!$A$1:$A$18671 = $D$10) * ('RESOLVE Results'!$B$1:$B$18671 = $F$10) * ('RESOLVE Results'!$C$1:$C$18671 = $C26), 0), MATCH(F$12, 'RESOLVE Results'!$D$1:$P$1, 0)), "")</f>
        <v>0</v>
      </c>
      <c r="G26" s="4" cm="1">
        <f t="array" ref="G26">IFERROR(INDEX('RESOLVE Results'!$D$1:$P$18671, MATCH(1, ('RESOLVE Results'!$A$1:$A$18671 = $D$10) * ('RESOLVE Results'!$B$1:$B$18671 = $F$10) * ('RESOLVE Results'!$C$1:$C$18671 = $C26), 0), MATCH(G$12, 'RESOLVE Results'!$D$1:$P$1, 0)), "")</f>
        <v>0</v>
      </c>
      <c r="H26" s="4" cm="1">
        <f t="array" ref="H26">IFERROR(INDEX('RESOLVE Results'!$D$1:$P$18671, MATCH(1, ('RESOLVE Results'!$A$1:$A$18671 = $D$10) * ('RESOLVE Results'!$B$1:$B$18671 = $F$10) * ('RESOLVE Results'!$C$1:$C$18671 = $C26), 0), MATCH(H$12, 'RESOLVE Results'!$D$1:$P$1, 0)), "")</f>
        <v>0</v>
      </c>
      <c r="I26" s="4" cm="1">
        <f t="array" ref="I26">IFERROR(INDEX('RESOLVE Results'!$D$1:$P$18671, MATCH(1, ('RESOLVE Results'!$A$1:$A$18671 = $D$10) * ('RESOLVE Results'!$B$1:$B$18671 = $F$10) * ('RESOLVE Results'!$C$1:$C$18671 = $C26), 0), MATCH(I$12, 'RESOLVE Results'!$D$1:$P$1, 0)), "")</f>
        <v>0</v>
      </c>
      <c r="J26" s="4" cm="1">
        <f t="array" ref="J26">IFERROR(INDEX('RESOLVE Results'!$D$1:$P$18671, MATCH(1, ('RESOLVE Results'!$A$1:$A$18671 = $D$10) * ('RESOLVE Results'!$B$1:$B$18671 = $F$10) * ('RESOLVE Results'!$C$1:$C$18671 = $C26), 0), MATCH(J$12, 'RESOLVE Results'!$D$1:$P$1, 0)), "")</f>
        <v>0</v>
      </c>
      <c r="K26" s="4" cm="1">
        <f t="array" ref="K26">IFERROR(INDEX('RESOLVE Results'!$D$1:$P$18671, MATCH(1, ('RESOLVE Results'!$A$1:$A$18671 = $D$10) * ('RESOLVE Results'!$B$1:$B$18671 = $F$10) * ('RESOLVE Results'!$C$1:$C$18671 = $C26), 0), MATCH(K$12, 'RESOLVE Results'!$D$1:$P$1, 0)), "")</f>
        <v>0</v>
      </c>
      <c r="L26" s="4" cm="1">
        <f t="array" ref="L26">IFERROR(INDEX('RESOLVE Results'!$D$1:$P$18671, MATCH(1, ('RESOLVE Results'!$A$1:$A$18671 = $D$10) * ('RESOLVE Results'!$B$1:$B$18671 = $F$10) * ('RESOLVE Results'!$C$1:$C$18671 = $C26), 0), MATCH(L$12, 'RESOLVE Results'!$D$1:$P$1, 0)), "")</f>
        <v>3.38</v>
      </c>
      <c r="M26" s="4" cm="1">
        <f t="array" ref="M26">IFERROR(INDEX('RESOLVE Results'!$D$1:$P$18671, MATCH(1, ('RESOLVE Results'!$A$1:$A$18671 = $D$10) * ('RESOLVE Results'!$B$1:$B$18671 = $F$10) * ('RESOLVE Results'!$C$1:$C$18671 = $C26), 0), MATCH(M$12, 'RESOLVE Results'!$D$1:$P$1, 0)), "")</f>
        <v>3.2</v>
      </c>
      <c r="N26" s="4" cm="1">
        <f t="array" ref="N26">IFERROR(INDEX('RESOLVE Results'!$D$1:$P$18671, MATCH(1, ('RESOLVE Results'!$A$1:$A$18671 = $D$10) * ('RESOLVE Results'!$B$1:$B$18671 = $F$10) * ('RESOLVE Results'!$C$1:$C$18671 = $C26), 0), MATCH(N$12, 'RESOLVE Results'!$D$1:$P$1, 0)), "")</f>
        <v>3.07</v>
      </c>
      <c r="O26" s="4" cm="1">
        <f t="array" ref="O26">IFERROR(INDEX('RESOLVE Results'!$D$1:$P$18671, MATCH(1, ('RESOLVE Results'!$A$1:$A$18671 = $D$10) * ('RESOLVE Results'!$B$1:$B$18671 = $F$10) * ('RESOLVE Results'!$C$1:$C$18671 = $C26), 0), MATCH(O$12, 'RESOLVE Results'!$D$1:$P$1, 0)), "")</f>
        <v>2.94</v>
      </c>
      <c r="P26" s="6">
        <f t="shared" si="0"/>
        <v>23.596268991311625</v>
      </c>
      <c r="Q26" s="4">
        <f>IFERROR(IF('Dashboard '!$D$6 = 2035, P26 * (1.05^(2035-2022)), P26), "")</f>
        <v>44.494284385495135</v>
      </c>
    </row>
    <row r="27" spans="2:17" outlineLevel="1" x14ac:dyDescent="0.2">
      <c r="B27" s="11" t="s">
        <v>270</v>
      </c>
      <c r="C27" s="3" t="str">
        <v>1GW Least-Cost</v>
      </c>
      <c r="D27" s="4" cm="1">
        <f t="array" ref="D27">IFERROR(INDEX('RESOLVE Results'!$D$1:$P$18671, MATCH(1, ('RESOLVE Results'!$A$1:$A$18671 = $D$10) * ('RESOLVE Results'!$B$1:$B$18671 = $F$10) * ('RESOLVE Results'!$C$1:$C$18671 = $C27), 0), MATCH(D$12, 'RESOLVE Results'!$D$1:$P$1, 0)), "")</f>
        <v>0</v>
      </c>
      <c r="E27" s="4" cm="1">
        <f t="array" ref="E27">IFERROR(INDEX('RESOLVE Results'!$D$1:$P$18671, MATCH(1, ('RESOLVE Results'!$A$1:$A$18671 = $D$10) * ('RESOLVE Results'!$B$1:$B$18671 = $F$10) * ('RESOLVE Results'!$C$1:$C$18671 = $C27), 0), MATCH(E$12, 'RESOLVE Results'!$D$1:$P$1, 0)), "")</f>
        <v>0</v>
      </c>
      <c r="F27" s="4" cm="1">
        <f t="array" ref="F27">IFERROR(INDEX('RESOLVE Results'!$D$1:$P$18671, MATCH(1, ('RESOLVE Results'!$A$1:$A$18671 = $D$10) * ('RESOLVE Results'!$B$1:$B$18671 = $F$10) * ('RESOLVE Results'!$C$1:$C$18671 = $C27), 0), MATCH(F$12, 'RESOLVE Results'!$D$1:$P$1, 0)), "")</f>
        <v>0</v>
      </c>
      <c r="G27" s="4" cm="1">
        <f t="array" ref="G27">IFERROR(INDEX('RESOLVE Results'!$D$1:$P$18671, MATCH(1, ('RESOLVE Results'!$A$1:$A$18671 = $D$10) * ('RESOLVE Results'!$B$1:$B$18671 = $F$10) * ('RESOLVE Results'!$C$1:$C$18671 = $C27), 0), MATCH(G$12, 'RESOLVE Results'!$D$1:$P$1, 0)), "")</f>
        <v>0</v>
      </c>
      <c r="H27" s="4" cm="1">
        <f t="array" ref="H27">IFERROR(INDEX('RESOLVE Results'!$D$1:$P$18671, MATCH(1, ('RESOLVE Results'!$A$1:$A$18671 = $D$10) * ('RESOLVE Results'!$B$1:$B$18671 = $F$10) * ('RESOLVE Results'!$C$1:$C$18671 = $C27), 0), MATCH(H$12, 'RESOLVE Results'!$D$1:$P$1, 0)), "")</f>
        <v>0</v>
      </c>
      <c r="I27" s="4" cm="1">
        <f t="array" ref="I27">IFERROR(INDEX('RESOLVE Results'!$D$1:$P$18671, MATCH(1, ('RESOLVE Results'!$A$1:$A$18671 = $D$10) * ('RESOLVE Results'!$B$1:$B$18671 = $F$10) * ('RESOLVE Results'!$C$1:$C$18671 = $C27), 0), MATCH(I$12, 'RESOLVE Results'!$D$1:$P$1, 0)), "")</f>
        <v>0</v>
      </c>
      <c r="J27" s="4" cm="1">
        <f t="array" ref="J27">IFERROR(INDEX('RESOLVE Results'!$D$1:$P$18671, MATCH(1, ('RESOLVE Results'!$A$1:$A$18671 = $D$10) * ('RESOLVE Results'!$B$1:$B$18671 = $F$10) * ('RESOLVE Results'!$C$1:$C$18671 = $C27), 0), MATCH(J$12, 'RESOLVE Results'!$D$1:$P$1, 0)), "")</f>
        <v>0</v>
      </c>
      <c r="K27" s="4" cm="1">
        <f t="array" ref="K27">IFERROR(INDEX('RESOLVE Results'!$D$1:$P$18671, MATCH(1, ('RESOLVE Results'!$A$1:$A$18671 = $D$10) * ('RESOLVE Results'!$B$1:$B$18671 = $F$10) * ('RESOLVE Results'!$C$1:$C$18671 = $C27), 0), MATCH(K$12, 'RESOLVE Results'!$D$1:$P$1, 0)), "")</f>
        <v>0</v>
      </c>
      <c r="L27" s="4" cm="1">
        <f t="array" ref="L27">IFERROR(INDEX('RESOLVE Results'!$D$1:$P$18671, MATCH(1, ('RESOLVE Results'!$A$1:$A$18671 = $D$10) * ('RESOLVE Results'!$B$1:$B$18671 = $F$10) * ('RESOLVE Results'!$C$1:$C$18671 = $C27), 0), MATCH(L$12, 'RESOLVE Results'!$D$1:$P$1, 0)), "")</f>
        <v>3.45</v>
      </c>
      <c r="M27" s="4" cm="1">
        <f t="array" ref="M27">IFERROR(INDEX('RESOLVE Results'!$D$1:$P$18671, MATCH(1, ('RESOLVE Results'!$A$1:$A$18671 = $D$10) * ('RESOLVE Results'!$B$1:$B$18671 = $F$10) * ('RESOLVE Results'!$C$1:$C$18671 = $C27), 0), MATCH(M$12, 'RESOLVE Results'!$D$1:$P$1, 0)), "")</f>
        <v>3.43</v>
      </c>
      <c r="N27" s="4" cm="1">
        <f t="array" ref="N27">IFERROR(INDEX('RESOLVE Results'!$D$1:$P$18671, MATCH(1, ('RESOLVE Results'!$A$1:$A$18671 = $D$10) * ('RESOLVE Results'!$B$1:$B$18671 = $F$10) * ('RESOLVE Results'!$C$1:$C$18671 = $C27), 0), MATCH(N$12, 'RESOLVE Results'!$D$1:$P$1, 0)), "")</f>
        <v>3.29</v>
      </c>
      <c r="O27" s="4" cm="1">
        <f t="array" ref="O27">IFERROR(INDEX('RESOLVE Results'!$D$1:$P$18671, MATCH(1, ('RESOLVE Results'!$A$1:$A$18671 = $D$10) * ('RESOLVE Results'!$B$1:$B$18671 = $F$10) * ('RESOLVE Results'!$C$1:$C$18671 = $C27), 0), MATCH(O$12, 'RESOLVE Results'!$D$1:$P$1, 0)), "")</f>
        <v>2.93</v>
      </c>
      <c r="P27" s="6">
        <f t="shared" si="0"/>
        <v>24.164906437390037</v>
      </c>
      <c r="Q27" s="4">
        <f>IFERROR(IF('Dashboard '!$D$6 = 2035, P27 * (1.05^(2035-2022)), P27), "")</f>
        <v>45.566535097985771</v>
      </c>
    </row>
    <row r="28" spans="2:17" outlineLevel="1" x14ac:dyDescent="0.2">
      <c r="B28" s="11" t="s">
        <v>270</v>
      </c>
      <c r="C28" s="3" t="str">
        <v>3GW High Bookend</v>
      </c>
      <c r="D28" s="4" cm="1">
        <f t="array" ref="D28">IFERROR(INDEX('RESOLVE Results'!$D$1:$P$18671, MATCH(1, ('RESOLVE Results'!$A$1:$A$18671 = $D$10) * ('RESOLVE Results'!$B$1:$B$18671 = $F$10) * ('RESOLVE Results'!$C$1:$C$18671 = $C28), 0), MATCH(D$12, 'RESOLVE Results'!$D$1:$P$1, 0)), "")</f>
        <v>0</v>
      </c>
      <c r="E28" s="4" cm="1">
        <f t="array" ref="E28">IFERROR(INDEX('RESOLVE Results'!$D$1:$P$18671, MATCH(1, ('RESOLVE Results'!$A$1:$A$18671 = $D$10) * ('RESOLVE Results'!$B$1:$B$18671 = $F$10) * ('RESOLVE Results'!$C$1:$C$18671 = $C28), 0), MATCH(E$12, 'RESOLVE Results'!$D$1:$P$1, 0)), "")</f>
        <v>0</v>
      </c>
      <c r="F28" s="4" cm="1">
        <f t="array" ref="F28">IFERROR(INDEX('RESOLVE Results'!$D$1:$P$18671, MATCH(1, ('RESOLVE Results'!$A$1:$A$18671 = $D$10) * ('RESOLVE Results'!$B$1:$B$18671 = $F$10) * ('RESOLVE Results'!$C$1:$C$18671 = $C28), 0), MATCH(F$12, 'RESOLVE Results'!$D$1:$P$1, 0)), "")</f>
        <v>0</v>
      </c>
      <c r="G28" s="4" cm="1">
        <f t="array" ref="G28">IFERROR(INDEX('RESOLVE Results'!$D$1:$P$18671, MATCH(1, ('RESOLVE Results'!$A$1:$A$18671 = $D$10) * ('RESOLVE Results'!$B$1:$B$18671 = $F$10) * ('RESOLVE Results'!$C$1:$C$18671 = $C28), 0), MATCH(G$12, 'RESOLVE Results'!$D$1:$P$1, 0)), "")</f>
        <v>0</v>
      </c>
      <c r="H28" s="4" cm="1">
        <f t="array" ref="H28">IFERROR(INDEX('RESOLVE Results'!$D$1:$P$18671, MATCH(1, ('RESOLVE Results'!$A$1:$A$18671 = $D$10) * ('RESOLVE Results'!$B$1:$B$18671 = $F$10) * ('RESOLVE Results'!$C$1:$C$18671 = $C28), 0), MATCH(H$12, 'RESOLVE Results'!$D$1:$P$1, 0)), "")</f>
        <v>0</v>
      </c>
      <c r="I28" s="4" cm="1">
        <f t="array" ref="I28">IFERROR(INDEX('RESOLVE Results'!$D$1:$P$18671, MATCH(1, ('RESOLVE Results'!$A$1:$A$18671 = $D$10) * ('RESOLVE Results'!$B$1:$B$18671 = $F$10) * ('RESOLVE Results'!$C$1:$C$18671 = $C28), 0), MATCH(I$12, 'RESOLVE Results'!$D$1:$P$1, 0)), "")</f>
        <v>0</v>
      </c>
      <c r="J28" s="4" cm="1">
        <f t="array" ref="J28">IFERROR(INDEX('RESOLVE Results'!$D$1:$P$18671, MATCH(1, ('RESOLVE Results'!$A$1:$A$18671 = $D$10) * ('RESOLVE Results'!$B$1:$B$18671 = $F$10) * ('RESOLVE Results'!$C$1:$C$18671 = $C28), 0), MATCH(J$12, 'RESOLVE Results'!$D$1:$P$1, 0)), "")</f>
        <v>0</v>
      </c>
      <c r="K28" s="4" cm="1">
        <f t="array" ref="K28">IFERROR(INDEX('RESOLVE Results'!$D$1:$P$18671, MATCH(1, ('RESOLVE Results'!$A$1:$A$18671 = $D$10) * ('RESOLVE Results'!$B$1:$B$18671 = $F$10) * ('RESOLVE Results'!$C$1:$C$18671 = $C28), 0), MATCH(K$12, 'RESOLVE Results'!$D$1:$P$1, 0)), "")</f>
        <v>0</v>
      </c>
      <c r="L28" s="4" cm="1">
        <f t="array" ref="L28">IFERROR(INDEX('RESOLVE Results'!$D$1:$P$18671, MATCH(1, ('RESOLVE Results'!$A$1:$A$18671 = $D$10) * ('RESOLVE Results'!$B$1:$B$18671 = $F$10) * ('RESOLVE Results'!$C$1:$C$18671 = $C28), 0), MATCH(L$12, 'RESOLVE Results'!$D$1:$P$1, 0)), "")</f>
        <v>10.7</v>
      </c>
      <c r="M28" s="4" cm="1">
        <f t="array" ref="M28">IFERROR(INDEX('RESOLVE Results'!$D$1:$P$18671, MATCH(1, ('RESOLVE Results'!$A$1:$A$18671 = $D$10) * ('RESOLVE Results'!$B$1:$B$18671 = $F$10) * ('RESOLVE Results'!$C$1:$C$18671 = $C28), 0), MATCH(M$12, 'RESOLVE Results'!$D$1:$P$1, 0)), "")</f>
        <v>10.34</v>
      </c>
      <c r="N28" s="4" cm="1">
        <f t="array" ref="N28">IFERROR(INDEX('RESOLVE Results'!$D$1:$P$18671, MATCH(1, ('RESOLVE Results'!$A$1:$A$18671 = $D$10) * ('RESOLVE Results'!$B$1:$B$18671 = $F$10) * ('RESOLVE Results'!$C$1:$C$18671 = $C28), 0), MATCH(N$12, 'RESOLVE Results'!$D$1:$P$1, 0)), "")</f>
        <v>10.27</v>
      </c>
      <c r="O28" s="4" cm="1">
        <f t="array" ref="O28">IFERROR(INDEX('RESOLVE Results'!$D$1:$P$18671, MATCH(1, ('RESOLVE Results'!$A$1:$A$18671 = $D$10) * ('RESOLVE Results'!$B$1:$B$18671 = $F$10) * ('RESOLVE Results'!$C$1:$C$18671 = $C28), 0), MATCH(O$12, 'RESOLVE Results'!$D$1:$P$1, 0)), "")</f>
        <v>9.82</v>
      </c>
      <c r="P28" s="6">
        <f t="shared" si="0"/>
        <v>77.688257948328712</v>
      </c>
      <c r="Q28" s="4">
        <f>IFERROR(IF('Dashboard '!$D$6 = 2035, P28 * (1.05^(2035-2022)), P28), "")</f>
        <v>146.49279696885236</v>
      </c>
    </row>
    <row r="29" spans="2:17" outlineLevel="1" x14ac:dyDescent="0.2">
      <c r="B29" s="11" t="s">
        <v>270</v>
      </c>
      <c r="C29" s="3" t="str">
        <v>3GW Stringent Policy</v>
      </c>
      <c r="D29" s="4" cm="1">
        <f t="array" ref="D29">IFERROR(INDEX('RESOLVE Results'!$D$1:$P$18671, MATCH(1, ('RESOLVE Results'!$A$1:$A$18671 = $D$10) * ('RESOLVE Results'!$B$1:$B$18671 = $F$10) * ('RESOLVE Results'!$C$1:$C$18671 = $C29), 0), MATCH(D$12, 'RESOLVE Results'!$D$1:$P$1, 0)), "")</f>
        <v>0</v>
      </c>
      <c r="E29" s="4" cm="1">
        <f t="array" ref="E29">IFERROR(INDEX('RESOLVE Results'!$D$1:$P$18671, MATCH(1, ('RESOLVE Results'!$A$1:$A$18671 = $D$10) * ('RESOLVE Results'!$B$1:$B$18671 = $F$10) * ('RESOLVE Results'!$C$1:$C$18671 = $C29), 0), MATCH(E$12, 'RESOLVE Results'!$D$1:$P$1, 0)), "")</f>
        <v>0</v>
      </c>
      <c r="F29" s="4" cm="1">
        <f t="array" ref="F29">IFERROR(INDEX('RESOLVE Results'!$D$1:$P$18671, MATCH(1, ('RESOLVE Results'!$A$1:$A$18671 = $D$10) * ('RESOLVE Results'!$B$1:$B$18671 = $F$10) * ('RESOLVE Results'!$C$1:$C$18671 = $C29), 0), MATCH(F$12, 'RESOLVE Results'!$D$1:$P$1, 0)), "")</f>
        <v>0</v>
      </c>
      <c r="G29" s="4" cm="1">
        <f t="array" ref="G29">IFERROR(INDEX('RESOLVE Results'!$D$1:$P$18671, MATCH(1, ('RESOLVE Results'!$A$1:$A$18671 = $D$10) * ('RESOLVE Results'!$B$1:$B$18671 = $F$10) * ('RESOLVE Results'!$C$1:$C$18671 = $C29), 0), MATCH(G$12, 'RESOLVE Results'!$D$1:$P$1, 0)), "")</f>
        <v>0</v>
      </c>
      <c r="H29" s="4" cm="1">
        <f t="array" ref="H29">IFERROR(INDEX('RESOLVE Results'!$D$1:$P$18671, MATCH(1, ('RESOLVE Results'!$A$1:$A$18671 = $D$10) * ('RESOLVE Results'!$B$1:$B$18671 = $F$10) * ('RESOLVE Results'!$C$1:$C$18671 = $C29), 0), MATCH(H$12, 'RESOLVE Results'!$D$1:$P$1, 0)), "")</f>
        <v>0</v>
      </c>
      <c r="I29" s="4" cm="1">
        <f t="array" ref="I29">IFERROR(INDEX('RESOLVE Results'!$D$1:$P$18671, MATCH(1, ('RESOLVE Results'!$A$1:$A$18671 = $D$10) * ('RESOLVE Results'!$B$1:$B$18671 = $F$10) * ('RESOLVE Results'!$C$1:$C$18671 = $C29), 0), MATCH(I$12, 'RESOLVE Results'!$D$1:$P$1, 0)), "")</f>
        <v>0</v>
      </c>
      <c r="J29" s="4" cm="1">
        <f t="array" ref="J29">IFERROR(INDEX('RESOLVE Results'!$D$1:$P$18671, MATCH(1, ('RESOLVE Results'!$A$1:$A$18671 = $D$10) * ('RESOLVE Results'!$B$1:$B$18671 = $F$10) * ('RESOLVE Results'!$C$1:$C$18671 = $C29), 0), MATCH(J$12, 'RESOLVE Results'!$D$1:$P$1, 0)), "")</f>
        <v>0</v>
      </c>
      <c r="K29" s="4" cm="1">
        <f t="array" ref="K29">IFERROR(INDEX('RESOLVE Results'!$D$1:$P$18671, MATCH(1, ('RESOLVE Results'!$A$1:$A$18671 = $D$10) * ('RESOLVE Results'!$B$1:$B$18671 = $F$10) * ('RESOLVE Results'!$C$1:$C$18671 = $C29), 0), MATCH(K$12, 'RESOLVE Results'!$D$1:$P$1, 0)), "")</f>
        <v>0</v>
      </c>
      <c r="L29" s="4" cm="1">
        <f t="array" ref="L29">IFERROR(INDEX('RESOLVE Results'!$D$1:$P$18671, MATCH(1, ('RESOLVE Results'!$A$1:$A$18671 = $D$10) * ('RESOLVE Results'!$B$1:$B$18671 = $F$10) * ('RESOLVE Results'!$C$1:$C$18671 = $C29), 0), MATCH(L$12, 'RESOLVE Results'!$D$1:$P$1, 0)), "")</f>
        <v>10.68</v>
      </c>
      <c r="M29" s="4" cm="1">
        <f t="array" ref="M29">IFERROR(INDEX('RESOLVE Results'!$D$1:$P$18671, MATCH(1, ('RESOLVE Results'!$A$1:$A$18671 = $D$10) * ('RESOLVE Results'!$B$1:$B$18671 = $F$10) * ('RESOLVE Results'!$C$1:$C$18671 = $C29), 0), MATCH(M$12, 'RESOLVE Results'!$D$1:$P$1, 0)), "")</f>
        <v>9.6300000000000008</v>
      </c>
      <c r="N29" s="4" cm="1">
        <f t="array" ref="N29">IFERROR(INDEX('RESOLVE Results'!$D$1:$P$18671, MATCH(1, ('RESOLVE Results'!$A$1:$A$18671 = $D$10) * ('RESOLVE Results'!$B$1:$B$18671 = $F$10) * ('RESOLVE Results'!$C$1:$C$18671 = $C29), 0), MATCH(N$12, 'RESOLVE Results'!$D$1:$P$1, 0)), "")</f>
        <v>9.39</v>
      </c>
      <c r="O29" s="4" cm="1">
        <f t="array" ref="O29">IFERROR(INDEX('RESOLVE Results'!$D$1:$P$18671, MATCH(1, ('RESOLVE Results'!$A$1:$A$18671 = $D$10) * ('RESOLVE Results'!$B$1:$B$18671 = $F$10) * ('RESOLVE Results'!$C$1:$C$18671 = $C29), 0), MATCH(O$12, 'RESOLVE Results'!$D$1:$P$1, 0)), "")</f>
        <v>9.0299999999999994</v>
      </c>
      <c r="P29" s="6">
        <f t="shared" si="0"/>
        <v>72.578031659641965</v>
      </c>
      <c r="Q29" s="4">
        <f>IFERROR(IF('Dashboard '!$D$6 = 2035, P29 * (1.05^(2035-2022)), P29), "")</f>
        <v>136.85670315051254</v>
      </c>
    </row>
    <row r="30" spans="2:17" outlineLevel="1" x14ac:dyDescent="0.2">
      <c r="B30" s="11" t="s">
        <v>270</v>
      </c>
      <c r="C30" s="3" t="str">
        <v>3GW Competing Resource Challenges</v>
      </c>
      <c r="D30" s="4" cm="1">
        <f t="array" ref="D30">IFERROR(INDEX('RESOLVE Results'!$D$1:$P$18671, MATCH(1, ('RESOLVE Results'!$A$1:$A$18671 = $D$10) * ('RESOLVE Results'!$B$1:$B$18671 = $F$10) * ('RESOLVE Results'!$C$1:$C$18671 = $C30), 0), MATCH(D$12, 'RESOLVE Results'!$D$1:$P$1, 0)), "")</f>
        <v>0</v>
      </c>
      <c r="E30" s="4" cm="1">
        <f t="array" ref="E30">IFERROR(INDEX('RESOLVE Results'!$D$1:$P$18671, MATCH(1, ('RESOLVE Results'!$A$1:$A$18671 = $D$10) * ('RESOLVE Results'!$B$1:$B$18671 = $F$10) * ('RESOLVE Results'!$C$1:$C$18671 = $C30), 0), MATCH(E$12, 'RESOLVE Results'!$D$1:$P$1, 0)), "")</f>
        <v>0</v>
      </c>
      <c r="F30" s="4" cm="1">
        <f t="array" ref="F30">IFERROR(INDEX('RESOLVE Results'!$D$1:$P$18671, MATCH(1, ('RESOLVE Results'!$A$1:$A$18671 = $D$10) * ('RESOLVE Results'!$B$1:$B$18671 = $F$10) * ('RESOLVE Results'!$C$1:$C$18671 = $C30), 0), MATCH(F$12, 'RESOLVE Results'!$D$1:$P$1, 0)), "")</f>
        <v>0</v>
      </c>
      <c r="G30" s="4" cm="1">
        <f t="array" ref="G30">IFERROR(INDEX('RESOLVE Results'!$D$1:$P$18671, MATCH(1, ('RESOLVE Results'!$A$1:$A$18671 = $D$10) * ('RESOLVE Results'!$B$1:$B$18671 = $F$10) * ('RESOLVE Results'!$C$1:$C$18671 = $C30), 0), MATCH(G$12, 'RESOLVE Results'!$D$1:$P$1, 0)), "")</f>
        <v>0</v>
      </c>
      <c r="H30" s="4" cm="1">
        <f t="array" ref="H30">IFERROR(INDEX('RESOLVE Results'!$D$1:$P$18671, MATCH(1, ('RESOLVE Results'!$A$1:$A$18671 = $D$10) * ('RESOLVE Results'!$B$1:$B$18671 = $F$10) * ('RESOLVE Results'!$C$1:$C$18671 = $C30), 0), MATCH(H$12, 'RESOLVE Results'!$D$1:$P$1, 0)), "")</f>
        <v>0</v>
      </c>
      <c r="I30" s="4" cm="1">
        <f t="array" ref="I30">IFERROR(INDEX('RESOLVE Results'!$D$1:$P$18671, MATCH(1, ('RESOLVE Results'!$A$1:$A$18671 = $D$10) * ('RESOLVE Results'!$B$1:$B$18671 = $F$10) * ('RESOLVE Results'!$C$1:$C$18671 = $C30), 0), MATCH(I$12, 'RESOLVE Results'!$D$1:$P$1, 0)), "")</f>
        <v>0</v>
      </c>
      <c r="J30" s="4" cm="1">
        <f t="array" ref="J30">IFERROR(INDEX('RESOLVE Results'!$D$1:$P$18671, MATCH(1, ('RESOLVE Results'!$A$1:$A$18671 = $D$10) * ('RESOLVE Results'!$B$1:$B$18671 = $F$10) * ('RESOLVE Results'!$C$1:$C$18671 = $C30), 0), MATCH(J$12, 'RESOLVE Results'!$D$1:$P$1, 0)), "")</f>
        <v>0</v>
      </c>
      <c r="K30" s="4" cm="1">
        <f t="array" ref="K30">IFERROR(INDEX('RESOLVE Results'!$D$1:$P$18671, MATCH(1, ('RESOLVE Results'!$A$1:$A$18671 = $D$10) * ('RESOLVE Results'!$B$1:$B$18671 = $F$10) * ('RESOLVE Results'!$C$1:$C$18671 = $C30), 0), MATCH(K$12, 'RESOLVE Results'!$D$1:$P$1, 0)), "")</f>
        <v>0</v>
      </c>
      <c r="L30" s="4" cm="1">
        <f t="array" ref="L30">IFERROR(INDEX('RESOLVE Results'!$D$1:$P$18671, MATCH(1, ('RESOLVE Results'!$A$1:$A$18671 = $D$10) * ('RESOLVE Results'!$B$1:$B$18671 = $F$10) * ('RESOLVE Results'!$C$1:$C$18671 = $C30), 0), MATCH(L$12, 'RESOLVE Results'!$D$1:$P$1, 0)), "")</f>
        <v>10.56</v>
      </c>
      <c r="M30" s="4" cm="1">
        <f t="array" ref="M30">IFERROR(INDEX('RESOLVE Results'!$D$1:$P$18671, MATCH(1, ('RESOLVE Results'!$A$1:$A$18671 = $D$10) * ('RESOLVE Results'!$B$1:$B$18671 = $F$10) * ('RESOLVE Results'!$C$1:$C$18671 = $C30), 0), MATCH(M$12, 'RESOLVE Results'!$D$1:$P$1, 0)), "")</f>
        <v>10.58</v>
      </c>
      <c r="N30" s="4" cm="1">
        <f t="array" ref="N30">IFERROR(INDEX('RESOLVE Results'!$D$1:$P$18671, MATCH(1, ('RESOLVE Results'!$A$1:$A$18671 = $D$10) * ('RESOLVE Results'!$B$1:$B$18671 = $F$10) * ('RESOLVE Results'!$C$1:$C$18671 = $C30), 0), MATCH(N$12, 'RESOLVE Results'!$D$1:$P$1, 0)), "")</f>
        <v>10.44</v>
      </c>
      <c r="O30" s="4" cm="1">
        <f t="array" ref="O30">IFERROR(INDEX('RESOLVE Results'!$D$1:$P$18671, MATCH(1, ('RESOLVE Results'!$A$1:$A$18671 = $D$10) * ('RESOLVE Results'!$B$1:$B$18671 = $F$10) * ('RESOLVE Results'!$C$1:$C$18671 = $C30), 0), MATCH(O$12, 'RESOLVE Results'!$D$1:$P$1, 0)), "")</f>
        <v>9.5</v>
      </c>
      <c r="P30" s="6">
        <f t="shared" si="0"/>
        <v>76.672574125120775</v>
      </c>
      <c r="Q30" s="4">
        <f>IFERROR(IF('Dashboard '!$D$6 = 2035, P30 * (1.05^(2035-2022)), P30), "")</f>
        <v>144.57757363874873</v>
      </c>
    </row>
    <row r="31" spans="2:17" outlineLevel="1" x14ac:dyDescent="0.2">
      <c r="B31" s="11" t="s">
        <v>270</v>
      </c>
      <c r="C31" s="3" t="str">
        <v>3GW Significantly Low Competing Resource Availability</v>
      </c>
      <c r="D31" s="4" cm="1">
        <f t="array" ref="D31">IFERROR(INDEX('RESOLVE Results'!$D$1:$P$18671, MATCH(1, ('RESOLVE Results'!$A$1:$A$18671 = $D$10) * ('RESOLVE Results'!$B$1:$B$18671 = $F$10) * ('RESOLVE Results'!$C$1:$C$18671 = $C31), 0), MATCH(D$12, 'RESOLVE Results'!$D$1:$P$1, 0)), "")</f>
        <v>0</v>
      </c>
      <c r="E31" s="4" cm="1">
        <f t="array" ref="E31">IFERROR(INDEX('RESOLVE Results'!$D$1:$P$18671, MATCH(1, ('RESOLVE Results'!$A$1:$A$18671 = $D$10) * ('RESOLVE Results'!$B$1:$B$18671 = $F$10) * ('RESOLVE Results'!$C$1:$C$18671 = $C31), 0), MATCH(E$12, 'RESOLVE Results'!$D$1:$P$1, 0)), "")</f>
        <v>0</v>
      </c>
      <c r="F31" s="4" cm="1">
        <f t="array" ref="F31">IFERROR(INDEX('RESOLVE Results'!$D$1:$P$18671, MATCH(1, ('RESOLVE Results'!$A$1:$A$18671 = $D$10) * ('RESOLVE Results'!$B$1:$B$18671 = $F$10) * ('RESOLVE Results'!$C$1:$C$18671 = $C31), 0), MATCH(F$12, 'RESOLVE Results'!$D$1:$P$1, 0)), "")</f>
        <v>0</v>
      </c>
      <c r="G31" s="4" cm="1">
        <f t="array" ref="G31">IFERROR(INDEX('RESOLVE Results'!$D$1:$P$18671, MATCH(1, ('RESOLVE Results'!$A$1:$A$18671 = $D$10) * ('RESOLVE Results'!$B$1:$B$18671 = $F$10) * ('RESOLVE Results'!$C$1:$C$18671 = $C31), 0), MATCH(G$12, 'RESOLVE Results'!$D$1:$P$1, 0)), "")</f>
        <v>0</v>
      </c>
      <c r="H31" s="4" cm="1">
        <f t="array" ref="H31">IFERROR(INDEX('RESOLVE Results'!$D$1:$P$18671, MATCH(1, ('RESOLVE Results'!$A$1:$A$18671 = $D$10) * ('RESOLVE Results'!$B$1:$B$18671 = $F$10) * ('RESOLVE Results'!$C$1:$C$18671 = $C31), 0), MATCH(H$12, 'RESOLVE Results'!$D$1:$P$1, 0)), "")</f>
        <v>0</v>
      </c>
      <c r="I31" s="4" cm="1">
        <f t="array" ref="I31">IFERROR(INDEX('RESOLVE Results'!$D$1:$P$18671, MATCH(1, ('RESOLVE Results'!$A$1:$A$18671 = $D$10) * ('RESOLVE Results'!$B$1:$B$18671 = $F$10) * ('RESOLVE Results'!$C$1:$C$18671 = $C31), 0), MATCH(I$12, 'RESOLVE Results'!$D$1:$P$1, 0)), "")</f>
        <v>0</v>
      </c>
      <c r="J31" s="4" cm="1">
        <f t="array" ref="J31">IFERROR(INDEX('RESOLVE Results'!$D$1:$P$18671, MATCH(1, ('RESOLVE Results'!$A$1:$A$18671 = $D$10) * ('RESOLVE Results'!$B$1:$B$18671 = $F$10) * ('RESOLVE Results'!$C$1:$C$18671 = $C31), 0), MATCH(J$12, 'RESOLVE Results'!$D$1:$P$1, 0)), "")</f>
        <v>0</v>
      </c>
      <c r="K31" s="4" cm="1">
        <f t="array" ref="K31">IFERROR(INDEX('RESOLVE Results'!$D$1:$P$18671, MATCH(1, ('RESOLVE Results'!$A$1:$A$18671 = $D$10) * ('RESOLVE Results'!$B$1:$B$18671 = $F$10) * ('RESOLVE Results'!$C$1:$C$18671 = $C31), 0), MATCH(K$12, 'RESOLVE Results'!$D$1:$P$1, 0)), "")</f>
        <v>0</v>
      </c>
      <c r="L31" s="4" cm="1">
        <f t="array" ref="L31">IFERROR(INDEX('RESOLVE Results'!$D$1:$P$18671, MATCH(1, ('RESOLVE Results'!$A$1:$A$18671 = $D$10) * ('RESOLVE Results'!$B$1:$B$18671 = $F$10) * ('RESOLVE Results'!$C$1:$C$18671 = $C31), 0), MATCH(L$12, 'RESOLVE Results'!$D$1:$P$1, 0)), "")</f>
        <v>10.33</v>
      </c>
      <c r="M31" s="4" cm="1">
        <f t="array" ref="M31">IFERROR(INDEX('RESOLVE Results'!$D$1:$P$18671, MATCH(1, ('RESOLVE Results'!$A$1:$A$18671 = $D$10) * ('RESOLVE Results'!$B$1:$B$18671 = $F$10) * ('RESOLVE Results'!$C$1:$C$18671 = $C31), 0), MATCH(M$12, 'RESOLVE Results'!$D$1:$P$1, 0)), "")</f>
        <v>9.69</v>
      </c>
      <c r="N31" s="4" cm="1">
        <f t="array" ref="N31">IFERROR(INDEX('RESOLVE Results'!$D$1:$P$18671, MATCH(1, ('RESOLVE Results'!$A$1:$A$18671 = $D$10) * ('RESOLVE Results'!$B$1:$B$18671 = $F$10) * ('RESOLVE Results'!$C$1:$C$18671 = $C31), 0), MATCH(N$12, 'RESOLVE Results'!$D$1:$P$1, 0)), "")</f>
        <v>9.49</v>
      </c>
      <c r="O31" s="4" cm="1">
        <f t="array" ref="O31">IFERROR(INDEX('RESOLVE Results'!$D$1:$P$18671, MATCH(1, ('RESOLVE Results'!$A$1:$A$18671 = $D$10) * ('RESOLVE Results'!$B$1:$B$18671 = $F$10) * ('RESOLVE Results'!$C$1:$C$18671 = $C31), 0), MATCH(O$12, 'RESOLVE Results'!$D$1:$P$1, 0)), "")</f>
        <v>8.8000000000000007</v>
      </c>
      <c r="P31" s="6">
        <f t="shared" si="0"/>
        <v>71.377796983926387</v>
      </c>
      <c r="Q31" s="4">
        <f>IFERROR(IF('Dashboard '!$D$6 = 2035, P31 * (1.05^(2035-2022)), P31), "")</f>
        <v>134.59348166366286</v>
      </c>
    </row>
    <row r="32" spans="2:17" outlineLevel="1" x14ac:dyDescent="0.2">
      <c r="B32" s="11" t="s">
        <v>270</v>
      </c>
      <c r="C32" s="3" t="str">
        <v>3GW Low Competing Resource Availability</v>
      </c>
      <c r="D32" s="4" cm="1">
        <f t="array" ref="D32">IFERROR(INDEX('RESOLVE Results'!$D$1:$P$18671, MATCH(1, ('RESOLVE Results'!$A$1:$A$18671 = $D$10) * ('RESOLVE Results'!$B$1:$B$18671 = $F$10) * ('RESOLVE Results'!$C$1:$C$18671 = $C32), 0), MATCH(D$12, 'RESOLVE Results'!$D$1:$P$1, 0)), "")</f>
        <v>0</v>
      </c>
      <c r="E32" s="4" cm="1">
        <f t="array" ref="E32">IFERROR(INDEX('RESOLVE Results'!$D$1:$P$18671, MATCH(1, ('RESOLVE Results'!$A$1:$A$18671 = $D$10) * ('RESOLVE Results'!$B$1:$B$18671 = $F$10) * ('RESOLVE Results'!$C$1:$C$18671 = $C32), 0), MATCH(E$12, 'RESOLVE Results'!$D$1:$P$1, 0)), "")</f>
        <v>0</v>
      </c>
      <c r="F32" s="4" cm="1">
        <f t="array" ref="F32">IFERROR(INDEX('RESOLVE Results'!$D$1:$P$18671, MATCH(1, ('RESOLVE Results'!$A$1:$A$18671 = $D$10) * ('RESOLVE Results'!$B$1:$B$18671 = $F$10) * ('RESOLVE Results'!$C$1:$C$18671 = $C32), 0), MATCH(F$12, 'RESOLVE Results'!$D$1:$P$1, 0)), "")</f>
        <v>0</v>
      </c>
      <c r="G32" s="4" cm="1">
        <f t="array" ref="G32">IFERROR(INDEX('RESOLVE Results'!$D$1:$P$18671, MATCH(1, ('RESOLVE Results'!$A$1:$A$18671 = $D$10) * ('RESOLVE Results'!$B$1:$B$18671 = $F$10) * ('RESOLVE Results'!$C$1:$C$18671 = $C32), 0), MATCH(G$12, 'RESOLVE Results'!$D$1:$P$1, 0)), "")</f>
        <v>0</v>
      </c>
      <c r="H32" s="4" cm="1">
        <f t="array" ref="H32">IFERROR(INDEX('RESOLVE Results'!$D$1:$P$18671, MATCH(1, ('RESOLVE Results'!$A$1:$A$18671 = $D$10) * ('RESOLVE Results'!$B$1:$B$18671 = $F$10) * ('RESOLVE Results'!$C$1:$C$18671 = $C32), 0), MATCH(H$12, 'RESOLVE Results'!$D$1:$P$1, 0)), "")</f>
        <v>0</v>
      </c>
      <c r="I32" s="4" cm="1">
        <f t="array" ref="I32">IFERROR(INDEX('RESOLVE Results'!$D$1:$P$18671, MATCH(1, ('RESOLVE Results'!$A$1:$A$18671 = $D$10) * ('RESOLVE Results'!$B$1:$B$18671 = $F$10) * ('RESOLVE Results'!$C$1:$C$18671 = $C32), 0), MATCH(I$12, 'RESOLVE Results'!$D$1:$P$1, 0)), "")</f>
        <v>0</v>
      </c>
      <c r="J32" s="4" cm="1">
        <f t="array" ref="J32">IFERROR(INDEX('RESOLVE Results'!$D$1:$P$18671, MATCH(1, ('RESOLVE Results'!$A$1:$A$18671 = $D$10) * ('RESOLVE Results'!$B$1:$B$18671 = $F$10) * ('RESOLVE Results'!$C$1:$C$18671 = $C32), 0), MATCH(J$12, 'RESOLVE Results'!$D$1:$P$1, 0)), "")</f>
        <v>0</v>
      </c>
      <c r="K32" s="4" cm="1">
        <f t="array" ref="K32">IFERROR(INDEX('RESOLVE Results'!$D$1:$P$18671, MATCH(1, ('RESOLVE Results'!$A$1:$A$18671 = $D$10) * ('RESOLVE Results'!$B$1:$B$18671 = $F$10) * ('RESOLVE Results'!$C$1:$C$18671 = $C32), 0), MATCH(K$12, 'RESOLVE Results'!$D$1:$P$1, 0)), "")</f>
        <v>0</v>
      </c>
      <c r="L32" s="4" cm="1">
        <f t="array" ref="L32">IFERROR(INDEX('RESOLVE Results'!$D$1:$P$18671, MATCH(1, ('RESOLVE Results'!$A$1:$A$18671 = $D$10) * ('RESOLVE Results'!$B$1:$B$18671 = $F$10) * ('RESOLVE Results'!$C$1:$C$18671 = $C32), 0), MATCH(L$12, 'RESOLVE Results'!$D$1:$P$1, 0)), "")</f>
        <v>10.76</v>
      </c>
      <c r="M32" s="4" cm="1">
        <f t="array" ref="M32">IFERROR(INDEX('RESOLVE Results'!$D$1:$P$18671, MATCH(1, ('RESOLVE Results'!$A$1:$A$18671 = $D$10) * ('RESOLVE Results'!$B$1:$B$18671 = $F$10) * ('RESOLVE Results'!$C$1:$C$18671 = $C32), 0), MATCH(M$12, 'RESOLVE Results'!$D$1:$P$1, 0)), "")</f>
        <v>10.46</v>
      </c>
      <c r="N32" s="4" cm="1">
        <f t="array" ref="N32">IFERROR(INDEX('RESOLVE Results'!$D$1:$P$18671, MATCH(1, ('RESOLVE Results'!$A$1:$A$18671 = $D$10) * ('RESOLVE Results'!$B$1:$B$18671 = $F$10) * ('RESOLVE Results'!$C$1:$C$18671 = $C32), 0), MATCH(N$12, 'RESOLVE Results'!$D$1:$P$1, 0)), "")</f>
        <v>9.8699999999999992</v>
      </c>
      <c r="O32" s="4" cm="1">
        <f t="array" ref="O32">IFERROR(INDEX('RESOLVE Results'!$D$1:$P$18671, MATCH(1, ('RESOLVE Results'!$A$1:$A$18671 = $D$10) * ('RESOLVE Results'!$B$1:$B$18671 = $F$10) * ('RESOLVE Results'!$C$1:$C$18671 = $C32), 0), MATCH(O$12, 'RESOLVE Results'!$D$1:$P$1, 0)), "")</f>
        <v>9.59</v>
      </c>
      <c r="P32" s="6">
        <f t="shared" si="0"/>
        <v>76.490033494881359</v>
      </c>
      <c r="Q32" s="4">
        <f>IFERROR(IF('Dashboard '!$D$6 = 2035, P32 * (1.05^(2035-2022)), P32), "")</f>
        <v>144.23336605589864</v>
      </c>
    </row>
    <row r="33" spans="2:17" outlineLevel="1" x14ac:dyDescent="0.2">
      <c r="B33" s="11" t="s">
        <v>270</v>
      </c>
      <c r="C33" s="3" t="str">
        <v>3GW High Competing Resource Cost</v>
      </c>
      <c r="D33" s="4" cm="1">
        <f t="array" ref="D33">IFERROR(INDEX('RESOLVE Results'!$D$1:$P$18671, MATCH(1, ('RESOLVE Results'!$A$1:$A$18671 = $D$10) * ('RESOLVE Results'!$B$1:$B$18671 = $F$10) * ('RESOLVE Results'!$C$1:$C$18671 = $C33), 0), MATCH(D$12, 'RESOLVE Results'!$D$1:$P$1, 0)), "")</f>
        <v>0</v>
      </c>
      <c r="E33" s="4" cm="1">
        <f t="array" ref="E33">IFERROR(INDEX('RESOLVE Results'!$D$1:$P$18671, MATCH(1, ('RESOLVE Results'!$A$1:$A$18671 = $D$10) * ('RESOLVE Results'!$B$1:$B$18671 = $F$10) * ('RESOLVE Results'!$C$1:$C$18671 = $C33), 0), MATCH(E$12, 'RESOLVE Results'!$D$1:$P$1, 0)), "")</f>
        <v>0</v>
      </c>
      <c r="F33" s="4" cm="1">
        <f t="array" ref="F33">IFERROR(INDEX('RESOLVE Results'!$D$1:$P$18671, MATCH(1, ('RESOLVE Results'!$A$1:$A$18671 = $D$10) * ('RESOLVE Results'!$B$1:$B$18671 = $F$10) * ('RESOLVE Results'!$C$1:$C$18671 = $C33), 0), MATCH(F$12, 'RESOLVE Results'!$D$1:$P$1, 0)), "")</f>
        <v>0</v>
      </c>
      <c r="G33" s="4" cm="1">
        <f t="array" ref="G33">IFERROR(INDEX('RESOLVE Results'!$D$1:$P$18671, MATCH(1, ('RESOLVE Results'!$A$1:$A$18671 = $D$10) * ('RESOLVE Results'!$B$1:$B$18671 = $F$10) * ('RESOLVE Results'!$C$1:$C$18671 = $C33), 0), MATCH(G$12, 'RESOLVE Results'!$D$1:$P$1, 0)), "")</f>
        <v>0</v>
      </c>
      <c r="H33" s="4" cm="1">
        <f t="array" ref="H33">IFERROR(INDEX('RESOLVE Results'!$D$1:$P$18671, MATCH(1, ('RESOLVE Results'!$A$1:$A$18671 = $D$10) * ('RESOLVE Results'!$B$1:$B$18671 = $F$10) * ('RESOLVE Results'!$C$1:$C$18671 = $C33), 0), MATCH(H$12, 'RESOLVE Results'!$D$1:$P$1, 0)), "")</f>
        <v>0</v>
      </c>
      <c r="I33" s="4" cm="1">
        <f t="array" ref="I33">IFERROR(INDEX('RESOLVE Results'!$D$1:$P$18671, MATCH(1, ('RESOLVE Results'!$A$1:$A$18671 = $D$10) * ('RESOLVE Results'!$B$1:$B$18671 = $F$10) * ('RESOLVE Results'!$C$1:$C$18671 = $C33), 0), MATCH(I$12, 'RESOLVE Results'!$D$1:$P$1, 0)), "")</f>
        <v>0</v>
      </c>
      <c r="J33" s="4" cm="1">
        <f t="array" ref="J33">IFERROR(INDEX('RESOLVE Results'!$D$1:$P$18671, MATCH(1, ('RESOLVE Results'!$A$1:$A$18671 = $D$10) * ('RESOLVE Results'!$B$1:$B$18671 = $F$10) * ('RESOLVE Results'!$C$1:$C$18671 = $C33), 0), MATCH(J$12, 'RESOLVE Results'!$D$1:$P$1, 0)), "")</f>
        <v>0</v>
      </c>
      <c r="K33" s="4" cm="1">
        <f t="array" ref="K33">IFERROR(INDEX('RESOLVE Results'!$D$1:$P$18671, MATCH(1, ('RESOLVE Results'!$A$1:$A$18671 = $D$10) * ('RESOLVE Results'!$B$1:$B$18671 = $F$10) * ('RESOLVE Results'!$C$1:$C$18671 = $C33), 0), MATCH(K$12, 'RESOLVE Results'!$D$1:$P$1, 0)), "")</f>
        <v>0</v>
      </c>
      <c r="L33" s="4" cm="1">
        <f t="array" ref="L33">IFERROR(INDEX('RESOLVE Results'!$D$1:$P$18671, MATCH(1, ('RESOLVE Results'!$A$1:$A$18671 = $D$10) * ('RESOLVE Results'!$B$1:$B$18671 = $F$10) * ('RESOLVE Results'!$C$1:$C$18671 = $C33), 0), MATCH(L$12, 'RESOLVE Results'!$D$1:$P$1, 0)), "")</f>
        <v>10.79</v>
      </c>
      <c r="M33" s="4" cm="1">
        <f t="array" ref="M33">IFERROR(INDEX('RESOLVE Results'!$D$1:$P$18671, MATCH(1, ('RESOLVE Results'!$A$1:$A$18671 = $D$10) * ('RESOLVE Results'!$B$1:$B$18671 = $F$10) * ('RESOLVE Results'!$C$1:$C$18671 = $C33), 0), MATCH(M$12, 'RESOLVE Results'!$D$1:$P$1, 0)), "")</f>
        <v>10.89</v>
      </c>
      <c r="N33" s="4" cm="1">
        <f t="array" ref="N33">IFERROR(INDEX('RESOLVE Results'!$D$1:$P$18671, MATCH(1, ('RESOLVE Results'!$A$1:$A$18671 = $D$10) * ('RESOLVE Results'!$B$1:$B$18671 = $F$10) * ('RESOLVE Results'!$C$1:$C$18671 = $C33), 0), MATCH(N$12, 'RESOLVE Results'!$D$1:$P$1, 0)), "")</f>
        <v>10.99</v>
      </c>
      <c r="O33" s="4" cm="1">
        <f t="array" ref="O33">IFERROR(INDEX('RESOLVE Results'!$D$1:$P$18671, MATCH(1, ('RESOLVE Results'!$A$1:$A$18671 = $D$10) * ('RESOLVE Results'!$B$1:$B$18671 = $F$10) * ('RESOLVE Results'!$C$1:$C$18671 = $C33), 0), MATCH(O$12, 'RESOLVE Results'!$D$1:$P$1, 0)), "")</f>
        <v>9.6999999999999993</v>
      </c>
      <c r="P33" s="6">
        <f t="shared" si="0"/>
        <v>78.782916991692588</v>
      </c>
      <c r="Q33" s="4">
        <f>IFERROR(IF('Dashboard '!$D$6 = 2035, P33 * (1.05^(2035-2022)), P33), "")</f>
        <v>148.55693985510783</v>
      </c>
    </row>
    <row r="34" spans="2:17" outlineLevel="1" x14ac:dyDescent="0.2">
      <c r="B34" s="11" t="s">
        <v>270</v>
      </c>
      <c r="C34" s="3" t="str">
        <v>3GW High Electrification Load</v>
      </c>
      <c r="D34" s="4" cm="1">
        <f t="array" ref="D34">IFERROR(INDEX('RESOLVE Results'!$D$1:$P$18671, MATCH(1, ('RESOLVE Results'!$A$1:$A$18671 = $D$10) * ('RESOLVE Results'!$B$1:$B$18671 = $F$10) * ('RESOLVE Results'!$C$1:$C$18671 = $C34), 0), MATCH(D$12, 'RESOLVE Results'!$D$1:$P$1, 0)), "")</f>
        <v>0</v>
      </c>
      <c r="E34" s="4" cm="1">
        <f t="array" ref="E34">IFERROR(INDEX('RESOLVE Results'!$D$1:$P$18671, MATCH(1, ('RESOLVE Results'!$A$1:$A$18671 = $D$10) * ('RESOLVE Results'!$B$1:$B$18671 = $F$10) * ('RESOLVE Results'!$C$1:$C$18671 = $C34), 0), MATCH(E$12, 'RESOLVE Results'!$D$1:$P$1, 0)), "")</f>
        <v>0</v>
      </c>
      <c r="F34" s="4" cm="1">
        <f t="array" ref="F34">IFERROR(INDEX('RESOLVE Results'!$D$1:$P$18671, MATCH(1, ('RESOLVE Results'!$A$1:$A$18671 = $D$10) * ('RESOLVE Results'!$B$1:$B$18671 = $F$10) * ('RESOLVE Results'!$C$1:$C$18671 = $C34), 0), MATCH(F$12, 'RESOLVE Results'!$D$1:$P$1, 0)), "")</f>
        <v>0</v>
      </c>
      <c r="G34" s="4" cm="1">
        <f t="array" ref="G34">IFERROR(INDEX('RESOLVE Results'!$D$1:$P$18671, MATCH(1, ('RESOLVE Results'!$A$1:$A$18671 = $D$10) * ('RESOLVE Results'!$B$1:$B$18671 = $F$10) * ('RESOLVE Results'!$C$1:$C$18671 = $C34), 0), MATCH(G$12, 'RESOLVE Results'!$D$1:$P$1, 0)), "")</f>
        <v>0</v>
      </c>
      <c r="H34" s="4" cm="1">
        <f t="array" ref="H34">IFERROR(INDEX('RESOLVE Results'!$D$1:$P$18671, MATCH(1, ('RESOLVE Results'!$A$1:$A$18671 = $D$10) * ('RESOLVE Results'!$B$1:$B$18671 = $F$10) * ('RESOLVE Results'!$C$1:$C$18671 = $C34), 0), MATCH(H$12, 'RESOLVE Results'!$D$1:$P$1, 0)), "")</f>
        <v>0</v>
      </c>
      <c r="I34" s="4" cm="1">
        <f t="array" ref="I34">IFERROR(INDEX('RESOLVE Results'!$D$1:$P$18671, MATCH(1, ('RESOLVE Results'!$A$1:$A$18671 = $D$10) * ('RESOLVE Results'!$B$1:$B$18671 = $F$10) * ('RESOLVE Results'!$C$1:$C$18671 = $C34), 0), MATCH(I$12, 'RESOLVE Results'!$D$1:$P$1, 0)), "")</f>
        <v>0</v>
      </c>
      <c r="J34" s="4" cm="1">
        <f t="array" ref="J34">IFERROR(INDEX('RESOLVE Results'!$D$1:$P$18671, MATCH(1, ('RESOLVE Results'!$A$1:$A$18671 = $D$10) * ('RESOLVE Results'!$B$1:$B$18671 = $F$10) * ('RESOLVE Results'!$C$1:$C$18671 = $C34), 0), MATCH(J$12, 'RESOLVE Results'!$D$1:$P$1, 0)), "")</f>
        <v>0</v>
      </c>
      <c r="K34" s="4" cm="1">
        <f t="array" ref="K34">IFERROR(INDEX('RESOLVE Results'!$D$1:$P$18671, MATCH(1, ('RESOLVE Results'!$A$1:$A$18671 = $D$10) * ('RESOLVE Results'!$B$1:$B$18671 = $F$10) * ('RESOLVE Results'!$C$1:$C$18671 = $C34), 0), MATCH(K$12, 'RESOLVE Results'!$D$1:$P$1, 0)), "")</f>
        <v>0</v>
      </c>
      <c r="L34" s="4" cm="1">
        <f t="array" ref="L34">IFERROR(INDEX('RESOLVE Results'!$D$1:$P$18671, MATCH(1, ('RESOLVE Results'!$A$1:$A$18671 = $D$10) * ('RESOLVE Results'!$B$1:$B$18671 = $F$10) * ('RESOLVE Results'!$C$1:$C$18671 = $C34), 0), MATCH(L$12, 'RESOLVE Results'!$D$1:$P$1, 0)), "")</f>
        <v>10.78</v>
      </c>
      <c r="M34" s="4" cm="1">
        <f t="array" ref="M34">IFERROR(INDEX('RESOLVE Results'!$D$1:$P$18671, MATCH(1, ('RESOLVE Results'!$A$1:$A$18671 = $D$10) * ('RESOLVE Results'!$B$1:$B$18671 = $F$10) * ('RESOLVE Results'!$C$1:$C$18671 = $C34), 0), MATCH(M$12, 'RESOLVE Results'!$D$1:$P$1, 0)), "")</f>
        <v>10.34</v>
      </c>
      <c r="N34" s="4" cm="1">
        <f t="array" ref="N34">IFERROR(INDEX('RESOLVE Results'!$D$1:$P$18671, MATCH(1, ('RESOLVE Results'!$A$1:$A$18671 = $D$10) * ('RESOLVE Results'!$B$1:$B$18671 = $F$10) * ('RESOLVE Results'!$C$1:$C$18671 = $C34), 0), MATCH(N$12, 'RESOLVE Results'!$D$1:$P$1, 0)), "")</f>
        <v>9.99</v>
      </c>
      <c r="O34" s="4" cm="1">
        <f t="array" ref="O34">IFERROR(INDEX('RESOLVE Results'!$D$1:$P$18671, MATCH(1, ('RESOLVE Results'!$A$1:$A$18671 = $D$10) * ('RESOLVE Results'!$B$1:$B$18671 = $F$10) * ('RESOLVE Results'!$C$1:$C$18671 = $C34), 0), MATCH(O$12, 'RESOLVE Results'!$D$1:$P$1, 0)), "")</f>
        <v>9.3000000000000007</v>
      </c>
      <c r="P34" s="6">
        <f t="shared" si="0"/>
        <v>75.328387447445607</v>
      </c>
      <c r="Q34" s="4">
        <f>IFERROR(IF('Dashboard '!$D$6 = 2035, P34 * (1.05^(2035-2022)), P34), "")</f>
        <v>142.04290918286821</v>
      </c>
    </row>
    <row r="35" spans="2:17" outlineLevel="1" x14ac:dyDescent="0.2">
      <c r="B35" s="11" t="s">
        <v>270</v>
      </c>
      <c r="C35" s="3" t="str">
        <v>3GW Zero GHG Emissions</v>
      </c>
      <c r="D35" s="4" cm="1">
        <f t="array" ref="D35">IFERROR(INDEX('RESOLVE Results'!$D$1:$P$18671, MATCH(1, ('RESOLVE Results'!$A$1:$A$18671 = $D$10) * ('RESOLVE Results'!$B$1:$B$18671 = $F$10) * ('RESOLVE Results'!$C$1:$C$18671 = $C35), 0), MATCH(D$12, 'RESOLVE Results'!$D$1:$P$1, 0)), "")</f>
        <v>0</v>
      </c>
      <c r="E35" s="4" cm="1">
        <f t="array" ref="E35">IFERROR(INDEX('RESOLVE Results'!$D$1:$P$18671, MATCH(1, ('RESOLVE Results'!$A$1:$A$18671 = $D$10) * ('RESOLVE Results'!$B$1:$B$18671 = $F$10) * ('RESOLVE Results'!$C$1:$C$18671 = $C35), 0), MATCH(E$12, 'RESOLVE Results'!$D$1:$P$1, 0)), "")</f>
        <v>0</v>
      </c>
      <c r="F35" s="4" cm="1">
        <f t="array" ref="F35">IFERROR(INDEX('RESOLVE Results'!$D$1:$P$18671, MATCH(1, ('RESOLVE Results'!$A$1:$A$18671 = $D$10) * ('RESOLVE Results'!$B$1:$B$18671 = $F$10) * ('RESOLVE Results'!$C$1:$C$18671 = $C35), 0), MATCH(F$12, 'RESOLVE Results'!$D$1:$P$1, 0)), "")</f>
        <v>0</v>
      </c>
      <c r="G35" s="4" cm="1">
        <f t="array" ref="G35">IFERROR(INDEX('RESOLVE Results'!$D$1:$P$18671, MATCH(1, ('RESOLVE Results'!$A$1:$A$18671 = $D$10) * ('RESOLVE Results'!$B$1:$B$18671 = $F$10) * ('RESOLVE Results'!$C$1:$C$18671 = $C35), 0), MATCH(G$12, 'RESOLVE Results'!$D$1:$P$1, 0)), "")</f>
        <v>0</v>
      </c>
      <c r="H35" s="4" cm="1">
        <f t="array" ref="H35">IFERROR(INDEX('RESOLVE Results'!$D$1:$P$18671, MATCH(1, ('RESOLVE Results'!$A$1:$A$18671 = $D$10) * ('RESOLVE Results'!$B$1:$B$18671 = $F$10) * ('RESOLVE Results'!$C$1:$C$18671 = $C35), 0), MATCH(H$12, 'RESOLVE Results'!$D$1:$P$1, 0)), "")</f>
        <v>0</v>
      </c>
      <c r="I35" s="4" cm="1">
        <f t="array" ref="I35">IFERROR(INDEX('RESOLVE Results'!$D$1:$P$18671, MATCH(1, ('RESOLVE Results'!$A$1:$A$18671 = $D$10) * ('RESOLVE Results'!$B$1:$B$18671 = $F$10) * ('RESOLVE Results'!$C$1:$C$18671 = $C35), 0), MATCH(I$12, 'RESOLVE Results'!$D$1:$P$1, 0)), "")</f>
        <v>0</v>
      </c>
      <c r="J35" s="4" cm="1">
        <f t="array" ref="J35">IFERROR(INDEX('RESOLVE Results'!$D$1:$P$18671, MATCH(1, ('RESOLVE Results'!$A$1:$A$18671 = $D$10) * ('RESOLVE Results'!$B$1:$B$18671 = $F$10) * ('RESOLVE Results'!$C$1:$C$18671 = $C35), 0), MATCH(J$12, 'RESOLVE Results'!$D$1:$P$1, 0)), "")</f>
        <v>0</v>
      </c>
      <c r="K35" s="4" cm="1">
        <f t="array" ref="K35">IFERROR(INDEX('RESOLVE Results'!$D$1:$P$18671, MATCH(1, ('RESOLVE Results'!$A$1:$A$18671 = $D$10) * ('RESOLVE Results'!$B$1:$B$18671 = $F$10) * ('RESOLVE Results'!$C$1:$C$18671 = $C35), 0), MATCH(K$12, 'RESOLVE Results'!$D$1:$P$1, 0)), "")</f>
        <v>0</v>
      </c>
      <c r="L35" s="4" cm="1">
        <f t="array" ref="L35">IFERROR(INDEX('RESOLVE Results'!$D$1:$P$18671, MATCH(1, ('RESOLVE Results'!$A$1:$A$18671 = $D$10) * ('RESOLVE Results'!$B$1:$B$18671 = $F$10) * ('RESOLVE Results'!$C$1:$C$18671 = $C35), 0), MATCH(L$12, 'RESOLVE Results'!$D$1:$P$1, 0)), "")</f>
        <v>10.4</v>
      </c>
      <c r="M35" s="4" cm="1">
        <f t="array" ref="M35">IFERROR(INDEX('RESOLVE Results'!$D$1:$P$18671, MATCH(1, ('RESOLVE Results'!$A$1:$A$18671 = $D$10) * ('RESOLVE Results'!$B$1:$B$18671 = $F$10) * ('RESOLVE Results'!$C$1:$C$18671 = $C35), 0), MATCH(M$12, 'RESOLVE Results'!$D$1:$P$1, 0)), "")</f>
        <v>9.16</v>
      </c>
      <c r="N35" s="4" cm="1">
        <f t="array" ref="N35">IFERROR(INDEX('RESOLVE Results'!$D$1:$P$18671, MATCH(1, ('RESOLVE Results'!$A$1:$A$18671 = $D$10) * ('RESOLVE Results'!$B$1:$B$18671 = $F$10) * ('RESOLVE Results'!$C$1:$C$18671 = $C35), 0), MATCH(N$12, 'RESOLVE Results'!$D$1:$P$1, 0)), "")</f>
        <v>8.7100000000000009</v>
      </c>
      <c r="O35" s="4" cm="1">
        <f t="array" ref="O35">IFERROR(INDEX('RESOLVE Results'!$D$1:$P$18671, MATCH(1, ('RESOLVE Results'!$A$1:$A$18671 = $D$10) * ('RESOLVE Results'!$B$1:$B$18671 = $F$10) * ('RESOLVE Results'!$C$1:$C$18671 = $C35), 0), MATCH(O$12, 'RESOLVE Results'!$D$1:$P$1, 0)), "")</f>
        <v>8.02</v>
      </c>
      <c r="P35" s="6">
        <f t="shared" si="0"/>
        <v>66.74578785126343</v>
      </c>
      <c r="Q35" s="4">
        <f>IFERROR(IF('Dashboard '!$D$6 = 2035, P35 * (1.05^(2035-2022)), P35), "")</f>
        <v>125.85913761542355</v>
      </c>
    </row>
    <row r="36" spans="2:17" outlineLevel="1" x14ac:dyDescent="0.2">
      <c r="B36" s="11" t="s">
        <v>270</v>
      </c>
      <c r="C36" s="3" t="str">
        <v>3GW High Gas Retirements</v>
      </c>
      <c r="D36" s="4" cm="1">
        <f t="array" ref="D36">IFERROR(INDEX('RESOLVE Results'!$D$1:$P$18671, MATCH(1, ('RESOLVE Results'!$A$1:$A$18671 = $D$10) * ('RESOLVE Results'!$B$1:$B$18671 = $F$10) * ('RESOLVE Results'!$C$1:$C$18671 = $C36), 0), MATCH(D$12, 'RESOLVE Results'!$D$1:$P$1, 0)), "")</f>
        <v>0</v>
      </c>
      <c r="E36" s="4" cm="1">
        <f t="array" ref="E36">IFERROR(INDEX('RESOLVE Results'!$D$1:$P$18671, MATCH(1, ('RESOLVE Results'!$A$1:$A$18671 = $D$10) * ('RESOLVE Results'!$B$1:$B$18671 = $F$10) * ('RESOLVE Results'!$C$1:$C$18671 = $C36), 0), MATCH(E$12, 'RESOLVE Results'!$D$1:$P$1, 0)), "")</f>
        <v>0</v>
      </c>
      <c r="F36" s="4" cm="1">
        <f t="array" ref="F36">IFERROR(INDEX('RESOLVE Results'!$D$1:$P$18671, MATCH(1, ('RESOLVE Results'!$A$1:$A$18671 = $D$10) * ('RESOLVE Results'!$B$1:$B$18671 = $F$10) * ('RESOLVE Results'!$C$1:$C$18671 = $C36), 0), MATCH(F$12, 'RESOLVE Results'!$D$1:$P$1, 0)), "")</f>
        <v>0</v>
      </c>
      <c r="G36" s="4" cm="1">
        <f t="array" ref="G36">IFERROR(INDEX('RESOLVE Results'!$D$1:$P$18671, MATCH(1, ('RESOLVE Results'!$A$1:$A$18671 = $D$10) * ('RESOLVE Results'!$B$1:$B$18671 = $F$10) * ('RESOLVE Results'!$C$1:$C$18671 = $C36), 0), MATCH(G$12, 'RESOLVE Results'!$D$1:$P$1, 0)), "")</f>
        <v>0</v>
      </c>
      <c r="H36" s="4" cm="1">
        <f t="array" ref="H36">IFERROR(INDEX('RESOLVE Results'!$D$1:$P$18671, MATCH(1, ('RESOLVE Results'!$A$1:$A$18671 = $D$10) * ('RESOLVE Results'!$B$1:$B$18671 = $F$10) * ('RESOLVE Results'!$C$1:$C$18671 = $C36), 0), MATCH(H$12, 'RESOLVE Results'!$D$1:$P$1, 0)), "")</f>
        <v>0</v>
      </c>
      <c r="I36" s="4" cm="1">
        <f t="array" ref="I36">IFERROR(INDEX('RESOLVE Results'!$D$1:$P$18671, MATCH(1, ('RESOLVE Results'!$A$1:$A$18671 = $D$10) * ('RESOLVE Results'!$B$1:$B$18671 = $F$10) * ('RESOLVE Results'!$C$1:$C$18671 = $C36), 0), MATCH(I$12, 'RESOLVE Results'!$D$1:$P$1, 0)), "")</f>
        <v>0</v>
      </c>
      <c r="J36" s="4" cm="1">
        <f t="array" ref="J36">IFERROR(INDEX('RESOLVE Results'!$D$1:$P$18671, MATCH(1, ('RESOLVE Results'!$A$1:$A$18671 = $D$10) * ('RESOLVE Results'!$B$1:$B$18671 = $F$10) * ('RESOLVE Results'!$C$1:$C$18671 = $C36), 0), MATCH(J$12, 'RESOLVE Results'!$D$1:$P$1, 0)), "")</f>
        <v>0</v>
      </c>
      <c r="K36" s="4" cm="1">
        <f t="array" ref="K36">IFERROR(INDEX('RESOLVE Results'!$D$1:$P$18671, MATCH(1, ('RESOLVE Results'!$A$1:$A$18671 = $D$10) * ('RESOLVE Results'!$B$1:$B$18671 = $F$10) * ('RESOLVE Results'!$C$1:$C$18671 = $C36), 0), MATCH(K$12, 'RESOLVE Results'!$D$1:$P$1, 0)), "")</f>
        <v>0</v>
      </c>
      <c r="L36" s="4" cm="1">
        <f t="array" ref="L36">IFERROR(INDEX('RESOLVE Results'!$D$1:$P$18671, MATCH(1, ('RESOLVE Results'!$A$1:$A$18671 = $D$10) * ('RESOLVE Results'!$B$1:$B$18671 = $F$10) * ('RESOLVE Results'!$C$1:$C$18671 = $C36), 0), MATCH(L$12, 'RESOLVE Results'!$D$1:$P$1, 0)), "")</f>
        <v>10.84</v>
      </c>
      <c r="M36" s="4" cm="1">
        <f t="array" ref="M36">IFERROR(INDEX('RESOLVE Results'!$D$1:$P$18671, MATCH(1, ('RESOLVE Results'!$A$1:$A$18671 = $D$10) * ('RESOLVE Results'!$B$1:$B$18671 = $F$10) * ('RESOLVE Results'!$C$1:$C$18671 = $C36), 0), MATCH(M$12, 'RESOLVE Results'!$D$1:$P$1, 0)), "")</f>
        <v>9.76</v>
      </c>
      <c r="N36" s="4" cm="1">
        <f t="array" ref="N36">IFERROR(INDEX('RESOLVE Results'!$D$1:$P$18671, MATCH(1, ('RESOLVE Results'!$A$1:$A$18671 = $D$10) * ('RESOLVE Results'!$B$1:$B$18671 = $F$10) * ('RESOLVE Results'!$C$1:$C$18671 = $C36), 0), MATCH(N$12, 'RESOLVE Results'!$D$1:$P$1, 0)), "")</f>
        <v>9.5500000000000007</v>
      </c>
      <c r="O36" s="4" cm="1">
        <f t="array" ref="O36">IFERROR(INDEX('RESOLVE Results'!$D$1:$P$18671, MATCH(1, ('RESOLVE Results'!$A$1:$A$18671 = $D$10) * ('RESOLVE Results'!$B$1:$B$18671 = $F$10) * ('RESOLVE Results'!$C$1:$C$18671 = $C36), 0), MATCH(O$12, 'RESOLVE Results'!$D$1:$P$1, 0)), "")</f>
        <v>9.75</v>
      </c>
      <c r="P36" s="6">
        <f t="shared" si="0"/>
        <v>76.070462310307988</v>
      </c>
      <c r="Q36" s="4">
        <f>IFERROR(IF('Dashboard '!$D$6 = 2035, P36 * (1.05^(2035-2022)), P36), "")</f>
        <v>143.44220201156432</v>
      </c>
    </row>
    <row r="37" spans="2:17" outlineLevel="1" x14ac:dyDescent="0.2">
      <c r="B37" s="11" t="s">
        <v>270</v>
      </c>
      <c r="C37" s="3" t="str">
        <v>3GW Low Long Duration Storage ELCC</v>
      </c>
      <c r="D37" s="4" cm="1">
        <f t="array" ref="D37">IFERROR(INDEX('RESOLVE Results'!$D$1:$P$18671, MATCH(1, ('RESOLVE Results'!$A$1:$A$18671 = $D$10) * ('RESOLVE Results'!$B$1:$B$18671 = $F$10) * ('RESOLVE Results'!$C$1:$C$18671 = $C37), 0), MATCH(D$12, 'RESOLVE Results'!$D$1:$P$1, 0)), "")</f>
        <v>0</v>
      </c>
      <c r="E37" s="4" cm="1">
        <f t="array" ref="E37">IFERROR(INDEX('RESOLVE Results'!$D$1:$P$18671, MATCH(1, ('RESOLVE Results'!$A$1:$A$18671 = $D$10) * ('RESOLVE Results'!$B$1:$B$18671 = $F$10) * ('RESOLVE Results'!$C$1:$C$18671 = $C37), 0), MATCH(E$12, 'RESOLVE Results'!$D$1:$P$1, 0)), "")</f>
        <v>0</v>
      </c>
      <c r="F37" s="4" cm="1">
        <f t="array" ref="F37">IFERROR(INDEX('RESOLVE Results'!$D$1:$P$18671, MATCH(1, ('RESOLVE Results'!$A$1:$A$18671 = $D$10) * ('RESOLVE Results'!$B$1:$B$18671 = $F$10) * ('RESOLVE Results'!$C$1:$C$18671 = $C37), 0), MATCH(F$12, 'RESOLVE Results'!$D$1:$P$1, 0)), "")</f>
        <v>0</v>
      </c>
      <c r="G37" s="4" cm="1">
        <f t="array" ref="G37">IFERROR(INDEX('RESOLVE Results'!$D$1:$P$18671, MATCH(1, ('RESOLVE Results'!$A$1:$A$18671 = $D$10) * ('RESOLVE Results'!$B$1:$B$18671 = $F$10) * ('RESOLVE Results'!$C$1:$C$18671 = $C37), 0), MATCH(G$12, 'RESOLVE Results'!$D$1:$P$1, 0)), "")</f>
        <v>0</v>
      </c>
      <c r="H37" s="4" cm="1">
        <f t="array" ref="H37">IFERROR(INDEX('RESOLVE Results'!$D$1:$P$18671, MATCH(1, ('RESOLVE Results'!$A$1:$A$18671 = $D$10) * ('RESOLVE Results'!$B$1:$B$18671 = $F$10) * ('RESOLVE Results'!$C$1:$C$18671 = $C37), 0), MATCH(H$12, 'RESOLVE Results'!$D$1:$P$1, 0)), "")</f>
        <v>0</v>
      </c>
      <c r="I37" s="4" cm="1">
        <f t="array" ref="I37">IFERROR(INDEX('RESOLVE Results'!$D$1:$P$18671, MATCH(1, ('RESOLVE Results'!$A$1:$A$18671 = $D$10) * ('RESOLVE Results'!$B$1:$B$18671 = $F$10) * ('RESOLVE Results'!$C$1:$C$18671 = $C37), 0), MATCH(I$12, 'RESOLVE Results'!$D$1:$P$1, 0)), "")</f>
        <v>0</v>
      </c>
      <c r="J37" s="4" cm="1">
        <f t="array" ref="J37">IFERROR(INDEX('RESOLVE Results'!$D$1:$P$18671, MATCH(1, ('RESOLVE Results'!$A$1:$A$18671 = $D$10) * ('RESOLVE Results'!$B$1:$B$18671 = $F$10) * ('RESOLVE Results'!$C$1:$C$18671 = $C37), 0), MATCH(J$12, 'RESOLVE Results'!$D$1:$P$1, 0)), "")</f>
        <v>0</v>
      </c>
      <c r="K37" s="4" cm="1">
        <f t="array" ref="K37">IFERROR(INDEX('RESOLVE Results'!$D$1:$P$18671, MATCH(1, ('RESOLVE Results'!$A$1:$A$18671 = $D$10) * ('RESOLVE Results'!$B$1:$B$18671 = $F$10) * ('RESOLVE Results'!$C$1:$C$18671 = $C37), 0), MATCH(K$12, 'RESOLVE Results'!$D$1:$P$1, 0)), "")</f>
        <v>0</v>
      </c>
      <c r="L37" s="4" cm="1">
        <f t="array" ref="L37">IFERROR(INDEX('RESOLVE Results'!$D$1:$P$18671, MATCH(1, ('RESOLVE Results'!$A$1:$A$18671 = $D$10) * ('RESOLVE Results'!$B$1:$B$18671 = $F$10) * ('RESOLVE Results'!$C$1:$C$18671 = $C37), 0), MATCH(L$12, 'RESOLVE Results'!$D$1:$P$1, 0)), "")</f>
        <v>11.01</v>
      </c>
      <c r="M37" s="4" cm="1">
        <f t="array" ref="M37">IFERROR(INDEX('RESOLVE Results'!$D$1:$P$18671, MATCH(1, ('RESOLVE Results'!$A$1:$A$18671 = $D$10) * ('RESOLVE Results'!$B$1:$B$18671 = $F$10) * ('RESOLVE Results'!$C$1:$C$18671 = $C37), 0), MATCH(M$12, 'RESOLVE Results'!$D$1:$P$1, 0)), "")</f>
        <v>10.92</v>
      </c>
      <c r="N37" s="4" cm="1">
        <f t="array" ref="N37">IFERROR(INDEX('RESOLVE Results'!$D$1:$P$18671, MATCH(1, ('RESOLVE Results'!$A$1:$A$18671 = $D$10) * ('RESOLVE Results'!$B$1:$B$18671 = $F$10) * ('RESOLVE Results'!$C$1:$C$18671 = $C37), 0), MATCH(N$12, 'RESOLVE Results'!$D$1:$P$1, 0)), "")</f>
        <v>10.81</v>
      </c>
      <c r="O37" s="4" cm="1">
        <f t="array" ref="O37">IFERROR(INDEX('RESOLVE Results'!$D$1:$P$18671, MATCH(1, ('RESOLVE Results'!$A$1:$A$18671 = $D$10) * ('RESOLVE Results'!$B$1:$B$18671 = $F$10) * ('RESOLVE Results'!$C$1:$C$18671 = $C37), 0), MATCH(O$12, 'RESOLVE Results'!$D$1:$P$1, 0)), "")</f>
        <v>9.51</v>
      </c>
      <c r="P37" s="6">
        <f t="shared" si="0"/>
        <v>78.105304244120205</v>
      </c>
      <c r="Q37" s="4">
        <f>IFERROR(IF('Dashboard '!$D$6 = 2035, P37 * (1.05^(2035-2022)), P37), "")</f>
        <v>147.27919995882067</v>
      </c>
    </row>
    <row r="38" spans="2:17" outlineLevel="1" x14ac:dyDescent="0.2">
      <c r="B38" s="11" t="s">
        <v>270</v>
      </c>
      <c r="C38" s="3" t="str">
        <v>3GW High Offshore Wind ELCC</v>
      </c>
      <c r="D38" s="4" cm="1">
        <f t="array" ref="D38">IFERROR(INDEX('RESOLVE Results'!$D$1:$P$18671, MATCH(1, ('RESOLVE Results'!$A$1:$A$18671 = $D$10) * ('RESOLVE Results'!$B$1:$B$18671 = $F$10) * ('RESOLVE Results'!$C$1:$C$18671 = $C38), 0), MATCH(D$12, 'RESOLVE Results'!$D$1:$P$1, 0)), "")</f>
        <v>0</v>
      </c>
      <c r="E38" s="4" cm="1">
        <f t="array" ref="E38">IFERROR(INDEX('RESOLVE Results'!$D$1:$P$18671, MATCH(1, ('RESOLVE Results'!$A$1:$A$18671 = $D$10) * ('RESOLVE Results'!$B$1:$B$18671 = $F$10) * ('RESOLVE Results'!$C$1:$C$18671 = $C38), 0), MATCH(E$12, 'RESOLVE Results'!$D$1:$P$1, 0)), "")</f>
        <v>0</v>
      </c>
      <c r="F38" s="4" cm="1">
        <f t="array" ref="F38">IFERROR(INDEX('RESOLVE Results'!$D$1:$P$18671, MATCH(1, ('RESOLVE Results'!$A$1:$A$18671 = $D$10) * ('RESOLVE Results'!$B$1:$B$18671 = $F$10) * ('RESOLVE Results'!$C$1:$C$18671 = $C38), 0), MATCH(F$12, 'RESOLVE Results'!$D$1:$P$1, 0)), "")</f>
        <v>0</v>
      </c>
      <c r="G38" s="4" cm="1">
        <f t="array" ref="G38">IFERROR(INDEX('RESOLVE Results'!$D$1:$P$18671, MATCH(1, ('RESOLVE Results'!$A$1:$A$18671 = $D$10) * ('RESOLVE Results'!$B$1:$B$18671 = $F$10) * ('RESOLVE Results'!$C$1:$C$18671 = $C38), 0), MATCH(G$12, 'RESOLVE Results'!$D$1:$P$1, 0)), "")</f>
        <v>0</v>
      </c>
      <c r="H38" s="4" cm="1">
        <f t="array" ref="H38">IFERROR(INDEX('RESOLVE Results'!$D$1:$P$18671, MATCH(1, ('RESOLVE Results'!$A$1:$A$18671 = $D$10) * ('RESOLVE Results'!$B$1:$B$18671 = $F$10) * ('RESOLVE Results'!$C$1:$C$18671 = $C38), 0), MATCH(H$12, 'RESOLVE Results'!$D$1:$P$1, 0)), "")</f>
        <v>0</v>
      </c>
      <c r="I38" s="4" cm="1">
        <f t="array" ref="I38">IFERROR(INDEX('RESOLVE Results'!$D$1:$P$18671, MATCH(1, ('RESOLVE Results'!$A$1:$A$18671 = $D$10) * ('RESOLVE Results'!$B$1:$B$18671 = $F$10) * ('RESOLVE Results'!$C$1:$C$18671 = $C38), 0), MATCH(I$12, 'RESOLVE Results'!$D$1:$P$1, 0)), "")</f>
        <v>0</v>
      </c>
      <c r="J38" s="4" cm="1">
        <f t="array" ref="J38">IFERROR(INDEX('RESOLVE Results'!$D$1:$P$18671, MATCH(1, ('RESOLVE Results'!$A$1:$A$18671 = $D$10) * ('RESOLVE Results'!$B$1:$B$18671 = $F$10) * ('RESOLVE Results'!$C$1:$C$18671 = $C38), 0), MATCH(J$12, 'RESOLVE Results'!$D$1:$P$1, 0)), "")</f>
        <v>0</v>
      </c>
      <c r="K38" s="4" cm="1">
        <f t="array" ref="K38">IFERROR(INDEX('RESOLVE Results'!$D$1:$P$18671, MATCH(1, ('RESOLVE Results'!$A$1:$A$18671 = $D$10) * ('RESOLVE Results'!$B$1:$B$18671 = $F$10) * ('RESOLVE Results'!$C$1:$C$18671 = $C38), 0), MATCH(K$12, 'RESOLVE Results'!$D$1:$P$1, 0)), "")</f>
        <v>0</v>
      </c>
      <c r="L38" s="4" cm="1">
        <f t="array" ref="L38">IFERROR(INDEX('RESOLVE Results'!$D$1:$P$18671, MATCH(1, ('RESOLVE Results'!$A$1:$A$18671 = $D$10) * ('RESOLVE Results'!$B$1:$B$18671 = $F$10) * ('RESOLVE Results'!$C$1:$C$18671 = $C38), 0), MATCH(L$12, 'RESOLVE Results'!$D$1:$P$1, 0)), "")</f>
        <v>10.58</v>
      </c>
      <c r="M38" s="4" cm="1">
        <f t="array" ref="M38">IFERROR(INDEX('RESOLVE Results'!$D$1:$P$18671, MATCH(1, ('RESOLVE Results'!$A$1:$A$18671 = $D$10) * ('RESOLVE Results'!$B$1:$B$18671 = $F$10) * ('RESOLVE Results'!$C$1:$C$18671 = $C38), 0), MATCH(M$12, 'RESOLVE Results'!$D$1:$P$1, 0)), "")</f>
        <v>10.76</v>
      </c>
      <c r="N38" s="4" cm="1">
        <f t="array" ref="N38">IFERROR(INDEX('RESOLVE Results'!$D$1:$P$18671, MATCH(1, ('RESOLVE Results'!$A$1:$A$18671 = $D$10) * ('RESOLVE Results'!$B$1:$B$18671 = $F$10) * ('RESOLVE Results'!$C$1:$C$18671 = $C38), 0), MATCH(N$12, 'RESOLVE Results'!$D$1:$P$1, 0)), "")</f>
        <v>10.68</v>
      </c>
      <c r="O38" s="4" cm="1">
        <f t="array" ref="O38">IFERROR(INDEX('RESOLVE Results'!$D$1:$P$18671, MATCH(1, ('RESOLVE Results'!$A$1:$A$18671 = $D$10) * ('RESOLVE Results'!$B$1:$B$18671 = $F$10) * ('RESOLVE Results'!$C$1:$C$18671 = $C38), 0), MATCH(O$12, 'RESOLVE Results'!$D$1:$P$1, 0)), "")</f>
        <v>9.75</v>
      </c>
      <c r="P38" s="6">
        <f t="shared" si="0"/>
        <v>78.210749829238068</v>
      </c>
      <c r="Q38" s="4">
        <f>IFERROR(IF('Dashboard '!$D$6 = 2035, P38 * (1.05^(2035-2022)), P38), "")</f>
        <v>147.47803333595994</v>
      </c>
    </row>
    <row r="39" spans="2:17" outlineLevel="1" x14ac:dyDescent="0.2">
      <c r="B39" s="11" t="s">
        <v>270</v>
      </c>
      <c r="C39" s="3" t="str">
        <v>3GW Low Offshore Wind ELCC</v>
      </c>
      <c r="D39" s="4" cm="1">
        <f t="array" ref="D39">IFERROR(INDEX('RESOLVE Results'!$D$1:$P$18671, MATCH(1, ('RESOLVE Results'!$A$1:$A$18671 = $D$10) * ('RESOLVE Results'!$B$1:$B$18671 = $F$10) * ('RESOLVE Results'!$C$1:$C$18671 = $C39), 0), MATCH(D$12, 'RESOLVE Results'!$D$1:$P$1, 0)), "")</f>
        <v>0</v>
      </c>
      <c r="E39" s="4" cm="1">
        <f t="array" ref="E39">IFERROR(INDEX('RESOLVE Results'!$D$1:$P$18671, MATCH(1, ('RESOLVE Results'!$A$1:$A$18671 = $D$10) * ('RESOLVE Results'!$B$1:$B$18671 = $F$10) * ('RESOLVE Results'!$C$1:$C$18671 = $C39), 0), MATCH(E$12, 'RESOLVE Results'!$D$1:$P$1, 0)), "")</f>
        <v>0</v>
      </c>
      <c r="F39" s="4" cm="1">
        <f t="array" ref="F39">IFERROR(INDEX('RESOLVE Results'!$D$1:$P$18671, MATCH(1, ('RESOLVE Results'!$A$1:$A$18671 = $D$10) * ('RESOLVE Results'!$B$1:$B$18671 = $F$10) * ('RESOLVE Results'!$C$1:$C$18671 = $C39), 0), MATCH(F$12, 'RESOLVE Results'!$D$1:$P$1, 0)), "")</f>
        <v>0</v>
      </c>
      <c r="G39" s="4" cm="1">
        <f t="array" ref="G39">IFERROR(INDEX('RESOLVE Results'!$D$1:$P$18671, MATCH(1, ('RESOLVE Results'!$A$1:$A$18671 = $D$10) * ('RESOLVE Results'!$B$1:$B$18671 = $F$10) * ('RESOLVE Results'!$C$1:$C$18671 = $C39), 0), MATCH(G$12, 'RESOLVE Results'!$D$1:$P$1, 0)), "")</f>
        <v>0</v>
      </c>
      <c r="H39" s="4" cm="1">
        <f t="array" ref="H39">IFERROR(INDEX('RESOLVE Results'!$D$1:$P$18671, MATCH(1, ('RESOLVE Results'!$A$1:$A$18671 = $D$10) * ('RESOLVE Results'!$B$1:$B$18671 = $F$10) * ('RESOLVE Results'!$C$1:$C$18671 = $C39), 0), MATCH(H$12, 'RESOLVE Results'!$D$1:$P$1, 0)), "")</f>
        <v>0</v>
      </c>
      <c r="I39" s="4" cm="1">
        <f t="array" ref="I39">IFERROR(INDEX('RESOLVE Results'!$D$1:$P$18671, MATCH(1, ('RESOLVE Results'!$A$1:$A$18671 = $D$10) * ('RESOLVE Results'!$B$1:$B$18671 = $F$10) * ('RESOLVE Results'!$C$1:$C$18671 = $C39), 0), MATCH(I$12, 'RESOLVE Results'!$D$1:$P$1, 0)), "")</f>
        <v>0</v>
      </c>
      <c r="J39" s="4" cm="1">
        <f t="array" ref="J39">IFERROR(INDEX('RESOLVE Results'!$D$1:$P$18671, MATCH(1, ('RESOLVE Results'!$A$1:$A$18671 = $D$10) * ('RESOLVE Results'!$B$1:$B$18671 = $F$10) * ('RESOLVE Results'!$C$1:$C$18671 = $C39), 0), MATCH(J$12, 'RESOLVE Results'!$D$1:$P$1, 0)), "")</f>
        <v>0</v>
      </c>
      <c r="K39" s="4" cm="1">
        <f t="array" ref="K39">IFERROR(INDEX('RESOLVE Results'!$D$1:$P$18671, MATCH(1, ('RESOLVE Results'!$A$1:$A$18671 = $D$10) * ('RESOLVE Results'!$B$1:$B$18671 = $F$10) * ('RESOLVE Results'!$C$1:$C$18671 = $C39), 0), MATCH(K$12, 'RESOLVE Results'!$D$1:$P$1, 0)), "")</f>
        <v>0</v>
      </c>
      <c r="L39" s="4" cm="1">
        <f t="array" ref="L39">IFERROR(INDEX('RESOLVE Results'!$D$1:$P$18671, MATCH(1, ('RESOLVE Results'!$A$1:$A$18671 = $D$10) * ('RESOLVE Results'!$B$1:$B$18671 = $F$10) * ('RESOLVE Results'!$C$1:$C$18671 = $C39), 0), MATCH(L$12, 'RESOLVE Results'!$D$1:$P$1, 0)), "")</f>
        <v>10.67</v>
      </c>
      <c r="M39" s="4" cm="1">
        <f t="array" ref="M39">IFERROR(INDEX('RESOLVE Results'!$D$1:$P$18671, MATCH(1, ('RESOLVE Results'!$A$1:$A$18671 = $D$10) * ('RESOLVE Results'!$B$1:$B$18671 = $F$10) * ('RESOLVE Results'!$C$1:$C$18671 = $C39), 0), MATCH(M$12, 'RESOLVE Results'!$D$1:$P$1, 0)), "")</f>
        <v>10.8</v>
      </c>
      <c r="N39" s="4" cm="1">
        <f t="array" ref="N39">IFERROR(INDEX('RESOLVE Results'!$D$1:$P$18671, MATCH(1, ('RESOLVE Results'!$A$1:$A$18671 = $D$10) * ('RESOLVE Results'!$B$1:$B$18671 = $F$10) * ('RESOLVE Results'!$C$1:$C$18671 = $C39), 0), MATCH(N$12, 'RESOLVE Results'!$D$1:$P$1, 0)), "")</f>
        <v>10.73</v>
      </c>
      <c r="O39" s="4" cm="1">
        <f t="array" ref="O39">IFERROR(INDEX('RESOLVE Results'!$D$1:$P$18671, MATCH(1, ('RESOLVE Results'!$A$1:$A$18671 = $D$10) * ('RESOLVE Results'!$B$1:$B$18671 = $F$10) * ('RESOLVE Results'!$C$1:$C$18671 = $C39), 0), MATCH(O$12, 'RESOLVE Results'!$D$1:$P$1, 0)), "")</f>
        <v>9.7200000000000006</v>
      </c>
      <c r="P39" s="6">
        <f t="shared" si="0"/>
        <v>78.305821862452106</v>
      </c>
      <c r="Q39" s="4">
        <f>IFERROR(IF('Dashboard '!$D$6 = 2035, P39 * (1.05^(2035-2022)), P39), "")</f>
        <v>147.65730583384891</v>
      </c>
    </row>
    <row r="40" spans="2:17" outlineLevel="1" x14ac:dyDescent="0.2">
      <c r="B40" s="11" t="s">
        <v>270</v>
      </c>
      <c r="C40" s="3" t="str">
        <v>3GW Low Competing Resource Cost</v>
      </c>
      <c r="D40" s="4" cm="1">
        <f t="array" ref="D40">IFERROR(INDEX('RESOLVE Results'!$D$1:$P$18671, MATCH(1, ('RESOLVE Results'!$A$1:$A$18671 = $D$10) * ('RESOLVE Results'!$B$1:$B$18671 = $F$10) * ('RESOLVE Results'!$C$1:$C$18671 = $C40), 0), MATCH(D$12, 'RESOLVE Results'!$D$1:$P$1, 0)), "")</f>
        <v>0</v>
      </c>
      <c r="E40" s="4" cm="1">
        <f t="array" ref="E40">IFERROR(INDEX('RESOLVE Results'!$D$1:$P$18671, MATCH(1, ('RESOLVE Results'!$A$1:$A$18671 = $D$10) * ('RESOLVE Results'!$B$1:$B$18671 = $F$10) * ('RESOLVE Results'!$C$1:$C$18671 = $C40), 0), MATCH(E$12, 'RESOLVE Results'!$D$1:$P$1, 0)), "")</f>
        <v>0</v>
      </c>
      <c r="F40" s="4" cm="1">
        <f t="array" ref="F40">IFERROR(INDEX('RESOLVE Results'!$D$1:$P$18671, MATCH(1, ('RESOLVE Results'!$A$1:$A$18671 = $D$10) * ('RESOLVE Results'!$B$1:$B$18671 = $F$10) * ('RESOLVE Results'!$C$1:$C$18671 = $C40), 0), MATCH(F$12, 'RESOLVE Results'!$D$1:$P$1, 0)), "")</f>
        <v>0</v>
      </c>
      <c r="G40" s="4" cm="1">
        <f t="array" ref="G40">IFERROR(INDEX('RESOLVE Results'!$D$1:$P$18671, MATCH(1, ('RESOLVE Results'!$A$1:$A$18671 = $D$10) * ('RESOLVE Results'!$B$1:$B$18671 = $F$10) * ('RESOLVE Results'!$C$1:$C$18671 = $C40), 0), MATCH(G$12, 'RESOLVE Results'!$D$1:$P$1, 0)), "")</f>
        <v>0</v>
      </c>
      <c r="H40" s="4" cm="1">
        <f t="array" ref="H40">IFERROR(INDEX('RESOLVE Results'!$D$1:$P$18671, MATCH(1, ('RESOLVE Results'!$A$1:$A$18671 = $D$10) * ('RESOLVE Results'!$B$1:$B$18671 = $F$10) * ('RESOLVE Results'!$C$1:$C$18671 = $C40), 0), MATCH(H$12, 'RESOLVE Results'!$D$1:$P$1, 0)), "")</f>
        <v>0</v>
      </c>
      <c r="I40" s="4" cm="1">
        <f t="array" ref="I40">IFERROR(INDEX('RESOLVE Results'!$D$1:$P$18671, MATCH(1, ('RESOLVE Results'!$A$1:$A$18671 = $D$10) * ('RESOLVE Results'!$B$1:$B$18671 = $F$10) * ('RESOLVE Results'!$C$1:$C$18671 = $C40), 0), MATCH(I$12, 'RESOLVE Results'!$D$1:$P$1, 0)), "")</f>
        <v>0</v>
      </c>
      <c r="J40" s="4" cm="1">
        <f t="array" ref="J40">IFERROR(INDEX('RESOLVE Results'!$D$1:$P$18671, MATCH(1, ('RESOLVE Results'!$A$1:$A$18671 = $D$10) * ('RESOLVE Results'!$B$1:$B$18671 = $F$10) * ('RESOLVE Results'!$C$1:$C$18671 = $C40), 0), MATCH(J$12, 'RESOLVE Results'!$D$1:$P$1, 0)), "")</f>
        <v>0</v>
      </c>
      <c r="K40" s="4" cm="1">
        <f t="array" ref="K40">IFERROR(INDEX('RESOLVE Results'!$D$1:$P$18671, MATCH(1, ('RESOLVE Results'!$A$1:$A$18671 = $D$10) * ('RESOLVE Results'!$B$1:$B$18671 = $F$10) * ('RESOLVE Results'!$C$1:$C$18671 = $C40), 0), MATCH(K$12, 'RESOLVE Results'!$D$1:$P$1, 0)), "")</f>
        <v>0</v>
      </c>
      <c r="L40" s="4" cm="1">
        <f t="array" ref="L40">IFERROR(INDEX('RESOLVE Results'!$D$1:$P$18671, MATCH(1, ('RESOLVE Results'!$A$1:$A$18671 = $D$10) * ('RESOLVE Results'!$B$1:$B$18671 = $F$10) * ('RESOLVE Results'!$C$1:$C$18671 = $C40), 0), MATCH(L$12, 'RESOLVE Results'!$D$1:$P$1, 0)), "")</f>
        <v>10.71</v>
      </c>
      <c r="M40" s="4" cm="1">
        <f t="array" ref="M40">IFERROR(INDEX('RESOLVE Results'!$D$1:$P$18671, MATCH(1, ('RESOLVE Results'!$A$1:$A$18671 = $D$10) * ('RESOLVE Results'!$B$1:$B$18671 = $F$10) * ('RESOLVE Results'!$C$1:$C$18671 = $C40), 0), MATCH(M$12, 'RESOLVE Results'!$D$1:$P$1, 0)), "")</f>
        <v>10.71</v>
      </c>
      <c r="N40" s="4" cm="1">
        <f t="array" ref="N40">IFERROR(INDEX('RESOLVE Results'!$D$1:$P$18671, MATCH(1, ('RESOLVE Results'!$A$1:$A$18671 = $D$10) * ('RESOLVE Results'!$B$1:$B$18671 = $F$10) * ('RESOLVE Results'!$C$1:$C$18671 = $C40), 0), MATCH(N$12, 'RESOLVE Results'!$D$1:$P$1, 0)), "")</f>
        <v>10.39</v>
      </c>
      <c r="O40" s="4" cm="1">
        <f t="array" ref="O40">IFERROR(INDEX('RESOLVE Results'!$D$1:$P$18671, MATCH(1, ('RESOLVE Results'!$A$1:$A$18671 = $D$10) * ('RESOLVE Results'!$B$1:$B$18671 = $F$10) * ('RESOLVE Results'!$C$1:$C$18671 = $C40), 0), MATCH(O$12, 'RESOLVE Results'!$D$1:$P$1, 0)), "")</f>
        <v>9.48</v>
      </c>
      <c r="P40" s="6">
        <f t="shared" si="0"/>
        <v>76.870701837979013</v>
      </c>
      <c r="Q40" s="4">
        <f>IFERROR(IF('Dashboard '!$D$6 = 2035, P40 * (1.05^(2035-2022)), P40), "")</f>
        <v>144.95117299057031</v>
      </c>
    </row>
    <row r="41" spans="2:17" outlineLevel="1" x14ac:dyDescent="0.2">
      <c r="B41" s="11" t="s">
        <v>270</v>
      </c>
      <c r="C41" s="3" t="str">
        <v>3GW Low Bookend</v>
      </c>
      <c r="D41" s="4" cm="1">
        <f t="array" ref="D41">IFERROR(INDEX('RESOLVE Results'!$D$1:$P$18671, MATCH(1, ('RESOLVE Results'!$A$1:$A$18671 = $D$10) * ('RESOLVE Results'!$B$1:$B$18671 = $F$10) * ('RESOLVE Results'!$C$1:$C$18671 = $C41), 0), MATCH(D$12, 'RESOLVE Results'!$D$1:$P$1, 0)), "")</f>
        <v>0</v>
      </c>
      <c r="E41" s="4" cm="1">
        <f t="array" ref="E41">IFERROR(INDEX('RESOLVE Results'!$D$1:$P$18671, MATCH(1, ('RESOLVE Results'!$A$1:$A$18671 = $D$10) * ('RESOLVE Results'!$B$1:$B$18671 = $F$10) * ('RESOLVE Results'!$C$1:$C$18671 = $C41), 0), MATCH(E$12, 'RESOLVE Results'!$D$1:$P$1, 0)), "")</f>
        <v>0</v>
      </c>
      <c r="F41" s="4" cm="1">
        <f t="array" ref="F41">IFERROR(INDEX('RESOLVE Results'!$D$1:$P$18671, MATCH(1, ('RESOLVE Results'!$A$1:$A$18671 = $D$10) * ('RESOLVE Results'!$B$1:$B$18671 = $F$10) * ('RESOLVE Results'!$C$1:$C$18671 = $C41), 0), MATCH(F$12, 'RESOLVE Results'!$D$1:$P$1, 0)), "")</f>
        <v>0</v>
      </c>
      <c r="G41" s="4" cm="1">
        <f t="array" ref="G41">IFERROR(INDEX('RESOLVE Results'!$D$1:$P$18671, MATCH(1, ('RESOLVE Results'!$A$1:$A$18671 = $D$10) * ('RESOLVE Results'!$B$1:$B$18671 = $F$10) * ('RESOLVE Results'!$C$1:$C$18671 = $C41), 0), MATCH(G$12, 'RESOLVE Results'!$D$1:$P$1, 0)), "")</f>
        <v>0</v>
      </c>
      <c r="H41" s="4" cm="1">
        <f t="array" ref="H41">IFERROR(INDEX('RESOLVE Results'!$D$1:$P$18671, MATCH(1, ('RESOLVE Results'!$A$1:$A$18671 = $D$10) * ('RESOLVE Results'!$B$1:$B$18671 = $F$10) * ('RESOLVE Results'!$C$1:$C$18671 = $C41), 0), MATCH(H$12, 'RESOLVE Results'!$D$1:$P$1, 0)), "")</f>
        <v>0</v>
      </c>
      <c r="I41" s="4" cm="1">
        <f t="array" ref="I41">IFERROR(INDEX('RESOLVE Results'!$D$1:$P$18671, MATCH(1, ('RESOLVE Results'!$A$1:$A$18671 = $D$10) * ('RESOLVE Results'!$B$1:$B$18671 = $F$10) * ('RESOLVE Results'!$C$1:$C$18671 = $C41), 0), MATCH(I$12, 'RESOLVE Results'!$D$1:$P$1, 0)), "")</f>
        <v>0</v>
      </c>
      <c r="J41" s="4" cm="1">
        <f t="array" ref="J41">IFERROR(INDEX('RESOLVE Results'!$D$1:$P$18671, MATCH(1, ('RESOLVE Results'!$A$1:$A$18671 = $D$10) * ('RESOLVE Results'!$B$1:$B$18671 = $F$10) * ('RESOLVE Results'!$C$1:$C$18671 = $C41), 0), MATCH(J$12, 'RESOLVE Results'!$D$1:$P$1, 0)), "")</f>
        <v>0</v>
      </c>
      <c r="K41" s="4" cm="1">
        <f t="array" ref="K41">IFERROR(INDEX('RESOLVE Results'!$D$1:$P$18671, MATCH(1, ('RESOLVE Results'!$A$1:$A$18671 = $D$10) * ('RESOLVE Results'!$B$1:$B$18671 = $F$10) * ('RESOLVE Results'!$C$1:$C$18671 = $C41), 0), MATCH(K$12, 'RESOLVE Results'!$D$1:$P$1, 0)), "")</f>
        <v>0</v>
      </c>
      <c r="L41" s="4" cm="1">
        <f t="array" ref="L41">IFERROR(INDEX('RESOLVE Results'!$D$1:$P$18671, MATCH(1, ('RESOLVE Results'!$A$1:$A$18671 = $D$10) * ('RESOLVE Results'!$B$1:$B$18671 = $F$10) * ('RESOLVE Results'!$C$1:$C$18671 = $C41), 0), MATCH(L$12, 'RESOLVE Results'!$D$1:$P$1, 0)), "")</f>
        <v>10.68</v>
      </c>
      <c r="M41" s="4" cm="1">
        <f t="array" ref="M41">IFERROR(INDEX('RESOLVE Results'!$D$1:$P$18671, MATCH(1, ('RESOLVE Results'!$A$1:$A$18671 = $D$10) * ('RESOLVE Results'!$B$1:$B$18671 = $F$10) * ('RESOLVE Results'!$C$1:$C$18671 = $C41), 0), MATCH(M$12, 'RESOLVE Results'!$D$1:$P$1, 0)), "")</f>
        <v>10.43</v>
      </c>
      <c r="N41" s="4" cm="1">
        <f t="array" ref="N41">IFERROR(INDEX('RESOLVE Results'!$D$1:$P$18671, MATCH(1, ('RESOLVE Results'!$A$1:$A$18671 = $D$10) * ('RESOLVE Results'!$B$1:$B$18671 = $F$10) * ('RESOLVE Results'!$C$1:$C$18671 = $C41), 0), MATCH(N$12, 'RESOLVE Results'!$D$1:$P$1, 0)), "")</f>
        <v>10.27</v>
      </c>
      <c r="O41" s="4" cm="1">
        <f t="array" ref="O41">IFERROR(INDEX('RESOLVE Results'!$D$1:$P$18671, MATCH(1, ('RESOLVE Results'!$A$1:$A$18671 = $D$10) * ('RESOLVE Results'!$B$1:$B$18671 = $F$10) * ('RESOLVE Results'!$C$1:$C$18671 = $C41), 0), MATCH(O$12, 'RESOLVE Results'!$D$1:$P$1, 0)), "")</f>
        <v>10.050000000000001</v>
      </c>
      <c r="P41" s="6">
        <f t="shared" si="0"/>
        <v>78.7097711114059</v>
      </c>
      <c r="Q41" s="4">
        <f>IFERROR(IF('Dashboard '!$D$6 = 2035, P41 * (1.05^(2035-2022)), P41), "")</f>
        <v>148.41901238868076</v>
      </c>
    </row>
    <row r="42" spans="2:17" outlineLevel="1" x14ac:dyDescent="0.2">
      <c r="B42" s="11" t="s">
        <v>270</v>
      </c>
      <c r="C42" s="3" t="str">
        <v>3GW Least-Cost</v>
      </c>
      <c r="D42" s="4" cm="1">
        <f t="array" ref="D42">IFERROR(INDEX('RESOLVE Results'!$D$1:$P$18671, MATCH(1, ('RESOLVE Results'!$A$1:$A$18671 = $D$10) * ('RESOLVE Results'!$B$1:$B$18671 = $F$10) * ('RESOLVE Results'!$C$1:$C$18671 = $C42), 0), MATCH(D$12, 'RESOLVE Results'!$D$1:$P$1, 0)), "")</f>
        <v>0</v>
      </c>
      <c r="E42" s="4" cm="1">
        <f t="array" ref="E42">IFERROR(INDEX('RESOLVE Results'!$D$1:$P$18671, MATCH(1, ('RESOLVE Results'!$A$1:$A$18671 = $D$10) * ('RESOLVE Results'!$B$1:$B$18671 = $F$10) * ('RESOLVE Results'!$C$1:$C$18671 = $C42), 0), MATCH(E$12, 'RESOLVE Results'!$D$1:$P$1, 0)), "")</f>
        <v>0</v>
      </c>
      <c r="F42" s="4" cm="1">
        <f t="array" ref="F42">IFERROR(INDEX('RESOLVE Results'!$D$1:$P$18671, MATCH(1, ('RESOLVE Results'!$A$1:$A$18671 = $D$10) * ('RESOLVE Results'!$B$1:$B$18671 = $F$10) * ('RESOLVE Results'!$C$1:$C$18671 = $C42), 0), MATCH(F$12, 'RESOLVE Results'!$D$1:$P$1, 0)), "")</f>
        <v>0</v>
      </c>
      <c r="G42" s="4" cm="1">
        <f t="array" ref="G42">IFERROR(INDEX('RESOLVE Results'!$D$1:$P$18671, MATCH(1, ('RESOLVE Results'!$A$1:$A$18671 = $D$10) * ('RESOLVE Results'!$B$1:$B$18671 = $F$10) * ('RESOLVE Results'!$C$1:$C$18671 = $C42), 0), MATCH(G$12, 'RESOLVE Results'!$D$1:$P$1, 0)), "")</f>
        <v>0</v>
      </c>
      <c r="H42" s="4" cm="1">
        <f t="array" ref="H42">IFERROR(INDEX('RESOLVE Results'!$D$1:$P$18671, MATCH(1, ('RESOLVE Results'!$A$1:$A$18671 = $D$10) * ('RESOLVE Results'!$B$1:$B$18671 = $F$10) * ('RESOLVE Results'!$C$1:$C$18671 = $C42), 0), MATCH(H$12, 'RESOLVE Results'!$D$1:$P$1, 0)), "")</f>
        <v>0</v>
      </c>
      <c r="I42" s="4" cm="1">
        <f t="array" ref="I42">IFERROR(INDEX('RESOLVE Results'!$D$1:$P$18671, MATCH(1, ('RESOLVE Results'!$A$1:$A$18671 = $D$10) * ('RESOLVE Results'!$B$1:$B$18671 = $F$10) * ('RESOLVE Results'!$C$1:$C$18671 = $C42), 0), MATCH(I$12, 'RESOLVE Results'!$D$1:$P$1, 0)), "")</f>
        <v>0</v>
      </c>
      <c r="J42" s="4" cm="1">
        <f t="array" ref="J42">IFERROR(INDEX('RESOLVE Results'!$D$1:$P$18671, MATCH(1, ('RESOLVE Results'!$A$1:$A$18671 = $D$10) * ('RESOLVE Results'!$B$1:$B$18671 = $F$10) * ('RESOLVE Results'!$C$1:$C$18671 = $C42), 0), MATCH(J$12, 'RESOLVE Results'!$D$1:$P$1, 0)), "")</f>
        <v>0</v>
      </c>
      <c r="K42" s="4" cm="1">
        <f t="array" ref="K42">IFERROR(INDEX('RESOLVE Results'!$D$1:$P$18671, MATCH(1, ('RESOLVE Results'!$A$1:$A$18671 = $D$10) * ('RESOLVE Results'!$B$1:$B$18671 = $F$10) * ('RESOLVE Results'!$C$1:$C$18671 = $C42), 0), MATCH(K$12, 'RESOLVE Results'!$D$1:$P$1, 0)), "")</f>
        <v>0</v>
      </c>
      <c r="L42" s="4" cm="1">
        <f t="array" ref="L42">IFERROR(INDEX('RESOLVE Results'!$D$1:$P$18671, MATCH(1, ('RESOLVE Results'!$A$1:$A$18671 = $D$10) * ('RESOLVE Results'!$B$1:$B$18671 = $F$10) * ('RESOLVE Results'!$C$1:$C$18671 = $C42), 0), MATCH(L$12, 'RESOLVE Results'!$D$1:$P$1, 0)), "")</f>
        <v>10.82</v>
      </c>
      <c r="M42" s="4" cm="1">
        <f t="array" ref="M42">IFERROR(INDEX('RESOLVE Results'!$D$1:$P$18671, MATCH(1, ('RESOLVE Results'!$A$1:$A$18671 = $D$10) * ('RESOLVE Results'!$B$1:$B$18671 = $F$10) * ('RESOLVE Results'!$C$1:$C$18671 = $C42), 0), MATCH(M$12, 'RESOLVE Results'!$D$1:$P$1, 0)), "")</f>
        <v>10.91</v>
      </c>
      <c r="N42" s="4" cm="1">
        <f t="array" ref="N42">IFERROR(INDEX('RESOLVE Results'!$D$1:$P$18671, MATCH(1, ('RESOLVE Results'!$A$1:$A$18671 = $D$10) * ('RESOLVE Results'!$B$1:$B$18671 = $F$10) * ('RESOLVE Results'!$C$1:$C$18671 = $C42), 0), MATCH(N$12, 'RESOLVE Results'!$D$1:$P$1, 0)), "")</f>
        <v>10.68</v>
      </c>
      <c r="O42" s="4" cm="1">
        <f t="array" ref="O42">IFERROR(INDEX('RESOLVE Results'!$D$1:$P$18671, MATCH(1, ('RESOLVE Results'!$A$1:$A$18671 = $D$10) * ('RESOLVE Results'!$B$1:$B$18671 = $F$10) * ('RESOLVE Results'!$C$1:$C$18671 = $C42), 0), MATCH(O$12, 'RESOLVE Results'!$D$1:$P$1, 0)), "")</f>
        <v>9.5299999999999994</v>
      </c>
      <c r="P42" s="6">
        <f t="shared" si="0"/>
        <v>77.783574967982332</v>
      </c>
      <c r="Q42" s="4">
        <f>IFERROR(IF('Dashboard '!$D$6 = 2035, P42 * (1.05^(2035-2022)), P42), "")</f>
        <v>146.67253142521102</v>
      </c>
    </row>
    <row r="43" spans="2:17" outlineLevel="1" x14ac:dyDescent="0.2">
      <c r="B43" s="11" t="s">
        <v>270</v>
      </c>
      <c r="C43" s="3" t="str">
        <v>4.9GW High Bookend</v>
      </c>
      <c r="D43" s="4" cm="1">
        <f t="array" ref="D43">IFERROR(INDEX('RESOLVE Results'!$D$1:$P$18671, MATCH(1, ('RESOLVE Results'!$A$1:$A$18671 = $D$10) * ('RESOLVE Results'!$B$1:$B$18671 = $F$10) * ('RESOLVE Results'!$C$1:$C$18671 = $C43), 0), MATCH(D$12, 'RESOLVE Results'!$D$1:$P$1, 0)), "")</f>
        <v>0</v>
      </c>
      <c r="E43" s="4" cm="1">
        <f t="array" ref="E43">IFERROR(INDEX('RESOLVE Results'!$D$1:$P$18671, MATCH(1, ('RESOLVE Results'!$A$1:$A$18671 = $D$10) * ('RESOLVE Results'!$B$1:$B$18671 = $F$10) * ('RESOLVE Results'!$C$1:$C$18671 = $C43), 0), MATCH(E$12, 'RESOLVE Results'!$D$1:$P$1, 0)), "")</f>
        <v>0</v>
      </c>
      <c r="F43" s="4" cm="1">
        <f t="array" ref="F43">IFERROR(INDEX('RESOLVE Results'!$D$1:$P$18671, MATCH(1, ('RESOLVE Results'!$A$1:$A$18671 = $D$10) * ('RESOLVE Results'!$B$1:$B$18671 = $F$10) * ('RESOLVE Results'!$C$1:$C$18671 = $C43), 0), MATCH(F$12, 'RESOLVE Results'!$D$1:$P$1, 0)), "")</f>
        <v>0</v>
      </c>
      <c r="G43" s="4" cm="1">
        <f t="array" ref="G43">IFERROR(INDEX('RESOLVE Results'!$D$1:$P$18671, MATCH(1, ('RESOLVE Results'!$A$1:$A$18671 = $D$10) * ('RESOLVE Results'!$B$1:$B$18671 = $F$10) * ('RESOLVE Results'!$C$1:$C$18671 = $C43), 0), MATCH(G$12, 'RESOLVE Results'!$D$1:$P$1, 0)), "")</f>
        <v>0</v>
      </c>
      <c r="H43" s="4" cm="1">
        <f t="array" ref="H43">IFERROR(INDEX('RESOLVE Results'!$D$1:$P$18671, MATCH(1, ('RESOLVE Results'!$A$1:$A$18671 = $D$10) * ('RESOLVE Results'!$B$1:$B$18671 = $F$10) * ('RESOLVE Results'!$C$1:$C$18671 = $C43), 0), MATCH(H$12, 'RESOLVE Results'!$D$1:$P$1, 0)), "")</f>
        <v>0</v>
      </c>
      <c r="I43" s="4" cm="1">
        <f t="array" ref="I43">IFERROR(INDEX('RESOLVE Results'!$D$1:$P$18671, MATCH(1, ('RESOLVE Results'!$A$1:$A$18671 = $D$10) * ('RESOLVE Results'!$B$1:$B$18671 = $F$10) * ('RESOLVE Results'!$C$1:$C$18671 = $C43), 0), MATCH(I$12, 'RESOLVE Results'!$D$1:$P$1, 0)), "")</f>
        <v>0</v>
      </c>
      <c r="J43" s="4" cm="1">
        <f t="array" ref="J43">IFERROR(INDEX('RESOLVE Results'!$D$1:$P$18671, MATCH(1, ('RESOLVE Results'!$A$1:$A$18671 = $D$10) * ('RESOLVE Results'!$B$1:$B$18671 = $F$10) * ('RESOLVE Results'!$C$1:$C$18671 = $C43), 0), MATCH(J$12, 'RESOLVE Results'!$D$1:$P$1, 0)), "")</f>
        <v>0</v>
      </c>
      <c r="K43" s="4" cm="1">
        <f t="array" ref="K43">IFERROR(INDEX('RESOLVE Results'!$D$1:$P$18671, MATCH(1, ('RESOLVE Results'!$A$1:$A$18671 = $D$10) * ('RESOLVE Results'!$B$1:$B$18671 = $F$10) * ('RESOLVE Results'!$C$1:$C$18671 = $C43), 0), MATCH(K$12, 'RESOLVE Results'!$D$1:$P$1, 0)), "")</f>
        <v>0</v>
      </c>
      <c r="L43" s="4" cm="1">
        <f t="array" ref="L43">IFERROR(INDEX('RESOLVE Results'!$D$1:$P$18671, MATCH(1, ('RESOLVE Results'!$A$1:$A$18671 = $D$10) * ('RESOLVE Results'!$B$1:$B$18671 = $F$10) * ('RESOLVE Results'!$C$1:$C$18671 = $C43), 0), MATCH(L$12, 'RESOLVE Results'!$D$1:$P$1, 0)), "")</f>
        <v>17.61</v>
      </c>
      <c r="M43" s="4" cm="1">
        <f t="array" ref="M43">IFERROR(INDEX('RESOLVE Results'!$D$1:$P$18671, MATCH(1, ('RESOLVE Results'!$A$1:$A$18671 = $D$10) * ('RESOLVE Results'!$B$1:$B$18671 = $F$10) * ('RESOLVE Results'!$C$1:$C$18671 = $C43), 0), MATCH(M$12, 'RESOLVE Results'!$D$1:$P$1, 0)), "")</f>
        <v>17.27</v>
      </c>
      <c r="N43" s="4" cm="1">
        <f t="array" ref="N43">IFERROR(INDEX('RESOLVE Results'!$D$1:$P$18671, MATCH(1, ('RESOLVE Results'!$A$1:$A$18671 = $D$10) * ('RESOLVE Results'!$B$1:$B$18671 = $F$10) * ('RESOLVE Results'!$C$1:$C$18671 = $C43), 0), MATCH(N$12, 'RESOLVE Results'!$D$1:$P$1, 0)), "")</f>
        <v>17.21</v>
      </c>
      <c r="O43" s="4" cm="1">
        <f t="array" ref="O43">IFERROR(INDEX('RESOLVE Results'!$D$1:$P$18671, MATCH(1, ('RESOLVE Results'!$A$1:$A$18671 = $D$10) * ('RESOLVE Results'!$B$1:$B$18671 = $F$10) * ('RESOLVE Results'!$C$1:$C$18671 = $C43), 0), MATCH(O$12, 'RESOLVE Results'!$D$1:$P$1, 0)), "")</f>
        <v>16.71</v>
      </c>
      <c r="P43" s="6">
        <f t="shared" si="0"/>
        <v>130.75792106610623</v>
      </c>
      <c r="Q43" s="4">
        <f>IFERROR(IF('Dashboard '!$D$6 = 2035, P43 * (1.05^(2035-2022)), P43), "")</f>
        <v>246.56356171027261</v>
      </c>
    </row>
    <row r="44" spans="2:17" outlineLevel="1" x14ac:dyDescent="0.2">
      <c r="B44" s="11" t="s">
        <v>270</v>
      </c>
      <c r="C44" s="3" t="str">
        <v>4.9GW Stringent Policy</v>
      </c>
      <c r="D44" s="4" cm="1">
        <f t="array" ref="D44">IFERROR(INDEX('RESOLVE Results'!$D$1:$P$18671, MATCH(1, ('RESOLVE Results'!$A$1:$A$18671 = $D$10) * ('RESOLVE Results'!$B$1:$B$18671 = $F$10) * ('RESOLVE Results'!$C$1:$C$18671 = $C44), 0), MATCH(D$12, 'RESOLVE Results'!$D$1:$P$1, 0)), "")</f>
        <v>0</v>
      </c>
      <c r="E44" s="4" cm="1">
        <f t="array" ref="E44">IFERROR(INDEX('RESOLVE Results'!$D$1:$P$18671, MATCH(1, ('RESOLVE Results'!$A$1:$A$18671 = $D$10) * ('RESOLVE Results'!$B$1:$B$18671 = $F$10) * ('RESOLVE Results'!$C$1:$C$18671 = $C44), 0), MATCH(E$12, 'RESOLVE Results'!$D$1:$P$1, 0)), "")</f>
        <v>0</v>
      </c>
      <c r="F44" s="4" cm="1">
        <f t="array" ref="F44">IFERROR(INDEX('RESOLVE Results'!$D$1:$P$18671, MATCH(1, ('RESOLVE Results'!$A$1:$A$18671 = $D$10) * ('RESOLVE Results'!$B$1:$B$18671 = $F$10) * ('RESOLVE Results'!$C$1:$C$18671 = $C44), 0), MATCH(F$12, 'RESOLVE Results'!$D$1:$P$1, 0)), "")</f>
        <v>0</v>
      </c>
      <c r="G44" s="4" cm="1">
        <f t="array" ref="G44">IFERROR(INDEX('RESOLVE Results'!$D$1:$P$18671, MATCH(1, ('RESOLVE Results'!$A$1:$A$18671 = $D$10) * ('RESOLVE Results'!$B$1:$B$18671 = $F$10) * ('RESOLVE Results'!$C$1:$C$18671 = $C44), 0), MATCH(G$12, 'RESOLVE Results'!$D$1:$P$1, 0)), "")</f>
        <v>0</v>
      </c>
      <c r="H44" s="4" cm="1">
        <f t="array" ref="H44">IFERROR(INDEX('RESOLVE Results'!$D$1:$P$18671, MATCH(1, ('RESOLVE Results'!$A$1:$A$18671 = $D$10) * ('RESOLVE Results'!$B$1:$B$18671 = $F$10) * ('RESOLVE Results'!$C$1:$C$18671 = $C44), 0), MATCH(H$12, 'RESOLVE Results'!$D$1:$P$1, 0)), "")</f>
        <v>0</v>
      </c>
      <c r="I44" s="4" cm="1">
        <f t="array" ref="I44">IFERROR(INDEX('RESOLVE Results'!$D$1:$P$18671, MATCH(1, ('RESOLVE Results'!$A$1:$A$18671 = $D$10) * ('RESOLVE Results'!$B$1:$B$18671 = $F$10) * ('RESOLVE Results'!$C$1:$C$18671 = $C44), 0), MATCH(I$12, 'RESOLVE Results'!$D$1:$P$1, 0)), "")</f>
        <v>0</v>
      </c>
      <c r="J44" s="4" cm="1">
        <f t="array" ref="J44">IFERROR(INDEX('RESOLVE Results'!$D$1:$P$18671, MATCH(1, ('RESOLVE Results'!$A$1:$A$18671 = $D$10) * ('RESOLVE Results'!$B$1:$B$18671 = $F$10) * ('RESOLVE Results'!$C$1:$C$18671 = $C44), 0), MATCH(J$12, 'RESOLVE Results'!$D$1:$P$1, 0)), "")</f>
        <v>0</v>
      </c>
      <c r="K44" s="4" cm="1">
        <f t="array" ref="K44">IFERROR(INDEX('RESOLVE Results'!$D$1:$P$18671, MATCH(1, ('RESOLVE Results'!$A$1:$A$18671 = $D$10) * ('RESOLVE Results'!$B$1:$B$18671 = $F$10) * ('RESOLVE Results'!$C$1:$C$18671 = $C44), 0), MATCH(K$12, 'RESOLVE Results'!$D$1:$P$1, 0)), "")</f>
        <v>0</v>
      </c>
      <c r="L44" s="4" cm="1">
        <f t="array" ref="L44">IFERROR(INDEX('RESOLVE Results'!$D$1:$P$18671, MATCH(1, ('RESOLVE Results'!$A$1:$A$18671 = $D$10) * ('RESOLVE Results'!$B$1:$B$18671 = $F$10) * ('RESOLVE Results'!$C$1:$C$18671 = $C44), 0), MATCH(L$12, 'RESOLVE Results'!$D$1:$P$1, 0)), "")</f>
        <v>17.41</v>
      </c>
      <c r="M44" s="4" cm="1">
        <f t="array" ref="M44">IFERROR(INDEX('RESOLVE Results'!$D$1:$P$18671, MATCH(1, ('RESOLVE Results'!$A$1:$A$18671 = $D$10) * ('RESOLVE Results'!$B$1:$B$18671 = $F$10) * ('RESOLVE Results'!$C$1:$C$18671 = $C44), 0), MATCH(M$12, 'RESOLVE Results'!$D$1:$P$1, 0)), "")</f>
        <v>16.420000000000002</v>
      </c>
      <c r="N44" s="4" cm="1">
        <f t="array" ref="N44">IFERROR(INDEX('RESOLVE Results'!$D$1:$P$18671, MATCH(1, ('RESOLVE Results'!$A$1:$A$18671 = $D$10) * ('RESOLVE Results'!$B$1:$B$18671 = $F$10) * ('RESOLVE Results'!$C$1:$C$18671 = $C44), 0), MATCH(N$12, 'RESOLVE Results'!$D$1:$P$1, 0)), "")</f>
        <v>15.94</v>
      </c>
      <c r="O44" s="4" cm="1">
        <f t="array" ref="O44">IFERROR(INDEX('RESOLVE Results'!$D$1:$P$18671, MATCH(1, ('RESOLVE Results'!$A$1:$A$18671 = $D$10) * ('RESOLVE Results'!$B$1:$B$18671 = $F$10) * ('RESOLVE Results'!$C$1:$C$18671 = $C44), 0), MATCH(O$12, 'RESOLVE Results'!$D$1:$P$1, 0)), "")</f>
        <v>15.9</v>
      </c>
      <c r="P44" s="6">
        <f t="shared" si="0"/>
        <v>124.72118895422679</v>
      </c>
      <c r="Q44" s="4">
        <f>IFERROR(IF('Dashboard '!$D$6 = 2035, P44 * (1.05^(2035-2022)), P44), "")</f>
        <v>235.18040298107201</v>
      </c>
    </row>
    <row r="45" spans="2:17" outlineLevel="1" x14ac:dyDescent="0.2">
      <c r="B45" s="11" t="s">
        <v>270</v>
      </c>
      <c r="C45" s="3" t="str">
        <v>4.9GW Competing Resource Challenges</v>
      </c>
      <c r="D45" s="4" cm="1">
        <f t="array" ref="D45">IFERROR(INDEX('RESOLVE Results'!$D$1:$P$18671, MATCH(1, ('RESOLVE Results'!$A$1:$A$18671 = $D$10) * ('RESOLVE Results'!$B$1:$B$18671 = $F$10) * ('RESOLVE Results'!$C$1:$C$18671 = $C45), 0), MATCH(D$12, 'RESOLVE Results'!$D$1:$P$1, 0)), "")</f>
        <v>0</v>
      </c>
      <c r="E45" s="4" cm="1">
        <f t="array" ref="E45">IFERROR(INDEX('RESOLVE Results'!$D$1:$P$18671, MATCH(1, ('RESOLVE Results'!$A$1:$A$18671 = $D$10) * ('RESOLVE Results'!$B$1:$B$18671 = $F$10) * ('RESOLVE Results'!$C$1:$C$18671 = $C45), 0), MATCH(E$12, 'RESOLVE Results'!$D$1:$P$1, 0)), "")</f>
        <v>0</v>
      </c>
      <c r="F45" s="4" cm="1">
        <f t="array" ref="F45">IFERROR(INDEX('RESOLVE Results'!$D$1:$P$18671, MATCH(1, ('RESOLVE Results'!$A$1:$A$18671 = $D$10) * ('RESOLVE Results'!$B$1:$B$18671 = $F$10) * ('RESOLVE Results'!$C$1:$C$18671 = $C45), 0), MATCH(F$12, 'RESOLVE Results'!$D$1:$P$1, 0)), "")</f>
        <v>0</v>
      </c>
      <c r="G45" s="4" cm="1">
        <f t="array" ref="G45">IFERROR(INDEX('RESOLVE Results'!$D$1:$P$18671, MATCH(1, ('RESOLVE Results'!$A$1:$A$18671 = $D$10) * ('RESOLVE Results'!$B$1:$B$18671 = $F$10) * ('RESOLVE Results'!$C$1:$C$18671 = $C45), 0), MATCH(G$12, 'RESOLVE Results'!$D$1:$P$1, 0)), "")</f>
        <v>0</v>
      </c>
      <c r="H45" s="4" cm="1">
        <f t="array" ref="H45">IFERROR(INDEX('RESOLVE Results'!$D$1:$P$18671, MATCH(1, ('RESOLVE Results'!$A$1:$A$18671 = $D$10) * ('RESOLVE Results'!$B$1:$B$18671 = $F$10) * ('RESOLVE Results'!$C$1:$C$18671 = $C45), 0), MATCH(H$12, 'RESOLVE Results'!$D$1:$P$1, 0)), "")</f>
        <v>0</v>
      </c>
      <c r="I45" s="4" cm="1">
        <f t="array" ref="I45">IFERROR(INDEX('RESOLVE Results'!$D$1:$P$18671, MATCH(1, ('RESOLVE Results'!$A$1:$A$18671 = $D$10) * ('RESOLVE Results'!$B$1:$B$18671 = $F$10) * ('RESOLVE Results'!$C$1:$C$18671 = $C45), 0), MATCH(I$12, 'RESOLVE Results'!$D$1:$P$1, 0)), "")</f>
        <v>0</v>
      </c>
      <c r="J45" s="4" cm="1">
        <f t="array" ref="J45">IFERROR(INDEX('RESOLVE Results'!$D$1:$P$18671, MATCH(1, ('RESOLVE Results'!$A$1:$A$18671 = $D$10) * ('RESOLVE Results'!$B$1:$B$18671 = $F$10) * ('RESOLVE Results'!$C$1:$C$18671 = $C45), 0), MATCH(J$12, 'RESOLVE Results'!$D$1:$P$1, 0)), "")</f>
        <v>0</v>
      </c>
      <c r="K45" s="4" cm="1">
        <f t="array" ref="K45">IFERROR(INDEX('RESOLVE Results'!$D$1:$P$18671, MATCH(1, ('RESOLVE Results'!$A$1:$A$18671 = $D$10) * ('RESOLVE Results'!$B$1:$B$18671 = $F$10) * ('RESOLVE Results'!$C$1:$C$18671 = $C45), 0), MATCH(K$12, 'RESOLVE Results'!$D$1:$P$1, 0)), "")</f>
        <v>0</v>
      </c>
      <c r="L45" s="4" cm="1">
        <f t="array" ref="L45">IFERROR(INDEX('RESOLVE Results'!$D$1:$P$18671, MATCH(1, ('RESOLVE Results'!$A$1:$A$18671 = $D$10) * ('RESOLVE Results'!$B$1:$B$18671 = $F$10) * ('RESOLVE Results'!$C$1:$C$18671 = $C45), 0), MATCH(L$12, 'RESOLVE Results'!$D$1:$P$1, 0)), "")</f>
        <v>17.329999999999998</v>
      </c>
      <c r="M45" s="4" cm="1">
        <f t="array" ref="M45">IFERROR(INDEX('RESOLVE Results'!$D$1:$P$18671, MATCH(1, ('RESOLVE Results'!$A$1:$A$18671 = $D$10) * ('RESOLVE Results'!$B$1:$B$18671 = $F$10) * ('RESOLVE Results'!$C$1:$C$18671 = $C45), 0), MATCH(M$12, 'RESOLVE Results'!$D$1:$P$1, 0)), "")</f>
        <v>17.48</v>
      </c>
      <c r="N45" s="4" cm="1">
        <f t="array" ref="N45">IFERROR(INDEX('RESOLVE Results'!$D$1:$P$18671, MATCH(1, ('RESOLVE Results'!$A$1:$A$18671 = $D$10) * ('RESOLVE Results'!$B$1:$B$18671 = $F$10) * ('RESOLVE Results'!$C$1:$C$18671 = $C45), 0), MATCH(N$12, 'RESOLVE Results'!$D$1:$P$1, 0)), "")</f>
        <v>17.489999999999998</v>
      </c>
      <c r="O45" s="4" cm="1">
        <f t="array" ref="O45">IFERROR(INDEX('RESOLVE Results'!$D$1:$P$18671, MATCH(1, ('RESOLVE Results'!$A$1:$A$18671 = $D$10) * ('RESOLVE Results'!$B$1:$B$18671 = $F$10) * ('RESOLVE Results'!$C$1:$C$18671 = $C45), 0), MATCH(O$12, 'RESOLVE Results'!$D$1:$P$1, 0)), "")</f>
        <v>16.399999999999999</v>
      </c>
      <c r="P45" s="6">
        <f t="shared" si="0"/>
        <v>129.70060203994603</v>
      </c>
      <c r="Q45" s="4">
        <f>IFERROR(IF('Dashboard '!$D$6 = 2035, P45 * (1.05^(2035-2022)), P45), "")</f>
        <v>244.56982899543158</v>
      </c>
    </row>
    <row r="46" spans="2:17" outlineLevel="1" x14ac:dyDescent="0.2">
      <c r="B46" s="11" t="s">
        <v>270</v>
      </c>
      <c r="C46" s="3" t="str">
        <v>4.9GW Significantly Low Competing Resource Availability</v>
      </c>
      <c r="D46" s="4" cm="1">
        <f t="array" ref="D46">IFERROR(INDEX('RESOLVE Results'!$D$1:$P$18671, MATCH(1, ('RESOLVE Results'!$A$1:$A$18671 = $D$10) * ('RESOLVE Results'!$B$1:$B$18671 = $F$10) * ('RESOLVE Results'!$C$1:$C$18671 = $C46), 0), MATCH(D$12, 'RESOLVE Results'!$D$1:$P$1, 0)), "")</f>
        <v>0</v>
      </c>
      <c r="E46" s="4" cm="1">
        <f t="array" ref="E46">IFERROR(INDEX('RESOLVE Results'!$D$1:$P$18671, MATCH(1, ('RESOLVE Results'!$A$1:$A$18671 = $D$10) * ('RESOLVE Results'!$B$1:$B$18671 = $F$10) * ('RESOLVE Results'!$C$1:$C$18671 = $C46), 0), MATCH(E$12, 'RESOLVE Results'!$D$1:$P$1, 0)), "")</f>
        <v>0</v>
      </c>
      <c r="F46" s="4" cm="1">
        <f t="array" ref="F46">IFERROR(INDEX('RESOLVE Results'!$D$1:$P$18671, MATCH(1, ('RESOLVE Results'!$A$1:$A$18671 = $D$10) * ('RESOLVE Results'!$B$1:$B$18671 = $F$10) * ('RESOLVE Results'!$C$1:$C$18671 = $C46), 0), MATCH(F$12, 'RESOLVE Results'!$D$1:$P$1, 0)), "")</f>
        <v>0</v>
      </c>
      <c r="G46" s="4" cm="1">
        <f t="array" ref="G46">IFERROR(INDEX('RESOLVE Results'!$D$1:$P$18671, MATCH(1, ('RESOLVE Results'!$A$1:$A$18671 = $D$10) * ('RESOLVE Results'!$B$1:$B$18671 = $F$10) * ('RESOLVE Results'!$C$1:$C$18671 = $C46), 0), MATCH(G$12, 'RESOLVE Results'!$D$1:$P$1, 0)), "")</f>
        <v>0</v>
      </c>
      <c r="H46" s="4" cm="1">
        <f t="array" ref="H46">IFERROR(INDEX('RESOLVE Results'!$D$1:$P$18671, MATCH(1, ('RESOLVE Results'!$A$1:$A$18671 = $D$10) * ('RESOLVE Results'!$B$1:$B$18671 = $F$10) * ('RESOLVE Results'!$C$1:$C$18671 = $C46), 0), MATCH(H$12, 'RESOLVE Results'!$D$1:$P$1, 0)), "")</f>
        <v>0</v>
      </c>
      <c r="I46" s="4" cm="1">
        <f t="array" ref="I46">IFERROR(INDEX('RESOLVE Results'!$D$1:$P$18671, MATCH(1, ('RESOLVE Results'!$A$1:$A$18671 = $D$10) * ('RESOLVE Results'!$B$1:$B$18671 = $F$10) * ('RESOLVE Results'!$C$1:$C$18671 = $C46), 0), MATCH(I$12, 'RESOLVE Results'!$D$1:$P$1, 0)), "")</f>
        <v>0</v>
      </c>
      <c r="J46" s="4" cm="1">
        <f t="array" ref="J46">IFERROR(INDEX('RESOLVE Results'!$D$1:$P$18671, MATCH(1, ('RESOLVE Results'!$A$1:$A$18671 = $D$10) * ('RESOLVE Results'!$B$1:$B$18671 = $F$10) * ('RESOLVE Results'!$C$1:$C$18671 = $C46), 0), MATCH(J$12, 'RESOLVE Results'!$D$1:$P$1, 0)), "")</f>
        <v>0</v>
      </c>
      <c r="K46" s="4" cm="1">
        <f t="array" ref="K46">IFERROR(INDEX('RESOLVE Results'!$D$1:$P$18671, MATCH(1, ('RESOLVE Results'!$A$1:$A$18671 = $D$10) * ('RESOLVE Results'!$B$1:$B$18671 = $F$10) * ('RESOLVE Results'!$C$1:$C$18671 = $C46), 0), MATCH(K$12, 'RESOLVE Results'!$D$1:$P$1, 0)), "")</f>
        <v>0</v>
      </c>
      <c r="L46" s="4" cm="1">
        <f t="array" ref="L46">IFERROR(INDEX('RESOLVE Results'!$D$1:$P$18671, MATCH(1, ('RESOLVE Results'!$A$1:$A$18671 = $D$10) * ('RESOLVE Results'!$B$1:$B$18671 = $F$10) * ('RESOLVE Results'!$C$1:$C$18671 = $C46), 0), MATCH(L$12, 'RESOLVE Results'!$D$1:$P$1, 0)), "")</f>
        <v>17.79</v>
      </c>
      <c r="M46" s="4" cm="1">
        <f t="array" ref="M46">IFERROR(INDEX('RESOLVE Results'!$D$1:$P$18671, MATCH(1, ('RESOLVE Results'!$A$1:$A$18671 = $D$10) * ('RESOLVE Results'!$B$1:$B$18671 = $F$10) * ('RESOLVE Results'!$C$1:$C$18671 = $C46), 0), MATCH(M$12, 'RESOLVE Results'!$D$1:$P$1, 0)), "")</f>
        <v>17.440000000000001</v>
      </c>
      <c r="N46" s="4" cm="1">
        <f t="array" ref="N46">IFERROR(INDEX('RESOLVE Results'!$D$1:$P$18671, MATCH(1, ('RESOLVE Results'!$A$1:$A$18671 = $D$10) * ('RESOLVE Results'!$B$1:$B$18671 = $F$10) * ('RESOLVE Results'!$C$1:$C$18671 = $C46), 0), MATCH(N$12, 'RESOLVE Results'!$D$1:$P$1, 0)), "")</f>
        <v>17.59</v>
      </c>
      <c r="O46" s="4" cm="1">
        <f t="array" ref="O46">IFERROR(INDEX('RESOLVE Results'!$D$1:$P$18671, MATCH(1, ('RESOLVE Results'!$A$1:$A$18671 = $D$10) * ('RESOLVE Results'!$B$1:$B$18671 = $F$10) * ('RESOLVE Results'!$C$1:$C$18671 = $C46), 0), MATCH(O$12, 'RESOLVE Results'!$D$1:$P$1, 0)), "")</f>
        <v>15.88</v>
      </c>
      <c r="P46" s="6">
        <f t="shared" ref="P46:P65" si="1">IF(O46="", "", SUMPRODUCT($D$6:$O$6, $D46:$O46))</f>
        <v>128.21991723098813</v>
      </c>
      <c r="Q46" s="4">
        <f>IFERROR(IF('Dashboard '!$D$6 = 2035, P46 * (1.05^(2035-2022)), P46), "")</f>
        <v>241.77777695536906</v>
      </c>
    </row>
    <row r="47" spans="2:17" outlineLevel="1" x14ac:dyDescent="0.2">
      <c r="B47" s="11" t="s">
        <v>270</v>
      </c>
      <c r="C47" s="3" t="str">
        <v>4.9GW Low Competing Resource Availability</v>
      </c>
      <c r="D47" s="4" cm="1">
        <f t="array" ref="D47">IFERROR(INDEX('RESOLVE Results'!$D$1:$P$18671, MATCH(1, ('RESOLVE Results'!$A$1:$A$18671 = $D$10) * ('RESOLVE Results'!$B$1:$B$18671 = $F$10) * ('RESOLVE Results'!$C$1:$C$18671 = $C47), 0), MATCH(D$12, 'RESOLVE Results'!$D$1:$P$1, 0)), "")</f>
        <v>0</v>
      </c>
      <c r="E47" s="4" cm="1">
        <f t="array" ref="E47">IFERROR(INDEX('RESOLVE Results'!$D$1:$P$18671, MATCH(1, ('RESOLVE Results'!$A$1:$A$18671 = $D$10) * ('RESOLVE Results'!$B$1:$B$18671 = $F$10) * ('RESOLVE Results'!$C$1:$C$18671 = $C47), 0), MATCH(E$12, 'RESOLVE Results'!$D$1:$P$1, 0)), "")</f>
        <v>0</v>
      </c>
      <c r="F47" s="4" cm="1">
        <f t="array" ref="F47">IFERROR(INDEX('RESOLVE Results'!$D$1:$P$18671, MATCH(1, ('RESOLVE Results'!$A$1:$A$18671 = $D$10) * ('RESOLVE Results'!$B$1:$B$18671 = $F$10) * ('RESOLVE Results'!$C$1:$C$18671 = $C47), 0), MATCH(F$12, 'RESOLVE Results'!$D$1:$P$1, 0)), "")</f>
        <v>0</v>
      </c>
      <c r="G47" s="4" cm="1">
        <f t="array" ref="G47">IFERROR(INDEX('RESOLVE Results'!$D$1:$P$18671, MATCH(1, ('RESOLVE Results'!$A$1:$A$18671 = $D$10) * ('RESOLVE Results'!$B$1:$B$18671 = $F$10) * ('RESOLVE Results'!$C$1:$C$18671 = $C47), 0), MATCH(G$12, 'RESOLVE Results'!$D$1:$P$1, 0)), "")</f>
        <v>0</v>
      </c>
      <c r="H47" s="4" cm="1">
        <f t="array" ref="H47">IFERROR(INDEX('RESOLVE Results'!$D$1:$P$18671, MATCH(1, ('RESOLVE Results'!$A$1:$A$18671 = $D$10) * ('RESOLVE Results'!$B$1:$B$18671 = $F$10) * ('RESOLVE Results'!$C$1:$C$18671 = $C47), 0), MATCH(H$12, 'RESOLVE Results'!$D$1:$P$1, 0)), "")</f>
        <v>0</v>
      </c>
      <c r="I47" s="4" cm="1">
        <f t="array" ref="I47">IFERROR(INDEX('RESOLVE Results'!$D$1:$P$18671, MATCH(1, ('RESOLVE Results'!$A$1:$A$18671 = $D$10) * ('RESOLVE Results'!$B$1:$B$18671 = $F$10) * ('RESOLVE Results'!$C$1:$C$18671 = $C47), 0), MATCH(I$12, 'RESOLVE Results'!$D$1:$P$1, 0)), "")</f>
        <v>0</v>
      </c>
      <c r="J47" s="4" cm="1">
        <f t="array" ref="J47">IFERROR(INDEX('RESOLVE Results'!$D$1:$P$18671, MATCH(1, ('RESOLVE Results'!$A$1:$A$18671 = $D$10) * ('RESOLVE Results'!$B$1:$B$18671 = $F$10) * ('RESOLVE Results'!$C$1:$C$18671 = $C47), 0), MATCH(J$12, 'RESOLVE Results'!$D$1:$P$1, 0)), "")</f>
        <v>0</v>
      </c>
      <c r="K47" s="4" cm="1">
        <f t="array" ref="K47">IFERROR(INDEX('RESOLVE Results'!$D$1:$P$18671, MATCH(1, ('RESOLVE Results'!$A$1:$A$18671 = $D$10) * ('RESOLVE Results'!$B$1:$B$18671 = $F$10) * ('RESOLVE Results'!$C$1:$C$18671 = $C47), 0), MATCH(K$12, 'RESOLVE Results'!$D$1:$P$1, 0)), "")</f>
        <v>0</v>
      </c>
      <c r="L47" s="4" cm="1">
        <f t="array" ref="L47">IFERROR(INDEX('RESOLVE Results'!$D$1:$P$18671, MATCH(1, ('RESOLVE Results'!$A$1:$A$18671 = $D$10) * ('RESOLVE Results'!$B$1:$B$18671 = $F$10) * ('RESOLVE Results'!$C$1:$C$18671 = $C47), 0), MATCH(L$12, 'RESOLVE Results'!$D$1:$P$1, 0)), "")</f>
        <v>17.68</v>
      </c>
      <c r="M47" s="4" cm="1">
        <f t="array" ref="M47">IFERROR(INDEX('RESOLVE Results'!$D$1:$P$18671, MATCH(1, ('RESOLVE Results'!$A$1:$A$18671 = $D$10) * ('RESOLVE Results'!$B$1:$B$18671 = $F$10) * ('RESOLVE Results'!$C$1:$C$18671 = $C47), 0), MATCH(M$12, 'RESOLVE Results'!$D$1:$P$1, 0)), "")</f>
        <v>17.350000000000001</v>
      </c>
      <c r="N47" s="4" cm="1">
        <f t="array" ref="N47">IFERROR(INDEX('RESOLVE Results'!$D$1:$P$18671, MATCH(1, ('RESOLVE Results'!$A$1:$A$18671 = $D$10) * ('RESOLVE Results'!$B$1:$B$18671 = $F$10) * ('RESOLVE Results'!$C$1:$C$18671 = $C47), 0), MATCH(N$12, 'RESOLVE Results'!$D$1:$P$1, 0)), "")</f>
        <v>16.75</v>
      </c>
      <c r="O47" s="4" cm="1">
        <f t="array" ref="O47">IFERROR(INDEX('RESOLVE Results'!$D$1:$P$18671, MATCH(1, ('RESOLVE Results'!$A$1:$A$18671 = $D$10) * ('RESOLVE Results'!$B$1:$B$18671 = $F$10) * ('RESOLVE Results'!$C$1:$C$18671 = $C47), 0), MATCH(O$12, 'RESOLVE Results'!$D$1:$P$1, 0)), "")</f>
        <v>15.73</v>
      </c>
      <c r="P47" s="6">
        <f t="shared" si="1"/>
        <v>126.37931290963559</v>
      </c>
      <c r="Q47" s="4">
        <f>IFERROR(IF('Dashboard '!$D$6 = 2035, P47 * (1.05^(2035-2022)), P47), "")</f>
        <v>238.30704299545422</v>
      </c>
    </row>
    <row r="48" spans="2:17" outlineLevel="1" x14ac:dyDescent="0.2">
      <c r="B48" s="11" t="s">
        <v>270</v>
      </c>
      <c r="C48" s="3" t="str">
        <v>4.9GW High Competing Resource Cost</v>
      </c>
      <c r="D48" s="4" cm="1">
        <f t="array" ref="D48">IFERROR(INDEX('RESOLVE Results'!$D$1:$P$18671, MATCH(1, ('RESOLVE Results'!$A$1:$A$18671 = $D$10) * ('RESOLVE Results'!$B$1:$B$18671 = $F$10) * ('RESOLVE Results'!$C$1:$C$18671 = $C48), 0), MATCH(D$12, 'RESOLVE Results'!$D$1:$P$1, 0)), "")</f>
        <v>0</v>
      </c>
      <c r="E48" s="4" cm="1">
        <f t="array" ref="E48">IFERROR(INDEX('RESOLVE Results'!$D$1:$P$18671, MATCH(1, ('RESOLVE Results'!$A$1:$A$18671 = $D$10) * ('RESOLVE Results'!$B$1:$B$18671 = $F$10) * ('RESOLVE Results'!$C$1:$C$18671 = $C48), 0), MATCH(E$12, 'RESOLVE Results'!$D$1:$P$1, 0)), "")</f>
        <v>0</v>
      </c>
      <c r="F48" s="4" cm="1">
        <f t="array" ref="F48">IFERROR(INDEX('RESOLVE Results'!$D$1:$P$18671, MATCH(1, ('RESOLVE Results'!$A$1:$A$18671 = $D$10) * ('RESOLVE Results'!$B$1:$B$18671 = $F$10) * ('RESOLVE Results'!$C$1:$C$18671 = $C48), 0), MATCH(F$12, 'RESOLVE Results'!$D$1:$P$1, 0)), "")</f>
        <v>0</v>
      </c>
      <c r="G48" s="4" cm="1">
        <f t="array" ref="G48">IFERROR(INDEX('RESOLVE Results'!$D$1:$P$18671, MATCH(1, ('RESOLVE Results'!$A$1:$A$18671 = $D$10) * ('RESOLVE Results'!$B$1:$B$18671 = $F$10) * ('RESOLVE Results'!$C$1:$C$18671 = $C48), 0), MATCH(G$12, 'RESOLVE Results'!$D$1:$P$1, 0)), "")</f>
        <v>0</v>
      </c>
      <c r="H48" s="4" cm="1">
        <f t="array" ref="H48">IFERROR(INDEX('RESOLVE Results'!$D$1:$P$18671, MATCH(1, ('RESOLVE Results'!$A$1:$A$18671 = $D$10) * ('RESOLVE Results'!$B$1:$B$18671 = $F$10) * ('RESOLVE Results'!$C$1:$C$18671 = $C48), 0), MATCH(H$12, 'RESOLVE Results'!$D$1:$P$1, 0)), "")</f>
        <v>0</v>
      </c>
      <c r="I48" s="4" cm="1">
        <f t="array" ref="I48">IFERROR(INDEX('RESOLVE Results'!$D$1:$P$18671, MATCH(1, ('RESOLVE Results'!$A$1:$A$18671 = $D$10) * ('RESOLVE Results'!$B$1:$B$18671 = $F$10) * ('RESOLVE Results'!$C$1:$C$18671 = $C48), 0), MATCH(I$12, 'RESOLVE Results'!$D$1:$P$1, 0)), "")</f>
        <v>0</v>
      </c>
      <c r="J48" s="4" cm="1">
        <f t="array" ref="J48">IFERROR(INDEX('RESOLVE Results'!$D$1:$P$18671, MATCH(1, ('RESOLVE Results'!$A$1:$A$18671 = $D$10) * ('RESOLVE Results'!$B$1:$B$18671 = $F$10) * ('RESOLVE Results'!$C$1:$C$18671 = $C48), 0), MATCH(J$12, 'RESOLVE Results'!$D$1:$P$1, 0)), "")</f>
        <v>0</v>
      </c>
      <c r="K48" s="4" cm="1">
        <f t="array" ref="K48">IFERROR(INDEX('RESOLVE Results'!$D$1:$P$18671, MATCH(1, ('RESOLVE Results'!$A$1:$A$18671 = $D$10) * ('RESOLVE Results'!$B$1:$B$18671 = $F$10) * ('RESOLVE Results'!$C$1:$C$18671 = $C48), 0), MATCH(K$12, 'RESOLVE Results'!$D$1:$P$1, 0)), "")</f>
        <v>0</v>
      </c>
      <c r="L48" s="4" cm="1">
        <f t="array" ref="L48">IFERROR(INDEX('RESOLVE Results'!$D$1:$P$18671, MATCH(1, ('RESOLVE Results'!$A$1:$A$18671 = $D$10) * ('RESOLVE Results'!$B$1:$B$18671 = $F$10) * ('RESOLVE Results'!$C$1:$C$18671 = $C48), 0), MATCH(L$12, 'RESOLVE Results'!$D$1:$P$1, 0)), "")</f>
        <v>17.690000000000001</v>
      </c>
      <c r="M48" s="4" cm="1">
        <f t="array" ref="M48">IFERROR(INDEX('RESOLVE Results'!$D$1:$P$18671, MATCH(1, ('RESOLVE Results'!$A$1:$A$18671 = $D$10) * ('RESOLVE Results'!$B$1:$B$18671 = $F$10) * ('RESOLVE Results'!$C$1:$C$18671 = $C48), 0), MATCH(M$12, 'RESOLVE Results'!$D$1:$P$1, 0)), "")</f>
        <v>17.940000000000001</v>
      </c>
      <c r="N48" s="4" cm="1">
        <f t="array" ref="N48">IFERROR(INDEX('RESOLVE Results'!$D$1:$P$18671, MATCH(1, ('RESOLVE Results'!$A$1:$A$18671 = $D$10) * ('RESOLVE Results'!$B$1:$B$18671 = $F$10) * ('RESOLVE Results'!$C$1:$C$18671 = $C48), 0), MATCH(N$12, 'RESOLVE Results'!$D$1:$P$1, 0)), "")</f>
        <v>17.59</v>
      </c>
      <c r="O48" s="4" cm="1">
        <f t="array" ref="O48">IFERROR(INDEX('RESOLVE Results'!$D$1:$P$18671, MATCH(1, ('RESOLVE Results'!$A$1:$A$18671 = $D$10) * ('RESOLVE Results'!$B$1:$B$18671 = $F$10) * ('RESOLVE Results'!$C$1:$C$18671 = $C48), 0), MATCH(O$12, 'RESOLVE Results'!$D$1:$P$1, 0)), "")</f>
        <v>16.66</v>
      </c>
      <c r="P48" s="6">
        <f t="shared" si="1"/>
        <v>131.86685494969399</v>
      </c>
      <c r="Q48" s="4">
        <f>IFERROR(IF('Dashboard '!$D$6 = 2035, P48 * (1.05^(2035-2022)), P48), "")</f>
        <v>248.65462193675305</v>
      </c>
    </row>
    <row r="49" spans="2:17" outlineLevel="1" x14ac:dyDescent="0.2">
      <c r="B49" s="11" t="s">
        <v>270</v>
      </c>
      <c r="C49" s="3" t="str">
        <v>4.9GW High Electrification Load</v>
      </c>
      <c r="D49" s="4" cm="1">
        <f t="array" ref="D49">IFERROR(INDEX('RESOLVE Results'!$D$1:$P$18671, MATCH(1, ('RESOLVE Results'!$A$1:$A$18671 = $D$10) * ('RESOLVE Results'!$B$1:$B$18671 = $F$10) * ('RESOLVE Results'!$C$1:$C$18671 = $C49), 0), MATCH(D$12, 'RESOLVE Results'!$D$1:$P$1, 0)), "")</f>
        <v>0</v>
      </c>
      <c r="E49" s="4" cm="1">
        <f t="array" ref="E49">IFERROR(INDEX('RESOLVE Results'!$D$1:$P$18671, MATCH(1, ('RESOLVE Results'!$A$1:$A$18671 = $D$10) * ('RESOLVE Results'!$B$1:$B$18671 = $F$10) * ('RESOLVE Results'!$C$1:$C$18671 = $C49), 0), MATCH(E$12, 'RESOLVE Results'!$D$1:$P$1, 0)), "")</f>
        <v>0</v>
      </c>
      <c r="F49" s="4" cm="1">
        <f t="array" ref="F49">IFERROR(INDEX('RESOLVE Results'!$D$1:$P$18671, MATCH(1, ('RESOLVE Results'!$A$1:$A$18671 = $D$10) * ('RESOLVE Results'!$B$1:$B$18671 = $F$10) * ('RESOLVE Results'!$C$1:$C$18671 = $C49), 0), MATCH(F$12, 'RESOLVE Results'!$D$1:$P$1, 0)), "")</f>
        <v>0</v>
      </c>
      <c r="G49" s="4" cm="1">
        <f t="array" ref="G49">IFERROR(INDEX('RESOLVE Results'!$D$1:$P$18671, MATCH(1, ('RESOLVE Results'!$A$1:$A$18671 = $D$10) * ('RESOLVE Results'!$B$1:$B$18671 = $F$10) * ('RESOLVE Results'!$C$1:$C$18671 = $C49), 0), MATCH(G$12, 'RESOLVE Results'!$D$1:$P$1, 0)), "")</f>
        <v>0</v>
      </c>
      <c r="H49" s="4" cm="1">
        <f t="array" ref="H49">IFERROR(INDEX('RESOLVE Results'!$D$1:$P$18671, MATCH(1, ('RESOLVE Results'!$A$1:$A$18671 = $D$10) * ('RESOLVE Results'!$B$1:$B$18671 = $F$10) * ('RESOLVE Results'!$C$1:$C$18671 = $C49), 0), MATCH(H$12, 'RESOLVE Results'!$D$1:$P$1, 0)), "")</f>
        <v>0</v>
      </c>
      <c r="I49" s="4" cm="1">
        <f t="array" ref="I49">IFERROR(INDEX('RESOLVE Results'!$D$1:$P$18671, MATCH(1, ('RESOLVE Results'!$A$1:$A$18671 = $D$10) * ('RESOLVE Results'!$B$1:$B$18671 = $F$10) * ('RESOLVE Results'!$C$1:$C$18671 = $C49), 0), MATCH(I$12, 'RESOLVE Results'!$D$1:$P$1, 0)), "")</f>
        <v>0</v>
      </c>
      <c r="J49" s="4" cm="1">
        <f t="array" ref="J49">IFERROR(INDEX('RESOLVE Results'!$D$1:$P$18671, MATCH(1, ('RESOLVE Results'!$A$1:$A$18671 = $D$10) * ('RESOLVE Results'!$B$1:$B$18671 = $F$10) * ('RESOLVE Results'!$C$1:$C$18671 = $C49), 0), MATCH(J$12, 'RESOLVE Results'!$D$1:$P$1, 0)), "")</f>
        <v>0</v>
      </c>
      <c r="K49" s="4" cm="1">
        <f t="array" ref="K49">IFERROR(INDEX('RESOLVE Results'!$D$1:$P$18671, MATCH(1, ('RESOLVE Results'!$A$1:$A$18671 = $D$10) * ('RESOLVE Results'!$B$1:$B$18671 = $F$10) * ('RESOLVE Results'!$C$1:$C$18671 = $C49), 0), MATCH(K$12, 'RESOLVE Results'!$D$1:$P$1, 0)), "")</f>
        <v>0</v>
      </c>
      <c r="L49" s="4" cm="1">
        <f t="array" ref="L49">IFERROR(INDEX('RESOLVE Results'!$D$1:$P$18671, MATCH(1, ('RESOLVE Results'!$A$1:$A$18671 = $D$10) * ('RESOLVE Results'!$B$1:$B$18671 = $F$10) * ('RESOLVE Results'!$C$1:$C$18671 = $C49), 0), MATCH(L$12, 'RESOLVE Results'!$D$1:$P$1, 0)), "")</f>
        <v>17.73</v>
      </c>
      <c r="M49" s="4" cm="1">
        <f t="array" ref="M49">IFERROR(INDEX('RESOLVE Results'!$D$1:$P$18671, MATCH(1, ('RESOLVE Results'!$A$1:$A$18671 = $D$10) * ('RESOLVE Results'!$B$1:$B$18671 = $F$10) * ('RESOLVE Results'!$C$1:$C$18671 = $C49), 0), MATCH(M$12, 'RESOLVE Results'!$D$1:$P$1, 0)), "")</f>
        <v>17.690000000000001</v>
      </c>
      <c r="N49" s="4" cm="1">
        <f t="array" ref="N49">IFERROR(INDEX('RESOLVE Results'!$D$1:$P$18671, MATCH(1, ('RESOLVE Results'!$A$1:$A$18671 = $D$10) * ('RESOLVE Results'!$B$1:$B$18671 = $F$10) * ('RESOLVE Results'!$C$1:$C$18671 = $C49), 0), MATCH(N$12, 'RESOLVE Results'!$D$1:$P$1, 0)), "")</f>
        <v>17.59</v>
      </c>
      <c r="O49" s="4" cm="1">
        <f t="array" ref="O49">IFERROR(INDEX('RESOLVE Results'!$D$1:$P$18671, MATCH(1, ('RESOLVE Results'!$A$1:$A$18671 = $D$10) * ('RESOLVE Results'!$B$1:$B$18671 = $F$10) * ('RESOLVE Results'!$C$1:$C$18671 = $C49), 0), MATCH(O$12, 'RESOLVE Results'!$D$1:$P$1, 0)), "")</f>
        <v>16.059999999999999</v>
      </c>
      <c r="P49" s="6">
        <f t="shared" si="1"/>
        <v>129.16919913289172</v>
      </c>
      <c r="Q49" s="4">
        <f>IFERROR(IF('Dashboard '!$D$6 = 2035, P49 * (1.05^(2035-2022)), P49), "")</f>
        <v>243.56778955951654</v>
      </c>
    </row>
    <row r="50" spans="2:17" outlineLevel="1" x14ac:dyDescent="0.2">
      <c r="B50" s="11" t="s">
        <v>270</v>
      </c>
      <c r="C50" s="3" t="str">
        <v>4.9GW Zero GHG Emissions</v>
      </c>
      <c r="D50" s="4" cm="1">
        <f t="array" ref="D50">IFERROR(INDEX('RESOLVE Results'!$D$1:$P$18671, MATCH(1, ('RESOLVE Results'!$A$1:$A$18671 = $D$10) * ('RESOLVE Results'!$B$1:$B$18671 = $F$10) * ('RESOLVE Results'!$C$1:$C$18671 = $C50), 0), MATCH(D$12, 'RESOLVE Results'!$D$1:$P$1, 0)), "")</f>
        <v>0</v>
      </c>
      <c r="E50" s="4" cm="1">
        <f t="array" ref="E50">IFERROR(INDEX('RESOLVE Results'!$D$1:$P$18671, MATCH(1, ('RESOLVE Results'!$A$1:$A$18671 = $D$10) * ('RESOLVE Results'!$B$1:$B$18671 = $F$10) * ('RESOLVE Results'!$C$1:$C$18671 = $C50), 0), MATCH(E$12, 'RESOLVE Results'!$D$1:$P$1, 0)), "")</f>
        <v>0</v>
      </c>
      <c r="F50" s="4" cm="1">
        <f t="array" ref="F50">IFERROR(INDEX('RESOLVE Results'!$D$1:$P$18671, MATCH(1, ('RESOLVE Results'!$A$1:$A$18671 = $D$10) * ('RESOLVE Results'!$B$1:$B$18671 = $F$10) * ('RESOLVE Results'!$C$1:$C$18671 = $C50), 0), MATCH(F$12, 'RESOLVE Results'!$D$1:$P$1, 0)), "")</f>
        <v>0</v>
      </c>
      <c r="G50" s="4" cm="1">
        <f t="array" ref="G50">IFERROR(INDEX('RESOLVE Results'!$D$1:$P$18671, MATCH(1, ('RESOLVE Results'!$A$1:$A$18671 = $D$10) * ('RESOLVE Results'!$B$1:$B$18671 = $F$10) * ('RESOLVE Results'!$C$1:$C$18671 = $C50), 0), MATCH(G$12, 'RESOLVE Results'!$D$1:$P$1, 0)), "")</f>
        <v>0</v>
      </c>
      <c r="H50" s="4" cm="1">
        <f t="array" ref="H50">IFERROR(INDEX('RESOLVE Results'!$D$1:$P$18671, MATCH(1, ('RESOLVE Results'!$A$1:$A$18671 = $D$10) * ('RESOLVE Results'!$B$1:$B$18671 = $F$10) * ('RESOLVE Results'!$C$1:$C$18671 = $C50), 0), MATCH(H$12, 'RESOLVE Results'!$D$1:$P$1, 0)), "")</f>
        <v>0</v>
      </c>
      <c r="I50" s="4" cm="1">
        <f t="array" ref="I50">IFERROR(INDEX('RESOLVE Results'!$D$1:$P$18671, MATCH(1, ('RESOLVE Results'!$A$1:$A$18671 = $D$10) * ('RESOLVE Results'!$B$1:$B$18671 = $F$10) * ('RESOLVE Results'!$C$1:$C$18671 = $C50), 0), MATCH(I$12, 'RESOLVE Results'!$D$1:$P$1, 0)), "")</f>
        <v>0</v>
      </c>
      <c r="J50" s="4" cm="1">
        <f t="array" ref="J50">IFERROR(INDEX('RESOLVE Results'!$D$1:$P$18671, MATCH(1, ('RESOLVE Results'!$A$1:$A$18671 = $D$10) * ('RESOLVE Results'!$B$1:$B$18671 = $F$10) * ('RESOLVE Results'!$C$1:$C$18671 = $C50), 0), MATCH(J$12, 'RESOLVE Results'!$D$1:$P$1, 0)), "")</f>
        <v>0</v>
      </c>
      <c r="K50" s="4" cm="1">
        <f t="array" ref="K50">IFERROR(INDEX('RESOLVE Results'!$D$1:$P$18671, MATCH(1, ('RESOLVE Results'!$A$1:$A$18671 = $D$10) * ('RESOLVE Results'!$B$1:$B$18671 = $F$10) * ('RESOLVE Results'!$C$1:$C$18671 = $C50), 0), MATCH(K$12, 'RESOLVE Results'!$D$1:$P$1, 0)), "")</f>
        <v>0</v>
      </c>
      <c r="L50" s="4" cm="1">
        <f t="array" ref="L50">IFERROR(INDEX('RESOLVE Results'!$D$1:$P$18671, MATCH(1, ('RESOLVE Results'!$A$1:$A$18671 = $D$10) * ('RESOLVE Results'!$B$1:$B$18671 = $F$10) * ('RESOLVE Results'!$C$1:$C$18671 = $C50), 0), MATCH(L$12, 'RESOLVE Results'!$D$1:$P$1, 0)), "")</f>
        <v>17.78</v>
      </c>
      <c r="M50" s="4" cm="1">
        <f t="array" ref="M50">IFERROR(INDEX('RESOLVE Results'!$D$1:$P$18671, MATCH(1, ('RESOLVE Results'!$A$1:$A$18671 = $D$10) * ('RESOLVE Results'!$B$1:$B$18671 = $F$10) * ('RESOLVE Results'!$C$1:$C$18671 = $C50), 0), MATCH(M$12, 'RESOLVE Results'!$D$1:$P$1, 0)), "")</f>
        <v>16.649999999999999</v>
      </c>
      <c r="N50" s="4" cm="1">
        <f t="array" ref="N50">IFERROR(INDEX('RESOLVE Results'!$D$1:$P$18671, MATCH(1, ('RESOLVE Results'!$A$1:$A$18671 = $D$10) * ('RESOLVE Results'!$B$1:$B$18671 = $F$10) * ('RESOLVE Results'!$C$1:$C$18671 = $C50), 0), MATCH(N$12, 'RESOLVE Results'!$D$1:$P$1, 0)), "")</f>
        <v>15.67</v>
      </c>
      <c r="O50" s="4" cm="1">
        <f t="array" ref="O50">IFERROR(INDEX('RESOLVE Results'!$D$1:$P$18671, MATCH(1, ('RESOLVE Results'!$A$1:$A$18671 = $D$10) * ('RESOLVE Results'!$B$1:$B$18671 = $F$10) * ('RESOLVE Results'!$C$1:$C$18671 = $C50), 0), MATCH(O$12, 'RESOLVE Results'!$D$1:$P$1, 0)), "")</f>
        <v>14.85</v>
      </c>
      <c r="P50" s="6">
        <f t="shared" si="1"/>
        <v>120.82898081294942</v>
      </c>
      <c r="Q50" s="4">
        <f>IFERROR(IF('Dashboard '!$D$6 = 2035, P50 * (1.05^(2035-2022)), P50), "")</f>
        <v>227.84106403772881</v>
      </c>
    </row>
    <row r="51" spans="2:17" outlineLevel="1" x14ac:dyDescent="0.2">
      <c r="B51" s="11" t="s">
        <v>270</v>
      </c>
      <c r="C51" s="3" t="str">
        <v>4.9GW High Gas Retirements</v>
      </c>
      <c r="D51" s="4" cm="1">
        <f t="array" ref="D51">IFERROR(INDEX('RESOLVE Results'!$D$1:$P$18671, MATCH(1, ('RESOLVE Results'!$A$1:$A$18671 = $D$10) * ('RESOLVE Results'!$B$1:$B$18671 = $F$10) * ('RESOLVE Results'!$C$1:$C$18671 = $C51), 0), MATCH(D$12, 'RESOLVE Results'!$D$1:$P$1, 0)), "")</f>
        <v>0</v>
      </c>
      <c r="E51" s="4" cm="1">
        <f t="array" ref="E51">IFERROR(INDEX('RESOLVE Results'!$D$1:$P$18671, MATCH(1, ('RESOLVE Results'!$A$1:$A$18671 = $D$10) * ('RESOLVE Results'!$B$1:$B$18671 = $F$10) * ('RESOLVE Results'!$C$1:$C$18671 = $C51), 0), MATCH(E$12, 'RESOLVE Results'!$D$1:$P$1, 0)), "")</f>
        <v>0</v>
      </c>
      <c r="F51" s="4" cm="1">
        <f t="array" ref="F51">IFERROR(INDEX('RESOLVE Results'!$D$1:$P$18671, MATCH(1, ('RESOLVE Results'!$A$1:$A$18671 = $D$10) * ('RESOLVE Results'!$B$1:$B$18671 = $F$10) * ('RESOLVE Results'!$C$1:$C$18671 = $C51), 0), MATCH(F$12, 'RESOLVE Results'!$D$1:$P$1, 0)), "")</f>
        <v>0</v>
      </c>
      <c r="G51" s="4" cm="1">
        <f t="array" ref="G51">IFERROR(INDEX('RESOLVE Results'!$D$1:$P$18671, MATCH(1, ('RESOLVE Results'!$A$1:$A$18671 = $D$10) * ('RESOLVE Results'!$B$1:$B$18671 = $F$10) * ('RESOLVE Results'!$C$1:$C$18671 = $C51), 0), MATCH(G$12, 'RESOLVE Results'!$D$1:$P$1, 0)), "")</f>
        <v>0</v>
      </c>
      <c r="H51" s="4" cm="1">
        <f t="array" ref="H51">IFERROR(INDEX('RESOLVE Results'!$D$1:$P$18671, MATCH(1, ('RESOLVE Results'!$A$1:$A$18671 = $D$10) * ('RESOLVE Results'!$B$1:$B$18671 = $F$10) * ('RESOLVE Results'!$C$1:$C$18671 = $C51), 0), MATCH(H$12, 'RESOLVE Results'!$D$1:$P$1, 0)), "")</f>
        <v>0</v>
      </c>
      <c r="I51" s="4" cm="1">
        <f t="array" ref="I51">IFERROR(INDEX('RESOLVE Results'!$D$1:$P$18671, MATCH(1, ('RESOLVE Results'!$A$1:$A$18671 = $D$10) * ('RESOLVE Results'!$B$1:$B$18671 = $F$10) * ('RESOLVE Results'!$C$1:$C$18671 = $C51), 0), MATCH(I$12, 'RESOLVE Results'!$D$1:$P$1, 0)), "")</f>
        <v>0</v>
      </c>
      <c r="J51" s="4" cm="1">
        <f t="array" ref="J51">IFERROR(INDEX('RESOLVE Results'!$D$1:$P$18671, MATCH(1, ('RESOLVE Results'!$A$1:$A$18671 = $D$10) * ('RESOLVE Results'!$B$1:$B$18671 = $F$10) * ('RESOLVE Results'!$C$1:$C$18671 = $C51), 0), MATCH(J$12, 'RESOLVE Results'!$D$1:$P$1, 0)), "")</f>
        <v>0</v>
      </c>
      <c r="K51" s="4" cm="1">
        <f t="array" ref="K51">IFERROR(INDEX('RESOLVE Results'!$D$1:$P$18671, MATCH(1, ('RESOLVE Results'!$A$1:$A$18671 = $D$10) * ('RESOLVE Results'!$B$1:$B$18671 = $F$10) * ('RESOLVE Results'!$C$1:$C$18671 = $C51), 0), MATCH(K$12, 'RESOLVE Results'!$D$1:$P$1, 0)), "")</f>
        <v>0</v>
      </c>
      <c r="L51" s="4" cm="1">
        <f t="array" ref="L51">IFERROR(INDEX('RESOLVE Results'!$D$1:$P$18671, MATCH(1, ('RESOLVE Results'!$A$1:$A$18671 = $D$10) * ('RESOLVE Results'!$B$1:$B$18671 = $F$10) * ('RESOLVE Results'!$C$1:$C$18671 = $C51), 0), MATCH(L$12, 'RESOLVE Results'!$D$1:$P$1, 0)), "")</f>
        <v>17.760000000000002</v>
      </c>
      <c r="M51" s="4" cm="1">
        <f t="array" ref="M51">IFERROR(INDEX('RESOLVE Results'!$D$1:$P$18671, MATCH(1, ('RESOLVE Results'!$A$1:$A$18671 = $D$10) * ('RESOLVE Results'!$B$1:$B$18671 = $F$10) * ('RESOLVE Results'!$C$1:$C$18671 = $C51), 0), MATCH(M$12, 'RESOLVE Results'!$D$1:$P$1, 0)), "")</f>
        <v>16.47</v>
      </c>
      <c r="N51" s="4" cm="1">
        <f t="array" ref="N51">IFERROR(INDEX('RESOLVE Results'!$D$1:$P$18671, MATCH(1, ('RESOLVE Results'!$A$1:$A$18671 = $D$10) * ('RESOLVE Results'!$B$1:$B$18671 = $F$10) * ('RESOLVE Results'!$C$1:$C$18671 = $C51), 0), MATCH(N$12, 'RESOLVE Results'!$D$1:$P$1, 0)), "")</f>
        <v>16.09</v>
      </c>
      <c r="O51" s="4" cm="1">
        <f t="array" ref="O51">IFERROR(INDEX('RESOLVE Results'!$D$1:$P$18671, MATCH(1, ('RESOLVE Results'!$A$1:$A$18671 = $D$10) * ('RESOLVE Results'!$B$1:$B$18671 = $F$10) * ('RESOLVE Results'!$C$1:$C$18671 = $C51), 0), MATCH(O$12, 'RESOLVE Results'!$D$1:$P$1, 0)), "")</f>
        <v>16.149999999999999</v>
      </c>
      <c r="P51" s="6">
        <f t="shared" si="1"/>
        <v>126.4221548228158</v>
      </c>
      <c r="Q51" s="4">
        <f>IFERROR(IF('Dashboard '!$D$6 = 2035, P51 * (1.05^(2035-2022)), P51), "")</f>
        <v>238.38782781229796</v>
      </c>
    </row>
    <row r="52" spans="2:17" outlineLevel="1" x14ac:dyDescent="0.2">
      <c r="B52" s="11" t="s">
        <v>270</v>
      </c>
      <c r="C52" s="3" t="str">
        <v>4.9GW Low Long Duration Storage ELCC</v>
      </c>
      <c r="D52" s="4" cm="1">
        <f t="array" ref="D52">IFERROR(INDEX('RESOLVE Results'!$D$1:$P$18671, MATCH(1, ('RESOLVE Results'!$A$1:$A$18671 = $D$10) * ('RESOLVE Results'!$B$1:$B$18671 = $F$10) * ('RESOLVE Results'!$C$1:$C$18671 = $C52), 0), MATCH(D$12, 'RESOLVE Results'!$D$1:$P$1, 0)), "")</f>
        <v>0</v>
      </c>
      <c r="E52" s="4" cm="1">
        <f t="array" ref="E52">IFERROR(INDEX('RESOLVE Results'!$D$1:$P$18671, MATCH(1, ('RESOLVE Results'!$A$1:$A$18671 = $D$10) * ('RESOLVE Results'!$B$1:$B$18671 = $F$10) * ('RESOLVE Results'!$C$1:$C$18671 = $C52), 0), MATCH(E$12, 'RESOLVE Results'!$D$1:$P$1, 0)), "")</f>
        <v>0</v>
      </c>
      <c r="F52" s="4" cm="1">
        <f t="array" ref="F52">IFERROR(INDEX('RESOLVE Results'!$D$1:$P$18671, MATCH(1, ('RESOLVE Results'!$A$1:$A$18671 = $D$10) * ('RESOLVE Results'!$B$1:$B$18671 = $F$10) * ('RESOLVE Results'!$C$1:$C$18671 = $C52), 0), MATCH(F$12, 'RESOLVE Results'!$D$1:$P$1, 0)), "")</f>
        <v>0</v>
      </c>
      <c r="G52" s="4" cm="1">
        <f t="array" ref="G52">IFERROR(INDEX('RESOLVE Results'!$D$1:$P$18671, MATCH(1, ('RESOLVE Results'!$A$1:$A$18671 = $D$10) * ('RESOLVE Results'!$B$1:$B$18671 = $F$10) * ('RESOLVE Results'!$C$1:$C$18671 = $C52), 0), MATCH(G$12, 'RESOLVE Results'!$D$1:$P$1, 0)), "")</f>
        <v>0</v>
      </c>
      <c r="H52" s="4" cm="1">
        <f t="array" ref="H52">IFERROR(INDEX('RESOLVE Results'!$D$1:$P$18671, MATCH(1, ('RESOLVE Results'!$A$1:$A$18671 = $D$10) * ('RESOLVE Results'!$B$1:$B$18671 = $F$10) * ('RESOLVE Results'!$C$1:$C$18671 = $C52), 0), MATCH(H$12, 'RESOLVE Results'!$D$1:$P$1, 0)), "")</f>
        <v>0</v>
      </c>
      <c r="I52" s="4" cm="1">
        <f t="array" ref="I52">IFERROR(INDEX('RESOLVE Results'!$D$1:$P$18671, MATCH(1, ('RESOLVE Results'!$A$1:$A$18671 = $D$10) * ('RESOLVE Results'!$B$1:$B$18671 = $F$10) * ('RESOLVE Results'!$C$1:$C$18671 = $C52), 0), MATCH(I$12, 'RESOLVE Results'!$D$1:$P$1, 0)), "")</f>
        <v>0</v>
      </c>
      <c r="J52" s="4" cm="1">
        <f t="array" ref="J52">IFERROR(INDEX('RESOLVE Results'!$D$1:$P$18671, MATCH(1, ('RESOLVE Results'!$A$1:$A$18671 = $D$10) * ('RESOLVE Results'!$B$1:$B$18671 = $F$10) * ('RESOLVE Results'!$C$1:$C$18671 = $C52), 0), MATCH(J$12, 'RESOLVE Results'!$D$1:$P$1, 0)), "")</f>
        <v>0</v>
      </c>
      <c r="K52" s="4" cm="1">
        <f t="array" ref="K52">IFERROR(INDEX('RESOLVE Results'!$D$1:$P$18671, MATCH(1, ('RESOLVE Results'!$A$1:$A$18671 = $D$10) * ('RESOLVE Results'!$B$1:$B$18671 = $F$10) * ('RESOLVE Results'!$C$1:$C$18671 = $C52), 0), MATCH(K$12, 'RESOLVE Results'!$D$1:$P$1, 0)), "")</f>
        <v>0</v>
      </c>
      <c r="L52" s="4" cm="1">
        <f t="array" ref="L52">IFERROR(INDEX('RESOLVE Results'!$D$1:$P$18671, MATCH(1, ('RESOLVE Results'!$A$1:$A$18671 = $D$10) * ('RESOLVE Results'!$B$1:$B$18671 = $F$10) * ('RESOLVE Results'!$C$1:$C$18671 = $C52), 0), MATCH(L$12, 'RESOLVE Results'!$D$1:$P$1, 0)), "")</f>
        <v>17.5</v>
      </c>
      <c r="M52" s="4" cm="1">
        <f t="array" ref="M52">IFERROR(INDEX('RESOLVE Results'!$D$1:$P$18671, MATCH(1, ('RESOLVE Results'!$A$1:$A$18671 = $D$10) * ('RESOLVE Results'!$B$1:$B$18671 = $F$10) * ('RESOLVE Results'!$C$1:$C$18671 = $C52), 0), MATCH(M$12, 'RESOLVE Results'!$D$1:$P$1, 0)), "")</f>
        <v>17.829999999999998</v>
      </c>
      <c r="N52" s="4" cm="1">
        <f t="array" ref="N52">IFERROR(INDEX('RESOLVE Results'!$D$1:$P$18671, MATCH(1, ('RESOLVE Results'!$A$1:$A$18671 = $D$10) * ('RESOLVE Results'!$B$1:$B$18671 = $F$10) * ('RESOLVE Results'!$C$1:$C$18671 = $C52), 0), MATCH(N$12, 'RESOLVE Results'!$D$1:$P$1, 0)), "")</f>
        <v>17.55</v>
      </c>
      <c r="O52" s="4" cm="1">
        <f t="array" ref="O52">IFERROR(INDEX('RESOLVE Results'!$D$1:$P$18671, MATCH(1, ('RESOLVE Results'!$A$1:$A$18671 = $D$10) * ('RESOLVE Results'!$B$1:$B$18671 = $F$10) * ('RESOLVE Results'!$C$1:$C$18671 = $C52), 0), MATCH(O$12, 'RESOLVE Results'!$D$1:$P$1, 0)), "")</f>
        <v>16.68</v>
      </c>
      <c r="P52" s="6">
        <f t="shared" si="1"/>
        <v>131.53577704564128</v>
      </c>
      <c r="Q52" s="4">
        <f>IFERROR(IF('Dashboard '!$D$6 = 2035, P52 * (1.05^(2035-2022)), P52), "")</f>
        <v>248.03032517093388</v>
      </c>
    </row>
    <row r="53" spans="2:17" outlineLevel="1" x14ac:dyDescent="0.2">
      <c r="B53" s="11" t="s">
        <v>270</v>
      </c>
      <c r="C53" s="3" t="str">
        <v>4.9GW High Offshore Wind ELCC</v>
      </c>
      <c r="D53" s="4" cm="1">
        <f t="array" ref="D53">IFERROR(INDEX('RESOLVE Results'!$D$1:$P$18671, MATCH(1, ('RESOLVE Results'!$A$1:$A$18671 = $D$10) * ('RESOLVE Results'!$B$1:$B$18671 = $F$10) * ('RESOLVE Results'!$C$1:$C$18671 = $C53), 0), MATCH(D$12, 'RESOLVE Results'!$D$1:$P$1, 0)), "")</f>
        <v>0</v>
      </c>
      <c r="E53" s="4" cm="1">
        <f t="array" ref="E53">IFERROR(INDEX('RESOLVE Results'!$D$1:$P$18671, MATCH(1, ('RESOLVE Results'!$A$1:$A$18671 = $D$10) * ('RESOLVE Results'!$B$1:$B$18671 = $F$10) * ('RESOLVE Results'!$C$1:$C$18671 = $C53), 0), MATCH(E$12, 'RESOLVE Results'!$D$1:$P$1, 0)), "")</f>
        <v>0</v>
      </c>
      <c r="F53" s="4" cm="1">
        <f t="array" ref="F53">IFERROR(INDEX('RESOLVE Results'!$D$1:$P$18671, MATCH(1, ('RESOLVE Results'!$A$1:$A$18671 = $D$10) * ('RESOLVE Results'!$B$1:$B$18671 = $F$10) * ('RESOLVE Results'!$C$1:$C$18671 = $C53), 0), MATCH(F$12, 'RESOLVE Results'!$D$1:$P$1, 0)), "")</f>
        <v>0</v>
      </c>
      <c r="G53" s="4" cm="1">
        <f t="array" ref="G53">IFERROR(INDEX('RESOLVE Results'!$D$1:$P$18671, MATCH(1, ('RESOLVE Results'!$A$1:$A$18671 = $D$10) * ('RESOLVE Results'!$B$1:$B$18671 = $F$10) * ('RESOLVE Results'!$C$1:$C$18671 = $C53), 0), MATCH(G$12, 'RESOLVE Results'!$D$1:$P$1, 0)), "")</f>
        <v>0</v>
      </c>
      <c r="H53" s="4" cm="1">
        <f t="array" ref="H53">IFERROR(INDEX('RESOLVE Results'!$D$1:$P$18671, MATCH(1, ('RESOLVE Results'!$A$1:$A$18671 = $D$10) * ('RESOLVE Results'!$B$1:$B$18671 = $F$10) * ('RESOLVE Results'!$C$1:$C$18671 = $C53), 0), MATCH(H$12, 'RESOLVE Results'!$D$1:$P$1, 0)), "")</f>
        <v>0</v>
      </c>
      <c r="I53" s="4" cm="1">
        <f t="array" ref="I53">IFERROR(INDEX('RESOLVE Results'!$D$1:$P$18671, MATCH(1, ('RESOLVE Results'!$A$1:$A$18671 = $D$10) * ('RESOLVE Results'!$B$1:$B$18671 = $F$10) * ('RESOLVE Results'!$C$1:$C$18671 = $C53), 0), MATCH(I$12, 'RESOLVE Results'!$D$1:$P$1, 0)), "")</f>
        <v>0</v>
      </c>
      <c r="J53" s="4" cm="1">
        <f t="array" ref="J53">IFERROR(INDEX('RESOLVE Results'!$D$1:$P$18671, MATCH(1, ('RESOLVE Results'!$A$1:$A$18671 = $D$10) * ('RESOLVE Results'!$B$1:$B$18671 = $F$10) * ('RESOLVE Results'!$C$1:$C$18671 = $C53), 0), MATCH(J$12, 'RESOLVE Results'!$D$1:$P$1, 0)), "")</f>
        <v>0</v>
      </c>
      <c r="K53" s="4" cm="1">
        <f t="array" ref="K53">IFERROR(INDEX('RESOLVE Results'!$D$1:$P$18671, MATCH(1, ('RESOLVE Results'!$A$1:$A$18671 = $D$10) * ('RESOLVE Results'!$B$1:$B$18671 = $F$10) * ('RESOLVE Results'!$C$1:$C$18671 = $C53), 0), MATCH(K$12, 'RESOLVE Results'!$D$1:$P$1, 0)), "")</f>
        <v>0</v>
      </c>
      <c r="L53" s="4" cm="1">
        <f t="array" ref="L53">IFERROR(INDEX('RESOLVE Results'!$D$1:$P$18671, MATCH(1, ('RESOLVE Results'!$A$1:$A$18671 = $D$10) * ('RESOLVE Results'!$B$1:$B$18671 = $F$10) * ('RESOLVE Results'!$C$1:$C$18671 = $C53), 0), MATCH(L$12, 'RESOLVE Results'!$D$1:$P$1, 0)), "")</f>
        <v>17.559999999999999</v>
      </c>
      <c r="M53" s="4" cm="1">
        <f t="array" ref="M53">IFERROR(INDEX('RESOLVE Results'!$D$1:$P$18671, MATCH(1, ('RESOLVE Results'!$A$1:$A$18671 = $D$10) * ('RESOLVE Results'!$B$1:$B$18671 = $F$10) * ('RESOLVE Results'!$C$1:$C$18671 = $C53), 0), MATCH(M$12, 'RESOLVE Results'!$D$1:$P$1, 0)), "")</f>
        <v>17.850000000000001</v>
      </c>
      <c r="N53" s="4" cm="1">
        <f t="array" ref="N53">IFERROR(INDEX('RESOLVE Results'!$D$1:$P$18671, MATCH(1, ('RESOLVE Results'!$A$1:$A$18671 = $D$10) * ('RESOLVE Results'!$B$1:$B$18671 = $F$10) * ('RESOLVE Results'!$C$1:$C$18671 = $C53), 0), MATCH(N$12, 'RESOLVE Results'!$D$1:$P$1, 0)), "")</f>
        <v>17.68</v>
      </c>
      <c r="O53" s="4" cm="1">
        <f t="array" ref="O53">IFERROR(INDEX('RESOLVE Results'!$D$1:$P$18671, MATCH(1, ('RESOLVE Results'!$A$1:$A$18671 = $D$10) * ('RESOLVE Results'!$B$1:$B$18671 = $F$10) * ('RESOLVE Results'!$C$1:$C$18671 = $C53), 0), MATCH(O$12, 'RESOLVE Results'!$D$1:$P$1, 0)), "")</f>
        <v>16.420000000000002</v>
      </c>
      <c r="P53" s="6">
        <f t="shared" si="1"/>
        <v>130.72000896360157</v>
      </c>
      <c r="Q53" s="4">
        <f>IFERROR(IF('Dashboard '!$D$6 = 2035, P53 * (1.05^(2035-2022)), P53), "")</f>
        <v>246.49207278670102</v>
      </c>
    </row>
    <row r="54" spans="2:17" outlineLevel="1" x14ac:dyDescent="0.2">
      <c r="B54" s="11" t="s">
        <v>270</v>
      </c>
      <c r="C54" s="3" t="str">
        <v>4.9GW Low Offshore Wind ELCC</v>
      </c>
      <c r="D54" s="4" cm="1">
        <f t="array" ref="D54">IFERROR(INDEX('RESOLVE Results'!$D$1:$P$18671, MATCH(1, ('RESOLVE Results'!$A$1:$A$18671 = $D$10) * ('RESOLVE Results'!$B$1:$B$18671 = $F$10) * ('RESOLVE Results'!$C$1:$C$18671 = $C54), 0), MATCH(D$12, 'RESOLVE Results'!$D$1:$P$1, 0)), "")</f>
        <v>0</v>
      </c>
      <c r="E54" s="4" cm="1">
        <f t="array" ref="E54">IFERROR(INDEX('RESOLVE Results'!$D$1:$P$18671, MATCH(1, ('RESOLVE Results'!$A$1:$A$18671 = $D$10) * ('RESOLVE Results'!$B$1:$B$18671 = $F$10) * ('RESOLVE Results'!$C$1:$C$18671 = $C54), 0), MATCH(E$12, 'RESOLVE Results'!$D$1:$P$1, 0)), "")</f>
        <v>0</v>
      </c>
      <c r="F54" s="4" cm="1">
        <f t="array" ref="F54">IFERROR(INDEX('RESOLVE Results'!$D$1:$P$18671, MATCH(1, ('RESOLVE Results'!$A$1:$A$18671 = $D$10) * ('RESOLVE Results'!$B$1:$B$18671 = $F$10) * ('RESOLVE Results'!$C$1:$C$18671 = $C54), 0), MATCH(F$12, 'RESOLVE Results'!$D$1:$P$1, 0)), "")</f>
        <v>0</v>
      </c>
      <c r="G54" s="4" cm="1">
        <f t="array" ref="G54">IFERROR(INDEX('RESOLVE Results'!$D$1:$P$18671, MATCH(1, ('RESOLVE Results'!$A$1:$A$18671 = $D$10) * ('RESOLVE Results'!$B$1:$B$18671 = $F$10) * ('RESOLVE Results'!$C$1:$C$18671 = $C54), 0), MATCH(G$12, 'RESOLVE Results'!$D$1:$P$1, 0)), "")</f>
        <v>0</v>
      </c>
      <c r="H54" s="4" cm="1">
        <f t="array" ref="H54">IFERROR(INDEX('RESOLVE Results'!$D$1:$P$18671, MATCH(1, ('RESOLVE Results'!$A$1:$A$18671 = $D$10) * ('RESOLVE Results'!$B$1:$B$18671 = $F$10) * ('RESOLVE Results'!$C$1:$C$18671 = $C54), 0), MATCH(H$12, 'RESOLVE Results'!$D$1:$P$1, 0)), "")</f>
        <v>0</v>
      </c>
      <c r="I54" s="4" cm="1">
        <f t="array" ref="I54">IFERROR(INDEX('RESOLVE Results'!$D$1:$P$18671, MATCH(1, ('RESOLVE Results'!$A$1:$A$18671 = $D$10) * ('RESOLVE Results'!$B$1:$B$18671 = $F$10) * ('RESOLVE Results'!$C$1:$C$18671 = $C54), 0), MATCH(I$12, 'RESOLVE Results'!$D$1:$P$1, 0)), "")</f>
        <v>0</v>
      </c>
      <c r="J54" s="4" cm="1">
        <f t="array" ref="J54">IFERROR(INDEX('RESOLVE Results'!$D$1:$P$18671, MATCH(1, ('RESOLVE Results'!$A$1:$A$18671 = $D$10) * ('RESOLVE Results'!$B$1:$B$18671 = $F$10) * ('RESOLVE Results'!$C$1:$C$18671 = $C54), 0), MATCH(J$12, 'RESOLVE Results'!$D$1:$P$1, 0)), "")</f>
        <v>0</v>
      </c>
      <c r="K54" s="4" cm="1">
        <f t="array" ref="K54">IFERROR(INDEX('RESOLVE Results'!$D$1:$P$18671, MATCH(1, ('RESOLVE Results'!$A$1:$A$18671 = $D$10) * ('RESOLVE Results'!$B$1:$B$18671 = $F$10) * ('RESOLVE Results'!$C$1:$C$18671 = $C54), 0), MATCH(K$12, 'RESOLVE Results'!$D$1:$P$1, 0)), "")</f>
        <v>0</v>
      </c>
      <c r="L54" s="4" cm="1">
        <f t="array" ref="L54">IFERROR(INDEX('RESOLVE Results'!$D$1:$P$18671, MATCH(1, ('RESOLVE Results'!$A$1:$A$18671 = $D$10) * ('RESOLVE Results'!$B$1:$B$18671 = $F$10) * ('RESOLVE Results'!$C$1:$C$18671 = $C54), 0), MATCH(L$12, 'RESOLVE Results'!$D$1:$P$1, 0)), "")</f>
        <v>17.41</v>
      </c>
      <c r="M54" s="4" cm="1">
        <f t="array" ref="M54">IFERROR(INDEX('RESOLVE Results'!$D$1:$P$18671, MATCH(1, ('RESOLVE Results'!$A$1:$A$18671 = $D$10) * ('RESOLVE Results'!$B$1:$B$18671 = $F$10) * ('RESOLVE Results'!$C$1:$C$18671 = $C54), 0), MATCH(M$12, 'RESOLVE Results'!$D$1:$P$1, 0)), "")</f>
        <v>17.670000000000002</v>
      </c>
      <c r="N54" s="4" cm="1">
        <f t="array" ref="N54">IFERROR(INDEX('RESOLVE Results'!$D$1:$P$18671, MATCH(1, ('RESOLVE Results'!$A$1:$A$18671 = $D$10) * ('RESOLVE Results'!$B$1:$B$18671 = $F$10) * ('RESOLVE Results'!$C$1:$C$18671 = $C54), 0), MATCH(N$12, 'RESOLVE Results'!$D$1:$P$1, 0)), "")</f>
        <v>17.649999999999999</v>
      </c>
      <c r="O54" s="4" cm="1">
        <f t="array" ref="O54">IFERROR(INDEX('RESOLVE Results'!$D$1:$P$18671, MATCH(1, ('RESOLVE Results'!$A$1:$A$18671 = $D$10) * ('RESOLVE Results'!$B$1:$B$18671 = $F$10) * ('RESOLVE Results'!$C$1:$C$18671 = $C54), 0), MATCH(O$12, 'RESOLVE Results'!$D$1:$P$1, 0)), "")</f>
        <v>16.41</v>
      </c>
      <c r="P54" s="6">
        <f t="shared" si="1"/>
        <v>130.24785547300115</v>
      </c>
      <c r="Q54" s="4">
        <f>IFERROR(IF('Dashboard '!$D$6 = 2035, P54 * (1.05^(2035-2022)), P54), "")</f>
        <v>245.60175696210541</v>
      </c>
    </row>
    <row r="55" spans="2:17" outlineLevel="1" x14ac:dyDescent="0.2">
      <c r="B55" s="11" t="s">
        <v>270</v>
      </c>
      <c r="C55" s="3" t="str">
        <v>4.9GW Low Competing Resource Cost</v>
      </c>
      <c r="D55" s="4" cm="1">
        <f t="array" ref="D55">IFERROR(INDEX('RESOLVE Results'!$D$1:$P$18671, MATCH(1, ('RESOLVE Results'!$A$1:$A$18671 = $D$10) * ('RESOLVE Results'!$B$1:$B$18671 = $F$10) * ('RESOLVE Results'!$C$1:$C$18671 = $C55), 0), MATCH(D$12, 'RESOLVE Results'!$D$1:$P$1, 0)), "")</f>
        <v>0</v>
      </c>
      <c r="E55" s="4" cm="1">
        <f t="array" ref="E55">IFERROR(INDEX('RESOLVE Results'!$D$1:$P$18671, MATCH(1, ('RESOLVE Results'!$A$1:$A$18671 = $D$10) * ('RESOLVE Results'!$B$1:$B$18671 = $F$10) * ('RESOLVE Results'!$C$1:$C$18671 = $C55), 0), MATCH(E$12, 'RESOLVE Results'!$D$1:$P$1, 0)), "")</f>
        <v>0</v>
      </c>
      <c r="F55" s="4" cm="1">
        <f t="array" ref="F55">IFERROR(INDEX('RESOLVE Results'!$D$1:$P$18671, MATCH(1, ('RESOLVE Results'!$A$1:$A$18671 = $D$10) * ('RESOLVE Results'!$B$1:$B$18671 = $F$10) * ('RESOLVE Results'!$C$1:$C$18671 = $C55), 0), MATCH(F$12, 'RESOLVE Results'!$D$1:$P$1, 0)), "")</f>
        <v>0</v>
      </c>
      <c r="G55" s="4" cm="1">
        <f t="array" ref="G55">IFERROR(INDEX('RESOLVE Results'!$D$1:$P$18671, MATCH(1, ('RESOLVE Results'!$A$1:$A$18671 = $D$10) * ('RESOLVE Results'!$B$1:$B$18671 = $F$10) * ('RESOLVE Results'!$C$1:$C$18671 = $C55), 0), MATCH(G$12, 'RESOLVE Results'!$D$1:$P$1, 0)), "")</f>
        <v>0</v>
      </c>
      <c r="H55" s="4" cm="1">
        <f t="array" ref="H55">IFERROR(INDEX('RESOLVE Results'!$D$1:$P$18671, MATCH(1, ('RESOLVE Results'!$A$1:$A$18671 = $D$10) * ('RESOLVE Results'!$B$1:$B$18671 = $F$10) * ('RESOLVE Results'!$C$1:$C$18671 = $C55), 0), MATCH(H$12, 'RESOLVE Results'!$D$1:$P$1, 0)), "")</f>
        <v>0</v>
      </c>
      <c r="I55" s="4" cm="1">
        <f t="array" ref="I55">IFERROR(INDEX('RESOLVE Results'!$D$1:$P$18671, MATCH(1, ('RESOLVE Results'!$A$1:$A$18671 = $D$10) * ('RESOLVE Results'!$B$1:$B$18671 = $F$10) * ('RESOLVE Results'!$C$1:$C$18671 = $C55), 0), MATCH(I$12, 'RESOLVE Results'!$D$1:$P$1, 0)), "")</f>
        <v>0</v>
      </c>
      <c r="J55" s="4" cm="1">
        <f t="array" ref="J55">IFERROR(INDEX('RESOLVE Results'!$D$1:$P$18671, MATCH(1, ('RESOLVE Results'!$A$1:$A$18671 = $D$10) * ('RESOLVE Results'!$B$1:$B$18671 = $F$10) * ('RESOLVE Results'!$C$1:$C$18671 = $C55), 0), MATCH(J$12, 'RESOLVE Results'!$D$1:$P$1, 0)), "")</f>
        <v>0</v>
      </c>
      <c r="K55" s="4" cm="1">
        <f t="array" ref="K55">IFERROR(INDEX('RESOLVE Results'!$D$1:$P$18671, MATCH(1, ('RESOLVE Results'!$A$1:$A$18671 = $D$10) * ('RESOLVE Results'!$B$1:$B$18671 = $F$10) * ('RESOLVE Results'!$C$1:$C$18671 = $C55), 0), MATCH(K$12, 'RESOLVE Results'!$D$1:$P$1, 0)), "")</f>
        <v>0</v>
      </c>
      <c r="L55" s="4" cm="1">
        <f t="array" ref="L55">IFERROR(INDEX('RESOLVE Results'!$D$1:$P$18671, MATCH(1, ('RESOLVE Results'!$A$1:$A$18671 = $D$10) * ('RESOLVE Results'!$B$1:$B$18671 = $F$10) * ('RESOLVE Results'!$C$1:$C$18671 = $C55), 0), MATCH(L$12, 'RESOLVE Results'!$D$1:$P$1, 0)), "")</f>
        <v>17.059999999999999</v>
      </c>
      <c r="M55" s="4" cm="1">
        <f t="array" ref="M55">IFERROR(INDEX('RESOLVE Results'!$D$1:$P$18671, MATCH(1, ('RESOLVE Results'!$A$1:$A$18671 = $D$10) * ('RESOLVE Results'!$B$1:$B$18671 = $F$10) * ('RESOLVE Results'!$C$1:$C$18671 = $C55), 0), MATCH(M$12, 'RESOLVE Results'!$D$1:$P$1, 0)), "")</f>
        <v>16.96</v>
      </c>
      <c r="N55" s="4" cm="1">
        <f t="array" ref="N55">IFERROR(INDEX('RESOLVE Results'!$D$1:$P$18671, MATCH(1, ('RESOLVE Results'!$A$1:$A$18671 = $D$10) * ('RESOLVE Results'!$B$1:$B$18671 = $F$10) * ('RESOLVE Results'!$C$1:$C$18671 = $C55), 0), MATCH(N$12, 'RESOLVE Results'!$D$1:$P$1, 0)), "")</f>
        <v>16.41</v>
      </c>
      <c r="O55" s="4" cm="1">
        <f t="array" ref="O55">IFERROR(INDEX('RESOLVE Results'!$D$1:$P$18671, MATCH(1, ('RESOLVE Results'!$A$1:$A$18671 = $D$10) * ('RESOLVE Results'!$B$1:$B$18671 = $F$10) * ('RESOLVE Results'!$C$1:$C$18671 = $C55), 0), MATCH(O$12, 'RESOLVE Results'!$D$1:$P$1, 0)), "")</f>
        <v>14.29</v>
      </c>
      <c r="P55" s="6">
        <f t="shared" si="1"/>
        <v>118.84273495358558</v>
      </c>
      <c r="Q55" s="4">
        <f>IFERROR(IF('Dashboard '!$D$6 = 2035, P55 * (1.05^(2035-2022)), P55), "")</f>
        <v>224.0957012365763</v>
      </c>
    </row>
    <row r="56" spans="2:17" outlineLevel="1" x14ac:dyDescent="0.2">
      <c r="B56" s="11" t="s">
        <v>270</v>
      </c>
      <c r="C56" s="3" t="str">
        <v>4.9GW Low Bookend</v>
      </c>
      <c r="D56" s="4" cm="1">
        <f t="array" ref="D56">IFERROR(INDEX('RESOLVE Results'!$D$1:$P$18671, MATCH(1, ('RESOLVE Results'!$A$1:$A$18671 = $D$10) * ('RESOLVE Results'!$B$1:$B$18671 = $F$10) * ('RESOLVE Results'!$C$1:$C$18671 = $C56), 0), MATCH(D$12, 'RESOLVE Results'!$D$1:$P$1, 0)), "")</f>
        <v>0</v>
      </c>
      <c r="E56" s="4" cm="1">
        <f t="array" ref="E56">IFERROR(INDEX('RESOLVE Results'!$D$1:$P$18671, MATCH(1, ('RESOLVE Results'!$A$1:$A$18671 = $D$10) * ('RESOLVE Results'!$B$1:$B$18671 = $F$10) * ('RESOLVE Results'!$C$1:$C$18671 = $C56), 0), MATCH(E$12, 'RESOLVE Results'!$D$1:$P$1, 0)), "")</f>
        <v>0</v>
      </c>
      <c r="F56" s="4" cm="1">
        <f t="array" ref="F56">IFERROR(INDEX('RESOLVE Results'!$D$1:$P$18671, MATCH(1, ('RESOLVE Results'!$A$1:$A$18671 = $D$10) * ('RESOLVE Results'!$B$1:$B$18671 = $F$10) * ('RESOLVE Results'!$C$1:$C$18671 = $C56), 0), MATCH(F$12, 'RESOLVE Results'!$D$1:$P$1, 0)), "")</f>
        <v>0</v>
      </c>
      <c r="G56" s="4" cm="1">
        <f t="array" ref="G56">IFERROR(INDEX('RESOLVE Results'!$D$1:$P$18671, MATCH(1, ('RESOLVE Results'!$A$1:$A$18671 = $D$10) * ('RESOLVE Results'!$B$1:$B$18671 = $F$10) * ('RESOLVE Results'!$C$1:$C$18671 = $C56), 0), MATCH(G$12, 'RESOLVE Results'!$D$1:$P$1, 0)), "")</f>
        <v>0</v>
      </c>
      <c r="H56" s="4" cm="1">
        <f t="array" ref="H56">IFERROR(INDEX('RESOLVE Results'!$D$1:$P$18671, MATCH(1, ('RESOLVE Results'!$A$1:$A$18671 = $D$10) * ('RESOLVE Results'!$B$1:$B$18671 = $F$10) * ('RESOLVE Results'!$C$1:$C$18671 = $C56), 0), MATCH(H$12, 'RESOLVE Results'!$D$1:$P$1, 0)), "")</f>
        <v>0</v>
      </c>
      <c r="I56" s="4" cm="1">
        <f t="array" ref="I56">IFERROR(INDEX('RESOLVE Results'!$D$1:$P$18671, MATCH(1, ('RESOLVE Results'!$A$1:$A$18671 = $D$10) * ('RESOLVE Results'!$B$1:$B$18671 = $F$10) * ('RESOLVE Results'!$C$1:$C$18671 = $C56), 0), MATCH(I$12, 'RESOLVE Results'!$D$1:$P$1, 0)), "")</f>
        <v>0</v>
      </c>
      <c r="J56" s="4" cm="1">
        <f t="array" ref="J56">IFERROR(INDEX('RESOLVE Results'!$D$1:$P$18671, MATCH(1, ('RESOLVE Results'!$A$1:$A$18671 = $D$10) * ('RESOLVE Results'!$B$1:$B$18671 = $F$10) * ('RESOLVE Results'!$C$1:$C$18671 = $C56), 0), MATCH(J$12, 'RESOLVE Results'!$D$1:$P$1, 0)), "")</f>
        <v>0</v>
      </c>
      <c r="K56" s="4" cm="1">
        <f t="array" ref="K56">IFERROR(INDEX('RESOLVE Results'!$D$1:$P$18671, MATCH(1, ('RESOLVE Results'!$A$1:$A$18671 = $D$10) * ('RESOLVE Results'!$B$1:$B$18671 = $F$10) * ('RESOLVE Results'!$C$1:$C$18671 = $C56), 0), MATCH(K$12, 'RESOLVE Results'!$D$1:$P$1, 0)), "")</f>
        <v>0</v>
      </c>
      <c r="L56" s="4" cm="1">
        <f t="array" ref="L56">IFERROR(INDEX('RESOLVE Results'!$D$1:$P$18671, MATCH(1, ('RESOLVE Results'!$A$1:$A$18671 = $D$10) * ('RESOLVE Results'!$B$1:$B$18671 = $F$10) * ('RESOLVE Results'!$C$1:$C$18671 = $C56), 0), MATCH(L$12, 'RESOLVE Results'!$D$1:$P$1, 0)), "")</f>
        <v>17.47</v>
      </c>
      <c r="M56" s="4" cm="1">
        <f t="array" ref="M56">IFERROR(INDEX('RESOLVE Results'!$D$1:$P$18671, MATCH(1, ('RESOLVE Results'!$A$1:$A$18671 = $D$10) * ('RESOLVE Results'!$B$1:$B$18671 = $F$10) * ('RESOLVE Results'!$C$1:$C$18671 = $C56), 0), MATCH(M$12, 'RESOLVE Results'!$D$1:$P$1, 0)), "")</f>
        <v>16.36</v>
      </c>
      <c r="N56" s="4" cm="1">
        <f t="array" ref="N56">IFERROR(INDEX('RESOLVE Results'!$D$1:$P$18671, MATCH(1, ('RESOLVE Results'!$A$1:$A$18671 = $D$10) * ('RESOLVE Results'!$B$1:$B$18671 = $F$10) * ('RESOLVE Results'!$C$1:$C$18671 = $C56), 0), MATCH(N$12, 'RESOLVE Results'!$D$1:$P$1, 0)), "")</f>
        <v>16.11</v>
      </c>
      <c r="O56" s="4" cm="1">
        <f t="array" ref="O56">IFERROR(INDEX('RESOLVE Results'!$D$1:$P$18671, MATCH(1, ('RESOLVE Results'!$A$1:$A$18671 = $D$10) * ('RESOLVE Results'!$B$1:$B$18671 = $F$10) * ('RESOLVE Results'!$C$1:$C$18671 = $C56), 0), MATCH(O$12, 'RESOLVE Results'!$D$1:$P$1, 0)), "")</f>
        <v>15.7</v>
      </c>
      <c r="P56" s="6">
        <f t="shared" si="1"/>
        <v>124.10665176008628</v>
      </c>
      <c r="Q56" s="4">
        <f>IFERROR(IF('Dashboard '!$D$6 = 2035, P56 * (1.05^(2035-2022)), P56), "")</f>
        <v>234.02160144801522</v>
      </c>
    </row>
    <row r="57" spans="2:17" outlineLevel="1" x14ac:dyDescent="0.2">
      <c r="B57" s="11" t="s">
        <v>270</v>
      </c>
      <c r="C57" s="3" t="str">
        <v>4.9GW Least-Cost</v>
      </c>
      <c r="D57" s="4" cm="1">
        <f t="array" ref="D57">IFERROR(INDEX('RESOLVE Results'!$D$1:$P$18671, MATCH(1, ('RESOLVE Results'!$A$1:$A$18671 = $D$10) * ('RESOLVE Results'!$B$1:$B$18671 = $F$10) * ('RESOLVE Results'!$C$1:$C$18671 = $C57), 0), MATCH(D$12, 'RESOLVE Results'!$D$1:$P$1, 0)), "")</f>
        <v>0</v>
      </c>
      <c r="E57" s="4" cm="1">
        <f t="array" ref="E57">IFERROR(INDEX('RESOLVE Results'!$D$1:$P$18671, MATCH(1, ('RESOLVE Results'!$A$1:$A$18671 = $D$10) * ('RESOLVE Results'!$B$1:$B$18671 = $F$10) * ('RESOLVE Results'!$C$1:$C$18671 = $C57), 0), MATCH(E$12, 'RESOLVE Results'!$D$1:$P$1, 0)), "")</f>
        <v>0</v>
      </c>
      <c r="F57" s="4" cm="1">
        <f t="array" ref="F57">IFERROR(INDEX('RESOLVE Results'!$D$1:$P$18671, MATCH(1, ('RESOLVE Results'!$A$1:$A$18671 = $D$10) * ('RESOLVE Results'!$B$1:$B$18671 = $F$10) * ('RESOLVE Results'!$C$1:$C$18671 = $C57), 0), MATCH(F$12, 'RESOLVE Results'!$D$1:$P$1, 0)), "")</f>
        <v>0</v>
      </c>
      <c r="G57" s="4" cm="1">
        <f t="array" ref="G57">IFERROR(INDEX('RESOLVE Results'!$D$1:$P$18671, MATCH(1, ('RESOLVE Results'!$A$1:$A$18671 = $D$10) * ('RESOLVE Results'!$B$1:$B$18671 = $F$10) * ('RESOLVE Results'!$C$1:$C$18671 = $C57), 0), MATCH(G$12, 'RESOLVE Results'!$D$1:$P$1, 0)), "")</f>
        <v>0</v>
      </c>
      <c r="H57" s="4" cm="1">
        <f t="array" ref="H57">IFERROR(INDEX('RESOLVE Results'!$D$1:$P$18671, MATCH(1, ('RESOLVE Results'!$A$1:$A$18671 = $D$10) * ('RESOLVE Results'!$B$1:$B$18671 = $F$10) * ('RESOLVE Results'!$C$1:$C$18671 = $C57), 0), MATCH(H$12, 'RESOLVE Results'!$D$1:$P$1, 0)), "")</f>
        <v>0</v>
      </c>
      <c r="I57" s="4" cm="1">
        <f t="array" ref="I57">IFERROR(INDEX('RESOLVE Results'!$D$1:$P$18671, MATCH(1, ('RESOLVE Results'!$A$1:$A$18671 = $D$10) * ('RESOLVE Results'!$B$1:$B$18671 = $F$10) * ('RESOLVE Results'!$C$1:$C$18671 = $C57), 0), MATCH(I$12, 'RESOLVE Results'!$D$1:$P$1, 0)), "")</f>
        <v>0</v>
      </c>
      <c r="J57" s="4" cm="1">
        <f t="array" ref="J57">IFERROR(INDEX('RESOLVE Results'!$D$1:$P$18671, MATCH(1, ('RESOLVE Results'!$A$1:$A$18671 = $D$10) * ('RESOLVE Results'!$B$1:$B$18671 = $F$10) * ('RESOLVE Results'!$C$1:$C$18671 = $C57), 0), MATCH(J$12, 'RESOLVE Results'!$D$1:$P$1, 0)), "")</f>
        <v>0</v>
      </c>
      <c r="K57" s="4" cm="1">
        <f t="array" ref="K57">IFERROR(INDEX('RESOLVE Results'!$D$1:$P$18671, MATCH(1, ('RESOLVE Results'!$A$1:$A$18671 = $D$10) * ('RESOLVE Results'!$B$1:$B$18671 = $F$10) * ('RESOLVE Results'!$C$1:$C$18671 = $C57), 0), MATCH(K$12, 'RESOLVE Results'!$D$1:$P$1, 0)), "")</f>
        <v>0</v>
      </c>
      <c r="L57" s="4" cm="1">
        <f t="array" ref="L57">IFERROR(INDEX('RESOLVE Results'!$D$1:$P$18671, MATCH(1, ('RESOLVE Results'!$A$1:$A$18671 = $D$10) * ('RESOLVE Results'!$B$1:$B$18671 = $F$10) * ('RESOLVE Results'!$C$1:$C$18671 = $C57), 0), MATCH(L$12, 'RESOLVE Results'!$D$1:$P$1, 0)), "")</f>
        <v>17.37</v>
      </c>
      <c r="M57" s="4" cm="1">
        <f t="array" ref="M57">IFERROR(INDEX('RESOLVE Results'!$D$1:$P$18671, MATCH(1, ('RESOLVE Results'!$A$1:$A$18671 = $D$10) * ('RESOLVE Results'!$B$1:$B$18671 = $F$10) * ('RESOLVE Results'!$C$1:$C$18671 = $C57), 0), MATCH(M$12, 'RESOLVE Results'!$D$1:$P$1, 0)), "")</f>
        <v>17.79</v>
      </c>
      <c r="N57" s="4" cm="1">
        <f t="array" ref="N57">IFERROR(INDEX('RESOLVE Results'!$D$1:$P$18671, MATCH(1, ('RESOLVE Results'!$A$1:$A$18671 = $D$10) * ('RESOLVE Results'!$B$1:$B$18671 = $F$10) * ('RESOLVE Results'!$C$1:$C$18671 = $C57), 0), MATCH(N$12, 'RESOLVE Results'!$D$1:$P$1, 0)), "")</f>
        <v>17.8</v>
      </c>
      <c r="O57" s="4" cm="1">
        <f t="array" ref="O57">IFERROR(INDEX('RESOLVE Results'!$D$1:$P$18671, MATCH(1, ('RESOLVE Results'!$A$1:$A$18671 = $D$10) * ('RESOLVE Results'!$B$1:$B$18671 = $F$10) * ('RESOLVE Results'!$C$1:$C$18671 = $C57), 0), MATCH(O$12, 'RESOLVE Results'!$D$1:$P$1, 0)), "")</f>
        <v>16.55</v>
      </c>
      <c r="P57" s="6">
        <f t="shared" si="1"/>
        <v>131.08477967171333</v>
      </c>
      <c r="Q57" s="4">
        <f>IFERROR(IF('Dashboard '!$D$6 = 2035, P57 * (1.05^(2035-2022)), P57), "")</f>
        <v>247.17990235959661</v>
      </c>
    </row>
    <row r="58" spans="2:17" outlineLevel="1" x14ac:dyDescent="0.2">
      <c r="B58" s="11" t="s">
        <v>270</v>
      </c>
      <c r="C58" s="3" t="str">
        <v>7.6GW High Bookend</v>
      </c>
      <c r="D58" s="4" cm="1">
        <f t="array" ref="D58">IFERROR(INDEX('RESOLVE Results'!$D$1:$P$18671, MATCH(1, ('RESOLVE Results'!$A$1:$A$18671 = $D$10) * ('RESOLVE Results'!$B$1:$B$18671 = $F$10) * ('RESOLVE Results'!$C$1:$C$18671 = $C58), 0), MATCH(D$12, 'RESOLVE Results'!$D$1:$P$1, 0)), "")</f>
        <v>0</v>
      </c>
      <c r="E58" s="4" cm="1">
        <f t="array" ref="E58">IFERROR(INDEX('RESOLVE Results'!$D$1:$P$18671, MATCH(1, ('RESOLVE Results'!$A$1:$A$18671 = $D$10) * ('RESOLVE Results'!$B$1:$B$18671 = $F$10) * ('RESOLVE Results'!$C$1:$C$18671 = $C58), 0), MATCH(E$12, 'RESOLVE Results'!$D$1:$P$1, 0)), "")</f>
        <v>0</v>
      </c>
      <c r="F58" s="4" cm="1">
        <f t="array" ref="F58">IFERROR(INDEX('RESOLVE Results'!$D$1:$P$18671, MATCH(1, ('RESOLVE Results'!$A$1:$A$18671 = $D$10) * ('RESOLVE Results'!$B$1:$B$18671 = $F$10) * ('RESOLVE Results'!$C$1:$C$18671 = $C58), 0), MATCH(F$12, 'RESOLVE Results'!$D$1:$P$1, 0)), "")</f>
        <v>0</v>
      </c>
      <c r="G58" s="4" cm="1">
        <f t="array" ref="G58">IFERROR(INDEX('RESOLVE Results'!$D$1:$P$18671, MATCH(1, ('RESOLVE Results'!$A$1:$A$18671 = $D$10) * ('RESOLVE Results'!$B$1:$B$18671 = $F$10) * ('RESOLVE Results'!$C$1:$C$18671 = $C58), 0), MATCH(G$12, 'RESOLVE Results'!$D$1:$P$1, 0)), "")</f>
        <v>0</v>
      </c>
      <c r="H58" s="4" cm="1">
        <f t="array" ref="H58">IFERROR(INDEX('RESOLVE Results'!$D$1:$P$18671, MATCH(1, ('RESOLVE Results'!$A$1:$A$18671 = $D$10) * ('RESOLVE Results'!$B$1:$B$18671 = $F$10) * ('RESOLVE Results'!$C$1:$C$18671 = $C58), 0), MATCH(H$12, 'RESOLVE Results'!$D$1:$P$1, 0)), "")</f>
        <v>0</v>
      </c>
      <c r="I58" s="4" cm="1">
        <f t="array" ref="I58">IFERROR(INDEX('RESOLVE Results'!$D$1:$P$18671, MATCH(1, ('RESOLVE Results'!$A$1:$A$18671 = $D$10) * ('RESOLVE Results'!$B$1:$B$18671 = $F$10) * ('RESOLVE Results'!$C$1:$C$18671 = $C58), 0), MATCH(I$12, 'RESOLVE Results'!$D$1:$P$1, 0)), "")</f>
        <v>0</v>
      </c>
      <c r="J58" s="4" cm="1">
        <f t="array" ref="J58">IFERROR(INDEX('RESOLVE Results'!$D$1:$P$18671, MATCH(1, ('RESOLVE Results'!$A$1:$A$18671 = $D$10) * ('RESOLVE Results'!$B$1:$B$18671 = $F$10) * ('RESOLVE Results'!$C$1:$C$18671 = $C58), 0), MATCH(J$12, 'RESOLVE Results'!$D$1:$P$1, 0)), "")</f>
        <v>0</v>
      </c>
      <c r="K58" s="4" cm="1">
        <f t="array" ref="K58">IFERROR(INDEX('RESOLVE Results'!$D$1:$P$18671, MATCH(1, ('RESOLVE Results'!$A$1:$A$18671 = $D$10) * ('RESOLVE Results'!$B$1:$B$18671 = $F$10) * ('RESOLVE Results'!$C$1:$C$18671 = $C58), 0), MATCH(K$12, 'RESOLVE Results'!$D$1:$P$1, 0)), "")</f>
        <v>0</v>
      </c>
      <c r="L58" s="4" cm="1">
        <f t="array" ref="L58">IFERROR(INDEX('RESOLVE Results'!$D$1:$P$18671, MATCH(1, ('RESOLVE Results'!$A$1:$A$18671 = $D$10) * ('RESOLVE Results'!$B$1:$B$18671 = $F$10) * ('RESOLVE Results'!$C$1:$C$18671 = $C58), 0), MATCH(L$12, 'RESOLVE Results'!$D$1:$P$1, 0)), "")</f>
        <v>28.89</v>
      </c>
      <c r="M58" s="4" cm="1">
        <f t="array" ref="M58">IFERROR(INDEX('RESOLVE Results'!$D$1:$P$18671, MATCH(1, ('RESOLVE Results'!$A$1:$A$18671 = $D$10) * ('RESOLVE Results'!$B$1:$B$18671 = $F$10) * ('RESOLVE Results'!$C$1:$C$18671 = $C58), 0), MATCH(M$12, 'RESOLVE Results'!$D$1:$P$1, 0)), "")</f>
        <v>28.76</v>
      </c>
      <c r="N58" s="4" cm="1">
        <f t="array" ref="N58">IFERROR(INDEX('RESOLVE Results'!$D$1:$P$18671, MATCH(1, ('RESOLVE Results'!$A$1:$A$18671 = $D$10) * ('RESOLVE Results'!$B$1:$B$18671 = $F$10) * ('RESOLVE Results'!$C$1:$C$18671 = $C58), 0), MATCH(N$12, 'RESOLVE Results'!$D$1:$P$1, 0)), "")</f>
        <v>28.27</v>
      </c>
      <c r="O58" s="4" cm="1">
        <f t="array" ref="O58">IFERROR(INDEX('RESOLVE Results'!$D$1:$P$18671, MATCH(1, ('RESOLVE Results'!$A$1:$A$18671 = $D$10) * ('RESOLVE Results'!$B$1:$B$18671 = $F$10) * ('RESOLVE Results'!$C$1:$C$18671 = $C58), 0), MATCH(O$12, 'RESOLVE Results'!$D$1:$P$1, 0)), "")</f>
        <v>26.33</v>
      </c>
      <c r="P58" s="6">
        <f t="shared" si="1"/>
        <v>210.60197479277582</v>
      </c>
      <c r="Q58" s="4">
        <f>IFERROR(IF('Dashboard '!$D$6 = 2035, P58 * (1.05^(2035-2022)), P58), "")</f>
        <v>397.1214331395775</v>
      </c>
    </row>
    <row r="59" spans="2:17" outlineLevel="1" x14ac:dyDescent="0.2">
      <c r="B59" s="11" t="s">
        <v>270</v>
      </c>
      <c r="C59" s="3" t="str">
        <v>7.6GW Stringent Policy</v>
      </c>
      <c r="D59" s="4" cm="1">
        <f t="array" ref="D59">IFERROR(INDEX('RESOLVE Results'!$D$1:$P$18671, MATCH(1, ('RESOLVE Results'!$A$1:$A$18671 = $D$10) * ('RESOLVE Results'!$B$1:$B$18671 = $F$10) * ('RESOLVE Results'!$C$1:$C$18671 = $C59), 0), MATCH(D$12, 'RESOLVE Results'!$D$1:$P$1, 0)), "")</f>
        <v>0</v>
      </c>
      <c r="E59" s="4" cm="1">
        <f t="array" ref="E59">IFERROR(INDEX('RESOLVE Results'!$D$1:$P$18671, MATCH(1, ('RESOLVE Results'!$A$1:$A$18671 = $D$10) * ('RESOLVE Results'!$B$1:$B$18671 = $F$10) * ('RESOLVE Results'!$C$1:$C$18671 = $C59), 0), MATCH(E$12, 'RESOLVE Results'!$D$1:$P$1, 0)), "")</f>
        <v>0</v>
      </c>
      <c r="F59" s="4" cm="1">
        <f t="array" ref="F59">IFERROR(INDEX('RESOLVE Results'!$D$1:$P$18671, MATCH(1, ('RESOLVE Results'!$A$1:$A$18671 = $D$10) * ('RESOLVE Results'!$B$1:$B$18671 = $F$10) * ('RESOLVE Results'!$C$1:$C$18671 = $C59), 0), MATCH(F$12, 'RESOLVE Results'!$D$1:$P$1, 0)), "")</f>
        <v>0</v>
      </c>
      <c r="G59" s="4" cm="1">
        <f t="array" ref="G59">IFERROR(INDEX('RESOLVE Results'!$D$1:$P$18671, MATCH(1, ('RESOLVE Results'!$A$1:$A$18671 = $D$10) * ('RESOLVE Results'!$B$1:$B$18671 = $F$10) * ('RESOLVE Results'!$C$1:$C$18671 = $C59), 0), MATCH(G$12, 'RESOLVE Results'!$D$1:$P$1, 0)), "")</f>
        <v>0</v>
      </c>
      <c r="H59" s="4" cm="1">
        <f t="array" ref="H59">IFERROR(INDEX('RESOLVE Results'!$D$1:$P$18671, MATCH(1, ('RESOLVE Results'!$A$1:$A$18671 = $D$10) * ('RESOLVE Results'!$B$1:$B$18671 = $F$10) * ('RESOLVE Results'!$C$1:$C$18671 = $C59), 0), MATCH(H$12, 'RESOLVE Results'!$D$1:$P$1, 0)), "")</f>
        <v>0</v>
      </c>
      <c r="I59" s="4" cm="1">
        <f t="array" ref="I59">IFERROR(INDEX('RESOLVE Results'!$D$1:$P$18671, MATCH(1, ('RESOLVE Results'!$A$1:$A$18671 = $D$10) * ('RESOLVE Results'!$B$1:$B$18671 = $F$10) * ('RESOLVE Results'!$C$1:$C$18671 = $C59), 0), MATCH(I$12, 'RESOLVE Results'!$D$1:$P$1, 0)), "")</f>
        <v>0</v>
      </c>
      <c r="J59" s="4" cm="1">
        <f t="array" ref="J59">IFERROR(INDEX('RESOLVE Results'!$D$1:$P$18671, MATCH(1, ('RESOLVE Results'!$A$1:$A$18671 = $D$10) * ('RESOLVE Results'!$B$1:$B$18671 = $F$10) * ('RESOLVE Results'!$C$1:$C$18671 = $C59), 0), MATCH(J$12, 'RESOLVE Results'!$D$1:$P$1, 0)), "")</f>
        <v>0</v>
      </c>
      <c r="K59" s="4" cm="1">
        <f t="array" ref="K59">IFERROR(INDEX('RESOLVE Results'!$D$1:$P$18671, MATCH(1, ('RESOLVE Results'!$A$1:$A$18671 = $D$10) * ('RESOLVE Results'!$B$1:$B$18671 = $F$10) * ('RESOLVE Results'!$C$1:$C$18671 = $C59), 0), MATCH(K$12, 'RESOLVE Results'!$D$1:$P$1, 0)), "")</f>
        <v>0</v>
      </c>
      <c r="L59" s="4" cm="1">
        <f t="array" ref="L59">IFERROR(INDEX('RESOLVE Results'!$D$1:$P$18671, MATCH(1, ('RESOLVE Results'!$A$1:$A$18671 = $D$10) * ('RESOLVE Results'!$B$1:$B$18671 = $F$10) * ('RESOLVE Results'!$C$1:$C$18671 = $C59), 0), MATCH(L$12, 'RESOLVE Results'!$D$1:$P$1, 0)), "")</f>
        <v>29.15</v>
      </c>
      <c r="M59" s="4" cm="1">
        <f t="array" ref="M59">IFERROR(INDEX('RESOLVE Results'!$D$1:$P$18671, MATCH(1, ('RESOLVE Results'!$A$1:$A$18671 = $D$10) * ('RESOLVE Results'!$B$1:$B$18671 = $F$10) * ('RESOLVE Results'!$C$1:$C$18671 = $C59), 0), MATCH(M$12, 'RESOLVE Results'!$D$1:$P$1, 0)), "")</f>
        <v>27.94</v>
      </c>
      <c r="N59" s="4" cm="1">
        <f t="array" ref="N59">IFERROR(INDEX('RESOLVE Results'!$D$1:$P$18671, MATCH(1, ('RESOLVE Results'!$A$1:$A$18671 = $D$10) * ('RESOLVE Results'!$B$1:$B$18671 = $F$10) * ('RESOLVE Results'!$C$1:$C$18671 = $C59), 0), MATCH(N$12, 'RESOLVE Results'!$D$1:$P$1, 0)), "")</f>
        <v>26.86</v>
      </c>
      <c r="O59" s="4" cm="1">
        <f t="array" ref="O59">IFERROR(INDEX('RESOLVE Results'!$D$1:$P$18671, MATCH(1, ('RESOLVE Results'!$A$1:$A$18671 = $D$10) * ('RESOLVE Results'!$B$1:$B$18671 = $F$10) * ('RESOLVE Results'!$C$1:$C$18671 = $C59), 0), MATCH(O$12, 'RESOLVE Results'!$D$1:$P$1, 0)), "")</f>
        <v>26.18</v>
      </c>
      <c r="P59" s="6">
        <f t="shared" si="1"/>
        <v>207.72504301931963</v>
      </c>
      <c r="Q59" s="4">
        <f>IFERROR(IF('Dashboard '!$D$6 = 2035, P59 * (1.05^(2035-2022)), P59), "")</f>
        <v>391.69654920843738</v>
      </c>
    </row>
    <row r="60" spans="2:17" outlineLevel="1" x14ac:dyDescent="0.2">
      <c r="B60" s="11" t="s">
        <v>270</v>
      </c>
      <c r="C60" s="3" t="str">
        <v>7.6GW Competing Resource Challenges</v>
      </c>
      <c r="D60" s="4" cm="1">
        <f t="array" ref="D60">IFERROR(INDEX('RESOLVE Results'!$D$1:$P$18671, MATCH(1, ('RESOLVE Results'!$A$1:$A$18671 = $D$10) * ('RESOLVE Results'!$B$1:$B$18671 = $F$10) * ('RESOLVE Results'!$C$1:$C$18671 = $C60), 0), MATCH(D$12, 'RESOLVE Results'!$D$1:$P$1, 0)), "")</f>
        <v>0</v>
      </c>
      <c r="E60" s="4" cm="1">
        <f t="array" ref="E60">IFERROR(INDEX('RESOLVE Results'!$D$1:$P$18671, MATCH(1, ('RESOLVE Results'!$A$1:$A$18671 = $D$10) * ('RESOLVE Results'!$B$1:$B$18671 = $F$10) * ('RESOLVE Results'!$C$1:$C$18671 = $C60), 0), MATCH(E$12, 'RESOLVE Results'!$D$1:$P$1, 0)), "")</f>
        <v>0</v>
      </c>
      <c r="F60" s="4" cm="1">
        <f t="array" ref="F60">IFERROR(INDEX('RESOLVE Results'!$D$1:$P$18671, MATCH(1, ('RESOLVE Results'!$A$1:$A$18671 = $D$10) * ('RESOLVE Results'!$B$1:$B$18671 = $F$10) * ('RESOLVE Results'!$C$1:$C$18671 = $C60), 0), MATCH(F$12, 'RESOLVE Results'!$D$1:$P$1, 0)), "")</f>
        <v>0</v>
      </c>
      <c r="G60" s="4" cm="1">
        <f t="array" ref="G60">IFERROR(INDEX('RESOLVE Results'!$D$1:$P$18671, MATCH(1, ('RESOLVE Results'!$A$1:$A$18671 = $D$10) * ('RESOLVE Results'!$B$1:$B$18671 = $F$10) * ('RESOLVE Results'!$C$1:$C$18671 = $C60), 0), MATCH(G$12, 'RESOLVE Results'!$D$1:$P$1, 0)), "")</f>
        <v>0</v>
      </c>
      <c r="H60" s="4" cm="1">
        <f t="array" ref="H60">IFERROR(INDEX('RESOLVE Results'!$D$1:$P$18671, MATCH(1, ('RESOLVE Results'!$A$1:$A$18671 = $D$10) * ('RESOLVE Results'!$B$1:$B$18671 = $F$10) * ('RESOLVE Results'!$C$1:$C$18671 = $C60), 0), MATCH(H$12, 'RESOLVE Results'!$D$1:$P$1, 0)), "")</f>
        <v>0</v>
      </c>
      <c r="I60" s="4" cm="1">
        <f t="array" ref="I60">IFERROR(INDEX('RESOLVE Results'!$D$1:$P$18671, MATCH(1, ('RESOLVE Results'!$A$1:$A$18671 = $D$10) * ('RESOLVE Results'!$B$1:$B$18671 = $F$10) * ('RESOLVE Results'!$C$1:$C$18671 = $C60), 0), MATCH(I$12, 'RESOLVE Results'!$D$1:$P$1, 0)), "")</f>
        <v>0</v>
      </c>
      <c r="J60" s="4" cm="1">
        <f t="array" ref="J60">IFERROR(INDEX('RESOLVE Results'!$D$1:$P$18671, MATCH(1, ('RESOLVE Results'!$A$1:$A$18671 = $D$10) * ('RESOLVE Results'!$B$1:$B$18671 = $F$10) * ('RESOLVE Results'!$C$1:$C$18671 = $C60), 0), MATCH(J$12, 'RESOLVE Results'!$D$1:$P$1, 0)), "")</f>
        <v>0</v>
      </c>
      <c r="K60" s="4" cm="1">
        <f t="array" ref="K60">IFERROR(INDEX('RESOLVE Results'!$D$1:$P$18671, MATCH(1, ('RESOLVE Results'!$A$1:$A$18671 = $D$10) * ('RESOLVE Results'!$B$1:$B$18671 = $F$10) * ('RESOLVE Results'!$C$1:$C$18671 = $C60), 0), MATCH(K$12, 'RESOLVE Results'!$D$1:$P$1, 0)), "")</f>
        <v>0</v>
      </c>
      <c r="L60" s="4" cm="1">
        <f t="array" ref="L60">IFERROR(INDEX('RESOLVE Results'!$D$1:$P$18671, MATCH(1, ('RESOLVE Results'!$A$1:$A$18671 = $D$10) * ('RESOLVE Results'!$B$1:$B$18671 = $F$10) * ('RESOLVE Results'!$C$1:$C$18671 = $C60), 0), MATCH(L$12, 'RESOLVE Results'!$D$1:$P$1, 0)), "")</f>
        <v>28.3</v>
      </c>
      <c r="M60" s="4" cm="1">
        <f t="array" ref="M60">IFERROR(INDEX('RESOLVE Results'!$D$1:$P$18671, MATCH(1, ('RESOLVE Results'!$A$1:$A$18671 = $D$10) * ('RESOLVE Results'!$B$1:$B$18671 = $F$10) * ('RESOLVE Results'!$C$1:$C$18671 = $C60), 0), MATCH(M$12, 'RESOLVE Results'!$D$1:$P$1, 0)), "")</f>
        <v>29.42</v>
      </c>
      <c r="N60" s="4" cm="1">
        <f t="array" ref="N60">IFERROR(INDEX('RESOLVE Results'!$D$1:$P$18671, MATCH(1, ('RESOLVE Results'!$A$1:$A$18671 = $D$10) * ('RESOLVE Results'!$B$1:$B$18671 = $F$10) * ('RESOLVE Results'!$C$1:$C$18671 = $C60), 0), MATCH(N$12, 'RESOLVE Results'!$D$1:$P$1, 0)), "")</f>
        <v>28.89</v>
      </c>
      <c r="O60" s="4" cm="1">
        <f t="array" ref="O60">IFERROR(INDEX('RESOLVE Results'!$D$1:$P$18671, MATCH(1, ('RESOLVE Results'!$A$1:$A$18671 = $D$10) * ('RESOLVE Results'!$B$1:$B$18671 = $F$10) * ('RESOLVE Results'!$C$1:$C$18671 = $C60), 0), MATCH(O$12, 'RESOLVE Results'!$D$1:$P$1, 0)), "")</f>
        <v>26.17</v>
      </c>
      <c r="P60" s="6">
        <f t="shared" si="1"/>
        <v>210.68201531185977</v>
      </c>
      <c r="Q60" s="4">
        <f>IFERROR(IF('Dashboard '!$D$6 = 2035, P60 * (1.05^(2035-2022)), P60), "")</f>
        <v>397.27236147573927</v>
      </c>
    </row>
    <row r="61" spans="2:17" outlineLevel="1" x14ac:dyDescent="0.2">
      <c r="B61" s="11" t="s">
        <v>270</v>
      </c>
      <c r="C61" s="3" t="str">
        <v>7.6GW Significantly Low Competing Resource Availability</v>
      </c>
      <c r="D61" s="4" cm="1">
        <f t="array" ref="D61">IFERROR(INDEX('RESOLVE Results'!$D$1:$P$18671, MATCH(1, ('RESOLVE Results'!$A$1:$A$18671 = $D$10) * ('RESOLVE Results'!$B$1:$B$18671 = $F$10) * ('RESOLVE Results'!$C$1:$C$18671 = $C61), 0), MATCH(D$12, 'RESOLVE Results'!$D$1:$P$1, 0)), "")</f>
        <v>0</v>
      </c>
      <c r="E61" s="4" cm="1">
        <f t="array" ref="E61">IFERROR(INDEX('RESOLVE Results'!$D$1:$P$18671, MATCH(1, ('RESOLVE Results'!$A$1:$A$18671 = $D$10) * ('RESOLVE Results'!$B$1:$B$18671 = $F$10) * ('RESOLVE Results'!$C$1:$C$18671 = $C61), 0), MATCH(E$12, 'RESOLVE Results'!$D$1:$P$1, 0)), "")</f>
        <v>0</v>
      </c>
      <c r="F61" s="4" cm="1">
        <f t="array" ref="F61">IFERROR(INDEX('RESOLVE Results'!$D$1:$P$18671, MATCH(1, ('RESOLVE Results'!$A$1:$A$18671 = $D$10) * ('RESOLVE Results'!$B$1:$B$18671 = $F$10) * ('RESOLVE Results'!$C$1:$C$18671 = $C61), 0), MATCH(F$12, 'RESOLVE Results'!$D$1:$P$1, 0)), "")</f>
        <v>0</v>
      </c>
      <c r="G61" s="4" cm="1">
        <f t="array" ref="G61">IFERROR(INDEX('RESOLVE Results'!$D$1:$P$18671, MATCH(1, ('RESOLVE Results'!$A$1:$A$18671 = $D$10) * ('RESOLVE Results'!$B$1:$B$18671 = $F$10) * ('RESOLVE Results'!$C$1:$C$18671 = $C61), 0), MATCH(G$12, 'RESOLVE Results'!$D$1:$P$1, 0)), "")</f>
        <v>0</v>
      </c>
      <c r="H61" s="4" cm="1">
        <f t="array" ref="H61">IFERROR(INDEX('RESOLVE Results'!$D$1:$P$18671, MATCH(1, ('RESOLVE Results'!$A$1:$A$18671 = $D$10) * ('RESOLVE Results'!$B$1:$B$18671 = $F$10) * ('RESOLVE Results'!$C$1:$C$18671 = $C61), 0), MATCH(H$12, 'RESOLVE Results'!$D$1:$P$1, 0)), "")</f>
        <v>0</v>
      </c>
      <c r="I61" s="4" cm="1">
        <f t="array" ref="I61">IFERROR(INDEX('RESOLVE Results'!$D$1:$P$18671, MATCH(1, ('RESOLVE Results'!$A$1:$A$18671 = $D$10) * ('RESOLVE Results'!$B$1:$B$18671 = $F$10) * ('RESOLVE Results'!$C$1:$C$18671 = $C61), 0), MATCH(I$12, 'RESOLVE Results'!$D$1:$P$1, 0)), "")</f>
        <v>0</v>
      </c>
      <c r="J61" s="4" cm="1">
        <f t="array" ref="J61">IFERROR(INDEX('RESOLVE Results'!$D$1:$P$18671, MATCH(1, ('RESOLVE Results'!$A$1:$A$18671 = $D$10) * ('RESOLVE Results'!$B$1:$B$18671 = $F$10) * ('RESOLVE Results'!$C$1:$C$18671 = $C61), 0), MATCH(J$12, 'RESOLVE Results'!$D$1:$P$1, 0)), "")</f>
        <v>0</v>
      </c>
      <c r="K61" s="4" cm="1">
        <f t="array" ref="K61">IFERROR(INDEX('RESOLVE Results'!$D$1:$P$18671, MATCH(1, ('RESOLVE Results'!$A$1:$A$18671 = $D$10) * ('RESOLVE Results'!$B$1:$B$18671 = $F$10) * ('RESOLVE Results'!$C$1:$C$18671 = $C61), 0), MATCH(K$12, 'RESOLVE Results'!$D$1:$P$1, 0)), "")</f>
        <v>0</v>
      </c>
      <c r="L61" s="4" cm="1">
        <f t="array" ref="L61">IFERROR(INDEX('RESOLVE Results'!$D$1:$P$18671, MATCH(1, ('RESOLVE Results'!$A$1:$A$18671 = $D$10) * ('RESOLVE Results'!$B$1:$B$18671 = $F$10) * ('RESOLVE Results'!$C$1:$C$18671 = $C61), 0), MATCH(L$12, 'RESOLVE Results'!$D$1:$P$1, 0)), "")</f>
        <v>28.92</v>
      </c>
      <c r="M61" s="4" cm="1">
        <f t="array" ref="M61">IFERROR(INDEX('RESOLVE Results'!$D$1:$P$18671, MATCH(1, ('RESOLVE Results'!$A$1:$A$18671 = $D$10) * ('RESOLVE Results'!$B$1:$B$18671 = $F$10) * ('RESOLVE Results'!$C$1:$C$18671 = $C61), 0), MATCH(M$12, 'RESOLVE Results'!$D$1:$P$1, 0)), "")</f>
        <v>29.09</v>
      </c>
      <c r="N61" s="4" cm="1">
        <f t="array" ref="N61">IFERROR(INDEX('RESOLVE Results'!$D$1:$P$18671, MATCH(1, ('RESOLVE Results'!$A$1:$A$18671 = $D$10) * ('RESOLVE Results'!$B$1:$B$18671 = $F$10) * ('RESOLVE Results'!$C$1:$C$18671 = $C61), 0), MATCH(N$12, 'RESOLVE Results'!$D$1:$P$1, 0)), "")</f>
        <v>28.1</v>
      </c>
      <c r="O61" s="4" cm="1">
        <f t="array" ref="O61">IFERROR(INDEX('RESOLVE Results'!$D$1:$P$18671, MATCH(1, ('RESOLVE Results'!$A$1:$A$18671 = $D$10) * ('RESOLVE Results'!$B$1:$B$18671 = $F$10) * ('RESOLVE Results'!$C$1:$C$18671 = $C61), 0), MATCH(O$12, 'RESOLVE Results'!$D$1:$P$1, 0)), "")</f>
        <v>25.61</v>
      </c>
      <c r="P61" s="6">
        <f t="shared" si="1"/>
        <v>207.8654941178882</v>
      </c>
      <c r="Q61" s="4">
        <f>IFERROR(IF('Dashboard '!$D$6 = 2035, P61 * (1.05^(2035-2022)), P61), "")</f>
        <v>391.96139070199155</v>
      </c>
    </row>
    <row r="62" spans="2:17" outlineLevel="1" x14ac:dyDescent="0.2">
      <c r="B62" s="11" t="s">
        <v>270</v>
      </c>
      <c r="C62" s="3" t="str">
        <v>7.6GW Low Competing Resource Availability</v>
      </c>
      <c r="D62" s="4" cm="1">
        <f t="array" ref="D62">IFERROR(INDEX('RESOLVE Results'!$D$1:$P$18671, MATCH(1, ('RESOLVE Results'!$A$1:$A$18671 = $D$10) * ('RESOLVE Results'!$B$1:$B$18671 = $F$10) * ('RESOLVE Results'!$C$1:$C$18671 = $C62), 0), MATCH(D$12, 'RESOLVE Results'!$D$1:$P$1, 0)), "")</f>
        <v>0</v>
      </c>
      <c r="E62" s="4" cm="1">
        <f t="array" ref="E62">IFERROR(INDEX('RESOLVE Results'!$D$1:$P$18671, MATCH(1, ('RESOLVE Results'!$A$1:$A$18671 = $D$10) * ('RESOLVE Results'!$B$1:$B$18671 = $F$10) * ('RESOLVE Results'!$C$1:$C$18671 = $C62), 0), MATCH(E$12, 'RESOLVE Results'!$D$1:$P$1, 0)), "")</f>
        <v>0</v>
      </c>
      <c r="F62" s="4" cm="1">
        <f t="array" ref="F62">IFERROR(INDEX('RESOLVE Results'!$D$1:$P$18671, MATCH(1, ('RESOLVE Results'!$A$1:$A$18671 = $D$10) * ('RESOLVE Results'!$B$1:$B$18671 = $F$10) * ('RESOLVE Results'!$C$1:$C$18671 = $C62), 0), MATCH(F$12, 'RESOLVE Results'!$D$1:$P$1, 0)), "")</f>
        <v>0</v>
      </c>
      <c r="G62" s="4" cm="1">
        <f t="array" ref="G62">IFERROR(INDEX('RESOLVE Results'!$D$1:$P$18671, MATCH(1, ('RESOLVE Results'!$A$1:$A$18671 = $D$10) * ('RESOLVE Results'!$B$1:$B$18671 = $F$10) * ('RESOLVE Results'!$C$1:$C$18671 = $C62), 0), MATCH(G$12, 'RESOLVE Results'!$D$1:$P$1, 0)), "")</f>
        <v>0</v>
      </c>
      <c r="H62" s="4" cm="1">
        <f t="array" ref="H62">IFERROR(INDEX('RESOLVE Results'!$D$1:$P$18671, MATCH(1, ('RESOLVE Results'!$A$1:$A$18671 = $D$10) * ('RESOLVE Results'!$B$1:$B$18671 = $F$10) * ('RESOLVE Results'!$C$1:$C$18671 = $C62), 0), MATCH(H$12, 'RESOLVE Results'!$D$1:$P$1, 0)), "")</f>
        <v>0</v>
      </c>
      <c r="I62" s="4" cm="1">
        <f t="array" ref="I62">IFERROR(INDEX('RESOLVE Results'!$D$1:$P$18671, MATCH(1, ('RESOLVE Results'!$A$1:$A$18671 = $D$10) * ('RESOLVE Results'!$B$1:$B$18671 = $F$10) * ('RESOLVE Results'!$C$1:$C$18671 = $C62), 0), MATCH(I$12, 'RESOLVE Results'!$D$1:$P$1, 0)), "")</f>
        <v>0</v>
      </c>
      <c r="J62" s="4" cm="1">
        <f t="array" ref="J62">IFERROR(INDEX('RESOLVE Results'!$D$1:$P$18671, MATCH(1, ('RESOLVE Results'!$A$1:$A$18671 = $D$10) * ('RESOLVE Results'!$B$1:$B$18671 = $F$10) * ('RESOLVE Results'!$C$1:$C$18671 = $C62), 0), MATCH(J$12, 'RESOLVE Results'!$D$1:$P$1, 0)), "")</f>
        <v>0</v>
      </c>
      <c r="K62" s="4" cm="1">
        <f t="array" ref="K62">IFERROR(INDEX('RESOLVE Results'!$D$1:$P$18671, MATCH(1, ('RESOLVE Results'!$A$1:$A$18671 = $D$10) * ('RESOLVE Results'!$B$1:$B$18671 = $F$10) * ('RESOLVE Results'!$C$1:$C$18671 = $C62), 0), MATCH(K$12, 'RESOLVE Results'!$D$1:$P$1, 0)), "")</f>
        <v>0</v>
      </c>
      <c r="L62" s="4" cm="1">
        <f t="array" ref="L62">IFERROR(INDEX('RESOLVE Results'!$D$1:$P$18671, MATCH(1, ('RESOLVE Results'!$A$1:$A$18671 = $D$10) * ('RESOLVE Results'!$B$1:$B$18671 = $F$10) * ('RESOLVE Results'!$C$1:$C$18671 = $C62), 0), MATCH(L$12, 'RESOLVE Results'!$D$1:$P$1, 0)), "")</f>
        <v>29.11</v>
      </c>
      <c r="M62" s="4" cm="1">
        <f t="array" ref="M62">IFERROR(INDEX('RESOLVE Results'!$D$1:$P$18671, MATCH(1, ('RESOLVE Results'!$A$1:$A$18671 = $D$10) * ('RESOLVE Results'!$B$1:$B$18671 = $F$10) * ('RESOLVE Results'!$C$1:$C$18671 = $C62), 0), MATCH(M$12, 'RESOLVE Results'!$D$1:$P$1, 0)), "")</f>
        <v>29.29</v>
      </c>
      <c r="N62" s="4" cm="1">
        <f t="array" ref="N62">IFERROR(INDEX('RESOLVE Results'!$D$1:$P$18671, MATCH(1, ('RESOLVE Results'!$A$1:$A$18671 = $D$10) * ('RESOLVE Results'!$B$1:$B$18671 = $F$10) * ('RESOLVE Results'!$C$1:$C$18671 = $C62), 0), MATCH(N$12, 'RESOLVE Results'!$D$1:$P$1, 0)), "")</f>
        <v>28.57</v>
      </c>
      <c r="O62" s="4" cm="1">
        <f t="array" ref="O62">IFERROR(INDEX('RESOLVE Results'!$D$1:$P$18671, MATCH(1, ('RESOLVE Results'!$A$1:$A$18671 = $D$10) * ('RESOLVE Results'!$B$1:$B$18671 = $F$10) * ('RESOLVE Results'!$C$1:$C$18671 = $C62), 0), MATCH(O$12, 'RESOLVE Results'!$D$1:$P$1, 0)), "")</f>
        <v>26.34</v>
      </c>
      <c r="P62" s="6">
        <f t="shared" si="1"/>
        <v>211.87989982493644</v>
      </c>
      <c r="Q62" s="4">
        <f>IFERROR(IF('Dashboard '!$D$6 = 2035, P62 * (1.05^(2035-2022)), P62), "")</f>
        <v>399.53115138042455</v>
      </c>
    </row>
    <row r="63" spans="2:17" outlineLevel="1" x14ac:dyDescent="0.2">
      <c r="B63" s="11" t="s">
        <v>270</v>
      </c>
      <c r="C63" s="3" t="str">
        <v>7.6GW High Competing Resource Cost</v>
      </c>
      <c r="D63" s="4" cm="1">
        <f t="array" ref="D63">IFERROR(INDEX('RESOLVE Results'!$D$1:$P$18671, MATCH(1, ('RESOLVE Results'!$A$1:$A$18671 = $D$10) * ('RESOLVE Results'!$B$1:$B$18671 = $F$10) * ('RESOLVE Results'!$C$1:$C$18671 = $C63), 0), MATCH(D$12, 'RESOLVE Results'!$D$1:$P$1, 0)), "")</f>
        <v>0</v>
      </c>
      <c r="E63" s="4" cm="1">
        <f t="array" ref="E63">IFERROR(INDEX('RESOLVE Results'!$D$1:$P$18671, MATCH(1, ('RESOLVE Results'!$A$1:$A$18671 = $D$10) * ('RESOLVE Results'!$B$1:$B$18671 = $F$10) * ('RESOLVE Results'!$C$1:$C$18671 = $C63), 0), MATCH(E$12, 'RESOLVE Results'!$D$1:$P$1, 0)), "")</f>
        <v>0</v>
      </c>
      <c r="F63" s="4" cm="1">
        <f t="array" ref="F63">IFERROR(INDEX('RESOLVE Results'!$D$1:$P$18671, MATCH(1, ('RESOLVE Results'!$A$1:$A$18671 = $D$10) * ('RESOLVE Results'!$B$1:$B$18671 = $F$10) * ('RESOLVE Results'!$C$1:$C$18671 = $C63), 0), MATCH(F$12, 'RESOLVE Results'!$D$1:$P$1, 0)), "")</f>
        <v>0</v>
      </c>
      <c r="G63" s="4" cm="1">
        <f t="array" ref="G63">IFERROR(INDEX('RESOLVE Results'!$D$1:$P$18671, MATCH(1, ('RESOLVE Results'!$A$1:$A$18671 = $D$10) * ('RESOLVE Results'!$B$1:$B$18671 = $F$10) * ('RESOLVE Results'!$C$1:$C$18671 = $C63), 0), MATCH(G$12, 'RESOLVE Results'!$D$1:$P$1, 0)), "")</f>
        <v>0</v>
      </c>
      <c r="H63" s="4" cm="1">
        <f t="array" ref="H63">IFERROR(INDEX('RESOLVE Results'!$D$1:$P$18671, MATCH(1, ('RESOLVE Results'!$A$1:$A$18671 = $D$10) * ('RESOLVE Results'!$B$1:$B$18671 = $F$10) * ('RESOLVE Results'!$C$1:$C$18671 = $C63), 0), MATCH(H$12, 'RESOLVE Results'!$D$1:$P$1, 0)), "")</f>
        <v>0</v>
      </c>
      <c r="I63" s="4" cm="1">
        <f t="array" ref="I63">IFERROR(INDEX('RESOLVE Results'!$D$1:$P$18671, MATCH(1, ('RESOLVE Results'!$A$1:$A$18671 = $D$10) * ('RESOLVE Results'!$B$1:$B$18671 = $F$10) * ('RESOLVE Results'!$C$1:$C$18671 = $C63), 0), MATCH(I$12, 'RESOLVE Results'!$D$1:$P$1, 0)), "")</f>
        <v>0</v>
      </c>
      <c r="J63" s="4" cm="1">
        <f t="array" ref="J63">IFERROR(INDEX('RESOLVE Results'!$D$1:$P$18671, MATCH(1, ('RESOLVE Results'!$A$1:$A$18671 = $D$10) * ('RESOLVE Results'!$B$1:$B$18671 = $F$10) * ('RESOLVE Results'!$C$1:$C$18671 = $C63), 0), MATCH(J$12, 'RESOLVE Results'!$D$1:$P$1, 0)), "")</f>
        <v>0</v>
      </c>
      <c r="K63" s="4" cm="1">
        <f t="array" ref="K63">IFERROR(INDEX('RESOLVE Results'!$D$1:$P$18671, MATCH(1, ('RESOLVE Results'!$A$1:$A$18671 = $D$10) * ('RESOLVE Results'!$B$1:$B$18671 = $F$10) * ('RESOLVE Results'!$C$1:$C$18671 = $C63), 0), MATCH(K$12, 'RESOLVE Results'!$D$1:$P$1, 0)), "")</f>
        <v>0</v>
      </c>
      <c r="L63" s="4" cm="1">
        <f t="array" ref="L63">IFERROR(INDEX('RESOLVE Results'!$D$1:$P$18671, MATCH(1, ('RESOLVE Results'!$A$1:$A$18671 = $D$10) * ('RESOLVE Results'!$B$1:$B$18671 = $F$10) * ('RESOLVE Results'!$C$1:$C$18671 = $C63), 0), MATCH(L$12, 'RESOLVE Results'!$D$1:$P$1, 0)), "")</f>
        <v>29.06</v>
      </c>
      <c r="M63" s="4" cm="1">
        <f t="array" ref="M63">IFERROR(INDEX('RESOLVE Results'!$D$1:$P$18671, MATCH(1, ('RESOLVE Results'!$A$1:$A$18671 = $D$10) * ('RESOLVE Results'!$B$1:$B$18671 = $F$10) * ('RESOLVE Results'!$C$1:$C$18671 = $C63), 0), MATCH(M$12, 'RESOLVE Results'!$D$1:$P$1, 0)), "")</f>
        <v>30.47</v>
      </c>
      <c r="N63" s="4" cm="1">
        <f t="array" ref="N63">IFERROR(INDEX('RESOLVE Results'!$D$1:$P$18671, MATCH(1, ('RESOLVE Results'!$A$1:$A$18671 = $D$10) * ('RESOLVE Results'!$B$1:$B$18671 = $F$10) * ('RESOLVE Results'!$C$1:$C$18671 = $C63), 0), MATCH(N$12, 'RESOLVE Results'!$D$1:$P$1, 0)), "")</f>
        <v>30.58</v>
      </c>
      <c r="O63" s="4" cm="1">
        <f t="array" ref="O63">IFERROR(INDEX('RESOLVE Results'!$D$1:$P$18671, MATCH(1, ('RESOLVE Results'!$A$1:$A$18671 = $D$10) * ('RESOLVE Results'!$B$1:$B$18671 = $F$10) * ('RESOLVE Results'!$C$1:$C$18671 = $C63), 0), MATCH(O$12, 'RESOLVE Results'!$D$1:$P$1, 0)), "")</f>
        <v>27.89</v>
      </c>
      <c r="P63" s="6">
        <f t="shared" si="1"/>
        <v>221.88084990489961</v>
      </c>
      <c r="Q63" s="4">
        <f>IFERROR(IF('Dashboard '!$D$6 = 2035, P63 * (1.05^(2035-2022)), P63), "")</f>
        <v>418.38943432112461</v>
      </c>
    </row>
    <row r="64" spans="2:17" outlineLevel="1" x14ac:dyDescent="0.2">
      <c r="B64" s="11" t="s">
        <v>270</v>
      </c>
      <c r="C64" s="3" t="str">
        <v>7.6GW High Electrification Load</v>
      </c>
      <c r="D64" s="4" cm="1">
        <f t="array" ref="D64">IFERROR(INDEX('RESOLVE Results'!$D$1:$P$18671, MATCH(1, ('RESOLVE Results'!$A$1:$A$18671 = $D$10) * ('RESOLVE Results'!$B$1:$B$18671 = $F$10) * ('RESOLVE Results'!$C$1:$C$18671 = $C64), 0), MATCH(D$12, 'RESOLVE Results'!$D$1:$P$1, 0)), "")</f>
        <v>0</v>
      </c>
      <c r="E64" s="4" cm="1">
        <f t="array" ref="E64">IFERROR(INDEX('RESOLVE Results'!$D$1:$P$18671, MATCH(1, ('RESOLVE Results'!$A$1:$A$18671 = $D$10) * ('RESOLVE Results'!$B$1:$B$18671 = $F$10) * ('RESOLVE Results'!$C$1:$C$18671 = $C64), 0), MATCH(E$12, 'RESOLVE Results'!$D$1:$P$1, 0)), "")</f>
        <v>0</v>
      </c>
      <c r="F64" s="4" cm="1">
        <f t="array" ref="F64">IFERROR(INDEX('RESOLVE Results'!$D$1:$P$18671, MATCH(1, ('RESOLVE Results'!$A$1:$A$18671 = $D$10) * ('RESOLVE Results'!$B$1:$B$18671 = $F$10) * ('RESOLVE Results'!$C$1:$C$18671 = $C64), 0), MATCH(F$12, 'RESOLVE Results'!$D$1:$P$1, 0)), "")</f>
        <v>0</v>
      </c>
      <c r="G64" s="4" cm="1">
        <f t="array" ref="G64">IFERROR(INDEX('RESOLVE Results'!$D$1:$P$18671, MATCH(1, ('RESOLVE Results'!$A$1:$A$18671 = $D$10) * ('RESOLVE Results'!$B$1:$B$18671 = $F$10) * ('RESOLVE Results'!$C$1:$C$18671 = $C64), 0), MATCH(G$12, 'RESOLVE Results'!$D$1:$P$1, 0)), "")</f>
        <v>0</v>
      </c>
      <c r="H64" s="4" cm="1">
        <f t="array" ref="H64">IFERROR(INDEX('RESOLVE Results'!$D$1:$P$18671, MATCH(1, ('RESOLVE Results'!$A$1:$A$18671 = $D$10) * ('RESOLVE Results'!$B$1:$B$18671 = $F$10) * ('RESOLVE Results'!$C$1:$C$18671 = $C64), 0), MATCH(H$12, 'RESOLVE Results'!$D$1:$P$1, 0)), "")</f>
        <v>0</v>
      </c>
      <c r="I64" s="4" cm="1">
        <f t="array" ref="I64">IFERROR(INDEX('RESOLVE Results'!$D$1:$P$18671, MATCH(1, ('RESOLVE Results'!$A$1:$A$18671 = $D$10) * ('RESOLVE Results'!$B$1:$B$18671 = $F$10) * ('RESOLVE Results'!$C$1:$C$18671 = $C64), 0), MATCH(I$12, 'RESOLVE Results'!$D$1:$P$1, 0)), "")</f>
        <v>0</v>
      </c>
      <c r="J64" s="4" cm="1">
        <f t="array" ref="J64">IFERROR(INDEX('RESOLVE Results'!$D$1:$P$18671, MATCH(1, ('RESOLVE Results'!$A$1:$A$18671 = $D$10) * ('RESOLVE Results'!$B$1:$B$18671 = $F$10) * ('RESOLVE Results'!$C$1:$C$18671 = $C64), 0), MATCH(J$12, 'RESOLVE Results'!$D$1:$P$1, 0)), "")</f>
        <v>0</v>
      </c>
      <c r="K64" s="4" cm="1">
        <f t="array" ref="K64">IFERROR(INDEX('RESOLVE Results'!$D$1:$P$18671, MATCH(1, ('RESOLVE Results'!$A$1:$A$18671 = $D$10) * ('RESOLVE Results'!$B$1:$B$18671 = $F$10) * ('RESOLVE Results'!$C$1:$C$18671 = $C64), 0), MATCH(K$12, 'RESOLVE Results'!$D$1:$P$1, 0)), "")</f>
        <v>0</v>
      </c>
      <c r="L64" s="4" cm="1">
        <f t="array" ref="L64">IFERROR(INDEX('RESOLVE Results'!$D$1:$P$18671, MATCH(1, ('RESOLVE Results'!$A$1:$A$18671 = $D$10) * ('RESOLVE Results'!$B$1:$B$18671 = $F$10) * ('RESOLVE Results'!$C$1:$C$18671 = $C64), 0), MATCH(L$12, 'RESOLVE Results'!$D$1:$P$1, 0)), "")</f>
        <v>29.57</v>
      </c>
      <c r="M64" s="4" cm="1">
        <f t="array" ref="M64">IFERROR(INDEX('RESOLVE Results'!$D$1:$P$18671, MATCH(1, ('RESOLVE Results'!$A$1:$A$18671 = $D$10) * ('RESOLVE Results'!$B$1:$B$18671 = $F$10) * ('RESOLVE Results'!$C$1:$C$18671 = $C64), 0), MATCH(M$12, 'RESOLVE Results'!$D$1:$P$1, 0)), "")</f>
        <v>29.92</v>
      </c>
      <c r="N64" s="4" cm="1">
        <f t="array" ref="N64">IFERROR(INDEX('RESOLVE Results'!$D$1:$P$18671, MATCH(1, ('RESOLVE Results'!$A$1:$A$18671 = $D$10) * ('RESOLVE Results'!$B$1:$B$18671 = $F$10) * ('RESOLVE Results'!$C$1:$C$18671 = $C64), 0), MATCH(N$12, 'RESOLVE Results'!$D$1:$P$1, 0)), "")</f>
        <v>29.11</v>
      </c>
      <c r="O64" s="4" cm="1">
        <f t="array" ref="O64">IFERROR(INDEX('RESOLVE Results'!$D$1:$P$18671, MATCH(1, ('RESOLVE Results'!$A$1:$A$18671 = $D$10) * ('RESOLVE Results'!$B$1:$B$18671 = $F$10) * ('RESOLVE Results'!$C$1:$C$18671 = $C64), 0), MATCH(O$12, 'RESOLVE Results'!$D$1:$P$1, 0)), "")</f>
        <v>26.55</v>
      </c>
      <c r="P64" s="6">
        <f t="shared" si="1"/>
        <v>214.67725316578816</v>
      </c>
      <c r="Q64" s="4">
        <f>IFERROR(IF('Dashboard '!$D$6 = 2035, P64 * (1.05^(2035-2022)), P64), "")</f>
        <v>404.80597830837667</v>
      </c>
    </row>
    <row r="65" spans="2:17" outlineLevel="1" x14ac:dyDescent="0.2">
      <c r="B65" s="11" t="s">
        <v>270</v>
      </c>
      <c r="C65" s="3" t="str">
        <v>7.6GW Zero GHG Emissions</v>
      </c>
      <c r="D65" s="4" cm="1">
        <f t="array" ref="D65">IFERROR(INDEX('RESOLVE Results'!$D$1:$P$18671, MATCH(1, ('RESOLVE Results'!$A$1:$A$18671 = $D$10) * ('RESOLVE Results'!$B$1:$B$18671 = $F$10) * ('RESOLVE Results'!$C$1:$C$18671 = $C65), 0), MATCH(D$12, 'RESOLVE Results'!$D$1:$P$1, 0)), "")</f>
        <v>0</v>
      </c>
      <c r="E65" s="4" cm="1">
        <f t="array" ref="E65">IFERROR(INDEX('RESOLVE Results'!$D$1:$P$18671, MATCH(1, ('RESOLVE Results'!$A$1:$A$18671 = $D$10) * ('RESOLVE Results'!$B$1:$B$18671 = $F$10) * ('RESOLVE Results'!$C$1:$C$18671 = $C65), 0), MATCH(E$12, 'RESOLVE Results'!$D$1:$P$1, 0)), "")</f>
        <v>0</v>
      </c>
      <c r="F65" s="4" cm="1">
        <f t="array" ref="F65">IFERROR(INDEX('RESOLVE Results'!$D$1:$P$18671, MATCH(1, ('RESOLVE Results'!$A$1:$A$18671 = $D$10) * ('RESOLVE Results'!$B$1:$B$18671 = $F$10) * ('RESOLVE Results'!$C$1:$C$18671 = $C65), 0), MATCH(F$12, 'RESOLVE Results'!$D$1:$P$1, 0)), "")</f>
        <v>0</v>
      </c>
      <c r="G65" s="4" cm="1">
        <f t="array" ref="G65">IFERROR(INDEX('RESOLVE Results'!$D$1:$P$18671, MATCH(1, ('RESOLVE Results'!$A$1:$A$18671 = $D$10) * ('RESOLVE Results'!$B$1:$B$18671 = $F$10) * ('RESOLVE Results'!$C$1:$C$18671 = $C65), 0), MATCH(G$12, 'RESOLVE Results'!$D$1:$P$1, 0)), "")</f>
        <v>0</v>
      </c>
      <c r="H65" s="4" cm="1">
        <f t="array" ref="H65">IFERROR(INDEX('RESOLVE Results'!$D$1:$P$18671, MATCH(1, ('RESOLVE Results'!$A$1:$A$18671 = $D$10) * ('RESOLVE Results'!$B$1:$B$18671 = $F$10) * ('RESOLVE Results'!$C$1:$C$18671 = $C65), 0), MATCH(H$12, 'RESOLVE Results'!$D$1:$P$1, 0)), "")</f>
        <v>0</v>
      </c>
      <c r="I65" s="4" cm="1">
        <f t="array" ref="I65">IFERROR(INDEX('RESOLVE Results'!$D$1:$P$18671, MATCH(1, ('RESOLVE Results'!$A$1:$A$18671 = $D$10) * ('RESOLVE Results'!$B$1:$B$18671 = $F$10) * ('RESOLVE Results'!$C$1:$C$18671 = $C65), 0), MATCH(I$12, 'RESOLVE Results'!$D$1:$P$1, 0)), "")</f>
        <v>0</v>
      </c>
      <c r="J65" s="4" cm="1">
        <f t="array" ref="J65">IFERROR(INDEX('RESOLVE Results'!$D$1:$P$18671, MATCH(1, ('RESOLVE Results'!$A$1:$A$18671 = $D$10) * ('RESOLVE Results'!$B$1:$B$18671 = $F$10) * ('RESOLVE Results'!$C$1:$C$18671 = $C65), 0), MATCH(J$12, 'RESOLVE Results'!$D$1:$P$1, 0)), "")</f>
        <v>0</v>
      </c>
      <c r="K65" s="4" cm="1">
        <f t="array" ref="K65">IFERROR(INDEX('RESOLVE Results'!$D$1:$P$18671, MATCH(1, ('RESOLVE Results'!$A$1:$A$18671 = $D$10) * ('RESOLVE Results'!$B$1:$B$18671 = $F$10) * ('RESOLVE Results'!$C$1:$C$18671 = $C65), 0), MATCH(K$12, 'RESOLVE Results'!$D$1:$P$1, 0)), "")</f>
        <v>0</v>
      </c>
      <c r="L65" s="4" cm="1">
        <f t="array" ref="L65">IFERROR(INDEX('RESOLVE Results'!$D$1:$P$18671, MATCH(1, ('RESOLVE Results'!$A$1:$A$18671 = $D$10) * ('RESOLVE Results'!$B$1:$B$18671 = $F$10) * ('RESOLVE Results'!$C$1:$C$18671 = $C65), 0), MATCH(L$12, 'RESOLVE Results'!$D$1:$P$1, 0)), "")</f>
        <v>28.88</v>
      </c>
      <c r="M65" s="4" cm="1">
        <f t="array" ref="M65">IFERROR(INDEX('RESOLVE Results'!$D$1:$P$18671, MATCH(1, ('RESOLVE Results'!$A$1:$A$18671 = $D$10) * ('RESOLVE Results'!$B$1:$B$18671 = $F$10) * ('RESOLVE Results'!$C$1:$C$18671 = $C65), 0), MATCH(M$12, 'RESOLVE Results'!$D$1:$P$1, 0)), "")</f>
        <v>27.73</v>
      </c>
      <c r="N65" s="4" cm="1">
        <f t="array" ref="N65">IFERROR(INDEX('RESOLVE Results'!$D$1:$P$18671, MATCH(1, ('RESOLVE Results'!$A$1:$A$18671 = $D$10) * ('RESOLVE Results'!$B$1:$B$18671 = $F$10) * ('RESOLVE Results'!$C$1:$C$18671 = $C65), 0), MATCH(N$12, 'RESOLVE Results'!$D$1:$P$1, 0)), "")</f>
        <v>26.61</v>
      </c>
      <c r="O65" s="4" cm="1">
        <f t="array" ref="O65">IFERROR(INDEX('RESOLVE Results'!$D$1:$P$18671, MATCH(1, ('RESOLVE Results'!$A$1:$A$18671 = $D$10) * ('RESOLVE Results'!$B$1:$B$18671 = $F$10) * ('RESOLVE Results'!$C$1:$C$18671 = $C65), 0), MATCH(O$12, 'RESOLVE Results'!$D$1:$P$1, 0)), "")</f>
        <v>25.24</v>
      </c>
      <c r="P65" s="6">
        <f t="shared" si="1"/>
        <v>202.99393413867375</v>
      </c>
      <c r="Q65" s="4">
        <f>IFERROR(IF('Dashboard '!$D$6 = 2035, P65 * (1.05^(2035-2022)), P65), "")</f>
        <v>382.77533780540961</v>
      </c>
    </row>
    <row r="66" spans="2:17" outlineLevel="1" x14ac:dyDescent="0.2">
      <c r="B66" s="11" t="s">
        <v>270</v>
      </c>
      <c r="C66" s="3" t="str">
        <v>7.6GW High Gas Retirements</v>
      </c>
      <c r="D66" s="4" cm="1">
        <f t="array" ref="D66">IFERROR(INDEX('RESOLVE Results'!$D$1:$P$18671, MATCH(1, ('RESOLVE Results'!$A$1:$A$18671 = $D$10) * ('RESOLVE Results'!$B$1:$B$18671 = $F$10) * ('RESOLVE Results'!$C$1:$C$18671 = $C66), 0), MATCH(D$12, 'RESOLVE Results'!$D$1:$P$1, 0)), "")</f>
        <v>0</v>
      </c>
      <c r="E66" s="4" cm="1">
        <f t="array" ref="E66">IFERROR(INDEX('RESOLVE Results'!$D$1:$P$18671, MATCH(1, ('RESOLVE Results'!$A$1:$A$18671 = $D$10) * ('RESOLVE Results'!$B$1:$B$18671 = $F$10) * ('RESOLVE Results'!$C$1:$C$18671 = $C66), 0), MATCH(E$12, 'RESOLVE Results'!$D$1:$P$1, 0)), "")</f>
        <v>0</v>
      </c>
      <c r="F66" s="4" cm="1">
        <f t="array" ref="F66">IFERROR(INDEX('RESOLVE Results'!$D$1:$P$18671, MATCH(1, ('RESOLVE Results'!$A$1:$A$18671 = $D$10) * ('RESOLVE Results'!$B$1:$B$18671 = $F$10) * ('RESOLVE Results'!$C$1:$C$18671 = $C66), 0), MATCH(F$12, 'RESOLVE Results'!$D$1:$P$1, 0)), "")</f>
        <v>0</v>
      </c>
      <c r="G66" s="4" cm="1">
        <f t="array" ref="G66">IFERROR(INDEX('RESOLVE Results'!$D$1:$P$18671, MATCH(1, ('RESOLVE Results'!$A$1:$A$18671 = $D$10) * ('RESOLVE Results'!$B$1:$B$18671 = $F$10) * ('RESOLVE Results'!$C$1:$C$18671 = $C66), 0), MATCH(G$12, 'RESOLVE Results'!$D$1:$P$1, 0)), "")</f>
        <v>0</v>
      </c>
      <c r="H66" s="4" cm="1">
        <f t="array" ref="H66">IFERROR(INDEX('RESOLVE Results'!$D$1:$P$18671, MATCH(1, ('RESOLVE Results'!$A$1:$A$18671 = $D$10) * ('RESOLVE Results'!$B$1:$B$18671 = $F$10) * ('RESOLVE Results'!$C$1:$C$18671 = $C66), 0), MATCH(H$12, 'RESOLVE Results'!$D$1:$P$1, 0)), "")</f>
        <v>0</v>
      </c>
      <c r="I66" s="4" cm="1">
        <f t="array" ref="I66">IFERROR(INDEX('RESOLVE Results'!$D$1:$P$18671, MATCH(1, ('RESOLVE Results'!$A$1:$A$18671 = $D$10) * ('RESOLVE Results'!$B$1:$B$18671 = $F$10) * ('RESOLVE Results'!$C$1:$C$18671 = $C66), 0), MATCH(I$12, 'RESOLVE Results'!$D$1:$P$1, 0)), "")</f>
        <v>0</v>
      </c>
      <c r="J66" s="4" cm="1">
        <f t="array" ref="J66">IFERROR(INDEX('RESOLVE Results'!$D$1:$P$18671, MATCH(1, ('RESOLVE Results'!$A$1:$A$18671 = $D$10) * ('RESOLVE Results'!$B$1:$B$18671 = $F$10) * ('RESOLVE Results'!$C$1:$C$18671 = $C66), 0), MATCH(J$12, 'RESOLVE Results'!$D$1:$P$1, 0)), "")</f>
        <v>0</v>
      </c>
      <c r="K66" s="4" cm="1">
        <f t="array" ref="K66">IFERROR(INDEX('RESOLVE Results'!$D$1:$P$18671, MATCH(1, ('RESOLVE Results'!$A$1:$A$18671 = $D$10) * ('RESOLVE Results'!$B$1:$B$18671 = $F$10) * ('RESOLVE Results'!$C$1:$C$18671 = $C66), 0), MATCH(K$12, 'RESOLVE Results'!$D$1:$P$1, 0)), "")</f>
        <v>0</v>
      </c>
      <c r="L66" s="4" cm="1">
        <f t="array" ref="L66">IFERROR(INDEX('RESOLVE Results'!$D$1:$P$18671, MATCH(1, ('RESOLVE Results'!$A$1:$A$18671 = $D$10) * ('RESOLVE Results'!$B$1:$B$18671 = $F$10) * ('RESOLVE Results'!$C$1:$C$18671 = $C66), 0), MATCH(L$12, 'RESOLVE Results'!$D$1:$P$1, 0)), "")</f>
        <v>29.01</v>
      </c>
      <c r="M66" s="4" cm="1">
        <f t="array" ref="M66">IFERROR(INDEX('RESOLVE Results'!$D$1:$P$18671, MATCH(1, ('RESOLVE Results'!$A$1:$A$18671 = $D$10) * ('RESOLVE Results'!$B$1:$B$18671 = $F$10) * ('RESOLVE Results'!$C$1:$C$18671 = $C66), 0), MATCH(M$12, 'RESOLVE Results'!$D$1:$P$1, 0)), "")</f>
        <v>26.99</v>
      </c>
      <c r="N66" s="4" cm="1">
        <f t="array" ref="N66">IFERROR(INDEX('RESOLVE Results'!$D$1:$P$18671, MATCH(1, ('RESOLVE Results'!$A$1:$A$18671 = $D$10) * ('RESOLVE Results'!$B$1:$B$18671 = $F$10) * ('RESOLVE Results'!$C$1:$C$18671 = $C66), 0), MATCH(N$12, 'RESOLVE Results'!$D$1:$P$1, 0)), "")</f>
        <v>26.44</v>
      </c>
      <c r="O66" s="4" cm="1">
        <f t="array" ref="O66">IFERROR(INDEX('RESOLVE Results'!$D$1:$P$18671, MATCH(1, ('RESOLVE Results'!$A$1:$A$18671 = $D$10) * ('RESOLVE Results'!$B$1:$B$18671 = $F$10) * ('RESOLVE Results'!$C$1:$C$18671 = $C66), 0), MATCH(O$12, 'RESOLVE Results'!$D$1:$P$1, 0)), "")</f>
        <v>26.03</v>
      </c>
      <c r="P66" s="6">
        <f t="shared" ref="P66:P82" si="2">IF(O66="", "", SUMPRODUCT($D$6:$O$6, $D66:$O66))</f>
        <v>205.35186903123298</v>
      </c>
      <c r="Q66" s="4">
        <f>IFERROR(IF('Dashboard '!$D$6 = 2035, P66 * (1.05^(2035-2022)), P66), "")</f>
        <v>387.22157571321793</v>
      </c>
    </row>
    <row r="67" spans="2:17" outlineLevel="1" x14ac:dyDescent="0.2">
      <c r="B67" s="11" t="s">
        <v>270</v>
      </c>
      <c r="C67" s="3" t="str">
        <v>7.6GW Low Long Duration Storage ELCC</v>
      </c>
      <c r="D67" s="4" cm="1">
        <f t="array" ref="D67">IFERROR(INDEX('RESOLVE Results'!$D$1:$P$18671, MATCH(1, ('RESOLVE Results'!$A$1:$A$18671 = $D$10) * ('RESOLVE Results'!$B$1:$B$18671 = $F$10) * ('RESOLVE Results'!$C$1:$C$18671 = $C67), 0), MATCH(D$12, 'RESOLVE Results'!$D$1:$P$1, 0)), "")</f>
        <v>0</v>
      </c>
      <c r="E67" s="4" cm="1">
        <f t="array" ref="E67">IFERROR(INDEX('RESOLVE Results'!$D$1:$P$18671, MATCH(1, ('RESOLVE Results'!$A$1:$A$18671 = $D$10) * ('RESOLVE Results'!$B$1:$B$18671 = $F$10) * ('RESOLVE Results'!$C$1:$C$18671 = $C67), 0), MATCH(E$12, 'RESOLVE Results'!$D$1:$P$1, 0)), "")</f>
        <v>0</v>
      </c>
      <c r="F67" s="4" cm="1">
        <f t="array" ref="F67">IFERROR(INDEX('RESOLVE Results'!$D$1:$P$18671, MATCH(1, ('RESOLVE Results'!$A$1:$A$18671 = $D$10) * ('RESOLVE Results'!$B$1:$B$18671 = $F$10) * ('RESOLVE Results'!$C$1:$C$18671 = $C67), 0), MATCH(F$12, 'RESOLVE Results'!$D$1:$P$1, 0)), "")</f>
        <v>0</v>
      </c>
      <c r="G67" s="4" cm="1">
        <f t="array" ref="G67">IFERROR(INDEX('RESOLVE Results'!$D$1:$P$18671, MATCH(1, ('RESOLVE Results'!$A$1:$A$18671 = $D$10) * ('RESOLVE Results'!$B$1:$B$18671 = $F$10) * ('RESOLVE Results'!$C$1:$C$18671 = $C67), 0), MATCH(G$12, 'RESOLVE Results'!$D$1:$P$1, 0)), "")</f>
        <v>0</v>
      </c>
      <c r="H67" s="4" cm="1">
        <f t="array" ref="H67">IFERROR(INDEX('RESOLVE Results'!$D$1:$P$18671, MATCH(1, ('RESOLVE Results'!$A$1:$A$18671 = $D$10) * ('RESOLVE Results'!$B$1:$B$18671 = $F$10) * ('RESOLVE Results'!$C$1:$C$18671 = $C67), 0), MATCH(H$12, 'RESOLVE Results'!$D$1:$P$1, 0)), "")</f>
        <v>0</v>
      </c>
      <c r="I67" s="4" cm="1">
        <f t="array" ref="I67">IFERROR(INDEX('RESOLVE Results'!$D$1:$P$18671, MATCH(1, ('RESOLVE Results'!$A$1:$A$18671 = $D$10) * ('RESOLVE Results'!$B$1:$B$18671 = $F$10) * ('RESOLVE Results'!$C$1:$C$18671 = $C67), 0), MATCH(I$12, 'RESOLVE Results'!$D$1:$P$1, 0)), "")</f>
        <v>0</v>
      </c>
      <c r="J67" s="4" cm="1">
        <f t="array" ref="J67">IFERROR(INDEX('RESOLVE Results'!$D$1:$P$18671, MATCH(1, ('RESOLVE Results'!$A$1:$A$18671 = $D$10) * ('RESOLVE Results'!$B$1:$B$18671 = $F$10) * ('RESOLVE Results'!$C$1:$C$18671 = $C67), 0), MATCH(J$12, 'RESOLVE Results'!$D$1:$P$1, 0)), "")</f>
        <v>0</v>
      </c>
      <c r="K67" s="4" cm="1">
        <f t="array" ref="K67">IFERROR(INDEX('RESOLVE Results'!$D$1:$P$18671, MATCH(1, ('RESOLVE Results'!$A$1:$A$18671 = $D$10) * ('RESOLVE Results'!$B$1:$B$18671 = $F$10) * ('RESOLVE Results'!$C$1:$C$18671 = $C67), 0), MATCH(K$12, 'RESOLVE Results'!$D$1:$P$1, 0)), "")</f>
        <v>0</v>
      </c>
      <c r="L67" s="4" cm="1">
        <f t="array" ref="L67">IFERROR(INDEX('RESOLVE Results'!$D$1:$P$18671, MATCH(1, ('RESOLVE Results'!$A$1:$A$18671 = $D$10) * ('RESOLVE Results'!$B$1:$B$18671 = $F$10) * ('RESOLVE Results'!$C$1:$C$18671 = $C67), 0), MATCH(L$12, 'RESOLVE Results'!$D$1:$P$1, 0)), "")</f>
        <v>29.42</v>
      </c>
      <c r="M67" s="4" cm="1">
        <f t="array" ref="M67">IFERROR(INDEX('RESOLVE Results'!$D$1:$P$18671, MATCH(1, ('RESOLVE Results'!$A$1:$A$18671 = $D$10) * ('RESOLVE Results'!$B$1:$B$18671 = $F$10) * ('RESOLVE Results'!$C$1:$C$18671 = $C67), 0), MATCH(M$12, 'RESOLVE Results'!$D$1:$P$1, 0)), "")</f>
        <v>30.64</v>
      </c>
      <c r="N67" s="4" cm="1">
        <f t="array" ref="N67">IFERROR(INDEX('RESOLVE Results'!$D$1:$P$18671, MATCH(1, ('RESOLVE Results'!$A$1:$A$18671 = $D$10) * ('RESOLVE Results'!$B$1:$B$18671 = $F$10) * ('RESOLVE Results'!$C$1:$C$18671 = $C67), 0), MATCH(N$12, 'RESOLVE Results'!$D$1:$P$1, 0)), "")</f>
        <v>30.14</v>
      </c>
      <c r="O67" s="4" cm="1">
        <f t="array" ref="O67">IFERROR(INDEX('RESOLVE Results'!$D$1:$P$18671, MATCH(1, ('RESOLVE Results'!$A$1:$A$18671 = $D$10) * ('RESOLVE Results'!$B$1:$B$18671 = $F$10) * ('RESOLVE Results'!$C$1:$C$18671 = $C67), 0), MATCH(O$12, 'RESOLVE Results'!$D$1:$P$1, 0)), "")</f>
        <v>28.18</v>
      </c>
      <c r="P67" s="6">
        <f t="shared" si="2"/>
        <v>223.20574877104164</v>
      </c>
      <c r="Q67" s="4">
        <f>IFERROR(IF('Dashboard '!$D$6 = 2035, P67 * (1.05^(2035-2022)), P67), "")</f>
        <v>420.88772873173036</v>
      </c>
    </row>
    <row r="68" spans="2:17" outlineLevel="1" x14ac:dyDescent="0.2">
      <c r="B68" s="11" t="s">
        <v>270</v>
      </c>
      <c r="C68" s="3" t="str">
        <v>7.6GW High Offshore Wind ELCC</v>
      </c>
      <c r="D68" s="4" cm="1">
        <f t="array" ref="D68">IFERROR(INDEX('RESOLVE Results'!$D$1:$P$18671, MATCH(1, ('RESOLVE Results'!$A$1:$A$18671 = $D$10) * ('RESOLVE Results'!$B$1:$B$18671 = $F$10) * ('RESOLVE Results'!$C$1:$C$18671 = $C68), 0), MATCH(D$12, 'RESOLVE Results'!$D$1:$P$1, 0)), "")</f>
        <v>0</v>
      </c>
      <c r="E68" s="4" cm="1">
        <f t="array" ref="E68">IFERROR(INDEX('RESOLVE Results'!$D$1:$P$18671, MATCH(1, ('RESOLVE Results'!$A$1:$A$18671 = $D$10) * ('RESOLVE Results'!$B$1:$B$18671 = $F$10) * ('RESOLVE Results'!$C$1:$C$18671 = $C68), 0), MATCH(E$12, 'RESOLVE Results'!$D$1:$P$1, 0)), "")</f>
        <v>0</v>
      </c>
      <c r="F68" s="4" cm="1">
        <f t="array" ref="F68">IFERROR(INDEX('RESOLVE Results'!$D$1:$P$18671, MATCH(1, ('RESOLVE Results'!$A$1:$A$18671 = $D$10) * ('RESOLVE Results'!$B$1:$B$18671 = $F$10) * ('RESOLVE Results'!$C$1:$C$18671 = $C68), 0), MATCH(F$12, 'RESOLVE Results'!$D$1:$P$1, 0)), "")</f>
        <v>0</v>
      </c>
      <c r="G68" s="4" cm="1">
        <f t="array" ref="G68">IFERROR(INDEX('RESOLVE Results'!$D$1:$P$18671, MATCH(1, ('RESOLVE Results'!$A$1:$A$18671 = $D$10) * ('RESOLVE Results'!$B$1:$B$18671 = $F$10) * ('RESOLVE Results'!$C$1:$C$18671 = $C68), 0), MATCH(G$12, 'RESOLVE Results'!$D$1:$P$1, 0)), "")</f>
        <v>0</v>
      </c>
      <c r="H68" s="4" cm="1">
        <f t="array" ref="H68">IFERROR(INDEX('RESOLVE Results'!$D$1:$P$18671, MATCH(1, ('RESOLVE Results'!$A$1:$A$18671 = $D$10) * ('RESOLVE Results'!$B$1:$B$18671 = $F$10) * ('RESOLVE Results'!$C$1:$C$18671 = $C68), 0), MATCH(H$12, 'RESOLVE Results'!$D$1:$P$1, 0)), "")</f>
        <v>0</v>
      </c>
      <c r="I68" s="4" cm="1">
        <f t="array" ref="I68">IFERROR(INDEX('RESOLVE Results'!$D$1:$P$18671, MATCH(1, ('RESOLVE Results'!$A$1:$A$18671 = $D$10) * ('RESOLVE Results'!$B$1:$B$18671 = $F$10) * ('RESOLVE Results'!$C$1:$C$18671 = $C68), 0), MATCH(I$12, 'RESOLVE Results'!$D$1:$P$1, 0)), "")</f>
        <v>0</v>
      </c>
      <c r="J68" s="4" cm="1">
        <f t="array" ref="J68">IFERROR(INDEX('RESOLVE Results'!$D$1:$P$18671, MATCH(1, ('RESOLVE Results'!$A$1:$A$18671 = $D$10) * ('RESOLVE Results'!$B$1:$B$18671 = $F$10) * ('RESOLVE Results'!$C$1:$C$18671 = $C68), 0), MATCH(J$12, 'RESOLVE Results'!$D$1:$P$1, 0)), "")</f>
        <v>0</v>
      </c>
      <c r="K68" s="4" cm="1">
        <f t="array" ref="K68">IFERROR(INDEX('RESOLVE Results'!$D$1:$P$18671, MATCH(1, ('RESOLVE Results'!$A$1:$A$18671 = $D$10) * ('RESOLVE Results'!$B$1:$B$18671 = $F$10) * ('RESOLVE Results'!$C$1:$C$18671 = $C68), 0), MATCH(K$12, 'RESOLVE Results'!$D$1:$P$1, 0)), "")</f>
        <v>0</v>
      </c>
      <c r="L68" s="4" cm="1">
        <f t="array" ref="L68">IFERROR(INDEX('RESOLVE Results'!$D$1:$P$18671, MATCH(1, ('RESOLVE Results'!$A$1:$A$18671 = $D$10) * ('RESOLVE Results'!$B$1:$B$18671 = $F$10) * ('RESOLVE Results'!$C$1:$C$18671 = $C68), 0), MATCH(L$12, 'RESOLVE Results'!$D$1:$P$1, 0)), "")</f>
        <v>28.92</v>
      </c>
      <c r="M68" s="4" cm="1">
        <f t="array" ref="M68">IFERROR(INDEX('RESOLVE Results'!$D$1:$P$18671, MATCH(1, ('RESOLVE Results'!$A$1:$A$18671 = $D$10) * ('RESOLVE Results'!$B$1:$B$18671 = $F$10) * ('RESOLVE Results'!$C$1:$C$18671 = $C68), 0), MATCH(M$12, 'RESOLVE Results'!$D$1:$P$1, 0)), "")</f>
        <v>29.99</v>
      </c>
      <c r="N68" s="4" cm="1">
        <f t="array" ref="N68">IFERROR(INDEX('RESOLVE Results'!$D$1:$P$18671, MATCH(1, ('RESOLVE Results'!$A$1:$A$18671 = $D$10) * ('RESOLVE Results'!$B$1:$B$18671 = $F$10) * ('RESOLVE Results'!$C$1:$C$18671 = $C68), 0), MATCH(N$12, 'RESOLVE Results'!$D$1:$P$1, 0)), "")</f>
        <v>28.89</v>
      </c>
      <c r="O68" s="4" cm="1">
        <f t="array" ref="O68">IFERROR(INDEX('RESOLVE Results'!$D$1:$P$18671, MATCH(1, ('RESOLVE Results'!$A$1:$A$18671 = $D$10) * ('RESOLVE Results'!$B$1:$B$18671 = $F$10) * ('RESOLVE Results'!$C$1:$C$18671 = $C68), 0), MATCH(O$12, 'RESOLVE Results'!$D$1:$P$1, 0)), "")</f>
        <v>25.18</v>
      </c>
      <c r="P68" s="6">
        <f t="shared" si="2"/>
        <v>208.05781654756692</v>
      </c>
      <c r="Q68" s="4">
        <f>IFERROR(IF('Dashboard '!$D$6 = 2035, P68 * (1.05^(2035-2022)), P68), "")</f>
        <v>392.32404332656472</v>
      </c>
    </row>
    <row r="69" spans="2:17" outlineLevel="1" x14ac:dyDescent="0.2">
      <c r="B69" s="11" t="s">
        <v>270</v>
      </c>
      <c r="C69" s="3" t="str">
        <v>7.6GW Low Offshore Wind ELCC</v>
      </c>
      <c r="D69" s="4" cm="1">
        <f t="array" ref="D69">IFERROR(INDEX('RESOLVE Results'!$D$1:$P$18671, MATCH(1, ('RESOLVE Results'!$A$1:$A$18671 = $D$10) * ('RESOLVE Results'!$B$1:$B$18671 = $F$10) * ('RESOLVE Results'!$C$1:$C$18671 = $C69), 0), MATCH(D$12, 'RESOLVE Results'!$D$1:$P$1, 0)), "")</f>
        <v>0</v>
      </c>
      <c r="E69" s="4" cm="1">
        <f t="array" ref="E69">IFERROR(INDEX('RESOLVE Results'!$D$1:$P$18671, MATCH(1, ('RESOLVE Results'!$A$1:$A$18671 = $D$10) * ('RESOLVE Results'!$B$1:$B$18671 = $F$10) * ('RESOLVE Results'!$C$1:$C$18671 = $C69), 0), MATCH(E$12, 'RESOLVE Results'!$D$1:$P$1, 0)), "")</f>
        <v>0</v>
      </c>
      <c r="F69" s="4" cm="1">
        <f t="array" ref="F69">IFERROR(INDEX('RESOLVE Results'!$D$1:$P$18671, MATCH(1, ('RESOLVE Results'!$A$1:$A$18671 = $D$10) * ('RESOLVE Results'!$B$1:$B$18671 = $F$10) * ('RESOLVE Results'!$C$1:$C$18671 = $C69), 0), MATCH(F$12, 'RESOLVE Results'!$D$1:$P$1, 0)), "")</f>
        <v>0</v>
      </c>
      <c r="G69" s="4" cm="1">
        <f t="array" ref="G69">IFERROR(INDEX('RESOLVE Results'!$D$1:$P$18671, MATCH(1, ('RESOLVE Results'!$A$1:$A$18671 = $D$10) * ('RESOLVE Results'!$B$1:$B$18671 = $F$10) * ('RESOLVE Results'!$C$1:$C$18671 = $C69), 0), MATCH(G$12, 'RESOLVE Results'!$D$1:$P$1, 0)), "")</f>
        <v>0</v>
      </c>
      <c r="H69" s="4" cm="1">
        <f t="array" ref="H69">IFERROR(INDEX('RESOLVE Results'!$D$1:$P$18671, MATCH(1, ('RESOLVE Results'!$A$1:$A$18671 = $D$10) * ('RESOLVE Results'!$B$1:$B$18671 = $F$10) * ('RESOLVE Results'!$C$1:$C$18671 = $C69), 0), MATCH(H$12, 'RESOLVE Results'!$D$1:$P$1, 0)), "")</f>
        <v>0</v>
      </c>
      <c r="I69" s="4" cm="1">
        <f t="array" ref="I69">IFERROR(INDEX('RESOLVE Results'!$D$1:$P$18671, MATCH(1, ('RESOLVE Results'!$A$1:$A$18671 = $D$10) * ('RESOLVE Results'!$B$1:$B$18671 = $F$10) * ('RESOLVE Results'!$C$1:$C$18671 = $C69), 0), MATCH(I$12, 'RESOLVE Results'!$D$1:$P$1, 0)), "")</f>
        <v>0</v>
      </c>
      <c r="J69" s="4" cm="1">
        <f t="array" ref="J69">IFERROR(INDEX('RESOLVE Results'!$D$1:$P$18671, MATCH(1, ('RESOLVE Results'!$A$1:$A$18671 = $D$10) * ('RESOLVE Results'!$B$1:$B$18671 = $F$10) * ('RESOLVE Results'!$C$1:$C$18671 = $C69), 0), MATCH(J$12, 'RESOLVE Results'!$D$1:$P$1, 0)), "")</f>
        <v>0</v>
      </c>
      <c r="K69" s="4" cm="1">
        <f t="array" ref="K69">IFERROR(INDEX('RESOLVE Results'!$D$1:$P$18671, MATCH(1, ('RESOLVE Results'!$A$1:$A$18671 = $D$10) * ('RESOLVE Results'!$B$1:$B$18671 = $F$10) * ('RESOLVE Results'!$C$1:$C$18671 = $C69), 0), MATCH(K$12, 'RESOLVE Results'!$D$1:$P$1, 0)), "")</f>
        <v>0</v>
      </c>
      <c r="L69" s="4" cm="1">
        <f t="array" ref="L69">IFERROR(INDEX('RESOLVE Results'!$D$1:$P$18671, MATCH(1, ('RESOLVE Results'!$A$1:$A$18671 = $D$10) * ('RESOLVE Results'!$B$1:$B$18671 = $F$10) * ('RESOLVE Results'!$C$1:$C$18671 = $C69), 0), MATCH(L$12, 'RESOLVE Results'!$D$1:$P$1, 0)), "")</f>
        <v>29.21</v>
      </c>
      <c r="M69" s="4" cm="1">
        <f t="array" ref="M69">IFERROR(INDEX('RESOLVE Results'!$D$1:$P$18671, MATCH(1, ('RESOLVE Results'!$A$1:$A$18671 = $D$10) * ('RESOLVE Results'!$B$1:$B$18671 = $F$10) * ('RESOLVE Results'!$C$1:$C$18671 = $C69), 0), MATCH(M$12, 'RESOLVE Results'!$D$1:$P$1, 0)), "")</f>
        <v>29.89</v>
      </c>
      <c r="N69" s="4" cm="1">
        <f t="array" ref="N69">IFERROR(INDEX('RESOLVE Results'!$D$1:$P$18671, MATCH(1, ('RESOLVE Results'!$A$1:$A$18671 = $D$10) * ('RESOLVE Results'!$B$1:$B$18671 = $F$10) * ('RESOLVE Results'!$C$1:$C$18671 = $C69), 0), MATCH(N$12, 'RESOLVE Results'!$D$1:$P$1, 0)), "")</f>
        <v>29.73</v>
      </c>
      <c r="O69" s="4" cm="1">
        <f t="array" ref="O69">IFERROR(INDEX('RESOLVE Results'!$D$1:$P$18671, MATCH(1, ('RESOLVE Results'!$A$1:$A$18671 = $D$10) * ('RESOLVE Results'!$B$1:$B$18671 = $F$10) * ('RESOLVE Results'!$C$1:$C$18671 = $C69), 0), MATCH(O$12, 'RESOLVE Results'!$D$1:$P$1, 0)), "")</f>
        <v>27.6</v>
      </c>
      <c r="P69" s="6">
        <f t="shared" si="2"/>
        <v>219.22100001839206</v>
      </c>
      <c r="Q69" s="4">
        <f>IFERROR(IF('Dashboard '!$D$6 = 2035, P69 * (1.05^(2035-2022)), P69), "")</f>
        <v>413.37389066392308</v>
      </c>
    </row>
    <row r="70" spans="2:17" outlineLevel="1" x14ac:dyDescent="0.2">
      <c r="B70" s="11" t="s">
        <v>270</v>
      </c>
      <c r="C70" s="3" t="str">
        <v>7.6GW Low Competing Resource Cost</v>
      </c>
      <c r="D70" s="4" cm="1">
        <f t="array" ref="D70">IFERROR(INDEX('RESOLVE Results'!$D$1:$P$18671, MATCH(1, ('RESOLVE Results'!$A$1:$A$18671 = $D$10) * ('RESOLVE Results'!$B$1:$B$18671 = $F$10) * ('RESOLVE Results'!$C$1:$C$18671 = $C70), 0), MATCH(D$12, 'RESOLVE Results'!$D$1:$P$1, 0)), "")</f>
        <v>0</v>
      </c>
      <c r="E70" s="4" cm="1">
        <f t="array" ref="E70">IFERROR(INDEX('RESOLVE Results'!$D$1:$P$18671, MATCH(1, ('RESOLVE Results'!$A$1:$A$18671 = $D$10) * ('RESOLVE Results'!$B$1:$B$18671 = $F$10) * ('RESOLVE Results'!$C$1:$C$18671 = $C70), 0), MATCH(E$12, 'RESOLVE Results'!$D$1:$P$1, 0)), "")</f>
        <v>0</v>
      </c>
      <c r="F70" s="4" cm="1">
        <f t="array" ref="F70">IFERROR(INDEX('RESOLVE Results'!$D$1:$P$18671, MATCH(1, ('RESOLVE Results'!$A$1:$A$18671 = $D$10) * ('RESOLVE Results'!$B$1:$B$18671 = $F$10) * ('RESOLVE Results'!$C$1:$C$18671 = $C70), 0), MATCH(F$12, 'RESOLVE Results'!$D$1:$P$1, 0)), "")</f>
        <v>0</v>
      </c>
      <c r="G70" s="4" cm="1">
        <f t="array" ref="G70">IFERROR(INDEX('RESOLVE Results'!$D$1:$P$18671, MATCH(1, ('RESOLVE Results'!$A$1:$A$18671 = $D$10) * ('RESOLVE Results'!$B$1:$B$18671 = $F$10) * ('RESOLVE Results'!$C$1:$C$18671 = $C70), 0), MATCH(G$12, 'RESOLVE Results'!$D$1:$P$1, 0)), "")</f>
        <v>0</v>
      </c>
      <c r="H70" s="4" cm="1">
        <f t="array" ref="H70">IFERROR(INDEX('RESOLVE Results'!$D$1:$P$18671, MATCH(1, ('RESOLVE Results'!$A$1:$A$18671 = $D$10) * ('RESOLVE Results'!$B$1:$B$18671 = $F$10) * ('RESOLVE Results'!$C$1:$C$18671 = $C70), 0), MATCH(H$12, 'RESOLVE Results'!$D$1:$P$1, 0)), "")</f>
        <v>0</v>
      </c>
      <c r="I70" s="4" cm="1">
        <f t="array" ref="I70">IFERROR(INDEX('RESOLVE Results'!$D$1:$P$18671, MATCH(1, ('RESOLVE Results'!$A$1:$A$18671 = $D$10) * ('RESOLVE Results'!$B$1:$B$18671 = $F$10) * ('RESOLVE Results'!$C$1:$C$18671 = $C70), 0), MATCH(I$12, 'RESOLVE Results'!$D$1:$P$1, 0)), "")</f>
        <v>0</v>
      </c>
      <c r="J70" s="4" cm="1">
        <f t="array" ref="J70">IFERROR(INDEX('RESOLVE Results'!$D$1:$P$18671, MATCH(1, ('RESOLVE Results'!$A$1:$A$18671 = $D$10) * ('RESOLVE Results'!$B$1:$B$18671 = $F$10) * ('RESOLVE Results'!$C$1:$C$18671 = $C70), 0), MATCH(J$12, 'RESOLVE Results'!$D$1:$P$1, 0)), "")</f>
        <v>0</v>
      </c>
      <c r="K70" s="4" cm="1">
        <f t="array" ref="K70">IFERROR(INDEX('RESOLVE Results'!$D$1:$P$18671, MATCH(1, ('RESOLVE Results'!$A$1:$A$18671 = $D$10) * ('RESOLVE Results'!$B$1:$B$18671 = $F$10) * ('RESOLVE Results'!$C$1:$C$18671 = $C70), 0), MATCH(K$12, 'RESOLVE Results'!$D$1:$P$1, 0)), "")</f>
        <v>0</v>
      </c>
      <c r="L70" s="4" cm="1">
        <f t="array" ref="L70">IFERROR(INDEX('RESOLVE Results'!$D$1:$P$18671, MATCH(1, ('RESOLVE Results'!$A$1:$A$18671 = $D$10) * ('RESOLVE Results'!$B$1:$B$18671 = $F$10) * ('RESOLVE Results'!$C$1:$C$18671 = $C70), 0), MATCH(L$12, 'RESOLVE Results'!$D$1:$P$1, 0)), "")</f>
        <v>29.34</v>
      </c>
      <c r="M70" s="4" cm="1">
        <f t="array" ref="M70">IFERROR(INDEX('RESOLVE Results'!$D$1:$P$18671, MATCH(1, ('RESOLVE Results'!$A$1:$A$18671 = $D$10) * ('RESOLVE Results'!$B$1:$B$18671 = $F$10) * ('RESOLVE Results'!$C$1:$C$18671 = $C70), 0), MATCH(M$12, 'RESOLVE Results'!$D$1:$P$1, 0)), "")</f>
        <v>29.84</v>
      </c>
      <c r="N70" s="4" cm="1">
        <f t="array" ref="N70">IFERROR(INDEX('RESOLVE Results'!$D$1:$P$18671, MATCH(1, ('RESOLVE Results'!$A$1:$A$18671 = $D$10) * ('RESOLVE Results'!$B$1:$B$18671 = $F$10) * ('RESOLVE Results'!$C$1:$C$18671 = $C70), 0), MATCH(N$12, 'RESOLVE Results'!$D$1:$P$1, 0)), "")</f>
        <v>29.14</v>
      </c>
      <c r="O70" s="4" cm="1">
        <f t="array" ref="O70">IFERROR(INDEX('RESOLVE Results'!$D$1:$P$18671, MATCH(1, ('RESOLVE Results'!$A$1:$A$18671 = $D$10) * ('RESOLVE Results'!$B$1:$B$18671 = $F$10) * ('RESOLVE Results'!$C$1:$C$18671 = $C70), 0), MATCH(O$12, 'RESOLVE Results'!$D$1:$P$1, 0)), "")</f>
        <v>26.95</v>
      </c>
      <c r="P70" s="6">
        <f t="shared" si="2"/>
        <v>215.97090863804951</v>
      </c>
      <c r="Q70" s="4">
        <f>IFERROR(IF('Dashboard '!$D$6 = 2035, P70 * (1.05^(2035-2022)), P70), "")</f>
        <v>407.24535864010801</v>
      </c>
    </row>
    <row r="71" spans="2:17" outlineLevel="1" x14ac:dyDescent="0.2">
      <c r="B71" s="11" t="s">
        <v>270</v>
      </c>
      <c r="C71" s="3" t="str">
        <v>7.6GW Low Bookend</v>
      </c>
      <c r="D71" s="4" cm="1">
        <f t="array" ref="D71">IFERROR(INDEX('RESOLVE Results'!$D$1:$P$18671, MATCH(1, ('RESOLVE Results'!$A$1:$A$18671 = $D$10) * ('RESOLVE Results'!$B$1:$B$18671 = $F$10) * ('RESOLVE Results'!$C$1:$C$18671 = $C71), 0), MATCH(D$12, 'RESOLVE Results'!$D$1:$P$1, 0)), "")</f>
        <v>0</v>
      </c>
      <c r="E71" s="4" cm="1">
        <f t="array" ref="E71">IFERROR(INDEX('RESOLVE Results'!$D$1:$P$18671, MATCH(1, ('RESOLVE Results'!$A$1:$A$18671 = $D$10) * ('RESOLVE Results'!$B$1:$B$18671 = $F$10) * ('RESOLVE Results'!$C$1:$C$18671 = $C71), 0), MATCH(E$12, 'RESOLVE Results'!$D$1:$P$1, 0)), "")</f>
        <v>0</v>
      </c>
      <c r="F71" s="4" cm="1">
        <f t="array" ref="F71">IFERROR(INDEX('RESOLVE Results'!$D$1:$P$18671, MATCH(1, ('RESOLVE Results'!$A$1:$A$18671 = $D$10) * ('RESOLVE Results'!$B$1:$B$18671 = $F$10) * ('RESOLVE Results'!$C$1:$C$18671 = $C71), 0), MATCH(F$12, 'RESOLVE Results'!$D$1:$P$1, 0)), "")</f>
        <v>0</v>
      </c>
      <c r="G71" s="4" cm="1">
        <f t="array" ref="G71">IFERROR(INDEX('RESOLVE Results'!$D$1:$P$18671, MATCH(1, ('RESOLVE Results'!$A$1:$A$18671 = $D$10) * ('RESOLVE Results'!$B$1:$B$18671 = $F$10) * ('RESOLVE Results'!$C$1:$C$18671 = $C71), 0), MATCH(G$12, 'RESOLVE Results'!$D$1:$P$1, 0)), "")</f>
        <v>0</v>
      </c>
      <c r="H71" s="4" cm="1">
        <f t="array" ref="H71">IFERROR(INDEX('RESOLVE Results'!$D$1:$P$18671, MATCH(1, ('RESOLVE Results'!$A$1:$A$18671 = $D$10) * ('RESOLVE Results'!$B$1:$B$18671 = $F$10) * ('RESOLVE Results'!$C$1:$C$18671 = $C71), 0), MATCH(H$12, 'RESOLVE Results'!$D$1:$P$1, 0)), "")</f>
        <v>0</v>
      </c>
      <c r="I71" s="4" cm="1">
        <f t="array" ref="I71">IFERROR(INDEX('RESOLVE Results'!$D$1:$P$18671, MATCH(1, ('RESOLVE Results'!$A$1:$A$18671 = $D$10) * ('RESOLVE Results'!$B$1:$B$18671 = $F$10) * ('RESOLVE Results'!$C$1:$C$18671 = $C71), 0), MATCH(I$12, 'RESOLVE Results'!$D$1:$P$1, 0)), "")</f>
        <v>0</v>
      </c>
      <c r="J71" s="4" cm="1">
        <f t="array" ref="J71">IFERROR(INDEX('RESOLVE Results'!$D$1:$P$18671, MATCH(1, ('RESOLVE Results'!$A$1:$A$18671 = $D$10) * ('RESOLVE Results'!$B$1:$B$18671 = $F$10) * ('RESOLVE Results'!$C$1:$C$18671 = $C71), 0), MATCH(J$12, 'RESOLVE Results'!$D$1:$P$1, 0)), "")</f>
        <v>0</v>
      </c>
      <c r="K71" s="4" cm="1">
        <f t="array" ref="K71">IFERROR(INDEX('RESOLVE Results'!$D$1:$P$18671, MATCH(1, ('RESOLVE Results'!$A$1:$A$18671 = $D$10) * ('RESOLVE Results'!$B$1:$B$18671 = $F$10) * ('RESOLVE Results'!$C$1:$C$18671 = $C71), 0), MATCH(K$12, 'RESOLVE Results'!$D$1:$P$1, 0)), "")</f>
        <v>0</v>
      </c>
      <c r="L71" s="4" cm="1">
        <f t="array" ref="L71">IFERROR(INDEX('RESOLVE Results'!$D$1:$P$18671, MATCH(1, ('RESOLVE Results'!$A$1:$A$18671 = $D$10) * ('RESOLVE Results'!$B$1:$B$18671 = $F$10) * ('RESOLVE Results'!$C$1:$C$18671 = $C71), 0), MATCH(L$12, 'RESOLVE Results'!$D$1:$P$1, 0)), "")</f>
        <v>29.19</v>
      </c>
      <c r="M71" s="4" cm="1">
        <f t="array" ref="M71">IFERROR(INDEX('RESOLVE Results'!$D$1:$P$18671, MATCH(1, ('RESOLVE Results'!$A$1:$A$18671 = $D$10) * ('RESOLVE Results'!$B$1:$B$18671 = $F$10) * ('RESOLVE Results'!$C$1:$C$18671 = $C71), 0), MATCH(M$12, 'RESOLVE Results'!$D$1:$P$1, 0)), "")</f>
        <v>29.44</v>
      </c>
      <c r="N71" s="4" cm="1">
        <f t="array" ref="N71">IFERROR(INDEX('RESOLVE Results'!$D$1:$P$18671, MATCH(1, ('RESOLVE Results'!$A$1:$A$18671 = $D$10) * ('RESOLVE Results'!$B$1:$B$18671 = $F$10) * ('RESOLVE Results'!$C$1:$C$18671 = $C71), 0), MATCH(N$12, 'RESOLVE Results'!$D$1:$P$1, 0)), "")</f>
        <v>28.81</v>
      </c>
      <c r="O71" s="4" cm="1">
        <f t="array" ref="O71">IFERROR(INDEX('RESOLVE Results'!$D$1:$P$18671, MATCH(1, ('RESOLVE Results'!$A$1:$A$18671 = $D$10) * ('RESOLVE Results'!$B$1:$B$18671 = $F$10) * ('RESOLVE Results'!$C$1:$C$18671 = $C71), 0), MATCH(O$12, 'RESOLVE Results'!$D$1:$P$1, 0)), "")</f>
        <v>28.85</v>
      </c>
      <c r="P71" s="6">
        <f t="shared" si="2"/>
        <v>222.73139459775786</v>
      </c>
      <c r="Q71" s="4">
        <f>IFERROR(IF('Dashboard '!$D$6 = 2035, P71 * (1.05^(2035-2022)), P71), "")</f>
        <v>419.99326319172036</v>
      </c>
    </row>
    <row r="72" spans="2:17" outlineLevel="1" x14ac:dyDescent="0.2">
      <c r="B72" s="11" t="s">
        <v>270</v>
      </c>
      <c r="C72" s="3" t="str">
        <v>7.6GW Least-Cost</v>
      </c>
      <c r="D72" s="4" cm="1">
        <f t="array" ref="D72">IFERROR(INDEX('RESOLVE Results'!$D$1:$P$18671, MATCH(1, ('RESOLVE Results'!$A$1:$A$18671 = $D$10) * ('RESOLVE Results'!$B$1:$B$18671 = $F$10) * ('RESOLVE Results'!$C$1:$C$18671 = $C72), 0), MATCH(D$12, 'RESOLVE Results'!$D$1:$P$1, 0)), "")</f>
        <v>0</v>
      </c>
      <c r="E72" s="4" cm="1">
        <f t="array" ref="E72">IFERROR(INDEX('RESOLVE Results'!$D$1:$P$18671, MATCH(1, ('RESOLVE Results'!$A$1:$A$18671 = $D$10) * ('RESOLVE Results'!$B$1:$B$18671 = $F$10) * ('RESOLVE Results'!$C$1:$C$18671 = $C72), 0), MATCH(E$12, 'RESOLVE Results'!$D$1:$P$1, 0)), "")</f>
        <v>0</v>
      </c>
      <c r="F72" s="4" cm="1">
        <f t="array" ref="F72">IFERROR(INDEX('RESOLVE Results'!$D$1:$P$18671, MATCH(1, ('RESOLVE Results'!$A$1:$A$18671 = $D$10) * ('RESOLVE Results'!$B$1:$B$18671 = $F$10) * ('RESOLVE Results'!$C$1:$C$18671 = $C72), 0), MATCH(F$12, 'RESOLVE Results'!$D$1:$P$1, 0)), "")</f>
        <v>0</v>
      </c>
      <c r="G72" s="4" cm="1">
        <f t="array" ref="G72">IFERROR(INDEX('RESOLVE Results'!$D$1:$P$18671, MATCH(1, ('RESOLVE Results'!$A$1:$A$18671 = $D$10) * ('RESOLVE Results'!$B$1:$B$18671 = $F$10) * ('RESOLVE Results'!$C$1:$C$18671 = $C72), 0), MATCH(G$12, 'RESOLVE Results'!$D$1:$P$1, 0)), "")</f>
        <v>0</v>
      </c>
      <c r="H72" s="4" cm="1">
        <f t="array" ref="H72">IFERROR(INDEX('RESOLVE Results'!$D$1:$P$18671, MATCH(1, ('RESOLVE Results'!$A$1:$A$18671 = $D$10) * ('RESOLVE Results'!$B$1:$B$18671 = $F$10) * ('RESOLVE Results'!$C$1:$C$18671 = $C72), 0), MATCH(H$12, 'RESOLVE Results'!$D$1:$P$1, 0)), "")</f>
        <v>0</v>
      </c>
      <c r="I72" s="4" cm="1">
        <f t="array" ref="I72">IFERROR(INDEX('RESOLVE Results'!$D$1:$P$18671, MATCH(1, ('RESOLVE Results'!$A$1:$A$18671 = $D$10) * ('RESOLVE Results'!$B$1:$B$18671 = $F$10) * ('RESOLVE Results'!$C$1:$C$18671 = $C72), 0), MATCH(I$12, 'RESOLVE Results'!$D$1:$P$1, 0)), "")</f>
        <v>0</v>
      </c>
      <c r="J72" s="4" cm="1">
        <f t="array" ref="J72">IFERROR(INDEX('RESOLVE Results'!$D$1:$P$18671, MATCH(1, ('RESOLVE Results'!$A$1:$A$18671 = $D$10) * ('RESOLVE Results'!$B$1:$B$18671 = $F$10) * ('RESOLVE Results'!$C$1:$C$18671 = $C72), 0), MATCH(J$12, 'RESOLVE Results'!$D$1:$P$1, 0)), "")</f>
        <v>0</v>
      </c>
      <c r="K72" s="4" cm="1">
        <f t="array" ref="K72">IFERROR(INDEX('RESOLVE Results'!$D$1:$P$18671, MATCH(1, ('RESOLVE Results'!$A$1:$A$18671 = $D$10) * ('RESOLVE Results'!$B$1:$B$18671 = $F$10) * ('RESOLVE Results'!$C$1:$C$18671 = $C72), 0), MATCH(K$12, 'RESOLVE Results'!$D$1:$P$1, 0)), "")</f>
        <v>0</v>
      </c>
      <c r="L72" s="4" cm="1">
        <f t="array" ref="L72">IFERROR(INDEX('RESOLVE Results'!$D$1:$P$18671, MATCH(1, ('RESOLVE Results'!$A$1:$A$18671 = $D$10) * ('RESOLVE Results'!$B$1:$B$18671 = $F$10) * ('RESOLVE Results'!$C$1:$C$18671 = $C72), 0), MATCH(L$12, 'RESOLVE Results'!$D$1:$P$1, 0)), "")</f>
        <v>28.94</v>
      </c>
      <c r="M72" s="4" cm="1">
        <f t="array" ref="M72">IFERROR(INDEX('RESOLVE Results'!$D$1:$P$18671, MATCH(1, ('RESOLVE Results'!$A$1:$A$18671 = $D$10) * ('RESOLVE Results'!$B$1:$B$18671 = $F$10) * ('RESOLVE Results'!$C$1:$C$18671 = $C72), 0), MATCH(M$12, 'RESOLVE Results'!$D$1:$P$1, 0)), "")</f>
        <v>30.5</v>
      </c>
      <c r="N72" s="4" cm="1">
        <f t="array" ref="N72">IFERROR(INDEX('RESOLVE Results'!$D$1:$P$18671, MATCH(1, ('RESOLVE Results'!$A$1:$A$18671 = $D$10) * ('RESOLVE Results'!$B$1:$B$18671 = $F$10) * ('RESOLVE Results'!$C$1:$C$18671 = $C72), 0), MATCH(N$12, 'RESOLVE Results'!$D$1:$P$1, 0)), "")</f>
        <v>30.19</v>
      </c>
      <c r="O72" s="4" cm="1">
        <f t="array" ref="O72">IFERROR(INDEX('RESOLVE Results'!$D$1:$P$18671, MATCH(1, ('RESOLVE Results'!$A$1:$A$18671 = $D$10) * ('RESOLVE Results'!$B$1:$B$18671 = $F$10) * ('RESOLVE Results'!$C$1:$C$18671 = $C72), 0), MATCH(O$12, 'RESOLVE Results'!$D$1:$P$1, 0)), "")</f>
        <v>27.75</v>
      </c>
      <c r="P72" s="6">
        <f t="shared" si="2"/>
        <v>220.7328134636908</v>
      </c>
      <c r="Q72" s="4">
        <f>IFERROR(IF('Dashboard '!$D$6 = 2035, P72 * (1.05^(2035-2022)), P72), "")</f>
        <v>416.22464039040341</v>
      </c>
    </row>
    <row r="73" spans="2:17" outlineLevel="1" x14ac:dyDescent="0.2">
      <c r="B73" s="11" t="s">
        <v>270</v>
      </c>
      <c r="C73" s="3" t="str">
        <v>15.6GW High Bookend</v>
      </c>
      <c r="D73" s="4" cm="1">
        <f t="array" ref="D73">IFERROR(INDEX('RESOLVE Results'!$D$1:$P$18671, MATCH(1, ('RESOLVE Results'!$A$1:$A$18671 = $D$10) * ('RESOLVE Results'!$B$1:$B$18671 = $F$10) * ('RESOLVE Results'!$C$1:$C$18671 = $C73), 0), MATCH(D$12, 'RESOLVE Results'!$D$1:$P$1, 0)), "")</f>
        <v>0</v>
      </c>
      <c r="E73" s="4" cm="1">
        <f t="array" ref="E73">IFERROR(INDEX('RESOLVE Results'!$D$1:$P$18671, MATCH(1, ('RESOLVE Results'!$A$1:$A$18671 = $D$10) * ('RESOLVE Results'!$B$1:$B$18671 = $F$10) * ('RESOLVE Results'!$C$1:$C$18671 = $C73), 0), MATCH(E$12, 'RESOLVE Results'!$D$1:$P$1, 0)), "")</f>
        <v>0</v>
      </c>
      <c r="F73" s="4" cm="1">
        <f t="array" ref="F73">IFERROR(INDEX('RESOLVE Results'!$D$1:$P$18671, MATCH(1, ('RESOLVE Results'!$A$1:$A$18671 = $D$10) * ('RESOLVE Results'!$B$1:$B$18671 = $F$10) * ('RESOLVE Results'!$C$1:$C$18671 = $C73), 0), MATCH(F$12, 'RESOLVE Results'!$D$1:$P$1, 0)), "")</f>
        <v>0</v>
      </c>
      <c r="G73" s="4" cm="1">
        <f t="array" ref="G73">IFERROR(INDEX('RESOLVE Results'!$D$1:$P$18671, MATCH(1, ('RESOLVE Results'!$A$1:$A$18671 = $D$10) * ('RESOLVE Results'!$B$1:$B$18671 = $F$10) * ('RESOLVE Results'!$C$1:$C$18671 = $C73), 0), MATCH(G$12, 'RESOLVE Results'!$D$1:$P$1, 0)), "")</f>
        <v>0</v>
      </c>
      <c r="H73" s="4" cm="1">
        <f t="array" ref="H73">IFERROR(INDEX('RESOLVE Results'!$D$1:$P$18671, MATCH(1, ('RESOLVE Results'!$A$1:$A$18671 = $D$10) * ('RESOLVE Results'!$B$1:$B$18671 = $F$10) * ('RESOLVE Results'!$C$1:$C$18671 = $C73), 0), MATCH(H$12, 'RESOLVE Results'!$D$1:$P$1, 0)), "")</f>
        <v>0</v>
      </c>
      <c r="I73" s="4" cm="1">
        <f t="array" ref="I73">IFERROR(INDEX('RESOLVE Results'!$D$1:$P$18671, MATCH(1, ('RESOLVE Results'!$A$1:$A$18671 = $D$10) * ('RESOLVE Results'!$B$1:$B$18671 = $F$10) * ('RESOLVE Results'!$C$1:$C$18671 = $C73), 0), MATCH(I$12, 'RESOLVE Results'!$D$1:$P$1, 0)), "")</f>
        <v>0</v>
      </c>
      <c r="J73" s="4" cm="1">
        <f t="array" ref="J73">IFERROR(INDEX('RESOLVE Results'!$D$1:$P$18671, MATCH(1, ('RESOLVE Results'!$A$1:$A$18671 = $D$10) * ('RESOLVE Results'!$B$1:$B$18671 = $F$10) * ('RESOLVE Results'!$C$1:$C$18671 = $C73), 0), MATCH(J$12, 'RESOLVE Results'!$D$1:$P$1, 0)), "")</f>
        <v>0</v>
      </c>
      <c r="K73" s="4" cm="1">
        <f t="array" ref="K73">IFERROR(INDEX('RESOLVE Results'!$D$1:$P$18671, MATCH(1, ('RESOLVE Results'!$A$1:$A$18671 = $D$10) * ('RESOLVE Results'!$B$1:$B$18671 = $F$10) * ('RESOLVE Results'!$C$1:$C$18671 = $C73), 0), MATCH(K$12, 'RESOLVE Results'!$D$1:$P$1, 0)), "")</f>
        <v>0</v>
      </c>
      <c r="L73" s="4" cm="1">
        <f t="array" ref="L73">IFERROR(INDEX('RESOLVE Results'!$D$1:$P$18671, MATCH(1, ('RESOLVE Results'!$A$1:$A$18671 = $D$10) * ('RESOLVE Results'!$B$1:$B$18671 = $F$10) * ('RESOLVE Results'!$C$1:$C$18671 = $C73), 0), MATCH(L$12, 'RESOLVE Results'!$D$1:$P$1, 0)), "")</f>
        <v>28.27</v>
      </c>
      <c r="M73" s="4" cm="1">
        <f t="array" ref="M73">IFERROR(INDEX('RESOLVE Results'!$D$1:$P$18671, MATCH(1, ('RESOLVE Results'!$A$1:$A$18671 = $D$10) * ('RESOLVE Results'!$B$1:$B$18671 = $F$10) * ('RESOLVE Results'!$C$1:$C$18671 = $C73), 0), MATCH(M$12, 'RESOLVE Results'!$D$1:$P$1, 0)), "")</f>
        <v>27.94</v>
      </c>
      <c r="N73" s="4" cm="1">
        <f t="array" ref="N73">IFERROR(INDEX('RESOLVE Results'!$D$1:$P$18671, MATCH(1, ('RESOLVE Results'!$A$1:$A$18671 = $D$10) * ('RESOLVE Results'!$B$1:$B$18671 = $F$10) * ('RESOLVE Results'!$C$1:$C$18671 = $C73), 0), MATCH(N$12, 'RESOLVE Results'!$D$1:$P$1, 0)), "")</f>
        <v>28.13</v>
      </c>
      <c r="O73" s="4" cm="1">
        <f t="array" ref="O73">IFERROR(INDEX('RESOLVE Results'!$D$1:$P$18671, MATCH(1, ('RESOLVE Results'!$A$1:$A$18671 = $D$10) * ('RESOLVE Results'!$B$1:$B$18671 = $F$10) * ('RESOLVE Results'!$C$1:$C$18671 = $C73), 0), MATCH(O$12, 'RESOLVE Results'!$D$1:$P$1, 0)), "")</f>
        <v>61.33</v>
      </c>
      <c r="P73" s="6">
        <f t="shared" si="2"/>
        <v>352.30500718023006</v>
      </c>
      <c r="Q73" s="4">
        <f>IFERROR(IF('Dashboard '!$D$6 = 2035, P73 * (1.05^(2035-2022)), P73), "")</f>
        <v>664.32363462558237</v>
      </c>
    </row>
    <row r="74" spans="2:17" outlineLevel="1" x14ac:dyDescent="0.2">
      <c r="B74" s="11" t="s">
        <v>270</v>
      </c>
      <c r="C74" s="3" t="str">
        <v>15.6GW Stringent Policy</v>
      </c>
      <c r="D74" s="4" cm="1">
        <f t="array" ref="D74">IFERROR(INDEX('RESOLVE Results'!$D$1:$P$18671, MATCH(1, ('RESOLVE Results'!$A$1:$A$18671 = $D$10) * ('RESOLVE Results'!$B$1:$B$18671 = $F$10) * ('RESOLVE Results'!$C$1:$C$18671 = $C74), 0), MATCH(D$12, 'RESOLVE Results'!$D$1:$P$1, 0)), "")</f>
        <v>0</v>
      </c>
      <c r="E74" s="4" cm="1">
        <f t="array" ref="E74">IFERROR(INDEX('RESOLVE Results'!$D$1:$P$18671, MATCH(1, ('RESOLVE Results'!$A$1:$A$18671 = $D$10) * ('RESOLVE Results'!$B$1:$B$18671 = $F$10) * ('RESOLVE Results'!$C$1:$C$18671 = $C74), 0), MATCH(E$12, 'RESOLVE Results'!$D$1:$P$1, 0)), "")</f>
        <v>0</v>
      </c>
      <c r="F74" s="4" cm="1">
        <f t="array" ref="F74">IFERROR(INDEX('RESOLVE Results'!$D$1:$P$18671, MATCH(1, ('RESOLVE Results'!$A$1:$A$18671 = $D$10) * ('RESOLVE Results'!$B$1:$B$18671 = $F$10) * ('RESOLVE Results'!$C$1:$C$18671 = $C74), 0), MATCH(F$12, 'RESOLVE Results'!$D$1:$P$1, 0)), "")</f>
        <v>0</v>
      </c>
      <c r="G74" s="4" cm="1">
        <f t="array" ref="G74">IFERROR(INDEX('RESOLVE Results'!$D$1:$P$18671, MATCH(1, ('RESOLVE Results'!$A$1:$A$18671 = $D$10) * ('RESOLVE Results'!$B$1:$B$18671 = $F$10) * ('RESOLVE Results'!$C$1:$C$18671 = $C74), 0), MATCH(G$12, 'RESOLVE Results'!$D$1:$P$1, 0)), "")</f>
        <v>0</v>
      </c>
      <c r="H74" s="4" cm="1">
        <f t="array" ref="H74">IFERROR(INDEX('RESOLVE Results'!$D$1:$P$18671, MATCH(1, ('RESOLVE Results'!$A$1:$A$18671 = $D$10) * ('RESOLVE Results'!$B$1:$B$18671 = $F$10) * ('RESOLVE Results'!$C$1:$C$18671 = $C74), 0), MATCH(H$12, 'RESOLVE Results'!$D$1:$P$1, 0)), "")</f>
        <v>0</v>
      </c>
      <c r="I74" s="4" cm="1">
        <f t="array" ref="I74">IFERROR(INDEX('RESOLVE Results'!$D$1:$P$18671, MATCH(1, ('RESOLVE Results'!$A$1:$A$18671 = $D$10) * ('RESOLVE Results'!$B$1:$B$18671 = $F$10) * ('RESOLVE Results'!$C$1:$C$18671 = $C74), 0), MATCH(I$12, 'RESOLVE Results'!$D$1:$P$1, 0)), "")</f>
        <v>0</v>
      </c>
      <c r="J74" s="4" cm="1">
        <f t="array" ref="J74">IFERROR(INDEX('RESOLVE Results'!$D$1:$P$18671, MATCH(1, ('RESOLVE Results'!$A$1:$A$18671 = $D$10) * ('RESOLVE Results'!$B$1:$B$18671 = $F$10) * ('RESOLVE Results'!$C$1:$C$18671 = $C74), 0), MATCH(J$12, 'RESOLVE Results'!$D$1:$P$1, 0)), "")</f>
        <v>0</v>
      </c>
      <c r="K74" s="4" cm="1">
        <f t="array" ref="K74">IFERROR(INDEX('RESOLVE Results'!$D$1:$P$18671, MATCH(1, ('RESOLVE Results'!$A$1:$A$18671 = $D$10) * ('RESOLVE Results'!$B$1:$B$18671 = $F$10) * ('RESOLVE Results'!$C$1:$C$18671 = $C74), 0), MATCH(K$12, 'RESOLVE Results'!$D$1:$P$1, 0)), "")</f>
        <v>0</v>
      </c>
      <c r="L74" s="4" cm="1">
        <f t="array" ref="L74">IFERROR(INDEX('RESOLVE Results'!$D$1:$P$18671, MATCH(1, ('RESOLVE Results'!$A$1:$A$18671 = $D$10) * ('RESOLVE Results'!$B$1:$B$18671 = $F$10) * ('RESOLVE Results'!$C$1:$C$18671 = $C74), 0), MATCH(L$12, 'RESOLVE Results'!$D$1:$P$1, 0)), "")</f>
        <v>29.24</v>
      </c>
      <c r="M74" s="4" cm="1">
        <f t="array" ref="M74">IFERROR(INDEX('RESOLVE Results'!$D$1:$P$18671, MATCH(1, ('RESOLVE Results'!$A$1:$A$18671 = $D$10) * ('RESOLVE Results'!$B$1:$B$18671 = $F$10) * ('RESOLVE Results'!$C$1:$C$18671 = $C74), 0), MATCH(M$12, 'RESOLVE Results'!$D$1:$P$1, 0)), "")</f>
        <v>28.16</v>
      </c>
      <c r="N74" s="4" cm="1">
        <f t="array" ref="N74">IFERROR(INDEX('RESOLVE Results'!$D$1:$P$18671, MATCH(1, ('RESOLVE Results'!$A$1:$A$18671 = $D$10) * ('RESOLVE Results'!$B$1:$B$18671 = $F$10) * ('RESOLVE Results'!$C$1:$C$18671 = $C74), 0), MATCH(N$12, 'RESOLVE Results'!$D$1:$P$1, 0)), "")</f>
        <v>26.92</v>
      </c>
      <c r="O74" s="4" cm="1">
        <f t="array" ref="O74">IFERROR(INDEX('RESOLVE Results'!$D$1:$P$18671, MATCH(1, ('RESOLVE Results'!$A$1:$A$18671 = $D$10) * ('RESOLVE Results'!$B$1:$B$18671 = $F$10) * ('RESOLVE Results'!$C$1:$C$18671 = $C74), 0), MATCH(O$12, 'RESOLVE Results'!$D$1:$P$1, 0)), "")</f>
        <v>53.91</v>
      </c>
      <c r="P74" s="6">
        <f t="shared" si="2"/>
        <v>321.92630771278823</v>
      </c>
      <c r="Q74" s="4">
        <f>IFERROR(IF('Dashboard '!$D$6 = 2035, P74 * (1.05^(2035-2022)), P74), "")</f>
        <v>607.04006602990523</v>
      </c>
    </row>
    <row r="75" spans="2:17" outlineLevel="1" x14ac:dyDescent="0.2">
      <c r="B75" s="11" t="s">
        <v>270</v>
      </c>
      <c r="C75" s="3" t="str">
        <v>15.6GW Competing Resource Challenges</v>
      </c>
      <c r="D75" s="4" cm="1">
        <f t="array" ref="D75">IFERROR(INDEX('RESOLVE Results'!$D$1:$P$18671, MATCH(1, ('RESOLVE Results'!$A$1:$A$18671 = $D$10) * ('RESOLVE Results'!$B$1:$B$18671 = $F$10) * ('RESOLVE Results'!$C$1:$C$18671 = $C75), 0), MATCH(D$12, 'RESOLVE Results'!$D$1:$P$1, 0)), "")</f>
        <v>0</v>
      </c>
      <c r="E75" s="4" cm="1">
        <f t="array" ref="E75">IFERROR(INDEX('RESOLVE Results'!$D$1:$P$18671, MATCH(1, ('RESOLVE Results'!$A$1:$A$18671 = $D$10) * ('RESOLVE Results'!$B$1:$B$18671 = $F$10) * ('RESOLVE Results'!$C$1:$C$18671 = $C75), 0), MATCH(E$12, 'RESOLVE Results'!$D$1:$P$1, 0)), "")</f>
        <v>0</v>
      </c>
      <c r="F75" s="4" cm="1">
        <f t="array" ref="F75">IFERROR(INDEX('RESOLVE Results'!$D$1:$P$18671, MATCH(1, ('RESOLVE Results'!$A$1:$A$18671 = $D$10) * ('RESOLVE Results'!$B$1:$B$18671 = $F$10) * ('RESOLVE Results'!$C$1:$C$18671 = $C75), 0), MATCH(F$12, 'RESOLVE Results'!$D$1:$P$1, 0)), "")</f>
        <v>0</v>
      </c>
      <c r="G75" s="4" cm="1">
        <f t="array" ref="G75">IFERROR(INDEX('RESOLVE Results'!$D$1:$P$18671, MATCH(1, ('RESOLVE Results'!$A$1:$A$18671 = $D$10) * ('RESOLVE Results'!$B$1:$B$18671 = $F$10) * ('RESOLVE Results'!$C$1:$C$18671 = $C75), 0), MATCH(G$12, 'RESOLVE Results'!$D$1:$P$1, 0)), "")</f>
        <v>0</v>
      </c>
      <c r="H75" s="4" cm="1">
        <f t="array" ref="H75">IFERROR(INDEX('RESOLVE Results'!$D$1:$P$18671, MATCH(1, ('RESOLVE Results'!$A$1:$A$18671 = $D$10) * ('RESOLVE Results'!$B$1:$B$18671 = $F$10) * ('RESOLVE Results'!$C$1:$C$18671 = $C75), 0), MATCH(H$12, 'RESOLVE Results'!$D$1:$P$1, 0)), "")</f>
        <v>0</v>
      </c>
      <c r="I75" s="4" cm="1">
        <f t="array" ref="I75">IFERROR(INDEX('RESOLVE Results'!$D$1:$P$18671, MATCH(1, ('RESOLVE Results'!$A$1:$A$18671 = $D$10) * ('RESOLVE Results'!$B$1:$B$18671 = $F$10) * ('RESOLVE Results'!$C$1:$C$18671 = $C75), 0), MATCH(I$12, 'RESOLVE Results'!$D$1:$P$1, 0)), "")</f>
        <v>0</v>
      </c>
      <c r="J75" s="4" cm="1">
        <f t="array" ref="J75">IFERROR(INDEX('RESOLVE Results'!$D$1:$P$18671, MATCH(1, ('RESOLVE Results'!$A$1:$A$18671 = $D$10) * ('RESOLVE Results'!$B$1:$B$18671 = $F$10) * ('RESOLVE Results'!$C$1:$C$18671 = $C75), 0), MATCH(J$12, 'RESOLVE Results'!$D$1:$P$1, 0)), "")</f>
        <v>0</v>
      </c>
      <c r="K75" s="4" cm="1">
        <f t="array" ref="K75">IFERROR(INDEX('RESOLVE Results'!$D$1:$P$18671, MATCH(1, ('RESOLVE Results'!$A$1:$A$18671 = $D$10) * ('RESOLVE Results'!$B$1:$B$18671 = $F$10) * ('RESOLVE Results'!$C$1:$C$18671 = $C75), 0), MATCH(K$12, 'RESOLVE Results'!$D$1:$P$1, 0)), "")</f>
        <v>0</v>
      </c>
      <c r="L75" s="4" cm="1">
        <f t="array" ref="L75">IFERROR(INDEX('RESOLVE Results'!$D$1:$P$18671, MATCH(1, ('RESOLVE Results'!$A$1:$A$18671 = $D$10) * ('RESOLVE Results'!$B$1:$B$18671 = $F$10) * ('RESOLVE Results'!$C$1:$C$18671 = $C75), 0), MATCH(L$12, 'RESOLVE Results'!$D$1:$P$1, 0)), "")</f>
        <v>28.61</v>
      </c>
      <c r="M75" s="4" cm="1">
        <f t="array" ref="M75">IFERROR(INDEX('RESOLVE Results'!$D$1:$P$18671, MATCH(1, ('RESOLVE Results'!$A$1:$A$18671 = $D$10) * ('RESOLVE Results'!$B$1:$B$18671 = $F$10) * ('RESOLVE Results'!$C$1:$C$18671 = $C75), 0), MATCH(M$12, 'RESOLVE Results'!$D$1:$P$1, 0)), "")</f>
        <v>29.75</v>
      </c>
      <c r="N75" s="4" cm="1">
        <f t="array" ref="N75">IFERROR(INDEX('RESOLVE Results'!$D$1:$P$18671, MATCH(1, ('RESOLVE Results'!$A$1:$A$18671 = $D$10) * ('RESOLVE Results'!$B$1:$B$18671 = $F$10) * ('RESOLVE Results'!$C$1:$C$18671 = $C75), 0), MATCH(N$12, 'RESOLVE Results'!$D$1:$P$1, 0)), "")</f>
        <v>29.4</v>
      </c>
      <c r="O75" s="4" cm="1">
        <f t="array" ref="O75">IFERROR(INDEX('RESOLVE Results'!$D$1:$P$18671, MATCH(1, ('RESOLVE Results'!$A$1:$A$18671 = $D$10) * ('RESOLVE Results'!$B$1:$B$18671 = $F$10) * ('RESOLVE Results'!$C$1:$C$18671 = $C75), 0), MATCH(O$12, 'RESOLVE Results'!$D$1:$P$1, 0)), "")</f>
        <v>61</v>
      </c>
      <c r="P75" s="6">
        <f t="shared" si="2"/>
        <v>354.94255056814325</v>
      </c>
      <c r="Q75" s="4">
        <f>IFERROR(IF('Dashboard '!$D$6 = 2035, P75 * (1.05^(2035-2022)), P75), "")</f>
        <v>669.29711605284115</v>
      </c>
    </row>
    <row r="76" spans="2:17" outlineLevel="1" x14ac:dyDescent="0.2">
      <c r="B76" s="11" t="s">
        <v>270</v>
      </c>
      <c r="C76" s="3" t="str">
        <v>15.6GW Low Bookend</v>
      </c>
      <c r="D76" s="4" cm="1">
        <f t="array" ref="D76">IFERROR(INDEX('RESOLVE Results'!$D$1:$P$18671, MATCH(1, ('RESOLVE Results'!$A$1:$A$18671 = $D$10) * ('RESOLVE Results'!$B$1:$B$18671 = $F$10) * ('RESOLVE Results'!$C$1:$C$18671 = $C76), 0), MATCH(D$12, 'RESOLVE Results'!$D$1:$P$1, 0)), "")</f>
        <v>0</v>
      </c>
      <c r="E76" s="4" cm="1">
        <f t="array" ref="E76">IFERROR(INDEX('RESOLVE Results'!$D$1:$P$18671, MATCH(1, ('RESOLVE Results'!$A$1:$A$18671 = $D$10) * ('RESOLVE Results'!$B$1:$B$18671 = $F$10) * ('RESOLVE Results'!$C$1:$C$18671 = $C76), 0), MATCH(E$12, 'RESOLVE Results'!$D$1:$P$1, 0)), "")</f>
        <v>0</v>
      </c>
      <c r="F76" s="4" cm="1">
        <f t="array" ref="F76">IFERROR(INDEX('RESOLVE Results'!$D$1:$P$18671, MATCH(1, ('RESOLVE Results'!$A$1:$A$18671 = $D$10) * ('RESOLVE Results'!$B$1:$B$18671 = $F$10) * ('RESOLVE Results'!$C$1:$C$18671 = $C76), 0), MATCH(F$12, 'RESOLVE Results'!$D$1:$P$1, 0)), "")</f>
        <v>0</v>
      </c>
      <c r="G76" s="4" cm="1">
        <f t="array" ref="G76">IFERROR(INDEX('RESOLVE Results'!$D$1:$P$18671, MATCH(1, ('RESOLVE Results'!$A$1:$A$18671 = $D$10) * ('RESOLVE Results'!$B$1:$B$18671 = $F$10) * ('RESOLVE Results'!$C$1:$C$18671 = $C76), 0), MATCH(G$12, 'RESOLVE Results'!$D$1:$P$1, 0)), "")</f>
        <v>0</v>
      </c>
      <c r="H76" s="4" cm="1">
        <f t="array" ref="H76">IFERROR(INDEX('RESOLVE Results'!$D$1:$P$18671, MATCH(1, ('RESOLVE Results'!$A$1:$A$18671 = $D$10) * ('RESOLVE Results'!$B$1:$B$18671 = $F$10) * ('RESOLVE Results'!$C$1:$C$18671 = $C76), 0), MATCH(H$12, 'RESOLVE Results'!$D$1:$P$1, 0)), "")</f>
        <v>0</v>
      </c>
      <c r="I76" s="4" cm="1">
        <f t="array" ref="I76">IFERROR(INDEX('RESOLVE Results'!$D$1:$P$18671, MATCH(1, ('RESOLVE Results'!$A$1:$A$18671 = $D$10) * ('RESOLVE Results'!$B$1:$B$18671 = $F$10) * ('RESOLVE Results'!$C$1:$C$18671 = $C76), 0), MATCH(I$12, 'RESOLVE Results'!$D$1:$P$1, 0)), "")</f>
        <v>0</v>
      </c>
      <c r="J76" s="4" cm="1">
        <f t="array" ref="J76">IFERROR(INDEX('RESOLVE Results'!$D$1:$P$18671, MATCH(1, ('RESOLVE Results'!$A$1:$A$18671 = $D$10) * ('RESOLVE Results'!$B$1:$B$18671 = $F$10) * ('RESOLVE Results'!$C$1:$C$18671 = $C76), 0), MATCH(J$12, 'RESOLVE Results'!$D$1:$P$1, 0)), "")</f>
        <v>0</v>
      </c>
      <c r="K76" s="4" cm="1">
        <f t="array" ref="K76">IFERROR(INDEX('RESOLVE Results'!$D$1:$P$18671, MATCH(1, ('RESOLVE Results'!$A$1:$A$18671 = $D$10) * ('RESOLVE Results'!$B$1:$B$18671 = $F$10) * ('RESOLVE Results'!$C$1:$C$18671 = $C76), 0), MATCH(K$12, 'RESOLVE Results'!$D$1:$P$1, 0)), "")</f>
        <v>0</v>
      </c>
      <c r="L76" s="4" cm="1">
        <f t="array" ref="L76">IFERROR(INDEX('RESOLVE Results'!$D$1:$P$18671, MATCH(1, ('RESOLVE Results'!$A$1:$A$18671 = $D$10) * ('RESOLVE Results'!$B$1:$B$18671 = $F$10) * ('RESOLVE Results'!$C$1:$C$18671 = $C76), 0), MATCH(L$12, 'RESOLVE Results'!$D$1:$P$1, 0)), "")</f>
        <v>29.33</v>
      </c>
      <c r="M76" s="4" cm="1">
        <f t="array" ref="M76">IFERROR(INDEX('RESOLVE Results'!$D$1:$P$18671, MATCH(1, ('RESOLVE Results'!$A$1:$A$18671 = $D$10) * ('RESOLVE Results'!$B$1:$B$18671 = $F$10) * ('RESOLVE Results'!$C$1:$C$18671 = $C76), 0), MATCH(M$12, 'RESOLVE Results'!$D$1:$P$1, 0)), "")</f>
        <v>28.93</v>
      </c>
      <c r="N76" s="4" cm="1">
        <f t="array" ref="N76">IFERROR(INDEX('RESOLVE Results'!$D$1:$P$18671, MATCH(1, ('RESOLVE Results'!$A$1:$A$18671 = $D$10) * ('RESOLVE Results'!$B$1:$B$18671 = $F$10) * ('RESOLVE Results'!$C$1:$C$18671 = $C76), 0), MATCH(N$12, 'RESOLVE Results'!$D$1:$P$1, 0)), "")</f>
        <v>28.37</v>
      </c>
      <c r="O76" s="4" cm="1">
        <f t="array" ref="O76">IFERROR(INDEX('RESOLVE Results'!$D$1:$P$18671, MATCH(1, ('RESOLVE Results'!$A$1:$A$18671 = $D$10) * ('RESOLVE Results'!$B$1:$B$18671 = $F$10) * ('RESOLVE Results'!$C$1:$C$18671 = $C76), 0), MATCH(O$12, 'RESOLVE Results'!$D$1:$P$1, 0)), "")</f>
        <v>61.71</v>
      </c>
      <c r="P76" s="6">
        <f t="shared" si="2"/>
        <v>356.62003684086301</v>
      </c>
      <c r="Q76" s="4">
        <f>IFERROR(IF('Dashboard '!$D$6 = 2035, P76 * (1.05^(2035-2022)), P76), "")</f>
        <v>672.46026660425412</v>
      </c>
    </row>
    <row r="77" spans="2:17" outlineLevel="1" x14ac:dyDescent="0.2">
      <c r="B77" s="11" t="s">
        <v>270</v>
      </c>
      <c r="C77" s="3" t="str">
        <v>15.6GW Least-Cost</v>
      </c>
      <c r="D77" s="4" cm="1">
        <f t="array" ref="D77">IFERROR(INDEX('RESOLVE Results'!$D$1:$P$18671, MATCH(1, ('RESOLVE Results'!$A$1:$A$18671 = $D$10) * ('RESOLVE Results'!$B$1:$B$18671 = $F$10) * ('RESOLVE Results'!$C$1:$C$18671 = $C77), 0), MATCH(D$12, 'RESOLVE Results'!$D$1:$P$1, 0)), "")</f>
        <v>0</v>
      </c>
      <c r="E77" s="4" cm="1">
        <f t="array" ref="E77">IFERROR(INDEX('RESOLVE Results'!$D$1:$P$18671, MATCH(1, ('RESOLVE Results'!$A$1:$A$18671 = $D$10) * ('RESOLVE Results'!$B$1:$B$18671 = $F$10) * ('RESOLVE Results'!$C$1:$C$18671 = $C77), 0), MATCH(E$12, 'RESOLVE Results'!$D$1:$P$1, 0)), "")</f>
        <v>0</v>
      </c>
      <c r="F77" s="4" cm="1">
        <f t="array" ref="F77">IFERROR(INDEX('RESOLVE Results'!$D$1:$P$18671, MATCH(1, ('RESOLVE Results'!$A$1:$A$18671 = $D$10) * ('RESOLVE Results'!$B$1:$B$18671 = $F$10) * ('RESOLVE Results'!$C$1:$C$18671 = $C77), 0), MATCH(F$12, 'RESOLVE Results'!$D$1:$P$1, 0)), "")</f>
        <v>0</v>
      </c>
      <c r="G77" s="4" cm="1">
        <f t="array" ref="G77">IFERROR(INDEX('RESOLVE Results'!$D$1:$P$18671, MATCH(1, ('RESOLVE Results'!$A$1:$A$18671 = $D$10) * ('RESOLVE Results'!$B$1:$B$18671 = $F$10) * ('RESOLVE Results'!$C$1:$C$18671 = $C77), 0), MATCH(G$12, 'RESOLVE Results'!$D$1:$P$1, 0)), "")</f>
        <v>0</v>
      </c>
      <c r="H77" s="4" cm="1">
        <f t="array" ref="H77">IFERROR(INDEX('RESOLVE Results'!$D$1:$P$18671, MATCH(1, ('RESOLVE Results'!$A$1:$A$18671 = $D$10) * ('RESOLVE Results'!$B$1:$B$18671 = $F$10) * ('RESOLVE Results'!$C$1:$C$18671 = $C77), 0), MATCH(H$12, 'RESOLVE Results'!$D$1:$P$1, 0)), "")</f>
        <v>0</v>
      </c>
      <c r="I77" s="4" cm="1">
        <f t="array" ref="I77">IFERROR(INDEX('RESOLVE Results'!$D$1:$P$18671, MATCH(1, ('RESOLVE Results'!$A$1:$A$18671 = $D$10) * ('RESOLVE Results'!$B$1:$B$18671 = $F$10) * ('RESOLVE Results'!$C$1:$C$18671 = $C77), 0), MATCH(I$12, 'RESOLVE Results'!$D$1:$P$1, 0)), "")</f>
        <v>0</v>
      </c>
      <c r="J77" s="4" cm="1">
        <f t="array" ref="J77">IFERROR(INDEX('RESOLVE Results'!$D$1:$P$18671, MATCH(1, ('RESOLVE Results'!$A$1:$A$18671 = $D$10) * ('RESOLVE Results'!$B$1:$B$18671 = $F$10) * ('RESOLVE Results'!$C$1:$C$18671 = $C77), 0), MATCH(J$12, 'RESOLVE Results'!$D$1:$P$1, 0)), "")</f>
        <v>0</v>
      </c>
      <c r="K77" s="4" cm="1">
        <f t="array" ref="K77">IFERROR(INDEX('RESOLVE Results'!$D$1:$P$18671, MATCH(1, ('RESOLVE Results'!$A$1:$A$18671 = $D$10) * ('RESOLVE Results'!$B$1:$B$18671 = $F$10) * ('RESOLVE Results'!$C$1:$C$18671 = $C77), 0), MATCH(K$12, 'RESOLVE Results'!$D$1:$P$1, 0)), "")</f>
        <v>0</v>
      </c>
      <c r="L77" s="4" cm="1">
        <f t="array" ref="L77">IFERROR(INDEX('RESOLVE Results'!$D$1:$P$18671, MATCH(1, ('RESOLVE Results'!$A$1:$A$18671 = $D$10) * ('RESOLVE Results'!$B$1:$B$18671 = $F$10) * ('RESOLVE Results'!$C$1:$C$18671 = $C77), 0), MATCH(L$12, 'RESOLVE Results'!$D$1:$P$1, 0)), "")</f>
        <v>29.09</v>
      </c>
      <c r="M77" s="4" cm="1">
        <f t="array" ref="M77">IFERROR(INDEX('RESOLVE Results'!$D$1:$P$18671, MATCH(1, ('RESOLVE Results'!$A$1:$A$18671 = $D$10) * ('RESOLVE Results'!$B$1:$B$18671 = $F$10) * ('RESOLVE Results'!$C$1:$C$18671 = $C77), 0), MATCH(M$12, 'RESOLVE Results'!$D$1:$P$1, 0)), "")</f>
        <v>30.02</v>
      </c>
      <c r="N77" s="4" cm="1">
        <f t="array" ref="N77">IFERROR(INDEX('RESOLVE Results'!$D$1:$P$18671, MATCH(1, ('RESOLVE Results'!$A$1:$A$18671 = $D$10) * ('RESOLVE Results'!$B$1:$B$18671 = $F$10) * ('RESOLVE Results'!$C$1:$C$18671 = $C77), 0), MATCH(N$12, 'RESOLVE Results'!$D$1:$P$1, 0)), "")</f>
        <v>29.17</v>
      </c>
      <c r="O77" s="4" cm="1">
        <f t="array" ref="O77">IFERROR(INDEX('RESOLVE Results'!$D$1:$P$18671, MATCH(1, ('RESOLVE Results'!$A$1:$A$18671 = $D$10) * ('RESOLVE Results'!$B$1:$B$18671 = $F$10) * ('RESOLVE Results'!$C$1:$C$18671 = $C77), 0), MATCH(O$12, 'RESOLVE Results'!$D$1:$P$1, 0)), "")</f>
        <v>60.19</v>
      </c>
      <c r="P77" s="6">
        <f t="shared" si="2"/>
        <v>352.26669694067579</v>
      </c>
      <c r="Q77" s="4">
        <f>IFERROR(IF('Dashboard '!$D$6 = 2035, P77 * (1.05^(2035-2022)), P77), "")</f>
        <v>664.25139495522455</v>
      </c>
    </row>
    <row r="78" spans="2:17" outlineLevel="1" x14ac:dyDescent="0.2">
      <c r="B78" s="11" t="s">
        <v>270</v>
      </c>
      <c r="C78" s="3" t="str">
        <v>25GW High Bookend</v>
      </c>
      <c r="D78" s="4" cm="1">
        <f t="array" ref="D78">IFERROR(INDEX('RESOLVE Results'!$D$1:$P$18671, MATCH(1, ('RESOLVE Results'!$A$1:$A$18671 = $D$10) * ('RESOLVE Results'!$B$1:$B$18671 = $F$10) * ('RESOLVE Results'!$C$1:$C$18671 = $C78), 0), MATCH(D$12, 'RESOLVE Results'!$D$1:$P$1, 0)), "")</f>
        <v>0</v>
      </c>
      <c r="E78" s="4" cm="1">
        <f t="array" ref="E78">IFERROR(INDEX('RESOLVE Results'!$D$1:$P$18671, MATCH(1, ('RESOLVE Results'!$A$1:$A$18671 = $D$10) * ('RESOLVE Results'!$B$1:$B$18671 = $F$10) * ('RESOLVE Results'!$C$1:$C$18671 = $C78), 0), MATCH(E$12, 'RESOLVE Results'!$D$1:$P$1, 0)), "")</f>
        <v>0</v>
      </c>
      <c r="F78" s="4" cm="1">
        <f t="array" ref="F78">IFERROR(INDEX('RESOLVE Results'!$D$1:$P$18671, MATCH(1, ('RESOLVE Results'!$A$1:$A$18671 = $D$10) * ('RESOLVE Results'!$B$1:$B$18671 = $F$10) * ('RESOLVE Results'!$C$1:$C$18671 = $C78), 0), MATCH(F$12, 'RESOLVE Results'!$D$1:$P$1, 0)), "")</f>
        <v>0</v>
      </c>
      <c r="G78" s="4" cm="1">
        <f t="array" ref="G78">IFERROR(INDEX('RESOLVE Results'!$D$1:$P$18671, MATCH(1, ('RESOLVE Results'!$A$1:$A$18671 = $D$10) * ('RESOLVE Results'!$B$1:$B$18671 = $F$10) * ('RESOLVE Results'!$C$1:$C$18671 = $C78), 0), MATCH(G$12, 'RESOLVE Results'!$D$1:$P$1, 0)), "")</f>
        <v>0</v>
      </c>
      <c r="H78" s="4" cm="1">
        <f t="array" ref="H78">IFERROR(INDEX('RESOLVE Results'!$D$1:$P$18671, MATCH(1, ('RESOLVE Results'!$A$1:$A$18671 = $D$10) * ('RESOLVE Results'!$B$1:$B$18671 = $F$10) * ('RESOLVE Results'!$C$1:$C$18671 = $C78), 0), MATCH(H$12, 'RESOLVE Results'!$D$1:$P$1, 0)), "")</f>
        <v>18.11</v>
      </c>
      <c r="I78" s="4" cm="1">
        <f t="array" ref="I78">IFERROR(INDEX('RESOLVE Results'!$D$1:$P$18671, MATCH(1, ('RESOLVE Results'!$A$1:$A$18671 = $D$10) * ('RESOLVE Results'!$B$1:$B$18671 = $F$10) * ('RESOLVE Results'!$C$1:$C$18671 = $C78), 0), MATCH(I$12, 'RESOLVE Results'!$D$1:$P$1, 0)), "")</f>
        <v>17.440000000000001</v>
      </c>
      <c r="J78" s="4" cm="1">
        <f t="array" ref="J78">IFERROR(INDEX('RESOLVE Results'!$D$1:$P$18671, MATCH(1, ('RESOLVE Results'!$A$1:$A$18671 = $D$10) * ('RESOLVE Results'!$B$1:$B$18671 = $F$10) * ('RESOLVE Results'!$C$1:$C$18671 = $C78), 0), MATCH(J$12, 'RESOLVE Results'!$D$1:$P$1, 0)), "")</f>
        <v>17.61</v>
      </c>
      <c r="K78" s="4" cm="1">
        <f t="array" ref="K78">IFERROR(INDEX('RESOLVE Results'!$D$1:$P$18671, MATCH(1, ('RESOLVE Results'!$A$1:$A$18671 = $D$10) * ('RESOLVE Results'!$B$1:$B$18671 = $F$10) * ('RESOLVE Results'!$C$1:$C$18671 = $C78), 0), MATCH(K$12, 'RESOLVE Results'!$D$1:$P$1, 0)), "")</f>
        <v>17.61</v>
      </c>
      <c r="L78" s="4" cm="1">
        <f t="array" ref="L78">IFERROR(INDEX('RESOLVE Results'!$D$1:$P$18671, MATCH(1, ('RESOLVE Results'!$A$1:$A$18671 = $D$10) * ('RESOLVE Results'!$B$1:$B$18671 = $F$10) * ('RESOLVE Results'!$C$1:$C$18671 = $C78), 0), MATCH(L$12, 'RESOLVE Results'!$D$1:$P$1, 0)), "")</f>
        <v>29.46</v>
      </c>
      <c r="M78" s="4" cm="1">
        <f t="array" ref="M78">IFERROR(INDEX('RESOLVE Results'!$D$1:$P$18671, MATCH(1, ('RESOLVE Results'!$A$1:$A$18671 = $D$10) * ('RESOLVE Results'!$B$1:$B$18671 = $F$10) * ('RESOLVE Results'!$C$1:$C$18671 = $C78), 0), MATCH(M$12, 'RESOLVE Results'!$D$1:$P$1, 0)), "")</f>
        <v>28.5</v>
      </c>
      <c r="N78" s="4" cm="1">
        <f t="array" ref="N78">IFERROR(INDEX('RESOLVE Results'!$D$1:$P$18671, MATCH(1, ('RESOLVE Results'!$A$1:$A$18671 = $D$10) * ('RESOLVE Results'!$B$1:$B$18671 = $F$10) * ('RESOLVE Results'!$C$1:$C$18671 = $C78), 0), MATCH(N$12, 'RESOLVE Results'!$D$1:$P$1, 0)), "")</f>
        <v>63.77</v>
      </c>
      <c r="O78" s="4" cm="1">
        <f t="array" ref="O78">IFERROR(INDEX('RESOLVE Results'!$D$1:$P$18671, MATCH(1, ('RESOLVE Results'!$A$1:$A$18671 = $D$10) * ('RESOLVE Results'!$B$1:$B$18671 = $F$10) * ('RESOLVE Results'!$C$1:$C$18671 = $C78), 0), MATCH(O$12, 'RESOLVE Results'!$D$1:$P$1, 0)), "")</f>
        <v>92.94</v>
      </c>
      <c r="P78" s="6">
        <f t="shared" si="2"/>
        <v>586.79955033011379</v>
      </c>
      <c r="Q78" s="4">
        <f>IFERROR(IF('Dashboard '!$D$6 = 2035, P78 * (1.05^(2035-2022)), P78), "")</f>
        <v>1106.4980687956397</v>
      </c>
    </row>
    <row r="79" spans="2:17" outlineLevel="1" x14ac:dyDescent="0.2">
      <c r="B79" s="11" t="s">
        <v>270</v>
      </c>
      <c r="C79" s="3" t="str">
        <v>25GW Stringent Policy</v>
      </c>
      <c r="D79" s="4" cm="1">
        <f t="array" ref="D79">IFERROR(INDEX('RESOLVE Results'!$D$1:$P$18671, MATCH(1, ('RESOLVE Results'!$A$1:$A$18671 = $D$10) * ('RESOLVE Results'!$B$1:$B$18671 = $F$10) * ('RESOLVE Results'!$C$1:$C$18671 = $C79), 0), MATCH(D$12, 'RESOLVE Results'!$D$1:$P$1, 0)), "")</f>
        <v>0</v>
      </c>
      <c r="E79" s="4" cm="1">
        <f t="array" ref="E79">IFERROR(INDEX('RESOLVE Results'!$D$1:$P$18671, MATCH(1, ('RESOLVE Results'!$A$1:$A$18671 = $D$10) * ('RESOLVE Results'!$B$1:$B$18671 = $F$10) * ('RESOLVE Results'!$C$1:$C$18671 = $C79), 0), MATCH(E$12, 'RESOLVE Results'!$D$1:$P$1, 0)), "")</f>
        <v>0</v>
      </c>
      <c r="F79" s="4" cm="1">
        <f t="array" ref="F79">IFERROR(INDEX('RESOLVE Results'!$D$1:$P$18671, MATCH(1, ('RESOLVE Results'!$A$1:$A$18671 = $D$10) * ('RESOLVE Results'!$B$1:$B$18671 = $F$10) * ('RESOLVE Results'!$C$1:$C$18671 = $C79), 0), MATCH(F$12, 'RESOLVE Results'!$D$1:$P$1, 0)), "")</f>
        <v>0</v>
      </c>
      <c r="G79" s="4" cm="1">
        <f t="array" ref="G79">IFERROR(INDEX('RESOLVE Results'!$D$1:$P$18671, MATCH(1, ('RESOLVE Results'!$A$1:$A$18671 = $D$10) * ('RESOLVE Results'!$B$1:$B$18671 = $F$10) * ('RESOLVE Results'!$C$1:$C$18671 = $C79), 0), MATCH(G$12, 'RESOLVE Results'!$D$1:$P$1, 0)), "")</f>
        <v>0</v>
      </c>
      <c r="H79" s="4" cm="1">
        <f t="array" ref="H79">IFERROR(INDEX('RESOLVE Results'!$D$1:$P$18671, MATCH(1, ('RESOLVE Results'!$A$1:$A$18671 = $D$10) * ('RESOLVE Results'!$B$1:$B$18671 = $F$10) * ('RESOLVE Results'!$C$1:$C$18671 = $C79), 0), MATCH(H$12, 'RESOLVE Results'!$D$1:$P$1, 0)), "")</f>
        <v>18.21</v>
      </c>
      <c r="I79" s="4" cm="1">
        <f t="array" ref="I79">IFERROR(INDEX('RESOLVE Results'!$D$1:$P$18671, MATCH(1, ('RESOLVE Results'!$A$1:$A$18671 = $D$10) * ('RESOLVE Results'!$B$1:$B$18671 = $F$10) * ('RESOLVE Results'!$C$1:$C$18671 = $C79), 0), MATCH(I$12, 'RESOLVE Results'!$D$1:$P$1, 0)), "")</f>
        <v>18.13</v>
      </c>
      <c r="J79" s="4" cm="1">
        <f t="array" ref="J79">IFERROR(INDEX('RESOLVE Results'!$D$1:$P$18671, MATCH(1, ('RESOLVE Results'!$A$1:$A$18671 = $D$10) * ('RESOLVE Results'!$B$1:$B$18671 = $F$10) * ('RESOLVE Results'!$C$1:$C$18671 = $C79), 0), MATCH(J$12, 'RESOLVE Results'!$D$1:$P$1, 0)), "")</f>
        <v>17.89</v>
      </c>
      <c r="K79" s="4" cm="1">
        <f t="array" ref="K79">IFERROR(INDEX('RESOLVE Results'!$D$1:$P$18671, MATCH(1, ('RESOLVE Results'!$A$1:$A$18671 = $D$10) * ('RESOLVE Results'!$B$1:$B$18671 = $F$10) * ('RESOLVE Results'!$C$1:$C$18671 = $C79), 0), MATCH(K$12, 'RESOLVE Results'!$D$1:$P$1, 0)), "")</f>
        <v>17.86</v>
      </c>
      <c r="L79" s="4" cm="1">
        <f t="array" ref="L79">IFERROR(INDEX('RESOLVE Results'!$D$1:$P$18671, MATCH(1, ('RESOLVE Results'!$A$1:$A$18671 = $D$10) * ('RESOLVE Results'!$B$1:$B$18671 = $F$10) * ('RESOLVE Results'!$C$1:$C$18671 = $C79), 0), MATCH(L$12, 'RESOLVE Results'!$D$1:$P$1, 0)), "")</f>
        <v>29.99</v>
      </c>
      <c r="M79" s="4" cm="1">
        <f t="array" ref="M79">IFERROR(INDEX('RESOLVE Results'!$D$1:$P$18671, MATCH(1, ('RESOLVE Results'!$A$1:$A$18671 = $D$10) * ('RESOLVE Results'!$B$1:$B$18671 = $F$10) * ('RESOLVE Results'!$C$1:$C$18671 = $C79), 0), MATCH(M$12, 'RESOLVE Results'!$D$1:$P$1, 0)), "")</f>
        <v>27.21</v>
      </c>
      <c r="N79" s="4" cm="1">
        <f t="array" ref="N79">IFERROR(INDEX('RESOLVE Results'!$D$1:$P$18671, MATCH(1, ('RESOLVE Results'!$A$1:$A$18671 = $D$10) * ('RESOLVE Results'!$B$1:$B$18671 = $F$10) * ('RESOLVE Results'!$C$1:$C$18671 = $C79), 0), MATCH(N$12, 'RESOLVE Results'!$D$1:$P$1, 0)), "")</f>
        <v>57.97</v>
      </c>
      <c r="O79" s="4" cm="1">
        <f t="array" ref="O79">IFERROR(INDEX('RESOLVE Results'!$D$1:$P$18671, MATCH(1, ('RESOLVE Results'!$A$1:$A$18671 = $D$10) * ('RESOLVE Results'!$B$1:$B$18671 = $F$10) * ('RESOLVE Results'!$C$1:$C$18671 = $C79), 0), MATCH(O$12, 'RESOLVE Results'!$D$1:$P$1, 0)), "")</f>
        <v>87.83</v>
      </c>
      <c r="P79" s="6">
        <f t="shared" si="2"/>
        <v>559.32336305670799</v>
      </c>
      <c r="Q79" s="4">
        <f>IFERROR(IF('Dashboard '!$D$6 = 2035, P79 * (1.05^(2035-2022)), P79), "")</f>
        <v>1054.6876198292293</v>
      </c>
    </row>
    <row r="80" spans="2:17" outlineLevel="1" x14ac:dyDescent="0.2">
      <c r="B80" s="11" t="s">
        <v>270</v>
      </c>
      <c r="C80" s="3" t="str">
        <v>25GW Competing Resource Challenges</v>
      </c>
      <c r="D80" s="4" cm="1">
        <f t="array" ref="D80">IFERROR(INDEX('RESOLVE Results'!$D$1:$P$18671, MATCH(1, ('RESOLVE Results'!$A$1:$A$18671 = $D$10) * ('RESOLVE Results'!$B$1:$B$18671 = $F$10) * ('RESOLVE Results'!$C$1:$C$18671 = $C80), 0), MATCH(D$12, 'RESOLVE Results'!$D$1:$P$1, 0)), "")</f>
        <v>0</v>
      </c>
      <c r="E80" s="4" cm="1">
        <f t="array" ref="E80">IFERROR(INDEX('RESOLVE Results'!$D$1:$P$18671, MATCH(1, ('RESOLVE Results'!$A$1:$A$18671 = $D$10) * ('RESOLVE Results'!$B$1:$B$18671 = $F$10) * ('RESOLVE Results'!$C$1:$C$18671 = $C80), 0), MATCH(E$12, 'RESOLVE Results'!$D$1:$P$1, 0)), "")</f>
        <v>0</v>
      </c>
      <c r="F80" s="4" cm="1">
        <f t="array" ref="F80">IFERROR(INDEX('RESOLVE Results'!$D$1:$P$18671, MATCH(1, ('RESOLVE Results'!$A$1:$A$18671 = $D$10) * ('RESOLVE Results'!$B$1:$B$18671 = $F$10) * ('RESOLVE Results'!$C$1:$C$18671 = $C80), 0), MATCH(F$12, 'RESOLVE Results'!$D$1:$P$1, 0)), "")</f>
        <v>0</v>
      </c>
      <c r="G80" s="4" cm="1">
        <f t="array" ref="G80">IFERROR(INDEX('RESOLVE Results'!$D$1:$P$18671, MATCH(1, ('RESOLVE Results'!$A$1:$A$18671 = $D$10) * ('RESOLVE Results'!$B$1:$B$18671 = $F$10) * ('RESOLVE Results'!$C$1:$C$18671 = $C80), 0), MATCH(G$12, 'RESOLVE Results'!$D$1:$P$1, 0)), "")</f>
        <v>0</v>
      </c>
      <c r="H80" s="4" cm="1">
        <f t="array" ref="H80">IFERROR(INDEX('RESOLVE Results'!$D$1:$P$18671, MATCH(1, ('RESOLVE Results'!$A$1:$A$18671 = $D$10) * ('RESOLVE Results'!$B$1:$B$18671 = $F$10) * ('RESOLVE Results'!$C$1:$C$18671 = $C80), 0), MATCH(H$12, 'RESOLVE Results'!$D$1:$P$1, 0)), "")</f>
        <v>18.45</v>
      </c>
      <c r="I80" s="4" cm="1">
        <f t="array" ref="I80">IFERROR(INDEX('RESOLVE Results'!$D$1:$P$18671, MATCH(1, ('RESOLVE Results'!$A$1:$A$18671 = $D$10) * ('RESOLVE Results'!$B$1:$B$18671 = $F$10) * ('RESOLVE Results'!$C$1:$C$18671 = $C80), 0), MATCH(I$12, 'RESOLVE Results'!$D$1:$P$1, 0)), "")</f>
        <v>17.940000000000001</v>
      </c>
      <c r="J80" s="4" cm="1">
        <f t="array" ref="J80">IFERROR(INDEX('RESOLVE Results'!$D$1:$P$18671, MATCH(1, ('RESOLVE Results'!$A$1:$A$18671 = $D$10) * ('RESOLVE Results'!$B$1:$B$18671 = $F$10) * ('RESOLVE Results'!$C$1:$C$18671 = $C80), 0), MATCH(J$12, 'RESOLVE Results'!$D$1:$P$1, 0)), "")</f>
        <v>18.02</v>
      </c>
      <c r="K80" s="4" cm="1">
        <f t="array" ref="K80">IFERROR(INDEX('RESOLVE Results'!$D$1:$P$18671, MATCH(1, ('RESOLVE Results'!$A$1:$A$18671 = $D$10) * ('RESOLVE Results'!$B$1:$B$18671 = $F$10) * ('RESOLVE Results'!$C$1:$C$18671 = $C80), 0), MATCH(K$12, 'RESOLVE Results'!$D$1:$P$1, 0)), "")</f>
        <v>17.55</v>
      </c>
      <c r="L80" s="4" cm="1">
        <f t="array" ref="L80">IFERROR(INDEX('RESOLVE Results'!$D$1:$P$18671, MATCH(1, ('RESOLVE Results'!$A$1:$A$18671 = $D$10) * ('RESOLVE Results'!$B$1:$B$18671 = $F$10) * ('RESOLVE Results'!$C$1:$C$18671 = $C80), 0), MATCH(L$12, 'RESOLVE Results'!$D$1:$P$1, 0)), "")</f>
        <v>29.19</v>
      </c>
      <c r="M80" s="4" cm="1">
        <f t="array" ref="M80">IFERROR(INDEX('RESOLVE Results'!$D$1:$P$18671, MATCH(1, ('RESOLVE Results'!$A$1:$A$18671 = $D$10) * ('RESOLVE Results'!$B$1:$B$18671 = $F$10) * ('RESOLVE Results'!$C$1:$C$18671 = $C80), 0), MATCH(M$12, 'RESOLVE Results'!$D$1:$P$1, 0)), "")</f>
        <v>29.02</v>
      </c>
      <c r="N80" s="4" cm="1">
        <f t="array" ref="N80">IFERROR(INDEX('RESOLVE Results'!$D$1:$P$18671, MATCH(1, ('RESOLVE Results'!$A$1:$A$18671 = $D$10) * ('RESOLVE Results'!$B$1:$B$18671 = $F$10) * ('RESOLVE Results'!$C$1:$C$18671 = $C80), 0), MATCH(N$12, 'RESOLVE Results'!$D$1:$P$1, 0)), "")</f>
        <v>61.36</v>
      </c>
      <c r="O80" s="4" cm="1">
        <f t="array" ref="O80">IFERROR(INDEX('RESOLVE Results'!$D$1:$P$18671, MATCH(1, ('RESOLVE Results'!$A$1:$A$18671 = $D$10) * ('RESOLVE Results'!$B$1:$B$18671 = $F$10) * ('RESOLVE Results'!$C$1:$C$18671 = $C80), 0), MATCH(O$12, 'RESOLVE Results'!$D$1:$P$1, 0)), "")</f>
        <v>94.32</v>
      </c>
      <c r="P80" s="6">
        <f t="shared" si="2"/>
        <v>591.03086010676634</v>
      </c>
      <c r="Q80" s="4">
        <f>IFERROR(IF('Dashboard '!$D$6 = 2035, P80 * (1.05^(2035-2022)), P80), "")</f>
        <v>1114.4768344468885</v>
      </c>
    </row>
    <row r="81" spans="2:17" outlineLevel="1" x14ac:dyDescent="0.2">
      <c r="B81" s="11" t="s">
        <v>270</v>
      </c>
      <c r="C81" s="3" t="str">
        <v>25GW Low Bookend</v>
      </c>
      <c r="D81" s="4" cm="1">
        <f t="array" ref="D81">IFERROR(INDEX('RESOLVE Results'!$D$1:$P$18671, MATCH(1, ('RESOLVE Results'!$A$1:$A$18671 = $D$10) * ('RESOLVE Results'!$B$1:$B$18671 = $F$10) * ('RESOLVE Results'!$C$1:$C$18671 = $C81), 0), MATCH(D$12, 'RESOLVE Results'!$D$1:$P$1, 0)), "")</f>
        <v>0</v>
      </c>
      <c r="E81" s="4" cm="1">
        <f t="array" ref="E81">IFERROR(INDEX('RESOLVE Results'!$D$1:$P$18671, MATCH(1, ('RESOLVE Results'!$A$1:$A$18671 = $D$10) * ('RESOLVE Results'!$B$1:$B$18671 = $F$10) * ('RESOLVE Results'!$C$1:$C$18671 = $C81), 0), MATCH(E$12, 'RESOLVE Results'!$D$1:$P$1, 0)), "")</f>
        <v>0</v>
      </c>
      <c r="F81" s="4" cm="1">
        <f t="array" ref="F81">IFERROR(INDEX('RESOLVE Results'!$D$1:$P$18671, MATCH(1, ('RESOLVE Results'!$A$1:$A$18671 = $D$10) * ('RESOLVE Results'!$B$1:$B$18671 = $F$10) * ('RESOLVE Results'!$C$1:$C$18671 = $C81), 0), MATCH(F$12, 'RESOLVE Results'!$D$1:$P$1, 0)), "")</f>
        <v>0</v>
      </c>
      <c r="G81" s="4" cm="1">
        <f t="array" ref="G81">IFERROR(INDEX('RESOLVE Results'!$D$1:$P$18671, MATCH(1, ('RESOLVE Results'!$A$1:$A$18671 = $D$10) * ('RESOLVE Results'!$B$1:$B$18671 = $F$10) * ('RESOLVE Results'!$C$1:$C$18671 = $C81), 0), MATCH(G$12, 'RESOLVE Results'!$D$1:$P$1, 0)), "")</f>
        <v>0</v>
      </c>
      <c r="H81" s="4" cm="1">
        <f t="array" ref="H81">IFERROR(INDEX('RESOLVE Results'!$D$1:$P$18671, MATCH(1, ('RESOLVE Results'!$A$1:$A$18671 = $D$10) * ('RESOLVE Results'!$B$1:$B$18671 = $F$10) * ('RESOLVE Results'!$C$1:$C$18671 = $C81), 0), MATCH(H$12, 'RESOLVE Results'!$D$1:$P$1, 0)), "")</f>
        <v>18.36</v>
      </c>
      <c r="I81" s="4" cm="1">
        <f t="array" ref="I81">IFERROR(INDEX('RESOLVE Results'!$D$1:$P$18671, MATCH(1, ('RESOLVE Results'!$A$1:$A$18671 = $D$10) * ('RESOLVE Results'!$B$1:$B$18671 = $F$10) * ('RESOLVE Results'!$C$1:$C$18671 = $C81), 0), MATCH(I$12, 'RESOLVE Results'!$D$1:$P$1, 0)), "")</f>
        <v>18.13</v>
      </c>
      <c r="J81" s="4" cm="1">
        <f t="array" ref="J81">IFERROR(INDEX('RESOLVE Results'!$D$1:$P$18671, MATCH(1, ('RESOLVE Results'!$A$1:$A$18671 = $D$10) * ('RESOLVE Results'!$B$1:$B$18671 = $F$10) * ('RESOLVE Results'!$C$1:$C$18671 = $C81), 0), MATCH(J$12, 'RESOLVE Results'!$D$1:$P$1, 0)), "")</f>
        <v>18.100000000000001</v>
      </c>
      <c r="K81" s="4" cm="1">
        <f t="array" ref="K81">IFERROR(INDEX('RESOLVE Results'!$D$1:$P$18671, MATCH(1, ('RESOLVE Results'!$A$1:$A$18671 = $D$10) * ('RESOLVE Results'!$B$1:$B$18671 = $F$10) * ('RESOLVE Results'!$C$1:$C$18671 = $C81), 0), MATCH(K$12, 'RESOLVE Results'!$D$1:$P$1, 0)), "")</f>
        <v>17.72</v>
      </c>
      <c r="L81" s="4" cm="1">
        <f t="array" ref="L81">IFERROR(INDEX('RESOLVE Results'!$D$1:$P$18671, MATCH(1, ('RESOLVE Results'!$A$1:$A$18671 = $D$10) * ('RESOLVE Results'!$B$1:$B$18671 = $F$10) * ('RESOLVE Results'!$C$1:$C$18671 = $C81), 0), MATCH(L$12, 'RESOLVE Results'!$D$1:$P$1, 0)), "")</f>
        <v>29.96</v>
      </c>
      <c r="M81" s="4" cm="1">
        <f t="array" ref="M81">IFERROR(INDEX('RESOLVE Results'!$D$1:$P$18671, MATCH(1, ('RESOLVE Results'!$A$1:$A$18671 = $D$10) * ('RESOLVE Results'!$B$1:$B$18671 = $F$10) * ('RESOLVE Results'!$C$1:$C$18671 = $C81), 0), MATCH(M$12, 'RESOLVE Results'!$D$1:$P$1, 0)), "")</f>
        <v>29.16</v>
      </c>
      <c r="N81" s="4" cm="1">
        <f t="array" ref="N81">IFERROR(INDEX('RESOLVE Results'!$D$1:$P$18671, MATCH(1, ('RESOLVE Results'!$A$1:$A$18671 = $D$10) * ('RESOLVE Results'!$B$1:$B$18671 = $F$10) * ('RESOLVE Results'!$C$1:$C$18671 = $C81), 0), MATCH(N$12, 'RESOLVE Results'!$D$1:$P$1, 0)), "")</f>
        <v>61.95</v>
      </c>
      <c r="O81" s="4" cm="1">
        <f t="array" ref="O81">IFERROR(INDEX('RESOLVE Results'!$D$1:$P$18671, MATCH(1, ('RESOLVE Results'!$A$1:$A$18671 = $D$10) * ('RESOLVE Results'!$B$1:$B$18671 = $F$10) * ('RESOLVE Results'!$C$1:$C$18671 = $C81), 0), MATCH(O$12, 'RESOLVE Results'!$D$1:$P$1, 0)), "")</f>
        <v>95.42</v>
      </c>
      <c r="P81" s="6">
        <f t="shared" si="2"/>
        <v>597.56547650128891</v>
      </c>
      <c r="Q81" s="4">
        <f>IFERROR(IF('Dashboard '!$D$6 = 2035, P81 * (1.05^(2035-2022)), P81), "")</f>
        <v>1126.7988282466313</v>
      </c>
    </row>
    <row r="82" spans="2:17" outlineLevel="1" x14ac:dyDescent="0.2">
      <c r="B82" s="11" t="s">
        <v>270</v>
      </c>
      <c r="C82" s="3" t="str">
        <v>25GW Least-Cost</v>
      </c>
      <c r="D82" s="4" cm="1">
        <f t="array" ref="D82">IFERROR(INDEX('RESOLVE Results'!$D$1:$P$18671, MATCH(1, ('RESOLVE Results'!$A$1:$A$18671 = $D$10) * ('RESOLVE Results'!$B$1:$B$18671 = $F$10) * ('RESOLVE Results'!$C$1:$C$18671 = $C82), 0), MATCH(D$12, 'RESOLVE Results'!$D$1:$P$1, 0)), "")</f>
        <v>0</v>
      </c>
      <c r="E82" s="4" cm="1">
        <f t="array" ref="E82">IFERROR(INDEX('RESOLVE Results'!$D$1:$P$18671, MATCH(1, ('RESOLVE Results'!$A$1:$A$18671 = $D$10) * ('RESOLVE Results'!$B$1:$B$18671 = $F$10) * ('RESOLVE Results'!$C$1:$C$18671 = $C82), 0), MATCH(E$12, 'RESOLVE Results'!$D$1:$P$1, 0)), "")</f>
        <v>0</v>
      </c>
      <c r="F82" s="4" cm="1">
        <f t="array" ref="F82">IFERROR(INDEX('RESOLVE Results'!$D$1:$P$18671, MATCH(1, ('RESOLVE Results'!$A$1:$A$18671 = $D$10) * ('RESOLVE Results'!$B$1:$B$18671 = $F$10) * ('RESOLVE Results'!$C$1:$C$18671 = $C82), 0), MATCH(F$12, 'RESOLVE Results'!$D$1:$P$1, 0)), "")</f>
        <v>0</v>
      </c>
      <c r="G82" s="4" cm="1">
        <f t="array" ref="G82">IFERROR(INDEX('RESOLVE Results'!$D$1:$P$18671, MATCH(1, ('RESOLVE Results'!$A$1:$A$18671 = $D$10) * ('RESOLVE Results'!$B$1:$B$18671 = $F$10) * ('RESOLVE Results'!$C$1:$C$18671 = $C82), 0), MATCH(G$12, 'RESOLVE Results'!$D$1:$P$1, 0)), "")</f>
        <v>0</v>
      </c>
      <c r="H82" s="4" cm="1">
        <f t="array" ref="H82">IFERROR(INDEX('RESOLVE Results'!$D$1:$P$18671, MATCH(1, ('RESOLVE Results'!$A$1:$A$18671 = $D$10) * ('RESOLVE Results'!$B$1:$B$18671 = $F$10) * ('RESOLVE Results'!$C$1:$C$18671 = $C82), 0), MATCH(H$12, 'RESOLVE Results'!$D$1:$P$1, 0)), "")</f>
        <v>18.489999999999998</v>
      </c>
      <c r="I82" s="4" cm="1">
        <f t="array" ref="I82">IFERROR(INDEX('RESOLVE Results'!$D$1:$P$18671, MATCH(1, ('RESOLVE Results'!$A$1:$A$18671 = $D$10) * ('RESOLVE Results'!$B$1:$B$18671 = $F$10) * ('RESOLVE Results'!$C$1:$C$18671 = $C82), 0), MATCH(I$12, 'RESOLVE Results'!$D$1:$P$1, 0)), "")</f>
        <v>18.329999999999998</v>
      </c>
      <c r="J82" s="4" cm="1">
        <f t="array" ref="J82">IFERROR(INDEX('RESOLVE Results'!$D$1:$P$18671, MATCH(1, ('RESOLVE Results'!$A$1:$A$18671 = $D$10) * ('RESOLVE Results'!$B$1:$B$18671 = $F$10) * ('RESOLVE Results'!$C$1:$C$18671 = $C82), 0), MATCH(J$12, 'RESOLVE Results'!$D$1:$P$1, 0)), "")</f>
        <v>18</v>
      </c>
      <c r="K82" s="4" cm="1">
        <f t="array" ref="K82">IFERROR(INDEX('RESOLVE Results'!$D$1:$P$18671, MATCH(1, ('RESOLVE Results'!$A$1:$A$18671 = $D$10) * ('RESOLVE Results'!$B$1:$B$18671 = $F$10) * ('RESOLVE Results'!$C$1:$C$18671 = $C82), 0), MATCH(K$12, 'RESOLVE Results'!$D$1:$P$1, 0)), "")</f>
        <v>17.989999999999998</v>
      </c>
      <c r="L82" s="4" cm="1">
        <f t="array" ref="L82">IFERROR(INDEX('RESOLVE Results'!$D$1:$P$18671, MATCH(1, ('RESOLVE Results'!$A$1:$A$18671 = $D$10) * ('RESOLVE Results'!$B$1:$B$18671 = $F$10) * ('RESOLVE Results'!$C$1:$C$18671 = $C82), 0), MATCH(L$12, 'RESOLVE Results'!$D$1:$P$1, 0)), "")</f>
        <v>30.01</v>
      </c>
      <c r="M82" s="4" cm="1">
        <f t="array" ref="M82">IFERROR(INDEX('RESOLVE Results'!$D$1:$P$18671, MATCH(1, ('RESOLVE Results'!$A$1:$A$18671 = $D$10) * ('RESOLVE Results'!$B$1:$B$18671 = $F$10) * ('RESOLVE Results'!$C$1:$C$18671 = $C82), 0), MATCH(M$12, 'RESOLVE Results'!$D$1:$P$1, 0)), "")</f>
        <v>30.53</v>
      </c>
      <c r="N82" s="4" cm="1">
        <f t="array" ref="N82">IFERROR(INDEX('RESOLVE Results'!$D$1:$P$18671, MATCH(1, ('RESOLVE Results'!$A$1:$A$18671 = $D$10) * ('RESOLVE Results'!$B$1:$B$18671 = $F$10) * ('RESOLVE Results'!$C$1:$C$18671 = $C82), 0), MATCH(N$12, 'RESOLVE Results'!$D$1:$P$1, 0)), "")</f>
        <v>62.77</v>
      </c>
      <c r="O82" s="4" cm="1">
        <f t="array" ref="O82">IFERROR(INDEX('RESOLVE Results'!$D$1:$P$18671, MATCH(1, ('RESOLVE Results'!$A$1:$A$18671 = $D$10) * ('RESOLVE Results'!$B$1:$B$18671 = $F$10) * ('RESOLVE Results'!$C$1:$C$18671 = $C82), 0), MATCH(O$12, 'RESOLVE Results'!$D$1:$P$1, 0)), "")</f>
        <v>93.32</v>
      </c>
      <c r="P82" s="6">
        <f t="shared" si="2"/>
        <v>591.99890848773566</v>
      </c>
      <c r="Q82" s="4">
        <f>IFERROR(IF('Dashboard '!$D$6 = 2035, P82 * (1.05^(2035-2022)), P82), "")</f>
        <v>1116.3022340461907</v>
      </c>
    </row>
    <row r="83" spans="2:17" outlineLevel="1" x14ac:dyDescent="0.2">
      <c r="B83" s="11" t="s">
        <v>270</v>
      </c>
      <c r="C83" s="3" t="str">
        <v>Humboldt 2.7GW Least-Cost</v>
      </c>
      <c r="D83" s="4" cm="1">
        <f t="array" ref="D83">IFERROR(INDEX('RESOLVE Results'!$D$1:$P$18671, MATCH(1, ('RESOLVE Results'!$A$1:$A$18671 = $D$10) * ('RESOLVE Results'!$B$1:$B$18671 = $F$10) * ('RESOLVE Results'!$C$1:$C$18671 = $C83), 0), MATCH(D$12, 'RESOLVE Results'!$D$1:$P$1, 0)), "")</f>
        <v>0</v>
      </c>
      <c r="E83" s="4" cm="1">
        <f t="array" ref="E83">IFERROR(INDEX('RESOLVE Results'!$D$1:$P$18671, MATCH(1, ('RESOLVE Results'!$A$1:$A$18671 = $D$10) * ('RESOLVE Results'!$B$1:$B$18671 = $F$10) * ('RESOLVE Results'!$C$1:$C$18671 = $C83), 0), MATCH(E$12, 'RESOLVE Results'!$D$1:$P$1, 0)), "")</f>
        <v>0</v>
      </c>
      <c r="F83" s="4" cm="1">
        <f t="array" ref="F83">IFERROR(INDEX('RESOLVE Results'!$D$1:$P$18671, MATCH(1, ('RESOLVE Results'!$A$1:$A$18671 = $D$10) * ('RESOLVE Results'!$B$1:$B$18671 = $F$10) * ('RESOLVE Results'!$C$1:$C$18671 = $C83), 0), MATCH(F$12, 'RESOLVE Results'!$D$1:$P$1, 0)), "")</f>
        <v>0</v>
      </c>
      <c r="G83" s="4" cm="1">
        <f t="array" ref="G83">IFERROR(INDEX('RESOLVE Results'!$D$1:$P$18671, MATCH(1, ('RESOLVE Results'!$A$1:$A$18671 = $D$10) * ('RESOLVE Results'!$B$1:$B$18671 = $F$10) * ('RESOLVE Results'!$C$1:$C$18671 = $C83), 0), MATCH(G$12, 'RESOLVE Results'!$D$1:$P$1, 0)), "")</f>
        <v>0</v>
      </c>
      <c r="H83" s="4" cm="1">
        <f t="array" ref="H83">IFERROR(INDEX('RESOLVE Results'!$D$1:$P$18671, MATCH(1, ('RESOLVE Results'!$A$1:$A$18671 = $D$10) * ('RESOLVE Results'!$B$1:$B$18671 = $F$10) * ('RESOLVE Results'!$C$1:$C$18671 = $C83), 0), MATCH(H$12, 'RESOLVE Results'!$D$1:$P$1, 0)), "")</f>
        <v>0</v>
      </c>
      <c r="I83" s="4" cm="1">
        <f t="array" ref="I83">IFERROR(INDEX('RESOLVE Results'!$D$1:$P$18671, MATCH(1, ('RESOLVE Results'!$A$1:$A$18671 = $D$10) * ('RESOLVE Results'!$B$1:$B$18671 = $F$10) * ('RESOLVE Results'!$C$1:$C$18671 = $C83), 0), MATCH(I$12, 'RESOLVE Results'!$D$1:$P$1, 0)), "")</f>
        <v>0</v>
      </c>
      <c r="J83" s="4" cm="1">
        <f t="array" ref="J83">IFERROR(INDEX('RESOLVE Results'!$D$1:$P$18671, MATCH(1, ('RESOLVE Results'!$A$1:$A$18671 = $D$10) * ('RESOLVE Results'!$B$1:$B$18671 = $F$10) * ('RESOLVE Results'!$C$1:$C$18671 = $C83), 0), MATCH(J$12, 'RESOLVE Results'!$D$1:$P$1, 0)), "")</f>
        <v>0</v>
      </c>
      <c r="K83" s="4" cm="1">
        <f t="array" ref="K83">IFERROR(INDEX('RESOLVE Results'!$D$1:$P$18671, MATCH(1, ('RESOLVE Results'!$A$1:$A$18671 = $D$10) * ('RESOLVE Results'!$B$1:$B$18671 = $F$10) * ('RESOLVE Results'!$C$1:$C$18671 = $C83), 0), MATCH(K$12, 'RESOLVE Results'!$D$1:$P$1, 0)), "")</f>
        <v>0</v>
      </c>
      <c r="L83" s="4" cm="1">
        <f t="array" ref="L83">IFERROR(INDEX('RESOLVE Results'!$D$1:$P$18671, MATCH(1, ('RESOLVE Results'!$A$1:$A$18671 = $D$10) * ('RESOLVE Results'!$B$1:$B$18671 = $F$10) * ('RESOLVE Results'!$C$1:$C$18671 = $C83), 0), MATCH(L$12, 'RESOLVE Results'!$D$1:$P$1, 0)), "")</f>
        <v>12.08</v>
      </c>
      <c r="M83" s="4" cm="1">
        <f t="array" ref="M83">IFERROR(INDEX('RESOLVE Results'!$D$1:$P$18671, MATCH(1, ('RESOLVE Results'!$A$1:$A$18671 = $D$10) * ('RESOLVE Results'!$B$1:$B$18671 = $F$10) * ('RESOLVE Results'!$C$1:$C$18671 = $C83), 0), MATCH(M$12, 'RESOLVE Results'!$D$1:$P$1, 0)), "")</f>
        <v>12.36</v>
      </c>
      <c r="N83" s="4" cm="1">
        <f t="array" ref="N83">IFERROR(INDEX('RESOLVE Results'!$D$1:$P$18671, MATCH(1, ('RESOLVE Results'!$A$1:$A$18671 = $D$10) * ('RESOLVE Results'!$B$1:$B$18671 = $F$10) * ('RESOLVE Results'!$C$1:$C$18671 = $C83), 0), MATCH(N$12, 'RESOLVE Results'!$D$1:$P$1, 0)), "")</f>
        <v>12.29</v>
      </c>
      <c r="O83" s="4" cm="1">
        <f t="array" ref="O83">IFERROR(INDEX('RESOLVE Results'!$D$1:$P$18671, MATCH(1, ('RESOLVE Results'!$A$1:$A$18671 = $D$10) * ('RESOLVE Results'!$B$1:$B$18671 = $F$10) * ('RESOLVE Results'!$C$1:$C$18671 = $C83), 0), MATCH(O$12, 'RESOLVE Results'!$D$1:$P$1, 0)), "")</f>
        <v>11.23</v>
      </c>
      <c r="P83" s="6">
        <f t="shared" ref="P83:P122" si="3">IF(O83="", "", SUMPRODUCT($D$6:$O$6, $D83:$O83))</f>
        <v>89.897484265627043</v>
      </c>
      <c r="Q83" s="4">
        <f>IFERROR(IF('Dashboard '!$D$6 = 2035, P83 * (1.05^(2035-2022)), P83), "")</f>
        <v>169.51511410249623</v>
      </c>
    </row>
    <row r="84" spans="2:17" outlineLevel="1" x14ac:dyDescent="0.2">
      <c r="B84" s="11" t="s">
        <v>270</v>
      </c>
      <c r="C84" s="3" t="str">
        <v>Morro 2.7GW Least-Cost</v>
      </c>
      <c r="D84" s="4" cm="1">
        <f t="array" ref="D84">IFERROR(INDEX('RESOLVE Results'!$D$1:$P$18671, MATCH(1, ('RESOLVE Results'!$A$1:$A$18671 = $D$10) * ('RESOLVE Results'!$B$1:$B$18671 = $F$10) * ('RESOLVE Results'!$C$1:$C$18671 = $C84), 0), MATCH(D$12, 'RESOLVE Results'!$D$1:$P$1, 0)), "")</f>
        <v>0</v>
      </c>
      <c r="E84" s="4" cm="1">
        <f t="array" ref="E84">IFERROR(INDEX('RESOLVE Results'!$D$1:$P$18671, MATCH(1, ('RESOLVE Results'!$A$1:$A$18671 = $D$10) * ('RESOLVE Results'!$B$1:$B$18671 = $F$10) * ('RESOLVE Results'!$C$1:$C$18671 = $C84), 0), MATCH(E$12, 'RESOLVE Results'!$D$1:$P$1, 0)), "")</f>
        <v>0</v>
      </c>
      <c r="F84" s="4" cm="1">
        <f t="array" ref="F84">IFERROR(INDEX('RESOLVE Results'!$D$1:$P$18671, MATCH(1, ('RESOLVE Results'!$A$1:$A$18671 = $D$10) * ('RESOLVE Results'!$B$1:$B$18671 = $F$10) * ('RESOLVE Results'!$C$1:$C$18671 = $C84), 0), MATCH(F$12, 'RESOLVE Results'!$D$1:$P$1, 0)), "")</f>
        <v>0</v>
      </c>
      <c r="G84" s="4" cm="1">
        <f t="array" ref="G84">IFERROR(INDEX('RESOLVE Results'!$D$1:$P$18671, MATCH(1, ('RESOLVE Results'!$A$1:$A$18671 = $D$10) * ('RESOLVE Results'!$B$1:$B$18671 = $F$10) * ('RESOLVE Results'!$C$1:$C$18671 = $C84), 0), MATCH(G$12, 'RESOLVE Results'!$D$1:$P$1, 0)), "")</f>
        <v>0</v>
      </c>
      <c r="H84" s="4" cm="1">
        <f t="array" ref="H84">IFERROR(INDEX('RESOLVE Results'!$D$1:$P$18671, MATCH(1, ('RESOLVE Results'!$A$1:$A$18671 = $D$10) * ('RESOLVE Results'!$B$1:$B$18671 = $F$10) * ('RESOLVE Results'!$C$1:$C$18671 = $C84), 0), MATCH(H$12, 'RESOLVE Results'!$D$1:$P$1, 0)), "")</f>
        <v>0</v>
      </c>
      <c r="I84" s="4" cm="1">
        <f t="array" ref="I84">IFERROR(INDEX('RESOLVE Results'!$D$1:$P$18671, MATCH(1, ('RESOLVE Results'!$A$1:$A$18671 = $D$10) * ('RESOLVE Results'!$B$1:$B$18671 = $F$10) * ('RESOLVE Results'!$C$1:$C$18671 = $C84), 0), MATCH(I$12, 'RESOLVE Results'!$D$1:$P$1, 0)), "")</f>
        <v>0</v>
      </c>
      <c r="J84" s="4" cm="1">
        <f t="array" ref="J84">IFERROR(INDEX('RESOLVE Results'!$D$1:$P$18671, MATCH(1, ('RESOLVE Results'!$A$1:$A$18671 = $D$10) * ('RESOLVE Results'!$B$1:$B$18671 = $F$10) * ('RESOLVE Results'!$C$1:$C$18671 = $C84), 0), MATCH(J$12, 'RESOLVE Results'!$D$1:$P$1, 0)), "")</f>
        <v>0</v>
      </c>
      <c r="K84" s="4" cm="1">
        <f t="array" ref="K84">IFERROR(INDEX('RESOLVE Results'!$D$1:$P$18671, MATCH(1, ('RESOLVE Results'!$A$1:$A$18671 = $D$10) * ('RESOLVE Results'!$B$1:$B$18671 = $F$10) * ('RESOLVE Results'!$C$1:$C$18671 = $C84), 0), MATCH(K$12, 'RESOLVE Results'!$D$1:$P$1, 0)), "")</f>
        <v>0</v>
      </c>
      <c r="L84" s="4" cm="1">
        <f t="array" ref="L84">IFERROR(INDEX('RESOLVE Results'!$D$1:$P$18671, MATCH(1, ('RESOLVE Results'!$A$1:$A$18671 = $D$10) * ('RESOLVE Results'!$B$1:$B$18671 = $F$10) * ('RESOLVE Results'!$C$1:$C$18671 = $C84), 0), MATCH(L$12, 'RESOLVE Results'!$D$1:$P$1, 0)), "")</f>
        <v>9.44</v>
      </c>
      <c r="M84" s="4" cm="1">
        <f t="array" ref="M84">IFERROR(INDEX('RESOLVE Results'!$D$1:$P$18671, MATCH(1, ('RESOLVE Results'!$A$1:$A$18671 = $D$10) * ('RESOLVE Results'!$B$1:$B$18671 = $F$10) * ('RESOLVE Results'!$C$1:$C$18671 = $C84), 0), MATCH(M$12, 'RESOLVE Results'!$D$1:$P$1, 0)), "")</f>
        <v>9.43</v>
      </c>
      <c r="N84" s="4" cm="1">
        <f t="array" ref="N84">IFERROR(INDEX('RESOLVE Results'!$D$1:$P$18671, MATCH(1, ('RESOLVE Results'!$A$1:$A$18671 = $D$10) * ('RESOLVE Results'!$B$1:$B$18671 = $F$10) * ('RESOLVE Results'!$C$1:$C$18671 = $C84), 0), MATCH(N$12, 'RESOLVE Results'!$D$1:$P$1, 0)), "")</f>
        <v>9.4499999999999993</v>
      </c>
      <c r="O84" s="4" cm="1">
        <f t="array" ref="O84">IFERROR(INDEX('RESOLVE Results'!$D$1:$P$18671, MATCH(1, ('RESOLVE Results'!$A$1:$A$18671 = $D$10) * ('RESOLVE Results'!$B$1:$B$18671 = $F$10) * ('RESOLVE Results'!$C$1:$C$18671 = $C84), 0), MATCH(O$12, 'RESOLVE Results'!$D$1:$P$1, 0)), "")</f>
        <v>8.4</v>
      </c>
      <c r="P84" s="6">
        <f t="shared" si="3"/>
        <v>68.266718838459184</v>
      </c>
      <c r="Q84" s="4">
        <f>IFERROR(IF('Dashboard '!$D$6 = 2035, P84 * (1.05^(2035-2022)), P84), "")</f>
        <v>128.72707982696207</v>
      </c>
    </row>
    <row r="85" spans="2:17" outlineLevel="1" x14ac:dyDescent="0.2">
      <c r="B85" s="11" t="s">
        <v>270</v>
      </c>
      <c r="C85" s="3" t="str">
        <v>Humboldt 2.7GW Low Humboldt Capacity Factor</v>
      </c>
      <c r="D85" s="4" cm="1">
        <f t="array" ref="D85">IFERROR(INDEX('RESOLVE Results'!$D$1:$P$18671, MATCH(1, ('RESOLVE Results'!$A$1:$A$18671 = $D$10) * ('RESOLVE Results'!$B$1:$B$18671 = $F$10) * ('RESOLVE Results'!$C$1:$C$18671 = $C85), 0), MATCH(D$12, 'RESOLVE Results'!$D$1:$P$1, 0)), "")</f>
        <v>0</v>
      </c>
      <c r="E85" s="4" cm="1">
        <f t="array" ref="E85">IFERROR(INDEX('RESOLVE Results'!$D$1:$P$18671, MATCH(1, ('RESOLVE Results'!$A$1:$A$18671 = $D$10) * ('RESOLVE Results'!$B$1:$B$18671 = $F$10) * ('RESOLVE Results'!$C$1:$C$18671 = $C85), 0), MATCH(E$12, 'RESOLVE Results'!$D$1:$P$1, 0)), "")</f>
        <v>0</v>
      </c>
      <c r="F85" s="4" cm="1">
        <f t="array" ref="F85">IFERROR(INDEX('RESOLVE Results'!$D$1:$P$18671, MATCH(1, ('RESOLVE Results'!$A$1:$A$18671 = $D$10) * ('RESOLVE Results'!$B$1:$B$18671 = $F$10) * ('RESOLVE Results'!$C$1:$C$18671 = $C85), 0), MATCH(F$12, 'RESOLVE Results'!$D$1:$P$1, 0)), "")</f>
        <v>0</v>
      </c>
      <c r="G85" s="4" cm="1">
        <f t="array" ref="G85">IFERROR(INDEX('RESOLVE Results'!$D$1:$P$18671, MATCH(1, ('RESOLVE Results'!$A$1:$A$18671 = $D$10) * ('RESOLVE Results'!$B$1:$B$18671 = $F$10) * ('RESOLVE Results'!$C$1:$C$18671 = $C85), 0), MATCH(G$12, 'RESOLVE Results'!$D$1:$P$1, 0)), "")</f>
        <v>0</v>
      </c>
      <c r="H85" s="4" cm="1">
        <f t="array" ref="H85">IFERROR(INDEX('RESOLVE Results'!$D$1:$P$18671, MATCH(1, ('RESOLVE Results'!$A$1:$A$18671 = $D$10) * ('RESOLVE Results'!$B$1:$B$18671 = $F$10) * ('RESOLVE Results'!$C$1:$C$18671 = $C85), 0), MATCH(H$12, 'RESOLVE Results'!$D$1:$P$1, 0)), "")</f>
        <v>0</v>
      </c>
      <c r="I85" s="4" cm="1">
        <f t="array" ref="I85">IFERROR(INDEX('RESOLVE Results'!$D$1:$P$18671, MATCH(1, ('RESOLVE Results'!$A$1:$A$18671 = $D$10) * ('RESOLVE Results'!$B$1:$B$18671 = $F$10) * ('RESOLVE Results'!$C$1:$C$18671 = $C85), 0), MATCH(I$12, 'RESOLVE Results'!$D$1:$P$1, 0)), "")</f>
        <v>0</v>
      </c>
      <c r="J85" s="4" cm="1">
        <f t="array" ref="J85">IFERROR(INDEX('RESOLVE Results'!$D$1:$P$18671, MATCH(1, ('RESOLVE Results'!$A$1:$A$18671 = $D$10) * ('RESOLVE Results'!$B$1:$B$18671 = $F$10) * ('RESOLVE Results'!$C$1:$C$18671 = $C85), 0), MATCH(J$12, 'RESOLVE Results'!$D$1:$P$1, 0)), "")</f>
        <v>0</v>
      </c>
      <c r="K85" s="4" cm="1">
        <f t="array" ref="K85">IFERROR(INDEX('RESOLVE Results'!$D$1:$P$18671, MATCH(1, ('RESOLVE Results'!$A$1:$A$18671 = $D$10) * ('RESOLVE Results'!$B$1:$B$18671 = $F$10) * ('RESOLVE Results'!$C$1:$C$18671 = $C85), 0), MATCH(K$12, 'RESOLVE Results'!$D$1:$P$1, 0)), "")</f>
        <v>0</v>
      </c>
      <c r="L85" s="4" cm="1">
        <f t="array" ref="L85">IFERROR(INDEX('RESOLVE Results'!$D$1:$P$18671, MATCH(1, ('RESOLVE Results'!$A$1:$A$18671 = $D$10) * ('RESOLVE Results'!$B$1:$B$18671 = $F$10) * ('RESOLVE Results'!$C$1:$C$18671 = $C85), 0), MATCH(L$12, 'RESOLVE Results'!$D$1:$P$1, 0)), "")</f>
        <v>10.46</v>
      </c>
      <c r="M85" s="4" cm="1">
        <f t="array" ref="M85">IFERROR(INDEX('RESOLVE Results'!$D$1:$P$18671, MATCH(1, ('RESOLVE Results'!$A$1:$A$18671 = $D$10) * ('RESOLVE Results'!$B$1:$B$18671 = $F$10) * ('RESOLVE Results'!$C$1:$C$18671 = $C85), 0), MATCH(M$12, 'RESOLVE Results'!$D$1:$P$1, 0)), "")</f>
        <v>10.8</v>
      </c>
      <c r="N85" s="4" cm="1">
        <f t="array" ref="N85">IFERROR(INDEX('RESOLVE Results'!$D$1:$P$18671, MATCH(1, ('RESOLVE Results'!$A$1:$A$18671 = $D$10) * ('RESOLVE Results'!$B$1:$B$18671 = $F$10) * ('RESOLVE Results'!$C$1:$C$18671 = $C85), 0), MATCH(N$12, 'RESOLVE Results'!$D$1:$P$1, 0)), "")</f>
        <v>10.6</v>
      </c>
      <c r="O85" s="4" cm="1">
        <f t="array" ref="O85">IFERROR(INDEX('RESOLVE Results'!$D$1:$P$18671, MATCH(1, ('RESOLVE Results'!$A$1:$A$18671 = $D$10) * ('RESOLVE Results'!$B$1:$B$18671 = $F$10) * ('RESOLVE Results'!$C$1:$C$18671 = $C85), 0), MATCH(O$12, 'RESOLVE Results'!$D$1:$P$1, 0)), "")</f>
        <v>9.48</v>
      </c>
      <c r="P85" s="6">
        <f t="shared" si="3"/>
        <v>76.903600750079534</v>
      </c>
      <c r="Q85" s="4">
        <f>IFERROR(IF('Dashboard '!$D$6 = 2035, P85 * (1.05^(2035-2022)), P85), "")</f>
        <v>145.01320879595605</v>
      </c>
    </row>
    <row r="86" spans="2:17" outlineLevel="1" x14ac:dyDescent="0.2">
      <c r="B86" s="11" t="s">
        <v>270</v>
      </c>
      <c r="C86" s="3">
        <v>0</v>
      </c>
      <c r="D86" s="4" t="str" cm="1">
        <f t="array" ref="D86">IFERROR(INDEX('RESOLVE Results'!$D$1:$P$18671, MATCH(1, ('RESOLVE Results'!$A$1:$A$18671 = $D$10) * ('RESOLVE Results'!$B$1:$B$18671 = $F$10) * ('RESOLVE Results'!$C$1:$C$18671 = $C86), 0), MATCH(D$12, 'RESOLVE Results'!$D$1:$P$1, 0)), "")</f>
        <v/>
      </c>
      <c r="E86" s="4" t="str" cm="1">
        <f t="array" ref="E86">IFERROR(INDEX('RESOLVE Results'!$D$1:$P$18671, MATCH(1, ('RESOLVE Results'!$A$1:$A$18671 = $D$10) * ('RESOLVE Results'!$B$1:$B$18671 = $F$10) * ('RESOLVE Results'!$C$1:$C$18671 = $C86), 0), MATCH(E$12, 'RESOLVE Results'!$D$1:$P$1, 0)), "")</f>
        <v/>
      </c>
      <c r="F86" s="4" t="str" cm="1">
        <f t="array" ref="F86">IFERROR(INDEX('RESOLVE Results'!$D$1:$P$18671, MATCH(1, ('RESOLVE Results'!$A$1:$A$18671 = $D$10) * ('RESOLVE Results'!$B$1:$B$18671 = $F$10) * ('RESOLVE Results'!$C$1:$C$18671 = $C86), 0), MATCH(F$12, 'RESOLVE Results'!$D$1:$P$1, 0)), "")</f>
        <v/>
      </c>
      <c r="G86" s="4" t="str" cm="1">
        <f t="array" ref="G86">IFERROR(INDEX('RESOLVE Results'!$D$1:$P$18671, MATCH(1, ('RESOLVE Results'!$A$1:$A$18671 = $D$10) * ('RESOLVE Results'!$B$1:$B$18671 = $F$10) * ('RESOLVE Results'!$C$1:$C$18671 = $C86), 0), MATCH(G$12, 'RESOLVE Results'!$D$1:$P$1, 0)), "")</f>
        <v/>
      </c>
      <c r="H86" s="4" t="str" cm="1">
        <f t="array" ref="H86">IFERROR(INDEX('RESOLVE Results'!$D$1:$P$18671, MATCH(1, ('RESOLVE Results'!$A$1:$A$18671 = $D$10) * ('RESOLVE Results'!$B$1:$B$18671 = $F$10) * ('RESOLVE Results'!$C$1:$C$18671 = $C86), 0), MATCH(H$12, 'RESOLVE Results'!$D$1:$P$1, 0)), "")</f>
        <v/>
      </c>
      <c r="I86" s="4" t="str" cm="1">
        <f t="array" ref="I86">IFERROR(INDEX('RESOLVE Results'!$D$1:$P$18671, MATCH(1, ('RESOLVE Results'!$A$1:$A$18671 = $D$10) * ('RESOLVE Results'!$B$1:$B$18671 = $F$10) * ('RESOLVE Results'!$C$1:$C$18671 = $C86), 0), MATCH(I$12, 'RESOLVE Results'!$D$1:$P$1, 0)), "")</f>
        <v/>
      </c>
      <c r="J86" s="4" t="str" cm="1">
        <f t="array" ref="J86">IFERROR(INDEX('RESOLVE Results'!$D$1:$P$18671, MATCH(1, ('RESOLVE Results'!$A$1:$A$18671 = $D$10) * ('RESOLVE Results'!$B$1:$B$18671 = $F$10) * ('RESOLVE Results'!$C$1:$C$18671 = $C86), 0), MATCH(J$12, 'RESOLVE Results'!$D$1:$P$1, 0)), "")</f>
        <v/>
      </c>
      <c r="K86" s="4" t="str" cm="1">
        <f t="array" ref="K86">IFERROR(INDEX('RESOLVE Results'!$D$1:$P$18671, MATCH(1, ('RESOLVE Results'!$A$1:$A$18671 = $D$10) * ('RESOLVE Results'!$B$1:$B$18671 = $F$10) * ('RESOLVE Results'!$C$1:$C$18671 = $C86), 0), MATCH(K$12, 'RESOLVE Results'!$D$1:$P$1, 0)), "")</f>
        <v/>
      </c>
      <c r="L86" s="4" t="str" cm="1">
        <f t="array" ref="L86">IFERROR(INDEX('RESOLVE Results'!$D$1:$P$18671, MATCH(1, ('RESOLVE Results'!$A$1:$A$18671 = $D$10) * ('RESOLVE Results'!$B$1:$B$18671 = $F$10) * ('RESOLVE Results'!$C$1:$C$18671 = $C86), 0), MATCH(L$12, 'RESOLVE Results'!$D$1:$P$1, 0)), "")</f>
        <v/>
      </c>
      <c r="M86" s="4" t="str" cm="1">
        <f t="array" ref="M86">IFERROR(INDEX('RESOLVE Results'!$D$1:$P$18671, MATCH(1, ('RESOLVE Results'!$A$1:$A$18671 = $D$10) * ('RESOLVE Results'!$B$1:$B$18671 = $F$10) * ('RESOLVE Results'!$C$1:$C$18671 = $C86), 0), MATCH(M$12, 'RESOLVE Results'!$D$1:$P$1, 0)), "")</f>
        <v/>
      </c>
      <c r="N86" s="4" t="str" cm="1">
        <f t="array" ref="N86">IFERROR(INDEX('RESOLVE Results'!$D$1:$P$18671, MATCH(1, ('RESOLVE Results'!$A$1:$A$18671 = $D$10) * ('RESOLVE Results'!$B$1:$B$18671 = $F$10) * ('RESOLVE Results'!$C$1:$C$18671 = $C86), 0), MATCH(N$12, 'RESOLVE Results'!$D$1:$P$1, 0)), "")</f>
        <v/>
      </c>
      <c r="O86" s="4" t="str" cm="1">
        <f t="array" ref="O86">IFERROR(INDEX('RESOLVE Results'!$D$1:$P$18671, MATCH(1, ('RESOLVE Results'!$A$1:$A$18671 = $D$10) * ('RESOLVE Results'!$B$1:$B$18671 = $F$10) * ('RESOLVE Results'!$C$1:$C$18671 = $C86), 0), MATCH(O$12, 'RESOLVE Results'!$D$1:$P$1, 0)), "")</f>
        <v/>
      </c>
      <c r="P86" s="6" t="str">
        <f t="shared" si="3"/>
        <v/>
      </c>
      <c r="Q86" s="4" t="str">
        <f>IFERROR(IF('Dashboard '!$D$6 = 2035, P86 * (1.05^(2035-2022)), P86), "")</f>
        <v/>
      </c>
    </row>
    <row r="87" spans="2:17" outlineLevel="1" x14ac:dyDescent="0.2">
      <c r="B87" s="11" t="s">
        <v>270</v>
      </c>
      <c r="C87" s="3">
        <v>0</v>
      </c>
      <c r="D87" s="4" t="str" cm="1">
        <f t="array" ref="D87">IFERROR(INDEX('RESOLVE Results'!$D$1:$P$18671, MATCH(1, ('RESOLVE Results'!$A$1:$A$18671 = $D$10) * ('RESOLVE Results'!$B$1:$B$18671 = $F$10) * ('RESOLVE Results'!$C$1:$C$18671 = $C87), 0), MATCH(D$12, 'RESOLVE Results'!$D$1:$P$1, 0)), "")</f>
        <v/>
      </c>
      <c r="E87" s="4" t="str" cm="1">
        <f t="array" ref="E87">IFERROR(INDEX('RESOLVE Results'!$D$1:$P$18671, MATCH(1, ('RESOLVE Results'!$A$1:$A$18671 = $D$10) * ('RESOLVE Results'!$B$1:$B$18671 = $F$10) * ('RESOLVE Results'!$C$1:$C$18671 = $C87), 0), MATCH(E$12, 'RESOLVE Results'!$D$1:$P$1, 0)), "")</f>
        <v/>
      </c>
      <c r="F87" s="4" t="str" cm="1">
        <f t="array" ref="F87">IFERROR(INDEX('RESOLVE Results'!$D$1:$P$18671, MATCH(1, ('RESOLVE Results'!$A$1:$A$18671 = $D$10) * ('RESOLVE Results'!$B$1:$B$18671 = $F$10) * ('RESOLVE Results'!$C$1:$C$18671 = $C87), 0), MATCH(F$12, 'RESOLVE Results'!$D$1:$P$1, 0)), "")</f>
        <v/>
      </c>
      <c r="G87" s="4" t="str" cm="1">
        <f t="array" ref="G87">IFERROR(INDEX('RESOLVE Results'!$D$1:$P$18671, MATCH(1, ('RESOLVE Results'!$A$1:$A$18671 = $D$10) * ('RESOLVE Results'!$B$1:$B$18671 = $F$10) * ('RESOLVE Results'!$C$1:$C$18671 = $C87), 0), MATCH(G$12, 'RESOLVE Results'!$D$1:$P$1, 0)), "")</f>
        <v/>
      </c>
      <c r="H87" s="4" t="str" cm="1">
        <f t="array" ref="H87">IFERROR(INDEX('RESOLVE Results'!$D$1:$P$18671, MATCH(1, ('RESOLVE Results'!$A$1:$A$18671 = $D$10) * ('RESOLVE Results'!$B$1:$B$18671 = $F$10) * ('RESOLVE Results'!$C$1:$C$18671 = $C87), 0), MATCH(H$12, 'RESOLVE Results'!$D$1:$P$1, 0)), "")</f>
        <v/>
      </c>
      <c r="I87" s="4" t="str" cm="1">
        <f t="array" ref="I87">IFERROR(INDEX('RESOLVE Results'!$D$1:$P$18671, MATCH(1, ('RESOLVE Results'!$A$1:$A$18671 = $D$10) * ('RESOLVE Results'!$B$1:$B$18671 = $F$10) * ('RESOLVE Results'!$C$1:$C$18671 = $C87), 0), MATCH(I$12, 'RESOLVE Results'!$D$1:$P$1, 0)), "")</f>
        <v/>
      </c>
      <c r="J87" s="4" t="str" cm="1">
        <f t="array" ref="J87">IFERROR(INDEX('RESOLVE Results'!$D$1:$P$18671, MATCH(1, ('RESOLVE Results'!$A$1:$A$18671 = $D$10) * ('RESOLVE Results'!$B$1:$B$18671 = $F$10) * ('RESOLVE Results'!$C$1:$C$18671 = $C87), 0), MATCH(J$12, 'RESOLVE Results'!$D$1:$P$1, 0)), "")</f>
        <v/>
      </c>
      <c r="K87" s="4" t="str" cm="1">
        <f t="array" ref="K87">IFERROR(INDEX('RESOLVE Results'!$D$1:$P$18671, MATCH(1, ('RESOLVE Results'!$A$1:$A$18671 = $D$10) * ('RESOLVE Results'!$B$1:$B$18671 = $F$10) * ('RESOLVE Results'!$C$1:$C$18671 = $C87), 0), MATCH(K$12, 'RESOLVE Results'!$D$1:$P$1, 0)), "")</f>
        <v/>
      </c>
      <c r="L87" s="4" t="str" cm="1">
        <f t="array" ref="L87">IFERROR(INDEX('RESOLVE Results'!$D$1:$P$18671, MATCH(1, ('RESOLVE Results'!$A$1:$A$18671 = $D$10) * ('RESOLVE Results'!$B$1:$B$18671 = $F$10) * ('RESOLVE Results'!$C$1:$C$18671 = $C87), 0), MATCH(L$12, 'RESOLVE Results'!$D$1:$P$1, 0)), "")</f>
        <v/>
      </c>
      <c r="M87" s="4" t="str" cm="1">
        <f t="array" ref="M87">IFERROR(INDEX('RESOLVE Results'!$D$1:$P$18671, MATCH(1, ('RESOLVE Results'!$A$1:$A$18671 = $D$10) * ('RESOLVE Results'!$B$1:$B$18671 = $F$10) * ('RESOLVE Results'!$C$1:$C$18671 = $C87), 0), MATCH(M$12, 'RESOLVE Results'!$D$1:$P$1, 0)), "")</f>
        <v/>
      </c>
      <c r="N87" s="4" t="str" cm="1">
        <f t="array" ref="N87">IFERROR(INDEX('RESOLVE Results'!$D$1:$P$18671, MATCH(1, ('RESOLVE Results'!$A$1:$A$18671 = $D$10) * ('RESOLVE Results'!$B$1:$B$18671 = $F$10) * ('RESOLVE Results'!$C$1:$C$18671 = $C87), 0), MATCH(N$12, 'RESOLVE Results'!$D$1:$P$1, 0)), "")</f>
        <v/>
      </c>
      <c r="O87" s="4" t="str" cm="1">
        <f t="array" ref="O87">IFERROR(INDEX('RESOLVE Results'!$D$1:$P$18671, MATCH(1, ('RESOLVE Results'!$A$1:$A$18671 = $D$10) * ('RESOLVE Results'!$B$1:$B$18671 = $F$10) * ('RESOLVE Results'!$C$1:$C$18671 = $C87), 0), MATCH(O$12, 'RESOLVE Results'!$D$1:$P$1, 0)), "")</f>
        <v/>
      </c>
      <c r="P87" s="6" t="str">
        <f t="shared" si="3"/>
        <v/>
      </c>
      <c r="Q87" s="4" t="str">
        <f>IFERROR(IF('Dashboard '!$D$6 = 2035, P87 * (1.05^(2035-2022)), P87), "")</f>
        <v/>
      </c>
    </row>
    <row r="88" spans="2:17" outlineLevel="1" x14ac:dyDescent="0.2">
      <c r="B88" s="11" t="s">
        <v>270</v>
      </c>
      <c r="C88" s="3">
        <v>0</v>
      </c>
      <c r="D88" s="4" t="str" cm="1">
        <f t="array" ref="D88">IFERROR(INDEX('RESOLVE Results'!$D$1:$P$18671, MATCH(1, ('RESOLVE Results'!$A$1:$A$18671 = $D$10) * ('RESOLVE Results'!$B$1:$B$18671 = $F$10) * ('RESOLVE Results'!$C$1:$C$18671 = $C88), 0), MATCH(D$12, 'RESOLVE Results'!$D$1:$P$1, 0)), "")</f>
        <v/>
      </c>
      <c r="E88" s="4" t="str" cm="1">
        <f t="array" ref="E88">IFERROR(INDEX('RESOLVE Results'!$D$1:$P$18671, MATCH(1, ('RESOLVE Results'!$A$1:$A$18671 = $D$10) * ('RESOLVE Results'!$B$1:$B$18671 = $F$10) * ('RESOLVE Results'!$C$1:$C$18671 = $C88), 0), MATCH(E$12, 'RESOLVE Results'!$D$1:$P$1, 0)), "")</f>
        <v/>
      </c>
      <c r="F88" s="4" t="str" cm="1">
        <f t="array" ref="F88">IFERROR(INDEX('RESOLVE Results'!$D$1:$P$18671, MATCH(1, ('RESOLVE Results'!$A$1:$A$18671 = $D$10) * ('RESOLVE Results'!$B$1:$B$18671 = $F$10) * ('RESOLVE Results'!$C$1:$C$18671 = $C88), 0), MATCH(F$12, 'RESOLVE Results'!$D$1:$P$1, 0)), "")</f>
        <v/>
      </c>
      <c r="G88" s="4" t="str" cm="1">
        <f t="array" ref="G88">IFERROR(INDEX('RESOLVE Results'!$D$1:$P$18671, MATCH(1, ('RESOLVE Results'!$A$1:$A$18671 = $D$10) * ('RESOLVE Results'!$B$1:$B$18671 = $F$10) * ('RESOLVE Results'!$C$1:$C$18671 = $C88), 0), MATCH(G$12, 'RESOLVE Results'!$D$1:$P$1, 0)), "")</f>
        <v/>
      </c>
      <c r="H88" s="4" t="str" cm="1">
        <f t="array" ref="H88">IFERROR(INDEX('RESOLVE Results'!$D$1:$P$18671, MATCH(1, ('RESOLVE Results'!$A$1:$A$18671 = $D$10) * ('RESOLVE Results'!$B$1:$B$18671 = $F$10) * ('RESOLVE Results'!$C$1:$C$18671 = $C88), 0), MATCH(H$12, 'RESOLVE Results'!$D$1:$P$1, 0)), "")</f>
        <v/>
      </c>
      <c r="I88" s="4" t="str" cm="1">
        <f t="array" ref="I88">IFERROR(INDEX('RESOLVE Results'!$D$1:$P$18671, MATCH(1, ('RESOLVE Results'!$A$1:$A$18671 = $D$10) * ('RESOLVE Results'!$B$1:$B$18671 = $F$10) * ('RESOLVE Results'!$C$1:$C$18671 = $C88), 0), MATCH(I$12, 'RESOLVE Results'!$D$1:$P$1, 0)), "")</f>
        <v/>
      </c>
      <c r="J88" s="4" t="str" cm="1">
        <f t="array" ref="J88">IFERROR(INDEX('RESOLVE Results'!$D$1:$P$18671, MATCH(1, ('RESOLVE Results'!$A$1:$A$18671 = $D$10) * ('RESOLVE Results'!$B$1:$B$18671 = $F$10) * ('RESOLVE Results'!$C$1:$C$18671 = $C88), 0), MATCH(J$12, 'RESOLVE Results'!$D$1:$P$1, 0)), "")</f>
        <v/>
      </c>
      <c r="K88" s="4" t="str" cm="1">
        <f t="array" ref="K88">IFERROR(INDEX('RESOLVE Results'!$D$1:$P$18671, MATCH(1, ('RESOLVE Results'!$A$1:$A$18671 = $D$10) * ('RESOLVE Results'!$B$1:$B$18671 = $F$10) * ('RESOLVE Results'!$C$1:$C$18671 = $C88), 0), MATCH(K$12, 'RESOLVE Results'!$D$1:$P$1, 0)), "")</f>
        <v/>
      </c>
      <c r="L88" s="4" t="str" cm="1">
        <f t="array" ref="L88">IFERROR(INDEX('RESOLVE Results'!$D$1:$P$18671, MATCH(1, ('RESOLVE Results'!$A$1:$A$18671 = $D$10) * ('RESOLVE Results'!$B$1:$B$18671 = $F$10) * ('RESOLVE Results'!$C$1:$C$18671 = $C88), 0), MATCH(L$12, 'RESOLVE Results'!$D$1:$P$1, 0)), "")</f>
        <v/>
      </c>
      <c r="M88" s="4" t="str" cm="1">
        <f t="array" ref="M88">IFERROR(INDEX('RESOLVE Results'!$D$1:$P$18671, MATCH(1, ('RESOLVE Results'!$A$1:$A$18671 = $D$10) * ('RESOLVE Results'!$B$1:$B$18671 = $F$10) * ('RESOLVE Results'!$C$1:$C$18671 = $C88), 0), MATCH(M$12, 'RESOLVE Results'!$D$1:$P$1, 0)), "")</f>
        <v/>
      </c>
      <c r="N88" s="4" t="str" cm="1">
        <f t="array" ref="N88">IFERROR(INDEX('RESOLVE Results'!$D$1:$P$18671, MATCH(1, ('RESOLVE Results'!$A$1:$A$18671 = $D$10) * ('RESOLVE Results'!$B$1:$B$18671 = $F$10) * ('RESOLVE Results'!$C$1:$C$18671 = $C88), 0), MATCH(N$12, 'RESOLVE Results'!$D$1:$P$1, 0)), "")</f>
        <v/>
      </c>
      <c r="O88" s="4" t="str" cm="1">
        <f t="array" ref="O88">IFERROR(INDEX('RESOLVE Results'!$D$1:$P$18671, MATCH(1, ('RESOLVE Results'!$A$1:$A$18671 = $D$10) * ('RESOLVE Results'!$B$1:$B$18671 = $F$10) * ('RESOLVE Results'!$C$1:$C$18671 = $C88), 0), MATCH(O$12, 'RESOLVE Results'!$D$1:$P$1, 0)), "")</f>
        <v/>
      </c>
      <c r="P88" s="6" t="str">
        <f t="shared" si="3"/>
        <v/>
      </c>
      <c r="Q88" s="4" t="str">
        <f>IFERROR(IF('Dashboard '!$D$6 = 2035, P88 * (1.05^(2035-2022)), P88), "")</f>
        <v/>
      </c>
    </row>
    <row r="89" spans="2:17" outlineLevel="1" x14ac:dyDescent="0.2">
      <c r="B89" s="11" t="s">
        <v>270</v>
      </c>
      <c r="C89" s="3">
        <v>0</v>
      </c>
      <c r="D89" s="4" t="str" cm="1">
        <f t="array" ref="D89">IFERROR(INDEX('RESOLVE Results'!$D$1:$P$18671, MATCH(1, ('RESOLVE Results'!$A$1:$A$18671 = $D$10) * ('RESOLVE Results'!$B$1:$B$18671 = $F$10) * ('RESOLVE Results'!$C$1:$C$18671 = $C89), 0), MATCH(D$12, 'RESOLVE Results'!$D$1:$P$1, 0)), "")</f>
        <v/>
      </c>
      <c r="E89" s="4" t="str" cm="1">
        <f t="array" ref="E89">IFERROR(INDEX('RESOLVE Results'!$D$1:$P$18671, MATCH(1, ('RESOLVE Results'!$A$1:$A$18671 = $D$10) * ('RESOLVE Results'!$B$1:$B$18671 = $F$10) * ('RESOLVE Results'!$C$1:$C$18671 = $C89), 0), MATCH(E$12, 'RESOLVE Results'!$D$1:$P$1, 0)), "")</f>
        <v/>
      </c>
      <c r="F89" s="4" t="str" cm="1">
        <f t="array" ref="F89">IFERROR(INDEX('RESOLVE Results'!$D$1:$P$18671, MATCH(1, ('RESOLVE Results'!$A$1:$A$18671 = $D$10) * ('RESOLVE Results'!$B$1:$B$18671 = $F$10) * ('RESOLVE Results'!$C$1:$C$18671 = $C89), 0), MATCH(F$12, 'RESOLVE Results'!$D$1:$P$1, 0)), "")</f>
        <v/>
      </c>
      <c r="G89" s="4" t="str" cm="1">
        <f t="array" ref="G89">IFERROR(INDEX('RESOLVE Results'!$D$1:$P$18671, MATCH(1, ('RESOLVE Results'!$A$1:$A$18671 = $D$10) * ('RESOLVE Results'!$B$1:$B$18671 = $F$10) * ('RESOLVE Results'!$C$1:$C$18671 = $C89), 0), MATCH(G$12, 'RESOLVE Results'!$D$1:$P$1, 0)), "")</f>
        <v/>
      </c>
      <c r="H89" s="4" t="str" cm="1">
        <f t="array" ref="H89">IFERROR(INDEX('RESOLVE Results'!$D$1:$P$18671, MATCH(1, ('RESOLVE Results'!$A$1:$A$18671 = $D$10) * ('RESOLVE Results'!$B$1:$B$18671 = $F$10) * ('RESOLVE Results'!$C$1:$C$18671 = $C89), 0), MATCH(H$12, 'RESOLVE Results'!$D$1:$P$1, 0)), "")</f>
        <v/>
      </c>
      <c r="I89" s="4" t="str" cm="1">
        <f t="array" ref="I89">IFERROR(INDEX('RESOLVE Results'!$D$1:$P$18671, MATCH(1, ('RESOLVE Results'!$A$1:$A$18671 = $D$10) * ('RESOLVE Results'!$B$1:$B$18671 = $F$10) * ('RESOLVE Results'!$C$1:$C$18671 = $C89), 0), MATCH(I$12, 'RESOLVE Results'!$D$1:$P$1, 0)), "")</f>
        <v/>
      </c>
      <c r="J89" s="4" t="str" cm="1">
        <f t="array" ref="J89">IFERROR(INDEX('RESOLVE Results'!$D$1:$P$18671, MATCH(1, ('RESOLVE Results'!$A$1:$A$18671 = $D$10) * ('RESOLVE Results'!$B$1:$B$18671 = $F$10) * ('RESOLVE Results'!$C$1:$C$18671 = $C89), 0), MATCH(J$12, 'RESOLVE Results'!$D$1:$P$1, 0)), "")</f>
        <v/>
      </c>
      <c r="K89" s="4" t="str" cm="1">
        <f t="array" ref="K89">IFERROR(INDEX('RESOLVE Results'!$D$1:$P$18671, MATCH(1, ('RESOLVE Results'!$A$1:$A$18671 = $D$10) * ('RESOLVE Results'!$B$1:$B$18671 = $F$10) * ('RESOLVE Results'!$C$1:$C$18671 = $C89), 0), MATCH(K$12, 'RESOLVE Results'!$D$1:$P$1, 0)), "")</f>
        <v/>
      </c>
      <c r="L89" s="4" t="str" cm="1">
        <f t="array" ref="L89">IFERROR(INDEX('RESOLVE Results'!$D$1:$P$18671, MATCH(1, ('RESOLVE Results'!$A$1:$A$18671 = $D$10) * ('RESOLVE Results'!$B$1:$B$18671 = $F$10) * ('RESOLVE Results'!$C$1:$C$18671 = $C89), 0), MATCH(L$12, 'RESOLVE Results'!$D$1:$P$1, 0)), "")</f>
        <v/>
      </c>
      <c r="M89" s="4" t="str" cm="1">
        <f t="array" ref="M89">IFERROR(INDEX('RESOLVE Results'!$D$1:$P$18671, MATCH(1, ('RESOLVE Results'!$A$1:$A$18671 = $D$10) * ('RESOLVE Results'!$B$1:$B$18671 = $F$10) * ('RESOLVE Results'!$C$1:$C$18671 = $C89), 0), MATCH(M$12, 'RESOLVE Results'!$D$1:$P$1, 0)), "")</f>
        <v/>
      </c>
      <c r="N89" s="4" t="str" cm="1">
        <f t="array" ref="N89">IFERROR(INDEX('RESOLVE Results'!$D$1:$P$18671, MATCH(1, ('RESOLVE Results'!$A$1:$A$18671 = $D$10) * ('RESOLVE Results'!$B$1:$B$18671 = $F$10) * ('RESOLVE Results'!$C$1:$C$18671 = $C89), 0), MATCH(N$12, 'RESOLVE Results'!$D$1:$P$1, 0)), "")</f>
        <v/>
      </c>
      <c r="O89" s="4" t="str" cm="1">
        <f t="array" ref="O89">IFERROR(INDEX('RESOLVE Results'!$D$1:$P$18671, MATCH(1, ('RESOLVE Results'!$A$1:$A$18671 = $D$10) * ('RESOLVE Results'!$B$1:$B$18671 = $F$10) * ('RESOLVE Results'!$C$1:$C$18671 = $C89), 0), MATCH(O$12, 'RESOLVE Results'!$D$1:$P$1, 0)), "")</f>
        <v/>
      </c>
      <c r="P89" s="6" t="str">
        <f t="shared" si="3"/>
        <v/>
      </c>
      <c r="Q89" s="4" t="str">
        <f>IFERROR(IF('Dashboard '!$D$6 = 2035, P89 * (1.05^(2035-2022)), P89), "")</f>
        <v/>
      </c>
    </row>
    <row r="90" spans="2:17" outlineLevel="1" x14ac:dyDescent="0.2">
      <c r="B90" s="11" t="s">
        <v>270</v>
      </c>
      <c r="C90" s="3">
        <v>0</v>
      </c>
      <c r="D90" s="4" t="str" cm="1">
        <f t="array" ref="D90">IFERROR(INDEX('RESOLVE Results'!$D$1:$P$18671, MATCH(1, ('RESOLVE Results'!$A$1:$A$18671 = $D$10) * ('RESOLVE Results'!$B$1:$B$18671 = $F$10) * ('RESOLVE Results'!$C$1:$C$18671 = $C90), 0), MATCH(D$12, 'RESOLVE Results'!$D$1:$P$1, 0)), "")</f>
        <v/>
      </c>
      <c r="E90" s="4" t="str" cm="1">
        <f t="array" ref="E90">IFERROR(INDEX('RESOLVE Results'!$D$1:$P$18671, MATCH(1, ('RESOLVE Results'!$A$1:$A$18671 = $D$10) * ('RESOLVE Results'!$B$1:$B$18671 = $F$10) * ('RESOLVE Results'!$C$1:$C$18671 = $C90), 0), MATCH(E$12, 'RESOLVE Results'!$D$1:$P$1, 0)), "")</f>
        <v/>
      </c>
      <c r="F90" s="4" t="str" cm="1">
        <f t="array" ref="F90">IFERROR(INDEX('RESOLVE Results'!$D$1:$P$18671, MATCH(1, ('RESOLVE Results'!$A$1:$A$18671 = $D$10) * ('RESOLVE Results'!$B$1:$B$18671 = $F$10) * ('RESOLVE Results'!$C$1:$C$18671 = $C90), 0), MATCH(F$12, 'RESOLVE Results'!$D$1:$P$1, 0)), "")</f>
        <v/>
      </c>
      <c r="G90" s="4" t="str" cm="1">
        <f t="array" ref="G90">IFERROR(INDEX('RESOLVE Results'!$D$1:$P$18671, MATCH(1, ('RESOLVE Results'!$A$1:$A$18671 = $D$10) * ('RESOLVE Results'!$B$1:$B$18671 = $F$10) * ('RESOLVE Results'!$C$1:$C$18671 = $C90), 0), MATCH(G$12, 'RESOLVE Results'!$D$1:$P$1, 0)), "")</f>
        <v/>
      </c>
      <c r="H90" s="4" t="str" cm="1">
        <f t="array" ref="H90">IFERROR(INDEX('RESOLVE Results'!$D$1:$P$18671, MATCH(1, ('RESOLVE Results'!$A$1:$A$18671 = $D$10) * ('RESOLVE Results'!$B$1:$B$18671 = $F$10) * ('RESOLVE Results'!$C$1:$C$18671 = $C90), 0), MATCH(H$12, 'RESOLVE Results'!$D$1:$P$1, 0)), "")</f>
        <v/>
      </c>
      <c r="I90" s="4" t="str" cm="1">
        <f t="array" ref="I90">IFERROR(INDEX('RESOLVE Results'!$D$1:$P$18671, MATCH(1, ('RESOLVE Results'!$A$1:$A$18671 = $D$10) * ('RESOLVE Results'!$B$1:$B$18671 = $F$10) * ('RESOLVE Results'!$C$1:$C$18671 = $C90), 0), MATCH(I$12, 'RESOLVE Results'!$D$1:$P$1, 0)), "")</f>
        <v/>
      </c>
      <c r="J90" s="4" t="str" cm="1">
        <f t="array" ref="J90">IFERROR(INDEX('RESOLVE Results'!$D$1:$P$18671, MATCH(1, ('RESOLVE Results'!$A$1:$A$18671 = $D$10) * ('RESOLVE Results'!$B$1:$B$18671 = $F$10) * ('RESOLVE Results'!$C$1:$C$18671 = $C90), 0), MATCH(J$12, 'RESOLVE Results'!$D$1:$P$1, 0)), "")</f>
        <v/>
      </c>
      <c r="K90" s="4" t="str" cm="1">
        <f t="array" ref="K90">IFERROR(INDEX('RESOLVE Results'!$D$1:$P$18671, MATCH(1, ('RESOLVE Results'!$A$1:$A$18671 = $D$10) * ('RESOLVE Results'!$B$1:$B$18671 = $F$10) * ('RESOLVE Results'!$C$1:$C$18671 = $C90), 0), MATCH(K$12, 'RESOLVE Results'!$D$1:$P$1, 0)), "")</f>
        <v/>
      </c>
      <c r="L90" s="4" t="str" cm="1">
        <f t="array" ref="L90">IFERROR(INDEX('RESOLVE Results'!$D$1:$P$18671, MATCH(1, ('RESOLVE Results'!$A$1:$A$18671 = $D$10) * ('RESOLVE Results'!$B$1:$B$18671 = $F$10) * ('RESOLVE Results'!$C$1:$C$18671 = $C90), 0), MATCH(L$12, 'RESOLVE Results'!$D$1:$P$1, 0)), "")</f>
        <v/>
      </c>
      <c r="M90" s="4" t="str" cm="1">
        <f t="array" ref="M90">IFERROR(INDEX('RESOLVE Results'!$D$1:$P$18671, MATCH(1, ('RESOLVE Results'!$A$1:$A$18671 = $D$10) * ('RESOLVE Results'!$B$1:$B$18671 = $F$10) * ('RESOLVE Results'!$C$1:$C$18671 = $C90), 0), MATCH(M$12, 'RESOLVE Results'!$D$1:$P$1, 0)), "")</f>
        <v/>
      </c>
      <c r="N90" s="4" t="str" cm="1">
        <f t="array" ref="N90">IFERROR(INDEX('RESOLVE Results'!$D$1:$P$18671, MATCH(1, ('RESOLVE Results'!$A$1:$A$18671 = $D$10) * ('RESOLVE Results'!$B$1:$B$18671 = $F$10) * ('RESOLVE Results'!$C$1:$C$18671 = $C90), 0), MATCH(N$12, 'RESOLVE Results'!$D$1:$P$1, 0)), "")</f>
        <v/>
      </c>
      <c r="O90" s="4" t="str" cm="1">
        <f t="array" ref="O90">IFERROR(INDEX('RESOLVE Results'!$D$1:$P$18671, MATCH(1, ('RESOLVE Results'!$A$1:$A$18671 = $D$10) * ('RESOLVE Results'!$B$1:$B$18671 = $F$10) * ('RESOLVE Results'!$C$1:$C$18671 = $C90), 0), MATCH(O$12, 'RESOLVE Results'!$D$1:$P$1, 0)), "")</f>
        <v/>
      </c>
      <c r="P90" s="6" t="str">
        <f t="shared" si="3"/>
        <v/>
      </c>
      <c r="Q90" s="4" t="str">
        <f>IFERROR(IF('Dashboard '!$D$6 = 2035, P90 * (1.05^(2035-2022)), P90), "")</f>
        <v/>
      </c>
    </row>
    <row r="91" spans="2:17" outlineLevel="1" x14ac:dyDescent="0.2">
      <c r="B91" s="11" t="s">
        <v>270</v>
      </c>
      <c r="C91" s="3">
        <v>0</v>
      </c>
      <c r="D91" s="4" t="str" cm="1">
        <f t="array" ref="D91">IFERROR(INDEX('RESOLVE Results'!$D$1:$P$18671, MATCH(1, ('RESOLVE Results'!$A$1:$A$18671 = $D$10) * ('RESOLVE Results'!$B$1:$B$18671 = $F$10) * ('RESOLVE Results'!$C$1:$C$18671 = $C91), 0), MATCH(D$12, 'RESOLVE Results'!$D$1:$P$1, 0)), "")</f>
        <v/>
      </c>
      <c r="E91" s="4" t="str" cm="1">
        <f t="array" ref="E91">IFERROR(INDEX('RESOLVE Results'!$D$1:$P$18671, MATCH(1, ('RESOLVE Results'!$A$1:$A$18671 = $D$10) * ('RESOLVE Results'!$B$1:$B$18671 = $F$10) * ('RESOLVE Results'!$C$1:$C$18671 = $C91), 0), MATCH(E$12, 'RESOLVE Results'!$D$1:$P$1, 0)), "")</f>
        <v/>
      </c>
      <c r="F91" s="4" t="str" cm="1">
        <f t="array" ref="F91">IFERROR(INDEX('RESOLVE Results'!$D$1:$P$18671, MATCH(1, ('RESOLVE Results'!$A$1:$A$18671 = $D$10) * ('RESOLVE Results'!$B$1:$B$18671 = $F$10) * ('RESOLVE Results'!$C$1:$C$18671 = $C91), 0), MATCH(F$12, 'RESOLVE Results'!$D$1:$P$1, 0)), "")</f>
        <v/>
      </c>
      <c r="G91" s="4" t="str" cm="1">
        <f t="array" ref="G91">IFERROR(INDEX('RESOLVE Results'!$D$1:$P$18671, MATCH(1, ('RESOLVE Results'!$A$1:$A$18671 = $D$10) * ('RESOLVE Results'!$B$1:$B$18671 = $F$10) * ('RESOLVE Results'!$C$1:$C$18671 = $C91), 0), MATCH(G$12, 'RESOLVE Results'!$D$1:$P$1, 0)), "")</f>
        <v/>
      </c>
      <c r="H91" s="4" t="str" cm="1">
        <f t="array" ref="H91">IFERROR(INDEX('RESOLVE Results'!$D$1:$P$18671, MATCH(1, ('RESOLVE Results'!$A$1:$A$18671 = $D$10) * ('RESOLVE Results'!$B$1:$B$18671 = $F$10) * ('RESOLVE Results'!$C$1:$C$18671 = $C91), 0), MATCH(H$12, 'RESOLVE Results'!$D$1:$P$1, 0)), "")</f>
        <v/>
      </c>
      <c r="I91" s="4" t="str" cm="1">
        <f t="array" ref="I91">IFERROR(INDEX('RESOLVE Results'!$D$1:$P$18671, MATCH(1, ('RESOLVE Results'!$A$1:$A$18671 = $D$10) * ('RESOLVE Results'!$B$1:$B$18671 = $F$10) * ('RESOLVE Results'!$C$1:$C$18671 = $C91), 0), MATCH(I$12, 'RESOLVE Results'!$D$1:$P$1, 0)), "")</f>
        <v/>
      </c>
      <c r="J91" s="4" t="str" cm="1">
        <f t="array" ref="J91">IFERROR(INDEX('RESOLVE Results'!$D$1:$P$18671, MATCH(1, ('RESOLVE Results'!$A$1:$A$18671 = $D$10) * ('RESOLVE Results'!$B$1:$B$18671 = $F$10) * ('RESOLVE Results'!$C$1:$C$18671 = $C91), 0), MATCH(J$12, 'RESOLVE Results'!$D$1:$P$1, 0)), "")</f>
        <v/>
      </c>
      <c r="K91" s="4" t="str" cm="1">
        <f t="array" ref="K91">IFERROR(INDEX('RESOLVE Results'!$D$1:$P$18671, MATCH(1, ('RESOLVE Results'!$A$1:$A$18671 = $D$10) * ('RESOLVE Results'!$B$1:$B$18671 = $F$10) * ('RESOLVE Results'!$C$1:$C$18671 = $C91), 0), MATCH(K$12, 'RESOLVE Results'!$D$1:$P$1, 0)), "")</f>
        <v/>
      </c>
      <c r="L91" s="4" t="str" cm="1">
        <f t="array" ref="L91">IFERROR(INDEX('RESOLVE Results'!$D$1:$P$18671, MATCH(1, ('RESOLVE Results'!$A$1:$A$18671 = $D$10) * ('RESOLVE Results'!$B$1:$B$18671 = $F$10) * ('RESOLVE Results'!$C$1:$C$18671 = $C91), 0), MATCH(L$12, 'RESOLVE Results'!$D$1:$P$1, 0)), "")</f>
        <v/>
      </c>
      <c r="M91" s="4" t="str" cm="1">
        <f t="array" ref="M91">IFERROR(INDEX('RESOLVE Results'!$D$1:$P$18671, MATCH(1, ('RESOLVE Results'!$A$1:$A$18671 = $D$10) * ('RESOLVE Results'!$B$1:$B$18671 = $F$10) * ('RESOLVE Results'!$C$1:$C$18671 = $C91), 0), MATCH(M$12, 'RESOLVE Results'!$D$1:$P$1, 0)), "")</f>
        <v/>
      </c>
      <c r="N91" s="4" t="str" cm="1">
        <f t="array" ref="N91">IFERROR(INDEX('RESOLVE Results'!$D$1:$P$18671, MATCH(1, ('RESOLVE Results'!$A$1:$A$18671 = $D$10) * ('RESOLVE Results'!$B$1:$B$18671 = $F$10) * ('RESOLVE Results'!$C$1:$C$18671 = $C91), 0), MATCH(N$12, 'RESOLVE Results'!$D$1:$P$1, 0)), "")</f>
        <v/>
      </c>
      <c r="O91" s="4" t="str" cm="1">
        <f t="array" ref="O91">IFERROR(INDEX('RESOLVE Results'!$D$1:$P$18671, MATCH(1, ('RESOLVE Results'!$A$1:$A$18671 = $D$10) * ('RESOLVE Results'!$B$1:$B$18671 = $F$10) * ('RESOLVE Results'!$C$1:$C$18671 = $C91), 0), MATCH(O$12, 'RESOLVE Results'!$D$1:$P$1, 0)), "")</f>
        <v/>
      </c>
      <c r="P91" s="6" t="str">
        <f t="shared" si="3"/>
        <v/>
      </c>
      <c r="Q91" s="4" t="str">
        <f>IFERROR(IF('Dashboard '!$D$6 = 2035, P91 * (1.05^(2035-2022)), P91), "")</f>
        <v/>
      </c>
    </row>
    <row r="92" spans="2:17" outlineLevel="1" x14ac:dyDescent="0.2">
      <c r="B92" s="11" t="s">
        <v>270</v>
      </c>
      <c r="C92" s="3">
        <v>0</v>
      </c>
      <c r="D92" s="4" t="str" cm="1">
        <f t="array" ref="D92">IFERROR(INDEX('RESOLVE Results'!$D$1:$P$18671, MATCH(1, ('RESOLVE Results'!$A$1:$A$18671 = $D$10) * ('RESOLVE Results'!$B$1:$B$18671 = $F$10) * ('RESOLVE Results'!$C$1:$C$18671 = $C92), 0), MATCH(D$12, 'RESOLVE Results'!$D$1:$P$1, 0)), "")</f>
        <v/>
      </c>
      <c r="E92" s="4" t="str" cm="1">
        <f t="array" ref="E92">IFERROR(INDEX('RESOLVE Results'!$D$1:$P$18671, MATCH(1, ('RESOLVE Results'!$A$1:$A$18671 = $D$10) * ('RESOLVE Results'!$B$1:$B$18671 = $F$10) * ('RESOLVE Results'!$C$1:$C$18671 = $C92), 0), MATCH(E$12, 'RESOLVE Results'!$D$1:$P$1, 0)), "")</f>
        <v/>
      </c>
      <c r="F92" s="4" t="str" cm="1">
        <f t="array" ref="F92">IFERROR(INDEX('RESOLVE Results'!$D$1:$P$18671, MATCH(1, ('RESOLVE Results'!$A$1:$A$18671 = $D$10) * ('RESOLVE Results'!$B$1:$B$18671 = $F$10) * ('RESOLVE Results'!$C$1:$C$18671 = $C92), 0), MATCH(F$12, 'RESOLVE Results'!$D$1:$P$1, 0)), "")</f>
        <v/>
      </c>
      <c r="G92" s="4" t="str" cm="1">
        <f t="array" ref="G92">IFERROR(INDEX('RESOLVE Results'!$D$1:$P$18671, MATCH(1, ('RESOLVE Results'!$A$1:$A$18671 = $D$10) * ('RESOLVE Results'!$B$1:$B$18671 = $F$10) * ('RESOLVE Results'!$C$1:$C$18671 = $C92), 0), MATCH(G$12, 'RESOLVE Results'!$D$1:$P$1, 0)), "")</f>
        <v/>
      </c>
      <c r="H92" s="4" t="str" cm="1">
        <f t="array" ref="H92">IFERROR(INDEX('RESOLVE Results'!$D$1:$P$18671, MATCH(1, ('RESOLVE Results'!$A$1:$A$18671 = $D$10) * ('RESOLVE Results'!$B$1:$B$18671 = $F$10) * ('RESOLVE Results'!$C$1:$C$18671 = $C92), 0), MATCH(H$12, 'RESOLVE Results'!$D$1:$P$1, 0)), "")</f>
        <v/>
      </c>
      <c r="I92" s="4" t="str" cm="1">
        <f t="array" ref="I92">IFERROR(INDEX('RESOLVE Results'!$D$1:$P$18671, MATCH(1, ('RESOLVE Results'!$A$1:$A$18671 = $D$10) * ('RESOLVE Results'!$B$1:$B$18671 = $F$10) * ('RESOLVE Results'!$C$1:$C$18671 = $C92), 0), MATCH(I$12, 'RESOLVE Results'!$D$1:$P$1, 0)), "")</f>
        <v/>
      </c>
      <c r="J92" s="4" t="str" cm="1">
        <f t="array" ref="J92">IFERROR(INDEX('RESOLVE Results'!$D$1:$P$18671, MATCH(1, ('RESOLVE Results'!$A$1:$A$18671 = $D$10) * ('RESOLVE Results'!$B$1:$B$18671 = $F$10) * ('RESOLVE Results'!$C$1:$C$18671 = $C92), 0), MATCH(J$12, 'RESOLVE Results'!$D$1:$P$1, 0)), "")</f>
        <v/>
      </c>
      <c r="K92" s="4" t="str" cm="1">
        <f t="array" ref="K92">IFERROR(INDEX('RESOLVE Results'!$D$1:$P$18671, MATCH(1, ('RESOLVE Results'!$A$1:$A$18671 = $D$10) * ('RESOLVE Results'!$B$1:$B$18671 = $F$10) * ('RESOLVE Results'!$C$1:$C$18671 = $C92), 0), MATCH(K$12, 'RESOLVE Results'!$D$1:$P$1, 0)), "")</f>
        <v/>
      </c>
      <c r="L92" s="4" t="str" cm="1">
        <f t="array" ref="L92">IFERROR(INDEX('RESOLVE Results'!$D$1:$P$18671, MATCH(1, ('RESOLVE Results'!$A$1:$A$18671 = $D$10) * ('RESOLVE Results'!$B$1:$B$18671 = $F$10) * ('RESOLVE Results'!$C$1:$C$18671 = $C92), 0), MATCH(L$12, 'RESOLVE Results'!$D$1:$P$1, 0)), "")</f>
        <v/>
      </c>
      <c r="M92" s="4" t="str" cm="1">
        <f t="array" ref="M92">IFERROR(INDEX('RESOLVE Results'!$D$1:$P$18671, MATCH(1, ('RESOLVE Results'!$A$1:$A$18671 = $D$10) * ('RESOLVE Results'!$B$1:$B$18671 = $F$10) * ('RESOLVE Results'!$C$1:$C$18671 = $C92), 0), MATCH(M$12, 'RESOLVE Results'!$D$1:$P$1, 0)), "")</f>
        <v/>
      </c>
      <c r="N92" s="4" t="str" cm="1">
        <f t="array" ref="N92">IFERROR(INDEX('RESOLVE Results'!$D$1:$P$18671, MATCH(1, ('RESOLVE Results'!$A$1:$A$18671 = $D$10) * ('RESOLVE Results'!$B$1:$B$18671 = $F$10) * ('RESOLVE Results'!$C$1:$C$18671 = $C92), 0), MATCH(N$12, 'RESOLVE Results'!$D$1:$P$1, 0)), "")</f>
        <v/>
      </c>
      <c r="O92" s="4" t="str" cm="1">
        <f t="array" ref="O92">IFERROR(INDEX('RESOLVE Results'!$D$1:$P$18671, MATCH(1, ('RESOLVE Results'!$A$1:$A$18671 = $D$10) * ('RESOLVE Results'!$B$1:$B$18671 = $F$10) * ('RESOLVE Results'!$C$1:$C$18671 = $C92), 0), MATCH(O$12, 'RESOLVE Results'!$D$1:$P$1, 0)), "")</f>
        <v/>
      </c>
      <c r="P92" s="6" t="str">
        <f t="shared" si="3"/>
        <v/>
      </c>
      <c r="Q92" s="4" t="str">
        <f>IFERROR(IF('Dashboard '!$D$6 = 2035, P92 * (1.05^(2035-2022)), P92), "")</f>
        <v/>
      </c>
    </row>
    <row r="93" spans="2:17" outlineLevel="1" x14ac:dyDescent="0.2">
      <c r="B93" s="11" t="s">
        <v>270</v>
      </c>
      <c r="C93" s="3">
        <v>0</v>
      </c>
      <c r="D93" s="4" t="str" cm="1">
        <f t="array" ref="D93">IFERROR(INDEX('RESOLVE Results'!$D$1:$P$18671, MATCH(1, ('RESOLVE Results'!$A$1:$A$18671 = $D$10) * ('RESOLVE Results'!$B$1:$B$18671 = $F$10) * ('RESOLVE Results'!$C$1:$C$18671 = $C93), 0), MATCH(D$12, 'RESOLVE Results'!$D$1:$P$1, 0)), "")</f>
        <v/>
      </c>
      <c r="E93" s="4" t="str" cm="1">
        <f t="array" ref="E93">IFERROR(INDEX('RESOLVE Results'!$D$1:$P$18671, MATCH(1, ('RESOLVE Results'!$A$1:$A$18671 = $D$10) * ('RESOLVE Results'!$B$1:$B$18671 = $F$10) * ('RESOLVE Results'!$C$1:$C$18671 = $C93), 0), MATCH(E$12, 'RESOLVE Results'!$D$1:$P$1, 0)), "")</f>
        <v/>
      </c>
      <c r="F93" s="4" t="str" cm="1">
        <f t="array" ref="F93">IFERROR(INDEX('RESOLVE Results'!$D$1:$P$18671, MATCH(1, ('RESOLVE Results'!$A$1:$A$18671 = $D$10) * ('RESOLVE Results'!$B$1:$B$18671 = $F$10) * ('RESOLVE Results'!$C$1:$C$18671 = $C93), 0), MATCH(F$12, 'RESOLVE Results'!$D$1:$P$1, 0)), "")</f>
        <v/>
      </c>
      <c r="G93" s="4" t="str" cm="1">
        <f t="array" ref="G93">IFERROR(INDEX('RESOLVE Results'!$D$1:$P$18671, MATCH(1, ('RESOLVE Results'!$A$1:$A$18671 = $D$10) * ('RESOLVE Results'!$B$1:$B$18671 = $F$10) * ('RESOLVE Results'!$C$1:$C$18671 = $C93), 0), MATCH(G$12, 'RESOLVE Results'!$D$1:$P$1, 0)), "")</f>
        <v/>
      </c>
      <c r="H93" s="4" t="str" cm="1">
        <f t="array" ref="H93">IFERROR(INDEX('RESOLVE Results'!$D$1:$P$18671, MATCH(1, ('RESOLVE Results'!$A$1:$A$18671 = $D$10) * ('RESOLVE Results'!$B$1:$B$18671 = $F$10) * ('RESOLVE Results'!$C$1:$C$18671 = $C93), 0), MATCH(H$12, 'RESOLVE Results'!$D$1:$P$1, 0)), "")</f>
        <v/>
      </c>
      <c r="I93" s="4" t="str" cm="1">
        <f t="array" ref="I93">IFERROR(INDEX('RESOLVE Results'!$D$1:$P$18671, MATCH(1, ('RESOLVE Results'!$A$1:$A$18671 = $D$10) * ('RESOLVE Results'!$B$1:$B$18671 = $F$10) * ('RESOLVE Results'!$C$1:$C$18671 = $C93), 0), MATCH(I$12, 'RESOLVE Results'!$D$1:$P$1, 0)), "")</f>
        <v/>
      </c>
      <c r="J93" s="4" t="str" cm="1">
        <f t="array" ref="J93">IFERROR(INDEX('RESOLVE Results'!$D$1:$P$18671, MATCH(1, ('RESOLVE Results'!$A$1:$A$18671 = $D$10) * ('RESOLVE Results'!$B$1:$B$18671 = $F$10) * ('RESOLVE Results'!$C$1:$C$18671 = $C93), 0), MATCH(J$12, 'RESOLVE Results'!$D$1:$P$1, 0)), "")</f>
        <v/>
      </c>
      <c r="K93" s="4" t="str" cm="1">
        <f t="array" ref="K93">IFERROR(INDEX('RESOLVE Results'!$D$1:$P$18671, MATCH(1, ('RESOLVE Results'!$A$1:$A$18671 = $D$10) * ('RESOLVE Results'!$B$1:$B$18671 = $F$10) * ('RESOLVE Results'!$C$1:$C$18671 = $C93), 0), MATCH(K$12, 'RESOLVE Results'!$D$1:$P$1, 0)), "")</f>
        <v/>
      </c>
      <c r="L93" s="4" t="str" cm="1">
        <f t="array" ref="L93">IFERROR(INDEX('RESOLVE Results'!$D$1:$P$18671, MATCH(1, ('RESOLVE Results'!$A$1:$A$18671 = $D$10) * ('RESOLVE Results'!$B$1:$B$18671 = $F$10) * ('RESOLVE Results'!$C$1:$C$18671 = $C93), 0), MATCH(L$12, 'RESOLVE Results'!$D$1:$P$1, 0)), "")</f>
        <v/>
      </c>
      <c r="M93" s="4" t="str" cm="1">
        <f t="array" ref="M93">IFERROR(INDEX('RESOLVE Results'!$D$1:$P$18671, MATCH(1, ('RESOLVE Results'!$A$1:$A$18671 = $D$10) * ('RESOLVE Results'!$B$1:$B$18671 = $F$10) * ('RESOLVE Results'!$C$1:$C$18671 = $C93), 0), MATCH(M$12, 'RESOLVE Results'!$D$1:$P$1, 0)), "")</f>
        <v/>
      </c>
      <c r="N93" s="4" t="str" cm="1">
        <f t="array" ref="N93">IFERROR(INDEX('RESOLVE Results'!$D$1:$P$18671, MATCH(1, ('RESOLVE Results'!$A$1:$A$18671 = $D$10) * ('RESOLVE Results'!$B$1:$B$18671 = $F$10) * ('RESOLVE Results'!$C$1:$C$18671 = $C93), 0), MATCH(N$12, 'RESOLVE Results'!$D$1:$P$1, 0)), "")</f>
        <v/>
      </c>
      <c r="O93" s="4" t="str" cm="1">
        <f t="array" ref="O93">IFERROR(INDEX('RESOLVE Results'!$D$1:$P$18671, MATCH(1, ('RESOLVE Results'!$A$1:$A$18671 = $D$10) * ('RESOLVE Results'!$B$1:$B$18671 = $F$10) * ('RESOLVE Results'!$C$1:$C$18671 = $C93), 0), MATCH(O$12, 'RESOLVE Results'!$D$1:$P$1, 0)), "")</f>
        <v/>
      </c>
      <c r="P93" s="6" t="str">
        <f t="shared" si="3"/>
        <v/>
      </c>
      <c r="Q93" s="4" t="str">
        <f>IFERROR(IF('Dashboard '!$D$6 = 2035, P93 * (1.05^(2035-2022)), P93), "")</f>
        <v/>
      </c>
    </row>
    <row r="94" spans="2:17" outlineLevel="1" x14ac:dyDescent="0.2">
      <c r="B94" s="11" t="s">
        <v>270</v>
      </c>
      <c r="C94" s="3">
        <v>0</v>
      </c>
      <c r="D94" s="4" t="str" cm="1">
        <f t="array" ref="D94">IFERROR(INDEX('RESOLVE Results'!$D$1:$P$18671, MATCH(1, ('RESOLVE Results'!$A$1:$A$18671 = $D$10) * ('RESOLVE Results'!$B$1:$B$18671 = $F$10) * ('RESOLVE Results'!$C$1:$C$18671 = $C94), 0), MATCH(D$12, 'RESOLVE Results'!$D$1:$P$1, 0)), "")</f>
        <v/>
      </c>
      <c r="E94" s="4" t="str" cm="1">
        <f t="array" ref="E94">IFERROR(INDEX('RESOLVE Results'!$D$1:$P$18671, MATCH(1, ('RESOLVE Results'!$A$1:$A$18671 = $D$10) * ('RESOLVE Results'!$B$1:$B$18671 = $F$10) * ('RESOLVE Results'!$C$1:$C$18671 = $C94), 0), MATCH(E$12, 'RESOLVE Results'!$D$1:$P$1, 0)), "")</f>
        <v/>
      </c>
      <c r="F94" s="4" t="str" cm="1">
        <f t="array" ref="F94">IFERROR(INDEX('RESOLVE Results'!$D$1:$P$18671, MATCH(1, ('RESOLVE Results'!$A$1:$A$18671 = $D$10) * ('RESOLVE Results'!$B$1:$B$18671 = $F$10) * ('RESOLVE Results'!$C$1:$C$18671 = $C94), 0), MATCH(F$12, 'RESOLVE Results'!$D$1:$P$1, 0)), "")</f>
        <v/>
      </c>
      <c r="G94" s="4" t="str" cm="1">
        <f t="array" ref="G94">IFERROR(INDEX('RESOLVE Results'!$D$1:$P$18671, MATCH(1, ('RESOLVE Results'!$A$1:$A$18671 = $D$10) * ('RESOLVE Results'!$B$1:$B$18671 = $F$10) * ('RESOLVE Results'!$C$1:$C$18671 = $C94), 0), MATCH(G$12, 'RESOLVE Results'!$D$1:$P$1, 0)), "")</f>
        <v/>
      </c>
      <c r="H94" s="4" t="str" cm="1">
        <f t="array" ref="H94">IFERROR(INDEX('RESOLVE Results'!$D$1:$P$18671, MATCH(1, ('RESOLVE Results'!$A$1:$A$18671 = $D$10) * ('RESOLVE Results'!$B$1:$B$18671 = $F$10) * ('RESOLVE Results'!$C$1:$C$18671 = $C94), 0), MATCH(H$12, 'RESOLVE Results'!$D$1:$P$1, 0)), "")</f>
        <v/>
      </c>
      <c r="I94" s="4" t="str" cm="1">
        <f t="array" ref="I94">IFERROR(INDEX('RESOLVE Results'!$D$1:$P$18671, MATCH(1, ('RESOLVE Results'!$A$1:$A$18671 = $D$10) * ('RESOLVE Results'!$B$1:$B$18671 = $F$10) * ('RESOLVE Results'!$C$1:$C$18671 = $C94), 0), MATCH(I$12, 'RESOLVE Results'!$D$1:$P$1, 0)), "")</f>
        <v/>
      </c>
      <c r="J94" s="4" t="str" cm="1">
        <f t="array" ref="J94">IFERROR(INDEX('RESOLVE Results'!$D$1:$P$18671, MATCH(1, ('RESOLVE Results'!$A$1:$A$18671 = $D$10) * ('RESOLVE Results'!$B$1:$B$18671 = $F$10) * ('RESOLVE Results'!$C$1:$C$18671 = $C94), 0), MATCH(J$12, 'RESOLVE Results'!$D$1:$P$1, 0)), "")</f>
        <v/>
      </c>
      <c r="K94" s="4" t="str" cm="1">
        <f t="array" ref="K94">IFERROR(INDEX('RESOLVE Results'!$D$1:$P$18671, MATCH(1, ('RESOLVE Results'!$A$1:$A$18671 = $D$10) * ('RESOLVE Results'!$B$1:$B$18671 = $F$10) * ('RESOLVE Results'!$C$1:$C$18671 = $C94), 0), MATCH(K$12, 'RESOLVE Results'!$D$1:$P$1, 0)), "")</f>
        <v/>
      </c>
      <c r="L94" s="4" t="str" cm="1">
        <f t="array" ref="L94">IFERROR(INDEX('RESOLVE Results'!$D$1:$P$18671, MATCH(1, ('RESOLVE Results'!$A$1:$A$18671 = $D$10) * ('RESOLVE Results'!$B$1:$B$18671 = $F$10) * ('RESOLVE Results'!$C$1:$C$18671 = $C94), 0), MATCH(L$12, 'RESOLVE Results'!$D$1:$P$1, 0)), "")</f>
        <v/>
      </c>
      <c r="M94" s="4" t="str" cm="1">
        <f t="array" ref="M94">IFERROR(INDEX('RESOLVE Results'!$D$1:$P$18671, MATCH(1, ('RESOLVE Results'!$A$1:$A$18671 = $D$10) * ('RESOLVE Results'!$B$1:$B$18671 = $F$10) * ('RESOLVE Results'!$C$1:$C$18671 = $C94), 0), MATCH(M$12, 'RESOLVE Results'!$D$1:$P$1, 0)), "")</f>
        <v/>
      </c>
      <c r="N94" s="4" t="str" cm="1">
        <f t="array" ref="N94">IFERROR(INDEX('RESOLVE Results'!$D$1:$P$18671, MATCH(1, ('RESOLVE Results'!$A$1:$A$18671 = $D$10) * ('RESOLVE Results'!$B$1:$B$18671 = $F$10) * ('RESOLVE Results'!$C$1:$C$18671 = $C94), 0), MATCH(N$12, 'RESOLVE Results'!$D$1:$P$1, 0)), "")</f>
        <v/>
      </c>
      <c r="O94" s="4" t="str" cm="1">
        <f t="array" ref="O94">IFERROR(INDEX('RESOLVE Results'!$D$1:$P$18671, MATCH(1, ('RESOLVE Results'!$A$1:$A$18671 = $D$10) * ('RESOLVE Results'!$B$1:$B$18671 = $F$10) * ('RESOLVE Results'!$C$1:$C$18671 = $C94), 0), MATCH(O$12, 'RESOLVE Results'!$D$1:$P$1, 0)), "")</f>
        <v/>
      </c>
      <c r="P94" s="6" t="str">
        <f t="shared" si="3"/>
        <v/>
      </c>
      <c r="Q94" s="4" t="str">
        <f>IFERROR(IF('Dashboard '!$D$6 = 2035, P94 * (1.05^(2035-2022)), P94), "")</f>
        <v/>
      </c>
    </row>
    <row r="95" spans="2:17" outlineLevel="1" x14ac:dyDescent="0.2">
      <c r="B95" s="11" t="s">
        <v>270</v>
      </c>
      <c r="C95" s="3">
        <v>0</v>
      </c>
      <c r="D95" s="4" t="str" cm="1">
        <f t="array" ref="D95">IFERROR(INDEX('RESOLVE Results'!$D$1:$P$18671, MATCH(1, ('RESOLVE Results'!$A$1:$A$18671 = $D$10) * ('RESOLVE Results'!$B$1:$B$18671 = $F$10) * ('RESOLVE Results'!$C$1:$C$18671 = $C95), 0), MATCH(D$12, 'RESOLVE Results'!$D$1:$P$1, 0)), "")</f>
        <v/>
      </c>
      <c r="E95" s="4" t="str" cm="1">
        <f t="array" ref="E95">IFERROR(INDEX('RESOLVE Results'!$D$1:$P$18671, MATCH(1, ('RESOLVE Results'!$A$1:$A$18671 = $D$10) * ('RESOLVE Results'!$B$1:$B$18671 = $F$10) * ('RESOLVE Results'!$C$1:$C$18671 = $C95), 0), MATCH(E$12, 'RESOLVE Results'!$D$1:$P$1, 0)), "")</f>
        <v/>
      </c>
      <c r="F95" s="4" t="str" cm="1">
        <f t="array" ref="F95">IFERROR(INDEX('RESOLVE Results'!$D$1:$P$18671, MATCH(1, ('RESOLVE Results'!$A$1:$A$18671 = $D$10) * ('RESOLVE Results'!$B$1:$B$18671 = $F$10) * ('RESOLVE Results'!$C$1:$C$18671 = $C95), 0), MATCH(F$12, 'RESOLVE Results'!$D$1:$P$1, 0)), "")</f>
        <v/>
      </c>
      <c r="G95" s="4" t="str" cm="1">
        <f t="array" ref="G95">IFERROR(INDEX('RESOLVE Results'!$D$1:$P$18671, MATCH(1, ('RESOLVE Results'!$A$1:$A$18671 = $D$10) * ('RESOLVE Results'!$B$1:$B$18671 = $F$10) * ('RESOLVE Results'!$C$1:$C$18671 = $C95), 0), MATCH(G$12, 'RESOLVE Results'!$D$1:$P$1, 0)), "")</f>
        <v/>
      </c>
      <c r="H95" s="4" t="str" cm="1">
        <f t="array" ref="H95">IFERROR(INDEX('RESOLVE Results'!$D$1:$P$18671, MATCH(1, ('RESOLVE Results'!$A$1:$A$18671 = $D$10) * ('RESOLVE Results'!$B$1:$B$18671 = $F$10) * ('RESOLVE Results'!$C$1:$C$18671 = $C95), 0), MATCH(H$12, 'RESOLVE Results'!$D$1:$P$1, 0)), "")</f>
        <v/>
      </c>
      <c r="I95" s="4" t="str" cm="1">
        <f t="array" ref="I95">IFERROR(INDEX('RESOLVE Results'!$D$1:$P$18671, MATCH(1, ('RESOLVE Results'!$A$1:$A$18671 = $D$10) * ('RESOLVE Results'!$B$1:$B$18671 = $F$10) * ('RESOLVE Results'!$C$1:$C$18671 = $C95), 0), MATCH(I$12, 'RESOLVE Results'!$D$1:$P$1, 0)), "")</f>
        <v/>
      </c>
      <c r="J95" s="4" t="str" cm="1">
        <f t="array" ref="J95">IFERROR(INDEX('RESOLVE Results'!$D$1:$P$18671, MATCH(1, ('RESOLVE Results'!$A$1:$A$18671 = $D$10) * ('RESOLVE Results'!$B$1:$B$18671 = $F$10) * ('RESOLVE Results'!$C$1:$C$18671 = $C95), 0), MATCH(J$12, 'RESOLVE Results'!$D$1:$P$1, 0)), "")</f>
        <v/>
      </c>
      <c r="K95" s="4" t="str" cm="1">
        <f t="array" ref="K95">IFERROR(INDEX('RESOLVE Results'!$D$1:$P$18671, MATCH(1, ('RESOLVE Results'!$A$1:$A$18671 = $D$10) * ('RESOLVE Results'!$B$1:$B$18671 = $F$10) * ('RESOLVE Results'!$C$1:$C$18671 = $C95), 0), MATCH(K$12, 'RESOLVE Results'!$D$1:$P$1, 0)), "")</f>
        <v/>
      </c>
      <c r="L95" s="4" t="str" cm="1">
        <f t="array" ref="L95">IFERROR(INDEX('RESOLVE Results'!$D$1:$P$18671, MATCH(1, ('RESOLVE Results'!$A$1:$A$18671 = $D$10) * ('RESOLVE Results'!$B$1:$B$18671 = $F$10) * ('RESOLVE Results'!$C$1:$C$18671 = $C95), 0), MATCH(L$12, 'RESOLVE Results'!$D$1:$P$1, 0)), "")</f>
        <v/>
      </c>
      <c r="M95" s="4" t="str" cm="1">
        <f t="array" ref="M95">IFERROR(INDEX('RESOLVE Results'!$D$1:$P$18671, MATCH(1, ('RESOLVE Results'!$A$1:$A$18671 = $D$10) * ('RESOLVE Results'!$B$1:$B$18671 = $F$10) * ('RESOLVE Results'!$C$1:$C$18671 = $C95), 0), MATCH(M$12, 'RESOLVE Results'!$D$1:$P$1, 0)), "")</f>
        <v/>
      </c>
      <c r="N95" s="4" t="str" cm="1">
        <f t="array" ref="N95">IFERROR(INDEX('RESOLVE Results'!$D$1:$P$18671, MATCH(1, ('RESOLVE Results'!$A$1:$A$18671 = $D$10) * ('RESOLVE Results'!$B$1:$B$18671 = $F$10) * ('RESOLVE Results'!$C$1:$C$18671 = $C95), 0), MATCH(N$12, 'RESOLVE Results'!$D$1:$P$1, 0)), "")</f>
        <v/>
      </c>
      <c r="O95" s="4" t="str" cm="1">
        <f t="array" ref="O95">IFERROR(INDEX('RESOLVE Results'!$D$1:$P$18671, MATCH(1, ('RESOLVE Results'!$A$1:$A$18671 = $D$10) * ('RESOLVE Results'!$B$1:$B$18671 = $F$10) * ('RESOLVE Results'!$C$1:$C$18671 = $C95), 0), MATCH(O$12, 'RESOLVE Results'!$D$1:$P$1, 0)), "")</f>
        <v/>
      </c>
      <c r="P95" s="6" t="str">
        <f t="shared" si="3"/>
        <v/>
      </c>
      <c r="Q95" s="4" t="str">
        <f>IFERROR(IF('Dashboard '!$D$6 = 2035, P95 * (1.05^(2035-2022)), P95), "")</f>
        <v/>
      </c>
    </row>
    <row r="96" spans="2:17" outlineLevel="1" x14ac:dyDescent="0.2">
      <c r="B96" s="11" t="s">
        <v>270</v>
      </c>
      <c r="C96" s="3">
        <v>0</v>
      </c>
      <c r="D96" s="4" t="str" cm="1">
        <f t="array" ref="D96">IFERROR(INDEX('RESOLVE Results'!$D$1:$P$18671, MATCH(1, ('RESOLVE Results'!$A$1:$A$18671 = $D$10) * ('RESOLVE Results'!$B$1:$B$18671 = $F$10) * ('RESOLVE Results'!$C$1:$C$18671 = $C96), 0), MATCH(D$12, 'RESOLVE Results'!$D$1:$P$1, 0)), "")</f>
        <v/>
      </c>
      <c r="E96" s="4" t="str" cm="1">
        <f t="array" ref="E96">IFERROR(INDEX('RESOLVE Results'!$D$1:$P$18671, MATCH(1, ('RESOLVE Results'!$A$1:$A$18671 = $D$10) * ('RESOLVE Results'!$B$1:$B$18671 = $F$10) * ('RESOLVE Results'!$C$1:$C$18671 = $C96), 0), MATCH(E$12, 'RESOLVE Results'!$D$1:$P$1, 0)), "")</f>
        <v/>
      </c>
      <c r="F96" s="4" t="str" cm="1">
        <f t="array" ref="F96">IFERROR(INDEX('RESOLVE Results'!$D$1:$P$18671, MATCH(1, ('RESOLVE Results'!$A$1:$A$18671 = $D$10) * ('RESOLVE Results'!$B$1:$B$18671 = $F$10) * ('RESOLVE Results'!$C$1:$C$18671 = $C96), 0), MATCH(F$12, 'RESOLVE Results'!$D$1:$P$1, 0)), "")</f>
        <v/>
      </c>
      <c r="G96" s="4" t="str" cm="1">
        <f t="array" ref="G96">IFERROR(INDEX('RESOLVE Results'!$D$1:$P$18671, MATCH(1, ('RESOLVE Results'!$A$1:$A$18671 = $D$10) * ('RESOLVE Results'!$B$1:$B$18671 = $F$10) * ('RESOLVE Results'!$C$1:$C$18671 = $C96), 0), MATCH(G$12, 'RESOLVE Results'!$D$1:$P$1, 0)), "")</f>
        <v/>
      </c>
      <c r="H96" s="4" t="str" cm="1">
        <f t="array" ref="H96">IFERROR(INDEX('RESOLVE Results'!$D$1:$P$18671, MATCH(1, ('RESOLVE Results'!$A$1:$A$18671 = $D$10) * ('RESOLVE Results'!$B$1:$B$18671 = $F$10) * ('RESOLVE Results'!$C$1:$C$18671 = $C96), 0), MATCH(H$12, 'RESOLVE Results'!$D$1:$P$1, 0)), "")</f>
        <v/>
      </c>
      <c r="I96" s="4" t="str" cm="1">
        <f t="array" ref="I96">IFERROR(INDEX('RESOLVE Results'!$D$1:$P$18671, MATCH(1, ('RESOLVE Results'!$A$1:$A$18671 = $D$10) * ('RESOLVE Results'!$B$1:$B$18671 = $F$10) * ('RESOLVE Results'!$C$1:$C$18671 = $C96), 0), MATCH(I$12, 'RESOLVE Results'!$D$1:$P$1, 0)), "")</f>
        <v/>
      </c>
      <c r="J96" s="4" t="str" cm="1">
        <f t="array" ref="J96">IFERROR(INDEX('RESOLVE Results'!$D$1:$P$18671, MATCH(1, ('RESOLVE Results'!$A$1:$A$18671 = $D$10) * ('RESOLVE Results'!$B$1:$B$18671 = $F$10) * ('RESOLVE Results'!$C$1:$C$18671 = $C96), 0), MATCH(J$12, 'RESOLVE Results'!$D$1:$P$1, 0)), "")</f>
        <v/>
      </c>
      <c r="K96" s="4" t="str" cm="1">
        <f t="array" ref="K96">IFERROR(INDEX('RESOLVE Results'!$D$1:$P$18671, MATCH(1, ('RESOLVE Results'!$A$1:$A$18671 = $D$10) * ('RESOLVE Results'!$B$1:$B$18671 = $F$10) * ('RESOLVE Results'!$C$1:$C$18671 = $C96), 0), MATCH(K$12, 'RESOLVE Results'!$D$1:$P$1, 0)), "")</f>
        <v/>
      </c>
      <c r="L96" s="4" t="str" cm="1">
        <f t="array" ref="L96">IFERROR(INDEX('RESOLVE Results'!$D$1:$P$18671, MATCH(1, ('RESOLVE Results'!$A$1:$A$18671 = $D$10) * ('RESOLVE Results'!$B$1:$B$18671 = $F$10) * ('RESOLVE Results'!$C$1:$C$18671 = $C96), 0), MATCH(L$12, 'RESOLVE Results'!$D$1:$P$1, 0)), "")</f>
        <v/>
      </c>
      <c r="M96" s="4" t="str" cm="1">
        <f t="array" ref="M96">IFERROR(INDEX('RESOLVE Results'!$D$1:$P$18671, MATCH(1, ('RESOLVE Results'!$A$1:$A$18671 = $D$10) * ('RESOLVE Results'!$B$1:$B$18671 = $F$10) * ('RESOLVE Results'!$C$1:$C$18671 = $C96), 0), MATCH(M$12, 'RESOLVE Results'!$D$1:$P$1, 0)), "")</f>
        <v/>
      </c>
      <c r="N96" s="4" t="str" cm="1">
        <f t="array" ref="N96">IFERROR(INDEX('RESOLVE Results'!$D$1:$P$18671, MATCH(1, ('RESOLVE Results'!$A$1:$A$18671 = $D$10) * ('RESOLVE Results'!$B$1:$B$18671 = $F$10) * ('RESOLVE Results'!$C$1:$C$18671 = $C96), 0), MATCH(N$12, 'RESOLVE Results'!$D$1:$P$1, 0)), "")</f>
        <v/>
      </c>
      <c r="O96" s="4" t="str" cm="1">
        <f t="array" ref="O96">IFERROR(INDEX('RESOLVE Results'!$D$1:$P$18671, MATCH(1, ('RESOLVE Results'!$A$1:$A$18671 = $D$10) * ('RESOLVE Results'!$B$1:$B$18671 = $F$10) * ('RESOLVE Results'!$C$1:$C$18671 = $C96), 0), MATCH(O$12, 'RESOLVE Results'!$D$1:$P$1, 0)), "")</f>
        <v/>
      </c>
      <c r="P96" s="6" t="str">
        <f t="shared" si="3"/>
        <v/>
      </c>
      <c r="Q96" s="4" t="str">
        <f>IFERROR(IF('Dashboard '!$D$6 = 2035, P96 * (1.05^(2035-2022)), P96), "")</f>
        <v/>
      </c>
    </row>
    <row r="97" spans="2:17" outlineLevel="1" x14ac:dyDescent="0.2">
      <c r="B97" s="11" t="s">
        <v>270</v>
      </c>
      <c r="C97" s="3">
        <v>0</v>
      </c>
      <c r="D97" s="4" t="str" cm="1">
        <f t="array" ref="D97">IFERROR(INDEX('RESOLVE Results'!$D$1:$P$18671, MATCH(1, ('RESOLVE Results'!$A$1:$A$18671 = $D$10) * ('RESOLVE Results'!$B$1:$B$18671 = $F$10) * ('RESOLVE Results'!$C$1:$C$18671 = $C97), 0), MATCH(D$12, 'RESOLVE Results'!$D$1:$P$1, 0)), "")</f>
        <v/>
      </c>
      <c r="E97" s="4" t="str" cm="1">
        <f t="array" ref="E97">IFERROR(INDEX('RESOLVE Results'!$D$1:$P$18671, MATCH(1, ('RESOLVE Results'!$A$1:$A$18671 = $D$10) * ('RESOLVE Results'!$B$1:$B$18671 = $F$10) * ('RESOLVE Results'!$C$1:$C$18671 = $C97), 0), MATCH(E$12, 'RESOLVE Results'!$D$1:$P$1, 0)), "")</f>
        <v/>
      </c>
      <c r="F97" s="4" t="str" cm="1">
        <f t="array" ref="F97">IFERROR(INDEX('RESOLVE Results'!$D$1:$P$18671, MATCH(1, ('RESOLVE Results'!$A$1:$A$18671 = $D$10) * ('RESOLVE Results'!$B$1:$B$18671 = $F$10) * ('RESOLVE Results'!$C$1:$C$18671 = $C97), 0), MATCH(F$12, 'RESOLVE Results'!$D$1:$P$1, 0)), "")</f>
        <v/>
      </c>
      <c r="G97" s="4" t="str" cm="1">
        <f t="array" ref="G97">IFERROR(INDEX('RESOLVE Results'!$D$1:$P$18671, MATCH(1, ('RESOLVE Results'!$A$1:$A$18671 = $D$10) * ('RESOLVE Results'!$B$1:$B$18671 = $F$10) * ('RESOLVE Results'!$C$1:$C$18671 = $C97), 0), MATCH(G$12, 'RESOLVE Results'!$D$1:$P$1, 0)), "")</f>
        <v/>
      </c>
      <c r="H97" s="4" t="str" cm="1">
        <f t="array" ref="H97">IFERROR(INDEX('RESOLVE Results'!$D$1:$P$18671, MATCH(1, ('RESOLVE Results'!$A$1:$A$18671 = $D$10) * ('RESOLVE Results'!$B$1:$B$18671 = $F$10) * ('RESOLVE Results'!$C$1:$C$18671 = $C97), 0), MATCH(H$12, 'RESOLVE Results'!$D$1:$P$1, 0)), "")</f>
        <v/>
      </c>
      <c r="I97" s="4" t="str" cm="1">
        <f t="array" ref="I97">IFERROR(INDEX('RESOLVE Results'!$D$1:$P$18671, MATCH(1, ('RESOLVE Results'!$A$1:$A$18671 = $D$10) * ('RESOLVE Results'!$B$1:$B$18671 = $F$10) * ('RESOLVE Results'!$C$1:$C$18671 = $C97), 0), MATCH(I$12, 'RESOLVE Results'!$D$1:$P$1, 0)), "")</f>
        <v/>
      </c>
      <c r="J97" s="4" t="str" cm="1">
        <f t="array" ref="J97">IFERROR(INDEX('RESOLVE Results'!$D$1:$P$18671, MATCH(1, ('RESOLVE Results'!$A$1:$A$18671 = $D$10) * ('RESOLVE Results'!$B$1:$B$18671 = $F$10) * ('RESOLVE Results'!$C$1:$C$18671 = $C97), 0), MATCH(J$12, 'RESOLVE Results'!$D$1:$P$1, 0)), "")</f>
        <v/>
      </c>
      <c r="K97" s="4" t="str" cm="1">
        <f t="array" ref="K97">IFERROR(INDEX('RESOLVE Results'!$D$1:$P$18671, MATCH(1, ('RESOLVE Results'!$A$1:$A$18671 = $D$10) * ('RESOLVE Results'!$B$1:$B$18671 = $F$10) * ('RESOLVE Results'!$C$1:$C$18671 = $C97), 0), MATCH(K$12, 'RESOLVE Results'!$D$1:$P$1, 0)), "")</f>
        <v/>
      </c>
      <c r="L97" s="4" t="str" cm="1">
        <f t="array" ref="L97">IFERROR(INDEX('RESOLVE Results'!$D$1:$P$18671, MATCH(1, ('RESOLVE Results'!$A$1:$A$18671 = $D$10) * ('RESOLVE Results'!$B$1:$B$18671 = $F$10) * ('RESOLVE Results'!$C$1:$C$18671 = $C97), 0), MATCH(L$12, 'RESOLVE Results'!$D$1:$P$1, 0)), "")</f>
        <v/>
      </c>
      <c r="M97" s="4" t="str" cm="1">
        <f t="array" ref="M97">IFERROR(INDEX('RESOLVE Results'!$D$1:$P$18671, MATCH(1, ('RESOLVE Results'!$A$1:$A$18671 = $D$10) * ('RESOLVE Results'!$B$1:$B$18671 = $F$10) * ('RESOLVE Results'!$C$1:$C$18671 = $C97), 0), MATCH(M$12, 'RESOLVE Results'!$D$1:$P$1, 0)), "")</f>
        <v/>
      </c>
      <c r="N97" s="4" t="str" cm="1">
        <f t="array" ref="N97">IFERROR(INDEX('RESOLVE Results'!$D$1:$P$18671, MATCH(1, ('RESOLVE Results'!$A$1:$A$18671 = $D$10) * ('RESOLVE Results'!$B$1:$B$18671 = $F$10) * ('RESOLVE Results'!$C$1:$C$18671 = $C97), 0), MATCH(N$12, 'RESOLVE Results'!$D$1:$P$1, 0)), "")</f>
        <v/>
      </c>
      <c r="O97" s="4" t="str" cm="1">
        <f t="array" ref="O97">IFERROR(INDEX('RESOLVE Results'!$D$1:$P$18671, MATCH(1, ('RESOLVE Results'!$A$1:$A$18671 = $D$10) * ('RESOLVE Results'!$B$1:$B$18671 = $F$10) * ('RESOLVE Results'!$C$1:$C$18671 = $C97), 0), MATCH(O$12, 'RESOLVE Results'!$D$1:$P$1, 0)), "")</f>
        <v/>
      </c>
      <c r="P97" s="6" t="str">
        <f t="shared" si="3"/>
        <v/>
      </c>
      <c r="Q97" s="4" t="str">
        <f>IFERROR(IF('Dashboard '!$D$6 = 2035, P97 * (1.05^(2035-2022)), P97), "")</f>
        <v/>
      </c>
    </row>
    <row r="98" spans="2:17" outlineLevel="1" x14ac:dyDescent="0.2">
      <c r="B98" s="11" t="s">
        <v>270</v>
      </c>
      <c r="C98" s="3">
        <v>0</v>
      </c>
      <c r="D98" s="4" t="str" cm="1">
        <f t="array" ref="D98">IFERROR(INDEX('RESOLVE Results'!$D$1:$P$18671, MATCH(1, ('RESOLVE Results'!$A$1:$A$18671 = $D$10) * ('RESOLVE Results'!$B$1:$B$18671 = $F$10) * ('RESOLVE Results'!$C$1:$C$18671 = $C98), 0), MATCH(D$12, 'RESOLVE Results'!$D$1:$P$1, 0)), "")</f>
        <v/>
      </c>
      <c r="E98" s="4" t="str" cm="1">
        <f t="array" ref="E98">IFERROR(INDEX('RESOLVE Results'!$D$1:$P$18671, MATCH(1, ('RESOLVE Results'!$A$1:$A$18671 = $D$10) * ('RESOLVE Results'!$B$1:$B$18671 = $F$10) * ('RESOLVE Results'!$C$1:$C$18671 = $C98), 0), MATCH(E$12, 'RESOLVE Results'!$D$1:$P$1, 0)), "")</f>
        <v/>
      </c>
      <c r="F98" s="4" t="str" cm="1">
        <f t="array" ref="F98">IFERROR(INDEX('RESOLVE Results'!$D$1:$P$18671, MATCH(1, ('RESOLVE Results'!$A$1:$A$18671 = $D$10) * ('RESOLVE Results'!$B$1:$B$18671 = $F$10) * ('RESOLVE Results'!$C$1:$C$18671 = $C98), 0), MATCH(F$12, 'RESOLVE Results'!$D$1:$P$1, 0)), "")</f>
        <v/>
      </c>
      <c r="G98" s="4" t="str" cm="1">
        <f t="array" ref="G98">IFERROR(INDEX('RESOLVE Results'!$D$1:$P$18671, MATCH(1, ('RESOLVE Results'!$A$1:$A$18671 = $D$10) * ('RESOLVE Results'!$B$1:$B$18671 = $F$10) * ('RESOLVE Results'!$C$1:$C$18671 = $C98), 0), MATCH(G$12, 'RESOLVE Results'!$D$1:$P$1, 0)), "")</f>
        <v/>
      </c>
      <c r="H98" s="4" t="str" cm="1">
        <f t="array" ref="H98">IFERROR(INDEX('RESOLVE Results'!$D$1:$P$18671, MATCH(1, ('RESOLVE Results'!$A$1:$A$18671 = $D$10) * ('RESOLVE Results'!$B$1:$B$18671 = $F$10) * ('RESOLVE Results'!$C$1:$C$18671 = $C98), 0), MATCH(H$12, 'RESOLVE Results'!$D$1:$P$1, 0)), "")</f>
        <v/>
      </c>
      <c r="I98" s="4" t="str" cm="1">
        <f t="array" ref="I98">IFERROR(INDEX('RESOLVE Results'!$D$1:$P$18671, MATCH(1, ('RESOLVE Results'!$A$1:$A$18671 = $D$10) * ('RESOLVE Results'!$B$1:$B$18671 = $F$10) * ('RESOLVE Results'!$C$1:$C$18671 = $C98), 0), MATCH(I$12, 'RESOLVE Results'!$D$1:$P$1, 0)), "")</f>
        <v/>
      </c>
      <c r="J98" s="4" t="str" cm="1">
        <f t="array" ref="J98">IFERROR(INDEX('RESOLVE Results'!$D$1:$P$18671, MATCH(1, ('RESOLVE Results'!$A$1:$A$18671 = $D$10) * ('RESOLVE Results'!$B$1:$B$18671 = $F$10) * ('RESOLVE Results'!$C$1:$C$18671 = $C98), 0), MATCH(J$12, 'RESOLVE Results'!$D$1:$P$1, 0)), "")</f>
        <v/>
      </c>
      <c r="K98" s="4" t="str" cm="1">
        <f t="array" ref="K98">IFERROR(INDEX('RESOLVE Results'!$D$1:$P$18671, MATCH(1, ('RESOLVE Results'!$A$1:$A$18671 = $D$10) * ('RESOLVE Results'!$B$1:$B$18671 = $F$10) * ('RESOLVE Results'!$C$1:$C$18671 = $C98), 0), MATCH(K$12, 'RESOLVE Results'!$D$1:$P$1, 0)), "")</f>
        <v/>
      </c>
      <c r="L98" s="4" t="str" cm="1">
        <f t="array" ref="L98">IFERROR(INDEX('RESOLVE Results'!$D$1:$P$18671, MATCH(1, ('RESOLVE Results'!$A$1:$A$18671 = $D$10) * ('RESOLVE Results'!$B$1:$B$18671 = $F$10) * ('RESOLVE Results'!$C$1:$C$18671 = $C98), 0), MATCH(L$12, 'RESOLVE Results'!$D$1:$P$1, 0)), "")</f>
        <v/>
      </c>
      <c r="M98" s="4" t="str" cm="1">
        <f t="array" ref="M98">IFERROR(INDEX('RESOLVE Results'!$D$1:$P$18671, MATCH(1, ('RESOLVE Results'!$A$1:$A$18671 = $D$10) * ('RESOLVE Results'!$B$1:$B$18671 = $F$10) * ('RESOLVE Results'!$C$1:$C$18671 = $C98), 0), MATCH(M$12, 'RESOLVE Results'!$D$1:$P$1, 0)), "")</f>
        <v/>
      </c>
      <c r="N98" s="4" t="str" cm="1">
        <f t="array" ref="N98">IFERROR(INDEX('RESOLVE Results'!$D$1:$P$18671, MATCH(1, ('RESOLVE Results'!$A$1:$A$18671 = $D$10) * ('RESOLVE Results'!$B$1:$B$18671 = $F$10) * ('RESOLVE Results'!$C$1:$C$18671 = $C98), 0), MATCH(N$12, 'RESOLVE Results'!$D$1:$P$1, 0)), "")</f>
        <v/>
      </c>
      <c r="O98" s="4" t="str" cm="1">
        <f t="array" ref="O98">IFERROR(INDEX('RESOLVE Results'!$D$1:$P$18671, MATCH(1, ('RESOLVE Results'!$A$1:$A$18671 = $D$10) * ('RESOLVE Results'!$B$1:$B$18671 = $F$10) * ('RESOLVE Results'!$C$1:$C$18671 = $C98), 0), MATCH(O$12, 'RESOLVE Results'!$D$1:$P$1, 0)), "")</f>
        <v/>
      </c>
      <c r="P98" s="6" t="str">
        <f t="shared" si="3"/>
        <v/>
      </c>
      <c r="Q98" s="4" t="str">
        <f>IFERROR(IF('Dashboard '!$D$6 = 2035, P98 * (1.05^(2035-2022)), P98), "")</f>
        <v/>
      </c>
    </row>
    <row r="99" spans="2:17" outlineLevel="1" x14ac:dyDescent="0.2">
      <c r="B99" s="11" t="s">
        <v>270</v>
      </c>
      <c r="C99" s="3">
        <v>0</v>
      </c>
      <c r="D99" s="4" t="str" cm="1">
        <f t="array" ref="D99">IFERROR(INDEX('RESOLVE Results'!$D$1:$P$18671, MATCH(1, ('RESOLVE Results'!$A$1:$A$18671 = $D$10) * ('RESOLVE Results'!$B$1:$B$18671 = $F$10) * ('RESOLVE Results'!$C$1:$C$18671 = $C99), 0), MATCH(D$12, 'RESOLVE Results'!$D$1:$P$1, 0)), "")</f>
        <v/>
      </c>
      <c r="E99" s="4" t="str" cm="1">
        <f t="array" ref="E99">IFERROR(INDEX('RESOLVE Results'!$D$1:$P$18671, MATCH(1, ('RESOLVE Results'!$A$1:$A$18671 = $D$10) * ('RESOLVE Results'!$B$1:$B$18671 = $F$10) * ('RESOLVE Results'!$C$1:$C$18671 = $C99), 0), MATCH(E$12, 'RESOLVE Results'!$D$1:$P$1, 0)), "")</f>
        <v/>
      </c>
      <c r="F99" s="4" t="str" cm="1">
        <f t="array" ref="F99">IFERROR(INDEX('RESOLVE Results'!$D$1:$P$18671, MATCH(1, ('RESOLVE Results'!$A$1:$A$18671 = $D$10) * ('RESOLVE Results'!$B$1:$B$18671 = $F$10) * ('RESOLVE Results'!$C$1:$C$18671 = $C99), 0), MATCH(F$12, 'RESOLVE Results'!$D$1:$P$1, 0)), "")</f>
        <v/>
      </c>
      <c r="G99" s="4" t="str" cm="1">
        <f t="array" ref="G99">IFERROR(INDEX('RESOLVE Results'!$D$1:$P$18671, MATCH(1, ('RESOLVE Results'!$A$1:$A$18671 = $D$10) * ('RESOLVE Results'!$B$1:$B$18671 = $F$10) * ('RESOLVE Results'!$C$1:$C$18671 = $C99), 0), MATCH(G$12, 'RESOLVE Results'!$D$1:$P$1, 0)), "")</f>
        <v/>
      </c>
      <c r="H99" s="4" t="str" cm="1">
        <f t="array" ref="H99">IFERROR(INDEX('RESOLVE Results'!$D$1:$P$18671, MATCH(1, ('RESOLVE Results'!$A$1:$A$18671 = $D$10) * ('RESOLVE Results'!$B$1:$B$18671 = $F$10) * ('RESOLVE Results'!$C$1:$C$18671 = $C99), 0), MATCH(H$12, 'RESOLVE Results'!$D$1:$P$1, 0)), "")</f>
        <v/>
      </c>
      <c r="I99" s="4" t="str" cm="1">
        <f t="array" ref="I99">IFERROR(INDEX('RESOLVE Results'!$D$1:$P$18671, MATCH(1, ('RESOLVE Results'!$A$1:$A$18671 = $D$10) * ('RESOLVE Results'!$B$1:$B$18671 = $F$10) * ('RESOLVE Results'!$C$1:$C$18671 = $C99), 0), MATCH(I$12, 'RESOLVE Results'!$D$1:$P$1, 0)), "")</f>
        <v/>
      </c>
      <c r="J99" s="4" t="str" cm="1">
        <f t="array" ref="J99">IFERROR(INDEX('RESOLVE Results'!$D$1:$P$18671, MATCH(1, ('RESOLVE Results'!$A$1:$A$18671 = $D$10) * ('RESOLVE Results'!$B$1:$B$18671 = $F$10) * ('RESOLVE Results'!$C$1:$C$18671 = $C99), 0), MATCH(J$12, 'RESOLVE Results'!$D$1:$P$1, 0)), "")</f>
        <v/>
      </c>
      <c r="K99" s="4" t="str" cm="1">
        <f t="array" ref="K99">IFERROR(INDEX('RESOLVE Results'!$D$1:$P$18671, MATCH(1, ('RESOLVE Results'!$A$1:$A$18671 = $D$10) * ('RESOLVE Results'!$B$1:$B$18671 = $F$10) * ('RESOLVE Results'!$C$1:$C$18671 = $C99), 0), MATCH(K$12, 'RESOLVE Results'!$D$1:$P$1, 0)), "")</f>
        <v/>
      </c>
      <c r="L99" s="4" t="str" cm="1">
        <f t="array" ref="L99">IFERROR(INDEX('RESOLVE Results'!$D$1:$P$18671, MATCH(1, ('RESOLVE Results'!$A$1:$A$18671 = $D$10) * ('RESOLVE Results'!$B$1:$B$18671 = $F$10) * ('RESOLVE Results'!$C$1:$C$18671 = $C99), 0), MATCH(L$12, 'RESOLVE Results'!$D$1:$P$1, 0)), "")</f>
        <v/>
      </c>
      <c r="M99" s="4" t="str" cm="1">
        <f t="array" ref="M99">IFERROR(INDEX('RESOLVE Results'!$D$1:$P$18671, MATCH(1, ('RESOLVE Results'!$A$1:$A$18671 = $D$10) * ('RESOLVE Results'!$B$1:$B$18671 = $F$10) * ('RESOLVE Results'!$C$1:$C$18671 = $C99), 0), MATCH(M$12, 'RESOLVE Results'!$D$1:$P$1, 0)), "")</f>
        <v/>
      </c>
      <c r="N99" s="4" t="str" cm="1">
        <f t="array" ref="N99">IFERROR(INDEX('RESOLVE Results'!$D$1:$P$18671, MATCH(1, ('RESOLVE Results'!$A$1:$A$18671 = $D$10) * ('RESOLVE Results'!$B$1:$B$18671 = $F$10) * ('RESOLVE Results'!$C$1:$C$18671 = $C99), 0), MATCH(N$12, 'RESOLVE Results'!$D$1:$P$1, 0)), "")</f>
        <v/>
      </c>
      <c r="O99" s="4" t="str" cm="1">
        <f t="array" ref="O99">IFERROR(INDEX('RESOLVE Results'!$D$1:$P$18671, MATCH(1, ('RESOLVE Results'!$A$1:$A$18671 = $D$10) * ('RESOLVE Results'!$B$1:$B$18671 = $F$10) * ('RESOLVE Results'!$C$1:$C$18671 = $C99), 0), MATCH(O$12, 'RESOLVE Results'!$D$1:$P$1, 0)), "")</f>
        <v/>
      </c>
      <c r="P99" s="6" t="str">
        <f t="shared" si="3"/>
        <v/>
      </c>
      <c r="Q99" s="4" t="str">
        <f>IFERROR(IF('Dashboard '!$D$6 = 2035, P99 * (1.05^(2035-2022)), P99), "")</f>
        <v/>
      </c>
    </row>
    <row r="100" spans="2:17" outlineLevel="1" x14ac:dyDescent="0.2">
      <c r="B100" s="11" t="s">
        <v>270</v>
      </c>
      <c r="C100" s="3">
        <v>0</v>
      </c>
      <c r="D100" s="4" t="str" cm="1">
        <f t="array" ref="D100">IFERROR(INDEX('RESOLVE Results'!$D$1:$P$18671, MATCH(1, ('RESOLVE Results'!$A$1:$A$18671 = $D$10) * ('RESOLVE Results'!$B$1:$B$18671 = $F$10) * ('RESOLVE Results'!$C$1:$C$18671 = $C100), 0), MATCH(D$12, 'RESOLVE Results'!$D$1:$P$1, 0)), "")</f>
        <v/>
      </c>
      <c r="E100" s="4" t="str" cm="1">
        <f t="array" ref="E100">IFERROR(INDEX('RESOLVE Results'!$D$1:$P$18671, MATCH(1, ('RESOLVE Results'!$A$1:$A$18671 = $D$10) * ('RESOLVE Results'!$B$1:$B$18671 = $F$10) * ('RESOLVE Results'!$C$1:$C$18671 = $C100), 0), MATCH(E$12, 'RESOLVE Results'!$D$1:$P$1, 0)), "")</f>
        <v/>
      </c>
      <c r="F100" s="4" t="str" cm="1">
        <f t="array" ref="F100">IFERROR(INDEX('RESOLVE Results'!$D$1:$P$18671, MATCH(1, ('RESOLVE Results'!$A$1:$A$18671 = $D$10) * ('RESOLVE Results'!$B$1:$B$18671 = $F$10) * ('RESOLVE Results'!$C$1:$C$18671 = $C100), 0), MATCH(F$12, 'RESOLVE Results'!$D$1:$P$1, 0)), "")</f>
        <v/>
      </c>
      <c r="G100" s="4" t="str" cm="1">
        <f t="array" ref="G100">IFERROR(INDEX('RESOLVE Results'!$D$1:$P$18671, MATCH(1, ('RESOLVE Results'!$A$1:$A$18671 = $D$10) * ('RESOLVE Results'!$B$1:$B$18671 = $F$10) * ('RESOLVE Results'!$C$1:$C$18671 = $C100), 0), MATCH(G$12, 'RESOLVE Results'!$D$1:$P$1, 0)), "")</f>
        <v/>
      </c>
      <c r="H100" s="4" t="str" cm="1">
        <f t="array" ref="H100">IFERROR(INDEX('RESOLVE Results'!$D$1:$P$18671, MATCH(1, ('RESOLVE Results'!$A$1:$A$18671 = $D$10) * ('RESOLVE Results'!$B$1:$B$18671 = $F$10) * ('RESOLVE Results'!$C$1:$C$18671 = $C100), 0), MATCH(H$12, 'RESOLVE Results'!$D$1:$P$1, 0)), "")</f>
        <v/>
      </c>
      <c r="I100" s="4" t="str" cm="1">
        <f t="array" ref="I100">IFERROR(INDEX('RESOLVE Results'!$D$1:$P$18671, MATCH(1, ('RESOLVE Results'!$A$1:$A$18671 = $D$10) * ('RESOLVE Results'!$B$1:$B$18671 = $F$10) * ('RESOLVE Results'!$C$1:$C$18671 = $C100), 0), MATCH(I$12, 'RESOLVE Results'!$D$1:$P$1, 0)), "")</f>
        <v/>
      </c>
      <c r="J100" s="4" t="str" cm="1">
        <f t="array" ref="J100">IFERROR(INDEX('RESOLVE Results'!$D$1:$P$18671, MATCH(1, ('RESOLVE Results'!$A$1:$A$18671 = $D$10) * ('RESOLVE Results'!$B$1:$B$18671 = $F$10) * ('RESOLVE Results'!$C$1:$C$18671 = $C100), 0), MATCH(J$12, 'RESOLVE Results'!$D$1:$P$1, 0)), "")</f>
        <v/>
      </c>
      <c r="K100" s="4" t="str" cm="1">
        <f t="array" ref="K100">IFERROR(INDEX('RESOLVE Results'!$D$1:$P$18671, MATCH(1, ('RESOLVE Results'!$A$1:$A$18671 = $D$10) * ('RESOLVE Results'!$B$1:$B$18671 = $F$10) * ('RESOLVE Results'!$C$1:$C$18671 = $C100), 0), MATCH(K$12, 'RESOLVE Results'!$D$1:$P$1, 0)), "")</f>
        <v/>
      </c>
      <c r="L100" s="4" t="str" cm="1">
        <f t="array" ref="L100">IFERROR(INDEX('RESOLVE Results'!$D$1:$P$18671, MATCH(1, ('RESOLVE Results'!$A$1:$A$18671 = $D$10) * ('RESOLVE Results'!$B$1:$B$18671 = $F$10) * ('RESOLVE Results'!$C$1:$C$18671 = $C100), 0), MATCH(L$12, 'RESOLVE Results'!$D$1:$P$1, 0)), "")</f>
        <v/>
      </c>
      <c r="M100" s="4" t="str" cm="1">
        <f t="array" ref="M100">IFERROR(INDEX('RESOLVE Results'!$D$1:$P$18671, MATCH(1, ('RESOLVE Results'!$A$1:$A$18671 = $D$10) * ('RESOLVE Results'!$B$1:$B$18671 = $F$10) * ('RESOLVE Results'!$C$1:$C$18671 = $C100), 0), MATCH(M$12, 'RESOLVE Results'!$D$1:$P$1, 0)), "")</f>
        <v/>
      </c>
      <c r="N100" s="4" t="str" cm="1">
        <f t="array" ref="N100">IFERROR(INDEX('RESOLVE Results'!$D$1:$P$18671, MATCH(1, ('RESOLVE Results'!$A$1:$A$18671 = $D$10) * ('RESOLVE Results'!$B$1:$B$18671 = $F$10) * ('RESOLVE Results'!$C$1:$C$18671 = $C100), 0), MATCH(N$12, 'RESOLVE Results'!$D$1:$P$1, 0)), "")</f>
        <v/>
      </c>
      <c r="O100" s="4" t="str" cm="1">
        <f t="array" ref="O100">IFERROR(INDEX('RESOLVE Results'!$D$1:$P$18671, MATCH(1, ('RESOLVE Results'!$A$1:$A$18671 = $D$10) * ('RESOLVE Results'!$B$1:$B$18671 = $F$10) * ('RESOLVE Results'!$C$1:$C$18671 = $C100), 0), MATCH(O$12, 'RESOLVE Results'!$D$1:$P$1, 0)), "")</f>
        <v/>
      </c>
      <c r="P100" s="6" t="str">
        <f t="shared" si="3"/>
        <v/>
      </c>
      <c r="Q100" s="4" t="str">
        <f>IFERROR(IF('Dashboard '!$D$6 = 2035, P100 * (1.05^(2035-2022)), P100), "")</f>
        <v/>
      </c>
    </row>
    <row r="101" spans="2:17" outlineLevel="1" x14ac:dyDescent="0.2">
      <c r="B101" s="11" t="s">
        <v>270</v>
      </c>
      <c r="C101" s="3">
        <v>0</v>
      </c>
      <c r="D101" s="4" t="str" cm="1">
        <f t="array" ref="D101">IFERROR(INDEX('RESOLVE Results'!$D$1:$P$18671, MATCH(1, ('RESOLVE Results'!$A$1:$A$18671 = $D$10) * ('RESOLVE Results'!$B$1:$B$18671 = $F$10) * ('RESOLVE Results'!$C$1:$C$18671 = $C101), 0), MATCH(D$12, 'RESOLVE Results'!$D$1:$P$1, 0)), "")</f>
        <v/>
      </c>
      <c r="E101" s="4" t="str" cm="1">
        <f t="array" ref="E101">IFERROR(INDEX('RESOLVE Results'!$D$1:$P$18671, MATCH(1, ('RESOLVE Results'!$A$1:$A$18671 = $D$10) * ('RESOLVE Results'!$B$1:$B$18671 = $F$10) * ('RESOLVE Results'!$C$1:$C$18671 = $C101), 0), MATCH(E$12, 'RESOLVE Results'!$D$1:$P$1, 0)), "")</f>
        <v/>
      </c>
      <c r="F101" s="4" t="str" cm="1">
        <f t="array" ref="F101">IFERROR(INDEX('RESOLVE Results'!$D$1:$P$18671, MATCH(1, ('RESOLVE Results'!$A$1:$A$18671 = $D$10) * ('RESOLVE Results'!$B$1:$B$18671 = $F$10) * ('RESOLVE Results'!$C$1:$C$18671 = $C101), 0), MATCH(F$12, 'RESOLVE Results'!$D$1:$P$1, 0)), "")</f>
        <v/>
      </c>
      <c r="G101" s="4" t="str" cm="1">
        <f t="array" ref="G101">IFERROR(INDEX('RESOLVE Results'!$D$1:$P$18671, MATCH(1, ('RESOLVE Results'!$A$1:$A$18671 = $D$10) * ('RESOLVE Results'!$B$1:$B$18671 = $F$10) * ('RESOLVE Results'!$C$1:$C$18671 = $C101), 0), MATCH(G$12, 'RESOLVE Results'!$D$1:$P$1, 0)), "")</f>
        <v/>
      </c>
      <c r="H101" s="4" t="str" cm="1">
        <f t="array" ref="H101">IFERROR(INDEX('RESOLVE Results'!$D$1:$P$18671, MATCH(1, ('RESOLVE Results'!$A$1:$A$18671 = $D$10) * ('RESOLVE Results'!$B$1:$B$18671 = $F$10) * ('RESOLVE Results'!$C$1:$C$18671 = $C101), 0), MATCH(H$12, 'RESOLVE Results'!$D$1:$P$1, 0)), "")</f>
        <v/>
      </c>
      <c r="I101" s="4" t="str" cm="1">
        <f t="array" ref="I101">IFERROR(INDEX('RESOLVE Results'!$D$1:$P$18671, MATCH(1, ('RESOLVE Results'!$A$1:$A$18671 = $D$10) * ('RESOLVE Results'!$B$1:$B$18671 = $F$10) * ('RESOLVE Results'!$C$1:$C$18671 = $C101), 0), MATCH(I$12, 'RESOLVE Results'!$D$1:$P$1, 0)), "")</f>
        <v/>
      </c>
      <c r="J101" s="4" t="str" cm="1">
        <f t="array" ref="J101">IFERROR(INDEX('RESOLVE Results'!$D$1:$P$18671, MATCH(1, ('RESOLVE Results'!$A$1:$A$18671 = $D$10) * ('RESOLVE Results'!$B$1:$B$18671 = $F$10) * ('RESOLVE Results'!$C$1:$C$18671 = $C101), 0), MATCH(J$12, 'RESOLVE Results'!$D$1:$P$1, 0)), "")</f>
        <v/>
      </c>
      <c r="K101" s="4" t="str" cm="1">
        <f t="array" ref="K101">IFERROR(INDEX('RESOLVE Results'!$D$1:$P$18671, MATCH(1, ('RESOLVE Results'!$A$1:$A$18671 = $D$10) * ('RESOLVE Results'!$B$1:$B$18671 = $F$10) * ('RESOLVE Results'!$C$1:$C$18671 = $C101), 0), MATCH(K$12, 'RESOLVE Results'!$D$1:$P$1, 0)), "")</f>
        <v/>
      </c>
      <c r="L101" s="4" t="str" cm="1">
        <f t="array" ref="L101">IFERROR(INDEX('RESOLVE Results'!$D$1:$P$18671, MATCH(1, ('RESOLVE Results'!$A$1:$A$18671 = $D$10) * ('RESOLVE Results'!$B$1:$B$18671 = $F$10) * ('RESOLVE Results'!$C$1:$C$18671 = $C101), 0), MATCH(L$12, 'RESOLVE Results'!$D$1:$P$1, 0)), "")</f>
        <v/>
      </c>
      <c r="M101" s="4" t="str" cm="1">
        <f t="array" ref="M101">IFERROR(INDEX('RESOLVE Results'!$D$1:$P$18671, MATCH(1, ('RESOLVE Results'!$A$1:$A$18671 = $D$10) * ('RESOLVE Results'!$B$1:$B$18671 = $F$10) * ('RESOLVE Results'!$C$1:$C$18671 = $C101), 0), MATCH(M$12, 'RESOLVE Results'!$D$1:$P$1, 0)), "")</f>
        <v/>
      </c>
      <c r="N101" s="4" t="str" cm="1">
        <f t="array" ref="N101">IFERROR(INDEX('RESOLVE Results'!$D$1:$P$18671, MATCH(1, ('RESOLVE Results'!$A$1:$A$18671 = $D$10) * ('RESOLVE Results'!$B$1:$B$18671 = $F$10) * ('RESOLVE Results'!$C$1:$C$18671 = $C101), 0), MATCH(N$12, 'RESOLVE Results'!$D$1:$P$1, 0)), "")</f>
        <v/>
      </c>
      <c r="O101" s="4" t="str" cm="1">
        <f t="array" ref="O101">IFERROR(INDEX('RESOLVE Results'!$D$1:$P$18671, MATCH(1, ('RESOLVE Results'!$A$1:$A$18671 = $D$10) * ('RESOLVE Results'!$B$1:$B$18671 = $F$10) * ('RESOLVE Results'!$C$1:$C$18671 = $C101), 0), MATCH(O$12, 'RESOLVE Results'!$D$1:$P$1, 0)), "")</f>
        <v/>
      </c>
      <c r="P101" s="6" t="str">
        <f t="shared" si="3"/>
        <v/>
      </c>
      <c r="Q101" s="4" t="str">
        <f>IFERROR(IF('Dashboard '!$D$6 = 2035, P101 * (1.05^(2035-2022)), P101), "")</f>
        <v/>
      </c>
    </row>
    <row r="102" spans="2:17" outlineLevel="1" x14ac:dyDescent="0.2">
      <c r="B102" s="11" t="s">
        <v>270</v>
      </c>
      <c r="C102" s="3">
        <v>0</v>
      </c>
      <c r="D102" s="4" t="str" cm="1">
        <f t="array" ref="D102">IFERROR(INDEX('RESOLVE Results'!$D$1:$P$18671, MATCH(1, ('RESOLVE Results'!$A$1:$A$18671 = $D$10) * ('RESOLVE Results'!$B$1:$B$18671 = $F$10) * ('RESOLVE Results'!$C$1:$C$18671 = $C102), 0), MATCH(D$12, 'RESOLVE Results'!$D$1:$P$1, 0)), "")</f>
        <v/>
      </c>
      <c r="E102" s="4" t="str" cm="1">
        <f t="array" ref="E102">IFERROR(INDEX('RESOLVE Results'!$D$1:$P$18671, MATCH(1, ('RESOLVE Results'!$A$1:$A$18671 = $D$10) * ('RESOLVE Results'!$B$1:$B$18671 = $F$10) * ('RESOLVE Results'!$C$1:$C$18671 = $C102), 0), MATCH(E$12, 'RESOLVE Results'!$D$1:$P$1, 0)), "")</f>
        <v/>
      </c>
      <c r="F102" s="4" t="str" cm="1">
        <f t="array" ref="F102">IFERROR(INDEX('RESOLVE Results'!$D$1:$P$18671, MATCH(1, ('RESOLVE Results'!$A$1:$A$18671 = $D$10) * ('RESOLVE Results'!$B$1:$B$18671 = $F$10) * ('RESOLVE Results'!$C$1:$C$18671 = $C102), 0), MATCH(F$12, 'RESOLVE Results'!$D$1:$P$1, 0)), "")</f>
        <v/>
      </c>
      <c r="G102" s="4" t="str" cm="1">
        <f t="array" ref="G102">IFERROR(INDEX('RESOLVE Results'!$D$1:$P$18671, MATCH(1, ('RESOLVE Results'!$A$1:$A$18671 = $D$10) * ('RESOLVE Results'!$B$1:$B$18671 = $F$10) * ('RESOLVE Results'!$C$1:$C$18671 = $C102), 0), MATCH(G$12, 'RESOLVE Results'!$D$1:$P$1, 0)), "")</f>
        <v/>
      </c>
      <c r="H102" s="4" t="str" cm="1">
        <f t="array" ref="H102">IFERROR(INDEX('RESOLVE Results'!$D$1:$P$18671, MATCH(1, ('RESOLVE Results'!$A$1:$A$18671 = $D$10) * ('RESOLVE Results'!$B$1:$B$18671 = $F$10) * ('RESOLVE Results'!$C$1:$C$18671 = $C102), 0), MATCH(H$12, 'RESOLVE Results'!$D$1:$P$1, 0)), "")</f>
        <v/>
      </c>
      <c r="I102" s="4" t="str" cm="1">
        <f t="array" ref="I102">IFERROR(INDEX('RESOLVE Results'!$D$1:$P$18671, MATCH(1, ('RESOLVE Results'!$A$1:$A$18671 = $D$10) * ('RESOLVE Results'!$B$1:$B$18671 = $F$10) * ('RESOLVE Results'!$C$1:$C$18671 = $C102), 0), MATCH(I$12, 'RESOLVE Results'!$D$1:$P$1, 0)), "")</f>
        <v/>
      </c>
      <c r="J102" s="4" t="str" cm="1">
        <f t="array" ref="J102">IFERROR(INDEX('RESOLVE Results'!$D$1:$P$18671, MATCH(1, ('RESOLVE Results'!$A$1:$A$18671 = $D$10) * ('RESOLVE Results'!$B$1:$B$18671 = $F$10) * ('RESOLVE Results'!$C$1:$C$18671 = $C102), 0), MATCH(J$12, 'RESOLVE Results'!$D$1:$P$1, 0)), "")</f>
        <v/>
      </c>
      <c r="K102" s="4" t="str" cm="1">
        <f t="array" ref="K102">IFERROR(INDEX('RESOLVE Results'!$D$1:$P$18671, MATCH(1, ('RESOLVE Results'!$A$1:$A$18671 = $D$10) * ('RESOLVE Results'!$B$1:$B$18671 = $F$10) * ('RESOLVE Results'!$C$1:$C$18671 = $C102), 0), MATCH(K$12, 'RESOLVE Results'!$D$1:$P$1, 0)), "")</f>
        <v/>
      </c>
      <c r="L102" s="4" t="str" cm="1">
        <f t="array" ref="L102">IFERROR(INDEX('RESOLVE Results'!$D$1:$P$18671, MATCH(1, ('RESOLVE Results'!$A$1:$A$18671 = $D$10) * ('RESOLVE Results'!$B$1:$B$18671 = $F$10) * ('RESOLVE Results'!$C$1:$C$18671 = $C102), 0), MATCH(L$12, 'RESOLVE Results'!$D$1:$P$1, 0)), "")</f>
        <v/>
      </c>
      <c r="M102" s="4" t="str" cm="1">
        <f t="array" ref="M102">IFERROR(INDEX('RESOLVE Results'!$D$1:$P$18671, MATCH(1, ('RESOLVE Results'!$A$1:$A$18671 = $D$10) * ('RESOLVE Results'!$B$1:$B$18671 = $F$10) * ('RESOLVE Results'!$C$1:$C$18671 = $C102), 0), MATCH(M$12, 'RESOLVE Results'!$D$1:$P$1, 0)), "")</f>
        <v/>
      </c>
      <c r="N102" s="4" t="str" cm="1">
        <f t="array" ref="N102">IFERROR(INDEX('RESOLVE Results'!$D$1:$P$18671, MATCH(1, ('RESOLVE Results'!$A$1:$A$18671 = $D$10) * ('RESOLVE Results'!$B$1:$B$18671 = $F$10) * ('RESOLVE Results'!$C$1:$C$18671 = $C102), 0), MATCH(N$12, 'RESOLVE Results'!$D$1:$P$1, 0)), "")</f>
        <v/>
      </c>
      <c r="O102" s="4" t="str" cm="1">
        <f t="array" ref="O102">IFERROR(INDEX('RESOLVE Results'!$D$1:$P$18671, MATCH(1, ('RESOLVE Results'!$A$1:$A$18671 = $D$10) * ('RESOLVE Results'!$B$1:$B$18671 = $F$10) * ('RESOLVE Results'!$C$1:$C$18671 = $C102), 0), MATCH(O$12, 'RESOLVE Results'!$D$1:$P$1, 0)), "")</f>
        <v/>
      </c>
      <c r="P102" s="6" t="str">
        <f t="shared" si="3"/>
        <v/>
      </c>
      <c r="Q102" s="4" t="str">
        <f>IFERROR(IF('Dashboard '!$D$6 = 2035, P102 * (1.05^(2035-2022)), P102), "")</f>
        <v/>
      </c>
    </row>
    <row r="103" spans="2:17" outlineLevel="1" x14ac:dyDescent="0.2">
      <c r="B103" s="11" t="s">
        <v>270</v>
      </c>
      <c r="C103" s="3">
        <v>0</v>
      </c>
      <c r="D103" s="4" t="str" cm="1">
        <f t="array" ref="D103">IFERROR(INDEX('RESOLVE Results'!$D$1:$P$18671, MATCH(1, ('RESOLVE Results'!$A$1:$A$18671 = $D$10) * ('RESOLVE Results'!$B$1:$B$18671 = $F$10) * ('RESOLVE Results'!$C$1:$C$18671 = $C103), 0), MATCH(D$12, 'RESOLVE Results'!$D$1:$P$1, 0)), "")</f>
        <v/>
      </c>
      <c r="E103" s="4" t="str" cm="1">
        <f t="array" ref="E103">IFERROR(INDEX('RESOLVE Results'!$D$1:$P$18671, MATCH(1, ('RESOLVE Results'!$A$1:$A$18671 = $D$10) * ('RESOLVE Results'!$B$1:$B$18671 = $F$10) * ('RESOLVE Results'!$C$1:$C$18671 = $C103), 0), MATCH(E$12, 'RESOLVE Results'!$D$1:$P$1, 0)), "")</f>
        <v/>
      </c>
      <c r="F103" s="4" t="str" cm="1">
        <f t="array" ref="F103">IFERROR(INDEX('RESOLVE Results'!$D$1:$P$18671, MATCH(1, ('RESOLVE Results'!$A$1:$A$18671 = $D$10) * ('RESOLVE Results'!$B$1:$B$18671 = $F$10) * ('RESOLVE Results'!$C$1:$C$18671 = $C103), 0), MATCH(F$12, 'RESOLVE Results'!$D$1:$P$1, 0)), "")</f>
        <v/>
      </c>
      <c r="G103" s="4" t="str" cm="1">
        <f t="array" ref="G103">IFERROR(INDEX('RESOLVE Results'!$D$1:$P$18671, MATCH(1, ('RESOLVE Results'!$A$1:$A$18671 = $D$10) * ('RESOLVE Results'!$B$1:$B$18671 = $F$10) * ('RESOLVE Results'!$C$1:$C$18671 = $C103), 0), MATCH(G$12, 'RESOLVE Results'!$D$1:$P$1, 0)), "")</f>
        <v/>
      </c>
      <c r="H103" s="4" t="str" cm="1">
        <f t="array" ref="H103">IFERROR(INDEX('RESOLVE Results'!$D$1:$P$18671, MATCH(1, ('RESOLVE Results'!$A$1:$A$18671 = $D$10) * ('RESOLVE Results'!$B$1:$B$18671 = $F$10) * ('RESOLVE Results'!$C$1:$C$18671 = $C103), 0), MATCH(H$12, 'RESOLVE Results'!$D$1:$P$1, 0)), "")</f>
        <v/>
      </c>
      <c r="I103" s="4" t="str" cm="1">
        <f t="array" ref="I103">IFERROR(INDEX('RESOLVE Results'!$D$1:$P$18671, MATCH(1, ('RESOLVE Results'!$A$1:$A$18671 = $D$10) * ('RESOLVE Results'!$B$1:$B$18671 = $F$10) * ('RESOLVE Results'!$C$1:$C$18671 = $C103), 0), MATCH(I$12, 'RESOLVE Results'!$D$1:$P$1, 0)), "")</f>
        <v/>
      </c>
      <c r="J103" s="4" t="str" cm="1">
        <f t="array" ref="J103">IFERROR(INDEX('RESOLVE Results'!$D$1:$P$18671, MATCH(1, ('RESOLVE Results'!$A$1:$A$18671 = $D$10) * ('RESOLVE Results'!$B$1:$B$18671 = $F$10) * ('RESOLVE Results'!$C$1:$C$18671 = $C103), 0), MATCH(J$12, 'RESOLVE Results'!$D$1:$P$1, 0)), "")</f>
        <v/>
      </c>
      <c r="K103" s="4" t="str" cm="1">
        <f t="array" ref="K103">IFERROR(INDEX('RESOLVE Results'!$D$1:$P$18671, MATCH(1, ('RESOLVE Results'!$A$1:$A$18671 = $D$10) * ('RESOLVE Results'!$B$1:$B$18671 = $F$10) * ('RESOLVE Results'!$C$1:$C$18671 = $C103), 0), MATCH(K$12, 'RESOLVE Results'!$D$1:$P$1, 0)), "")</f>
        <v/>
      </c>
      <c r="L103" s="4" t="str" cm="1">
        <f t="array" ref="L103">IFERROR(INDEX('RESOLVE Results'!$D$1:$P$18671, MATCH(1, ('RESOLVE Results'!$A$1:$A$18671 = $D$10) * ('RESOLVE Results'!$B$1:$B$18671 = $F$10) * ('RESOLVE Results'!$C$1:$C$18671 = $C103), 0), MATCH(L$12, 'RESOLVE Results'!$D$1:$P$1, 0)), "")</f>
        <v/>
      </c>
      <c r="M103" s="4" t="str" cm="1">
        <f t="array" ref="M103">IFERROR(INDEX('RESOLVE Results'!$D$1:$P$18671, MATCH(1, ('RESOLVE Results'!$A$1:$A$18671 = $D$10) * ('RESOLVE Results'!$B$1:$B$18671 = $F$10) * ('RESOLVE Results'!$C$1:$C$18671 = $C103), 0), MATCH(M$12, 'RESOLVE Results'!$D$1:$P$1, 0)), "")</f>
        <v/>
      </c>
      <c r="N103" s="4" t="str" cm="1">
        <f t="array" ref="N103">IFERROR(INDEX('RESOLVE Results'!$D$1:$P$18671, MATCH(1, ('RESOLVE Results'!$A$1:$A$18671 = $D$10) * ('RESOLVE Results'!$B$1:$B$18671 = $F$10) * ('RESOLVE Results'!$C$1:$C$18671 = $C103), 0), MATCH(N$12, 'RESOLVE Results'!$D$1:$P$1, 0)), "")</f>
        <v/>
      </c>
      <c r="O103" s="4" t="str" cm="1">
        <f t="array" ref="O103">IFERROR(INDEX('RESOLVE Results'!$D$1:$P$18671, MATCH(1, ('RESOLVE Results'!$A$1:$A$18671 = $D$10) * ('RESOLVE Results'!$B$1:$B$18671 = $F$10) * ('RESOLVE Results'!$C$1:$C$18671 = $C103), 0), MATCH(O$12, 'RESOLVE Results'!$D$1:$P$1, 0)), "")</f>
        <v/>
      </c>
      <c r="P103" s="6" t="str">
        <f t="shared" si="3"/>
        <v/>
      </c>
      <c r="Q103" s="4" t="str">
        <f>IFERROR(IF('Dashboard '!$D$6 = 2035, P103 * (1.05^(2035-2022)), P103), "")</f>
        <v/>
      </c>
    </row>
    <row r="104" spans="2:17" outlineLevel="1" x14ac:dyDescent="0.2">
      <c r="B104" s="11" t="s">
        <v>270</v>
      </c>
      <c r="C104" s="3">
        <v>0</v>
      </c>
      <c r="D104" s="4" t="str" cm="1">
        <f t="array" ref="D104">IFERROR(INDEX('RESOLVE Results'!$D$1:$P$18671, MATCH(1, ('RESOLVE Results'!$A$1:$A$18671 = $D$10) * ('RESOLVE Results'!$B$1:$B$18671 = $F$10) * ('RESOLVE Results'!$C$1:$C$18671 = $C104), 0), MATCH(D$12, 'RESOLVE Results'!$D$1:$P$1, 0)), "")</f>
        <v/>
      </c>
      <c r="E104" s="4" t="str" cm="1">
        <f t="array" ref="E104">IFERROR(INDEX('RESOLVE Results'!$D$1:$P$18671, MATCH(1, ('RESOLVE Results'!$A$1:$A$18671 = $D$10) * ('RESOLVE Results'!$B$1:$B$18671 = $F$10) * ('RESOLVE Results'!$C$1:$C$18671 = $C104), 0), MATCH(E$12, 'RESOLVE Results'!$D$1:$P$1, 0)), "")</f>
        <v/>
      </c>
      <c r="F104" s="4" t="str" cm="1">
        <f t="array" ref="F104">IFERROR(INDEX('RESOLVE Results'!$D$1:$P$18671, MATCH(1, ('RESOLVE Results'!$A$1:$A$18671 = $D$10) * ('RESOLVE Results'!$B$1:$B$18671 = $F$10) * ('RESOLVE Results'!$C$1:$C$18671 = $C104), 0), MATCH(F$12, 'RESOLVE Results'!$D$1:$P$1, 0)), "")</f>
        <v/>
      </c>
      <c r="G104" s="4" t="str" cm="1">
        <f t="array" ref="G104">IFERROR(INDEX('RESOLVE Results'!$D$1:$P$18671, MATCH(1, ('RESOLVE Results'!$A$1:$A$18671 = $D$10) * ('RESOLVE Results'!$B$1:$B$18671 = $F$10) * ('RESOLVE Results'!$C$1:$C$18671 = $C104), 0), MATCH(G$12, 'RESOLVE Results'!$D$1:$P$1, 0)), "")</f>
        <v/>
      </c>
      <c r="H104" s="4" t="str" cm="1">
        <f t="array" ref="H104">IFERROR(INDEX('RESOLVE Results'!$D$1:$P$18671, MATCH(1, ('RESOLVE Results'!$A$1:$A$18671 = $D$10) * ('RESOLVE Results'!$B$1:$B$18671 = $F$10) * ('RESOLVE Results'!$C$1:$C$18671 = $C104), 0), MATCH(H$12, 'RESOLVE Results'!$D$1:$P$1, 0)), "")</f>
        <v/>
      </c>
      <c r="I104" s="4" t="str" cm="1">
        <f t="array" ref="I104">IFERROR(INDEX('RESOLVE Results'!$D$1:$P$18671, MATCH(1, ('RESOLVE Results'!$A$1:$A$18671 = $D$10) * ('RESOLVE Results'!$B$1:$B$18671 = $F$10) * ('RESOLVE Results'!$C$1:$C$18671 = $C104), 0), MATCH(I$12, 'RESOLVE Results'!$D$1:$P$1, 0)), "")</f>
        <v/>
      </c>
      <c r="J104" s="4" t="str" cm="1">
        <f t="array" ref="J104">IFERROR(INDEX('RESOLVE Results'!$D$1:$P$18671, MATCH(1, ('RESOLVE Results'!$A$1:$A$18671 = $D$10) * ('RESOLVE Results'!$B$1:$B$18671 = $F$10) * ('RESOLVE Results'!$C$1:$C$18671 = $C104), 0), MATCH(J$12, 'RESOLVE Results'!$D$1:$P$1, 0)), "")</f>
        <v/>
      </c>
      <c r="K104" s="4" t="str" cm="1">
        <f t="array" ref="K104">IFERROR(INDEX('RESOLVE Results'!$D$1:$P$18671, MATCH(1, ('RESOLVE Results'!$A$1:$A$18671 = $D$10) * ('RESOLVE Results'!$B$1:$B$18671 = $F$10) * ('RESOLVE Results'!$C$1:$C$18671 = $C104), 0), MATCH(K$12, 'RESOLVE Results'!$D$1:$P$1, 0)), "")</f>
        <v/>
      </c>
      <c r="L104" s="4" t="str" cm="1">
        <f t="array" ref="L104">IFERROR(INDEX('RESOLVE Results'!$D$1:$P$18671, MATCH(1, ('RESOLVE Results'!$A$1:$A$18671 = $D$10) * ('RESOLVE Results'!$B$1:$B$18671 = $F$10) * ('RESOLVE Results'!$C$1:$C$18671 = $C104), 0), MATCH(L$12, 'RESOLVE Results'!$D$1:$P$1, 0)), "")</f>
        <v/>
      </c>
      <c r="M104" s="4" t="str" cm="1">
        <f t="array" ref="M104">IFERROR(INDEX('RESOLVE Results'!$D$1:$P$18671, MATCH(1, ('RESOLVE Results'!$A$1:$A$18671 = $D$10) * ('RESOLVE Results'!$B$1:$B$18671 = $F$10) * ('RESOLVE Results'!$C$1:$C$18671 = $C104), 0), MATCH(M$12, 'RESOLVE Results'!$D$1:$P$1, 0)), "")</f>
        <v/>
      </c>
      <c r="N104" s="4" t="str" cm="1">
        <f t="array" ref="N104">IFERROR(INDEX('RESOLVE Results'!$D$1:$P$18671, MATCH(1, ('RESOLVE Results'!$A$1:$A$18671 = $D$10) * ('RESOLVE Results'!$B$1:$B$18671 = $F$10) * ('RESOLVE Results'!$C$1:$C$18671 = $C104), 0), MATCH(N$12, 'RESOLVE Results'!$D$1:$P$1, 0)), "")</f>
        <v/>
      </c>
      <c r="O104" s="4" t="str" cm="1">
        <f t="array" ref="O104">IFERROR(INDEX('RESOLVE Results'!$D$1:$P$18671, MATCH(1, ('RESOLVE Results'!$A$1:$A$18671 = $D$10) * ('RESOLVE Results'!$B$1:$B$18671 = $F$10) * ('RESOLVE Results'!$C$1:$C$18671 = $C104), 0), MATCH(O$12, 'RESOLVE Results'!$D$1:$P$1, 0)), "")</f>
        <v/>
      </c>
      <c r="P104" s="6" t="str">
        <f t="shared" si="3"/>
        <v/>
      </c>
      <c r="Q104" s="4" t="str">
        <f>IFERROR(IF('Dashboard '!$D$6 = 2035, P104 * (1.05^(2035-2022)), P104), "")</f>
        <v/>
      </c>
    </row>
    <row r="105" spans="2:17" outlineLevel="1" x14ac:dyDescent="0.2">
      <c r="B105" s="11" t="s">
        <v>270</v>
      </c>
      <c r="C105" s="3">
        <v>0</v>
      </c>
      <c r="D105" s="4" t="str" cm="1">
        <f t="array" ref="D105">IFERROR(INDEX('RESOLVE Results'!$D$1:$P$18671, MATCH(1, ('RESOLVE Results'!$A$1:$A$18671 = $D$10) * ('RESOLVE Results'!$B$1:$B$18671 = $F$10) * ('RESOLVE Results'!$C$1:$C$18671 = $C105), 0), MATCH(D$12, 'RESOLVE Results'!$D$1:$P$1, 0)), "")</f>
        <v/>
      </c>
      <c r="E105" s="4" t="str" cm="1">
        <f t="array" ref="E105">IFERROR(INDEX('RESOLVE Results'!$D$1:$P$18671, MATCH(1, ('RESOLVE Results'!$A$1:$A$18671 = $D$10) * ('RESOLVE Results'!$B$1:$B$18671 = $F$10) * ('RESOLVE Results'!$C$1:$C$18671 = $C105), 0), MATCH(E$12, 'RESOLVE Results'!$D$1:$P$1, 0)), "")</f>
        <v/>
      </c>
      <c r="F105" s="4" t="str" cm="1">
        <f t="array" ref="F105">IFERROR(INDEX('RESOLVE Results'!$D$1:$P$18671, MATCH(1, ('RESOLVE Results'!$A$1:$A$18671 = $D$10) * ('RESOLVE Results'!$B$1:$B$18671 = $F$10) * ('RESOLVE Results'!$C$1:$C$18671 = $C105), 0), MATCH(F$12, 'RESOLVE Results'!$D$1:$P$1, 0)), "")</f>
        <v/>
      </c>
      <c r="G105" s="4" t="str" cm="1">
        <f t="array" ref="G105">IFERROR(INDEX('RESOLVE Results'!$D$1:$P$18671, MATCH(1, ('RESOLVE Results'!$A$1:$A$18671 = $D$10) * ('RESOLVE Results'!$B$1:$B$18671 = $F$10) * ('RESOLVE Results'!$C$1:$C$18671 = $C105), 0), MATCH(G$12, 'RESOLVE Results'!$D$1:$P$1, 0)), "")</f>
        <v/>
      </c>
      <c r="H105" s="4" t="str" cm="1">
        <f t="array" ref="H105">IFERROR(INDEX('RESOLVE Results'!$D$1:$P$18671, MATCH(1, ('RESOLVE Results'!$A$1:$A$18671 = $D$10) * ('RESOLVE Results'!$B$1:$B$18671 = $F$10) * ('RESOLVE Results'!$C$1:$C$18671 = $C105), 0), MATCH(H$12, 'RESOLVE Results'!$D$1:$P$1, 0)), "")</f>
        <v/>
      </c>
      <c r="I105" s="4" t="str" cm="1">
        <f t="array" ref="I105">IFERROR(INDEX('RESOLVE Results'!$D$1:$P$18671, MATCH(1, ('RESOLVE Results'!$A$1:$A$18671 = $D$10) * ('RESOLVE Results'!$B$1:$B$18671 = $F$10) * ('RESOLVE Results'!$C$1:$C$18671 = $C105), 0), MATCH(I$12, 'RESOLVE Results'!$D$1:$P$1, 0)), "")</f>
        <v/>
      </c>
      <c r="J105" s="4" t="str" cm="1">
        <f t="array" ref="J105">IFERROR(INDEX('RESOLVE Results'!$D$1:$P$18671, MATCH(1, ('RESOLVE Results'!$A$1:$A$18671 = $D$10) * ('RESOLVE Results'!$B$1:$B$18671 = $F$10) * ('RESOLVE Results'!$C$1:$C$18671 = $C105), 0), MATCH(J$12, 'RESOLVE Results'!$D$1:$P$1, 0)), "")</f>
        <v/>
      </c>
      <c r="K105" s="4" t="str" cm="1">
        <f t="array" ref="K105">IFERROR(INDEX('RESOLVE Results'!$D$1:$P$18671, MATCH(1, ('RESOLVE Results'!$A$1:$A$18671 = $D$10) * ('RESOLVE Results'!$B$1:$B$18671 = $F$10) * ('RESOLVE Results'!$C$1:$C$18671 = $C105), 0), MATCH(K$12, 'RESOLVE Results'!$D$1:$P$1, 0)), "")</f>
        <v/>
      </c>
      <c r="L105" s="4" t="str" cm="1">
        <f t="array" ref="L105">IFERROR(INDEX('RESOLVE Results'!$D$1:$P$18671, MATCH(1, ('RESOLVE Results'!$A$1:$A$18671 = $D$10) * ('RESOLVE Results'!$B$1:$B$18671 = $F$10) * ('RESOLVE Results'!$C$1:$C$18671 = $C105), 0), MATCH(L$12, 'RESOLVE Results'!$D$1:$P$1, 0)), "")</f>
        <v/>
      </c>
      <c r="M105" s="4" t="str" cm="1">
        <f t="array" ref="M105">IFERROR(INDEX('RESOLVE Results'!$D$1:$P$18671, MATCH(1, ('RESOLVE Results'!$A$1:$A$18671 = $D$10) * ('RESOLVE Results'!$B$1:$B$18671 = $F$10) * ('RESOLVE Results'!$C$1:$C$18671 = $C105), 0), MATCH(M$12, 'RESOLVE Results'!$D$1:$P$1, 0)), "")</f>
        <v/>
      </c>
      <c r="N105" s="4" t="str" cm="1">
        <f t="array" ref="N105">IFERROR(INDEX('RESOLVE Results'!$D$1:$P$18671, MATCH(1, ('RESOLVE Results'!$A$1:$A$18671 = $D$10) * ('RESOLVE Results'!$B$1:$B$18671 = $F$10) * ('RESOLVE Results'!$C$1:$C$18671 = $C105), 0), MATCH(N$12, 'RESOLVE Results'!$D$1:$P$1, 0)), "")</f>
        <v/>
      </c>
      <c r="O105" s="4" t="str" cm="1">
        <f t="array" ref="O105">IFERROR(INDEX('RESOLVE Results'!$D$1:$P$18671, MATCH(1, ('RESOLVE Results'!$A$1:$A$18671 = $D$10) * ('RESOLVE Results'!$B$1:$B$18671 = $F$10) * ('RESOLVE Results'!$C$1:$C$18671 = $C105), 0), MATCH(O$12, 'RESOLVE Results'!$D$1:$P$1, 0)), "")</f>
        <v/>
      </c>
      <c r="P105" s="6" t="str">
        <f t="shared" si="3"/>
        <v/>
      </c>
      <c r="Q105" s="4" t="str">
        <f>IFERROR(IF('Dashboard '!$D$6 = 2035, P105 * (1.05^(2035-2022)), P105), "")</f>
        <v/>
      </c>
    </row>
    <row r="106" spans="2:17" outlineLevel="1" x14ac:dyDescent="0.2">
      <c r="B106" s="11" t="s">
        <v>270</v>
      </c>
      <c r="C106" s="3">
        <v>0</v>
      </c>
      <c r="D106" s="4" t="str" cm="1">
        <f t="array" ref="D106">IFERROR(INDEX('RESOLVE Results'!$D$1:$P$18671, MATCH(1, ('RESOLVE Results'!$A$1:$A$18671 = $D$10) * ('RESOLVE Results'!$B$1:$B$18671 = $F$10) * ('RESOLVE Results'!$C$1:$C$18671 = $C106), 0), MATCH(D$12, 'RESOLVE Results'!$D$1:$P$1, 0)), "")</f>
        <v/>
      </c>
      <c r="E106" s="4" t="str" cm="1">
        <f t="array" ref="E106">IFERROR(INDEX('RESOLVE Results'!$D$1:$P$18671, MATCH(1, ('RESOLVE Results'!$A$1:$A$18671 = $D$10) * ('RESOLVE Results'!$B$1:$B$18671 = $F$10) * ('RESOLVE Results'!$C$1:$C$18671 = $C106), 0), MATCH(E$12, 'RESOLVE Results'!$D$1:$P$1, 0)), "")</f>
        <v/>
      </c>
      <c r="F106" s="4" t="str" cm="1">
        <f t="array" ref="F106">IFERROR(INDEX('RESOLVE Results'!$D$1:$P$18671, MATCH(1, ('RESOLVE Results'!$A$1:$A$18671 = $D$10) * ('RESOLVE Results'!$B$1:$B$18671 = $F$10) * ('RESOLVE Results'!$C$1:$C$18671 = $C106), 0), MATCH(F$12, 'RESOLVE Results'!$D$1:$P$1, 0)), "")</f>
        <v/>
      </c>
      <c r="G106" s="4" t="str" cm="1">
        <f t="array" ref="G106">IFERROR(INDEX('RESOLVE Results'!$D$1:$P$18671, MATCH(1, ('RESOLVE Results'!$A$1:$A$18671 = $D$10) * ('RESOLVE Results'!$B$1:$B$18671 = $F$10) * ('RESOLVE Results'!$C$1:$C$18671 = $C106), 0), MATCH(G$12, 'RESOLVE Results'!$D$1:$P$1, 0)), "")</f>
        <v/>
      </c>
      <c r="H106" s="4" t="str" cm="1">
        <f t="array" ref="H106">IFERROR(INDEX('RESOLVE Results'!$D$1:$P$18671, MATCH(1, ('RESOLVE Results'!$A$1:$A$18671 = $D$10) * ('RESOLVE Results'!$B$1:$B$18671 = $F$10) * ('RESOLVE Results'!$C$1:$C$18671 = $C106), 0), MATCH(H$12, 'RESOLVE Results'!$D$1:$P$1, 0)), "")</f>
        <v/>
      </c>
      <c r="I106" s="4" t="str" cm="1">
        <f t="array" ref="I106">IFERROR(INDEX('RESOLVE Results'!$D$1:$P$18671, MATCH(1, ('RESOLVE Results'!$A$1:$A$18671 = $D$10) * ('RESOLVE Results'!$B$1:$B$18671 = $F$10) * ('RESOLVE Results'!$C$1:$C$18671 = $C106), 0), MATCH(I$12, 'RESOLVE Results'!$D$1:$P$1, 0)), "")</f>
        <v/>
      </c>
      <c r="J106" s="4" t="str" cm="1">
        <f t="array" ref="J106">IFERROR(INDEX('RESOLVE Results'!$D$1:$P$18671, MATCH(1, ('RESOLVE Results'!$A$1:$A$18671 = $D$10) * ('RESOLVE Results'!$B$1:$B$18671 = $F$10) * ('RESOLVE Results'!$C$1:$C$18671 = $C106), 0), MATCH(J$12, 'RESOLVE Results'!$D$1:$P$1, 0)), "")</f>
        <v/>
      </c>
      <c r="K106" s="4" t="str" cm="1">
        <f t="array" ref="K106">IFERROR(INDEX('RESOLVE Results'!$D$1:$P$18671, MATCH(1, ('RESOLVE Results'!$A$1:$A$18671 = $D$10) * ('RESOLVE Results'!$B$1:$B$18671 = $F$10) * ('RESOLVE Results'!$C$1:$C$18671 = $C106), 0), MATCH(K$12, 'RESOLVE Results'!$D$1:$P$1, 0)), "")</f>
        <v/>
      </c>
      <c r="L106" s="4" t="str" cm="1">
        <f t="array" ref="L106">IFERROR(INDEX('RESOLVE Results'!$D$1:$P$18671, MATCH(1, ('RESOLVE Results'!$A$1:$A$18671 = $D$10) * ('RESOLVE Results'!$B$1:$B$18671 = $F$10) * ('RESOLVE Results'!$C$1:$C$18671 = $C106), 0), MATCH(L$12, 'RESOLVE Results'!$D$1:$P$1, 0)), "")</f>
        <v/>
      </c>
      <c r="M106" s="4" t="str" cm="1">
        <f t="array" ref="M106">IFERROR(INDEX('RESOLVE Results'!$D$1:$P$18671, MATCH(1, ('RESOLVE Results'!$A$1:$A$18671 = $D$10) * ('RESOLVE Results'!$B$1:$B$18671 = $F$10) * ('RESOLVE Results'!$C$1:$C$18671 = $C106), 0), MATCH(M$12, 'RESOLVE Results'!$D$1:$P$1, 0)), "")</f>
        <v/>
      </c>
      <c r="N106" s="4" t="str" cm="1">
        <f t="array" ref="N106">IFERROR(INDEX('RESOLVE Results'!$D$1:$P$18671, MATCH(1, ('RESOLVE Results'!$A$1:$A$18671 = $D$10) * ('RESOLVE Results'!$B$1:$B$18671 = $F$10) * ('RESOLVE Results'!$C$1:$C$18671 = $C106), 0), MATCH(N$12, 'RESOLVE Results'!$D$1:$P$1, 0)), "")</f>
        <v/>
      </c>
      <c r="O106" s="4" t="str" cm="1">
        <f t="array" ref="O106">IFERROR(INDEX('RESOLVE Results'!$D$1:$P$18671, MATCH(1, ('RESOLVE Results'!$A$1:$A$18671 = $D$10) * ('RESOLVE Results'!$B$1:$B$18671 = $F$10) * ('RESOLVE Results'!$C$1:$C$18671 = $C106), 0), MATCH(O$12, 'RESOLVE Results'!$D$1:$P$1, 0)), "")</f>
        <v/>
      </c>
      <c r="P106" s="6" t="str">
        <f t="shared" si="3"/>
        <v/>
      </c>
      <c r="Q106" s="4" t="str">
        <f>IFERROR(IF('Dashboard '!$D$6 = 2035, P106 * (1.05^(2035-2022)), P106), "")</f>
        <v/>
      </c>
    </row>
    <row r="107" spans="2:17" outlineLevel="1" x14ac:dyDescent="0.2">
      <c r="B107" s="11" t="s">
        <v>270</v>
      </c>
      <c r="C107" s="3">
        <v>0</v>
      </c>
      <c r="D107" s="4" t="str" cm="1">
        <f t="array" ref="D107">IFERROR(INDEX('RESOLVE Results'!$D$1:$P$18671, MATCH(1, ('RESOLVE Results'!$A$1:$A$18671 = $D$10) * ('RESOLVE Results'!$B$1:$B$18671 = $F$10) * ('RESOLVE Results'!$C$1:$C$18671 = $C107), 0), MATCH(D$12, 'RESOLVE Results'!$D$1:$P$1, 0)), "")</f>
        <v/>
      </c>
      <c r="E107" s="4" t="str" cm="1">
        <f t="array" ref="E107">IFERROR(INDEX('RESOLVE Results'!$D$1:$P$18671, MATCH(1, ('RESOLVE Results'!$A$1:$A$18671 = $D$10) * ('RESOLVE Results'!$B$1:$B$18671 = $F$10) * ('RESOLVE Results'!$C$1:$C$18671 = $C107), 0), MATCH(E$12, 'RESOLVE Results'!$D$1:$P$1, 0)), "")</f>
        <v/>
      </c>
      <c r="F107" s="4" t="str" cm="1">
        <f t="array" ref="F107">IFERROR(INDEX('RESOLVE Results'!$D$1:$P$18671, MATCH(1, ('RESOLVE Results'!$A$1:$A$18671 = $D$10) * ('RESOLVE Results'!$B$1:$B$18671 = $F$10) * ('RESOLVE Results'!$C$1:$C$18671 = $C107), 0), MATCH(F$12, 'RESOLVE Results'!$D$1:$P$1, 0)), "")</f>
        <v/>
      </c>
      <c r="G107" s="4" t="str" cm="1">
        <f t="array" ref="G107">IFERROR(INDEX('RESOLVE Results'!$D$1:$P$18671, MATCH(1, ('RESOLVE Results'!$A$1:$A$18671 = $D$10) * ('RESOLVE Results'!$B$1:$B$18671 = $F$10) * ('RESOLVE Results'!$C$1:$C$18671 = $C107), 0), MATCH(G$12, 'RESOLVE Results'!$D$1:$P$1, 0)), "")</f>
        <v/>
      </c>
      <c r="H107" s="4" t="str" cm="1">
        <f t="array" ref="H107">IFERROR(INDEX('RESOLVE Results'!$D$1:$P$18671, MATCH(1, ('RESOLVE Results'!$A$1:$A$18671 = $D$10) * ('RESOLVE Results'!$B$1:$B$18671 = $F$10) * ('RESOLVE Results'!$C$1:$C$18671 = $C107), 0), MATCH(H$12, 'RESOLVE Results'!$D$1:$P$1, 0)), "")</f>
        <v/>
      </c>
      <c r="I107" s="4" t="str" cm="1">
        <f t="array" ref="I107">IFERROR(INDEX('RESOLVE Results'!$D$1:$P$18671, MATCH(1, ('RESOLVE Results'!$A$1:$A$18671 = $D$10) * ('RESOLVE Results'!$B$1:$B$18671 = $F$10) * ('RESOLVE Results'!$C$1:$C$18671 = $C107), 0), MATCH(I$12, 'RESOLVE Results'!$D$1:$P$1, 0)), "")</f>
        <v/>
      </c>
      <c r="J107" s="4" t="str" cm="1">
        <f t="array" ref="J107">IFERROR(INDEX('RESOLVE Results'!$D$1:$P$18671, MATCH(1, ('RESOLVE Results'!$A$1:$A$18671 = $D$10) * ('RESOLVE Results'!$B$1:$B$18671 = $F$10) * ('RESOLVE Results'!$C$1:$C$18671 = $C107), 0), MATCH(J$12, 'RESOLVE Results'!$D$1:$P$1, 0)), "")</f>
        <v/>
      </c>
      <c r="K107" s="4" t="str" cm="1">
        <f t="array" ref="K107">IFERROR(INDEX('RESOLVE Results'!$D$1:$P$18671, MATCH(1, ('RESOLVE Results'!$A$1:$A$18671 = $D$10) * ('RESOLVE Results'!$B$1:$B$18671 = $F$10) * ('RESOLVE Results'!$C$1:$C$18671 = $C107), 0), MATCH(K$12, 'RESOLVE Results'!$D$1:$P$1, 0)), "")</f>
        <v/>
      </c>
      <c r="L107" s="4" t="str" cm="1">
        <f t="array" ref="L107">IFERROR(INDEX('RESOLVE Results'!$D$1:$P$18671, MATCH(1, ('RESOLVE Results'!$A$1:$A$18671 = $D$10) * ('RESOLVE Results'!$B$1:$B$18671 = $F$10) * ('RESOLVE Results'!$C$1:$C$18671 = $C107), 0), MATCH(L$12, 'RESOLVE Results'!$D$1:$P$1, 0)), "")</f>
        <v/>
      </c>
      <c r="M107" s="4" t="str" cm="1">
        <f t="array" ref="M107">IFERROR(INDEX('RESOLVE Results'!$D$1:$P$18671, MATCH(1, ('RESOLVE Results'!$A$1:$A$18671 = $D$10) * ('RESOLVE Results'!$B$1:$B$18671 = $F$10) * ('RESOLVE Results'!$C$1:$C$18671 = $C107), 0), MATCH(M$12, 'RESOLVE Results'!$D$1:$P$1, 0)), "")</f>
        <v/>
      </c>
      <c r="N107" s="4" t="str" cm="1">
        <f t="array" ref="N107">IFERROR(INDEX('RESOLVE Results'!$D$1:$P$18671, MATCH(1, ('RESOLVE Results'!$A$1:$A$18671 = $D$10) * ('RESOLVE Results'!$B$1:$B$18671 = $F$10) * ('RESOLVE Results'!$C$1:$C$18671 = $C107), 0), MATCH(N$12, 'RESOLVE Results'!$D$1:$P$1, 0)), "")</f>
        <v/>
      </c>
      <c r="O107" s="4" t="str" cm="1">
        <f t="array" ref="O107">IFERROR(INDEX('RESOLVE Results'!$D$1:$P$18671, MATCH(1, ('RESOLVE Results'!$A$1:$A$18671 = $D$10) * ('RESOLVE Results'!$B$1:$B$18671 = $F$10) * ('RESOLVE Results'!$C$1:$C$18671 = $C107), 0), MATCH(O$12, 'RESOLVE Results'!$D$1:$P$1, 0)), "")</f>
        <v/>
      </c>
      <c r="P107" s="6" t="str">
        <f t="shared" si="3"/>
        <v/>
      </c>
      <c r="Q107" s="4" t="str">
        <f>IFERROR(IF('Dashboard '!$D$6 = 2035, P107 * (1.05^(2035-2022)), P107), "")</f>
        <v/>
      </c>
    </row>
    <row r="108" spans="2:17" outlineLevel="1" x14ac:dyDescent="0.2">
      <c r="B108" s="11" t="s">
        <v>270</v>
      </c>
      <c r="C108" s="3">
        <v>0</v>
      </c>
      <c r="D108" s="4" t="str" cm="1">
        <f t="array" ref="D108">IFERROR(INDEX('RESOLVE Results'!$D$1:$P$18671, MATCH(1, ('RESOLVE Results'!$A$1:$A$18671 = $D$10) * ('RESOLVE Results'!$B$1:$B$18671 = $F$10) * ('RESOLVE Results'!$C$1:$C$18671 = $C108), 0), MATCH(D$12, 'RESOLVE Results'!$D$1:$P$1, 0)), "")</f>
        <v/>
      </c>
      <c r="E108" s="4" t="str" cm="1">
        <f t="array" ref="E108">IFERROR(INDEX('RESOLVE Results'!$D$1:$P$18671, MATCH(1, ('RESOLVE Results'!$A$1:$A$18671 = $D$10) * ('RESOLVE Results'!$B$1:$B$18671 = $F$10) * ('RESOLVE Results'!$C$1:$C$18671 = $C108), 0), MATCH(E$12, 'RESOLVE Results'!$D$1:$P$1, 0)), "")</f>
        <v/>
      </c>
      <c r="F108" s="4" t="str" cm="1">
        <f t="array" ref="F108">IFERROR(INDEX('RESOLVE Results'!$D$1:$P$18671, MATCH(1, ('RESOLVE Results'!$A$1:$A$18671 = $D$10) * ('RESOLVE Results'!$B$1:$B$18671 = $F$10) * ('RESOLVE Results'!$C$1:$C$18671 = $C108), 0), MATCH(F$12, 'RESOLVE Results'!$D$1:$P$1, 0)), "")</f>
        <v/>
      </c>
      <c r="G108" s="4" t="str" cm="1">
        <f t="array" ref="G108">IFERROR(INDEX('RESOLVE Results'!$D$1:$P$18671, MATCH(1, ('RESOLVE Results'!$A$1:$A$18671 = $D$10) * ('RESOLVE Results'!$B$1:$B$18671 = $F$10) * ('RESOLVE Results'!$C$1:$C$18671 = $C108), 0), MATCH(G$12, 'RESOLVE Results'!$D$1:$P$1, 0)), "")</f>
        <v/>
      </c>
      <c r="H108" s="4" t="str" cm="1">
        <f t="array" ref="H108">IFERROR(INDEX('RESOLVE Results'!$D$1:$P$18671, MATCH(1, ('RESOLVE Results'!$A$1:$A$18671 = $D$10) * ('RESOLVE Results'!$B$1:$B$18671 = $F$10) * ('RESOLVE Results'!$C$1:$C$18671 = $C108), 0), MATCH(H$12, 'RESOLVE Results'!$D$1:$P$1, 0)), "")</f>
        <v/>
      </c>
      <c r="I108" s="4" t="str" cm="1">
        <f t="array" ref="I108">IFERROR(INDEX('RESOLVE Results'!$D$1:$P$18671, MATCH(1, ('RESOLVE Results'!$A$1:$A$18671 = $D$10) * ('RESOLVE Results'!$B$1:$B$18671 = $F$10) * ('RESOLVE Results'!$C$1:$C$18671 = $C108), 0), MATCH(I$12, 'RESOLVE Results'!$D$1:$P$1, 0)), "")</f>
        <v/>
      </c>
      <c r="J108" s="4" t="str" cm="1">
        <f t="array" ref="J108">IFERROR(INDEX('RESOLVE Results'!$D$1:$P$18671, MATCH(1, ('RESOLVE Results'!$A$1:$A$18671 = $D$10) * ('RESOLVE Results'!$B$1:$B$18671 = $F$10) * ('RESOLVE Results'!$C$1:$C$18671 = $C108), 0), MATCH(J$12, 'RESOLVE Results'!$D$1:$P$1, 0)), "")</f>
        <v/>
      </c>
      <c r="K108" s="4" t="str" cm="1">
        <f t="array" ref="K108">IFERROR(INDEX('RESOLVE Results'!$D$1:$P$18671, MATCH(1, ('RESOLVE Results'!$A$1:$A$18671 = $D$10) * ('RESOLVE Results'!$B$1:$B$18671 = $F$10) * ('RESOLVE Results'!$C$1:$C$18671 = $C108), 0), MATCH(K$12, 'RESOLVE Results'!$D$1:$P$1, 0)), "")</f>
        <v/>
      </c>
      <c r="L108" s="4" t="str" cm="1">
        <f t="array" ref="L108">IFERROR(INDEX('RESOLVE Results'!$D$1:$P$18671, MATCH(1, ('RESOLVE Results'!$A$1:$A$18671 = $D$10) * ('RESOLVE Results'!$B$1:$B$18671 = $F$10) * ('RESOLVE Results'!$C$1:$C$18671 = $C108), 0), MATCH(L$12, 'RESOLVE Results'!$D$1:$P$1, 0)), "")</f>
        <v/>
      </c>
      <c r="M108" s="4" t="str" cm="1">
        <f t="array" ref="M108">IFERROR(INDEX('RESOLVE Results'!$D$1:$P$18671, MATCH(1, ('RESOLVE Results'!$A$1:$A$18671 = $D$10) * ('RESOLVE Results'!$B$1:$B$18671 = $F$10) * ('RESOLVE Results'!$C$1:$C$18671 = $C108), 0), MATCH(M$12, 'RESOLVE Results'!$D$1:$P$1, 0)), "")</f>
        <v/>
      </c>
      <c r="N108" s="4" t="str" cm="1">
        <f t="array" ref="N108">IFERROR(INDEX('RESOLVE Results'!$D$1:$P$18671, MATCH(1, ('RESOLVE Results'!$A$1:$A$18671 = $D$10) * ('RESOLVE Results'!$B$1:$B$18671 = $F$10) * ('RESOLVE Results'!$C$1:$C$18671 = $C108), 0), MATCH(N$12, 'RESOLVE Results'!$D$1:$P$1, 0)), "")</f>
        <v/>
      </c>
      <c r="O108" s="4" t="str" cm="1">
        <f t="array" ref="O108">IFERROR(INDEX('RESOLVE Results'!$D$1:$P$18671, MATCH(1, ('RESOLVE Results'!$A$1:$A$18671 = $D$10) * ('RESOLVE Results'!$B$1:$B$18671 = $F$10) * ('RESOLVE Results'!$C$1:$C$18671 = $C108), 0), MATCH(O$12, 'RESOLVE Results'!$D$1:$P$1, 0)), "")</f>
        <v/>
      </c>
      <c r="P108" s="6" t="str">
        <f t="shared" si="3"/>
        <v/>
      </c>
      <c r="Q108" s="4" t="str">
        <f>IFERROR(IF('Dashboard '!$D$6 = 2035, P108 * (1.05^(2035-2022)), P108), "")</f>
        <v/>
      </c>
    </row>
    <row r="109" spans="2:17" outlineLevel="1" x14ac:dyDescent="0.2">
      <c r="B109" s="11" t="s">
        <v>270</v>
      </c>
      <c r="C109" s="3">
        <v>0</v>
      </c>
      <c r="D109" s="4" t="str" cm="1">
        <f t="array" ref="D109">IFERROR(INDEX('RESOLVE Results'!$D$1:$P$18671, MATCH(1, ('RESOLVE Results'!$A$1:$A$18671 = $D$10) * ('RESOLVE Results'!$B$1:$B$18671 = $F$10) * ('RESOLVE Results'!$C$1:$C$18671 = $C109), 0), MATCH(D$12, 'RESOLVE Results'!$D$1:$P$1, 0)), "")</f>
        <v/>
      </c>
      <c r="E109" s="4" t="str" cm="1">
        <f t="array" ref="E109">IFERROR(INDEX('RESOLVE Results'!$D$1:$P$18671, MATCH(1, ('RESOLVE Results'!$A$1:$A$18671 = $D$10) * ('RESOLVE Results'!$B$1:$B$18671 = $F$10) * ('RESOLVE Results'!$C$1:$C$18671 = $C109), 0), MATCH(E$12, 'RESOLVE Results'!$D$1:$P$1, 0)), "")</f>
        <v/>
      </c>
      <c r="F109" s="4" t="str" cm="1">
        <f t="array" ref="F109">IFERROR(INDEX('RESOLVE Results'!$D$1:$P$18671, MATCH(1, ('RESOLVE Results'!$A$1:$A$18671 = $D$10) * ('RESOLVE Results'!$B$1:$B$18671 = $F$10) * ('RESOLVE Results'!$C$1:$C$18671 = $C109), 0), MATCH(F$12, 'RESOLVE Results'!$D$1:$P$1, 0)), "")</f>
        <v/>
      </c>
      <c r="G109" s="4" t="str" cm="1">
        <f t="array" ref="G109">IFERROR(INDEX('RESOLVE Results'!$D$1:$P$18671, MATCH(1, ('RESOLVE Results'!$A$1:$A$18671 = $D$10) * ('RESOLVE Results'!$B$1:$B$18671 = $F$10) * ('RESOLVE Results'!$C$1:$C$18671 = $C109), 0), MATCH(G$12, 'RESOLVE Results'!$D$1:$P$1, 0)), "")</f>
        <v/>
      </c>
      <c r="H109" s="4" t="str" cm="1">
        <f t="array" ref="H109">IFERROR(INDEX('RESOLVE Results'!$D$1:$P$18671, MATCH(1, ('RESOLVE Results'!$A$1:$A$18671 = $D$10) * ('RESOLVE Results'!$B$1:$B$18671 = $F$10) * ('RESOLVE Results'!$C$1:$C$18671 = $C109), 0), MATCH(H$12, 'RESOLVE Results'!$D$1:$P$1, 0)), "")</f>
        <v/>
      </c>
      <c r="I109" s="4" t="str" cm="1">
        <f t="array" ref="I109">IFERROR(INDEX('RESOLVE Results'!$D$1:$P$18671, MATCH(1, ('RESOLVE Results'!$A$1:$A$18671 = $D$10) * ('RESOLVE Results'!$B$1:$B$18671 = $F$10) * ('RESOLVE Results'!$C$1:$C$18671 = $C109), 0), MATCH(I$12, 'RESOLVE Results'!$D$1:$P$1, 0)), "")</f>
        <v/>
      </c>
      <c r="J109" s="4" t="str" cm="1">
        <f t="array" ref="J109">IFERROR(INDEX('RESOLVE Results'!$D$1:$P$18671, MATCH(1, ('RESOLVE Results'!$A$1:$A$18671 = $D$10) * ('RESOLVE Results'!$B$1:$B$18671 = $F$10) * ('RESOLVE Results'!$C$1:$C$18671 = $C109), 0), MATCH(J$12, 'RESOLVE Results'!$D$1:$P$1, 0)), "")</f>
        <v/>
      </c>
      <c r="K109" s="4" t="str" cm="1">
        <f t="array" ref="K109">IFERROR(INDEX('RESOLVE Results'!$D$1:$P$18671, MATCH(1, ('RESOLVE Results'!$A$1:$A$18671 = $D$10) * ('RESOLVE Results'!$B$1:$B$18671 = $F$10) * ('RESOLVE Results'!$C$1:$C$18671 = $C109), 0), MATCH(K$12, 'RESOLVE Results'!$D$1:$P$1, 0)), "")</f>
        <v/>
      </c>
      <c r="L109" s="4" t="str" cm="1">
        <f t="array" ref="L109">IFERROR(INDEX('RESOLVE Results'!$D$1:$P$18671, MATCH(1, ('RESOLVE Results'!$A$1:$A$18671 = $D$10) * ('RESOLVE Results'!$B$1:$B$18671 = $F$10) * ('RESOLVE Results'!$C$1:$C$18671 = $C109), 0), MATCH(L$12, 'RESOLVE Results'!$D$1:$P$1, 0)), "")</f>
        <v/>
      </c>
      <c r="M109" s="4" t="str" cm="1">
        <f t="array" ref="M109">IFERROR(INDEX('RESOLVE Results'!$D$1:$P$18671, MATCH(1, ('RESOLVE Results'!$A$1:$A$18671 = $D$10) * ('RESOLVE Results'!$B$1:$B$18671 = $F$10) * ('RESOLVE Results'!$C$1:$C$18671 = $C109), 0), MATCH(M$12, 'RESOLVE Results'!$D$1:$P$1, 0)), "")</f>
        <v/>
      </c>
      <c r="N109" s="4" t="str" cm="1">
        <f t="array" ref="N109">IFERROR(INDEX('RESOLVE Results'!$D$1:$P$18671, MATCH(1, ('RESOLVE Results'!$A$1:$A$18671 = $D$10) * ('RESOLVE Results'!$B$1:$B$18671 = $F$10) * ('RESOLVE Results'!$C$1:$C$18671 = $C109), 0), MATCH(N$12, 'RESOLVE Results'!$D$1:$P$1, 0)), "")</f>
        <v/>
      </c>
      <c r="O109" s="4" t="str" cm="1">
        <f t="array" ref="O109">IFERROR(INDEX('RESOLVE Results'!$D$1:$P$18671, MATCH(1, ('RESOLVE Results'!$A$1:$A$18671 = $D$10) * ('RESOLVE Results'!$B$1:$B$18671 = $F$10) * ('RESOLVE Results'!$C$1:$C$18671 = $C109), 0), MATCH(O$12, 'RESOLVE Results'!$D$1:$P$1, 0)), "")</f>
        <v/>
      </c>
      <c r="P109" s="6" t="str">
        <f t="shared" si="3"/>
        <v/>
      </c>
      <c r="Q109" s="4" t="str">
        <f>IFERROR(IF('Dashboard '!$D$6 = 2035, P109 * (1.05^(2035-2022)), P109), "")</f>
        <v/>
      </c>
    </row>
    <row r="110" spans="2:17" outlineLevel="1" x14ac:dyDescent="0.2">
      <c r="B110" s="11" t="s">
        <v>270</v>
      </c>
      <c r="C110" s="3">
        <v>0</v>
      </c>
      <c r="D110" s="4" t="str" cm="1">
        <f t="array" ref="D110">IFERROR(INDEX('RESOLVE Results'!$D$1:$P$18671, MATCH(1, ('RESOLVE Results'!$A$1:$A$18671 = $D$10) * ('RESOLVE Results'!$B$1:$B$18671 = $F$10) * ('RESOLVE Results'!$C$1:$C$18671 = $C110), 0), MATCH(D$12, 'RESOLVE Results'!$D$1:$P$1, 0)), "")</f>
        <v/>
      </c>
      <c r="E110" s="4" t="str" cm="1">
        <f t="array" ref="E110">IFERROR(INDEX('RESOLVE Results'!$D$1:$P$18671, MATCH(1, ('RESOLVE Results'!$A$1:$A$18671 = $D$10) * ('RESOLVE Results'!$B$1:$B$18671 = $F$10) * ('RESOLVE Results'!$C$1:$C$18671 = $C110), 0), MATCH(E$12, 'RESOLVE Results'!$D$1:$P$1, 0)), "")</f>
        <v/>
      </c>
      <c r="F110" s="4" t="str" cm="1">
        <f t="array" ref="F110">IFERROR(INDEX('RESOLVE Results'!$D$1:$P$18671, MATCH(1, ('RESOLVE Results'!$A$1:$A$18671 = $D$10) * ('RESOLVE Results'!$B$1:$B$18671 = $F$10) * ('RESOLVE Results'!$C$1:$C$18671 = $C110), 0), MATCH(F$12, 'RESOLVE Results'!$D$1:$P$1, 0)), "")</f>
        <v/>
      </c>
      <c r="G110" s="4" t="str" cm="1">
        <f t="array" ref="G110">IFERROR(INDEX('RESOLVE Results'!$D$1:$P$18671, MATCH(1, ('RESOLVE Results'!$A$1:$A$18671 = $D$10) * ('RESOLVE Results'!$B$1:$B$18671 = $F$10) * ('RESOLVE Results'!$C$1:$C$18671 = $C110), 0), MATCH(G$12, 'RESOLVE Results'!$D$1:$P$1, 0)), "")</f>
        <v/>
      </c>
      <c r="H110" s="4" t="str" cm="1">
        <f t="array" ref="H110">IFERROR(INDEX('RESOLVE Results'!$D$1:$P$18671, MATCH(1, ('RESOLVE Results'!$A$1:$A$18671 = $D$10) * ('RESOLVE Results'!$B$1:$B$18671 = $F$10) * ('RESOLVE Results'!$C$1:$C$18671 = $C110), 0), MATCH(H$12, 'RESOLVE Results'!$D$1:$P$1, 0)), "")</f>
        <v/>
      </c>
      <c r="I110" s="4" t="str" cm="1">
        <f t="array" ref="I110">IFERROR(INDEX('RESOLVE Results'!$D$1:$P$18671, MATCH(1, ('RESOLVE Results'!$A$1:$A$18671 = $D$10) * ('RESOLVE Results'!$B$1:$B$18671 = $F$10) * ('RESOLVE Results'!$C$1:$C$18671 = $C110), 0), MATCH(I$12, 'RESOLVE Results'!$D$1:$P$1, 0)), "")</f>
        <v/>
      </c>
      <c r="J110" s="4" t="str" cm="1">
        <f t="array" ref="J110">IFERROR(INDEX('RESOLVE Results'!$D$1:$P$18671, MATCH(1, ('RESOLVE Results'!$A$1:$A$18671 = $D$10) * ('RESOLVE Results'!$B$1:$B$18671 = $F$10) * ('RESOLVE Results'!$C$1:$C$18671 = $C110), 0), MATCH(J$12, 'RESOLVE Results'!$D$1:$P$1, 0)), "")</f>
        <v/>
      </c>
      <c r="K110" s="4" t="str" cm="1">
        <f t="array" ref="K110">IFERROR(INDEX('RESOLVE Results'!$D$1:$P$18671, MATCH(1, ('RESOLVE Results'!$A$1:$A$18671 = $D$10) * ('RESOLVE Results'!$B$1:$B$18671 = $F$10) * ('RESOLVE Results'!$C$1:$C$18671 = $C110), 0), MATCH(K$12, 'RESOLVE Results'!$D$1:$P$1, 0)), "")</f>
        <v/>
      </c>
      <c r="L110" s="4" t="str" cm="1">
        <f t="array" ref="L110">IFERROR(INDEX('RESOLVE Results'!$D$1:$P$18671, MATCH(1, ('RESOLVE Results'!$A$1:$A$18671 = $D$10) * ('RESOLVE Results'!$B$1:$B$18671 = $F$10) * ('RESOLVE Results'!$C$1:$C$18671 = $C110), 0), MATCH(L$12, 'RESOLVE Results'!$D$1:$P$1, 0)), "")</f>
        <v/>
      </c>
      <c r="M110" s="4" t="str" cm="1">
        <f t="array" ref="M110">IFERROR(INDEX('RESOLVE Results'!$D$1:$P$18671, MATCH(1, ('RESOLVE Results'!$A$1:$A$18671 = $D$10) * ('RESOLVE Results'!$B$1:$B$18671 = $F$10) * ('RESOLVE Results'!$C$1:$C$18671 = $C110), 0), MATCH(M$12, 'RESOLVE Results'!$D$1:$P$1, 0)), "")</f>
        <v/>
      </c>
      <c r="N110" s="4" t="str" cm="1">
        <f t="array" ref="N110">IFERROR(INDEX('RESOLVE Results'!$D$1:$P$18671, MATCH(1, ('RESOLVE Results'!$A$1:$A$18671 = $D$10) * ('RESOLVE Results'!$B$1:$B$18671 = $F$10) * ('RESOLVE Results'!$C$1:$C$18671 = $C110), 0), MATCH(N$12, 'RESOLVE Results'!$D$1:$P$1, 0)), "")</f>
        <v/>
      </c>
      <c r="O110" s="4" t="str" cm="1">
        <f t="array" ref="O110">IFERROR(INDEX('RESOLVE Results'!$D$1:$P$18671, MATCH(1, ('RESOLVE Results'!$A$1:$A$18671 = $D$10) * ('RESOLVE Results'!$B$1:$B$18671 = $F$10) * ('RESOLVE Results'!$C$1:$C$18671 = $C110), 0), MATCH(O$12, 'RESOLVE Results'!$D$1:$P$1, 0)), "")</f>
        <v/>
      </c>
      <c r="P110" s="6" t="str">
        <f t="shared" si="3"/>
        <v/>
      </c>
      <c r="Q110" s="4" t="str">
        <f>IFERROR(IF('Dashboard '!$D$6 = 2035, P110 * (1.05^(2035-2022)), P110), "")</f>
        <v/>
      </c>
    </row>
    <row r="111" spans="2:17" outlineLevel="1" x14ac:dyDescent="0.2">
      <c r="B111" s="11" t="s">
        <v>270</v>
      </c>
      <c r="C111" s="3">
        <v>0</v>
      </c>
      <c r="D111" s="4" t="str" cm="1">
        <f t="array" ref="D111">IFERROR(INDEX('RESOLVE Results'!$D$1:$P$18671, MATCH(1, ('RESOLVE Results'!$A$1:$A$18671 = $D$10) * ('RESOLVE Results'!$B$1:$B$18671 = $F$10) * ('RESOLVE Results'!$C$1:$C$18671 = $C111), 0), MATCH(D$12, 'RESOLVE Results'!$D$1:$P$1, 0)), "")</f>
        <v/>
      </c>
      <c r="E111" s="4" t="str" cm="1">
        <f t="array" ref="E111">IFERROR(INDEX('RESOLVE Results'!$D$1:$P$18671, MATCH(1, ('RESOLVE Results'!$A$1:$A$18671 = $D$10) * ('RESOLVE Results'!$B$1:$B$18671 = $F$10) * ('RESOLVE Results'!$C$1:$C$18671 = $C111), 0), MATCH(E$12, 'RESOLVE Results'!$D$1:$P$1, 0)), "")</f>
        <v/>
      </c>
      <c r="F111" s="4" t="str" cm="1">
        <f t="array" ref="F111">IFERROR(INDEX('RESOLVE Results'!$D$1:$P$18671, MATCH(1, ('RESOLVE Results'!$A$1:$A$18671 = $D$10) * ('RESOLVE Results'!$B$1:$B$18671 = $F$10) * ('RESOLVE Results'!$C$1:$C$18671 = $C111), 0), MATCH(F$12, 'RESOLVE Results'!$D$1:$P$1, 0)), "")</f>
        <v/>
      </c>
      <c r="G111" s="4" t="str" cm="1">
        <f t="array" ref="G111">IFERROR(INDEX('RESOLVE Results'!$D$1:$P$18671, MATCH(1, ('RESOLVE Results'!$A$1:$A$18671 = $D$10) * ('RESOLVE Results'!$B$1:$B$18671 = $F$10) * ('RESOLVE Results'!$C$1:$C$18671 = $C111), 0), MATCH(G$12, 'RESOLVE Results'!$D$1:$P$1, 0)), "")</f>
        <v/>
      </c>
      <c r="H111" s="4" t="str" cm="1">
        <f t="array" ref="H111">IFERROR(INDEX('RESOLVE Results'!$D$1:$P$18671, MATCH(1, ('RESOLVE Results'!$A$1:$A$18671 = $D$10) * ('RESOLVE Results'!$B$1:$B$18671 = $F$10) * ('RESOLVE Results'!$C$1:$C$18671 = $C111), 0), MATCH(H$12, 'RESOLVE Results'!$D$1:$P$1, 0)), "")</f>
        <v/>
      </c>
      <c r="I111" s="4" t="str" cm="1">
        <f t="array" ref="I111">IFERROR(INDEX('RESOLVE Results'!$D$1:$P$18671, MATCH(1, ('RESOLVE Results'!$A$1:$A$18671 = $D$10) * ('RESOLVE Results'!$B$1:$B$18671 = $F$10) * ('RESOLVE Results'!$C$1:$C$18671 = $C111), 0), MATCH(I$12, 'RESOLVE Results'!$D$1:$P$1, 0)), "")</f>
        <v/>
      </c>
      <c r="J111" s="4" t="str" cm="1">
        <f t="array" ref="J111">IFERROR(INDEX('RESOLVE Results'!$D$1:$P$18671, MATCH(1, ('RESOLVE Results'!$A$1:$A$18671 = $D$10) * ('RESOLVE Results'!$B$1:$B$18671 = $F$10) * ('RESOLVE Results'!$C$1:$C$18671 = $C111), 0), MATCH(J$12, 'RESOLVE Results'!$D$1:$P$1, 0)), "")</f>
        <v/>
      </c>
      <c r="K111" s="4" t="str" cm="1">
        <f t="array" ref="K111">IFERROR(INDEX('RESOLVE Results'!$D$1:$P$18671, MATCH(1, ('RESOLVE Results'!$A$1:$A$18671 = $D$10) * ('RESOLVE Results'!$B$1:$B$18671 = $F$10) * ('RESOLVE Results'!$C$1:$C$18671 = $C111), 0), MATCH(K$12, 'RESOLVE Results'!$D$1:$P$1, 0)), "")</f>
        <v/>
      </c>
      <c r="L111" s="4" t="str" cm="1">
        <f t="array" ref="L111">IFERROR(INDEX('RESOLVE Results'!$D$1:$P$18671, MATCH(1, ('RESOLVE Results'!$A$1:$A$18671 = $D$10) * ('RESOLVE Results'!$B$1:$B$18671 = $F$10) * ('RESOLVE Results'!$C$1:$C$18671 = $C111), 0), MATCH(L$12, 'RESOLVE Results'!$D$1:$P$1, 0)), "")</f>
        <v/>
      </c>
      <c r="M111" s="4" t="str" cm="1">
        <f t="array" ref="M111">IFERROR(INDEX('RESOLVE Results'!$D$1:$P$18671, MATCH(1, ('RESOLVE Results'!$A$1:$A$18671 = $D$10) * ('RESOLVE Results'!$B$1:$B$18671 = $F$10) * ('RESOLVE Results'!$C$1:$C$18671 = $C111), 0), MATCH(M$12, 'RESOLVE Results'!$D$1:$P$1, 0)), "")</f>
        <v/>
      </c>
      <c r="N111" s="4" t="str" cm="1">
        <f t="array" ref="N111">IFERROR(INDEX('RESOLVE Results'!$D$1:$P$18671, MATCH(1, ('RESOLVE Results'!$A$1:$A$18671 = $D$10) * ('RESOLVE Results'!$B$1:$B$18671 = $F$10) * ('RESOLVE Results'!$C$1:$C$18671 = $C111), 0), MATCH(N$12, 'RESOLVE Results'!$D$1:$P$1, 0)), "")</f>
        <v/>
      </c>
      <c r="O111" s="4" t="str" cm="1">
        <f t="array" ref="O111">IFERROR(INDEX('RESOLVE Results'!$D$1:$P$18671, MATCH(1, ('RESOLVE Results'!$A$1:$A$18671 = $D$10) * ('RESOLVE Results'!$B$1:$B$18671 = $F$10) * ('RESOLVE Results'!$C$1:$C$18671 = $C111), 0), MATCH(O$12, 'RESOLVE Results'!$D$1:$P$1, 0)), "")</f>
        <v/>
      </c>
      <c r="P111" s="6" t="str">
        <f t="shared" si="3"/>
        <v/>
      </c>
      <c r="Q111" s="4" t="str">
        <f>IFERROR(IF('Dashboard '!$D$6 = 2035, P111 * (1.05^(2035-2022)), P111), "")</f>
        <v/>
      </c>
    </row>
    <row r="112" spans="2:17" outlineLevel="1" x14ac:dyDescent="0.2">
      <c r="C112" s="3">
        <v>0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6"/>
      <c r="Q112" s="4">
        <f>IFERROR(IF('Dashboard '!$D$6 = 2035, P112 * (1.05^(2035-2022)), P112), "")</f>
        <v>0</v>
      </c>
    </row>
    <row r="113" spans="2:17" outlineLevel="1" x14ac:dyDescent="0.2">
      <c r="C113" s="3">
        <v>0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6"/>
      <c r="Q113" s="4">
        <f>IFERROR(IF('Dashboard '!$D$6 = 2035, P113 * (1.05^(2035-2022)), P113), "")</f>
        <v>0</v>
      </c>
    </row>
    <row r="114" spans="2:17" outlineLevel="1" x14ac:dyDescent="0.2">
      <c r="C114" s="3">
        <v>0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6"/>
      <c r="Q114" s="4">
        <f>IFERROR(IF('Dashboard '!$D$6 = 2035, P114 * (1.05^(2035-2022)), P114), "")</f>
        <v>0</v>
      </c>
    </row>
    <row r="115" spans="2:17" outlineLevel="1" x14ac:dyDescent="0.2">
      <c r="C115" s="3">
        <v>0</v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6"/>
      <c r="Q115" s="4">
        <f>IFERROR(IF('Dashboard '!$D$6 = 2035, P115 * (1.05^(2035-2022)), P115), "")</f>
        <v>0</v>
      </c>
    </row>
    <row r="116" spans="2:17" outlineLevel="1" x14ac:dyDescent="0.2">
      <c r="C116" s="3">
        <v>0</v>
      </c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6"/>
      <c r="Q116" s="4">
        <f>IFERROR(IF('Dashboard '!$D$6 = 2035, P116 * (1.05^(2035-2022)), P116), "")</f>
        <v>0</v>
      </c>
    </row>
    <row r="117" spans="2:17" outlineLevel="1" x14ac:dyDescent="0.2">
      <c r="C117" s="3">
        <v>0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6"/>
      <c r="Q117" s="4">
        <f>IFERROR(IF('Dashboard '!$D$6 = 2035, P117 * (1.05^(2035-2022)), P117), "")</f>
        <v>0</v>
      </c>
    </row>
    <row r="118" spans="2:17" outlineLevel="1" x14ac:dyDescent="0.2">
      <c r="C118" s="3">
        <v>0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6"/>
      <c r="Q118" s="4">
        <f>IFERROR(IF('Dashboard '!$D$6 = 2035, P118 * (1.05^(2035-2022)), P118), "")</f>
        <v>0</v>
      </c>
    </row>
    <row r="119" spans="2:17" outlineLevel="1" x14ac:dyDescent="0.2">
      <c r="C119" s="3">
        <v>0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6"/>
      <c r="Q119" s="4">
        <f>IFERROR(IF('Dashboard '!$D$6 = 2035, P119 * (1.05^(2035-2022)), P119), "")</f>
        <v>0</v>
      </c>
    </row>
    <row r="120" spans="2:17" outlineLevel="1" x14ac:dyDescent="0.2">
      <c r="C120" s="3">
        <v>0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6"/>
      <c r="Q120" s="4">
        <f>IFERROR(IF('Dashboard '!$D$6 = 2035, P120 * (1.05^(2035-2022)), P120), "")</f>
        <v>0</v>
      </c>
    </row>
    <row r="121" spans="2:17" outlineLevel="1" x14ac:dyDescent="0.2">
      <c r="C121" s="3">
        <v>0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6"/>
      <c r="Q121" s="4">
        <f>IFERROR(IF('Dashboard '!$D$6 = 2035, P121 * (1.05^(2035-2022)), P121), "")</f>
        <v>0</v>
      </c>
    </row>
    <row r="122" spans="2:17" outlineLevel="1" x14ac:dyDescent="0.2">
      <c r="B122" s="11" t="s">
        <v>270</v>
      </c>
      <c r="C122" s="3">
        <v>0</v>
      </c>
      <c r="D122" s="4" t="str" cm="1">
        <f t="array" ref="D122">IFERROR(INDEX('RESOLVE Results'!$D$1:$P$18671, MATCH(1, ('RESOLVE Results'!$A$1:$A$18671 = $D$10) * ('RESOLVE Results'!$B$1:$B$18671 = $F$10) * ('RESOLVE Results'!$C$1:$C$18671 = $C122), 0), MATCH(D$12, 'RESOLVE Results'!$D$1:$P$1, 0)), "")</f>
        <v/>
      </c>
      <c r="E122" s="4" t="str" cm="1">
        <f t="array" ref="E122">IFERROR(INDEX('RESOLVE Results'!$D$1:$P$18671, MATCH(1, ('RESOLVE Results'!$A$1:$A$18671 = $D$10) * ('RESOLVE Results'!$B$1:$B$18671 = $F$10) * ('RESOLVE Results'!$C$1:$C$18671 = $C122), 0), MATCH(E$12, 'RESOLVE Results'!$D$1:$P$1, 0)), "")</f>
        <v/>
      </c>
      <c r="F122" s="4" t="str" cm="1">
        <f t="array" ref="F122">IFERROR(INDEX('RESOLVE Results'!$D$1:$P$18671, MATCH(1, ('RESOLVE Results'!$A$1:$A$18671 = $D$10) * ('RESOLVE Results'!$B$1:$B$18671 = $F$10) * ('RESOLVE Results'!$C$1:$C$18671 = $C122), 0), MATCH(F$12, 'RESOLVE Results'!$D$1:$P$1, 0)), "")</f>
        <v/>
      </c>
      <c r="G122" s="4" t="str" cm="1">
        <f t="array" ref="G122">IFERROR(INDEX('RESOLVE Results'!$D$1:$P$18671, MATCH(1, ('RESOLVE Results'!$A$1:$A$18671 = $D$10) * ('RESOLVE Results'!$B$1:$B$18671 = $F$10) * ('RESOLVE Results'!$C$1:$C$18671 = $C122), 0), MATCH(G$12, 'RESOLVE Results'!$D$1:$P$1, 0)), "")</f>
        <v/>
      </c>
      <c r="H122" s="4" t="str" cm="1">
        <f t="array" ref="H122">IFERROR(INDEX('RESOLVE Results'!$D$1:$P$18671, MATCH(1, ('RESOLVE Results'!$A$1:$A$18671 = $D$10) * ('RESOLVE Results'!$B$1:$B$18671 = $F$10) * ('RESOLVE Results'!$C$1:$C$18671 = $C122), 0), MATCH(H$12, 'RESOLVE Results'!$D$1:$P$1, 0)), "")</f>
        <v/>
      </c>
      <c r="I122" s="4" t="str" cm="1">
        <f t="array" ref="I122">IFERROR(INDEX('RESOLVE Results'!$D$1:$P$18671, MATCH(1, ('RESOLVE Results'!$A$1:$A$18671 = $D$10) * ('RESOLVE Results'!$B$1:$B$18671 = $F$10) * ('RESOLVE Results'!$C$1:$C$18671 = $C122), 0), MATCH(I$12, 'RESOLVE Results'!$D$1:$P$1, 0)), "")</f>
        <v/>
      </c>
      <c r="J122" s="4" t="str" cm="1">
        <f t="array" ref="J122">IFERROR(INDEX('RESOLVE Results'!$D$1:$P$18671, MATCH(1, ('RESOLVE Results'!$A$1:$A$18671 = $D$10) * ('RESOLVE Results'!$B$1:$B$18671 = $F$10) * ('RESOLVE Results'!$C$1:$C$18671 = $C122), 0), MATCH(J$12, 'RESOLVE Results'!$D$1:$P$1, 0)), "")</f>
        <v/>
      </c>
      <c r="K122" s="4" t="str" cm="1">
        <f t="array" ref="K122">IFERROR(INDEX('RESOLVE Results'!$D$1:$P$18671, MATCH(1, ('RESOLVE Results'!$A$1:$A$18671 = $D$10) * ('RESOLVE Results'!$B$1:$B$18671 = $F$10) * ('RESOLVE Results'!$C$1:$C$18671 = $C122), 0), MATCH(K$12, 'RESOLVE Results'!$D$1:$P$1, 0)), "")</f>
        <v/>
      </c>
      <c r="L122" s="4" t="str" cm="1">
        <f t="array" ref="L122">IFERROR(INDEX('RESOLVE Results'!$D$1:$P$18671, MATCH(1, ('RESOLVE Results'!$A$1:$A$18671 = $D$10) * ('RESOLVE Results'!$B$1:$B$18671 = $F$10) * ('RESOLVE Results'!$C$1:$C$18671 = $C122), 0), MATCH(L$12, 'RESOLVE Results'!$D$1:$P$1, 0)), "")</f>
        <v/>
      </c>
      <c r="M122" s="4" t="str" cm="1">
        <f t="array" ref="M122">IFERROR(INDEX('RESOLVE Results'!$D$1:$P$18671, MATCH(1, ('RESOLVE Results'!$A$1:$A$18671 = $D$10) * ('RESOLVE Results'!$B$1:$B$18671 = $F$10) * ('RESOLVE Results'!$C$1:$C$18671 = $C122), 0), MATCH(M$12, 'RESOLVE Results'!$D$1:$P$1, 0)), "")</f>
        <v/>
      </c>
      <c r="N122" s="4" t="str" cm="1">
        <f t="array" ref="N122">IFERROR(INDEX('RESOLVE Results'!$D$1:$P$18671, MATCH(1, ('RESOLVE Results'!$A$1:$A$18671 = $D$10) * ('RESOLVE Results'!$B$1:$B$18671 = $F$10) * ('RESOLVE Results'!$C$1:$C$18671 = $C122), 0), MATCH(N$12, 'RESOLVE Results'!$D$1:$P$1, 0)), "")</f>
        <v/>
      </c>
      <c r="O122" s="4" t="str" cm="1">
        <f t="array" ref="O122">IFERROR(INDEX('RESOLVE Results'!$D$1:$P$18671, MATCH(1, ('RESOLVE Results'!$A$1:$A$18671 = $D$10) * ('RESOLVE Results'!$B$1:$B$18671 = $F$10) * ('RESOLVE Results'!$C$1:$C$18671 = $C122), 0), MATCH(O$12, 'RESOLVE Results'!$D$1:$P$1, 0)), "")</f>
        <v/>
      </c>
      <c r="P122" s="6" t="str">
        <f t="shared" si="3"/>
        <v/>
      </c>
      <c r="Q122" s="4" t="str">
        <f>IFERROR(IF('Dashboard '!$D$6 = 2035, P122 * (1.05^(2035-2022)), P122), "")</f>
        <v/>
      </c>
    </row>
    <row r="124" spans="2:17" x14ac:dyDescent="0.2">
      <c r="C124" s="11" t="s">
        <v>258</v>
      </c>
      <c r="D124" s="11" t="s">
        <v>272</v>
      </c>
      <c r="E124" s="11" t="s">
        <v>260</v>
      </c>
      <c r="F124" s="11" t="s">
        <v>204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</row>
    <row r="125" spans="2:17" ht="12.75" x14ac:dyDescent="0.2">
      <c r="C125" s="2" t="s">
        <v>273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spans="2:17" x14ac:dyDescent="0.2">
      <c r="C126" s="1" t="s">
        <v>156</v>
      </c>
      <c r="D126" s="1">
        <v>2024</v>
      </c>
      <c r="E126" s="1">
        <v>2025</v>
      </c>
      <c r="F126" s="1">
        <v>2026</v>
      </c>
      <c r="G126" s="1">
        <v>2028</v>
      </c>
      <c r="H126" s="1">
        <v>2030</v>
      </c>
      <c r="I126" s="1">
        <v>2032</v>
      </c>
      <c r="J126" s="1">
        <v>2033</v>
      </c>
      <c r="K126" s="1">
        <v>2034</v>
      </c>
      <c r="L126" s="1">
        <v>2035</v>
      </c>
      <c r="M126" s="1">
        <v>2039</v>
      </c>
      <c r="N126" s="1">
        <v>2040</v>
      </c>
      <c r="O126" s="1">
        <v>2045</v>
      </c>
      <c r="P126" s="1" t="s">
        <v>235</v>
      </c>
      <c r="Q126" s="1" t="str">
        <f>_xlfn.CONCAT("NPV discounted to ", 'Dashboard '!$D$6)</f>
        <v>NPV discounted to 2035</v>
      </c>
    </row>
    <row r="127" spans="2:17" outlineLevel="1" x14ac:dyDescent="0.2">
      <c r="B127" s="11" t="s">
        <v>272</v>
      </c>
      <c r="C127" s="3" t="str" cm="1">
        <f t="array" ref="C127:C236">Selected_Cases</f>
        <v>1GW High Bookend</v>
      </c>
      <c r="D127" s="4" cm="1">
        <f t="array" ref="D127">IFERROR(INDEX('RESOLVE Results'!$D:$P, MATCH(1, ('RESOLVE Results'!$A:$A = $D$124) * ('RESOLVE Results'!$B:$B = $F$124) * ('RESOLVE Results'!$C:$C = $C127), 0), MATCH(D$126, 'RESOLVE Results'!$D$1:$P$1, 0)), "")</f>
        <v>0</v>
      </c>
      <c r="E127" s="4" cm="1">
        <f t="array" ref="E127">IFERROR(INDEX('RESOLVE Results'!$D:$P, MATCH(1, ('RESOLVE Results'!$A:$A = $D$124) * ('RESOLVE Results'!$B:$B = $F$124) * ('RESOLVE Results'!$C:$C = $C127), 0), MATCH(E$126, 'RESOLVE Results'!$D$1:$P$1, 0)), "")</f>
        <v>0</v>
      </c>
      <c r="F127" s="4" cm="1">
        <f t="array" ref="F127">IFERROR(INDEX('RESOLVE Results'!$D:$P, MATCH(1, ('RESOLVE Results'!$A:$A = $D$124) * ('RESOLVE Results'!$B:$B = $F$124) * ('RESOLVE Results'!$C:$C = $C127), 0), MATCH(F$126, 'RESOLVE Results'!$D$1:$P$1, 0)), "")</f>
        <v>0</v>
      </c>
      <c r="G127" s="4" cm="1">
        <f t="array" ref="G127">IFERROR(INDEX('RESOLVE Results'!$D:$P, MATCH(1, ('RESOLVE Results'!$A:$A = $D$124) * ('RESOLVE Results'!$B:$B = $F$124) * ('RESOLVE Results'!$C:$C = $C127), 0), MATCH(G$126, 'RESOLVE Results'!$D$1:$P$1, 0)), "")</f>
        <v>0</v>
      </c>
      <c r="H127" s="4" cm="1">
        <f t="array" ref="H127">IFERROR(INDEX('RESOLVE Results'!$D:$P, MATCH(1, ('RESOLVE Results'!$A:$A = $D$124) * ('RESOLVE Results'!$B:$B = $F$124) * ('RESOLVE Results'!$C:$C = $C127), 0), MATCH(H$126, 'RESOLVE Results'!$D$1:$P$1, 0)), "")</f>
        <v>0</v>
      </c>
      <c r="I127" s="4" cm="1">
        <f t="array" ref="I127">IFERROR(INDEX('RESOLVE Results'!$D:$P, MATCH(1, ('RESOLVE Results'!$A:$A = $D$124) * ('RESOLVE Results'!$B:$B = $F$124) * ('RESOLVE Results'!$C:$C = $C127), 0), MATCH(I$126, 'RESOLVE Results'!$D$1:$P$1, 0)), "")</f>
        <v>0</v>
      </c>
      <c r="J127" s="4" cm="1">
        <f t="array" ref="J127">IFERROR(INDEX('RESOLVE Results'!$D:$P, MATCH(1, ('RESOLVE Results'!$A:$A = $D$124) * ('RESOLVE Results'!$B:$B = $F$124) * ('RESOLVE Results'!$C:$C = $C127), 0), MATCH(J$126, 'RESOLVE Results'!$D$1:$P$1, 0)), "")</f>
        <v>0</v>
      </c>
      <c r="K127" s="4" cm="1">
        <f t="array" ref="K127">IFERROR(INDEX('RESOLVE Results'!$D:$P, MATCH(1, ('RESOLVE Results'!$A:$A = $D$124) * ('RESOLVE Results'!$B:$B = $F$124) * ('RESOLVE Results'!$C:$C = $C127), 0), MATCH(K$126, 'RESOLVE Results'!$D$1:$P$1, 0)), "")</f>
        <v>0</v>
      </c>
      <c r="L127" s="4" cm="1">
        <f t="array" ref="L127">IFERROR(INDEX('RESOLVE Results'!$D:$P, MATCH(1, ('RESOLVE Results'!$A:$A = $D$124) * ('RESOLVE Results'!$B:$B = $F$124) * ('RESOLVE Results'!$C:$C = $C127), 0), MATCH(L$126, 'RESOLVE Results'!$D$1:$P$1, 0)), "")</f>
        <v>0.66</v>
      </c>
      <c r="M127" s="4" cm="1">
        <f t="array" ref="M127">IFERROR(INDEX('RESOLVE Results'!$D:$P, MATCH(1, ('RESOLVE Results'!$A:$A = $D$124) * ('RESOLVE Results'!$B:$B = $F$124) * ('RESOLVE Results'!$C:$C = $C127), 0), MATCH(M$126, 'RESOLVE Results'!$D$1:$P$1, 0)), "")</f>
        <v>0.91</v>
      </c>
      <c r="N127" s="4" cm="1">
        <f t="array" ref="N127">IFERROR(INDEX('RESOLVE Results'!$D:$P, MATCH(1, ('RESOLVE Results'!$A:$A = $D$124) * ('RESOLVE Results'!$B:$B = $F$124) * ('RESOLVE Results'!$C:$C = $C127), 0), MATCH(N$126, 'RESOLVE Results'!$D$1:$P$1, 0)), "")</f>
        <v>0.88</v>
      </c>
      <c r="O127" s="4" cm="1">
        <f t="array" ref="O127">IFERROR(INDEX('RESOLVE Results'!$D:$P, MATCH(1, ('RESOLVE Results'!$A:$A = $D$124) * ('RESOLVE Results'!$B:$B = $F$124) * ('RESOLVE Results'!$C:$C = $C127), 0), MATCH(O$126, 'RESOLVE Results'!$D$1:$P$1, 0)), "")</f>
        <v>0.97</v>
      </c>
      <c r="P127" s="6">
        <f>IF(O127="", "", SUMPRODUCT($D$6:$O$6, $D127:$O127))</f>
        <v>6.8870865187250567</v>
      </c>
      <c r="Q127" s="4">
        <f>IFERROR(IF('Dashboard '!$D$6 = 2035, P127 * (1.05^(2035-2022)), P127), "")</f>
        <v>12.986628787139825</v>
      </c>
    </row>
    <row r="128" spans="2:17" outlineLevel="1" x14ac:dyDescent="0.2">
      <c r="B128" s="11" t="s">
        <v>272</v>
      </c>
      <c r="C128" s="3" t="str">
        <v>1GW Stringent Policy</v>
      </c>
      <c r="D128" s="4" cm="1">
        <f t="array" ref="D128">IFERROR(INDEX('RESOLVE Results'!$D:$P, MATCH(1, ('RESOLVE Results'!$A:$A = $D$124) * ('RESOLVE Results'!$B:$B = $F$124) * ('RESOLVE Results'!$C:$C = $C128), 0), MATCH(D$126, 'RESOLVE Results'!$D$1:$P$1, 0)), "")</f>
        <v>0</v>
      </c>
      <c r="E128" s="4" cm="1">
        <f t="array" ref="E128">IFERROR(INDEX('RESOLVE Results'!$D:$P, MATCH(1, ('RESOLVE Results'!$A:$A = $D$124) * ('RESOLVE Results'!$B:$B = $F$124) * ('RESOLVE Results'!$C:$C = $C128), 0), MATCH(E$126, 'RESOLVE Results'!$D$1:$P$1, 0)), "")</f>
        <v>0</v>
      </c>
      <c r="F128" s="4" cm="1">
        <f t="array" ref="F128">IFERROR(INDEX('RESOLVE Results'!$D:$P, MATCH(1, ('RESOLVE Results'!$A:$A = $D$124) * ('RESOLVE Results'!$B:$B = $F$124) * ('RESOLVE Results'!$C:$C = $C128), 0), MATCH(F$126, 'RESOLVE Results'!$D$1:$P$1, 0)), "")</f>
        <v>0</v>
      </c>
      <c r="G128" s="4" cm="1">
        <f t="array" ref="G128">IFERROR(INDEX('RESOLVE Results'!$D:$P, MATCH(1, ('RESOLVE Results'!$A:$A = $D$124) * ('RESOLVE Results'!$B:$B = $F$124) * ('RESOLVE Results'!$C:$C = $C128), 0), MATCH(G$126, 'RESOLVE Results'!$D$1:$P$1, 0)), "")</f>
        <v>0</v>
      </c>
      <c r="H128" s="4" cm="1">
        <f t="array" ref="H128">IFERROR(INDEX('RESOLVE Results'!$D:$P, MATCH(1, ('RESOLVE Results'!$A:$A = $D$124) * ('RESOLVE Results'!$B:$B = $F$124) * ('RESOLVE Results'!$C:$C = $C128), 0), MATCH(H$126, 'RESOLVE Results'!$D$1:$P$1, 0)), "")</f>
        <v>0</v>
      </c>
      <c r="I128" s="4" cm="1">
        <f t="array" ref="I128">IFERROR(INDEX('RESOLVE Results'!$D:$P, MATCH(1, ('RESOLVE Results'!$A:$A = $D$124) * ('RESOLVE Results'!$B:$B = $F$124) * ('RESOLVE Results'!$C:$C = $C128), 0), MATCH(I$126, 'RESOLVE Results'!$D$1:$P$1, 0)), "")</f>
        <v>0</v>
      </c>
      <c r="J128" s="4" cm="1">
        <f t="array" ref="J128">IFERROR(INDEX('RESOLVE Results'!$D:$P, MATCH(1, ('RESOLVE Results'!$A:$A = $D$124) * ('RESOLVE Results'!$B:$B = $F$124) * ('RESOLVE Results'!$C:$C = $C128), 0), MATCH(J$126, 'RESOLVE Results'!$D$1:$P$1, 0)), "")</f>
        <v>0</v>
      </c>
      <c r="K128" s="4" cm="1">
        <f t="array" ref="K128">IFERROR(INDEX('RESOLVE Results'!$D:$P, MATCH(1, ('RESOLVE Results'!$A:$A = $D$124) * ('RESOLVE Results'!$B:$B = $F$124) * ('RESOLVE Results'!$C:$C = $C128), 0), MATCH(K$126, 'RESOLVE Results'!$D$1:$P$1, 0)), "")</f>
        <v>0</v>
      </c>
      <c r="L128" s="4" cm="1">
        <f t="array" ref="L128">IFERROR(INDEX('RESOLVE Results'!$D:$P, MATCH(1, ('RESOLVE Results'!$A:$A = $D$124) * ('RESOLVE Results'!$B:$B = $F$124) * ('RESOLVE Results'!$C:$C = $C128), 0), MATCH(L$126, 'RESOLVE Results'!$D$1:$P$1, 0)), "")</f>
        <v>0.63</v>
      </c>
      <c r="M128" s="4" cm="1">
        <f t="array" ref="M128">IFERROR(INDEX('RESOLVE Results'!$D:$P, MATCH(1, ('RESOLVE Results'!$A:$A = $D$124) * ('RESOLVE Results'!$B:$B = $F$124) * ('RESOLVE Results'!$C:$C = $C128), 0), MATCH(M$126, 'RESOLVE Results'!$D$1:$P$1, 0)), "")</f>
        <v>1.1200000000000001</v>
      </c>
      <c r="N128" s="4" cm="1">
        <f t="array" ref="N128">IFERROR(INDEX('RESOLVE Results'!$D:$P, MATCH(1, ('RESOLVE Results'!$A:$A = $D$124) * ('RESOLVE Results'!$B:$B = $F$124) * ('RESOLVE Results'!$C:$C = $C128), 0), MATCH(N$126, 'RESOLVE Results'!$D$1:$P$1, 0)), "")</f>
        <v>1.29</v>
      </c>
      <c r="O128" s="4" cm="1">
        <f t="array" ref="O128">IFERROR(INDEX('RESOLVE Results'!$D:$P, MATCH(1, ('RESOLVE Results'!$A:$A = $D$124) * ('RESOLVE Results'!$B:$B = $F$124) * ('RESOLVE Results'!$C:$C = $C128), 0), MATCH(O$126, 'RESOLVE Results'!$D$1:$P$1, 0)), "")</f>
        <v>1.31</v>
      </c>
      <c r="P128" s="6">
        <f t="shared" ref="P128:P146" si="4">IF(O128="", "", SUMPRODUCT($D$6:$O$6, $D128:$O128))</f>
        <v>8.9646197247348436</v>
      </c>
      <c r="Q128" s="4">
        <f>IFERROR(IF('Dashboard '!$D$6 = 2035, P128 * (1.05^(2035-2022)), P128), "")</f>
        <v>16.904127495200221</v>
      </c>
    </row>
    <row r="129" spans="2:17" outlineLevel="1" x14ac:dyDescent="0.2">
      <c r="B129" s="11" t="s">
        <v>272</v>
      </c>
      <c r="C129" s="3" t="str">
        <v>1GW Competing Resource Challenges</v>
      </c>
      <c r="D129" s="4" cm="1">
        <f t="array" ref="D129">IFERROR(INDEX('RESOLVE Results'!$D:$P, MATCH(1, ('RESOLVE Results'!$A:$A = $D$124) * ('RESOLVE Results'!$B:$B = $F$124) * ('RESOLVE Results'!$C:$C = $C129), 0), MATCH(D$126, 'RESOLVE Results'!$D$1:$P$1, 0)), "")</f>
        <v>0</v>
      </c>
      <c r="E129" s="4" cm="1">
        <f t="array" ref="E129">IFERROR(INDEX('RESOLVE Results'!$D:$P, MATCH(1, ('RESOLVE Results'!$A:$A = $D$124) * ('RESOLVE Results'!$B:$B = $F$124) * ('RESOLVE Results'!$C:$C = $C129), 0), MATCH(E$126, 'RESOLVE Results'!$D$1:$P$1, 0)), "")</f>
        <v>0</v>
      </c>
      <c r="F129" s="4" cm="1">
        <f t="array" ref="F129">IFERROR(INDEX('RESOLVE Results'!$D:$P, MATCH(1, ('RESOLVE Results'!$A:$A = $D$124) * ('RESOLVE Results'!$B:$B = $F$124) * ('RESOLVE Results'!$C:$C = $C129), 0), MATCH(F$126, 'RESOLVE Results'!$D$1:$P$1, 0)), "")</f>
        <v>0</v>
      </c>
      <c r="G129" s="4" cm="1">
        <f t="array" ref="G129">IFERROR(INDEX('RESOLVE Results'!$D:$P, MATCH(1, ('RESOLVE Results'!$A:$A = $D$124) * ('RESOLVE Results'!$B:$B = $F$124) * ('RESOLVE Results'!$C:$C = $C129), 0), MATCH(G$126, 'RESOLVE Results'!$D$1:$P$1, 0)), "")</f>
        <v>0</v>
      </c>
      <c r="H129" s="4" cm="1">
        <f t="array" ref="H129">IFERROR(INDEX('RESOLVE Results'!$D:$P, MATCH(1, ('RESOLVE Results'!$A:$A = $D$124) * ('RESOLVE Results'!$B:$B = $F$124) * ('RESOLVE Results'!$C:$C = $C129), 0), MATCH(H$126, 'RESOLVE Results'!$D$1:$P$1, 0)), "")</f>
        <v>0</v>
      </c>
      <c r="I129" s="4" cm="1">
        <f t="array" ref="I129">IFERROR(INDEX('RESOLVE Results'!$D:$P, MATCH(1, ('RESOLVE Results'!$A:$A = $D$124) * ('RESOLVE Results'!$B:$B = $F$124) * ('RESOLVE Results'!$C:$C = $C129), 0), MATCH(I$126, 'RESOLVE Results'!$D$1:$P$1, 0)), "")</f>
        <v>0</v>
      </c>
      <c r="J129" s="4" cm="1">
        <f t="array" ref="J129">IFERROR(INDEX('RESOLVE Results'!$D:$P, MATCH(1, ('RESOLVE Results'!$A:$A = $D$124) * ('RESOLVE Results'!$B:$B = $F$124) * ('RESOLVE Results'!$C:$C = $C129), 0), MATCH(J$126, 'RESOLVE Results'!$D$1:$P$1, 0)), "")</f>
        <v>0</v>
      </c>
      <c r="K129" s="4" cm="1">
        <f t="array" ref="K129">IFERROR(INDEX('RESOLVE Results'!$D:$P, MATCH(1, ('RESOLVE Results'!$A:$A = $D$124) * ('RESOLVE Results'!$B:$B = $F$124) * ('RESOLVE Results'!$C:$C = $C129), 0), MATCH(K$126, 'RESOLVE Results'!$D$1:$P$1, 0)), "")</f>
        <v>0</v>
      </c>
      <c r="L129" s="4" cm="1">
        <f t="array" ref="L129">IFERROR(INDEX('RESOLVE Results'!$D:$P, MATCH(1, ('RESOLVE Results'!$A:$A = $D$124) * ('RESOLVE Results'!$B:$B = $F$124) * ('RESOLVE Results'!$C:$C = $C129), 0), MATCH(L$126, 'RESOLVE Results'!$D$1:$P$1, 0)), "")</f>
        <v>0.7</v>
      </c>
      <c r="M129" s="4" cm="1">
        <f t="array" ref="M129">IFERROR(INDEX('RESOLVE Results'!$D:$P, MATCH(1, ('RESOLVE Results'!$A:$A = $D$124) * ('RESOLVE Results'!$B:$B = $F$124) * ('RESOLVE Results'!$C:$C = $C129), 0), MATCH(M$126, 'RESOLVE Results'!$D$1:$P$1, 0)), "")</f>
        <v>0.87</v>
      </c>
      <c r="N129" s="4" cm="1">
        <f t="array" ref="N129">IFERROR(INDEX('RESOLVE Results'!$D:$P, MATCH(1, ('RESOLVE Results'!$A:$A = $D$124) * ('RESOLVE Results'!$B:$B = $F$124) * ('RESOLVE Results'!$C:$C = $C129), 0), MATCH(N$126, 'RESOLVE Results'!$D$1:$P$1, 0)), "")</f>
        <v>0.88</v>
      </c>
      <c r="O129" s="4" cm="1">
        <f t="array" ref="O129">IFERROR(INDEX('RESOLVE Results'!$D:$P, MATCH(1, ('RESOLVE Results'!$A:$A = $D$124) * ('RESOLVE Results'!$B:$B = $F$124) * ('RESOLVE Results'!$C:$C = $C129), 0), MATCH(O$126, 'RESOLVE Results'!$D$1:$P$1, 0)), "")</f>
        <v>1.18</v>
      </c>
      <c r="P129" s="6">
        <f t="shared" si="4"/>
        <v>7.7533320038665163</v>
      </c>
      <c r="Q129" s="4">
        <f>IFERROR(IF('Dashboard '!$D$6 = 2035, P129 * (1.05^(2035-2022)), P129), "")</f>
        <v>14.620063843238194</v>
      </c>
    </row>
    <row r="130" spans="2:17" outlineLevel="1" x14ac:dyDescent="0.2">
      <c r="B130" s="11" t="s">
        <v>272</v>
      </c>
      <c r="C130" s="3" t="str">
        <v>1GW Significantly Low Competing Resource Availability</v>
      </c>
      <c r="D130" s="4" cm="1">
        <f t="array" ref="D130">IFERROR(INDEX('RESOLVE Results'!$D:$P, MATCH(1, ('RESOLVE Results'!$A:$A = $D$124) * ('RESOLVE Results'!$B:$B = $F$124) * ('RESOLVE Results'!$C:$C = $C130), 0), MATCH(D$126, 'RESOLVE Results'!$D$1:$P$1, 0)), "")</f>
        <v>0</v>
      </c>
      <c r="E130" s="4" cm="1">
        <f t="array" ref="E130">IFERROR(INDEX('RESOLVE Results'!$D:$P, MATCH(1, ('RESOLVE Results'!$A:$A = $D$124) * ('RESOLVE Results'!$B:$B = $F$124) * ('RESOLVE Results'!$C:$C = $C130), 0), MATCH(E$126, 'RESOLVE Results'!$D$1:$P$1, 0)), "")</f>
        <v>0</v>
      </c>
      <c r="F130" s="4" cm="1">
        <f t="array" ref="F130">IFERROR(INDEX('RESOLVE Results'!$D:$P, MATCH(1, ('RESOLVE Results'!$A:$A = $D$124) * ('RESOLVE Results'!$B:$B = $F$124) * ('RESOLVE Results'!$C:$C = $C130), 0), MATCH(F$126, 'RESOLVE Results'!$D$1:$P$1, 0)), "")</f>
        <v>0</v>
      </c>
      <c r="G130" s="4" cm="1">
        <f t="array" ref="G130">IFERROR(INDEX('RESOLVE Results'!$D:$P, MATCH(1, ('RESOLVE Results'!$A:$A = $D$124) * ('RESOLVE Results'!$B:$B = $F$124) * ('RESOLVE Results'!$C:$C = $C130), 0), MATCH(G$126, 'RESOLVE Results'!$D$1:$P$1, 0)), "")</f>
        <v>0</v>
      </c>
      <c r="H130" s="4" cm="1">
        <f t="array" ref="H130">IFERROR(INDEX('RESOLVE Results'!$D:$P, MATCH(1, ('RESOLVE Results'!$A:$A = $D$124) * ('RESOLVE Results'!$B:$B = $F$124) * ('RESOLVE Results'!$C:$C = $C130), 0), MATCH(H$126, 'RESOLVE Results'!$D$1:$P$1, 0)), "")</f>
        <v>0</v>
      </c>
      <c r="I130" s="4" cm="1">
        <f t="array" ref="I130">IFERROR(INDEX('RESOLVE Results'!$D:$P, MATCH(1, ('RESOLVE Results'!$A:$A = $D$124) * ('RESOLVE Results'!$B:$B = $F$124) * ('RESOLVE Results'!$C:$C = $C130), 0), MATCH(I$126, 'RESOLVE Results'!$D$1:$P$1, 0)), "")</f>
        <v>0</v>
      </c>
      <c r="J130" s="4" cm="1">
        <f t="array" ref="J130">IFERROR(INDEX('RESOLVE Results'!$D:$P, MATCH(1, ('RESOLVE Results'!$A:$A = $D$124) * ('RESOLVE Results'!$B:$B = $F$124) * ('RESOLVE Results'!$C:$C = $C130), 0), MATCH(J$126, 'RESOLVE Results'!$D$1:$P$1, 0)), "")</f>
        <v>0</v>
      </c>
      <c r="K130" s="4" cm="1">
        <f t="array" ref="K130">IFERROR(INDEX('RESOLVE Results'!$D:$P, MATCH(1, ('RESOLVE Results'!$A:$A = $D$124) * ('RESOLVE Results'!$B:$B = $F$124) * ('RESOLVE Results'!$C:$C = $C130), 0), MATCH(K$126, 'RESOLVE Results'!$D$1:$P$1, 0)), "")</f>
        <v>0</v>
      </c>
      <c r="L130" s="4" cm="1">
        <f t="array" ref="L130">IFERROR(INDEX('RESOLVE Results'!$D:$P, MATCH(1, ('RESOLVE Results'!$A:$A = $D$124) * ('RESOLVE Results'!$B:$B = $F$124) * ('RESOLVE Results'!$C:$C = $C130), 0), MATCH(L$126, 'RESOLVE Results'!$D$1:$P$1, 0)), "")</f>
        <v>0.73</v>
      </c>
      <c r="M130" s="4" cm="1">
        <f t="array" ref="M130">IFERROR(INDEX('RESOLVE Results'!$D:$P, MATCH(1, ('RESOLVE Results'!$A:$A = $D$124) * ('RESOLVE Results'!$B:$B = $F$124) * ('RESOLVE Results'!$C:$C = $C130), 0), MATCH(M$126, 'RESOLVE Results'!$D$1:$P$1, 0)), "")</f>
        <v>0.96</v>
      </c>
      <c r="N130" s="4" cm="1">
        <f t="array" ref="N130">IFERROR(INDEX('RESOLVE Results'!$D:$P, MATCH(1, ('RESOLVE Results'!$A:$A = $D$124) * ('RESOLVE Results'!$B:$B = $F$124) * ('RESOLVE Results'!$C:$C = $C130), 0), MATCH(N$126, 'RESOLVE Results'!$D$1:$P$1, 0)), "")</f>
        <v>1.0900000000000001</v>
      </c>
      <c r="O130" s="4" cm="1">
        <f t="array" ref="O130">IFERROR(INDEX('RESOLVE Results'!$D:$P, MATCH(1, ('RESOLVE Results'!$A:$A = $D$124) * ('RESOLVE Results'!$B:$B = $F$124) * ('RESOLVE Results'!$C:$C = $C130), 0), MATCH(O$126, 'RESOLVE Results'!$D$1:$P$1, 0)), "")</f>
        <v>1.26</v>
      </c>
      <c r="P130" s="6">
        <f t="shared" si="4"/>
        <v>8.4684031245489066</v>
      </c>
      <c r="Q130" s="4">
        <f>IFERROR(IF('Dashboard '!$D$6 = 2035, P130 * (1.05^(2035-2022)), P130), "")</f>
        <v>15.968437088653058</v>
      </c>
    </row>
    <row r="131" spans="2:17" outlineLevel="1" x14ac:dyDescent="0.2">
      <c r="B131" s="11" t="s">
        <v>272</v>
      </c>
      <c r="C131" s="3" t="str">
        <v>1GW Low Competing Resource Availability</v>
      </c>
      <c r="D131" s="4" cm="1">
        <f t="array" ref="D131">IFERROR(INDEX('RESOLVE Results'!$D:$P, MATCH(1, ('RESOLVE Results'!$A:$A = $D$124) * ('RESOLVE Results'!$B:$B = $F$124) * ('RESOLVE Results'!$C:$C = $C131), 0), MATCH(D$126, 'RESOLVE Results'!$D$1:$P$1, 0)), "")</f>
        <v>0</v>
      </c>
      <c r="E131" s="4" cm="1">
        <f t="array" ref="E131">IFERROR(INDEX('RESOLVE Results'!$D:$P, MATCH(1, ('RESOLVE Results'!$A:$A = $D$124) * ('RESOLVE Results'!$B:$B = $F$124) * ('RESOLVE Results'!$C:$C = $C131), 0), MATCH(E$126, 'RESOLVE Results'!$D$1:$P$1, 0)), "")</f>
        <v>0</v>
      </c>
      <c r="F131" s="4" cm="1">
        <f t="array" ref="F131">IFERROR(INDEX('RESOLVE Results'!$D:$P, MATCH(1, ('RESOLVE Results'!$A:$A = $D$124) * ('RESOLVE Results'!$B:$B = $F$124) * ('RESOLVE Results'!$C:$C = $C131), 0), MATCH(F$126, 'RESOLVE Results'!$D$1:$P$1, 0)), "")</f>
        <v>0</v>
      </c>
      <c r="G131" s="4" cm="1">
        <f t="array" ref="G131">IFERROR(INDEX('RESOLVE Results'!$D:$P, MATCH(1, ('RESOLVE Results'!$A:$A = $D$124) * ('RESOLVE Results'!$B:$B = $F$124) * ('RESOLVE Results'!$C:$C = $C131), 0), MATCH(G$126, 'RESOLVE Results'!$D$1:$P$1, 0)), "")</f>
        <v>0</v>
      </c>
      <c r="H131" s="4" cm="1">
        <f t="array" ref="H131">IFERROR(INDEX('RESOLVE Results'!$D:$P, MATCH(1, ('RESOLVE Results'!$A:$A = $D$124) * ('RESOLVE Results'!$B:$B = $F$124) * ('RESOLVE Results'!$C:$C = $C131), 0), MATCH(H$126, 'RESOLVE Results'!$D$1:$P$1, 0)), "")</f>
        <v>0</v>
      </c>
      <c r="I131" s="4" cm="1">
        <f t="array" ref="I131">IFERROR(INDEX('RESOLVE Results'!$D:$P, MATCH(1, ('RESOLVE Results'!$A:$A = $D$124) * ('RESOLVE Results'!$B:$B = $F$124) * ('RESOLVE Results'!$C:$C = $C131), 0), MATCH(I$126, 'RESOLVE Results'!$D$1:$P$1, 0)), "")</f>
        <v>0</v>
      </c>
      <c r="J131" s="4" cm="1">
        <f t="array" ref="J131">IFERROR(INDEX('RESOLVE Results'!$D:$P, MATCH(1, ('RESOLVE Results'!$A:$A = $D$124) * ('RESOLVE Results'!$B:$B = $F$124) * ('RESOLVE Results'!$C:$C = $C131), 0), MATCH(J$126, 'RESOLVE Results'!$D$1:$P$1, 0)), "")</f>
        <v>0</v>
      </c>
      <c r="K131" s="4" cm="1">
        <f t="array" ref="K131">IFERROR(INDEX('RESOLVE Results'!$D:$P, MATCH(1, ('RESOLVE Results'!$A:$A = $D$124) * ('RESOLVE Results'!$B:$B = $F$124) * ('RESOLVE Results'!$C:$C = $C131), 0), MATCH(K$126, 'RESOLVE Results'!$D$1:$P$1, 0)), "")</f>
        <v>0</v>
      </c>
      <c r="L131" s="4" cm="1">
        <f t="array" ref="L131">IFERROR(INDEX('RESOLVE Results'!$D:$P, MATCH(1, ('RESOLVE Results'!$A:$A = $D$124) * ('RESOLVE Results'!$B:$B = $F$124) * ('RESOLVE Results'!$C:$C = $C131), 0), MATCH(L$126, 'RESOLVE Results'!$D$1:$P$1, 0)), "")</f>
        <v>0.68</v>
      </c>
      <c r="M131" s="4" cm="1">
        <f t="array" ref="M131">IFERROR(INDEX('RESOLVE Results'!$D:$P, MATCH(1, ('RESOLVE Results'!$A:$A = $D$124) * ('RESOLVE Results'!$B:$B = $F$124) * ('RESOLVE Results'!$C:$C = $C131), 0), MATCH(M$126, 'RESOLVE Results'!$D$1:$P$1, 0)), "")</f>
        <v>0.97</v>
      </c>
      <c r="N131" s="4" cm="1">
        <f t="array" ref="N131">IFERROR(INDEX('RESOLVE Results'!$D:$P, MATCH(1, ('RESOLVE Results'!$A:$A = $D$124) * ('RESOLVE Results'!$B:$B = $F$124) * ('RESOLVE Results'!$C:$C = $C131), 0), MATCH(N$126, 'RESOLVE Results'!$D$1:$P$1, 0)), "")</f>
        <v>1.06</v>
      </c>
      <c r="O131" s="4" cm="1">
        <f t="array" ref="O131">IFERROR(INDEX('RESOLVE Results'!$D:$P, MATCH(1, ('RESOLVE Results'!$A:$A = $D$124) * ('RESOLVE Results'!$B:$B = $F$124) * ('RESOLVE Results'!$C:$C = $C131), 0), MATCH(O$126, 'RESOLVE Results'!$D$1:$P$1, 0)), "")</f>
        <v>1.25</v>
      </c>
      <c r="P131" s="6">
        <f t="shared" si="4"/>
        <v>8.340530123057782</v>
      </c>
      <c r="Q131" s="4">
        <f>IFERROR(IF('Dashboard '!$D$6 = 2035, P131 * (1.05^(2035-2022)), P131), "")</f>
        <v>15.727313473065021</v>
      </c>
    </row>
    <row r="132" spans="2:17" outlineLevel="1" x14ac:dyDescent="0.2">
      <c r="B132" s="11" t="s">
        <v>272</v>
      </c>
      <c r="C132" s="3" t="str">
        <v>1GW High Competing Resource Cost</v>
      </c>
      <c r="D132" s="4" cm="1">
        <f t="array" ref="D132">IFERROR(INDEX('RESOLVE Results'!$D:$P, MATCH(1, ('RESOLVE Results'!$A:$A = $D$124) * ('RESOLVE Results'!$B:$B = $F$124) * ('RESOLVE Results'!$C:$C = $C132), 0), MATCH(D$126, 'RESOLVE Results'!$D$1:$P$1, 0)), "")</f>
        <v>0</v>
      </c>
      <c r="E132" s="4" cm="1">
        <f t="array" ref="E132">IFERROR(INDEX('RESOLVE Results'!$D:$P, MATCH(1, ('RESOLVE Results'!$A:$A = $D$124) * ('RESOLVE Results'!$B:$B = $F$124) * ('RESOLVE Results'!$C:$C = $C132), 0), MATCH(E$126, 'RESOLVE Results'!$D$1:$P$1, 0)), "")</f>
        <v>0</v>
      </c>
      <c r="F132" s="4" cm="1">
        <f t="array" ref="F132">IFERROR(INDEX('RESOLVE Results'!$D:$P, MATCH(1, ('RESOLVE Results'!$A:$A = $D$124) * ('RESOLVE Results'!$B:$B = $F$124) * ('RESOLVE Results'!$C:$C = $C132), 0), MATCH(F$126, 'RESOLVE Results'!$D$1:$P$1, 0)), "")</f>
        <v>0</v>
      </c>
      <c r="G132" s="4" cm="1">
        <f t="array" ref="G132">IFERROR(INDEX('RESOLVE Results'!$D:$P, MATCH(1, ('RESOLVE Results'!$A:$A = $D$124) * ('RESOLVE Results'!$B:$B = $F$124) * ('RESOLVE Results'!$C:$C = $C132), 0), MATCH(G$126, 'RESOLVE Results'!$D$1:$P$1, 0)), "")</f>
        <v>0</v>
      </c>
      <c r="H132" s="4" cm="1">
        <f t="array" ref="H132">IFERROR(INDEX('RESOLVE Results'!$D:$P, MATCH(1, ('RESOLVE Results'!$A:$A = $D$124) * ('RESOLVE Results'!$B:$B = $F$124) * ('RESOLVE Results'!$C:$C = $C132), 0), MATCH(H$126, 'RESOLVE Results'!$D$1:$P$1, 0)), "")</f>
        <v>0</v>
      </c>
      <c r="I132" s="4" cm="1">
        <f t="array" ref="I132">IFERROR(INDEX('RESOLVE Results'!$D:$P, MATCH(1, ('RESOLVE Results'!$A:$A = $D$124) * ('RESOLVE Results'!$B:$B = $F$124) * ('RESOLVE Results'!$C:$C = $C132), 0), MATCH(I$126, 'RESOLVE Results'!$D$1:$P$1, 0)), "")</f>
        <v>0</v>
      </c>
      <c r="J132" s="4" cm="1">
        <f t="array" ref="J132">IFERROR(INDEX('RESOLVE Results'!$D:$P, MATCH(1, ('RESOLVE Results'!$A:$A = $D$124) * ('RESOLVE Results'!$B:$B = $F$124) * ('RESOLVE Results'!$C:$C = $C132), 0), MATCH(J$126, 'RESOLVE Results'!$D$1:$P$1, 0)), "")</f>
        <v>0</v>
      </c>
      <c r="K132" s="4" cm="1">
        <f t="array" ref="K132">IFERROR(INDEX('RESOLVE Results'!$D:$P, MATCH(1, ('RESOLVE Results'!$A:$A = $D$124) * ('RESOLVE Results'!$B:$B = $F$124) * ('RESOLVE Results'!$C:$C = $C132), 0), MATCH(K$126, 'RESOLVE Results'!$D$1:$P$1, 0)), "")</f>
        <v>0</v>
      </c>
      <c r="L132" s="4" cm="1">
        <f t="array" ref="L132">IFERROR(INDEX('RESOLVE Results'!$D:$P, MATCH(1, ('RESOLVE Results'!$A:$A = $D$124) * ('RESOLVE Results'!$B:$B = $F$124) * ('RESOLVE Results'!$C:$C = $C132), 0), MATCH(L$126, 'RESOLVE Results'!$D$1:$P$1, 0)), "")</f>
        <v>0.59</v>
      </c>
      <c r="M132" s="4" cm="1">
        <f t="array" ref="M132">IFERROR(INDEX('RESOLVE Results'!$D:$P, MATCH(1, ('RESOLVE Results'!$A:$A = $D$124) * ('RESOLVE Results'!$B:$B = $F$124) * ('RESOLVE Results'!$C:$C = $C132), 0), MATCH(M$126, 'RESOLVE Results'!$D$1:$P$1, 0)), "")</f>
        <v>0.64</v>
      </c>
      <c r="N132" s="4" cm="1">
        <f t="array" ref="N132">IFERROR(INDEX('RESOLVE Results'!$D:$P, MATCH(1, ('RESOLVE Results'!$A:$A = $D$124) * ('RESOLVE Results'!$B:$B = $F$124) * ('RESOLVE Results'!$C:$C = $C132), 0), MATCH(N$126, 'RESOLVE Results'!$D$1:$P$1, 0)), "")</f>
        <v>0.68</v>
      </c>
      <c r="O132" s="4" cm="1">
        <f t="array" ref="O132">IFERROR(INDEX('RESOLVE Results'!$D:$P, MATCH(1, ('RESOLVE Results'!$A:$A = $D$124) * ('RESOLVE Results'!$B:$B = $F$124) * ('RESOLVE Results'!$C:$C = $C132), 0), MATCH(O$126, 'RESOLVE Results'!$D$1:$P$1, 0)), "")</f>
        <v>0.98</v>
      </c>
      <c r="P132" s="6">
        <f t="shared" si="4"/>
        <v>6.2959866065962604</v>
      </c>
      <c r="Q132" s="4">
        <f>IFERROR(IF('Dashboard '!$D$6 = 2035, P132 * (1.05^(2035-2022)), P132), "")</f>
        <v>11.872021744806819</v>
      </c>
    </row>
    <row r="133" spans="2:17" outlineLevel="1" x14ac:dyDescent="0.2">
      <c r="B133" s="11" t="s">
        <v>272</v>
      </c>
      <c r="C133" s="3" t="str">
        <v>1GW High Electrification Load</v>
      </c>
      <c r="D133" s="4" cm="1">
        <f t="array" ref="D133">IFERROR(INDEX('RESOLVE Results'!$D:$P, MATCH(1, ('RESOLVE Results'!$A:$A = $D$124) * ('RESOLVE Results'!$B:$B = $F$124) * ('RESOLVE Results'!$C:$C = $C133), 0), MATCH(D$126, 'RESOLVE Results'!$D$1:$P$1, 0)), "")</f>
        <v>0</v>
      </c>
      <c r="E133" s="4" cm="1">
        <f t="array" ref="E133">IFERROR(INDEX('RESOLVE Results'!$D:$P, MATCH(1, ('RESOLVE Results'!$A:$A = $D$124) * ('RESOLVE Results'!$B:$B = $F$124) * ('RESOLVE Results'!$C:$C = $C133), 0), MATCH(E$126, 'RESOLVE Results'!$D$1:$P$1, 0)), "")</f>
        <v>0</v>
      </c>
      <c r="F133" s="4" cm="1">
        <f t="array" ref="F133">IFERROR(INDEX('RESOLVE Results'!$D:$P, MATCH(1, ('RESOLVE Results'!$A:$A = $D$124) * ('RESOLVE Results'!$B:$B = $F$124) * ('RESOLVE Results'!$C:$C = $C133), 0), MATCH(F$126, 'RESOLVE Results'!$D$1:$P$1, 0)), "")</f>
        <v>0</v>
      </c>
      <c r="G133" s="4" cm="1">
        <f t="array" ref="G133">IFERROR(INDEX('RESOLVE Results'!$D:$P, MATCH(1, ('RESOLVE Results'!$A:$A = $D$124) * ('RESOLVE Results'!$B:$B = $F$124) * ('RESOLVE Results'!$C:$C = $C133), 0), MATCH(G$126, 'RESOLVE Results'!$D$1:$P$1, 0)), "")</f>
        <v>0</v>
      </c>
      <c r="H133" s="4" cm="1">
        <f t="array" ref="H133">IFERROR(INDEX('RESOLVE Results'!$D:$P, MATCH(1, ('RESOLVE Results'!$A:$A = $D$124) * ('RESOLVE Results'!$B:$B = $F$124) * ('RESOLVE Results'!$C:$C = $C133), 0), MATCH(H$126, 'RESOLVE Results'!$D$1:$P$1, 0)), "")</f>
        <v>0</v>
      </c>
      <c r="I133" s="4" cm="1">
        <f t="array" ref="I133">IFERROR(INDEX('RESOLVE Results'!$D:$P, MATCH(1, ('RESOLVE Results'!$A:$A = $D$124) * ('RESOLVE Results'!$B:$B = $F$124) * ('RESOLVE Results'!$C:$C = $C133), 0), MATCH(I$126, 'RESOLVE Results'!$D$1:$P$1, 0)), "")</f>
        <v>0</v>
      </c>
      <c r="J133" s="4" cm="1">
        <f t="array" ref="J133">IFERROR(INDEX('RESOLVE Results'!$D:$P, MATCH(1, ('RESOLVE Results'!$A:$A = $D$124) * ('RESOLVE Results'!$B:$B = $F$124) * ('RESOLVE Results'!$C:$C = $C133), 0), MATCH(J$126, 'RESOLVE Results'!$D$1:$P$1, 0)), "")</f>
        <v>0</v>
      </c>
      <c r="K133" s="4" cm="1">
        <f t="array" ref="K133">IFERROR(INDEX('RESOLVE Results'!$D:$P, MATCH(1, ('RESOLVE Results'!$A:$A = $D$124) * ('RESOLVE Results'!$B:$B = $F$124) * ('RESOLVE Results'!$C:$C = $C133), 0), MATCH(K$126, 'RESOLVE Results'!$D$1:$P$1, 0)), "")</f>
        <v>0</v>
      </c>
      <c r="L133" s="4" cm="1">
        <f t="array" ref="L133">IFERROR(INDEX('RESOLVE Results'!$D:$P, MATCH(1, ('RESOLVE Results'!$A:$A = $D$124) * ('RESOLVE Results'!$B:$B = $F$124) * ('RESOLVE Results'!$C:$C = $C133), 0), MATCH(L$126, 'RESOLVE Results'!$D$1:$P$1, 0)), "")</f>
        <v>0.6</v>
      </c>
      <c r="M133" s="4" cm="1">
        <f t="array" ref="M133">IFERROR(INDEX('RESOLVE Results'!$D:$P, MATCH(1, ('RESOLVE Results'!$A:$A = $D$124) * ('RESOLVE Results'!$B:$B = $F$124) * ('RESOLVE Results'!$C:$C = $C133), 0), MATCH(M$126, 'RESOLVE Results'!$D$1:$P$1, 0)), "")</f>
        <v>0.76</v>
      </c>
      <c r="N133" s="4" cm="1">
        <f t="array" ref="N133">IFERROR(INDEX('RESOLVE Results'!$D:$P, MATCH(1, ('RESOLVE Results'!$A:$A = $D$124) * ('RESOLVE Results'!$B:$B = $F$124) * ('RESOLVE Results'!$C:$C = $C133), 0), MATCH(N$126, 'RESOLVE Results'!$D$1:$P$1, 0)), "")</f>
        <v>0.85</v>
      </c>
      <c r="O133" s="4" cm="1">
        <f t="array" ref="O133">IFERROR(INDEX('RESOLVE Results'!$D:$P, MATCH(1, ('RESOLVE Results'!$A:$A = $D$124) * ('RESOLVE Results'!$B:$B = $F$124) * ('RESOLVE Results'!$C:$C = $C133), 0), MATCH(O$126, 'RESOLVE Results'!$D$1:$P$1, 0)), "")</f>
        <v>1.1000000000000001</v>
      </c>
      <c r="P133" s="6">
        <f t="shared" si="4"/>
        <v>7.1374705711607769</v>
      </c>
      <c r="Q133" s="4">
        <f>IFERROR(IF('Dashboard '!$D$6 = 2035, P133 * (1.05^(2035-2022)), P133), "")</f>
        <v>13.458765260866656</v>
      </c>
    </row>
    <row r="134" spans="2:17" outlineLevel="1" x14ac:dyDescent="0.2">
      <c r="B134" s="11" t="s">
        <v>272</v>
      </c>
      <c r="C134" s="3" t="str">
        <v>1GW Zero GHG Emissions</v>
      </c>
      <c r="D134" s="4" cm="1">
        <f t="array" ref="D134">IFERROR(INDEX('RESOLVE Results'!$D:$P, MATCH(1, ('RESOLVE Results'!$A:$A = $D$124) * ('RESOLVE Results'!$B:$B = $F$124) * ('RESOLVE Results'!$C:$C = $C134), 0), MATCH(D$126, 'RESOLVE Results'!$D$1:$P$1, 0)), "")</f>
        <v>0</v>
      </c>
      <c r="E134" s="4" cm="1">
        <f t="array" ref="E134">IFERROR(INDEX('RESOLVE Results'!$D:$P, MATCH(1, ('RESOLVE Results'!$A:$A = $D$124) * ('RESOLVE Results'!$B:$B = $F$124) * ('RESOLVE Results'!$C:$C = $C134), 0), MATCH(E$126, 'RESOLVE Results'!$D$1:$P$1, 0)), "")</f>
        <v>0</v>
      </c>
      <c r="F134" s="4" cm="1">
        <f t="array" ref="F134">IFERROR(INDEX('RESOLVE Results'!$D:$P, MATCH(1, ('RESOLVE Results'!$A:$A = $D$124) * ('RESOLVE Results'!$B:$B = $F$124) * ('RESOLVE Results'!$C:$C = $C134), 0), MATCH(F$126, 'RESOLVE Results'!$D$1:$P$1, 0)), "")</f>
        <v>0</v>
      </c>
      <c r="G134" s="4" cm="1">
        <f t="array" ref="G134">IFERROR(INDEX('RESOLVE Results'!$D:$P, MATCH(1, ('RESOLVE Results'!$A:$A = $D$124) * ('RESOLVE Results'!$B:$B = $F$124) * ('RESOLVE Results'!$C:$C = $C134), 0), MATCH(G$126, 'RESOLVE Results'!$D$1:$P$1, 0)), "")</f>
        <v>0</v>
      </c>
      <c r="H134" s="4" cm="1">
        <f t="array" ref="H134">IFERROR(INDEX('RESOLVE Results'!$D:$P, MATCH(1, ('RESOLVE Results'!$A:$A = $D$124) * ('RESOLVE Results'!$B:$B = $F$124) * ('RESOLVE Results'!$C:$C = $C134), 0), MATCH(H$126, 'RESOLVE Results'!$D$1:$P$1, 0)), "")</f>
        <v>0</v>
      </c>
      <c r="I134" s="4" cm="1">
        <f t="array" ref="I134">IFERROR(INDEX('RESOLVE Results'!$D:$P, MATCH(1, ('RESOLVE Results'!$A:$A = $D$124) * ('RESOLVE Results'!$B:$B = $F$124) * ('RESOLVE Results'!$C:$C = $C134), 0), MATCH(I$126, 'RESOLVE Results'!$D$1:$P$1, 0)), "")</f>
        <v>0</v>
      </c>
      <c r="J134" s="4" cm="1">
        <f t="array" ref="J134">IFERROR(INDEX('RESOLVE Results'!$D:$P, MATCH(1, ('RESOLVE Results'!$A:$A = $D$124) * ('RESOLVE Results'!$B:$B = $F$124) * ('RESOLVE Results'!$C:$C = $C134), 0), MATCH(J$126, 'RESOLVE Results'!$D$1:$P$1, 0)), "")</f>
        <v>0</v>
      </c>
      <c r="K134" s="4" cm="1">
        <f t="array" ref="K134">IFERROR(INDEX('RESOLVE Results'!$D:$P, MATCH(1, ('RESOLVE Results'!$A:$A = $D$124) * ('RESOLVE Results'!$B:$B = $F$124) * ('RESOLVE Results'!$C:$C = $C134), 0), MATCH(K$126, 'RESOLVE Results'!$D$1:$P$1, 0)), "")</f>
        <v>0</v>
      </c>
      <c r="L134" s="4" cm="1">
        <f t="array" ref="L134">IFERROR(INDEX('RESOLVE Results'!$D:$P, MATCH(1, ('RESOLVE Results'!$A:$A = $D$124) * ('RESOLVE Results'!$B:$B = $F$124) * ('RESOLVE Results'!$C:$C = $C134), 0), MATCH(L$126, 'RESOLVE Results'!$D$1:$P$1, 0)), "")</f>
        <v>0.5</v>
      </c>
      <c r="M134" s="4" cm="1">
        <f t="array" ref="M134">IFERROR(INDEX('RESOLVE Results'!$D:$P, MATCH(1, ('RESOLVE Results'!$A:$A = $D$124) * ('RESOLVE Results'!$B:$B = $F$124) * ('RESOLVE Results'!$C:$C = $C134), 0), MATCH(M$126, 'RESOLVE Results'!$D$1:$P$1, 0)), "")</f>
        <v>1</v>
      </c>
      <c r="N134" s="4" cm="1">
        <f t="array" ref="N134">IFERROR(INDEX('RESOLVE Results'!$D:$P, MATCH(1, ('RESOLVE Results'!$A:$A = $D$124) * ('RESOLVE Results'!$B:$B = $F$124) * ('RESOLVE Results'!$C:$C = $C134), 0), MATCH(N$126, 'RESOLVE Results'!$D$1:$P$1, 0)), "")</f>
        <v>1.04</v>
      </c>
      <c r="O134" s="4" cm="1">
        <f t="array" ref="O134">IFERROR(INDEX('RESOLVE Results'!$D:$P, MATCH(1, ('RESOLVE Results'!$A:$A = $D$124) * ('RESOLVE Results'!$B:$B = $F$124) * ('RESOLVE Results'!$C:$C = $C134), 0), MATCH(O$126, 'RESOLVE Results'!$D$1:$P$1, 0)), "")</f>
        <v>1.35</v>
      </c>
      <c r="P134" s="6">
        <f t="shared" si="4"/>
        <v>8.5342371563558324</v>
      </c>
      <c r="Q134" s="4">
        <f>IFERROR(IF('Dashboard '!$D$6 = 2035, P134 * (1.05^(2035-2022)), P134), "")</f>
        <v>16.092576974265469</v>
      </c>
    </row>
    <row r="135" spans="2:17" outlineLevel="1" x14ac:dyDescent="0.2">
      <c r="B135" s="11" t="s">
        <v>272</v>
      </c>
      <c r="C135" s="3" t="str">
        <v>1GW High Gas Retirements</v>
      </c>
      <c r="D135" s="4" cm="1">
        <f t="array" ref="D135">IFERROR(INDEX('RESOLVE Results'!$D:$P, MATCH(1, ('RESOLVE Results'!$A:$A = $D$124) * ('RESOLVE Results'!$B:$B = $F$124) * ('RESOLVE Results'!$C:$C = $C135), 0), MATCH(D$126, 'RESOLVE Results'!$D$1:$P$1, 0)), "")</f>
        <v>0</v>
      </c>
      <c r="E135" s="4" cm="1">
        <f t="array" ref="E135">IFERROR(INDEX('RESOLVE Results'!$D:$P, MATCH(1, ('RESOLVE Results'!$A:$A = $D$124) * ('RESOLVE Results'!$B:$B = $F$124) * ('RESOLVE Results'!$C:$C = $C135), 0), MATCH(E$126, 'RESOLVE Results'!$D$1:$P$1, 0)), "")</f>
        <v>0</v>
      </c>
      <c r="F135" s="4" cm="1">
        <f t="array" ref="F135">IFERROR(INDEX('RESOLVE Results'!$D:$P, MATCH(1, ('RESOLVE Results'!$A:$A = $D$124) * ('RESOLVE Results'!$B:$B = $F$124) * ('RESOLVE Results'!$C:$C = $C135), 0), MATCH(F$126, 'RESOLVE Results'!$D$1:$P$1, 0)), "")</f>
        <v>0</v>
      </c>
      <c r="G135" s="4" cm="1">
        <f t="array" ref="G135">IFERROR(INDEX('RESOLVE Results'!$D:$P, MATCH(1, ('RESOLVE Results'!$A:$A = $D$124) * ('RESOLVE Results'!$B:$B = $F$124) * ('RESOLVE Results'!$C:$C = $C135), 0), MATCH(G$126, 'RESOLVE Results'!$D$1:$P$1, 0)), "")</f>
        <v>0</v>
      </c>
      <c r="H135" s="4" cm="1">
        <f t="array" ref="H135">IFERROR(INDEX('RESOLVE Results'!$D:$P, MATCH(1, ('RESOLVE Results'!$A:$A = $D$124) * ('RESOLVE Results'!$B:$B = $F$124) * ('RESOLVE Results'!$C:$C = $C135), 0), MATCH(H$126, 'RESOLVE Results'!$D$1:$P$1, 0)), "")</f>
        <v>0</v>
      </c>
      <c r="I135" s="4" cm="1">
        <f t="array" ref="I135">IFERROR(INDEX('RESOLVE Results'!$D:$P, MATCH(1, ('RESOLVE Results'!$A:$A = $D$124) * ('RESOLVE Results'!$B:$B = $F$124) * ('RESOLVE Results'!$C:$C = $C135), 0), MATCH(I$126, 'RESOLVE Results'!$D$1:$P$1, 0)), "")</f>
        <v>0</v>
      </c>
      <c r="J135" s="4" cm="1">
        <f t="array" ref="J135">IFERROR(INDEX('RESOLVE Results'!$D:$P, MATCH(1, ('RESOLVE Results'!$A:$A = $D$124) * ('RESOLVE Results'!$B:$B = $F$124) * ('RESOLVE Results'!$C:$C = $C135), 0), MATCH(J$126, 'RESOLVE Results'!$D$1:$P$1, 0)), "")</f>
        <v>0</v>
      </c>
      <c r="K135" s="4" cm="1">
        <f t="array" ref="K135">IFERROR(INDEX('RESOLVE Results'!$D:$P, MATCH(1, ('RESOLVE Results'!$A:$A = $D$124) * ('RESOLVE Results'!$B:$B = $F$124) * ('RESOLVE Results'!$C:$C = $C135), 0), MATCH(K$126, 'RESOLVE Results'!$D$1:$P$1, 0)), "")</f>
        <v>0</v>
      </c>
      <c r="L135" s="4" cm="1">
        <f t="array" ref="L135">IFERROR(INDEX('RESOLVE Results'!$D:$P, MATCH(1, ('RESOLVE Results'!$A:$A = $D$124) * ('RESOLVE Results'!$B:$B = $F$124) * ('RESOLVE Results'!$C:$C = $C135), 0), MATCH(L$126, 'RESOLVE Results'!$D$1:$P$1, 0)), "")</f>
        <v>0.61</v>
      </c>
      <c r="M135" s="4" cm="1">
        <f t="array" ref="M135">IFERROR(INDEX('RESOLVE Results'!$D:$P, MATCH(1, ('RESOLVE Results'!$A:$A = $D$124) * ('RESOLVE Results'!$B:$B = $F$124) * ('RESOLVE Results'!$C:$C = $C135), 0), MATCH(M$126, 'RESOLVE Results'!$D$1:$P$1, 0)), "")</f>
        <v>1.1200000000000001</v>
      </c>
      <c r="N135" s="4" cm="1">
        <f t="array" ref="N135">IFERROR(INDEX('RESOLVE Results'!$D:$P, MATCH(1, ('RESOLVE Results'!$A:$A = $D$124) * ('RESOLVE Results'!$B:$B = $F$124) * ('RESOLVE Results'!$C:$C = $C135), 0), MATCH(N$126, 'RESOLVE Results'!$D$1:$P$1, 0)), "")</f>
        <v>1.19</v>
      </c>
      <c r="O135" s="4" cm="1">
        <f t="array" ref="O135">IFERROR(INDEX('RESOLVE Results'!$D:$P, MATCH(1, ('RESOLVE Results'!$A:$A = $D$124) * ('RESOLVE Results'!$B:$B = $F$124) * ('RESOLVE Results'!$C:$C = $C135), 0), MATCH(O$126, 'RESOLVE Results'!$D$1:$P$1, 0)), "")</f>
        <v>1.18</v>
      </c>
      <c r="P135" s="6">
        <f t="shared" si="4"/>
        <v>8.2889800968083094</v>
      </c>
      <c r="Q135" s="4">
        <f>IFERROR(IF('Dashboard '!$D$6 = 2035, P135 * (1.05^(2035-2022)), P135), "")</f>
        <v>15.630108210280962</v>
      </c>
    </row>
    <row r="136" spans="2:17" outlineLevel="1" x14ac:dyDescent="0.2">
      <c r="B136" s="11" t="s">
        <v>272</v>
      </c>
      <c r="C136" s="3" t="str">
        <v>1GW Low Long Duration Storage ELCC</v>
      </c>
      <c r="D136" s="4" cm="1">
        <f t="array" ref="D136">IFERROR(INDEX('RESOLVE Results'!$D:$P, MATCH(1, ('RESOLVE Results'!$A:$A = $D$124) * ('RESOLVE Results'!$B:$B = $F$124) * ('RESOLVE Results'!$C:$C = $C136), 0), MATCH(D$126, 'RESOLVE Results'!$D$1:$P$1, 0)), "")</f>
        <v>0</v>
      </c>
      <c r="E136" s="4" cm="1">
        <f t="array" ref="E136">IFERROR(INDEX('RESOLVE Results'!$D:$P, MATCH(1, ('RESOLVE Results'!$A:$A = $D$124) * ('RESOLVE Results'!$B:$B = $F$124) * ('RESOLVE Results'!$C:$C = $C136), 0), MATCH(E$126, 'RESOLVE Results'!$D$1:$P$1, 0)), "")</f>
        <v>0</v>
      </c>
      <c r="F136" s="4" cm="1">
        <f t="array" ref="F136">IFERROR(INDEX('RESOLVE Results'!$D:$P, MATCH(1, ('RESOLVE Results'!$A:$A = $D$124) * ('RESOLVE Results'!$B:$B = $F$124) * ('RESOLVE Results'!$C:$C = $C136), 0), MATCH(F$126, 'RESOLVE Results'!$D$1:$P$1, 0)), "")</f>
        <v>0</v>
      </c>
      <c r="G136" s="4" cm="1">
        <f t="array" ref="G136">IFERROR(INDEX('RESOLVE Results'!$D:$P, MATCH(1, ('RESOLVE Results'!$A:$A = $D$124) * ('RESOLVE Results'!$B:$B = $F$124) * ('RESOLVE Results'!$C:$C = $C136), 0), MATCH(G$126, 'RESOLVE Results'!$D$1:$P$1, 0)), "")</f>
        <v>0</v>
      </c>
      <c r="H136" s="4" cm="1">
        <f t="array" ref="H136">IFERROR(INDEX('RESOLVE Results'!$D:$P, MATCH(1, ('RESOLVE Results'!$A:$A = $D$124) * ('RESOLVE Results'!$B:$B = $F$124) * ('RESOLVE Results'!$C:$C = $C136), 0), MATCH(H$126, 'RESOLVE Results'!$D$1:$P$1, 0)), "")</f>
        <v>0</v>
      </c>
      <c r="I136" s="4" cm="1">
        <f t="array" ref="I136">IFERROR(INDEX('RESOLVE Results'!$D:$P, MATCH(1, ('RESOLVE Results'!$A:$A = $D$124) * ('RESOLVE Results'!$B:$B = $F$124) * ('RESOLVE Results'!$C:$C = $C136), 0), MATCH(I$126, 'RESOLVE Results'!$D$1:$P$1, 0)), "")</f>
        <v>0</v>
      </c>
      <c r="J136" s="4" cm="1">
        <f t="array" ref="J136">IFERROR(INDEX('RESOLVE Results'!$D:$P, MATCH(1, ('RESOLVE Results'!$A:$A = $D$124) * ('RESOLVE Results'!$B:$B = $F$124) * ('RESOLVE Results'!$C:$C = $C136), 0), MATCH(J$126, 'RESOLVE Results'!$D$1:$P$1, 0)), "")</f>
        <v>0</v>
      </c>
      <c r="K136" s="4" cm="1">
        <f t="array" ref="K136">IFERROR(INDEX('RESOLVE Results'!$D:$P, MATCH(1, ('RESOLVE Results'!$A:$A = $D$124) * ('RESOLVE Results'!$B:$B = $F$124) * ('RESOLVE Results'!$C:$C = $C136), 0), MATCH(K$126, 'RESOLVE Results'!$D$1:$P$1, 0)), "")</f>
        <v>0</v>
      </c>
      <c r="L136" s="4" cm="1">
        <f t="array" ref="L136">IFERROR(INDEX('RESOLVE Results'!$D:$P, MATCH(1, ('RESOLVE Results'!$A:$A = $D$124) * ('RESOLVE Results'!$B:$B = $F$124) * ('RESOLVE Results'!$C:$C = $C136), 0), MATCH(L$126, 'RESOLVE Results'!$D$1:$P$1, 0)), "")</f>
        <v>0.55000000000000004</v>
      </c>
      <c r="M136" s="4" cm="1">
        <f t="array" ref="M136">IFERROR(INDEX('RESOLVE Results'!$D:$P, MATCH(1, ('RESOLVE Results'!$A:$A = $D$124) * ('RESOLVE Results'!$B:$B = $F$124) * ('RESOLVE Results'!$C:$C = $C136), 0), MATCH(M$126, 'RESOLVE Results'!$D$1:$P$1, 0)), "")</f>
        <v>0.56000000000000005</v>
      </c>
      <c r="N136" s="4" cm="1">
        <f t="array" ref="N136">IFERROR(INDEX('RESOLVE Results'!$D:$P, MATCH(1, ('RESOLVE Results'!$A:$A = $D$124) * ('RESOLVE Results'!$B:$B = $F$124) * ('RESOLVE Results'!$C:$C = $C136), 0), MATCH(N$126, 'RESOLVE Results'!$D$1:$P$1, 0)), "")</f>
        <v>0.71</v>
      </c>
      <c r="O136" s="4" cm="1">
        <f t="array" ref="O136">IFERROR(INDEX('RESOLVE Results'!$D:$P, MATCH(1, ('RESOLVE Results'!$A:$A = $D$124) * ('RESOLVE Results'!$B:$B = $F$124) * ('RESOLVE Results'!$C:$C = $C136), 0), MATCH(O$126, 'RESOLVE Results'!$D$1:$P$1, 0)), "")</f>
        <v>1.04</v>
      </c>
      <c r="P136" s="6">
        <f t="shared" si="4"/>
        <v>6.4349492603952978</v>
      </c>
      <c r="Q136" s="4">
        <f>IFERROR(IF('Dashboard '!$D$6 = 2035, P136 * (1.05^(2035-2022)), P136), "")</f>
        <v>12.134056553757935</v>
      </c>
    </row>
    <row r="137" spans="2:17" outlineLevel="1" x14ac:dyDescent="0.2">
      <c r="B137" s="11" t="s">
        <v>272</v>
      </c>
      <c r="C137" s="3" t="str">
        <v>1GW High Offshore Wind ELCC</v>
      </c>
      <c r="D137" s="4" cm="1">
        <f t="array" ref="D137">IFERROR(INDEX('RESOLVE Results'!$D:$P, MATCH(1, ('RESOLVE Results'!$A:$A = $D$124) * ('RESOLVE Results'!$B:$B = $F$124) * ('RESOLVE Results'!$C:$C = $C137), 0), MATCH(D$126, 'RESOLVE Results'!$D$1:$P$1, 0)), "")</f>
        <v>0</v>
      </c>
      <c r="E137" s="4" cm="1">
        <f t="array" ref="E137">IFERROR(INDEX('RESOLVE Results'!$D:$P, MATCH(1, ('RESOLVE Results'!$A:$A = $D$124) * ('RESOLVE Results'!$B:$B = $F$124) * ('RESOLVE Results'!$C:$C = $C137), 0), MATCH(E$126, 'RESOLVE Results'!$D$1:$P$1, 0)), "")</f>
        <v>0</v>
      </c>
      <c r="F137" s="4" cm="1">
        <f t="array" ref="F137">IFERROR(INDEX('RESOLVE Results'!$D:$P, MATCH(1, ('RESOLVE Results'!$A:$A = $D$124) * ('RESOLVE Results'!$B:$B = $F$124) * ('RESOLVE Results'!$C:$C = $C137), 0), MATCH(F$126, 'RESOLVE Results'!$D$1:$P$1, 0)), "")</f>
        <v>0</v>
      </c>
      <c r="G137" s="4" cm="1">
        <f t="array" ref="G137">IFERROR(INDEX('RESOLVE Results'!$D:$P, MATCH(1, ('RESOLVE Results'!$A:$A = $D$124) * ('RESOLVE Results'!$B:$B = $F$124) * ('RESOLVE Results'!$C:$C = $C137), 0), MATCH(G$126, 'RESOLVE Results'!$D$1:$P$1, 0)), "")</f>
        <v>0</v>
      </c>
      <c r="H137" s="4" cm="1">
        <f t="array" ref="H137">IFERROR(INDEX('RESOLVE Results'!$D:$P, MATCH(1, ('RESOLVE Results'!$A:$A = $D$124) * ('RESOLVE Results'!$B:$B = $F$124) * ('RESOLVE Results'!$C:$C = $C137), 0), MATCH(H$126, 'RESOLVE Results'!$D$1:$P$1, 0)), "")</f>
        <v>0</v>
      </c>
      <c r="I137" s="4" cm="1">
        <f t="array" ref="I137">IFERROR(INDEX('RESOLVE Results'!$D:$P, MATCH(1, ('RESOLVE Results'!$A:$A = $D$124) * ('RESOLVE Results'!$B:$B = $F$124) * ('RESOLVE Results'!$C:$C = $C137), 0), MATCH(I$126, 'RESOLVE Results'!$D$1:$P$1, 0)), "")</f>
        <v>0</v>
      </c>
      <c r="J137" s="4" cm="1">
        <f t="array" ref="J137">IFERROR(INDEX('RESOLVE Results'!$D:$P, MATCH(1, ('RESOLVE Results'!$A:$A = $D$124) * ('RESOLVE Results'!$B:$B = $F$124) * ('RESOLVE Results'!$C:$C = $C137), 0), MATCH(J$126, 'RESOLVE Results'!$D$1:$P$1, 0)), "")</f>
        <v>0</v>
      </c>
      <c r="K137" s="4" cm="1">
        <f t="array" ref="K137">IFERROR(INDEX('RESOLVE Results'!$D:$P, MATCH(1, ('RESOLVE Results'!$A:$A = $D$124) * ('RESOLVE Results'!$B:$B = $F$124) * ('RESOLVE Results'!$C:$C = $C137), 0), MATCH(K$126, 'RESOLVE Results'!$D$1:$P$1, 0)), "")</f>
        <v>0</v>
      </c>
      <c r="L137" s="4" cm="1">
        <f t="array" ref="L137">IFERROR(INDEX('RESOLVE Results'!$D:$P, MATCH(1, ('RESOLVE Results'!$A:$A = $D$124) * ('RESOLVE Results'!$B:$B = $F$124) * ('RESOLVE Results'!$C:$C = $C137), 0), MATCH(L$126, 'RESOLVE Results'!$D$1:$P$1, 0)), "")</f>
        <v>0.54</v>
      </c>
      <c r="M137" s="4" cm="1">
        <f t="array" ref="M137">IFERROR(INDEX('RESOLVE Results'!$D:$P, MATCH(1, ('RESOLVE Results'!$A:$A = $D$124) * ('RESOLVE Results'!$B:$B = $F$124) * ('RESOLVE Results'!$C:$C = $C137), 0), MATCH(M$126, 'RESOLVE Results'!$D$1:$P$1, 0)), "")</f>
        <v>0.6</v>
      </c>
      <c r="N137" s="4" cm="1">
        <f t="array" ref="N137">IFERROR(INDEX('RESOLVE Results'!$D:$P, MATCH(1, ('RESOLVE Results'!$A:$A = $D$124) * ('RESOLVE Results'!$B:$B = $F$124) * ('RESOLVE Results'!$C:$C = $C137), 0), MATCH(N$126, 'RESOLVE Results'!$D$1:$P$1, 0)), "")</f>
        <v>0.73</v>
      </c>
      <c r="O137" s="4" cm="1">
        <f t="array" ref="O137">IFERROR(INDEX('RESOLVE Results'!$D:$P, MATCH(1, ('RESOLVE Results'!$A:$A = $D$124) * ('RESOLVE Results'!$B:$B = $F$124) * ('RESOLVE Results'!$C:$C = $C137), 0), MATCH(O$126, 'RESOLVE Results'!$D$1:$P$1, 0)), "")</f>
        <v>1.07</v>
      </c>
      <c r="P137" s="6">
        <f t="shared" si="4"/>
        <v>6.6146555862074621</v>
      </c>
      <c r="Q137" s="4">
        <f>IFERROR(IF('Dashboard '!$D$6 = 2035, P137 * (1.05^(2035-2022)), P137), "")</f>
        <v>12.472919632895703</v>
      </c>
    </row>
    <row r="138" spans="2:17" outlineLevel="1" x14ac:dyDescent="0.2">
      <c r="B138" s="11" t="s">
        <v>272</v>
      </c>
      <c r="C138" s="3" t="str">
        <v>1GW Low Offshore Wind ELCC</v>
      </c>
      <c r="D138" s="4" cm="1">
        <f t="array" ref="D138">IFERROR(INDEX('RESOLVE Results'!$D:$P, MATCH(1, ('RESOLVE Results'!$A:$A = $D$124) * ('RESOLVE Results'!$B:$B = $F$124) * ('RESOLVE Results'!$C:$C = $C138), 0), MATCH(D$126, 'RESOLVE Results'!$D$1:$P$1, 0)), "")</f>
        <v>0</v>
      </c>
      <c r="E138" s="4" cm="1">
        <f t="array" ref="E138">IFERROR(INDEX('RESOLVE Results'!$D:$P, MATCH(1, ('RESOLVE Results'!$A:$A = $D$124) * ('RESOLVE Results'!$B:$B = $F$124) * ('RESOLVE Results'!$C:$C = $C138), 0), MATCH(E$126, 'RESOLVE Results'!$D$1:$P$1, 0)), "")</f>
        <v>0</v>
      </c>
      <c r="F138" s="4" cm="1">
        <f t="array" ref="F138">IFERROR(INDEX('RESOLVE Results'!$D:$P, MATCH(1, ('RESOLVE Results'!$A:$A = $D$124) * ('RESOLVE Results'!$B:$B = $F$124) * ('RESOLVE Results'!$C:$C = $C138), 0), MATCH(F$126, 'RESOLVE Results'!$D$1:$P$1, 0)), "")</f>
        <v>0</v>
      </c>
      <c r="G138" s="4" cm="1">
        <f t="array" ref="G138">IFERROR(INDEX('RESOLVE Results'!$D:$P, MATCH(1, ('RESOLVE Results'!$A:$A = $D$124) * ('RESOLVE Results'!$B:$B = $F$124) * ('RESOLVE Results'!$C:$C = $C138), 0), MATCH(G$126, 'RESOLVE Results'!$D$1:$P$1, 0)), "")</f>
        <v>0</v>
      </c>
      <c r="H138" s="4" cm="1">
        <f t="array" ref="H138">IFERROR(INDEX('RESOLVE Results'!$D:$P, MATCH(1, ('RESOLVE Results'!$A:$A = $D$124) * ('RESOLVE Results'!$B:$B = $F$124) * ('RESOLVE Results'!$C:$C = $C138), 0), MATCH(H$126, 'RESOLVE Results'!$D$1:$P$1, 0)), "")</f>
        <v>0</v>
      </c>
      <c r="I138" s="4" cm="1">
        <f t="array" ref="I138">IFERROR(INDEX('RESOLVE Results'!$D:$P, MATCH(1, ('RESOLVE Results'!$A:$A = $D$124) * ('RESOLVE Results'!$B:$B = $F$124) * ('RESOLVE Results'!$C:$C = $C138), 0), MATCH(I$126, 'RESOLVE Results'!$D$1:$P$1, 0)), "")</f>
        <v>0</v>
      </c>
      <c r="J138" s="4" cm="1">
        <f t="array" ref="J138">IFERROR(INDEX('RESOLVE Results'!$D:$P, MATCH(1, ('RESOLVE Results'!$A:$A = $D$124) * ('RESOLVE Results'!$B:$B = $F$124) * ('RESOLVE Results'!$C:$C = $C138), 0), MATCH(J$126, 'RESOLVE Results'!$D$1:$P$1, 0)), "")</f>
        <v>0</v>
      </c>
      <c r="K138" s="4" cm="1">
        <f t="array" ref="K138">IFERROR(INDEX('RESOLVE Results'!$D:$P, MATCH(1, ('RESOLVE Results'!$A:$A = $D$124) * ('RESOLVE Results'!$B:$B = $F$124) * ('RESOLVE Results'!$C:$C = $C138), 0), MATCH(K$126, 'RESOLVE Results'!$D$1:$P$1, 0)), "")</f>
        <v>0</v>
      </c>
      <c r="L138" s="4" cm="1">
        <f t="array" ref="L138">IFERROR(INDEX('RESOLVE Results'!$D:$P, MATCH(1, ('RESOLVE Results'!$A:$A = $D$124) * ('RESOLVE Results'!$B:$B = $F$124) * ('RESOLVE Results'!$C:$C = $C138), 0), MATCH(L$126, 'RESOLVE Results'!$D$1:$P$1, 0)), "")</f>
        <v>0.57999999999999996</v>
      </c>
      <c r="M138" s="4" cm="1">
        <f t="array" ref="M138">IFERROR(INDEX('RESOLVE Results'!$D:$P, MATCH(1, ('RESOLVE Results'!$A:$A = $D$124) * ('RESOLVE Results'!$B:$B = $F$124) * ('RESOLVE Results'!$C:$C = $C138), 0), MATCH(M$126, 'RESOLVE Results'!$D$1:$P$1, 0)), "")</f>
        <v>0.7</v>
      </c>
      <c r="N138" s="4" cm="1">
        <f t="array" ref="N138">IFERROR(INDEX('RESOLVE Results'!$D:$P, MATCH(1, ('RESOLVE Results'!$A:$A = $D$124) * ('RESOLVE Results'!$B:$B = $F$124) * ('RESOLVE Results'!$C:$C = $C138), 0), MATCH(N$126, 'RESOLVE Results'!$D$1:$P$1, 0)), "")</f>
        <v>0.81</v>
      </c>
      <c r="O138" s="4" cm="1">
        <f t="array" ref="O138">IFERROR(INDEX('RESOLVE Results'!$D:$P, MATCH(1, ('RESOLVE Results'!$A:$A = $D$124) * ('RESOLVE Results'!$B:$B = $F$124) * ('RESOLVE Results'!$C:$C = $C138), 0), MATCH(O$126, 'RESOLVE Results'!$D$1:$P$1, 0)), "")</f>
        <v>1.21</v>
      </c>
      <c r="P138" s="6">
        <f t="shared" si="4"/>
        <v>7.4478661770670129</v>
      </c>
      <c r="Q138" s="4">
        <f>IFERROR(IF('Dashboard '!$D$6 = 2035, P138 * (1.05^(2035-2022)), P138), "")</f>
        <v>14.044062468924652</v>
      </c>
    </row>
    <row r="139" spans="2:17" outlineLevel="1" x14ac:dyDescent="0.2">
      <c r="B139" s="11" t="s">
        <v>272</v>
      </c>
      <c r="C139" s="3" t="str">
        <v>1GW Low Competing Resource Cost</v>
      </c>
      <c r="D139" s="4" cm="1">
        <f t="array" ref="D139">IFERROR(INDEX('RESOLVE Results'!$D:$P, MATCH(1, ('RESOLVE Results'!$A:$A = $D$124) * ('RESOLVE Results'!$B:$B = $F$124) * ('RESOLVE Results'!$C:$C = $C139), 0), MATCH(D$126, 'RESOLVE Results'!$D$1:$P$1, 0)), "")</f>
        <v>0</v>
      </c>
      <c r="E139" s="4" cm="1">
        <f t="array" ref="E139">IFERROR(INDEX('RESOLVE Results'!$D:$P, MATCH(1, ('RESOLVE Results'!$A:$A = $D$124) * ('RESOLVE Results'!$B:$B = $F$124) * ('RESOLVE Results'!$C:$C = $C139), 0), MATCH(E$126, 'RESOLVE Results'!$D$1:$P$1, 0)), "")</f>
        <v>0</v>
      </c>
      <c r="F139" s="4" cm="1">
        <f t="array" ref="F139">IFERROR(INDEX('RESOLVE Results'!$D:$P, MATCH(1, ('RESOLVE Results'!$A:$A = $D$124) * ('RESOLVE Results'!$B:$B = $F$124) * ('RESOLVE Results'!$C:$C = $C139), 0), MATCH(F$126, 'RESOLVE Results'!$D$1:$P$1, 0)), "")</f>
        <v>0</v>
      </c>
      <c r="G139" s="4" cm="1">
        <f t="array" ref="G139">IFERROR(INDEX('RESOLVE Results'!$D:$P, MATCH(1, ('RESOLVE Results'!$A:$A = $D$124) * ('RESOLVE Results'!$B:$B = $F$124) * ('RESOLVE Results'!$C:$C = $C139), 0), MATCH(G$126, 'RESOLVE Results'!$D$1:$P$1, 0)), "")</f>
        <v>0</v>
      </c>
      <c r="H139" s="4" cm="1">
        <f t="array" ref="H139">IFERROR(INDEX('RESOLVE Results'!$D:$P, MATCH(1, ('RESOLVE Results'!$A:$A = $D$124) * ('RESOLVE Results'!$B:$B = $F$124) * ('RESOLVE Results'!$C:$C = $C139), 0), MATCH(H$126, 'RESOLVE Results'!$D$1:$P$1, 0)), "")</f>
        <v>0</v>
      </c>
      <c r="I139" s="4" cm="1">
        <f t="array" ref="I139">IFERROR(INDEX('RESOLVE Results'!$D:$P, MATCH(1, ('RESOLVE Results'!$A:$A = $D$124) * ('RESOLVE Results'!$B:$B = $F$124) * ('RESOLVE Results'!$C:$C = $C139), 0), MATCH(I$126, 'RESOLVE Results'!$D$1:$P$1, 0)), "")</f>
        <v>0</v>
      </c>
      <c r="J139" s="4" cm="1">
        <f t="array" ref="J139">IFERROR(INDEX('RESOLVE Results'!$D:$P, MATCH(1, ('RESOLVE Results'!$A:$A = $D$124) * ('RESOLVE Results'!$B:$B = $F$124) * ('RESOLVE Results'!$C:$C = $C139), 0), MATCH(J$126, 'RESOLVE Results'!$D$1:$P$1, 0)), "")</f>
        <v>0</v>
      </c>
      <c r="K139" s="4" cm="1">
        <f t="array" ref="K139">IFERROR(INDEX('RESOLVE Results'!$D:$P, MATCH(1, ('RESOLVE Results'!$A:$A = $D$124) * ('RESOLVE Results'!$B:$B = $F$124) * ('RESOLVE Results'!$C:$C = $C139), 0), MATCH(K$126, 'RESOLVE Results'!$D$1:$P$1, 0)), "")</f>
        <v>0</v>
      </c>
      <c r="L139" s="4" cm="1">
        <f t="array" ref="L139">IFERROR(INDEX('RESOLVE Results'!$D:$P, MATCH(1, ('RESOLVE Results'!$A:$A = $D$124) * ('RESOLVE Results'!$B:$B = $F$124) * ('RESOLVE Results'!$C:$C = $C139), 0), MATCH(L$126, 'RESOLVE Results'!$D$1:$P$1, 0)), "")</f>
        <v>0.49</v>
      </c>
      <c r="M139" s="4" cm="1">
        <f t="array" ref="M139">IFERROR(INDEX('RESOLVE Results'!$D:$P, MATCH(1, ('RESOLVE Results'!$A:$A = $D$124) * ('RESOLVE Results'!$B:$B = $F$124) * ('RESOLVE Results'!$C:$C = $C139), 0), MATCH(M$126, 'RESOLVE Results'!$D$1:$P$1, 0)), "")</f>
        <v>0.71</v>
      </c>
      <c r="N139" s="4" cm="1">
        <f t="array" ref="N139">IFERROR(INDEX('RESOLVE Results'!$D:$P, MATCH(1, ('RESOLVE Results'!$A:$A = $D$124) * ('RESOLVE Results'!$B:$B = $F$124) * ('RESOLVE Results'!$C:$C = $C139), 0), MATCH(N$126, 'RESOLVE Results'!$D$1:$P$1, 0)), "")</f>
        <v>0.91</v>
      </c>
      <c r="O139" s="4" cm="1">
        <f t="array" ref="O139">IFERROR(INDEX('RESOLVE Results'!$D:$P, MATCH(1, ('RESOLVE Results'!$A:$A = $D$124) * ('RESOLVE Results'!$B:$B = $F$124) * ('RESOLVE Results'!$C:$C = $C139), 0), MATCH(O$126, 'RESOLVE Results'!$D$1:$P$1, 0)), "")</f>
        <v>1.1499999999999999</v>
      </c>
      <c r="P139" s="6">
        <f t="shared" si="4"/>
        <v>7.2164214717146571</v>
      </c>
      <c r="Q139" s="4">
        <f>IFERROR(IF('Dashboard '!$D$6 = 2035, P139 * (1.05^(2035-2022)), P139), "")</f>
        <v>13.607638958781727</v>
      </c>
    </row>
    <row r="140" spans="2:17" outlineLevel="1" x14ac:dyDescent="0.2">
      <c r="B140" s="11" t="s">
        <v>272</v>
      </c>
      <c r="C140" s="3" t="str">
        <v>1GW Low Bookend</v>
      </c>
      <c r="D140" s="4" cm="1">
        <f t="array" ref="D140">IFERROR(INDEX('RESOLVE Results'!$D:$P, MATCH(1, ('RESOLVE Results'!$A:$A = $D$124) * ('RESOLVE Results'!$B:$B = $F$124) * ('RESOLVE Results'!$C:$C = $C140), 0), MATCH(D$126, 'RESOLVE Results'!$D$1:$P$1, 0)), "")</f>
        <v>0</v>
      </c>
      <c r="E140" s="4" cm="1">
        <f t="array" ref="E140">IFERROR(INDEX('RESOLVE Results'!$D:$P, MATCH(1, ('RESOLVE Results'!$A:$A = $D$124) * ('RESOLVE Results'!$B:$B = $F$124) * ('RESOLVE Results'!$C:$C = $C140), 0), MATCH(E$126, 'RESOLVE Results'!$D$1:$P$1, 0)), "")</f>
        <v>0</v>
      </c>
      <c r="F140" s="4" cm="1">
        <f t="array" ref="F140">IFERROR(INDEX('RESOLVE Results'!$D:$P, MATCH(1, ('RESOLVE Results'!$A:$A = $D$124) * ('RESOLVE Results'!$B:$B = $F$124) * ('RESOLVE Results'!$C:$C = $C140), 0), MATCH(F$126, 'RESOLVE Results'!$D$1:$P$1, 0)), "")</f>
        <v>0</v>
      </c>
      <c r="G140" s="4" cm="1">
        <f t="array" ref="G140">IFERROR(INDEX('RESOLVE Results'!$D:$P, MATCH(1, ('RESOLVE Results'!$A:$A = $D$124) * ('RESOLVE Results'!$B:$B = $F$124) * ('RESOLVE Results'!$C:$C = $C140), 0), MATCH(G$126, 'RESOLVE Results'!$D$1:$P$1, 0)), "")</f>
        <v>0</v>
      </c>
      <c r="H140" s="4" cm="1">
        <f t="array" ref="H140">IFERROR(INDEX('RESOLVE Results'!$D:$P, MATCH(1, ('RESOLVE Results'!$A:$A = $D$124) * ('RESOLVE Results'!$B:$B = $F$124) * ('RESOLVE Results'!$C:$C = $C140), 0), MATCH(H$126, 'RESOLVE Results'!$D$1:$P$1, 0)), "")</f>
        <v>0</v>
      </c>
      <c r="I140" s="4" cm="1">
        <f t="array" ref="I140">IFERROR(INDEX('RESOLVE Results'!$D:$P, MATCH(1, ('RESOLVE Results'!$A:$A = $D$124) * ('RESOLVE Results'!$B:$B = $F$124) * ('RESOLVE Results'!$C:$C = $C140), 0), MATCH(I$126, 'RESOLVE Results'!$D$1:$P$1, 0)), "")</f>
        <v>0</v>
      </c>
      <c r="J140" s="4" cm="1">
        <f t="array" ref="J140">IFERROR(INDEX('RESOLVE Results'!$D:$P, MATCH(1, ('RESOLVE Results'!$A:$A = $D$124) * ('RESOLVE Results'!$B:$B = $F$124) * ('RESOLVE Results'!$C:$C = $C140), 0), MATCH(J$126, 'RESOLVE Results'!$D$1:$P$1, 0)), "")</f>
        <v>0</v>
      </c>
      <c r="K140" s="4" cm="1">
        <f t="array" ref="K140">IFERROR(INDEX('RESOLVE Results'!$D:$P, MATCH(1, ('RESOLVE Results'!$A:$A = $D$124) * ('RESOLVE Results'!$B:$B = $F$124) * ('RESOLVE Results'!$C:$C = $C140), 0), MATCH(K$126, 'RESOLVE Results'!$D$1:$P$1, 0)), "")</f>
        <v>0</v>
      </c>
      <c r="L140" s="4" cm="1">
        <f t="array" ref="L140">IFERROR(INDEX('RESOLVE Results'!$D:$P, MATCH(1, ('RESOLVE Results'!$A:$A = $D$124) * ('RESOLVE Results'!$B:$B = $F$124) * ('RESOLVE Results'!$C:$C = $C140), 0), MATCH(L$126, 'RESOLVE Results'!$D$1:$P$1, 0)), "")</f>
        <v>0.67</v>
      </c>
      <c r="M140" s="4" cm="1">
        <f t="array" ref="M140">IFERROR(INDEX('RESOLVE Results'!$D:$P, MATCH(1, ('RESOLVE Results'!$A:$A = $D$124) * ('RESOLVE Results'!$B:$B = $F$124) * ('RESOLVE Results'!$C:$C = $C140), 0), MATCH(M$126, 'RESOLVE Results'!$D$1:$P$1, 0)), "")</f>
        <v>0.84</v>
      </c>
      <c r="N140" s="4" cm="1">
        <f t="array" ref="N140">IFERROR(INDEX('RESOLVE Results'!$D:$P, MATCH(1, ('RESOLVE Results'!$A:$A = $D$124) * ('RESOLVE Results'!$B:$B = $F$124) * ('RESOLVE Results'!$C:$C = $C140), 0), MATCH(N$126, 'RESOLVE Results'!$D$1:$P$1, 0)), "")</f>
        <v>0.99</v>
      </c>
      <c r="O140" s="4" cm="1">
        <f t="array" ref="O140">IFERROR(INDEX('RESOLVE Results'!$D:$P, MATCH(1, ('RESOLVE Results'!$A:$A = $D$124) * ('RESOLVE Results'!$B:$B = $F$124) * ('RESOLVE Results'!$C:$C = $C140), 0), MATCH(O$126, 'RESOLVE Results'!$D$1:$P$1, 0)), "")</f>
        <v>1.1000000000000001</v>
      </c>
      <c r="P140" s="6">
        <f t="shared" si="4"/>
        <v>7.4815205328571084</v>
      </c>
      <c r="Q140" s="4">
        <f>IFERROR(IF('Dashboard '!$D$6 = 2035, P140 * (1.05^(2035-2022)), P140), "")</f>
        <v>14.107522776055687</v>
      </c>
    </row>
    <row r="141" spans="2:17" outlineLevel="1" x14ac:dyDescent="0.2">
      <c r="B141" s="11" t="s">
        <v>272</v>
      </c>
      <c r="C141" s="3" t="str">
        <v>1GW Least-Cost</v>
      </c>
      <c r="D141" s="4" cm="1">
        <f t="array" ref="D141">IFERROR(INDEX('RESOLVE Results'!$D:$P, MATCH(1, ('RESOLVE Results'!$A:$A = $D$124) * ('RESOLVE Results'!$B:$B = $F$124) * ('RESOLVE Results'!$C:$C = $C141), 0), MATCH(D$126, 'RESOLVE Results'!$D$1:$P$1, 0)), "")</f>
        <v>0</v>
      </c>
      <c r="E141" s="4" cm="1">
        <f t="array" ref="E141">IFERROR(INDEX('RESOLVE Results'!$D:$P, MATCH(1, ('RESOLVE Results'!$A:$A = $D$124) * ('RESOLVE Results'!$B:$B = $F$124) * ('RESOLVE Results'!$C:$C = $C141), 0), MATCH(E$126, 'RESOLVE Results'!$D$1:$P$1, 0)), "")</f>
        <v>0</v>
      </c>
      <c r="F141" s="4" cm="1">
        <f t="array" ref="F141">IFERROR(INDEX('RESOLVE Results'!$D:$P, MATCH(1, ('RESOLVE Results'!$A:$A = $D$124) * ('RESOLVE Results'!$B:$B = $F$124) * ('RESOLVE Results'!$C:$C = $C141), 0), MATCH(F$126, 'RESOLVE Results'!$D$1:$P$1, 0)), "")</f>
        <v>0</v>
      </c>
      <c r="G141" s="4" cm="1">
        <f t="array" ref="G141">IFERROR(INDEX('RESOLVE Results'!$D:$P, MATCH(1, ('RESOLVE Results'!$A:$A = $D$124) * ('RESOLVE Results'!$B:$B = $F$124) * ('RESOLVE Results'!$C:$C = $C141), 0), MATCH(G$126, 'RESOLVE Results'!$D$1:$P$1, 0)), "")</f>
        <v>0</v>
      </c>
      <c r="H141" s="4" cm="1">
        <f t="array" ref="H141">IFERROR(INDEX('RESOLVE Results'!$D:$P, MATCH(1, ('RESOLVE Results'!$A:$A = $D$124) * ('RESOLVE Results'!$B:$B = $F$124) * ('RESOLVE Results'!$C:$C = $C141), 0), MATCH(H$126, 'RESOLVE Results'!$D$1:$P$1, 0)), "")</f>
        <v>0</v>
      </c>
      <c r="I141" s="4" cm="1">
        <f t="array" ref="I141">IFERROR(INDEX('RESOLVE Results'!$D:$P, MATCH(1, ('RESOLVE Results'!$A:$A = $D$124) * ('RESOLVE Results'!$B:$B = $F$124) * ('RESOLVE Results'!$C:$C = $C141), 0), MATCH(I$126, 'RESOLVE Results'!$D$1:$P$1, 0)), "")</f>
        <v>0</v>
      </c>
      <c r="J141" s="4" cm="1">
        <f t="array" ref="J141">IFERROR(INDEX('RESOLVE Results'!$D:$P, MATCH(1, ('RESOLVE Results'!$A:$A = $D$124) * ('RESOLVE Results'!$B:$B = $F$124) * ('RESOLVE Results'!$C:$C = $C141), 0), MATCH(J$126, 'RESOLVE Results'!$D$1:$P$1, 0)), "")</f>
        <v>0</v>
      </c>
      <c r="K141" s="4" cm="1">
        <f t="array" ref="K141">IFERROR(INDEX('RESOLVE Results'!$D:$P, MATCH(1, ('RESOLVE Results'!$A:$A = $D$124) * ('RESOLVE Results'!$B:$B = $F$124) * ('RESOLVE Results'!$C:$C = $C141), 0), MATCH(K$126, 'RESOLVE Results'!$D$1:$P$1, 0)), "")</f>
        <v>0</v>
      </c>
      <c r="L141" s="4" cm="1">
        <f t="array" ref="L141">IFERROR(INDEX('RESOLVE Results'!$D:$P, MATCH(1, ('RESOLVE Results'!$A:$A = $D$124) * ('RESOLVE Results'!$B:$B = $F$124) * ('RESOLVE Results'!$C:$C = $C141), 0), MATCH(L$126, 'RESOLVE Results'!$D$1:$P$1, 0)), "")</f>
        <v>0.59</v>
      </c>
      <c r="M141" s="4" cm="1">
        <f t="array" ref="M141">IFERROR(INDEX('RESOLVE Results'!$D:$P, MATCH(1, ('RESOLVE Results'!$A:$A = $D$124) * ('RESOLVE Results'!$B:$B = $F$124) * ('RESOLVE Results'!$C:$C = $C141), 0), MATCH(M$126, 'RESOLVE Results'!$D$1:$P$1, 0)), "")</f>
        <v>0.61</v>
      </c>
      <c r="N141" s="4" cm="1">
        <f t="array" ref="N141">IFERROR(INDEX('RESOLVE Results'!$D:$P, MATCH(1, ('RESOLVE Results'!$A:$A = $D$124) * ('RESOLVE Results'!$B:$B = $F$124) * ('RESOLVE Results'!$C:$C = $C141), 0), MATCH(N$126, 'RESOLVE Results'!$D$1:$P$1, 0)), "")</f>
        <v>0.76</v>
      </c>
      <c r="O141" s="4" cm="1">
        <f t="array" ref="O141">IFERROR(INDEX('RESOLVE Results'!$D:$P, MATCH(1, ('RESOLVE Results'!$A:$A = $D$124) * ('RESOLVE Results'!$B:$B = $F$124) * ('RESOLVE Results'!$C:$C = $C141), 0), MATCH(O$126, 'RESOLVE Results'!$D$1:$P$1, 0)), "")</f>
        <v>1.1200000000000001</v>
      </c>
      <c r="P141" s="6">
        <f t="shared" si="4"/>
        <v>6.9295655850265625</v>
      </c>
      <c r="Q141" s="4">
        <f>IFERROR(IF('Dashboard '!$D$6 = 2035, P141 * (1.05^(2035-2022)), P141), "")</f>
        <v>13.06672940207795</v>
      </c>
    </row>
    <row r="142" spans="2:17" outlineLevel="1" x14ac:dyDescent="0.2">
      <c r="B142" s="11" t="s">
        <v>272</v>
      </c>
      <c r="C142" s="3" t="str">
        <v>3GW High Bookend</v>
      </c>
      <c r="D142" s="4" cm="1">
        <f t="array" ref="D142">IFERROR(INDEX('RESOLVE Results'!$D:$P, MATCH(1, ('RESOLVE Results'!$A:$A = $D$124) * ('RESOLVE Results'!$B:$B = $F$124) * ('RESOLVE Results'!$C:$C = $C142), 0), MATCH(D$126, 'RESOLVE Results'!$D$1:$P$1, 0)), "")</f>
        <v>0</v>
      </c>
      <c r="E142" s="4" cm="1">
        <f t="array" ref="E142">IFERROR(INDEX('RESOLVE Results'!$D:$P, MATCH(1, ('RESOLVE Results'!$A:$A = $D$124) * ('RESOLVE Results'!$B:$B = $F$124) * ('RESOLVE Results'!$C:$C = $C142), 0), MATCH(E$126, 'RESOLVE Results'!$D$1:$P$1, 0)), "")</f>
        <v>0</v>
      </c>
      <c r="F142" s="4" cm="1">
        <f t="array" ref="F142">IFERROR(INDEX('RESOLVE Results'!$D:$P, MATCH(1, ('RESOLVE Results'!$A:$A = $D$124) * ('RESOLVE Results'!$B:$B = $F$124) * ('RESOLVE Results'!$C:$C = $C142), 0), MATCH(F$126, 'RESOLVE Results'!$D$1:$P$1, 0)), "")</f>
        <v>0</v>
      </c>
      <c r="G142" s="4" cm="1">
        <f t="array" ref="G142">IFERROR(INDEX('RESOLVE Results'!$D:$P, MATCH(1, ('RESOLVE Results'!$A:$A = $D$124) * ('RESOLVE Results'!$B:$B = $F$124) * ('RESOLVE Results'!$C:$C = $C142), 0), MATCH(G$126, 'RESOLVE Results'!$D$1:$P$1, 0)), "")</f>
        <v>0</v>
      </c>
      <c r="H142" s="4" cm="1">
        <f t="array" ref="H142">IFERROR(INDEX('RESOLVE Results'!$D:$P, MATCH(1, ('RESOLVE Results'!$A:$A = $D$124) * ('RESOLVE Results'!$B:$B = $F$124) * ('RESOLVE Results'!$C:$C = $C142), 0), MATCH(H$126, 'RESOLVE Results'!$D$1:$P$1, 0)), "")</f>
        <v>0</v>
      </c>
      <c r="I142" s="4" cm="1">
        <f t="array" ref="I142">IFERROR(INDEX('RESOLVE Results'!$D:$P, MATCH(1, ('RESOLVE Results'!$A:$A = $D$124) * ('RESOLVE Results'!$B:$B = $F$124) * ('RESOLVE Results'!$C:$C = $C142), 0), MATCH(I$126, 'RESOLVE Results'!$D$1:$P$1, 0)), "")</f>
        <v>0</v>
      </c>
      <c r="J142" s="4" cm="1">
        <f t="array" ref="J142">IFERROR(INDEX('RESOLVE Results'!$D:$P, MATCH(1, ('RESOLVE Results'!$A:$A = $D$124) * ('RESOLVE Results'!$B:$B = $F$124) * ('RESOLVE Results'!$C:$C = $C142), 0), MATCH(J$126, 'RESOLVE Results'!$D$1:$P$1, 0)), "")</f>
        <v>0</v>
      </c>
      <c r="K142" s="4" cm="1">
        <f t="array" ref="K142">IFERROR(INDEX('RESOLVE Results'!$D:$P, MATCH(1, ('RESOLVE Results'!$A:$A = $D$124) * ('RESOLVE Results'!$B:$B = $F$124) * ('RESOLVE Results'!$C:$C = $C142), 0), MATCH(K$126, 'RESOLVE Results'!$D$1:$P$1, 0)), "")</f>
        <v>0</v>
      </c>
      <c r="L142" s="4" cm="1">
        <f t="array" ref="L142">IFERROR(INDEX('RESOLVE Results'!$D:$P, MATCH(1, ('RESOLVE Results'!$A:$A = $D$124) * ('RESOLVE Results'!$B:$B = $F$124) * ('RESOLVE Results'!$C:$C = $C142), 0), MATCH(L$126, 'RESOLVE Results'!$D$1:$P$1, 0)), "")</f>
        <v>1.44</v>
      </c>
      <c r="M142" s="4" cm="1">
        <f t="array" ref="M142">IFERROR(INDEX('RESOLVE Results'!$D:$P, MATCH(1, ('RESOLVE Results'!$A:$A = $D$124) * ('RESOLVE Results'!$B:$B = $F$124) * ('RESOLVE Results'!$C:$C = $C142), 0), MATCH(M$126, 'RESOLVE Results'!$D$1:$P$1, 0)), "")</f>
        <v>1.8</v>
      </c>
      <c r="N142" s="4" cm="1">
        <f t="array" ref="N142">IFERROR(INDEX('RESOLVE Results'!$D:$P, MATCH(1, ('RESOLVE Results'!$A:$A = $D$124) * ('RESOLVE Results'!$B:$B = $F$124) * ('RESOLVE Results'!$C:$C = $C142), 0), MATCH(N$126, 'RESOLVE Results'!$D$1:$P$1, 0)), "")</f>
        <v>1.9</v>
      </c>
      <c r="O142" s="4" cm="1">
        <f t="array" ref="O142">IFERROR(INDEX('RESOLVE Results'!$D:$P, MATCH(1, ('RESOLVE Results'!$A:$A = $D$124) * ('RESOLVE Results'!$B:$B = $F$124) * ('RESOLVE Results'!$C:$C = $C142), 0), MATCH(O$126, 'RESOLVE Results'!$D$1:$P$1, 0)), "")</f>
        <v>2.3199999999999998</v>
      </c>
      <c r="P142" s="6">
        <f t="shared" si="4"/>
        <v>15.62575220975333</v>
      </c>
      <c r="Q142" s="4">
        <f>IFERROR(IF('Dashboard '!$D$6 = 2035, P142 * (1.05^(2035-2022)), P142), "")</f>
        <v>29.464686252476774</v>
      </c>
    </row>
    <row r="143" spans="2:17" outlineLevel="1" x14ac:dyDescent="0.2">
      <c r="B143" s="11" t="s">
        <v>272</v>
      </c>
      <c r="C143" s="3" t="str">
        <v>3GW Stringent Policy</v>
      </c>
      <c r="D143" s="4" cm="1">
        <f t="array" ref="D143">IFERROR(INDEX('RESOLVE Results'!$D:$P, MATCH(1, ('RESOLVE Results'!$A:$A = $D$124) * ('RESOLVE Results'!$B:$B = $F$124) * ('RESOLVE Results'!$C:$C = $C143), 0), MATCH(D$126, 'RESOLVE Results'!$D$1:$P$1, 0)), "")</f>
        <v>0</v>
      </c>
      <c r="E143" s="4" cm="1">
        <f t="array" ref="E143">IFERROR(INDEX('RESOLVE Results'!$D:$P, MATCH(1, ('RESOLVE Results'!$A:$A = $D$124) * ('RESOLVE Results'!$B:$B = $F$124) * ('RESOLVE Results'!$C:$C = $C143), 0), MATCH(E$126, 'RESOLVE Results'!$D$1:$P$1, 0)), "")</f>
        <v>0</v>
      </c>
      <c r="F143" s="4" cm="1">
        <f t="array" ref="F143">IFERROR(INDEX('RESOLVE Results'!$D:$P, MATCH(1, ('RESOLVE Results'!$A:$A = $D$124) * ('RESOLVE Results'!$B:$B = $F$124) * ('RESOLVE Results'!$C:$C = $C143), 0), MATCH(F$126, 'RESOLVE Results'!$D$1:$P$1, 0)), "")</f>
        <v>0</v>
      </c>
      <c r="G143" s="4" cm="1">
        <f t="array" ref="G143">IFERROR(INDEX('RESOLVE Results'!$D:$P, MATCH(1, ('RESOLVE Results'!$A:$A = $D$124) * ('RESOLVE Results'!$B:$B = $F$124) * ('RESOLVE Results'!$C:$C = $C143), 0), MATCH(G$126, 'RESOLVE Results'!$D$1:$P$1, 0)), "")</f>
        <v>0</v>
      </c>
      <c r="H143" s="4" cm="1">
        <f t="array" ref="H143">IFERROR(INDEX('RESOLVE Results'!$D:$P, MATCH(1, ('RESOLVE Results'!$A:$A = $D$124) * ('RESOLVE Results'!$B:$B = $F$124) * ('RESOLVE Results'!$C:$C = $C143), 0), MATCH(H$126, 'RESOLVE Results'!$D$1:$P$1, 0)), "")</f>
        <v>0</v>
      </c>
      <c r="I143" s="4" cm="1">
        <f t="array" ref="I143">IFERROR(INDEX('RESOLVE Results'!$D:$P, MATCH(1, ('RESOLVE Results'!$A:$A = $D$124) * ('RESOLVE Results'!$B:$B = $F$124) * ('RESOLVE Results'!$C:$C = $C143), 0), MATCH(I$126, 'RESOLVE Results'!$D$1:$P$1, 0)), "")</f>
        <v>0</v>
      </c>
      <c r="J143" s="4" cm="1">
        <f t="array" ref="J143">IFERROR(INDEX('RESOLVE Results'!$D:$P, MATCH(1, ('RESOLVE Results'!$A:$A = $D$124) * ('RESOLVE Results'!$B:$B = $F$124) * ('RESOLVE Results'!$C:$C = $C143), 0), MATCH(J$126, 'RESOLVE Results'!$D$1:$P$1, 0)), "")</f>
        <v>0</v>
      </c>
      <c r="K143" s="4" cm="1">
        <f t="array" ref="K143">IFERROR(INDEX('RESOLVE Results'!$D:$P, MATCH(1, ('RESOLVE Results'!$A:$A = $D$124) * ('RESOLVE Results'!$B:$B = $F$124) * ('RESOLVE Results'!$C:$C = $C143), 0), MATCH(K$126, 'RESOLVE Results'!$D$1:$P$1, 0)), "")</f>
        <v>0</v>
      </c>
      <c r="L143" s="4" cm="1">
        <f t="array" ref="L143">IFERROR(INDEX('RESOLVE Results'!$D:$P, MATCH(1, ('RESOLVE Results'!$A:$A = $D$124) * ('RESOLVE Results'!$B:$B = $F$124) * ('RESOLVE Results'!$C:$C = $C143), 0), MATCH(L$126, 'RESOLVE Results'!$D$1:$P$1, 0)), "")</f>
        <v>1.46</v>
      </c>
      <c r="M143" s="4" cm="1">
        <f t="array" ref="M143">IFERROR(INDEX('RESOLVE Results'!$D:$P, MATCH(1, ('RESOLVE Results'!$A:$A = $D$124) * ('RESOLVE Results'!$B:$B = $F$124) * ('RESOLVE Results'!$C:$C = $C143), 0), MATCH(M$126, 'RESOLVE Results'!$D$1:$P$1, 0)), "")</f>
        <v>2.5</v>
      </c>
      <c r="N143" s="4" cm="1">
        <f t="array" ref="N143">IFERROR(INDEX('RESOLVE Results'!$D:$P, MATCH(1, ('RESOLVE Results'!$A:$A = $D$124) * ('RESOLVE Results'!$B:$B = $F$124) * ('RESOLVE Results'!$C:$C = $C143), 0), MATCH(N$126, 'RESOLVE Results'!$D$1:$P$1, 0)), "")</f>
        <v>2.78</v>
      </c>
      <c r="O143" s="4" cm="1">
        <f t="array" ref="O143">IFERROR(INDEX('RESOLVE Results'!$D:$P, MATCH(1, ('RESOLVE Results'!$A:$A = $D$124) * ('RESOLVE Results'!$B:$B = $F$124) * ('RESOLVE Results'!$C:$C = $C143), 0), MATCH(O$126, 'RESOLVE Results'!$D$1:$P$1, 0)), "")</f>
        <v>3.1</v>
      </c>
      <c r="P143" s="6">
        <f t="shared" si="4"/>
        <v>20.683485969776079</v>
      </c>
      <c r="Q143" s="4">
        <f>IFERROR(IF('Dashboard '!$D$6 = 2035, P143 * (1.05^(2035-2022)), P143), "")</f>
        <v>39.001797579162947</v>
      </c>
    </row>
    <row r="144" spans="2:17" outlineLevel="1" x14ac:dyDescent="0.2">
      <c r="B144" s="11" t="s">
        <v>272</v>
      </c>
      <c r="C144" s="3" t="str">
        <v>3GW Competing Resource Challenges</v>
      </c>
      <c r="D144" s="4" cm="1">
        <f t="array" ref="D144">IFERROR(INDEX('RESOLVE Results'!$D:$P, MATCH(1, ('RESOLVE Results'!$A:$A = $D$124) * ('RESOLVE Results'!$B:$B = $F$124) * ('RESOLVE Results'!$C:$C = $C144), 0), MATCH(D$126, 'RESOLVE Results'!$D$1:$P$1, 0)), "")</f>
        <v>0</v>
      </c>
      <c r="E144" s="4" cm="1">
        <f t="array" ref="E144">IFERROR(INDEX('RESOLVE Results'!$D:$P, MATCH(1, ('RESOLVE Results'!$A:$A = $D$124) * ('RESOLVE Results'!$B:$B = $F$124) * ('RESOLVE Results'!$C:$C = $C144), 0), MATCH(E$126, 'RESOLVE Results'!$D$1:$P$1, 0)), "")</f>
        <v>0</v>
      </c>
      <c r="F144" s="4" cm="1">
        <f t="array" ref="F144">IFERROR(INDEX('RESOLVE Results'!$D:$P, MATCH(1, ('RESOLVE Results'!$A:$A = $D$124) * ('RESOLVE Results'!$B:$B = $F$124) * ('RESOLVE Results'!$C:$C = $C144), 0), MATCH(F$126, 'RESOLVE Results'!$D$1:$P$1, 0)), "")</f>
        <v>0</v>
      </c>
      <c r="G144" s="4" cm="1">
        <f t="array" ref="G144">IFERROR(INDEX('RESOLVE Results'!$D:$P, MATCH(1, ('RESOLVE Results'!$A:$A = $D$124) * ('RESOLVE Results'!$B:$B = $F$124) * ('RESOLVE Results'!$C:$C = $C144), 0), MATCH(G$126, 'RESOLVE Results'!$D$1:$P$1, 0)), "")</f>
        <v>0</v>
      </c>
      <c r="H144" s="4" cm="1">
        <f t="array" ref="H144">IFERROR(INDEX('RESOLVE Results'!$D:$P, MATCH(1, ('RESOLVE Results'!$A:$A = $D$124) * ('RESOLVE Results'!$B:$B = $F$124) * ('RESOLVE Results'!$C:$C = $C144), 0), MATCH(H$126, 'RESOLVE Results'!$D$1:$P$1, 0)), "")</f>
        <v>0</v>
      </c>
      <c r="I144" s="4" cm="1">
        <f t="array" ref="I144">IFERROR(INDEX('RESOLVE Results'!$D:$P, MATCH(1, ('RESOLVE Results'!$A:$A = $D$124) * ('RESOLVE Results'!$B:$B = $F$124) * ('RESOLVE Results'!$C:$C = $C144), 0), MATCH(I$126, 'RESOLVE Results'!$D$1:$P$1, 0)), "")</f>
        <v>0</v>
      </c>
      <c r="J144" s="4" cm="1">
        <f t="array" ref="J144">IFERROR(INDEX('RESOLVE Results'!$D:$P, MATCH(1, ('RESOLVE Results'!$A:$A = $D$124) * ('RESOLVE Results'!$B:$B = $F$124) * ('RESOLVE Results'!$C:$C = $C144), 0), MATCH(J$126, 'RESOLVE Results'!$D$1:$P$1, 0)), "")</f>
        <v>0</v>
      </c>
      <c r="K144" s="4" cm="1">
        <f t="array" ref="K144">IFERROR(INDEX('RESOLVE Results'!$D:$P, MATCH(1, ('RESOLVE Results'!$A:$A = $D$124) * ('RESOLVE Results'!$B:$B = $F$124) * ('RESOLVE Results'!$C:$C = $C144), 0), MATCH(K$126, 'RESOLVE Results'!$D$1:$P$1, 0)), "")</f>
        <v>0</v>
      </c>
      <c r="L144" s="4" cm="1">
        <f t="array" ref="L144">IFERROR(INDEX('RESOLVE Results'!$D:$P, MATCH(1, ('RESOLVE Results'!$A:$A = $D$124) * ('RESOLVE Results'!$B:$B = $F$124) * ('RESOLVE Results'!$C:$C = $C144), 0), MATCH(L$126, 'RESOLVE Results'!$D$1:$P$1, 0)), "")</f>
        <v>1.58</v>
      </c>
      <c r="M144" s="4" cm="1">
        <f t="array" ref="M144">IFERROR(INDEX('RESOLVE Results'!$D:$P, MATCH(1, ('RESOLVE Results'!$A:$A = $D$124) * ('RESOLVE Results'!$B:$B = $F$124) * ('RESOLVE Results'!$C:$C = $C144), 0), MATCH(M$126, 'RESOLVE Results'!$D$1:$P$1, 0)), "")</f>
        <v>1.56</v>
      </c>
      <c r="N144" s="4" cm="1">
        <f t="array" ref="N144">IFERROR(INDEX('RESOLVE Results'!$D:$P, MATCH(1, ('RESOLVE Results'!$A:$A = $D$124) * ('RESOLVE Results'!$B:$B = $F$124) * ('RESOLVE Results'!$C:$C = $C144), 0), MATCH(N$126, 'RESOLVE Results'!$D$1:$P$1, 0)), "")</f>
        <v>1.73</v>
      </c>
      <c r="O144" s="4" cm="1">
        <f t="array" ref="O144">IFERROR(INDEX('RESOLVE Results'!$D:$P, MATCH(1, ('RESOLVE Results'!$A:$A = $D$124) * ('RESOLVE Results'!$B:$B = $F$124) * ('RESOLVE Results'!$C:$C = $C144), 0), MATCH(O$126, 'RESOLVE Results'!$D$1:$P$1, 0)), "")</f>
        <v>2.64</v>
      </c>
      <c r="P144" s="6">
        <f t="shared" si="4"/>
        <v>16.641436032961252</v>
      </c>
      <c r="Q144" s="4">
        <f>IFERROR(IF('Dashboard '!$D$6 = 2035, P144 * (1.05^(2035-2022)), P144), "")</f>
        <v>31.379909582580378</v>
      </c>
    </row>
    <row r="145" spans="2:17" outlineLevel="1" x14ac:dyDescent="0.2">
      <c r="B145" s="11" t="s">
        <v>272</v>
      </c>
      <c r="C145" s="3" t="str">
        <v>3GW Significantly Low Competing Resource Availability</v>
      </c>
      <c r="D145" s="4" cm="1">
        <f t="array" ref="D145">IFERROR(INDEX('RESOLVE Results'!$D:$P, MATCH(1, ('RESOLVE Results'!$A:$A = $D$124) * ('RESOLVE Results'!$B:$B = $F$124) * ('RESOLVE Results'!$C:$C = $C145), 0), MATCH(D$126, 'RESOLVE Results'!$D$1:$P$1, 0)), "")</f>
        <v>0</v>
      </c>
      <c r="E145" s="4" cm="1">
        <f t="array" ref="E145">IFERROR(INDEX('RESOLVE Results'!$D:$P, MATCH(1, ('RESOLVE Results'!$A:$A = $D$124) * ('RESOLVE Results'!$B:$B = $F$124) * ('RESOLVE Results'!$C:$C = $C145), 0), MATCH(E$126, 'RESOLVE Results'!$D$1:$P$1, 0)), "")</f>
        <v>0</v>
      </c>
      <c r="F145" s="4" cm="1">
        <f t="array" ref="F145">IFERROR(INDEX('RESOLVE Results'!$D:$P, MATCH(1, ('RESOLVE Results'!$A:$A = $D$124) * ('RESOLVE Results'!$B:$B = $F$124) * ('RESOLVE Results'!$C:$C = $C145), 0), MATCH(F$126, 'RESOLVE Results'!$D$1:$P$1, 0)), "")</f>
        <v>0</v>
      </c>
      <c r="G145" s="4" cm="1">
        <f t="array" ref="G145">IFERROR(INDEX('RESOLVE Results'!$D:$P, MATCH(1, ('RESOLVE Results'!$A:$A = $D$124) * ('RESOLVE Results'!$B:$B = $F$124) * ('RESOLVE Results'!$C:$C = $C145), 0), MATCH(G$126, 'RESOLVE Results'!$D$1:$P$1, 0)), "")</f>
        <v>0</v>
      </c>
      <c r="H145" s="4" cm="1">
        <f t="array" ref="H145">IFERROR(INDEX('RESOLVE Results'!$D:$P, MATCH(1, ('RESOLVE Results'!$A:$A = $D$124) * ('RESOLVE Results'!$B:$B = $F$124) * ('RESOLVE Results'!$C:$C = $C145), 0), MATCH(H$126, 'RESOLVE Results'!$D$1:$P$1, 0)), "")</f>
        <v>0</v>
      </c>
      <c r="I145" s="4" cm="1">
        <f t="array" ref="I145">IFERROR(INDEX('RESOLVE Results'!$D:$P, MATCH(1, ('RESOLVE Results'!$A:$A = $D$124) * ('RESOLVE Results'!$B:$B = $F$124) * ('RESOLVE Results'!$C:$C = $C145), 0), MATCH(I$126, 'RESOLVE Results'!$D$1:$P$1, 0)), "")</f>
        <v>0</v>
      </c>
      <c r="J145" s="4" cm="1">
        <f t="array" ref="J145">IFERROR(INDEX('RESOLVE Results'!$D:$P, MATCH(1, ('RESOLVE Results'!$A:$A = $D$124) * ('RESOLVE Results'!$B:$B = $F$124) * ('RESOLVE Results'!$C:$C = $C145), 0), MATCH(J$126, 'RESOLVE Results'!$D$1:$P$1, 0)), "")</f>
        <v>0</v>
      </c>
      <c r="K145" s="4" cm="1">
        <f t="array" ref="K145">IFERROR(INDEX('RESOLVE Results'!$D:$P, MATCH(1, ('RESOLVE Results'!$A:$A = $D$124) * ('RESOLVE Results'!$B:$B = $F$124) * ('RESOLVE Results'!$C:$C = $C145), 0), MATCH(K$126, 'RESOLVE Results'!$D$1:$P$1, 0)), "")</f>
        <v>0</v>
      </c>
      <c r="L145" s="4" cm="1">
        <f t="array" ref="L145">IFERROR(INDEX('RESOLVE Results'!$D:$P, MATCH(1, ('RESOLVE Results'!$A:$A = $D$124) * ('RESOLVE Results'!$B:$B = $F$124) * ('RESOLVE Results'!$C:$C = $C145), 0), MATCH(L$126, 'RESOLVE Results'!$D$1:$P$1, 0)), "")</f>
        <v>1.81</v>
      </c>
      <c r="M145" s="4" cm="1">
        <f t="array" ref="M145">IFERROR(INDEX('RESOLVE Results'!$D:$P, MATCH(1, ('RESOLVE Results'!$A:$A = $D$124) * ('RESOLVE Results'!$B:$B = $F$124) * ('RESOLVE Results'!$C:$C = $C145), 0), MATCH(M$126, 'RESOLVE Results'!$D$1:$P$1, 0)), "")</f>
        <v>2.4500000000000002</v>
      </c>
      <c r="N145" s="4" cm="1">
        <f t="array" ref="N145">IFERROR(INDEX('RESOLVE Results'!$D:$P, MATCH(1, ('RESOLVE Results'!$A:$A = $D$124) * ('RESOLVE Results'!$B:$B = $F$124) * ('RESOLVE Results'!$C:$C = $C145), 0), MATCH(N$126, 'RESOLVE Results'!$D$1:$P$1, 0)), "")</f>
        <v>2.68</v>
      </c>
      <c r="O145" s="4" cm="1">
        <f t="array" ref="O145">IFERROR(INDEX('RESOLVE Results'!$D:$P, MATCH(1, ('RESOLVE Results'!$A:$A = $D$124) * ('RESOLVE Results'!$B:$B = $F$124) * ('RESOLVE Results'!$C:$C = $C145), 0), MATCH(O$126, 'RESOLVE Results'!$D$1:$P$1, 0)), "")</f>
        <v>3.34</v>
      </c>
      <c r="P145" s="6">
        <f t="shared" si="4"/>
        <v>21.936213174155654</v>
      </c>
      <c r="Q145" s="4">
        <f>IFERROR(IF('Dashboard '!$D$6 = 2035, P145 * (1.05^(2035-2022)), P145), "")</f>
        <v>41.364001557666278</v>
      </c>
    </row>
    <row r="146" spans="2:17" outlineLevel="1" x14ac:dyDescent="0.2">
      <c r="B146" s="11" t="s">
        <v>272</v>
      </c>
      <c r="C146" s="3" t="str">
        <v>3GW Low Competing Resource Availability</v>
      </c>
      <c r="D146" s="4" cm="1">
        <f t="array" ref="D146">IFERROR(INDEX('RESOLVE Results'!$D:$P, MATCH(1, ('RESOLVE Results'!$A:$A = $D$124) * ('RESOLVE Results'!$B:$B = $F$124) * ('RESOLVE Results'!$C:$C = $C146), 0), MATCH(D$126, 'RESOLVE Results'!$D$1:$P$1, 0)), "")</f>
        <v>0</v>
      </c>
      <c r="E146" s="4" cm="1">
        <f t="array" ref="E146">IFERROR(INDEX('RESOLVE Results'!$D:$P, MATCH(1, ('RESOLVE Results'!$A:$A = $D$124) * ('RESOLVE Results'!$B:$B = $F$124) * ('RESOLVE Results'!$C:$C = $C146), 0), MATCH(E$126, 'RESOLVE Results'!$D$1:$P$1, 0)), "")</f>
        <v>0</v>
      </c>
      <c r="F146" s="4" cm="1">
        <f t="array" ref="F146">IFERROR(INDEX('RESOLVE Results'!$D:$P, MATCH(1, ('RESOLVE Results'!$A:$A = $D$124) * ('RESOLVE Results'!$B:$B = $F$124) * ('RESOLVE Results'!$C:$C = $C146), 0), MATCH(F$126, 'RESOLVE Results'!$D$1:$P$1, 0)), "")</f>
        <v>0</v>
      </c>
      <c r="G146" s="4" cm="1">
        <f t="array" ref="G146">IFERROR(INDEX('RESOLVE Results'!$D:$P, MATCH(1, ('RESOLVE Results'!$A:$A = $D$124) * ('RESOLVE Results'!$B:$B = $F$124) * ('RESOLVE Results'!$C:$C = $C146), 0), MATCH(G$126, 'RESOLVE Results'!$D$1:$P$1, 0)), "")</f>
        <v>0</v>
      </c>
      <c r="H146" s="4" cm="1">
        <f t="array" ref="H146">IFERROR(INDEX('RESOLVE Results'!$D:$P, MATCH(1, ('RESOLVE Results'!$A:$A = $D$124) * ('RESOLVE Results'!$B:$B = $F$124) * ('RESOLVE Results'!$C:$C = $C146), 0), MATCH(H$126, 'RESOLVE Results'!$D$1:$P$1, 0)), "")</f>
        <v>0</v>
      </c>
      <c r="I146" s="4" cm="1">
        <f t="array" ref="I146">IFERROR(INDEX('RESOLVE Results'!$D:$P, MATCH(1, ('RESOLVE Results'!$A:$A = $D$124) * ('RESOLVE Results'!$B:$B = $F$124) * ('RESOLVE Results'!$C:$C = $C146), 0), MATCH(I$126, 'RESOLVE Results'!$D$1:$P$1, 0)), "")</f>
        <v>0</v>
      </c>
      <c r="J146" s="4" cm="1">
        <f t="array" ref="J146">IFERROR(INDEX('RESOLVE Results'!$D:$P, MATCH(1, ('RESOLVE Results'!$A:$A = $D$124) * ('RESOLVE Results'!$B:$B = $F$124) * ('RESOLVE Results'!$C:$C = $C146), 0), MATCH(J$126, 'RESOLVE Results'!$D$1:$P$1, 0)), "")</f>
        <v>0</v>
      </c>
      <c r="K146" s="4" cm="1">
        <f t="array" ref="K146">IFERROR(INDEX('RESOLVE Results'!$D:$P, MATCH(1, ('RESOLVE Results'!$A:$A = $D$124) * ('RESOLVE Results'!$B:$B = $F$124) * ('RESOLVE Results'!$C:$C = $C146), 0), MATCH(K$126, 'RESOLVE Results'!$D$1:$P$1, 0)), "")</f>
        <v>0</v>
      </c>
      <c r="L146" s="4" cm="1">
        <f t="array" ref="L146">IFERROR(INDEX('RESOLVE Results'!$D:$P, MATCH(1, ('RESOLVE Results'!$A:$A = $D$124) * ('RESOLVE Results'!$B:$B = $F$124) * ('RESOLVE Results'!$C:$C = $C146), 0), MATCH(L$126, 'RESOLVE Results'!$D$1:$P$1, 0)), "")</f>
        <v>1.38</v>
      </c>
      <c r="M146" s="4" cm="1">
        <f t="array" ref="M146">IFERROR(INDEX('RESOLVE Results'!$D:$P, MATCH(1, ('RESOLVE Results'!$A:$A = $D$124) * ('RESOLVE Results'!$B:$B = $F$124) * ('RESOLVE Results'!$C:$C = $C146), 0), MATCH(M$126, 'RESOLVE Results'!$D$1:$P$1, 0)), "")</f>
        <v>1.67</v>
      </c>
      <c r="N146" s="4" cm="1">
        <f t="array" ref="N146">IFERROR(INDEX('RESOLVE Results'!$D:$P, MATCH(1, ('RESOLVE Results'!$A:$A = $D$124) * ('RESOLVE Results'!$B:$B = $F$124) * ('RESOLVE Results'!$C:$C = $C146), 0), MATCH(N$126, 'RESOLVE Results'!$D$1:$P$1, 0)), "")</f>
        <v>2.2999999999999998</v>
      </c>
      <c r="O146" s="4" cm="1">
        <f t="array" ref="O146">IFERROR(INDEX('RESOLVE Results'!$D:$P, MATCH(1, ('RESOLVE Results'!$A:$A = $D$124) * ('RESOLVE Results'!$B:$B = $F$124) * ('RESOLVE Results'!$C:$C = $C146), 0), MATCH(O$126, 'RESOLVE Results'!$D$1:$P$1, 0)), "")</f>
        <v>2.5499999999999998</v>
      </c>
      <c r="P146" s="6">
        <f t="shared" si="4"/>
        <v>16.812510104536695</v>
      </c>
      <c r="Q146" s="4">
        <f>IFERROR(IF('Dashboard '!$D$6 = 2035, P146 * (1.05^(2035-2022)), P146), "")</f>
        <v>31.702495258920358</v>
      </c>
    </row>
    <row r="147" spans="2:17" outlineLevel="1" x14ac:dyDescent="0.2">
      <c r="B147" s="11" t="s">
        <v>272</v>
      </c>
      <c r="C147" s="3" t="str">
        <v>3GW High Competing Resource Cost</v>
      </c>
      <c r="D147" s="4" cm="1">
        <f t="array" ref="D147">IFERROR(INDEX('RESOLVE Results'!$D:$P, MATCH(1, ('RESOLVE Results'!$A:$A = $D$124) * ('RESOLVE Results'!$B:$B = $F$124) * ('RESOLVE Results'!$C:$C = $C147), 0), MATCH(D$126, 'RESOLVE Results'!$D$1:$P$1, 0)), "")</f>
        <v>0</v>
      </c>
      <c r="E147" s="4" cm="1">
        <f t="array" ref="E147">IFERROR(INDEX('RESOLVE Results'!$D:$P, MATCH(1, ('RESOLVE Results'!$A:$A = $D$124) * ('RESOLVE Results'!$B:$B = $F$124) * ('RESOLVE Results'!$C:$C = $C147), 0), MATCH(E$126, 'RESOLVE Results'!$D$1:$P$1, 0)), "")</f>
        <v>0</v>
      </c>
      <c r="F147" s="4" cm="1">
        <f t="array" ref="F147">IFERROR(INDEX('RESOLVE Results'!$D:$P, MATCH(1, ('RESOLVE Results'!$A:$A = $D$124) * ('RESOLVE Results'!$B:$B = $F$124) * ('RESOLVE Results'!$C:$C = $C147), 0), MATCH(F$126, 'RESOLVE Results'!$D$1:$P$1, 0)), "")</f>
        <v>0</v>
      </c>
      <c r="G147" s="4" cm="1">
        <f t="array" ref="G147">IFERROR(INDEX('RESOLVE Results'!$D:$P, MATCH(1, ('RESOLVE Results'!$A:$A = $D$124) * ('RESOLVE Results'!$B:$B = $F$124) * ('RESOLVE Results'!$C:$C = $C147), 0), MATCH(G$126, 'RESOLVE Results'!$D$1:$P$1, 0)), "")</f>
        <v>0</v>
      </c>
      <c r="H147" s="4" cm="1">
        <f t="array" ref="H147">IFERROR(INDEX('RESOLVE Results'!$D:$P, MATCH(1, ('RESOLVE Results'!$A:$A = $D$124) * ('RESOLVE Results'!$B:$B = $F$124) * ('RESOLVE Results'!$C:$C = $C147), 0), MATCH(H$126, 'RESOLVE Results'!$D$1:$P$1, 0)), "")</f>
        <v>0</v>
      </c>
      <c r="I147" s="4" cm="1">
        <f t="array" ref="I147">IFERROR(INDEX('RESOLVE Results'!$D:$P, MATCH(1, ('RESOLVE Results'!$A:$A = $D$124) * ('RESOLVE Results'!$B:$B = $F$124) * ('RESOLVE Results'!$C:$C = $C147), 0), MATCH(I$126, 'RESOLVE Results'!$D$1:$P$1, 0)), "")</f>
        <v>0</v>
      </c>
      <c r="J147" s="4" cm="1">
        <f t="array" ref="J147">IFERROR(INDEX('RESOLVE Results'!$D:$P, MATCH(1, ('RESOLVE Results'!$A:$A = $D$124) * ('RESOLVE Results'!$B:$B = $F$124) * ('RESOLVE Results'!$C:$C = $C147), 0), MATCH(J$126, 'RESOLVE Results'!$D$1:$P$1, 0)), "")</f>
        <v>0</v>
      </c>
      <c r="K147" s="4" cm="1">
        <f t="array" ref="K147">IFERROR(INDEX('RESOLVE Results'!$D:$P, MATCH(1, ('RESOLVE Results'!$A:$A = $D$124) * ('RESOLVE Results'!$B:$B = $F$124) * ('RESOLVE Results'!$C:$C = $C147), 0), MATCH(K$126, 'RESOLVE Results'!$D$1:$P$1, 0)), "")</f>
        <v>0</v>
      </c>
      <c r="L147" s="4" cm="1">
        <f t="array" ref="L147">IFERROR(INDEX('RESOLVE Results'!$D:$P, MATCH(1, ('RESOLVE Results'!$A:$A = $D$124) * ('RESOLVE Results'!$B:$B = $F$124) * ('RESOLVE Results'!$C:$C = $C147), 0), MATCH(L$126, 'RESOLVE Results'!$D$1:$P$1, 0)), "")</f>
        <v>1.35</v>
      </c>
      <c r="M147" s="4" cm="1">
        <f t="array" ref="M147">IFERROR(INDEX('RESOLVE Results'!$D:$P, MATCH(1, ('RESOLVE Results'!$A:$A = $D$124) * ('RESOLVE Results'!$B:$B = $F$124) * ('RESOLVE Results'!$C:$C = $C147), 0), MATCH(M$126, 'RESOLVE Results'!$D$1:$P$1, 0)), "")</f>
        <v>1.25</v>
      </c>
      <c r="N147" s="4" cm="1">
        <f t="array" ref="N147">IFERROR(INDEX('RESOLVE Results'!$D:$P, MATCH(1, ('RESOLVE Results'!$A:$A = $D$124) * ('RESOLVE Results'!$B:$B = $F$124) * ('RESOLVE Results'!$C:$C = $C147), 0), MATCH(N$126, 'RESOLVE Results'!$D$1:$P$1, 0)), "")</f>
        <v>1.18</v>
      </c>
      <c r="O147" s="4" cm="1">
        <f t="array" ref="O147">IFERROR(INDEX('RESOLVE Results'!$D:$P, MATCH(1, ('RESOLVE Results'!$A:$A = $D$124) * ('RESOLVE Results'!$B:$B = $F$124) * ('RESOLVE Results'!$C:$C = $C147), 0), MATCH(O$126, 'RESOLVE Results'!$D$1:$P$1, 0)), "")</f>
        <v>2.4300000000000002</v>
      </c>
      <c r="P147" s="6">
        <f t="shared" ref="P147:P187" si="5">IF(O147="", "", SUMPRODUCT($D$6:$O$6, $D147:$O147))</f>
        <v>14.490067196389461</v>
      </c>
      <c r="Q147" s="4">
        <f>IFERROR(IF('Dashboard '!$D$6 = 2035, P147 * (1.05^(2035-2022)), P147), "")</f>
        <v>27.323182781077843</v>
      </c>
    </row>
    <row r="148" spans="2:17" outlineLevel="1" x14ac:dyDescent="0.2">
      <c r="B148" s="11" t="s">
        <v>272</v>
      </c>
      <c r="C148" s="3" t="str">
        <v>3GW High Electrification Load</v>
      </c>
      <c r="D148" s="4" cm="1">
        <f t="array" ref="D148">IFERROR(INDEX('RESOLVE Results'!$D:$P, MATCH(1, ('RESOLVE Results'!$A:$A = $D$124) * ('RESOLVE Results'!$B:$B = $F$124) * ('RESOLVE Results'!$C:$C = $C148), 0), MATCH(D$126, 'RESOLVE Results'!$D$1:$P$1, 0)), "")</f>
        <v>0</v>
      </c>
      <c r="E148" s="4" cm="1">
        <f t="array" ref="E148">IFERROR(INDEX('RESOLVE Results'!$D:$P, MATCH(1, ('RESOLVE Results'!$A:$A = $D$124) * ('RESOLVE Results'!$B:$B = $F$124) * ('RESOLVE Results'!$C:$C = $C148), 0), MATCH(E$126, 'RESOLVE Results'!$D$1:$P$1, 0)), "")</f>
        <v>0</v>
      </c>
      <c r="F148" s="4" cm="1">
        <f t="array" ref="F148">IFERROR(INDEX('RESOLVE Results'!$D:$P, MATCH(1, ('RESOLVE Results'!$A:$A = $D$124) * ('RESOLVE Results'!$B:$B = $F$124) * ('RESOLVE Results'!$C:$C = $C148), 0), MATCH(F$126, 'RESOLVE Results'!$D$1:$P$1, 0)), "")</f>
        <v>0</v>
      </c>
      <c r="G148" s="4" cm="1">
        <f t="array" ref="G148">IFERROR(INDEX('RESOLVE Results'!$D:$P, MATCH(1, ('RESOLVE Results'!$A:$A = $D$124) * ('RESOLVE Results'!$B:$B = $F$124) * ('RESOLVE Results'!$C:$C = $C148), 0), MATCH(G$126, 'RESOLVE Results'!$D$1:$P$1, 0)), "")</f>
        <v>0</v>
      </c>
      <c r="H148" s="4" cm="1">
        <f t="array" ref="H148">IFERROR(INDEX('RESOLVE Results'!$D:$P, MATCH(1, ('RESOLVE Results'!$A:$A = $D$124) * ('RESOLVE Results'!$B:$B = $F$124) * ('RESOLVE Results'!$C:$C = $C148), 0), MATCH(H$126, 'RESOLVE Results'!$D$1:$P$1, 0)), "")</f>
        <v>0</v>
      </c>
      <c r="I148" s="4" cm="1">
        <f t="array" ref="I148">IFERROR(INDEX('RESOLVE Results'!$D:$P, MATCH(1, ('RESOLVE Results'!$A:$A = $D$124) * ('RESOLVE Results'!$B:$B = $F$124) * ('RESOLVE Results'!$C:$C = $C148), 0), MATCH(I$126, 'RESOLVE Results'!$D$1:$P$1, 0)), "")</f>
        <v>0</v>
      </c>
      <c r="J148" s="4" cm="1">
        <f t="array" ref="J148">IFERROR(INDEX('RESOLVE Results'!$D:$P, MATCH(1, ('RESOLVE Results'!$A:$A = $D$124) * ('RESOLVE Results'!$B:$B = $F$124) * ('RESOLVE Results'!$C:$C = $C148), 0), MATCH(J$126, 'RESOLVE Results'!$D$1:$P$1, 0)), "")</f>
        <v>0</v>
      </c>
      <c r="K148" s="4" cm="1">
        <f t="array" ref="K148">IFERROR(INDEX('RESOLVE Results'!$D:$P, MATCH(1, ('RESOLVE Results'!$A:$A = $D$124) * ('RESOLVE Results'!$B:$B = $F$124) * ('RESOLVE Results'!$C:$C = $C148), 0), MATCH(K$126, 'RESOLVE Results'!$D$1:$P$1, 0)), "")</f>
        <v>0</v>
      </c>
      <c r="L148" s="4" cm="1">
        <f t="array" ref="L148">IFERROR(INDEX('RESOLVE Results'!$D:$P, MATCH(1, ('RESOLVE Results'!$A:$A = $D$124) * ('RESOLVE Results'!$B:$B = $F$124) * ('RESOLVE Results'!$C:$C = $C148), 0), MATCH(L$126, 'RESOLVE Results'!$D$1:$P$1, 0)), "")</f>
        <v>1.36</v>
      </c>
      <c r="M148" s="4" cm="1">
        <f t="array" ref="M148">IFERROR(INDEX('RESOLVE Results'!$D:$P, MATCH(1, ('RESOLVE Results'!$A:$A = $D$124) * ('RESOLVE Results'!$B:$B = $F$124) * ('RESOLVE Results'!$C:$C = $C148), 0), MATCH(M$126, 'RESOLVE Results'!$D$1:$P$1, 0)), "")</f>
        <v>1.8</v>
      </c>
      <c r="N148" s="4" cm="1">
        <f t="array" ref="N148">IFERROR(INDEX('RESOLVE Results'!$D:$P, MATCH(1, ('RESOLVE Results'!$A:$A = $D$124) * ('RESOLVE Results'!$B:$B = $F$124) * ('RESOLVE Results'!$C:$C = $C148), 0), MATCH(N$126, 'RESOLVE Results'!$D$1:$P$1, 0)), "")</f>
        <v>2.1800000000000002</v>
      </c>
      <c r="O148" s="4" cm="1">
        <f t="array" ref="O148">IFERROR(INDEX('RESOLVE Results'!$D:$P, MATCH(1, ('RESOLVE Results'!$A:$A = $D$124) * ('RESOLVE Results'!$B:$B = $F$124) * ('RESOLVE Results'!$C:$C = $C148), 0), MATCH(O$126, 'RESOLVE Results'!$D$1:$P$1, 0)), "")</f>
        <v>2.83</v>
      </c>
      <c r="P148" s="6">
        <f t="shared" si="5"/>
        <v>17.944596740636435</v>
      </c>
      <c r="Q148" s="4">
        <f>IFERROR(IF('Dashboard '!$D$6 = 2035, P148 * (1.05^(2035-2022)), P148), "")</f>
        <v>33.837213453317432</v>
      </c>
    </row>
    <row r="149" spans="2:17" outlineLevel="1" x14ac:dyDescent="0.2">
      <c r="B149" s="11" t="s">
        <v>272</v>
      </c>
      <c r="C149" s="3" t="str">
        <v>3GW Zero GHG Emissions</v>
      </c>
      <c r="D149" s="4" cm="1">
        <f t="array" ref="D149">IFERROR(INDEX('RESOLVE Results'!$D:$P, MATCH(1, ('RESOLVE Results'!$A:$A = $D$124) * ('RESOLVE Results'!$B:$B = $F$124) * ('RESOLVE Results'!$C:$C = $C149), 0), MATCH(D$126, 'RESOLVE Results'!$D$1:$P$1, 0)), "")</f>
        <v>0</v>
      </c>
      <c r="E149" s="4" cm="1">
        <f t="array" ref="E149">IFERROR(INDEX('RESOLVE Results'!$D:$P, MATCH(1, ('RESOLVE Results'!$A:$A = $D$124) * ('RESOLVE Results'!$B:$B = $F$124) * ('RESOLVE Results'!$C:$C = $C149), 0), MATCH(E$126, 'RESOLVE Results'!$D$1:$P$1, 0)), "")</f>
        <v>0</v>
      </c>
      <c r="F149" s="4" cm="1">
        <f t="array" ref="F149">IFERROR(INDEX('RESOLVE Results'!$D:$P, MATCH(1, ('RESOLVE Results'!$A:$A = $D$124) * ('RESOLVE Results'!$B:$B = $F$124) * ('RESOLVE Results'!$C:$C = $C149), 0), MATCH(F$126, 'RESOLVE Results'!$D$1:$P$1, 0)), "")</f>
        <v>0</v>
      </c>
      <c r="G149" s="4" cm="1">
        <f t="array" ref="G149">IFERROR(INDEX('RESOLVE Results'!$D:$P, MATCH(1, ('RESOLVE Results'!$A:$A = $D$124) * ('RESOLVE Results'!$B:$B = $F$124) * ('RESOLVE Results'!$C:$C = $C149), 0), MATCH(G$126, 'RESOLVE Results'!$D$1:$P$1, 0)), "")</f>
        <v>0</v>
      </c>
      <c r="H149" s="4" cm="1">
        <f t="array" ref="H149">IFERROR(INDEX('RESOLVE Results'!$D:$P, MATCH(1, ('RESOLVE Results'!$A:$A = $D$124) * ('RESOLVE Results'!$B:$B = $F$124) * ('RESOLVE Results'!$C:$C = $C149), 0), MATCH(H$126, 'RESOLVE Results'!$D$1:$P$1, 0)), "")</f>
        <v>0</v>
      </c>
      <c r="I149" s="4" cm="1">
        <f t="array" ref="I149">IFERROR(INDEX('RESOLVE Results'!$D:$P, MATCH(1, ('RESOLVE Results'!$A:$A = $D$124) * ('RESOLVE Results'!$B:$B = $F$124) * ('RESOLVE Results'!$C:$C = $C149), 0), MATCH(I$126, 'RESOLVE Results'!$D$1:$P$1, 0)), "")</f>
        <v>0</v>
      </c>
      <c r="J149" s="4" cm="1">
        <f t="array" ref="J149">IFERROR(INDEX('RESOLVE Results'!$D:$P, MATCH(1, ('RESOLVE Results'!$A:$A = $D$124) * ('RESOLVE Results'!$B:$B = $F$124) * ('RESOLVE Results'!$C:$C = $C149), 0), MATCH(J$126, 'RESOLVE Results'!$D$1:$P$1, 0)), "")</f>
        <v>0</v>
      </c>
      <c r="K149" s="4" cm="1">
        <f t="array" ref="K149">IFERROR(INDEX('RESOLVE Results'!$D:$P, MATCH(1, ('RESOLVE Results'!$A:$A = $D$124) * ('RESOLVE Results'!$B:$B = $F$124) * ('RESOLVE Results'!$C:$C = $C149), 0), MATCH(K$126, 'RESOLVE Results'!$D$1:$P$1, 0)), "")</f>
        <v>0</v>
      </c>
      <c r="L149" s="4" cm="1">
        <f t="array" ref="L149">IFERROR(INDEX('RESOLVE Results'!$D:$P, MATCH(1, ('RESOLVE Results'!$A:$A = $D$124) * ('RESOLVE Results'!$B:$B = $F$124) * ('RESOLVE Results'!$C:$C = $C149), 0), MATCH(L$126, 'RESOLVE Results'!$D$1:$P$1, 0)), "")</f>
        <v>1.74</v>
      </c>
      <c r="M149" s="4" cm="1">
        <f t="array" ref="M149">IFERROR(INDEX('RESOLVE Results'!$D:$P, MATCH(1, ('RESOLVE Results'!$A:$A = $D$124) * ('RESOLVE Results'!$B:$B = $F$124) * ('RESOLVE Results'!$C:$C = $C149), 0), MATCH(M$126, 'RESOLVE Results'!$D$1:$P$1, 0)), "")</f>
        <v>2.97</v>
      </c>
      <c r="N149" s="4" cm="1">
        <f t="array" ref="N149">IFERROR(INDEX('RESOLVE Results'!$D:$P, MATCH(1, ('RESOLVE Results'!$A:$A = $D$124) * ('RESOLVE Results'!$B:$B = $F$124) * ('RESOLVE Results'!$C:$C = $C149), 0), MATCH(N$126, 'RESOLVE Results'!$D$1:$P$1, 0)), "")</f>
        <v>3.46</v>
      </c>
      <c r="O149" s="4" cm="1">
        <f t="array" ref="O149">IFERROR(INDEX('RESOLVE Results'!$D:$P, MATCH(1, ('RESOLVE Results'!$A:$A = $D$124) * ('RESOLVE Results'!$B:$B = $F$124) * ('RESOLVE Results'!$C:$C = $C149), 0), MATCH(O$126, 'RESOLVE Results'!$D$1:$P$1, 0)), "")</f>
        <v>4.1100000000000003</v>
      </c>
      <c r="P149" s="6">
        <f t="shared" si="5"/>
        <v>26.515729778154622</v>
      </c>
      <c r="Q149" s="4">
        <f>IFERROR(IF('Dashboard '!$D$6 = 2035, P149 * (1.05^(2035-2022)), P149), "")</f>
        <v>49.999363114251949</v>
      </c>
    </row>
    <row r="150" spans="2:17" outlineLevel="1" x14ac:dyDescent="0.2">
      <c r="B150" s="11" t="s">
        <v>272</v>
      </c>
      <c r="C150" s="3" t="str">
        <v>3GW High Gas Retirements</v>
      </c>
      <c r="D150" s="4" cm="1">
        <f t="array" ref="D150">IFERROR(INDEX('RESOLVE Results'!$D:$P, MATCH(1, ('RESOLVE Results'!$A:$A = $D$124) * ('RESOLVE Results'!$B:$B = $F$124) * ('RESOLVE Results'!$C:$C = $C150), 0), MATCH(D$126, 'RESOLVE Results'!$D$1:$P$1, 0)), "")</f>
        <v>0</v>
      </c>
      <c r="E150" s="4" cm="1">
        <f t="array" ref="E150">IFERROR(INDEX('RESOLVE Results'!$D:$P, MATCH(1, ('RESOLVE Results'!$A:$A = $D$124) * ('RESOLVE Results'!$B:$B = $F$124) * ('RESOLVE Results'!$C:$C = $C150), 0), MATCH(E$126, 'RESOLVE Results'!$D$1:$P$1, 0)), "")</f>
        <v>0</v>
      </c>
      <c r="F150" s="4" cm="1">
        <f t="array" ref="F150">IFERROR(INDEX('RESOLVE Results'!$D:$P, MATCH(1, ('RESOLVE Results'!$A:$A = $D$124) * ('RESOLVE Results'!$B:$B = $F$124) * ('RESOLVE Results'!$C:$C = $C150), 0), MATCH(F$126, 'RESOLVE Results'!$D$1:$P$1, 0)), "")</f>
        <v>0</v>
      </c>
      <c r="G150" s="4" cm="1">
        <f t="array" ref="G150">IFERROR(INDEX('RESOLVE Results'!$D:$P, MATCH(1, ('RESOLVE Results'!$A:$A = $D$124) * ('RESOLVE Results'!$B:$B = $F$124) * ('RESOLVE Results'!$C:$C = $C150), 0), MATCH(G$126, 'RESOLVE Results'!$D$1:$P$1, 0)), "")</f>
        <v>0</v>
      </c>
      <c r="H150" s="4" cm="1">
        <f t="array" ref="H150">IFERROR(INDEX('RESOLVE Results'!$D:$P, MATCH(1, ('RESOLVE Results'!$A:$A = $D$124) * ('RESOLVE Results'!$B:$B = $F$124) * ('RESOLVE Results'!$C:$C = $C150), 0), MATCH(H$126, 'RESOLVE Results'!$D$1:$P$1, 0)), "")</f>
        <v>0</v>
      </c>
      <c r="I150" s="4" cm="1">
        <f t="array" ref="I150">IFERROR(INDEX('RESOLVE Results'!$D:$P, MATCH(1, ('RESOLVE Results'!$A:$A = $D$124) * ('RESOLVE Results'!$B:$B = $F$124) * ('RESOLVE Results'!$C:$C = $C150), 0), MATCH(I$126, 'RESOLVE Results'!$D$1:$P$1, 0)), "")</f>
        <v>0</v>
      </c>
      <c r="J150" s="4" cm="1">
        <f t="array" ref="J150">IFERROR(INDEX('RESOLVE Results'!$D:$P, MATCH(1, ('RESOLVE Results'!$A:$A = $D$124) * ('RESOLVE Results'!$B:$B = $F$124) * ('RESOLVE Results'!$C:$C = $C150), 0), MATCH(J$126, 'RESOLVE Results'!$D$1:$P$1, 0)), "")</f>
        <v>0</v>
      </c>
      <c r="K150" s="4" cm="1">
        <f t="array" ref="K150">IFERROR(INDEX('RESOLVE Results'!$D:$P, MATCH(1, ('RESOLVE Results'!$A:$A = $D$124) * ('RESOLVE Results'!$B:$B = $F$124) * ('RESOLVE Results'!$C:$C = $C150), 0), MATCH(K$126, 'RESOLVE Results'!$D$1:$P$1, 0)), "")</f>
        <v>0</v>
      </c>
      <c r="L150" s="4" cm="1">
        <f t="array" ref="L150">IFERROR(INDEX('RESOLVE Results'!$D:$P, MATCH(1, ('RESOLVE Results'!$A:$A = $D$124) * ('RESOLVE Results'!$B:$B = $F$124) * ('RESOLVE Results'!$C:$C = $C150), 0), MATCH(L$126, 'RESOLVE Results'!$D$1:$P$1, 0)), "")</f>
        <v>1.3</v>
      </c>
      <c r="M150" s="4" cm="1">
        <f t="array" ref="M150">IFERROR(INDEX('RESOLVE Results'!$D:$P, MATCH(1, ('RESOLVE Results'!$A:$A = $D$124) * ('RESOLVE Results'!$B:$B = $F$124) * ('RESOLVE Results'!$C:$C = $C150), 0), MATCH(M$126, 'RESOLVE Results'!$D$1:$P$1, 0)), "")</f>
        <v>2.38</v>
      </c>
      <c r="N150" s="4" cm="1">
        <f t="array" ref="N150">IFERROR(INDEX('RESOLVE Results'!$D:$P, MATCH(1, ('RESOLVE Results'!$A:$A = $D$124) * ('RESOLVE Results'!$B:$B = $F$124) * ('RESOLVE Results'!$C:$C = $C150), 0), MATCH(N$126, 'RESOLVE Results'!$D$1:$P$1, 0)), "")</f>
        <v>2.62</v>
      </c>
      <c r="O150" s="4" cm="1">
        <f t="array" ref="O150">IFERROR(INDEX('RESOLVE Results'!$D:$P, MATCH(1, ('RESOLVE Results'!$A:$A = $D$124) * ('RESOLVE Results'!$B:$B = $F$124) * ('RESOLVE Results'!$C:$C = $C150), 0), MATCH(O$126, 'RESOLVE Results'!$D$1:$P$1, 0)), "")</f>
        <v>2.39</v>
      </c>
      <c r="P150" s="6">
        <f t="shared" si="5"/>
        <v>17.24354784777406</v>
      </c>
      <c r="Q150" s="4">
        <f>IFERROR(IF('Dashboard '!$D$6 = 2035, P150 * (1.05^(2035-2022)), P150), "")</f>
        <v>32.515281209764836</v>
      </c>
    </row>
    <row r="151" spans="2:17" outlineLevel="1" x14ac:dyDescent="0.2">
      <c r="B151" s="11" t="s">
        <v>272</v>
      </c>
      <c r="C151" s="3" t="str">
        <v>3GW Low Long Duration Storage ELCC</v>
      </c>
      <c r="D151" s="4" cm="1">
        <f t="array" ref="D151">IFERROR(INDEX('RESOLVE Results'!$D:$P, MATCH(1, ('RESOLVE Results'!$A:$A = $D$124) * ('RESOLVE Results'!$B:$B = $F$124) * ('RESOLVE Results'!$C:$C = $C151), 0), MATCH(D$126, 'RESOLVE Results'!$D$1:$P$1, 0)), "")</f>
        <v>0</v>
      </c>
      <c r="E151" s="4" cm="1">
        <f t="array" ref="E151">IFERROR(INDEX('RESOLVE Results'!$D:$P, MATCH(1, ('RESOLVE Results'!$A:$A = $D$124) * ('RESOLVE Results'!$B:$B = $F$124) * ('RESOLVE Results'!$C:$C = $C151), 0), MATCH(E$126, 'RESOLVE Results'!$D$1:$P$1, 0)), "")</f>
        <v>0</v>
      </c>
      <c r="F151" s="4" cm="1">
        <f t="array" ref="F151">IFERROR(INDEX('RESOLVE Results'!$D:$P, MATCH(1, ('RESOLVE Results'!$A:$A = $D$124) * ('RESOLVE Results'!$B:$B = $F$124) * ('RESOLVE Results'!$C:$C = $C151), 0), MATCH(F$126, 'RESOLVE Results'!$D$1:$P$1, 0)), "")</f>
        <v>0</v>
      </c>
      <c r="G151" s="4" cm="1">
        <f t="array" ref="G151">IFERROR(INDEX('RESOLVE Results'!$D:$P, MATCH(1, ('RESOLVE Results'!$A:$A = $D$124) * ('RESOLVE Results'!$B:$B = $F$124) * ('RESOLVE Results'!$C:$C = $C151), 0), MATCH(G$126, 'RESOLVE Results'!$D$1:$P$1, 0)), "")</f>
        <v>0</v>
      </c>
      <c r="H151" s="4" cm="1">
        <f t="array" ref="H151">IFERROR(INDEX('RESOLVE Results'!$D:$P, MATCH(1, ('RESOLVE Results'!$A:$A = $D$124) * ('RESOLVE Results'!$B:$B = $F$124) * ('RESOLVE Results'!$C:$C = $C151), 0), MATCH(H$126, 'RESOLVE Results'!$D$1:$P$1, 0)), "")</f>
        <v>0</v>
      </c>
      <c r="I151" s="4" cm="1">
        <f t="array" ref="I151">IFERROR(INDEX('RESOLVE Results'!$D:$P, MATCH(1, ('RESOLVE Results'!$A:$A = $D$124) * ('RESOLVE Results'!$B:$B = $F$124) * ('RESOLVE Results'!$C:$C = $C151), 0), MATCH(I$126, 'RESOLVE Results'!$D$1:$P$1, 0)), "")</f>
        <v>0</v>
      </c>
      <c r="J151" s="4" cm="1">
        <f t="array" ref="J151">IFERROR(INDEX('RESOLVE Results'!$D:$P, MATCH(1, ('RESOLVE Results'!$A:$A = $D$124) * ('RESOLVE Results'!$B:$B = $F$124) * ('RESOLVE Results'!$C:$C = $C151), 0), MATCH(J$126, 'RESOLVE Results'!$D$1:$P$1, 0)), "")</f>
        <v>0</v>
      </c>
      <c r="K151" s="4" cm="1">
        <f t="array" ref="K151">IFERROR(INDEX('RESOLVE Results'!$D:$P, MATCH(1, ('RESOLVE Results'!$A:$A = $D$124) * ('RESOLVE Results'!$B:$B = $F$124) * ('RESOLVE Results'!$C:$C = $C151), 0), MATCH(K$126, 'RESOLVE Results'!$D$1:$P$1, 0)), "")</f>
        <v>0</v>
      </c>
      <c r="L151" s="4" cm="1">
        <f t="array" ref="L151">IFERROR(INDEX('RESOLVE Results'!$D:$P, MATCH(1, ('RESOLVE Results'!$A:$A = $D$124) * ('RESOLVE Results'!$B:$B = $F$124) * ('RESOLVE Results'!$C:$C = $C151), 0), MATCH(L$126, 'RESOLVE Results'!$D$1:$P$1, 0)), "")</f>
        <v>1.1299999999999999</v>
      </c>
      <c r="M151" s="4" cm="1">
        <f t="array" ref="M151">IFERROR(INDEX('RESOLVE Results'!$D:$P, MATCH(1, ('RESOLVE Results'!$A:$A = $D$124) * ('RESOLVE Results'!$B:$B = $F$124) * ('RESOLVE Results'!$C:$C = $C151), 0), MATCH(M$126, 'RESOLVE Results'!$D$1:$P$1, 0)), "")</f>
        <v>1.21</v>
      </c>
      <c r="N151" s="4" cm="1">
        <f t="array" ref="N151">IFERROR(INDEX('RESOLVE Results'!$D:$P, MATCH(1, ('RESOLVE Results'!$A:$A = $D$124) * ('RESOLVE Results'!$B:$B = $F$124) * ('RESOLVE Results'!$C:$C = $C151), 0), MATCH(N$126, 'RESOLVE Results'!$D$1:$P$1, 0)), "")</f>
        <v>1.36</v>
      </c>
      <c r="O151" s="4" cm="1">
        <f t="array" ref="O151">IFERROR(INDEX('RESOLVE Results'!$D:$P, MATCH(1, ('RESOLVE Results'!$A:$A = $D$124) * ('RESOLVE Results'!$B:$B = $F$124) * ('RESOLVE Results'!$C:$C = $C151), 0), MATCH(O$126, 'RESOLVE Results'!$D$1:$P$1, 0)), "")</f>
        <v>2.62</v>
      </c>
      <c r="P151" s="6">
        <f t="shared" si="5"/>
        <v>15.156213385297844</v>
      </c>
      <c r="Q151" s="4">
        <f>IFERROR(IF('Dashboard '!$D$6 = 2035, P151 * (1.05^(2035-2022)), P151), "")</f>
        <v>28.579300770854829</v>
      </c>
    </row>
    <row r="152" spans="2:17" outlineLevel="1" x14ac:dyDescent="0.2">
      <c r="B152" s="11" t="s">
        <v>272</v>
      </c>
      <c r="C152" s="3" t="str">
        <v>3GW High Offshore Wind ELCC</v>
      </c>
      <c r="D152" s="4" cm="1">
        <f t="array" ref="D152">IFERROR(INDEX('RESOLVE Results'!$D:$P, MATCH(1, ('RESOLVE Results'!$A:$A = $D$124) * ('RESOLVE Results'!$B:$B = $F$124) * ('RESOLVE Results'!$C:$C = $C152), 0), MATCH(D$126, 'RESOLVE Results'!$D$1:$P$1, 0)), "")</f>
        <v>0</v>
      </c>
      <c r="E152" s="4" cm="1">
        <f t="array" ref="E152">IFERROR(INDEX('RESOLVE Results'!$D:$P, MATCH(1, ('RESOLVE Results'!$A:$A = $D$124) * ('RESOLVE Results'!$B:$B = $F$124) * ('RESOLVE Results'!$C:$C = $C152), 0), MATCH(E$126, 'RESOLVE Results'!$D$1:$P$1, 0)), "")</f>
        <v>0</v>
      </c>
      <c r="F152" s="4" cm="1">
        <f t="array" ref="F152">IFERROR(INDEX('RESOLVE Results'!$D:$P, MATCH(1, ('RESOLVE Results'!$A:$A = $D$124) * ('RESOLVE Results'!$B:$B = $F$124) * ('RESOLVE Results'!$C:$C = $C152), 0), MATCH(F$126, 'RESOLVE Results'!$D$1:$P$1, 0)), "")</f>
        <v>0</v>
      </c>
      <c r="G152" s="4" cm="1">
        <f t="array" ref="G152">IFERROR(INDEX('RESOLVE Results'!$D:$P, MATCH(1, ('RESOLVE Results'!$A:$A = $D$124) * ('RESOLVE Results'!$B:$B = $F$124) * ('RESOLVE Results'!$C:$C = $C152), 0), MATCH(G$126, 'RESOLVE Results'!$D$1:$P$1, 0)), "")</f>
        <v>0</v>
      </c>
      <c r="H152" s="4" cm="1">
        <f t="array" ref="H152">IFERROR(INDEX('RESOLVE Results'!$D:$P, MATCH(1, ('RESOLVE Results'!$A:$A = $D$124) * ('RESOLVE Results'!$B:$B = $F$124) * ('RESOLVE Results'!$C:$C = $C152), 0), MATCH(H$126, 'RESOLVE Results'!$D$1:$P$1, 0)), "")</f>
        <v>0</v>
      </c>
      <c r="I152" s="4" cm="1">
        <f t="array" ref="I152">IFERROR(INDEX('RESOLVE Results'!$D:$P, MATCH(1, ('RESOLVE Results'!$A:$A = $D$124) * ('RESOLVE Results'!$B:$B = $F$124) * ('RESOLVE Results'!$C:$C = $C152), 0), MATCH(I$126, 'RESOLVE Results'!$D$1:$P$1, 0)), "")</f>
        <v>0</v>
      </c>
      <c r="J152" s="4" cm="1">
        <f t="array" ref="J152">IFERROR(INDEX('RESOLVE Results'!$D:$P, MATCH(1, ('RESOLVE Results'!$A:$A = $D$124) * ('RESOLVE Results'!$B:$B = $F$124) * ('RESOLVE Results'!$C:$C = $C152), 0), MATCH(J$126, 'RESOLVE Results'!$D$1:$P$1, 0)), "")</f>
        <v>0</v>
      </c>
      <c r="K152" s="4" cm="1">
        <f t="array" ref="K152">IFERROR(INDEX('RESOLVE Results'!$D:$P, MATCH(1, ('RESOLVE Results'!$A:$A = $D$124) * ('RESOLVE Results'!$B:$B = $F$124) * ('RESOLVE Results'!$C:$C = $C152), 0), MATCH(K$126, 'RESOLVE Results'!$D$1:$P$1, 0)), "")</f>
        <v>0</v>
      </c>
      <c r="L152" s="4" cm="1">
        <f t="array" ref="L152">IFERROR(INDEX('RESOLVE Results'!$D:$P, MATCH(1, ('RESOLVE Results'!$A:$A = $D$124) * ('RESOLVE Results'!$B:$B = $F$124) * ('RESOLVE Results'!$C:$C = $C152), 0), MATCH(L$126, 'RESOLVE Results'!$D$1:$P$1, 0)), "")</f>
        <v>1.55</v>
      </c>
      <c r="M152" s="4" cm="1">
        <f t="array" ref="M152">IFERROR(INDEX('RESOLVE Results'!$D:$P, MATCH(1, ('RESOLVE Results'!$A:$A = $D$124) * ('RESOLVE Results'!$B:$B = $F$124) * ('RESOLVE Results'!$C:$C = $C152), 0), MATCH(M$126, 'RESOLVE Results'!$D$1:$P$1, 0)), "")</f>
        <v>1.38</v>
      </c>
      <c r="N152" s="4" cm="1">
        <f t="array" ref="N152">IFERROR(INDEX('RESOLVE Results'!$D:$P, MATCH(1, ('RESOLVE Results'!$A:$A = $D$124) * ('RESOLVE Results'!$B:$B = $F$124) * ('RESOLVE Results'!$C:$C = $C152), 0), MATCH(N$126, 'RESOLVE Results'!$D$1:$P$1, 0)), "")</f>
        <v>1.49</v>
      </c>
      <c r="O152" s="4" cm="1">
        <f t="array" ref="O152">IFERROR(INDEX('RESOLVE Results'!$D:$P, MATCH(1, ('RESOLVE Results'!$A:$A = $D$124) * ('RESOLVE Results'!$B:$B = $F$124) * ('RESOLVE Results'!$C:$C = $C152), 0), MATCH(O$126, 'RESOLVE Results'!$D$1:$P$1, 0)), "")</f>
        <v>2.39</v>
      </c>
      <c r="P152" s="6">
        <f t="shared" si="5"/>
        <v>15.090618741394625</v>
      </c>
      <c r="Q152" s="4">
        <f>IFERROR(IF('Dashboard '!$D$6 = 2035, P152 * (1.05^(2035-2022)), P152), "")</f>
        <v>28.455612286837724</v>
      </c>
    </row>
    <row r="153" spans="2:17" outlineLevel="1" x14ac:dyDescent="0.2">
      <c r="B153" s="11" t="s">
        <v>272</v>
      </c>
      <c r="C153" s="3" t="str">
        <v>3GW Low Offshore Wind ELCC</v>
      </c>
      <c r="D153" s="4" cm="1">
        <f t="array" ref="D153">IFERROR(INDEX('RESOLVE Results'!$D:$P, MATCH(1, ('RESOLVE Results'!$A:$A = $D$124) * ('RESOLVE Results'!$B:$B = $F$124) * ('RESOLVE Results'!$C:$C = $C153), 0), MATCH(D$126, 'RESOLVE Results'!$D$1:$P$1, 0)), "")</f>
        <v>0</v>
      </c>
      <c r="E153" s="4" cm="1">
        <f t="array" ref="E153">IFERROR(INDEX('RESOLVE Results'!$D:$P, MATCH(1, ('RESOLVE Results'!$A:$A = $D$124) * ('RESOLVE Results'!$B:$B = $F$124) * ('RESOLVE Results'!$C:$C = $C153), 0), MATCH(E$126, 'RESOLVE Results'!$D$1:$P$1, 0)), "")</f>
        <v>0</v>
      </c>
      <c r="F153" s="4" cm="1">
        <f t="array" ref="F153">IFERROR(INDEX('RESOLVE Results'!$D:$P, MATCH(1, ('RESOLVE Results'!$A:$A = $D$124) * ('RESOLVE Results'!$B:$B = $F$124) * ('RESOLVE Results'!$C:$C = $C153), 0), MATCH(F$126, 'RESOLVE Results'!$D$1:$P$1, 0)), "")</f>
        <v>0</v>
      </c>
      <c r="G153" s="4" cm="1">
        <f t="array" ref="G153">IFERROR(INDEX('RESOLVE Results'!$D:$P, MATCH(1, ('RESOLVE Results'!$A:$A = $D$124) * ('RESOLVE Results'!$B:$B = $F$124) * ('RESOLVE Results'!$C:$C = $C153), 0), MATCH(G$126, 'RESOLVE Results'!$D$1:$P$1, 0)), "")</f>
        <v>0</v>
      </c>
      <c r="H153" s="4" cm="1">
        <f t="array" ref="H153">IFERROR(INDEX('RESOLVE Results'!$D:$P, MATCH(1, ('RESOLVE Results'!$A:$A = $D$124) * ('RESOLVE Results'!$B:$B = $F$124) * ('RESOLVE Results'!$C:$C = $C153), 0), MATCH(H$126, 'RESOLVE Results'!$D$1:$P$1, 0)), "")</f>
        <v>0</v>
      </c>
      <c r="I153" s="4" cm="1">
        <f t="array" ref="I153">IFERROR(INDEX('RESOLVE Results'!$D:$P, MATCH(1, ('RESOLVE Results'!$A:$A = $D$124) * ('RESOLVE Results'!$B:$B = $F$124) * ('RESOLVE Results'!$C:$C = $C153), 0), MATCH(I$126, 'RESOLVE Results'!$D$1:$P$1, 0)), "")</f>
        <v>0</v>
      </c>
      <c r="J153" s="4" cm="1">
        <f t="array" ref="J153">IFERROR(INDEX('RESOLVE Results'!$D:$P, MATCH(1, ('RESOLVE Results'!$A:$A = $D$124) * ('RESOLVE Results'!$B:$B = $F$124) * ('RESOLVE Results'!$C:$C = $C153), 0), MATCH(J$126, 'RESOLVE Results'!$D$1:$P$1, 0)), "")</f>
        <v>0</v>
      </c>
      <c r="K153" s="4" cm="1">
        <f t="array" ref="K153">IFERROR(INDEX('RESOLVE Results'!$D:$P, MATCH(1, ('RESOLVE Results'!$A:$A = $D$124) * ('RESOLVE Results'!$B:$B = $F$124) * ('RESOLVE Results'!$C:$C = $C153), 0), MATCH(K$126, 'RESOLVE Results'!$D$1:$P$1, 0)), "")</f>
        <v>0</v>
      </c>
      <c r="L153" s="4" cm="1">
        <f t="array" ref="L153">IFERROR(INDEX('RESOLVE Results'!$D:$P, MATCH(1, ('RESOLVE Results'!$A:$A = $D$124) * ('RESOLVE Results'!$B:$B = $F$124) * ('RESOLVE Results'!$C:$C = $C153), 0), MATCH(L$126, 'RESOLVE Results'!$D$1:$P$1, 0)), "")</f>
        <v>1.47</v>
      </c>
      <c r="M153" s="4" cm="1">
        <f t="array" ref="M153">IFERROR(INDEX('RESOLVE Results'!$D:$P, MATCH(1, ('RESOLVE Results'!$A:$A = $D$124) * ('RESOLVE Results'!$B:$B = $F$124) * ('RESOLVE Results'!$C:$C = $C153), 0), MATCH(M$126, 'RESOLVE Results'!$D$1:$P$1, 0)), "")</f>
        <v>1.34</v>
      </c>
      <c r="N153" s="4" cm="1">
        <f t="array" ref="N153">IFERROR(INDEX('RESOLVE Results'!$D:$P, MATCH(1, ('RESOLVE Results'!$A:$A = $D$124) * ('RESOLVE Results'!$B:$B = $F$124) * ('RESOLVE Results'!$C:$C = $C153), 0), MATCH(N$126, 'RESOLVE Results'!$D$1:$P$1, 0)), "")</f>
        <v>1.44</v>
      </c>
      <c r="O153" s="4" cm="1">
        <f t="array" ref="O153">IFERROR(INDEX('RESOLVE Results'!$D:$P, MATCH(1, ('RESOLVE Results'!$A:$A = $D$124) * ('RESOLVE Results'!$B:$B = $F$124) * ('RESOLVE Results'!$C:$C = $C153), 0), MATCH(O$126, 'RESOLVE Results'!$D$1:$P$1, 0)), "")</f>
        <v>2.42</v>
      </c>
      <c r="P153" s="6">
        <f t="shared" si="5"/>
        <v>15.008188295629937</v>
      </c>
      <c r="Q153" s="4">
        <f>IFERROR(IF('Dashboard '!$D$6 = 2035, P153 * (1.05^(2035-2022)), P153), "")</f>
        <v>28.300177387480218</v>
      </c>
    </row>
    <row r="154" spans="2:17" outlineLevel="1" x14ac:dyDescent="0.2">
      <c r="B154" s="11" t="s">
        <v>272</v>
      </c>
      <c r="C154" s="3" t="str">
        <v>3GW Low Competing Resource Cost</v>
      </c>
      <c r="D154" s="4" cm="1">
        <f t="array" ref="D154">IFERROR(INDEX('RESOLVE Results'!$D:$P, MATCH(1, ('RESOLVE Results'!$A:$A = $D$124) * ('RESOLVE Results'!$B:$B = $F$124) * ('RESOLVE Results'!$C:$C = $C154), 0), MATCH(D$126, 'RESOLVE Results'!$D$1:$P$1, 0)), "")</f>
        <v>0</v>
      </c>
      <c r="E154" s="4" cm="1">
        <f t="array" ref="E154">IFERROR(INDEX('RESOLVE Results'!$D:$P, MATCH(1, ('RESOLVE Results'!$A:$A = $D$124) * ('RESOLVE Results'!$B:$B = $F$124) * ('RESOLVE Results'!$C:$C = $C154), 0), MATCH(E$126, 'RESOLVE Results'!$D$1:$P$1, 0)), "")</f>
        <v>0</v>
      </c>
      <c r="F154" s="4" cm="1">
        <f t="array" ref="F154">IFERROR(INDEX('RESOLVE Results'!$D:$P, MATCH(1, ('RESOLVE Results'!$A:$A = $D$124) * ('RESOLVE Results'!$B:$B = $F$124) * ('RESOLVE Results'!$C:$C = $C154), 0), MATCH(F$126, 'RESOLVE Results'!$D$1:$P$1, 0)), "")</f>
        <v>0</v>
      </c>
      <c r="G154" s="4" cm="1">
        <f t="array" ref="G154">IFERROR(INDEX('RESOLVE Results'!$D:$P, MATCH(1, ('RESOLVE Results'!$A:$A = $D$124) * ('RESOLVE Results'!$B:$B = $F$124) * ('RESOLVE Results'!$C:$C = $C154), 0), MATCH(G$126, 'RESOLVE Results'!$D$1:$P$1, 0)), "")</f>
        <v>0</v>
      </c>
      <c r="H154" s="4" cm="1">
        <f t="array" ref="H154">IFERROR(INDEX('RESOLVE Results'!$D:$P, MATCH(1, ('RESOLVE Results'!$A:$A = $D$124) * ('RESOLVE Results'!$B:$B = $F$124) * ('RESOLVE Results'!$C:$C = $C154), 0), MATCH(H$126, 'RESOLVE Results'!$D$1:$P$1, 0)), "")</f>
        <v>0</v>
      </c>
      <c r="I154" s="4" cm="1">
        <f t="array" ref="I154">IFERROR(INDEX('RESOLVE Results'!$D:$P, MATCH(1, ('RESOLVE Results'!$A:$A = $D$124) * ('RESOLVE Results'!$B:$B = $F$124) * ('RESOLVE Results'!$C:$C = $C154), 0), MATCH(I$126, 'RESOLVE Results'!$D$1:$P$1, 0)), "")</f>
        <v>0</v>
      </c>
      <c r="J154" s="4" cm="1">
        <f t="array" ref="J154">IFERROR(INDEX('RESOLVE Results'!$D:$P, MATCH(1, ('RESOLVE Results'!$A:$A = $D$124) * ('RESOLVE Results'!$B:$B = $F$124) * ('RESOLVE Results'!$C:$C = $C154), 0), MATCH(J$126, 'RESOLVE Results'!$D$1:$P$1, 0)), "")</f>
        <v>0</v>
      </c>
      <c r="K154" s="4" cm="1">
        <f t="array" ref="K154">IFERROR(INDEX('RESOLVE Results'!$D:$P, MATCH(1, ('RESOLVE Results'!$A:$A = $D$124) * ('RESOLVE Results'!$B:$B = $F$124) * ('RESOLVE Results'!$C:$C = $C154), 0), MATCH(K$126, 'RESOLVE Results'!$D$1:$P$1, 0)), "")</f>
        <v>0</v>
      </c>
      <c r="L154" s="4" cm="1">
        <f t="array" ref="L154">IFERROR(INDEX('RESOLVE Results'!$D:$P, MATCH(1, ('RESOLVE Results'!$A:$A = $D$124) * ('RESOLVE Results'!$B:$B = $F$124) * ('RESOLVE Results'!$C:$C = $C154), 0), MATCH(L$126, 'RESOLVE Results'!$D$1:$P$1, 0)), "")</f>
        <v>1.42</v>
      </c>
      <c r="M154" s="4" cm="1">
        <f t="array" ref="M154">IFERROR(INDEX('RESOLVE Results'!$D:$P, MATCH(1, ('RESOLVE Results'!$A:$A = $D$124) * ('RESOLVE Results'!$B:$B = $F$124) * ('RESOLVE Results'!$C:$C = $C154), 0), MATCH(M$126, 'RESOLVE Results'!$D$1:$P$1, 0)), "")</f>
        <v>1.43</v>
      </c>
      <c r="N154" s="4" cm="1">
        <f t="array" ref="N154">IFERROR(INDEX('RESOLVE Results'!$D:$P, MATCH(1, ('RESOLVE Results'!$A:$A = $D$124) * ('RESOLVE Results'!$B:$B = $F$124) * ('RESOLVE Results'!$C:$C = $C154), 0), MATCH(N$126, 'RESOLVE Results'!$D$1:$P$1, 0)), "")</f>
        <v>1.78</v>
      </c>
      <c r="O154" s="4" cm="1">
        <f t="array" ref="O154">IFERROR(INDEX('RESOLVE Results'!$D:$P, MATCH(1, ('RESOLVE Results'!$A:$A = $D$124) * ('RESOLVE Results'!$B:$B = $F$124) * ('RESOLVE Results'!$C:$C = $C154), 0), MATCH(O$126, 'RESOLVE Results'!$D$1:$P$1, 0)), "")</f>
        <v>2.66</v>
      </c>
      <c r="P154" s="6">
        <f t="shared" si="5"/>
        <v>16.430666732653684</v>
      </c>
      <c r="Q154" s="4">
        <f>IFERROR(IF('Dashboard '!$D$6 = 2035, P154 * (1.05^(2035-2022)), P154), "")</f>
        <v>30.982472632227346</v>
      </c>
    </row>
    <row r="155" spans="2:17" outlineLevel="1" x14ac:dyDescent="0.2">
      <c r="B155" s="11" t="s">
        <v>272</v>
      </c>
      <c r="C155" s="3" t="str">
        <v>3GW Low Bookend</v>
      </c>
      <c r="D155" s="4" cm="1">
        <f t="array" ref="D155">IFERROR(INDEX('RESOLVE Results'!$D:$P, MATCH(1, ('RESOLVE Results'!$A:$A = $D$124) * ('RESOLVE Results'!$B:$B = $F$124) * ('RESOLVE Results'!$C:$C = $C155), 0), MATCH(D$126, 'RESOLVE Results'!$D$1:$P$1, 0)), "")</f>
        <v>0</v>
      </c>
      <c r="E155" s="4" cm="1">
        <f t="array" ref="E155">IFERROR(INDEX('RESOLVE Results'!$D:$P, MATCH(1, ('RESOLVE Results'!$A:$A = $D$124) * ('RESOLVE Results'!$B:$B = $F$124) * ('RESOLVE Results'!$C:$C = $C155), 0), MATCH(E$126, 'RESOLVE Results'!$D$1:$P$1, 0)), "")</f>
        <v>0</v>
      </c>
      <c r="F155" s="4" cm="1">
        <f t="array" ref="F155">IFERROR(INDEX('RESOLVE Results'!$D:$P, MATCH(1, ('RESOLVE Results'!$A:$A = $D$124) * ('RESOLVE Results'!$B:$B = $F$124) * ('RESOLVE Results'!$C:$C = $C155), 0), MATCH(F$126, 'RESOLVE Results'!$D$1:$P$1, 0)), "")</f>
        <v>0</v>
      </c>
      <c r="G155" s="4" cm="1">
        <f t="array" ref="G155">IFERROR(INDEX('RESOLVE Results'!$D:$P, MATCH(1, ('RESOLVE Results'!$A:$A = $D$124) * ('RESOLVE Results'!$B:$B = $F$124) * ('RESOLVE Results'!$C:$C = $C155), 0), MATCH(G$126, 'RESOLVE Results'!$D$1:$P$1, 0)), "")</f>
        <v>0</v>
      </c>
      <c r="H155" s="4" cm="1">
        <f t="array" ref="H155">IFERROR(INDEX('RESOLVE Results'!$D:$P, MATCH(1, ('RESOLVE Results'!$A:$A = $D$124) * ('RESOLVE Results'!$B:$B = $F$124) * ('RESOLVE Results'!$C:$C = $C155), 0), MATCH(H$126, 'RESOLVE Results'!$D$1:$P$1, 0)), "")</f>
        <v>0</v>
      </c>
      <c r="I155" s="4" cm="1">
        <f t="array" ref="I155">IFERROR(INDEX('RESOLVE Results'!$D:$P, MATCH(1, ('RESOLVE Results'!$A:$A = $D$124) * ('RESOLVE Results'!$B:$B = $F$124) * ('RESOLVE Results'!$C:$C = $C155), 0), MATCH(I$126, 'RESOLVE Results'!$D$1:$P$1, 0)), "")</f>
        <v>0</v>
      </c>
      <c r="J155" s="4" cm="1">
        <f t="array" ref="J155">IFERROR(INDEX('RESOLVE Results'!$D:$P, MATCH(1, ('RESOLVE Results'!$A:$A = $D$124) * ('RESOLVE Results'!$B:$B = $F$124) * ('RESOLVE Results'!$C:$C = $C155), 0), MATCH(J$126, 'RESOLVE Results'!$D$1:$P$1, 0)), "")</f>
        <v>0</v>
      </c>
      <c r="K155" s="4" cm="1">
        <f t="array" ref="K155">IFERROR(INDEX('RESOLVE Results'!$D:$P, MATCH(1, ('RESOLVE Results'!$A:$A = $D$124) * ('RESOLVE Results'!$B:$B = $F$124) * ('RESOLVE Results'!$C:$C = $C155), 0), MATCH(K$126, 'RESOLVE Results'!$D$1:$P$1, 0)), "")</f>
        <v>0</v>
      </c>
      <c r="L155" s="4" cm="1">
        <f t="array" ref="L155">IFERROR(INDEX('RESOLVE Results'!$D:$P, MATCH(1, ('RESOLVE Results'!$A:$A = $D$124) * ('RESOLVE Results'!$B:$B = $F$124) * ('RESOLVE Results'!$C:$C = $C155), 0), MATCH(L$126, 'RESOLVE Results'!$D$1:$P$1, 0)), "")</f>
        <v>1.45</v>
      </c>
      <c r="M155" s="4" cm="1">
        <f t="array" ref="M155">IFERROR(INDEX('RESOLVE Results'!$D:$P, MATCH(1, ('RESOLVE Results'!$A:$A = $D$124) * ('RESOLVE Results'!$B:$B = $F$124) * ('RESOLVE Results'!$C:$C = $C155), 0), MATCH(M$126, 'RESOLVE Results'!$D$1:$P$1, 0)), "")</f>
        <v>1.71</v>
      </c>
      <c r="N155" s="4" cm="1">
        <f t="array" ref="N155">IFERROR(INDEX('RESOLVE Results'!$D:$P, MATCH(1, ('RESOLVE Results'!$A:$A = $D$124) * ('RESOLVE Results'!$B:$B = $F$124) * ('RESOLVE Results'!$C:$C = $C155), 0), MATCH(N$126, 'RESOLVE Results'!$D$1:$P$1, 0)), "")</f>
        <v>1.9</v>
      </c>
      <c r="O155" s="4" cm="1">
        <f t="array" ref="O155">IFERROR(INDEX('RESOLVE Results'!$D:$P, MATCH(1, ('RESOLVE Results'!$A:$A = $D$124) * ('RESOLVE Results'!$B:$B = $F$124) * ('RESOLVE Results'!$C:$C = $C155), 0), MATCH(O$126, 'RESOLVE Results'!$D$1:$P$1, 0)), "")</f>
        <v>2.08</v>
      </c>
      <c r="P155" s="6">
        <f t="shared" si="5"/>
        <v>14.550571489226794</v>
      </c>
      <c r="Q155" s="4">
        <f>IFERROR(IF('Dashboard '!$D$6 = 2035, P155 * (1.05^(2035-2022)), P155), "")</f>
        <v>27.437272648973433</v>
      </c>
    </row>
    <row r="156" spans="2:17" outlineLevel="1" x14ac:dyDescent="0.2">
      <c r="B156" s="11" t="s">
        <v>272</v>
      </c>
      <c r="C156" s="3" t="str">
        <v>3GW Least-Cost</v>
      </c>
      <c r="D156" s="4" cm="1">
        <f t="array" ref="D156">IFERROR(INDEX('RESOLVE Results'!$D:$P, MATCH(1, ('RESOLVE Results'!$A:$A = $D$124) * ('RESOLVE Results'!$B:$B = $F$124) * ('RESOLVE Results'!$C:$C = $C156), 0), MATCH(D$126, 'RESOLVE Results'!$D$1:$P$1, 0)), "")</f>
        <v>0</v>
      </c>
      <c r="E156" s="4" cm="1">
        <f t="array" ref="E156">IFERROR(INDEX('RESOLVE Results'!$D:$P, MATCH(1, ('RESOLVE Results'!$A:$A = $D$124) * ('RESOLVE Results'!$B:$B = $F$124) * ('RESOLVE Results'!$C:$C = $C156), 0), MATCH(E$126, 'RESOLVE Results'!$D$1:$P$1, 0)), "")</f>
        <v>0</v>
      </c>
      <c r="F156" s="4" cm="1">
        <f t="array" ref="F156">IFERROR(INDEX('RESOLVE Results'!$D:$P, MATCH(1, ('RESOLVE Results'!$A:$A = $D$124) * ('RESOLVE Results'!$B:$B = $F$124) * ('RESOLVE Results'!$C:$C = $C156), 0), MATCH(F$126, 'RESOLVE Results'!$D$1:$P$1, 0)), "")</f>
        <v>0</v>
      </c>
      <c r="G156" s="4" cm="1">
        <f t="array" ref="G156">IFERROR(INDEX('RESOLVE Results'!$D:$P, MATCH(1, ('RESOLVE Results'!$A:$A = $D$124) * ('RESOLVE Results'!$B:$B = $F$124) * ('RESOLVE Results'!$C:$C = $C156), 0), MATCH(G$126, 'RESOLVE Results'!$D$1:$P$1, 0)), "")</f>
        <v>0</v>
      </c>
      <c r="H156" s="4" cm="1">
        <f t="array" ref="H156">IFERROR(INDEX('RESOLVE Results'!$D:$P, MATCH(1, ('RESOLVE Results'!$A:$A = $D$124) * ('RESOLVE Results'!$B:$B = $F$124) * ('RESOLVE Results'!$C:$C = $C156), 0), MATCH(H$126, 'RESOLVE Results'!$D$1:$P$1, 0)), "")</f>
        <v>0</v>
      </c>
      <c r="I156" s="4" cm="1">
        <f t="array" ref="I156">IFERROR(INDEX('RESOLVE Results'!$D:$P, MATCH(1, ('RESOLVE Results'!$A:$A = $D$124) * ('RESOLVE Results'!$B:$B = $F$124) * ('RESOLVE Results'!$C:$C = $C156), 0), MATCH(I$126, 'RESOLVE Results'!$D$1:$P$1, 0)), "")</f>
        <v>0</v>
      </c>
      <c r="J156" s="4" cm="1">
        <f t="array" ref="J156">IFERROR(INDEX('RESOLVE Results'!$D:$P, MATCH(1, ('RESOLVE Results'!$A:$A = $D$124) * ('RESOLVE Results'!$B:$B = $F$124) * ('RESOLVE Results'!$C:$C = $C156), 0), MATCH(J$126, 'RESOLVE Results'!$D$1:$P$1, 0)), "")</f>
        <v>0</v>
      </c>
      <c r="K156" s="4" cm="1">
        <f t="array" ref="K156">IFERROR(INDEX('RESOLVE Results'!$D:$P, MATCH(1, ('RESOLVE Results'!$A:$A = $D$124) * ('RESOLVE Results'!$B:$B = $F$124) * ('RESOLVE Results'!$C:$C = $C156), 0), MATCH(K$126, 'RESOLVE Results'!$D$1:$P$1, 0)), "")</f>
        <v>0</v>
      </c>
      <c r="L156" s="4" cm="1">
        <f t="array" ref="L156">IFERROR(INDEX('RESOLVE Results'!$D:$P, MATCH(1, ('RESOLVE Results'!$A:$A = $D$124) * ('RESOLVE Results'!$B:$B = $F$124) * ('RESOLVE Results'!$C:$C = $C156), 0), MATCH(L$126, 'RESOLVE Results'!$D$1:$P$1, 0)), "")</f>
        <v>1.31</v>
      </c>
      <c r="M156" s="4" cm="1">
        <f t="array" ref="M156">IFERROR(INDEX('RESOLVE Results'!$D:$P, MATCH(1, ('RESOLVE Results'!$A:$A = $D$124) * ('RESOLVE Results'!$B:$B = $F$124) * ('RESOLVE Results'!$C:$C = $C156), 0), MATCH(M$126, 'RESOLVE Results'!$D$1:$P$1, 0)), "")</f>
        <v>1.23</v>
      </c>
      <c r="N156" s="4" cm="1">
        <f t="array" ref="N156">IFERROR(INDEX('RESOLVE Results'!$D:$P, MATCH(1, ('RESOLVE Results'!$A:$A = $D$124) * ('RESOLVE Results'!$B:$B = $F$124) * ('RESOLVE Results'!$C:$C = $C156), 0), MATCH(N$126, 'RESOLVE Results'!$D$1:$P$1, 0)), "")</f>
        <v>1.49</v>
      </c>
      <c r="O156" s="4" cm="1">
        <f t="array" ref="O156">IFERROR(INDEX('RESOLVE Results'!$D:$P, MATCH(1, ('RESOLVE Results'!$A:$A = $D$124) * ('RESOLVE Results'!$B:$B = $F$124) * ('RESOLVE Results'!$C:$C = $C156), 0), MATCH(O$126, 'RESOLVE Results'!$D$1:$P$1, 0)), "")</f>
        <v>2.61</v>
      </c>
      <c r="P156" s="6">
        <f t="shared" si="5"/>
        <v>15.517793602650347</v>
      </c>
      <c r="Q156" s="4">
        <f>IFERROR(IF('Dashboard '!$D$6 = 2035, P156 * (1.05^(2035-2022)), P156), "")</f>
        <v>29.261114197586625</v>
      </c>
    </row>
    <row r="157" spans="2:17" outlineLevel="1" x14ac:dyDescent="0.2">
      <c r="B157" s="11" t="s">
        <v>272</v>
      </c>
      <c r="C157" s="3" t="str">
        <v>4.9GW High Bookend</v>
      </c>
      <c r="D157" s="4" cm="1">
        <f t="array" ref="D157">IFERROR(INDEX('RESOLVE Results'!$D:$P, MATCH(1, ('RESOLVE Results'!$A:$A = $D$124) * ('RESOLVE Results'!$B:$B = $F$124) * ('RESOLVE Results'!$C:$C = $C157), 0), MATCH(D$126, 'RESOLVE Results'!$D$1:$P$1, 0)), "")</f>
        <v>0</v>
      </c>
      <c r="E157" s="4" cm="1">
        <f t="array" ref="E157">IFERROR(INDEX('RESOLVE Results'!$D:$P, MATCH(1, ('RESOLVE Results'!$A:$A = $D$124) * ('RESOLVE Results'!$B:$B = $F$124) * ('RESOLVE Results'!$C:$C = $C157), 0), MATCH(E$126, 'RESOLVE Results'!$D$1:$P$1, 0)), "")</f>
        <v>0</v>
      </c>
      <c r="F157" s="4" cm="1">
        <f t="array" ref="F157">IFERROR(INDEX('RESOLVE Results'!$D:$P, MATCH(1, ('RESOLVE Results'!$A:$A = $D$124) * ('RESOLVE Results'!$B:$B = $F$124) * ('RESOLVE Results'!$C:$C = $C157), 0), MATCH(F$126, 'RESOLVE Results'!$D$1:$P$1, 0)), "")</f>
        <v>0</v>
      </c>
      <c r="G157" s="4" cm="1">
        <f t="array" ref="G157">IFERROR(INDEX('RESOLVE Results'!$D:$P, MATCH(1, ('RESOLVE Results'!$A:$A = $D$124) * ('RESOLVE Results'!$B:$B = $F$124) * ('RESOLVE Results'!$C:$C = $C157), 0), MATCH(G$126, 'RESOLVE Results'!$D$1:$P$1, 0)), "")</f>
        <v>0</v>
      </c>
      <c r="H157" s="4" cm="1">
        <f t="array" ref="H157">IFERROR(INDEX('RESOLVE Results'!$D:$P, MATCH(1, ('RESOLVE Results'!$A:$A = $D$124) * ('RESOLVE Results'!$B:$B = $F$124) * ('RESOLVE Results'!$C:$C = $C157), 0), MATCH(H$126, 'RESOLVE Results'!$D$1:$P$1, 0)), "")</f>
        <v>0</v>
      </c>
      <c r="I157" s="4" cm="1">
        <f t="array" ref="I157">IFERROR(INDEX('RESOLVE Results'!$D:$P, MATCH(1, ('RESOLVE Results'!$A:$A = $D$124) * ('RESOLVE Results'!$B:$B = $F$124) * ('RESOLVE Results'!$C:$C = $C157), 0), MATCH(I$126, 'RESOLVE Results'!$D$1:$P$1, 0)), "")</f>
        <v>0</v>
      </c>
      <c r="J157" s="4" cm="1">
        <f t="array" ref="J157">IFERROR(INDEX('RESOLVE Results'!$D:$P, MATCH(1, ('RESOLVE Results'!$A:$A = $D$124) * ('RESOLVE Results'!$B:$B = $F$124) * ('RESOLVE Results'!$C:$C = $C157), 0), MATCH(J$126, 'RESOLVE Results'!$D$1:$P$1, 0)), "")</f>
        <v>0</v>
      </c>
      <c r="K157" s="4" cm="1">
        <f t="array" ref="K157">IFERROR(INDEX('RESOLVE Results'!$D:$P, MATCH(1, ('RESOLVE Results'!$A:$A = $D$124) * ('RESOLVE Results'!$B:$B = $F$124) * ('RESOLVE Results'!$C:$C = $C157), 0), MATCH(K$126, 'RESOLVE Results'!$D$1:$P$1, 0)), "")</f>
        <v>0</v>
      </c>
      <c r="L157" s="4" cm="1">
        <f t="array" ref="L157">IFERROR(INDEX('RESOLVE Results'!$D:$P, MATCH(1, ('RESOLVE Results'!$A:$A = $D$124) * ('RESOLVE Results'!$B:$B = $F$124) * ('RESOLVE Results'!$C:$C = $C157), 0), MATCH(L$126, 'RESOLVE Results'!$D$1:$P$1, 0)), "")</f>
        <v>2.11</v>
      </c>
      <c r="M157" s="4" cm="1">
        <f t="array" ref="M157">IFERROR(INDEX('RESOLVE Results'!$D:$P, MATCH(1, ('RESOLVE Results'!$A:$A = $D$124) * ('RESOLVE Results'!$B:$B = $F$124) * ('RESOLVE Results'!$C:$C = $C157), 0), MATCH(M$126, 'RESOLVE Results'!$D$1:$P$1, 0)), "")</f>
        <v>2.4500000000000002</v>
      </c>
      <c r="N157" s="4" cm="1">
        <f t="array" ref="N157">IFERROR(INDEX('RESOLVE Results'!$D:$P, MATCH(1, ('RESOLVE Results'!$A:$A = $D$124) * ('RESOLVE Results'!$B:$B = $F$124) * ('RESOLVE Results'!$C:$C = $C157), 0), MATCH(N$126, 'RESOLVE Results'!$D$1:$P$1, 0)), "")</f>
        <v>2.57</v>
      </c>
      <c r="O157" s="4" cm="1">
        <f t="array" ref="O157">IFERROR(INDEX('RESOLVE Results'!$D:$P, MATCH(1, ('RESOLVE Results'!$A:$A = $D$124) * ('RESOLVE Results'!$B:$B = $F$124) * ('RESOLVE Results'!$C:$C = $C157), 0), MATCH(O$126, 'RESOLVE Results'!$D$1:$P$1, 0)), "")</f>
        <v>3.01</v>
      </c>
      <c r="P157" s="6">
        <f t="shared" si="5"/>
        <v>20.832883060305619</v>
      </c>
      <c r="Q157" s="4">
        <f>IFERROR(IF('Dashboard '!$D$6 = 2035, P157 * (1.05^(2035-2022)), P157), "")</f>
        <v>39.283508074785566</v>
      </c>
    </row>
    <row r="158" spans="2:17" outlineLevel="1" x14ac:dyDescent="0.2">
      <c r="B158" s="11" t="s">
        <v>272</v>
      </c>
      <c r="C158" s="3" t="str">
        <v>4.9GW Stringent Policy</v>
      </c>
      <c r="D158" s="4" cm="1">
        <f t="array" ref="D158">IFERROR(INDEX('RESOLVE Results'!$D:$P, MATCH(1, ('RESOLVE Results'!$A:$A = $D$124) * ('RESOLVE Results'!$B:$B = $F$124) * ('RESOLVE Results'!$C:$C = $C158), 0), MATCH(D$126, 'RESOLVE Results'!$D$1:$P$1, 0)), "")</f>
        <v>0</v>
      </c>
      <c r="E158" s="4" cm="1">
        <f t="array" ref="E158">IFERROR(INDEX('RESOLVE Results'!$D:$P, MATCH(1, ('RESOLVE Results'!$A:$A = $D$124) * ('RESOLVE Results'!$B:$B = $F$124) * ('RESOLVE Results'!$C:$C = $C158), 0), MATCH(E$126, 'RESOLVE Results'!$D$1:$P$1, 0)), "")</f>
        <v>0</v>
      </c>
      <c r="F158" s="4" cm="1">
        <f t="array" ref="F158">IFERROR(INDEX('RESOLVE Results'!$D:$P, MATCH(1, ('RESOLVE Results'!$A:$A = $D$124) * ('RESOLVE Results'!$B:$B = $F$124) * ('RESOLVE Results'!$C:$C = $C158), 0), MATCH(F$126, 'RESOLVE Results'!$D$1:$P$1, 0)), "")</f>
        <v>0</v>
      </c>
      <c r="G158" s="4" cm="1">
        <f t="array" ref="G158">IFERROR(INDEX('RESOLVE Results'!$D:$P, MATCH(1, ('RESOLVE Results'!$A:$A = $D$124) * ('RESOLVE Results'!$B:$B = $F$124) * ('RESOLVE Results'!$C:$C = $C158), 0), MATCH(G$126, 'RESOLVE Results'!$D$1:$P$1, 0)), "")</f>
        <v>0</v>
      </c>
      <c r="H158" s="4" cm="1">
        <f t="array" ref="H158">IFERROR(INDEX('RESOLVE Results'!$D:$P, MATCH(1, ('RESOLVE Results'!$A:$A = $D$124) * ('RESOLVE Results'!$B:$B = $F$124) * ('RESOLVE Results'!$C:$C = $C158), 0), MATCH(H$126, 'RESOLVE Results'!$D$1:$P$1, 0)), "")</f>
        <v>0</v>
      </c>
      <c r="I158" s="4" cm="1">
        <f t="array" ref="I158">IFERROR(INDEX('RESOLVE Results'!$D:$P, MATCH(1, ('RESOLVE Results'!$A:$A = $D$124) * ('RESOLVE Results'!$B:$B = $F$124) * ('RESOLVE Results'!$C:$C = $C158), 0), MATCH(I$126, 'RESOLVE Results'!$D$1:$P$1, 0)), "")</f>
        <v>0</v>
      </c>
      <c r="J158" s="4" cm="1">
        <f t="array" ref="J158">IFERROR(INDEX('RESOLVE Results'!$D:$P, MATCH(1, ('RESOLVE Results'!$A:$A = $D$124) * ('RESOLVE Results'!$B:$B = $F$124) * ('RESOLVE Results'!$C:$C = $C158), 0), MATCH(J$126, 'RESOLVE Results'!$D$1:$P$1, 0)), "")</f>
        <v>0</v>
      </c>
      <c r="K158" s="4" cm="1">
        <f t="array" ref="K158">IFERROR(INDEX('RESOLVE Results'!$D:$P, MATCH(1, ('RESOLVE Results'!$A:$A = $D$124) * ('RESOLVE Results'!$B:$B = $F$124) * ('RESOLVE Results'!$C:$C = $C158), 0), MATCH(K$126, 'RESOLVE Results'!$D$1:$P$1, 0)), "")</f>
        <v>0</v>
      </c>
      <c r="L158" s="4" cm="1">
        <f t="array" ref="L158">IFERROR(INDEX('RESOLVE Results'!$D:$P, MATCH(1, ('RESOLVE Results'!$A:$A = $D$124) * ('RESOLVE Results'!$B:$B = $F$124) * ('RESOLVE Results'!$C:$C = $C158), 0), MATCH(L$126, 'RESOLVE Results'!$D$1:$P$1, 0)), "")</f>
        <v>2.31</v>
      </c>
      <c r="M158" s="4" cm="1">
        <f t="array" ref="M158">IFERROR(INDEX('RESOLVE Results'!$D:$P, MATCH(1, ('RESOLVE Results'!$A:$A = $D$124) * ('RESOLVE Results'!$B:$B = $F$124) * ('RESOLVE Results'!$C:$C = $C158), 0), MATCH(M$126, 'RESOLVE Results'!$D$1:$P$1, 0)), "")</f>
        <v>3.31</v>
      </c>
      <c r="N158" s="4" cm="1">
        <f t="array" ref="N158">IFERROR(INDEX('RESOLVE Results'!$D:$P, MATCH(1, ('RESOLVE Results'!$A:$A = $D$124) * ('RESOLVE Results'!$B:$B = $F$124) * ('RESOLVE Results'!$C:$C = $C158), 0), MATCH(N$126, 'RESOLVE Results'!$D$1:$P$1, 0)), "")</f>
        <v>3.83</v>
      </c>
      <c r="O158" s="4" cm="1">
        <f t="array" ref="O158">IFERROR(INDEX('RESOLVE Results'!$D:$P, MATCH(1, ('RESOLVE Results'!$A:$A = $D$124) * ('RESOLVE Results'!$B:$B = $F$124) * ('RESOLVE Results'!$C:$C = $C158), 0), MATCH(O$126, 'RESOLVE Results'!$D$1:$P$1, 0)), "")</f>
        <v>3.82</v>
      </c>
      <c r="P158" s="6">
        <f t="shared" si="5"/>
        <v>26.86937984654627</v>
      </c>
      <c r="Q158" s="4">
        <f>IFERROR(IF('Dashboard '!$D$6 = 2035, P158 * (1.05^(2035-2022)), P158), "")</f>
        <v>50.666223062397215</v>
      </c>
    </row>
    <row r="159" spans="2:17" outlineLevel="1" x14ac:dyDescent="0.2">
      <c r="B159" s="11" t="s">
        <v>272</v>
      </c>
      <c r="C159" s="3" t="str">
        <v>4.9GW Competing Resource Challenges</v>
      </c>
      <c r="D159" s="4" cm="1">
        <f t="array" ref="D159">IFERROR(INDEX('RESOLVE Results'!$D:$P, MATCH(1, ('RESOLVE Results'!$A:$A = $D$124) * ('RESOLVE Results'!$B:$B = $F$124) * ('RESOLVE Results'!$C:$C = $C159), 0), MATCH(D$126, 'RESOLVE Results'!$D$1:$P$1, 0)), "")</f>
        <v>0</v>
      </c>
      <c r="E159" s="4" cm="1">
        <f t="array" ref="E159">IFERROR(INDEX('RESOLVE Results'!$D:$P, MATCH(1, ('RESOLVE Results'!$A:$A = $D$124) * ('RESOLVE Results'!$B:$B = $F$124) * ('RESOLVE Results'!$C:$C = $C159), 0), MATCH(E$126, 'RESOLVE Results'!$D$1:$P$1, 0)), "")</f>
        <v>0</v>
      </c>
      <c r="F159" s="4" cm="1">
        <f t="array" ref="F159">IFERROR(INDEX('RESOLVE Results'!$D:$P, MATCH(1, ('RESOLVE Results'!$A:$A = $D$124) * ('RESOLVE Results'!$B:$B = $F$124) * ('RESOLVE Results'!$C:$C = $C159), 0), MATCH(F$126, 'RESOLVE Results'!$D$1:$P$1, 0)), "")</f>
        <v>0</v>
      </c>
      <c r="G159" s="4" cm="1">
        <f t="array" ref="G159">IFERROR(INDEX('RESOLVE Results'!$D:$P, MATCH(1, ('RESOLVE Results'!$A:$A = $D$124) * ('RESOLVE Results'!$B:$B = $F$124) * ('RESOLVE Results'!$C:$C = $C159), 0), MATCH(G$126, 'RESOLVE Results'!$D$1:$P$1, 0)), "")</f>
        <v>0</v>
      </c>
      <c r="H159" s="4" cm="1">
        <f t="array" ref="H159">IFERROR(INDEX('RESOLVE Results'!$D:$P, MATCH(1, ('RESOLVE Results'!$A:$A = $D$124) * ('RESOLVE Results'!$B:$B = $F$124) * ('RESOLVE Results'!$C:$C = $C159), 0), MATCH(H$126, 'RESOLVE Results'!$D$1:$P$1, 0)), "")</f>
        <v>0</v>
      </c>
      <c r="I159" s="4" cm="1">
        <f t="array" ref="I159">IFERROR(INDEX('RESOLVE Results'!$D:$P, MATCH(1, ('RESOLVE Results'!$A:$A = $D$124) * ('RESOLVE Results'!$B:$B = $F$124) * ('RESOLVE Results'!$C:$C = $C159), 0), MATCH(I$126, 'RESOLVE Results'!$D$1:$P$1, 0)), "")</f>
        <v>0</v>
      </c>
      <c r="J159" s="4" cm="1">
        <f t="array" ref="J159">IFERROR(INDEX('RESOLVE Results'!$D:$P, MATCH(1, ('RESOLVE Results'!$A:$A = $D$124) * ('RESOLVE Results'!$B:$B = $F$124) * ('RESOLVE Results'!$C:$C = $C159), 0), MATCH(J$126, 'RESOLVE Results'!$D$1:$P$1, 0)), "")</f>
        <v>0</v>
      </c>
      <c r="K159" s="4" cm="1">
        <f t="array" ref="K159">IFERROR(INDEX('RESOLVE Results'!$D:$P, MATCH(1, ('RESOLVE Results'!$A:$A = $D$124) * ('RESOLVE Results'!$B:$B = $F$124) * ('RESOLVE Results'!$C:$C = $C159), 0), MATCH(K$126, 'RESOLVE Results'!$D$1:$P$1, 0)), "")</f>
        <v>0</v>
      </c>
      <c r="L159" s="4" cm="1">
        <f t="array" ref="L159">IFERROR(INDEX('RESOLVE Results'!$D:$P, MATCH(1, ('RESOLVE Results'!$A:$A = $D$124) * ('RESOLVE Results'!$B:$B = $F$124) * ('RESOLVE Results'!$C:$C = $C159), 0), MATCH(L$126, 'RESOLVE Results'!$D$1:$P$1, 0)), "")</f>
        <v>2.39</v>
      </c>
      <c r="M159" s="4" cm="1">
        <f t="array" ref="M159">IFERROR(INDEX('RESOLVE Results'!$D:$P, MATCH(1, ('RESOLVE Results'!$A:$A = $D$124) * ('RESOLVE Results'!$B:$B = $F$124) * ('RESOLVE Results'!$C:$C = $C159), 0), MATCH(M$126, 'RESOLVE Results'!$D$1:$P$1, 0)), "")</f>
        <v>2.25</v>
      </c>
      <c r="N159" s="4" cm="1">
        <f t="array" ref="N159">IFERROR(INDEX('RESOLVE Results'!$D:$P, MATCH(1, ('RESOLVE Results'!$A:$A = $D$124) * ('RESOLVE Results'!$B:$B = $F$124) * ('RESOLVE Results'!$C:$C = $C159), 0), MATCH(N$126, 'RESOLVE Results'!$D$1:$P$1, 0)), "")</f>
        <v>2.29</v>
      </c>
      <c r="O159" s="4" cm="1">
        <f t="array" ref="O159">IFERROR(INDEX('RESOLVE Results'!$D:$P, MATCH(1, ('RESOLVE Results'!$A:$A = $D$124) * ('RESOLVE Results'!$B:$B = $F$124) * ('RESOLVE Results'!$C:$C = $C159), 0), MATCH(O$126, 'RESOLVE Results'!$D$1:$P$1, 0)), "")</f>
        <v>3.33</v>
      </c>
      <c r="P159" s="6">
        <f t="shared" si="5"/>
        <v>21.942694615129813</v>
      </c>
      <c r="Q159" s="4">
        <f>IFERROR(IF('Dashboard '!$D$6 = 2035, P159 * (1.05^(2035-2022)), P159), "")</f>
        <v>41.376223281280218</v>
      </c>
    </row>
    <row r="160" spans="2:17" outlineLevel="1" x14ac:dyDescent="0.2">
      <c r="B160" s="11" t="s">
        <v>272</v>
      </c>
      <c r="C160" s="3" t="str">
        <v>4.9GW Significantly Low Competing Resource Availability</v>
      </c>
      <c r="D160" s="4" cm="1">
        <f t="array" ref="D160">IFERROR(INDEX('RESOLVE Results'!$D:$P, MATCH(1, ('RESOLVE Results'!$A:$A = $D$124) * ('RESOLVE Results'!$B:$B = $F$124) * ('RESOLVE Results'!$C:$C = $C160), 0), MATCH(D$126, 'RESOLVE Results'!$D$1:$P$1, 0)), "")</f>
        <v>0</v>
      </c>
      <c r="E160" s="4" cm="1">
        <f t="array" ref="E160">IFERROR(INDEX('RESOLVE Results'!$D:$P, MATCH(1, ('RESOLVE Results'!$A:$A = $D$124) * ('RESOLVE Results'!$B:$B = $F$124) * ('RESOLVE Results'!$C:$C = $C160), 0), MATCH(E$126, 'RESOLVE Results'!$D$1:$P$1, 0)), "")</f>
        <v>0</v>
      </c>
      <c r="F160" s="4" cm="1">
        <f t="array" ref="F160">IFERROR(INDEX('RESOLVE Results'!$D:$P, MATCH(1, ('RESOLVE Results'!$A:$A = $D$124) * ('RESOLVE Results'!$B:$B = $F$124) * ('RESOLVE Results'!$C:$C = $C160), 0), MATCH(F$126, 'RESOLVE Results'!$D$1:$P$1, 0)), "")</f>
        <v>0</v>
      </c>
      <c r="G160" s="4" cm="1">
        <f t="array" ref="G160">IFERROR(INDEX('RESOLVE Results'!$D:$P, MATCH(1, ('RESOLVE Results'!$A:$A = $D$124) * ('RESOLVE Results'!$B:$B = $F$124) * ('RESOLVE Results'!$C:$C = $C160), 0), MATCH(G$126, 'RESOLVE Results'!$D$1:$P$1, 0)), "")</f>
        <v>0</v>
      </c>
      <c r="H160" s="4" cm="1">
        <f t="array" ref="H160">IFERROR(INDEX('RESOLVE Results'!$D:$P, MATCH(1, ('RESOLVE Results'!$A:$A = $D$124) * ('RESOLVE Results'!$B:$B = $F$124) * ('RESOLVE Results'!$C:$C = $C160), 0), MATCH(H$126, 'RESOLVE Results'!$D$1:$P$1, 0)), "")</f>
        <v>0</v>
      </c>
      <c r="I160" s="4" cm="1">
        <f t="array" ref="I160">IFERROR(INDEX('RESOLVE Results'!$D:$P, MATCH(1, ('RESOLVE Results'!$A:$A = $D$124) * ('RESOLVE Results'!$B:$B = $F$124) * ('RESOLVE Results'!$C:$C = $C160), 0), MATCH(I$126, 'RESOLVE Results'!$D$1:$P$1, 0)), "")</f>
        <v>0</v>
      </c>
      <c r="J160" s="4" cm="1">
        <f t="array" ref="J160">IFERROR(INDEX('RESOLVE Results'!$D:$P, MATCH(1, ('RESOLVE Results'!$A:$A = $D$124) * ('RESOLVE Results'!$B:$B = $F$124) * ('RESOLVE Results'!$C:$C = $C160), 0), MATCH(J$126, 'RESOLVE Results'!$D$1:$P$1, 0)), "")</f>
        <v>0</v>
      </c>
      <c r="K160" s="4" cm="1">
        <f t="array" ref="K160">IFERROR(INDEX('RESOLVE Results'!$D:$P, MATCH(1, ('RESOLVE Results'!$A:$A = $D$124) * ('RESOLVE Results'!$B:$B = $F$124) * ('RESOLVE Results'!$C:$C = $C160), 0), MATCH(K$126, 'RESOLVE Results'!$D$1:$P$1, 0)), "")</f>
        <v>0</v>
      </c>
      <c r="L160" s="4" cm="1">
        <f t="array" ref="L160">IFERROR(INDEX('RESOLVE Results'!$D:$P, MATCH(1, ('RESOLVE Results'!$A:$A = $D$124) * ('RESOLVE Results'!$B:$B = $F$124) * ('RESOLVE Results'!$C:$C = $C160), 0), MATCH(L$126, 'RESOLVE Results'!$D$1:$P$1, 0)), "")</f>
        <v>1.93</v>
      </c>
      <c r="M160" s="4" cm="1">
        <f t="array" ref="M160">IFERROR(INDEX('RESOLVE Results'!$D:$P, MATCH(1, ('RESOLVE Results'!$A:$A = $D$124) * ('RESOLVE Results'!$B:$B = $F$124) * ('RESOLVE Results'!$C:$C = $C160), 0), MATCH(M$126, 'RESOLVE Results'!$D$1:$P$1, 0)), "")</f>
        <v>2.29</v>
      </c>
      <c r="N160" s="4" cm="1">
        <f t="array" ref="N160">IFERROR(INDEX('RESOLVE Results'!$D:$P, MATCH(1, ('RESOLVE Results'!$A:$A = $D$124) * ('RESOLVE Results'!$B:$B = $F$124) * ('RESOLVE Results'!$C:$C = $C160), 0), MATCH(N$126, 'RESOLVE Results'!$D$1:$P$1, 0)), "")</f>
        <v>2.19</v>
      </c>
      <c r="O160" s="4" cm="1">
        <f t="array" ref="O160">IFERROR(INDEX('RESOLVE Results'!$D:$P, MATCH(1, ('RESOLVE Results'!$A:$A = $D$124) * ('RESOLVE Results'!$B:$B = $F$124) * ('RESOLVE Results'!$C:$C = $C160), 0), MATCH(O$126, 'RESOLVE Results'!$D$1:$P$1, 0)), "")</f>
        <v>3.84</v>
      </c>
      <c r="P160" s="6">
        <f t="shared" si="5"/>
        <v>23.382353454087713</v>
      </c>
      <c r="Q160" s="4">
        <f>IFERROR(IF('Dashboard '!$D$6 = 2035, P160 * (1.05^(2035-2022)), P160), "")</f>
        <v>44.090914736199252</v>
      </c>
    </row>
    <row r="161" spans="2:17" outlineLevel="1" x14ac:dyDescent="0.2">
      <c r="B161" s="11" t="s">
        <v>272</v>
      </c>
      <c r="C161" s="3" t="str">
        <v>4.9GW Low Competing Resource Availability</v>
      </c>
      <c r="D161" s="4" cm="1">
        <f t="array" ref="D161">IFERROR(INDEX('RESOLVE Results'!$D:$P, MATCH(1, ('RESOLVE Results'!$A:$A = $D$124) * ('RESOLVE Results'!$B:$B = $F$124) * ('RESOLVE Results'!$C:$C = $C161), 0), MATCH(D$126, 'RESOLVE Results'!$D$1:$P$1, 0)), "")</f>
        <v>0</v>
      </c>
      <c r="E161" s="4" cm="1">
        <f t="array" ref="E161">IFERROR(INDEX('RESOLVE Results'!$D:$P, MATCH(1, ('RESOLVE Results'!$A:$A = $D$124) * ('RESOLVE Results'!$B:$B = $F$124) * ('RESOLVE Results'!$C:$C = $C161), 0), MATCH(E$126, 'RESOLVE Results'!$D$1:$P$1, 0)), "")</f>
        <v>0</v>
      </c>
      <c r="F161" s="4" cm="1">
        <f t="array" ref="F161">IFERROR(INDEX('RESOLVE Results'!$D:$P, MATCH(1, ('RESOLVE Results'!$A:$A = $D$124) * ('RESOLVE Results'!$B:$B = $F$124) * ('RESOLVE Results'!$C:$C = $C161), 0), MATCH(F$126, 'RESOLVE Results'!$D$1:$P$1, 0)), "")</f>
        <v>0</v>
      </c>
      <c r="G161" s="4" cm="1">
        <f t="array" ref="G161">IFERROR(INDEX('RESOLVE Results'!$D:$P, MATCH(1, ('RESOLVE Results'!$A:$A = $D$124) * ('RESOLVE Results'!$B:$B = $F$124) * ('RESOLVE Results'!$C:$C = $C161), 0), MATCH(G$126, 'RESOLVE Results'!$D$1:$P$1, 0)), "")</f>
        <v>0</v>
      </c>
      <c r="H161" s="4" cm="1">
        <f t="array" ref="H161">IFERROR(INDEX('RESOLVE Results'!$D:$P, MATCH(1, ('RESOLVE Results'!$A:$A = $D$124) * ('RESOLVE Results'!$B:$B = $F$124) * ('RESOLVE Results'!$C:$C = $C161), 0), MATCH(H$126, 'RESOLVE Results'!$D$1:$P$1, 0)), "")</f>
        <v>0</v>
      </c>
      <c r="I161" s="4" cm="1">
        <f t="array" ref="I161">IFERROR(INDEX('RESOLVE Results'!$D:$P, MATCH(1, ('RESOLVE Results'!$A:$A = $D$124) * ('RESOLVE Results'!$B:$B = $F$124) * ('RESOLVE Results'!$C:$C = $C161), 0), MATCH(I$126, 'RESOLVE Results'!$D$1:$P$1, 0)), "")</f>
        <v>0</v>
      </c>
      <c r="J161" s="4" cm="1">
        <f t="array" ref="J161">IFERROR(INDEX('RESOLVE Results'!$D:$P, MATCH(1, ('RESOLVE Results'!$A:$A = $D$124) * ('RESOLVE Results'!$B:$B = $F$124) * ('RESOLVE Results'!$C:$C = $C161), 0), MATCH(J$126, 'RESOLVE Results'!$D$1:$P$1, 0)), "")</f>
        <v>0</v>
      </c>
      <c r="K161" s="4" cm="1">
        <f t="array" ref="K161">IFERROR(INDEX('RESOLVE Results'!$D:$P, MATCH(1, ('RESOLVE Results'!$A:$A = $D$124) * ('RESOLVE Results'!$B:$B = $F$124) * ('RESOLVE Results'!$C:$C = $C161), 0), MATCH(K$126, 'RESOLVE Results'!$D$1:$P$1, 0)), "")</f>
        <v>0</v>
      </c>
      <c r="L161" s="4" cm="1">
        <f t="array" ref="L161">IFERROR(INDEX('RESOLVE Results'!$D:$P, MATCH(1, ('RESOLVE Results'!$A:$A = $D$124) * ('RESOLVE Results'!$B:$B = $F$124) * ('RESOLVE Results'!$C:$C = $C161), 0), MATCH(L$126, 'RESOLVE Results'!$D$1:$P$1, 0)), "")</f>
        <v>2.04</v>
      </c>
      <c r="M161" s="4" cm="1">
        <f t="array" ref="M161">IFERROR(INDEX('RESOLVE Results'!$D:$P, MATCH(1, ('RESOLVE Results'!$A:$A = $D$124) * ('RESOLVE Results'!$B:$B = $F$124) * ('RESOLVE Results'!$C:$C = $C161), 0), MATCH(M$126, 'RESOLVE Results'!$D$1:$P$1, 0)), "")</f>
        <v>2.37</v>
      </c>
      <c r="N161" s="4" cm="1">
        <f t="array" ref="N161">IFERROR(INDEX('RESOLVE Results'!$D:$P, MATCH(1, ('RESOLVE Results'!$A:$A = $D$124) * ('RESOLVE Results'!$B:$B = $F$124) * ('RESOLVE Results'!$C:$C = $C161), 0), MATCH(N$126, 'RESOLVE Results'!$D$1:$P$1, 0)), "")</f>
        <v>3.03</v>
      </c>
      <c r="O161" s="4" cm="1">
        <f t="array" ref="O161">IFERROR(INDEX('RESOLVE Results'!$D:$P, MATCH(1, ('RESOLVE Results'!$A:$A = $D$124) * ('RESOLVE Results'!$B:$B = $F$124) * ('RESOLVE Results'!$C:$C = $C161), 0), MATCH(O$126, 'RESOLVE Results'!$D$1:$P$1, 0)), "")</f>
        <v>3.99</v>
      </c>
      <c r="P161" s="6">
        <f t="shared" si="5"/>
        <v>25.211491216776267</v>
      </c>
      <c r="Q161" s="4">
        <f>IFERROR(IF('Dashboard '!$D$6 = 2035, P161 * (1.05^(2035-2022)), P161), "")</f>
        <v>47.540026789603964</v>
      </c>
    </row>
    <row r="162" spans="2:17" outlineLevel="1" x14ac:dyDescent="0.2">
      <c r="B162" s="11" t="s">
        <v>272</v>
      </c>
      <c r="C162" s="3" t="str">
        <v>4.9GW High Competing Resource Cost</v>
      </c>
      <c r="D162" s="4" cm="1">
        <f t="array" ref="D162">IFERROR(INDEX('RESOLVE Results'!$D:$P, MATCH(1, ('RESOLVE Results'!$A:$A = $D$124) * ('RESOLVE Results'!$B:$B = $F$124) * ('RESOLVE Results'!$C:$C = $C162), 0), MATCH(D$126, 'RESOLVE Results'!$D$1:$P$1, 0)), "")</f>
        <v>0</v>
      </c>
      <c r="E162" s="4" cm="1">
        <f t="array" ref="E162">IFERROR(INDEX('RESOLVE Results'!$D:$P, MATCH(1, ('RESOLVE Results'!$A:$A = $D$124) * ('RESOLVE Results'!$B:$B = $F$124) * ('RESOLVE Results'!$C:$C = $C162), 0), MATCH(E$126, 'RESOLVE Results'!$D$1:$P$1, 0)), "")</f>
        <v>0</v>
      </c>
      <c r="F162" s="4" cm="1">
        <f t="array" ref="F162">IFERROR(INDEX('RESOLVE Results'!$D:$P, MATCH(1, ('RESOLVE Results'!$A:$A = $D$124) * ('RESOLVE Results'!$B:$B = $F$124) * ('RESOLVE Results'!$C:$C = $C162), 0), MATCH(F$126, 'RESOLVE Results'!$D$1:$P$1, 0)), "")</f>
        <v>0</v>
      </c>
      <c r="G162" s="4" cm="1">
        <f t="array" ref="G162">IFERROR(INDEX('RESOLVE Results'!$D:$P, MATCH(1, ('RESOLVE Results'!$A:$A = $D$124) * ('RESOLVE Results'!$B:$B = $F$124) * ('RESOLVE Results'!$C:$C = $C162), 0), MATCH(G$126, 'RESOLVE Results'!$D$1:$P$1, 0)), "")</f>
        <v>0</v>
      </c>
      <c r="H162" s="4" cm="1">
        <f t="array" ref="H162">IFERROR(INDEX('RESOLVE Results'!$D:$P, MATCH(1, ('RESOLVE Results'!$A:$A = $D$124) * ('RESOLVE Results'!$B:$B = $F$124) * ('RESOLVE Results'!$C:$C = $C162), 0), MATCH(H$126, 'RESOLVE Results'!$D$1:$P$1, 0)), "")</f>
        <v>0</v>
      </c>
      <c r="I162" s="4" cm="1">
        <f t="array" ref="I162">IFERROR(INDEX('RESOLVE Results'!$D:$P, MATCH(1, ('RESOLVE Results'!$A:$A = $D$124) * ('RESOLVE Results'!$B:$B = $F$124) * ('RESOLVE Results'!$C:$C = $C162), 0), MATCH(I$126, 'RESOLVE Results'!$D$1:$P$1, 0)), "")</f>
        <v>0</v>
      </c>
      <c r="J162" s="4" cm="1">
        <f t="array" ref="J162">IFERROR(INDEX('RESOLVE Results'!$D:$P, MATCH(1, ('RESOLVE Results'!$A:$A = $D$124) * ('RESOLVE Results'!$B:$B = $F$124) * ('RESOLVE Results'!$C:$C = $C162), 0), MATCH(J$126, 'RESOLVE Results'!$D$1:$P$1, 0)), "")</f>
        <v>0</v>
      </c>
      <c r="K162" s="4" cm="1">
        <f t="array" ref="K162">IFERROR(INDEX('RESOLVE Results'!$D:$P, MATCH(1, ('RESOLVE Results'!$A:$A = $D$124) * ('RESOLVE Results'!$B:$B = $F$124) * ('RESOLVE Results'!$C:$C = $C162), 0), MATCH(K$126, 'RESOLVE Results'!$D$1:$P$1, 0)), "")</f>
        <v>0</v>
      </c>
      <c r="L162" s="4" cm="1">
        <f t="array" ref="L162">IFERROR(INDEX('RESOLVE Results'!$D:$P, MATCH(1, ('RESOLVE Results'!$A:$A = $D$124) * ('RESOLVE Results'!$B:$B = $F$124) * ('RESOLVE Results'!$C:$C = $C162), 0), MATCH(L$126, 'RESOLVE Results'!$D$1:$P$1, 0)), "")</f>
        <v>2.04</v>
      </c>
      <c r="M162" s="4" cm="1">
        <f t="array" ref="M162">IFERROR(INDEX('RESOLVE Results'!$D:$P, MATCH(1, ('RESOLVE Results'!$A:$A = $D$124) * ('RESOLVE Results'!$B:$B = $F$124) * ('RESOLVE Results'!$C:$C = $C162), 0), MATCH(M$126, 'RESOLVE Results'!$D$1:$P$1, 0)), "")</f>
        <v>1.78</v>
      </c>
      <c r="N162" s="4" cm="1">
        <f t="array" ref="N162">IFERROR(INDEX('RESOLVE Results'!$D:$P, MATCH(1, ('RESOLVE Results'!$A:$A = $D$124) * ('RESOLVE Results'!$B:$B = $F$124) * ('RESOLVE Results'!$C:$C = $C162), 0), MATCH(N$126, 'RESOLVE Results'!$D$1:$P$1, 0)), "")</f>
        <v>2.19</v>
      </c>
      <c r="O162" s="4" cm="1">
        <f t="array" ref="O162">IFERROR(INDEX('RESOLVE Results'!$D:$P, MATCH(1, ('RESOLVE Results'!$A:$A = $D$124) * ('RESOLVE Results'!$B:$B = $F$124) * ('RESOLVE Results'!$C:$C = $C162), 0), MATCH(O$126, 'RESOLVE Results'!$D$1:$P$1, 0)), "")</f>
        <v>3.06</v>
      </c>
      <c r="P162" s="6">
        <f t="shared" si="5"/>
        <v>19.736590764167218</v>
      </c>
      <c r="Q162" s="4">
        <f>IFERROR(IF('Dashboard '!$D$6 = 2035, P162 * (1.05^(2035-2022)), P162), "")</f>
        <v>37.216285446836615</v>
      </c>
    </row>
    <row r="163" spans="2:17" outlineLevel="1" x14ac:dyDescent="0.2">
      <c r="B163" s="11" t="s">
        <v>272</v>
      </c>
      <c r="C163" s="3" t="str">
        <v>4.9GW High Electrification Load</v>
      </c>
      <c r="D163" s="4" cm="1">
        <f t="array" ref="D163">IFERROR(INDEX('RESOLVE Results'!$D:$P, MATCH(1, ('RESOLVE Results'!$A:$A = $D$124) * ('RESOLVE Results'!$B:$B = $F$124) * ('RESOLVE Results'!$C:$C = $C163), 0), MATCH(D$126, 'RESOLVE Results'!$D$1:$P$1, 0)), "")</f>
        <v>0</v>
      </c>
      <c r="E163" s="4" cm="1">
        <f t="array" ref="E163">IFERROR(INDEX('RESOLVE Results'!$D:$P, MATCH(1, ('RESOLVE Results'!$A:$A = $D$124) * ('RESOLVE Results'!$B:$B = $F$124) * ('RESOLVE Results'!$C:$C = $C163), 0), MATCH(E$126, 'RESOLVE Results'!$D$1:$P$1, 0)), "")</f>
        <v>0</v>
      </c>
      <c r="F163" s="4" cm="1">
        <f t="array" ref="F163">IFERROR(INDEX('RESOLVE Results'!$D:$P, MATCH(1, ('RESOLVE Results'!$A:$A = $D$124) * ('RESOLVE Results'!$B:$B = $F$124) * ('RESOLVE Results'!$C:$C = $C163), 0), MATCH(F$126, 'RESOLVE Results'!$D$1:$P$1, 0)), "")</f>
        <v>0</v>
      </c>
      <c r="G163" s="4" cm="1">
        <f t="array" ref="G163">IFERROR(INDEX('RESOLVE Results'!$D:$P, MATCH(1, ('RESOLVE Results'!$A:$A = $D$124) * ('RESOLVE Results'!$B:$B = $F$124) * ('RESOLVE Results'!$C:$C = $C163), 0), MATCH(G$126, 'RESOLVE Results'!$D$1:$P$1, 0)), "")</f>
        <v>0</v>
      </c>
      <c r="H163" s="4" cm="1">
        <f t="array" ref="H163">IFERROR(INDEX('RESOLVE Results'!$D:$P, MATCH(1, ('RESOLVE Results'!$A:$A = $D$124) * ('RESOLVE Results'!$B:$B = $F$124) * ('RESOLVE Results'!$C:$C = $C163), 0), MATCH(H$126, 'RESOLVE Results'!$D$1:$P$1, 0)), "")</f>
        <v>0</v>
      </c>
      <c r="I163" s="4" cm="1">
        <f t="array" ref="I163">IFERROR(INDEX('RESOLVE Results'!$D:$P, MATCH(1, ('RESOLVE Results'!$A:$A = $D$124) * ('RESOLVE Results'!$B:$B = $F$124) * ('RESOLVE Results'!$C:$C = $C163), 0), MATCH(I$126, 'RESOLVE Results'!$D$1:$P$1, 0)), "")</f>
        <v>0</v>
      </c>
      <c r="J163" s="4" cm="1">
        <f t="array" ref="J163">IFERROR(INDEX('RESOLVE Results'!$D:$P, MATCH(1, ('RESOLVE Results'!$A:$A = $D$124) * ('RESOLVE Results'!$B:$B = $F$124) * ('RESOLVE Results'!$C:$C = $C163), 0), MATCH(J$126, 'RESOLVE Results'!$D$1:$P$1, 0)), "")</f>
        <v>0</v>
      </c>
      <c r="K163" s="4" cm="1">
        <f t="array" ref="K163">IFERROR(INDEX('RESOLVE Results'!$D:$P, MATCH(1, ('RESOLVE Results'!$A:$A = $D$124) * ('RESOLVE Results'!$B:$B = $F$124) * ('RESOLVE Results'!$C:$C = $C163), 0), MATCH(K$126, 'RESOLVE Results'!$D$1:$P$1, 0)), "")</f>
        <v>0</v>
      </c>
      <c r="L163" s="4" cm="1">
        <f t="array" ref="L163">IFERROR(INDEX('RESOLVE Results'!$D:$P, MATCH(1, ('RESOLVE Results'!$A:$A = $D$124) * ('RESOLVE Results'!$B:$B = $F$124) * ('RESOLVE Results'!$C:$C = $C163), 0), MATCH(L$126, 'RESOLVE Results'!$D$1:$P$1, 0)), "")</f>
        <v>1.99</v>
      </c>
      <c r="M163" s="4" cm="1">
        <f t="array" ref="M163">IFERROR(INDEX('RESOLVE Results'!$D:$P, MATCH(1, ('RESOLVE Results'!$A:$A = $D$124) * ('RESOLVE Results'!$B:$B = $F$124) * ('RESOLVE Results'!$C:$C = $C163), 0), MATCH(M$126, 'RESOLVE Results'!$D$1:$P$1, 0)), "")</f>
        <v>2.0299999999999998</v>
      </c>
      <c r="N163" s="4" cm="1">
        <f t="array" ref="N163">IFERROR(INDEX('RESOLVE Results'!$D:$P, MATCH(1, ('RESOLVE Results'!$A:$A = $D$124) * ('RESOLVE Results'!$B:$B = $F$124) * ('RESOLVE Results'!$C:$C = $C163), 0), MATCH(N$126, 'RESOLVE Results'!$D$1:$P$1, 0)), "")</f>
        <v>2.1800000000000002</v>
      </c>
      <c r="O163" s="4" cm="1">
        <f t="array" ref="O163">IFERROR(INDEX('RESOLVE Results'!$D:$P, MATCH(1, ('RESOLVE Results'!$A:$A = $D$124) * ('RESOLVE Results'!$B:$B = $F$124) * ('RESOLVE Results'!$C:$C = $C163), 0), MATCH(O$126, 'RESOLVE Results'!$D$1:$P$1, 0)), "")</f>
        <v>3.66</v>
      </c>
      <c r="P163" s="6">
        <f t="shared" si="5"/>
        <v>22.409903109217368</v>
      </c>
      <c r="Q163" s="4">
        <f>IFERROR(IF('Dashboard '!$D$6 = 2035, P163 * (1.05^(2035-2022)), P163), "")</f>
        <v>42.257214577442546</v>
      </c>
    </row>
    <row r="164" spans="2:17" outlineLevel="1" x14ac:dyDescent="0.2">
      <c r="B164" s="11" t="s">
        <v>272</v>
      </c>
      <c r="C164" s="3" t="str">
        <v>4.9GW Zero GHG Emissions</v>
      </c>
      <c r="D164" s="4" cm="1">
        <f t="array" ref="D164">IFERROR(INDEX('RESOLVE Results'!$D:$P, MATCH(1, ('RESOLVE Results'!$A:$A = $D$124) * ('RESOLVE Results'!$B:$B = $F$124) * ('RESOLVE Results'!$C:$C = $C164), 0), MATCH(D$126, 'RESOLVE Results'!$D$1:$P$1, 0)), "")</f>
        <v>0</v>
      </c>
      <c r="E164" s="4" cm="1">
        <f t="array" ref="E164">IFERROR(INDEX('RESOLVE Results'!$D:$P, MATCH(1, ('RESOLVE Results'!$A:$A = $D$124) * ('RESOLVE Results'!$B:$B = $F$124) * ('RESOLVE Results'!$C:$C = $C164), 0), MATCH(E$126, 'RESOLVE Results'!$D$1:$P$1, 0)), "")</f>
        <v>0</v>
      </c>
      <c r="F164" s="4" cm="1">
        <f t="array" ref="F164">IFERROR(INDEX('RESOLVE Results'!$D:$P, MATCH(1, ('RESOLVE Results'!$A:$A = $D$124) * ('RESOLVE Results'!$B:$B = $F$124) * ('RESOLVE Results'!$C:$C = $C164), 0), MATCH(F$126, 'RESOLVE Results'!$D$1:$P$1, 0)), "")</f>
        <v>0</v>
      </c>
      <c r="G164" s="4" cm="1">
        <f t="array" ref="G164">IFERROR(INDEX('RESOLVE Results'!$D:$P, MATCH(1, ('RESOLVE Results'!$A:$A = $D$124) * ('RESOLVE Results'!$B:$B = $F$124) * ('RESOLVE Results'!$C:$C = $C164), 0), MATCH(G$126, 'RESOLVE Results'!$D$1:$P$1, 0)), "")</f>
        <v>0</v>
      </c>
      <c r="H164" s="4" cm="1">
        <f t="array" ref="H164">IFERROR(INDEX('RESOLVE Results'!$D:$P, MATCH(1, ('RESOLVE Results'!$A:$A = $D$124) * ('RESOLVE Results'!$B:$B = $F$124) * ('RESOLVE Results'!$C:$C = $C164), 0), MATCH(H$126, 'RESOLVE Results'!$D$1:$P$1, 0)), "")</f>
        <v>0</v>
      </c>
      <c r="I164" s="4" cm="1">
        <f t="array" ref="I164">IFERROR(INDEX('RESOLVE Results'!$D:$P, MATCH(1, ('RESOLVE Results'!$A:$A = $D$124) * ('RESOLVE Results'!$B:$B = $F$124) * ('RESOLVE Results'!$C:$C = $C164), 0), MATCH(I$126, 'RESOLVE Results'!$D$1:$P$1, 0)), "")</f>
        <v>0</v>
      </c>
      <c r="J164" s="4" cm="1">
        <f t="array" ref="J164">IFERROR(INDEX('RESOLVE Results'!$D:$P, MATCH(1, ('RESOLVE Results'!$A:$A = $D$124) * ('RESOLVE Results'!$B:$B = $F$124) * ('RESOLVE Results'!$C:$C = $C164), 0), MATCH(J$126, 'RESOLVE Results'!$D$1:$P$1, 0)), "")</f>
        <v>0</v>
      </c>
      <c r="K164" s="4" cm="1">
        <f t="array" ref="K164">IFERROR(INDEX('RESOLVE Results'!$D:$P, MATCH(1, ('RESOLVE Results'!$A:$A = $D$124) * ('RESOLVE Results'!$B:$B = $F$124) * ('RESOLVE Results'!$C:$C = $C164), 0), MATCH(K$126, 'RESOLVE Results'!$D$1:$P$1, 0)), "")</f>
        <v>0</v>
      </c>
      <c r="L164" s="4" cm="1">
        <f t="array" ref="L164">IFERROR(INDEX('RESOLVE Results'!$D:$P, MATCH(1, ('RESOLVE Results'!$A:$A = $D$124) * ('RESOLVE Results'!$B:$B = $F$124) * ('RESOLVE Results'!$C:$C = $C164), 0), MATCH(L$126, 'RESOLVE Results'!$D$1:$P$1, 0)), "")</f>
        <v>1.94</v>
      </c>
      <c r="M164" s="4" cm="1">
        <f t="array" ref="M164">IFERROR(INDEX('RESOLVE Results'!$D:$P, MATCH(1, ('RESOLVE Results'!$A:$A = $D$124) * ('RESOLVE Results'!$B:$B = $F$124) * ('RESOLVE Results'!$C:$C = $C164), 0), MATCH(M$126, 'RESOLVE Results'!$D$1:$P$1, 0)), "")</f>
        <v>3.07</v>
      </c>
      <c r="N164" s="4" cm="1">
        <f t="array" ref="N164">IFERROR(INDEX('RESOLVE Results'!$D:$P, MATCH(1, ('RESOLVE Results'!$A:$A = $D$124) * ('RESOLVE Results'!$B:$B = $F$124) * ('RESOLVE Results'!$C:$C = $C164), 0), MATCH(N$126, 'RESOLVE Results'!$D$1:$P$1, 0)), "")</f>
        <v>4.0999999999999996</v>
      </c>
      <c r="O164" s="4" cm="1">
        <f t="array" ref="O164">IFERROR(INDEX('RESOLVE Results'!$D:$P, MATCH(1, ('RESOLVE Results'!$A:$A = $D$124) * ('RESOLVE Results'!$B:$B = $F$124) * ('RESOLVE Results'!$C:$C = $C164), 0), MATCH(O$126, 'RESOLVE Results'!$D$1:$P$1, 0)), "")</f>
        <v>4.87</v>
      </c>
      <c r="P164" s="6">
        <f t="shared" si="5"/>
        <v>30.750121429159659</v>
      </c>
      <c r="Q164" s="4">
        <f>IFERROR(IF('Dashboard '!$D$6 = 2035, P164 * (1.05^(2035-2022)), P164), "")</f>
        <v>57.983940099230274</v>
      </c>
    </row>
    <row r="165" spans="2:17" outlineLevel="1" x14ac:dyDescent="0.2">
      <c r="B165" s="11" t="s">
        <v>272</v>
      </c>
      <c r="C165" s="3" t="str">
        <v>4.9GW High Gas Retirements</v>
      </c>
      <c r="D165" s="4" cm="1">
        <f t="array" ref="D165">IFERROR(INDEX('RESOLVE Results'!$D:$P, MATCH(1, ('RESOLVE Results'!$A:$A = $D$124) * ('RESOLVE Results'!$B:$B = $F$124) * ('RESOLVE Results'!$C:$C = $C165), 0), MATCH(D$126, 'RESOLVE Results'!$D$1:$P$1, 0)), "")</f>
        <v>0</v>
      </c>
      <c r="E165" s="4" cm="1">
        <f t="array" ref="E165">IFERROR(INDEX('RESOLVE Results'!$D:$P, MATCH(1, ('RESOLVE Results'!$A:$A = $D$124) * ('RESOLVE Results'!$B:$B = $F$124) * ('RESOLVE Results'!$C:$C = $C165), 0), MATCH(E$126, 'RESOLVE Results'!$D$1:$P$1, 0)), "")</f>
        <v>0</v>
      </c>
      <c r="F165" s="4" cm="1">
        <f t="array" ref="F165">IFERROR(INDEX('RESOLVE Results'!$D:$P, MATCH(1, ('RESOLVE Results'!$A:$A = $D$124) * ('RESOLVE Results'!$B:$B = $F$124) * ('RESOLVE Results'!$C:$C = $C165), 0), MATCH(F$126, 'RESOLVE Results'!$D$1:$P$1, 0)), "")</f>
        <v>0</v>
      </c>
      <c r="G165" s="4" cm="1">
        <f t="array" ref="G165">IFERROR(INDEX('RESOLVE Results'!$D:$P, MATCH(1, ('RESOLVE Results'!$A:$A = $D$124) * ('RESOLVE Results'!$B:$B = $F$124) * ('RESOLVE Results'!$C:$C = $C165), 0), MATCH(G$126, 'RESOLVE Results'!$D$1:$P$1, 0)), "")</f>
        <v>0</v>
      </c>
      <c r="H165" s="4" cm="1">
        <f t="array" ref="H165">IFERROR(INDEX('RESOLVE Results'!$D:$P, MATCH(1, ('RESOLVE Results'!$A:$A = $D$124) * ('RESOLVE Results'!$B:$B = $F$124) * ('RESOLVE Results'!$C:$C = $C165), 0), MATCH(H$126, 'RESOLVE Results'!$D$1:$P$1, 0)), "")</f>
        <v>0</v>
      </c>
      <c r="I165" s="4" cm="1">
        <f t="array" ref="I165">IFERROR(INDEX('RESOLVE Results'!$D:$P, MATCH(1, ('RESOLVE Results'!$A:$A = $D$124) * ('RESOLVE Results'!$B:$B = $F$124) * ('RESOLVE Results'!$C:$C = $C165), 0), MATCH(I$126, 'RESOLVE Results'!$D$1:$P$1, 0)), "")</f>
        <v>0</v>
      </c>
      <c r="J165" s="4" cm="1">
        <f t="array" ref="J165">IFERROR(INDEX('RESOLVE Results'!$D:$P, MATCH(1, ('RESOLVE Results'!$A:$A = $D$124) * ('RESOLVE Results'!$B:$B = $F$124) * ('RESOLVE Results'!$C:$C = $C165), 0), MATCH(J$126, 'RESOLVE Results'!$D$1:$P$1, 0)), "")</f>
        <v>0</v>
      </c>
      <c r="K165" s="4" cm="1">
        <f t="array" ref="K165">IFERROR(INDEX('RESOLVE Results'!$D:$P, MATCH(1, ('RESOLVE Results'!$A:$A = $D$124) * ('RESOLVE Results'!$B:$B = $F$124) * ('RESOLVE Results'!$C:$C = $C165), 0), MATCH(K$126, 'RESOLVE Results'!$D$1:$P$1, 0)), "")</f>
        <v>0</v>
      </c>
      <c r="L165" s="4" cm="1">
        <f t="array" ref="L165">IFERROR(INDEX('RESOLVE Results'!$D:$P, MATCH(1, ('RESOLVE Results'!$A:$A = $D$124) * ('RESOLVE Results'!$B:$B = $F$124) * ('RESOLVE Results'!$C:$C = $C165), 0), MATCH(L$126, 'RESOLVE Results'!$D$1:$P$1, 0)), "")</f>
        <v>1.96</v>
      </c>
      <c r="M165" s="4" cm="1">
        <f t="array" ref="M165">IFERROR(INDEX('RESOLVE Results'!$D:$P, MATCH(1, ('RESOLVE Results'!$A:$A = $D$124) * ('RESOLVE Results'!$B:$B = $F$124) * ('RESOLVE Results'!$C:$C = $C165), 0), MATCH(M$126, 'RESOLVE Results'!$D$1:$P$1, 0)), "")</f>
        <v>3.26</v>
      </c>
      <c r="N165" s="4" cm="1">
        <f t="array" ref="N165">IFERROR(INDEX('RESOLVE Results'!$D:$P, MATCH(1, ('RESOLVE Results'!$A:$A = $D$124) * ('RESOLVE Results'!$B:$B = $F$124) * ('RESOLVE Results'!$C:$C = $C165), 0), MATCH(N$126, 'RESOLVE Results'!$D$1:$P$1, 0)), "")</f>
        <v>3.68</v>
      </c>
      <c r="O165" s="4" cm="1">
        <f t="array" ref="O165">IFERROR(INDEX('RESOLVE Results'!$D:$P, MATCH(1, ('RESOLVE Results'!$A:$A = $D$124) * ('RESOLVE Results'!$B:$B = $F$124) * ('RESOLVE Results'!$C:$C = $C165), 0), MATCH(O$126, 'RESOLVE Results'!$D$1:$P$1, 0)), "")</f>
        <v>3.57</v>
      </c>
      <c r="P165" s="6">
        <f t="shared" si="5"/>
        <v>25.168413977957243</v>
      </c>
      <c r="Q165" s="4">
        <f>IFERROR(IF('Dashboard '!$D$6 = 2035, P165 * (1.05^(2035-2022)), P165), "")</f>
        <v>47.458798231171222</v>
      </c>
    </row>
    <row r="166" spans="2:17" outlineLevel="1" x14ac:dyDescent="0.2">
      <c r="B166" s="11" t="s">
        <v>272</v>
      </c>
      <c r="C166" s="3" t="str">
        <v>4.9GW Low Long Duration Storage ELCC</v>
      </c>
      <c r="D166" s="4" cm="1">
        <f t="array" ref="D166">IFERROR(INDEX('RESOLVE Results'!$D:$P, MATCH(1, ('RESOLVE Results'!$A:$A = $D$124) * ('RESOLVE Results'!$B:$B = $F$124) * ('RESOLVE Results'!$C:$C = $C166), 0), MATCH(D$126, 'RESOLVE Results'!$D$1:$P$1, 0)), "")</f>
        <v>0</v>
      </c>
      <c r="E166" s="4" cm="1">
        <f t="array" ref="E166">IFERROR(INDEX('RESOLVE Results'!$D:$P, MATCH(1, ('RESOLVE Results'!$A:$A = $D$124) * ('RESOLVE Results'!$B:$B = $F$124) * ('RESOLVE Results'!$C:$C = $C166), 0), MATCH(E$126, 'RESOLVE Results'!$D$1:$P$1, 0)), "")</f>
        <v>0</v>
      </c>
      <c r="F166" s="4" cm="1">
        <f t="array" ref="F166">IFERROR(INDEX('RESOLVE Results'!$D:$P, MATCH(1, ('RESOLVE Results'!$A:$A = $D$124) * ('RESOLVE Results'!$B:$B = $F$124) * ('RESOLVE Results'!$C:$C = $C166), 0), MATCH(F$126, 'RESOLVE Results'!$D$1:$P$1, 0)), "")</f>
        <v>0</v>
      </c>
      <c r="G166" s="4" cm="1">
        <f t="array" ref="G166">IFERROR(INDEX('RESOLVE Results'!$D:$P, MATCH(1, ('RESOLVE Results'!$A:$A = $D$124) * ('RESOLVE Results'!$B:$B = $F$124) * ('RESOLVE Results'!$C:$C = $C166), 0), MATCH(G$126, 'RESOLVE Results'!$D$1:$P$1, 0)), "")</f>
        <v>0</v>
      </c>
      <c r="H166" s="4" cm="1">
        <f t="array" ref="H166">IFERROR(INDEX('RESOLVE Results'!$D:$P, MATCH(1, ('RESOLVE Results'!$A:$A = $D$124) * ('RESOLVE Results'!$B:$B = $F$124) * ('RESOLVE Results'!$C:$C = $C166), 0), MATCH(H$126, 'RESOLVE Results'!$D$1:$P$1, 0)), "")</f>
        <v>0</v>
      </c>
      <c r="I166" s="4" cm="1">
        <f t="array" ref="I166">IFERROR(INDEX('RESOLVE Results'!$D:$P, MATCH(1, ('RESOLVE Results'!$A:$A = $D$124) * ('RESOLVE Results'!$B:$B = $F$124) * ('RESOLVE Results'!$C:$C = $C166), 0), MATCH(I$126, 'RESOLVE Results'!$D$1:$P$1, 0)), "")</f>
        <v>0</v>
      </c>
      <c r="J166" s="4" cm="1">
        <f t="array" ref="J166">IFERROR(INDEX('RESOLVE Results'!$D:$P, MATCH(1, ('RESOLVE Results'!$A:$A = $D$124) * ('RESOLVE Results'!$B:$B = $F$124) * ('RESOLVE Results'!$C:$C = $C166), 0), MATCH(J$126, 'RESOLVE Results'!$D$1:$P$1, 0)), "")</f>
        <v>0</v>
      </c>
      <c r="K166" s="4" cm="1">
        <f t="array" ref="K166">IFERROR(INDEX('RESOLVE Results'!$D:$P, MATCH(1, ('RESOLVE Results'!$A:$A = $D$124) * ('RESOLVE Results'!$B:$B = $F$124) * ('RESOLVE Results'!$C:$C = $C166), 0), MATCH(K$126, 'RESOLVE Results'!$D$1:$P$1, 0)), "")</f>
        <v>0</v>
      </c>
      <c r="L166" s="4" cm="1">
        <f t="array" ref="L166">IFERROR(INDEX('RESOLVE Results'!$D:$P, MATCH(1, ('RESOLVE Results'!$A:$A = $D$124) * ('RESOLVE Results'!$B:$B = $F$124) * ('RESOLVE Results'!$C:$C = $C166), 0), MATCH(L$126, 'RESOLVE Results'!$D$1:$P$1, 0)), "")</f>
        <v>2.23</v>
      </c>
      <c r="M166" s="4" cm="1">
        <f t="array" ref="M166">IFERROR(INDEX('RESOLVE Results'!$D:$P, MATCH(1, ('RESOLVE Results'!$A:$A = $D$124) * ('RESOLVE Results'!$B:$B = $F$124) * ('RESOLVE Results'!$C:$C = $C166), 0), MATCH(M$126, 'RESOLVE Results'!$D$1:$P$1, 0)), "")</f>
        <v>1.89</v>
      </c>
      <c r="N166" s="4" cm="1">
        <f t="array" ref="N166">IFERROR(INDEX('RESOLVE Results'!$D:$P, MATCH(1, ('RESOLVE Results'!$A:$A = $D$124) * ('RESOLVE Results'!$B:$B = $F$124) * ('RESOLVE Results'!$C:$C = $C166), 0), MATCH(N$126, 'RESOLVE Results'!$D$1:$P$1, 0)), "")</f>
        <v>2.23</v>
      </c>
      <c r="O166" s="4" cm="1">
        <f t="array" ref="O166">IFERROR(INDEX('RESOLVE Results'!$D:$P, MATCH(1, ('RESOLVE Results'!$A:$A = $D$124) * ('RESOLVE Results'!$B:$B = $F$124) * ('RESOLVE Results'!$C:$C = $C166), 0), MATCH(O$126, 'RESOLVE Results'!$D$1:$P$1, 0)), "")</f>
        <v>3.04</v>
      </c>
      <c r="P166" s="6">
        <f t="shared" si="5"/>
        <v>20.067668668219916</v>
      </c>
      <c r="Q166" s="4">
        <f>IFERROR(IF('Dashboard '!$D$6 = 2035, P166 * (1.05^(2035-2022)), P166), "")</f>
        <v>37.840582212655761</v>
      </c>
    </row>
    <row r="167" spans="2:17" outlineLevel="1" x14ac:dyDescent="0.2">
      <c r="B167" s="11" t="s">
        <v>272</v>
      </c>
      <c r="C167" s="3" t="str">
        <v>4.9GW High Offshore Wind ELCC</v>
      </c>
      <c r="D167" s="4" cm="1">
        <f t="array" ref="D167">IFERROR(INDEX('RESOLVE Results'!$D:$P, MATCH(1, ('RESOLVE Results'!$A:$A = $D$124) * ('RESOLVE Results'!$B:$B = $F$124) * ('RESOLVE Results'!$C:$C = $C167), 0), MATCH(D$126, 'RESOLVE Results'!$D$1:$P$1, 0)), "")</f>
        <v>0</v>
      </c>
      <c r="E167" s="4" cm="1">
        <f t="array" ref="E167">IFERROR(INDEX('RESOLVE Results'!$D:$P, MATCH(1, ('RESOLVE Results'!$A:$A = $D$124) * ('RESOLVE Results'!$B:$B = $F$124) * ('RESOLVE Results'!$C:$C = $C167), 0), MATCH(E$126, 'RESOLVE Results'!$D$1:$P$1, 0)), "")</f>
        <v>0</v>
      </c>
      <c r="F167" s="4" cm="1">
        <f t="array" ref="F167">IFERROR(INDEX('RESOLVE Results'!$D:$P, MATCH(1, ('RESOLVE Results'!$A:$A = $D$124) * ('RESOLVE Results'!$B:$B = $F$124) * ('RESOLVE Results'!$C:$C = $C167), 0), MATCH(F$126, 'RESOLVE Results'!$D$1:$P$1, 0)), "")</f>
        <v>0</v>
      </c>
      <c r="G167" s="4" cm="1">
        <f t="array" ref="G167">IFERROR(INDEX('RESOLVE Results'!$D:$P, MATCH(1, ('RESOLVE Results'!$A:$A = $D$124) * ('RESOLVE Results'!$B:$B = $F$124) * ('RESOLVE Results'!$C:$C = $C167), 0), MATCH(G$126, 'RESOLVE Results'!$D$1:$P$1, 0)), "")</f>
        <v>0</v>
      </c>
      <c r="H167" s="4" cm="1">
        <f t="array" ref="H167">IFERROR(INDEX('RESOLVE Results'!$D:$P, MATCH(1, ('RESOLVE Results'!$A:$A = $D$124) * ('RESOLVE Results'!$B:$B = $F$124) * ('RESOLVE Results'!$C:$C = $C167), 0), MATCH(H$126, 'RESOLVE Results'!$D$1:$P$1, 0)), "")</f>
        <v>0</v>
      </c>
      <c r="I167" s="4" cm="1">
        <f t="array" ref="I167">IFERROR(INDEX('RESOLVE Results'!$D:$P, MATCH(1, ('RESOLVE Results'!$A:$A = $D$124) * ('RESOLVE Results'!$B:$B = $F$124) * ('RESOLVE Results'!$C:$C = $C167), 0), MATCH(I$126, 'RESOLVE Results'!$D$1:$P$1, 0)), "")</f>
        <v>0</v>
      </c>
      <c r="J167" s="4" cm="1">
        <f t="array" ref="J167">IFERROR(INDEX('RESOLVE Results'!$D:$P, MATCH(1, ('RESOLVE Results'!$A:$A = $D$124) * ('RESOLVE Results'!$B:$B = $F$124) * ('RESOLVE Results'!$C:$C = $C167), 0), MATCH(J$126, 'RESOLVE Results'!$D$1:$P$1, 0)), "")</f>
        <v>0</v>
      </c>
      <c r="K167" s="4" cm="1">
        <f t="array" ref="K167">IFERROR(INDEX('RESOLVE Results'!$D:$P, MATCH(1, ('RESOLVE Results'!$A:$A = $D$124) * ('RESOLVE Results'!$B:$B = $F$124) * ('RESOLVE Results'!$C:$C = $C167), 0), MATCH(K$126, 'RESOLVE Results'!$D$1:$P$1, 0)), "")</f>
        <v>0</v>
      </c>
      <c r="L167" s="4" cm="1">
        <f t="array" ref="L167">IFERROR(INDEX('RESOLVE Results'!$D:$P, MATCH(1, ('RESOLVE Results'!$A:$A = $D$124) * ('RESOLVE Results'!$B:$B = $F$124) * ('RESOLVE Results'!$C:$C = $C167), 0), MATCH(L$126, 'RESOLVE Results'!$D$1:$P$1, 0)), "")</f>
        <v>2.17</v>
      </c>
      <c r="M167" s="4" cm="1">
        <f t="array" ref="M167">IFERROR(INDEX('RESOLVE Results'!$D:$P, MATCH(1, ('RESOLVE Results'!$A:$A = $D$124) * ('RESOLVE Results'!$B:$B = $F$124) * ('RESOLVE Results'!$C:$C = $C167), 0), MATCH(M$126, 'RESOLVE Results'!$D$1:$P$1, 0)), "")</f>
        <v>1.87</v>
      </c>
      <c r="N167" s="4" cm="1">
        <f t="array" ref="N167">IFERROR(INDEX('RESOLVE Results'!$D:$P, MATCH(1, ('RESOLVE Results'!$A:$A = $D$124) * ('RESOLVE Results'!$B:$B = $F$124) * ('RESOLVE Results'!$C:$C = $C167), 0), MATCH(N$126, 'RESOLVE Results'!$D$1:$P$1, 0)), "")</f>
        <v>2.1</v>
      </c>
      <c r="O167" s="4" cm="1">
        <f t="array" ref="O167">IFERROR(INDEX('RESOLVE Results'!$D:$P, MATCH(1, ('RESOLVE Results'!$A:$A = $D$124) * ('RESOLVE Results'!$B:$B = $F$124) * ('RESOLVE Results'!$C:$C = $C167), 0), MATCH(O$126, 'RESOLVE Results'!$D$1:$P$1, 0)), "")</f>
        <v>3.31</v>
      </c>
      <c r="P167" s="6">
        <f t="shared" si="5"/>
        <v>20.924462720259648</v>
      </c>
      <c r="Q167" s="4">
        <f>IFERROR(IF('Dashboard '!$D$6 = 2035, P167 * (1.05^(2035-2022)), P167), "")</f>
        <v>39.456195182032133</v>
      </c>
    </row>
    <row r="168" spans="2:17" outlineLevel="1" x14ac:dyDescent="0.2">
      <c r="B168" s="11" t="s">
        <v>272</v>
      </c>
      <c r="C168" s="3" t="str">
        <v>4.9GW Low Offshore Wind ELCC</v>
      </c>
      <c r="D168" s="4" cm="1">
        <f t="array" ref="D168">IFERROR(INDEX('RESOLVE Results'!$D:$P, MATCH(1, ('RESOLVE Results'!$A:$A = $D$124) * ('RESOLVE Results'!$B:$B = $F$124) * ('RESOLVE Results'!$C:$C = $C168), 0), MATCH(D$126, 'RESOLVE Results'!$D$1:$P$1, 0)), "")</f>
        <v>0</v>
      </c>
      <c r="E168" s="4" cm="1">
        <f t="array" ref="E168">IFERROR(INDEX('RESOLVE Results'!$D:$P, MATCH(1, ('RESOLVE Results'!$A:$A = $D$124) * ('RESOLVE Results'!$B:$B = $F$124) * ('RESOLVE Results'!$C:$C = $C168), 0), MATCH(E$126, 'RESOLVE Results'!$D$1:$P$1, 0)), "")</f>
        <v>0</v>
      </c>
      <c r="F168" s="4" cm="1">
        <f t="array" ref="F168">IFERROR(INDEX('RESOLVE Results'!$D:$P, MATCH(1, ('RESOLVE Results'!$A:$A = $D$124) * ('RESOLVE Results'!$B:$B = $F$124) * ('RESOLVE Results'!$C:$C = $C168), 0), MATCH(F$126, 'RESOLVE Results'!$D$1:$P$1, 0)), "")</f>
        <v>0</v>
      </c>
      <c r="G168" s="4" cm="1">
        <f t="array" ref="G168">IFERROR(INDEX('RESOLVE Results'!$D:$P, MATCH(1, ('RESOLVE Results'!$A:$A = $D$124) * ('RESOLVE Results'!$B:$B = $F$124) * ('RESOLVE Results'!$C:$C = $C168), 0), MATCH(G$126, 'RESOLVE Results'!$D$1:$P$1, 0)), "")</f>
        <v>0</v>
      </c>
      <c r="H168" s="4" cm="1">
        <f t="array" ref="H168">IFERROR(INDEX('RESOLVE Results'!$D:$P, MATCH(1, ('RESOLVE Results'!$A:$A = $D$124) * ('RESOLVE Results'!$B:$B = $F$124) * ('RESOLVE Results'!$C:$C = $C168), 0), MATCH(H$126, 'RESOLVE Results'!$D$1:$P$1, 0)), "")</f>
        <v>0</v>
      </c>
      <c r="I168" s="4" cm="1">
        <f t="array" ref="I168">IFERROR(INDEX('RESOLVE Results'!$D:$P, MATCH(1, ('RESOLVE Results'!$A:$A = $D$124) * ('RESOLVE Results'!$B:$B = $F$124) * ('RESOLVE Results'!$C:$C = $C168), 0), MATCH(I$126, 'RESOLVE Results'!$D$1:$P$1, 0)), "")</f>
        <v>0</v>
      </c>
      <c r="J168" s="4" cm="1">
        <f t="array" ref="J168">IFERROR(INDEX('RESOLVE Results'!$D:$P, MATCH(1, ('RESOLVE Results'!$A:$A = $D$124) * ('RESOLVE Results'!$B:$B = $F$124) * ('RESOLVE Results'!$C:$C = $C168), 0), MATCH(J$126, 'RESOLVE Results'!$D$1:$P$1, 0)), "")</f>
        <v>0</v>
      </c>
      <c r="K168" s="4" cm="1">
        <f t="array" ref="K168">IFERROR(INDEX('RESOLVE Results'!$D:$P, MATCH(1, ('RESOLVE Results'!$A:$A = $D$124) * ('RESOLVE Results'!$B:$B = $F$124) * ('RESOLVE Results'!$C:$C = $C168), 0), MATCH(K$126, 'RESOLVE Results'!$D$1:$P$1, 0)), "")</f>
        <v>0</v>
      </c>
      <c r="L168" s="4" cm="1">
        <f t="array" ref="L168">IFERROR(INDEX('RESOLVE Results'!$D:$P, MATCH(1, ('RESOLVE Results'!$A:$A = $D$124) * ('RESOLVE Results'!$B:$B = $F$124) * ('RESOLVE Results'!$C:$C = $C168), 0), MATCH(L$126, 'RESOLVE Results'!$D$1:$P$1, 0)), "")</f>
        <v>2.31</v>
      </c>
      <c r="M168" s="4" cm="1">
        <f t="array" ref="M168">IFERROR(INDEX('RESOLVE Results'!$D:$P, MATCH(1, ('RESOLVE Results'!$A:$A = $D$124) * ('RESOLVE Results'!$B:$B = $F$124) * ('RESOLVE Results'!$C:$C = $C168), 0), MATCH(M$126, 'RESOLVE Results'!$D$1:$P$1, 0)), "")</f>
        <v>2.0499999999999998</v>
      </c>
      <c r="N168" s="4" cm="1">
        <f t="array" ref="N168">IFERROR(INDEX('RESOLVE Results'!$D:$P, MATCH(1, ('RESOLVE Results'!$A:$A = $D$124) * ('RESOLVE Results'!$B:$B = $F$124) * ('RESOLVE Results'!$C:$C = $C168), 0), MATCH(N$126, 'RESOLVE Results'!$D$1:$P$1, 0)), "")</f>
        <v>2.13</v>
      </c>
      <c r="O168" s="4" cm="1">
        <f t="array" ref="O168">IFERROR(INDEX('RESOLVE Results'!$D:$P, MATCH(1, ('RESOLVE Results'!$A:$A = $D$124) * ('RESOLVE Results'!$B:$B = $F$124) * ('RESOLVE Results'!$C:$C = $C168), 0), MATCH(O$126, 'RESOLVE Results'!$D$1:$P$1, 0)), "")</f>
        <v>3.31</v>
      </c>
      <c r="P168" s="6">
        <f t="shared" si="5"/>
        <v>21.342948653410708</v>
      </c>
      <c r="Q168" s="4">
        <f>IFERROR(IF('Dashboard '!$D$6 = 2035, P168 * (1.05^(2035-2022)), P168), "")</f>
        <v>40.245312822952769</v>
      </c>
    </row>
    <row r="169" spans="2:17" outlineLevel="1" x14ac:dyDescent="0.2">
      <c r="B169" s="11" t="s">
        <v>272</v>
      </c>
      <c r="C169" s="3" t="str">
        <v>4.9GW Low Competing Resource Cost</v>
      </c>
      <c r="D169" s="4" cm="1">
        <f t="array" ref="D169">IFERROR(INDEX('RESOLVE Results'!$D:$P, MATCH(1, ('RESOLVE Results'!$A:$A = $D$124) * ('RESOLVE Results'!$B:$B = $F$124) * ('RESOLVE Results'!$C:$C = $C169), 0), MATCH(D$126, 'RESOLVE Results'!$D$1:$P$1, 0)), "")</f>
        <v>0</v>
      </c>
      <c r="E169" s="4" cm="1">
        <f t="array" ref="E169">IFERROR(INDEX('RESOLVE Results'!$D:$P, MATCH(1, ('RESOLVE Results'!$A:$A = $D$124) * ('RESOLVE Results'!$B:$B = $F$124) * ('RESOLVE Results'!$C:$C = $C169), 0), MATCH(E$126, 'RESOLVE Results'!$D$1:$P$1, 0)), "")</f>
        <v>0</v>
      </c>
      <c r="F169" s="4" cm="1">
        <f t="array" ref="F169">IFERROR(INDEX('RESOLVE Results'!$D:$P, MATCH(1, ('RESOLVE Results'!$A:$A = $D$124) * ('RESOLVE Results'!$B:$B = $F$124) * ('RESOLVE Results'!$C:$C = $C169), 0), MATCH(F$126, 'RESOLVE Results'!$D$1:$P$1, 0)), "")</f>
        <v>0</v>
      </c>
      <c r="G169" s="4" cm="1">
        <f t="array" ref="G169">IFERROR(INDEX('RESOLVE Results'!$D:$P, MATCH(1, ('RESOLVE Results'!$A:$A = $D$124) * ('RESOLVE Results'!$B:$B = $F$124) * ('RESOLVE Results'!$C:$C = $C169), 0), MATCH(G$126, 'RESOLVE Results'!$D$1:$P$1, 0)), "")</f>
        <v>0</v>
      </c>
      <c r="H169" s="4" cm="1">
        <f t="array" ref="H169">IFERROR(INDEX('RESOLVE Results'!$D:$P, MATCH(1, ('RESOLVE Results'!$A:$A = $D$124) * ('RESOLVE Results'!$B:$B = $F$124) * ('RESOLVE Results'!$C:$C = $C169), 0), MATCH(H$126, 'RESOLVE Results'!$D$1:$P$1, 0)), "")</f>
        <v>0</v>
      </c>
      <c r="I169" s="4" cm="1">
        <f t="array" ref="I169">IFERROR(INDEX('RESOLVE Results'!$D:$P, MATCH(1, ('RESOLVE Results'!$A:$A = $D$124) * ('RESOLVE Results'!$B:$B = $F$124) * ('RESOLVE Results'!$C:$C = $C169), 0), MATCH(I$126, 'RESOLVE Results'!$D$1:$P$1, 0)), "")</f>
        <v>0</v>
      </c>
      <c r="J169" s="4" cm="1">
        <f t="array" ref="J169">IFERROR(INDEX('RESOLVE Results'!$D:$P, MATCH(1, ('RESOLVE Results'!$A:$A = $D$124) * ('RESOLVE Results'!$B:$B = $F$124) * ('RESOLVE Results'!$C:$C = $C169), 0), MATCH(J$126, 'RESOLVE Results'!$D$1:$P$1, 0)), "")</f>
        <v>0</v>
      </c>
      <c r="K169" s="4" cm="1">
        <f t="array" ref="K169">IFERROR(INDEX('RESOLVE Results'!$D:$P, MATCH(1, ('RESOLVE Results'!$A:$A = $D$124) * ('RESOLVE Results'!$B:$B = $F$124) * ('RESOLVE Results'!$C:$C = $C169), 0), MATCH(K$126, 'RESOLVE Results'!$D$1:$P$1, 0)), "")</f>
        <v>0</v>
      </c>
      <c r="L169" s="4" cm="1">
        <f t="array" ref="L169">IFERROR(INDEX('RESOLVE Results'!$D:$P, MATCH(1, ('RESOLVE Results'!$A:$A = $D$124) * ('RESOLVE Results'!$B:$B = $F$124) * ('RESOLVE Results'!$C:$C = $C169), 0), MATCH(L$126, 'RESOLVE Results'!$D$1:$P$1, 0)), "")</f>
        <v>2.66</v>
      </c>
      <c r="M169" s="4" cm="1">
        <f t="array" ref="M169">IFERROR(INDEX('RESOLVE Results'!$D:$P, MATCH(1, ('RESOLVE Results'!$A:$A = $D$124) * ('RESOLVE Results'!$B:$B = $F$124) * ('RESOLVE Results'!$C:$C = $C169), 0), MATCH(M$126, 'RESOLVE Results'!$D$1:$P$1, 0)), "")</f>
        <v>2.76</v>
      </c>
      <c r="N169" s="4" cm="1">
        <f t="array" ref="N169">IFERROR(INDEX('RESOLVE Results'!$D:$P, MATCH(1, ('RESOLVE Results'!$A:$A = $D$124) * ('RESOLVE Results'!$B:$B = $F$124) * ('RESOLVE Results'!$C:$C = $C169), 0), MATCH(N$126, 'RESOLVE Results'!$D$1:$P$1, 0)), "")</f>
        <v>3.36</v>
      </c>
      <c r="O169" s="4" cm="1">
        <f t="array" ref="O169">IFERROR(INDEX('RESOLVE Results'!$D:$P, MATCH(1, ('RESOLVE Results'!$A:$A = $D$124) * ('RESOLVE Results'!$B:$B = $F$124) * ('RESOLVE Results'!$C:$C = $C169), 0), MATCH(O$126, 'RESOLVE Results'!$D$1:$P$1, 0)), "")</f>
        <v>5.44</v>
      </c>
      <c r="P169" s="6">
        <f t="shared" si="5"/>
        <v>32.777393258523489</v>
      </c>
      <c r="Q169" s="4">
        <f>IFERROR(IF('Dashboard '!$D$6 = 2035, P169 * (1.05^(2035-2022)), P169), "")</f>
        <v>61.806663485526236</v>
      </c>
    </row>
    <row r="170" spans="2:17" outlineLevel="1" x14ac:dyDescent="0.2">
      <c r="B170" s="11" t="s">
        <v>272</v>
      </c>
      <c r="C170" s="3" t="str">
        <v>4.9GW Low Bookend</v>
      </c>
      <c r="D170" s="4" cm="1">
        <f t="array" ref="D170">IFERROR(INDEX('RESOLVE Results'!$D:$P, MATCH(1, ('RESOLVE Results'!$A:$A = $D$124) * ('RESOLVE Results'!$B:$B = $F$124) * ('RESOLVE Results'!$C:$C = $C170), 0), MATCH(D$126, 'RESOLVE Results'!$D$1:$P$1, 0)), "")</f>
        <v>0</v>
      </c>
      <c r="E170" s="4" cm="1">
        <f t="array" ref="E170">IFERROR(INDEX('RESOLVE Results'!$D:$P, MATCH(1, ('RESOLVE Results'!$A:$A = $D$124) * ('RESOLVE Results'!$B:$B = $F$124) * ('RESOLVE Results'!$C:$C = $C170), 0), MATCH(E$126, 'RESOLVE Results'!$D$1:$P$1, 0)), "")</f>
        <v>0</v>
      </c>
      <c r="F170" s="4" cm="1">
        <f t="array" ref="F170">IFERROR(INDEX('RESOLVE Results'!$D:$P, MATCH(1, ('RESOLVE Results'!$A:$A = $D$124) * ('RESOLVE Results'!$B:$B = $F$124) * ('RESOLVE Results'!$C:$C = $C170), 0), MATCH(F$126, 'RESOLVE Results'!$D$1:$P$1, 0)), "")</f>
        <v>0</v>
      </c>
      <c r="G170" s="4" cm="1">
        <f t="array" ref="G170">IFERROR(INDEX('RESOLVE Results'!$D:$P, MATCH(1, ('RESOLVE Results'!$A:$A = $D$124) * ('RESOLVE Results'!$B:$B = $F$124) * ('RESOLVE Results'!$C:$C = $C170), 0), MATCH(G$126, 'RESOLVE Results'!$D$1:$P$1, 0)), "")</f>
        <v>0</v>
      </c>
      <c r="H170" s="4" cm="1">
        <f t="array" ref="H170">IFERROR(INDEX('RESOLVE Results'!$D:$P, MATCH(1, ('RESOLVE Results'!$A:$A = $D$124) * ('RESOLVE Results'!$B:$B = $F$124) * ('RESOLVE Results'!$C:$C = $C170), 0), MATCH(H$126, 'RESOLVE Results'!$D$1:$P$1, 0)), "")</f>
        <v>0</v>
      </c>
      <c r="I170" s="4" cm="1">
        <f t="array" ref="I170">IFERROR(INDEX('RESOLVE Results'!$D:$P, MATCH(1, ('RESOLVE Results'!$A:$A = $D$124) * ('RESOLVE Results'!$B:$B = $F$124) * ('RESOLVE Results'!$C:$C = $C170), 0), MATCH(I$126, 'RESOLVE Results'!$D$1:$P$1, 0)), "")</f>
        <v>0</v>
      </c>
      <c r="J170" s="4" cm="1">
        <f t="array" ref="J170">IFERROR(INDEX('RESOLVE Results'!$D:$P, MATCH(1, ('RESOLVE Results'!$A:$A = $D$124) * ('RESOLVE Results'!$B:$B = $F$124) * ('RESOLVE Results'!$C:$C = $C170), 0), MATCH(J$126, 'RESOLVE Results'!$D$1:$P$1, 0)), "")</f>
        <v>0</v>
      </c>
      <c r="K170" s="4" cm="1">
        <f t="array" ref="K170">IFERROR(INDEX('RESOLVE Results'!$D:$P, MATCH(1, ('RESOLVE Results'!$A:$A = $D$124) * ('RESOLVE Results'!$B:$B = $F$124) * ('RESOLVE Results'!$C:$C = $C170), 0), MATCH(K$126, 'RESOLVE Results'!$D$1:$P$1, 0)), "")</f>
        <v>0</v>
      </c>
      <c r="L170" s="4" cm="1">
        <f t="array" ref="L170">IFERROR(INDEX('RESOLVE Results'!$D:$P, MATCH(1, ('RESOLVE Results'!$A:$A = $D$124) * ('RESOLVE Results'!$B:$B = $F$124) * ('RESOLVE Results'!$C:$C = $C170), 0), MATCH(L$126, 'RESOLVE Results'!$D$1:$P$1, 0)), "")</f>
        <v>2.2599999999999998</v>
      </c>
      <c r="M170" s="4" cm="1">
        <f t="array" ref="M170">IFERROR(INDEX('RESOLVE Results'!$D:$P, MATCH(1, ('RESOLVE Results'!$A:$A = $D$124) * ('RESOLVE Results'!$B:$B = $F$124) * ('RESOLVE Results'!$C:$C = $C170), 0), MATCH(M$126, 'RESOLVE Results'!$D$1:$P$1, 0)), "")</f>
        <v>3.36</v>
      </c>
      <c r="N170" s="4" cm="1">
        <f t="array" ref="N170">IFERROR(INDEX('RESOLVE Results'!$D:$P, MATCH(1, ('RESOLVE Results'!$A:$A = $D$124) * ('RESOLVE Results'!$B:$B = $F$124) * ('RESOLVE Results'!$C:$C = $C170), 0), MATCH(N$126, 'RESOLVE Results'!$D$1:$P$1, 0)), "")</f>
        <v>3.67</v>
      </c>
      <c r="O170" s="4" cm="1">
        <f t="array" ref="O170">IFERROR(INDEX('RESOLVE Results'!$D:$P, MATCH(1, ('RESOLVE Results'!$A:$A = $D$124) * ('RESOLVE Results'!$B:$B = $F$124) * ('RESOLVE Results'!$C:$C = $C170), 0), MATCH(O$126, 'RESOLVE Results'!$D$1:$P$1, 0)), "")</f>
        <v>4.0199999999999996</v>
      </c>
      <c r="P170" s="6">
        <f t="shared" si="5"/>
        <v>27.496793953774919</v>
      </c>
      <c r="Q170" s="4">
        <f>IFERROR(IF('Dashboard '!$D$6 = 2035, P170 * (1.05^(2035-2022)), P170), "")</f>
        <v>51.849305935574414</v>
      </c>
    </row>
    <row r="171" spans="2:17" outlineLevel="1" x14ac:dyDescent="0.2">
      <c r="B171" s="11" t="s">
        <v>272</v>
      </c>
      <c r="C171" s="3" t="str">
        <v>4.9GW Least-Cost</v>
      </c>
      <c r="D171" s="4" cm="1">
        <f t="array" ref="D171">IFERROR(INDEX('RESOLVE Results'!$D:$P, MATCH(1, ('RESOLVE Results'!$A:$A = $D$124) * ('RESOLVE Results'!$B:$B = $F$124) * ('RESOLVE Results'!$C:$C = $C171), 0), MATCH(D$126, 'RESOLVE Results'!$D$1:$P$1, 0)), "")</f>
        <v>0</v>
      </c>
      <c r="E171" s="4" cm="1">
        <f t="array" ref="E171">IFERROR(INDEX('RESOLVE Results'!$D:$P, MATCH(1, ('RESOLVE Results'!$A:$A = $D$124) * ('RESOLVE Results'!$B:$B = $F$124) * ('RESOLVE Results'!$C:$C = $C171), 0), MATCH(E$126, 'RESOLVE Results'!$D$1:$P$1, 0)), "")</f>
        <v>0</v>
      </c>
      <c r="F171" s="4" cm="1">
        <f t="array" ref="F171">IFERROR(INDEX('RESOLVE Results'!$D:$P, MATCH(1, ('RESOLVE Results'!$A:$A = $D$124) * ('RESOLVE Results'!$B:$B = $F$124) * ('RESOLVE Results'!$C:$C = $C171), 0), MATCH(F$126, 'RESOLVE Results'!$D$1:$P$1, 0)), "")</f>
        <v>0</v>
      </c>
      <c r="G171" s="4" cm="1">
        <f t="array" ref="G171">IFERROR(INDEX('RESOLVE Results'!$D:$P, MATCH(1, ('RESOLVE Results'!$A:$A = $D$124) * ('RESOLVE Results'!$B:$B = $F$124) * ('RESOLVE Results'!$C:$C = $C171), 0), MATCH(G$126, 'RESOLVE Results'!$D$1:$P$1, 0)), "")</f>
        <v>0</v>
      </c>
      <c r="H171" s="4" cm="1">
        <f t="array" ref="H171">IFERROR(INDEX('RESOLVE Results'!$D:$P, MATCH(1, ('RESOLVE Results'!$A:$A = $D$124) * ('RESOLVE Results'!$B:$B = $F$124) * ('RESOLVE Results'!$C:$C = $C171), 0), MATCH(H$126, 'RESOLVE Results'!$D$1:$P$1, 0)), "")</f>
        <v>0</v>
      </c>
      <c r="I171" s="4" cm="1">
        <f t="array" ref="I171">IFERROR(INDEX('RESOLVE Results'!$D:$P, MATCH(1, ('RESOLVE Results'!$A:$A = $D$124) * ('RESOLVE Results'!$B:$B = $F$124) * ('RESOLVE Results'!$C:$C = $C171), 0), MATCH(I$126, 'RESOLVE Results'!$D$1:$P$1, 0)), "")</f>
        <v>0</v>
      </c>
      <c r="J171" s="4" cm="1">
        <f t="array" ref="J171">IFERROR(INDEX('RESOLVE Results'!$D:$P, MATCH(1, ('RESOLVE Results'!$A:$A = $D$124) * ('RESOLVE Results'!$B:$B = $F$124) * ('RESOLVE Results'!$C:$C = $C171), 0), MATCH(J$126, 'RESOLVE Results'!$D$1:$P$1, 0)), "")</f>
        <v>0</v>
      </c>
      <c r="K171" s="4" cm="1">
        <f t="array" ref="K171">IFERROR(INDEX('RESOLVE Results'!$D:$P, MATCH(1, ('RESOLVE Results'!$A:$A = $D$124) * ('RESOLVE Results'!$B:$B = $F$124) * ('RESOLVE Results'!$C:$C = $C171), 0), MATCH(K$126, 'RESOLVE Results'!$D$1:$P$1, 0)), "")</f>
        <v>0</v>
      </c>
      <c r="L171" s="4" cm="1">
        <f t="array" ref="L171">IFERROR(INDEX('RESOLVE Results'!$D:$P, MATCH(1, ('RESOLVE Results'!$A:$A = $D$124) * ('RESOLVE Results'!$B:$B = $F$124) * ('RESOLVE Results'!$C:$C = $C171), 0), MATCH(L$126, 'RESOLVE Results'!$D$1:$P$1, 0)), "")</f>
        <v>2.35</v>
      </c>
      <c r="M171" s="4" cm="1">
        <f t="array" ref="M171">IFERROR(INDEX('RESOLVE Results'!$D:$P, MATCH(1, ('RESOLVE Results'!$A:$A = $D$124) * ('RESOLVE Results'!$B:$B = $F$124) * ('RESOLVE Results'!$C:$C = $C171), 0), MATCH(M$126, 'RESOLVE Results'!$D$1:$P$1, 0)), "")</f>
        <v>1.93</v>
      </c>
      <c r="N171" s="4" cm="1">
        <f t="array" ref="N171">IFERROR(INDEX('RESOLVE Results'!$D:$P, MATCH(1, ('RESOLVE Results'!$A:$A = $D$124) * ('RESOLVE Results'!$B:$B = $F$124) * ('RESOLVE Results'!$C:$C = $C171), 0), MATCH(N$126, 'RESOLVE Results'!$D$1:$P$1, 0)), "")</f>
        <v>1.98</v>
      </c>
      <c r="O171" s="4" cm="1">
        <f t="array" ref="O171">IFERROR(INDEX('RESOLVE Results'!$D:$P, MATCH(1, ('RESOLVE Results'!$A:$A = $D$124) * ('RESOLVE Results'!$B:$B = $F$124) * ('RESOLVE Results'!$C:$C = $C171), 0), MATCH(O$126, 'RESOLVE Results'!$D$1:$P$1, 0)), "")</f>
        <v>3.17</v>
      </c>
      <c r="P171" s="6">
        <f t="shared" si="5"/>
        <v>20.506024454698522</v>
      </c>
      <c r="Q171" s="4">
        <f>IFERROR(IF('Dashboard '!$D$6 = 2035, P171 * (1.05^(2035-2022)), P171), "")</f>
        <v>38.667167425461571</v>
      </c>
    </row>
    <row r="172" spans="2:17" outlineLevel="1" x14ac:dyDescent="0.2">
      <c r="B172" s="11" t="s">
        <v>272</v>
      </c>
      <c r="C172" s="3" t="str">
        <v>7.6GW High Bookend</v>
      </c>
      <c r="D172" s="4" cm="1">
        <f t="array" ref="D172">IFERROR(INDEX('RESOLVE Results'!$D:$P, MATCH(1, ('RESOLVE Results'!$A:$A = $D$124) * ('RESOLVE Results'!$B:$B = $F$124) * ('RESOLVE Results'!$C:$C = $C172), 0), MATCH(D$126, 'RESOLVE Results'!$D$1:$P$1, 0)), "")</f>
        <v>0</v>
      </c>
      <c r="E172" s="4" cm="1">
        <f t="array" ref="E172">IFERROR(INDEX('RESOLVE Results'!$D:$P, MATCH(1, ('RESOLVE Results'!$A:$A = $D$124) * ('RESOLVE Results'!$B:$B = $F$124) * ('RESOLVE Results'!$C:$C = $C172), 0), MATCH(E$126, 'RESOLVE Results'!$D$1:$P$1, 0)), "")</f>
        <v>0</v>
      </c>
      <c r="F172" s="4" cm="1">
        <f t="array" ref="F172">IFERROR(INDEX('RESOLVE Results'!$D:$P, MATCH(1, ('RESOLVE Results'!$A:$A = $D$124) * ('RESOLVE Results'!$B:$B = $F$124) * ('RESOLVE Results'!$C:$C = $C172), 0), MATCH(F$126, 'RESOLVE Results'!$D$1:$P$1, 0)), "")</f>
        <v>0</v>
      </c>
      <c r="G172" s="4" cm="1">
        <f t="array" ref="G172">IFERROR(INDEX('RESOLVE Results'!$D:$P, MATCH(1, ('RESOLVE Results'!$A:$A = $D$124) * ('RESOLVE Results'!$B:$B = $F$124) * ('RESOLVE Results'!$C:$C = $C172), 0), MATCH(G$126, 'RESOLVE Results'!$D$1:$P$1, 0)), "")</f>
        <v>0</v>
      </c>
      <c r="H172" s="4" cm="1">
        <f t="array" ref="H172">IFERROR(INDEX('RESOLVE Results'!$D:$P, MATCH(1, ('RESOLVE Results'!$A:$A = $D$124) * ('RESOLVE Results'!$B:$B = $F$124) * ('RESOLVE Results'!$C:$C = $C172), 0), MATCH(H$126, 'RESOLVE Results'!$D$1:$P$1, 0)), "")</f>
        <v>0</v>
      </c>
      <c r="I172" s="4" cm="1">
        <f t="array" ref="I172">IFERROR(INDEX('RESOLVE Results'!$D:$P, MATCH(1, ('RESOLVE Results'!$A:$A = $D$124) * ('RESOLVE Results'!$B:$B = $F$124) * ('RESOLVE Results'!$C:$C = $C172), 0), MATCH(I$126, 'RESOLVE Results'!$D$1:$P$1, 0)), "")</f>
        <v>0</v>
      </c>
      <c r="J172" s="4" cm="1">
        <f t="array" ref="J172">IFERROR(INDEX('RESOLVE Results'!$D:$P, MATCH(1, ('RESOLVE Results'!$A:$A = $D$124) * ('RESOLVE Results'!$B:$B = $F$124) * ('RESOLVE Results'!$C:$C = $C172), 0), MATCH(J$126, 'RESOLVE Results'!$D$1:$P$1, 0)), "")</f>
        <v>0</v>
      </c>
      <c r="K172" s="4" cm="1">
        <f t="array" ref="K172">IFERROR(INDEX('RESOLVE Results'!$D:$P, MATCH(1, ('RESOLVE Results'!$A:$A = $D$124) * ('RESOLVE Results'!$B:$B = $F$124) * ('RESOLVE Results'!$C:$C = $C172), 0), MATCH(K$126, 'RESOLVE Results'!$D$1:$P$1, 0)), "")</f>
        <v>0</v>
      </c>
      <c r="L172" s="4" cm="1">
        <f t="array" ref="L172">IFERROR(INDEX('RESOLVE Results'!$D:$P, MATCH(1, ('RESOLVE Results'!$A:$A = $D$124) * ('RESOLVE Results'!$B:$B = $F$124) * ('RESOLVE Results'!$C:$C = $C172), 0), MATCH(L$126, 'RESOLVE Results'!$D$1:$P$1, 0)), "")</f>
        <v>4.38</v>
      </c>
      <c r="M172" s="4" cm="1">
        <f t="array" ref="M172">IFERROR(INDEX('RESOLVE Results'!$D:$P, MATCH(1, ('RESOLVE Results'!$A:$A = $D$124) * ('RESOLVE Results'!$B:$B = $F$124) * ('RESOLVE Results'!$C:$C = $C172), 0), MATCH(M$126, 'RESOLVE Results'!$D$1:$P$1, 0)), "")</f>
        <v>4.51</v>
      </c>
      <c r="N172" s="4" cm="1">
        <f t="array" ref="N172">IFERROR(INDEX('RESOLVE Results'!$D:$P, MATCH(1, ('RESOLVE Results'!$A:$A = $D$124) * ('RESOLVE Results'!$B:$B = $F$124) * ('RESOLVE Results'!$C:$C = $C172), 0), MATCH(N$126, 'RESOLVE Results'!$D$1:$P$1, 0)), "")</f>
        <v>5.0999999999999996</v>
      </c>
      <c r="O172" s="4" cm="1">
        <f t="array" ref="O172">IFERROR(INDEX('RESOLVE Results'!$D:$P, MATCH(1, ('RESOLVE Results'!$A:$A = $D$124) * ('RESOLVE Results'!$B:$B = $F$124) * ('RESOLVE Results'!$C:$C = $C172), 0), MATCH(O$126, 'RESOLVE Results'!$D$1:$P$1, 0)), "")</f>
        <v>6.94</v>
      </c>
      <c r="P172" s="6">
        <f t="shared" si="5"/>
        <v>45.148417434694224</v>
      </c>
      <c r="Q172" s="4">
        <f>IFERROR(IF('Dashboard '!$D$6 = 2035, P172 * (1.05^(2035-2022)), P172), "")</f>
        <v>85.134074612982602</v>
      </c>
    </row>
    <row r="173" spans="2:17" outlineLevel="1" x14ac:dyDescent="0.2">
      <c r="B173" s="11" t="s">
        <v>272</v>
      </c>
      <c r="C173" s="3" t="str">
        <v>7.6GW Stringent Policy</v>
      </c>
      <c r="D173" s="4" cm="1">
        <f t="array" ref="D173">IFERROR(INDEX('RESOLVE Results'!$D:$P, MATCH(1, ('RESOLVE Results'!$A:$A = $D$124) * ('RESOLVE Results'!$B:$B = $F$124) * ('RESOLVE Results'!$C:$C = $C173), 0), MATCH(D$126, 'RESOLVE Results'!$D$1:$P$1, 0)), "")</f>
        <v>0</v>
      </c>
      <c r="E173" s="4" cm="1">
        <f t="array" ref="E173">IFERROR(INDEX('RESOLVE Results'!$D:$P, MATCH(1, ('RESOLVE Results'!$A:$A = $D$124) * ('RESOLVE Results'!$B:$B = $F$124) * ('RESOLVE Results'!$C:$C = $C173), 0), MATCH(E$126, 'RESOLVE Results'!$D$1:$P$1, 0)), "")</f>
        <v>0</v>
      </c>
      <c r="F173" s="4" cm="1">
        <f t="array" ref="F173">IFERROR(INDEX('RESOLVE Results'!$D:$P, MATCH(1, ('RESOLVE Results'!$A:$A = $D$124) * ('RESOLVE Results'!$B:$B = $F$124) * ('RESOLVE Results'!$C:$C = $C173), 0), MATCH(F$126, 'RESOLVE Results'!$D$1:$P$1, 0)), "")</f>
        <v>0</v>
      </c>
      <c r="G173" s="4" cm="1">
        <f t="array" ref="G173">IFERROR(INDEX('RESOLVE Results'!$D:$P, MATCH(1, ('RESOLVE Results'!$A:$A = $D$124) * ('RESOLVE Results'!$B:$B = $F$124) * ('RESOLVE Results'!$C:$C = $C173), 0), MATCH(G$126, 'RESOLVE Results'!$D$1:$P$1, 0)), "")</f>
        <v>0</v>
      </c>
      <c r="H173" s="4" cm="1">
        <f t="array" ref="H173">IFERROR(INDEX('RESOLVE Results'!$D:$P, MATCH(1, ('RESOLVE Results'!$A:$A = $D$124) * ('RESOLVE Results'!$B:$B = $F$124) * ('RESOLVE Results'!$C:$C = $C173), 0), MATCH(H$126, 'RESOLVE Results'!$D$1:$P$1, 0)), "")</f>
        <v>0</v>
      </c>
      <c r="I173" s="4" cm="1">
        <f t="array" ref="I173">IFERROR(INDEX('RESOLVE Results'!$D:$P, MATCH(1, ('RESOLVE Results'!$A:$A = $D$124) * ('RESOLVE Results'!$B:$B = $F$124) * ('RESOLVE Results'!$C:$C = $C173), 0), MATCH(I$126, 'RESOLVE Results'!$D$1:$P$1, 0)), "")</f>
        <v>0</v>
      </c>
      <c r="J173" s="4" cm="1">
        <f t="array" ref="J173">IFERROR(INDEX('RESOLVE Results'!$D:$P, MATCH(1, ('RESOLVE Results'!$A:$A = $D$124) * ('RESOLVE Results'!$B:$B = $F$124) * ('RESOLVE Results'!$C:$C = $C173), 0), MATCH(J$126, 'RESOLVE Results'!$D$1:$P$1, 0)), "")</f>
        <v>0</v>
      </c>
      <c r="K173" s="4" cm="1">
        <f t="array" ref="K173">IFERROR(INDEX('RESOLVE Results'!$D:$P, MATCH(1, ('RESOLVE Results'!$A:$A = $D$124) * ('RESOLVE Results'!$B:$B = $F$124) * ('RESOLVE Results'!$C:$C = $C173), 0), MATCH(K$126, 'RESOLVE Results'!$D$1:$P$1, 0)), "")</f>
        <v>0</v>
      </c>
      <c r="L173" s="4" cm="1">
        <f t="array" ref="L173">IFERROR(INDEX('RESOLVE Results'!$D:$P, MATCH(1, ('RESOLVE Results'!$A:$A = $D$124) * ('RESOLVE Results'!$B:$B = $F$124) * ('RESOLVE Results'!$C:$C = $C173), 0), MATCH(L$126, 'RESOLVE Results'!$D$1:$P$1, 0)), "")</f>
        <v>4.12</v>
      </c>
      <c r="M173" s="4" cm="1">
        <f t="array" ref="M173">IFERROR(INDEX('RESOLVE Results'!$D:$P, MATCH(1, ('RESOLVE Results'!$A:$A = $D$124) * ('RESOLVE Results'!$B:$B = $F$124) * ('RESOLVE Results'!$C:$C = $C173), 0), MATCH(M$126, 'RESOLVE Results'!$D$1:$P$1, 0)), "")</f>
        <v>5.33</v>
      </c>
      <c r="N173" s="4" cm="1">
        <f t="array" ref="N173">IFERROR(INDEX('RESOLVE Results'!$D:$P, MATCH(1, ('RESOLVE Results'!$A:$A = $D$124) * ('RESOLVE Results'!$B:$B = $F$124) * ('RESOLVE Results'!$C:$C = $C173), 0), MATCH(N$126, 'RESOLVE Results'!$D$1:$P$1, 0)), "")</f>
        <v>6.5</v>
      </c>
      <c r="O173" s="4" cm="1">
        <f t="array" ref="O173">IFERROR(INDEX('RESOLVE Results'!$D:$P, MATCH(1, ('RESOLVE Results'!$A:$A = $D$124) * ('RESOLVE Results'!$B:$B = $F$124) * ('RESOLVE Results'!$C:$C = $C173), 0), MATCH(O$126, 'RESOLVE Results'!$D$1:$P$1, 0)), "")</f>
        <v>7.09</v>
      </c>
      <c r="P173" s="6">
        <f t="shared" si="5"/>
        <v>48.013647323847664</v>
      </c>
      <c r="Q173" s="4">
        <f>IFERROR(IF('Dashboard '!$D$6 = 2035, P173 * (1.05^(2035-2022)), P173), "")</f>
        <v>90.536892896023687</v>
      </c>
    </row>
    <row r="174" spans="2:17" outlineLevel="1" x14ac:dyDescent="0.2">
      <c r="B174" s="11" t="s">
        <v>272</v>
      </c>
      <c r="C174" s="3" t="str">
        <v>7.6GW Competing Resource Challenges</v>
      </c>
      <c r="D174" s="4" cm="1">
        <f t="array" ref="D174">IFERROR(INDEX('RESOLVE Results'!$D:$P, MATCH(1, ('RESOLVE Results'!$A:$A = $D$124) * ('RESOLVE Results'!$B:$B = $F$124) * ('RESOLVE Results'!$C:$C = $C174), 0), MATCH(D$126, 'RESOLVE Results'!$D$1:$P$1, 0)), "")</f>
        <v>0</v>
      </c>
      <c r="E174" s="4" cm="1">
        <f t="array" ref="E174">IFERROR(INDEX('RESOLVE Results'!$D:$P, MATCH(1, ('RESOLVE Results'!$A:$A = $D$124) * ('RESOLVE Results'!$B:$B = $F$124) * ('RESOLVE Results'!$C:$C = $C174), 0), MATCH(E$126, 'RESOLVE Results'!$D$1:$P$1, 0)), "")</f>
        <v>0</v>
      </c>
      <c r="F174" s="4" cm="1">
        <f t="array" ref="F174">IFERROR(INDEX('RESOLVE Results'!$D:$P, MATCH(1, ('RESOLVE Results'!$A:$A = $D$124) * ('RESOLVE Results'!$B:$B = $F$124) * ('RESOLVE Results'!$C:$C = $C174), 0), MATCH(F$126, 'RESOLVE Results'!$D$1:$P$1, 0)), "")</f>
        <v>0</v>
      </c>
      <c r="G174" s="4" cm="1">
        <f t="array" ref="G174">IFERROR(INDEX('RESOLVE Results'!$D:$P, MATCH(1, ('RESOLVE Results'!$A:$A = $D$124) * ('RESOLVE Results'!$B:$B = $F$124) * ('RESOLVE Results'!$C:$C = $C174), 0), MATCH(G$126, 'RESOLVE Results'!$D$1:$P$1, 0)), "")</f>
        <v>0</v>
      </c>
      <c r="H174" s="4" cm="1">
        <f t="array" ref="H174">IFERROR(INDEX('RESOLVE Results'!$D:$P, MATCH(1, ('RESOLVE Results'!$A:$A = $D$124) * ('RESOLVE Results'!$B:$B = $F$124) * ('RESOLVE Results'!$C:$C = $C174), 0), MATCH(H$126, 'RESOLVE Results'!$D$1:$P$1, 0)), "")</f>
        <v>0</v>
      </c>
      <c r="I174" s="4" cm="1">
        <f t="array" ref="I174">IFERROR(INDEX('RESOLVE Results'!$D:$P, MATCH(1, ('RESOLVE Results'!$A:$A = $D$124) * ('RESOLVE Results'!$B:$B = $F$124) * ('RESOLVE Results'!$C:$C = $C174), 0), MATCH(I$126, 'RESOLVE Results'!$D$1:$P$1, 0)), "")</f>
        <v>0</v>
      </c>
      <c r="J174" s="4" cm="1">
        <f t="array" ref="J174">IFERROR(INDEX('RESOLVE Results'!$D:$P, MATCH(1, ('RESOLVE Results'!$A:$A = $D$124) * ('RESOLVE Results'!$B:$B = $F$124) * ('RESOLVE Results'!$C:$C = $C174), 0), MATCH(J$126, 'RESOLVE Results'!$D$1:$P$1, 0)), "")</f>
        <v>0</v>
      </c>
      <c r="K174" s="4" cm="1">
        <f t="array" ref="K174">IFERROR(INDEX('RESOLVE Results'!$D:$P, MATCH(1, ('RESOLVE Results'!$A:$A = $D$124) * ('RESOLVE Results'!$B:$B = $F$124) * ('RESOLVE Results'!$C:$C = $C174), 0), MATCH(K$126, 'RESOLVE Results'!$D$1:$P$1, 0)), "")</f>
        <v>0</v>
      </c>
      <c r="L174" s="4" cm="1">
        <f t="array" ref="L174">IFERROR(INDEX('RESOLVE Results'!$D:$P, MATCH(1, ('RESOLVE Results'!$A:$A = $D$124) * ('RESOLVE Results'!$B:$B = $F$124) * ('RESOLVE Results'!$C:$C = $C174), 0), MATCH(L$126, 'RESOLVE Results'!$D$1:$P$1, 0)), "")</f>
        <v>4.97</v>
      </c>
      <c r="M174" s="4" cm="1">
        <f t="array" ref="M174">IFERROR(INDEX('RESOLVE Results'!$D:$P, MATCH(1, ('RESOLVE Results'!$A:$A = $D$124) * ('RESOLVE Results'!$B:$B = $F$124) * ('RESOLVE Results'!$C:$C = $C174), 0), MATCH(M$126, 'RESOLVE Results'!$D$1:$P$1, 0)), "")</f>
        <v>3.85</v>
      </c>
      <c r="N174" s="4" cm="1">
        <f t="array" ref="N174">IFERROR(INDEX('RESOLVE Results'!$D:$P, MATCH(1, ('RESOLVE Results'!$A:$A = $D$124) * ('RESOLVE Results'!$B:$B = $F$124) * ('RESOLVE Results'!$C:$C = $C174), 0), MATCH(N$126, 'RESOLVE Results'!$D$1:$P$1, 0)), "")</f>
        <v>4.47</v>
      </c>
      <c r="O174" s="4" cm="1">
        <f t="array" ref="O174">IFERROR(INDEX('RESOLVE Results'!$D:$P, MATCH(1, ('RESOLVE Results'!$A:$A = $D$124) * ('RESOLVE Results'!$B:$B = $F$124) * ('RESOLVE Results'!$C:$C = $C174), 0), MATCH(O$126, 'RESOLVE Results'!$D$1:$P$1, 0)), "")</f>
        <v>7.11</v>
      </c>
      <c r="P174" s="6">
        <f t="shared" si="5"/>
        <v>45.097701001307513</v>
      </c>
      <c r="Q174" s="4">
        <f>IFERROR(IF('Dashboard '!$D$6 = 2035, P174 * (1.05^(2035-2022)), P174), "")</f>
        <v>85.038441213865255</v>
      </c>
    </row>
    <row r="175" spans="2:17" outlineLevel="1" x14ac:dyDescent="0.2">
      <c r="B175" s="11" t="s">
        <v>272</v>
      </c>
      <c r="C175" s="3" t="str">
        <v>7.6GW Significantly Low Competing Resource Availability</v>
      </c>
      <c r="D175" s="4" cm="1">
        <f t="array" ref="D175">IFERROR(INDEX('RESOLVE Results'!$D:$P, MATCH(1, ('RESOLVE Results'!$A:$A = $D$124) * ('RESOLVE Results'!$B:$B = $F$124) * ('RESOLVE Results'!$C:$C = $C175), 0), MATCH(D$126, 'RESOLVE Results'!$D$1:$P$1, 0)), "")</f>
        <v>0</v>
      </c>
      <c r="E175" s="4" cm="1">
        <f t="array" ref="E175">IFERROR(INDEX('RESOLVE Results'!$D:$P, MATCH(1, ('RESOLVE Results'!$A:$A = $D$124) * ('RESOLVE Results'!$B:$B = $F$124) * ('RESOLVE Results'!$C:$C = $C175), 0), MATCH(E$126, 'RESOLVE Results'!$D$1:$P$1, 0)), "")</f>
        <v>0</v>
      </c>
      <c r="F175" s="4" cm="1">
        <f t="array" ref="F175">IFERROR(INDEX('RESOLVE Results'!$D:$P, MATCH(1, ('RESOLVE Results'!$A:$A = $D$124) * ('RESOLVE Results'!$B:$B = $F$124) * ('RESOLVE Results'!$C:$C = $C175), 0), MATCH(F$126, 'RESOLVE Results'!$D$1:$P$1, 0)), "")</f>
        <v>0</v>
      </c>
      <c r="G175" s="4" cm="1">
        <f t="array" ref="G175">IFERROR(INDEX('RESOLVE Results'!$D:$P, MATCH(1, ('RESOLVE Results'!$A:$A = $D$124) * ('RESOLVE Results'!$B:$B = $F$124) * ('RESOLVE Results'!$C:$C = $C175), 0), MATCH(G$126, 'RESOLVE Results'!$D$1:$P$1, 0)), "")</f>
        <v>0</v>
      </c>
      <c r="H175" s="4" cm="1">
        <f t="array" ref="H175">IFERROR(INDEX('RESOLVE Results'!$D:$P, MATCH(1, ('RESOLVE Results'!$A:$A = $D$124) * ('RESOLVE Results'!$B:$B = $F$124) * ('RESOLVE Results'!$C:$C = $C175), 0), MATCH(H$126, 'RESOLVE Results'!$D$1:$P$1, 0)), "")</f>
        <v>0</v>
      </c>
      <c r="I175" s="4" cm="1">
        <f t="array" ref="I175">IFERROR(INDEX('RESOLVE Results'!$D:$P, MATCH(1, ('RESOLVE Results'!$A:$A = $D$124) * ('RESOLVE Results'!$B:$B = $F$124) * ('RESOLVE Results'!$C:$C = $C175), 0), MATCH(I$126, 'RESOLVE Results'!$D$1:$P$1, 0)), "")</f>
        <v>0</v>
      </c>
      <c r="J175" s="4" cm="1">
        <f t="array" ref="J175">IFERROR(INDEX('RESOLVE Results'!$D:$P, MATCH(1, ('RESOLVE Results'!$A:$A = $D$124) * ('RESOLVE Results'!$B:$B = $F$124) * ('RESOLVE Results'!$C:$C = $C175), 0), MATCH(J$126, 'RESOLVE Results'!$D$1:$P$1, 0)), "")</f>
        <v>0</v>
      </c>
      <c r="K175" s="4" cm="1">
        <f t="array" ref="K175">IFERROR(INDEX('RESOLVE Results'!$D:$P, MATCH(1, ('RESOLVE Results'!$A:$A = $D$124) * ('RESOLVE Results'!$B:$B = $F$124) * ('RESOLVE Results'!$C:$C = $C175), 0), MATCH(K$126, 'RESOLVE Results'!$D$1:$P$1, 0)), "")</f>
        <v>0</v>
      </c>
      <c r="L175" s="4" cm="1">
        <f t="array" ref="L175">IFERROR(INDEX('RESOLVE Results'!$D:$P, MATCH(1, ('RESOLVE Results'!$A:$A = $D$124) * ('RESOLVE Results'!$B:$B = $F$124) * ('RESOLVE Results'!$C:$C = $C175), 0), MATCH(L$126, 'RESOLVE Results'!$D$1:$P$1, 0)), "")</f>
        <v>4.3499999999999996</v>
      </c>
      <c r="M175" s="4" cm="1">
        <f t="array" ref="M175">IFERROR(INDEX('RESOLVE Results'!$D:$P, MATCH(1, ('RESOLVE Results'!$A:$A = $D$124) * ('RESOLVE Results'!$B:$B = $F$124) * ('RESOLVE Results'!$C:$C = $C175), 0), MATCH(M$126, 'RESOLVE Results'!$D$1:$P$1, 0)), "")</f>
        <v>4.18</v>
      </c>
      <c r="N175" s="4" cm="1">
        <f t="array" ref="N175">IFERROR(INDEX('RESOLVE Results'!$D:$P, MATCH(1, ('RESOLVE Results'!$A:$A = $D$124) * ('RESOLVE Results'!$B:$B = $F$124) * ('RESOLVE Results'!$C:$C = $C175), 0), MATCH(N$126, 'RESOLVE Results'!$D$1:$P$1, 0)), "")</f>
        <v>5.27</v>
      </c>
      <c r="O175" s="4" cm="1">
        <f t="array" ref="O175">IFERROR(INDEX('RESOLVE Results'!$D:$P, MATCH(1, ('RESOLVE Results'!$A:$A = $D$124) * ('RESOLVE Results'!$B:$B = $F$124) * ('RESOLVE Results'!$C:$C = $C175), 0), MATCH(O$126, 'RESOLVE Results'!$D$1:$P$1, 0)), "")</f>
        <v>7.66</v>
      </c>
      <c r="P175" s="6">
        <f t="shared" si="5"/>
        <v>47.884898109581883</v>
      </c>
      <c r="Q175" s="4">
        <f>IFERROR(IF('Dashboard '!$D$6 = 2035, P175 * (1.05^(2035-2022)), P175), "")</f>
        <v>90.294117050568616</v>
      </c>
    </row>
    <row r="176" spans="2:17" outlineLevel="1" x14ac:dyDescent="0.2">
      <c r="B176" s="11" t="s">
        <v>272</v>
      </c>
      <c r="C176" s="3" t="str">
        <v>7.6GW Low Competing Resource Availability</v>
      </c>
      <c r="D176" s="4" cm="1">
        <f t="array" ref="D176">IFERROR(INDEX('RESOLVE Results'!$D:$P, MATCH(1, ('RESOLVE Results'!$A:$A = $D$124) * ('RESOLVE Results'!$B:$B = $F$124) * ('RESOLVE Results'!$C:$C = $C176), 0), MATCH(D$126, 'RESOLVE Results'!$D$1:$P$1, 0)), "")</f>
        <v>0</v>
      </c>
      <c r="E176" s="4" cm="1">
        <f t="array" ref="E176">IFERROR(INDEX('RESOLVE Results'!$D:$P, MATCH(1, ('RESOLVE Results'!$A:$A = $D$124) * ('RESOLVE Results'!$B:$B = $F$124) * ('RESOLVE Results'!$C:$C = $C176), 0), MATCH(E$126, 'RESOLVE Results'!$D$1:$P$1, 0)), "")</f>
        <v>0</v>
      </c>
      <c r="F176" s="4" cm="1">
        <f t="array" ref="F176">IFERROR(INDEX('RESOLVE Results'!$D:$P, MATCH(1, ('RESOLVE Results'!$A:$A = $D$124) * ('RESOLVE Results'!$B:$B = $F$124) * ('RESOLVE Results'!$C:$C = $C176), 0), MATCH(F$126, 'RESOLVE Results'!$D$1:$P$1, 0)), "")</f>
        <v>0</v>
      </c>
      <c r="G176" s="4" cm="1">
        <f t="array" ref="G176">IFERROR(INDEX('RESOLVE Results'!$D:$P, MATCH(1, ('RESOLVE Results'!$A:$A = $D$124) * ('RESOLVE Results'!$B:$B = $F$124) * ('RESOLVE Results'!$C:$C = $C176), 0), MATCH(G$126, 'RESOLVE Results'!$D$1:$P$1, 0)), "")</f>
        <v>0</v>
      </c>
      <c r="H176" s="4" cm="1">
        <f t="array" ref="H176">IFERROR(INDEX('RESOLVE Results'!$D:$P, MATCH(1, ('RESOLVE Results'!$A:$A = $D$124) * ('RESOLVE Results'!$B:$B = $F$124) * ('RESOLVE Results'!$C:$C = $C176), 0), MATCH(H$126, 'RESOLVE Results'!$D$1:$P$1, 0)), "")</f>
        <v>0</v>
      </c>
      <c r="I176" s="4" cm="1">
        <f t="array" ref="I176">IFERROR(INDEX('RESOLVE Results'!$D:$P, MATCH(1, ('RESOLVE Results'!$A:$A = $D$124) * ('RESOLVE Results'!$B:$B = $F$124) * ('RESOLVE Results'!$C:$C = $C176), 0), MATCH(I$126, 'RESOLVE Results'!$D$1:$P$1, 0)), "")</f>
        <v>0</v>
      </c>
      <c r="J176" s="4" cm="1">
        <f t="array" ref="J176">IFERROR(INDEX('RESOLVE Results'!$D:$P, MATCH(1, ('RESOLVE Results'!$A:$A = $D$124) * ('RESOLVE Results'!$B:$B = $F$124) * ('RESOLVE Results'!$C:$C = $C176), 0), MATCH(J$126, 'RESOLVE Results'!$D$1:$P$1, 0)), "")</f>
        <v>0</v>
      </c>
      <c r="K176" s="4" cm="1">
        <f t="array" ref="K176">IFERROR(INDEX('RESOLVE Results'!$D:$P, MATCH(1, ('RESOLVE Results'!$A:$A = $D$124) * ('RESOLVE Results'!$B:$B = $F$124) * ('RESOLVE Results'!$C:$C = $C176), 0), MATCH(K$126, 'RESOLVE Results'!$D$1:$P$1, 0)), "")</f>
        <v>0</v>
      </c>
      <c r="L176" s="4" cm="1">
        <f t="array" ref="L176">IFERROR(INDEX('RESOLVE Results'!$D:$P, MATCH(1, ('RESOLVE Results'!$A:$A = $D$124) * ('RESOLVE Results'!$B:$B = $F$124) * ('RESOLVE Results'!$C:$C = $C176), 0), MATCH(L$126, 'RESOLVE Results'!$D$1:$P$1, 0)), "")</f>
        <v>4.17</v>
      </c>
      <c r="M176" s="4" cm="1">
        <f t="array" ref="M176">IFERROR(INDEX('RESOLVE Results'!$D:$P, MATCH(1, ('RESOLVE Results'!$A:$A = $D$124) * ('RESOLVE Results'!$B:$B = $F$124) * ('RESOLVE Results'!$C:$C = $C176), 0), MATCH(M$126, 'RESOLVE Results'!$D$1:$P$1, 0)), "")</f>
        <v>3.98</v>
      </c>
      <c r="N176" s="4" cm="1">
        <f t="array" ref="N176">IFERROR(INDEX('RESOLVE Results'!$D:$P, MATCH(1, ('RESOLVE Results'!$A:$A = $D$124) * ('RESOLVE Results'!$B:$B = $F$124) * ('RESOLVE Results'!$C:$C = $C176), 0), MATCH(N$126, 'RESOLVE Results'!$D$1:$P$1, 0)), "")</f>
        <v>4.8</v>
      </c>
      <c r="O176" s="4" cm="1">
        <f t="array" ref="O176">IFERROR(INDEX('RESOLVE Results'!$D:$P, MATCH(1, ('RESOLVE Results'!$A:$A = $D$124) * ('RESOLVE Results'!$B:$B = $F$124) * ('RESOLVE Results'!$C:$C = $C176), 0), MATCH(O$126, 'RESOLVE Results'!$D$1:$P$1, 0)), "")</f>
        <v>6.93</v>
      </c>
      <c r="P176" s="6">
        <f t="shared" si="5"/>
        <v>43.88313398998298</v>
      </c>
      <c r="Q176" s="4">
        <f>IFERROR(IF('Dashboard '!$D$6 = 2035, P176 * (1.05^(2035-2022)), P176), "")</f>
        <v>82.748193970667046</v>
      </c>
    </row>
    <row r="177" spans="2:17" outlineLevel="1" x14ac:dyDescent="0.2">
      <c r="B177" s="11" t="s">
        <v>272</v>
      </c>
      <c r="C177" s="3" t="str">
        <v>7.6GW High Competing Resource Cost</v>
      </c>
      <c r="D177" s="4" cm="1">
        <f t="array" ref="D177">IFERROR(INDEX('RESOLVE Results'!$D:$P, MATCH(1, ('RESOLVE Results'!$A:$A = $D$124) * ('RESOLVE Results'!$B:$B = $F$124) * ('RESOLVE Results'!$C:$C = $C177), 0), MATCH(D$126, 'RESOLVE Results'!$D$1:$P$1, 0)), "")</f>
        <v>0</v>
      </c>
      <c r="E177" s="4" cm="1">
        <f t="array" ref="E177">IFERROR(INDEX('RESOLVE Results'!$D:$P, MATCH(1, ('RESOLVE Results'!$A:$A = $D$124) * ('RESOLVE Results'!$B:$B = $F$124) * ('RESOLVE Results'!$C:$C = $C177), 0), MATCH(E$126, 'RESOLVE Results'!$D$1:$P$1, 0)), "")</f>
        <v>0</v>
      </c>
      <c r="F177" s="4" cm="1">
        <f t="array" ref="F177">IFERROR(INDEX('RESOLVE Results'!$D:$P, MATCH(1, ('RESOLVE Results'!$A:$A = $D$124) * ('RESOLVE Results'!$B:$B = $F$124) * ('RESOLVE Results'!$C:$C = $C177), 0), MATCH(F$126, 'RESOLVE Results'!$D$1:$P$1, 0)), "")</f>
        <v>0</v>
      </c>
      <c r="G177" s="4" cm="1">
        <f t="array" ref="G177">IFERROR(INDEX('RESOLVE Results'!$D:$P, MATCH(1, ('RESOLVE Results'!$A:$A = $D$124) * ('RESOLVE Results'!$B:$B = $F$124) * ('RESOLVE Results'!$C:$C = $C177), 0), MATCH(G$126, 'RESOLVE Results'!$D$1:$P$1, 0)), "")</f>
        <v>0</v>
      </c>
      <c r="H177" s="4" cm="1">
        <f t="array" ref="H177">IFERROR(INDEX('RESOLVE Results'!$D:$P, MATCH(1, ('RESOLVE Results'!$A:$A = $D$124) * ('RESOLVE Results'!$B:$B = $F$124) * ('RESOLVE Results'!$C:$C = $C177), 0), MATCH(H$126, 'RESOLVE Results'!$D$1:$P$1, 0)), "")</f>
        <v>0</v>
      </c>
      <c r="I177" s="4" cm="1">
        <f t="array" ref="I177">IFERROR(INDEX('RESOLVE Results'!$D:$P, MATCH(1, ('RESOLVE Results'!$A:$A = $D$124) * ('RESOLVE Results'!$B:$B = $F$124) * ('RESOLVE Results'!$C:$C = $C177), 0), MATCH(I$126, 'RESOLVE Results'!$D$1:$P$1, 0)), "")</f>
        <v>0</v>
      </c>
      <c r="J177" s="4" cm="1">
        <f t="array" ref="J177">IFERROR(INDEX('RESOLVE Results'!$D:$P, MATCH(1, ('RESOLVE Results'!$A:$A = $D$124) * ('RESOLVE Results'!$B:$B = $F$124) * ('RESOLVE Results'!$C:$C = $C177), 0), MATCH(J$126, 'RESOLVE Results'!$D$1:$P$1, 0)), "")</f>
        <v>0</v>
      </c>
      <c r="K177" s="4" cm="1">
        <f t="array" ref="K177">IFERROR(INDEX('RESOLVE Results'!$D:$P, MATCH(1, ('RESOLVE Results'!$A:$A = $D$124) * ('RESOLVE Results'!$B:$B = $F$124) * ('RESOLVE Results'!$C:$C = $C177), 0), MATCH(K$126, 'RESOLVE Results'!$D$1:$P$1, 0)), "")</f>
        <v>0</v>
      </c>
      <c r="L177" s="4" cm="1">
        <f t="array" ref="L177">IFERROR(INDEX('RESOLVE Results'!$D:$P, MATCH(1, ('RESOLVE Results'!$A:$A = $D$124) * ('RESOLVE Results'!$B:$B = $F$124) * ('RESOLVE Results'!$C:$C = $C177), 0), MATCH(L$126, 'RESOLVE Results'!$D$1:$P$1, 0)), "")</f>
        <v>4.21</v>
      </c>
      <c r="M177" s="4" cm="1">
        <f t="array" ref="M177">IFERROR(INDEX('RESOLVE Results'!$D:$P, MATCH(1, ('RESOLVE Results'!$A:$A = $D$124) * ('RESOLVE Results'!$B:$B = $F$124) * ('RESOLVE Results'!$C:$C = $C177), 0), MATCH(M$126, 'RESOLVE Results'!$D$1:$P$1, 0)), "")</f>
        <v>2.8</v>
      </c>
      <c r="N177" s="4" cm="1">
        <f t="array" ref="N177">IFERROR(INDEX('RESOLVE Results'!$D:$P, MATCH(1, ('RESOLVE Results'!$A:$A = $D$124) * ('RESOLVE Results'!$B:$B = $F$124) * ('RESOLVE Results'!$C:$C = $C177), 0), MATCH(N$126, 'RESOLVE Results'!$D$1:$P$1, 0)), "")</f>
        <v>2.78</v>
      </c>
      <c r="O177" s="4" cm="1">
        <f t="array" ref="O177">IFERROR(INDEX('RESOLVE Results'!$D:$P, MATCH(1, ('RESOLVE Results'!$A:$A = $D$124) * ('RESOLVE Results'!$B:$B = $F$124) * ('RESOLVE Results'!$C:$C = $C177), 0), MATCH(O$126, 'RESOLVE Results'!$D$1:$P$1, 0)), "")</f>
        <v>5.39</v>
      </c>
      <c r="P177" s="6">
        <f t="shared" si="5"/>
        <v>33.898866408267679</v>
      </c>
      <c r="Q177" s="4">
        <f>IFERROR(IF('Dashboard '!$D$6 = 2035, P177 * (1.05^(2035-2022)), P177), "")</f>
        <v>63.921368368479904</v>
      </c>
    </row>
    <row r="178" spans="2:17" outlineLevel="1" x14ac:dyDescent="0.2">
      <c r="B178" s="11" t="s">
        <v>272</v>
      </c>
      <c r="C178" s="3" t="str">
        <v>7.6GW High Electrification Load</v>
      </c>
      <c r="D178" s="4" cm="1">
        <f t="array" ref="D178">IFERROR(INDEX('RESOLVE Results'!$D:$P, MATCH(1, ('RESOLVE Results'!$A:$A = $D$124) * ('RESOLVE Results'!$B:$B = $F$124) * ('RESOLVE Results'!$C:$C = $C178), 0), MATCH(D$126, 'RESOLVE Results'!$D$1:$P$1, 0)), "")</f>
        <v>0</v>
      </c>
      <c r="E178" s="4" cm="1">
        <f t="array" ref="E178">IFERROR(INDEX('RESOLVE Results'!$D:$P, MATCH(1, ('RESOLVE Results'!$A:$A = $D$124) * ('RESOLVE Results'!$B:$B = $F$124) * ('RESOLVE Results'!$C:$C = $C178), 0), MATCH(E$126, 'RESOLVE Results'!$D$1:$P$1, 0)), "")</f>
        <v>0</v>
      </c>
      <c r="F178" s="4" cm="1">
        <f t="array" ref="F178">IFERROR(INDEX('RESOLVE Results'!$D:$P, MATCH(1, ('RESOLVE Results'!$A:$A = $D$124) * ('RESOLVE Results'!$B:$B = $F$124) * ('RESOLVE Results'!$C:$C = $C178), 0), MATCH(F$126, 'RESOLVE Results'!$D$1:$P$1, 0)), "")</f>
        <v>0</v>
      </c>
      <c r="G178" s="4" cm="1">
        <f t="array" ref="G178">IFERROR(INDEX('RESOLVE Results'!$D:$P, MATCH(1, ('RESOLVE Results'!$A:$A = $D$124) * ('RESOLVE Results'!$B:$B = $F$124) * ('RESOLVE Results'!$C:$C = $C178), 0), MATCH(G$126, 'RESOLVE Results'!$D$1:$P$1, 0)), "")</f>
        <v>0</v>
      </c>
      <c r="H178" s="4" cm="1">
        <f t="array" ref="H178">IFERROR(INDEX('RESOLVE Results'!$D:$P, MATCH(1, ('RESOLVE Results'!$A:$A = $D$124) * ('RESOLVE Results'!$B:$B = $F$124) * ('RESOLVE Results'!$C:$C = $C178), 0), MATCH(H$126, 'RESOLVE Results'!$D$1:$P$1, 0)), "")</f>
        <v>0</v>
      </c>
      <c r="I178" s="4" cm="1">
        <f t="array" ref="I178">IFERROR(INDEX('RESOLVE Results'!$D:$P, MATCH(1, ('RESOLVE Results'!$A:$A = $D$124) * ('RESOLVE Results'!$B:$B = $F$124) * ('RESOLVE Results'!$C:$C = $C178), 0), MATCH(I$126, 'RESOLVE Results'!$D$1:$P$1, 0)), "")</f>
        <v>0</v>
      </c>
      <c r="J178" s="4" cm="1">
        <f t="array" ref="J178">IFERROR(INDEX('RESOLVE Results'!$D:$P, MATCH(1, ('RESOLVE Results'!$A:$A = $D$124) * ('RESOLVE Results'!$B:$B = $F$124) * ('RESOLVE Results'!$C:$C = $C178), 0), MATCH(J$126, 'RESOLVE Results'!$D$1:$P$1, 0)), "")</f>
        <v>0</v>
      </c>
      <c r="K178" s="4" cm="1">
        <f t="array" ref="K178">IFERROR(INDEX('RESOLVE Results'!$D:$P, MATCH(1, ('RESOLVE Results'!$A:$A = $D$124) * ('RESOLVE Results'!$B:$B = $F$124) * ('RESOLVE Results'!$C:$C = $C178), 0), MATCH(K$126, 'RESOLVE Results'!$D$1:$P$1, 0)), "")</f>
        <v>0</v>
      </c>
      <c r="L178" s="4" cm="1">
        <f t="array" ref="L178">IFERROR(INDEX('RESOLVE Results'!$D:$P, MATCH(1, ('RESOLVE Results'!$A:$A = $D$124) * ('RESOLVE Results'!$B:$B = $F$124) * ('RESOLVE Results'!$C:$C = $C178), 0), MATCH(L$126, 'RESOLVE Results'!$D$1:$P$1, 0)), "")</f>
        <v>3.7</v>
      </c>
      <c r="M178" s="4" cm="1">
        <f t="array" ref="M178">IFERROR(INDEX('RESOLVE Results'!$D:$P, MATCH(1, ('RESOLVE Results'!$A:$A = $D$124) * ('RESOLVE Results'!$B:$B = $F$124) * ('RESOLVE Results'!$C:$C = $C178), 0), MATCH(M$126, 'RESOLVE Results'!$D$1:$P$1, 0)), "")</f>
        <v>3.36</v>
      </c>
      <c r="N178" s="4" cm="1">
        <f t="array" ref="N178">IFERROR(INDEX('RESOLVE Results'!$D:$P, MATCH(1, ('RESOLVE Results'!$A:$A = $D$124) * ('RESOLVE Results'!$B:$B = $F$124) * ('RESOLVE Results'!$C:$C = $C178), 0), MATCH(N$126, 'RESOLVE Results'!$D$1:$P$1, 0)), "")</f>
        <v>4.26</v>
      </c>
      <c r="O178" s="4" cm="1">
        <f t="array" ref="O178">IFERROR(INDEX('RESOLVE Results'!$D:$P, MATCH(1, ('RESOLVE Results'!$A:$A = $D$124) * ('RESOLVE Results'!$B:$B = $F$124) * ('RESOLVE Results'!$C:$C = $C178), 0), MATCH(O$126, 'RESOLVE Results'!$D$1:$P$1, 0)), "")</f>
        <v>6.72</v>
      </c>
      <c r="P178" s="6">
        <f t="shared" si="5"/>
        <v>41.084605620345883</v>
      </c>
      <c r="Q178" s="4">
        <f>IFERROR(IF('Dashboard '!$D$6 = 2035, P178 * (1.05^(2035-2022)), P178), "")</f>
        <v>77.471151350693617</v>
      </c>
    </row>
    <row r="179" spans="2:17" outlineLevel="1" x14ac:dyDescent="0.2">
      <c r="B179" s="11" t="s">
        <v>272</v>
      </c>
      <c r="C179" s="3" t="str">
        <v>7.6GW Zero GHG Emissions</v>
      </c>
      <c r="D179" s="4" cm="1">
        <f t="array" ref="D179">IFERROR(INDEX('RESOLVE Results'!$D:$P, MATCH(1, ('RESOLVE Results'!$A:$A = $D$124) * ('RESOLVE Results'!$B:$B = $F$124) * ('RESOLVE Results'!$C:$C = $C179), 0), MATCH(D$126, 'RESOLVE Results'!$D$1:$P$1, 0)), "")</f>
        <v>0</v>
      </c>
      <c r="E179" s="4" cm="1">
        <f t="array" ref="E179">IFERROR(INDEX('RESOLVE Results'!$D:$P, MATCH(1, ('RESOLVE Results'!$A:$A = $D$124) * ('RESOLVE Results'!$B:$B = $F$124) * ('RESOLVE Results'!$C:$C = $C179), 0), MATCH(E$126, 'RESOLVE Results'!$D$1:$P$1, 0)), "")</f>
        <v>0</v>
      </c>
      <c r="F179" s="4" cm="1">
        <f t="array" ref="F179">IFERROR(INDEX('RESOLVE Results'!$D:$P, MATCH(1, ('RESOLVE Results'!$A:$A = $D$124) * ('RESOLVE Results'!$B:$B = $F$124) * ('RESOLVE Results'!$C:$C = $C179), 0), MATCH(F$126, 'RESOLVE Results'!$D$1:$P$1, 0)), "")</f>
        <v>0</v>
      </c>
      <c r="G179" s="4" cm="1">
        <f t="array" ref="G179">IFERROR(INDEX('RESOLVE Results'!$D:$P, MATCH(1, ('RESOLVE Results'!$A:$A = $D$124) * ('RESOLVE Results'!$B:$B = $F$124) * ('RESOLVE Results'!$C:$C = $C179), 0), MATCH(G$126, 'RESOLVE Results'!$D$1:$P$1, 0)), "")</f>
        <v>0</v>
      </c>
      <c r="H179" s="4" cm="1">
        <f t="array" ref="H179">IFERROR(INDEX('RESOLVE Results'!$D:$P, MATCH(1, ('RESOLVE Results'!$A:$A = $D$124) * ('RESOLVE Results'!$B:$B = $F$124) * ('RESOLVE Results'!$C:$C = $C179), 0), MATCH(H$126, 'RESOLVE Results'!$D$1:$P$1, 0)), "")</f>
        <v>0</v>
      </c>
      <c r="I179" s="4" cm="1">
        <f t="array" ref="I179">IFERROR(INDEX('RESOLVE Results'!$D:$P, MATCH(1, ('RESOLVE Results'!$A:$A = $D$124) * ('RESOLVE Results'!$B:$B = $F$124) * ('RESOLVE Results'!$C:$C = $C179), 0), MATCH(I$126, 'RESOLVE Results'!$D$1:$P$1, 0)), "")</f>
        <v>0</v>
      </c>
      <c r="J179" s="4" cm="1">
        <f t="array" ref="J179">IFERROR(INDEX('RESOLVE Results'!$D:$P, MATCH(1, ('RESOLVE Results'!$A:$A = $D$124) * ('RESOLVE Results'!$B:$B = $F$124) * ('RESOLVE Results'!$C:$C = $C179), 0), MATCH(J$126, 'RESOLVE Results'!$D$1:$P$1, 0)), "")</f>
        <v>0</v>
      </c>
      <c r="K179" s="4" cm="1">
        <f t="array" ref="K179">IFERROR(INDEX('RESOLVE Results'!$D:$P, MATCH(1, ('RESOLVE Results'!$A:$A = $D$124) * ('RESOLVE Results'!$B:$B = $F$124) * ('RESOLVE Results'!$C:$C = $C179), 0), MATCH(K$126, 'RESOLVE Results'!$D$1:$P$1, 0)), "")</f>
        <v>0</v>
      </c>
      <c r="L179" s="4" cm="1">
        <f t="array" ref="L179">IFERROR(INDEX('RESOLVE Results'!$D:$P, MATCH(1, ('RESOLVE Results'!$A:$A = $D$124) * ('RESOLVE Results'!$B:$B = $F$124) * ('RESOLVE Results'!$C:$C = $C179), 0), MATCH(L$126, 'RESOLVE Results'!$D$1:$P$1, 0)), "")</f>
        <v>4.3899999999999997</v>
      </c>
      <c r="M179" s="4" cm="1">
        <f t="array" ref="M179">IFERROR(INDEX('RESOLVE Results'!$D:$P, MATCH(1, ('RESOLVE Results'!$A:$A = $D$124) * ('RESOLVE Results'!$B:$B = $F$124) * ('RESOLVE Results'!$C:$C = $C179), 0), MATCH(M$126, 'RESOLVE Results'!$D$1:$P$1, 0)), "")</f>
        <v>5.54</v>
      </c>
      <c r="N179" s="4" cm="1">
        <f t="array" ref="N179">IFERROR(INDEX('RESOLVE Results'!$D:$P, MATCH(1, ('RESOLVE Results'!$A:$A = $D$124) * ('RESOLVE Results'!$B:$B = $F$124) * ('RESOLVE Results'!$C:$C = $C179), 0), MATCH(N$126, 'RESOLVE Results'!$D$1:$P$1, 0)), "")</f>
        <v>6.75</v>
      </c>
      <c r="O179" s="4" cm="1">
        <f t="array" ref="O179">IFERROR(INDEX('RESOLVE Results'!$D:$P, MATCH(1, ('RESOLVE Results'!$A:$A = $D$124) * ('RESOLVE Results'!$B:$B = $F$124) * ('RESOLVE Results'!$C:$C = $C179), 0), MATCH(O$126, 'RESOLVE Results'!$D$1:$P$1, 0)), "")</f>
        <v>8.0299999999999994</v>
      </c>
      <c r="P179" s="6">
        <f t="shared" si="5"/>
        <v>52.744756204493505</v>
      </c>
      <c r="Q179" s="4">
        <f>IFERROR(IF('Dashboard '!$D$6 = 2035, P179 * (1.05^(2035-2022)), P179), "")</f>
        <v>99.458104299051357</v>
      </c>
    </row>
    <row r="180" spans="2:17" outlineLevel="1" x14ac:dyDescent="0.2">
      <c r="B180" s="11" t="s">
        <v>272</v>
      </c>
      <c r="C180" s="3" t="str">
        <v>7.6GW High Gas Retirements</v>
      </c>
      <c r="D180" s="4" cm="1">
        <f t="array" ref="D180">IFERROR(INDEX('RESOLVE Results'!$D:$P, MATCH(1, ('RESOLVE Results'!$A:$A = $D$124) * ('RESOLVE Results'!$B:$B = $F$124) * ('RESOLVE Results'!$C:$C = $C180), 0), MATCH(D$126, 'RESOLVE Results'!$D$1:$P$1, 0)), "")</f>
        <v>0</v>
      </c>
      <c r="E180" s="4" cm="1">
        <f t="array" ref="E180">IFERROR(INDEX('RESOLVE Results'!$D:$P, MATCH(1, ('RESOLVE Results'!$A:$A = $D$124) * ('RESOLVE Results'!$B:$B = $F$124) * ('RESOLVE Results'!$C:$C = $C180), 0), MATCH(E$126, 'RESOLVE Results'!$D$1:$P$1, 0)), "")</f>
        <v>0</v>
      </c>
      <c r="F180" s="4" cm="1">
        <f t="array" ref="F180">IFERROR(INDEX('RESOLVE Results'!$D:$P, MATCH(1, ('RESOLVE Results'!$A:$A = $D$124) * ('RESOLVE Results'!$B:$B = $F$124) * ('RESOLVE Results'!$C:$C = $C180), 0), MATCH(F$126, 'RESOLVE Results'!$D$1:$P$1, 0)), "")</f>
        <v>0</v>
      </c>
      <c r="G180" s="4" cm="1">
        <f t="array" ref="G180">IFERROR(INDEX('RESOLVE Results'!$D:$P, MATCH(1, ('RESOLVE Results'!$A:$A = $D$124) * ('RESOLVE Results'!$B:$B = $F$124) * ('RESOLVE Results'!$C:$C = $C180), 0), MATCH(G$126, 'RESOLVE Results'!$D$1:$P$1, 0)), "")</f>
        <v>0</v>
      </c>
      <c r="H180" s="4" cm="1">
        <f t="array" ref="H180">IFERROR(INDEX('RESOLVE Results'!$D:$P, MATCH(1, ('RESOLVE Results'!$A:$A = $D$124) * ('RESOLVE Results'!$B:$B = $F$124) * ('RESOLVE Results'!$C:$C = $C180), 0), MATCH(H$126, 'RESOLVE Results'!$D$1:$P$1, 0)), "")</f>
        <v>0</v>
      </c>
      <c r="I180" s="4" cm="1">
        <f t="array" ref="I180">IFERROR(INDEX('RESOLVE Results'!$D:$P, MATCH(1, ('RESOLVE Results'!$A:$A = $D$124) * ('RESOLVE Results'!$B:$B = $F$124) * ('RESOLVE Results'!$C:$C = $C180), 0), MATCH(I$126, 'RESOLVE Results'!$D$1:$P$1, 0)), "")</f>
        <v>0</v>
      </c>
      <c r="J180" s="4" cm="1">
        <f t="array" ref="J180">IFERROR(INDEX('RESOLVE Results'!$D:$P, MATCH(1, ('RESOLVE Results'!$A:$A = $D$124) * ('RESOLVE Results'!$B:$B = $F$124) * ('RESOLVE Results'!$C:$C = $C180), 0), MATCH(J$126, 'RESOLVE Results'!$D$1:$P$1, 0)), "")</f>
        <v>0</v>
      </c>
      <c r="K180" s="4" cm="1">
        <f t="array" ref="K180">IFERROR(INDEX('RESOLVE Results'!$D:$P, MATCH(1, ('RESOLVE Results'!$A:$A = $D$124) * ('RESOLVE Results'!$B:$B = $F$124) * ('RESOLVE Results'!$C:$C = $C180), 0), MATCH(K$126, 'RESOLVE Results'!$D$1:$P$1, 0)), "")</f>
        <v>0</v>
      </c>
      <c r="L180" s="4" cm="1">
        <f t="array" ref="L180">IFERROR(INDEX('RESOLVE Results'!$D:$P, MATCH(1, ('RESOLVE Results'!$A:$A = $D$124) * ('RESOLVE Results'!$B:$B = $F$124) * ('RESOLVE Results'!$C:$C = $C180), 0), MATCH(L$126, 'RESOLVE Results'!$D$1:$P$1, 0)), "")</f>
        <v>4.26</v>
      </c>
      <c r="M180" s="4" cm="1">
        <f t="array" ref="M180">IFERROR(INDEX('RESOLVE Results'!$D:$P, MATCH(1, ('RESOLVE Results'!$A:$A = $D$124) * ('RESOLVE Results'!$B:$B = $F$124) * ('RESOLVE Results'!$C:$C = $C180), 0), MATCH(M$126, 'RESOLVE Results'!$D$1:$P$1, 0)), "")</f>
        <v>6.29</v>
      </c>
      <c r="N180" s="4" cm="1">
        <f t="array" ref="N180">IFERROR(INDEX('RESOLVE Results'!$D:$P, MATCH(1, ('RESOLVE Results'!$A:$A = $D$124) * ('RESOLVE Results'!$B:$B = $F$124) * ('RESOLVE Results'!$C:$C = $C180), 0), MATCH(N$126, 'RESOLVE Results'!$D$1:$P$1, 0)), "")</f>
        <v>6.93</v>
      </c>
      <c r="O180" s="4" cm="1">
        <f t="array" ref="O180">IFERROR(INDEX('RESOLVE Results'!$D:$P, MATCH(1, ('RESOLVE Results'!$A:$A = $D$124) * ('RESOLVE Results'!$B:$B = $F$124) * ('RESOLVE Results'!$C:$C = $C180), 0), MATCH(O$126, 'RESOLVE Results'!$D$1:$P$1, 0)), "")</f>
        <v>7.25</v>
      </c>
      <c r="P180" s="6">
        <f t="shared" si="5"/>
        <v>50.451015724901097</v>
      </c>
      <c r="Q180" s="4">
        <f>IFERROR(IF('Dashboard '!$D$6 = 2035, P180 * (1.05^(2035-2022)), P180), "")</f>
        <v>95.132914530995848</v>
      </c>
    </row>
    <row r="181" spans="2:17" outlineLevel="1" x14ac:dyDescent="0.2">
      <c r="B181" s="11" t="s">
        <v>272</v>
      </c>
      <c r="C181" s="3" t="str">
        <v>7.6GW Low Long Duration Storage ELCC</v>
      </c>
      <c r="D181" s="4" cm="1">
        <f t="array" ref="D181">IFERROR(INDEX('RESOLVE Results'!$D:$P, MATCH(1, ('RESOLVE Results'!$A:$A = $D$124) * ('RESOLVE Results'!$B:$B = $F$124) * ('RESOLVE Results'!$C:$C = $C181), 0), MATCH(D$126, 'RESOLVE Results'!$D$1:$P$1, 0)), "")</f>
        <v>0</v>
      </c>
      <c r="E181" s="4" cm="1">
        <f t="array" ref="E181">IFERROR(INDEX('RESOLVE Results'!$D:$P, MATCH(1, ('RESOLVE Results'!$A:$A = $D$124) * ('RESOLVE Results'!$B:$B = $F$124) * ('RESOLVE Results'!$C:$C = $C181), 0), MATCH(E$126, 'RESOLVE Results'!$D$1:$P$1, 0)), "")</f>
        <v>0</v>
      </c>
      <c r="F181" s="4" cm="1">
        <f t="array" ref="F181">IFERROR(INDEX('RESOLVE Results'!$D:$P, MATCH(1, ('RESOLVE Results'!$A:$A = $D$124) * ('RESOLVE Results'!$B:$B = $F$124) * ('RESOLVE Results'!$C:$C = $C181), 0), MATCH(F$126, 'RESOLVE Results'!$D$1:$P$1, 0)), "")</f>
        <v>0</v>
      </c>
      <c r="G181" s="4" cm="1">
        <f t="array" ref="G181">IFERROR(INDEX('RESOLVE Results'!$D:$P, MATCH(1, ('RESOLVE Results'!$A:$A = $D$124) * ('RESOLVE Results'!$B:$B = $F$124) * ('RESOLVE Results'!$C:$C = $C181), 0), MATCH(G$126, 'RESOLVE Results'!$D$1:$P$1, 0)), "")</f>
        <v>0</v>
      </c>
      <c r="H181" s="4" cm="1">
        <f t="array" ref="H181">IFERROR(INDEX('RESOLVE Results'!$D:$P, MATCH(1, ('RESOLVE Results'!$A:$A = $D$124) * ('RESOLVE Results'!$B:$B = $F$124) * ('RESOLVE Results'!$C:$C = $C181), 0), MATCH(H$126, 'RESOLVE Results'!$D$1:$P$1, 0)), "")</f>
        <v>0</v>
      </c>
      <c r="I181" s="4" cm="1">
        <f t="array" ref="I181">IFERROR(INDEX('RESOLVE Results'!$D:$P, MATCH(1, ('RESOLVE Results'!$A:$A = $D$124) * ('RESOLVE Results'!$B:$B = $F$124) * ('RESOLVE Results'!$C:$C = $C181), 0), MATCH(I$126, 'RESOLVE Results'!$D$1:$P$1, 0)), "")</f>
        <v>0</v>
      </c>
      <c r="J181" s="4" cm="1">
        <f t="array" ref="J181">IFERROR(INDEX('RESOLVE Results'!$D:$P, MATCH(1, ('RESOLVE Results'!$A:$A = $D$124) * ('RESOLVE Results'!$B:$B = $F$124) * ('RESOLVE Results'!$C:$C = $C181), 0), MATCH(J$126, 'RESOLVE Results'!$D$1:$P$1, 0)), "")</f>
        <v>0</v>
      </c>
      <c r="K181" s="4" cm="1">
        <f t="array" ref="K181">IFERROR(INDEX('RESOLVE Results'!$D:$P, MATCH(1, ('RESOLVE Results'!$A:$A = $D$124) * ('RESOLVE Results'!$B:$B = $F$124) * ('RESOLVE Results'!$C:$C = $C181), 0), MATCH(K$126, 'RESOLVE Results'!$D$1:$P$1, 0)), "")</f>
        <v>0</v>
      </c>
      <c r="L181" s="4" cm="1">
        <f t="array" ref="L181">IFERROR(INDEX('RESOLVE Results'!$D:$P, MATCH(1, ('RESOLVE Results'!$A:$A = $D$124) * ('RESOLVE Results'!$B:$B = $F$124) * ('RESOLVE Results'!$C:$C = $C181), 0), MATCH(L$126, 'RESOLVE Results'!$D$1:$P$1, 0)), "")</f>
        <v>3.86</v>
      </c>
      <c r="M181" s="4" cm="1">
        <f t="array" ref="M181">IFERROR(INDEX('RESOLVE Results'!$D:$P, MATCH(1, ('RESOLVE Results'!$A:$A = $D$124) * ('RESOLVE Results'!$B:$B = $F$124) * ('RESOLVE Results'!$C:$C = $C181), 0), MATCH(M$126, 'RESOLVE Results'!$D$1:$P$1, 0)), "")</f>
        <v>2.63</v>
      </c>
      <c r="N181" s="4" cm="1">
        <f t="array" ref="N181">IFERROR(INDEX('RESOLVE Results'!$D:$P, MATCH(1, ('RESOLVE Results'!$A:$A = $D$124) * ('RESOLVE Results'!$B:$B = $F$124) * ('RESOLVE Results'!$C:$C = $C181), 0), MATCH(N$126, 'RESOLVE Results'!$D$1:$P$1, 0)), "")</f>
        <v>3.22</v>
      </c>
      <c r="O181" s="4" cm="1">
        <f t="array" ref="O181">IFERROR(INDEX('RESOLVE Results'!$D:$P, MATCH(1, ('RESOLVE Results'!$A:$A = $D$124) * ('RESOLVE Results'!$B:$B = $F$124) * ('RESOLVE Results'!$C:$C = $C181), 0), MATCH(O$126, 'RESOLVE Results'!$D$1:$P$1, 0)), "")</f>
        <v>5.09</v>
      </c>
      <c r="P181" s="6">
        <f t="shared" si="5"/>
        <v>32.545583159574996</v>
      </c>
      <c r="Q181" s="4">
        <f>IFERROR(IF('Dashboard '!$D$6 = 2035, P181 * (1.05^(2035-2022)), P181), "")</f>
        <v>61.369550971262143</v>
      </c>
    </row>
    <row r="182" spans="2:17" outlineLevel="1" x14ac:dyDescent="0.2">
      <c r="B182" s="11" t="s">
        <v>272</v>
      </c>
      <c r="C182" s="3" t="str">
        <v>7.6GW High Offshore Wind ELCC</v>
      </c>
      <c r="D182" s="4" cm="1">
        <f t="array" ref="D182">IFERROR(INDEX('RESOLVE Results'!$D:$P, MATCH(1, ('RESOLVE Results'!$A:$A = $D$124) * ('RESOLVE Results'!$B:$B = $F$124) * ('RESOLVE Results'!$C:$C = $C182), 0), MATCH(D$126, 'RESOLVE Results'!$D$1:$P$1, 0)), "")</f>
        <v>0</v>
      </c>
      <c r="E182" s="4" cm="1">
        <f t="array" ref="E182">IFERROR(INDEX('RESOLVE Results'!$D:$P, MATCH(1, ('RESOLVE Results'!$A:$A = $D$124) * ('RESOLVE Results'!$B:$B = $F$124) * ('RESOLVE Results'!$C:$C = $C182), 0), MATCH(E$126, 'RESOLVE Results'!$D$1:$P$1, 0)), "")</f>
        <v>0</v>
      </c>
      <c r="F182" s="4" cm="1">
        <f t="array" ref="F182">IFERROR(INDEX('RESOLVE Results'!$D:$P, MATCH(1, ('RESOLVE Results'!$A:$A = $D$124) * ('RESOLVE Results'!$B:$B = $F$124) * ('RESOLVE Results'!$C:$C = $C182), 0), MATCH(F$126, 'RESOLVE Results'!$D$1:$P$1, 0)), "")</f>
        <v>0</v>
      </c>
      <c r="G182" s="4" cm="1">
        <f t="array" ref="G182">IFERROR(INDEX('RESOLVE Results'!$D:$P, MATCH(1, ('RESOLVE Results'!$A:$A = $D$124) * ('RESOLVE Results'!$B:$B = $F$124) * ('RESOLVE Results'!$C:$C = $C182), 0), MATCH(G$126, 'RESOLVE Results'!$D$1:$P$1, 0)), "")</f>
        <v>0</v>
      </c>
      <c r="H182" s="4" cm="1">
        <f t="array" ref="H182">IFERROR(INDEX('RESOLVE Results'!$D:$P, MATCH(1, ('RESOLVE Results'!$A:$A = $D$124) * ('RESOLVE Results'!$B:$B = $F$124) * ('RESOLVE Results'!$C:$C = $C182), 0), MATCH(H$126, 'RESOLVE Results'!$D$1:$P$1, 0)), "")</f>
        <v>0</v>
      </c>
      <c r="I182" s="4" cm="1">
        <f t="array" ref="I182">IFERROR(INDEX('RESOLVE Results'!$D:$P, MATCH(1, ('RESOLVE Results'!$A:$A = $D$124) * ('RESOLVE Results'!$B:$B = $F$124) * ('RESOLVE Results'!$C:$C = $C182), 0), MATCH(I$126, 'RESOLVE Results'!$D$1:$P$1, 0)), "")</f>
        <v>0</v>
      </c>
      <c r="J182" s="4" cm="1">
        <f t="array" ref="J182">IFERROR(INDEX('RESOLVE Results'!$D:$P, MATCH(1, ('RESOLVE Results'!$A:$A = $D$124) * ('RESOLVE Results'!$B:$B = $F$124) * ('RESOLVE Results'!$C:$C = $C182), 0), MATCH(J$126, 'RESOLVE Results'!$D$1:$P$1, 0)), "")</f>
        <v>0</v>
      </c>
      <c r="K182" s="4" cm="1">
        <f t="array" ref="K182">IFERROR(INDEX('RESOLVE Results'!$D:$P, MATCH(1, ('RESOLVE Results'!$A:$A = $D$124) * ('RESOLVE Results'!$B:$B = $F$124) * ('RESOLVE Results'!$C:$C = $C182), 0), MATCH(K$126, 'RESOLVE Results'!$D$1:$P$1, 0)), "")</f>
        <v>0</v>
      </c>
      <c r="L182" s="4" cm="1">
        <f t="array" ref="L182">IFERROR(INDEX('RESOLVE Results'!$D:$P, MATCH(1, ('RESOLVE Results'!$A:$A = $D$124) * ('RESOLVE Results'!$B:$B = $F$124) * ('RESOLVE Results'!$C:$C = $C182), 0), MATCH(L$126, 'RESOLVE Results'!$D$1:$P$1, 0)), "")</f>
        <v>4.3600000000000003</v>
      </c>
      <c r="M182" s="4" cm="1">
        <f t="array" ref="M182">IFERROR(INDEX('RESOLVE Results'!$D:$P, MATCH(1, ('RESOLVE Results'!$A:$A = $D$124) * ('RESOLVE Results'!$B:$B = $F$124) * ('RESOLVE Results'!$C:$C = $C182), 0), MATCH(M$126, 'RESOLVE Results'!$D$1:$P$1, 0)), "")</f>
        <v>3.28</v>
      </c>
      <c r="N182" s="4" cm="1">
        <f t="array" ref="N182">IFERROR(INDEX('RESOLVE Results'!$D:$P, MATCH(1, ('RESOLVE Results'!$A:$A = $D$124) * ('RESOLVE Results'!$B:$B = $F$124) * ('RESOLVE Results'!$C:$C = $C182), 0), MATCH(N$126, 'RESOLVE Results'!$D$1:$P$1, 0)), "")</f>
        <v>4.47</v>
      </c>
      <c r="O182" s="4" cm="1">
        <f t="array" ref="O182">IFERROR(INDEX('RESOLVE Results'!$D:$P, MATCH(1, ('RESOLVE Results'!$A:$A = $D$124) * ('RESOLVE Results'!$B:$B = $F$124) * ('RESOLVE Results'!$C:$C = $C182), 0), MATCH(O$126, 'RESOLVE Results'!$D$1:$P$1, 0)), "")</f>
        <v>8.09</v>
      </c>
      <c r="P182" s="6">
        <f t="shared" si="5"/>
        <v>47.6935153830497</v>
      </c>
      <c r="Q182" s="4">
        <f>IFERROR(IF('Dashboard '!$D$6 = 2035, P182 * (1.05^(2035-2022)), P182), "")</f>
        <v>89.933236376427729</v>
      </c>
    </row>
    <row r="183" spans="2:17" outlineLevel="1" x14ac:dyDescent="0.2">
      <c r="B183" s="11" t="s">
        <v>272</v>
      </c>
      <c r="C183" s="3" t="str">
        <v>7.6GW Low Offshore Wind ELCC</v>
      </c>
      <c r="D183" s="4" cm="1">
        <f t="array" ref="D183">IFERROR(INDEX('RESOLVE Results'!$D:$P, MATCH(1, ('RESOLVE Results'!$A:$A = $D$124) * ('RESOLVE Results'!$B:$B = $F$124) * ('RESOLVE Results'!$C:$C = $C183), 0), MATCH(D$126, 'RESOLVE Results'!$D$1:$P$1, 0)), "")</f>
        <v>0</v>
      </c>
      <c r="E183" s="4" cm="1">
        <f t="array" ref="E183">IFERROR(INDEX('RESOLVE Results'!$D:$P, MATCH(1, ('RESOLVE Results'!$A:$A = $D$124) * ('RESOLVE Results'!$B:$B = $F$124) * ('RESOLVE Results'!$C:$C = $C183), 0), MATCH(E$126, 'RESOLVE Results'!$D$1:$P$1, 0)), "")</f>
        <v>0</v>
      </c>
      <c r="F183" s="4" cm="1">
        <f t="array" ref="F183">IFERROR(INDEX('RESOLVE Results'!$D:$P, MATCH(1, ('RESOLVE Results'!$A:$A = $D$124) * ('RESOLVE Results'!$B:$B = $F$124) * ('RESOLVE Results'!$C:$C = $C183), 0), MATCH(F$126, 'RESOLVE Results'!$D$1:$P$1, 0)), "")</f>
        <v>0</v>
      </c>
      <c r="G183" s="4" cm="1">
        <f t="array" ref="G183">IFERROR(INDEX('RESOLVE Results'!$D:$P, MATCH(1, ('RESOLVE Results'!$A:$A = $D$124) * ('RESOLVE Results'!$B:$B = $F$124) * ('RESOLVE Results'!$C:$C = $C183), 0), MATCH(G$126, 'RESOLVE Results'!$D$1:$P$1, 0)), "")</f>
        <v>0</v>
      </c>
      <c r="H183" s="4" cm="1">
        <f t="array" ref="H183">IFERROR(INDEX('RESOLVE Results'!$D:$P, MATCH(1, ('RESOLVE Results'!$A:$A = $D$124) * ('RESOLVE Results'!$B:$B = $F$124) * ('RESOLVE Results'!$C:$C = $C183), 0), MATCH(H$126, 'RESOLVE Results'!$D$1:$P$1, 0)), "")</f>
        <v>0</v>
      </c>
      <c r="I183" s="4" cm="1">
        <f t="array" ref="I183">IFERROR(INDEX('RESOLVE Results'!$D:$P, MATCH(1, ('RESOLVE Results'!$A:$A = $D$124) * ('RESOLVE Results'!$B:$B = $F$124) * ('RESOLVE Results'!$C:$C = $C183), 0), MATCH(I$126, 'RESOLVE Results'!$D$1:$P$1, 0)), "")</f>
        <v>0</v>
      </c>
      <c r="J183" s="4" cm="1">
        <f t="array" ref="J183">IFERROR(INDEX('RESOLVE Results'!$D:$P, MATCH(1, ('RESOLVE Results'!$A:$A = $D$124) * ('RESOLVE Results'!$B:$B = $F$124) * ('RESOLVE Results'!$C:$C = $C183), 0), MATCH(J$126, 'RESOLVE Results'!$D$1:$P$1, 0)), "")</f>
        <v>0</v>
      </c>
      <c r="K183" s="4" cm="1">
        <f t="array" ref="K183">IFERROR(INDEX('RESOLVE Results'!$D:$P, MATCH(1, ('RESOLVE Results'!$A:$A = $D$124) * ('RESOLVE Results'!$B:$B = $F$124) * ('RESOLVE Results'!$C:$C = $C183), 0), MATCH(K$126, 'RESOLVE Results'!$D$1:$P$1, 0)), "")</f>
        <v>0</v>
      </c>
      <c r="L183" s="4" cm="1">
        <f t="array" ref="L183">IFERROR(INDEX('RESOLVE Results'!$D:$P, MATCH(1, ('RESOLVE Results'!$A:$A = $D$124) * ('RESOLVE Results'!$B:$B = $F$124) * ('RESOLVE Results'!$C:$C = $C183), 0), MATCH(L$126, 'RESOLVE Results'!$D$1:$P$1, 0)), "")</f>
        <v>4.0599999999999996</v>
      </c>
      <c r="M183" s="4" cm="1">
        <f t="array" ref="M183">IFERROR(INDEX('RESOLVE Results'!$D:$P, MATCH(1, ('RESOLVE Results'!$A:$A = $D$124) * ('RESOLVE Results'!$B:$B = $F$124) * ('RESOLVE Results'!$C:$C = $C183), 0), MATCH(M$126, 'RESOLVE Results'!$D$1:$P$1, 0)), "")</f>
        <v>3.39</v>
      </c>
      <c r="N183" s="4" cm="1">
        <f t="array" ref="N183">IFERROR(INDEX('RESOLVE Results'!$D:$P, MATCH(1, ('RESOLVE Results'!$A:$A = $D$124) * ('RESOLVE Results'!$B:$B = $F$124) * ('RESOLVE Results'!$C:$C = $C183), 0), MATCH(N$126, 'RESOLVE Results'!$D$1:$P$1, 0)), "")</f>
        <v>3.63</v>
      </c>
      <c r="O183" s="4" cm="1">
        <f t="array" ref="O183">IFERROR(INDEX('RESOLVE Results'!$D:$P, MATCH(1, ('RESOLVE Results'!$A:$A = $D$124) * ('RESOLVE Results'!$B:$B = $F$124) * ('RESOLVE Results'!$C:$C = $C183), 0), MATCH(O$126, 'RESOLVE Results'!$D$1:$P$1, 0)), "")</f>
        <v>5.67</v>
      </c>
      <c r="P183" s="6">
        <f t="shared" si="5"/>
        <v>36.529156883439214</v>
      </c>
      <c r="Q183" s="4">
        <f>IFERROR(IF('Dashboard '!$D$6 = 2035, P183 * (1.05^(2035-2022)), P183), "")</f>
        <v>68.88117334704809</v>
      </c>
    </row>
    <row r="184" spans="2:17" outlineLevel="1" x14ac:dyDescent="0.2">
      <c r="B184" s="11" t="s">
        <v>272</v>
      </c>
      <c r="C184" s="3" t="str">
        <v>7.6GW Low Competing Resource Cost</v>
      </c>
      <c r="D184" s="4" cm="1">
        <f t="array" ref="D184">IFERROR(INDEX('RESOLVE Results'!$D:$P, MATCH(1, ('RESOLVE Results'!$A:$A = $D$124) * ('RESOLVE Results'!$B:$B = $F$124) * ('RESOLVE Results'!$C:$C = $C184), 0), MATCH(D$126, 'RESOLVE Results'!$D$1:$P$1, 0)), "")</f>
        <v>0</v>
      </c>
      <c r="E184" s="4" cm="1">
        <f t="array" ref="E184">IFERROR(INDEX('RESOLVE Results'!$D:$P, MATCH(1, ('RESOLVE Results'!$A:$A = $D$124) * ('RESOLVE Results'!$B:$B = $F$124) * ('RESOLVE Results'!$C:$C = $C184), 0), MATCH(E$126, 'RESOLVE Results'!$D$1:$P$1, 0)), "")</f>
        <v>0</v>
      </c>
      <c r="F184" s="4" cm="1">
        <f t="array" ref="F184">IFERROR(INDEX('RESOLVE Results'!$D:$P, MATCH(1, ('RESOLVE Results'!$A:$A = $D$124) * ('RESOLVE Results'!$B:$B = $F$124) * ('RESOLVE Results'!$C:$C = $C184), 0), MATCH(F$126, 'RESOLVE Results'!$D$1:$P$1, 0)), "")</f>
        <v>0</v>
      </c>
      <c r="G184" s="4" cm="1">
        <f t="array" ref="G184">IFERROR(INDEX('RESOLVE Results'!$D:$P, MATCH(1, ('RESOLVE Results'!$A:$A = $D$124) * ('RESOLVE Results'!$B:$B = $F$124) * ('RESOLVE Results'!$C:$C = $C184), 0), MATCH(G$126, 'RESOLVE Results'!$D$1:$P$1, 0)), "")</f>
        <v>0</v>
      </c>
      <c r="H184" s="4" cm="1">
        <f t="array" ref="H184">IFERROR(INDEX('RESOLVE Results'!$D:$P, MATCH(1, ('RESOLVE Results'!$A:$A = $D$124) * ('RESOLVE Results'!$B:$B = $F$124) * ('RESOLVE Results'!$C:$C = $C184), 0), MATCH(H$126, 'RESOLVE Results'!$D$1:$P$1, 0)), "")</f>
        <v>0</v>
      </c>
      <c r="I184" s="4" cm="1">
        <f t="array" ref="I184">IFERROR(INDEX('RESOLVE Results'!$D:$P, MATCH(1, ('RESOLVE Results'!$A:$A = $D$124) * ('RESOLVE Results'!$B:$B = $F$124) * ('RESOLVE Results'!$C:$C = $C184), 0), MATCH(I$126, 'RESOLVE Results'!$D$1:$P$1, 0)), "")</f>
        <v>0</v>
      </c>
      <c r="J184" s="4" cm="1">
        <f t="array" ref="J184">IFERROR(INDEX('RESOLVE Results'!$D:$P, MATCH(1, ('RESOLVE Results'!$A:$A = $D$124) * ('RESOLVE Results'!$B:$B = $F$124) * ('RESOLVE Results'!$C:$C = $C184), 0), MATCH(J$126, 'RESOLVE Results'!$D$1:$P$1, 0)), "")</f>
        <v>0</v>
      </c>
      <c r="K184" s="4" cm="1">
        <f t="array" ref="K184">IFERROR(INDEX('RESOLVE Results'!$D:$P, MATCH(1, ('RESOLVE Results'!$A:$A = $D$124) * ('RESOLVE Results'!$B:$B = $F$124) * ('RESOLVE Results'!$C:$C = $C184), 0), MATCH(K$126, 'RESOLVE Results'!$D$1:$P$1, 0)), "")</f>
        <v>0</v>
      </c>
      <c r="L184" s="4" cm="1">
        <f t="array" ref="L184">IFERROR(INDEX('RESOLVE Results'!$D:$P, MATCH(1, ('RESOLVE Results'!$A:$A = $D$124) * ('RESOLVE Results'!$B:$B = $F$124) * ('RESOLVE Results'!$C:$C = $C184), 0), MATCH(L$126, 'RESOLVE Results'!$D$1:$P$1, 0)), "")</f>
        <v>3.93</v>
      </c>
      <c r="M184" s="4" cm="1">
        <f t="array" ref="M184">IFERROR(INDEX('RESOLVE Results'!$D:$P, MATCH(1, ('RESOLVE Results'!$A:$A = $D$124) * ('RESOLVE Results'!$B:$B = $F$124) * ('RESOLVE Results'!$C:$C = $C184), 0), MATCH(M$126, 'RESOLVE Results'!$D$1:$P$1, 0)), "")</f>
        <v>3.43</v>
      </c>
      <c r="N184" s="4" cm="1">
        <f t="array" ref="N184">IFERROR(INDEX('RESOLVE Results'!$D:$P, MATCH(1, ('RESOLVE Results'!$A:$A = $D$124) * ('RESOLVE Results'!$B:$B = $F$124) * ('RESOLVE Results'!$C:$C = $C184), 0), MATCH(N$126, 'RESOLVE Results'!$D$1:$P$1, 0)), "")</f>
        <v>4.22</v>
      </c>
      <c r="O184" s="4" cm="1">
        <f t="array" ref="O184">IFERROR(INDEX('RESOLVE Results'!$D:$P, MATCH(1, ('RESOLVE Results'!$A:$A = $D$124) * ('RESOLVE Results'!$B:$B = $F$124) * ('RESOLVE Results'!$C:$C = $C184), 0), MATCH(O$126, 'RESOLVE Results'!$D$1:$P$1, 0)), "")</f>
        <v>6.32</v>
      </c>
      <c r="P184" s="6">
        <f t="shared" si="5"/>
        <v>39.767781705117784</v>
      </c>
      <c r="Q184" s="4">
        <f>IFERROR(IF('Dashboard '!$D$6 = 2035, P184 * (1.05^(2035-2022)), P184), "")</f>
        <v>74.988083464353025</v>
      </c>
    </row>
    <row r="185" spans="2:17" outlineLevel="1" x14ac:dyDescent="0.2">
      <c r="B185" s="11" t="s">
        <v>272</v>
      </c>
      <c r="C185" s="3" t="str">
        <v>7.6GW Low Bookend</v>
      </c>
      <c r="D185" s="4" cm="1">
        <f t="array" ref="D185">IFERROR(INDEX('RESOLVE Results'!$D:$P, MATCH(1, ('RESOLVE Results'!$A:$A = $D$124) * ('RESOLVE Results'!$B:$B = $F$124) * ('RESOLVE Results'!$C:$C = $C185), 0), MATCH(D$126, 'RESOLVE Results'!$D$1:$P$1, 0)), "")</f>
        <v>0</v>
      </c>
      <c r="E185" s="4" cm="1">
        <f t="array" ref="E185">IFERROR(INDEX('RESOLVE Results'!$D:$P, MATCH(1, ('RESOLVE Results'!$A:$A = $D$124) * ('RESOLVE Results'!$B:$B = $F$124) * ('RESOLVE Results'!$C:$C = $C185), 0), MATCH(E$126, 'RESOLVE Results'!$D$1:$P$1, 0)), "")</f>
        <v>0</v>
      </c>
      <c r="F185" s="4" cm="1">
        <f t="array" ref="F185">IFERROR(INDEX('RESOLVE Results'!$D:$P, MATCH(1, ('RESOLVE Results'!$A:$A = $D$124) * ('RESOLVE Results'!$B:$B = $F$124) * ('RESOLVE Results'!$C:$C = $C185), 0), MATCH(F$126, 'RESOLVE Results'!$D$1:$P$1, 0)), "")</f>
        <v>0</v>
      </c>
      <c r="G185" s="4" cm="1">
        <f t="array" ref="G185">IFERROR(INDEX('RESOLVE Results'!$D:$P, MATCH(1, ('RESOLVE Results'!$A:$A = $D$124) * ('RESOLVE Results'!$B:$B = $F$124) * ('RESOLVE Results'!$C:$C = $C185), 0), MATCH(G$126, 'RESOLVE Results'!$D$1:$P$1, 0)), "")</f>
        <v>0</v>
      </c>
      <c r="H185" s="4" cm="1">
        <f t="array" ref="H185">IFERROR(INDEX('RESOLVE Results'!$D:$P, MATCH(1, ('RESOLVE Results'!$A:$A = $D$124) * ('RESOLVE Results'!$B:$B = $F$124) * ('RESOLVE Results'!$C:$C = $C185), 0), MATCH(H$126, 'RESOLVE Results'!$D$1:$P$1, 0)), "")</f>
        <v>0</v>
      </c>
      <c r="I185" s="4" cm="1">
        <f t="array" ref="I185">IFERROR(INDEX('RESOLVE Results'!$D:$P, MATCH(1, ('RESOLVE Results'!$A:$A = $D$124) * ('RESOLVE Results'!$B:$B = $F$124) * ('RESOLVE Results'!$C:$C = $C185), 0), MATCH(I$126, 'RESOLVE Results'!$D$1:$P$1, 0)), "")</f>
        <v>0</v>
      </c>
      <c r="J185" s="4" cm="1">
        <f t="array" ref="J185">IFERROR(INDEX('RESOLVE Results'!$D:$P, MATCH(1, ('RESOLVE Results'!$A:$A = $D$124) * ('RESOLVE Results'!$B:$B = $F$124) * ('RESOLVE Results'!$C:$C = $C185), 0), MATCH(J$126, 'RESOLVE Results'!$D$1:$P$1, 0)), "")</f>
        <v>0</v>
      </c>
      <c r="K185" s="4" cm="1">
        <f t="array" ref="K185">IFERROR(INDEX('RESOLVE Results'!$D:$P, MATCH(1, ('RESOLVE Results'!$A:$A = $D$124) * ('RESOLVE Results'!$B:$B = $F$124) * ('RESOLVE Results'!$C:$C = $C185), 0), MATCH(K$126, 'RESOLVE Results'!$D$1:$P$1, 0)), "")</f>
        <v>0</v>
      </c>
      <c r="L185" s="4" cm="1">
        <f t="array" ref="L185">IFERROR(INDEX('RESOLVE Results'!$D:$P, MATCH(1, ('RESOLVE Results'!$A:$A = $D$124) * ('RESOLVE Results'!$B:$B = $F$124) * ('RESOLVE Results'!$C:$C = $C185), 0), MATCH(L$126, 'RESOLVE Results'!$D$1:$P$1, 0)), "")</f>
        <v>4.08</v>
      </c>
      <c r="M185" s="4" cm="1">
        <f t="array" ref="M185">IFERROR(INDEX('RESOLVE Results'!$D:$P, MATCH(1, ('RESOLVE Results'!$A:$A = $D$124) * ('RESOLVE Results'!$B:$B = $F$124) * ('RESOLVE Results'!$C:$C = $C185), 0), MATCH(M$126, 'RESOLVE Results'!$D$1:$P$1, 0)), "")</f>
        <v>3.83</v>
      </c>
      <c r="N185" s="4" cm="1">
        <f t="array" ref="N185">IFERROR(INDEX('RESOLVE Results'!$D:$P, MATCH(1, ('RESOLVE Results'!$A:$A = $D$124) * ('RESOLVE Results'!$B:$B = $F$124) * ('RESOLVE Results'!$C:$C = $C185), 0), MATCH(N$126, 'RESOLVE Results'!$D$1:$P$1, 0)), "")</f>
        <v>4.55</v>
      </c>
      <c r="O185" s="4" cm="1">
        <f t="array" ref="O185">IFERROR(INDEX('RESOLVE Results'!$D:$P, MATCH(1, ('RESOLVE Results'!$A:$A = $D$124) * ('RESOLVE Results'!$B:$B = $F$124) * ('RESOLVE Results'!$C:$C = $C185), 0), MATCH(O$126, 'RESOLVE Results'!$D$1:$P$1, 0)), "")</f>
        <v>4.43</v>
      </c>
      <c r="P185" s="6">
        <f t="shared" si="5"/>
        <v>33.048321715409415</v>
      </c>
      <c r="Q185" s="4">
        <f>IFERROR(IF('Dashboard '!$D$6 = 2035, P185 * (1.05^(2035-2022)), P185), "")</f>
        <v>62.317539497884141</v>
      </c>
    </row>
    <row r="186" spans="2:17" outlineLevel="1" x14ac:dyDescent="0.2">
      <c r="B186" s="11" t="s">
        <v>272</v>
      </c>
      <c r="C186" s="3" t="str">
        <v>7.6GW Least-Cost</v>
      </c>
      <c r="D186" s="4" cm="1">
        <f t="array" ref="D186">IFERROR(INDEX('RESOLVE Results'!$D:$P, MATCH(1, ('RESOLVE Results'!$A:$A = $D$124) * ('RESOLVE Results'!$B:$B = $F$124) * ('RESOLVE Results'!$C:$C = $C186), 0), MATCH(D$126, 'RESOLVE Results'!$D$1:$P$1, 0)), "")</f>
        <v>0</v>
      </c>
      <c r="E186" s="4" cm="1">
        <f t="array" ref="E186">IFERROR(INDEX('RESOLVE Results'!$D:$P, MATCH(1, ('RESOLVE Results'!$A:$A = $D$124) * ('RESOLVE Results'!$B:$B = $F$124) * ('RESOLVE Results'!$C:$C = $C186), 0), MATCH(E$126, 'RESOLVE Results'!$D$1:$P$1, 0)), "")</f>
        <v>0</v>
      </c>
      <c r="F186" s="4" cm="1">
        <f t="array" ref="F186">IFERROR(INDEX('RESOLVE Results'!$D:$P, MATCH(1, ('RESOLVE Results'!$A:$A = $D$124) * ('RESOLVE Results'!$B:$B = $F$124) * ('RESOLVE Results'!$C:$C = $C186), 0), MATCH(F$126, 'RESOLVE Results'!$D$1:$P$1, 0)), "")</f>
        <v>0</v>
      </c>
      <c r="G186" s="4" cm="1">
        <f t="array" ref="G186">IFERROR(INDEX('RESOLVE Results'!$D:$P, MATCH(1, ('RESOLVE Results'!$A:$A = $D$124) * ('RESOLVE Results'!$B:$B = $F$124) * ('RESOLVE Results'!$C:$C = $C186), 0), MATCH(G$126, 'RESOLVE Results'!$D$1:$P$1, 0)), "")</f>
        <v>0</v>
      </c>
      <c r="H186" s="4" cm="1">
        <f t="array" ref="H186">IFERROR(INDEX('RESOLVE Results'!$D:$P, MATCH(1, ('RESOLVE Results'!$A:$A = $D$124) * ('RESOLVE Results'!$B:$B = $F$124) * ('RESOLVE Results'!$C:$C = $C186), 0), MATCH(H$126, 'RESOLVE Results'!$D$1:$P$1, 0)), "")</f>
        <v>0</v>
      </c>
      <c r="I186" s="4" cm="1">
        <f t="array" ref="I186">IFERROR(INDEX('RESOLVE Results'!$D:$P, MATCH(1, ('RESOLVE Results'!$A:$A = $D$124) * ('RESOLVE Results'!$B:$B = $F$124) * ('RESOLVE Results'!$C:$C = $C186), 0), MATCH(I$126, 'RESOLVE Results'!$D$1:$P$1, 0)), "")</f>
        <v>0</v>
      </c>
      <c r="J186" s="4" cm="1">
        <f t="array" ref="J186">IFERROR(INDEX('RESOLVE Results'!$D:$P, MATCH(1, ('RESOLVE Results'!$A:$A = $D$124) * ('RESOLVE Results'!$B:$B = $F$124) * ('RESOLVE Results'!$C:$C = $C186), 0), MATCH(J$126, 'RESOLVE Results'!$D$1:$P$1, 0)), "")</f>
        <v>0</v>
      </c>
      <c r="K186" s="4" cm="1">
        <f t="array" ref="K186">IFERROR(INDEX('RESOLVE Results'!$D:$P, MATCH(1, ('RESOLVE Results'!$A:$A = $D$124) * ('RESOLVE Results'!$B:$B = $F$124) * ('RESOLVE Results'!$C:$C = $C186), 0), MATCH(K$126, 'RESOLVE Results'!$D$1:$P$1, 0)), "")</f>
        <v>0</v>
      </c>
      <c r="L186" s="4" cm="1">
        <f t="array" ref="L186">IFERROR(INDEX('RESOLVE Results'!$D:$P, MATCH(1, ('RESOLVE Results'!$A:$A = $D$124) * ('RESOLVE Results'!$B:$B = $F$124) * ('RESOLVE Results'!$C:$C = $C186), 0), MATCH(L$126, 'RESOLVE Results'!$D$1:$P$1, 0)), "")</f>
        <v>4.33</v>
      </c>
      <c r="M186" s="4" cm="1">
        <f t="array" ref="M186">IFERROR(INDEX('RESOLVE Results'!$D:$P, MATCH(1, ('RESOLVE Results'!$A:$A = $D$124) * ('RESOLVE Results'!$B:$B = $F$124) * ('RESOLVE Results'!$C:$C = $C186), 0), MATCH(M$126, 'RESOLVE Results'!$D$1:$P$1, 0)), "")</f>
        <v>2.78</v>
      </c>
      <c r="N186" s="4" cm="1">
        <f t="array" ref="N186">IFERROR(INDEX('RESOLVE Results'!$D:$P, MATCH(1, ('RESOLVE Results'!$A:$A = $D$124) * ('RESOLVE Results'!$B:$B = $F$124) * ('RESOLVE Results'!$C:$C = $C186), 0), MATCH(N$126, 'RESOLVE Results'!$D$1:$P$1, 0)), "")</f>
        <v>3.17</v>
      </c>
      <c r="O186" s="4" cm="1">
        <f t="array" ref="O186">IFERROR(INDEX('RESOLVE Results'!$D:$P, MATCH(1, ('RESOLVE Results'!$A:$A = $D$124) * ('RESOLVE Results'!$B:$B = $F$124) * ('RESOLVE Results'!$C:$C = $C186), 0), MATCH(O$126, 'RESOLVE Results'!$D$1:$P$1, 0)), "")</f>
        <v>5.52</v>
      </c>
      <c r="P186" s="6">
        <f t="shared" si="5"/>
        <v>35.017343438140472</v>
      </c>
      <c r="Q186" s="4">
        <f>IFERROR(IF('Dashboard '!$D$6 = 2035, P186 * (1.05^(2035-2022)), P186), "")</f>
        <v>66.030423620567774</v>
      </c>
    </row>
    <row r="187" spans="2:17" outlineLevel="1" x14ac:dyDescent="0.2">
      <c r="B187" s="11" t="s">
        <v>272</v>
      </c>
      <c r="C187" s="3" t="str">
        <v>15.6GW High Bookend</v>
      </c>
      <c r="D187" s="4" cm="1">
        <f t="array" ref="D187">IFERROR(INDEX('RESOLVE Results'!$D:$P, MATCH(1, ('RESOLVE Results'!$A:$A = $D$124) * ('RESOLVE Results'!$B:$B = $F$124) * ('RESOLVE Results'!$C:$C = $C187), 0), MATCH(D$126, 'RESOLVE Results'!$D$1:$P$1, 0)), "")</f>
        <v>0</v>
      </c>
      <c r="E187" s="4" cm="1">
        <f t="array" ref="E187">IFERROR(INDEX('RESOLVE Results'!$D:$P, MATCH(1, ('RESOLVE Results'!$A:$A = $D$124) * ('RESOLVE Results'!$B:$B = $F$124) * ('RESOLVE Results'!$C:$C = $C187), 0), MATCH(E$126, 'RESOLVE Results'!$D$1:$P$1, 0)), "")</f>
        <v>0</v>
      </c>
      <c r="F187" s="4" cm="1">
        <f t="array" ref="F187">IFERROR(INDEX('RESOLVE Results'!$D:$P, MATCH(1, ('RESOLVE Results'!$A:$A = $D$124) * ('RESOLVE Results'!$B:$B = $F$124) * ('RESOLVE Results'!$C:$C = $C187), 0), MATCH(F$126, 'RESOLVE Results'!$D$1:$P$1, 0)), "")</f>
        <v>0</v>
      </c>
      <c r="G187" s="4" cm="1">
        <f t="array" ref="G187">IFERROR(INDEX('RESOLVE Results'!$D:$P, MATCH(1, ('RESOLVE Results'!$A:$A = $D$124) * ('RESOLVE Results'!$B:$B = $F$124) * ('RESOLVE Results'!$C:$C = $C187), 0), MATCH(G$126, 'RESOLVE Results'!$D$1:$P$1, 0)), "")</f>
        <v>0</v>
      </c>
      <c r="H187" s="4" cm="1">
        <f t="array" ref="H187">IFERROR(INDEX('RESOLVE Results'!$D:$P, MATCH(1, ('RESOLVE Results'!$A:$A = $D$124) * ('RESOLVE Results'!$B:$B = $F$124) * ('RESOLVE Results'!$C:$C = $C187), 0), MATCH(H$126, 'RESOLVE Results'!$D$1:$P$1, 0)), "")</f>
        <v>0</v>
      </c>
      <c r="I187" s="4" cm="1">
        <f t="array" ref="I187">IFERROR(INDEX('RESOLVE Results'!$D:$P, MATCH(1, ('RESOLVE Results'!$A:$A = $D$124) * ('RESOLVE Results'!$B:$B = $F$124) * ('RESOLVE Results'!$C:$C = $C187), 0), MATCH(I$126, 'RESOLVE Results'!$D$1:$P$1, 0)), "")</f>
        <v>0</v>
      </c>
      <c r="J187" s="4" cm="1">
        <f t="array" ref="J187">IFERROR(INDEX('RESOLVE Results'!$D:$P, MATCH(1, ('RESOLVE Results'!$A:$A = $D$124) * ('RESOLVE Results'!$B:$B = $F$124) * ('RESOLVE Results'!$C:$C = $C187), 0), MATCH(J$126, 'RESOLVE Results'!$D$1:$P$1, 0)), "")</f>
        <v>0</v>
      </c>
      <c r="K187" s="4" cm="1">
        <f t="array" ref="K187">IFERROR(INDEX('RESOLVE Results'!$D:$P, MATCH(1, ('RESOLVE Results'!$A:$A = $D$124) * ('RESOLVE Results'!$B:$B = $F$124) * ('RESOLVE Results'!$C:$C = $C187), 0), MATCH(K$126, 'RESOLVE Results'!$D$1:$P$1, 0)), "")</f>
        <v>0</v>
      </c>
      <c r="L187" s="4" cm="1">
        <f t="array" ref="L187">IFERROR(INDEX('RESOLVE Results'!$D:$P, MATCH(1, ('RESOLVE Results'!$A:$A = $D$124) * ('RESOLVE Results'!$B:$B = $F$124) * ('RESOLVE Results'!$C:$C = $C187), 0), MATCH(L$126, 'RESOLVE Results'!$D$1:$P$1, 0)), "")</f>
        <v>5.01</v>
      </c>
      <c r="M187" s="4" cm="1">
        <f t="array" ref="M187">IFERROR(INDEX('RESOLVE Results'!$D:$P, MATCH(1, ('RESOLVE Results'!$A:$A = $D$124) * ('RESOLVE Results'!$B:$B = $F$124) * ('RESOLVE Results'!$C:$C = $C187), 0), MATCH(M$126, 'RESOLVE Results'!$D$1:$P$1, 0)), "")</f>
        <v>5.33</v>
      </c>
      <c r="N187" s="4" cm="1">
        <f t="array" ref="N187">IFERROR(INDEX('RESOLVE Results'!$D:$P, MATCH(1, ('RESOLVE Results'!$A:$A = $D$124) * ('RESOLVE Results'!$B:$B = $F$124) * ('RESOLVE Results'!$C:$C = $C187), 0), MATCH(N$126, 'RESOLVE Results'!$D$1:$P$1, 0)), "")</f>
        <v>5.24</v>
      </c>
      <c r="O187" s="4" cm="1">
        <f t="array" ref="O187">IFERROR(INDEX('RESOLVE Results'!$D:$P, MATCH(1, ('RESOLVE Results'!$A:$A = $D$124) * ('RESOLVE Results'!$B:$B = $F$124) * ('RESOLVE Results'!$C:$C = $C187), 0), MATCH(O$126, 'RESOLVE Results'!$D$1:$P$1, 0)), "")</f>
        <v>11.99</v>
      </c>
      <c r="P187" s="6">
        <f t="shared" si="5"/>
        <v>67.767036484689399</v>
      </c>
      <c r="Q187" s="4">
        <f>IFERROR(IF('Dashboard '!$D$6 = 2035, P187 * (1.05^(2035-2022)), P187), "")</f>
        <v>127.78485422514201</v>
      </c>
    </row>
    <row r="188" spans="2:17" outlineLevel="1" x14ac:dyDescent="0.2">
      <c r="B188" s="11" t="s">
        <v>272</v>
      </c>
      <c r="C188" s="3" t="str">
        <v>15.6GW Stringent Policy</v>
      </c>
      <c r="D188" s="4" cm="1">
        <f t="array" ref="D188">IFERROR(INDEX('RESOLVE Results'!$D:$P, MATCH(1, ('RESOLVE Results'!$A:$A = $D$124) * ('RESOLVE Results'!$B:$B = $F$124) * ('RESOLVE Results'!$C:$C = $C188), 0), MATCH(D$126, 'RESOLVE Results'!$D$1:$P$1, 0)), "")</f>
        <v>0</v>
      </c>
      <c r="E188" s="4" cm="1">
        <f t="array" ref="E188">IFERROR(INDEX('RESOLVE Results'!$D:$P, MATCH(1, ('RESOLVE Results'!$A:$A = $D$124) * ('RESOLVE Results'!$B:$B = $F$124) * ('RESOLVE Results'!$C:$C = $C188), 0), MATCH(E$126, 'RESOLVE Results'!$D$1:$P$1, 0)), "")</f>
        <v>0</v>
      </c>
      <c r="F188" s="4" cm="1">
        <f t="array" ref="F188">IFERROR(INDEX('RESOLVE Results'!$D:$P, MATCH(1, ('RESOLVE Results'!$A:$A = $D$124) * ('RESOLVE Results'!$B:$B = $F$124) * ('RESOLVE Results'!$C:$C = $C188), 0), MATCH(F$126, 'RESOLVE Results'!$D$1:$P$1, 0)), "")</f>
        <v>0</v>
      </c>
      <c r="G188" s="4" cm="1">
        <f t="array" ref="G188">IFERROR(INDEX('RESOLVE Results'!$D:$P, MATCH(1, ('RESOLVE Results'!$A:$A = $D$124) * ('RESOLVE Results'!$B:$B = $F$124) * ('RESOLVE Results'!$C:$C = $C188), 0), MATCH(G$126, 'RESOLVE Results'!$D$1:$P$1, 0)), "")</f>
        <v>0</v>
      </c>
      <c r="H188" s="4" cm="1">
        <f t="array" ref="H188">IFERROR(INDEX('RESOLVE Results'!$D:$P, MATCH(1, ('RESOLVE Results'!$A:$A = $D$124) * ('RESOLVE Results'!$B:$B = $F$124) * ('RESOLVE Results'!$C:$C = $C188), 0), MATCH(H$126, 'RESOLVE Results'!$D$1:$P$1, 0)), "")</f>
        <v>0</v>
      </c>
      <c r="I188" s="4" cm="1">
        <f t="array" ref="I188">IFERROR(INDEX('RESOLVE Results'!$D:$P, MATCH(1, ('RESOLVE Results'!$A:$A = $D$124) * ('RESOLVE Results'!$B:$B = $F$124) * ('RESOLVE Results'!$C:$C = $C188), 0), MATCH(I$126, 'RESOLVE Results'!$D$1:$P$1, 0)), "")</f>
        <v>0</v>
      </c>
      <c r="J188" s="4" cm="1">
        <f t="array" ref="J188">IFERROR(INDEX('RESOLVE Results'!$D:$P, MATCH(1, ('RESOLVE Results'!$A:$A = $D$124) * ('RESOLVE Results'!$B:$B = $F$124) * ('RESOLVE Results'!$C:$C = $C188), 0), MATCH(J$126, 'RESOLVE Results'!$D$1:$P$1, 0)), "")</f>
        <v>0</v>
      </c>
      <c r="K188" s="4" cm="1">
        <f t="array" ref="K188">IFERROR(INDEX('RESOLVE Results'!$D:$P, MATCH(1, ('RESOLVE Results'!$A:$A = $D$124) * ('RESOLVE Results'!$B:$B = $F$124) * ('RESOLVE Results'!$C:$C = $C188), 0), MATCH(K$126, 'RESOLVE Results'!$D$1:$P$1, 0)), "")</f>
        <v>0</v>
      </c>
      <c r="L188" s="4" cm="1">
        <f t="array" ref="L188">IFERROR(INDEX('RESOLVE Results'!$D:$P, MATCH(1, ('RESOLVE Results'!$A:$A = $D$124) * ('RESOLVE Results'!$B:$B = $F$124) * ('RESOLVE Results'!$C:$C = $C188), 0), MATCH(L$126, 'RESOLVE Results'!$D$1:$P$1, 0)), "")</f>
        <v>4.04</v>
      </c>
      <c r="M188" s="4" cm="1">
        <f t="array" ref="M188">IFERROR(INDEX('RESOLVE Results'!$D:$P, MATCH(1, ('RESOLVE Results'!$A:$A = $D$124) * ('RESOLVE Results'!$B:$B = $F$124) * ('RESOLVE Results'!$C:$C = $C188), 0), MATCH(M$126, 'RESOLVE Results'!$D$1:$P$1, 0)), "")</f>
        <v>5.1100000000000003</v>
      </c>
      <c r="N188" s="4" cm="1">
        <f t="array" ref="N188">IFERROR(INDEX('RESOLVE Results'!$D:$P, MATCH(1, ('RESOLVE Results'!$A:$A = $D$124) * ('RESOLVE Results'!$B:$B = $F$124) * ('RESOLVE Results'!$C:$C = $C188), 0), MATCH(N$126, 'RESOLVE Results'!$D$1:$P$1, 0)), "")</f>
        <v>6.45</v>
      </c>
      <c r="O188" s="4" cm="1">
        <f t="array" ref="O188">IFERROR(INDEX('RESOLVE Results'!$D:$P, MATCH(1, ('RESOLVE Results'!$A:$A = $D$124) * ('RESOLVE Results'!$B:$B = $F$124) * ('RESOLVE Results'!$C:$C = $C188), 0), MATCH(O$126, 'RESOLVE Results'!$D$1:$P$1, 0)), "")</f>
        <v>19.41</v>
      </c>
      <c r="P188" s="6">
        <f t="shared" ref="P188:P196" si="6">IF(O188="", "", SUMPRODUCT($D$6:$O$6, $D188:$O188))</f>
        <v>98.145735952131218</v>
      </c>
      <c r="Q188" s="4">
        <f>IFERROR(IF('Dashboard '!$D$6 = 2035, P188 * (1.05^(2035-2022)), P188), "")</f>
        <v>185.06842282081902</v>
      </c>
    </row>
    <row r="189" spans="2:17" outlineLevel="1" x14ac:dyDescent="0.2">
      <c r="B189" s="11" t="s">
        <v>272</v>
      </c>
      <c r="C189" s="3" t="str">
        <v>15.6GW Competing Resource Challenges</v>
      </c>
      <c r="D189" s="4" cm="1">
        <f t="array" ref="D189">IFERROR(INDEX('RESOLVE Results'!$D:$P, MATCH(1, ('RESOLVE Results'!$A:$A = $D$124) * ('RESOLVE Results'!$B:$B = $F$124) * ('RESOLVE Results'!$C:$C = $C189), 0), MATCH(D$126, 'RESOLVE Results'!$D$1:$P$1, 0)), "")</f>
        <v>0</v>
      </c>
      <c r="E189" s="4" cm="1">
        <f t="array" ref="E189">IFERROR(INDEX('RESOLVE Results'!$D:$P, MATCH(1, ('RESOLVE Results'!$A:$A = $D$124) * ('RESOLVE Results'!$B:$B = $F$124) * ('RESOLVE Results'!$C:$C = $C189), 0), MATCH(E$126, 'RESOLVE Results'!$D$1:$P$1, 0)), "")</f>
        <v>0</v>
      </c>
      <c r="F189" s="4" cm="1">
        <f t="array" ref="F189">IFERROR(INDEX('RESOLVE Results'!$D:$P, MATCH(1, ('RESOLVE Results'!$A:$A = $D$124) * ('RESOLVE Results'!$B:$B = $F$124) * ('RESOLVE Results'!$C:$C = $C189), 0), MATCH(F$126, 'RESOLVE Results'!$D$1:$P$1, 0)), "")</f>
        <v>0</v>
      </c>
      <c r="G189" s="4" cm="1">
        <f t="array" ref="G189">IFERROR(INDEX('RESOLVE Results'!$D:$P, MATCH(1, ('RESOLVE Results'!$A:$A = $D$124) * ('RESOLVE Results'!$B:$B = $F$124) * ('RESOLVE Results'!$C:$C = $C189), 0), MATCH(G$126, 'RESOLVE Results'!$D$1:$P$1, 0)), "")</f>
        <v>0</v>
      </c>
      <c r="H189" s="4" cm="1">
        <f t="array" ref="H189">IFERROR(INDEX('RESOLVE Results'!$D:$P, MATCH(1, ('RESOLVE Results'!$A:$A = $D$124) * ('RESOLVE Results'!$B:$B = $F$124) * ('RESOLVE Results'!$C:$C = $C189), 0), MATCH(H$126, 'RESOLVE Results'!$D$1:$P$1, 0)), "")</f>
        <v>0</v>
      </c>
      <c r="I189" s="4" cm="1">
        <f t="array" ref="I189">IFERROR(INDEX('RESOLVE Results'!$D:$P, MATCH(1, ('RESOLVE Results'!$A:$A = $D$124) * ('RESOLVE Results'!$B:$B = $F$124) * ('RESOLVE Results'!$C:$C = $C189), 0), MATCH(I$126, 'RESOLVE Results'!$D$1:$P$1, 0)), "")</f>
        <v>0</v>
      </c>
      <c r="J189" s="4" cm="1">
        <f t="array" ref="J189">IFERROR(INDEX('RESOLVE Results'!$D:$P, MATCH(1, ('RESOLVE Results'!$A:$A = $D$124) * ('RESOLVE Results'!$B:$B = $F$124) * ('RESOLVE Results'!$C:$C = $C189), 0), MATCH(J$126, 'RESOLVE Results'!$D$1:$P$1, 0)), "")</f>
        <v>0</v>
      </c>
      <c r="K189" s="4" cm="1">
        <f t="array" ref="K189">IFERROR(INDEX('RESOLVE Results'!$D:$P, MATCH(1, ('RESOLVE Results'!$A:$A = $D$124) * ('RESOLVE Results'!$B:$B = $F$124) * ('RESOLVE Results'!$C:$C = $C189), 0), MATCH(K$126, 'RESOLVE Results'!$D$1:$P$1, 0)), "")</f>
        <v>0</v>
      </c>
      <c r="L189" s="4" cm="1">
        <f t="array" ref="L189">IFERROR(INDEX('RESOLVE Results'!$D:$P, MATCH(1, ('RESOLVE Results'!$A:$A = $D$124) * ('RESOLVE Results'!$B:$B = $F$124) * ('RESOLVE Results'!$C:$C = $C189), 0), MATCH(L$126, 'RESOLVE Results'!$D$1:$P$1, 0)), "")</f>
        <v>4.67</v>
      </c>
      <c r="M189" s="4" cm="1">
        <f t="array" ref="M189">IFERROR(INDEX('RESOLVE Results'!$D:$P, MATCH(1, ('RESOLVE Results'!$A:$A = $D$124) * ('RESOLVE Results'!$B:$B = $F$124) * ('RESOLVE Results'!$C:$C = $C189), 0), MATCH(M$126, 'RESOLVE Results'!$D$1:$P$1, 0)), "")</f>
        <v>3.52</v>
      </c>
      <c r="N189" s="4" cm="1">
        <f t="array" ref="N189">IFERROR(INDEX('RESOLVE Results'!$D:$P, MATCH(1, ('RESOLVE Results'!$A:$A = $D$124) * ('RESOLVE Results'!$B:$B = $F$124) * ('RESOLVE Results'!$C:$C = $C189), 0), MATCH(N$126, 'RESOLVE Results'!$D$1:$P$1, 0)), "")</f>
        <v>3.96</v>
      </c>
      <c r="O189" s="4" cm="1">
        <f t="array" ref="O189">IFERROR(INDEX('RESOLVE Results'!$D:$P, MATCH(1, ('RESOLVE Results'!$A:$A = $D$124) * ('RESOLVE Results'!$B:$B = $F$124) * ('RESOLVE Results'!$C:$C = $C189), 0), MATCH(O$126, 'RESOLVE Results'!$D$1:$P$1, 0)), "")</f>
        <v>12.32</v>
      </c>
      <c r="P189" s="6">
        <f t="shared" si="6"/>
        <v>65.117791212473406</v>
      </c>
      <c r="Q189" s="4">
        <f>IFERROR(IF('Dashboard '!$D$6 = 2035, P189 * (1.05^(2035-2022)), P189), "")</f>
        <v>122.78930714978404</v>
      </c>
    </row>
    <row r="190" spans="2:17" outlineLevel="1" x14ac:dyDescent="0.2">
      <c r="B190" s="11" t="s">
        <v>272</v>
      </c>
      <c r="C190" s="3" t="str">
        <v>15.6GW Low Bookend</v>
      </c>
      <c r="D190" s="4" cm="1">
        <f t="array" ref="D190">IFERROR(INDEX('RESOLVE Results'!$D:$P, MATCH(1, ('RESOLVE Results'!$A:$A = $D$124) * ('RESOLVE Results'!$B:$B = $F$124) * ('RESOLVE Results'!$C:$C = $C190), 0), MATCH(D$126, 'RESOLVE Results'!$D$1:$P$1, 0)), "")</f>
        <v>0</v>
      </c>
      <c r="E190" s="4" cm="1">
        <f t="array" ref="E190">IFERROR(INDEX('RESOLVE Results'!$D:$P, MATCH(1, ('RESOLVE Results'!$A:$A = $D$124) * ('RESOLVE Results'!$B:$B = $F$124) * ('RESOLVE Results'!$C:$C = $C190), 0), MATCH(E$126, 'RESOLVE Results'!$D$1:$P$1, 0)), "")</f>
        <v>0</v>
      </c>
      <c r="F190" s="4" cm="1">
        <f t="array" ref="F190">IFERROR(INDEX('RESOLVE Results'!$D:$P, MATCH(1, ('RESOLVE Results'!$A:$A = $D$124) * ('RESOLVE Results'!$B:$B = $F$124) * ('RESOLVE Results'!$C:$C = $C190), 0), MATCH(F$126, 'RESOLVE Results'!$D$1:$P$1, 0)), "")</f>
        <v>0</v>
      </c>
      <c r="G190" s="4" cm="1">
        <f t="array" ref="G190">IFERROR(INDEX('RESOLVE Results'!$D:$P, MATCH(1, ('RESOLVE Results'!$A:$A = $D$124) * ('RESOLVE Results'!$B:$B = $F$124) * ('RESOLVE Results'!$C:$C = $C190), 0), MATCH(G$126, 'RESOLVE Results'!$D$1:$P$1, 0)), "")</f>
        <v>0</v>
      </c>
      <c r="H190" s="4" cm="1">
        <f t="array" ref="H190">IFERROR(INDEX('RESOLVE Results'!$D:$P, MATCH(1, ('RESOLVE Results'!$A:$A = $D$124) * ('RESOLVE Results'!$B:$B = $F$124) * ('RESOLVE Results'!$C:$C = $C190), 0), MATCH(H$126, 'RESOLVE Results'!$D$1:$P$1, 0)), "")</f>
        <v>0</v>
      </c>
      <c r="I190" s="4" cm="1">
        <f t="array" ref="I190">IFERROR(INDEX('RESOLVE Results'!$D:$P, MATCH(1, ('RESOLVE Results'!$A:$A = $D$124) * ('RESOLVE Results'!$B:$B = $F$124) * ('RESOLVE Results'!$C:$C = $C190), 0), MATCH(I$126, 'RESOLVE Results'!$D$1:$P$1, 0)), "")</f>
        <v>0</v>
      </c>
      <c r="J190" s="4" cm="1">
        <f t="array" ref="J190">IFERROR(INDEX('RESOLVE Results'!$D:$P, MATCH(1, ('RESOLVE Results'!$A:$A = $D$124) * ('RESOLVE Results'!$B:$B = $F$124) * ('RESOLVE Results'!$C:$C = $C190), 0), MATCH(J$126, 'RESOLVE Results'!$D$1:$P$1, 0)), "")</f>
        <v>0</v>
      </c>
      <c r="K190" s="4" cm="1">
        <f t="array" ref="K190">IFERROR(INDEX('RESOLVE Results'!$D:$P, MATCH(1, ('RESOLVE Results'!$A:$A = $D$124) * ('RESOLVE Results'!$B:$B = $F$124) * ('RESOLVE Results'!$C:$C = $C190), 0), MATCH(K$126, 'RESOLVE Results'!$D$1:$P$1, 0)), "")</f>
        <v>0</v>
      </c>
      <c r="L190" s="4" cm="1">
        <f t="array" ref="L190">IFERROR(INDEX('RESOLVE Results'!$D:$P, MATCH(1, ('RESOLVE Results'!$A:$A = $D$124) * ('RESOLVE Results'!$B:$B = $F$124) * ('RESOLVE Results'!$C:$C = $C190), 0), MATCH(L$126, 'RESOLVE Results'!$D$1:$P$1, 0)), "")</f>
        <v>3.94</v>
      </c>
      <c r="M190" s="4" cm="1">
        <f t="array" ref="M190">IFERROR(INDEX('RESOLVE Results'!$D:$P, MATCH(1, ('RESOLVE Results'!$A:$A = $D$124) * ('RESOLVE Results'!$B:$B = $F$124) * ('RESOLVE Results'!$C:$C = $C190), 0), MATCH(M$126, 'RESOLVE Results'!$D$1:$P$1, 0)), "")</f>
        <v>4.34</v>
      </c>
      <c r="N190" s="4" cm="1">
        <f t="array" ref="N190">IFERROR(INDEX('RESOLVE Results'!$D:$P, MATCH(1, ('RESOLVE Results'!$A:$A = $D$124) * ('RESOLVE Results'!$B:$B = $F$124) * ('RESOLVE Results'!$C:$C = $C190), 0), MATCH(N$126, 'RESOLVE Results'!$D$1:$P$1, 0)), "")</f>
        <v>4.99</v>
      </c>
      <c r="O190" s="4" cm="1">
        <f t="array" ref="O190">IFERROR(INDEX('RESOLVE Results'!$D:$P, MATCH(1, ('RESOLVE Results'!$A:$A = $D$124) * ('RESOLVE Results'!$B:$B = $F$124) * ('RESOLVE Results'!$C:$C = $C190), 0), MATCH(O$126, 'RESOLVE Results'!$D$1:$P$1, 0)), "")</f>
        <v>11.61</v>
      </c>
      <c r="P190" s="6">
        <f t="shared" si="6"/>
        <v>63.427663352304307</v>
      </c>
      <c r="Q190" s="4">
        <f>IFERROR(IF('Dashboard '!$D$6 = 2035, P190 * (1.05^(2035-2022)), P190), "")</f>
        <v>119.60231899983957</v>
      </c>
    </row>
    <row r="191" spans="2:17" outlineLevel="1" x14ac:dyDescent="0.2">
      <c r="B191" s="11" t="s">
        <v>272</v>
      </c>
      <c r="C191" s="3" t="str">
        <v>15.6GW Least-Cost</v>
      </c>
      <c r="D191" s="4" cm="1">
        <f t="array" ref="D191">IFERROR(INDEX('RESOLVE Results'!$D:$P, MATCH(1, ('RESOLVE Results'!$A:$A = $D$124) * ('RESOLVE Results'!$B:$B = $F$124) * ('RESOLVE Results'!$C:$C = $C191), 0), MATCH(D$126, 'RESOLVE Results'!$D$1:$P$1, 0)), "")</f>
        <v>0</v>
      </c>
      <c r="E191" s="4" cm="1">
        <f t="array" ref="E191">IFERROR(INDEX('RESOLVE Results'!$D:$P, MATCH(1, ('RESOLVE Results'!$A:$A = $D$124) * ('RESOLVE Results'!$B:$B = $F$124) * ('RESOLVE Results'!$C:$C = $C191), 0), MATCH(E$126, 'RESOLVE Results'!$D$1:$P$1, 0)), "")</f>
        <v>0</v>
      </c>
      <c r="F191" s="4" cm="1">
        <f t="array" ref="F191">IFERROR(INDEX('RESOLVE Results'!$D:$P, MATCH(1, ('RESOLVE Results'!$A:$A = $D$124) * ('RESOLVE Results'!$B:$B = $F$124) * ('RESOLVE Results'!$C:$C = $C191), 0), MATCH(F$126, 'RESOLVE Results'!$D$1:$P$1, 0)), "")</f>
        <v>0</v>
      </c>
      <c r="G191" s="4" cm="1">
        <f t="array" ref="G191">IFERROR(INDEX('RESOLVE Results'!$D:$P, MATCH(1, ('RESOLVE Results'!$A:$A = $D$124) * ('RESOLVE Results'!$B:$B = $F$124) * ('RESOLVE Results'!$C:$C = $C191), 0), MATCH(G$126, 'RESOLVE Results'!$D$1:$P$1, 0)), "")</f>
        <v>0</v>
      </c>
      <c r="H191" s="4" cm="1">
        <f t="array" ref="H191">IFERROR(INDEX('RESOLVE Results'!$D:$P, MATCH(1, ('RESOLVE Results'!$A:$A = $D$124) * ('RESOLVE Results'!$B:$B = $F$124) * ('RESOLVE Results'!$C:$C = $C191), 0), MATCH(H$126, 'RESOLVE Results'!$D$1:$P$1, 0)), "")</f>
        <v>0</v>
      </c>
      <c r="I191" s="4" cm="1">
        <f t="array" ref="I191">IFERROR(INDEX('RESOLVE Results'!$D:$P, MATCH(1, ('RESOLVE Results'!$A:$A = $D$124) * ('RESOLVE Results'!$B:$B = $F$124) * ('RESOLVE Results'!$C:$C = $C191), 0), MATCH(I$126, 'RESOLVE Results'!$D$1:$P$1, 0)), "")</f>
        <v>0</v>
      </c>
      <c r="J191" s="4" cm="1">
        <f t="array" ref="J191">IFERROR(INDEX('RESOLVE Results'!$D:$P, MATCH(1, ('RESOLVE Results'!$A:$A = $D$124) * ('RESOLVE Results'!$B:$B = $F$124) * ('RESOLVE Results'!$C:$C = $C191), 0), MATCH(J$126, 'RESOLVE Results'!$D$1:$P$1, 0)), "")</f>
        <v>0</v>
      </c>
      <c r="K191" s="4" cm="1">
        <f t="array" ref="K191">IFERROR(INDEX('RESOLVE Results'!$D:$P, MATCH(1, ('RESOLVE Results'!$A:$A = $D$124) * ('RESOLVE Results'!$B:$B = $F$124) * ('RESOLVE Results'!$C:$C = $C191), 0), MATCH(K$126, 'RESOLVE Results'!$D$1:$P$1, 0)), "")</f>
        <v>0</v>
      </c>
      <c r="L191" s="4" cm="1">
        <f t="array" ref="L191">IFERROR(INDEX('RESOLVE Results'!$D:$P, MATCH(1, ('RESOLVE Results'!$A:$A = $D$124) * ('RESOLVE Results'!$B:$B = $F$124) * ('RESOLVE Results'!$C:$C = $C191), 0), MATCH(L$126, 'RESOLVE Results'!$D$1:$P$1, 0)), "")</f>
        <v>4.1900000000000004</v>
      </c>
      <c r="M191" s="4" cm="1">
        <f t="array" ref="M191">IFERROR(INDEX('RESOLVE Results'!$D:$P, MATCH(1, ('RESOLVE Results'!$A:$A = $D$124) * ('RESOLVE Results'!$B:$B = $F$124) * ('RESOLVE Results'!$C:$C = $C191), 0), MATCH(M$126, 'RESOLVE Results'!$D$1:$P$1, 0)), "")</f>
        <v>3.25</v>
      </c>
      <c r="N191" s="4" cm="1">
        <f t="array" ref="N191">IFERROR(INDEX('RESOLVE Results'!$D:$P, MATCH(1, ('RESOLVE Results'!$A:$A = $D$124) * ('RESOLVE Results'!$B:$B = $F$124) * ('RESOLVE Results'!$C:$C = $C191), 0), MATCH(N$126, 'RESOLVE Results'!$D$1:$P$1, 0)), "")</f>
        <v>4.2</v>
      </c>
      <c r="O191" s="4" cm="1">
        <f t="array" ref="O191">IFERROR(INDEX('RESOLVE Results'!$D:$P, MATCH(1, ('RESOLVE Results'!$A:$A = $D$124) * ('RESOLVE Results'!$B:$B = $F$124) * ('RESOLVE Results'!$C:$C = $C191), 0), MATCH(O$126, 'RESOLVE Results'!$D$1:$P$1, 0)), "")</f>
        <v>13.13</v>
      </c>
      <c r="P191" s="6">
        <f t="shared" si="6"/>
        <v>67.805346724243606</v>
      </c>
      <c r="Q191" s="4">
        <f>IFERROR(IF('Dashboard '!$D$6 = 2035, P191 * (1.05^(2035-2022)), P191), "")</f>
        <v>127.85709389549959</v>
      </c>
    </row>
    <row r="192" spans="2:17" outlineLevel="1" x14ac:dyDescent="0.2">
      <c r="B192" s="11" t="s">
        <v>272</v>
      </c>
      <c r="C192" s="3" t="str">
        <v>25GW High Bookend</v>
      </c>
      <c r="D192" s="4" cm="1">
        <f t="array" ref="D192">IFERROR(INDEX('RESOLVE Results'!$D:$P, MATCH(1, ('RESOLVE Results'!$A:$A = $D$124) * ('RESOLVE Results'!$B:$B = $F$124) * ('RESOLVE Results'!$C:$C = $C192), 0), MATCH(D$126, 'RESOLVE Results'!$D$1:$P$1, 0)), "")</f>
        <v>0</v>
      </c>
      <c r="E192" s="4" cm="1">
        <f t="array" ref="E192">IFERROR(INDEX('RESOLVE Results'!$D:$P, MATCH(1, ('RESOLVE Results'!$A:$A = $D$124) * ('RESOLVE Results'!$B:$B = $F$124) * ('RESOLVE Results'!$C:$C = $C192), 0), MATCH(E$126, 'RESOLVE Results'!$D$1:$P$1, 0)), "")</f>
        <v>0</v>
      </c>
      <c r="F192" s="4" cm="1">
        <f t="array" ref="F192">IFERROR(INDEX('RESOLVE Results'!$D:$P, MATCH(1, ('RESOLVE Results'!$A:$A = $D$124) * ('RESOLVE Results'!$B:$B = $F$124) * ('RESOLVE Results'!$C:$C = $C192), 0), MATCH(F$126, 'RESOLVE Results'!$D$1:$P$1, 0)), "")</f>
        <v>0</v>
      </c>
      <c r="G192" s="4" cm="1">
        <f t="array" ref="G192">IFERROR(INDEX('RESOLVE Results'!$D:$P, MATCH(1, ('RESOLVE Results'!$A:$A = $D$124) * ('RESOLVE Results'!$B:$B = $F$124) * ('RESOLVE Results'!$C:$C = $C192), 0), MATCH(G$126, 'RESOLVE Results'!$D$1:$P$1, 0)), "")</f>
        <v>0</v>
      </c>
      <c r="H192" s="4" cm="1">
        <f t="array" ref="H192">IFERROR(INDEX('RESOLVE Results'!$D:$P, MATCH(1, ('RESOLVE Results'!$A:$A = $D$124) * ('RESOLVE Results'!$B:$B = $F$124) * ('RESOLVE Results'!$C:$C = $C192), 0), MATCH(H$126, 'RESOLVE Results'!$D$1:$P$1, 0)), "")</f>
        <v>1.61</v>
      </c>
      <c r="I192" s="4" cm="1">
        <f t="array" ref="I192">IFERROR(INDEX('RESOLVE Results'!$D:$P, MATCH(1, ('RESOLVE Results'!$A:$A = $D$124) * ('RESOLVE Results'!$B:$B = $F$124) * ('RESOLVE Results'!$C:$C = $C192), 0), MATCH(I$126, 'RESOLVE Results'!$D$1:$P$1, 0)), "")</f>
        <v>2.33</v>
      </c>
      <c r="J192" s="4" cm="1">
        <f t="array" ref="J192">IFERROR(INDEX('RESOLVE Results'!$D:$P, MATCH(1, ('RESOLVE Results'!$A:$A = $D$124) * ('RESOLVE Results'!$B:$B = $F$124) * ('RESOLVE Results'!$C:$C = $C192), 0), MATCH(J$126, 'RESOLVE Results'!$D$1:$P$1, 0)), "")</f>
        <v>2.11</v>
      </c>
      <c r="K192" s="4" cm="1">
        <f t="array" ref="K192">IFERROR(INDEX('RESOLVE Results'!$D:$P, MATCH(1, ('RESOLVE Results'!$A:$A = $D$124) * ('RESOLVE Results'!$B:$B = $F$124) * ('RESOLVE Results'!$C:$C = $C192), 0), MATCH(K$126, 'RESOLVE Results'!$D$1:$P$1, 0)), "")</f>
        <v>2.11</v>
      </c>
      <c r="L192" s="4" cm="1">
        <f t="array" ref="L192">IFERROR(INDEX('RESOLVE Results'!$D:$P, MATCH(1, ('RESOLVE Results'!$A:$A = $D$124) * ('RESOLVE Results'!$B:$B = $F$124) * ('RESOLVE Results'!$C:$C = $C192), 0), MATCH(L$126, 'RESOLVE Results'!$D$1:$P$1, 0)), "")</f>
        <v>3.81</v>
      </c>
      <c r="M192" s="4" cm="1">
        <f t="array" ref="M192">IFERROR(INDEX('RESOLVE Results'!$D:$P, MATCH(1, ('RESOLVE Results'!$A:$A = $D$124) * ('RESOLVE Results'!$B:$B = $F$124) * ('RESOLVE Results'!$C:$C = $C192), 0), MATCH(M$126, 'RESOLVE Results'!$D$1:$P$1, 0)), "")</f>
        <v>4.78</v>
      </c>
      <c r="N192" s="4" cm="1">
        <f t="array" ref="N192">IFERROR(INDEX('RESOLVE Results'!$D:$P, MATCH(1, ('RESOLVE Results'!$A:$A = $D$124) * ('RESOLVE Results'!$B:$B = $F$124) * ('RESOLVE Results'!$C:$C = $C192), 0), MATCH(N$126, 'RESOLVE Results'!$D$1:$P$1, 0)), "")</f>
        <v>9.75</v>
      </c>
      <c r="O192" s="4" cm="1">
        <f t="array" ref="O192">IFERROR(INDEX('RESOLVE Results'!$D:$P, MATCH(1, ('RESOLVE Results'!$A:$A = $D$124) * ('RESOLVE Results'!$B:$B = $F$124) * ('RESOLVE Results'!$C:$C = $C192), 0), MATCH(O$126, 'RESOLVE Results'!$D$1:$P$1, 0)), "")</f>
        <v>28.63</v>
      </c>
      <c r="P192" s="6">
        <f t="shared" si="6"/>
        <v>145.93485670644986</v>
      </c>
      <c r="Q192" s="4">
        <f>IFERROR(IF('Dashboard '!$D$6 = 2035, P192 * (1.05^(2035-2022)), P192), "")</f>
        <v>275.18193738358156</v>
      </c>
    </row>
    <row r="193" spans="2:17" outlineLevel="1" x14ac:dyDescent="0.2">
      <c r="B193" s="11" t="s">
        <v>272</v>
      </c>
      <c r="C193" s="3" t="str">
        <v>25GW Stringent Policy</v>
      </c>
      <c r="D193" s="4" cm="1">
        <f t="array" ref="D193">IFERROR(INDEX('RESOLVE Results'!$D:$P, MATCH(1, ('RESOLVE Results'!$A:$A = $D$124) * ('RESOLVE Results'!$B:$B = $F$124) * ('RESOLVE Results'!$C:$C = $C193), 0), MATCH(D$126, 'RESOLVE Results'!$D$1:$P$1, 0)), "")</f>
        <v>0</v>
      </c>
      <c r="E193" s="4" cm="1">
        <f t="array" ref="E193">IFERROR(INDEX('RESOLVE Results'!$D:$P, MATCH(1, ('RESOLVE Results'!$A:$A = $D$124) * ('RESOLVE Results'!$B:$B = $F$124) * ('RESOLVE Results'!$C:$C = $C193), 0), MATCH(E$126, 'RESOLVE Results'!$D$1:$P$1, 0)), "")</f>
        <v>0</v>
      </c>
      <c r="F193" s="4" cm="1">
        <f t="array" ref="F193">IFERROR(INDEX('RESOLVE Results'!$D:$P, MATCH(1, ('RESOLVE Results'!$A:$A = $D$124) * ('RESOLVE Results'!$B:$B = $F$124) * ('RESOLVE Results'!$C:$C = $C193), 0), MATCH(F$126, 'RESOLVE Results'!$D$1:$P$1, 0)), "")</f>
        <v>0</v>
      </c>
      <c r="G193" s="4" cm="1">
        <f t="array" ref="G193">IFERROR(INDEX('RESOLVE Results'!$D:$P, MATCH(1, ('RESOLVE Results'!$A:$A = $D$124) * ('RESOLVE Results'!$B:$B = $F$124) * ('RESOLVE Results'!$C:$C = $C193), 0), MATCH(G$126, 'RESOLVE Results'!$D$1:$P$1, 0)), "")</f>
        <v>0</v>
      </c>
      <c r="H193" s="4" cm="1">
        <f t="array" ref="H193">IFERROR(INDEX('RESOLVE Results'!$D:$P, MATCH(1, ('RESOLVE Results'!$A:$A = $D$124) * ('RESOLVE Results'!$B:$B = $F$124) * ('RESOLVE Results'!$C:$C = $C193), 0), MATCH(H$126, 'RESOLVE Results'!$D$1:$P$1, 0)), "")</f>
        <v>1.51</v>
      </c>
      <c r="I193" s="4" cm="1">
        <f t="array" ref="I193">IFERROR(INDEX('RESOLVE Results'!$D:$P, MATCH(1, ('RESOLVE Results'!$A:$A = $D$124) * ('RESOLVE Results'!$B:$B = $F$124) * ('RESOLVE Results'!$C:$C = $C193), 0), MATCH(I$126, 'RESOLVE Results'!$D$1:$P$1, 0)), "")</f>
        <v>1.64</v>
      </c>
      <c r="J193" s="4" cm="1">
        <f t="array" ref="J193">IFERROR(INDEX('RESOLVE Results'!$D:$P, MATCH(1, ('RESOLVE Results'!$A:$A = $D$124) * ('RESOLVE Results'!$B:$B = $F$124) * ('RESOLVE Results'!$C:$C = $C193), 0), MATCH(J$126, 'RESOLVE Results'!$D$1:$P$1, 0)), "")</f>
        <v>1.83</v>
      </c>
      <c r="K193" s="4" cm="1">
        <f t="array" ref="K193">IFERROR(INDEX('RESOLVE Results'!$D:$P, MATCH(1, ('RESOLVE Results'!$A:$A = $D$124) * ('RESOLVE Results'!$B:$B = $F$124) * ('RESOLVE Results'!$C:$C = $C193), 0), MATCH(K$126, 'RESOLVE Results'!$D$1:$P$1, 0)), "")</f>
        <v>1.86</v>
      </c>
      <c r="L193" s="4" cm="1">
        <f t="array" ref="L193">IFERROR(INDEX('RESOLVE Results'!$D:$P, MATCH(1, ('RESOLVE Results'!$A:$A = $D$124) * ('RESOLVE Results'!$B:$B = $F$124) * ('RESOLVE Results'!$C:$C = $C193), 0), MATCH(L$126, 'RESOLVE Results'!$D$1:$P$1, 0)), "")</f>
        <v>3.29</v>
      </c>
      <c r="M193" s="4" cm="1">
        <f t="array" ref="M193">IFERROR(INDEX('RESOLVE Results'!$D:$P, MATCH(1, ('RESOLVE Results'!$A:$A = $D$124) * ('RESOLVE Results'!$B:$B = $F$124) * ('RESOLVE Results'!$C:$C = $C193), 0), MATCH(M$126, 'RESOLVE Results'!$D$1:$P$1, 0)), "")</f>
        <v>6.06</v>
      </c>
      <c r="N193" s="4" cm="1">
        <f t="array" ref="N193">IFERROR(INDEX('RESOLVE Results'!$D:$P, MATCH(1, ('RESOLVE Results'!$A:$A = $D$124) * ('RESOLVE Results'!$B:$B = $F$124) * ('RESOLVE Results'!$C:$C = $C193), 0), MATCH(N$126, 'RESOLVE Results'!$D$1:$P$1, 0)), "")</f>
        <v>15.55</v>
      </c>
      <c r="O193" s="4" cm="1">
        <f t="array" ref="O193">IFERROR(INDEX('RESOLVE Results'!$D:$P, MATCH(1, ('RESOLVE Results'!$A:$A = $D$124) * ('RESOLVE Results'!$B:$B = $F$124) * ('RESOLVE Results'!$C:$C = $C193), 0), MATCH(O$126, 'RESOLVE Results'!$D$1:$P$1, 0)), "")</f>
        <v>33.729999999999997</v>
      </c>
      <c r="P193" s="6">
        <f t="shared" si="6"/>
        <v>173.37119303864097</v>
      </c>
      <c r="Q193" s="4">
        <f>IFERROR(IF('Dashboard '!$D$6 = 2035, P193 * (1.05^(2035-2022)), P193), "")</f>
        <v>326.91724145686953</v>
      </c>
    </row>
    <row r="194" spans="2:17" outlineLevel="1" x14ac:dyDescent="0.2">
      <c r="B194" s="11" t="s">
        <v>272</v>
      </c>
      <c r="C194" s="3" t="str">
        <v>25GW Competing Resource Challenges</v>
      </c>
      <c r="D194" s="4" cm="1">
        <f t="array" ref="D194">IFERROR(INDEX('RESOLVE Results'!$D:$P, MATCH(1, ('RESOLVE Results'!$A:$A = $D$124) * ('RESOLVE Results'!$B:$B = $F$124) * ('RESOLVE Results'!$C:$C = $C194), 0), MATCH(D$126, 'RESOLVE Results'!$D$1:$P$1, 0)), "")</f>
        <v>0</v>
      </c>
      <c r="E194" s="4" cm="1">
        <f t="array" ref="E194">IFERROR(INDEX('RESOLVE Results'!$D:$P, MATCH(1, ('RESOLVE Results'!$A:$A = $D$124) * ('RESOLVE Results'!$B:$B = $F$124) * ('RESOLVE Results'!$C:$C = $C194), 0), MATCH(E$126, 'RESOLVE Results'!$D$1:$P$1, 0)), "")</f>
        <v>0</v>
      </c>
      <c r="F194" s="4" cm="1">
        <f t="array" ref="F194">IFERROR(INDEX('RESOLVE Results'!$D:$P, MATCH(1, ('RESOLVE Results'!$A:$A = $D$124) * ('RESOLVE Results'!$B:$B = $F$124) * ('RESOLVE Results'!$C:$C = $C194), 0), MATCH(F$126, 'RESOLVE Results'!$D$1:$P$1, 0)), "")</f>
        <v>0</v>
      </c>
      <c r="G194" s="4" cm="1">
        <f t="array" ref="G194">IFERROR(INDEX('RESOLVE Results'!$D:$P, MATCH(1, ('RESOLVE Results'!$A:$A = $D$124) * ('RESOLVE Results'!$B:$B = $F$124) * ('RESOLVE Results'!$C:$C = $C194), 0), MATCH(G$126, 'RESOLVE Results'!$D$1:$P$1, 0)), "")</f>
        <v>0</v>
      </c>
      <c r="H194" s="4" cm="1">
        <f t="array" ref="H194">IFERROR(INDEX('RESOLVE Results'!$D:$P, MATCH(1, ('RESOLVE Results'!$A:$A = $D$124) * ('RESOLVE Results'!$B:$B = $F$124) * ('RESOLVE Results'!$C:$C = $C194), 0), MATCH(H$126, 'RESOLVE Results'!$D$1:$P$1, 0)), "")</f>
        <v>1.27</v>
      </c>
      <c r="I194" s="4" cm="1">
        <f t="array" ref="I194">IFERROR(INDEX('RESOLVE Results'!$D:$P, MATCH(1, ('RESOLVE Results'!$A:$A = $D$124) * ('RESOLVE Results'!$B:$B = $F$124) * ('RESOLVE Results'!$C:$C = $C194), 0), MATCH(I$126, 'RESOLVE Results'!$D$1:$P$1, 0)), "")</f>
        <v>1.84</v>
      </c>
      <c r="J194" s="4" cm="1">
        <f t="array" ref="J194">IFERROR(INDEX('RESOLVE Results'!$D:$P, MATCH(1, ('RESOLVE Results'!$A:$A = $D$124) * ('RESOLVE Results'!$B:$B = $F$124) * ('RESOLVE Results'!$C:$C = $C194), 0), MATCH(J$126, 'RESOLVE Results'!$D$1:$P$1, 0)), "")</f>
        <v>1.7</v>
      </c>
      <c r="K194" s="4" cm="1">
        <f t="array" ref="K194">IFERROR(INDEX('RESOLVE Results'!$D:$P, MATCH(1, ('RESOLVE Results'!$A:$A = $D$124) * ('RESOLVE Results'!$B:$B = $F$124) * ('RESOLVE Results'!$C:$C = $C194), 0), MATCH(K$126, 'RESOLVE Results'!$D$1:$P$1, 0)), "")</f>
        <v>2.17</v>
      </c>
      <c r="L194" s="4" cm="1">
        <f t="array" ref="L194">IFERROR(INDEX('RESOLVE Results'!$D:$P, MATCH(1, ('RESOLVE Results'!$A:$A = $D$124) * ('RESOLVE Results'!$B:$B = $F$124) * ('RESOLVE Results'!$C:$C = $C194), 0), MATCH(L$126, 'RESOLVE Results'!$D$1:$P$1, 0)), "")</f>
        <v>4.09</v>
      </c>
      <c r="M194" s="4" cm="1">
        <f t="array" ref="M194">IFERROR(INDEX('RESOLVE Results'!$D:$P, MATCH(1, ('RESOLVE Results'!$A:$A = $D$124) * ('RESOLVE Results'!$B:$B = $F$124) * ('RESOLVE Results'!$C:$C = $C194), 0), MATCH(M$126, 'RESOLVE Results'!$D$1:$P$1, 0)), "")</f>
        <v>4.25</v>
      </c>
      <c r="N194" s="4" cm="1">
        <f t="array" ref="N194">IFERROR(INDEX('RESOLVE Results'!$D:$P, MATCH(1, ('RESOLVE Results'!$A:$A = $D$124) * ('RESOLVE Results'!$B:$B = $F$124) * ('RESOLVE Results'!$C:$C = $C194), 0), MATCH(N$126, 'RESOLVE Results'!$D$1:$P$1, 0)), "")</f>
        <v>12.16</v>
      </c>
      <c r="O194" s="4" cm="1">
        <f t="array" ref="O194">IFERROR(INDEX('RESOLVE Results'!$D:$P, MATCH(1, ('RESOLVE Results'!$A:$A = $D$124) * ('RESOLVE Results'!$B:$B = $F$124) * ('RESOLVE Results'!$C:$C = $C194), 0), MATCH(O$126, 'RESOLVE Results'!$D$1:$P$1, 0)), "")</f>
        <v>27.24</v>
      </c>
      <c r="P194" s="6">
        <f t="shared" si="6"/>
        <v>141.67305816569908</v>
      </c>
      <c r="Q194" s="4">
        <f>IFERROR(IF('Dashboard '!$D$6 = 2035, P194 * (1.05^(2035-2022)), P194), "")</f>
        <v>267.14568062046038</v>
      </c>
    </row>
    <row r="195" spans="2:17" outlineLevel="1" x14ac:dyDescent="0.2">
      <c r="B195" s="11" t="s">
        <v>272</v>
      </c>
      <c r="C195" s="3" t="str">
        <v>25GW Low Bookend</v>
      </c>
      <c r="D195" s="4" cm="1">
        <f t="array" ref="D195">IFERROR(INDEX('RESOLVE Results'!$D:$P, MATCH(1, ('RESOLVE Results'!$A:$A = $D$124) * ('RESOLVE Results'!$B:$B = $F$124) * ('RESOLVE Results'!$C:$C = $C195), 0), MATCH(D$126, 'RESOLVE Results'!$D$1:$P$1, 0)), "")</f>
        <v>0</v>
      </c>
      <c r="E195" s="4" cm="1">
        <f t="array" ref="E195">IFERROR(INDEX('RESOLVE Results'!$D:$P, MATCH(1, ('RESOLVE Results'!$A:$A = $D$124) * ('RESOLVE Results'!$B:$B = $F$124) * ('RESOLVE Results'!$C:$C = $C195), 0), MATCH(E$126, 'RESOLVE Results'!$D$1:$P$1, 0)), "")</f>
        <v>0</v>
      </c>
      <c r="F195" s="4" cm="1">
        <f t="array" ref="F195">IFERROR(INDEX('RESOLVE Results'!$D:$P, MATCH(1, ('RESOLVE Results'!$A:$A = $D$124) * ('RESOLVE Results'!$B:$B = $F$124) * ('RESOLVE Results'!$C:$C = $C195), 0), MATCH(F$126, 'RESOLVE Results'!$D$1:$P$1, 0)), "")</f>
        <v>0</v>
      </c>
      <c r="G195" s="4" cm="1">
        <f t="array" ref="G195">IFERROR(INDEX('RESOLVE Results'!$D:$P, MATCH(1, ('RESOLVE Results'!$A:$A = $D$124) * ('RESOLVE Results'!$B:$B = $F$124) * ('RESOLVE Results'!$C:$C = $C195), 0), MATCH(G$126, 'RESOLVE Results'!$D$1:$P$1, 0)), "")</f>
        <v>0</v>
      </c>
      <c r="H195" s="4" cm="1">
        <f t="array" ref="H195">IFERROR(INDEX('RESOLVE Results'!$D:$P, MATCH(1, ('RESOLVE Results'!$A:$A = $D$124) * ('RESOLVE Results'!$B:$B = $F$124) * ('RESOLVE Results'!$C:$C = $C195), 0), MATCH(H$126, 'RESOLVE Results'!$D$1:$P$1, 0)), "")</f>
        <v>1.36</v>
      </c>
      <c r="I195" s="4" cm="1">
        <f t="array" ref="I195">IFERROR(INDEX('RESOLVE Results'!$D:$P, MATCH(1, ('RESOLVE Results'!$A:$A = $D$124) * ('RESOLVE Results'!$B:$B = $F$124) * ('RESOLVE Results'!$C:$C = $C195), 0), MATCH(I$126, 'RESOLVE Results'!$D$1:$P$1, 0)), "")</f>
        <v>1.65</v>
      </c>
      <c r="J195" s="4" cm="1">
        <f t="array" ref="J195">IFERROR(INDEX('RESOLVE Results'!$D:$P, MATCH(1, ('RESOLVE Results'!$A:$A = $D$124) * ('RESOLVE Results'!$B:$B = $F$124) * ('RESOLVE Results'!$C:$C = $C195), 0), MATCH(J$126, 'RESOLVE Results'!$D$1:$P$1, 0)), "")</f>
        <v>1.62</v>
      </c>
      <c r="K195" s="4" cm="1">
        <f t="array" ref="K195">IFERROR(INDEX('RESOLVE Results'!$D:$P, MATCH(1, ('RESOLVE Results'!$A:$A = $D$124) * ('RESOLVE Results'!$B:$B = $F$124) * ('RESOLVE Results'!$C:$C = $C195), 0), MATCH(K$126, 'RESOLVE Results'!$D$1:$P$1, 0)), "")</f>
        <v>2.0099999999999998</v>
      </c>
      <c r="L195" s="4" cm="1">
        <f t="array" ref="L195">IFERROR(INDEX('RESOLVE Results'!$D:$P, MATCH(1, ('RESOLVE Results'!$A:$A = $D$124) * ('RESOLVE Results'!$B:$B = $F$124) * ('RESOLVE Results'!$C:$C = $C195), 0), MATCH(L$126, 'RESOLVE Results'!$D$1:$P$1, 0)), "")</f>
        <v>3.31</v>
      </c>
      <c r="M195" s="4" cm="1">
        <f t="array" ref="M195">IFERROR(INDEX('RESOLVE Results'!$D:$P, MATCH(1, ('RESOLVE Results'!$A:$A = $D$124) * ('RESOLVE Results'!$B:$B = $F$124) * ('RESOLVE Results'!$C:$C = $C195), 0), MATCH(M$126, 'RESOLVE Results'!$D$1:$P$1, 0)), "")</f>
        <v>4.1100000000000003</v>
      </c>
      <c r="N195" s="4" cm="1">
        <f t="array" ref="N195">IFERROR(INDEX('RESOLVE Results'!$D:$P, MATCH(1, ('RESOLVE Results'!$A:$A = $D$124) * ('RESOLVE Results'!$B:$B = $F$124) * ('RESOLVE Results'!$C:$C = $C195), 0), MATCH(N$126, 'RESOLVE Results'!$D$1:$P$1, 0)), "")</f>
        <v>11.57</v>
      </c>
      <c r="O195" s="4" cm="1">
        <f t="array" ref="O195">IFERROR(INDEX('RESOLVE Results'!$D:$P, MATCH(1, ('RESOLVE Results'!$A:$A = $D$124) * ('RESOLVE Results'!$B:$B = $F$124) * ('RESOLVE Results'!$C:$C = $C195), 0), MATCH(O$126, 'RESOLVE Results'!$D$1:$P$1, 0)), "")</f>
        <v>26.14</v>
      </c>
      <c r="P195" s="6">
        <f t="shared" si="6"/>
        <v>135.13136855790904</v>
      </c>
      <c r="Q195" s="4">
        <f>IFERROR(IF('Dashboard '!$D$6 = 2035, P195 * (1.05^(2035-2022)), P195), "")</f>
        <v>254.81034922218629</v>
      </c>
    </row>
    <row r="196" spans="2:17" outlineLevel="1" x14ac:dyDescent="0.2">
      <c r="B196" s="11" t="s">
        <v>272</v>
      </c>
      <c r="C196" s="3" t="str">
        <v>25GW Least-Cost</v>
      </c>
      <c r="D196" s="4" cm="1">
        <f t="array" ref="D196">IFERROR(INDEX('RESOLVE Results'!$D:$P, MATCH(1, ('RESOLVE Results'!$A:$A = $D$124) * ('RESOLVE Results'!$B:$B = $F$124) * ('RESOLVE Results'!$C:$C = $C196), 0), MATCH(D$126, 'RESOLVE Results'!$D$1:$P$1, 0)), "")</f>
        <v>0</v>
      </c>
      <c r="E196" s="4" cm="1">
        <f t="array" ref="E196">IFERROR(INDEX('RESOLVE Results'!$D:$P, MATCH(1, ('RESOLVE Results'!$A:$A = $D$124) * ('RESOLVE Results'!$B:$B = $F$124) * ('RESOLVE Results'!$C:$C = $C196), 0), MATCH(E$126, 'RESOLVE Results'!$D$1:$P$1, 0)), "")</f>
        <v>0</v>
      </c>
      <c r="F196" s="4" cm="1">
        <f t="array" ref="F196">IFERROR(INDEX('RESOLVE Results'!$D:$P, MATCH(1, ('RESOLVE Results'!$A:$A = $D$124) * ('RESOLVE Results'!$B:$B = $F$124) * ('RESOLVE Results'!$C:$C = $C196), 0), MATCH(F$126, 'RESOLVE Results'!$D$1:$P$1, 0)), "")</f>
        <v>0</v>
      </c>
      <c r="G196" s="4" cm="1">
        <f t="array" ref="G196">IFERROR(INDEX('RESOLVE Results'!$D:$P, MATCH(1, ('RESOLVE Results'!$A:$A = $D$124) * ('RESOLVE Results'!$B:$B = $F$124) * ('RESOLVE Results'!$C:$C = $C196), 0), MATCH(G$126, 'RESOLVE Results'!$D$1:$P$1, 0)), "")</f>
        <v>0</v>
      </c>
      <c r="H196" s="4" cm="1">
        <f t="array" ref="H196">IFERROR(INDEX('RESOLVE Results'!$D:$P, MATCH(1, ('RESOLVE Results'!$A:$A = $D$124) * ('RESOLVE Results'!$B:$B = $F$124) * ('RESOLVE Results'!$C:$C = $C196), 0), MATCH(H$126, 'RESOLVE Results'!$D$1:$P$1, 0)), "")</f>
        <v>1.23</v>
      </c>
      <c r="I196" s="4" cm="1">
        <f t="array" ref="I196">IFERROR(INDEX('RESOLVE Results'!$D:$P, MATCH(1, ('RESOLVE Results'!$A:$A = $D$124) * ('RESOLVE Results'!$B:$B = $F$124) * ('RESOLVE Results'!$C:$C = $C196), 0), MATCH(I$126, 'RESOLVE Results'!$D$1:$P$1, 0)), "")</f>
        <v>1.44</v>
      </c>
      <c r="J196" s="4" cm="1">
        <f t="array" ref="J196">IFERROR(INDEX('RESOLVE Results'!$D:$P, MATCH(1, ('RESOLVE Results'!$A:$A = $D$124) * ('RESOLVE Results'!$B:$B = $F$124) * ('RESOLVE Results'!$C:$C = $C196), 0), MATCH(J$126, 'RESOLVE Results'!$D$1:$P$1, 0)), "")</f>
        <v>1.73</v>
      </c>
      <c r="K196" s="4" cm="1">
        <f t="array" ref="K196">IFERROR(INDEX('RESOLVE Results'!$D:$P, MATCH(1, ('RESOLVE Results'!$A:$A = $D$124) * ('RESOLVE Results'!$B:$B = $F$124) * ('RESOLVE Results'!$C:$C = $C196), 0), MATCH(K$126, 'RESOLVE Results'!$D$1:$P$1, 0)), "")</f>
        <v>1.74</v>
      </c>
      <c r="L196" s="4" cm="1">
        <f t="array" ref="L196">IFERROR(INDEX('RESOLVE Results'!$D:$P, MATCH(1, ('RESOLVE Results'!$A:$A = $D$124) * ('RESOLVE Results'!$B:$B = $F$124) * ('RESOLVE Results'!$C:$C = $C196), 0), MATCH(L$126, 'RESOLVE Results'!$D$1:$P$1, 0)), "")</f>
        <v>3.26</v>
      </c>
      <c r="M196" s="4" cm="1">
        <f t="array" ref="M196">IFERROR(INDEX('RESOLVE Results'!$D:$P, MATCH(1, ('RESOLVE Results'!$A:$A = $D$124) * ('RESOLVE Results'!$B:$B = $F$124) * ('RESOLVE Results'!$C:$C = $C196), 0), MATCH(M$126, 'RESOLVE Results'!$D$1:$P$1, 0)), "")</f>
        <v>2.74</v>
      </c>
      <c r="N196" s="4" cm="1">
        <f t="array" ref="N196">IFERROR(INDEX('RESOLVE Results'!$D:$P, MATCH(1, ('RESOLVE Results'!$A:$A = $D$124) * ('RESOLVE Results'!$B:$B = $F$124) * ('RESOLVE Results'!$C:$C = $C196), 0), MATCH(N$126, 'RESOLVE Results'!$D$1:$P$1, 0)), "")</f>
        <v>10.75</v>
      </c>
      <c r="O196" s="4" cm="1">
        <f t="array" ref="O196">IFERROR(INDEX('RESOLVE Results'!$D:$P, MATCH(1, ('RESOLVE Results'!$A:$A = $D$124) * ('RESOLVE Results'!$B:$B = $F$124) * ('RESOLVE Results'!$C:$C = $C196), 0), MATCH(O$126, 'RESOLVE Results'!$D$1:$P$1, 0)), "")</f>
        <v>28.24</v>
      </c>
      <c r="P196" s="6">
        <f t="shared" si="6"/>
        <v>140.69442118723654</v>
      </c>
      <c r="Q196" s="4">
        <f>IFERROR(IF('Dashboard '!$D$6 = 2035, P196 * (1.05^(2035-2022)), P196), "")</f>
        <v>265.3003146413767</v>
      </c>
    </row>
    <row r="197" spans="2:17" outlineLevel="1" x14ac:dyDescent="0.2">
      <c r="B197" s="11" t="s">
        <v>272</v>
      </c>
      <c r="C197" s="3" t="str">
        <v>Humboldt 2.7GW Least-Cost</v>
      </c>
      <c r="D197" s="4" cm="1">
        <f t="array" ref="D197">IFERROR(INDEX('RESOLVE Results'!$D:$P, MATCH(1, ('RESOLVE Results'!$A:$A = $D$124) * ('RESOLVE Results'!$B:$B = $F$124) * ('RESOLVE Results'!$C:$C = $C197), 0), MATCH(D$126, 'RESOLVE Results'!$D$1:$P$1, 0)), "")</f>
        <v>0</v>
      </c>
      <c r="E197" s="4" cm="1">
        <f t="array" ref="E197">IFERROR(INDEX('RESOLVE Results'!$D:$P, MATCH(1, ('RESOLVE Results'!$A:$A = $D$124) * ('RESOLVE Results'!$B:$B = $F$124) * ('RESOLVE Results'!$C:$C = $C197), 0), MATCH(E$126, 'RESOLVE Results'!$D$1:$P$1, 0)), "")</f>
        <v>0</v>
      </c>
      <c r="F197" s="4" cm="1">
        <f t="array" ref="F197">IFERROR(INDEX('RESOLVE Results'!$D:$P, MATCH(1, ('RESOLVE Results'!$A:$A = $D$124) * ('RESOLVE Results'!$B:$B = $F$124) * ('RESOLVE Results'!$C:$C = $C197), 0), MATCH(F$126, 'RESOLVE Results'!$D$1:$P$1, 0)), "")</f>
        <v>0</v>
      </c>
      <c r="G197" s="4" cm="1">
        <f t="array" ref="G197">IFERROR(INDEX('RESOLVE Results'!$D:$P, MATCH(1, ('RESOLVE Results'!$A:$A = $D$124) * ('RESOLVE Results'!$B:$B = $F$124) * ('RESOLVE Results'!$C:$C = $C197), 0), MATCH(G$126, 'RESOLVE Results'!$D$1:$P$1, 0)), "")</f>
        <v>0</v>
      </c>
      <c r="H197" s="4" cm="1">
        <f t="array" ref="H197">IFERROR(INDEX('RESOLVE Results'!$D:$P, MATCH(1, ('RESOLVE Results'!$A:$A = $D$124) * ('RESOLVE Results'!$B:$B = $F$124) * ('RESOLVE Results'!$C:$C = $C197), 0), MATCH(H$126, 'RESOLVE Results'!$D$1:$P$1, 0)), "")</f>
        <v>0</v>
      </c>
      <c r="I197" s="4" cm="1">
        <f t="array" ref="I197">IFERROR(INDEX('RESOLVE Results'!$D:$P, MATCH(1, ('RESOLVE Results'!$A:$A = $D$124) * ('RESOLVE Results'!$B:$B = $F$124) * ('RESOLVE Results'!$C:$C = $C197), 0), MATCH(I$126, 'RESOLVE Results'!$D$1:$P$1, 0)), "")</f>
        <v>0</v>
      </c>
      <c r="J197" s="4" cm="1">
        <f t="array" ref="J197">IFERROR(INDEX('RESOLVE Results'!$D:$P, MATCH(1, ('RESOLVE Results'!$A:$A = $D$124) * ('RESOLVE Results'!$B:$B = $F$124) * ('RESOLVE Results'!$C:$C = $C197), 0), MATCH(J$126, 'RESOLVE Results'!$D$1:$P$1, 0)), "")</f>
        <v>0</v>
      </c>
      <c r="K197" s="4" cm="1">
        <f t="array" ref="K197">IFERROR(INDEX('RESOLVE Results'!$D:$P, MATCH(1, ('RESOLVE Results'!$A:$A = $D$124) * ('RESOLVE Results'!$B:$B = $F$124) * ('RESOLVE Results'!$C:$C = $C197), 0), MATCH(K$126, 'RESOLVE Results'!$D$1:$P$1, 0)), "")</f>
        <v>0</v>
      </c>
      <c r="L197" s="4" cm="1">
        <f t="array" ref="L197">IFERROR(INDEX('RESOLVE Results'!$D:$P, MATCH(1, ('RESOLVE Results'!$A:$A = $D$124) * ('RESOLVE Results'!$B:$B = $F$124) * ('RESOLVE Results'!$C:$C = $C197), 0), MATCH(L$126, 'RESOLVE Results'!$D$1:$P$1, 0)), "")</f>
        <v>1.47</v>
      </c>
      <c r="M197" s="4" cm="1">
        <f t="array" ref="M197">IFERROR(INDEX('RESOLVE Results'!$D:$P, MATCH(1, ('RESOLVE Results'!$A:$A = $D$124) * ('RESOLVE Results'!$B:$B = $F$124) * ('RESOLVE Results'!$C:$C = $C197), 0), MATCH(M$126, 'RESOLVE Results'!$D$1:$P$1, 0)), "")</f>
        <v>1.19</v>
      </c>
      <c r="N197" s="4" cm="1">
        <f t="array" ref="N197">IFERROR(INDEX('RESOLVE Results'!$D:$P, MATCH(1, ('RESOLVE Results'!$A:$A = $D$124) * ('RESOLVE Results'!$B:$B = $F$124) * ('RESOLVE Results'!$C:$C = $C197), 0), MATCH(N$126, 'RESOLVE Results'!$D$1:$P$1, 0)), "")</f>
        <v>1.3</v>
      </c>
      <c r="O197" s="4" cm="1">
        <f t="array" ref="O197">IFERROR(INDEX('RESOLVE Results'!$D:$P, MATCH(1, ('RESOLVE Results'!$A:$A = $D$124) * ('RESOLVE Results'!$B:$B = $F$124) * ('RESOLVE Results'!$C:$C = $C197), 0), MATCH(O$126, 'RESOLVE Results'!$D$1:$P$1, 0)), "")</f>
        <v>2.3199999999999998</v>
      </c>
      <c r="P197" s="6">
        <f t="shared" ref="P197:P236" si="7">IF(O197="", "", SUMPRODUCT($D$6:$O$6, $D197:$O197))</f>
        <v>14.262103835431159</v>
      </c>
      <c r="Q197" s="4">
        <f>IFERROR(IF('Dashboard '!$D$6 = 2035, P197 * (1.05^(2035-2022)), P197), "")</f>
        <v>26.893323865005698</v>
      </c>
    </row>
    <row r="198" spans="2:17" outlineLevel="1" x14ac:dyDescent="0.2">
      <c r="B198" s="11" t="s">
        <v>272</v>
      </c>
      <c r="C198" s="3" t="str">
        <v>Morro 2.7GW Least-Cost</v>
      </c>
      <c r="D198" s="4" cm="1">
        <f t="array" ref="D198">IFERROR(INDEX('RESOLVE Results'!$D:$P, MATCH(1, ('RESOLVE Results'!$A:$A = $D$124) * ('RESOLVE Results'!$B:$B = $F$124) * ('RESOLVE Results'!$C:$C = $C198), 0), MATCH(D$126, 'RESOLVE Results'!$D$1:$P$1, 0)), "")</f>
        <v>0</v>
      </c>
      <c r="E198" s="4" cm="1">
        <f t="array" ref="E198">IFERROR(INDEX('RESOLVE Results'!$D:$P, MATCH(1, ('RESOLVE Results'!$A:$A = $D$124) * ('RESOLVE Results'!$B:$B = $F$124) * ('RESOLVE Results'!$C:$C = $C198), 0), MATCH(E$126, 'RESOLVE Results'!$D$1:$P$1, 0)), "")</f>
        <v>0</v>
      </c>
      <c r="F198" s="4" cm="1">
        <f t="array" ref="F198">IFERROR(INDEX('RESOLVE Results'!$D:$P, MATCH(1, ('RESOLVE Results'!$A:$A = $D$124) * ('RESOLVE Results'!$B:$B = $F$124) * ('RESOLVE Results'!$C:$C = $C198), 0), MATCH(F$126, 'RESOLVE Results'!$D$1:$P$1, 0)), "")</f>
        <v>0</v>
      </c>
      <c r="G198" s="4" cm="1">
        <f t="array" ref="G198">IFERROR(INDEX('RESOLVE Results'!$D:$P, MATCH(1, ('RESOLVE Results'!$A:$A = $D$124) * ('RESOLVE Results'!$B:$B = $F$124) * ('RESOLVE Results'!$C:$C = $C198), 0), MATCH(G$126, 'RESOLVE Results'!$D$1:$P$1, 0)), "")</f>
        <v>0</v>
      </c>
      <c r="H198" s="4" cm="1">
        <f t="array" ref="H198">IFERROR(INDEX('RESOLVE Results'!$D:$P, MATCH(1, ('RESOLVE Results'!$A:$A = $D$124) * ('RESOLVE Results'!$B:$B = $F$124) * ('RESOLVE Results'!$C:$C = $C198), 0), MATCH(H$126, 'RESOLVE Results'!$D$1:$P$1, 0)), "")</f>
        <v>0</v>
      </c>
      <c r="I198" s="4" cm="1">
        <f t="array" ref="I198">IFERROR(INDEX('RESOLVE Results'!$D:$P, MATCH(1, ('RESOLVE Results'!$A:$A = $D$124) * ('RESOLVE Results'!$B:$B = $F$124) * ('RESOLVE Results'!$C:$C = $C198), 0), MATCH(I$126, 'RESOLVE Results'!$D$1:$P$1, 0)), "")</f>
        <v>0</v>
      </c>
      <c r="J198" s="4" cm="1">
        <f t="array" ref="J198">IFERROR(INDEX('RESOLVE Results'!$D:$P, MATCH(1, ('RESOLVE Results'!$A:$A = $D$124) * ('RESOLVE Results'!$B:$B = $F$124) * ('RESOLVE Results'!$C:$C = $C198), 0), MATCH(J$126, 'RESOLVE Results'!$D$1:$P$1, 0)), "")</f>
        <v>0</v>
      </c>
      <c r="K198" s="4" cm="1">
        <f t="array" ref="K198">IFERROR(INDEX('RESOLVE Results'!$D:$P, MATCH(1, ('RESOLVE Results'!$A:$A = $D$124) * ('RESOLVE Results'!$B:$B = $F$124) * ('RESOLVE Results'!$C:$C = $C198), 0), MATCH(K$126, 'RESOLVE Results'!$D$1:$P$1, 0)), "")</f>
        <v>0</v>
      </c>
      <c r="L198" s="4" cm="1">
        <f t="array" ref="L198">IFERROR(INDEX('RESOLVE Results'!$D:$P, MATCH(1, ('RESOLVE Results'!$A:$A = $D$124) * ('RESOLVE Results'!$B:$B = $F$124) * ('RESOLVE Results'!$C:$C = $C198), 0), MATCH(L$126, 'RESOLVE Results'!$D$1:$P$1, 0)), "")</f>
        <v>1.4</v>
      </c>
      <c r="M198" s="4" cm="1">
        <f t="array" ref="M198">IFERROR(INDEX('RESOLVE Results'!$D:$P, MATCH(1, ('RESOLVE Results'!$A:$A = $D$124) * ('RESOLVE Results'!$B:$B = $F$124) * ('RESOLVE Results'!$C:$C = $C198), 0), MATCH(M$126, 'RESOLVE Results'!$D$1:$P$1, 0)), "")</f>
        <v>1.41</v>
      </c>
      <c r="N198" s="4" cm="1">
        <f t="array" ref="N198">IFERROR(INDEX('RESOLVE Results'!$D:$P, MATCH(1, ('RESOLVE Results'!$A:$A = $D$124) * ('RESOLVE Results'!$B:$B = $F$124) * ('RESOLVE Results'!$C:$C = $C198), 0), MATCH(N$126, 'RESOLVE Results'!$D$1:$P$1, 0)), "")</f>
        <v>1.42</v>
      </c>
      <c r="O198" s="4" cm="1">
        <f t="array" ref="O198">IFERROR(INDEX('RESOLVE Results'!$D:$P, MATCH(1, ('RESOLVE Results'!$A:$A = $D$124) * ('RESOLVE Results'!$B:$B = $F$124) * ('RESOLVE Results'!$C:$C = $C198), 0), MATCH(O$126, 'RESOLVE Results'!$D$1:$P$1, 0)), "")</f>
        <v>2.44</v>
      </c>
      <c r="P198" s="6">
        <f t="shared" si="7"/>
        <v>15.058611265526816</v>
      </c>
      <c r="Q198" s="4">
        <f>IFERROR(IF('Dashboard '!$D$6 = 2035, P198 * (1.05^(2035-2022)), P198), "")</f>
        <v>28.395257417419661</v>
      </c>
    </row>
    <row r="199" spans="2:17" outlineLevel="1" x14ac:dyDescent="0.2">
      <c r="B199" s="11" t="s">
        <v>272</v>
      </c>
      <c r="C199" s="3" t="str">
        <v>Humboldt 2.7GW Low Humboldt Capacity Factor</v>
      </c>
      <c r="D199" s="4" cm="1">
        <f t="array" ref="D199">IFERROR(INDEX('RESOLVE Results'!$D:$P, MATCH(1, ('RESOLVE Results'!$A:$A = $D$124) * ('RESOLVE Results'!$B:$B = $F$124) * ('RESOLVE Results'!$C:$C = $C199), 0), MATCH(D$126, 'RESOLVE Results'!$D$1:$P$1, 0)), "")</f>
        <v>0</v>
      </c>
      <c r="E199" s="4" cm="1">
        <f t="array" ref="E199">IFERROR(INDEX('RESOLVE Results'!$D:$P, MATCH(1, ('RESOLVE Results'!$A:$A = $D$124) * ('RESOLVE Results'!$B:$B = $F$124) * ('RESOLVE Results'!$C:$C = $C199), 0), MATCH(E$126, 'RESOLVE Results'!$D$1:$P$1, 0)), "")</f>
        <v>0</v>
      </c>
      <c r="F199" s="4" cm="1">
        <f t="array" ref="F199">IFERROR(INDEX('RESOLVE Results'!$D:$P, MATCH(1, ('RESOLVE Results'!$A:$A = $D$124) * ('RESOLVE Results'!$B:$B = $F$124) * ('RESOLVE Results'!$C:$C = $C199), 0), MATCH(F$126, 'RESOLVE Results'!$D$1:$P$1, 0)), "")</f>
        <v>0</v>
      </c>
      <c r="G199" s="4" cm="1">
        <f t="array" ref="G199">IFERROR(INDEX('RESOLVE Results'!$D:$P, MATCH(1, ('RESOLVE Results'!$A:$A = $D$124) * ('RESOLVE Results'!$B:$B = $F$124) * ('RESOLVE Results'!$C:$C = $C199), 0), MATCH(G$126, 'RESOLVE Results'!$D$1:$P$1, 0)), "")</f>
        <v>0</v>
      </c>
      <c r="H199" s="4" cm="1">
        <f t="array" ref="H199">IFERROR(INDEX('RESOLVE Results'!$D:$P, MATCH(1, ('RESOLVE Results'!$A:$A = $D$124) * ('RESOLVE Results'!$B:$B = $F$124) * ('RESOLVE Results'!$C:$C = $C199), 0), MATCH(H$126, 'RESOLVE Results'!$D$1:$P$1, 0)), "")</f>
        <v>0</v>
      </c>
      <c r="I199" s="4" cm="1">
        <f t="array" ref="I199">IFERROR(INDEX('RESOLVE Results'!$D:$P, MATCH(1, ('RESOLVE Results'!$A:$A = $D$124) * ('RESOLVE Results'!$B:$B = $F$124) * ('RESOLVE Results'!$C:$C = $C199), 0), MATCH(I$126, 'RESOLVE Results'!$D$1:$P$1, 0)), "")</f>
        <v>0</v>
      </c>
      <c r="J199" s="4" cm="1">
        <f t="array" ref="J199">IFERROR(INDEX('RESOLVE Results'!$D:$P, MATCH(1, ('RESOLVE Results'!$A:$A = $D$124) * ('RESOLVE Results'!$B:$B = $F$124) * ('RESOLVE Results'!$C:$C = $C199), 0), MATCH(J$126, 'RESOLVE Results'!$D$1:$P$1, 0)), "")</f>
        <v>0</v>
      </c>
      <c r="K199" s="4" cm="1">
        <f t="array" ref="K199">IFERROR(INDEX('RESOLVE Results'!$D:$P, MATCH(1, ('RESOLVE Results'!$A:$A = $D$124) * ('RESOLVE Results'!$B:$B = $F$124) * ('RESOLVE Results'!$C:$C = $C199), 0), MATCH(K$126, 'RESOLVE Results'!$D$1:$P$1, 0)), "")</f>
        <v>0</v>
      </c>
      <c r="L199" s="4" cm="1">
        <f t="array" ref="L199">IFERROR(INDEX('RESOLVE Results'!$D:$P, MATCH(1, ('RESOLVE Results'!$A:$A = $D$124) * ('RESOLVE Results'!$B:$B = $F$124) * ('RESOLVE Results'!$C:$C = $C199), 0), MATCH(L$126, 'RESOLVE Results'!$D$1:$P$1, 0)), "")</f>
        <v>1.1399999999999999</v>
      </c>
      <c r="M199" s="4" cm="1">
        <f t="array" ref="M199">IFERROR(INDEX('RESOLVE Results'!$D:$P, MATCH(1, ('RESOLVE Results'!$A:$A = $D$124) * ('RESOLVE Results'!$B:$B = $F$124) * ('RESOLVE Results'!$C:$C = $C199), 0), MATCH(M$126, 'RESOLVE Results'!$D$1:$P$1, 0)), "")</f>
        <v>0.8</v>
      </c>
      <c r="N199" s="4" cm="1">
        <f t="array" ref="N199">IFERROR(INDEX('RESOLVE Results'!$D:$P, MATCH(1, ('RESOLVE Results'!$A:$A = $D$124) * ('RESOLVE Results'!$B:$B = $F$124) * ('RESOLVE Results'!$C:$C = $C199), 0), MATCH(N$126, 'RESOLVE Results'!$D$1:$P$1, 0)), "")</f>
        <v>1.03</v>
      </c>
      <c r="O199" s="4" cm="1">
        <f t="array" ref="O199">IFERROR(INDEX('RESOLVE Results'!$D:$P, MATCH(1, ('RESOLVE Results'!$A:$A = $D$124) * ('RESOLVE Results'!$B:$B = $F$124) * ('RESOLVE Results'!$C:$C = $C199), 0), MATCH(O$126, 'RESOLVE Results'!$D$1:$P$1, 0)), "")</f>
        <v>2.12</v>
      </c>
      <c r="P199" s="6">
        <f t="shared" si="7"/>
        <v>12.261265385531862</v>
      </c>
      <c r="Q199" s="4">
        <f>IFERROR(IF('Dashboard '!$D$6 = 2035, P199 * (1.05^(2035-2022)), P199), "")</f>
        <v>23.120444558025739</v>
      </c>
    </row>
    <row r="200" spans="2:17" outlineLevel="1" x14ac:dyDescent="0.2">
      <c r="B200" s="11" t="s">
        <v>272</v>
      </c>
      <c r="C200" s="3">
        <v>0</v>
      </c>
      <c r="D200" s="4" t="str" cm="1">
        <f t="array" ref="D200">IFERROR(INDEX('RESOLVE Results'!$D:$P, MATCH(1, ('RESOLVE Results'!$A:$A = $D$124) * ('RESOLVE Results'!$B:$B = $F$124) * ('RESOLVE Results'!$C:$C = $C200), 0), MATCH(D$126, 'RESOLVE Results'!$D$1:$P$1, 0)), "")</f>
        <v/>
      </c>
      <c r="E200" s="4" t="str" cm="1">
        <f t="array" ref="E200">IFERROR(INDEX('RESOLVE Results'!$D:$P, MATCH(1, ('RESOLVE Results'!$A:$A = $D$124) * ('RESOLVE Results'!$B:$B = $F$124) * ('RESOLVE Results'!$C:$C = $C200), 0), MATCH(E$126, 'RESOLVE Results'!$D$1:$P$1, 0)), "")</f>
        <v/>
      </c>
      <c r="F200" s="4" t="str" cm="1">
        <f t="array" ref="F200">IFERROR(INDEX('RESOLVE Results'!$D:$P, MATCH(1, ('RESOLVE Results'!$A:$A = $D$124) * ('RESOLVE Results'!$B:$B = $F$124) * ('RESOLVE Results'!$C:$C = $C200), 0), MATCH(F$126, 'RESOLVE Results'!$D$1:$P$1, 0)), "")</f>
        <v/>
      </c>
      <c r="G200" s="4" t="str" cm="1">
        <f t="array" ref="G200">IFERROR(INDEX('RESOLVE Results'!$D:$P, MATCH(1, ('RESOLVE Results'!$A:$A = $D$124) * ('RESOLVE Results'!$B:$B = $F$124) * ('RESOLVE Results'!$C:$C = $C200), 0), MATCH(G$126, 'RESOLVE Results'!$D$1:$P$1, 0)), "")</f>
        <v/>
      </c>
      <c r="H200" s="4" t="str" cm="1">
        <f t="array" ref="H200">IFERROR(INDEX('RESOLVE Results'!$D:$P, MATCH(1, ('RESOLVE Results'!$A:$A = $D$124) * ('RESOLVE Results'!$B:$B = $F$124) * ('RESOLVE Results'!$C:$C = $C200), 0), MATCH(H$126, 'RESOLVE Results'!$D$1:$P$1, 0)), "")</f>
        <v/>
      </c>
      <c r="I200" s="4" t="str" cm="1">
        <f t="array" ref="I200">IFERROR(INDEX('RESOLVE Results'!$D:$P, MATCH(1, ('RESOLVE Results'!$A:$A = $D$124) * ('RESOLVE Results'!$B:$B = $F$124) * ('RESOLVE Results'!$C:$C = $C200), 0), MATCH(I$126, 'RESOLVE Results'!$D$1:$P$1, 0)), "")</f>
        <v/>
      </c>
      <c r="J200" s="4" t="str" cm="1">
        <f t="array" ref="J200">IFERROR(INDEX('RESOLVE Results'!$D:$P, MATCH(1, ('RESOLVE Results'!$A:$A = $D$124) * ('RESOLVE Results'!$B:$B = $F$124) * ('RESOLVE Results'!$C:$C = $C200), 0), MATCH(J$126, 'RESOLVE Results'!$D$1:$P$1, 0)), "")</f>
        <v/>
      </c>
      <c r="K200" s="4" t="str" cm="1">
        <f t="array" ref="K200">IFERROR(INDEX('RESOLVE Results'!$D:$P, MATCH(1, ('RESOLVE Results'!$A:$A = $D$124) * ('RESOLVE Results'!$B:$B = $F$124) * ('RESOLVE Results'!$C:$C = $C200), 0), MATCH(K$126, 'RESOLVE Results'!$D$1:$P$1, 0)), "")</f>
        <v/>
      </c>
      <c r="L200" s="4" t="str" cm="1">
        <f t="array" ref="L200">IFERROR(INDEX('RESOLVE Results'!$D:$P, MATCH(1, ('RESOLVE Results'!$A:$A = $D$124) * ('RESOLVE Results'!$B:$B = $F$124) * ('RESOLVE Results'!$C:$C = $C200), 0), MATCH(L$126, 'RESOLVE Results'!$D$1:$P$1, 0)), "")</f>
        <v/>
      </c>
      <c r="M200" s="4" t="str" cm="1">
        <f t="array" ref="M200">IFERROR(INDEX('RESOLVE Results'!$D:$P, MATCH(1, ('RESOLVE Results'!$A:$A = $D$124) * ('RESOLVE Results'!$B:$B = $F$124) * ('RESOLVE Results'!$C:$C = $C200), 0), MATCH(M$126, 'RESOLVE Results'!$D$1:$P$1, 0)), "")</f>
        <v/>
      </c>
      <c r="N200" s="4" t="str" cm="1">
        <f t="array" ref="N200">IFERROR(INDEX('RESOLVE Results'!$D:$P, MATCH(1, ('RESOLVE Results'!$A:$A = $D$124) * ('RESOLVE Results'!$B:$B = $F$124) * ('RESOLVE Results'!$C:$C = $C200), 0), MATCH(N$126, 'RESOLVE Results'!$D$1:$P$1, 0)), "")</f>
        <v/>
      </c>
      <c r="O200" s="4" t="str" cm="1">
        <f t="array" ref="O200">IFERROR(INDEX('RESOLVE Results'!$D:$P, MATCH(1, ('RESOLVE Results'!$A:$A = $D$124) * ('RESOLVE Results'!$B:$B = $F$124) * ('RESOLVE Results'!$C:$C = $C200), 0), MATCH(O$126, 'RESOLVE Results'!$D$1:$P$1, 0)), "")</f>
        <v/>
      </c>
      <c r="P200" s="6" t="str">
        <f t="shared" si="7"/>
        <v/>
      </c>
      <c r="Q200" s="4" t="str">
        <f>IFERROR(IF('Dashboard '!$D$6 = 2035, P200 * (1.05^(2035-2022)), P200), "")</f>
        <v/>
      </c>
    </row>
    <row r="201" spans="2:17" outlineLevel="1" x14ac:dyDescent="0.2">
      <c r="B201" s="11" t="s">
        <v>272</v>
      </c>
      <c r="C201" s="3">
        <v>0</v>
      </c>
      <c r="D201" s="4" t="str" cm="1">
        <f t="array" ref="D201">IFERROR(INDEX('RESOLVE Results'!$D:$P, MATCH(1, ('RESOLVE Results'!$A:$A = $D$124) * ('RESOLVE Results'!$B:$B = $F$124) * ('RESOLVE Results'!$C:$C = $C201), 0), MATCH(D$126, 'RESOLVE Results'!$D$1:$P$1, 0)), "")</f>
        <v/>
      </c>
      <c r="E201" s="4" t="str" cm="1">
        <f t="array" ref="E201">IFERROR(INDEX('RESOLVE Results'!$D:$P, MATCH(1, ('RESOLVE Results'!$A:$A = $D$124) * ('RESOLVE Results'!$B:$B = $F$124) * ('RESOLVE Results'!$C:$C = $C201), 0), MATCH(E$126, 'RESOLVE Results'!$D$1:$P$1, 0)), "")</f>
        <v/>
      </c>
      <c r="F201" s="4" t="str" cm="1">
        <f t="array" ref="F201">IFERROR(INDEX('RESOLVE Results'!$D:$P, MATCH(1, ('RESOLVE Results'!$A:$A = $D$124) * ('RESOLVE Results'!$B:$B = $F$124) * ('RESOLVE Results'!$C:$C = $C201), 0), MATCH(F$126, 'RESOLVE Results'!$D$1:$P$1, 0)), "")</f>
        <v/>
      </c>
      <c r="G201" s="4" t="str" cm="1">
        <f t="array" ref="G201">IFERROR(INDEX('RESOLVE Results'!$D:$P, MATCH(1, ('RESOLVE Results'!$A:$A = $D$124) * ('RESOLVE Results'!$B:$B = $F$124) * ('RESOLVE Results'!$C:$C = $C201), 0), MATCH(G$126, 'RESOLVE Results'!$D$1:$P$1, 0)), "")</f>
        <v/>
      </c>
      <c r="H201" s="4" t="str" cm="1">
        <f t="array" ref="H201">IFERROR(INDEX('RESOLVE Results'!$D:$P, MATCH(1, ('RESOLVE Results'!$A:$A = $D$124) * ('RESOLVE Results'!$B:$B = $F$124) * ('RESOLVE Results'!$C:$C = $C201), 0), MATCH(H$126, 'RESOLVE Results'!$D$1:$P$1, 0)), "")</f>
        <v/>
      </c>
      <c r="I201" s="4" t="str" cm="1">
        <f t="array" ref="I201">IFERROR(INDEX('RESOLVE Results'!$D:$P, MATCH(1, ('RESOLVE Results'!$A:$A = $D$124) * ('RESOLVE Results'!$B:$B = $F$124) * ('RESOLVE Results'!$C:$C = $C201), 0), MATCH(I$126, 'RESOLVE Results'!$D$1:$P$1, 0)), "")</f>
        <v/>
      </c>
      <c r="J201" s="4" t="str" cm="1">
        <f t="array" ref="J201">IFERROR(INDEX('RESOLVE Results'!$D:$P, MATCH(1, ('RESOLVE Results'!$A:$A = $D$124) * ('RESOLVE Results'!$B:$B = $F$124) * ('RESOLVE Results'!$C:$C = $C201), 0), MATCH(J$126, 'RESOLVE Results'!$D$1:$P$1, 0)), "")</f>
        <v/>
      </c>
      <c r="K201" s="4" t="str" cm="1">
        <f t="array" ref="K201">IFERROR(INDEX('RESOLVE Results'!$D:$P, MATCH(1, ('RESOLVE Results'!$A:$A = $D$124) * ('RESOLVE Results'!$B:$B = $F$124) * ('RESOLVE Results'!$C:$C = $C201), 0), MATCH(K$126, 'RESOLVE Results'!$D$1:$P$1, 0)), "")</f>
        <v/>
      </c>
      <c r="L201" s="4" t="str" cm="1">
        <f t="array" ref="L201">IFERROR(INDEX('RESOLVE Results'!$D:$P, MATCH(1, ('RESOLVE Results'!$A:$A = $D$124) * ('RESOLVE Results'!$B:$B = $F$124) * ('RESOLVE Results'!$C:$C = $C201), 0), MATCH(L$126, 'RESOLVE Results'!$D$1:$P$1, 0)), "")</f>
        <v/>
      </c>
      <c r="M201" s="4" t="str" cm="1">
        <f t="array" ref="M201">IFERROR(INDEX('RESOLVE Results'!$D:$P, MATCH(1, ('RESOLVE Results'!$A:$A = $D$124) * ('RESOLVE Results'!$B:$B = $F$124) * ('RESOLVE Results'!$C:$C = $C201), 0), MATCH(M$126, 'RESOLVE Results'!$D$1:$P$1, 0)), "")</f>
        <v/>
      </c>
      <c r="N201" s="4" t="str" cm="1">
        <f t="array" ref="N201">IFERROR(INDEX('RESOLVE Results'!$D:$P, MATCH(1, ('RESOLVE Results'!$A:$A = $D$124) * ('RESOLVE Results'!$B:$B = $F$124) * ('RESOLVE Results'!$C:$C = $C201), 0), MATCH(N$126, 'RESOLVE Results'!$D$1:$P$1, 0)), "")</f>
        <v/>
      </c>
      <c r="O201" s="4" t="str" cm="1">
        <f t="array" ref="O201">IFERROR(INDEX('RESOLVE Results'!$D:$P, MATCH(1, ('RESOLVE Results'!$A:$A = $D$124) * ('RESOLVE Results'!$B:$B = $F$124) * ('RESOLVE Results'!$C:$C = $C201), 0), MATCH(O$126, 'RESOLVE Results'!$D$1:$P$1, 0)), "")</f>
        <v/>
      </c>
      <c r="P201" s="6" t="str">
        <f t="shared" si="7"/>
        <v/>
      </c>
      <c r="Q201" s="4" t="str">
        <f>IFERROR(IF('Dashboard '!$D$6 = 2035, P201 * (1.05^(2035-2022)), P201), "")</f>
        <v/>
      </c>
    </row>
    <row r="202" spans="2:17" outlineLevel="1" x14ac:dyDescent="0.2">
      <c r="B202" s="11" t="s">
        <v>272</v>
      </c>
      <c r="C202" s="3">
        <v>0</v>
      </c>
      <c r="D202" s="4" t="str" cm="1">
        <f t="array" ref="D202">IFERROR(INDEX('RESOLVE Results'!$D:$P, MATCH(1, ('RESOLVE Results'!$A:$A = $D$124) * ('RESOLVE Results'!$B:$B = $F$124) * ('RESOLVE Results'!$C:$C = $C202), 0), MATCH(D$126, 'RESOLVE Results'!$D$1:$P$1, 0)), "")</f>
        <v/>
      </c>
      <c r="E202" s="4" t="str" cm="1">
        <f t="array" ref="E202">IFERROR(INDEX('RESOLVE Results'!$D:$P, MATCH(1, ('RESOLVE Results'!$A:$A = $D$124) * ('RESOLVE Results'!$B:$B = $F$124) * ('RESOLVE Results'!$C:$C = $C202), 0), MATCH(E$126, 'RESOLVE Results'!$D$1:$P$1, 0)), "")</f>
        <v/>
      </c>
      <c r="F202" s="4" t="str" cm="1">
        <f t="array" ref="F202">IFERROR(INDEX('RESOLVE Results'!$D:$P, MATCH(1, ('RESOLVE Results'!$A:$A = $D$124) * ('RESOLVE Results'!$B:$B = $F$124) * ('RESOLVE Results'!$C:$C = $C202), 0), MATCH(F$126, 'RESOLVE Results'!$D$1:$P$1, 0)), "")</f>
        <v/>
      </c>
      <c r="G202" s="4" t="str" cm="1">
        <f t="array" ref="G202">IFERROR(INDEX('RESOLVE Results'!$D:$P, MATCH(1, ('RESOLVE Results'!$A:$A = $D$124) * ('RESOLVE Results'!$B:$B = $F$124) * ('RESOLVE Results'!$C:$C = $C202), 0), MATCH(G$126, 'RESOLVE Results'!$D$1:$P$1, 0)), "")</f>
        <v/>
      </c>
      <c r="H202" s="4" t="str" cm="1">
        <f t="array" ref="H202">IFERROR(INDEX('RESOLVE Results'!$D:$P, MATCH(1, ('RESOLVE Results'!$A:$A = $D$124) * ('RESOLVE Results'!$B:$B = $F$124) * ('RESOLVE Results'!$C:$C = $C202), 0), MATCH(H$126, 'RESOLVE Results'!$D$1:$P$1, 0)), "")</f>
        <v/>
      </c>
      <c r="I202" s="4" t="str" cm="1">
        <f t="array" ref="I202">IFERROR(INDEX('RESOLVE Results'!$D:$P, MATCH(1, ('RESOLVE Results'!$A:$A = $D$124) * ('RESOLVE Results'!$B:$B = $F$124) * ('RESOLVE Results'!$C:$C = $C202), 0), MATCH(I$126, 'RESOLVE Results'!$D$1:$P$1, 0)), "")</f>
        <v/>
      </c>
      <c r="J202" s="4" t="str" cm="1">
        <f t="array" ref="J202">IFERROR(INDEX('RESOLVE Results'!$D:$P, MATCH(1, ('RESOLVE Results'!$A:$A = $D$124) * ('RESOLVE Results'!$B:$B = $F$124) * ('RESOLVE Results'!$C:$C = $C202), 0), MATCH(J$126, 'RESOLVE Results'!$D$1:$P$1, 0)), "")</f>
        <v/>
      </c>
      <c r="K202" s="4" t="str" cm="1">
        <f t="array" ref="K202">IFERROR(INDEX('RESOLVE Results'!$D:$P, MATCH(1, ('RESOLVE Results'!$A:$A = $D$124) * ('RESOLVE Results'!$B:$B = $F$124) * ('RESOLVE Results'!$C:$C = $C202), 0), MATCH(K$126, 'RESOLVE Results'!$D$1:$P$1, 0)), "")</f>
        <v/>
      </c>
      <c r="L202" s="4" t="str" cm="1">
        <f t="array" ref="L202">IFERROR(INDEX('RESOLVE Results'!$D:$P, MATCH(1, ('RESOLVE Results'!$A:$A = $D$124) * ('RESOLVE Results'!$B:$B = $F$124) * ('RESOLVE Results'!$C:$C = $C202), 0), MATCH(L$126, 'RESOLVE Results'!$D$1:$P$1, 0)), "")</f>
        <v/>
      </c>
      <c r="M202" s="4" t="str" cm="1">
        <f t="array" ref="M202">IFERROR(INDEX('RESOLVE Results'!$D:$P, MATCH(1, ('RESOLVE Results'!$A:$A = $D$124) * ('RESOLVE Results'!$B:$B = $F$124) * ('RESOLVE Results'!$C:$C = $C202), 0), MATCH(M$126, 'RESOLVE Results'!$D$1:$P$1, 0)), "")</f>
        <v/>
      </c>
      <c r="N202" s="4" t="str" cm="1">
        <f t="array" ref="N202">IFERROR(INDEX('RESOLVE Results'!$D:$P, MATCH(1, ('RESOLVE Results'!$A:$A = $D$124) * ('RESOLVE Results'!$B:$B = $F$124) * ('RESOLVE Results'!$C:$C = $C202), 0), MATCH(N$126, 'RESOLVE Results'!$D$1:$P$1, 0)), "")</f>
        <v/>
      </c>
      <c r="O202" s="4" t="str" cm="1">
        <f t="array" ref="O202">IFERROR(INDEX('RESOLVE Results'!$D:$P, MATCH(1, ('RESOLVE Results'!$A:$A = $D$124) * ('RESOLVE Results'!$B:$B = $F$124) * ('RESOLVE Results'!$C:$C = $C202), 0), MATCH(O$126, 'RESOLVE Results'!$D$1:$P$1, 0)), "")</f>
        <v/>
      </c>
      <c r="P202" s="6" t="str">
        <f t="shared" si="7"/>
        <v/>
      </c>
      <c r="Q202" s="4" t="str">
        <f>IFERROR(IF('Dashboard '!$D$6 = 2035, P202 * (1.05^(2035-2022)), P202), "")</f>
        <v/>
      </c>
    </row>
    <row r="203" spans="2:17" outlineLevel="1" x14ac:dyDescent="0.2">
      <c r="B203" s="11" t="s">
        <v>272</v>
      </c>
      <c r="C203" s="3">
        <v>0</v>
      </c>
      <c r="D203" s="4" t="str" cm="1">
        <f t="array" ref="D203">IFERROR(INDEX('RESOLVE Results'!$D:$P, MATCH(1, ('RESOLVE Results'!$A:$A = $D$124) * ('RESOLVE Results'!$B:$B = $F$124) * ('RESOLVE Results'!$C:$C = $C203), 0), MATCH(D$126, 'RESOLVE Results'!$D$1:$P$1, 0)), "")</f>
        <v/>
      </c>
      <c r="E203" s="4" t="str" cm="1">
        <f t="array" ref="E203">IFERROR(INDEX('RESOLVE Results'!$D:$P, MATCH(1, ('RESOLVE Results'!$A:$A = $D$124) * ('RESOLVE Results'!$B:$B = $F$124) * ('RESOLVE Results'!$C:$C = $C203), 0), MATCH(E$126, 'RESOLVE Results'!$D$1:$P$1, 0)), "")</f>
        <v/>
      </c>
      <c r="F203" s="4" t="str" cm="1">
        <f t="array" ref="F203">IFERROR(INDEX('RESOLVE Results'!$D:$P, MATCH(1, ('RESOLVE Results'!$A:$A = $D$124) * ('RESOLVE Results'!$B:$B = $F$124) * ('RESOLVE Results'!$C:$C = $C203), 0), MATCH(F$126, 'RESOLVE Results'!$D$1:$P$1, 0)), "")</f>
        <v/>
      </c>
      <c r="G203" s="4" t="str" cm="1">
        <f t="array" ref="G203">IFERROR(INDEX('RESOLVE Results'!$D:$P, MATCH(1, ('RESOLVE Results'!$A:$A = $D$124) * ('RESOLVE Results'!$B:$B = $F$124) * ('RESOLVE Results'!$C:$C = $C203), 0), MATCH(G$126, 'RESOLVE Results'!$D$1:$P$1, 0)), "")</f>
        <v/>
      </c>
      <c r="H203" s="4" t="str" cm="1">
        <f t="array" ref="H203">IFERROR(INDEX('RESOLVE Results'!$D:$P, MATCH(1, ('RESOLVE Results'!$A:$A = $D$124) * ('RESOLVE Results'!$B:$B = $F$124) * ('RESOLVE Results'!$C:$C = $C203), 0), MATCH(H$126, 'RESOLVE Results'!$D$1:$P$1, 0)), "")</f>
        <v/>
      </c>
      <c r="I203" s="4" t="str" cm="1">
        <f t="array" ref="I203">IFERROR(INDEX('RESOLVE Results'!$D:$P, MATCH(1, ('RESOLVE Results'!$A:$A = $D$124) * ('RESOLVE Results'!$B:$B = $F$124) * ('RESOLVE Results'!$C:$C = $C203), 0), MATCH(I$126, 'RESOLVE Results'!$D$1:$P$1, 0)), "")</f>
        <v/>
      </c>
      <c r="J203" s="4" t="str" cm="1">
        <f t="array" ref="J203">IFERROR(INDEX('RESOLVE Results'!$D:$P, MATCH(1, ('RESOLVE Results'!$A:$A = $D$124) * ('RESOLVE Results'!$B:$B = $F$124) * ('RESOLVE Results'!$C:$C = $C203), 0), MATCH(J$126, 'RESOLVE Results'!$D$1:$P$1, 0)), "")</f>
        <v/>
      </c>
      <c r="K203" s="4" t="str" cm="1">
        <f t="array" ref="K203">IFERROR(INDEX('RESOLVE Results'!$D:$P, MATCH(1, ('RESOLVE Results'!$A:$A = $D$124) * ('RESOLVE Results'!$B:$B = $F$124) * ('RESOLVE Results'!$C:$C = $C203), 0), MATCH(K$126, 'RESOLVE Results'!$D$1:$P$1, 0)), "")</f>
        <v/>
      </c>
      <c r="L203" s="4" t="str" cm="1">
        <f t="array" ref="L203">IFERROR(INDEX('RESOLVE Results'!$D:$P, MATCH(1, ('RESOLVE Results'!$A:$A = $D$124) * ('RESOLVE Results'!$B:$B = $F$124) * ('RESOLVE Results'!$C:$C = $C203), 0), MATCH(L$126, 'RESOLVE Results'!$D$1:$P$1, 0)), "")</f>
        <v/>
      </c>
      <c r="M203" s="4" t="str" cm="1">
        <f t="array" ref="M203">IFERROR(INDEX('RESOLVE Results'!$D:$P, MATCH(1, ('RESOLVE Results'!$A:$A = $D$124) * ('RESOLVE Results'!$B:$B = $F$124) * ('RESOLVE Results'!$C:$C = $C203), 0), MATCH(M$126, 'RESOLVE Results'!$D$1:$P$1, 0)), "")</f>
        <v/>
      </c>
      <c r="N203" s="4" t="str" cm="1">
        <f t="array" ref="N203">IFERROR(INDEX('RESOLVE Results'!$D:$P, MATCH(1, ('RESOLVE Results'!$A:$A = $D$124) * ('RESOLVE Results'!$B:$B = $F$124) * ('RESOLVE Results'!$C:$C = $C203), 0), MATCH(N$126, 'RESOLVE Results'!$D$1:$P$1, 0)), "")</f>
        <v/>
      </c>
      <c r="O203" s="4" t="str" cm="1">
        <f t="array" ref="O203">IFERROR(INDEX('RESOLVE Results'!$D:$P, MATCH(1, ('RESOLVE Results'!$A:$A = $D$124) * ('RESOLVE Results'!$B:$B = $F$124) * ('RESOLVE Results'!$C:$C = $C203), 0), MATCH(O$126, 'RESOLVE Results'!$D$1:$P$1, 0)), "")</f>
        <v/>
      </c>
      <c r="P203" s="6" t="str">
        <f t="shared" si="7"/>
        <v/>
      </c>
      <c r="Q203" s="4" t="str">
        <f>IFERROR(IF('Dashboard '!$D$6 = 2035, P203 * (1.05^(2035-2022)), P203), "")</f>
        <v/>
      </c>
    </row>
    <row r="204" spans="2:17" outlineLevel="1" x14ac:dyDescent="0.2">
      <c r="B204" s="11" t="s">
        <v>272</v>
      </c>
      <c r="C204" s="3">
        <v>0</v>
      </c>
      <c r="D204" s="4" t="str" cm="1">
        <f t="array" ref="D204">IFERROR(INDEX('RESOLVE Results'!$D:$P, MATCH(1, ('RESOLVE Results'!$A:$A = $D$124) * ('RESOLVE Results'!$B:$B = $F$124) * ('RESOLVE Results'!$C:$C = $C204), 0), MATCH(D$126, 'RESOLVE Results'!$D$1:$P$1, 0)), "")</f>
        <v/>
      </c>
      <c r="E204" s="4" t="str" cm="1">
        <f t="array" ref="E204">IFERROR(INDEX('RESOLVE Results'!$D:$P, MATCH(1, ('RESOLVE Results'!$A:$A = $D$124) * ('RESOLVE Results'!$B:$B = $F$124) * ('RESOLVE Results'!$C:$C = $C204), 0), MATCH(E$126, 'RESOLVE Results'!$D$1:$P$1, 0)), "")</f>
        <v/>
      </c>
      <c r="F204" s="4" t="str" cm="1">
        <f t="array" ref="F204">IFERROR(INDEX('RESOLVE Results'!$D:$P, MATCH(1, ('RESOLVE Results'!$A:$A = $D$124) * ('RESOLVE Results'!$B:$B = $F$124) * ('RESOLVE Results'!$C:$C = $C204), 0), MATCH(F$126, 'RESOLVE Results'!$D$1:$P$1, 0)), "")</f>
        <v/>
      </c>
      <c r="G204" s="4" t="str" cm="1">
        <f t="array" ref="G204">IFERROR(INDEX('RESOLVE Results'!$D:$P, MATCH(1, ('RESOLVE Results'!$A:$A = $D$124) * ('RESOLVE Results'!$B:$B = $F$124) * ('RESOLVE Results'!$C:$C = $C204), 0), MATCH(G$126, 'RESOLVE Results'!$D$1:$P$1, 0)), "")</f>
        <v/>
      </c>
      <c r="H204" s="4" t="str" cm="1">
        <f t="array" ref="H204">IFERROR(INDEX('RESOLVE Results'!$D:$P, MATCH(1, ('RESOLVE Results'!$A:$A = $D$124) * ('RESOLVE Results'!$B:$B = $F$124) * ('RESOLVE Results'!$C:$C = $C204), 0), MATCH(H$126, 'RESOLVE Results'!$D$1:$P$1, 0)), "")</f>
        <v/>
      </c>
      <c r="I204" s="4" t="str" cm="1">
        <f t="array" ref="I204">IFERROR(INDEX('RESOLVE Results'!$D:$P, MATCH(1, ('RESOLVE Results'!$A:$A = $D$124) * ('RESOLVE Results'!$B:$B = $F$124) * ('RESOLVE Results'!$C:$C = $C204), 0), MATCH(I$126, 'RESOLVE Results'!$D$1:$P$1, 0)), "")</f>
        <v/>
      </c>
      <c r="J204" s="4" t="str" cm="1">
        <f t="array" ref="J204">IFERROR(INDEX('RESOLVE Results'!$D:$P, MATCH(1, ('RESOLVE Results'!$A:$A = $D$124) * ('RESOLVE Results'!$B:$B = $F$124) * ('RESOLVE Results'!$C:$C = $C204), 0), MATCH(J$126, 'RESOLVE Results'!$D$1:$P$1, 0)), "")</f>
        <v/>
      </c>
      <c r="K204" s="4" t="str" cm="1">
        <f t="array" ref="K204">IFERROR(INDEX('RESOLVE Results'!$D:$P, MATCH(1, ('RESOLVE Results'!$A:$A = $D$124) * ('RESOLVE Results'!$B:$B = $F$124) * ('RESOLVE Results'!$C:$C = $C204), 0), MATCH(K$126, 'RESOLVE Results'!$D$1:$P$1, 0)), "")</f>
        <v/>
      </c>
      <c r="L204" s="4" t="str" cm="1">
        <f t="array" ref="L204">IFERROR(INDEX('RESOLVE Results'!$D:$P, MATCH(1, ('RESOLVE Results'!$A:$A = $D$124) * ('RESOLVE Results'!$B:$B = $F$124) * ('RESOLVE Results'!$C:$C = $C204), 0), MATCH(L$126, 'RESOLVE Results'!$D$1:$P$1, 0)), "")</f>
        <v/>
      </c>
      <c r="M204" s="4" t="str" cm="1">
        <f t="array" ref="M204">IFERROR(INDEX('RESOLVE Results'!$D:$P, MATCH(1, ('RESOLVE Results'!$A:$A = $D$124) * ('RESOLVE Results'!$B:$B = $F$124) * ('RESOLVE Results'!$C:$C = $C204), 0), MATCH(M$126, 'RESOLVE Results'!$D$1:$P$1, 0)), "")</f>
        <v/>
      </c>
      <c r="N204" s="4" t="str" cm="1">
        <f t="array" ref="N204">IFERROR(INDEX('RESOLVE Results'!$D:$P, MATCH(1, ('RESOLVE Results'!$A:$A = $D$124) * ('RESOLVE Results'!$B:$B = $F$124) * ('RESOLVE Results'!$C:$C = $C204), 0), MATCH(N$126, 'RESOLVE Results'!$D$1:$P$1, 0)), "")</f>
        <v/>
      </c>
      <c r="O204" s="4" t="str" cm="1">
        <f t="array" ref="O204">IFERROR(INDEX('RESOLVE Results'!$D:$P, MATCH(1, ('RESOLVE Results'!$A:$A = $D$124) * ('RESOLVE Results'!$B:$B = $F$124) * ('RESOLVE Results'!$C:$C = $C204), 0), MATCH(O$126, 'RESOLVE Results'!$D$1:$P$1, 0)), "")</f>
        <v/>
      </c>
      <c r="P204" s="6" t="str">
        <f t="shared" si="7"/>
        <v/>
      </c>
      <c r="Q204" s="4" t="str">
        <f>IFERROR(IF('Dashboard '!$D$6 = 2035, P204 * (1.05^(2035-2022)), P204), "")</f>
        <v/>
      </c>
    </row>
    <row r="205" spans="2:17" outlineLevel="1" x14ac:dyDescent="0.2">
      <c r="B205" s="11" t="s">
        <v>272</v>
      </c>
      <c r="C205" s="3">
        <v>0</v>
      </c>
      <c r="D205" s="4" t="str" cm="1">
        <f t="array" ref="D205">IFERROR(INDEX('RESOLVE Results'!$D:$P, MATCH(1, ('RESOLVE Results'!$A:$A = $D$124) * ('RESOLVE Results'!$B:$B = $F$124) * ('RESOLVE Results'!$C:$C = $C205), 0), MATCH(D$126, 'RESOLVE Results'!$D$1:$P$1, 0)), "")</f>
        <v/>
      </c>
      <c r="E205" s="4" t="str" cm="1">
        <f t="array" ref="E205">IFERROR(INDEX('RESOLVE Results'!$D:$P, MATCH(1, ('RESOLVE Results'!$A:$A = $D$124) * ('RESOLVE Results'!$B:$B = $F$124) * ('RESOLVE Results'!$C:$C = $C205), 0), MATCH(E$126, 'RESOLVE Results'!$D$1:$P$1, 0)), "")</f>
        <v/>
      </c>
      <c r="F205" s="4" t="str" cm="1">
        <f t="array" ref="F205">IFERROR(INDEX('RESOLVE Results'!$D:$P, MATCH(1, ('RESOLVE Results'!$A:$A = $D$124) * ('RESOLVE Results'!$B:$B = $F$124) * ('RESOLVE Results'!$C:$C = $C205), 0), MATCH(F$126, 'RESOLVE Results'!$D$1:$P$1, 0)), "")</f>
        <v/>
      </c>
      <c r="G205" s="4" t="str" cm="1">
        <f t="array" ref="G205">IFERROR(INDEX('RESOLVE Results'!$D:$P, MATCH(1, ('RESOLVE Results'!$A:$A = $D$124) * ('RESOLVE Results'!$B:$B = $F$124) * ('RESOLVE Results'!$C:$C = $C205), 0), MATCH(G$126, 'RESOLVE Results'!$D$1:$P$1, 0)), "")</f>
        <v/>
      </c>
      <c r="H205" s="4" t="str" cm="1">
        <f t="array" ref="H205">IFERROR(INDEX('RESOLVE Results'!$D:$P, MATCH(1, ('RESOLVE Results'!$A:$A = $D$124) * ('RESOLVE Results'!$B:$B = $F$124) * ('RESOLVE Results'!$C:$C = $C205), 0), MATCH(H$126, 'RESOLVE Results'!$D$1:$P$1, 0)), "")</f>
        <v/>
      </c>
      <c r="I205" s="4" t="str" cm="1">
        <f t="array" ref="I205">IFERROR(INDEX('RESOLVE Results'!$D:$P, MATCH(1, ('RESOLVE Results'!$A:$A = $D$124) * ('RESOLVE Results'!$B:$B = $F$124) * ('RESOLVE Results'!$C:$C = $C205), 0), MATCH(I$126, 'RESOLVE Results'!$D$1:$P$1, 0)), "")</f>
        <v/>
      </c>
      <c r="J205" s="4" t="str" cm="1">
        <f t="array" ref="J205">IFERROR(INDEX('RESOLVE Results'!$D:$P, MATCH(1, ('RESOLVE Results'!$A:$A = $D$124) * ('RESOLVE Results'!$B:$B = $F$124) * ('RESOLVE Results'!$C:$C = $C205), 0), MATCH(J$126, 'RESOLVE Results'!$D$1:$P$1, 0)), "")</f>
        <v/>
      </c>
      <c r="K205" s="4" t="str" cm="1">
        <f t="array" ref="K205">IFERROR(INDEX('RESOLVE Results'!$D:$P, MATCH(1, ('RESOLVE Results'!$A:$A = $D$124) * ('RESOLVE Results'!$B:$B = $F$124) * ('RESOLVE Results'!$C:$C = $C205), 0), MATCH(K$126, 'RESOLVE Results'!$D$1:$P$1, 0)), "")</f>
        <v/>
      </c>
      <c r="L205" s="4" t="str" cm="1">
        <f t="array" ref="L205">IFERROR(INDEX('RESOLVE Results'!$D:$P, MATCH(1, ('RESOLVE Results'!$A:$A = $D$124) * ('RESOLVE Results'!$B:$B = $F$124) * ('RESOLVE Results'!$C:$C = $C205), 0), MATCH(L$126, 'RESOLVE Results'!$D$1:$P$1, 0)), "")</f>
        <v/>
      </c>
      <c r="M205" s="4" t="str" cm="1">
        <f t="array" ref="M205">IFERROR(INDEX('RESOLVE Results'!$D:$P, MATCH(1, ('RESOLVE Results'!$A:$A = $D$124) * ('RESOLVE Results'!$B:$B = $F$124) * ('RESOLVE Results'!$C:$C = $C205), 0), MATCH(M$126, 'RESOLVE Results'!$D$1:$P$1, 0)), "")</f>
        <v/>
      </c>
      <c r="N205" s="4" t="str" cm="1">
        <f t="array" ref="N205">IFERROR(INDEX('RESOLVE Results'!$D:$P, MATCH(1, ('RESOLVE Results'!$A:$A = $D$124) * ('RESOLVE Results'!$B:$B = $F$124) * ('RESOLVE Results'!$C:$C = $C205), 0), MATCH(N$126, 'RESOLVE Results'!$D$1:$P$1, 0)), "")</f>
        <v/>
      </c>
      <c r="O205" s="4" t="str" cm="1">
        <f t="array" ref="O205">IFERROR(INDEX('RESOLVE Results'!$D:$P, MATCH(1, ('RESOLVE Results'!$A:$A = $D$124) * ('RESOLVE Results'!$B:$B = $F$124) * ('RESOLVE Results'!$C:$C = $C205), 0), MATCH(O$126, 'RESOLVE Results'!$D$1:$P$1, 0)), "")</f>
        <v/>
      </c>
      <c r="P205" s="6" t="str">
        <f t="shared" si="7"/>
        <v/>
      </c>
      <c r="Q205" s="4" t="str">
        <f>IFERROR(IF('Dashboard '!$D$6 = 2035, P205 * (1.05^(2035-2022)), P205), "")</f>
        <v/>
      </c>
    </row>
    <row r="206" spans="2:17" outlineLevel="1" x14ac:dyDescent="0.2">
      <c r="B206" s="11" t="s">
        <v>272</v>
      </c>
      <c r="C206" s="3">
        <v>0</v>
      </c>
      <c r="D206" s="4" t="str" cm="1">
        <f t="array" ref="D206">IFERROR(INDEX('RESOLVE Results'!$D:$P, MATCH(1, ('RESOLVE Results'!$A:$A = $D$124) * ('RESOLVE Results'!$B:$B = $F$124) * ('RESOLVE Results'!$C:$C = $C206), 0), MATCH(D$126, 'RESOLVE Results'!$D$1:$P$1, 0)), "")</f>
        <v/>
      </c>
      <c r="E206" s="4" t="str" cm="1">
        <f t="array" ref="E206">IFERROR(INDEX('RESOLVE Results'!$D:$P, MATCH(1, ('RESOLVE Results'!$A:$A = $D$124) * ('RESOLVE Results'!$B:$B = $F$124) * ('RESOLVE Results'!$C:$C = $C206), 0), MATCH(E$126, 'RESOLVE Results'!$D$1:$P$1, 0)), "")</f>
        <v/>
      </c>
      <c r="F206" s="4" t="str" cm="1">
        <f t="array" ref="F206">IFERROR(INDEX('RESOLVE Results'!$D:$P, MATCH(1, ('RESOLVE Results'!$A:$A = $D$124) * ('RESOLVE Results'!$B:$B = $F$124) * ('RESOLVE Results'!$C:$C = $C206), 0), MATCH(F$126, 'RESOLVE Results'!$D$1:$P$1, 0)), "")</f>
        <v/>
      </c>
      <c r="G206" s="4" t="str" cm="1">
        <f t="array" ref="G206">IFERROR(INDEX('RESOLVE Results'!$D:$P, MATCH(1, ('RESOLVE Results'!$A:$A = $D$124) * ('RESOLVE Results'!$B:$B = $F$124) * ('RESOLVE Results'!$C:$C = $C206), 0), MATCH(G$126, 'RESOLVE Results'!$D$1:$P$1, 0)), "")</f>
        <v/>
      </c>
      <c r="H206" s="4" t="str" cm="1">
        <f t="array" ref="H206">IFERROR(INDEX('RESOLVE Results'!$D:$P, MATCH(1, ('RESOLVE Results'!$A:$A = $D$124) * ('RESOLVE Results'!$B:$B = $F$124) * ('RESOLVE Results'!$C:$C = $C206), 0), MATCH(H$126, 'RESOLVE Results'!$D$1:$P$1, 0)), "")</f>
        <v/>
      </c>
      <c r="I206" s="4" t="str" cm="1">
        <f t="array" ref="I206">IFERROR(INDEX('RESOLVE Results'!$D:$P, MATCH(1, ('RESOLVE Results'!$A:$A = $D$124) * ('RESOLVE Results'!$B:$B = $F$124) * ('RESOLVE Results'!$C:$C = $C206), 0), MATCH(I$126, 'RESOLVE Results'!$D$1:$P$1, 0)), "")</f>
        <v/>
      </c>
      <c r="J206" s="4" t="str" cm="1">
        <f t="array" ref="J206">IFERROR(INDEX('RESOLVE Results'!$D:$P, MATCH(1, ('RESOLVE Results'!$A:$A = $D$124) * ('RESOLVE Results'!$B:$B = $F$124) * ('RESOLVE Results'!$C:$C = $C206), 0), MATCH(J$126, 'RESOLVE Results'!$D$1:$P$1, 0)), "")</f>
        <v/>
      </c>
      <c r="K206" s="4" t="str" cm="1">
        <f t="array" ref="K206">IFERROR(INDEX('RESOLVE Results'!$D:$P, MATCH(1, ('RESOLVE Results'!$A:$A = $D$124) * ('RESOLVE Results'!$B:$B = $F$124) * ('RESOLVE Results'!$C:$C = $C206), 0), MATCH(K$126, 'RESOLVE Results'!$D$1:$P$1, 0)), "")</f>
        <v/>
      </c>
      <c r="L206" s="4" t="str" cm="1">
        <f t="array" ref="L206">IFERROR(INDEX('RESOLVE Results'!$D:$P, MATCH(1, ('RESOLVE Results'!$A:$A = $D$124) * ('RESOLVE Results'!$B:$B = $F$124) * ('RESOLVE Results'!$C:$C = $C206), 0), MATCH(L$126, 'RESOLVE Results'!$D$1:$P$1, 0)), "")</f>
        <v/>
      </c>
      <c r="M206" s="4" t="str" cm="1">
        <f t="array" ref="M206">IFERROR(INDEX('RESOLVE Results'!$D:$P, MATCH(1, ('RESOLVE Results'!$A:$A = $D$124) * ('RESOLVE Results'!$B:$B = $F$124) * ('RESOLVE Results'!$C:$C = $C206), 0), MATCH(M$126, 'RESOLVE Results'!$D$1:$P$1, 0)), "")</f>
        <v/>
      </c>
      <c r="N206" s="4" t="str" cm="1">
        <f t="array" ref="N206">IFERROR(INDEX('RESOLVE Results'!$D:$P, MATCH(1, ('RESOLVE Results'!$A:$A = $D$124) * ('RESOLVE Results'!$B:$B = $F$124) * ('RESOLVE Results'!$C:$C = $C206), 0), MATCH(N$126, 'RESOLVE Results'!$D$1:$P$1, 0)), "")</f>
        <v/>
      </c>
      <c r="O206" s="4" t="str" cm="1">
        <f t="array" ref="O206">IFERROR(INDEX('RESOLVE Results'!$D:$P, MATCH(1, ('RESOLVE Results'!$A:$A = $D$124) * ('RESOLVE Results'!$B:$B = $F$124) * ('RESOLVE Results'!$C:$C = $C206), 0), MATCH(O$126, 'RESOLVE Results'!$D$1:$P$1, 0)), "")</f>
        <v/>
      </c>
      <c r="P206" s="6" t="str">
        <f t="shared" si="7"/>
        <v/>
      </c>
      <c r="Q206" s="4" t="str">
        <f>IFERROR(IF('Dashboard '!$D$6 = 2035, P206 * (1.05^(2035-2022)), P206), "")</f>
        <v/>
      </c>
    </row>
    <row r="207" spans="2:17" outlineLevel="1" x14ac:dyDescent="0.2">
      <c r="B207" s="11" t="s">
        <v>272</v>
      </c>
      <c r="C207" s="3">
        <v>0</v>
      </c>
      <c r="D207" s="4" t="str" cm="1">
        <f t="array" ref="D207">IFERROR(INDEX('RESOLVE Results'!$D:$P, MATCH(1, ('RESOLVE Results'!$A:$A = $D$124) * ('RESOLVE Results'!$B:$B = $F$124) * ('RESOLVE Results'!$C:$C = $C207), 0), MATCH(D$126, 'RESOLVE Results'!$D$1:$P$1, 0)), "")</f>
        <v/>
      </c>
      <c r="E207" s="4" t="str" cm="1">
        <f t="array" ref="E207">IFERROR(INDEX('RESOLVE Results'!$D:$P, MATCH(1, ('RESOLVE Results'!$A:$A = $D$124) * ('RESOLVE Results'!$B:$B = $F$124) * ('RESOLVE Results'!$C:$C = $C207), 0), MATCH(E$126, 'RESOLVE Results'!$D$1:$P$1, 0)), "")</f>
        <v/>
      </c>
      <c r="F207" s="4" t="str" cm="1">
        <f t="array" ref="F207">IFERROR(INDEX('RESOLVE Results'!$D:$P, MATCH(1, ('RESOLVE Results'!$A:$A = $D$124) * ('RESOLVE Results'!$B:$B = $F$124) * ('RESOLVE Results'!$C:$C = $C207), 0), MATCH(F$126, 'RESOLVE Results'!$D$1:$P$1, 0)), "")</f>
        <v/>
      </c>
      <c r="G207" s="4" t="str" cm="1">
        <f t="array" ref="G207">IFERROR(INDEX('RESOLVE Results'!$D:$P, MATCH(1, ('RESOLVE Results'!$A:$A = $D$124) * ('RESOLVE Results'!$B:$B = $F$124) * ('RESOLVE Results'!$C:$C = $C207), 0), MATCH(G$126, 'RESOLVE Results'!$D$1:$P$1, 0)), "")</f>
        <v/>
      </c>
      <c r="H207" s="4" t="str" cm="1">
        <f t="array" ref="H207">IFERROR(INDEX('RESOLVE Results'!$D:$P, MATCH(1, ('RESOLVE Results'!$A:$A = $D$124) * ('RESOLVE Results'!$B:$B = $F$124) * ('RESOLVE Results'!$C:$C = $C207), 0), MATCH(H$126, 'RESOLVE Results'!$D$1:$P$1, 0)), "")</f>
        <v/>
      </c>
      <c r="I207" s="4" t="str" cm="1">
        <f t="array" ref="I207">IFERROR(INDEX('RESOLVE Results'!$D:$P, MATCH(1, ('RESOLVE Results'!$A:$A = $D$124) * ('RESOLVE Results'!$B:$B = $F$124) * ('RESOLVE Results'!$C:$C = $C207), 0), MATCH(I$126, 'RESOLVE Results'!$D$1:$P$1, 0)), "")</f>
        <v/>
      </c>
      <c r="J207" s="4" t="str" cm="1">
        <f t="array" ref="J207">IFERROR(INDEX('RESOLVE Results'!$D:$P, MATCH(1, ('RESOLVE Results'!$A:$A = $D$124) * ('RESOLVE Results'!$B:$B = $F$124) * ('RESOLVE Results'!$C:$C = $C207), 0), MATCH(J$126, 'RESOLVE Results'!$D$1:$P$1, 0)), "")</f>
        <v/>
      </c>
      <c r="K207" s="4" t="str" cm="1">
        <f t="array" ref="K207">IFERROR(INDEX('RESOLVE Results'!$D:$P, MATCH(1, ('RESOLVE Results'!$A:$A = $D$124) * ('RESOLVE Results'!$B:$B = $F$124) * ('RESOLVE Results'!$C:$C = $C207), 0), MATCH(K$126, 'RESOLVE Results'!$D$1:$P$1, 0)), "")</f>
        <v/>
      </c>
      <c r="L207" s="4" t="str" cm="1">
        <f t="array" ref="L207">IFERROR(INDEX('RESOLVE Results'!$D:$P, MATCH(1, ('RESOLVE Results'!$A:$A = $D$124) * ('RESOLVE Results'!$B:$B = $F$124) * ('RESOLVE Results'!$C:$C = $C207), 0), MATCH(L$126, 'RESOLVE Results'!$D$1:$P$1, 0)), "")</f>
        <v/>
      </c>
      <c r="M207" s="4" t="str" cm="1">
        <f t="array" ref="M207">IFERROR(INDEX('RESOLVE Results'!$D:$P, MATCH(1, ('RESOLVE Results'!$A:$A = $D$124) * ('RESOLVE Results'!$B:$B = $F$124) * ('RESOLVE Results'!$C:$C = $C207), 0), MATCH(M$126, 'RESOLVE Results'!$D$1:$P$1, 0)), "")</f>
        <v/>
      </c>
      <c r="N207" s="4" t="str" cm="1">
        <f t="array" ref="N207">IFERROR(INDEX('RESOLVE Results'!$D:$P, MATCH(1, ('RESOLVE Results'!$A:$A = $D$124) * ('RESOLVE Results'!$B:$B = $F$124) * ('RESOLVE Results'!$C:$C = $C207), 0), MATCH(N$126, 'RESOLVE Results'!$D$1:$P$1, 0)), "")</f>
        <v/>
      </c>
      <c r="O207" s="4" t="str" cm="1">
        <f t="array" ref="O207">IFERROR(INDEX('RESOLVE Results'!$D:$P, MATCH(1, ('RESOLVE Results'!$A:$A = $D$124) * ('RESOLVE Results'!$B:$B = $F$124) * ('RESOLVE Results'!$C:$C = $C207), 0), MATCH(O$126, 'RESOLVE Results'!$D$1:$P$1, 0)), "")</f>
        <v/>
      </c>
      <c r="P207" s="6" t="str">
        <f t="shared" si="7"/>
        <v/>
      </c>
      <c r="Q207" s="4" t="str">
        <f>IFERROR(IF('Dashboard '!$D$6 = 2035, P207 * (1.05^(2035-2022)), P207), "")</f>
        <v/>
      </c>
    </row>
    <row r="208" spans="2:17" outlineLevel="1" x14ac:dyDescent="0.2">
      <c r="B208" s="11" t="s">
        <v>272</v>
      </c>
      <c r="C208" s="3">
        <v>0</v>
      </c>
      <c r="D208" s="4" t="str" cm="1">
        <f t="array" ref="D208">IFERROR(INDEX('RESOLVE Results'!$D:$P, MATCH(1, ('RESOLVE Results'!$A:$A = $D$124) * ('RESOLVE Results'!$B:$B = $F$124) * ('RESOLVE Results'!$C:$C = $C208), 0), MATCH(D$126, 'RESOLVE Results'!$D$1:$P$1, 0)), "")</f>
        <v/>
      </c>
      <c r="E208" s="4" t="str" cm="1">
        <f t="array" ref="E208">IFERROR(INDEX('RESOLVE Results'!$D:$P, MATCH(1, ('RESOLVE Results'!$A:$A = $D$124) * ('RESOLVE Results'!$B:$B = $F$124) * ('RESOLVE Results'!$C:$C = $C208), 0), MATCH(E$126, 'RESOLVE Results'!$D$1:$P$1, 0)), "")</f>
        <v/>
      </c>
      <c r="F208" s="4" t="str" cm="1">
        <f t="array" ref="F208">IFERROR(INDEX('RESOLVE Results'!$D:$P, MATCH(1, ('RESOLVE Results'!$A:$A = $D$124) * ('RESOLVE Results'!$B:$B = $F$124) * ('RESOLVE Results'!$C:$C = $C208), 0), MATCH(F$126, 'RESOLVE Results'!$D$1:$P$1, 0)), "")</f>
        <v/>
      </c>
      <c r="G208" s="4" t="str" cm="1">
        <f t="array" ref="G208">IFERROR(INDEX('RESOLVE Results'!$D:$P, MATCH(1, ('RESOLVE Results'!$A:$A = $D$124) * ('RESOLVE Results'!$B:$B = $F$124) * ('RESOLVE Results'!$C:$C = $C208), 0), MATCH(G$126, 'RESOLVE Results'!$D$1:$P$1, 0)), "")</f>
        <v/>
      </c>
      <c r="H208" s="4" t="str" cm="1">
        <f t="array" ref="H208">IFERROR(INDEX('RESOLVE Results'!$D:$P, MATCH(1, ('RESOLVE Results'!$A:$A = $D$124) * ('RESOLVE Results'!$B:$B = $F$124) * ('RESOLVE Results'!$C:$C = $C208), 0), MATCH(H$126, 'RESOLVE Results'!$D$1:$P$1, 0)), "")</f>
        <v/>
      </c>
      <c r="I208" s="4" t="str" cm="1">
        <f t="array" ref="I208">IFERROR(INDEX('RESOLVE Results'!$D:$P, MATCH(1, ('RESOLVE Results'!$A:$A = $D$124) * ('RESOLVE Results'!$B:$B = $F$124) * ('RESOLVE Results'!$C:$C = $C208), 0), MATCH(I$126, 'RESOLVE Results'!$D$1:$P$1, 0)), "")</f>
        <v/>
      </c>
      <c r="J208" s="4" t="str" cm="1">
        <f t="array" ref="J208">IFERROR(INDEX('RESOLVE Results'!$D:$P, MATCH(1, ('RESOLVE Results'!$A:$A = $D$124) * ('RESOLVE Results'!$B:$B = $F$124) * ('RESOLVE Results'!$C:$C = $C208), 0), MATCH(J$126, 'RESOLVE Results'!$D$1:$P$1, 0)), "")</f>
        <v/>
      </c>
      <c r="K208" s="4" t="str" cm="1">
        <f t="array" ref="K208">IFERROR(INDEX('RESOLVE Results'!$D:$P, MATCH(1, ('RESOLVE Results'!$A:$A = $D$124) * ('RESOLVE Results'!$B:$B = $F$124) * ('RESOLVE Results'!$C:$C = $C208), 0), MATCH(K$126, 'RESOLVE Results'!$D$1:$P$1, 0)), "")</f>
        <v/>
      </c>
      <c r="L208" s="4" t="str" cm="1">
        <f t="array" ref="L208">IFERROR(INDEX('RESOLVE Results'!$D:$P, MATCH(1, ('RESOLVE Results'!$A:$A = $D$124) * ('RESOLVE Results'!$B:$B = $F$124) * ('RESOLVE Results'!$C:$C = $C208), 0), MATCH(L$126, 'RESOLVE Results'!$D$1:$P$1, 0)), "")</f>
        <v/>
      </c>
      <c r="M208" s="4" t="str" cm="1">
        <f t="array" ref="M208">IFERROR(INDEX('RESOLVE Results'!$D:$P, MATCH(1, ('RESOLVE Results'!$A:$A = $D$124) * ('RESOLVE Results'!$B:$B = $F$124) * ('RESOLVE Results'!$C:$C = $C208), 0), MATCH(M$126, 'RESOLVE Results'!$D$1:$P$1, 0)), "")</f>
        <v/>
      </c>
      <c r="N208" s="4" t="str" cm="1">
        <f t="array" ref="N208">IFERROR(INDEX('RESOLVE Results'!$D:$P, MATCH(1, ('RESOLVE Results'!$A:$A = $D$124) * ('RESOLVE Results'!$B:$B = $F$124) * ('RESOLVE Results'!$C:$C = $C208), 0), MATCH(N$126, 'RESOLVE Results'!$D$1:$P$1, 0)), "")</f>
        <v/>
      </c>
      <c r="O208" s="4" t="str" cm="1">
        <f t="array" ref="O208">IFERROR(INDEX('RESOLVE Results'!$D:$P, MATCH(1, ('RESOLVE Results'!$A:$A = $D$124) * ('RESOLVE Results'!$B:$B = $F$124) * ('RESOLVE Results'!$C:$C = $C208), 0), MATCH(O$126, 'RESOLVE Results'!$D$1:$P$1, 0)), "")</f>
        <v/>
      </c>
      <c r="P208" s="6" t="str">
        <f t="shared" si="7"/>
        <v/>
      </c>
      <c r="Q208" s="4" t="str">
        <f>IFERROR(IF('Dashboard '!$D$6 = 2035, P208 * (1.05^(2035-2022)), P208), "")</f>
        <v/>
      </c>
    </row>
    <row r="209" spans="2:17" outlineLevel="1" x14ac:dyDescent="0.2">
      <c r="B209" s="11" t="s">
        <v>272</v>
      </c>
      <c r="C209" s="3">
        <v>0</v>
      </c>
      <c r="D209" s="4" t="str" cm="1">
        <f t="array" ref="D209">IFERROR(INDEX('RESOLVE Results'!$D:$P, MATCH(1, ('RESOLVE Results'!$A:$A = $D$124) * ('RESOLVE Results'!$B:$B = $F$124) * ('RESOLVE Results'!$C:$C = $C209), 0), MATCH(D$126, 'RESOLVE Results'!$D$1:$P$1, 0)), "")</f>
        <v/>
      </c>
      <c r="E209" s="4" t="str" cm="1">
        <f t="array" ref="E209">IFERROR(INDEX('RESOLVE Results'!$D:$P, MATCH(1, ('RESOLVE Results'!$A:$A = $D$124) * ('RESOLVE Results'!$B:$B = $F$124) * ('RESOLVE Results'!$C:$C = $C209), 0), MATCH(E$126, 'RESOLVE Results'!$D$1:$P$1, 0)), "")</f>
        <v/>
      </c>
      <c r="F209" s="4" t="str" cm="1">
        <f t="array" ref="F209">IFERROR(INDEX('RESOLVE Results'!$D:$P, MATCH(1, ('RESOLVE Results'!$A:$A = $D$124) * ('RESOLVE Results'!$B:$B = $F$124) * ('RESOLVE Results'!$C:$C = $C209), 0), MATCH(F$126, 'RESOLVE Results'!$D$1:$P$1, 0)), "")</f>
        <v/>
      </c>
      <c r="G209" s="4" t="str" cm="1">
        <f t="array" ref="G209">IFERROR(INDEX('RESOLVE Results'!$D:$P, MATCH(1, ('RESOLVE Results'!$A:$A = $D$124) * ('RESOLVE Results'!$B:$B = $F$124) * ('RESOLVE Results'!$C:$C = $C209), 0), MATCH(G$126, 'RESOLVE Results'!$D$1:$P$1, 0)), "")</f>
        <v/>
      </c>
      <c r="H209" s="4" t="str" cm="1">
        <f t="array" ref="H209">IFERROR(INDEX('RESOLVE Results'!$D:$P, MATCH(1, ('RESOLVE Results'!$A:$A = $D$124) * ('RESOLVE Results'!$B:$B = $F$124) * ('RESOLVE Results'!$C:$C = $C209), 0), MATCH(H$126, 'RESOLVE Results'!$D$1:$P$1, 0)), "")</f>
        <v/>
      </c>
      <c r="I209" s="4" t="str" cm="1">
        <f t="array" ref="I209">IFERROR(INDEX('RESOLVE Results'!$D:$P, MATCH(1, ('RESOLVE Results'!$A:$A = $D$124) * ('RESOLVE Results'!$B:$B = $F$124) * ('RESOLVE Results'!$C:$C = $C209), 0), MATCH(I$126, 'RESOLVE Results'!$D$1:$P$1, 0)), "")</f>
        <v/>
      </c>
      <c r="J209" s="4" t="str" cm="1">
        <f t="array" ref="J209">IFERROR(INDEX('RESOLVE Results'!$D:$P, MATCH(1, ('RESOLVE Results'!$A:$A = $D$124) * ('RESOLVE Results'!$B:$B = $F$124) * ('RESOLVE Results'!$C:$C = $C209), 0), MATCH(J$126, 'RESOLVE Results'!$D$1:$P$1, 0)), "")</f>
        <v/>
      </c>
      <c r="K209" s="4" t="str" cm="1">
        <f t="array" ref="K209">IFERROR(INDEX('RESOLVE Results'!$D:$P, MATCH(1, ('RESOLVE Results'!$A:$A = $D$124) * ('RESOLVE Results'!$B:$B = $F$124) * ('RESOLVE Results'!$C:$C = $C209), 0), MATCH(K$126, 'RESOLVE Results'!$D$1:$P$1, 0)), "")</f>
        <v/>
      </c>
      <c r="L209" s="4" t="str" cm="1">
        <f t="array" ref="L209">IFERROR(INDEX('RESOLVE Results'!$D:$P, MATCH(1, ('RESOLVE Results'!$A:$A = $D$124) * ('RESOLVE Results'!$B:$B = $F$124) * ('RESOLVE Results'!$C:$C = $C209), 0), MATCH(L$126, 'RESOLVE Results'!$D$1:$P$1, 0)), "")</f>
        <v/>
      </c>
      <c r="M209" s="4" t="str" cm="1">
        <f t="array" ref="M209">IFERROR(INDEX('RESOLVE Results'!$D:$P, MATCH(1, ('RESOLVE Results'!$A:$A = $D$124) * ('RESOLVE Results'!$B:$B = $F$124) * ('RESOLVE Results'!$C:$C = $C209), 0), MATCH(M$126, 'RESOLVE Results'!$D$1:$P$1, 0)), "")</f>
        <v/>
      </c>
      <c r="N209" s="4" t="str" cm="1">
        <f t="array" ref="N209">IFERROR(INDEX('RESOLVE Results'!$D:$P, MATCH(1, ('RESOLVE Results'!$A:$A = $D$124) * ('RESOLVE Results'!$B:$B = $F$124) * ('RESOLVE Results'!$C:$C = $C209), 0), MATCH(N$126, 'RESOLVE Results'!$D$1:$P$1, 0)), "")</f>
        <v/>
      </c>
      <c r="O209" s="4" t="str" cm="1">
        <f t="array" ref="O209">IFERROR(INDEX('RESOLVE Results'!$D:$P, MATCH(1, ('RESOLVE Results'!$A:$A = $D$124) * ('RESOLVE Results'!$B:$B = $F$124) * ('RESOLVE Results'!$C:$C = $C209), 0), MATCH(O$126, 'RESOLVE Results'!$D$1:$P$1, 0)), "")</f>
        <v/>
      </c>
      <c r="P209" s="6" t="str">
        <f t="shared" si="7"/>
        <v/>
      </c>
      <c r="Q209" s="4" t="str">
        <f>IFERROR(IF('Dashboard '!$D$6 = 2035, P209 * (1.05^(2035-2022)), P209), "")</f>
        <v/>
      </c>
    </row>
    <row r="210" spans="2:17" outlineLevel="1" x14ac:dyDescent="0.2">
      <c r="B210" s="11" t="s">
        <v>272</v>
      </c>
      <c r="C210" s="3">
        <v>0</v>
      </c>
      <c r="D210" s="4" t="str" cm="1">
        <f t="array" ref="D210">IFERROR(INDEX('RESOLVE Results'!$D:$P, MATCH(1, ('RESOLVE Results'!$A:$A = $D$124) * ('RESOLVE Results'!$B:$B = $F$124) * ('RESOLVE Results'!$C:$C = $C210), 0), MATCH(D$126, 'RESOLVE Results'!$D$1:$P$1, 0)), "")</f>
        <v/>
      </c>
      <c r="E210" s="4" t="str" cm="1">
        <f t="array" ref="E210">IFERROR(INDEX('RESOLVE Results'!$D:$P, MATCH(1, ('RESOLVE Results'!$A:$A = $D$124) * ('RESOLVE Results'!$B:$B = $F$124) * ('RESOLVE Results'!$C:$C = $C210), 0), MATCH(E$126, 'RESOLVE Results'!$D$1:$P$1, 0)), "")</f>
        <v/>
      </c>
      <c r="F210" s="4" t="str" cm="1">
        <f t="array" ref="F210">IFERROR(INDEX('RESOLVE Results'!$D:$P, MATCH(1, ('RESOLVE Results'!$A:$A = $D$124) * ('RESOLVE Results'!$B:$B = $F$124) * ('RESOLVE Results'!$C:$C = $C210), 0), MATCH(F$126, 'RESOLVE Results'!$D$1:$P$1, 0)), "")</f>
        <v/>
      </c>
      <c r="G210" s="4" t="str" cm="1">
        <f t="array" ref="G210">IFERROR(INDEX('RESOLVE Results'!$D:$P, MATCH(1, ('RESOLVE Results'!$A:$A = $D$124) * ('RESOLVE Results'!$B:$B = $F$124) * ('RESOLVE Results'!$C:$C = $C210), 0), MATCH(G$126, 'RESOLVE Results'!$D$1:$P$1, 0)), "")</f>
        <v/>
      </c>
      <c r="H210" s="4" t="str" cm="1">
        <f t="array" ref="H210">IFERROR(INDEX('RESOLVE Results'!$D:$P, MATCH(1, ('RESOLVE Results'!$A:$A = $D$124) * ('RESOLVE Results'!$B:$B = $F$124) * ('RESOLVE Results'!$C:$C = $C210), 0), MATCH(H$126, 'RESOLVE Results'!$D$1:$P$1, 0)), "")</f>
        <v/>
      </c>
      <c r="I210" s="4" t="str" cm="1">
        <f t="array" ref="I210">IFERROR(INDEX('RESOLVE Results'!$D:$P, MATCH(1, ('RESOLVE Results'!$A:$A = $D$124) * ('RESOLVE Results'!$B:$B = $F$124) * ('RESOLVE Results'!$C:$C = $C210), 0), MATCH(I$126, 'RESOLVE Results'!$D$1:$P$1, 0)), "")</f>
        <v/>
      </c>
      <c r="J210" s="4" t="str" cm="1">
        <f t="array" ref="J210">IFERROR(INDEX('RESOLVE Results'!$D:$P, MATCH(1, ('RESOLVE Results'!$A:$A = $D$124) * ('RESOLVE Results'!$B:$B = $F$124) * ('RESOLVE Results'!$C:$C = $C210), 0), MATCH(J$126, 'RESOLVE Results'!$D$1:$P$1, 0)), "")</f>
        <v/>
      </c>
      <c r="K210" s="4" t="str" cm="1">
        <f t="array" ref="K210">IFERROR(INDEX('RESOLVE Results'!$D:$P, MATCH(1, ('RESOLVE Results'!$A:$A = $D$124) * ('RESOLVE Results'!$B:$B = $F$124) * ('RESOLVE Results'!$C:$C = $C210), 0), MATCH(K$126, 'RESOLVE Results'!$D$1:$P$1, 0)), "")</f>
        <v/>
      </c>
      <c r="L210" s="4" t="str" cm="1">
        <f t="array" ref="L210">IFERROR(INDEX('RESOLVE Results'!$D:$P, MATCH(1, ('RESOLVE Results'!$A:$A = $D$124) * ('RESOLVE Results'!$B:$B = $F$124) * ('RESOLVE Results'!$C:$C = $C210), 0), MATCH(L$126, 'RESOLVE Results'!$D$1:$P$1, 0)), "")</f>
        <v/>
      </c>
      <c r="M210" s="4" t="str" cm="1">
        <f t="array" ref="M210">IFERROR(INDEX('RESOLVE Results'!$D:$P, MATCH(1, ('RESOLVE Results'!$A:$A = $D$124) * ('RESOLVE Results'!$B:$B = $F$124) * ('RESOLVE Results'!$C:$C = $C210), 0), MATCH(M$126, 'RESOLVE Results'!$D$1:$P$1, 0)), "")</f>
        <v/>
      </c>
      <c r="N210" s="4" t="str" cm="1">
        <f t="array" ref="N210">IFERROR(INDEX('RESOLVE Results'!$D:$P, MATCH(1, ('RESOLVE Results'!$A:$A = $D$124) * ('RESOLVE Results'!$B:$B = $F$124) * ('RESOLVE Results'!$C:$C = $C210), 0), MATCH(N$126, 'RESOLVE Results'!$D$1:$P$1, 0)), "")</f>
        <v/>
      </c>
      <c r="O210" s="4" t="str" cm="1">
        <f t="array" ref="O210">IFERROR(INDEX('RESOLVE Results'!$D:$P, MATCH(1, ('RESOLVE Results'!$A:$A = $D$124) * ('RESOLVE Results'!$B:$B = $F$124) * ('RESOLVE Results'!$C:$C = $C210), 0), MATCH(O$126, 'RESOLVE Results'!$D$1:$P$1, 0)), "")</f>
        <v/>
      </c>
      <c r="P210" s="6" t="str">
        <f t="shared" si="7"/>
        <v/>
      </c>
      <c r="Q210" s="4" t="str">
        <f>IFERROR(IF('Dashboard '!$D$6 = 2035, P210 * (1.05^(2035-2022)), P210), "")</f>
        <v/>
      </c>
    </row>
    <row r="211" spans="2:17" outlineLevel="1" x14ac:dyDescent="0.2">
      <c r="B211" s="11" t="s">
        <v>272</v>
      </c>
      <c r="C211" s="3">
        <v>0</v>
      </c>
      <c r="D211" s="4" t="str" cm="1">
        <f t="array" ref="D211">IFERROR(INDEX('RESOLVE Results'!$D:$P, MATCH(1, ('RESOLVE Results'!$A:$A = $D$124) * ('RESOLVE Results'!$B:$B = $F$124) * ('RESOLVE Results'!$C:$C = $C211), 0), MATCH(D$126, 'RESOLVE Results'!$D$1:$P$1, 0)), "")</f>
        <v/>
      </c>
      <c r="E211" s="4" t="str" cm="1">
        <f t="array" ref="E211">IFERROR(INDEX('RESOLVE Results'!$D:$P, MATCH(1, ('RESOLVE Results'!$A:$A = $D$124) * ('RESOLVE Results'!$B:$B = $F$124) * ('RESOLVE Results'!$C:$C = $C211), 0), MATCH(E$126, 'RESOLVE Results'!$D$1:$P$1, 0)), "")</f>
        <v/>
      </c>
      <c r="F211" s="4" t="str" cm="1">
        <f t="array" ref="F211">IFERROR(INDEX('RESOLVE Results'!$D:$P, MATCH(1, ('RESOLVE Results'!$A:$A = $D$124) * ('RESOLVE Results'!$B:$B = $F$124) * ('RESOLVE Results'!$C:$C = $C211), 0), MATCH(F$126, 'RESOLVE Results'!$D$1:$P$1, 0)), "")</f>
        <v/>
      </c>
      <c r="G211" s="4" t="str" cm="1">
        <f t="array" ref="G211">IFERROR(INDEX('RESOLVE Results'!$D:$P, MATCH(1, ('RESOLVE Results'!$A:$A = $D$124) * ('RESOLVE Results'!$B:$B = $F$124) * ('RESOLVE Results'!$C:$C = $C211), 0), MATCH(G$126, 'RESOLVE Results'!$D$1:$P$1, 0)), "")</f>
        <v/>
      </c>
      <c r="H211" s="4" t="str" cm="1">
        <f t="array" ref="H211">IFERROR(INDEX('RESOLVE Results'!$D:$P, MATCH(1, ('RESOLVE Results'!$A:$A = $D$124) * ('RESOLVE Results'!$B:$B = $F$124) * ('RESOLVE Results'!$C:$C = $C211), 0), MATCH(H$126, 'RESOLVE Results'!$D$1:$P$1, 0)), "")</f>
        <v/>
      </c>
      <c r="I211" s="4" t="str" cm="1">
        <f t="array" ref="I211">IFERROR(INDEX('RESOLVE Results'!$D:$P, MATCH(1, ('RESOLVE Results'!$A:$A = $D$124) * ('RESOLVE Results'!$B:$B = $F$124) * ('RESOLVE Results'!$C:$C = $C211), 0), MATCH(I$126, 'RESOLVE Results'!$D$1:$P$1, 0)), "")</f>
        <v/>
      </c>
      <c r="J211" s="4" t="str" cm="1">
        <f t="array" ref="J211">IFERROR(INDEX('RESOLVE Results'!$D:$P, MATCH(1, ('RESOLVE Results'!$A:$A = $D$124) * ('RESOLVE Results'!$B:$B = $F$124) * ('RESOLVE Results'!$C:$C = $C211), 0), MATCH(J$126, 'RESOLVE Results'!$D$1:$P$1, 0)), "")</f>
        <v/>
      </c>
      <c r="K211" s="4" t="str" cm="1">
        <f t="array" ref="K211">IFERROR(INDEX('RESOLVE Results'!$D:$P, MATCH(1, ('RESOLVE Results'!$A:$A = $D$124) * ('RESOLVE Results'!$B:$B = $F$124) * ('RESOLVE Results'!$C:$C = $C211), 0), MATCH(K$126, 'RESOLVE Results'!$D$1:$P$1, 0)), "")</f>
        <v/>
      </c>
      <c r="L211" s="4" t="str" cm="1">
        <f t="array" ref="L211">IFERROR(INDEX('RESOLVE Results'!$D:$P, MATCH(1, ('RESOLVE Results'!$A:$A = $D$124) * ('RESOLVE Results'!$B:$B = $F$124) * ('RESOLVE Results'!$C:$C = $C211), 0), MATCH(L$126, 'RESOLVE Results'!$D$1:$P$1, 0)), "")</f>
        <v/>
      </c>
      <c r="M211" s="4" t="str" cm="1">
        <f t="array" ref="M211">IFERROR(INDEX('RESOLVE Results'!$D:$P, MATCH(1, ('RESOLVE Results'!$A:$A = $D$124) * ('RESOLVE Results'!$B:$B = $F$124) * ('RESOLVE Results'!$C:$C = $C211), 0), MATCH(M$126, 'RESOLVE Results'!$D$1:$P$1, 0)), "")</f>
        <v/>
      </c>
      <c r="N211" s="4" t="str" cm="1">
        <f t="array" ref="N211">IFERROR(INDEX('RESOLVE Results'!$D:$P, MATCH(1, ('RESOLVE Results'!$A:$A = $D$124) * ('RESOLVE Results'!$B:$B = $F$124) * ('RESOLVE Results'!$C:$C = $C211), 0), MATCH(N$126, 'RESOLVE Results'!$D$1:$P$1, 0)), "")</f>
        <v/>
      </c>
      <c r="O211" s="4" t="str" cm="1">
        <f t="array" ref="O211">IFERROR(INDEX('RESOLVE Results'!$D:$P, MATCH(1, ('RESOLVE Results'!$A:$A = $D$124) * ('RESOLVE Results'!$B:$B = $F$124) * ('RESOLVE Results'!$C:$C = $C211), 0), MATCH(O$126, 'RESOLVE Results'!$D$1:$P$1, 0)), "")</f>
        <v/>
      </c>
      <c r="P211" s="6" t="str">
        <f t="shared" si="7"/>
        <v/>
      </c>
      <c r="Q211" s="4" t="str">
        <f>IFERROR(IF('Dashboard '!$D$6 = 2035, P211 * (1.05^(2035-2022)), P211), "")</f>
        <v/>
      </c>
    </row>
    <row r="212" spans="2:17" outlineLevel="1" x14ac:dyDescent="0.2">
      <c r="B212" s="11" t="s">
        <v>272</v>
      </c>
      <c r="C212" s="3">
        <v>0</v>
      </c>
      <c r="D212" s="4" t="str" cm="1">
        <f t="array" ref="D212">IFERROR(INDEX('RESOLVE Results'!$D:$P, MATCH(1, ('RESOLVE Results'!$A:$A = $D$124) * ('RESOLVE Results'!$B:$B = $F$124) * ('RESOLVE Results'!$C:$C = $C212), 0), MATCH(D$126, 'RESOLVE Results'!$D$1:$P$1, 0)), "")</f>
        <v/>
      </c>
      <c r="E212" s="4" t="str" cm="1">
        <f t="array" ref="E212">IFERROR(INDEX('RESOLVE Results'!$D:$P, MATCH(1, ('RESOLVE Results'!$A:$A = $D$124) * ('RESOLVE Results'!$B:$B = $F$124) * ('RESOLVE Results'!$C:$C = $C212), 0), MATCH(E$126, 'RESOLVE Results'!$D$1:$P$1, 0)), "")</f>
        <v/>
      </c>
      <c r="F212" s="4" t="str" cm="1">
        <f t="array" ref="F212">IFERROR(INDEX('RESOLVE Results'!$D:$P, MATCH(1, ('RESOLVE Results'!$A:$A = $D$124) * ('RESOLVE Results'!$B:$B = $F$124) * ('RESOLVE Results'!$C:$C = $C212), 0), MATCH(F$126, 'RESOLVE Results'!$D$1:$P$1, 0)), "")</f>
        <v/>
      </c>
      <c r="G212" s="4" t="str" cm="1">
        <f t="array" ref="G212">IFERROR(INDEX('RESOLVE Results'!$D:$P, MATCH(1, ('RESOLVE Results'!$A:$A = $D$124) * ('RESOLVE Results'!$B:$B = $F$124) * ('RESOLVE Results'!$C:$C = $C212), 0), MATCH(G$126, 'RESOLVE Results'!$D$1:$P$1, 0)), "")</f>
        <v/>
      </c>
      <c r="H212" s="4" t="str" cm="1">
        <f t="array" ref="H212">IFERROR(INDEX('RESOLVE Results'!$D:$P, MATCH(1, ('RESOLVE Results'!$A:$A = $D$124) * ('RESOLVE Results'!$B:$B = $F$124) * ('RESOLVE Results'!$C:$C = $C212), 0), MATCH(H$126, 'RESOLVE Results'!$D$1:$P$1, 0)), "")</f>
        <v/>
      </c>
      <c r="I212" s="4" t="str" cm="1">
        <f t="array" ref="I212">IFERROR(INDEX('RESOLVE Results'!$D:$P, MATCH(1, ('RESOLVE Results'!$A:$A = $D$124) * ('RESOLVE Results'!$B:$B = $F$124) * ('RESOLVE Results'!$C:$C = $C212), 0), MATCH(I$126, 'RESOLVE Results'!$D$1:$P$1, 0)), "")</f>
        <v/>
      </c>
      <c r="J212" s="4" t="str" cm="1">
        <f t="array" ref="J212">IFERROR(INDEX('RESOLVE Results'!$D:$P, MATCH(1, ('RESOLVE Results'!$A:$A = $D$124) * ('RESOLVE Results'!$B:$B = $F$124) * ('RESOLVE Results'!$C:$C = $C212), 0), MATCH(J$126, 'RESOLVE Results'!$D$1:$P$1, 0)), "")</f>
        <v/>
      </c>
      <c r="K212" s="4" t="str" cm="1">
        <f t="array" ref="K212">IFERROR(INDEX('RESOLVE Results'!$D:$P, MATCH(1, ('RESOLVE Results'!$A:$A = $D$124) * ('RESOLVE Results'!$B:$B = $F$124) * ('RESOLVE Results'!$C:$C = $C212), 0), MATCH(K$126, 'RESOLVE Results'!$D$1:$P$1, 0)), "")</f>
        <v/>
      </c>
      <c r="L212" s="4" t="str" cm="1">
        <f t="array" ref="L212">IFERROR(INDEX('RESOLVE Results'!$D:$P, MATCH(1, ('RESOLVE Results'!$A:$A = $D$124) * ('RESOLVE Results'!$B:$B = $F$124) * ('RESOLVE Results'!$C:$C = $C212), 0), MATCH(L$126, 'RESOLVE Results'!$D$1:$P$1, 0)), "")</f>
        <v/>
      </c>
      <c r="M212" s="4" t="str" cm="1">
        <f t="array" ref="M212">IFERROR(INDEX('RESOLVE Results'!$D:$P, MATCH(1, ('RESOLVE Results'!$A:$A = $D$124) * ('RESOLVE Results'!$B:$B = $F$124) * ('RESOLVE Results'!$C:$C = $C212), 0), MATCH(M$126, 'RESOLVE Results'!$D$1:$P$1, 0)), "")</f>
        <v/>
      </c>
      <c r="N212" s="4" t="str" cm="1">
        <f t="array" ref="N212">IFERROR(INDEX('RESOLVE Results'!$D:$P, MATCH(1, ('RESOLVE Results'!$A:$A = $D$124) * ('RESOLVE Results'!$B:$B = $F$124) * ('RESOLVE Results'!$C:$C = $C212), 0), MATCH(N$126, 'RESOLVE Results'!$D$1:$P$1, 0)), "")</f>
        <v/>
      </c>
      <c r="O212" s="4" t="str" cm="1">
        <f t="array" ref="O212">IFERROR(INDEX('RESOLVE Results'!$D:$P, MATCH(1, ('RESOLVE Results'!$A:$A = $D$124) * ('RESOLVE Results'!$B:$B = $F$124) * ('RESOLVE Results'!$C:$C = $C212), 0), MATCH(O$126, 'RESOLVE Results'!$D$1:$P$1, 0)), "")</f>
        <v/>
      </c>
      <c r="P212" s="6" t="str">
        <f t="shared" si="7"/>
        <v/>
      </c>
      <c r="Q212" s="4" t="str">
        <f>IFERROR(IF('Dashboard '!$D$6 = 2035, P212 * (1.05^(2035-2022)), P212), "")</f>
        <v/>
      </c>
    </row>
    <row r="213" spans="2:17" outlineLevel="1" x14ac:dyDescent="0.2">
      <c r="B213" s="11" t="s">
        <v>272</v>
      </c>
      <c r="C213" s="3">
        <v>0</v>
      </c>
      <c r="D213" s="4" t="str" cm="1">
        <f t="array" ref="D213">IFERROR(INDEX('RESOLVE Results'!$D:$P, MATCH(1, ('RESOLVE Results'!$A:$A = $D$124) * ('RESOLVE Results'!$B:$B = $F$124) * ('RESOLVE Results'!$C:$C = $C213), 0), MATCH(D$126, 'RESOLVE Results'!$D$1:$P$1, 0)), "")</f>
        <v/>
      </c>
      <c r="E213" s="4" t="str" cm="1">
        <f t="array" ref="E213">IFERROR(INDEX('RESOLVE Results'!$D:$P, MATCH(1, ('RESOLVE Results'!$A:$A = $D$124) * ('RESOLVE Results'!$B:$B = $F$124) * ('RESOLVE Results'!$C:$C = $C213), 0), MATCH(E$126, 'RESOLVE Results'!$D$1:$P$1, 0)), "")</f>
        <v/>
      </c>
      <c r="F213" s="4" t="str" cm="1">
        <f t="array" ref="F213">IFERROR(INDEX('RESOLVE Results'!$D:$P, MATCH(1, ('RESOLVE Results'!$A:$A = $D$124) * ('RESOLVE Results'!$B:$B = $F$124) * ('RESOLVE Results'!$C:$C = $C213), 0), MATCH(F$126, 'RESOLVE Results'!$D$1:$P$1, 0)), "")</f>
        <v/>
      </c>
      <c r="G213" s="4" t="str" cm="1">
        <f t="array" ref="G213">IFERROR(INDEX('RESOLVE Results'!$D:$P, MATCH(1, ('RESOLVE Results'!$A:$A = $D$124) * ('RESOLVE Results'!$B:$B = $F$124) * ('RESOLVE Results'!$C:$C = $C213), 0), MATCH(G$126, 'RESOLVE Results'!$D$1:$P$1, 0)), "")</f>
        <v/>
      </c>
      <c r="H213" s="4" t="str" cm="1">
        <f t="array" ref="H213">IFERROR(INDEX('RESOLVE Results'!$D:$P, MATCH(1, ('RESOLVE Results'!$A:$A = $D$124) * ('RESOLVE Results'!$B:$B = $F$124) * ('RESOLVE Results'!$C:$C = $C213), 0), MATCH(H$126, 'RESOLVE Results'!$D$1:$P$1, 0)), "")</f>
        <v/>
      </c>
      <c r="I213" s="4" t="str" cm="1">
        <f t="array" ref="I213">IFERROR(INDEX('RESOLVE Results'!$D:$P, MATCH(1, ('RESOLVE Results'!$A:$A = $D$124) * ('RESOLVE Results'!$B:$B = $F$124) * ('RESOLVE Results'!$C:$C = $C213), 0), MATCH(I$126, 'RESOLVE Results'!$D$1:$P$1, 0)), "")</f>
        <v/>
      </c>
      <c r="J213" s="4" t="str" cm="1">
        <f t="array" ref="J213">IFERROR(INDEX('RESOLVE Results'!$D:$P, MATCH(1, ('RESOLVE Results'!$A:$A = $D$124) * ('RESOLVE Results'!$B:$B = $F$124) * ('RESOLVE Results'!$C:$C = $C213), 0), MATCH(J$126, 'RESOLVE Results'!$D$1:$P$1, 0)), "")</f>
        <v/>
      </c>
      <c r="K213" s="4" t="str" cm="1">
        <f t="array" ref="K213">IFERROR(INDEX('RESOLVE Results'!$D:$P, MATCH(1, ('RESOLVE Results'!$A:$A = $D$124) * ('RESOLVE Results'!$B:$B = $F$124) * ('RESOLVE Results'!$C:$C = $C213), 0), MATCH(K$126, 'RESOLVE Results'!$D$1:$P$1, 0)), "")</f>
        <v/>
      </c>
      <c r="L213" s="4" t="str" cm="1">
        <f t="array" ref="L213">IFERROR(INDEX('RESOLVE Results'!$D:$P, MATCH(1, ('RESOLVE Results'!$A:$A = $D$124) * ('RESOLVE Results'!$B:$B = $F$124) * ('RESOLVE Results'!$C:$C = $C213), 0), MATCH(L$126, 'RESOLVE Results'!$D$1:$P$1, 0)), "")</f>
        <v/>
      </c>
      <c r="M213" s="4" t="str" cm="1">
        <f t="array" ref="M213">IFERROR(INDEX('RESOLVE Results'!$D:$P, MATCH(1, ('RESOLVE Results'!$A:$A = $D$124) * ('RESOLVE Results'!$B:$B = $F$124) * ('RESOLVE Results'!$C:$C = $C213), 0), MATCH(M$126, 'RESOLVE Results'!$D$1:$P$1, 0)), "")</f>
        <v/>
      </c>
      <c r="N213" s="4" t="str" cm="1">
        <f t="array" ref="N213">IFERROR(INDEX('RESOLVE Results'!$D:$P, MATCH(1, ('RESOLVE Results'!$A:$A = $D$124) * ('RESOLVE Results'!$B:$B = $F$124) * ('RESOLVE Results'!$C:$C = $C213), 0), MATCH(N$126, 'RESOLVE Results'!$D$1:$P$1, 0)), "")</f>
        <v/>
      </c>
      <c r="O213" s="4" t="str" cm="1">
        <f t="array" ref="O213">IFERROR(INDEX('RESOLVE Results'!$D:$P, MATCH(1, ('RESOLVE Results'!$A:$A = $D$124) * ('RESOLVE Results'!$B:$B = $F$124) * ('RESOLVE Results'!$C:$C = $C213), 0), MATCH(O$126, 'RESOLVE Results'!$D$1:$P$1, 0)), "")</f>
        <v/>
      </c>
      <c r="P213" s="6" t="str">
        <f t="shared" si="7"/>
        <v/>
      </c>
      <c r="Q213" s="4" t="str">
        <f>IFERROR(IF('Dashboard '!$D$6 = 2035, P213 * (1.05^(2035-2022)), P213), "")</f>
        <v/>
      </c>
    </row>
    <row r="214" spans="2:17" outlineLevel="1" x14ac:dyDescent="0.2">
      <c r="B214" s="11" t="s">
        <v>272</v>
      </c>
      <c r="C214" s="3">
        <v>0</v>
      </c>
      <c r="D214" s="4" t="str" cm="1">
        <f t="array" ref="D214">IFERROR(INDEX('RESOLVE Results'!$D:$P, MATCH(1, ('RESOLVE Results'!$A:$A = $D$124) * ('RESOLVE Results'!$B:$B = $F$124) * ('RESOLVE Results'!$C:$C = $C214), 0), MATCH(D$126, 'RESOLVE Results'!$D$1:$P$1, 0)), "")</f>
        <v/>
      </c>
      <c r="E214" s="4" t="str" cm="1">
        <f t="array" ref="E214">IFERROR(INDEX('RESOLVE Results'!$D:$P, MATCH(1, ('RESOLVE Results'!$A:$A = $D$124) * ('RESOLVE Results'!$B:$B = $F$124) * ('RESOLVE Results'!$C:$C = $C214), 0), MATCH(E$126, 'RESOLVE Results'!$D$1:$P$1, 0)), "")</f>
        <v/>
      </c>
      <c r="F214" s="4" t="str" cm="1">
        <f t="array" ref="F214">IFERROR(INDEX('RESOLVE Results'!$D:$P, MATCH(1, ('RESOLVE Results'!$A:$A = $D$124) * ('RESOLVE Results'!$B:$B = $F$124) * ('RESOLVE Results'!$C:$C = $C214), 0), MATCH(F$126, 'RESOLVE Results'!$D$1:$P$1, 0)), "")</f>
        <v/>
      </c>
      <c r="G214" s="4" t="str" cm="1">
        <f t="array" ref="G214">IFERROR(INDEX('RESOLVE Results'!$D:$P, MATCH(1, ('RESOLVE Results'!$A:$A = $D$124) * ('RESOLVE Results'!$B:$B = $F$124) * ('RESOLVE Results'!$C:$C = $C214), 0), MATCH(G$126, 'RESOLVE Results'!$D$1:$P$1, 0)), "")</f>
        <v/>
      </c>
      <c r="H214" s="4" t="str" cm="1">
        <f t="array" ref="H214">IFERROR(INDEX('RESOLVE Results'!$D:$P, MATCH(1, ('RESOLVE Results'!$A:$A = $D$124) * ('RESOLVE Results'!$B:$B = $F$124) * ('RESOLVE Results'!$C:$C = $C214), 0), MATCH(H$126, 'RESOLVE Results'!$D$1:$P$1, 0)), "")</f>
        <v/>
      </c>
      <c r="I214" s="4" t="str" cm="1">
        <f t="array" ref="I214">IFERROR(INDEX('RESOLVE Results'!$D:$P, MATCH(1, ('RESOLVE Results'!$A:$A = $D$124) * ('RESOLVE Results'!$B:$B = $F$124) * ('RESOLVE Results'!$C:$C = $C214), 0), MATCH(I$126, 'RESOLVE Results'!$D$1:$P$1, 0)), "")</f>
        <v/>
      </c>
      <c r="J214" s="4" t="str" cm="1">
        <f t="array" ref="J214">IFERROR(INDEX('RESOLVE Results'!$D:$P, MATCH(1, ('RESOLVE Results'!$A:$A = $D$124) * ('RESOLVE Results'!$B:$B = $F$124) * ('RESOLVE Results'!$C:$C = $C214), 0), MATCH(J$126, 'RESOLVE Results'!$D$1:$P$1, 0)), "")</f>
        <v/>
      </c>
      <c r="K214" s="4" t="str" cm="1">
        <f t="array" ref="K214">IFERROR(INDEX('RESOLVE Results'!$D:$P, MATCH(1, ('RESOLVE Results'!$A:$A = $D$124) * ('RESOLVE Results'!$B:$B = $F$124) * ('RESOLVE Results'!$C:$C = $C214), 0), MATCH(K$126, 'RESOLVE Results'!$D$1:$P$1, 0)), "")</f>
        <v/>
      </c>
      <c r="L214" s="4" t="str" cm="1">
        <f t="array" ref="L214">IFERROR(INDEX('RESOLVE Results'!$D:$P, MATCH(1, ('RESOLVE Results'!$A:$A = $D$124) * ('RESOLVE Results'!$B:$B = $F$124) * ('RESOLVE Results'!$C:$C = $C214), 0), MATCH(L$126, 'RESOLVE Results'!$D$1:$P$1, 0)), "")</f>
        <v/>
      </c>
      <c r="M214" s="4" t="str" cm="1">
        <f t="array" ref="M214">IFERROR(INDEX('RESOLVE Results'!$D:$P, MATCH(1, ('RESOLVE Results'!$A:$A = $D$124) * ('RESOLVE Results'!$B:$B = $F$124) * ('RESOLVE Results'!$C:$C = $C214), 0), MATCH(M$126, 'RESOLVE Results'!$D$1:$P$1, 0)), "")</f>
        <v/>
      </c>
      <c r="N214" s="4" t="str" cm="1">
        <f t="array" ref="N214">IFERROR(INDEX('RESOLVE Results'!$D:$P, MATCH(1, ('RESOLVE Results'!$A:$A = $D$124) * ('RESOLVE Results'!$B:$B = $F$124) * ('RESOLVE Results'!$C:$C = $C214), 0), MATCH(N$126, 'RESOLVE Results'!$D$1:$P$1, 0)), "")</f>
        <v/>
      </c>
      <c r="O214" s="4" t="str" cm="1">
        <f t="array" ref="O214">IFERROR(INDEX('RESOLVE Results'!$D:$P, MATCH(1, ('RESOLVE Results'!$A:$A = $D$124) * ('RESOLVE Results'!$B:$B = $F$124) * ('RESOLVE Results'!$C:$C = $C214), 0), MATCH(O$126, 'RESOLVE Results'!$D$1:$P$1, 0)), "")</f>
        <v/>
      </c>
      <c r="P214" s="6" t="str">
        <f t="shared" si="7"/>
        <v/>
      </c>
      <c r="Q214" s="4" t="str">
        <f>IFERROR(IF('Dashboard '!$D$6 = 2035, P214 * (1.05^(2035-2022)), P214), "")</f>
        <v/>
      </c>
    </row>
    <row r="215" spans="2:17" outlineLevel="1" x14ac:dyDescent="0.2">
      <c r="B215" s="11" t="s">
        <v>272</v>
      </c>
      <c r="C215" s="3">
        <v>0</v>
      </c>
      <c r="D215" s="4" t="str" cm="1">
        <f t="array" ref="D215">IFERROR(INDEX('RESOLVE Results'!$D:$P, MATCH(1, ('RESOLVE Results'!$A:$A = $D$124) * ('RESOLVE Results'!$B:$B = $F$124) * ('RESOLVE Results'!$C:$C = $C215), 0), MATCH(D$126, 'RESOLVE Results'!$D$1:$P$1, 0)), "")</f>
        <v/>
      </c>
      <c r="E215" s="4" t="str" cm="1">
        <f t="array" ref="E215">IFERROR(INDEX('RESOLVE Results'!$D:$P, MATCH(1, ('RESOLVE Results'!$A:$A = $D$124) * ('RESOLVE Results'!$B:$B = $F$124) * ('RESOLVE Results'!$C:$C = $C215), 0), MATCH(E$126, 'RESOLVE Results'!$D$1:$P$1, 0)), "")</f>
        <v/>
      </c>
      <c r="F215" s="4" t="str" cm="1">
        <f t="array" ref="F215">IFERROR(INDEX('RESOLVE Results'!$D:$P, MATCH(1, ('RESOLVE Results'!$A:$A = $D$124) * ('RESOLVE Results'!$B:$B = $F$124) * ('RESOLVE Results'!$C:$C = $C215), 0), MATCH(F$126, 'RESOLVE Results'!$D$1:$P$1, 0)), "")</f>
        <v/>
      </c>
      <c r="G215" s="4" t="str" cm="1">
        <f t="array" ref="G215">IFERROR(INDEX('RESOLVE Results'!$D:$P, MATCH(1, ('RESOLVE Results'!$A:$A = $D$124) * ('RESOLVE Results'!$B:$B = $F$124) * ('RESOLVE Results'!$C:$C = $C215), 0), MATCH(G$126, 'RESOLVE Results'!$D$1:$P$1, 0)), "")</f>
        <v/>
      </c>
      <c r="H215" s="4" t="str" cm="1">
        <f t="array" ref="H215">IFERROR(INDEX('RESOLVE Results'!$D:$P, MATCH(1, ('RESOLVE Results'!$A:$A = $D$124) * ('RESOLVE Results'!$B:$B = $F$124) * ('RESOLVE Results'!$C:$C = $C215), 0), MATCH(H$126, 'RESOLVE Results'!$D$1:$P$1, 0)), "")</f>
        <v/>
      </c>
      <c r="I215" s="4" t="str" cm="1">
        <f t="array" ref="I215">IFERROR(INDEX('RESOLVE Results'!$D:$P, MATCH(1, ('RESOLVE Results'!$A:$A = $D$124) * ('RESOLVE Results'!$B:$B = $F$124) * ('RESOLVE Results'!$C:$C = $C215), 0), MATCH(I$126, 'RESOLVE Results'!$D$1:$P$1, 0)), "")</f>
        <v/>
      </c>
      <c r="J215" s="4" t="str" cm="1">
        <f t="array" ref="J215">IFERROR(INDEX('RESOLVE Results'!$D:$P, MATCH(1, ('RESOLVE Results'!$A:$A = $D$124) * ('RESOLVE Results'!$B:$B = $F$124) * ('RESOLVE Results'!$C:$C = $C215), 0), MATCH(J$126, 'RESOLVE Results'!$D$1:$P$1, 0)), "")</f>
        <v/>
      </c>
      <c r="K215" s="4" t="str" cm="1">
        <f t="array" ref="K215">IFERROR(INDEX('RESOLVE Results'!$D:$P, MATCH(1, ('RESOLVE Results'!$A:$A = $D$124) * ('RESOLVE Results'!$B:$B = $F$124) * ('RESOLVE Results'!$C:$C = $C215), 0), MATCH(K$126, 'RESOLVE Results'!$D$1:$P$1, 0)), "")</f>
        <v/>
      </c>
      <c r="L215" s="4" t="str" cm="1">
        <f t="array" ref="L215">IFERROR(INDEX('RESOLVE Results'!$D:$P, MATCH(1, ('RESOLVE Results'!$A:$A = $D$124) * ('RESOLVE Results'!$B:$B = $F$124) * ('RESOLVE Results'!$C:$C = $C215), 0), MATCH(L$126, 'RESOLVE Results'!$D$1:$P$1, 0)), "")</f>
        <v/>
      </c>
      <c r="M215" s="4" t="str" cm="1">
        <f t="array" ref="M215">IFERROR(INDEX('RESOLVE Results'!$D:$P, MATCH(1, ('RESOLVE Results'!$A:$A = $D$124) * ('RESOLVE Results'!$B:$B = $F$124) * ('RESOLVE Results'!$C:$C = $C215), 0), MATCH(M$126, 'RESOLVE Results'!$D$1:$P$1, 0)), "")</f>
        <v/>
      </c>
      <c r="N215" s="4" t="str" cm="1">
        <f t="array" ref="N215">IFERROR(INDEX('RESOLVE Results'!$D:$P, MATCH(1, ('RESOLVE Results'!$A:$A = $D$124) * ('RESOLVE Results'!$B:$B = $F$124) * ('RESOLVE Results'!$C:$C = $C215), 0), MATCH(N$126, 'RESOLVE Results'!$D$1:$P$1, 0)), "")</f>
        <v/>
      </c>
      <c r="O215" s="4" t="str" cm="1">
        <f t="array" ref="O215">IFERROR(INDEX('RESOLVE Results'!$D:$P, MATCH(1, ('RESOLVE Results'!$A:$A = $D$124) * ('RESOLVE Results'!$B:$B = $F$124) * ('RESOLVE Results'!$C:$C = $C215), 0), MATCH(O$126, 'RESOLVE Results'!$D$1:$P$1, 0)), "")</f>
        <v/>
      </c>
      <c r="P215" s="6" t="str">
        <f t="shared" si="7"/>
        <v/>
      </c>
      <c r="Q215" s="4" t="str">
        <f>IFERROR(IF('Dashboard '!$D$6 = 2035, P215 * (1.05^(2035-2022)), P215), "")</f>
        <v/>
      </c>
    </row>
    <row r="216" spans="2:17" outlineLevel="1" x14ac:dyDescent="0.2">
      <c r="B216" s="11" t="s">
        <v>272</v>
      </c>
      <c r="C216" s="3">
        <v>0</v>
      </c>
      <c r="D216" s="4" t="str" cm="1">
        <f t="array" ref="D216">IFERROR(INDEX('RESOLVE Results'!$D:$P, MATCH(1, ('RESOLVE Results'!$A:$A = $D$124) * ('RESOLVE Results'!$B:$B = $F$124) * ('RESOLVE Results'!$C:$C = $C216), 0), MATCH(D$126, 'RESOLVE Results'!$D$1:$P$1, 0)), "")</f>
        <v/>
      </c>
      <c r="E216" s="4" t="str" cm="1">
        <f t="array" ref="E216">IFERROR(INDEX('RESOLVE Results'!$D:$P, MATCH(1, ('RESOLVE Results'!$A:$A = $D$124) * ('RESOLVE Results'!$B:$B = $F$124) * ('RESOLVE Results'!$C:$C = $C216), 0), MATCH(E$126, 'RESOLVE Results'!$D$1:$P$1, 0)), "")</f>
        <v/>
      </c>
      <c r="F216" s="4" t="str" cm="1">
        <f t="array" ref="F216">IFERROR(INDEX('RESOLVE Results'!$D:$P, MATCH(1, ('RESOLVE Results'!$A:$A = $D$124) * ('RESOLVE Results'!$B:$B = $F$124) * ('RESOLVE Results'!$C:$C = $C216), 0), MATCH(F$126, 'RESOLVE Results'!$D$1:$P$1, 0)), "")</f>
        <v/>
      </c>
      <c r="G216" s="4" t="str" cm="1">
        <f t="array" ref="G216">IFERROR(INDEX('RESOLVE Results'!$D:$P, MATCH(1, ('RESOLVE Results'!$A:$A = $D$124) * ('RESOLVE Results'!$B:$B = $F$124) * ('RESOLVE Results'!$C:$C = $C216), 0), MATCH(G$126, 'RESOLVE Results'!$D$1:$P$1, 0)), "")</f>
        <v/>
      </c>
      <c r="H216" s="4" t="str" cm="1">
        <f t="array" ref="H216">IFERROR(INDEX('RESOLVE Results'!$D:$P, MATCH(1, ('RESOLVE Results'!$A:$A = $D$124) * ('RESOLVE Results'!$B:$B = $F$124) * ('RESOLVE Results'!$C:$C = $C216), 0), MATCH(H$126, 'RESOLVE Results'!$D$1:$P$1, 0)), "")</f>
        <v/>
      </c>
      <c r="I216" s="4" t="str" cm="1">
        <f t="array" ref="I216">IFERROR(INDEX('RESOLVE Results'!$D:$P, MATCH(1, ('RESOLVE Results'!$A:$A = $D$124) * ('RESOLVE Results'!$B:$B = $F$124) * ('RESOLVE Results'!$C:$C = $C216), 0), MATCH(I$126, 'RESOLVE Results'!$D$1:$P$1, 0)), "")</f>
        <v/>
      </c>
      <c r="J216" s="4" t="str" cm="1">
        <f t="array" ref="J216">IFERROR(INDEX('RESOLVE Results'!$D:$P, MATCH(1, ('RESOLVE Results'!$A:$A = $D$124) * ('RESOLVE Results'!$B:$B = $F$124) * ('RESOLVE Results'!$C:$C = $C216), 0), MATCH(J$126, 'RESOLVE Results'!$D$1:$P$1, 0)), "")</f>
        <v/>
      </c>
      <c r="K216" s="4" t="str" cm="1">
        <f t="array" ref="K216">IFERROR(INDEX('RESOLVE Results'!$D:$P, MATCH(1, ('RESOLVE Results'!$A:$A = $D$124) * ('RESOLVE Results'!$B:$B = $F$124) * ('RESOLVE Results'!$C:$C = $C216), 0), MATCH(K$126, 'RESOLVE Results'!$D$1:$P$1, 0)), "")</f>
        <v/>
      </c>
      <c r="L216" s="4" t="str" cm="1">
        <f t="array" ref="L216">IFERROR(INDEX('RESOLVE Results'!$D:$P, MATCH(1, ('RESOLVE Results'!$A:$A = $D$124) * ('RESOLVE Results'!$B:$B = $F$124) * ('RESOLVE Results'!$C:$C = $C216), 0), MATCH(L$126, 'RESOLVE Results'!$D$1:$P$1, 0)), "")</f>
        <v/>
      </c>
      <c r="M216" s="4" t="str" cm="1">
        <f t="array" ref="M216">IFERROR(INDEX('RESOLVE Results'!$D:$P, MATCH(1, ('RESOLVE Results'!$A:$A = $D$124) * ('RESOLVE Results'!$B:$B = $F$124) * ('RESOLVE Results'!$C:$C = $C216), 0), MATCH(M$126, 'RESOLVE Results'!$D$1:$P$1, 0)), "")</f>
        <v/>
      </c>
      <c r="N216" s="4" t="str" cm="1">
        <f t="array" ref="N216">IFERROR(INDEX('RESOLVE Results'!$D:$P, MATCH(1, ('RESOLVE Results'!$A:$A = $D$124) * ('RESOLVE Results'!$B:$B = $F$124) * ('RESOLVE Results'!$C:$C = $C216), 0), MATCH(N$126, 'RESOLVE Results'!$D$1:$P$1, 0)), "")</f>
        <v/>
      </c>
      <c r="O216" s="4" t="str" cm="1">
        <f t="array" ref="O216">IFERROR(INDEX('RESOLVE Results'!$D:$P, MATCH(1, ('RESOLVE Results'!$A:$A = $D$124) * ('RESOLVE Results'!$B:$B = $F$124) * ('RESOLVE Results'!$C:$C = $C216), 0), MATCH(O$126, 'RESOLVE Results'!$D$1:$P$1, 0)), "")</f>
        <v/>
      </c>
      <c r="P216" s="6" t="str">
        <f t="shared" si="7"/>
        <v/>
      </c>
      <c r="Q216" s="4" t="str">
        <f>IFERROR(IF('Dashboard '!$D$6 = 2035, P216 * (1.05^(2035-2022)), P216), "")</f>
        <v/>
      </c>
    </row>
    <row r="217" spans="2:17" outlineLevel="1" x14ac:dyDescent="0.2">
      <c r="B217" s="11" t="s">
        <v>272</v>
      </c>
      <c r="C217" s="3">
        <v>0</v>
      </c>
      <c r="D217" s="4" t="str" cm="1">
        <f t="array" ref="D217">IFERROR(INDEX('RESOLVE Results'!$D:$P, MATCH(1, ('RESOLVE Results'!$A:$A = $D$124) * ('RESOLVE Results'!$B:$B = $F$124) * ('RESOLVE Results'!$C:$C = $C217), 0), MATCH(D$126, 'RESOLVE Results'!$D$1:$P$1, 0)), "")</f>
        <v/>
      </c>
      <c r="E217" s="4" t="str" cm="1">
        <f t="array" ref="E217">IFERROR(INDEX('RESOLVE Results'!$D:$P, MATCH(1, ('RESOLVE Results'!$A:$A = $D$124) * ('RESOLVE Results'!$B:$B = $F$124) * ('RESOLVE Results'!$C:$C = $C217), 0), MATCH(E$126, 'RESOLVE Results'!$D$1:$P$1, 0)), "")</f>
        <v/>
      </c>
      <c r="F217" s="4" t="str" cm="1">
        <f t="array" ref="F217">IFERROR(INDEX('RESOLVE Results'!$D:$P, MATCH(1, ('RESOLVE Results'!$A:$A = $D$124) * ('RESOLVE Results'!$B:$B = $F$124) * ('RESOLVE Results'!$C:$C = $C217), 0), MATCH(F$126, 'RESOLVE Results'!$D$1:$P$1, 0)), "")</f>
        <v/>
      </c>
      <c r="G217" s="4" t="str" cm="1">
        <f t="array" ref="G217">IFERROR(INDEX('RESOLVE Results'!$D:$P, MATCH(1, ('RESOLVE Results'!$A:$A = $D$124) * ('RESOLVE Results'!$B:$B = $F$124) * ('RESOLVE Results'!$C:$C = $C217), 0), MATCH(G$126, 'RESOLVE Results'!$D$1:$P$1, 0)), "")</f>
        <v/>
      </c>
      <c r="H217" s="4" t="str" cm="1">
        <f t="array" ref="H217">IFERROR(INDEX('RESOLVE Results'!$D:$P, MATCH(1, ('RESOLVE Results'!$A:$A = $D$124) * ('RESOLVE Results'!$B:$B = $F$124) * ('RESOLVE Results'!$C:$C = $C217), 0), MATCH(H$126, 'RESOLVE Results'!$D$1:$P$1, 0)), "")</f>
        <v/>
      </c>
      <c r="I217" s="4" t="str" cm="1">
        <f t="array" ref="I217">IFERROR(INDEX('RESOLVE Results'!$D:$P, MATCH(1, ('RESOLVE Results'!$A:$A = $D$124) * ('RESOLVE Results'!$B:$B = $F$124) * ('RESOLVE Results'!$C:$C = $C217), 0), MATCH(I$126, 'RESOLVE Results'!$D$1:$P$1, 0)), "")</f>
        <v/>
      </c>
      <c r="J217" s="4" t="str" cm="1">
        <f t="array" ref="J217">IFERROR(INDEX('RESOLVE Results'!$D:$P, MATCH(1, ('RESOLVE Results'!$A:$A = $D$124) * ('RESOLVE Results'!$B:$B = $F$124) * ('RESOLVE Results'!$C:$C = $C217), 0), MATCH(J$126, 'RESOLVE Results'!$D$1:$P$1, 0)), "")</f>
        <v/>
      </c>
      <c r="K217" s="4" t="str" cm="1">
        <f t="array" ref="K217">IFERROR(INDEX('RESOLVE Results'!$D:$P, MATCH(1, ('RESOLVE Results'!$A:$A = $D$124) * ('RESOLVE Results'!$B:$B = $F$124) * ('RESOLVE Results'!$C:$C = $C217), 0), MATCH(K$126, 'RESOLVE Results'!$D$1:$P$1, 0)), "")</f>
        <v/>
      </c>
      <c r="L217" s="4" t="str" cm="1">
        <f t="array" ref="L217">IFERROR(INDEX('RESOLVE Results'!$D:$P, MATCH(1, ('RESOLVE Results'!$A:$A = $D$124) * ('RESOLVE Results'!$B:$B = $F$124) * ('RESOLVE Results'!$C:$C = $C217), 0), MATCH(L$126, 'RESOLVE Results'!$D$1:$P$1, 0)), "")</f>
        <v/>
      </c>
      <c r="M217" s="4" t="str" cm="1">
        <f t="array" ref="M217">IFERROR(INDEX('RESOLVE Results'!$D:$P, MATCH(1, ('RESOLVE Results'!$A:$A = $D$124) * ('RESOLVE Results'!$B:$B = $F$124) * ('RESOLVE Results'!$C:$C = $C217), 0), MATCH(M$126, 'RESOLVE Results'!$D$1:$P$1, 0)), "")</f>
        <v/>
      </c>
      <c r="N217" s="4" t="str" cm="1">
        <f t="array" ref="N217">IFERROR(INDEX('RESOLVE Results'!$D:$P, MATCH(1, ('RESOLVE Results'!$A:$A = $D$124) * ('RESOLVE Results'!$B:$B = $F$124) * ('RESOLVE Results'!$C:$C = $C217), 0), MATCH(N$126, 'RESOLVE Results'!$D$1:$P$1, 0)), "")</f>
        <v/>
      </c>
      <c r="O217" s="4" t="str" cm="1">
        <f t="array" ref="O217">IFERROR(INDEX('RESOLVE Results'!$D:$P, MATCH(1, ('RESOLVE Results'!$A:$A = $D$124) * ('RESOLVE Results'!$B:$B = $F$124) * ('RESOLVE Results'!$C:$C = $C217), 0), MATCH(O$126, 'RESOLVE Results'!$D$1:$P$1, 0)), "")</f>
        <v/>
      </c>
      <c r="P217" s="6" t="str">
        <f t="shared" si="7"/>
        <v/>
      </c>
      <c r="Q217" s="4" t="str">
        <f>IFERROR(IF('Dashboard '!$D$6 = 2035, P217 * (1.05^(2035-2022)), P217), "")</f>
        <v/>
      </c>
    </row>
    <row r="218" spans="2:17" outlineLevel="1" x14ac:dyDescent="0.2">
      <c r="B218" s="11" t="s">
        <v>272</v>
      </c>
      <c r="C218" s="3">
        <v>0</v>
      </c>
      <c r="D218" s="4" t="str" cm="1">
        <f t="array" ref="D218">IFERROR(INDEX('RESOLVE Results'!$D:$P, MATCH(1, ('RESOLVE Results'!$A:$A = $D$124) * ('RESOLVE Results'!$B:$B = $F$124) * ('RESOLVE Results'!$C:$C = $C218), 0), MATCH(D$126, 'RESOLVE Results'!$D$1:$P$1, 0)), "")</f>
        <v/>
      </c>
      <c r="E218" s="4" t="str" cm="1">
        <f t="array" ref="E218">IFERROR(INDEX('RESOLVE Results'!$D:$P, MATCH(1, ('RESOLVE Results'!$A:$A = $D$124) * ('RESOLVE Results'!$B:$B = $F$124) * ('RESOLVE Results'!$C:$C = $C218), 0), MATCH(E$126, 'RESOLVE Results'!$D$1:$P$1, 0)), "")</f>
        <v/>
      </c>
      <c r="F218" s="4" t="str" cm="1">
        <f t="array" ref="F218">IFERROR(INDEX('RESOLVE Results'!$D:$P, MATCH(1, ('RESOLVE Results'!$A:$A = $D$124) * ('RESOLVE Results'!$B:$B = $F$124) * ('RESOLVE Results'!$C:$C = $C218), 0), MATCH(F$126, 'RESOLVE Results'!$D$1:$P$1, 0)), "")</f>
        <v/>
      </c>
      <c r="G218" s="4" t="str" cm="1">
        <f t="array" ref="G218">IFERROR(INDEX('RESOLVE Results'!$D:$P, MATCH(1, ('RESOLVE Results'!$A:$A = $D$124) * ('RESOLVE Results'!$B:$B = $F$124) * ('RESOLVE Results'!$C:$C = $C218), 0), MATCH(G$126, 'RESOLVE Results'!$D$1:$P$1, 0)), "")</f>
        <v/>
      </c>
      <c r="H218" s="4" t="str" cm="1">
        <f t="array" ref="H218">IFERROR(INDEX('RESOLVE Results'!$D:$P, MATCH(1, ('RESOLVE Results'!$A:$A = $D$124) * ('RESOLVE Results'!$B:$B = $F$124) * ('RESOLVE Results'!$C:$C = $C218), 0), MATCH(H$126, 'RESOLVE Results'!$D$1:$P$1, 0)), "")</f>
        <v/>
      </c>
      <c r="I218" s="4" t="str" cm="1">
        <f t="array" ref="I218">IFERROR(INDEX('RESOLVE Results'!$D:$P, MATCH(1, ('RESOLVE Results'!$A:$A = $D$124) * ('RESOLVE Results'!$B:$B = $F$124) * ('RESOLVE Results'!$C:$C = $C218), 0), MATCH(I$126, 'RESOLVE Results'!$D$1:$P$1, 0)), "")</f>
        <v/>
      </c>
      <c r="J218" s="4" t="str" cm="1">
        <f t="array" ref="J218">IFERROR(INDEX('RESOLVE Results'!$D:$P, MATCH(1, ('RESOLVE Results'!$A:$A = $D$124) * ('RESOLVE Results'!$B:$B = $F$124) * ('RESOLVE Results'!$C:$C = $C218), 0), MATCH(J$126, 'RESOLVE Results'!$D$1:$P$1, 0)), "")</f>
        <v/>
      </c>
      <c r="K218" s="4" t="str" cm="1">
        <f t="array" ref="K218">IFERROR(INDEX('RESOLVE Results'!$D:$P, MATCH(1, ('RESOLVE Results'!$A:$A = $D$124) * ('RESOLVE Results'!$B:$B = $F$124) * ('RESOLVE Results'!$C:$C = $C218), 0), MATCH(K$126, 'RESOLVE Results'!$D$1:$P$1, 0)), "")</f>
        <v/>
      </c>
      <c r="L218" s="4" t="str" cm="1">
        <f t="array" ref="L218">IFERROR(INDEX('RESOLVE Results'!$D:$P, MATCH(1, ('RESOLVE Results'!$A:$A = $D$124) * ('RESOLVE Results'!$B:$B = $F$124) * ('RESOLVE Results'!$C:$C = $C218), 0), MATCH(L$126, 'RESOLVE Results'!$D$1:$P$1, 0)), "")</f>
        <v/>
      </c>
      <c r="M218" s="4" t="str" cm="1">
        <f t="array" ref="M218">IFERROR(INDEX('RESOLVE Results'!$D:$P, MATCH(1, ('RESOLVE Results'!$A:$A = $D$124) * ('RESOLVE Results'!$B:$B = $F$124) * ('RESOLVE Results'!$C:$C = $C218), 0), MATCH(M$126, 'RESOLVE Results'!$D$1:$P$1, 0)), "")</f>
        <v/>
      </c>
      <c r="N218" s="4" t="str" cm="1">
        <f t="array" ref="N218">IFERROR(INDEX('RESOLVE Results'!$D:$P, MATCH(1, ('RESOLVE Results'!$A:$A = $D$124) * ('RESOLVE Results'!$B:$B = $F$124) * ('RESOLVE Results'!$C:$C = $C218), 0), MATCH(N$126, 'RESOLVE Results'!$D$1:$P$1, 0)), "")</f>
        <v/>
      </c>
      <c r="O218" s="4" t="str" cm="1">
        <f t="array" ref="O218">IFERROR(INDEX('RESOLVE Results'!$D:$P, MATCH(1, ('RESOLVE Results'!$A:$A = $D$124) * ('RESOLVE Results'!$B:$B = $F$124) * ('RESOLVE Results'!$C:$C = $C218), 0), MATCH(O$126, 'RESOLVE Results'!$D$1:$P$1, 0)), "")</f>
        <v/>
      </c>
      <c r="P218" s="6" t="str">
        <f t="shared" si="7"/>
        <v/>
      </c>
      <c r="Q218" s="4" t="str">
        <f>IFERROR(IF('Dashboard '!$D$6 = 2035, P218 * (1.05^(2035-2022)), P218), "")</f>
        <v/>
      </c>
    </row>
    <row r="219" spans="2:17" outlineLevel="1" x14ac:dyDescent="0.2">
      <c r="B219" s="11" t="s">
        <v>272</v>
      </c>
      <c r="C219" s="3">
        <v>0</v>
      </c>
      <c r="D219" s="4" t="str" cm="1">
        <f t="array" ref="D219">IFERROR(INDEX('RESOLVE Results'!$D:$P, MATCH(1, ('RESOLVE Results'!$A:$A = $D$124) * ('RESOLVE Results'!$B:$B = $F$124) * ('RESOLVE Results'!$C:$C = $C219), 0), MATCH(D$126, 'RESOLVE Results'!$D$1:$P$1, 0)), "")</f>
        <v/>
      </c>
      <c r="E219" s="4" t="str" cm="1">
        <f t="array" ref="E219">IFERROR(INDEX('RESOLVE Results'!$D:$P, MATCH(1, ('RESOLVE Results'!$A:$A = $D$124) * ('RESOLVE Results'!$B:$B = $F$124) * ('RESOLVE Results'!$C:$C = $C219), 0), MATCH(E$126, 'RESOLVE Results'!$D$1:$P$1, 0)), "")</f>
        <v/>
      </c>
      <c r="F219" s="4" t="str" cm="1">
        <f t="array" ref="F219">IFERROR(INDEX('RESOLVE Results'!$D:$P, MATCH(1, ('RESOLVE Results'!$A:$A = $D$124) * ('RESOLVE Results'!$B:$B = $F$124) * ('RESOLVE Results'!$C:$C = $C219), 0), MATCH(F$126, 'RESOLVE Results'!$D$1:$P$1, 0)), "")</f>
        <v/>
      </c>
      <c r="G219" s="4" t="str" cm="1">
        <f t="array" ref="G219">IFERROR(INDEX('RESOLVE Results'!$D:$P, MATCH(1, ('RESOLVE Results'!$A:$A = $D$124) * ('RESOLVE Results'!$B:$B = $F$124) * ('RESOLVE Results'!$C:$C = $C219), 0), MATCH(G$126, 'RESOLVE Results'!$D$1:$P$1, 0)), "")</f>
        <v/>
      </c>
      <c r="H219" s="4" t="str" cm="1">
        <f t="array" ref="H219">IFERROR(INDEX('RESOLVE Results'!$D:$P, MATCH(1, ('RESOLVE Results'!$A:$A = $D$124) * ('RESOLVE Results'!$B:$B = $F$124) * ('RESOLVE Results'!$C:$C = $C219), 0), MATCH(H$126, 'RESOLVE Results'!$D$1:$P$1, 0)), "")</f>
        <v/>
      </c>
      <c r="I219" s="4" t="str" cm="1">
        <f t="array" ref="I219">IFERROR(INDEX('RESOLVE Results'!$D:$P, MATCH(1, ('RESOLVE Results'!$A:$A = $D$124) * ('RESOLVE Results'!$B:$B = $F$124) * ('RESOLVE Results'!$C:$C = $C219), 0), MATCH(I$126, 'RESOLVE Results'!$D$1:$P$1, 0)), "")</f>
        <v/>
      </c>
      <c r="J219" s="4" t="str" cm="1">
        <f t="array" ref="J219">IFERROR(INDEX('RESOLVE Results'!$D:$P, MATCH(1, ('RESOLVE Results'!$A:$A = $D$124) * ('RESOLVE Results'!$B:$B = $F$124) * ('RESOLVE Results'!$C:$C = $C219), 0), MATCH(J$126, 'RESOLVE Results'!$D$1:$P$1, 0)), "")</f>
        <v/>
      </c>
      <c r="K219" s="4" t="str" cm="1">
        <f t="array" ref="K219">IFERROR(INDEX('RESOLVE Results'!$D:$P, MATCH(1, ('RESOLVE Results'!$A:$A = $D$124) * ('RESOLVE Results'!$B:$B = $F$124) * ('RESOLVE Results'!$C:$C = $C219), 0), MATCH(K$126, 'RESOLVE Results'!$D$1:$P$1, 0)), "")</f>
        <v/>
      </c>
      <c r="L219" s="4" t="str" cm="1">
        <f t="array" ref="L219">IFERROR(INDEX('RESOLVE Results'!$D:$P, MATCH(1, ('RESOLVE Results'!$A:$A = $D$124) * ('RESOLVE Results'!$B:$B = $F$124) * ('RESOLVE Results'!$C:$C = $C219), 0), MATCH(L$126, 'RESOLVE Results'!$D$1:$P$1, 0)), "")</f>
        <v/>
      </c>
      <c r="M219" s="4" t="str" cm="1">
        <f t="array" ref="M219">IFERROR(INDEX('RESOLVE Results'!$D:$P, MATCH(1, ('RESOLVE Results'!$A:$A = $D$124) * ('RESOLVE Results'!$B:$B = $F$124) * ('RESOLVE Results'!$C:$C = $C219), 0), MATCH(M$126, 'RESOLVE Results'!$D$1:$P$1, 0)), "")</f>
        <v/>
      </c>
      <c r="N219" s="4" t="str" cm="1">
        <f t="array" ref="N219">IFERROR(INDEX('RESOLVE Results'!$D:$P, MATCH(1, ('RESOLVE Results'!$A:$A = $D$124) * ('RESOLVE Results'!$B:$B = $F$124) * ('RESOLVE Results'!$C:$C = $C219), 0), MATCH(N$126, 'RESOLVE Results'!$D$1:$P$1, 0)), "")</f>
        <v/>
      </c>
      <c r="O219" s="4" t="str" cm="1">
        <f t="array" ref="O219">IFERROR(INDEX('RESOLVE Results'!$D:$P, MATCH(1, ('RESOLVE Results'!$A:$A = $D$124) * ('RESOLVE Results'!$B:$B = $F$124) * ('RESOLVE Results'!$C:$C = $C219), 0), MATCH(O$126, 'RESOLVE Results'!$D$1:$P$1, 0)), "")</f>
        <v/>
      </c>
      <c r="P219" s="6" t="str">
        <f t="shared" si="7"/>
        <v/>
      </c>
      <c r="Q219" s="4" t="str">
        <f>IFERROR(IF('Dashboard '!$D$6 = 2035, P219 * (1.05^(2035-2022)), P219), "")</f>
        <v/>
      </c>
    </row>
    <row r="220" spans="2:17" outlineLevel="1" x14ac:dyDescent="0.2">
      <c r="B220" s="11" t="s">
        <v>272</v>
      </c>
      <c r="C220" s="3">
        <v>0</v>
      </c>
      <c r="D220" s="4" t="str" cm="1">
        <f t="array" ref="D220">IFERROR(INDEX('RESOLVE Results'!$D:$P, MATCH(1, ('RESOLVE Results'!$A:$A = $D$124) * ('RESOLVE Results'!$B:$B = $F$124) * ('RESOLVE Results'!$C:$C = $C220), 0), MATCH(D$126, 'RESOLVE Results'!$D$1:$P$1, 0)), "")</f>
        <v/>
      </c>
      <c r="E220" s="4" t="str" cm="1">
        <f t="array" ref="E220">IFERROR(INDEX('RESOLVE Results'!$D:$P, MATCH(1, ('RESOLVE Results'!$A:$A = $D$124) * ('RESOLVE Results'!$B:$B = $F$124) * ('RESOLVE Results'!$C:$C = $C220), 0), MATCH(E$126, 'RESOLVE Results'!$D$1:$P$1, 0)), "")</f>
        <v/>
      </c>
      <c r="F220" s="4" t="str" cm="1">
        <f t="array" ref="F220">IFERROR(INDEX('RESOLVE Results'!$D:$P, MATCH(1, ('RESOLVE Results'!$A:$A = $D$124) * ('RESOLVE Results'!$B:$B = $F$124) * ('RESOLVE Results'!$C:$C = $C220), 0), MATCH(F$126, 'RESOLVE Results'!$D$1:$P$1, 0)), "")</f>
        <v/>
      </c>
      <c r="G220" s="4" t="str" cm="1">
        <f t="array" ref="G220">IFERROR(INDEX('RESOLVE Results'!$D:$P, MATCH(1, ('RESOLVE Results'!$A:$A = $D$124) * ('RESOLVE Results'!$B:$B = $F$124) * ('RESOLVE Results'!$C:$C = $C220), 0), MATCH(G$126, 'RESOLVE Results'!$D$1:$P$1, 0)), "")</f>
        <v/>
      </c>
      <c r="H220" s="4" t="str" cm="1">
        <f t="array" ref="H220">IFERROR(INDEX('RESOLVE Results'!$D:$P, MATCH(1, ('RESOLVE Results'!$A:$A = $D$124) * ('RESOLVE Results'!$B:$B = $F$124) * ('RESOLVE Results'!$C:$C = $C220), 0), MATCH(H$126, 'RESOLVE Results'!$D$1:$P$1, 0)), "")</f>
        <v/>
      </c>
      <c r="I220" s="4" t="str" cm="1">
        <f t="array" ref="I220">IFERROR(INDEX('RESOLVE Results'!$D:$P, MATCH(1, ('RESOLVE Results'!$A:$A = $D$124) * ('RESOLVE Results'!$B:$B = $F$124) * ('RESOLVE Results'!$C:$C = $C220), 0), MATCH(I$126, 'RESOLVE Results'!$D$1:$P$1, 0)), "")</f>
        <v/>
      </c>
      <c r="J220" s="4" t="str" cm="1">
        <f t="array" ref="J220">IFERROR(INDEX('RESOLVE Results'!$D:$P, MATCH(1, ('RESOLVE Results'!$A:$A = $D$124) * ('RESOLVE Results'!$B:$B = $F$124) * ('RESOLVE Results'!$C:$C = $C220), 0), MATCH(J$126, 'RESOLVE Results'!$D$1:$P$1, 0)), "")</f>
        <v/>
      </c>
      <c r="K220" s="4" t="str" cm="1">
        <f t="array" ref="K220">IFERROR(INDEX('RESOLVE Results'!$D:$P, MATCH(1, ('RESOLVE Results'!$A:$A = $D$124) * ('RESOLVE Results'!$B:$B = $F$124) * ('RESOLVE Results'!$C:$C = $C220), 0), MATCH(K$126, 'RESOLVE Results'!$D$1:$P$1, 0)), "")</f>
        <v/>
      </c>
      <c r="L220" s="4" t="str" cm="1">
        <f t="array" ref="L220">IFERROR(INDEX('RESOLVE Results'!$D:$P, MATCH(1, ('RESOLVE Results'!$A:$A = $D$124) * ('RESOLVE Results'!$B:$B = $F$124) * ('RESOLVE Results'!$C:$C = $C220), 0), MATCH(L$126, 'RESOLVE Results'!$D$1:$P$1, 0)), "")</f>
        <v/>
      </c>
      <c r="M220" s="4" t="str" cm="1">
        <f t="array" ref="M220">IFERROR(INDEX('RESOLVE Results'!$D:$P, MATCH(1, ('RESOLVE Results'!$A:$A = $D$124) * ('RESOLVE Results'!$B:$B = $F$124) * ('RESOLVE Results'!$C:$C = $C220), 0), MATCH(M$126, 'RESOLVE Results'!$D$1:$P$1, 0)), "")</f>
        <v/>
      </c>
      <c r="N220" s="4" t="str" cm="1">
        <f t="array" ref="N220">IFERROR(INDEX('RESOLVE Results'!$D:$P, MATCH(1, ('RESOLVE Results'!$A:$A = $D$124) * ('RESOLVE Results'!$B:$B = $F$124) * ('RESOLVE Results'!$C:$C = $C220), 0), MATCH(N$126, 'RESOLVE Results'!$D$1:$P$1, 0)), "")</f>
        <v/>
      </c>
      <c r="O220" s="4" t="str" cm="1">
        <f t="array" ref="O220">IFERROR(INDEX('RESOLVE Results'!$D:$P, MATCH(1, ('RESOLVE Results'!$A:$A = $D$124) * ('RESOLVE Results'!$B:$B = $F$124) * ('RESOLVE Results'!$C:$C = $C220), 0), MATCH(O$126, 'RESOLVE Results'!$D$1:$P$1, 0)), "")</f>
        <v/>
      </c>
      <c r="P220" s="6" t="str">
        <f t="shared" si="7"/>
        <v/>
      </c>
      <c r="Q220" s="4" t="str">
        <f>IFERROR(IF('Dashboard '!$D$6 = 2035, P220 * (1.05^(2035-2022)), P220), "")</f>
        <v/>
      </c>
    </row>
    <row r="221" spans="2:17" outlineLevel="1" x14ac:dyDescent="0.2">
      <c r="B221" s="11" t="s">
        <v>272</v>
      </c>
      <c r="C221" s="3">
        <v>0</v>
      </c>
      <c r="D221" s="4" t="str" cm="1">
        <f t="array" ref="D221">IFERROR(INDEX('RESOLVE Results'!$D:$P, MATCH(1, ('RESOLVE Results'!$A:$A = $D$124) * ('RESOLVE Results'!$B:$B = $F$124) * ('RESOLVE Results'!$C:$C = $C221), 0), MATCH(D$126, 'RESOLVE Results'!$D$1:$P$1, 0)), "")</f>
        <v/>
      </c>
      <c r="E221" s="4" t="str" cm="1">
        <f t="array" ref="E221">IFERROR(INDEX('RESOLVE Results'!$D:$P, MATCH(1, ('RESOLVE Results'!$A:$A = $D$124) * ('RESOLVE Results'!$B:$B = $F$124) * ('RESOLVE Results'!$C:$C = $C221), 0), MATCH(E$126, 'RESOLVE Results'!$D$1:$P$1, 0)), "")</f>
        <v/>
      </c>
      <c r="F221" s="4" t="str" cm="1">
        <f t="array" ref="F221">IFERROR(INDEX('RESOLVE Results'!$D:$P, MATCH(1, ('RESOLVE Results'!$A:$A = $D$124) * ('RESOLVE Results'!$B:$B = $F$124) * ('RESOLVE Results'!$C:$C = $C221), 0), MATCH(F$126, 'RESOLVE Results'!$D$1:$P$1, 0)), "")</f>
        <v/>
      </c>
      <c r="G221" s="4" t="str" cm="1">
        <f t="array" ref="G221">IFERROR(INDEX('RESOLVE Results'!$D:$P, MATCH(1, ('RESOLVE Results'!$A:$A = $D$124) * ('RESOLVE Results'!$B:$B = $F$124) * ('RESOLVE Results'!$C:$C = $C221), 0), MATCH(G$126, 'RESOLVE Results'!$D$1:$P$1, 0)), "")</f>
        <v/>
      </c>
      <c r="H221" s="4" t="str" cm="1">
        <f t="array" ref="H221">IFERROR(INDEX('RESOLVE Results'!$D:$P, MATCH(1, ('RESOLVE Results'!$A:$A = $D$124) * ('RESOLVE Results'!$B:$B = $F$124) * ('RESOLVE Results'!$C:$C = $C221), 0), MATCH(H$126, 'RESOLVE Results'!$D$1:$P$1, 0)), "")</f>
        <v/>
      </c>
      <c r="I221" s="4" t="str" cm="1">
        <f t="array" ref="I221">IFERROR(INDEX('RESOLVE Results'!$D:$P, MATCH(1, ('RESOLVE Results'!$A:$A = $D$124) * ('RESOLVE Results'!$B:$B = $F$124) * ('RESOLVE Results'!$C:$C = $C221), 0), MATCH(I$126, 'RESOLVE Results'!$D$1:$P$1, 0)), "")</f>
        <v/>
      </c>
      <c r="J221" s="4" t="str" cm="1">
        <f t="array" ref="J221">IFERROR(INDEX('RESOLVE Results'!$D:$P, MATCH(1, ('RESOLVE Results'!$A:$A = $D$124) * ('RESOLVE Results'!$B:$B = $F$124) * ('RESOLVE Results'!$C:$C = $C221), 0), MATCH(J$126, 'RESOLVE Results'!$D$1:$P$1, 0)), "")</f>
        <v/>
      </c>
      <c r="K221" s="4" t="str" cm="1">
        <f t="array" ref="K221">IFERROR(INDEX('RESOLVE Results'!$D:$P, MATCH(1, ('RESOLVE Results'!$A:$A = $D$124) * ('RESOLVE Results'!$B:$B = $F$124) * ('RESOLVE Results'!$C:$C = $C221), 0), MATCH(K$126, 'RESOLVE Results'!$D$1:$P$1, 0)), "")</f>
        <v/>
      </c>
      <c r="L221" s="4" t="str" cm="1">
        <f t="array" ref="L221">IFERROR(INDEX('RESOLVE Results'!$D:$P, MATCH(1, ('RESOLVE Results'!$A:$A = $D$124) * ('RESOLVE Results'!$B:$B = $F$124) * ('RESOLVE Results'!$C:$C = $C221), 0), MATCH(L$126, 'RESOLVE Results'!$D$1:$P$1, 0)), "")</f>
        <v/>
      </c>
      <c r="M221" s="4" t="str" cm="1">
        <f t="array" ref="M221">IFERROR(INDEX('RESOLVE Results'!$D:$P, MATCH(1, ('RESOLVE Results'!$A:$A = $D$124) * ('RESOLVE Results'!$B:$B = $F$124) * ('RESOLVE Results'!$C:$C = $C221), 0), MATCH(M$126, 'RESOLVE Results'!$D$1:$P$1, 0)), "")</f>
        <v/>
      </c>
      <c r="N221" s="4" t="str" cm="1">
        <f t="array" ref="N221">IFERROR(INDEX('RESOLVE Results'!$D:$P, MATCH(1, ('RESOLVE Results'!$A:$A = $D$124) * ('RESOLVE Results'!$B:$B = $F$124) * ('RESOLVE Results'!$C:$C = $C221), 0), MATCH(N$126, 'RESOLVE Results'!$D$1:$P$1, 0)), "")</f>
        <v/>
      </c>
      <c r="O221" s="4" t="str" cm="1">
        <f t="array" ref="O221">IFERROR(INDEX('RESOLVE Results'!$D:$P, MATCH(1, ('RESOLVE Results'!$A:$A = $D$124) * ('RESOLVE Results'!$B:$B = $F$124) * ('RESOLVE Results'!$C:$C = $C221), 0), MATCH(O$126, 'RESOLVE Results'!$D$1:$P$1, 0)), "")</f>
        <v/>
      </c>
      <c r="P221" s="6" t="str">
        <f t="shared" si="7"/>
        <v/>
      </c>
      <c r="Q221" s="4" t="str">
        <f>IFERROR(IF('Dashboard '!$D$6 = 2035, P221 * (1.05^(2035-2022)), P221), "")</f>
        <v/>
      </c>
    </row>
    <row r="222" spans="2:17" outlineLevel="1" x14ac:dyDescent="0.2">
      <c r="B222" s="11" t="s">
        <v>272</v>
      </c>
      <c r="C222" s="3">
        <v>0</v>
      </c>
      <c r="D222" s="4" t="str" cm="1">
        <f t="array" ref="D222">IFERROR(INDEX('RESOLVE Results'!$D:$P, MATCH(1, ('RESOLVE Results'!$A:$A = $D$124) * ('RESOLVE Results'!$B:$B = $F$124) * ('RESOLVE Results'!$C:$C = $C222), 0), MATCH(D$126, 'RESOLVE Results'!$D$1:$P$1, 0)), "")</f>
        <v/>
      </c>
      <c r="E222" s="4" t="str" cm="1">
        <f t="array" ref="E222">IFERROR(INDEX('RESOLVE Results'!$D:$P, MATCH(1, ('RESOLVE Results'!$A:$A = $D$124) * ('RESOLVE Results'!$B:$B = $F$124) * ('RESOLVE Results'!$C:$C = $C222), 0), MATCH(E$126, 'RESOLVE Results'!$D$1:$P$1, 0)), "")</f>
        <v/>
      </c>
      <c r="F222" s="4" t="str" cm="1">
        <f t="array" ref="F222">IFERROR(INDEX('RESOLVE Results'!$D:$P, MATCH(1, ('RESOLVE Results'!$A:$A = $D$124) * ('RESOLVE Results'!$B:$B = $F$124) * ('RESOLVE Results'!$C:$C = $C222), 0), MATCH(F$126, 'RESOLVE Results'!$D$1:$P$1, 0)), "")</f>
        <v/>
      </c>
      <c r="G222" s="4" t="str" cm="1">
        <f t="array" ref="G222">IFERROR(INDEX('RESOLVE Results'!$D:$P, MATCH(1, ('RESOLVE Results'!$A:$A = $D$124) * ('RESOLVE Results'!$B:$B = $F$124) * ('RESOLVE Results'!$C:$C = $C222), 0), MATCH(G$126, 'RESOLVE Results'!$D$1:$P$1, 0)), "")</f>
        <v/>
      </c>
      <c r="H222" s="4" t="str" cm="1">
        <f t="array" ref="H222">IFERROR(INDEX('RESOLVE Results'!$D:$P, MATCH(1, ('RESOLVE Results'!$A:$A = $D$124) * ('RESOLVE Results'!$B:$B = $F$124) * ('RESOLVE Results'!$C:$C = $C222), 0), MATCH(H$126, 'RESOLVE Results'!$D$1:$P$1, 0)), "")</f>
        <v/>
      </c>
      <c r="I222" s="4" t="str" cm="1">
        <f t="array" ref="I222">IFERROR(INDEX('RESOLVE Results'!$D:$P, MATCH(1, ('RESOLVE Results'!$A:$A = $D$124) * ('RESOLVE Results'!$B:$B = $F$124) * ('RESOLVE Results'!$C:$C = $C222), 0), MATCH(I$126, 'RESOLVE Results'!$D$1:$P$1, 0)), "")</f>
        <v/>
      </c>
      <c r="J222" s="4" t="str" cm="1">
        <f t="array" ref="J222">IFERROR(INDEX('RESOLVE Results'!$D:$P, MATCH(1, ('RESOLVE Results'!$A:$A = $D$124) * ('RESOLVE Results'!$B:$B = $F$124) * ('RESOLVE Results'!$C:$C = $C222), 0), MATCH(J$126, 'RESOLVE Results'!$D$1:$P$1, 0)), "")</f>
        <v/>
      </c>
      <c r="K222" s="4" t="str" cm="1">
        <f t="array" ref="K222">IFERROR(INDEX('RESOLVE Results'!$D:$P, MATCH(1, ('RESOLVE Results'!$A:$A = $D$124) * ('RESOLVE Results'!$B:$B = $F$124) * ('RESOLVE Results'!$C:$C = $C222), 0), MATCH(K$126, 'RESOLVE Results'!$D$1:$P$1, 0)), "")</f>
        <v/>
      </c>
      <c r="L222" s="4" t="str" cm="1">
        <f t="array" ref="L222">IFERROR(INDEX('RESOLVE Results'!$D:$P, MATCH(1, ('RESOLVE Results'!$A:$A = $D$124) * ('RESOLVE Results'!$B:$B = $F$124) * ('RESOLVE Results'!$C:$C = $C222), 0), MATCH(L$126, 'RESOLVE Results'!$D$1:$P$1, 0)), "")</f>
        <v/>
      </c>
      <c r="M222" s="4" t="str" cm="1">
        <f t="array" ref="M222">IFERROR(INDEX('RESOLVE Results'!$D:$P, MATCH(1, ('RESOLVE Results'!$A:$A = $D$124) * ('RESOLVE Results'!$B:$B = $F$124) * ('RESOLVE Results'!$C:$C = $C222), 0), MATCH(M$126, 'RESOLVE Results'!$D$1:$P$1, 0)), "")</f>
        <v/>
      </c>
      <c r="N222" s="4" t="str" cm="1">
        <f t="array" ref="N222">IFERROR(INDEX('RESOLVE Results'!$D:$P, MATCH(1, ('RESOLVE Results'!$A:$A = $D$124) * ('RESOLVE Results'!$B:$B = $F$124) * ('RESOLVE Results'!$C:$C = $C222), 0), MATCH(N$126, 'RESOLVE Results'!$D$1:$P$1, 0)), "")</f>
        <v/>
      </c>
      <c r="O222" s="4" t="str" cm="1">
        <f t="array" ref="O222">IFERROR(INDEX('RESOLVE Results'!$D:$P, MATCH(1, ('RESOLVE Results'!$A:$A = $D$124) * ('RESOLVE Results'!$B:$B = $F$124) * ('RESOLVE Results'!$C:$C = $C222), 0), MATCH(O$126, 'RESOLVE Results'!$D$1:$P$1, 0)), "")</f>
        <v/>
      </c>
      <c r="P222" s="6" t="str">
        <f t="shared" si="7"/>
        <v/>
      </c>
      <c r="Q222" s="4" t="str">
        <f>IFERROR(IF('Dashboard '!$D$6 = 2035, P222 * (1.05^(2035-2022)), P222), "")</f>
        <v/>
      </c>
    </row>
    <row r="223" spans="2:17" outlineLevel="1" x14ac:dyDescent="0.2">
      <c r="B223" s="11" t="s">
        <v>272</v>
      </c>
      <c r="C223" s="3">
        <v>0</v>
      </c>
      <c r="D223" s="4" t="str" cm="1">
        <f t="array" ref="D223">IFERROR(INDEX('RESOLVE Results'!$D:$P, MATCH(1, ('RESOLVE Results'!$A:$A = $D$124) * ('RESOLVE Results'!$B:$B = $F$124) * ('RESOLVE Results'!$C:$C = $C223), 0), MATCH(D$126, 'RESOLVE Results'!$D$1:$P$1, 0)), "")</f>
        <v/>
      </c>
      <c r="E223" s="4" t="str" cm="1">
        <f t="array" ref="E223">IFERROR(INDEX('RESOLVE Results'!$D:$P, MATCH(1, ('RESOLVE Results'!$A:$A = $D$124) * ('RESOLVE Results'!$B:$B = $F$124) * ('RESOLVE Results'!$C:$C = $C223), 0), MATCH(E$126, 'RESOLVE Results'!$D$1:$P$1, 0)), "")</f>
        <v/>
      </c>
      <c r="F223" s="4" t="str" cm="1">
        <f t="array" ref="F223">IFERROR(INDEX('RESOLVE Results'!$D:$P, MATCH(1, ('RESOLVE Results'!$A:$A = $D$124) * ('RESOLVE Results'!$B:$B = $F$124) * ('RESOLVE Results'!$C:$C = $C223), 0), MATCH(F$126, 'RESOLVE Results'!$D$1:$P$1, 0)), "")</f>
        <v/>
      </c>
      <c r="G223" s="4" t="str" cm="1">
        <f t="array" ref="G223">IFERROR(INDEX('RESOLVE Results'!$D:$P, MATCH(1, ('RESOLVE Results'!$A:$A = $D$124) * ('RESOLVE Results'!$B:$B = $F$124) * ('RESOLVE Results'!$C:$C = $C223), 0), MATCH(G$126, 'RESOLVE Results'!$D$1:$P$1, 0)), "")</f>
        <v/>
      </c>
      <c r="H223" s="4" t="str" cm="1">
        <f t="array" ref="H223">IFERROR(INDEX('RESOLVE Results'!$D:$P, MATCH(1, ('RESOLVE Results'!$A:$A = $D$124) * ('RESOLVE Results'!$B:$B = $F$124) * ('RESOLVE Results'!$C:$C = $C223), 0), MATCH(H$126, 'RESOLVE Results'!$D$1:$P$1, 0)), "")</f>
        <v/>
      </c>
      <c r="I223" s="4" t="str" cm="1">
        <f t="array" ref="I223">IFERROR(INDEX('RESOLVE Results'!$D:$P, MATCH(1, ('RESOLVE Results'!$A:$A = $D$124) * ('RESOLVE Results'!$B:$B = $F$124) * ('RESOLVE Results'!$C:$C = $C223), 0), MATCH(I$126, 'RESOLVE Results'!$D$1:$P$1, 0)), "")</f>
        <v/>
      </c>
      <c r="J223" s="4" t="str" cm="1">
        <f t="array" ref="J223">IFERROR(INDEX('RESOLVE Results'!$D:$P, MATCH(1, ('RESOLVE Results'!$A:$A = $D$124) * ('RESOLVE Results'!$B:$B = $F$124) * ('RESOLVE Results'!$C:$C = $C223), 0), MATCH(J$126, 'RESOLVE Results'!$D$1:$P$1, 0)), "")</f>
        <v/>
      </c>
      <c r="K223" s="4" t="str" cm="1">
        <f t="array" ref="K223">IFERROR(INDEX('RESOLVE Results'!$D:$P, MATCH(1, ('RESOLVE Results'!$A:$A = $D$124) * ('RESOLVE Results'!$B:$B = $F$124) * ('RESOLVE Results'!$C:$C = $C223), 0), MATCH(K$126, 'RESOLVE Results'!$D$1:$P$1, 0)), "")</f>
        <v/>
      </c>
      <c r="L223" s="4" t="str" cm="1">
        <f t="array" ref="L223">IFERROR(INDEX('RESOLVE Results'!$D:$P, MATCH(1, ('RESOLVE Results'!$A:$A = $D$124) * ('RESOLVE Results'!$B:$B = $F$124) * ('RESOLVE Results'!$C:$C = $C223), 0), MATCH(L$126, 'RESOLVE Results'!$D$1:$P$1, 0)), "")</f>
        <v/>
      </c>
      <c r="M223" s="4" t="str" cm="1">
        <f t="array" ref="M223">IFERROR(INDEX('RESOLVE Results'!$D:$P, MATCH(1, ('RESOLVE Results'!$A:$A = $D$124) * ('RESOLVE Results'!$B:$B = $F$124) * ('RESOLVE Results'!$C:$C = $C223), 0), MATCH(M$126, 'RESOLVE Results'!$D$1:$P$1, 0)), "")</f>
        <v/>
      </c>
      <c r="N223" s="4" t="str" cm="1">
        <f t="array" ref="N223">IFERROR(INDEX('RESOLVE Results'!$D:$P, MATCH(1, ('RESOLVE Results'!$A:$A = $D$124) * ('RESOLVE Results'!$B:$B = $F$124) * ('RESOLVE Results'!$C:$C = $C223), 0), MATCH(N$126, 'RESOLVE Results'!$D$1:$P$1, 0)), "")</f>
        <v/>
      </c>
      <c r="O223" s="4" t="str" cm="1">
        <f t="array" ref="O223">IFERROR(INDEX('RESOLVE Results'!$D:$P, MATCH(1, ('RESOLVE Results'!$A:$A = $D$124) * ('RESOLVE Results'!$B:$B = $F$124) * ('RESOLVE Results'!$C:$C = $C223), 0), MATCH(O$126, 'RESOLVE Results'!$D$1:$P$1, 0)), "")</f>
        <v/>
      </c>
      <c r="P223" s="6" t="str">
        <f t="shared" si="7"/>
        <v/>
      </c>
      <c r="Q223" s="4" t="str">
        <f>IFERROR(IF('Dashboard '!$D$6 = 2035, P223 * (1.05^(2035-2022)), P223), "")</f>
        <v/>
      </c>
    </row>
    <row r="224" spans="2:17" outlineLevel="1" x14ac:dyDescent="0.2">
      <c r="B224" s="11" t="s">
        <v>272</v>
      </c>
      <c r="C224" s="3">
        <v>0</v>
      </c>
      <c r="D224" s="4" t="str" cm="1">
        <f t="array" ref="D224">IFERROR(INDEX('RESOLVE Results'!$D:$P, MATCH(1, ('RESOLVE Results'!$A:$A = $D$124) * ('RESOLVE Results'!$B:$B = $F$124) * ('RESOLVE Results'!$C:$C = $C224), 0), MATCH(D$126, 'RESOLVE Results'!$D$1:$P$1, 0)), "")</f>
        <v/>
      </c>
      <c r="E224" s="4" t="str" cm="1">
        <f t="array" ref="E224">IFERROR(INDEX('RESOLVE Results'!$D:$P, MATCH(1, ('RESOLVE Results'!$A:$A = $D$124) * ('RESOLVE Results'!$B:$B = $F$124) * ('RESOLVE Results'!$C:$C = $C224), 0), MATCH(E$126, 'RESOLVE Results'!$D$1:$P$1, 0)), "")</f>
        <v/>
      </c>
      <c r="F224" s="4" t="str" cm="1">
        <f t="array" ref="F224">IFERROR(INDEX('RESOLVE Results'!$D:$P, MATCH(1, ('RESOLVE Results'!$A:$A = $D$124) * ('RESOLVE Results'!$B:$B = $F$124) * ('RESOLVE Results'!$C:$C = $C224), 0), MATCH(F$126, 'RESOLVE Results'!$D$1:$P$1, 0)), "")</f>
        <v/>
      </c>
      <c r="G224" s="4" t="str" cm="1">
        <f t="array" ref="G224">IFERROR(INDEX('RESOLVE Results'!$D:$P, MATCH(1, ('RESOLVE Results'!$A:$A = $D$124) * ('RESOLVE Results'!$B:$B = $F$124) * ('RESOLVE Results'!$C:$C = $C224), 0), MATCH(G$126, 'RESOLVE Results'!$D$1:$P$1, 0)), "")</f>
        <v/>
      </c>
      <c r="H224" s="4" t="str" cm="1">
        <f t="array" ref="H224">IFERROR(INDEX('RESOLVE Results'!$D:$P, MATCH(1, ('RESOLVE Results'!$A:$A = $D$124) * ('RESOLVE Results'!$B:$B = $F$124) * ('RESOLVE Results'!$C:$C = $C224), 0), MATCH(H$126, 'RESOLVE Results'!$D$1:$P$1, 0)), "")</f>
        <v/>
      </c>
      <c r="I224" s="4" t="str" cm="1">
        <f t="array" ref="I224">IFERROR(INDEX('RESOLVE Results'!$D:$P, MATCH(1, ('RESOLVE Results'!$A:$A = $D$124) * ('RESOLVE Results'!$B:$B = $F$124) * ('RESOLVE Results'!$C:$C = $C224), 0), MATCH(I$126, 'RESOLVE Results'!$D$1:$P$1, 0)), "")</f>
        <v/>
      </c>
      <c r="J224" s="4" t="str" cm="1">
        <f t="array" ref="J224">IFERROR(INDEX('RESOLVE Results'!$D:$P, MATCH(1, ('RESOLVE Results'!$A:$A = $D$124) * ('RESOLVE Results'!$B:$B = $F$124) * ('RESOLVE Results'!$C:$C = $C224), 0), MATCH(J$126, 'RESOLVE Results'!$D$1:$P$1, 0)), "")</f>
        <v/>
      </c>
      <c r="K224" s="4" t="str" cm="1">
        <f t="array" ref="K224">IFERROR(INDEX('RESOLVE Results'!$D:$P, MATCH(1, ('RESOLVE Results'!$A:$A = $D$124) * ('RESOLVE Results'!$B:$B = $F$124) * ('RESOLVE Results'!$C:$C = $C224), 0), MATCH(K$126, 'RESOLVE Results'!$D$1:$P$1, 0)), "")</f>
        <v/>
      </c>
      <c r="L224" s="4" t="str" cm="1">
        <f t="array" ref="L224">IFERROR(INDEX('RESOLVE Results'!$D:$P, MATCH(1, ('RESOLVE Results'!$A:$A = $D$124) * ('RESOLVE Results'!$B:$B = $F$124) * ('RESOLVE Results'!$C:$C = $C224), 0), MATCH(L$126, 'RESOLVE Results'!$D$1:$P$1, 0)), "")</f>
        <v/>
      </c>
      <c r="M224" s="4" t="str" cm="1">
        <f t="array" ref="M224">IFERROR(INDEX('RESOLVE Results'!$D:$P, MATCH(1, ('RESOLVE Results'!$A:$A = $D$124) * ('RESOLVE Results'!$B:$B = $F$124) * ('RESOLVE Results'!$C:$C = $C224), 0), MATCH(M$126, 'RESOLVE Results'!$D$1:$P$1, 0)), "")</f>
        <v/>
      </c>
      <c r="N224" s="4" t="str" cm="1">
        <f t="array" ref="N224">IFERROR(INDEX('RESOLVE Results'!$D:$P, MATCH(1, ('RESOLVE Results'!$A:$A = $D$124) * ('RESOLVE Results'!$B:$B = $F$124) * ('RESOLVE Results'!$C:$C = $C224), 0), MATCH(N$126, 'RESOLVE Results'!$D$1:$P$1, 0)), "")</f>
        <v/>
      </c>
      <c r="O224" s="4" t="str" cm="1">
        <f t="array" ref="O224">IFERROR(INDEX('RESOLVE Results'!$D:$P, MATCH(1, ('RESOLVE Results'!$A:$A = $D$124) * ('RESOLVE Results'!$B:$B = $F$124) * ('RESOLVE Results'!$C:$C = $C224), 0), MATCH(O$126, 'RESOLVE Results'!$D$1:$P$1, 0)), "")</f>
        <v/>
      </c>
      <c r="P224" s="6" t="str">
        <f t="shared" si="7"/>
        <v/>
      </c>
      <c r="Q224" s="4" t="str">
        <f>IFERROR(IF('Dashboard '!$D$6 = 2035, P224 * (1.05^(2035-2022)), P224), "")</f>
        <v/>
      </c>
    </row>
    <row r="225" spans="2:17" outlineLevel="1" x14ac:dyDescent="0.2">
      <c r="B225" s="11" t="s">
        <v>272</v>
      </c>
      <c r="C225" s="3">
        <v>0</v>
      </c>
      <c r="D225" s="4" t="str" cm="1">
        <f t="array" ref="D225">IFERROR(INDEX('RESOLVE Results'!$D:$P, MATCH(1, ('RESOLVE Results'!$A:$A = $D$124) * ('RESOLVE Results'!$B:$B = $F$124) * ('RESOLVE Results'!$C:$C = $C225), 0), MATCH(D$126, 'RESOLVE Results'!$D$1:$P$1, 0)), "")</f>
        <v/>
      </c>
      <c r="E225" s="4" t="str" cm="1">
        <f t="array" ref="E225">IFERROR(INDEX('RESOLVE Results'!$D:$P, MATCH(1, ('RESOLVE Results'!$A:$A = $D$124) * ('RESOLVE Results'!$B:$B = $F$124) * ('RESOLVE Results'!$C:$C = $C225), 0), MATCH(E$126, 'RESOLVE Results'!$D$1:$P$1, 0)), "")</f>
        <v/>
      </c>
      <c r="F225" s="4" t="str" cm="1">
        <f t="array" ref="F225">IFERROR(INDEX('RESOLVE Results'!$D:$P, MATCH(1, ('RESOLVE Results'!$A:$A = $D$124) * ('RESOLVE Results'!$B:$B = $F$124) * ('RESOLVE Results'!$C:$C = $C225), 0), MATCH(F$126, 'RESOLVE Results'!$D$1:$P$1, 0)), "")</f>
        <v/>
      </c>
      <c r="G225" s="4" t="str" cm="1">
        <f t="array" ref="G225">IFERROR(INDEX('RESOLVE Results'!$D:$P, MATCH(1, ('RESOLVE Results'!$A:$A = $D$124) * ('RESOLVE Results'!$B:$B = $F$124) * ('RESOLVE Results'!$C:$C = $C225), 0), MATCH(G$126, 'RESOLVE Results'!$D$1:$P$1, 0)), "")</f>
        <v/>
      </c>
      <c r="H225" s="4" t="str" cm="1">
        <f t="array" ref="H225">IFERROR(INDEX('RESOLVE Results'!$D:$P, MATCH(1, ('RESOLVE Results'!$A:$A = $D$124) * ('RESOLVE Results'!$B:$B = $F$124) * ('RESOLVE Results'!$C:$C = $C225), 0), MATCH(H$126, 'RESOLVE Results'!$D$1:$P$1, 0)), "")</f>
        <v/>
      </c>
      <c r="I225" s="4" t="str" cm="1">
        <f t="array" ref="I225">IFERROR(INDEX('RESOLVE Results'!$D:$P, MATCH(1, ('RESOLVE Results'!$A:$A = $D$124) * ('RESOLVE Results'!$B:$B = $F$124) * ('RESOLVE Results'!$C:$C = $C225), 0), MATCH(I$126, 'RESOLVE Results'!$D$1:$P$1, 0)), "")</f>
        <v/>
      </c>
      <c r="J225" s="4" t="str" cm="1">
        <f t="array" ref="J225">IFERROR(INDEX('RESOLVE Results'!$D:$P, MATCH(1, ('RESOLVE Results'!$A:$A = $D$124) * ('RESOLVE Results'!$B:$B = $F$124) * ('RESOLVE Results'!$C:$C = $C225), 0), MATCH(J$126, 'RESOLVE Results'!$D$1:$P$1, 0)), "")</f>
        <v/>
      </c>
      <c r="K225" s="4" t="str" cm="1">
        <f t="array" ref="K225">IFERROR(INDEX('RESOLVE Results'!$D:$P, MATCH(1, ('RESOLVE Results'!$A:$A = $D$124) * ('RESOLVE Results'!$B:$B = $F$124) * ('RESOLVE Results'!$C:$C = $C225), 0), MATCH(K$126, 'RESOLVE Results'!$D$1:$P$1, 0)), "")</f>
        <v/>
      </c>
      <c r="L225" s="4" t="str" cm="1">
        <f t="array" ref="L225">IFERROR(INDEX('RESOLVE Results'!$D:$P, MATCH(1, ('RESOLVE Results'!$A:$A = $D$124) * ('RESOLVE Results'!$B:$B = $F$124) * ('RESOLVE Results'!$C:$C = $C225), 0), MATCH(L$126, 'RESOLVE Results'!$D$1:$P$1, 0)), "")</f>
        <v/>
      </c>
      <c r="M225" s="4" t="str" cm="1">
        <f t="array" ref="M225">IFERROR(INDEX('RESOLVE Results'!$D:$P, MATCH(1, ('RESOLVE Results'!$A:$A = $D$124) * ('RESOLVE Results'!$B:$B = $F$124) * ('RESOLVE Results'!$C:$C = $C225), 0), MATCH(M$126, 'RESOLVE Results'!$D$1:$P$1, 0)), "")</f>
        <v/>
      </c>
      <c r="N225" s="4" t="str" cm="1">
        <f t="array" ref="N225">IFERROR(INDEX('RESOLVE Results'!$D:$P, MATCH(1, ('RESOLVE Results'!$A:$A = $D$124) * ('RESOLVE Results'!$B:$B = $F$124) * ('RESOLVE Results'!$C:$C = $C225), 0), MATCH(N$126, 'RESOLVE Results'!$D$1:$P$1, 0)), "")</f>
        <v/>
      </c>
      <c r="O225" s="4" t="str" cm="1">
        <f t="array" ref="O225">IFERROR(INDEX('RESOLVE Results'!$D:$P, MATCH(1, ('RESOLVE Results'!$A:$A = $D$124) * ('RESOLVE Results'!$B:$B = $F$124) * ('RESOLVE Results'!$C:$C = $C225), 0), MATCH(O$126, 'RESOLVE Results'!$D$1:$P$1, 0)), "")</f>
        <v/>
      </c>
      <c r="P225" s="6" t="str">
        <f t="shared" si="7"/>
        <v/>
      </c>
      <c r="Q225" s="4" t="str">
        <f>IFERROR(IF('Dashboard '!$D$6 = 2035, P225 * (1.05^(2035-2022)), P225), "")</f>
        <v/>
      </c>
    </row>
    <row r="226" spans="2:17" outlineLevel="1" x14ac:dyDescent="0.2">
      <c r="B226" s="11" t="s">
        <v>272</v>
      </c>
      <c r="C226" s="3">
        <v>0</v>
      </c>
      <c r="D226" s="4" t="str" cm="1">
        <f t="array" ref="D226">IFERROR(INDEX('RESOLVE Results'!$D:$P, MATCH(1, ('RESOLVE Results'!$A:$A = $D$124) * ('RESOLVE Results'!$B:$B = $F$124) * ('RESOLVE Results'!$C:$C = $C226), 0), MATCH(D$126, 'RESOLVE Results'!$D$1:$P$1, 0)), "")</f>
        <v/>
      </c>
      <c r="E226" s="4" t="str" cm="1">
        <f t="array" ref="E226">IFERROR(INDEX('RESOLVE Results'!$D:$P, MATCH(1, ('RESOLVE Results'!$A:$A = $D$124) * ('RESOLVE Results'!$B:$B = $F$124) * ('RESOLVE Results'!$C:$C = $C226), 0), MATCH(E$126, 'RESOLVE Results'!$D$1:$P$1, 0)), "")</f>
        <v/>
      </c>
      <c r="F226" s="4" t="str" cm="1">
        <f t="array" ref="F226">IFERROR(INDEX('RESOLVE Results'!$D:$P, MATCH(1, ('RESOLVE Results'!$A:$A = $D$124) * ('RESOLVE Results'!$B:$B = $F$124) * ('RESOLVE Results'!$C:$C = $C226), 0), MATCH(F$126, 'RESOLVE Results'!$D$1:$P$1, 0)), "")</f>
        <v/>
      </c>
      <c r="G226" s="4" t="str" cm="1">
        <f t="array" ref="G226">IFERROR(INDEX('RESOLVE Results'!$D:$P, MATCH(1, ('RESOLVE Results'!$A:$A = $D$124) * ('RESOLVE Results'!$B:$B = $F$124) * ('RESOLVE Results'!$C:$C = $C226), 0), MATCH(G$126, 'RESOLVE Results'!$D$1:$P$1, 0)), "")</f>
        <v/>
      </c>
      <c r="H226" s="4" t="str" cm="1">
        <f t="array" ref="H226">IFERROR(INDEX('RESOLVE Results'!$D:$P, MATCH(1, ('RESOLVE Results'!$A:$A = $D$124) * ('RESOLVE Results'!$B:$B = $F$124) * ('RESOLVE Results'!$C:$C = $C226), 0), MATCH(H$126, 'RESOLVE Results'!$D$1:$P$1, 0)), "")</f>
        <v/>
      </c>
      <c r="I226" s="4" t="str" cm="1">
        <f t="array" ref="I226">IFERROR(INDEX('RESOLVE Results'!$D:$P, MATCH(1, ('RESOLVE Results'!$A:$A = $D$124) * ('RESOLVE Results'!$B:$B = $F$124) * ('RESOLVE Results'!$C:$C = $C226), 0), MATCH(I$126, 'RESOLVE Results'!$D$1:$P$1, 0)), "")</f>
        <v/>
      </c>
      <c r="J226" s="4" t="str" cm="1">
        <f t="array" ref="J226">IFERROR(INDEX('RESOLVE Results'!$D:$P, MATCH(1, ('RESOLVE Results'!$A:$A = $D$124) * ('RESOLVE Results'!$B:$B = $F$124) * ('RESOLVE Results'!$C:$C = $C226), 0), MATCH(J$126, 'RESOLVE Results'!$D$1:$P$1, 0)), "")</f>
        <v/>
      </c>
      <c r="K226" s="4" t="str" cm="1">
        <f t="array" ref="K226">IFERROR(INDEX('RESOLVE Results'!$D:$P, MATCH(1, ('RESOLVE Results'!$A:$A = $D$124) * ('RESOLVE Results'!$B:$B = $F$124) * ('RESOLVE Results'!$C:$C = $C226), 0), MATCH(K$126, 'RESOLVE Results'!$D$1:$P$1, 0)), "")</f>
        <v/>
      </c>
      <c r="L226" s="4" t="str" cm="1">
        <f t="array" ref="L226">IFERROR(INDEX('RESOLVE Results'!$D:$P, MATCH(1, ('RESOLVE Results'!$A:$A = $D$124) * ('RESOLVE Results'!$B:$B = $F$124) * ('RESOLVE Results'!$C:$C = $C226), 0), MATCH(L$126, 'RESOLVE Results'!$D$1:$P$1, 0)), "")</f>
        <v/>
      </c>
      <c r="M226" s="4" t="str" cm="1">
        <f t="array" ref="M226">IFERROR(INDEX('RESOLVE Results'!$D:$P, MATCH(1, ('RESOLVE Results'!$A:$A = $D$124) * ('RESOLVE Results'!$B:$B = $F$124) * ('RESOLVE Results'!$C:$C = $C226), 0), MATCH(M$126, 'RESOLVE Results'!$D$1:$P$1, 0)), "")</f>
        <v/>
      </c>
      <c r="N226" s="4" t="str" cm="1">
        <f t="array" ref="N226">IFERROR(INDEX('RESOLVE Results'!$D:$P, MATCH(1, ('RESOLVE Results'!$A:$A = $D$124) * ('RESOLVE Results'!$B:$B = $F$124) * ('RESOLVE Results'!$C:$C = $C226), 0), MATCH(N$126, 'RESOLVE Results'!$D$1:$P$1, 0)), "")</f>
        <v/>
      </c>
      <c r="O226" s="4" t="str" cm="1">
        <f t="array" ref="O226">IFERROR(INDEX('RESOLVE Results'!$D:$P, MATCH(1, ('RESOLVE Results'!$A:$A = $D$124) * ('RESOLVE Results'!$B:$B = $F$124) * ('RESOLVE Results'!$C:$C = $C226), 0), MATCH(O$126, 'RESOLVE Results'!$D$1:$P$1, 0)), "")</f>
        <v/>
      </c>
      <c r="P226" s="6" t="str">
        <f t="shared" si="7"/>
        <v/>
      </c>
      <c r="Q226" s="4" t="str">
        <f>IFERROR(IF('Dashboard '!$D$6 = 2035, P226 * (1.05^(2035-2022)), P226), "")</f>
        <v/>
      </c>
    </row>
    <row r="227" spans="2:17" outlineLevel="1" x14ac:dyDescent="0.2">
      <c r="B227" s="11" t="s">
        <v>272</v>
      </c>
      <c r="C227" s="3">
        <v>0</v>
      </c>
      <c r="D227" s="4" t="str" cm="1">
        <f t="array" ref="D227">IFERROR(INDEX('RESOLVE Results'!$D:$P, MATCH(1, ('RESOLVE Results'!$A:$A = $D$124) * ('RESOLVE Results'!$B:$B = $F$124) * ('RESOLVE Results'!$C:$C = $C227), 0), MATCH(D$126, 'RESOLVE Results'!$D$1:$P$1, 0)), "")</f>
        <v/>
      </c>
      <c r="E227" s="4" t="str" cm="1">
        <f t="array" ref="E227">IFERROR(INDEX('RESOLVE Results'!$D:$P, MATCH(1, ('RESOLVE Results'!$A:$A = $D$124) * ('RESOLVE Results'!$B:$B = $F$124) * ('RESOLVE Results'!$C:$C = $C227), 0), MATCH(E$126, 'RESOLVE Results'!$D$1:$P$1, 0)), "")</f>
        <v/>
      </c>
      <c r="F227" s="4" t="str" cm="1">
        <f t="array" ref="F227">IFERROR(INDEX('RESOLVE Results'!$D:$P, MATCH(1, ('RESOLVE Results'!$A:$A = $D$124) * ('RESOLVE Results'!$B:$B = $F$124) * ('RESOLVE Results'!$C:$C = $C227), 0), MATCH(F$126, 'RESOLVE Results'!$D$1:$P$1, 0)), "")</f>
        <v/>
      </c>
      <c r="G227" s="4" t="str" cm="1">
        <f t="array" ref="G227">IFERROR(INDEX('RESOLVE Results'!$D:$P, MATCH(1, ('RESOLVE Results'!$A:$A = $D$124) * ('RESOLVE Results'!$B:$B = $F$124) * ('RESOLVE Results'!$C:$C = $C227), 0), MATCH(G$126, 'RESOLVE Results'!$D$1:$P$1, 0)), "")</f>
        <v/>
      </c>
      <c r="H227" s="4" t="str" cm="1">
        <f t="array" ref="H227">IFERROR(INDEX('RESOLVE Results'!$D:$P, MATCH(1, ('RESOLVE Results'!$A:$A = $D$124) * ('RESOLVE Results'!$B:$B = $F$124) * ('RESOLVE Results'!$C:$C = $C227), 0), MATCH(H$126, 'RESOLVE Results'!$D$1:$P$1, 0)), "")</f>
        <v/>
      </c>
      <c r="I227" s="4" t="str" cm="1">
        <f t="array" ref="I227">IFERROR(INDEX('RESOLVE Results'!$D:$P, MATCH(1, ('RESOLVE Results'!$A:$A = $D$124) * ('RESOLVE Results'!$B:$B = $F$124) * ('RESOLVE Results'!$C:$C = $C227), 0), MATCH(I$126, 'RESOLVE Results'!$D$1:$P$1, 0)), "")</f>
        <v/>
      </c>
      <c r="J227" s="4" t="str" cm="1">
        <f t="array" ref="J227">IFERROR(INDEX('RESOLVE Results'!$D:$P, MATCH(1, ('RESOLVE Results'!$A:$A = $D$124) * ('RESOLVE Results'!$B:$B = $F$124) * ('RESOLVE Results'!$C:$C = $C227), 0), MATCH(J$126, 'RESOLVE Results'!$D$1:$P$1, 0)), "")</f>
        <v/>
      </c>
      <c r="K227" s="4" t="str" cm="1">
        <f t="array" ref="K227">IFERROR(INDEX('RESOLVE Results'!$D:$P, MATCH(1, ('RESOLVE Results'!$A:$A = $D$124) * ('RESOLVE Results'!$B:$B = $F$124) * ('RESOLVE Results'!$C:$C = $C227), 0), MATCH(K$126, 'RESOLVE Results'!$D$1:$P$1, 0)), "")</f>
        <v/>
      </c>
      <c r="L227" s="4" t="str" cm="1">
        <f t="array" ref="L227">IFERROR(INDEX('RESOLVE Results'!$D:$P, MATCH(1, ('RESOLVE Results'!$A:$A = $D$124) * ('RESOLVE Results'!$B:$B = $F$124) * ('RESOLVE Results'!$C:$C = $C227), 0), MATCH(L$126, 'RESOLVE Results'!$D$1:$P$1, 0)), "")</f>
        <v/>
      </c>
      <c r="M227" s="4" t="str" cm="1">
        <f t="array" ref="M227">IFERROR(INDEX('RESOLVE Results'!$D:$P, MATCH(1, ('RESOLVE Results'!$A:$A = $D$124) * ('RESOLVE Results'!$B:$B = $F$124) * ('RESOLVE Results'!$C:$C = $C227), 0), MATCH(M$126, 'RESOLVE Results'!$D$1:$P$1, 0)), "")</f>
        <v/>
      </c>
      <c r="N227" s="4" t="str" cm="1">
        <f t="array" ref="N227">IFERROR(INDEX('RESOLVE Results'!$D:$P, MATCH(1, ('RESOLVE Results'!$A:$A = $D$124) * ('RESOLVE Results'!$B:$B = $F$124) * ('RESOLVE Results'!$C:$C = $C227), 0), MATCH(N$126, 'RESOLVE Results'!$D$1:$P$1, 0)), "")</f>
        <v/>
      </c>
      <c r="O227" s="4" t="str" cm="1">
        <f t="array" ref="O227">IFERROR(INDEX('RESOLVE Results'!$D:$P, MATCH(1, ('RESOLVE Results'!$A:$A = $D$124) * ('RESOLVE Results'!$B:$B = $F$124) * ('RESOLVE Results'!$C:$C = $C227), 0), MATCH(O$126, 'RESOLVE Results'!$D$1:$P$1, 0)), "")</f>
        <v/>
      </c>
      <c r="P227" s="6" t="str">
        <f t="shared" si="7"/>
        <v/>
      </c>
      <c r="Q227" s="4" t="str">
        <f>IFERROR(IF('Dashboard '!$D$6 = 2035, P227 * (1.05^(2035-2022)), P227), "")</f>
        <v/>
      </c>
    </row>
    <row r="228" spans="2:17" outlineLevel="1" x14ac:dyDescent="0.2">
      <c r="B228" s="11" t="s">
        <v>272</v>
      </c>
      <c r="C228" s="3">
        <v>0</v>
      </c>
      <c r="D228" s="4" t="str" cm="1">
        <f t="array" ref="D228">IFERROR(INDEX('RESOLVE Results'!$D:$P, MATCH(1, ('RESOLVE Results'!$A:$A = $D$124) * ('RESOLVE Results'!$B:$B = $F$124) * ('RESOLVE Results'!$C:$C = $C228), 0), MATCH(D$126, 'RESOLVE Results'!$D$1:$P$1, 0)), "")</f>
        <v/>
      </c>
      <c r="E228" s="4" t="str" cm="1">
        <f t="array" ref="E228">IFERROR(INDEX('RESOLVE Results'!$D:$P, MATCH(1, ('RESOLVE Results'!$A:$A = $D$124) * ('RESOLVE Results'!$B:$B = $F$124) * ('RESOLVE Results'!$C:$C = $C228), 0), MATCH(E$126, 'RESOLVE Results'!$D$1:$P$1, 0)), "")</f>
        <v/>
      </c>
      <c r="F228" s="4" t="str" cm="1">
        <f t="array" ref="F228">IFERROR(INDEX('RESOLVE Results'!$D:$P, MATCH(1, ('RESOLVE Results'!$A:$A = $D$124) * ('RESOLVE Results'!$B:$B = $F$124) * ('RESOLVE Results'!$C:$C = $C228), 0), MATCH(F$126, 'RESOLVE Results'!$D$1:$P$1, 0)), "")</f>
        <v/>
      </c>
      <c r="G228" s="4" t="str" cm="1">
        <f t="array" ref="G228">IFERROR(INDEX('RESOLVE Results'!$D:$P, MATCH(1, ('RESOLVE Results'!$A:$A = $D$124) * ('RESOLVE Results'!$B:$B = $F$124) * ('RESOLVE Results'!$C:$C = $C228), 0), MATCH(G$126, 'RESOLVE Results'!$D$1:$P$1, 0)), "")</f>
        <v/>
      </c>
      <c r="H228" s="4" t="str" cm="1">
        <f t="array" ref="H228">IFERROR(INDEX('RESOLVE Results'!$D:$P, MATCH(1, ('RESOLVE Results'!$A:$A = $D$124) * ('RESOLVE Results'!$B:$B = $F$124) * ('RESOLVE Results'!$C:$C = $C228), 0), MATCH(H$126, 'RESOLVE Results'!$D$1:$P$1, 0)), "")</f>
        <v/>
      </c>
      <c r="I228" s="4" t="str" cm="1">
        <f t="array" ref="I228">IFERROR(INDEX('RESOLVE Results'!$D:$P, MATCH(1, ('RESOLVE Results'!$A:$A = $D$124) * ('RESOLVE Results'!$B:$B = $F$124) * ('RESOLVE Results'!$C:$C = $C228), 0), MATCH(I$126, 'RESOLVE Results'!$D$1:$P$1, 0)), "")</f>
        <v/>
      </c>
      <c r="J228" s="4" t="str" cm="1">
        <f t="array" ref="J228">IFERROR(INDEX('RESOLVE Results'!$D:$P, MATCH(1, ('RESOLVE Results'!$A:$A = $D$124) * ('RESOLVE Results'!$B:$B = $F$124) * ('RESOLVE Results'!$C:$C = $C228), 0), MATCH(J$126, 'RESOLVE Results'!$D$1:$P$1, 0)), "")</f>
        <v/>
      </c>
      <c r="K228" s="4" t="str" cm="1">
        <f t="array" ref="K228">IFERROR(INDEX('RESOLVE Results'!$D:$P, MATCH(1, ('RESOLVE Results'!$A:$A = $D$124) * ('RESOLVE Results'!$B:$B = $F$124) * ('RESOLVE Results'!$C:$C = $C228), 0), MATCH(K$126, 'RESOLVE Results'!$D$1:$P$1, 0)), "")</f>
        <v/>
      </c>
      <c r="L228" s="4" t="str" cm="1">
        <f t="array" ref="L228">IFERROR(INDEX('RESOLVE Results'!$D:$P, MATCH(1, ('RESOLVE Results'!$A:$A = $D$124) * ('RESOLVE Results'!$B:$B = $F$124) * ('RESOLVE Results'!$C:$C = $C228), 0), MATCH(L$126, 'RESOLVE Results'!$D$1:$P$1, 0)), "")</f>
        <v/>
      </c>
      <c r="M228" s="4" t="str" cm="1">
        <f t="array" ref="M228">IFERROR(INDEX('RESOLVE Results'!$D:$P, MATCH(1, ('RESOLVE Results'!$A:$A = $D$124) * ('RESOLVE Results'!$B:$B = $F$124) * ('RESOLVE Results'!$C:$C = $C228), 0), MATCH(M$126, 'RESOLVE Results'!$D$1:$P$1, 0)), "")</f>
        <v/>
      </c>
      <c r="N228" s="4" t="str" cm="1">
        <f t="array" ref="N228">IFERROR(INDEX('RESOLVE Results'!$D:$P, MATCH(1, ('RESOLVE Results'!$A:$A = $D$124) * ('RESOLVE Results'!$B:$B = $F$124) * ('RESOLVE Results'!$C:$C = $C228), 0), MATCH(N$126, 'RESOLVE Results'!$D$1:$P$1, 0)), "")</f>
        <v/>
      </c>
      <c r="O228" s="4" t="str" cm="1">
        <f t="array" ref="O228">IFERROR(INDEX('RESOLVE Results'!$D:$P, MATCH(1, ('RESOLVE Results'!$A:$A = $D$124) * ('RESOLVE Results'!$B:$B = $F$124) * ('RESOLVE Results'!$C:$C = $C228), 0), MATCH(O$126, 'RESOLVE Results'!$D$1:$P$1, 0)), "")</f>
        <v/>
      </c>
      <c r="P228" s="6" t="str">
        <f t="shared" si="7"/>
        <v/>
      </c>
      <c r="Q228" s="4" t="str">
        <f>IFERROR(IF('Dashboard '!$D$6 = 2035, P228 * (1.05^(2035-2022)), P228), "")</f>
        <v/>
      </c>
    </row>
    <row r="229" spans="2:17" outlineLevel="1" x14ac:dyDescent="0.2">
      <c r="B229" s="11" t="s">
        <v>272</v>
      </c>
      <c r="C229" s="3">
        <v>0</v>
      </c>
      <c r="D229" s="4" t="str" cm="1">
        <f t="array" ref="D229">IFERROR(INDEX('RESOLVE Results'!$D:$P, MATCH(1, ('RESOLVE Results'!$A:$A = $D$124) * ('RESOLVE Results'!$B:$B = $F$124) * ('RESOLVE Results'!$C:$C = $C229), 0), MATCH(D$126, 'RESOLVE Results'!$D$1:$P$1, 0)), "")</f>
        <v/>
      </c>
      <c r="E229" s="4" t="str" cm="1">
        <f t="array" ref="E229">IFERROR(INDEX('RESOLVE Results'!$D:$P, MATCH(1, ('RESOLVE Results'!$A:$A = $D$124) * ('RESOLVE Results'!$B:$B = $F$124) * ('RESOLVE Results'!$C:$C = $C229), 0), MATCH(E$126, 'RESOLVE Results'!$D$1:$P$1, 0)), "")</f>
        <v/>
      </c>
      <c r="F229" s="4" t="str" cm="1">
        <f t="array" ref="F229">IFERROR(INDEX('RESOLVE Results'!$D:$P, MATCH(1, ('RESOLVE Results'!$A:$A = $D$124) * ('RESOLVE Results'!$B:$B = $F$124) * ('RESOLVE Results'!$C:$C = $C229), 0), MATCH(F$126, 'RESOLVE Results'!$D$1:$P$1, 0)), "")</f>
        <v/>
      </c>
      <c r="G229" s="4" t="str" cm="1">
        <f t="array" ref="G229">IFERROR(INDEX('RESOLVE Results'!$D:$P, MATCH(1, ('RESOLVE Results'!$A:$A = $D$124) * ('RESOLVE Results'!$B:$B = $F$124) * ('RESOLVE Results'!$C:$C = $C229), 0), MATCH(G$126, 'RESOLVE Results'!$D$1:$P$1, 0)), "")</f>
        <v/>
      </c>
      <c r="H229" s="4" t="str" cm="1">
        <f t="array" ref="H229">IFERROR(INDEX('RESOLVE Results'!$D:$P, MATCH(1, ('RESOLVE Results'!$A:$A = $D$124) * ('RESOLVE Results'!$B:$B = $F$124) * ('RESOLVE Results'!$C:$C = $C229), 0), MATCH(H$126, 'RESOLVE Results'!$D$1:$P$1, 0)), "")</f>
        <v/>
      </c>
      <c r="I229" s="4" t="str" cm="1">
        <f t="array" ref="I229">IFERROR(INDEX('RESOLVE Results'!$D:$P, MATCH(1, ('RESOLVE Results'!$A:$A = $D$124) * ('RESOLVE Results'!$B:$B = $F$124) * ('RESOLVE Results'!$C:$C = $C229), 0), MATCH(I$126, 'RESOLVE Results'!$D$1:$P$1, 0)), "")</f>
        <v/>
      </c>
      <c r="J229" s="4" t="str" cm="1">
        <f t="array" ref="J229">IFERROR(INDEX('RESOLVE Results'!$D:$P, MATCH(1, ('RESOLVE Results'!$A:$A = $D$124) * ('RESOLVE Results'!$B:$B = $F$124) * ('RESOLVE Results'!$C:$C = $C229), 0), MATCH(J$126, 'RESOLVE Results'!$D$1:$P$1, 0)), "")</f>
        <v/>
      </c>
      <c r="K229" s="4" t="str" cm="1">
        <f t="array" ref="K229">IFERROR(INDEX('RESOLVE Results'!$D:$P, MATCH(1, ('RESOLVE Results'!$A:$A = $D$124) * ('RESOLVE Results'!$B:$B = $F$124) * ('RESOLVE Results'!$C:$C = $C229), 0), MATCH(K$126, 'RESOLVE Results'!$D$1:$P$1, 0)), "")</f>
        <v/>
      </c>
      <c r="L229" s="4" t="str" cm="1">
        <f t="array" ref="L229">IFERROR(INDEX('RESOLVE Results'!$D:$P, MATCH(1, ('RESOLVE Results'!$A:$A = $D$124) * ('RESOLVE Results'!$B:$B = $F$124) * ('RESOLVE Results'!$C:$C = $C229), 0), MATCH(L$126, 'RESOLVE Results'!$D$1:$P$1, 0)), "")</f>
        <v/>
      </c>
      <c r="M229" s="4" t="str" cm="1">
        <f t="array" ref="M229">IFERROR(INDEX('RESOLVE Results'!$D:$P, MATCH(1, ('RESOLVE Results'!$A:$A = $D$124) * ('RESOLVE Results'!$B:$B = $F$124) * ('RESOLVE Results'!$C:$C = $C229), 0), MATCH(M$126, 'RESOLVE Results'!$D$1:$P$1, 0)), "")</f>
        <v/>
      </c>
      <c r="N229" s="4" t="str" cm="1">
        <f t="array" ref="N229">IFERROR(INDEX('RESOLVE Results'!$D:$P, MATCH(1, ('RESOLVE Results'!$A:$A = $D$124) * ('RESOLVE Results'!$B:$B = $F$124) * ('RESOLVE Results'!$C:$C = $C229), 0), MATCH(N$126, 'RESOLVE Results'!$D$1:$P$1, 0)), "")</f>
        <v/>
      </c>
      <c r="O229" s="4" t="str" cm="1">
        <f t="array" ref="O229">IFERROR(INDEX('RESOLVE Results'!$D:$P, MATCH(1, ('RESOLVE Results'!$A:$A = $D$124) * ('RESOLVE Results'!$B:$B = $F$124) * ('RESOLVE Results'!$C:$C = $C229), 0), MATCH(O$126, 'RESOLVE Results'!$D$1:$P$1, 0)), "")</f>
        <v/>
      </c>
      <c r="P229" s="6" t="str">
        <f t="shared" si="7"/>
        <v/>
      </c>
      <c r="Q229" s="4" t="str">
        <f>IFERROR(IF('Dashboard '!$D$6 = 2035, P229 * (1.05^(2035-2022)), P229), "")</f>
        <v/>
      </c>
    </row>
    <row r="230" spans="2:17" outlineLevel="1" x14ac:dyDescent="0.2">
      <c r="B230" s="11" t="s">
        <v>272</v>
      </c>
      <c r="C230" s="3">
        <v>0</v>
      </c>
      <c r="D230" s="4" t="str" cm="1">
        <f t="array" ref="D230">IFERROR(INDEX('RESOLVE Results'!$D:$P, MATCH(1, ('RESOLVE Results'!$A:$A = $D$124) * ('RESOLVE Results'!$B:$B = $F$124) * ('RESOLVE Results'!$C:$C = $C230), 0), MATCH(D$126, 'RESOLVE Results'!$D$1:$P$1, 0)), "")</f>
        <v/>
      </c>
      <c r="E230" s="4" t="str" cm="1">
        <f t="array" ref="E230">IFERROR(INDEX('RESOLVE Results'!$D:$P, MATCH(1, ('RESOLVE Results'!$A:$A = $D$124) * ('RESOLVE Results'!$B:$B = $F$124) * ('RESOLVE Results'!$C:$C = $C230), 0), MATCH(E$126, 'RESOLVE Results'!$D$1:$P$1, 0)), "")</f>
        <v/>
      </c>
      <c r="F230" s="4" t="str" cm="1">
        <f t="array" ref="F230">IFERROR(INDEX('RESOLVE Results'!$D:$P, MATCH(1, ('RESOLVE Results'!$A:$A = $D$124) * ('RESOLVE Results'!$B:$B = $F$124) * ('RESOLVE Results'!$C:$C = $C230), 0), MATCH(F$126, 'RESOLVE Results'!$D$1:$P$1, 0)), "")</f>
        <v/>
      </c>
      <c r="G230" s="4" t="str" cm="1">
        <f t="array" ref="G230">IFERROR(INDEX('RESOLVE Results'!$D:$P, MATCH(1, ('RESOLVE Results'!$A:$A = $D$124) * ('RESOLVE Results'!$B:$B = $F$124) * ('RESOLVE Results'!$C:$C = $C230), 0), MATCH(G$126, 'RESOLVE Results'!$D$1:$P$1, 0)), "")</f>
        <v/>
      </c>
      <c r="H230" s="4" t="str" cm="1">
        <f t="array" ref="H230">IFERROR(INDEX('RESOLVE Results'!$D:$P, MATCH(1, ('RESOLVE Results'!$A:$A = $D$124) * ('RESOLVE Results'!$B:$B = $F$124) * ('RESOLVE Results'!$C:$C = $C230), 0), MATCH(H$126, 'RESOLVE Results'!$D$1:$P$1, 0)), "")</f>
        <v/>
      </c>
      <c r="I230" s="4" t="str" cm="1">
        <f t="array" ref="I230">IFERROR(INDEX('RESOLVE Results'!$D:$P, MATCH(1, ('RESOLVE Results'!$A:$A = $D$124) * ('RESOLVE Results'!$B:$B = $F$124) * ('RESOLVE Results'!$C:$C = $C230), 0), MATCH(I$126, 'RESOLVE Results'!$D$1:$P$1, 0)), "")</f>
        <v/>
      </c>
      <c r="J230" s="4" t="str" cm="1">
        <f t="array" ref="J230">IFERROR(INDEX('RESOLVE Results'!$D:$P, MATCH(1, ('RESOLVE Results'!$A:$A = $D$124) * ('RESOLVE Results'!$B:$B = $F$124) * ('RESOLVE Results'!$C:$C = $C230), 0), MATCH(J$126, 'RESOLVE Results'!$D$1:$P$1, 0)), "")</f>
        <v/>
      </c>
      <c r="K230" s="4" t="str" cm="1">
        <f t="array" ref="K230">IFERROR(INDEX('RESOLVE Results'!$D:$P, MATCH(1, ('RESOLVE Results'!$A:$A = $D$124) * ('RESOLVE Results'!$B:$B = $F$124) * ('RESOLVE Results'!$C:$C = $C230), 0), MATCH(K$126, 'RESOLVE Results'!$D$1:$P$1, 0)), "")</f>
        <v/>
      </c>
      <c r="L230" s="4" t="str" cm="1">
        <f t="array" ref="L230">IFERROR(INDEX('RESOLVE Results'!$D:$P, MATCH(1, ('RESOLVE Results'!$A:$A = $D$124) * ('RESOLVE Results'!$B:$B = $F$124) * ('RESOLVE Results'!$C:$C = $C230), 0), MATCH(L$126, 'RESOLVE Results'!$D$1:$P$1, 0)), "")</f>
        <v/>
      </c>
      <c r="M230" s="4" t="str" cm="1">
        <f t="array" ref="M230">IFERROR(INDEX('RESOLVE Results'!$D:$P, MATCH(1, ('RESOLVE Results'!$A:$A = $D$124) * ('RESOLVE Results'!$B:$B = $F$124) * ('RESOLVE Results'!$C:$C = $C230), 0), MATCH(M$126, 'RESOLVE Results'!$D$1:$P$1, 0)), "")</f>
        <v/>
      </c>
      <c r="N230" s="4" t="str" cm="1">
        <f t="array" ref="N230">IFERROR(INDEX('RESOLVE Results'!$D:$P, MATCH(1, ('RESOLVE Results'!$A:$A = $D$124) * ('RESOLVE Results'!$B:$B = $F$124) * ('RESOLVE Results'!$C:$C = $C230), 0), MATCH(N$126, 'RESOLVE Results'!$D$1:$P$1, 0)), "")</f>
        <v/>
      </c>
      <c r="O230" s="4" t="str" cm="1">
        <f t="array" ref="O230">IFERROR(INDEX('RESOLVE Results'!$D:$P, MATCH(1, ('RESOLVE Results'!$A:$A = $D$124) * ('RESOLVE Results'!$B:$B = $F$124) * ('RESOLVE Results'!$C:$C = $C230), 0), MATCH(O$126, 'RESOLVE Results'!$D$1:$P$1, 0)), "")</f>
        <v/>
      </c>
      <c r="P230" s="6" t="str">
        <f t="shared" si="7"/>
        <v/>
      </c>
      <c r="Q230" s="4" t="str">
        <f>IFERROR(IF('Dashboard '!$D$6 = 2035, P230 * (1.05^(2035-2022)), P230), "")</f>
        <v/>
      </c>
    </row>
    <row r="231" spans="2:17" outlineLevel="1" x14ac:dyDescent="0.2">
      <c r="B231" s="11" t="s">
        <v>272</v>
      </c>
      <c r="C231" s="3">
        <v>0</v>
      </c>
      <c r="D231" s="4" t="str" cm="1">
        <f t="array" ref="D231">IFERROR(INDEX('RESOLVE Results'!$D:$P, MATCH(1, ('RESOLVE Results'!$A:$A = $D$124) * ('RESOLVE Results'!$B:$B = $F$124) * ('RESOLVE Results'!$C:$C = $C231), 0), MATCH(D$126, 'RESOLVE Results'!$D$1:$P$1, 0)), "")</f>
        <v/>
      </c>
      <c r="E231" s="4" t="str" cm="1">
        <f t="array" ref="E231">IFERROR(INDEX('RESOLVE Results'!$D:$P, MATCH(1, ('RESOLVE Results'!$A:$A = $D$124) * ('RESOLVE Results'!$B:$B = $F$124) * ('RESOLVE Results'!$C:$C = $C231), 0), MATCH(E$126, 'RESOLVE Results'!$D$1:$P$1, 0)), "")</f>
        <v/>
      </c>
      <c r="F231" s="4" t="str" cm="1">
        <f t="array" ref="F231">IFERROR(INDEX('RESOLVE Results'!$D:$P, MATCH(1, ('RESOLVE Results'!$A:$A = $D$124) * ('RESOLVE Results'!$B:$B = $F$124) * ('RESOLVE Results'!$C:$C = $C231), 0), MATCH(F$126, 'RESOLVE Results'!$D$1:$P$1, 0)), "")</f>
        <v/>
      </c>
      <c r="G231" s="4" t="str" cm="1">
        <f t="array" ref="G231">IFERROR(INDEX('RESOLVE Results'!$D:$P, MATCH(1, ('RESOLVE Results'!$A:$A = $D$124) * ('RESOLVE Results'!$B:$B = $F$124) * ('RESOLVE Results'!$C:$C = $C231), 0), MATCH(G$126, 'RESOLVE Results'!$D$1:$P$1, 0)), "")</f>
        <v/>
      </c>
      <c r="H231" s="4" t="str" cm="1">
        <f t="array" ref="H231">IFERROR(INDEX('RESOLVE Results'!$D:$P, MATCH(1, ('RESOLVE Results'!$A:$A = $D$124) * ('RESOLVE Results'!$B:$B = $F$124) * ('RESOLVE Results'!$C:$C = $C231), 0), MATCH(H$126, 'RESOLVE Results'!$D$1:$P$1, 0)), "")</f>
        <v/>
      </c>
      <c r="I231" s="4" t="str" cm="1">
        <f t="array" ref="I231">IFERROR(INDEX('RESOLVE Results'!$D:$P, MATCH(1, ('RESOLVE Results'!$A:$A = $D$124) * ('RESOLVE Results'!$B:$B = $F$124) * ('RESOLVE Results'!$C:$C = $C231), 0), MATCH(I$126, 'RESOLVE Results'!$D$1:$P$1, 0)), "")</f>
        <v/>
      </c>
      <c r="J231" s="4" t="str" cm="1">
        <f t="array" ref="J231">IFERROR(INDEX('RESOLVE Results'!$D:$P, MATCH(1, ('RESOLVE Results'!$A:$A = $D$124) * ('RESOLVE Results'!$B:$B = $F$124) * ('RESOLVE Results'!$C:$C = $C231), 0), MATCH(J$126, 'RESOLVE Results'!$D$1:$P$1, 0)), "")</f>
        <v/>
      </c>
      <c r="K231" s="4" t="str" cm="1">
        <f t="array" ref="K231">IFERROR(INDEX('RESOLVE Results'!$D:$P, MATCH(1, ('RESOLVE Results'!$A:$A = $D$124) * ('RESOLVE Results'!$B:$B = $F$124) * ('RESOLVE Results'!$C:$C = $C231), 0), MATCH(K$126, 'RESOLVE Results'!$D$1:$P$1, 0)), "")</f>
        <v/>
      </c>
      <c r="L231" s="4" t="str" cm="1">
        <f t="array" ref="L231">IFERROR(INDEX('RESOLVE Results'!$D:$P, MATCH(1, ('RESOLVE Results'!$A:$A = $D$124) * ('RESOLVE Results'!$B:$B = $F$124) * ('RESOLVE Results'!$C:$C = $C231), 0), MATCH(L$126, 'RESOLVE Results'!$D$1:$P$1, 0)), "")</f>
        <v/>
      </c>
      <c r="M231" s="4" t="str" cm="1">
        <f t="array" ref="M231">IFERROR(INDEX('RESOLVE Results'!$D:$P, MATCH(1, ('RESOLVE Results'!$A:$A = $D$124) * ('RESOLVE Results'!$B:$B = $F$124) * ('RESOLVE Results'!$C:$C = $C231), 0), MATCH(M$126, 'RESOLVE Results'!$D$1:$P$1, 0)), "")</f>
        <v/>
      </c>
      <c r="N231" s="4" t="str" cm="1">
        <f t="array" ref="N231">IFERROR(INDEX('RESOLVE Results'!$D:$P, MATCH(1, ('RESOLVE Results'!$A:$A = $D$124) * ('RESOLVE Results'!$B:$B = $F$124) * ('RESOLVE Results'!$C:$C = $C231), 0), MATCH(N$126, 'RESOLVE Results'!$D$1:$P$1, 0)), "")</f>
        <v/>
      </c>
      <c r="O231" s="4" t="str" cm="1">
        <f t="array" ref="O231">IFERROR(INDEX('RESOLVE Results'!$D:$P, MATCH(1, ('RESOLVE Results'!$A:$A = $D$124) * ('RESOLVE Results'!$B:$B = $F$124) * ('RESOLVE Results'!$C:$C = $C231), 0), MATCH(O$126, 'RESOLVE Results'!$D$1:$P$1, 0)), "")</f>
        <v/>
      </c>
      <c r="P231" s="6" t="str">
        <f t="shared" si="7"/>
        <v/>
      </c>
      <c r="Q231" s="4" t="str">
        <f>IFERROR(IF('Dashboard '!$D$6 = 2035, P231 * (1.05^(2035-2022)), P231), "")</f>
        <v/>
      </c>
    </row>
    <row r="232" spans="2:17" outlineLevel="1" x14ac:dyDescent="0.2">
      <c r="B232" s="11" t="s">
        <v>272</v>
      </c>
      <c r="C232" s="3">
        <v>0</v>
      </c>
      <c r="D232" s="4" t="str" cm="1">
        <f t="array" ref="D232">IFERROR(INDEX('RESOLVE Results'!$D:$P, MATCH(1, ('RESOLVE Results'!$A:$A = $D$124) * ('RESOLVE Results'!$B:$B = $F$124) * ('RESOLVE Results'!$C:$C = $C232), 0), MATCH(D$126, 'RESOLVE Results'!$D$1:$P$1, 0)), "")</f>
        <v/>
      </c>
      <c r="E232" s="4" t="str" cm="1">
        <f t="array" ref="E232">IFERROR(INDEX('RESOLVE Results'!$D:$P, MATCH(1, ('RESOLVE Results'!$A:$A = $D$124) * ('RESOLVE Results'!$B:$B = $F$124) * ('RESOLVE Results'!$C:$C = $C232), 0), MATCH(E$126, 'RESOLVE Results'!$D$1:$P$1, 0)), "")</f>
        <v/>
      </c>
      <c r="F232" s="4" t="str" cm="1">
        <f t="array" ref="F232">IFERROR(INDEX('RESOLVE Results'!$D:$P, MATCH(1, ('RESOLVE Results'!$A:$A = $D$124) * ('RESOLVE Results'!$B:$B = $F$124) * ('RESOLVE Results'!$C:$C = $C232), 0), MATCH(F$126, 'RESOLVE Results'!$D$1:$P$1, 0)), "")</f>
        <v/>
      </c>
      <c r="G232" s="4" t="str" cm="1">
        <f t="array" ref="G232">IFERROR(INDEX('RESOLVE Results'!$D:$P, MATCH(1, ('RESOLVE Results'!$A:$A = $D$124) * ('RESOLVE Results'!$B:$B = $F$124) * ('RESOLVE Results'!$C:$C = $C232), 0), MATCH(G$126, 'RESOLVE Results'!$D$1:$P$1, 0)), "")</f>
        <v/>
      </c>
      <c r="H232" s="4" t="str" cm="1">
        <f t="array" ref="H232">IFERROR(INDEX('RESOLVE Results'!$D:$P, MATCH(1, ('RESOLVE Results'!$A:$A = $D$124) * ('RESOLVE Results'!$B:$B = $F$124) * ('RESOLVE Results'!$C:$C = $C232), 0), MATCH(H$126, 'RESOLVE Results'!$D$1:$P$1, 0)), "")</f>
        <v/>
      </c>
      <c r="I232" s="4" t="str" cm="1">
        <f t="array" ref="I232">IFERROR(INDEX('RESOLVE Results'!$D:$P, MATCH(1, ('RESOLVE Results'!$A:$A = $D$124) * ('RESOLVE Results'!$B:$B = $F$124) * ('RESOLVE Results'!$C:$C = $C232), 0), MATCH(I$126, 'RESOLVE Results'!$D$1:$P$1, 0)), "")</f>
        <v/>
      </c>
      <c r="J232" s="4" t="str" cm="1">
        <f t="array" ref="J232">IFERROR(INDEX('RESOLVE Results'!$D:$P, MATCH(1, ('RESOLVE Results'!$A:$A = $D$124) * ('RESOLVE Results'!$B:$B = $F$124) * ('RESOLVE Results'!$C:$C = $C232), 0), MATCH(J$126, 'RESOLVE Results'!$D$1:$P$1, 0)), "")</f>
        <v/>
      </c>
      <c r="K232" s="4" t="str" cm="1">
        <f t="array" ref="K232">IFERROR(INDEX('RESOLVE Results'!$D:$P, MATCH(1, ('RESOLVE Results'!$A:$A = $D$124) * ('RESOLVE Results'!$B:$B = $F$124) * ('RESOLVE Results'!$C:$C = $C232), 0), MATCH(K$126, 'RESOLVE Results'!$D$1:$P$1, 0)), "")</f>
        <v/>
      </c>
      <c r="L232" s="4" t="str" cm="1">
        <f t="array" ref="L232">IFERROR(INDEX('RESOLVE Results'!$D:$P, MATCH(1, ('RESOLVE Results'!$A:$A = $D$124) * ('RESOLVE Results'!$B:$B = $F$124) * ('RESOLVE Results'!$C:$C = $C232), 0), MATCH(L$126, 'RESOLVE Results'!$D$1:$P$1, 0)), "")</f>
        <v/>
      </c>
      <c r="M232" s="4" t="str" cm="1">
        <f t="array" ref="M232">IFERROR(INDEX('RESOLVE Results'!$D:$P, MATCH(1, ('RESOLVE Results'!$A:$A = $D$124) * ('RESOLVE Results'!$B:$B = $F$124) * ('RESOLVE Results'!$C:$C = $C232), 0), MATCH(M$126, 'RESOLVE Results'!$D$1:$P$1, 0)), "")</f>
        <v/>
      </c>
      <c r="N232" s="4" t="str" cm="1">
        <f t="array" ref="N232">IFERROR(INDEX('RESOLVE Results'!$D:$P, MATCH(1, ('RESOLVE Results'!$A:$A = $D$124) * ('RESOLVE Results'!$B:$B = $F$124) * ('RESOLVE Results'!$C:$C = $C232), 0), MATCH(N$126, 'RESOLVE Results'!$D$1:$P$1, 0)), "")</f>
        <v/>
      </c>
      <c r="O232" s="4" t="str" cm="1">
        <f t="array" ref="O232">IFERROR(INDEX('RESOLVE Results'!$D:$P, MATCH(1, ('RESOLVE Results'!$A:$A = $D$124) * ('RESOLVE Results'!$B:$B = $F$124) * ('RESOLVE Results'!$C:$C = $C232), 0), MATCH(O$126, 'RESOLVE Results'!$D$1:$P$1, 0)), "")</f>
        <v/>
      </c>
      <c r="P232" s="6" t="str">
        <f t="shared" si="7"/>
        <v/>
      </c>
      <c r="Q232" s="4" t="str">
        <f>IFERROR(IF('Dashboard '!$D$6 = 2035, P232 * (1.05^(2035-2022)), P232), "")</f>
        <v/>
      </c>
    </row>
    <row r="233" spans="2:17" outlineLevel="1" x14ac:dyDescent="0.2">
      <c r="B233" s="11" t="s">
        <v>272</v>
      </c>
      <c r="C233" s="3">
        <v>0</v>
      </c>
      <c r="D233" s="4" t="str" cm="1">
        <f t="array" ref="D233">IFERROR(INDEX('RESOLVE Results'!$D:$P, MATCH(1, ('RESOLVE Results'!$A:$A = $D$124) * ('RESOLVE Results'!$B:$B = $F$124) * ('RESOLVE Results'!$C:$C = $C233), 0), MATCH(D$126, 'RESOLVE Results'!$D$1:$P$1, 0)), "")</f>
        <v/>
      </c>
      <c r="E233" s="4" t="str" cm="1">
        <f t="array" ref="E233">IFERROR(INDEX('RESOLVE Results'!$D:$P, MATCH(1, ('RESOLVE Results'!$A:$A = $D$124) * ('RESOLVE Results'!$B:$B = $F$124) * ('RESOLVE Results'!$C:$C = $C233), 0), MATCH(E$126, 'RESOLVE Results'!$D$1:$P$1, 0)), "")</f>
        <v/>
      </c>
      <c r="F233" s="4" t="str" cm="1">
        <f t="array" ref="F233">IFERROR(INDEX('RESOLVE Results'!$D:$P, MATCH(1, ('RESOLVE Results'!$A:$A = $D$124) * ('RESOLVE Results'!$B:$B = $F$124) * ('RESOLVE Results'!$C:$C = $C233), 0), MATCH(F$126, 'RESOLVE Results'!$D$1:$P$1, 0)), "")</f>
        <v/>
      </c>
      <c r="G233" s="4" t="str" cm="1">
        <f t="array" ref="G233">IFERROR(INDEX('RESOLVE Results'!$D:$P, MATCH(1, ('RESOLVE Results'!$A:$A = $D$124) * ('RESOLVE Results'!$B:$B = $F$124) * ('RESOLVE Results'!$C:$C = $C233), 0), MATCH(G$126, 'RESOLVE Results'!$D$1:$P$1, 0)), "")</f>
        <v/>
      </c>
      <c r="H233" s="4" t="str" cm="1">
        <f t="array" ref="H233">IFERROR(INDEX('RESOLVE Results'!$D:$P, MATCH(1, ('RESOLVE Results'!$A:$A = $D$124) * ('RESOLVE Results'!$B:$B = $F$124) * ('RESOLVE Results'!$C:$C = $C233), 0), MATCH(H$126, 'RESOLVE Results'!$D$1:$P$1, 0)), "")</f>
        <v/>
      </c>
      <c r="I233" s="4" t="str" cm="1">
        <f t="array" ref="I233">IFERROR(INDEX('RESOLVE Results'!$D:$P, MATCH(1, ('RESOLVE Results'!$A:$A = $D$124) * ('RESOLVE Results'!$B:$B = $F$124) * ('RESOLVE Results'!$C:$C = $C233), 0), MATCH(I$126, 'RESOLVE Results'!$D$1:$P$1, 0)), "")</f>
        <v/>
      </c>
      <c r="J233" s="4" t="str" cm="1">
        <f t="array" ref="J233">IFERROR(INDEX('RESOLVE Results'!$D:$P, MATCH(1, ('RESOLVE Results'!$A:$A = $D$124) * ('RESOLVE Results'!$B:$B = $F$124) * ('RESOLVE Results'!$C:$C = $C233), 0), MATCH(J$126, 'RESOLVE Results'!$D$1:$P$1, 0)), "")</f>
        <v/>
      </c>
      <c r="K233" s="4" t="str" cm="1">
        <f t="array" ref="K233">IFERROR(INDEX('RESOLVE Results'!$D:$P, MATCH(1, ('RESOLVE Results'!$A:$A = $D$124) * ('RESOLVE Results'!$B:$B = $F$124) * ('RESOLVE Results'!$C:$C = $C233), 0), MATCH(K$126, 'RESOLVE Results'!$D$1:$P$1, 0)), "")</f>
        <v/>
      </c>
      <c r="L233" s="4" t="str" cm="1">
        <f t="array" ref="L233">IFERROR(INDEX('RESOLVE Results'!$D:$P, MATCH(1, ('RESOLVE Results'!$A:$A = $D$124) * ('RESOLVE Results'!$B:$B = $F$124) * ('RESOLVE Results'!$C:$C = $C233), 0), MATCH(L$126, 'RESOLVE Results'!$D$1:$P$1, 0)), "")</f>
        <v/>
      </c>
      <c r="M233" s="4" t="str" cm="1">
        <f t="array" ref="M233">IFERROR(INDEX('RESOLVE Results'!$D:$P, MATCH(1, ('RESOLVE Results'!$A:$A = $D$124) * ('RESOLVE Results'!$B:$B = $F$124) * ('RESOLVE Results'!$C:$C = $C233), 0), MATCH(M$126, 'RESOLVE Results'!$D$1:$P$1, 0)), "")</f>
        <v/>
      </c>
      <c r="N233" s="4" t="str" cm="1">
        <f t="array" ref="N233">IFERROR(INDEX('RESOLVE Results'!$D:$P, MATCH(1, ('RESOLVE Results'!$A:$A = $D$124) * ('RESOLVE Results'!$B:$B = $F$124) * ('RESOLVE Results'!$C:$C = $C233), 0), MATCH(N$126, 'RESOLVE Results'!$D$1:$P$1, 0)), "")</f>
        <v/>
      </c>
      <c r="O233" s="4" t="str" cm="1">
        <f t="array" ref="O233">IFERROR(INDEX('RESOLVE Results'!$D:$P, MATCH(1, ('RESOLVE Results'!$A:$A = $D$124) * ('RESOLVE Results'!$B:$B = $F$124) * ('RESOLVE Results'!$C:$C = $C233), 0), MATCH(O$126, 'RESOLVE Results'!$D$1:$P$1, 0)), "")</f>
        <v/>
      </c>
      <c r="P233" s="6" t="str">
        <f t="shared" si="7"/>
        <v/>
      </c>
      <c r="Q233" s="4" t="str">
        <f>IFERROR(IF('Dashboard '!$D$6 = 2035, P233 * (1.05^(2035-2022)), P233), "")</f>
        <v/>
      </c>
    </row>
    <row r="234" spans="2:17" outlineLevel="1" x14ac:dyDescent="0.2">
      <c r="B234" s="11" t="s">
        <v>272</v>
      </c>
      <c r="C234" s="3">
        <v>0</v>
      </c>
      <c r="D234" s="4" t="str" cm="1">
        <f t="array" ref="D234">IFERROR(INDEX('RESOLVE Results'!$D:$P, MATCH(1, ('RESOLVE Results'!$A:$A = $D$124) * ('RESOLVE Results'!$B:$B = $F$124) * ('RESOLVE Results'!$C:$C = $C234), 0), MATCH(D$126, 'RESOLVE Results'!$D$1:$P$1, 0)), "")</f>
        <v/>
      </c>
      <c r="E234" s="4" t="str" cm="1">
        <f t="array" ref="E234">IFERROR(INDEX('RESOLVE Results'!$D:$P, MATCH(1, ('RESOLVE Results'!$A:$A = $D$124) * ('RESOLVE Results'!$B:$B = $F$124) * ('RESOLVE Results'!$C:$C = $C234), 0), MATCH(E$126, 'RESOLVE Results'!$D$1:$P$1, 0)), "")</f>
        <v/>
      </c>
      <c r="F234" s="4" t="str" cm="1">
        <f t="array" ref="F234">IFERROR(INDEX('RESOLVE Results'!$D:$P, MATCH(1, ('RESOLVE Results'!$A:$A = $D$124) * ('RESOLVE Results'!$B:$B = $F$124) * ('RESOLVE Results'!$C:$C = $C234), 0), MATCH(F$126, 'RESOLVE Results'!$D$1:$P$1, 0)), "")</f>
        <v/>
      </c>
      <c r="G234" s="4" t="str" cm="1">
        <f t="array" ref="G234">IFERROR(INDEX('RESOLVE Results'!$D:$P, MATCH(1, ('RESOLVE Results'!$A:$A = $D$124) * ('RESOLVE Results'!$B:$B = $F$124) * ('RESOLVE Results'!$C:$C = $C234), 0), MATCH(G$126, 'RESOLVE Results'!$D$1:$P$1, 0)), "")</f>
        <v/>
      </c>
      <c r="H234" s="4" t="str" cm="1">
        <f t="array" ref="H234">IFERROR(INDEX('RESOLVE Results'!$D:$P, MATCH(1, ('RESOLVE Results'!$A:$A = $D$124) * ('RESOLVE Results'!$B:$B = $F$124) * ('RESOLVE Results'!$C:$C = $C234), 0), MATCH(H$126, 'RESOLVE Results'!$D$1:$P$1, 0)), "")</f>
        <v/>
      </c>
      <c r="I234" s="4" t="str" cm="1">
        <f t="array" ref="I234">IFERROR(INDEX('RESOLVE Results'!$D:$P, MATCH(1, ('RESOLVE Results'!$A:$A = $D$124) * ('RESOLVE Results'!$B:$B = $F$124) * ('RESOLVE Results'!$C:$C = $C234), 0), MATCH(I$126, 'RESOLVE Results'!$D$1:$P$1, 0)), "")</f>
        <v/>
      </c>
      <c r="J234" s="4" t="str" cm="1">
        <f t="array" ref="J234">IFERROR(INDEX('RESOLVE Results'!$D:$P, MATCH(1, ('RESOLVE Results'!$A:$A = $D$124) * ('RESOLVE Results'!$B:$B = $F$124) * ('RESOLVE Results'!$C:$C = $C234), 0), MATCH(J$126, 'RESOLVE Results'!$D$1:$P$1, 0)), "")</f>
        <v/>
      </c>
      <c r="K234" s="4" t="str" cm="1">
        <f t="array" ref="K234">IFERROR(INDEX('RESOLVE Results'!$D:$P, MATCH(1, ('RESOLVE Results'!$A:$A = $D$124) * ('RESOLVE Results'!$B:$B = $F$124) * ('RESOLVE Results'!$C:$C = $C234), 0), MATCH(K$126, 'RESOLVE Results'!$D$1:$P$1, 0)), "")</f>
        <v/>
      </c>
      <c r="L234" s="4" t="str" cm="1">
        <f t="array" ref="L234">IFERROR(INDEX('RESOLVE Results'!$D:$P, MATCH(1, ('RESOLVE Results'!$A:$A = $D$124) * ('RESOLVE Results'!$B:$B = $F$124) * ('RESOLVE Results'!$C:$C = $C234), 0), MATCH(L$126, 'RESOLVE Results'!$D$1:$P$1, 0)), "")</f>
        <v/>
      </c>
      <c r="M234" s="4" t="str" cm="1">
        <f t="array" ref="M234">IFERROR(INDEX('RESOLVE Results'!$D:$P, MATCH(1, ('RESOLVE Results'!$A:$A = $D$124) * ('RESOLVE Results'!$B:$B = $F$124) * ('RESOLVE Results'!$C:$C = $C234), 0), MATCH(M$126, 'RESOLVE Results'!$D$1:$P$1, 0)), "")</f>
        <v/>
      </c>
      <c r="N234" s="4" t="str" cm="1">
        <f t="array" ref="N234">IFERROR(INDEX('RESOLVE Results'!$D:$P, MATCH(1, ('RESOLVE Results'!$A:$A = $D$124) * ('RESOLVE Results'!$B:$B = $F$124) * ('RESOLVE Results'!$C:$C = $C234), 0), MATCH(N$126, 'RESOLVE Results'!$D$1:$P$1, 0)), "")</f>
        <v/>
      </c>
      <c r="O234" s="4" t="str" cm="1">
        <f t="array" ref="O234">IFERROR(INDEX('RESOLVE Results'!$D:$P, MATCH(1, ('RESOLVE Results'!$A:$A = $D$124) * ('RESOLVE Results'!$B:$B = $F$124) * ('RESOLVE Results'!$C:$C = $C234), 0), MATCH(O$126, 'RESOLVE Results'!$D$1:$P$1, 0)), "")</f>
        <v/>
      </c>
      <c r="P234" s="6" t="str">
        <f t="shared" si="7"/>
        <v/>
      </c>
      <c r="Q234" s="4" t="str">
        <f>IFERROR(IF('Dashboard '!$D$6 = 2035, P234 * (1.05^(2035-2022)), P234), "")</f>
        <v/>
      </c>
    </row>
    <row r="235" spans="2:17" outlineLevel="1" x14ac:dyDescent="0.2">
      <c r="B235" s="11" t="s">
        <v>272</v>
      </c>
      <c r="C235" s="3">
        <v>0</v>
      </c>
      <c r="D235" s="4" t="str" cm="1">
        <f t="array" ref="D235">IFERROR(INDEX('RESOLVE Results'!$D:$P, MATCH(1, ('RESOLVE Results'!$A:$A = $D$124) * ('RESOLVE Results'!$B:$B = $F$124) * ('RESOLVE Results'!$C:$C = $C235), 0), MATCH(D$126, 'RESOLVE Results'!$D$1:$P$1, 0)), "")</f>
        <v/>
      </c>
      <c r="E235" s="4" t="str" cm="1">
        <f t="array" ref="E235">IFERROR(INDEX('RESOLVE Results'!$D:$P, MATCH(1, ('RESOLVE Results'!$A:$A = $D$124) * ('RESOLVE Results'!$B:$B = $F$124) * ('RESOLVE Results'!$C:$C = $C235), 0), MATCH(E$126, 'RESOLVE Results'!$D$1:$P$1, 0)), "")</f>
        <v/>
      </c>
      <c r="F235" s="4" t="str" cm="1">
        <f t="array" ref="F235">IFERROR(INDEX('RESOLVE Results'!$D:$P, MATCH(1, ('RESOLVE Results'!$A:$A = $D$124) * ('RESOLVE Results'!$B:$B = $F$124) * ('RESOLVE Results'!$C:$C = $C235), 0), MATCH(F$126, 'RESOLVE Results'!$D$1:$P$1, 0)), "")</f>
        <v/>
      </c>
      <c r="G235" s="4" t="str" cm="1">
        <f t="array" ref="G235">IFERROR(INDEX('RESOLVE Results'!$D:$P, MATCH(1, ('RESOLVE Results'!$A:$A = $D$124) * ('RESOLVE Results'!$B:$B = $F$124) * ('RESOLVE Results'!$C:$C = $C235), 0), MATCH(G$126, 'RESOLVE Results'!$D$1:$P$1, 0)), "")</f>
        <v/>
      </c>
      <c r="H235" s="4" t="str" cm="1">
        <f t="array" ref="H235">IFERROR(INDEX('RESOLVE Results'!$D:$P, MATCH(1, ('RESOLVE Results'!$A:$A = $D$124) * ('RESOLVE Results'!$B:$B = $F$124) * ('RESOLVE Results'!$C:$C = $C235), 0), MATCH(H$126, 'RESOLVE Results'!$D$1:$P$1, 0)), "")</f>
        <v/>
      </c>
      <c r="I235" s="4" t="str" cm="1">
        <f t="array" ref="I235">IFERROR(INDEX('RESOLVE Results'!$D:$P, MATCH(1, ('RESOLVE Results'!$A:$A = $D$124) * ('RESOLVE Results'!$B:$B = $F$124) * ('RESOLVE Results'!$C:$C = $C235), 0), MATCH(I$126, 'RESOLVE Results'!$D$1:$P$1, 0)), "")</f>
        <v/>
      </c>
      <c r="J235" s="4" t="str" cm="1">
        <f t="array" ref="J235">IFERROR(INDEX('RESOLVE Results'!$D:$P, MATCH(1, ('RESOLVE Results'!$A:$A = $D$124) * ('RESOLVE Results'!$B:$B = $F$124) * ('RESOLVE Results'!$C:$C = $C235), 0), MATCH(J$126, 'RESOLVE Results'!$D$1:$P$1, 0)), "")</f>
        <v/>
      </c>
      <c r="K235" s="4" t="str" cm="1">
        <f t="array" ref="K235">IFERROR(INDEX('RESOLVE Results'!$D:$P, MATCH(1, ('RESOLVE Results'!$A:$A = $D$124) * ('RESOLVE Results'!$B:$B = $F$124) * ('RESOLVE Results'!$C:$C = $C235), 0), MATCH(K$126, 'RESOLVE Results'!$D$1:$P$1, 0)), "")</f>
        <v/>
      </c>
      <c r="L235" s="4" t="str" cm="1">
        <f t="array" ref="L235">IFERROR(INDEX('RESOLVE Results'!$D:$P, MATCH(1, ('RESOLVE Results'!$A:$A = $D$124) * ('RESOLVE Results'!$B:$B = $F$124) * ('RESOLVE Results'!$C:$C = $C235), 0), MATCH(L$126, 'RESOLVE Results'!$D$1:$P$1, 0)), "")</f>
        <v/>
      </c>
      <c r="M235" s="4" t="str" cm="1">
        <f t="array" ref="M235">IFERROR(INDEX('RESOLVE Results'!$D:$P, MATCH(1, ('RESOLVE Results'!$A:$A = $D$124) * ('RESOLVE Results'!$B:$B = $F$124) * ('RESOLVE Results'!$C:$C = $C235), 0), MATCH(M$126, 'RESOLVE Results'!$D$1:$P$1, 0)), "")</f>
        <v/>
      </c>
      <c r="N235" s="4" t="str" cm="1">
        <f t="array" ref="N235">IFERROR(INDEX('RESOLVE Results'!$D:$P, MATCH(1, ('RESOLVE Results'!$A:$A = $D$124) * ('RESOLVE Results'!$B:$B = $F$124) * ('RESOLVE Results'!$C:$C = $C235), 0), MATCH(N$126, 'RESOLVE Results'!$D$1:$P$1, 0)), "")</f>
        <v/>
      </c>
      <c r="O235" s="4" t="str" cm="1">
        <f t="array" ref="O235">IFERROR(INDEX('RESOLVE Results'!$D:$P, MATCH(1, ('RESOLVE Results'!$A:$A = $D$124) * ('RESOLVE Results'!$B:$B = $F$124) * ('RESOLVE Results'!$C:$C = $C235), 0), MATCH(O$126, 'RESOLVE Results'!$D$1:$P$1, 0)), "")</f>
        <v/>
      </c>
      <c r="P235" s="6" t="str">
        <f t="shared" si="7"/>
        <v/>
      </c>
      <c r="Q235" s="4" t="str">
        <f>IFERROR(IF('Dashboard '!$D$6 = 2035, P235 * (1.05^(2035-2022)), P235), "")</f>
        <v/>
      </c>
    </row>
    <row r="236" spans="2:17" outlineLevel="1" x14ac:dyDescent="0.2">
      <c r="B236" s="11" t="s">
        <v>272</v>
      </c>
      <c r="C236" s="3">
        <v>0</v>
      </c>
      <c r="D236" s="4" t="str" cm="1">
        <f t="array" ref="D236">IFERROR(INDEX('RESOLVE Results'!$D:$P, MATCH(1, ('RESOLVE Results'!$A:$A = $D$124) * ('RESOLVE Results'!$B:$B = $F$124) * ('RESOLVE Results'!$C:$C = $C236), 0), MATCH(D$126, 'RESOLVE Results'!$D$1:$P$1, 0)), "")</f>
        <v/>
      </c>
      <c r="E236" s="4" t="str" cm="1">
        <f t="array" ref="E236">IFERROR(INDEX('RESOLVE Results'!$D:$P, MATCH(1, ('RESOLVE Results'!$A:$A = $D$124) * ('RESOLVE Results'!$B:$B = $F$124) * ('RESOLVE Results'!$C:$C = $C236), 0), MATCH(E$126, 'RESOLVE Results'!$D$1:$P$1, 0)), "")</f>
        <v/>
      </c>
      <c r="F236" s="4" t="str" cm="1">
        <f t="array" ref="F236">IFERROR(INDEX('RESOLVE Results'!$D:$P, MATCH(1, ('RESOLVE Results'!$A:$A = $D$124) * ('RESOLVE Results'!$B:$B = $F$124) * ('RESOLVE Results'!$C:$C = $C236), 0), MATCH(F$126, 'RESOLVE Results'!$D$1:$P$1, 0)), "")</f>
        <v/>
      </c>
      <c r="G236" s="4" t="str" cm="1">
        <f t="array" ref="G236">IFERROR(INDEX('RESOLVE Results'!$D:$P, MATCH(1, ('RESOLVE Results'!$A:$A = $D$124) * ('RESOLVE Results'!$B:$B = $F$124) * ('RESOLVE Results'!$C:$C = $C236), 0), MATCH(G$126, 'RESOLVE Results'!$D$1:$P$1, 0)), "")</f>
        <v/>
      </c>
      <c r="H236" s="4" t="str" cm="1">
        <f t="array" ref="H236">IFERROR(INDEX('RESOLVE Results'!$D:$P, MATCH(1, ('RESOLVE Results'!$A:$A = $D$124) * ('RESOLVE Results'!$B:$B = $F$124) * ('RESOLVE Results'!$C:$C = $C236), 0), MATCH(H$126, 'RESOLVE Results'!$D$1:$P$1, 0)), "")</f>
        <v/>
      </c>
      <c r="I236" s="4" t="str" cm="1">
        <f t="array" ref="I236">IFERROR(INDEX('RESOLVE Results'!$D:$P, MATCH(1, ('RESOLVE Results'!$A:$A = $D$124) * ('RESOLVE Results'!$B:$B = $F$124) * ('RESOLVE Results'!$C:$C = $C236), 0), MATCH(I$126, 'RESOLVE Results'!$D$1:$P$1, 0)), "")</f>
        <v/>
      </c>
      <c r="J236" s="4" t="str" cm="1">
        <f t="array" ref="J236">IFERROR(INDEX('RESOLVE Results'!$D:$P, MATCH(1, ('RESOLVE Results'!$A:$A = $D$124) * ('RESOLVE Results'!$B:$B = $F$124) * ('RESOLVE Results'!$C:$C = $C236), 0), MATCH(J$126, 'RESOLVE Results'!$D$1:$P$1, 0)), "")</f>
        <v/>
      </c>
      <c r="K236" s="4" t="str" cm="1">
        <f t="array" ref="K236">IFERROR(INDEX('RESOLVE Results'!$D:$P, MATCH(1, ('RESOLVE Results'!$A:$A = $D$124) * ('RESOLVE Results'!$B:$B = $F$124) * ('RESOLVE Results'!$C:$C = $C236), 0), MATCH(K$126, 'RESOLVE Results'!$D$1:$P$1, 0)), "")</f>
        <v/>
      </c>
      <c r="L236" s="4" t="str" cm="1">
        <f t="array" ref="L236">IFERROR(INDEX('RESOLVE Results'!$D:$P, MATCH(1, ('RESOLVE Results'!$A:$A = $D$124) * ('RESOLVE Results'!$B:$B = $F$124) * ('RESOLVE Results'!$C:$C = $C236), 0), MATCH(L$126, 'RESOLVE Results'!$D$1:$P$1, 0)), "")</f>
        <v/>
      </c>
      <c r="M236" s="4" t="str" cm="1">
        <f t="array" ref="M236">IFERROR(INDEX('RESOLVE Results'!$D:$P, MATCH(1, ('RESOLVE Results'!$A:$A = $D$124) * ('RESOLVE Results'!$B:$B = $F$124) * ('RESOLVE Results'!$C:$C = $C236), 0), MATCH(M$126, 'RESOLVE Results'!$D$1:$P$1, 0)), "")</f>
        <v/>
      </c>
      <c r="N236" s="4" t="str" cm="1">
        <f t="array" ref="N236">IFERROR(INDEX('RESOLVE Results'!$D:$P, MATCH(1, ('RESOLVE Results'!$A:$A = $D$124) * ('RESOLVE Results'!$B:$B = $F$124) * ('RESOLVE Results'!$C:$C = $C236), 0), MATCH(N$126, 'RESOLVE Results'!$D$1:$P$1, 0)), "")</f>
        <v/>
      </c>
      <c r="O236" s="4" t="str" cm="1">
        <f t="array" ref="O236">IFERROR(INDEX('RESOLVE Results'!$D:$P, MATCH(1, ('RESOLVE Results'!$A:$A = $D$124) * ('RESOLVE Results'!$B:$B = $F$124) * ('RESOLVE Results'!$C:$C = $C236), 0), MATCH(O$126, 'RESOLVE Results'!$D$1:$P$1, 0)), "")</f>
        <v/>
      </c>
      <c r="P236" s="6" t="str">
        <f t="shared" si="7"/>
        <v/>
      </c>
      <c r="Q236" s="4" t="str">
        <f>IFERROR(IF('Dashboard '!$D$6 = 2035, P236 * (1.05^(2035-2022)), P236), "")</f>
        <v/>
      </c>
    </row>
    <row r="238" spans="2:17" ht="12.75" x14ac:dyDescent="0.2">
      <c r="C238" s="2" t="s">
        <v>274</v>
      </c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2:17" x14ac:dyDescent="0.2">
      <c r="C239" s="1" t="s">
        <v>156</v>
      </c>
      <c r="D239" s="1">
        <v>2024</v>
      </c>
      <c r="E239" s="1">
        <v>2025</v>
      </c>
      <c r="F239" s="1">
        <v>2026</v>
      </c>
      <c r="G239" s="1">
        <v>2028</v>
      </c>
      <c r="H239" s="1">
        <v>2030</v>
      </c>
      <c r="I239" s="1">
        <v>2032</v>
      </c>
      <c r="J239" s="1">
        <v>2033</v>
      </c>
      <c r="K239" s="1">
        <v>2034</v>
      </c>
      <c r="L239" s="1">
        <v>2035</v>
      </c>
      <c r="M239" s="1">
        <v>2039</v>
      </c>
      <c r="N239" s="1">
        <v>2040</v>
      </c>
      <c r="O239" s="1">
        <v>2045</v>
      </c>
      <c r="P239" s="1" t="s">
        <v>235</v>
      </c>
      <c r="Q239" s="1" t="str">
        <f>_xlfn.CONCAT("NPV discounted to ", 'Dashboard '!$D$6)</f>
        <v>NPV discounted to 2035</v>
      </c>
    </row>
    <row r="240" spans="2:17" outlineLevel="1" x14ac:dyDescent="0.2">
      <c r="B240" s="11" t="s">
        <v>150</v>
      </c>
      <c r="C240" s="3" t="str" cm="1">
        <f t="array" ref="C240:C349">Selected_Cases</f>
        <v>1GW High Bookend</v>
      </c>
      <c r="D240" s="4">
        <f t="shared" ref="D240:D271" si="8">IFERROR(D13+D127, "")</f>
        <v>0</v>
      </c>
      <c r="E240" s="4">
        <f t="shared" ref="E240:O240" si="9">IFERROR(E13+E127, "")</f>
        <v>0</v>
      </c>
      <c r="F240" s="4">
        <f t="shared" si="9"/>
        <v>0</v>
      </c>
      <c r="G240" s="4">
        <f t="shared" si="9"/>
        <v>0</v>
      </c>
      <c r="H240" s="4">
        <f t="shared" ref="H240:H271" si="10">IFERROR(H13+H127, "")</f>
        <v>0</v>
      </c>
      <c r="I240" s="4">
        <f t="shared" si="9"/>
        <v>0</v>
      </c>
      <c r="J240" s="4">
        <f t="shared" si="9"/>
        <v>0</v>
      </c>
      <c r="K240" s="4">
        <f t="shared" si="9"/>
        <v>0</v>
      </c>
      <c r="L240" s="4">
        <f t="shared" si="9"/>
        <v>4.05</v>
      </c>
      <c r="M240" s="4">
        <f t="shared" si="9"/>
        <v>4.05</v>
      </c>
      <c r="N240" s="4">
        <f t="shared" si="9"/>
        <v>4.0600000000000005</v>
      </c>
      <c r="O240" s="4">
        <f t="shared" si="9"/>
        <v>4.04</v>
      </c>
      <c r="P240" s="6">
        <f t="shared" ref="P240:P271" si="11">IF(O240="", "", SUMPRODUCT($D$6:$O$6, $D240:$O240))</f>
        <v>31.089256082832719</v>
      </c>
      <c r="Q240" s="4">
        <f>IFERROR(IF('Dashboard '!$D$6 = 2035, P240 * (1.05^(2035-2022)), P240), "")</f>
        <v>58.623429068060965</v>
      </c>
    </row>
    <row r="241" spans="2:17" outlineLevel="1" x14ac:dyDescent="0.2">
      <c r="B241" s="11" t="s">
        <v>150</v>
      </c>
      <c r="C241" s="3" t="str">
        <v>1GW Stringent Policy</v>
      </c>
      <c r="D241" s="4">
        <f t="shared" si="8"/>
        <v>0</v>
      </c>
      <c r="E241" s="4">
        <f t="shared" ref="E241:G260" si="12">IFERROR(E14+E128, "")</f>
        <v>0</v>
      </c>
      <c r="F241" s="4">
        <f t="shared" si="12"/>
        <v>0</v>
      </c>
      <c r="G241" s="4">
        <f t="shared" si="12"/>
        <v>0</v>
      </c>
      <c r="H241" s="4">
        <f t="shared" si="10"/>
        <v>0</v>
      </c>
      <c r="I241" s="4">
        <f t="shared" ref="I241:O250" si="13">IFERROR(I14+I128, "")</f>
        <v>0</v>
      </c>
      <c r="J241" s="4">
        <f t="shared" si="13"/>
        <v>0</v>
      </c>
      <c r="K241" s="4">
        <f t="shared" si="13"/>
        <v>0</v>
      </c>
      <c r="L241" s="4">
        <f t="shared" si="13"/>
        <v>4.05</v>
      </c>
      <c r="M241" s="4">
        <f t="shared" si="13"/>
        <v>4.0500000000000007</v>
      </c>
      <c r="N241" s="4">
        <f t="shared" si="13"/>
        <v>4.0600000000000005</v>
      </c>
      <c r="O241" s="4">
        <f t="shared" si="13"/>
        <v>4.0500000000000007</v>
      </c>
      <c r="P241" s="6">
        <f t="shared" si="11"/>
        <v>31.130282052832726</v>
      </c>
      <c r="Q241" s="4">
        <f>IFERROR(IF('Dashboard '!$D$6 = 2035, P241 * (1.05^(2035-2022)), P241), "")</f>
        <v>58.700789653204453</v>
      </c>
    </row>
    <row r="242" spans="2:17" outlineLevel="1" x14ac:dyDescent="0.2">
      <c r="B242" s="11" t="s">
        <v>150</v>
      </c>
      <c r="C242" s="3" t="str">
        <v>1GW Competing Resource Challenges</v>
      </c>
      <c r="D242" s="4">
        <f t="shared" si="8"/>
        <v>0</v>
      </c>
      <c r="E242" s="4">
        <f t="shared" si="12"/>
        <v>0</v>
      </c>
      <c r="F242" s="4">
        <f t="shared" si="12"/>
        <v>0</v>
      </c>
      <c r="G242" s="4">
        <f t="shared" si="12"/>
        <v>0</v>
      </c>
      <c r="H242" s="4">
        <f t="shared" si="10"/>
        <v>0</v>
      </c>
      <c r="I242" s="4">
        <f t="shared" si="13"/>
        <v>0</v>
      </c>
      <c r="J242" s="4">
        <f t="shared" si="13"/>
        <v>0</v>
      </c>
      <c r="K242" s="4">
        <f t="shared" si="13"/>
        <v>0</v>
      </c>
      <c r="L242" s="4">
        <f t="shared" si="13"/>
        <v>4.05</v>
      </c>
      <c r="M242" s="4">
        <f t="shared" si="13"/>
        <v>4.04</v>
      </c>
      <c r="N242" s="4">
        <f t="shared" si="13"/>
        <v>4.0600000000000005</v>
      </c>
      <c r="O242" s="4">
        <f t="shared" si="13"/>
        <v>4.04</v>
      </c>
      <c r="P242" s="6">
        <f t="shared" si="11"/>
        <v>31.077789524168736</v>
      </c>
      <c r="Q242" s="4">
        <f>IFERROR(IF('Dashboard '!$D$6 = 2035, P242 * (1.05^(2035-2022)), P242), "")</f>
        <v>58.601807161550823</v>
      </c>
    </row>
    <row r="243" spans="2:17" outlineLevel="1" x14ac:dyDescent="0.2">
      <c r="B243" s="11" t="s">
        <v>150</v>
      </c>
      <c r="C243" s="3" t="str">
        <v>1GW Significantly Low Competing Resource Availability</v>
      </c>
      <c r="D243" s="4">
        <f t="shared" si="8"/>
        <v>0</v>
      </c>
      <c r="E243" s="4">
        <f t="shared" si="12"/>
        <v>0</v>
      </c>
      <c r="F243" s="4">
        <f t="shared" si="12"/>
        <v>0</v>
      </c>
      <c r="G243" s="4">
        <f t="shared" si="12"/>
        <v>0</v>
      </c>
      <c r="H243" s="4">
        <f t="shared" si="10"/>
        <v>0</v>
      </c>
      <c r="I243" s="4">
        <f t="shared" si="13"/>
        <v>0</v>
      </c>
      <c r="J243" s="4">
        <f t="shared" si="13"/>
        <v>0</v>
      </c>
      <c r="K243" s="4">
        <f t="shared" si="13"/>
        <v>0</v>
      </c>
      <c r="L243" s="4">
        <f t="shared" si="13"/>
        <v>4.05</v>
      </c>
      <c r="M243" s="4">
        <f t="shared" si="13"/>
        <v>4.04</v>
      </c>
      <c r="N243" s="4">
        <f t="shared" si="13"/>
        <v>4.0600000000000005</v>
      </c>
      <c r="O243" s="4">
        <f t="shared" si="13"/>
        <v>4.05</v>
      </c>
      <c r="P243" s="6">
        <f t="shared" si="11"/>
        <v>31.118815494168736</v>
      </c>
      <c r="Q243" s="4">
        <f>IFERROR(IF('Dashboard '!$D$6 = 2035, P243 * (1.05^(2035-2022)), P243), "")</f>
        <v>58.679167746694304</v>
      </c>
    </row>
    <row r="244" spans="2:17" outlineLevel="1" x14ac:dyDescent="0.2">
      <c r="B244" s="11" t="s">
        <v>150</v>
      </c>
      <c r="C244" s="3" t="str">
        <v>1GW Low Competing Resource Availability</v>
      </c>
      <c r="D244" s="4">
        <f t="shared" si="8"/>
        <v>0</v>
      </c>
      <c r="E244" s="4">
        <f t="shared" si="12"/>
        <v>0</v>
      </c>
      <c r="F244" s="4">
        <f t="shared" si="12"/>
        <v>0</v>
      </c>
      <c r="G244" s="4">
        <f t="shared" si="12"/>
        <v>0</v>
      </c>
      <c r="H244" s="4">
        <f t="shared" si="10"/>
        <v>0</v>
      </c>
      <c r="I244" s="4">
        <f t="shared" si="13"/>
        <v>0</v>
      </c>
      <c r="J244" s="4">
        <f t="shared" si="13"/>
        <v>0</v>
      </c>
      <c r="K244" s="4">
        <f t="shared" si="13"/>
        <v>0</v>
      </c>
      <c r="L244" s="4">
        <f t="shared" si="13"/>
        <v>4.05</v>
      </c>
      <c r="M244" s="4">
        <f t="shared" si="13"/>
        <v>4.05</v>
      </c>
      <c r="N244" s="4">
        <f t="shared" si="13"/>
        <v>4.0600000000000005</v>
      </c>
      <c r="O244" s="4">
        <f t="shared" si="13"/>
        <v>4.05</v>
      </c>
      <c r="P244" s="6">
        <f t="shared" si="11"/>
        <v>31.130282052832719</v>
      </c>
      <c r="Q244" s="4">
        <f>IFERROR(IF('Dashboard '!$D$6 = 2035, P244 * (1.05^(2035-2022)), P244), "")</f>
        <v>58.700789653204446</v>
      </c>
    </row>
    <row r="245" spans="2:17" outlineLevel="1" x14ac:dyDescent="0.2">
      <c r="B245" s="11" t="s">
        <v>150</v>
      </c>
      <c r="C245" s="3" t="str">
        <v>1GW High Competing Resource Cost</v>
      </c>
      <c r="D245" s="4">
        <f t="shared" si="8"/>
        <v>0</v>
      </c>
      <c r="E245" s="4">
        <f t="shared" si="12"/>
        <v>0</v>
      </c>
      <c r="F245" s="4">
        <f t="shared" si="12"/>
        <v>0</v>
      </c>
      <c r="G245" s="4">
        <f t="shared" si="12"/>
        <v>0</v>
      </c>
      <c r="H245" s="4">
        <f t="shared" si="10"/>
        <v>0</v>
      </c>
      <c r="I245" s="4">
        <f t="shared" si="13"/>
        <v>0</v>
      </c>
      <c r="J245" s="4">
        <f t="shared" si="13"/>
        <v>0</v>
      </c>
      <c r="K245" s="4">
        <f t="shared" si="13"/>
        <v>0</v>
      </c>
      <c r="L245" s="4">
        <f t="shared" si="13"/>
        <v>4.05</v>
      </c>
      <c r="M245" s="4">
        <f t="shared" si="13"/>
        <v>4.05</v>
      </c>
      <c r="N245" s="4">
        <f t="shared" si="13"/>
        <v>4.05</v>
      </c>
      <c r="O245" s="4">
        <f t="shared" si="13"/>
        <v>4.05</v>
      </c>
      <c r="P245" s="6">
        <f t="shared" si="11"/>
        <v>31.118580168529938</v>
      </c>
      <c r="Q245" s="4">
        <f>IFERROR(IF('Dashboard '!$D$6 = 2035, P245 * (1.05^(2035-2022)), P245), "")</f>
        <v>58.678724005105337</v>
      </c>
    </row>
    <row r="246" spans="2:17" outlineLevel="1" x14ac:dyDescent="0.2">
      <c r="B246" s="11" t="s">
        <v>150</v>
      </c>
      <c r="C246" s="3" t="str">
        <v>1GW High Electrification Load</v>
      </c>
      <c r="D246" s="4">
        <f t="shared" si="8"/>
        <v>0</v>
      </c>
      <c r="E246" s="4">
        <f t="shared" si="12"/>
        <v>0</v>
      </c>
      <c r="F246" s="4">
        <f t="shared" si="12"/>
        <v>0</v>
      </c>
      <c r="G246" s="4">
        <f t="shared" si="12"/>
        <v>0</v>
      </c>
      <c r="H246" s="4">
        <f t="shared" si="10"/>
        <v>0</v>
      </c>
      <c r="I246" s="4">
        <f t="shared" si="13"/>
        <v>0</v>
      </c>
      <c r="J246" s="4">
        <f t="shared" si="13"/>
        <v>0</v>
      </c>
      <c r="K246" s="4">
        <f t="shared" si="13"/>
        <v>0</v>
      </c>
      <c r="L246" s="4">
        <f t="shared" si="13"/>
        <v>4.05</v>
      </c>
      <c r="M246" s="4">
        <f t="shared" si="13"/>
        <v>4.04</v>
      </c>
      <c r="N246" s="4">
        <f t="shared" si="13"/>
        <v>4.0599999999999996</v>
      </c>
      <c r="O246" s="4">
        <f t="shared" si="13"/>
        <v>4.0500000000000007</v>
      </c>
      <c r="P246" s="6">
        <f t="shared" si="11"/>
        <v>31.118815494168736</v>
      </c>
      <c r="Q246" s="4">
        <f>IFERROR(IF('Dashboard '!$D$6 = 2035, P246 * (1.05^(2035-2022)), P246), "")</f>
        <v>58.679167746694304</v>
      </c>
    </row>
    <row r="247" spans="2:17" outlineLevel="1" x14ac:dyDescent="0.2">
      <c r="B247" s="11" t="s">
        <v>150</v>
      </c>
      <c r="C247" s="3" t="str">
        <v>1GW Zero GHG Emissions</v>
      </c>
      <c r="D247" s="4">
        <f t="shared" si="8"/>
        <v>0</v>
      </c>
      <c r="E247" s="4">
        <f t="shared" si="12"/>
        <v>0</v>
      </c>
      <c r="F247" s="4">
        <f t="shared" si="12"/>
        <v>0</v>
      </c>
      <c r="G247" s="4">
        <f t="shared" si="12"/>
        <v>0</v>
      </c>
      <c r="H247" s="4">
        <f t="shared" si="10"/>
        <v>0</v>
      </c>
      <c r="I247" s="4">
        <f t="shared" si="13"/>
        <v>0</v>
      </c>
      <c r="J247" s="4">
        <f t="shared" si="13"/>
        <v>0</v>
      </c>
      <c r="K247" s="4">
        <f t="shared" si="13"/>
        <v>0</v>
      </c>
      <c r="L247" s="4">
        <f t="shared" si="13"/>
        <v>4.04</v>
      </c>
      <c r="M247" s="4">
        <f t="shared" si="13"/>
        <v>4.05</v>
      </c>
      <c r="N247" s="4">
        <f t="shared" si="13"/>
        <v>4.0600000000000005</v>
      </c>
      <c r="O247" s="4">
        <f t="shared" si="13"/>
        <v>4.04</v>
      </c>
      <c r="P247" s="6">
        <f t="shared" si="11"/>
        <v>31.076614495383367</v>
      </c>
      <c r="Q247" s="4">
        <f>IFERROR(IF('Dashboard '!$D$6 = 2035, P247 * (1.05^(2035-2022)), P247), "")</f>
        <v>58.599591469529493</v>
      </c>
    </row>
    <row r="248" spans="2:17" outlineLevel="1" x14ac:dyDescent="0.2">
      <c r="B248" s="11" t="s">
        <v>150</v>
      </c>
      <c r="C248" s="3" t="str">
        <v>1GW High Gas Retirements</v>
      </c>
      <c r="D248" s="4">
        <f t="shared" si="8"/>
        <v>0</v>
      </c>
      <c r="E248" s="4">
        <f t="shared" si="12"/>
        <v>0</v>
      </c>
      <c r="F248" s="4">
        <f t="shared" si="12"/>
        <v>0</v>
      </c>
      <c r="G248" s="4">
        <f t="shared" si="12"/>
        <v>0</v>
      </c>
      <c r="H248" s="4">
        <f t="shared" si="10"/>
        <v>0</v>
      </c>
      <c r="I248" s="4">
        <f t="shared" si="13"/>
        <v>0</v>
      </c>
      <c r="J248" s="4">
        <f t="shared" si="13"/>
        <v>0</v>
      </c>
      <c r="K248" s="4">
        <f t="shared" si="13"/>
        <v>0</v>
      </c>
      <c r="L248" s="4">
        <f t="shared" si="13"/>
        <v>4.04</v>
      </c>
      <c r="M248" s="4">
        <f t="shared" si="13"/>
        <v>4.0500000000000007</v>
      </c>
      <c r="N248" s="4">
        <f t="shared" si="13"/>
        <v>4.05</v>
      </c>
      <c r="O248" s="4">
        <f t="shared" si="13"/>
        <v>4.04</v>
      </c>
      <c r="P248" s="6">
        <f t="shared" si="11"/>
        <v>31.064912611080587</v>
      </c>
      <c r="Q248" s="4">
        <f>IFERROR(IF('Dashboard '!$D$6 = 2035, P248 * (1.05^(2035-2022)), P248), "")</f>
        <v>58.577525821430385</v>
      </c>
    </row>
    <row r="249" spans="2:17" outlineLevel="1" x14ac:dyDescent="0.2">
      <c r="B249" s="11" t="s">
        <v>150</v>
      </c>
      <c r="C249" s="3" t="str">
        <v>1GW Low Long Duration Storage ELCC</v>
      </c>
      <c r="D249" s="4">
        <f t="shared" si="8"/>
        <v>0</v>
      </c>
      <c r="E249" s="4">
        <f t="shared" si="12"/>
        <v>0</v>
      </c>
      <c r="F249" s="4">
        <f t="shared" si="12"/>
        <v>0</v>
      </c>
      <c r="G249" s="4">
        <f t="shared" si="12"/>
        <v>0</v>
      </c>
      <c r="H249" s="4">
        <f t="shared" si="10"/>
        <v>0</v>
      </c>
      <c r="I249" s="4">
        <f t="shared" si="13"/>
        <v>0</v>
      </c>
      <c r="J249" s="4">
        <f t="shared" si="13"/>
        <v>0</v>
      </c>
      <c r="K249" s="4">
        <f t="shared" si="13"/>
        <v>0</v>
      </c>
      <c r="L249" s="4">
        <f t="shared" si="13"/>
        <v>4.05</v>
      </c>
      <c r="M249" s="4">
        <f t="shared" si="13"/>
        <v>4.0500000000000007</v>
      </c>
      <c r="N249" s="4">
        <f t="shared" si="13"/>
        <v>4.0600000000000005</v>
      </c>
      <c r="O249" s="4">
        <f t="shared" si="13"/>
        <v>4.04</v>
      </c>
      <c r="P249" s="6">
        <f t="shared" si="11"/>
        <v>31.089256082832719</v>
      </c>
      <c r="Q249" s="4">
        <f>IFERROR(IF('Dashboard '!$D$6 = 2035, P249 * (1.05^(2035-2022)), P249), "")</f>
        <v>58.623429068060965</v>
      </c>
    </row>
    <row r="250" spans="2:17" outlineLevel="1" x14ac:dyDescent="0.2">
      <c r="B250" s="11" t="s">
        <v>150</v>
      </c>
      <c r="C250" s="3" t="str">
        <v>1GW High Offshore Wind ELCC</v>
      </c>
      <c r="D250" s="4">
        <f t="shared" si="8"/>
        <v>0</v>
      </c>
      <c r="E250" s="4">
        <f t="shared" si="12"/>
        <v>0</v>
      </c>
      <c r="F250" s="4">
        <f t="shared" si="12"/>
        <v>0</v>
      </c>
      <c r="G250" s="4">
        <f t="shared" si="12"/>
        <v>0</v>
      </c>
      <c r="H250" s="4">
        <f t="shared" si="10"/>
        <v>0</v>
      </c>
      <c r="I250" s="4">
        <f t="shared" si="13"/>
        <v>0</v>
      </c>
      <c r="J250" s="4">
        <f t="shared" si="13"/>
        <v>0</v>
      </c>
      <c r="K250" s="4">
        <f t="shared" si="13"/>
        <v>0</v>
      </c>
      <c r="L250" s="4">
        <f t="shared" si="13"/>
        <v>4.05</v>
      </c>
      <c r="M250" s="4">
        <f t="shared" si="13"/>
        <v>4.05</v>
      </c>
      <c r="N250" s="4">
        <f t="shared" si="13"/>
        <v>4.05</v>
      </c>
      <c r="O250" s="4">
        <f t="shared" si="13"/>
        <v>4.05</v>
      </c>
      <c r="P250" s="6">
        <f t="shared" si="11"/>
        <v>31.118580168529938</v>
      </c>
      <c r="Q250" s="4">
        <f>IFERROR(IF('Dashboard '!$D$6 = 2035, P250 * (1.05^(2035-2022)), P250), "")</f>
        <v>58.678724005105337</v>
      </c>
    </row>
    <row r="251" spans="2:17" outlineLevel="1" x14ac:dyDescent="0.2">
      <c r="B251" s="11" t="s">
        <v>150</v>
      </c>
      <c r="C251" s="3" t="str">
        <v>1GW Low Offshore Wind ELCC</v>
      </c>
      <c r="D251" s="4">
        <f t="shared" si="8"/>
        <v>0</v>
      </c>
      <c r="E251" s="4">
        <f t="shared" si="12"/>
        <v>0</v>
      </c>
      <c r="F251" s="4">
        <f t="shared" si="12"/>
        <v>0</v>
      </c>
      <c r="G251" s="4">
        <f t="shared" si="12"/>
        <v>0</v>
      </c>
      <c r="H251" s="4">
        <f t="shared" si="10"/>
        <v>0</v>
      </c>
      <c r="I251" s="4">
        <f t="shared" ref="I251:O260" si="14">IFERROR(I24+I138, "")</f>
        <v>0</v>
      </c>
      <c r="J251" s="4">
        <f t="shared" si="14"/>
        <v>0</v>
      </c>
      <c r="K251" s="4">
        <f t="shared" si="14"/>
        <v>0</v>
      </c>
      <c r="L251" s="4">
        <f t="shared" si="14"/>
        <v>4.04</v>
      </c>
      <c r="M251" s="4">
        <f t="shared" si="14"/>
        <v>4.04</v>
      </c>
      <c r="N251" s="4">
        <f t="shared" si="14"/>
        <v>4.0600000000000005</v>
      </c>
      <c r="O251" s="4">
        <f t="shared" si="14"/>
        <v>4.05</v>
      </c>
      <c r="P251" s="6">
        <f t="shared" si="11"/>
        <v>31.106173906719381</v>
      </c>
      <c r="Q251" s="4">
        <f>IFERROR(IF('Dashboard '!$D$6 = 2035, P251 * (1.05^(2035-2022)), P251), "")</f>
        <v>58.655330148162825</v>
      </c>
    </row>
    <row r="252" spans="2:17" outlineLevel="1" x14ac:dyDescent="0.2">
      <c r="B252" s="11" t="s">
        <v>150</v>
      </c>
      <c r="C252" s="3" t="str">
        <v>1GW Low Competing Resource Cost</v>
      </c>
      <c r="D252" s="4">
        <f t="shared" si="8"/>
        <v>0</v>
      </c>
      <c r="E252" s="4">
        <f t="shared" si="12"/>
        <v>0</v>
      </c>
      <c r="F252" s="4">
        <f t="shared" si="12"/>
        <v>0</v>
      </c>
      <c r="G252" s="4">
        <f t="shared" si="12"/>
        <v>0</v>
      </c>
      <c r="H252" s="4">
        <f t="shared" si="10"/>
        <v>0</v>
      </c>
      <c r="I252" s="4">
        <f t="shared" si="14"/>
        <v>0</v>
      </c>
      <c r="J252" s="4">
        <f t="shared" si="14"/>
        <v>0</v>
      </c>
      <c r="K252" s="4">
        <f t="shared" si="14"/>
        <v>0</v>
      </c>
      <c r="L252" s="4">
        <f t="shared" si="14"/>
        <v>4.05</v>
      </c>
      <c r="M252" s="4">
        <f t="shared" si="14"/>
        <v>4.04</v>
      </c>
      <c r="N252" s="4">
        <f t="shared" si="14"/>
        <v>4.0599999999999996</v>
      </c>
      <c r="O252" s="4">
        <f t="shared" si="14"/>
        <v>4.05</v>
      </c>
      <c r="P252" s="6">
        <f t="shared" si="11"/>
        <v>31.118815494168732</v>
      </c>
      <c r="Q252" s="4">
        <f>IFERROR(IF('Dashboard '!$D$6 = 2035, P252 * (1.05^(2035-2022)), P252), "")</f>
        <v>58.679167746694297</v>
      </c>
    </row>
    <row r="253" spans="2:17" outlineLevel="1" x14ac:dyDescent="0.2">
      <c r="B253" s="11" t="s">
        <v>150</v>
      </c>
      <c r="C253" s="3" t="str">
        <v>1GW Low Bookend</v>
      </c>
      <c r="D253" s="4">
        <f t="shared" si="8"/>
        <v>0</v>
      </c>
      <c r="E253" s="4">
        <f t="shared" si="12"/>
        <v>0</v>
      </c>
      <c r="F253" s="4">
        <f t="shared" si="12"/>
        <v>0</v>
      </c>
      <c r="G253" s="4">
        <f t="shared" si="12"/>
        <v>0</v>
      </c>
      <c r="H253" s="4">
        <f t="shared" si="10"/>
        <v>0</v>
      </c>
      <c r="I253" s="4">
        <f t="shared" si="14"/>
        <v>0</v>
      </c>
      <c r="J253" s="4">
        <f t="shared" si="14"/>
        <v>0</v>
      </c>
      <c r="K253" s="4">
        <f t="shared" si="14"/>
        <v>0</v>
      </c>
      <c r="L253" s="4">
        <f t="shared" si="14"/>
        <v>4.05</v>
      </c>
      <c r="M253" s="4">
        <f t="shared" si="14"/>
        <v>4.04</v>
      </c>
      <c r="N253" s="4">
        <f t="shared" si="14"/>
        <v>4.0599999999999996</v>
      </c>
      <c r="O253" s="4">
        <f t="shared" si="14"/>
        <v>4.04</v>
      </c>
      <c r="P253" s="6">
        <f t="shared" si="11"/>
        <v>31.077789524168733</v>
      </c>
      <c r="Q253" s="4">
        <f>IFERROR(IF('Dashboard '!$D$6 = 2035, P253 * (1.05^(2035-2022)), P253), "")</f>
        <v>58.601807161550816</v>
      </c>
    </row>
    <row r="254" spans="2:17" outlineLevel="1" x14ac:dyDescent="0.2">
      <c r="B254" s="11" t="s">
        <v>150</v>
      </c>
      <c r="C254" s="3" t="str">
        <v>1GW Least-Cost</v>
      </c>
      <c r="D254" s="4">
        <f t="shared" si="8"/>
        <v>0</v>
      </c>
      <c r="E254" s="4">
        <f t="shared" si="12"/>
        <v>0</v>
      </c>
      <c r="F254" s="4">
        <f t="shared" si="12"/>
        <v>0</v>
      </c>
      <c r="G254" s="4">
        <f t="shared" si="12"/>
        <v>0</v>
      </c>
      <c r="H254" s="4">
        <f t="shared" si="10"/>
        <v>0</v>
      </c>
      <c r="I254" s="4">
        <f t="shared" si="14"/>
        <v>0</v>
      </c>
      <c r="J254" s="4">
        <f t="shared" si="14"/>
        <v>0</v>
      </c>
      <c r="K254" s="4">
        <f t="shared" si="14"/>
        <v>0</v>
      </c>
      <c r="L254" s="4">
        <f t="shared" si="14"/>
        <v>4.04</v>
      </c>
      <c r="M254" s="4">
        <f t="shared" si="14"/>
        <v>4.04</v>
      </c>
      <c r="N254" s="4">
        <f t="shared" si="14"/>
        <v>4.05</v>
      </c>
      <c r="O254" s="4">
        <f t="shared" si="14"/>
        <v>4.0500000000000007</v>
      </c>
      <c r="P254" s="6">
        <f t="shared" si="11"/>
        <v>31.0944720224166</v>
      </c>
      <c r="Q254" s="4">
        <f>IFERROR(IF('Dashboard '!$D$6 = 2035, P254 * (1.05^(2035-2022)), P254), "")</f>
        <v>58.633264500063717</v>
      </c>
    </row>
    <row r="255" spans="2:17" outlineLevel="1" x14ac:dyDescent="0.2">
      <c r="B255" s="11" t="s">
        <v>150</v>
      </c>
      <c r="C255" s="3" t="str">
        <v>3GW High Bookend</v>
      </c>
      <c r="D255" s="4">
        <f t="shared" si="8"/>
        <v>0</v>
      </c>
      <c r="E255" s="4">
        <f t="shared" si="12"/>
        <v>0</v>
      </c>
      <c r="F255" s="4">
        <f t="shared" si="12"/>
        <v>0</v>
      </c>
      <c r="G255" s="4">
        <f t="shared" si="12"/>
        <v>0</v>
      </c>
      <c r="H255" s="4">
        <f t="shared" si="10"/>
        <v>0</v>
      </c>
      <c r="I255" s="4">
        <f t="shared" si="14"/>
        <v>0</v>
      </c>
      <c r="J255" s="4">
        <f t="shared" si="14"/>
        <v>0</v>
      </c>
      <c r="K255" s="4">
        <f t="shared" si="14"/>
        <v>0</v>
      </c>
      <c r="L255" s="4">
        <f t="shared" si="14"/>
        <v>12.139999999999999</v>
      </c>
      <c r="M255" s="4">
        <f t="shared" si="14"/>
        <v>12.14</v>
      </c>
      <c r="N255" s="4">
        <f t="shared" si="14"/>
        <v>12.17</v>
      </c>
      <c r="O255" s="4">
        <f t="shared" si="14"/>
        <v>12.14</v>
      </c>
      <c r="P255" s="6">
        <f t="shared" si="11"/>
        <v>93.314010158082041</v>
      </c>
      <c r="Q255" s="4">
        <f>IFERROR(IF('Dashboard '!$D$6 = 2035, P255 * (1.05^(2035-2022)), P255), "")</f>
        <v>175.95748322132914</v>
      </c>
    </row>
    <row r="256" spans="2:17" outlineLevel="1" x14ac:dyDescent="0.2">
      <c r="B256" s="11" t="s">
        <v>150</v>
      </c>
      <c r="C256" s="3" t="str">
        <v>3GW Stringent Policy</v>
      </c>
      <c r="D256" s="4">
        <f t="shared" si="8"/>
        <v>0</v>
      </c>
      <c r="E256" s="4">
        <f t="shared" si="12"/>
        <v>0</v>
      </c>
      <c r="F256" s="4">
        <f t="shared" si="12"/>
        <v>0</v>
      </c>
      <c r="G256" s="4">
        <f t="shared" si="12"/>
        <v>0</v>
      </c>
      <c r="H256" s="4">
        <f t="shared" si="10"/>
        <v>0</v>
      </c>
      <c r="I256" s="4">
        <f t="shared" si="14"/>
        <v>0</v>
      </c>
      <c r="J256" s="4">
        <f t="shared" si="14"/>
        <v>0</v>
      </c>
      <c r="K256" s="4">
        <f t="shared" si="14"/>
        <v>0</v>
      </c>
      <c r="L256" s="4">
        <f t="shared" si="14"/>
        <v>12.14</v>
      </c>
      <c r="M256" s="4">
        <f t="shared" si="14"/>
        <v>12.13</v>
      </c>
      <c r="N256" s="4">
        <f t="shared" si="14"/>
        <v>12.17</v>
      </c>
      <c r="O256" s="4">
        <f t="shared" si="14"/>
        <v>12.129999999999999</v>
      </c>
      <c r="P256" s="6">
        <f t="shared" si="11"/>
        <v>93.261517629418051</v>
      </c>
      <c r="Q256" s="4">
        <f>IFERROR(IF('Dashboard '!$D$6 = 2035, P256 * (1.05^(2035-2022)), P256), "")</f>
        <v>175.85850072967551</v>
      </c>
    </row>
    <row r="257" spans="2:17" outlineLevel="1" x14ac:dyDescent="0.2">
      <c r="B257" s="11" t="s">
        <v>150</v>
      </c>
      <c r="C257" s="3" t="str">
        <v>3GW Competing Resource Challenges</v>
      </c>
      <c r="D257" s="4">
        <f t="shared" si="8"/>
        <v>0</v>
      </c>
      <c r="E257" s="4">
        <f t="shared" si="12"/>
        <v>0</v>
      </c>
      <c r="F257" s="4">
        <f t="shared" si="12"/>
        <v>0</v>
      </c>
      <c r="G257" s="4">
        <f t="shared" si="12"/>
        <v>0</v>
      </c>
      <c r="H257" s="4">
        <f t="shared" si="10"/>
        <v>0</v>
      </c>
      <c r="I257" s="4">
        <f t="shared" si="14"/>
        <v>0</v>
      </c>
      <c r="J257" s="4">
        <f t="shared" si="14"/>
        <v>0</v>
      </c>
      <c r="K257" s="4">
        <f t="shared" si="14"/>
        <v>0</v>
      </c>
      <c r="L257" s="4">
        <f t="shared" si="14"/>
        <v>12.14</v>
      </c>
      <c r="M257" s="4">
        <f t="shared" si="14"/>
        <v>12.14</v>
      </c>
      <c r="N257" s="4">
        <f t="shared" si="14"/>
        <v>12.17</v>
      </c>
      <c r="O257" s="4">
        <f t="shared" si="14"/>
        <v>12.14</v>
      </c>
      <c r="P257" s="6">
        <f t="shared" si="11"/>
        <v>93.314010158082041</v>
      </c>
      <c r="Q257" s="4">
        <f>IFERROR(IF('Dashboard '!$D$6 = 2035, P257 * (1.05^(2035-2022)), P257), "")</f>
        <v>175.95748322132914</v>
      </c>
    </row>
    <row r="258" spans="2:17" outlineLevel="1" x14ac:dyDescent="0.2">
      <c r="B258" s="11" t="s">
        <v>150</v>
      </c>
      <c r="C258" s="3" t="str">
        <v>3GW Significantly Low Competing Resource Availability</v>
      </c>
      <c r="D258" s="4">
        <f t="shared" si="8"/>
        <v>0</v>
      </c>
      <c r="E258" s="4">
        <f t="shared" si="12"/>
        <v>0</v>
      </c>
      <c r="F258" s="4">
        <f t="shared" si="12"/>
        <v>0</v>
      </c>
      <c r="G258" s="4">
        <f t="shared" si="12"/>
        <v>0</v>
      </c>
      <c r="H258" s="4">
        <f t="shared" si="10"/>
        <v>0</v>
      </c>
      <c r="I258" s="4">
        <f t="shared" si="14"/>
        <v>0</v>
      </c>
      <c r="J258" s="4">
        <f t="shared" si="14"/>
        <v>0</v>
      </c>
      <c r="K258" s="4">
        <f t="shared" si="14"/>
        <v>0</v>
      </c>
      <c r="L258" s="4">
        <f t="shared" si="14"/>
        <v>12.14</v>
      </c>
      <c r="M258" s="4">
        <f t="shared" si="14"/>
        <v>12.14</v>
      </c>
      <c r="N258" s="4">
        <f t="shared" si="14"/>
        <v>12.17</v>
      </c>
      <c r="O258" s="4">
        <f t="shared" si="14"/>
        <v>12.14</v>
      </c>
      <c r="P258" s="6">
        <f t="shared" si="11"/>
        <v>93.314010158082041</v>
      </c>
      <c r="Q258" s="4">
        <f>IFERROR(IF('Dashboard '!$D$6 = 2035, P258 * (1.05^(2035-2022)), P258), "")</f>
        <v>175.95748322132914</v>
      </c>
    </row>
    <row r="259" spans="2:17" outlineLevel="1" x14ac:dyDescent="0.2">
      <c r="B259" s="11" t="s">
        <v>150</v>
      </c>
      <c r="C259" s="3" t="str">
        <v>3GW Low Competing Resource Availability</v>
      </c>
      <c r="D259" s="4">
        <f t="shared" si="8"/>
        <v>0</v>
      </c>
      <c r="E259" s="4">
        <f t="shared" si="12"/>
        <v>0</v>
      </c>
      <c r="F259" s="4">
        <f t="shared" si="12"/>
        <v>0</v>
      </c>
      <c r="G259" s="4">
        <f t="shared" si="12"/>
        <v>0</v>
      </c>
      <c r="H259" s="4">
        <f t="shared" si="10"/>
        <v>0</v>
      </c>
      <c r="I259" s="4">
        <f t="shared" si="14"/>
        <v>0</v>
      </c>
      <c r="J259" s="4">
        <f t="shared" si="14"/>
        <v>0</v>
      </c>
      <c r="K259" s="4">
        <f t="shared" si="14"/>
        <v>0</v>
      </c>
      <c r="L259" s="4">
        <f t="shared" si="14"/>
        <v>12.14</v>
      </c>
      <c r="M259" s="4">
        <f t="shared" si="14"/>
        <v>12.13</v>
      </c>
      <c r="N259" s="4">
        <f t="shared" si="14"/>
        <v>12.169999999999998</v>
      </c>
      <c r="O259" s="4">
        <f t="shared" si="14"/>
        <v>12.14</v>
      </c>
      <c r="P259" s="6">
        <f t="shared" si="11"/>
        <v>93.302543599418044</v>
      </c>
      <c r="Q259" s="4">
        <f>IFERROR(IF('Dashboard '!$D$6 = 2035, P259 * (1.05^(2035-2022)), P259), "")</f>
        <v>175.93586131481896</v>
      </c>
    </row>
    <row r="260" spans="2:17" outlineLevel="1" x14ac:dyDescent="0.2">
      <c r="B260" s="11" t="s">
        <v>150</v>
      </c>
      <c r="C260" s="3" t="str">
        <v>3GW High Competing Resource Cost</v>
      </c>
      <c r="D260" s="4">
        <f t="shared" si="8"/>
        <v>0</v>
      </c>
      <c r="E260" s="4">
        <f t="shared" si="12"/>
        <v>0</v>
      </c>
      <c r="F260" s="4">
        <f t="shared" si="12"/>
        <v>0</v>
      </c>
      <c r="G260" s="4">
        <f t="shared" si="12"/>
        <v>0</v>
      </c>
      <c r="H260" s="4">
        <f t="shared" si="10"/>
        <v>0</v>
      </c>
      <c r="I260" s="4">
        <f t="shared" si="14"/>
        <v>0</v>
      </c>
      <c r="J260" s="4">
        <f t="shared" si="14"/>
        <v>0</v>
      </c>
      <c r="K260" s="4">
        <f t="shared" si="14"/>
        <v>0</v>
      </c>
      <c r="L260" s="4">
        <f t="shared" si="14"/>
        <v>12.139999999999999</v>
      </c>
      <c r="M260" s="4">
        <f t="shared" si="14"/>
        <v>12.14</v>
      </c>
      <c r="N260" s="4">
        <f t="shared" si="14"/>
        <v>12.17</v>
      </c>
      <c r="O260" s="4">
        <f t="shared" si="14"/>
        <v>12.129999999999999</v>
      </c>
      <c r="P260" s="6">
        <f t="shared" si="11"/>
        <v>93.272984188082035</v>
      </c>
      <c r="Q260" s="4">
        <f>IFERROR(IF('Dashboard '!$D$6 = 2035, P260 * (1.05^(2035-2022)), P260), "")</f>
        <v>175.88012263618563</v>
      </c>
    </row>
    <row r="261" spans="2:17" outlineLevel="1" x14ac:dyDescent="0.2">
      <c r="B261" s="11" t="s">
        <v>150</v>
      </c>
      <c r="C261" s="3" t="str">
        <v>3GW High Electrification Load</v>
      </c>
      <c r="D261" s="4">
        <f t="shared" si="8"/>
        <v>0</v>
      </c>
      <c r="E261" s="4">
        <f t="shared" ref="E261:G280" si="15">IFERROR(E34+E148, "")</f>
        <v>0</v>
      </c>
      <c r="F261" s="4">
        <f t="shared" si="15"/>
        <v>0</v>
      </c>
      <c r="G261" s="4">
        <f t="shared" si="15"/>
        <v>0</v>
      </c>
      <c r="H261" s="4">
        <f t="shared" si="10"/>
        <v>0</v>
      </c>
      <c r="I261" s="4">
        <f t="shared" ref="I261:O270" si="16">IFERROR(I34+I148, "")</f>
        <v>0</v>
      </c>
      <c r="J261" s="4">
        <f t="shared" si="16"/>
        <v>0</v>
      </c>
      <c r="K261" s="4">
        <f t="shared" si="16"/>
        <v>0</v>
      </c>
      <c r="L261" s="4">
        <f t="shared" si="16"/>
        <v>12.139999999999999</v>
      </c>
      <c r="M261" s="4">
        <f t="shared" si="16"/>
        <v>12.14</v>
      </c>
      <c r="N261" s="4">
        <f t="shared" si="16"/>
        <v>12.17</v>
      </c>
      <c r="O261" s="4">
        <f t="shared" si="16"/>
        <v>12.13</v>
      </c>
      <c r="P261" s="6">
        <f t="shared" si="11"/>
        <v>93.272984188082035</v>
      </c>
      <c r="Q261" s="4">
        <f>IFERROR(IF('Dashboard '!$D$6 = 2035, P261 * (1.05^(2035-2022)), P261), "")</f>
        <v>175.88012263618563</v>
      </c>
    </row>
    <row r="262" spans="2:17" outlineLevel="1" x14ac:dyDescent="0.2">
      <c r="B262" s="11" t="s">
        <v>150</v>
      </c>
      <c r="C262" s="3" t="str">
        <v>3GW Zero GHG Emissions</v>
      </c>
      <c r="D262" s="4">
        <f t="shared" si="8"/>
        <v>0</v>
      </c>
      <c r="E262" s="4">
        <f t="shared" si="15"/>
        <v>0</v>
      </c>
      <c r="F262" s="4">
        <f t="shared" si="15"/>
        <v>0</v>
      </c>
      <c r="G262" s="4">
        <f t="shared" si="15"/>
        <v>0</v>
      </c>
      <c r="H262" s="4">
        <f t="shared" si="10"/>
        <v>0</v>
      </c>
      <c r="I262" s="4">
        <f t="shared" si="16"/>
        <v>0</v>
      </c>
      <c r="J262" s="4">
        <f t="shared" si="16"/>
        <v>0</v>
      </c>
      <c r="K262" s="4">
        <f t="shared" si="16"/>
        <v>0</v>
      </c>
      <c r="L262" s="4">
        <f t="shared" si="16"/>
        <v>12.14</v>
      </c>
      <c r="M262" s="4">
        <f t="shared" si="16"/>
        <v>12.13</v>
      </c>
      <c r="N262" s="4">
        <f t="shared" si="16"/>
        <v>12.170000000000002</v>
      </c>
      <c r="O262" s="4">
        <f t="shared" si="16"/>
        <v>12.129999999999999</v>
      </c>
      <c r="P262" s="6">
        <f t="shared" si="11"/>
        <v>93.261517629418051</v>
      </c>
      <c r="Q262" s="4">
        <f>IFERROR(IF('Dashboard '!$D$6 = 2035, P262 * (1.05^(2035-2022)), P262), "")</f>
        <v>175.85850072967551</v>
      </c>
    </row>
    <row r="263" spans="2:17" outlineLevel="1" x14ac:dyDescent="0.2">
      <c r="B263" s="11" t="s">
        <v>150</v>
      </c>
      <c r="C263" s="3" t="str">
        <v>3GW High Gas Retirements</v>
      </c>
      <c r="D263" s="4">
        <f t="shared" si="8"/>
        <v>0</v>
      </c>
      <c r="E263" s="4">
        <f t="shared" si="15"/>
        <v>0</v>
      </c>
      <c r="F263" s="4">
        <f t="shared" si="15"/>
        <v>0</v>
      </c>
      <c r="G263" s="4">
        <f t="shared" si="15"/>
        <v>0</v>
      </c>
      <c r="H263" s="4">
        <f t="shared" si="10"/>
        <v>0</v>
      </c>
      <c r="I263" s="4">
        <f t="shared" si="16"/>
        <v>0</v>
      </c>
      <c r="J263" s="4">
        <f t="shared" si="16"/>
        <v>0</v>
      </c>
      <c r="K263" s="4">
        <f t="shared" si="16"/>
        <v>0</v>
      </c>
      <c r="L263" s="4">
        <f t="shared" si="16"/>
        <v>12.14</v>
      </c>
      <c r="M263" s="4">
        <f t="shared" si="16"/>
        <v>12.14</v>
      </c>
      <c r="N263" s="4">
        <f t="shared" si="16"/>
        <v>12.170000000000002</v>
      </c>
      <c r="O263" s="4">
        <f t="shared" si="16"/>
        <v>12.14</v>
      </c>
      <c r="P263" s="6">
        <f t="shared" si="11"/>
        <v>93.314010158082041</v>
      </c>
      <c r="Q263" s="4">
        <f>IFERROR(IF('Dashboard '!$D$6 = 2035, P263 * (1.05^(2035-2022)), P263), "")</f>
        <v>175.95748322132914</v>
      </c>
    </row>
    <row r="264" spans="2:17" outlineLevel="1" x14ac:dyDescent="0.2">
      <c r="B264" s="11" t="s">
        <v>150</v>
      </c>
      <c r="C264" s="3" t="str">
        <v>3GW Low Long Duration Storage ELCC</v>
      </c>
      <c r="D264" s="4">
        <f t="shared" si="8"/>
        <v>0</v>
      </c>
      <c r="E264" s="4">
        <f t="shared" si="15"/>
        <v>0</v>
      </c>
      <c r="F264" s="4">
        <f t="shared" si="15"/>
        <v>0</v>
      </c>
      <c r="G264" s="4">
        <f t="shared" si="15"/>
        <v>0</v>
      </c>
      <c r="H264" s="4">
        <f t="shared" si="10"/>
        <v>0</v>
      </c>
      <c r="I264" s="4">
        <f t="shared" si="16"/>
        <v>0</v>
      </c>
      <c r="J264" s="4">
        <f t="shared" si="16"/>
        <v>0</v>
      </c>
      <c r="K264" s="4">
        <f t="shared" si="16"/>
        <v>0</v>
      </c>
      <c r="L264" s="4">
        <f t="shared" si="16"/>
        <v>12.14</v>
      </c>
      <c r="M264" s="4">
        <f t="shared" si="16"/>
        <v>12.129999999999999</v>
      </c>
      <c r="N264" s="4">
        <f t="shared" si="16"/>
        <v>12.17</v>
      </c>
      <c r="O264" s="4">
        <f t="shared" si="16"/>
        <v>12.129999999999999</v>
      </c>
      <c r="P264" s="6">
        <f t="shared" si="11"/>
        <v>93.261517629418051</v>
      </c>
      <c r="Q264" s="4">
        <f>IFERROR(IF('Dashboard '!$D$6 = 2035, P264 * (1.05^(2035-2022)), P264), "")</f>
        <v>175.85850072967551</v>
      </c>
    </row>
    <row r="265" spans="2:17" outlineLevel="1" x14ac:dyDescent="0.2">
      <c r="B265" s="11" t="s">
        <v>150</v>
      </c>
      <c r="C265" s="3" t="str">
        <v>3GW High Offshore Wind ELCC</v>
      </c>
      <c r="D265" s="4">
        <f t="shared" si="8"/>
        <v>0</v>
      </c>
      <c r="E265" s="4">
        <f t="shared" si="15"/>
        <v>0</v>
      </c>
      <c r="F265" s="4">
        <f t="shared" si="15"/>
        <v>0</v>
      </c>
      <c r="G265" s="4">
        <f t="shared" si="15"/>
        <v>0</v>
      </c>
      <c r="H265" s="4">
        <f t="shared" si="10"/>
        <v>0</v>
      </c>
      <c r="I265" s="4">
        <f t="shared" si="16"/>
        <v>0</v>
      </c>
      <c r="J265" s="4">
        <f t="shared" si="16"/>
        <v>0</v>
      </c>
      <c r="K265" s="4">
        <f t="shared" si="16"/>
        <v>0</v>
      </c>
      <c r="L265" s="4">
        <f t="shared" si="16"/>
        <v>12.13</v>
      </c>
      <c r="M265" s="4">
        <f t="shared" si="16"/>
        <v>12.14</v>
      </c>
      <c r="N265" s="4">
        <f t="shared" si="16"/>
        <v>12.17</v>
      </c>
      <c r="O265" s="4">
        <f t="shared" si="16"/>
        <v>12.14</v>
      </c>
      <c r="P265" s="6">
        <f t="shared" si="11"/>
        <v>93.30136857063269</v>
      </c>
      <c r="Q265" s="4">
        <f>IFERROR(IF('Dashboard '!$D$6 = 2035, P265 * (1.05^(2035-2022)), P265), "")</f>
        <v>175.93364562279766</v>
      </c>
    </row>
    <row r="266" spans="2:17" outlineLevel="1" x14ac:dyDescent="0.2">
      <c r="B266" s="11" t="s">
        <v>150</v>
      </c>
      <c r="C266" s="3" t="str">
        <v>3GW Low Offshore Wind ELCC</v>
      </c>
      <c r="D266" s="4">
        <f t="shared" si="8"/>
        <v>0</v>
      </c>
      <c r="E266" s="4">
        <f t="shared" si="15"/>
        <v>0</v>
      </c>
      <c r="F266" s="4">
        <f t="shared" si="15"/>
        <v>0</v>
      </c>
      <c r="G266" s="4">
        <f t="shared" si="15"/>
        <v>0</v>
      </c>
      <c r="H266" s="4">
        <f t="shared" si="10"/>
        <v>0</v>
      </c>
      <c r="I266" s="4">
        <f t="shared" si="16"/>
        <v>0</v>
      </c>
      <c r="J266" s="4">
        <f t="shared" si="16"/>
        <v>0</v>
      </c>
      <c r="K266" s="4">
        <f t="shared" si="16"/>
        <v>0</v>
      </c>
      <c r="L266" s="4">
        <f t="shared" si="16"/>
        <v>12.14</v>
      </c>
      <c r="M266" s="4">
        <f t="shared" si="16"/>
        <v>12.14</v>
      </c>
      <c r="N266" s="4">
        <f t="shared" si="16"/>
        <v>12.17</v>
      </c>
      <c r="O266" s="4">
        <f t="shared" si="16"/>
        <v>12.14</v>
      </c>
      <c r="P266" s="6">
        <f t="shared" si="11"/>
        <v>93.314010158082041</v>
      </c>
      <c r="Q266" s="4">
        <f>IFERROR(IF('Dashboard '!$D$6 = 2035, P266 * (1.05^(2035-2022)), P266), "")</f>
        <v>175.95748322132914</v>
      </c>
    </row>
    <row r="267" spans="2:17" outlineLevel="1" x14ac:dyDescent="0.2">
      <c r="B267" s="11" t="s">
        <v>150</v>
      </c>
      <c r="C267" s="3" t="str">
        <v>3GW Low Competing Resource Cost</v>
      </c>
      <c r="D267" s="4">
        <f t="shared" si="8"/>
        <v>0</v>
      </c>
      <c r="E267" s="4">
        <f t="shared" si="15"/>
        <v>0</v>
      </c>
      <c r="F267" s="4">
        <f t="shared" si="15"/>
        <v>0</v>
      </c>
      <c r="G267" s="4">
        <f t="shared" si="15"/>
        <v>0</v>
      </c>
      <c r="H267" s="4">
        <f t="shared" si="10"/>
        <v>0</v>
      </c>
      <c r="I267" s="4">
        <f t="shared" si="16"/>
        <v>0</v>
      </c>
      <c r="J267" s="4">
        <f t="shared" si="16"/>
        <v>0</v>
      </c>
      <c r="K267" s="4">
        <f t="shared" si="16"/>
        <v>0</v>
      </c>
      <c r="L267" s="4">
        <f t="shared" si="16"/>
        <v>12.13</v>
      </c>
      <c r="M267" s="4">
        <f t="shared" si="16"/>
        <v>12.14</v>
      </c>
      <c r="N267" s="4">
        <f t="shared" si="16"/>
        <v>12.17</v>
      </c>
      <c r="O267" s="4">
        <f t="shared" si="16"/>
        <v>12.14</v>
      </c>
      <c r="P267" s="6">
        <f t="shared" si="11"/>
        <v>93.30136857063269</v>
      </c>
      <c r="Q267" s="4">
        <f>IFERROR(IF('Dashboard '!$D$6 = 2035, P267 * (1.05^(2035-2022)), P267), "")</f>
        <v>175.93364562279766</v>
      </c>
    </row>
    <row r="268" spans="2:17" outlineLevel="1" x14ac:dyDescent="0.2">
      <c r="B268" s="11" t="s">
        <v>150</v>
      </c>
      <c r="C268" s="3" t="str">
        <v>3GW Low Bookend</v>
      </c>
      <c r="D268" s="4">
        <f t="shared" si="8"/>
        <v>0</v>
      </c>
      <c r="E268" s="4">
        <f t="shared" si="15"/>
        <v>0</v>
      </c>
      <c r="F268" s="4">
        <f t="shared" si="15"/>
        <v>0</v>
      </c>
      <c r="G268" s="4">
        <f t="shared" si="15"/>
        <v>0</v>
      </c>
      <c r="H268" s="4">
        <f t="shared" si="10"/>
        <v>0</v>
      </c>
      <c r="I268" s="4">
        <f t="shared" si="16"/>
        <v>0</v>
      </c>
      <c r="J268" s="4">
        <f t="shared" si="16"/>
        <v>0</v>
      </c>
      <c r="K268" s="4">
        <f t="shared" si="16"/>
        <v>0</v>
      </c>
      <c r="L268" s="4">
        <f t="shared" si="16"/>
        <v>12.129999999999999</v>
      </c>
      <c r="M268" s="4">
        <f t="shared" si="16"/>
        <v>12.14</v>
      </c>
      <c r="N268" s="4">
        <f t="shared" si="16"/>
        <v>12.17</v>
      </c>
      <c r="O268" s="4">
        <f t="shared" si="16"/>
        <v>12.13</v>
      </c>
      <c r="P268" s="6">
        <f t="shared" si="11"/>
        <v>93.260342600632697</v>
      </c>
      <c r="Q268" s="4">
        <f>IFERROR(IF('Dashboard '!$D$6 = 2035, P268 * (1.05^(2035-2022)), P268), "")</f>
        <v>175.8562850376542</v>
      </c>
    </row>
    <row r="269" spans="2:17" outlineLevel="1" x14ac:dyDescent="0.2">
      <c r="B269" s="11" t="s">
        <v>150</v>
      </c>
      <c r="C269" s="3" t="str">
        <v>3GW Least-Cost</v>
      </c>
      <c r="D269" s="4">
        <f t="shared" si="8"/>
        <v>0</v>
      </c>
      <c r="E269" s="4">
        <f t="shared" si="15"/>
        <v>0</v>
      </c>
      <c r="F269" s="4">
        <f t="shared" si="15"/>
        <v>0</v>
      </c>
      <c r="G269" s="4">
        <f t="shared" si="15"/>
        <v>0</v>
      </c>
      <c r="H269" s="4">
        <f t="shared" si="10"/>
        <v>0</v>
      </c>
      <c r="I269" s="4">
        <f t="shared" si="16"/>
        <v>0</v>
      </c>
      <c r="J269" s="4">
        <f t="shared" si="16"/>
        <v>0</v>
      </c>
      <c r="K269" s="4">
        <f t="shared" si="16"/>
        <v>0</v>
      </c>
      <c r="L269" s="4">
        <f t="shared" si="16"/>
        <v>12.13</v>
      </c>
      <c r="M269" s="4">
        <f t="shared" si="16"/>
        <v>12.14</v>
      </c>
      <c r="N269" s="4">
        <f t="shared" si="16"/>
        <v>12.17</v>
      </c>
      <c r="O269" s="4">
        <f t="shared" si="16"/>
        <v>12.139999999999999</v>
      </c>
      <c r="P269" s="6">
        <f t="shared" si="11"/>
        <v>93.30136857063269</v>
      </c>
      <c r="Q269" s="4">
        <f>IFERROR(IF('Dashboard '!$D$6 = 2035, P269 * (1.05^(2035-2022)), P269), "")</f>
        <v>175.93364562279766</v>
      </c>
    </row>
    <row r="270" spans="2:17" outlineLevel="1" x14ac:dyDescent="0.2">
      <c r="B270" s="11" t="s">
        <v>150</v>
      </c>
      <c r="C270" s="3" t="str">
        <v>4.9GW High Bookend</v>
      </c>
      <c r="D270" s="4">
        <f t="shared" si="8"/>
        <v>0</v>
      </c>
      <c r="E270" s="4">
        <f t="shared" si="15"/>
        <v>0</v>
      </c>
      <c r="F270" s="4">
        <f t="shared" si="15"/>
        <v>0</v>
      </c>
      <c r="G270" s="4">
        <f t="shared" si="15"/>
        <v>0</v>
      </c>
      <c r="H270" s="4">
        <f t="shared" si="10"/>
        <v>0</v>
      </c>
      <c r="I270" s="4">
        <f t="shared" si="16"/>
        <v>0</v>
      </c>
      <c r="J270" s="4">
        <f t="shared" si="16"/>
        <v>0</v>
      </c>
      <c r="K270" s="4">
        <f t="shared" si="16"/>
        <v>0</v>
      </c>
      <c r="L270" s="4">
        <f t="shared" si="16"/>
        <v>19.72</v>
      </c>
      <c r="M270" s="4">
        <f t="shared" si="16"/>
        <v>19.72</v>
      </c>
      <c r="N270" s="4">
        <f t="shared" si="16"/>
        <v>19.78</v>
      </c>
      <c r="O270" s="4">
        <f t="shared" si="16"/>
        <v>19.72</v>
      </c>
      <c r="P270" s="6">
        <f t="shared" si="11"/>
        <v>151.59080412641185</v>
      </c>
      <c r="Q270" s="4">
        <f>IFERROR(IF('Dashboard '!$D$6 = 2035, P270 * (1.05^(2035-2022)), P270), "")</f>
        <v>285.84706978505818</v>
      </c>
    </row>
    <row r="271" spans="2:17" outlineLevel="1" x14ac:dyDescent="0.2">
      <c r="B271" s="11" t="s">
        <v>150</v>
      </c>
      <c r="C271" s="3" t="str">
        <v>4.9GW Stringent Policy</v>
      </c>
      <c r="D271" s="4">
        <f t="shared" si="8"/>
        <v>0</v>
      </c>
      <c r="E271" s="4">
        <f t="shared" si="15"/>
        <v>0</v>
      </c>
      <c r="F271" s="4">
        <f t="shared" si="15"/>
        <v>0</v>
      </c>
      <c r="G271" s="4">
        <f t="shared" si="15"/>
        <v>0</v>
      </c>
      <c r="H271" s="4">
        <f t="shared" si="10"/>
        <v>0</v>
      </c>
      <c r="I271" s="4">
        <f t="shared" ref="I271:O280" si="17">IFERROR(I44+I158, "")</f>
        <v>0</v>
      </c>
      <c r="J271" s="4">
        <f t="shared" si="17"/>
        <v>0</v>
      </c>
      <c r="K271" s="4">
        <f t="shared" si="17"/>
        <v>0</v>
      </c>
      <c r="L271" s="4">
        <f t="shared" si="17"/>
        <v>19.72</v>
      </c>
      <c r="M271" s="4">
        <f t="shared" si="17"/>
        <v>19.73</v>
      </c>
      <c r="N271" s="4">
        <f t="shared" si="17"/>
        <v>19.77</v>
      </c>
      <c r="O271" s="4">
        <f t="shared" si="17"/>
        <v>19.72</v>
      </c>
      <c r="P271" s="6">
        <f t="shared" si="11"/>
        <v>151.59056880077304</v>
      </c>
      <c r="Q271" s="4">
        <f>IFERROR(IF('Dashboard '!$D$6 = 2035, P271 * (1.05^(2035-2022)), P271), "")</f>
        <v>285.8466260434692</v>
      </c>
    </row>
    <row r="272" spans="2:17" outlineLevel="1" x14ac:dyDescent="0.2">
      <c r="B272" s="11" t="s">
        <v>150</v>
      </c>
      <c r="C272" s="3" t="str">
        <v>4.9GW Competing Resource Challenges</v>
      </c>
      <c r="D272" s="4">
        <f t="shared" ref="D272:D303" si="18">IFERROR(D45+D159, "")</f>
        <v>0</v>
      </c>
      <c r="E272" s="4">
        <f t="shared" si="15"/>
        <v>0</v>
      </c>
      <c r="F272" s="4">
        <f t="shared" si="15"/>
        <v>0</v>
      </c>
      <c r="G272" s="4">
        <f t="shared" si="15"/>
        <v>0</v>
      </c>
      <c r="H272" s="4">
        <f t="shared" ref="H272:H303" si="19">IFERROR(H45+H159, "")</f>
        <v>0</v>
      </c>
      <c r="I272" s="4">
        <f t="shared" si="17"/>
        <v>0</v>
      </c>
      <c r="J272" s="4">
        <f t="shared" si="17"/>
        <v>0</v>
      </c>
      <c r="K272" s="4">
        <f t="shared" si="17"/>
        <v>0</v>
      </c>
      <c r="L272" s="4">
        <f t="shared" si="17"/>
        <v>19.72</v>
      </c>
      <c r="M272" s="4">
        <f t="shared" si="17"/>
        <v>19.73</v>
      </c>
      <c r="N272" s="4">
        <f t="shared" si="17"/>
        <v>19.779999999999998</v>
      </c>
      <c r="O272" s="4">
        <f t="shared" si="17"/>
        <v>19.729999999999997</v>
      </c>
      <c r="P272" s="6">
        <f t="shared" ref="P272:P303" si="20">IF(O272="", "", SUMPRODUCT($D$6:$O$6, $D272:$O272))</f>
        <v>151.6432966550758</v>
      </c>
      <c r="Q272" s="4">
        <f>IFERROR(IF('Dashboard '!$D$6 = 2035, P272 * (1.05^(2035-2022)), P272), "")</f>
        <v>285.94605227671173</v>
      </c>
    </row>
    <row r="273" spans="2:17" outlineLevel="1" x14ac:dyDescent="0.2">
      <c r="B273" s="11" t="s">
        <v>150</v>
      </c>
      <c r="C273" s="3" t="str">
        <v>4.9GW Significantly Low Competing Resource Availability</v>
      </c>
      <c r="D273" s="4">
        <f t="shared" si="18"/>
        <v>0</v>
      </c>
      <c r="E273" s="4">
        <f t="shared" si="15"/>
        <v>0</v>
      </c>
      <c r="F273" s="4">
        <f t="shared" si="15"/>
        <v>0</v>
      </c>
      <c r="G273" s="4">
        <f t="shared" si="15"/>
        <v>0</v>
      </c>
      <c r="H273" s="4">
        <f t="shared" si="19"/>
        <v>0</v>
      </c>
      <c r="I273" s="4">
        <f t="shared" si="17"/>
        <v>0</v>
      </c>
      <c r="J273" s="4">
        <f t="shared" si="17"/>
        <v>0</v>
      </c>
      <c r="K273" s="4">
        <f t="shared" si="17"/>
        <v>0</v>
      </c>
      <c r="L273" s="4">
        <f t="shared" si="17"/>
        <v>19.72</v>
      </c>
      <c r="M273" s="4">
        <f t="shared" si="17"/>
        <v>19.73</v>
      </c>
      <c r="N273" s="4">
        <f t="shared" si="17"/>
        <v>19.78</v>
      </c>
      <c r="O273" s="4">
        <f t="shared" si="17"/>
        <v>19.72</v>
      </c>
      <c r="P273" s="6">
        <f t="shared" si="20"/>
        <v>151.60227068507584</v>
      </c>
      <c r="Q273" s="4">
        <f>IFERROR(IF('Dashboard '!$D$6 = 2035, P273 * (1.05^(2035-2022)), P273), "")</f>
        <v>285.8686916915683</v>
      </c>
    </row>
    <row r="274" spans="2:17" outlineLevel="1" x14ac:dyDescent="0.2">
      <c r="B274" s="11" t="s">
        <v>150</v>
      </c>
      <c r="C274" s="3" t="str">
        <v>4.9GW Low Competing Resource Availability</v>
      </c>
      <c r="D274" s="4">
        <f t="shared" si="18"/>
        <v>0</v>
      </c>
      <c r="E274" s="4">
        <f t="shared" si="15"/>
        <v>0</v>
      </c>
      <c r="F274" s="4">
        <f t="shared" si="15"/>
        <v>0</v>
      </c>
      <c r="G274" s="4">
        <f t="shared" si="15"/>
        <v>0</v>
      </c>
      <c r="H274" s="4">
        <f t="shared" si="19"/>
        <v>0</v>
      </c>
      <c r="I274" s="4">
        <f t="shared" si="17"/>
        <v>0</v>
      </c>
      <c r="J274" s="4">
        <f t="shared" si="17"/>
        <v>0</v>
      </c>
      <c r="K274" s="4">
        <f t="shared" si="17"/>
        <v>0</v>
      </c>
      <c r="L274" s="4">
        <f t="shared" si="17"/>
        <v>19.72</v>
      </c>
      <c r="M274" s="4">
        <f t="shared" si="17"/>
        <v>19.720000000000002</v>
      </c>
      <c r="N274" s="4">
        <f t="shared" si="17"/>
        <v>19.78</v>
      </c>
      <c r="O274" s="4">
        <f t="shared" si="17"/>
        <v>19.72</v>
      </c>
      <c r="P274" s="6">
        <f t="shared" si="20"/>
        <v>151.59080412641185</v>
      </c>
      <c r="Q274" s="4">
        <f>IFERROR(IF('Dashboard '!$D$6 = 2035, P274 * (1.05^(2035-2022)), P274), "")</f>
        <v>285.84706978505818</v>
      </c>
    </row>
    <row r="275" spans="2:17" outlineLevel="1" x14ac:dyDescent="0.2">
      <c r="B275" s="11" t="s">
        <v>150</v>
      </c>
      <c r="C275" s="3" t="str">
        <v>4.9GW High Competing Resource Cost</v>
      </c>
      <c r="D275" s="4">
        <f t="shared" si="18"/>
        <v>0</v>
      </c>
      <c r="E275" s="4">
        <f t="shared" si="15"/>
        <v>0</v>
      </c>
      <c r="F275" s="4">
        <f t="shared" si="15"/>
        <v>0</v>
      </c>
      <c r="G275" s="4">
        <f t="shared" si="15"/>
        <v>0</v>
      </c>
      <c r="H275" s="4">
        <f t="shared" si="19"/>
        <v>0</v>
      </c>
      <c r="I275" s="4">
        <f t="shared" si="17"/>
        <v>0</v>
      </c>
      <c r="J275" s="4">
        <f t="shared" si="17"/>
        <v>0</v>
      </c>
      <c r="K275" s="4">
        <f t="shared" si="17"/>
        <v>0</v>
      </c>
      <c r="L275" s="4">
        <f t="shared" si="17"/>
        <v>19.73</v>
      </c>
      <c r="M275" s="4">
        <f t="shared" si="17"/>
        <v>19.720000000000002</v>
      </c>
      <c r="N275" s="4">
        <f t="shared" si="17"/>
        <v>19.78</v>
      </c>
      <c r="O275" s="4">
        <f t="shared" si="17"/>
        <v>19.72</v>
      </c>
      <c r="P275" s="6">
        <f t="shared" si="20"/>
        <v>151.60344571386122</v>
      </c>
      <c r="Q275" s="4">
        <f>IFERROR(IF('Dashboard '!$D$6 = 2035, P275 * (1.05^(2035-2022)), P275), "")</f>
        <v>285.87090738358967</v>
      </c>
    </row>
    <row r="276" spans="2:17" outlineLevel="1" x14ac:dyDescent="0.2">
      <c r="B276" s="11" t="s">
        <v>150</v>
      </c>
      <c r="C276" s="3" t="str">
        <v>4.9GW High Electrification Load</v>
      </c>
      <c r="D276" s="4">
        <f t="shared" si="18"/>
        <v>0</v>
      </c>
      <c r="E276" s="4">
        <f t="shared" si="15"/>
        <v>0</v>
      </c>
      <c r="F276" s="4">
        <f t="shared" si="15"/>
        <v>0</v>
      </c>
      <c r="G276" s="4">
        <f t="shared" si="15"/>
        <v>0</v>
      </c>
      <c r="H276" s="4">
        <f t="shared" si="19"/>
        <v>0</v>
      </c>
      <c r="I276" s="4">
        <f t="shared" si="17"/>
        <v>0</v>
      </c>
      <c r="J276" s="4">
        <f t="shared" si="17"/>
        <v>0</v>
      </c>
      <c r="K276" s="4">
        <f t="shared" si="17"/>
        <v>0</v>
      </c>
      <c r="L276" s="4">
        <f t="shared" si="17"/>
        <v>19.72</v>
      </c>
      <c r="M276" s="4">
        <f t="shared" si="17"/>
        <v>19.720000000000002</v>
      </c>
      <c r="N276" s="4">
        <f t="shared" si="17"/>
        <v>19.77</v>
      </c>
      <c r="O276" s="4">
        <f t="shared" si="17"/>
        <v>19.72</v>
      </c>
      <c r="P276" s="6">
        <f t="shared" si="20"/>
        <v>151.57910224210906</v>
      </c>
      <c r="Q276" s="4">
        <f>IFERROR(IF('Dashboard '!$D$6 = 2035, P276 * (1.05^(2035-2022)), P276), "")</f>
        <v>285.82500413695902</v>
      </c>
    </row>
    <row r="277" spans="2:17" outlineLevel="1" x14ac:dyDescent="0.2">
      <c r="B277" s="11" t="s">
        <v>150</v>
      </c>
      <c r="C277" s="3" t="str">
        <v>4.9GW Zero GHG Emissions</v>
      </c>
      <c r="D277" s="4">
        <f t="shared" si="18"/>
        <v>0</v>
      </c>
      <c r="E277" s="4">
        <f t="shared" si="15"/>
        <v>0</v>
      </c>
      <c r="F277" s="4">
        <f t="shared" si="15"/>
        <v>0</v>
      </c>
      <c r="G277" s="4">
        <f t="shared" si="15"/>
        <v>0</v>
      </c>
      <c r="H277" s="4">
        <f t="shared" si="19"/>
        <v>0</v>
      </c>
      <c r="I277" s="4">
        <f t="shared" si="17"/>
        <v>0</v>
      </c>
      <c r="J277" s="4">
        <f t="shared" si="17"/>
        <v>0</v>
      </c>
      <c r="K277" s="4">
        <f t="shared" si="17"/>
        <v>0</v>
      </c>
      <c r="L277" s="4">
        <f t="shared" si="17"/>
        <v>19.720000000000002</v>
      </c>
      <c r="M277" s="4">
        <f t="shared" si="17"/>
        <v>19.72</v>
      </c>
      <c r="N277" s="4">
        <f t="shared" si="17"/>
        <v>19.77</v>
      </c>
      <c r="O277" s="4">
        <f t="shared" si="17"/>
        <v>19.72</v>
      </c>
      <c r="P277" s="6">
        <f t="shared" si="20"/>
        <v>151.57910224210906</v>
      </c>
      <c r="Q277" s="4">
        <f>IFERROR(IF('Dashboard '!$D$6 = 2035, P277 * (1.05^(2035-2022)), P277), "")</f>
        <v>285.82500413695902</v>
      </c>
    </row>
    <row r="278" spans="2:17" outlineLevel="1" x14ac:dyDescent="0.2">
      <c r="B278" s="11" t="s">
        <v>150</v>
      </c>
      <c r="C278" s="3" t="str">
        <v>4.9GW High Gas Retirements</v>
      </c>
      <c r="D278" s="4">
        <f t="shared" si="18"/>
        <v>0</v>
      </c>
      <c r="E278" s="4">
        <f t="shared" si="15"/>
        <v>0</v>
      </c>
      <c r="F278" s="4">
        <f t="shared" si="15"/>
        <v>0</v>
      </c>
      <c r="G278" s="4">
        <f t="shared" si="15"/>
        <v>0</v>
      </c>
      <c r="H278" s="4">
        <f t="shared" si="19"/>
        <v>0</v>
      </c>
      <c r="I278" s="4">
        <f t="shared" si="17"/>
        <v>0</v>
      </c>
      <c r="J278" s="4">
        <f t="shared" si="17"/>
        <v>0</v>
      </c>
      <c r="K278" s="4">
        <f t="shared" si="17"/>
        <v>0</v>
      </c>
      <c r="L278" s="4">
        <f t="shared" si="17"/>
        <v>19.720000000000002</v>
      </c>
      <c r="M278" s="4">
        <f t="shared" si="17"/>
        <v>19.729999999999997</v>
      </c>
      <c r="N278" s="4">
        <f t="shared" si="17"/>
        <v>19.77</v>
      </c>
      <c r="O278" s="4">
        <f t="shared" si="17"/>
        <v>19.72</v>
      </c>
      <c r="P278" s="6">
        <f t="shared" si="20"/>
        <v>151.59056880077304</v>
      </c>
      <c r="Q278" s="4">
        <f>IFERROR(IF('Dashboard '!$D$6 = 2035, P278 * (1.05^(2035-2022)), P278), "")</f>
        <v>285.8466260434692</v>
      </c>
    </row>
    <row r="279" spans="2:17" outlineLevel="1" x14ac:dyDescent="0.2">
      <c r="B279" s="11" t="s">
        <v>150</v>
      </c>
      <c r="C279" s="3" t="str">
        <v>4.9GW Low Long Duration Storage ELCC</v>
      </c>
      <c r="D279" s="4">
        <f t="shared" si="18"/>
        <v>0</v>
      </c>
      <c r="E279" s="4">
        <f t="shared" si="15"/>
        <v>0</v>
      </c>
      <c r="F279" s="4">
        <f t="shared" si="15"/>
        <v>0</v>
      </c>
      <c r="G279" s="4">
        <f t="shared" si="15"/>
        <v>0</v>
      </c>
      <c r="H279" s="4">
        <f t="shared" si="19"/>
        <v>0</v>
      </c>
      <c r="I279" s="4">
        <f t="shared" si="17"/>
        <v>0</v>
      </c>
      <c r="J279" s="4">
        <f t="shared" si="17"/>
        <v>0</v>
      </c>
      <c r="K279" s="4">
        <f t="shared" si="17"/>
        <v>0</v>
      </c>
      <c r="L279" s="4">
        <f t="shared" si="17"/>
        <v>19.73</v>
      </c>
      <c r="M279" s="4">
        <f t="shared" si="17"/>
        <v>19.72</v>
      </c>
      <c r="N279" s="4">
        <f t="shared" si="17"/>
        <v>19.78</v>
      </c>
      <c r="O279" s="4">
        <f t="shared" si="17"/>
        <v>19.72</v>
      </c>
      <c r="P279" s="6">
        <f t="shared" si="20"/>
        <v>151.60344571386119</v>
      </c>
      <c r="Q279" s="4">
        <f>IFERROR(IF('Dashboard '!$D$6 = 2035, P279 * (1.05^(2035-2022)), P279), "")</f>
        <v>285.87090738358961</v>
      </c>
    </row>
    <row r="280" spans="2:17" outlineLevel="1" x14ac:dyDescent="0.2">
      <c r="B280" s="11" t="s">
        <v>150</v>
      </c>
      <c r="C280" s="3" t="str">
        <v>4.9GW High Offshore Wind ELCC</v>
      </c>
      <c r="D280" s="4">
        <f t="shared" si="18"/>
        <v>0</v>
      </c>
      <c r="E280" s="4">
        <f t="shared" si="15"/>
        <v>0</v>
      </c>
      <c r="F280" s="4">
        <f t="shared" si="15"/>
        <v>0</v>
      </c>
      <c r="G280" s="4">
        <f t="shared" si="15"/>
        <v>0</v>
      </c>
      <c r="H280" s="4">
        <f t="shared" si="19"/>
        <v>0</v>
      </c>
      <c r="I280" s="4">
        <f t="shared" si="17"/>
        <v>0</v>
      </c>
      <c r="J280" s="4">
        <f t="shared" si="17"/>
        <v>0</v>
      </c>
      <c r="K280" s="4">
        <f t="shared" si="17"/>
        <v>0</v>
      </c>
      <c r="L280" s="4">
        <f t="shared" si="17"/>
        <v>19.729999999999997</v>
      </c>
      <c r="M280" s="4">
        <f t="shared" si="17"/>
        <v>19.720000000000002</v>
      </c>
      <c r="N280" s="4">
        <f t="shared" si="17"/>
        <v>19.78</v>
      </c>
      <c r="O280" s="4">
        <f t="shared" si="17"/>
        <v>19.73</v>
      </c>
      <c r="P280" s="6">
        <f t="shared" si="20"/>
        <v>151.64447168386121</v>
      </c>
      <c r="Q280" s="4">
        <f>IFERROR(IF('Dashboard '!$D$6 = 2035, P280 * (1.05^(2035-2022)), P280), "")</f>
        <v>285.94826796873315</v>
      </c>
    </row>
    <row r="281" spans="2:17" outlineLevel="1" x14ac:dyDescent="0.2">
      <c r="B281" s="11" t="s">
        <v>150</v>
      </c>
      <c r="C281" s="3" t="str">
        <v>4.9GW Low Offshore Wind ELCC</v>
      </c>
      <c r="D281" s="4">
        <f t="shared" si="18"/>
        <v>0</v>
      </c>
      <c r="E281" s="4">
        <f t="shared" ref="E281:G300" si="21">IFERROR(E54+E168, "")</f>
        <v>0</v>
      </c>
      <c r="F281" s="4">
        <f t="shared" si="21"/>
        <v>0</v>
      </c>
      <c r="G281" s="4">
        <f t="shared" si="21"/>
        <v>0</v>
      </c>
      <c r="H281" s="4">
        <f t="shared" si="19"/>
        <v>0</v>
      </c>
      <c r="I281" s="4">
        <f t="shared" ref="I281:O290" si="22">IFERROR(I54+I168, "")</f>
        <v>0</v>
      </c>
      <c r="J281" s="4">
        <f t="shared" si="22"/>
        <v>0</v>
      </c>
      <c r="K281" s="4">
        <f t="shared" si="22"/>
        <v>0</v>
      </c>
      <c r="L281" s="4">
        <f t="shared" si="22"/>
        <v>19.72</v>
      </c>
      <c r="M281" s="4">
        <f t="shared" si="22"/>
        <v>19.720000000000002</v>
      </c>
      <c r="N281" s="4">
        <f t="shared" si="22"/>
        <v>19.779999999999998</v>
      </c>
      <c r="O281" s="4">
        <f t="shared" si="22"/>
        <v>19.72</v>
      </c>
      <c r="P281" s="6">
        <f t="shared" si="20"/>
        <v>151.59080412641185</v>
      </c>
      <c r="Q281" s="4">
        <f>IFERROR(IF('Dashboard '!$D$6 = 2035, P281 * (1.05^(2035-2022)), P281), "")</f>
        <v>285.84706978505818</v>
      </c>
    </row>
    <row r="282" spans="2:17" outlineLevel="1" x14ac:dyDescent="0.2">
      <c r="B282" s="11" t="s">
        <v>150</v>
      </c>
      <c r="C282" s="3" t="str">
        <v>4.9GW Low Competing Resource Cost</v>
      </c>
      <c r="D282" s="4">
        <f t="shared" si="18"/>
        <v>0</v>
      </c>
      <c r="E282" s="4">
        <f t="shared" si="21"/>
        <v>0</v>
      </c>
      <c r="F282" s="4">
        <f t="shared" si="21"/>
        <v>0</v>
      </c>
      <c r="G282" s="4">
        <f t="shared" si="21"/>
        <v>0</v>
      </c>
      <c r="H282" s="4">
        <f t="shared" si="19"/>
        <v>0</v>
      </c>
      <c r="I282" s="4">
        <f t="shared" si="22"/>
        <v>0</v>
      </c>
      <c r="J282" s="4">
        <f t="shared" si="22"/>
        <v>0</v>
      </c>
      <c r="K282" s="4">
        <f t="shared" si="22"/>
        <v>0</v>
      </c>
      <c r="L282" s="4">
        <f t="shared" si="22"/>
        <v>19.72</v>
      </c>
      <c r="M282" s="4">
        <f t="shared" si="22"/>
        <v>19.72</v>
      </c>
      <c r="N282" s="4">
        <f t="shared" si="22"/>
        <v>19.77</v>
      </c>
      <c r="O282" s="4">
        <f t="shared" si="22"/>
        <v>19.73</v>
      </c>
      <c r="P282" s="6">
        <f t="shared" si="20"/>
        <v>151.62012821210908</v>
      </c>
      <c r="Q282" s="4">
        <f>IFERROR(IF('Dashboard '!$D$6 = 2035, P282 * (1.05^(2035-2022)), P282), "")</f>
        <v>285.90236472210256</v>
      </c>
    </row>
    <row r="283" spans="2:17" outlineLevel="1" x14ac:dyDescent="0.2">
      <c r="B283" s="11" t="s">
        <v>150</v>
      </c>
      <c r="C283" s="3" t="str">
        <v>4.9GW Low Bookend</v>
      </c>
      <c r="D283" s="4">
        <f t="shared" si="18"/>
        <v>0</v>
      </c>
      <c r="E283" s="4">
        <f t="shared" si="21"/>
        <v>0</v>
      </c>
      <c r="F283" s="4">
        <f t="shared" si="21"/>
        <v>0</v>
      </c>
      <c r="G283" s="4">
        <f t="shared" si="21"/>
        <v>0</v>
      </c>
      <c r="H283" s="4">
        <f t="shared" si="19"/>
        <v>0</v>
      </c>
      <c r="I283" s="4">
        <f t="shared" si="22"/>
        <v>0</v>
      </c>
      <c r="J283" s="4">
        <f t="shared" si="22"/>
        <v>0</v>
      </c>
      <c r="K283" s="4">
        <f t="shared" si="22"/>
        <v>0</v>
      </c>
      <c r="L283" s="4">
        <f t="shared" si="22"/>
        <v>19.729999999999997</v>
      </c>
      <c r="M283" s="4">
        <f t="shared" si="22"/>
        <v>19.72</v>
      </c>
      <c r="N283" s="4">
        <f t="shared" si="22"/>
        <v>19.78</v>
      </c>
      <c r="O283" s="4">
        <f t="shared" si="22"/>
        <v>19.72</v>
      </c>
      <c r="P283" s="6">
        <f t="shared" si="20"/>
        <v>151.60344571386119</v>
      </c>
      <c r="Q283" s="4">
        <f>IFERROR(IF('Dashboard '!$D$6 = 2035, P283 * (1.05^(2035-2022)), P283), "")</f>
        <v>285.87090738358961</v>
      </c>
    </row>
    <row r="284" spans="2:17" outlineLevel="1" x14ac:dyDescent="0.2">
      <c r="B284" s="11" t="s">
        <v>150</v>
      </c>
      <c r="C284" s="3" t="str">
        <v>4.9GW Least-Cost</v>
      </c>
      <c r="D284" s="4">
        <f t="shared" si="18"/>
        <v>0</v>
      </c>
      <c r="E284" s="4">
        <f t="shared" si="21"/>
        <v>0</v>
      </c>
      <c r="F284" s="4">
        <f t="shared" si="21"/>
        <v>0</v>
      </c>
      <c r="G284" s="4">
        <f t="shared" si="21"/>
        <v>0</v>
      </c>
      <c r="H284" s="4">
        <f t="shared" si="19"/>
        <v>0</v>
      </c>
      <c r="I284" s="4">
        <f t="shared" si="22"/>
        <v>0</v>
      </c>
      <c r="J284" s="4">
        <f t="shared" si="22"/>
        <v>0</v>
      </c>
      <c r="K284" s="4">
        <f t="shared" si="22"/>
        <v>0</v>
      </c>
      <c r="L284" s="4">
        <f t="shared" si="22"/>
        <v>19.720000000000002</v>
      </c>
      <c r="M284" s="4">
        <f t="shared" si="22"/>
        <v>19.72</v>
      </c>
      <c r="N284" s="4">
        <f t="shared" si="22"/>
        <v>19.78</v>
      </c>
      <c r="O284" s="4">
        <f t="shared" si="22"/>
        <v>19.72</v>
      </c>
      <c r="P284" s="6">
        <f t="shared" si="20"/>
        <v>151.59080412641185</v>
      </c>
      <c r="Q284" s="4">
        <f>IFERROR(IF('Dashboard '!$D$6 = 2035, P284 * (1.05^(2035-2022)), P284), "")</f>
        <v>285.84706978505818</v>
      </c>
    </row>
    <row r="285" spans="2:17" outlineLevel="1" x14ac:dyDescent="0.2">
      <c r="B285" s="11" t="s">
        <v>150</v>
      </c>
      <c r="C285" s="3" t="str">
        <v>7.6GW High Bookend</v>
      </c>
      <c r="D285" s="4">
        <f t="shared" si="18"/>
        <v>0</v>
      </c>
      <c r="E285" s="4">
        <f t="shared" si="21"/>
        <v>0</v>
      </c>
      <c r="F285" s="4">
        <f t="shared" si="21"/>
        <v>0</v>
      </c>
      <c r="G285" s="4">
        <f t="shared" si="21"/>
        <v>0</v>
      </c>
      <c r="H285" s="4">
        <f t="shared" si="19"/>
        <v>0</v>
      </c>
      <c r="I285" s="4">
        <f t="shared" si="22"/>
        <v>0</v>
      </c>
      <c r="J285" s="4">
        <f t="shared" si="22"/>
        <v>0</v>
      </c>
      <c r="K285" s="4">
        <f t="shared" si="22"/>
        <v>0</v>
      </c>
      <c r="L285" s="4">
        <f t="shared" si="22"/>
        <v>33.270000000000003</v>
      </c>
      <c r="M285" s="4">
        <f t="shared" si="22"/>
        <v>33.270000000000003</v>
      </c>
      <c r="N285" s="4">
        <f t="shared" si="22"/>
        <v>33.369999999999997</v>
      </c>
      <c r="O285" s="4">
        <f t="shared" si="22"/>
        <v>33.269999999999996</v>
      </c>
      <c r="P285" s="6">
        <f t="shared" si="20"/>
        <v>255.75039222747006</v>
      </c>
      <c r="Q285" s="4">
        <f>IFERROR(IF('Dashboard '!$D$6 = 2035, P285 * (1.05^(2035-2022)), P285), "")</f>
        <v>482.25550775256011</v>
      </c>
    </row>
    <row r="286" spans="2:17" outlineLevel="1" x14ac:dyDescent="0.2">
      <c r="B286" s="11" t="s">
        <v>150</v>
      </c>
      <c r="C286" s="3" t="str">
        <v>7.6GW Stringent Policy</v>
      </c>
      <c r="D286" s="4">
        <f t="shared" si="18"/>
        <v>0</v>
      </c>
      <c r="E286" s="4">
        <f t="shared" si="21"/>
        <v>0</v>
      </c>
      <c r="F286" s="4">
        <f t="shared" si="21"/>
        <v>0</v>
      </c>
      <c r="G286" s="4">
        <f t="shared" si="21"/>
        <v>0</v>
      </c>
      <c r="H286" s="4">
        <f t="shared" si="19"/>
        <v>0</v>
      </c>
      <c r="I286" s="4">
        <f t="shared" si="22"/>
        <v>0</v>
      </c>
      <c r="J286" s="4">
        <f t="shared" si="22"/>
        <v>0</v>
      </c>
      <c r="K286" s="4">
        <f t="shared" si="22"/>
        <v>0</v>
      </c>
      <c r="L286" s="4">
        <f t="shared" si="22"/>
        <v>33.269999999999996</v>
      </c>
      <c r="M286" s="4">
        <f t="shared" si="22"/>
        <v>33.270000000000003</v>
      </c>
      <c r="N286" s="4">
        <f t="shared" si="22"/>
        <v>33.36</v>
      </c>
      <c r="O286" s="4">
        <f t="shared" si="22"/>
        <v>33.269999999999996</v>
      </c>
      <c r="P286" s="6">
        <f t="shared" si="20"/>
        <v>255.73869034316726</v>
      </c>
      <c r="Q286" s="4">
        <f>IFERROR(IF('Dashboard '!$D$6 = 2035, P286 * (1.05^(2035-2022)), P286), "")</f>
        <v>482.23344210446101</v>
      </c>
    </row>
    <row r="287" spans="2:17" outlineLevel="1" x14ac:dyDescent="0.2">
      <c r="B287" s="11" t="s">
        <v>150</v>
      </c>
      <c r="C287" s="3" t="str">
        <v>7.6GW Competing Resource Challenges</v>
      </c>
      <c r="D287" s="4">
        <f t="shared" si="18"/>
        <v>0</v>
      </c>
      <c r="E287" s="4">
        <f t="shared" si="21"/>
        <v>0</v>
      </c>
      <c r="F287" s="4">
        <f t="shared" si="21"/>
        <v>0</v>
      </c>
      <c r="G287" s="4">
        <f t="shared" si="21"/>
        <v>0</v>
      </c>
      <c r="H287" s="4">
        <f t="shared" si="19"/>
        <v>0</v>
      </c>
      <c r="I287" s="4">
        <f t="shared" si="22"/>
        <v>0</v>
      </c>
      <c r="J287" s="4">
        <f t="shared" si="22"/>
        <v>0</v>
      </c>
      <c r="K287" s="4">
        <f t="shared" si="22"/>
        <v>0</v>
      </c>
      <c r="L287" s="4">
        <f t="shared" si="22"/>
        <v>33.270000000000003</v>
      </c>
      <c r="M287" s="4">
        <f t="shared" si="22"/>
        <v>33.270000000000003</v>
      </c>
      <c r="N287" s="4">
        <f t="shared" si="22"/>
        <v>33.36</v>
      </c>
      <c r="O287" s="4">
        <f t="shared" si="22"/>
        <v>33.28</v>
      </c>
      <c r="P287" s="6">
        <f t="shared" si="20"/>
        <v>255.77971631316728</v>
      </c>
      <c r="Q287" s="4">
        <f>IFERROR(IF('Dashboard '!$D$6 = 2035, P287 * (1.05^(2035-2022)), P287), "")</f>
        <v>482.31080268960449</v>
      </c>
    </row>
    <row r="288" spans="2:17" outlineLevel="1" x14ac:dyDescent="0.2">
      <c r="B288" s="11" t="s">
        <v>150</v>
      </c>
      <c r="C288" s="3" t="str">
        <v>7.6GW Significantly Low Competing Resource Availability</v>
      </c>
      <c r="D288" s="4">
        <f t="shared" si="18"/>
        <v>0</v>
      </c>
      <c r="E288" s="4">
        <f t="shared" si="21"/>
        <v>0</v>
      </c>
      <c r="F288" s="4">
        <f t="shared" si="21"/>
        <v>0</v>
      </c>
      <c r="G288" s="4">
        <f t="shared" si="21"/>
        <v>0</v>
      </c>
      <c r="H288" s="4">
        <f t="shared" si="19"/>
        <v>0</v>
      </c>
      <c r="I288" s="4">
        <f t="shared" si="22"/>
        <v>0</v>
      </c>
      <c r="J288" s="4">
        <f t="shared" si="22"/>
        <v>0</v>
      </c>
      <c r="K288" s="4">
        <f t="shared" si="22"/>
        <v>0</v>
      </c>
      <c r="L288" s="4">
        <f t="shared" si="22"/>
        <v>33.270000000000003</v>
      </c>
      <c r="M288" s="4">
        <f t="shared" si="22"/>
        <v>33.269999999999996</v>
      </c>
      <c r="N288" s="4">
        <f t="shared" si="22"/>
        <v>33.370000000000005</v>
      </c>
      <c r="O288" s="4">
        <f t="shared" si="22"/>
        <v>33.269999999999996</v>
      </c>
      <c r="P288" s="6">
        <f t="shared" si="20"/>
        <v>255.75039222747003</v>
      </c>
      <c r="Q288" s="4">
        <f>IFERROR(IF('Dashboard '!$D$6 = 2035, P288 * (1.05^(2035-2022)), P288), "")</f>
        <v>482.25550775256005</v>
      </c>
    </row>
    <row r="289" spans="2:17" outlineLevel="1" x14ac:dyDescent="0.2">
      <c r="B289" s="11" t="s">
        <v>150</v>
      </c>
      <c r="C289" s="3" t="str">
        <v>7.6GW Low Competing Resource Availability</v>
      </c>
      <c r="D289" s="4">
        <f t="shared" si="18"/>
        <v>0</v>
      </c>
      <c r="E289" s="4">
        <f t="shared" si="21"/>
        <v>0</v>
      </c>
      <c r="F289" s="4">
        <f t="shared" si="21"/>
        <v>0</v>
      </c>
      <c r="G289" s="4">
        <f t="shared" si="21"/>
        <v>0</v>
      </c>
      <c r="H289" s="4">
        <f t="shared" si="19"/>
        <v>0</v>
      </c>
      <c r="I289" s="4">
        <f t="shared" si="22"/>
        <v>0</v>
      </c>
      <c r="J289" s="4">
        <f t="shared" si="22"/>
        <v>0</v>
      </c>
      <c r="K289" s="4">
        <f t="shared" si="22"/>
        <v>0</v>
      </c>
      <c r="L289" s="4">
        <f t="shared" si="22"/>
        <v>33.28</v>
      </c>
      <c r="M289" s="4">
        <f t="shared" si="22"/>
        <v>33.269999999999996</v>
      </c>
      <c r="N289" s="4">
        <f t="shared" si="22"/>
        <v>33.369999999999997</v>
      </c>
      <c r="O289" s="4">
        <f t="shared" si="22"/>
        <v>33.269999999999996</v>
      </c>
      <c r="P289" s="6">
        <f t="shared" si="20"/>
        <v>255.7630338149194</v>
      </c>
      <c r="Q289" s="4">
        <f>IFERROR(IF('Dashboard '!$D$6 = 2035, P289 * (1.05^(2035-2022)), P289), "")</f>
        <v>482.27934535109159</v>
      </c>
    </row>
    <row r="290" spans="2:17" x14ac:dyDescent="0.2">
      <c r="B290" s="11" t="s">
        <v>150</v>
      </c>
      <c r="C290" s="3" t="str">
        <v>7.6GW High Competing Resource Cost</v>
      </c>
      <c r="D290" s="4">
        <f t="shared" si="18"/>
        <v>0</v>
      </c>
      <c r="E290" s="4">
        <f t="shared" si="21"/>
        <v>0</v>
      </c>
      <c r="F290" s="4">
        <f t="shared" si="21"/>
        <v>0</v>
      </c>
      <c r="G290" s="4">
        <f t="shared" si="21"/>
        <v>0</v>
      </c>
      <c r="H290" s="4">
        <f t="shared" si="19"/>
        <v>0</v>
      </c>
      <c r="I290" s="4">
        <f t="shared" si="22"/>
        <v>0</v>
      </c>
      <c r="J290" s="4">
        <f t="shared" si="22"/>
        <v>0</v>
      </c>
      <c r="K290" s="4">
        <f t="shared" si="22"/>
        <v>0</v>
      </c>
      <c r="L290" s="4">
        <f t="shared" si="22"/>
        <v>33.269999999999996</v>
      </c>
      <c r="M290" s="4">
        <f t="shared" si="22"/>
        <v>33.269999999999996</v>
      </c>
      <c r="N290" s="4">
        <f t="shared" si="22"/>
        <v>33.36</v>
      </c>
      <c r="O290" s="4">
        <f t="shared" si="22"/>
        <v>33.28</v>
      </c>
      <c r="P290" s="6">
        <f t="shared" si="20"/>
        <v>255.77971631316726</v>
      </c>
      <c r="Q290" s="4">
        <f>IFERROR(IF('Dashboard '!$D$6 = 2035, P290 * (1.05^(2035-2022)), P290), "")</f>
        <v>482.31080268960443</v>
      </c>
    </row>
    <row r="291" spans="2:17" x14ac:dyDescent="0.2">
      <c r="B291" s="11" t="s">
        <v>150</v>
      </c>
      <c r="C291" s="3" t="str">
        <v>7.6GW High Electrification Load</v>
      </c>
      <c r="D291" s="4">
        <f t="shared" si="18"/>
        <v>0</v>
      </c>
      <c r="E291" s="4">
        <f t="shared" si="21"/>
        <v>0</v>
      </c>
      <c r="F291" s="4">
        <f t="shared" si="21"/>
        <v>0</v>
      </c>
      <c r="G291" s="4">
        <f t="shared" si="21"/>
        <v>0</v>
      </c>
      <c r="H291" s="4">
        <f t="shared" si="19"/>
        <v>0</v>
      </c>
      <c r="I291" s="4">
        <f t="shared" ref="I291:O300" si="23">IFERROR(I64+I178, "")</f>
        <v>0</v>
      </c>
      <c r="J291" s="4">
        <f t="shared" si="23"/>
        <v>0</v>
      </c>
      <c r="K291" s="4">
        <f t="shared" si="23"/>
        <v>0</v>
      </c>
      <c r="L291" s="4">
        <f t="shared" si="23"/>
        <v>33.270000000000003</v>
      </c>
      <c r="M291" s="4">
        <f t="shared" si="23"/>
        <v>33.28</v>
      </c>
      <c r="N291" s="4">
        <f t="shared" si="23"/>
        <v>33.369999999999997</v>
      </c>
      <c r="O291" s="4">
        <f t="shared" si="23"/>
        <v>33.270000000000003</v>
      </c>
      <c r="P291" s="6">
        <f t="shared" si="20"/>
        <v>255.76185878613407</v>
      </c>
      <c r="Q291" s="4">
        <f>IFERROR(IF('Dashboard '!$D$6 = 2035, P291 * (1.05^(2035-2022)), P291), "")</f>
        <v>482.27712965907028</v>
      </c>
    </row>
    <row r="292" spans="2:17" x14ac:dyDescent="0.2">
      <c r="B292" s="11" t="s">
        <v>150</v>
      </c>
      <c r="C292" s="3" t="str">
        <v>7.6GW Zero GHG Emissions</v>
      </c>
      <c r="D292" s="4">
        <f t="shared" si="18"/>
        <v>0</v>
      </c>
      <c r="E292" s="4">
        <f t="shared" si="21"/>
        <v>0</v>
      </c>
      <c r="F292" s="4">
        <f t="shared" si="21"/>
        <v>0</v>
      </c>
      <c r="G292" s="4">
        <f t="shared" si="21"/>
        <v>0</v>
      </c>
      <c r="H292" s="4">
        <f t="shared" si="19"/>
        <v>0</v>
      </c>
      <c r="I292" s="4">
        <f t="shared" si="23"/>
        <v>0</v>
      </c>
      <c r="J292" s="4">
        <f t="shared" si="23"/>
        <v>0</v>
      </c>
      <c r="K292" s="4">
        <f t="shared" si="23"/>
        <v>0</v>
      </c>
      <c r="L292" s="4">
        <f t="shared" si="23"/>
        <v>33.269999999999996</v>
      </c>
      <c r="M292" s="4">
        <f t="shared" si="23"/>
        <v>33.270000000000003</v>
      </c>
      <c r="N292" s="4">
        <f t="shared" si="23"/>
        <v>33.36</v>
      </c>
      <c r="O292" s="4">
        <f t="shared" si="23"/>
        <v>33.269999999999996</v>
      </c>
      <c r="P292" s="6">
        <f t="shared" si="20"/>
        <v>255.73869034316726</v>
      </c>
      <c r="Q292" s="4">
        <f>IFERROR(IF('Dashboard '!$D$6 = 2035, P292 * (1.05^(2035-2022)), P292), "")</f>
        <v>482.23344210446101</v>
      </c>
    </row>
    <row r="293" spans="2:17" x14ac:dyDescent="0.2">
      <c r="B293" s="11" t="s">
        <v>150</v>
      </c>
      <c r="C293" s="3" t="str">
        <v>7.6GW High Gas Retirements</v>
      </c>
      <c r="D293" s="4">
        <f t="shared" si="18"/>
        <v>0</v>
      </c>
      <c r="E293" s="4">
        <f t="shared" si="21"/>
        <v>0</v>
      </c>
      <c r="F293" s="4">
        <f t="shared" si="21"/>
        <v>0</v>
      </c>
      <c r="G293" s="4">
        <f t="shared" si="21"/>
        <v>0</v>
      </c>
      <c r="H293" s="4">
        <f t="shared" si="19"/>
        <v>0</v>
      </c>
      <c r="I293" s="4">
        <f t="shared" si="23"/>
        <v>0</v>
      </c>
      <c r="J293" s="4">
        <f t="shared" si="23"/>
        <v>0</v>
      </c>
      <c r="K293" s="4">
        <f t="shared" si="23"/>
        <v>0</v>
      </c>
      <c r="L293" s="4">
        <f t="shared" si="23"/>
        <v>33.270000000000003</v>
      </c>
      <c r="M293" s="4">
        <f t="shared" si="23"/>
        <v>33.28</v>
      </c>
      <c r="N293" s="4">
        <f t="shared" si="23"/>
        <v>33.370000000000005</v>
      </c>
      <c r="O293" s="4">
        <f t="shared" si="23"/>
        <v>33.28</v>
      </c>
      <c r="P293" s="6">
        <f t="shared" si="20"/>
        <v>255.80288475613406</v>
      </c>
      <c r="Q293" s="4">
        <f>IFERROR(IF('Dashboard '!$D$6 = 2035, P293 * (1.05^(2035-2022)), P293), "")</f>
        <v>482.35449024421376</v>
      </c>
    </row>
    <row r="294" spans="2:17" x14ac:dyDescent="0.2">
      <c r="B294" s="11" t="s">
        <v>150</v>
      </c>
      <c r="C294" s="3" t="str">
        <v>7.6GW Low Long Duration Storage ELCC</v>
      </c>
      <c r="D294" s="4">
        <f t="shared" si="18"/>
        <v>0</v>
      </c>
      <c r="E294" s="4">
        <f t="shared" si="21"/>
        <v>0</v>
      </c>
      <c r="F294" s="4">
        <f t="shared" si="21"/>
        <v>0</v>
      </c>
      <c r="G294" s="4">
        <f t="shared" si="21"/>
        <v>0</v>
      </c>
      <c r="H294" s="4">
        <f t="shared" si="19"/>
        <v>0</v>
      </c>
      <c r="I294" s="4">
        <f t="shared" si="23"/>
        <v>0</v>
      </c>
      <c r="J294" s="4">
        <f t="shared" si="23"/>
        <v>0</v>
      </c>
      <c r="K294" s="4">
        <f t="shared" si="23"/>
        <v>0</v>
      </c>
      <c r="L294" s="4">
        <f t="shared" si="23"/>
        <v>33.28</v>
      </c>
      <c r="M294" s="4">
        <f t="shared" si="23"/>
        <v>33.270000000000003</v>
      </c>
      <c r="N294" s="4">
        <f t="shared" si="23"/>
        <v>33.36</v>
      </c>
      <c r="O294" s="4">
        <f t="shared" si="23"/>
        <v>33.269999999999996</v>
      </c>
      <c r="P294" s="6">
        <f t="shared" si="20"/>
        <v>255.7513319306166</v>
      </c>
      <c r="Q294" s="4">
        <f>IFERROR(IF('Dashboard '!$D$6 = 2035, P294 * (1.05^(2035-2022)), P294), "")</f>
        <v>482.25727970299243</v>
      </c>
    </row>
    <row r="295" spans="2:17" x14ac:dyDescent="0.2">
      <c r="B295" s="11" t="s">
        <v>150</v>
      </c>
      <c r="C295" s="3" t="str">
        <v>7.6GW High Offshore Wind ELCC</v>
      </c>
      <c r="D295" s="4">
        <f t="shared" si="18"/>
        <v>0</v>
      </c>
      <c r="E295" s="4">
        <f t="shared" si="21"/>
        <v>0</v>
      </c>
      <c r="F295" s="4">
        <f t="shared" si="21"/>
        <v>0</v>
      </c>
      <c r="G295" s="4">
        <f t="shared" si="21"/>
        <v>0</v>
      </c>
      <c r="H295" s="4">
        <f t="shared" si="19"/>
        <v>0</v>
      </c>
      <c r="I295" s="4">
        <f t="shared" si="23"/>
        <v>0</v>
      </c>
      <c r="J295" s="4">
        <f t="shared" si="23"/>
        <v>0</v>
      </c>
      <c r="K295" s="4">
        <f t="shared" si="23"/>
        <v>0</v>
      </c>
      <c r="L295" s="4">
        <f t="shared" si="23"/>
        <v>33.28</v>
      </c>
      <c r="M295" s="4">
        <f t="shared" si="23"/>
        <v>33.269999999999996</v>
      </c>
      <c r="N295" s="4">
        <f t="shared" si="23"/>
        <v>33.36</v>
      </c>
      <c r="O295" s="4">
        <f t="shared" si="23"/>
        <v>33.269999999999996</v>
      </c>
      <c r="P295" s="6">
        <f t="shared" si="20"/>
        <v>255.7513319306166</v>
      </c>
      <c r="Q295" s="4">
        <f>IFERROR(IF('Dashboard '!$D$6 = 2035, P295 * (1.05^(2035-2022)), P295), "")</f>
        <v>482.25727970299243</v>
      </c>
    </row>
    <row r="296" spans="2:17" x14ac:dyDescent="0.2">
      <c r="B296" s="11" t="s">
        <v>150</v>
      </c>
      <c r="C296" s="3" t="str">
        <v>7.6GW Low Offshore Wind ELCC</v>
      </c>
      <c r="D296" s="4">
        <f t="shared" si="18"/>
        <v>0</v>
      </c>
      <c r="E296" s="4">
        <f t="shared" si="21"/>
        <v>0</v>
      </c>
      <c r="F296" s="4">
        <f t="shared" si="21"/>
        <v>0</v>
      </c>
      <c r="G296" s="4">
        <f t="shared" si="21"/>
        <v>0</v>
      </c>
      <c r="H296" s="4">
        <f t="shared" si="19"/>
        <v>0</v>
      </c>
      <c r="I296" s="4">
        <f t="shared" si="23"/>
        <v>0</v>
      </c>
      <c r="J296" s="4">
        <f t="shared" si="23"/>
        <v>0</v>
      </c>
      <c r="K296" s="4">
        <f t="shared" si="23"/>
        <v>0</v>
      </c>
      <c r="L296" s="4">
        <f t="shared" si="23"/>
        <v>33.270000000000003</v>
      </c>
      <c r="M296" s="4">
        <f t="shared" si="23"/>
        <v>33.28</v>
      </c>
      <c r="N296" s="4">
        <f t="shared" si="23"/>
        <v>33.36</v>
      </c>
      <c r="O296" s="4">
        <f t="shared" si="23"/>
        <v>33.270000000000003</v>
      </c>
      <c r="P296" s="6">
        <f t="shared" si="20"/>
        <v>255.75015690183128</v>
      </c>
      <c r="Q296" s="4">
        <f>IFERROR(IF('Dashboard '!$D$6 = 2035, P296 * (1.05^(2035-2022)), P296), "")</f>
        <v>482.25506401097118</v>
      </c>
    </row>
    <row r="297" spans="2:17" x14ac:dyDescent="0.2">
      <c r="B297" s="11" t="s">
        <v>150</v>
      </c>
      <c r="C297" s="3" t="str">
        <v>7.6GW Low Competing Resource Cost</v>
      </c>
      <c r="D297" s="4">
        <f t="shared" si="18"/>
        <v>0</v>
      </c>
      <c r="E297" s="4">
        <f t="shared" si="21"/>
        <v>0</v>
      </c>
      <c r="F297" s="4">
        <f t="shared" si="21"/>
        <v>0</v>
      </c>
      <c r="G297" s="4">
        <f t="shared" si="21"/>
        <v>0</v>
      </c>
      <c r="H297" s="4">
        <f t="shared" si="19"/>
        <v>0</v>
      </c>
      <c r="I297" s="4">
        <f t="shared" si="23"/>
        <v>0</v>
      </c>
      <c r="J297" s="4">
        <f t="shared" si="23"/>
        <v>0</v>
      </c>
      <c r="K297" s="4">
        <f t="shared" si="23"/>
        <v>0</v>
      </c>
      <c r="L297" s="4">
        <f t="shared" si="23"/>
        <v>33.270000000000003</v>
      </c>
      <c r="M297" s="4">
        <f t="shared" si="23"/>
        <v>33.270000000000003</v>
      </c>
      <c r="N297" s="4">
        <f t="shared" si="23"/>
        <v>33.36</v>
      </c>
      <c r="O297" s="4">
        <f t="shared" si="23"/>
        <v>33.269999999999996</v>
      </c>
      <c r="P297" s="6">
        <f t="shared" si="20"/>
        <v>255.73869034316726</v>
      </c>
      <c r="Q297" s="4">
        <f>IFERROR(IF('Dashboard '!$D$6 = 2035, P297 * (1.05^(2035-2022)), P297), "")</f>
        <v>482.23344210446101</v>
      </c>
    </row>
    <row r="298" spans="2:17" x14ac:dyDescent="0.2">
      <c r="B298" s="11" t="s">
        <v>150</v>
      </c>
      <c r="C298" s="3" t="str">
        <v>7.6GW Low Bookend</v>
      </c>
      <c r="D298" s="4">
        <f t="shared" si="18"/>
        <v>0</v>
      </c>
      <c r="E298" s="4">
        <f t="shared" si="21"/>
        <v>0</v>
      </c>
      <c r="F298" s="4">
        <f t="shared" si="21"/>
        <v>0</v>
      </c>
      <c r="G298" s="4">
        <f t="shared" si="21"/>
        <v>0</v>
      </c>
      <c r="H298" s="4">
        <f t="shared" si="19"/>
        <v>0</v>
      </c>
      <c r="I298" s="4">
        <f t="shared" si="23"/>
        <v>0</v>
      </c>
      <c r="J298" s="4">
        <f t="shared" si="23"/>
        <v>0</v>
      </c>
      <c r="K298" s="4">
        <f t="shared" si="23"/>
        <v>0</v>
      </c>
      <c r="L298" s="4">
        <f t="shared" si="23"/>
        <v>33.270000000000003</v>
      </c>
      <c r="M298" s="4">
        <f t="shared" si="23"/>
        <v>33.270000000000003</v>
      </c>
      <c r="N298" s="4">
        <f t="shared" si="23"/>
        <v>33.36</v>
      </c>
      <c r="O298" s="4">
        <f t="shared" si="23"/>
        <v>33.28</v>
      </c>
      <c r="P298" s="6">
        <f t="shared" si="20"/>
        <v>255.77971631316728</v>
      </c>
      <c r="Q298" s="4">
        <f>IFERROR(IF('Dashboard '!$D$6 = 2035, P298 * (1.05^(2035-2022)), P298), "")</f>
        <v>482.31080268960449</v>
      </c>
    </row>
    <row r="299" spans="2:17" x14ac:dyDescent="0.2">
      <c r="B299" s="11" t="s">
        <v>150</v>
      </c>
      <c r="C299" s="3" t="str">
        <v>7.6GW Least-Cost</v>
      </c>
      <c r="D299" s="4">
        <f t="shared" si="18"/>
        <v>0</v>
      </c>
      <c r="E299" s="4">
        <f t="shared" si="21"/>
        <v>0</v>
      </c>
      <c r="F299" s="4">
        <f t="shared" si="21"/>
        <v>0</v>
      </c>
      <c r="G299" s="4">
        <f t="shared" si="21"/>
        <v>0</v>
      </c>
      <c r="H299" s="4">
        <f t="shared" si="19"/>
        <v>0</v>
      </c>
      <c r="I299" s="4">
        <f t="shared" si="23"/>
        <v>0</v>
      </c>
      <c r="J299" s="4">
        <f t="shared" si="23"/>
        <v>0</v>
      </c>
      <c r="K299" s="4">
        <f t="shared" si="23"/>
        <v>0</v>
      </c>
      <c r="L299" s="4">
        <f t="shared" si="23"/>
        <v>33.270000000000003</v>
      </c>
      <c r="M299" s="4">
        <f t="shared" si="23"/>
        <v>33.28</v>
      </c>
      <c r="N299" s="4">
        <f t="shared" si="23"/>
        <v>33.36</v>
      </c>
      <c r="O299" s="4">
        <f t="shared" si="23"/>
        <v>33.269999999999996</v>
      </c>
      <c r="P299" s="6">
        <f t="shared" si="20"/>
        <v>255.75015690183125</v>
      </c>
      <c r="Q299" s="4">
        <f>IFERROR(IF('Dashboard '!$D$6 = 2035, P299 * (1.05^(2035-2022)), P299), "")</f>
        <v>482.25506401097113</v>
      </c>
    </row>
    <row r="300" spans="2:17" x14ac:dyDescent="0.2">
      <c r="B300" s="11" t="s">
        <v>150</v>
      </c>
      <c r="C300" s="3" t="str">
        <v>15.6GW High Bookend</v>
      </c>
      <c r="D300" s="4">
        <f t="shared" si="18"/>
        <v>0</v>
      </c>
      <c r="E300" s="4">
        <f t="shared" si="21"/>
        <v>0</v>
      </c>
      <c r="F300" s="4">
        <f t="shared" si="21"/>
        <v>0</v>
      </c>
      <c r="G300" s="4">
        <f t="shared" si="21"/>
        <v>0</v>
      </c>
      <c r="H300" s="4">
        <f t="shared" si="19"/>
        <v>0</v>
      </c>
      <c r="I300" s="4">
        <f t="shared" si="23"/>
        <v>0</v>
      </c>
      <c r="J300" s="4">
        <f t="shared" si="23"/>
        <v>0</v>
      </c>
      <c r="K300" s="4">
        <f t="shared" si="23"/>
        <v>0</v>
      </c>
      <c r="L300" s="4">
        <f t="shared" si="23"/>
        <v>33.28</v>
      </c>
      <c r="M300" s="4">
        <f t="shared" si="23"/>
        <v>33.270000000000003</v>
      </c>
      <c r="N300" s="4">
        <f t="shared" si="23"/>
        <v>33.369999999999997</v>
      </c>
      <c r="O300" s="4">
        <f t="shared" si="23"/>
        <v>73.319999999999993</v>
      </c>
      <c r="P300" s="6">
        <f t="shared" si="20"/>
        <v>420.07204366491942</v>
      </c>
      <c r="Q300" s="4">
        <f>IFERROR(IF('Dashboard '!$D$6 = 2035, P300 * (1.05^(2035-2022)), P300), "")</f>
        <v>792.10848885072426</v>
      </c>
    </row>
    <row r="301" spans="2:17" x14ac:dyDescent="0.2">
      <c r="B301" s="11" t="s">
        <v>150</v>
      </c>
      <c r="C301" s="3" t="str">
        <v>15.6GW Stringent Policy</v>
      </c>
      <c r="D301" s="4">
        <f t="shared" si="18"/>
        <v>0</v>
      </c>
      <c r="E301" s="4">
        <f t="shared" ref="E301:G309" si="24">IFERROR(E74+E188, "")</f>
        <v>0</v>
      </c>
      <c r="F301" s="4">
        <f t="shared" si="24"/>
        <v>0</v>
      </c>
      <c r="G301" s="4">
        <f t="shared" si="24"/>
        <v>0</v>
      </c>
      <c r="H301" s="4">
        <f t="shared" si="19"/>
        <v>0</v>
      </c>
      <c r="I301" s="4">
        <f t="shared" ref="I301:O309" si="25">IFERROR(I74+I188, "")</f>
        <v>0</v>
      </c>
      <c r="J301" s="4">
        <f t="shared" si="25"/>
        <v>0</v>
      </c>
      <c r="K301" s="4">
        <f t="shared" si="25"/>
        <v>0</v>
      </c>
      <c r="L301" s="4">
        <f t="shared" si="25"/>
        <v>33.28</v>
      </c>
      <c r="M301" s="4">
        <f t="shared" si="25"/>
        <v>33.270000000000003</v>
      </c>
      <c r="N301" s="4">
        <f t="shared" si="25"/>
        <v>33.370000000000005</v>
      </c>
      <c r="O301" s="4">
        <f t="shared" si="25"/>
        <v>73.319999999999993</v>
      </c>
      <c r="P301" s="6">
        <f t="shared" si="20"/>
        <v>420.07204366491942</v>
      </c>
      <c r="Q301" s="4">
        <f>IFERROR(IF('Dashboard '!$D$6 = 2035, P301 * (1.05^(2035-2022)), P301), "")</f>
        <v>792.10848885072426</v>
      </c>
    </row>
    <row r="302" spans="2:17" x14ac:dyDescent="0.2">
      <c r="B302" s="11" t="s">
        <v>150</v>
      </c>
      <c r="C302" s="3" t="str">
        <v>15.6GW Competing Resource Challenges</v>
      </c>
      <c r="D302" s="4">
        <f t="shared" si="18"/>
        <v>0</v>
      </c>
      <c r="E302" s="4">
        <f t="shared" si="24"/>
        <v>0</v>
      </c>
      <c r="F302" s="4">
        <f t="shared" si="24"/>
        <v>0</v>
      </c>
      <c r="G302" s="4">
        <f t="shared" si="24"/>
        <v>0</v>
      </c>
      <c r="H302" s="4">
        <f t="shared" si="19"/>
        <v>0</v>
      </c>
      <c r="I302" s="4">
        <f t="shared" si="25"/>
        <v>0</v>
      </c>
      <c r="J302" s="4">
        <f t="shared" si="25"/>
        <v>0</v>
      </c>
      <c r="K302" s="4">
        <f t="shared" si="25"/>
        <v>0</v>
      </c>
      <c r="L302" s="4">
        <f t="shared" si="25"/>
        <v>33.28</v>
      </c>
      <c r="M302" s="4">
        <f t="shared" si="25"/>
        <v>33.270000000000003</v>
      </c>
      <c r="N302" s="4">
        <f t="shared" si="25"/>
        <v>33.36</v>
      </c>
      <c r="O302" s="4">
        <f t="shared" si="25"/>
        <v>73.319999999999993</v>
      </c>
      <c r="P302" s="6">
        <f t="shared" si="20"/>
        <v>420.06034178061657</v>
      </c>
      <c r="Q302" s="4">
        <f>IFERROR(IF('Dashboard '!$D$6 = 2035, P302 * (1.05^(2035-2022)), P302), "")</f>
        <v>792.08642320262504</v>
      </c>
    </row>
    <row r="303" spans="2:17" x14ac:dyDescent="0.2">
      <c r="B303" s="11" t="s">
        <v>150</v>
      </c>
      <c r="C303" s="3" t="str">
        <v>15.6GW Low Bookend</v>
      </c>
      <c r="D303" s="4">
        <f t="shared" si="18"/>
        <v>0</v>
      </c>
      <c r="E303" s="4">
        <f t="shared" si="24"/>
        <v>0</v>
      </c>
      <c r="F303" s="4">
        <f t="shared" si="24"/>
        <v>0</v>
      </c>
      <c r="G303" s="4">
        <f t="shared" si="24"/>
        <v>0</v>
      </c>
      <c r="H303" s="4">
        <f t="shared" si="19"/>
        <v>0</v>
      </c>
      <c r="I303" s="4">
        <f t="shared" si="25"/>
        <v>0</v>
      </c>
      <c r="J303" s="4">
        <f t="shared" si="25"/>
        <v>0</v>
      </c>
      <c r="K303" s="4">
        <f t="shared" si="25"/>
        <v>0</v>
      </c>
      <c r="L303" s="4">
        <f t="shared" si="25"/>
        <v>33.269999999999996</v>
      </c>
      <c r="M303" s="4">
        <f t="shared" si="25"/>
        <v>33.269999999999996</v>
      </c>
      <c r="N303" s="4">
        <f t="shared" si="25"/>
        <v>33.36</v>
      </c>
      <c r="O303" s="4">
        <f t="shared" si="25"/>
        <v>73.319999999999993</v>
      </c>
      <c r="P303" s="6">
        <f t="shared" si="20"/>
        <v>420.0477001931672</v>
      </c>
      <c r="Q303" s="4">
        <f>IFERROR(IF('Dashboard '!$D$6 = 2035, P303 * (1.05^(2035-2022)), P303), "")</f>
        <v>792.06258560409356</v>
      </c>
    </row>
    <row r="304" spans="2:17" x14ac:dyDescent="0.2">
      <c r="B304" s="11" t="s">
        <v>150</v>
      </c>
      <c r="C304" s="3" t="str">
        <v>15.6GW Least-Cost</v>
      </c>
      <c r="D304" s="4">
        <f t="shared" ref="D304:D309" si="26">IFERROR(D77+D191, "")</f>
        <v>0</v>
      </c>
      <c r="E304" s="4">
        <f t="shared" si="24"/>
        <v>0</v>
      </c>
      <c r="F304" s="4">
        <f t="shared" si="24"/>
        <v>0</v>
      </c>
      <c r="G304" s="4">
        <f t="shared" si="24"/>
        <v>0</v>
      </c>
      <c r="H304" s="4">
        <f t="shared" ref="H304:H309" si="27">IFERROR(H77+H191, "")</f>
        <v>0</v>
      </c>
      <c r="I304" s="4">
        <f t="shared" si="25"/>
        <v>0</v>
      </c>
      <c r="J304" s="4">
        <f t="shared" si="25"/>
        <v>0</v>
      </c>
      <c r="K304" s="4">
        <f t="shared" si="25"/>
        <v>0</v>
      </c>
      <c r="L304" s="4">
        <f t="shared" si="25"/>
        <v>33.28</v>
      </c>
      <c r="M304" s="4">
        <f t="shared" si="25"/>
        <v>33.269999999999996</v>
      </c>
      <c r="N304" s="4">
        <f t="shared" si="25"/>
        <v>33.370000000000005</v>
      </c>
      <c r="O304" s="4">
        <f t="shared" si="25"/>
        <v>73.319999999999993</v>
      </c>
      <c r="P304" s="6">
        <f t="shared" ref="P304:P309" si="28">IF(O304="", "", SUMPRODUCT($D$6:$O$6, $D304:$O304))</f>
        <v>420.07204366491942</v>
      </c>
      <c r="Q304" s="4">
        <f>IFERROR(IF('Dashboard '!$D$6 = 2035, P304 * (1.05^(2035-2022)), P304), "")</f>
        <v>792.10848885072426</v>
      </c>
    </row>
    <row r="305" spans="2:17" x14ac:dyDescent="0.2">
      <c r="B305" s="11" t="s">
        <v>150</v>
      </c>
      <c r="C305" s="3" t="str">
        <v>25GW High Bookend</v>
      </c>
      <c r="D305" s="4">
        <f t="shared" si="26"/>
        <v>0</v>
      </c>
      <c r="E305" s="4">
        <f t="shared" si="24"/>
        <v>0</v>
      </c>
      <c r="F305" s="4">
        <f t="shared" si="24"/>
        <v>0</v>
      </c>
      <c r="G305" s="4">
        <f t="shared" si="24"/>
        <v>0</v>
      </c>
      <c r="H305" s="4">
        <f t="shared" si="27"/>
        <v>19.72</v>
      </c>
      <c r="I305" s="4">
        <f t="shared" si="25"/>
        <v>19.770000000000003</v>
      </c>
      <c r="J305" s="4">
        <f t="shared" si="25"/>
        <v>19.72</v>
      </c>
      <c r="K305" s="4">
        <f t="shared" si="25"/>
        <v>19.72</v>
      </c>
      <c r="L305" s="4">
        <f t="shared" si="25"/>
        <v>33.270000000000003</v>
      </c>
      <c r="M305" s="4">
        <f t="shared" si="25"/>
        <v>33.28</v>
      </c>
      <c r="N305" s="4">
        <f t="shared" si="25"/>
        <v>73.52000000000001</v>
      </c>
      <c r="O305" s="4">
        <f t="shared" si="25"/>
        <v>121.57</v>
      </c>
      <c r="P305" s="6">
        <f t="shared" si="28"/>
        <v>732.73440703656365</v>
      </c>
      <c r="Q305" s="4">
        <f>IFERROR(IF('Dashboard '!$D$6 = 2035, P305 * (1.05^(2035-2022)), P305), "")</f>
        <v>1381.6800061792212</v>
      </c>
    </row>
    <row r="306" spans="2:17" x14ac:dyDescent="0.2">
      <c r="B306" s="11" t="s">
        <v>150</v>
      </c>
      <c r="C306" s="3" t="str">
        <v>25GW Stringent Policy</v>
      </c>
      <c r="D306" s="4">
        <f t="shared" si="26"/>
        <v>0</v>
      </c>
      <c r="E306" s="4">
        <f t="shared" si="24"/>
        <v>0</v>
      </c>
      <c r="F306" s="4">
        <f t="shared" si="24"/>
        <v>0</v>
      </c>
      <c r="G306" s="4">
        <f t="shared" si="24"/>
        <v>0</v>
      </c>
      <c r="H306" s="4">
        <f t="shared" si="27"/>
        <v>19.720000000000002</v>
      </c>
      <c r="I306" s="4">
        <f t="shared" si="25"/>
        <v>19.77</v>
      </c>
      <c r="J306" s="4">
        <f t="shared" si="25"/>
        <v>19.72</v>
      </c>
      <c r="K306" s="4">
        <f t="shared" si="25"/>
        <v>19.72</v>
      </c>
      <c r="L306" s="4">
        <f t="shared" si="25"/>
        <v>33.28</v>
      </c>
      <c r="M306" s="4">
        <f t="shared" si="25"/>
        <v>33.270000000000003</v>
      </c>
      <c r="N306" s="4">
        <f t="shared" si="25"/>
        <v>73.52</v>
      </c>
      <c r="O306" s="4">
        <f t="shared" si="25"/>
        <v>121.56</v>
      </c>
      <c r="P306" s="6">
        <f t="shared" si="28"/>
        <v>732.69455609534907</v>
      </c>
      <c r="Q306" s="4">
        <f>IFERROR(IF('Dashboard '!$D$6 = 2035, P306 * (1.05^(2035-2022)), P306), "")</f>
        <v>1381.6048612860991</v>
      </c>
    </row>
    <row r="307" spans="2:17" x14ac:dyDescent="0.2">
      <c r="B307" s="11" t="s">
        <v>150</v>
      </c>
      <c r="C307" s="3" t="str">
        <v>25GW Competing Resource Challenges</v>
      </c>
      <c r="D307" s="4">
        <f t="shared" si="26"/>
        <v>0</v>
      </c>
      <c r="E307" s="4">
        <f t="shared" si="24"/>
        <v>0</v>
      </c>
      <c r="F307" s="4">
        <f t="shared" si="24"/>
        <v>0</v>
      </c>
      <c r="G307" s="4">
        <f t="shared" si="24"/>
        <v>0</v>
      </c>
      <c r="H307" s="4">
        <f t="shared" si="27"/>
        <v>19.72</v>
      </c>
      <c r="I307" s="4">
        <f t="shared" si="25"/>
        <v>19.78</v>
      </c>
      <c r="J307" s="4">
        <f t="shared" si="25"/>
        <v>19.72</v>
      </c>
      <c r="K307" s="4">
        <f t="shared" si="25"/>
        <v>19.72</v>
      </c>
      <c r="L307" s="4">
        <f t="shared" si="25"/>
        <v>33.28</v>
      </c>
      <c r="M307" s="4">
        <f t="shared" si="25"/>
        <v>33.269999999999996</v>
      </c>
      <c r="N307" s="4">
        <f t="shared" si="25"/>
        <v>73.52</v>
      </c>
      <c r="O307" s="4">
        <f t="shared" si="25"/>
        <v>121.55999999999999</v>
      </c>
      <c r="P307" s="6">
        <f t="shared" si="28"/>
        <v>732.70391827246544</v>
      </c>
      <c r="Q307" s="4">
        <f>IFERROR(IF('Dashboard '!$D$6 = 2035, P307 * (1.05^(2035-2022)), P307), "")</f>
        <v>1381.6225150673488</v>
      </c>
    </row>
    <row r="308" spans="2:17" x14ac:dyDescent="0.2">
      <c r="B308" s="11" t="s">
        <v>150</v>
      </c>
      <c r="C308" s="3" t="str">
        <v>25GW Low Bookend</v>
      </c>
      <c r="D308" s="4">
        <f t="shared" si="26"/>
        <v>0</v>
      </c>
      <c r="E308" s="4">
        <f t="shared" si="24"/>
        <v>0</v>
      </c>
      <c r="F308" s="4">
        <f t="shared" si="24"/>
        <v>0</v>
      </c>
      <c r="G308" s="4">
        <f t="shared" si="24"/>
        <v>0</v>
      </c>
      <c r="H308" s="4">
        <f t="shared" si="27"/>
        <v>19.72</v>
      </c>
      <c r="I308" s="4">
        <f t="shared" si="25"/>
        <v>19.779999999999998</v>
      </c>
      <c r="J308" s="4">
        <f t="shared" si="25"/>
        <v>19.720000000000002</v>
      </c>
      <c r="K308" s="4">
        <f t="shared" si="25"/>
        <v>19.729999999999997</v>
      </c>
      <c r="L308" s="4">
        <f t="shared" si="25"/>
        <v>33.270000000000003</v>
      </c>
      <c r="M308" s="4">
        <f t="shared" si="25"/>
        <v>33.270000000000003</v>
      </c>
      <c r="N308" s="4">
        <f t="shared" si="25"/>
        <v>73.52000000000001</v>
      </c>
      <c r="O308" s="4">
        <f t="shared" si="25"/>
        <v>121.56</v>
      </c>
      <c r="P308" s="6">
        <f t="shared" si="28"/>
        <v>732.69684505919793</v>
      </c>
      <c r="Q308" s="4">
        <f>IFERROR(IF('Dashboard '!$D$6 = 2035, P308 * (1.05^(2035-2022)), P308), "")</f>
        <v>1381.6091774688175</v>
      </c>
    </row>
    <row r="309" spans="2:17" x14ac:dyDescent="0.2">
      <c r="B309" s="11" t="s">
        <v>150</v>
      </c>
      <c r="C309" s="3" t="str">
        <v>25GW Least-Cost</v>
      </c>
      <c r="D309" s="4">
        <f t="shared" si="26"/>
        <v>0</v>
      </c>
      <c r="E309" s="4">
        <f t="shared" si="24"/>
        <v>0</v>
      </c>
      <c r="F309" s="4">
        <f t="shared" si="24"/>
        <v>0</v>
      </c>
      <c r="G309" s="4">
        <f t="shared" si="24"/>
        <v>0</v>
      </c>
      <c r="H309" s="4">
        <f t="shared" si="27"/>
        <v>19.72</v>
      </c>
      <c r="I309" s="4">
        <f t="shared" si="25"/>
        <v>19.77</v>
      </c>
      <c r="J309" s="4">
        <f t="shared" si="25"/>
        <v>19.73</v>
      </c>
      <c r="K309" s="4">
        <f t="shared" si="25"/>
        <v>19.729999999999997</v>
      </c>
      <c r="L309" s="4">
        <f t="shared" si="25"/>
        <v>33.270000000000003</v>
      </c>
      <c r="M309" s="4">
        <f t="shared" si="25"/>
        <v>33.270000000000003</v>
      </c>
      <c r="N309" s="4">
        <f t="shared" si="25"/>
        <v>73.52000000000001</v>
      </c>
      <c r="O309" s="4">
        <f t="shared" si="25"/>
        <v>121.55999999999999</v>
      </c>
      <c r="P309" s="6">
        <f t="shared" si="28"/>
        <v>732.69332967497223</v>
      </c>
      <c r="Q309" s="4">
        <f>IFERROR(IF('Dashboard '!$D$6 = 2035, P309 * (1.05^(2035-2022)), P309), "")</f>
        <v>1381.6025486875674</v>
      </c>
    </row>
    <row r="310" spans="2:17" x14ac:dyDescent="0.2">
      <c r="B310" s="11" t="s">
        <v>150</v>
      </c>
      <c r="C310" s="3" t="str">
        <v>Humboldt 2.7GW Least-Cost</v>
      </c>
      <c r="D310" s="4">
        <f t="shared" ref="D310:O310" si="29">IFERROR(D83+D197, "")</f>
        <v>0</v>
      </c>
      <c r="E310" s="4">
        <f t="shared" si="29"/>
        <v>0</v>
      </c>
      <c r="F310" s="4">
        <f t="shared" si="29"/>
        <v>0</v>
      </c>
      <c r="G310" s="4">
        <f t="shared" si="29"/>
        <v>0</v>
      </c>
      <c r="H310" s="4">
        <f t="shared" si="29"/>
        <v>0</v>
      </c>
      <c r="I310" s="4">
        <f t="shared" si="29"/>
        <v>0</v>
      </c>
      <c r="J310" s="4">
        <f t="shared" si="29"/>
        <v>0</v>
      </c>
      <c r="K310" s="4">
        <f t="shared" si="29"/>
        <v>0</v>
      </c>
      <c r="L310" s="4">
        <f t="shared" si="29"/>
        <v>13.55</v>
      </c>
      <c r="M310" s="4">
        <f t="shared" si="29"/>
        <v>13.549999999999999</v>
      </c>
      <c r="N310" s="4">
        <f t="shared" si="29"/>
        <v>13.59</v>
      </c>
      <c r="O310" s="4">
        <f t="shared" si="29"/>
        <v>13.55</v>
      </c>
      <c r="P310" s="6">
        <f t="shared" ref="P310:P315" si="30">IF(O310="", "", SUMPRODUCT($D$6:$O$6, $D310:$O310))</f>
        <v>104.1595881010582</v>
      </c>
      <c r="Q310" s="4">
        <f>IFERROR(IF('Dashboard '!$D$6 = 2035, P310 * (1.05^(2035-2022)), P310), "")</f>
        <v>196.40843796750195</v>
      </c>
    </row>
    <row r="311" spans="2:17" x14ac:dyDescent="0.2">
      <c r="B311" s="11" t="s">
        <v>150</v>
      </c>
      <c r="C311" s="3" t="str">
        <v>Morro 2.7GW Least-Cost</v>
      </c>
      <c r="D311" s="4">
        <f t="shared" ref="D311:O311" si="31">IFERROR(D84+D198, "")</f>
        <v>0</v>
      </c>
      <c r="E311" s="4">
        <f t="shared" si="31"/>
        <v>0</v>
      </c>
      <c r="F311" s="4">
        <f t="shared" si="31"/>
        <v>0</v>
      </c>
      <c r="G311" s="4">
        <f t="shared" si="31"/>
        <v>0</v>
      </c>
      <c r="H311" s="4">
        <f t="shared" si="31"/>
        <v>0</v>
      </c>
      <c r="I311" s="4">
        <f t="shared" si="31"/>
        <v>0</v>
      </c>
      <c r="J311" s="4">
        <f t="shared" si="31"/>
        <v>0</v>
      </c>
      <c r="K311" s="4">
        <f t="shared" si="31"/>
        <v>0</v>
      </c>
      <c r="L311" s="4">
        <f t="shared" si="31"/>
        <v>10.84</v>
      </c>
      <c r="M311" s="4">
        <f t="shared" si="31"/>
        <v>10.84</v>
      </c>
      <c r="N311" s="4">
        <f t="shared" si="31"/>
        <v>10.87</v>
      </c>
      <c r="O311" s="4">
        <f t="shared" si="31"/>
        <v>10.84</v>
      </c>
      <c r="P311" s="6">
        <f t="shared" si="30"/>
        <v>83.325330103986005</v>
      </c>
      <c r="Q311" s="4">
        <f>IFERROR(IF('Dashboard '!$D$6 = 2035, P311 * (1.05^(2035-2022)), P311), "")</f>
        <v>157.12233724438173</v>
      </c>
    </row>
    <row r="312" spans="2:17" x14ac:dyDescent="0.2">
      <c r="B312" s="11" t="s">
        <v>150</v>
      </c>
      <c r="C312" s="3" t="str">
        <v>Humboldt 2.7GW Low Humboldt Capacity Factor</v>
      </c>
      <c r="D312" s="4">
        <f t="shared" ref="D312:O312" si="32">IFERROR(D85+D199, "")</f>
        <v>0</v>
      </c>
      <c r="E312" s="4">
        <f t="shared" si="32"/>
        <v>0</v>
      </c>
      <c r="F312" s="4">
        <f t="shared" si="32"/>
        <v>0</v>
      </c>
      <c r="G312" s="4">
        <f t="shared" si="32"/>
        <v>0</v>
      </c>
      <c r="H312" s="4">
        <f t="shared" si="32"/>
        <v>0</v>
      </c>
      <c r="I312" s="4">
        <f t="shared" si="32"/>
        <v>0</v>
      </c>
      <c r="J312" s="4">
        <f t="shared" si="32"/>
        <v>0</v>
      </c>
      <c r="K312" s="4">
        <f t="shared" si="32"/>
        <v>0</v>
      </c>
      <c r="L312" s="4">
        <f t="shared" si="32"/>
        <v>11.600000000000001</v>
      </c>
      <c r="M312" s="4">
        <f t="shared" si="32"/>
        <v>11.600000000000001</v>
      </c>
      <c r="N312" s="4">
        <f t="shared" si="32"/>
        <v>11.629999999999999</v>
      </c>
      <c r="O312" s="4">
        <f t="shared" si="32"/>
        <v>11.600000000000001</v>
      </c>
      <c r="P312" s="6">
        <f t="shared" si="30"/>
        <v>89.164866135611391</v>
      </c>
      <c r="Q312" s="4">
        <f>IFERROR(IF('Dashboard '!$D$6 = 2035, P312 * (1.05^(2035-2022)), P312), "")</f>
        <v>168.13365335398177</v>
      </c>
    </row>
    <row r="313" spans="2:17" x14ac:dyDescent="0.2">
      <c r="B313" s="11" t="s">
        <v>150</v>
      </c>
      <c r="C313" s="3">
        <v>0</v>
      </c>
      <c r="D313" s="4" t="str">
        <f t="shared" ref="D313:O313" si="33">IFERROR(D86+D200, "")</f>
        <v/>
      </c>
      <c r="E313" s="4" t="str">
        <f t="shared" si="33"/>
        <v/>
      </c>
      <c r="F313" s="4" t="str">
        <f t="shared" si="33"/>
        <v/>
      </c>
      <c r="G313" s="4" t="str">
        <f t="shared" si="33"/>
        <v/>
      </c>
      <c r="H313" s="4" t="str">
        <f t="shared" si="33"/>
        <v/>
      </c>
      <c r="I313" s="4" t="str">
        <f t="shared" si="33"/>
        <v/>
      </c>
      <c r="J313" s="4" t="str">
        <f t="shared" si="33"/>
        <v/>
      </c>
      <c r="K313" s="4" t="str">
        <f t="shared" si="33"/>
        <v/>
      </c>
      <c r="L313" s="4" t="str">
        <f t="shared" si="33"/>
        <v/>
      </c>
      <c r="M313" s="4" t="str">
        <f t="shared" si="33"/>
        <v/>
      </c>
      <c r="N313" s="4" t="str">
        <f t="shared" si="33"/>
        <v/>
      </c>
      <c r="O313" s="4" t="str">
        <f t="shared" si="33"/>
        <v/>
      </c>
      <c r="P313" s="6" t="str">
        <f t="shared" si="30"/>
        <v/>
      </c>
      <c r="Q313" s="4" t="str">
        <f>IFERROR(IF('Dashboard '!$D$6 = 2035, P313 * (1.05^(2035-2022)), P313), "")</f>
        <v/>
      </c>
    </row>
    <row r="314" spans="2:17" x14ac:dyDescent="0.2">
      <c r="B314" s="11" t="s">
        <v>150</v>
      </c>
      <c r="C314" s="3">
        <v>0</v>
      </c>
      <c r="D314" s="4" t="str">
        <f t="shared" ref="D314:O314" si="34">IFERROR(D87+D201, "")</f>
        <v/>
      </c>
      <c r="E314" s="4" t="str">
        <f t="shared" si="34"/>
        <v/>
      </c>
      <c r="F314" s="4" t="str">
        <f t="shared" si="34"/>
        <v/>
      </c>
      <c r="G314" s="4" t="str">
        <f t="shared" si="34"/>
        <v/>
      </c>
      <c r="H314" s="4" t="str">
        <f t="shared" si="34"/>
        <v/>
      </c>
      <c r="I314" s="4" t="str">
        <f t="shared" si="34"/>
        <v/>
      </c>
      <c r="J314" s="4" t="str">
        <f t="shared" si="34"/>
        <v/>
      </c>
      <c r="K314" s="4" t="str">
        <f t="shared" si="34"/>
        <v/>
      </c>
      <c r="L314" s="4" t="str">
        <f t="shared" si="34"/>
        <v/>
      </c>
      <c r="M314" s="4" t="str">
        <f t="shared" si="34"/>
        <v/>
      </c>
      <c r="N314" s="4" t="str">
        <f t="shared" si="34"/>
        <v/>
      </c>
      <c r="O314" s="4" t="str">
        <f t="shared" si="34"/>
        <v/>
      </c>
      <c r="P314" s="6" t="str">
        <f t="shared" si="30"/>
        <v/>
      </c>
      <c r="Q314" s="4" t="str">
        <f>IFERROR(IF('Dashboard '!$D$6 = 2035, P314 * (1.05^(2035-2022)), P314), "")</f>
        <v/>
      </c>
    </row>
    <row r="315" spans="2:17" x14ac:dyDescent="0.2">
      <c r="B315" s="11" t="s">
        <v>150</v>
      </c>
      <c r="C315" s="3">
        <v>0</v>
      </c>
      <c r="D315" s="4" t="str">
        <f t="shared" ref="D315:O315" si="35">IFERROR(D88+D202, "")</f>
        <v/>
      </c>
      <c r="E315" s="4" t="str">
        <f t="shared" si="35"/>
        <v/>
      </c>
      <c r="F315" s="4" t="str">
        <f t="shared" si="35"/>
        <v/>
      </c>
      <c r="G315" s="4" t="str">
        <f t="shared" si="35"/>
        <v/>
      </c>
      <c r="H315" s="4" t="str">
        <f t="shared" si="35"/>
        <v/>
      </c>
      <c r="I315" s="4" t="str">
        <f t="shared" si="35"/>
        <v/>
      </c>
      <c r="J315" s="4" t="str">
        <f t="shared" si="35"/>
        <v/>
      </c>
      <c r="K315" s="4" t="str">
        <f t="shared" si="35"/>
        <v/>
      </c>
      <c r="L315" s="4" t="str">
        <f t="shared" si="35"/>
        <v/>
      </c>
      <c r="M315" s="4" t="str">
        <f t="shared" si="35"/>
        <v/>
      </c>
      <c r="N315" s="4" t="str">
        <f t="shared" si="35"/>
        <v/>
      </c>
      <c r="O315" s="4" t="str">
        <f t="shared" si="35"/>
        <v/>
      </c>
      <c r="P315" s="6" t="str">
        <f t="shared" si="30"/>
        <v/>
      </c>
      <c r="Q315" s="4" t="str">
        <f>IFERROR(IF('Dashboard '!$D$6 = 2035, P315 * (1.05^(2035-2022)), P315), "")</f>
        <v/>
      </c>
    </row>
    <row r="316" spans="2:17" x14ac:dyDescent="0.2">
      <c r="B316" s="11" t="s">
        <v>150</v>
      </c>
      <c r="C316" s="3">
        <v>0</v>
      </c>
      <c r="D316" s="4" t="str">
        <f t="shared" ref="D316:O316" si="36">IFERROR(D89+D203, "")</f>
        <v/>
      </c>
      <c r="E316" s="4" t="str">
        <f t="shared" si="36"/>
        <v/>
      </c>
      <c r="F316" s="4" t="str">
        <f t="shared" si="36"/>
        <v/>
      </c>
      <c r="G316" s="4" t="str">
        <f t="shared" si="36"/>
        <v/>
      </c>
      <c r="H316" s="4" t="str">
        <f t="shared" si="36"/>
        <v/>
      </c>
      <c r="I316" s="4" t="str">
        <f t="shared" si="36"/>
        <v/>
      </c>
      <c r="J316" s="4" t="str">
        <f t="shared" si="36"/>
        <v/>
      </c>
      <c r="K316" s="4" t="str">
        <f t="shared" si="36"/>
        <v/>
      </c>
      <c r="L316" s="4" t="str">
        <f t="shared" si="36"/>
        <v/>
      </c>
      <c r="M316" s="4" t="str">
        <f t="shared" si="36"/>
        <v/>
      </c>
      <c r="N316" s="4" t="str">
        <f t="shared" si="36"/>
        <v/>
      </c>
      <c r="O316" s="4" t="str">
        <f t="shared" si="36"/>
        <v/>
      </c>
      <c r="P316" s="6" t="str">
        <f t="shared" ref="P316:P349" si="37">IF(O316="", "", SUMPRODUCT($D$6:$O$6, $D316:$O316))</f>
        <v/>
      </c>
      <c r="Q316" s="4" t="str">
        <f>IFERROR(IF('Dashboard '!$D$6 = 2035, P316 * (1.05^(2035-2022)), P316), "")</f>
        <v/>
      </c>
    </row>
    <row r="317" spans="2:17" x14ac:dyDescent="0.2">
      <c r="B317" s="11" t="s">
        <v>150</v>
      </c>
      <c r="C317" s="3">
        <v>0</v>
      </c>
      <c r="D317" s="4" t="str">
        <f t="shared" ref="D317:O317" si="38">IFERROR(D90+D204, "")</f>
        <v/>
      </c>
      <c r="E317" s="4" t="str">
        <f t="shared" si="38"/>
        <v/>
      </c>
      <c r="F317" s="4" t="str">
        <f t="shared" si="38"/>
        <v/>
      </c>
      <c r="G317" s="4" t="str">
        <f t="shared" si="38"/>
        <v/>
      </c>
      <c r="H317" s="4" t="str">
        <f t="shared" si="38"/>
        <v/>
      </c>
      <c r="I317" s="4" t="str">
        <f t="shared" si="38"/>
        <v/>
      </c>
      <c r="J317" s="4" t="str">
        <f t="shared" si="38"/>
        <v/>
      </c>
      <c r="K317" s="4" t="str">
        <f t="shared" si="38"/>
        <v/>
      </c>
      <c r="L317" s="4" t="str">
        <f t="shared" si="38"/>
        <v/>
      </c>
      <c r="M317" s="4" t="str">
        <f t="shared" si="38"/>
        <v/>
      </c>
      <c r="N317" s="4" t="str">
        <f t="shared" si="38"/>
        <v/>
      </c>
      <c r="O317" s="4" t="str">
        <f t="shared" si="38"/>
        <v/>
      </c>
      <c r="P317" s="6" t="str">
        <f t="shared" si="37"/>
        <v/>
      </c>
      <c r="Q317" s="4" t="str">
        <f>IFERROR(IF('Dashboard '!$D$6 = 2035, P317 * (1.05^(2035-2022)), P317), "")</f>
        <v/>
      </c>
    </row>
    <row r="318" spans="2:17" x14ac:dyDescent="0.2">
      <c r="B318" s="11" t="s">
        <v>150</v>
      </c>
      <c r="C318" s="3">
        <v>0</v>
      </c>
      <c r="D318" s="4" t="str">
        <f t="shared" ref="D318:O318" si="39">IFERROR(D91+D205, "")</f>
        <v/>
      </c>
      <c r="E318" s="4" t="str">
        <f t="shared" si="39"/>
        <v/>
      </c>
      <c r="F318" s="4" t="str">
        <f t="shared" si="39"/>
        <v/>
      </c>
      <c r="G318" s="4" t="str">
        <f t="shared" si="39"/>
        <v/>
      </c>
      <c r="H318" s="4" t="str">
        <f t="shared" si="39"/>
        <v/>
      </c>
      <c r="I318" s="4" t="str">
        <f t="shared" si="39"/>
        <v/>
      </c>
      <c r="J318" s="4" t="str">
        <f t="shared" si="39"/>
        <v/>
      </c>
      <c r="K318" s="4" t="str">
        <f t="shared" si="39"/>
        <v/>
      </c>
      <c r="L318" s="4" t="str">
        <f t="shared" si="39"/>
        <v/>
      </c>
      <c r="M318" s="4" t="str">
        <f t="shared" si="39"/>
        <v/>
      </c>
      <c r="N318" s="4" t="str">
        <f t="shared" si="39"/>
        <v/>
      </c>
      <c r="O318" s="4" t="str">
        <f t="shared" si="39"/>
        <v/>
      </c>
      <c r="P318" s="6" t="str">
        <f t="shared" si="37"/>
        <v/>
      </c>
      <c r="Q318" s="4" t="str">
        <f>IFERROR(IF('Dashboard '!$D$6 = 2035, P318 * (1.05^(2035-2022)), P318), "")</f>
        <v/>
      </c>
    </row>
    <row r="319" spans="2:17" x14ac:dyDescent="0.2">
      <c r="B319" s="11" t="s">
        <v>150</v>
      </c>
      <c r="C319" s="3">
        <v>0</v>
      </c>
      <c r="D319" s="4" t="str">
        <f t="shared" ref="D319:O319" si="40">IFERROR(D92+D206, "")</f>
        <v/>
      </c>
      <c r="E319" s="4" t="str">
        <f t="shared" si="40"/>
        <v/>
      </c>
      <c r="F319" s="4" t="str">
        <f t="shared" si="40"/>
        <v/>
      </c>
      <c r="G319" s="4" t="str">
        <f t="shared" si="40"/>
        <v/>
      </c>
      <c r="H319" s="4" t="str">
        <f t="shared" si="40"/>
        <v/>
      </c>
      <c r="I319" s="4" t="str">
        <f t="shared" si="40"/>
        <v/>
      </c>
      <c r="J319" s="4" t="str">
        <f t="shared" si="40"/>
        <v/>
      </c>
      <c r="K319" s="4" t="str">
        <f t="shared" si="40"/>
        <v/>
      </c>
      <c r="L319" s="4" t="str">
        <f t="shared" si="40"/>
        <v/>
      </c>
      <c r="M319" s="4" t="str">
        <f t="shared" si="40"/>
        <v/>
      </c>
      <c r="N319" s="4" t="str">
        <f t="shared" si="40"/>
        <v/>
      </c>
      <c r="O319" s="4" t="str">
        <f t="shared" si="40"/>
        <v/>
      </c>
      <c r="P319" s="6" t="str">
        <f t="shared" si="37"/>
        <v/>
      </c>
      <c r="Q319" s="4" t="str">
        <f>IFERROR(IF('Dashboard '!$D$6 = 2035, P319 * (1.05^(2035-2022)), P319), "")</f>
        <v/>
      </c>
    </row>
    <row r="320" spans="2:17" x14ac:dyDescent="0.2">
      <c r="B320" s="11" t="s">
        <v>150</v>
      </c>
      <c r="C320" s="3">
        <v>0</v>
      </c>
      <c r="D320" s="4" t="str">
        <f t="shared" ref="D320:O320" si="41">IFERROR(D93+D207, "")</f>
        <v/>
      </c>
      <c r="E320" s="4" t="str">
        <f t="shared" si="41"/>
        <v/>
      </c>
      <c r="F320" s="4" t="str">
        <f t="shared" si="41"/>
        <v/>
      </c>
      <c r="G320" s="4" t="str">
        <f t="shared" si="41"/>
        <v/>
      </c>
      <c r="H320" s="4" t="str">
        <f t="shared" si="41"/>
        <v/>
      </c>
      <c r="I320" s="4" t="str">
        <f t="shared" si="41"/>
        <v/>
      </c>
      <c r="J320" s="4" t="str">
        <f t="shared" si="41"/>
        <v/>
      </c>
      <c r="K320" s="4" t="str">
        <f t="shared" si="41"/>
        <v/>
      </c>
      <c r="L320" s="4" t="str">
        <f t="shared" si="41"/>
        <v/>
      </c>
      <c r="M320" s="4" t="str">
        <f t="shared" si="41"/>
        <v/>
      </c>
      <c r="N320" s="4" t="str">
        <f t="shared" si="41"/>
        <v/>
      </c>
      <c r="O320" s="4" t="str">
        <f t="shared" si="41"/>
        <v/>
      </c>
      <c r="P320" s="6" t="str">
        <f t="shared" si="37"/>
        <v/>
      </c>
      <c r="Q320" s="4" t="str">
        <f>IFERROR(IF('Dashboard '!$D$6 = 2035, P320 * (1.05^(2035-2022)), P320), "")</f>
        <v/>
      </c>
    </row>
    <row r="321" spans="2:17" x14ac:dyDescent="0.2">
      <c r="B321" s="11" t="s">
        <v>150</v>
      </c>
      <c r="C321" s="3">
        <v>0</v>
      </c>
      <c r="D321" s="4" t="str">
        <f t="shared" ref="D321:O321" si="42">IFERROR(D94+D208, "")</f>
        <v/>
      </c>
      <c r="E321" s="4" t="str">
        <f t="shared" si="42"/>
        <v/>
      </c>
      <c r="F321" s="4" t="str">
        <f t="shared" si="42"/>
        <v/>
      </c>
      <c r="G321" s="4" t="str">
        <f t="shared" si="42"/>
        <v/>
      </c>
      <c r="H321" s="4" t="str">
        <f t="shared" si="42"/>
        <v/>
      </c>
      <c r="I321" s="4" t="str">
        <f t="shared" si="42"/>
        <v/>
      </c>
      <c r="J321" s="4" t="str">
        <f t="shared" si="42"/>
        <v/>
      </c>
      <c r="K321" s="4" t="str">
        <f t="shared" si="42"/>
        <v/>
      </c>
      <c r="L321" s="4" t="str">
        <f t="shared" si="42"/>
        <v/>
      </c>
      <c r="M321" s="4" t="str">
        <f t="shared" si="42"/>
        <v/>
      </c>
      <c r="N321" s="4" t="str">
        <f t="shared" si="42"/>
        <v/>
      </c>
      <c r="O321" s="4" t="str">
        <f t="shared" si="42"/>
        <v/>
      </c>
      <c r="P321" s="6" t="str">
        <f t="shared" si="37"/>
        <v/>
      </c>
      <c r="Q321" s="4" t="str">
        <f>IFERROR(IF('Dashboard '!$D$6 = 2035, P321 * (1.05^(2035-2022)), P321), "")</f>
        <v/>
      </c>
    </row>
    <row r="322" spans="2:17" x14ac:dyDescent="0.2">
      <c r="B322" s="11" t="s">
        <v>150</v>
      </c>
      <c r="C322" s="3">
        <v>0</v>
      </c>
      <c r="D322" s="4" t="str">
        <f t="shared" ref="D322:O322" si="43">IFERROR(D95+D209, "")</f>
        <v/>
      </c>
      <c r="E322" s="4" t="str">
        <f t="shared" si="43"/>
        <v/>
      </c>
      <c r="F322" s="4" t="str">
        <f t="shared" si="43"/>
        <v/>
      </c>
      <c r="G322" s="4" t="str">
        <f t="shared" si="43"/>
        <v/>
      </c>
      <c r="H322" s="4" t="str">
        <f t="shared" si="43"/>
        <v/>
      </c>
      <c r="I322" s="4" t="str">
        <f t="shared" si="43"/>
        <v/>
      </c>
      <c r="J322" s="4" t="str">
        <f t="shared" si="43"/>
        <v/>
      </c>
      <c r="K322" s="4" t="str">
        <f t="shared" si="43"/>
        <v/>
      </c>
      <c r="L322" s="4" t="str">
        <f t="shared" si="43"/>
        <v/>
      </c>
      <c r="M322" s="4" t="str">
        <f t="shared" si="43"/>
        <v/>
      </c>
      <c r="N322" s="4" t="str">
        <f t="shared" si="43"/>
        <v/>
      </c>
      <c r="O322" s="4" t="str">
        <f t="shared" si="43"/>
        <v/>
      </c>
      <c r="P322" s="6" t="str">
        <f t="shared" si="37"/>
        <v/>
      </c>
      <c r="Q322" s="4" t="str">
        <f>IFERROR(IF('Dashboard '!$D$6 = 2035, P322 * (1.05^(2035-2022)), P322), "")</f>
        <v/>
      </c>
    </row>
    <row r="323" spans="2:17" x14ac:dyDescent="0.2">
      <c r="B323" s="11" t="s">
        <v>150</v>
      </c>
      <c r="C323" s="3">
        <v>0</v>
      </c>
      <c r="D323" s="4" t="str">
        <f t="shared" ref="D323:O323" si="44">IFERROR(D96+D210, "")</f>
        <v/>
      </c>
      <c r="E323" s="4" t="str">
        <f t="shared" si="44"/>
        <v/>
      </c>
      <c r="F323" s="4" t="str">
        <f t="shared" si="44"/>
        <v/>
      </c>
      <c r="G323" s="4" t="str">
        <f t="shared" si="44"/>
        <v/>
      </c>
      <c r="H323" s="4" t="str">
        <f t="shared" si="44"/>
        <v/>
      </c>
      <c r="I323" s="4" t="str">
        <f t="shared" si="44"/>
        <v/>
      </c>
      <c r="J323" s="4" t="str">
        <f t="shared" si="44"/>
        <v/>
      </c>
      <c r="K323" s="4" t="str">
        <f t="shared" si="44"/>
        <v/>
      </c>
      <c r="L323" s="4" t="str">
        <f t="shared" si="44"/>
        <v/>
      </c>
      <c r="M323" s="4" t="str">
        <f t="shared" si="44"/>
        <v/>
      </c>
      <c r="N323" s="4" t="str">
        <f t="shared" si="44"/>
        <v/>
      </c>
      <c r="O323" s="4" t="str">
        <f t="shared" si="44"/>
        <v/>
      </c>
      <c r="P323" s="6" t="str">
        <f t="shared" si="37"/>
        <v/>
      </c>
      <c r="Q323" s="4" t="str">
        <f>IFERROR(IF('Dashboard '!$D$6 = 2035, P323 * (1.05^(2035-2022)), P323), "")</f>
        <v/>
      </c>
    </row>
    <row r="324" spans="2:17" x14ac:dyDescent="0.2">
      <c r="B324" s="11" t="s">
        <v>150</v>
      </c>
      <c r="C324" s="3">
        <v>0</v>
      </c>
      <c r="D324" s="4" t="str">
        <f t="shared" ref="D324:O324" si="45">IFERROR(D97+D211, "")</f>
        <v/>
      </c>
      <c r="E324" s="4" t="str">
        <f t="shared" si="45"/>
        <v/>
      </c>
      <c r="F324" s="4" t="str">
        <f t="shared" si="45"/>
        <v/>
      </c>
      <c r="G324" s="4" t="str">
        <f t="shared" si="45"/>
        <v/>
      </c>
      <c r="H324" s="4" t="str">
        <f t="shared" si="45"/>
        <v/>
      </c>
      <c r="I324" s="4" t="str">
        <f t="shared" si="45"/>
        <v/>
      </c>
      <c r="J324" s="4" t="str">
        <f t="shared" si="45"/>
        <v/>
      </c>
      <c r="K324" s="4" t="str">
        <f t="shared" si="45"/>
        <v/>
      </c>
      <c r="L324" s="4" t="str">
        <f t="shared" si="45"/>
        <v/>
      </c>
      <c r="M324" s="4" t="str">
        <f t="shared" si="45"/>
        <v/>
      </c>
      <c r="N324" s="4" t="str">
        <f t="shared" si="45"/>
        <v/>
      </c>
      <c r="O324" s="4" t="str">
        <f t="shared" si="45"/>
        <v/>
      </c>
      <c r="P324" s="6" t="str">
        <f t="shared" si="37"/>
        <v/>
      </c>
      <c r="Q324" s="4" t="str">
        <f>IFERROR(IF('Dashboard '!$D$6 = 2035, P324 * (1.05^(2035-2022)), P324), "")</f>
        <v/>
      </c>
    </row>
    <row r="325" spans="2:17" x14ac:dyDescent="0.2">
      <c r="B325" s="11" t="s">
        <v>150</v>
      </c>
      <c r="C325" s="3">
        <v>0</v>
      </c>
      <c r="D325" s="4" t="str">
        <f t="shared" ref="D325:O325" si="46">IFERROR(D98+D212, "")</f>
        <v/>
      </c>
      <c r="E325" s="4" t="str">
        <f t="shared" si="46"/>
        <v/>
      </c>
      <c r="F325" s="4" t="str">
        <f t="shared" si="46"/>
        <v/>
      </c>
      <c r="G325" s="4" t="str">
        <f t="shared" si="46"/>
        <v/>
      </c>
      <c r="H325" s="4" t="str">
        <f t="shared" si="46"/>
        <v/>
      </c>
      <c r="I325" s="4" t="str">
        <f t="shared" si="46"/>
        <v/>
      </c>
      <c r="J325" s="4" t="str">
        <f t="shared" si="46"/>
        <v/>
      </c>
      <c r="K325" s="4" t="str">
        <f t="shared" si="46"/>
        <v/>
      </c>
      <c r="L325" s="4" t="str">
        <f t="shared" si="46"/>
        <v/>
      </c>
      <c r="M325" s="4" t="str">
        <f t="shared" si="46"/>
        <v/>
      </c>
      <c r="N325" s="4" t="str">
        <f t="shared" si="46"/>
        <v/>
      </c>
      <c r="O325" s="4" t="str">
        <f t="shared" si="46"/>
        <v/>
      </c>
      <c r="P325" s="6" t="str">
        <f t="shared" si="37"/>
        <v/>
      </c>
      <c r="Q325" s="4" t="str">
        <f>IFERROR(IF('Dashboard '!$D$6 = 2035, P325 * (1.05^(2035-2022)), P325), "")</f>
        <v/>
      </c>
    </row>
    <row r="326" spans="2:17" x14ac:dyDescent="0.2">
      <c r="B326" s="11" t="s">
        <v>150</v>
      </c>
      <c r="C326" s="3">
        <v>0</v>
      </c>
      <c r="D326" s="4" t="str">
        <f t="shared" ref="D326:O326" si="47">IFERROR(D99+D213, "")</f>
        <v/>
      </c>
      <c r="E326" s="4" t="str">
        <f t="shared" si="47"/>
        <v/>
      </c>
      <c r="F326" s="4" t="str">
        <f t="shared" si="47"/>
        <v/>
      </c>
      <c r="G326" s="4" t="str">
        <f t="shared" si="47"/>
        <v/>
      </c>
      <c r="H326" s="4" t="str">
        <f t="shared" si="47"/>
        <v/>
      </c>
      <c r="I326" s="4" t="str">
        <f t="shared" si="47"/>
        <v/>
      </c>
      <c r="J326" s="4" t="str">
        <f t="shared" si="47"/>
        <v/>
      </c>
      <c r="K326" s="4" t="str">
        <f t="shared" si="47"/>
        <v/>
      </c>
      <c r="L326" s="4" t="str">
        <f t="shared" si="47"/>
        <v/>
      </c>
      <c r="M326" s="4" t="str">
        <f t="shared" si="47"/>
        <v/>
      </c>
      <c r="N326" s="4" t="str">
        <f t="shared" si="47"/>
        <v/>
      </c>
      <c r="O326" s="4" t="str">
        <f t="shared" si="47"/>
        <v/>
      </c>
      <c r="P326" s="6" t="str">
        <f t="shared" si="37"/>
        <v/>
      </c>
      <c r="Q326" s="4" t="str">
        <f>IFERROR(IF('Dashboard '!$D$6 = 2035, P326 * (1.05^(2035-2022)), P326), "")</f>
        <v/>
      </c>
    </row>
    <row r="327" spans="2:17" x14ac:dyDescent="0.2">
      <c r="B327" s="11" t="s">
        <v>150</v>
      </c>
      <c r="C327" s="3">
        <v>0</v>
      </c>
      <c r="D327" s="4" t="str">
        <f t="shared" ref="D327:O327" si="48">IFERROR(D100+D214, "")</f>
        <v/>
      </c>
      <c r="E327" s="4" t="str">
        <f t="shared" si="48"/>
        <v/>
      </c>
      <c r="F327" s="4" t="str">
        <f t="shared" si="48"/>
        <v/>
      </c>
      <c r="G327" s="4" t="str">
        <f t="shared" si="48"/>
        <v/>
      </c>
      <c r="H327" s="4" t="str">
        <f t="shared" si="48"/>
        <v/>
      </c>
      <c r="I327" s="4" t="str">
        <f t="shared" si="48"/>
        <v/>
      </c>
      <c r="J327" s="4" t="str">
        <f t="shared" si="48"/>
        <v/>
      </c>
      <c r="K327" s="4" t="str">
        <f t="shared" si="48"/>
        <v/>
      </c>
      <c r="L327" s="4" t="str">
        <f t="shared" si="48"/>
        <v/>
      </c>
      <c r="M327" s="4" t="str">
        <f t="shared" si="48"/>
        <v/>
      </c>
      <c r="N327" s="4" t="str">
        <f t="shared" si="48"/>
        <v/>
      </c>
      <c r="O327" s="4" t="str">
        <f t="shared" si="48"/>
        <v/>
      </c>
      <c r="P327" s="6" t="str">
        <f t="shared" si="37"/>
        <v/>
      </c>
      <c r="Q327" s="4" t="str">
        <f>IFERROR(IF('Dashboard '!$D$6 = 2035, P327 * (1.05^(2035-2022)), P327), "")</f>
        <v/>
      </c>
    </row>
    <row r="328" spans="2:17" x14ac:dyDescent="0.2">
      <c r="B328" s="11" t="s">
        <v>150</v>
      </c>
      <c r="C328" s="3">
        <v>0</v>
      </c>
      <c r="D328" s="4" t="str">
        <f t="shared" ref="D328:O328" si="49">IFERROR(D101+D215, "")</f>
        <v/>
      </c>
      <c r="E328" s="4" t="str">
        <f t="shared" si="49"/>
        <v/>
      </c>
      <c r="F328" s="4" t="str">
        <f t="shared" si="49"/>
        <v/>
      </c>
      <c r="G328" s="4" t="str">
        <f t="shared" si="49"/>
        <v/>
      </c>
      <c r="H328" s="4" t="str">
        <f t="shared" si="49"/>
        <v/>
      </c>
      <c r="I328" s="4" t="str">
        <f t="shared" si="49"/>
        <v/>
      </c>
      <c r="J328" s="4" t="str">
        <f t="shared" si="49"/>
        <v/>
      </c>
      <c r="K328" s="4" t="str">
        <f t="shared" si="49"/>
        <v/>
      </c>
      <c r="L328" s="4" t="str">
        <f t="shared" si="49"/>
        <v/>
      </c>
      <c r="M328" s="4" t="str">
        <f t="shared" si="49"/>
        <v/>
      </c>
      <c r="N328" s="4" t="str">
        <f t="shared" si="49"/>
        <v/>
      </c>
      <c r="O328" s="4" t="str">
        <f t="shared" si="49"/>
        <v/>
      </c>
      <c r="P328" s="6" t="str">
        <f t="shared" si="37"/>
        <v/>
      </c>
      <c r="Q328" s="4" t="str">
        <f>IFERROR(IF('Dashboard '!$D$6 = 2035, P328 * (1.05^(2035-2022)), P328), "")</f>
        <v/>
      </c>
    </row>
    <row r="329" spans="2:17" x14ac:dyDescent="0.2">
      <c r="B329" s="11" t="s">
        <v>150</v>
      </c>
      <c r="C329" s="3">
        <v>0</v>
      </c>
      <c r="D329" s="4" t="str">
        <f t="shared" ref="D329:O329" si="50">IFERROR(D102+D216, "")</f>
        <v/>
      </c>
      <c r="E329" s="4" t="str">
        <f t="shared" si="50"/>
        <v/>
      </c>
      <c r="F329" s="4" t="str">
        <f t="shared" si="50"/>
        <v/>
      </c>
      <c r="G329" s="4" t="str">
        <f t="shared" si="50"/>
        <v/>
      </c>
      <c r="H329" s="4" t="str">
        <f t="shared" si="50"/>
        <v/>
      </c>
      <c r="I329" s="4" t="str">
        <f t="shared" si="50"/>
        <v/>
      </c>
      <c r="J329" s="4" t="str">
        <f t="shared" si="50"/>
        <v/>
      </c>
      <c r="K329" s="4" t="str">
        <f t="shared" si="50"/>
        <v/>
      </c>
      <c r="L329" s="4" t="str">
        <f t="shared" si="50"/>
        <v/>
      </c>
      <c r="M329" s="4" t="str">
        <f t="shared" si="50"/>
        <v/>
      </c>
      <c r="N329" s="4" t="str">
        <f t="shared" si="50"/>
        <v/>
      </c>
      <c r="O329" s="4" t="str">
        <f t="shared" si="50"/>
        <v/>
      </c>
      <c r="P329" s="6" t="str">
        <f t="shared" si="37"/>
        <v/>
      </c>
      <c r="Q329" s="4" t="str">
        <f>IFERROR(IF('Dashboard '!$D$6 = 2035, P329 * (1.05^(2035-2022)), P329), "")</f>
        <v/>
      </c>
    </row>
    <row r="330" spans="2:17" x14ac:dyDescent="0.2">
      <c r="B330" s="11" t="s">
        <v>150</v>
      </c>
      <c r="C330" s="3">
        <v>0</v>
      </c>
      <c r="D330" s="4" t="str">
        <f t="shared" ref="D330:O330" si="51">IFERROR(D103+D217, "")</f>
        <v/>
      </c>
      <c r="E330" s="4" t="str">
        <f t="shared" si="51"/>
        <v/>
      </c>
      <c r="F330" s="4" t="str">
        <f t="shared" si="51"/>
        <v/>
      </c>
      <c r="G330" s="4" t="str">
        <f t="shared" si="51"/>
        <v/>
      </c>
      <c r="H330" s="4" t="str">
        <f t="shared" si="51"/>
        <v/>
      </c>
      <c r="I330" s="4" t="str">
        <f t="shared" si="51"/>
        <v/>
      </c>
      <c r="J330" s="4" t="str">
        <f t="shared" si="51"/>
        <v/>
      </c>
      <c r="K330" s="4" t="str">
        <f t="shared" si="51"/>
        <v/>
      </c>
      <c r="L330" s="4" t="str">
        <f t="shared" si="51"/>
        <v/>
      </c>
      <c r="M330" s="4" t="str">
        <f t="shared" si="51"/>
        <v/>
      </c>
      <c r="N330" s="4" t="str">
        <f t="shared" si="51"/>
        <v/>
      </c>
      <c r="O330" s="4" t="str">
        <f t="shared" si="51"/>
        <v/>
      </c>
      <c r="P330" s="6" t="str">
        <f t="shared" si="37"/>
        <v/>
      </c>
      <c r="Q330" s="4" t="str">
        <f>IFERROR(IF('Dashboard '!$D$6 = 2035, P330 * (1.05^(2035-2022)), P330), "")</f>
        <v/>
      </c>
    </row>
    <row r="331" spans="2:17" x14ac:dyDescent="0.2">
      <c r="B331" s="11" t="s">
        <v>150</v>
      </c>
      <c r="C331" s="3">
        <v>0</v>
      </c>
      <c r="D331" s="4" t="str">
        <f t="shared" ref="D331:O331" si="52">IFERROR(D104+D218, "")</f>
        <v/>
      </c>
      <c r="E331" s="4" t="str">
        <f t="shared" si="52"/>
        <v/>
      </c>
      <c r="F331" s="4" t="str">
        <f t="shared" si="52"/>
        <v/>
      </c>
      <c r="G331" s="4" t="str">
        <f t="shared" si="52"/>
        <v/>
      </c>
      <c r="H331" s="4" t="str">
        <f t="shared" si="52"/>
        <v/>
      </c>
      <c r="I331" s="4" t="str">
        <f t="shared" si="52"/>
        <v/>
      </c>
      <c r="J331" s="4" t="str">
        <f t="shared" si="52"/>
        <v/>
      </c>
      <c r="K331" s="4" t="str">
        <f t="shared" si="52"/>
        <v/>
      </c>
      <c r="L331" s="4" t="str">
        <f t="shared" si="52"/>
        <v/>
      </c>
      <c r="M331" s="4" t="str">
        <f t="shared" si="52"/>
        <v/>
      </c>
      <c r="N331" s="4" t="str">
        <f t="shared" si="52"/>
        <v/>
      </c>
      <c r="O331" s="4" t="str">
        <f t="shared" si="52"/>
        <v/>
      </c>
      <c r="P331" s="6" t="str">
        <f t="shared" si="37"/>
        <v/>
      </c>
      <c r="Q331" s="4" t="str">
        <f>IFERROR(IF('Dashboard '!$D$6 = 2035, P331 * (1.05^(2035-2022)), P331), "")</f>
        <v/>
      </c>
    </row>
    <row r="332" spans="2:17" x14ac:dyDescent="0.2">
      <c r="B332" s="11" t="s">
        <v>150</v>
      </c>
      <c r="C332" s="3">
        <v>0</v>
      </c>
      <c r="D332" s="4" t="str">
        <f t="shared" ref="D332:O332" si="53">IFERROR(D105+D219, "")</f>
        <v/>
      </c>
      <c r="E332" s="4" t="str">
        <f t="shared" si="53"/>
        <v/>
      </c>
      <c r="F332" s="4" t="str">
        <f t="shared" si="53"/>
        <v/>
      </c>
      <c r="G332" s="4" t="str">
        <f t="shared" si="53"/>
        <v/>
      </c>
      <c r="H332" s="4" t="str">
        <f t="shared" si="53"/>
        <v/>
      </c>
      <c r="I332" s="4" t="str">
        <f t="shared" si="53"/>
        <v/>
      </c>
      <c r="J332" s="4" t="str">
        <f t="shared" si="53"/>
        <v/>
      </c>
      <c r="K332" s="4" t="str">
        <f t="shared" si="53"/>
        <v/>
      </c>
      <c r="L332" s="4" t="str">
        <f t="shared" si="53"/>
        <v/>
      </c>
      <c r="M332" s="4" t="str">
        <f t="shared" si="53"/>
        <v/>
      </c>
      <c r="N332" s="4" t="str">
        <f t="shared" si="53"/>
        <v/>
      </c>
      <c r="O332" s="4" t="str">
        <f t="shared" si="53"/>
        <v/>
      </c>
      <c r="P332" s="6" t="str">
        <f t="shared" si="37"/>
        <v/>
      </c>
      <c r="Q332" s="4" t="str">
        <f>IFERROR(IF('Dashboard '!$D$6 = 2035, P332 * (1.05^(2035-2022)), P332), "")</f>
        <v/>
      </c>
    </row>
    <row r="333" spans="2:17" x14ac:dyDescent="0.2">
      <c r="B333" s="11" t="s">
        <v>150</v>
      </c>
      <c r="C333" s="3">
        <v>0</v>
      </c>
      <c r="D333" s="4" t="str">
        <f t="shared" ref="D333:O333" si="54">IFERROR(D106+D220, "")</f>
        <v/>
      </c>
      <c r="E333" s="4" t="str">
        <f t="shared" si="54"/>
        <v/>
      </c>
      <c r="F333" s="4" t="str">
        <f t="shared" si="54"/>
        <v/>
      </c>
      <c r="G333" s="4" t="str">
        <f t="shared" si="54"/>
        <v/>
      </c>
      <c r="H333" s="4" t="str">
        <f t="shared" si="54"/>
        <v/>
      </c>
      <c r="I333" s="4" t="str">
        <f t="shared" si="54"/>
        <v/>
      </c>
      <c r="J333" s="4" t="str">
        <f t="shared" si="54"/>
        <v/>
      </c>
      <c r="K333" s="4" t="str">
        <f t="shared" si="54"/>
        <v/>
      </c>
      <c r="L333" s="4" t="str">
        <f t="shared" si="54"/>
        <v/>
      </c>
      <c r="M333" s="4" t="str">
        <f t="shared" si="54"/>
        <v/>
      </c>
      <c r="N333" s="4" t="str">
        <f t="shared" si="54"/>
        <v/>
      </c>
      <c r="O333" s="4" t="str">
        <f t="shared" si="54"/>
        <v/>
      </c>
      <c r="P333" s="6" t="str">
        <f t="shared" si="37"/>
        <v/>
      </c>
      <c r="Q333" s="4" t="str">
        <f>IFERROR(IF('Dashboard '!$D$6 = 2035, P333 * (1.05^(2035-2022)), P333), "")</f>
        <v/>
      </c>
    </row>
    <row r="334" spans="2:17" x14ac:dyDescent="0.2">
      <c r="B334" s="11" t="s">
        <v>150</v>
      </c>
      <c r="C334" s="3">
        <v>0</v>
      </c>
      <c r="D334" s="4" t="str">
        <f t="shared" ref="D334:O334" si="55">IFERROR(D107+D221, "")</f>
        <v/>
      </c>
      <c r="E334" s="4" t="str">
        <f t="shared" si="55"/>
        <v/>
      </c>
      <c r="F334" s="4" t="str">
        <f t="shared" si="55"/>
        <v/>
      </c>
      <c r="G334" s="4" t="str">
        <f t="shared" si="55"/>
        <v/>
      </c>
      <c r="H334" s="4" t="str">
        <f t="shared" si="55"/>
        <v/>
      </c>
      <c r="I334" s="4" t="str">
        <f t="shared" si="55"/>
        <v/>
      </c>
      <c r="J334" s="4" t="str">
        <f t="shared" si="55"/>
        <v/>
      </c>
      <c r="K334" s="4" t="str">
        <f t="shared" si="55"/>
        <v/>
      </c>
      <c r="L334" s="4" t="str">
        <f t="shared" si="55"/>
        <v/>
      </c>
      <c r="M334" s="4" t="str">
        <f t="shared" si="55"/>
        <v/>
      </c>
      <c r="N334" s="4" t="str">
        <f t="shared" si="55"/>
        <v/>
      </c>
      <c r="O334" s="4" t="str">
        <f t="shared" si="55"/>
        <v/>
      </c>
      <c r="P334" s="6" t="str">
        <f t="shared" si="37"/>
        <v/>
      </c>
      <c r="Q334" s="4" t="str">
        <f>IFERROR(IF('Dashboard '!$D$6 = 2035, P334 * (1.05^(2035-2022)), P334), "")</f>
        <v/>
      </c>
    </row>
    <row r="335" spans="2:17" x14ac:dyDescent="0.2">
      <c r="B335" s="11" t="s">
        <v>150</v>
      </c>
      <c r="C335" s="3">
        <v>0</v>
      </c>
      <c r="D335" s="4" t="str">
        <f t="shared" ref="D335:O335" si="56">IFERROR(D108+D222, "")</f>
        <v/>
      </c>
      <c r="E335" s="4" t="str">
        <f t="shared" si="56"/>
        <v/>
      </c>
      <c r="F335" s="4" t="str">
        <f t="shared" si="56"/>
        <v/>
      </c>
      <c r="G335" s="4" t="str">
        <f t="shared" si="56"/>
        <v/>
      </c>
      <c r="H335" s="4" t="str">
        <f t="shared" si="56"/>
        <v/>
      </c>
      <c r="I335" s="4" t="str">
        <f t="shared" si="56"/>
        <v/>
      </c>
      <c r="J335" s="4" t="str">
        <f t="shared" si="56"/>
        <v/>
      </c>
      <c r="K335" s="4" t="str">
        <f t="shared" si="56"/>
        <v/>
      </c>
      <c r="L335" s="4" t="str">
        <f t="shared" si="56"/>
        <v/>
      </c>
      <c r="M335" s="4" t="str">
        <f t="shared" si="56"/>
        <v/>
      </c>
      <c r="N335" s="4" t="str">
        <f t="shared" si="56"/>
        <v/>
      </c>
      <c r="O335" s="4" t="str">
        <f t="shared" si="56"/>
        <v/>
      </c>
      <c r="P335" s="6" t="str">
        <f t="shared" si="37"/>
        <v/>
      </c>
      <c r="Q335" s="4" t="str">
        <f>IFERROR(IF('Dashboard '!$D$6 = 2035, P335 * (1.05^(2035-2022)), P335), "")</f>
        <v/>
      </c>
    </row>
    <row r="336" spans="2:17" x14ac:dyDescent="0.2">
      <c r="B336" s="11" t="s">
        <v>150</v>
      </c>
      <c r="C336" s="3">
        <v>0</v>
      </c>
      <c r="D336" s="4" t="str">
        <f t="shared" ref="D336:O336" si="57">IFERROR(D109+D223, "")</f>
        <v/>
      </c>
      <c r="E336" s="4" t="str">
        <f t="shared" si="57"/>
        <v/>
      </c>
      <c r="F336" s="4" t="str">
        <f t="shared" si="57"/>
        <v/>
      </c>
      <c r="G336" s="4" t="str">
        <f t="shared" si="57"/>
        <v/>
      </c>
      <c r="H336" s="4" t="str">
        <f t="shared" si="57"/>
        <v/>
      </c>
      <c r="I336" s="4" t="str">
        <f t="shared" si="57"/>
        <v/>
      </c>
      <c r="J336" s="4" t="str">
        <f t="shared" si="57"/>
        <v/>
      </c>
      <c r="K336" s="4" t="str">
        <f t="shared" si="57"/>
        <v/>
      </c>
      <c r="L336" s="4" t="str">
        <f t="shared" si="57"/>
        <v/>
      </c>
      <c r="M336" s="4" t="str">
        <f t="shared" si="57"/>
        <v/>
      </c>
      <c r="N336" s="4" t="str">
        <f t="shared" si="57"/>
        <v/>
      </c>
      <c r="O336" s="4" t="str">
        <f t="shared" si="57"/>
        <v/>
      </c>
      <c r="P336" s="6" t="str">
        <f t="shared" si="37"/>
        <v/>
      </c>
      <c r="Q336" s="4" t="str">
        <f>IFERROR(IF('Dashboard '!$D$6 = 2035, P336 * (1.05^(2035-2022)), P336), "")</f>
        <v/>
      </c>
    </row>
    <row r="337" spans="2:17" x14ac:dyDescent="0.2">
      <c r="B337" s="11" t="s">
        <v>150</v>
      </c>
      <c r="C337" s="3">
        <v>0</v>
      </c>
      <c r="D337" s="4" t="str">
        <f t="shared" ref="D337:O337" si="58">IFERROR(D110+D224, "")</f>
        <v/>
      </c>
      <c r="E337" s="4" t="str">
        <f t="shared" si="58"/>
        <v/>
      </c>
      <c r="F337" s="4" t="str">
        <f t="shared" si="58"/>
        <v/>
      </c>
      <c r="G337" s="4" t="str">
        <f t="shared" si="58"/>
        <v/>
      </c>
      <c r="H337" s="4" t="str">
        <f t="shared" si="58"/>
        <v/>
      </c>
      <c r="I337" s="4" t="str">
        <f t="shared" si="58"/>
        <v/>
      </c>
      <c r="J337" s="4" t="str">
        <f t="shared" si="58"/>
        <v/>
      </c>
      <c r="K337" s="4" t="str">
        <f t="shared" si="58"/>
        <v/>
      </c>
      <c r="L337" s="4" t="str">
        <f t="shared" si="58"/>
        <v/>
      </c>
      <c r="M337" s="4" t="str">
        <f t="shared" si="58"/>
        <v/>
      </c>
      <c r="N337" s="4" t="str">
        <f t="shared" si="58"/>
        <v/>
      </c>
      <c r="O337" s="4" t="str">
        <f t="shared" si="58"/>
        <v/>
      </c>
      <c r="P337" s="6" t="str">
        <f t="shared" si="37"/>
        <v/>
      </c>
      <c r="Q337" s="4" t="str">
        <f>IFERROR(IF('Dashboard '!$D$6 = 2035, P337 * (1.05^(2035-2022)), P337), "")</f>
        <v/>
      </c>
    </row>
    <row r="338" spans="2:17" x14ac:dyDescent="0.2">
      <c r="B338" s="11" t="s">
        <v>150</v>
      </c>
      <c r="C338" s="3">
        <v>0</v>
      </c>
      <c r="D338" s="4" t="str">
        <f t="shared" ref="D338:O338" si="59">IFERROR(D111+D225, "")</f>
        <v/>
      </c>
      <c r="E338" s="4" t="str">
        <f t="shared" si="59"/>
        <v/>
      </c>
      <c r="F338" s="4" t="str">
        <f t="shared" si="59"/>
        <v/>
      </c>
      <c r="G338" s="4" t="str">
        <f t="shared" si="59"/>
        <v/>
      </c>
      <c r="H338" s="4" t="str">
        <f t="shared" si="59"/>
        <v/>
      </c>
      <c r="I338" s="4" t="str">
        <f t="shared" si="59"/>
        <v/>
      </c>
      <c r="J338" s="4" t="str">
        <f t="shared" si="59"/>
        <v/>
      </c>
      <c r="K338" s="4" t="str">
        <f t="shared" si="59"/>
        <v/>
      </c>
      <c r="L338" s="4" t="str">
        <f t="shared" si="59"/>
        <v/>
      </c>
      <c r="M338" s="4" t="str">
        <f t="shared" si="59"/>
        <v/>
      </c>
      <c r="N338" s="4" t="str">
        <f t="shared" si="59"/>
        <v/>
      </c>
      <c r="O338" s="4" t="str">
        <f t="shared" si="59"/>
        <v/>
      </c>
      <c r="P338" s="6" t="str">
        <f t="shared" si="37"/>
        <v/>
      </c>
      <c r="Q338" s="4" t="str">
        <f>IFERROR(IF('Dashboard '!$D$6 = 2035, P338 * (1.05^(2035-2022)), P338), "")</f>
        <v/>
      </c>
    </row>
    <row r="339" spans="2:17" x14ac:dyDescent="0.2">
      <c r="B339" s="11" t="s">
        <v>150</v>
      </c>
      <c r="C339" s="3">
        <v>0</v>
      </c>
      <c r="D339" s="4" t="str">
        <f t="shared" ref="D339:O339" si="60">IFERROR(D112+D226, "")</f>
        <v/>
      </c>
      <c r="E339" s="4" t="str">
        <f t="shared" si="60"/>
        <v/>
      </c>
      <c r="F339" s="4" t="str">
        <f t="shared" si="60"/>
        <v/>
      </c>
      <c r="G339" s="4" t="str">
        <f t="shared" si="60"/>
        <v/>
      </c>
      <c r="H339" s="4" t="str">
        <f t="shared" si="60"/>
        <v/>
      </c>
      <c r="I339" s="4" t="str">
        <f t="shared" si="60"/>
        <v/>
      </c>
      <c r="J339" s="4" t="str">
        <f t="shared" si="60"/>
        <v/>
      </c>
      <c r="K339" s="4" t="str">
        <f t="shared" si="60"/>
        <v/>
      </c>
      <c r="L339" s="4" t="str">
        <f t="shared" si="60"/>
        <v/>
      </c>
      <c r="M339" s="4" t="str">
        <f t="shared" si="60"/>
        <v/>
      </c>
      <c r="N339" s="4" t="str">
        <f t="shared" si="60"/>
        <v/>
      </c>
      <c r="O339" s="4" t="str">
        <f t="shared" si="60"/>
        <v/>
      </c>
      <c r="P339" s="6" t="str">
        <f t="shared" si="37"/>
        <v/>
      </c>
      <c r="Q339" s="4" t="str">
        <f>IFERROR(IF('Dashboard '!$D$6 = 2035, P339 * (1.05^(2035-2022)), P339), "")</f>
        <v/>
      </c>
    </row>
    <row r="340" spans="2:17" x14ac:dyDescent="0.2">
      <c r="B340" s="11" t="s">
        <v>150</v>
      </c>
      <c r="C340" s="3">
        <v>0</v>
      </c>
      <c r="D340" s="4" t="str">
        <f t="shared" ref="D340:O340" si="61">IFERROR(D113+D227, "")</f>
        <v/>
      </c>
      <c r="E340" s="4" t="str">
        <f t="shared" si="61"/>
        <v/>
      </c>
      <c r="F340" s="4" t="str">
        <f t="shared" si="61"/>
        <v/>
      </c>
      <c r="G340" s="4" t="str">
        <f t="shared" si="61"/>
        <v/>
      </c>
      <c r="H340" s="4" t="str">
        <f t="shared" si="61"/>
        <v/>
      </c>
      <c r="I340" s="4" t="str">
        <f t="shared" si="61"/>
        <v/>
      </c>
      <c r="J340" s="4" t="str">
        <f t="shared" si="61"/>
        <v/>
      </c>
      <c r="K340" s="4" t="str">
        <f t="shared" si="61"/>
        <v/>
      </c>
      <c r="L340" s="4" t="str">
        <f t="shared" si="61"/>
        <v/>
      </c>
      <c r="M340" s="4" t="str">
        <f t="shared" si="61"/>
        <v/>
      </c>
      <c r="N340" s="4" t="str">
        <f t="shared" si="61"/>
        <v/>
      </c>
      <c r="O340" s="4" t="str">
        <f t="shared" si="61"/>
        <v/>
      </c>
      <c r="P340" s="6" t="str">
        <f t="shared" si="37"/>
        <v/>
      </c>
      <c r="Q340" s="4" t="str">
        <f>IFERROR(IF('Dashboard '!$D$6 = 2035, P340 * (1.05^(2035-2022)), P340), "")</f>
        <v/>
      </c>
    </row>
    <row r="341" spans="2:17" x14ac:dyDescent="0.2">
      <c r="B341" s="11" t="s">
        <v>150</v>
      </c>
      <c r="C341" s="3">
        <v>0</v>
      </c>
      <c r="D341" s="4" t="str">
        <f t="shared" ref="D341:O341" si="62">IFERROR(D114+D228, "")</f>
        <v/>
      </c>
      <c r="E341" s="4" t="str">
        <f t="shared" si="62"/>
        <v/>
      </c>
      <c r="F341" s="4" t="str">
        <f t="shared" si="62"/>
        <v/>
      </c>
      <c r="G341" s="4" t="str">
        <f t="shared" si="62"/>
        <v/>
      </c>
      <c r="H341" s="4" t="str">
        <f t="shared" si="62"/>
        <v/>
      </c>
      <c r="I341" s="4" t="str">
        <f t="shared" si="62"/>
        <v/>
      </c>
      <c r="J341" s="4" t="str">
        <f t="shared" si="62"/>
        <v/>
      </c>
      <c r="K341" s="4" t="str">
        <f t="shared" si="62"/>
        <v/>
      </c>
      <c r="L341" s="4" t="str">
        <f t="shared" si="62"/>
        <v/>
      </c>
      <c r="M341" s="4" t="str">
        <f t="shared" si="62"/>
        <v/>
      </c>
      <c r="N341" s="4" t="str">
        <f t="shared" si="62"/>
        <v/>
      </c>
      <c r="O341" s="4" t="str">
        <f t="shared" si="62"/>
        <v/>
      </c>
      <c r="P341" s="6" t="str">
        <f t="shared" si="37"/>
        <v/>
      </c>
      <c r="Q341" s="4" t="str">
        <f>IFERROR(IF('Dashboard '!$D$6 = 2035, P341 * (1.05^(2035-2022)), P341), "")</f>
        <v/>
      </c>
    </row>
    <row r="342" spans="2:17" x14ac:dyDescent="0.2">
      <c r="B342" s="11" t="s">
        <v>150</v>
      </c>
      <c r="C342" s="3">
        <v>0</v>
      </c>
      <c r="D342" s="4" t="str">
        <f t="shared" ref="D342:O342" si="63">IFERROR(D115+D229, "")</f>
        <v/>
      </c>
      <c r="E342" s="4" t="str">
        <f t="shared" si="63"/>
        <v/>
      </c>
      <c r="F342" s="4" t="str">
        <f t="shared" si="63"/>
        <v/>
      </c>
      <c r="G342" s="4" t="str">
        <f t="shared" si="63"/>
        <v/>
      </c>
      <c r="H342" s="4" t="str">
        <f t="shared" si="63"/>
        <v/>
      </c>
      <c r="I342" s="4" t="str">
        <f t="shared" si="63"/>
        <v/>
      </c>
      <c r="J342" s="4" t="str">
        <f t="shared" si="63"/>
        <v/>
      </c>
      <c r="K342" s="4" t="str">
        <f t="shared" si="63"/>
        <v/>
      </c>
      <c r="L342" s="4" t="str">
        <f t="shared" si="63"/>
        <v/>
      </c>
      <c r="M342" s="4" t="str">
        <f t="shared" si="63"/>
        <v/>
      </c>
      <c r="N342" s="4" t="str">
        <f t="shared" si="63"/>
        <v/>
      </c>
      <c r="O342" s="4" t="str">
        <f t="shared" si="63"/>
        <v/>
      </c>
      <c r="P342" s="6" t="str">
        <f t="shared" si="37"/>
        <v/>
      </c>
      <c r="Q342" s="4" t="str">
        <f>IFERROR(IF('Dashboard '!$D$6 = 2035, P342 * (1.05^(2035-2022)), P342), "")</f>
        <v/>
      </c>
    </row>
    <row r="343" spans="2:17" x14ac:dyDescent="0.2">
      <c r="B343" s="11" t="s">
        <v>150</v>
      </c>
      <c r="C343" s="3">
        <v>0</v>
      </c>
      <c r="D343" s="4" t="str">
        <f t="shared" ref="D343:O343" si="64">IFERROR(D116+D230, "")</f>
        <v/>
      </c>
      <c r="E343" s="4" t="str">
        <f t="shared" si="64"/>
        <v/>
      </c>
      <c r="F343" s="4" t="str">
        <f t="shared" si="64"/>
        <v/>
      </c>
      <c r="G343" s="4" t="str">
        <f t="shared" si="64"/>
        <v/>
      </c>
      <c r="H343" s="4" t="str">
        <f t="shared" si="64"/>
        <v/>
      </c>
      <c r="I343" s="4" t="str">
        <f t="shared" si="64"/>
        <v/>
      </c>
      <c r="J343" s="4" t="str">
        <f t="shared" si="64"/>
        <v/>
      </c>
      <c r="K343" s="4" t="str">
        <f t="shared" si="64"/>
        <v/>
      </c>
      <c r="L343" s="4" t="str">
        <f t="shared" si="64"/>
        <v/>
      </c>
      <c r="M343" s="4" t="str">
        <f t="shared" si="64"/>
        <v/>
      </c>
      <c r="N343" s="4" t="str">
        <f t="shared" si="64"/>
        <v/>
      </c>
      <c r="O343" s="4" t="str">
        <f t="shared" si="64"/>
        <v/>
      </c>
      <c r="P343" s="6" t="str">
        <f t="shared" si="37"/>
        <v/>
      </c>
      <c r="Q343" s="4" t="str">
        <f>IFERROR(IF('Dashboard '!$D$6 = 2035, P343 * (1.05^(2035-2022)), P343), "")</f>
        <v/>
      </c>
    </row>
    <row r="344" spans="2:17" x14ac:dyDescent="0.2">
      <c r="B344" s="11" t="s">
        <v>150</v>
      </c>
      <c r="C344" s="3">
        <v>0</v>
      </c>
      <c r="D344" s="4" t="str">
        <f t="shared" ref="D344:O344" si="65">IFERROR(D117+D231, "")</f>
        <v/>
      </c>
      <c r="E344" s="4" t="str">
        <f t="shared" si="65"/>
        <v/>
      </c>
      <c r="F344" s="4" t="str">
        <f t="shared" si="65"/>
        <v/>
      </c>
      <c r="G344" s="4" t="str">
        <f t="shared" si="65"/>
        <v/>
      </c>
      <c r="H344" s="4" t="str">
        <f t="shared" si="65"/>
        <v/>
      </c>
      <c r="I344" s="4" t="str">
        <f t="shared" si="65"/>
        <v/>
      </c>
      <c r="J344" s="4" t="str">
        <f t="shared" si="65"/>
        <v/>
      </c>
      <c r="K344" s="4" t="str">
        <f t="shared" si="65"/>
        <v/>
      </c>
      <c r="L344" s="4" t="str">
        <f t="shared" si="65"/>
        <v/>
      </c>
      <c r="M344" s="4" t="str">
        <f t="shared" si="65"/>
        <v/>
      </c>
      <c r="N344" s="4" t="str">
        <f t="shared" si="65"/>
        <v/>
      </c>
      <c r="O344" s="4" t="str">
        <f t="shared" si="65"/>
        <v/>
      </c>
      <c r="P344" s="6" t="str">
        <f t="shared" si="37"/>
        <v/>
      </c>
      <c r="Q344" s="4" t="str">
        <f>IFERROR(IF('Dashboard '!$D$6 = 2035, P344 * (1.05^(2035-2022)), P344), "")</f>
        <v/>
      </c>
    </row>
    <row r="345" spans="2:17" x14ac:dyDescent="0.2">
      <c r="B345" s="11" t="s">
        <v>150</v>
      </c>
      <c r="C345" s="3">
        <v>0</v>
      </c>
      <c r="D345" s="4" t="str">
        <f t="shared" ref="D345:O345" si="66">IFERROR(D118+D232, "")</f>
        <v/>
      </c>
      <c r="E345" s="4" t="str">
        <f t="shared" si="66"/>
        <v/>
      </c>
      <c r="F345" s="4" t="str">
        <f t="shared" si="66"/>
        <v/>
      </c>
      <c r="G345" s="4" t="str">
        <f t="shared" si="66"/>
        <v/>
      </c>
      <c r="H345" s="4" t="str">
        <f t="shared" si="66"/>
        <v/>
      </c>
      <c r="I345" s="4" t="str">
        <f t="shared" si="66"/>
        <v/>
      </c>
      <c r="J345" s="4" t="str">
        <f t="shared" si="66"/>
        <v/>
      </c>
      <c r="K345" s="4" t="str">
        <f t="shared" si="66"/>
        <v/>
      </c>
      <c r="L345" s="4" t="str">
        <f t="shared" si="66"/>
        <v/>
      </c>
      <c r="M345" s="4" t="str">
        <f t="shared" si="66"/>
        <v/>
      </c>
      <c r="N345" s="4" t="str">
        <f t="shared" si="66"/>
        <v/>
      </c>
      <c r="O345" s="4" t="str">
        <f t="shared" si="66"/>
        <v/>
      </c>
      <c r="P345" s="6" t="str">
        <f t="shared" si="37"/>
        <v/>
      </c>
      <c r="Q345" s="4" t="str">
        <f>IFERROR(IF('Dashboard '!$D$6 = 2035, P345 * (1.05^(2035-2022)), P345), "")</f>
        <v/>
      </c>
    </row>
    <row r="346" spans="2:17" x14ac:dyDescent="0.2">
      <c r="B346" s="11" t="s">
        <v>150</v>
      </c>
      <c r="C346" s="3">
        <v>0</v>
      </c>
      <c r="D346" s="4" t="str">
        <f t="shared" ref="D346:O346" si="67">IFERROR(D119+D233, "")</f>
        <v/>
      </c>
      <c r="E346" s="4" t="str">
        <f t="shared" si="67"/>
        <v/>
      </c>
      <c r="F346" s="4" t="str">
        <f t="shared" si="67"/>
        <v/>
      </c>
      <c r="G346" s="4" t="str">
        <f t="shared" si="67"/>
        <v/>
      </c>
      <c r="H346" s="4" t="str">
        <f t="shared" si="67"/>
        <v/>
      </c>
      <c r="I346" s="4" t="str">
        <f t="shared" si="67"/>
        <v/>
      </c>
      <c r="J346" s="4" t="str">
        <f t="shared" si="67"/>
        <v/>
      </c>
      <c r="K346" s="4" t="str">
        <f t="shared" si="67"/>
        <v/>
      </c>
      <c r="L346" s="4" t="str">
        <f t="shared" si="67"/>
        <v/>
      </c>
      <c r="M346" s="4" t="str">
        <f t="shared" si="67"/>
        <v/>
      </c>
      <c r="N346" s="4" t="str">
        <f t="shared" si="67"/>
        <v/>
      </c>
      <c r="O346" s="4" t="str">
        <f t="shared" si="67"/>
        <v/>
      </c>
      <c r="P346" s="6" t="str">
        <f t="shared" si="37"/>
        <v/>
      </c>
      <c r="Q346" s="4" t="str">
        <f>IFERROR(IF('Dashboard '!$D$6 = 2035, P346 * (1.05^(2035-2022)), P346), "")</f>
        <v/>
      </c>
    </row>
    <row r="347" spans="2:17" x14ac:dyDescent="0.2">
      <c r="B347" s="11" t="s">
        <v>150</v>
      </c>
      <c r="C347" s="3">
        <v>0</v>
      </c>
      <c r="D347" s="4" t="str">
        <f t="shared" ref="D347:O347" si="68">IFERROR(D120+D234, "")</f>
        <v/>
      </c>
      <c r="E347" s="4" t="str">
        <f t="shared" si="68"/>
        <v/>
      </c>
      <c r="F347" s="4" t="str">
        <f t="shared" si="68"/>
        <v/>
      </c>
      <c r="G347" s="4" t="str">
        <f t="shared" si="68"/>
        <v/>
      </c>
      <c r="H347" s="4" t="str">
        <f t="shared" si="68"/>
        <v/>
      </c>
      <c r="I347" s="4" t="str">
        <f t="shared" si="68"/>
        <v/>
      </c>
      <c r="J347" s="4" t="str">
        <f t="shared" si="68"/>
        <v/>
      </c>
      <c r="K347" s="4" t="str">
        <f t="shared" si="68"/>
        <v/>
      </c>
      <c r="L347" s="4" t="str">
        <f t="shared" si="68"/>
        <v/>
      </c>
      <c r="M347" s="4" t="str">
        <f t="shared" si="68"/>
        <v/>
      </c>
      <c r="N347" s="4" t="str">
        <f t="shared" si="68"/>
        <v/>
      </c>
      <c r="O347" s="4" t="str">
        <f t="shared" si="68"/>
        <v/>
      </c>
      <c r="P347" s="6" t="str">
        <f t="shared" si="37"/>
        <v/>
      </c>
      <c r="Q347" s="4" t="str">
        <f>IFERROR(IF('Dashboard '!$D$6 = 2035, P347 * (1.05^(2035-2022)), P347), "")</f>
        <v/>
      </c>
    </row>
    <row r="348" spans="2:17" x14ac:dyDescent="0.2">
      <c r="B348" s="11" t="s">
        <v>150</v>
      </c>
      <c r="C348" s="3">
        <v>0</v>
      </c>
      <c r="D348" s="4" t="str">
        <f t="shared" ref="D348:O348" si="69">IFERROR(D121+D235, "")</f>
        <v/>
      </c>
      <c r="E348" s="4" t="str">
        <f t="shared" si="69"/>
        <v/>
      </c>
      <c r="F348" s="4" t="str">
        <f t="shared" si="69"/>
        <v/>
      </c>
      <c r="G348" s="4" t="str">
        <f t="shared" si="69"/>
        <v/>
      </c>
      <c r="H348" s="4" t="str">
        <f t="shared" si="69"/>
        <v/>
      </c>
      <c r="I348" s="4" t="str">
        <f t="shared" si="69"/>
        <v/>
      </c>
      <c r="J348" s="4" t="str">
        <f t="shared" si="69"/>
        <v/>
      </c>
      <c r="K348" s="4" t="str">
        <f t="shared" si="69"/>
        <v/>
      </c>
      <c r="L348" s="4" t="str">
        <f t="shared" si="69"/>
        <v/>
      </c>
      <c r="M348" s="4" t="str">
        <f t="shared" si="69"/>
        <v/>
      </c>
      <c r="N348" s="4" t="str">
        <f t="shared" si="69"/>
        <v/>
      </c>
      <c r="O348" s="4" t="str">
        <f t="shared" si="69"/>
        <v/>
      </c>
      <c r="P348" s="6" t="str">
        <f t="shared" si="37"/>
        <v/>
      </c>
      <c r="Q348" s="4" t="str">
        <f>IFERROR(IF('Dashboard '!$D$6 = 2035, P348 * (1.05^(2035-2022)), P348), "")</f>
        <v/>
      </c>
    </row>
    <row r="349" spans="2:17" x14ac:dyDescent="0.2">
      <c r="B349" s="11" t="s">
        <v>150</v>
      </c>
      <c r="C349" s="3">
        <v>0</v>
      </c>
      <c r="D349" s="4" t="str">
        <f t="shared" ref="D349:O349" si="70">IFERROR(D122+D236, "")</f>
        <v/>
      </c>
      <c r="E349" s="4" t="str">
        <f t="shared" si="70"/>
        <v/>
      </c>
      <c r="F349" s="4" t="str">
        <f t="shared" si="70"/>
        <v/>
      </c>
      <c r="G349" s="4" t="str">
        <f t="shared" si="70"/>
        <v/>
      </c>
      <c r="H349" s="4" t="str">
        <f t="shared" si="70"/>
        <v/>
      </c>
      <c r="I349" s="4" t="str">
        <f t="shared" si="70"/>
        <v/>
      </c>
      <c r="J349" s="4" t="str">
        <f t="shared" si="70"/>
        <v/>
      </c>
      <c r="K349" s="4" t="str">
        <f t="shared" si="70"/>
        <v/>
      </c>
      <c r="L349" s="4" t="str">
        <f t="shared" si="70"/>
        <v/>
      </c>
      <c r="M349" s="4" t="str">
        <f t="shared" si="70"/>
        <v/>
      </c>
      <c r="N349" s="4" t="str">
        <f t="shared" si="70"/>
        <v/>
      </c>
      <c r="O349" s="4" t="str">
        <f t="shared" si="70"/>
        <v/>
      </c>
      <c r="P349" s="6" t="str">
        <f t="shared" si="37"/>
        <v/>
      </c>
      <c r="Q349" s="4" t="str">
        <f>IFERROR(IF('Dashboard '!$D$6 = 2035, P349 * (1.05^(2035-2022)), P349), "")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D1597-D818-44B3-8E13-F2E34AC7B812}">
  <sheetPr codeName="Sheet14">
    <tabColor theme="0" tint="-0.249977111117893"/>
  </sheetPr>
  <dimension ref="B2:U170"/>
  <sheetViews>
    <sheetView showGridLines="0" workbookViewId="0">
      <selection activeCell="P18" sqref="P18"/>
    </sheetView>
  </sheetViews>
  <sheetFormatPr defaultColWidth="9" defaultRowHeight="12" outlineLevelRow="1" outlineLevelCol="1" x14ac:dyDescent="0.2"/>
  <cols>
    <col min="1" max="1" width="17.5703125" bestFit="1" customWidth="1"/>
    <col min="2" max="2" width="9" hidden="1" customWidth="1" outlineLevel="1"/>
    <col min="3" max="3" width="45.42578125" customWidth="1" collapsed="1"/>
    <col min="17" max="17" width="20.5703125" bestFit="1" customWidth="1"/>
  </cols>
  <sheetData>
    <row r="2" spans="2:21" ht="17.25" thickBot="1" x14ac:dyDescent="0.25">
      <c r="B2" s="11"/>
      <c r="C2" s="9" t="s">
        <v>225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21" x14ac:dyDescent="0.2">
      <c r="B3" s="11"/>
    </row>
    <row r="4" spans="2:21" ht="12.75" x14ac:dyDescent="0.2">
      <c r="B4" s="11"/>
      <c r="C4" s="2" t="s">
        <v>226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2:21" x14ac:dyDescent="0.2">
      <c r="B5" s="11"/>
      <c r="C5" s="7"/>
      <c r="D5" s="15">
        <v>2024</v>
      </c>
      <c r="E5" s="15">
        <v>2025</v>
      </c>
      <c r="F5" s="15">
        <v>2026</v>
      </c>
      <c r="G5" s="15">
        <v>2028</v>
      </c>
      <c r="H5" s="15">
        <v>2030</v>
      </c>
      <c r="I5" s="15">
        <v>2032</v>
      </c>
      <c r="J5" s="15">
        <v>2033</v>
      </c>
      <c r="K5" s="15">
        <v>2034</v>
      </c>
      <c r="L5" s="15">
        <v>2035</v>
      </c>
      <c r="M5" s="15">
        <v>2039</v>
      </c>
      <c r="N5" s="15">
        <v>2040</v>
      </c>
      <c r="O5" s="15">
        <v>2045</v>
      </c>
    </row>
    <row r="6" spans="2:21" x14ac:dyDescent="0.2">
      <c r="B6" s="11"/>
      <c r="C6" s="8" t="s">
        <v>227</v>
      </c>
      <c r="D6" s="14">
        <f>'Cost Data'!Y$6</f>
        <v>0.90702947845804904</v>
      </c>
      <c r="E6" s="14">
        <f>'Cost Data'!Z$6</f>
        <v>0.86383759853147601</v>
      </c>
      <c r="F6" s="14">
        <f>'Cost Data'!AA$6</f>
        <v>1.2144655580261099</v>
      </c>
      <c r="G6" s="14">
        <f>'Cost Data'!AB$6</f>
        <v>1.49331914493591</v>
      </c>
      <c r="H6" s="14">
        <f>'Cost Data'!AC$6</f>
        <v>1.3544844852026401</v>
      </c>
      <c r="I6" s="14">
        <f>'Cost Data'!AD$6</f>
        <v>0.93621771164965695</v>
      </c>
      <c r="J6" s="14">
        <f>'Cost Data'!AE$6</f>
        <v>0.58467928908643696</v>
      </c>
      <c r="K6" s="14">
        <f>'Cost Data'!AF$6</f>
        <v>0.55683741817755905</v>
      </c>
      <c r="L6" s="14">
        <f>'Cost Data'!AG$6</f>
        <v>1.26415874493526</v>
      </c>
      <c r="M6" s="14">
        <f>'Cost Data'!AH$6</f>
        <v>1.14665586639877</v>
      </c>
      <c r="N6" s="14">
        <f>'Cost Data'!AI$6</f>
        <v>1.1701884302783001</v>
      </c>
      <c r="O6" s="14">
        <f>'Cost Data'!AJ$6</f>
        <v>4.1025970000000003</v>
      </c>
    </row>
    <row r="7" spans="2:21" x14ac:dyDescent="0.2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2:21" ht="17.25" thickBot="1" x14ac:dyDescent="0.25">
      <c r="C8" s="9" t="s">
        <v>275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10" spans="2:21" x14ac:dyDescent="0.2">
      <c r="B10" s="11"/>
      <c r="C10" s="11" t="s">
        <v>258</v>
      </c>
      <c r="D10" s="11" t="s">
        <v>259</v>
      </c>
      <c r="E10" s="11" t="s">
        <v>260</v>
      </c>
      <c r="F10" s="11" t="s">
        <v>261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</row>
    <row r="11" spans="2:21" ht="12.75" x14ac:dyDescent="0.2">
      <c r="B11" s="11"/>
      <c r="C11" s="2" t="s">
        <v>262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2:21" x14ac:dyDescent="0.2">
      <c r="B12" s="11"/>
      <c r="C12" s="1" t="s">
        <v>156</v>
      </c>
      <c r="D12" s="1">
        <v>2024</v>
      </c>
      <c r="E12" s="1">
        <v>2025</v>
      </c>
      <c r="F12" s="1">
        <v>2026</v>
      </c>
      <c r="G12" s="1">
        <v>2028</v>
      </c>
      <c r="H12" s="1">
        <v>2030</v>
      </c>
      <c r="I12" s="1">
        <v>2032</v>
      </c>
      <c r="J12" s="1">
        <v>2033</v>
      </c>
      <c r="K12" s="1">
        <v>2034</v>
      </c>
      <c r="L12" s="1">
        <v>2035</v>
      </c>
      <c r="M12" s="1">
        <v>2039</v>
      </c>
      <c r="N12" s="1">
        <v>2040</v>
      </c>
      <c r="O12" s="1">
        <v>2045</v>
      </c>
      <c r="P12" s="1" t="s">
        <v>235</v>
      </c>
      <c r="Q12" s="1" t="str">
        <f>_xlfn.CONCAT("NPV discounted to ", 'Dashboard '!$D$6)</f>
        <v>NPV discounted to 2035</v>
      </c>
    </row>
    <row r="13" spans="2:21" outlineLevel="1" x14ac:dyDescent="0.2">
      <c r="B13" s="11" t="s">
        <v>261</v>
      </c>
      <c r="C13" s="3" t="str" cm="1">
        <f t="array" ref="C13:C31">_xlfn.UNIQUE(Base_Cases)</f>
        <v>none</v>
      </c>
      <c r="D13" s="4" t="str" cm="1">
        <f t="array" ref="D13">IFERROR(INDEX('RESOLVE Results'!$D$1:$P$18671, MATCH(1, ('RESOLVE Results'!$A$1:$A$18671 = $D$10) * ('RESOLVE Results'!$B$1:$B$18671 = $F$10) * ('RESOLVE Results'!$C$1:$C$18671 = $C13), 0), MATCH(D$12, 'RESOLVE Results'!$D$1:$P$1, 0)), "")</f>
        <v/>
      </c>
      <c r="E13" s="4" t="str" cm="1">
        <f t="array" ref="E13">IFERROR(INDEX('RESOLVE Results'!$D$1:$P$18671, MATCH(1, ('RESOLVE Results'!$A$1:$A$18671 = $D$10) * ('RESOLVE Results'!$B$1:$B$18671 = $F$10) * ('RESOLVE Results'!$C$1:$C$18671 = $C13), 0), MATCH(E$12, 'RESOLVE Results'!$D$1:$P$1, 0)), "")</f>
        <v/>
      </c>
      <c r="F13" s="4" t="str" cm="1">
        <f t="array" ref="F13">IFERROR(INDEX('RESOLVE Results'!$D$1:$P$18671, MATCH(1, ('RESOLVE Results'!$A$1:$A$18671 = $D$10) * ('RESOLVE Results'!$B$1:$B$18671 = $F$10) * ('RESOLVE Results'!$C$1:$C$18671 = $C13), 0), MATCH(F$12, 'RESOLVE Results'!$D$1:$P$1, 0)), "")</f>
        <v/>
      </c>
      <c r="G13" s="4" t="str" cm="1">
        <f t="array" ref="G13">IFERROR(INDEX('RESOLVE Results'!$D$1:$P$18671, MATCH(1, ('RESOLVE Results'!$A$1:$A$18671 = $D$10) * ('RESOLVE Results'!$B$1:$B$18671 = $F$10) * ('RESOLVE Results'!$C$1:$C$18671 = $C13), 0), MATCH(G$12, 'RESOLVE Results'!$D$1:$P$1, 0)), "")</f>
        <v/>
      </c>
      <c r="H13" s="4" t="str" cm="1">
        <f t="array" ref="H13">IFERROR(INDEX('RESOLVE Results'!$D$1:$P$18671, MATCH(1, ('RESOLVE Results'!$A$1:$A$18671 = $D$10) * ('RESOLVE Results'!$B$1:$B$18671 = $F$10) * ('RESOLVE Results'!$C$1:$C$18671 = $C13), 0), MATCH(H$12, 'RESOLVE Results'!$D$1:$P$1, 0)), "")</f>
        <v/>
      </c>
      <c r="I13" s="4" t="str" cm="1">
        <f t="array" ref="I13">IFERROR(INDEX('RESOLVE Results'!$D$1:$P$18671, MATCH(1, ('RESOLVE Results'!$A$1:$A$18671 = $D$10) * ('RESOLVE Results'!$B$1:$B$18671 = $F$10) * ('RESOLVE Results'!$C$1:$C$18671 = $C13), 0), MATCH(I$12, 'RESOLVE Results'!$D$1:$P$1, 0)), "")</f>
        <v/>
      </c>
      <c r="J13" s="4" t="str" cm="1">
        <f t="array" ref="J13">IFERROR(INDEX('RESOLVE Results'!$D$1:$P$18671, MATCH(1, ('RESOLVE Results'!$A$1:$A$18671 = $D$10) * ('RESOLVE Results'!$B$1:$B$18671 = $F$10) * ('RESOLVE Results'!$C$1:$C$18671 = $C13), 0), MATCH(J$12, 'RESOLVE Results'!$D$1:$P$1, 0)), "")</f>
        <v/>
      </c>
      <c r="K13" s="4" t="str" cm="1">
        <f t="array" ref="K13">IFERROR(INDEX('RESOLVE Results'!$D$1:$P$18671, MATCH(1, ('RESOLVE Results'!$A$1:$A$18671 = $D$10) * ('RESOLVE Results'!$B$1:$B$18671 = $F$10) * ('RESOLVE Results'!$C$1:$C$18671 = $C13), 0), MATCH(K$12, 'RESOLVE Results'!$D$1:$P$1, 0)), "")</f>
        <v/>
      </c>
      <c r="L13" s="4" t="str" cm="1">
        <f t="array" ref="L13">IFERROR(INDEX('RESOLVE Results'!$D$1:$P$18671, MATCH(1, ('RESOLVE Results'!$A$1:$A$18671 = $D$10) * ('RESOLVE Results'!$B$1:$B$18671 = $F$10) * ('RESOLVE Results'!$C$1:$C$18671 = $C13), 0), MATCH(L$12, 'RESOLVE Results'!$D$1:$P$1, 0)), "")</f>
        <v/>
      </c>
      <c r="M13" s="4" t="str" cm="1">
        <f t="array" ref="M13">IFERROR(INDEX('RESOLVE Results'!$D$1:$P$18671, MATCH(1, ('RESOLVE Results'!$A$1:$A$18671 = $D$10) * ('RESOLVE Results'!$B$1:$B$18671 = $F$10) * ('RESOLVE Results'!$C$1:$C$18671 = $C13), 0), MATCH(M$12, 'RESOLVE Results'!$D$1:$P$1, 0)), "")</f>
        <v/>
      </c>
      <c r="N13" s="4" t="str" cm="1">
        <f t="array" ref="N13">IFERROR(INDEX('RESOLVE Results'!$D$1:$P$18671, MATCH(1, ('RESOLVE Results'!$A$1:$A$18671 = $D$10) * ('RESOLVE Results'!$B$1:$B$18671 = $F$10) * ('RESOLVE Results'!$C$1:$C$18671 = $C13), 0), MATCH(N$12, 'RESOLVE Results'!$D$1:$P$1, 0)), "")</f>
        <v/>
      </c>
      <c r="O13" s="4" t="str" cm="1">
        <f t="array" ref="O13">IFERROR(INDEX('RESOLVE Results'!$D$1:$P$18671, MATCH(1, ('RESOLVE Results'!$A$1:$A$18671 = $D$10) * ('RESOLVE Results'!$B$1:$B$18671 = $F$10) * ('RESOLVE Results'!$C$1:$C$18671 = $C13), 0), MATCH(O$12, 'RESOLVE Results'!$D$1:$P$1, 0)), "")</f>
        <v/>
      </c>
      <c r="P13" s="6" t="str">
        <f>IF(O13="","",SUMPRODUCT($D$6:$O$6,$D13:$O13))</f>
        <v/>
      </c>
      <c r="Q13" s="4" t="str">
        <f>IFERROR(IF('Dashboard '!$D$6 = 2035, P13 * (1.05^(2035-2022)), P13), "")</f>
        <v/>
      </c>
    </row>
    <row r="14" spans="2:21" outlineLevel="1" x14ac:dyDescent="0.2">
      <c r="B14" s="11" t="s">
        <v>261</v>
      </c>
      <c r="C14" s="3" t="str">
        <v>0GW Competing Resource Challenges</v>
      </c>
      <c r="D14" s="4" cm="1">
        <f t="array" ref="D14">IFERROR(INDEX('RESOLVE Results'!$D$1:$P$18671, MATCH(1, ('RESOLVE Results'!$A$1:$A$18671 = $D$10) * ('RESOLVE Results'!$B$1:$B$18671 = $F$10) * ('RESOLVE Results'!$C$1:$C$18671 = $C14), 0), MATCH(D$12, 'RESOLVE Results'!$D$1:$P$1, 0)), "")</f>
        <v>49063</v>
      </c>
      <c r="E14" s="4" cm="1">
        <f t="array" ref="E14">IFERROR(INDEX('RESOLVE Results'!$D$1:$P$18671, MATCH(1, ('RESOLVE Results'!$A$1:$A$18671 = $D$10) * ('RESOLVE Results'!$B$1:$B$18671 = $F$10) * ('RESOLVE Results'!$C$1:$C$18671 = $C14), 0), MATCH(E$12, 'RESOLVE Results'!$D$1:$P$1, 0)), "")</f>
        <v>51334</v>
      </c>
      <c r="F14" s="4" cm="1">
        <f t="array" ref="F14">IFERROR(INDEX('RESOLVE Results'!$D$1:$P$18671, MATCH(1, ('RESOLVE Results'!$A$1:$A$18671 = $D$10) * ('RESOLVE Results'!$B$1:$B$18671 = $F$10) * ('RESOLVE Results'!$C$1:$C$18671 = $C14), 0), MATCH(F$12, 'RESOLVE Results'!$D$1:$P$1, 0)), "")</f>
        <v>49421</v>
      </c>
      <c r="G14" s="4" cm="1">
        <f t="array" ref="G14">IFERROR(INDEX('RESOLVE Results'!$D$1:$P$18671, MATCH(1, ('RESOLVE Results'!$A$1:$A$18671 = $D$10) * ('RESOLVE Results'!$B$1:$B$18671 = $F$10) * ('RESOLVE Results'!$C$1:$C$18671 = $C14), 0), MATCH(G$12, 'RESOLVE Results'!$D$1:$P$1, 0)), "")</f>
        <v>50824</v>
      </c>
      <c r="H14" s="4" cm="1">
        <f t="array" ref="H14">IFERROR(INDEX('RESOLVE Results'!$D$1:$P$18671, MATCH(1, ('RESOLVE Results'!$A$1:$A$18671 = $D$10) * ('RESOLVE Results'!$B$1:$B$18671 = $F$10) * ('RESOLVE Results'!$C$1:$C$18671 = $C14), 0), MATCH(H$12, 'RESOLVE Results'!$D$1:$P$1, 0)), "")</f>
        <v>53676</v>
      </c>
      <c r="I14" s="4" cm="1">
        <f t="array" ref="I14">IFERROR(INDEX('RESOLVE Results'!$D$1:$P$18671, MATCH(1, ('RESOLVE Results'!$A$1:$A$18671 = $D$10) * ('RESOLVE Results'!$B$1:$B$18671 = $F$10) * ('RESOLVE Results'!$C$1:$C$18671 = $C14), 0), MATCH(I$12, 'RESOLVE Results'!$D$1:$P$1, 0)), "")</f>
        <v>55660</v>
      </c>
      <c r="J14" s="4" cm="1">
        <f t="array" ref="J14">IFERROR(INDEX('RESOLVE Results'!$D$1:$P$18671, MATCH(1, ('RESOLVE Results'!$A$1:$A$18671 = $D$10) * ('RESOLVE Results'!$B$1:$B$18671 = $F$10) * ('RESOLVE Results'!$C$1:$C$18671 = $C14), 0), MATCH(J$12, 'RESOLVE Results'!$D$1:$P$1, 0)), "")</f>
        <v>58142</v>
      </c>
      <c r="K14" s="4" cm="1">
        <f t="array" ref="K14">IFERROR(INDEX('RESOLVE Results'!$D$1:$P$18671, MATCH(1, ('RESOLVE Results'!$A$1:$A$18671 = $D$10) * ('RESOLVE Results'!$B$1:$B$18671 = $F$10) * ('RESOLVE Results'!$C$1:$C$18671 = $C14), 0), MATCH(K$12, 'RESOLVE Results'!$D$1:$P$1, 0)), "")</f>
        <v>58986</v>
      </c>
      <c r="L14" s="4" cm="1">
        <f t="array" ref="L14">IFERROR(INDEX('RESOLVE Results'!$D$1:$P$18671, MATCH(1, ('RESOLVE Results'!$A$1:$A$18671 = $D$10) * ('RESOLVE Results'!$B$1:$B$18671 = $F$10) * ('RESOLVE Results'!$C$1:$C$18671 = $C14), 0), MATCH(L$12, 'RESOLVE Results'!$D$1:$P$1, 0)), "")</f>
        <v>58388</v>
      </c>
      <c r="M14" s="4" cm="1">
        <f t="array" ref="M14">IFERROR(INDEX('RESOLVE Results'!$D$1:$P$18671, MATCH(1, ('RESOLVE Results'!$A$1:$A$18671 = $D$10) * ('RESOLVE Results'!$B$1:$B$18671 = $F$10) * ('RESOLVE Results'!$C$1:$C$18671 = $C14), 0), MATCH(M$12, 'RESOLVE Results'!$D$1:$P$1, 0)), "")</f>
        <v>62997</v>
      </c>
      <c r="N14" s="4" cm="1">
        <f t="array" ref="N14">IFERROR(INDEX('RESOLVE Results'!$D$1:$P$18671, MATCH(1, ('RESOLVE Results'!$A$1:$A$18671 = $D$10) * ('RESOLVE Results'!$B$1:$B$18671 = $F$10) * ('RESOLVE Results'!$C$1:$C$18671 = $C14), 0), MATCH(N$12, 'RESOLVE Results'!$D$1:$P$1, 0)), "")</f>
        <v>64379</v>
      </c>
      <c r="O14" s="4" cm="1">
        <f t="array" ref="O14">IFERROR(INDEX('RESOLVE Results'!$D$1:$P$18671, MATCH(1, ('RESOLVE Results'!$A$1:$A$18671 = $D$10) * ('RESOLVE Results'!$B$1:$B$18671 = $F$10) * ('RESOLVE Results'!$C$1:$C$18671 = $C14), 0), MATCH(O$12, 'RESOLVE Results'!$D$1:$P$1, 0)), "")</f>
        <v>71885</v>
      </c>
      <c r="P14" s="6">
        <f t="shared" ref="P14:P62" si="0">IF(O14="","",SUMPRODUCT($D$6:$O$6,$D14:$O14))</f>
        <v>932713.93009556504</v>
      </c>
      <c r="Q14" s="4">
        <f>IFERROR(IF('Dashboard '!$D$6 = 2035, P14 * (1.05^(2035-2022)), P14), "")</f>
        <v>1758771.2223176369</v>
      </c>
    </row>
    <row r="15" spans="2:21" outlineLevel="1" x14ac:dyDescent="0.2">
      <c r="B15" s="11" t="s">
        <v>261</v>
      </c>
      <c r="C15" s="3" t="str">
        <v>0GW High Bookend</v>
      </c>
      <c r="D15" s="4" cm="1">
        <f t="array" ref="D15">IFERROR(INDEX('RESOLVE Results'!$D$1:$P$18671, MATCH(1, ('RESOLVE Results'!$A$1:$A$18671 = $D$10) * ('RESOLVE Results'!$B$1:$B$18671 = $F$10) * ('RESOLVE Results'!$C$1:$C$18671 = $C15), 0), MATCH(D$12, 'RESOLVE Results'!$D$1:$P$1, 0)), "")</f>
        <v>48834</v>
      </c>
      <c r="E15" s="4" cm="1">
        <f t="array" ref="E15">IFERROR(INDEX('RESOLVE Results'!$D$1:$P$18671, MATCH(1, ('RESOLVE Results'!$A$1:$A$18671 = $D$10) * ('RESOLVE Results'!$B$1:$B$18671 = $F$10) * ('RESOLVE Results'!$C$1:$C$18671 = $C15), 0), MATCH(E$12, 'RESOLVE Results'!$D$1:$P$1, 0)), "")</f>
        <v>52605</v>
      </c>
      <c r="F15" s="4" cm="1">
        <f t="array" ref="F15">IFERROR(INDEX('RESOLVE Results'!$D$1:$P$18671, MATCH(1, ('RESOLVE Results'!$A$1:$A$18671 = $D$10) * ('RESOLVE Results'!$B$1:$B$18671 = $F$10) * ('RESOLVE Results'!$C$1:$C$18671 = $C15), 0), MATCH(F$12, 'RESOLVE Results'!$D$1:$P$1, 0)), "")</f>
        <v>49307</v>
      </c>
      <c r="G15" s="4" cm="1">
        <f t="array" ref="G15">IFERROR(INDEX('RESOLVE Results'!$D$1:$P$18671, MATCH(1, ('RESOLVE Results'!$A$1:$A$18671 = $D$10) * ('RESOLVE Results'!$B$1:$B$18671 = $F$10) * ('RESOLVE Results'!$C$1:$C$18671 = $C15), 0), MATCH(G$12, 'RESOLVE Results'!$D$1:$P$1, 0)), "")</f>
        <v>51400</v>
      </c>
      <c r="H15" s="4" cm="1">
        <f t="array" ref="H15">IFERROR(INDEX('RESOLVE Results'!$D$1:$P$18671, MATCH(1, ('RESOLVE Results'!$A$1:$A$18671 = $D$10) * ('RESOLVE Results'!$B$1:$B$18671 = $F$10) * ('RESOLVE Results'!$C$1:$C$18671 = $C15), 0), MATCH(H$12, 'RESOLVE Results'!$D$1:$P$1, 0)), "")</f>
        <v>55364</v>
      </c>
      <c r="I15" s="4" cm="1">
        <f t="array" ref="I15">IFERROR(INDEX('RESOLVE Results'!$D$1:$P$18671, MATCH(1, ('RESOLVE Results'!$A$1:$A$18671 = $D$10) * ('RESOLVE Results'!$B$1:$B$18671 = $F$10) * ('RESOLVE Results'!$C$1:$C$18671 = $C15), 0), MATCH(I$12, 'RESOLVE Results'!$D$1:$P$1, 0)), "")</f>
        <v>58182</v>
      </c>
      <c r="J15" s="4" cm="1">
        <f t="array" ref="J15">IFERROR(INDEX('RESOLVE Results'!$D$1:$P$18671, MATCH(1, ('RESOLVE Results'!$A$1:$A$18671 = $D$10) * ('RESOLVE Results'!$B$1:$B$18671 = $F$10) * ('RESOLVE Results'!$C$1:$C$18671 = $C15), 0), MATCH(J$12, 'RESOLVE Results'!$D$1:$P$1, 0)), "")</f>
        <v>60873</v>
      </c>
      <c r="K15" s="4" cm="1">
        <f t="array" ref="K15">IFERROR(INDEX('RESOLVE Results'!$D$1:$P$18671, MATCH(1, ('RESOLVE Results'!$A$1:$A$18671 = $D$10) * ('RESOLVE Results'!$B$1:$B$18671 = $F$10) * ('RESOLVE Results'!$C$1:$C$18671 = $C15), 0), MATCH(K$12, 'RESOLVE Results'!$D$1:$P$1, 0)), "")</f>
        <v>62327</v>
      </c>
      <c r="L15" s="4" cm="1">
        <f t="array" ref="L15">IFERROR(INDEX('RESOLVE Results'!$D$1:$P$18671, MATCH(1, ('RESOLVE Results'!$A$1:$A$18671 = $D$10) * ('RESOLVE Results'!$B$1:$B$18671 = $F$10) * ('RESOLVE Results'!$C$1:$C$18671 = $C15), 0), MATCH(L$12, 'RESOLVE Results'!$D$1:$P$1, 0)), "")</f>
        <v>61882</v>
      </c>
      <c r="M15" s="4" cm="1">
        <f t="array" ref="M15">IFERROR(INDEX('RESOLVE Results'!$D$1:$P$18671, MATCH(1, ('RESOLVE Results'!$A$1:$A$18671 = $D$10) * ('RESOLVE Results'!$B$1:$B$18671 = $F$10) * ('RESOLVE Results'!$C$1:$C$18671 = $C15), 0), MATCH(M$12, 'RESOLVE Results'!$D$1:$P$1, 0)), "")</f>
        <v>68668</v>
      </c>
      <c r="N15" s="4" cm="1">
        <f t="array" ref="N15">IFERROR(INDEX('RESOLVE Results'!$D$1:$P$18671, MATCH(1, ('RESOLVE Results'!$A$1:$A$18671 = $D$10) * ('RESOLVE Results'!$B$1:$B$18671 = $F$10) * ('RESOLVE Results'!$C$1:$C$18671 = $C15), 0), MATCH(N$12, 'RESOLVE Results'!$D$1:$P$1, 0)), "")</f>
        <v>70915</v>
      </c>
      <c r="O15" s="4" cm="1">
        <f t="array" ref="O15">IFERROR(INDEX('RESOLVE Results'!$D$1:$P$18671, MATCH(1, ('RESOLVE Results'!$A$1:$A$18671 = $D$10) * ('RESOLVE Results'!$B$1:$B$18671 = $F$10) * ('RESOLVE Results'!$C$1:$C$18671 = $C15), 0), MATCH(O$12, 'RESOLVE Results'!$D$1:$P$1, 0)), "")</f>
        <v>75642</v>
      </c>
      <c r="P15" s="6">
        <f t="shared" si="0"/>
        <v>976411.98910147883</v>
      </c>
      <c r="Q15" s="4">
        <f>IFERROR(IF('Dashboard '!$D$6 = 2035, P15 * (1.05^(2035-2022)), P15), "")</f>
        <v>1841170.4298033284</v>
      </c>
    </row>
    <row r="16" spans="2:21" outlineLevel="1" x14ac:dyDescent="0.2">
      <c r="B16" s="11" t="s">
        <v>261</v>
      </c>
      <c r="C16" s="3" t="str">
        <v>0GW Least-Cost</v>
      </c>
      <c r="D16" s="4" cm="1">
        <f t="array" ref="D16">IFERROR(INDEX('RESOLVE Results'!$D$1:$P$18671, MATCH(1, ('RESOLVE Results'!$A$1:$A$18671 = $D$10) * ('RESOLVE Results'!$B$1:$B$18671 = $F$10) * ('RESOLVE Results'!$C$1:$C$18671 = $C16), 0), MATCH(D$12, 'RESOLVE Results'!$D$1:$P$1, 0)), "")</f>
        <v>48912</v>
      </c>
      <c r="E16" s="4" cm="1">
        <f t="array" ref="E16">IFERROR(INDEX('RESOLVE Results'!$D$1:$P$18671, MATCH(1, ('RESOLVE Results'!$A$1:$A$18671 = $D$10) * ('RESOLVE Results'!$B$1:$B$18671 = $F$10) * ('RESOLVE Results'!$C$1:$C$18671 = $C16), 0), MATCH(E$12, 'RESOLVE Results'!$D$1:$P$1, 0)), "")</f>
        <v>50801</v>
      </c>
      <c r="F16" s="4" cm="1">
        <f t="array" ref="F16">IFERROR(INDEX('RESOLVE Results'!$D$1:$P$18671, MATCH(1, ('RESOLVE Results'!$A$1:$A$18671 = $D$10) * ('RESOLVE Results'!$B$1:$B$18671 = $F$10) * ('RESOLVE Results'!$C$1:$C$18671 = $C16), 0), MATCH(F$12, 'RESOLVE Results'!$D$1:$P$1, 0)), "")</f>
        <v>49511</v>
      </c>
      <c r="G16" s="4" cm="1">
        <f t="array" ref="G16">IFERROR(INDEX('RESOLVE Results'!$D$1:$P$18671, MATCH(1, ('RESOLVE Results'!$A$1:$A$18671 = $D$10) * ('RESOLVE Results'!$B$1:$B$18671 = $F$10) * ('RESOLVE Results'!$C$1:$C$18671 = $C16), 0), MATCH(G$12, 'RESOLVE Results'!$D$1:$P$1, 0)), "")</f>
        <v>51012</v>
      </c>
      <c r="H16" s="4" cm="1">
        <f t="array" ref="H16">IFERROR(INDEX('RESOLVE Results'!$D$1:$P$18671, MATCH(1, ('RESOLVE Results'!$A$1:$A$18671 = $D$10) * ('RESOLVE Results'!$B$1:$B$18671 = $F$10) * ('RESOLVE Results'!$C$1:$C$18671 = $C16), 0), MATCH(H$12, 'RESOLVE Results'!$D$1:$P$1, 0)), "")</f>
        <v>52876</v>
      </c>
      <c r="I16" s="4" cm="1">
        <f t="array" ref="I16">IFERROR(INDEX('RESOLVE Results'!$D$1:$P$18671, MATCH(1, ('RESOLVE Results'!$A$1:$A$18671 = $D$10) * ('RESOLVE Results'!$B$1:$B$18671 = $F$10) * ('RESOLVE Results'!$C$1:$C$18671 = $C16), 0), MATCH(I$12, 'RESOLVE Results'!$D$1:$P$1, 0)), "")</f>
        <v>54143</v>
      </c>
      <c r="J16" s="4" cm="1">
        <f t="array" ref="J16">IFERROR(INDEX('RESOLVE Results'!$D$1:$P$18671, MATCH(1, ('RESOLVE Results'!$A$1:$A$18671 = $D$10) * ('RESOLVE Results'!$B$1:$B$18671 = $F$10) * ('RESOLVE Results'!$C$1:$C$18671 = $C16), 0), MATCH(J$12, 'RESOLVE Results'!$D$1:$P$1, 0)), "")</f>
        <v>56277</v>
      </c>
      <c r="K16" s="4" cm="1">
        <f t="array" ref="K16">IFERROR(INDEX('RESOLVE Results'!$D$1:$P$18671, MATCH(1, ('RESOLVE Results'!$A$1:$A$18671 = $D$10) * ('RESOLVE Results'!$B$1:$B$18671 = $F$10) * ('RESOLVE Results'!$C$1:$C$18671 = $C16), 0), MATCH(K$12, 'RESOLVE Results'!$D$1:$P$1, 0)), "")</f>
        <v>55578</v>
      </c>
      <c r="L16" s="4" cm="1">
        <f t="array" ref="L16">IFERROR(INDEX('RESOLVE Results'!$D$1:$P$18671, MATCH(1, ('RESOLVE Results'!$A$1:$A$18671 = $D$10) * ('RESOLVE Results'!$B$1:$B$18671 = $F$10) * ('RESOLVE Results'!$C$1:$C$18671 = $C16), 0), MATCH(L$12, 'RESOLVE Results'!$D$1:$P$1, 0)), "")</f>
        <v>56361</v>
      </c>
      <c r="M16" s="4" cm="1">
        <f t="array" ref="M16">IFERROR(INDEX('RESOLVE Results'!$D$1:$P$18671, MATCH(1, ('RESOLVE Results'!$A$1:$A$18671 = $D$10) * ('RESOLVE Results'!$B$1:$B$18671 = $F$10) * ('RESOLVE Results'!$C$1:$C$18671 = $C16), 0), MATCH(M$12, 'RESOLVE Results'!$D$1:$P$1, 0)), "")</f>
        <v>59548</v>
      </c>
      <c r="N16" s="4" cm="1">
        <f t="array" ref="N16">IFERROR(INDEX('RESOLVE Results'!$D$1:$P$18671, MATCH(1, ('RESOLVE Results'!$A$1:$A$18671 = $D$10) * ('RESOLVE Results'!$B$1:$B$18671 = $F$10) * ('RESOLVE Results'!$C$1:$C$18671 = $C16), 0), MATCH(N$12, 'RESOLVE Results'!$D$1:$P$1, 0)), "")</f>
        <v>60825</v>
      </c>
      <c r="O16" s="4" cm="1">
        <f t="array" ref="O16">IFERROR(INDEX('RESOLVE Results'!$D$1:$P$18671, MATCH(1, ('RESOLVE Results'!$A$1:$A$18671 = $D$10) * ('RESOLVE Results'!$B$1:$B$18671 = $F$10) * ('RESOLVE Results'!$C$1:$C$18671 = $C16), 0), MATCH(O$12, 'RESOLVE Results'!$D$1:$P$1, 0)), "")</f>
        <v>66104</v>
      </c>
      <c r="P16" s="6">
        <f t="shared" si="0"/>
        <v>892621.4016543387</v>
      </c>
      <c r="Q16" s="4">
        <f>IFERROR(IF('Dashboard '!$D$6 = 2035, P16 * (1.05^(2035-2022)), P16), "")</f>
        <v>1683170.7804488684</v>
      </c>
    </row>
    <row r="17" spans="2:17" outlineLevel="1" x14ac:dyDescent="0.2">
      <c r="B17" s="11" t="s">
        <v>261</v>
      </c>
      <c r="C17" s="3" t="str">
        <v>0GW Low Bookend</v>
      </c>
      <c r="D17" s="4" cm="1">
        <f t="array" ref="D17">IFERROR(INDEX('RESOLVE Results'!$D$1:$P$18671, MATCH(1, ('RESOLVE Results'!$A$1:$A$18671 = $D$10) * ('RESOLVE Results'!$B$1:$B$18671 = $F$10) * ('RESOLVE Results'!$C$1:$C$18671 = $C17), 0), MATCH(D$12, 'RESOLVE Results'!$D$1:$P$1, 0)), "")</f>
        <v>49022</v>
      </c>
      <c r="E17" s="4" cm="1">
        <f t="array" ref="E17">IFERROR(INDEX('RESOLVE Results'!$D$1:$P$18671, MATCH(1, ('RESOLVE Results'!$A$1:$A$18671 = $D$10) * ('RESOLVE Results'!$B$1:$B$18671 = $F$10) * ('RESOLVE Results'!$C$1:$C$18671 = $C17), 0), MATCH(E$12, 'RESOLVE Results'!$D$1:$P$1, 0)), "")</f>
        <v>51325</v>
      </c>
      <c r="F17" s="4" cm="1">
        <f t="array" ref="F17">IFERROR(INDEX('RESOLVE Results'!$D$1:$P$18671, MATCH(1, ('RESOLVE Results'!$A$1:$A$18671 = $D$10) * ('RESOLVE Results'!$B$1:$B$18671 = $F$10) * ('RESOLVE Results'!$C$1:$C$18671 = $C17), 0), MATCH(F$12, 'RESOLVE Results'!$D$1:$P$1, 0)), "")</f>
        <v>49096</v>
      </c>
      <c r="G17" s="4" cm="1">
        <f t="array" ref="G17">IFERROR(INDEX('RESOLVE Results'!$D$1:$P$18671, MATCH(1, ('RESOLVE Results'!$A$1:$A$18671 = $D$10) * ('RESOLVE Results'!$B$1:$B$18671 = $F$10) * ('RESOLVE Results'!$C$1:$C$18671 = $C17), 0), MATCH(G$12, 'RESOLVE Results'!$D$1:$P$1, 0)), "")</f>
        <v>50352</v>
      </c>
      <c r="H17" s="4" cm="1">
        <f t="array" ref="H17">IFERROR(INDEX('RESOLVE Results'!$D$1:$P$18671, MATCH(1, ('RESOLVE Results'!$A$1:$A$18671 = $D$10) * ('RESOLVE Results'!$B$1:$B$18671 = $F$10) * ('RESOLVE Results'!$C$1:$C$18671 = $C17), 0), MATCH(H$12, 'RESOLVE Results'!$D$1:$P$1, 0)), "")</f>
        <v>52096</v>
      </c>
      <c r="I17" s="4" cm="1">
        <f t="array" ref="I17">IFERROR(INDEX('RESOLVE Results'!$D$1:$P$18671, MATCH(1, ('RESOLVE Results'!$A$1:$A$18671 = $D$10) * ('RESOLVE Results'!$B$1:$B$18671 = $F$10) * ('RESOLVE Results'!$C$1:$C$18671 = $C17), 0), MATCH(I$12, 'RESOLVE Results'!$D$1:$P$1, 0)), "")</f>
        <v>53351</v>
      </c>
      <c r="J17" s="4" cm="1">
        <f t="array" ref="J17">IFERROR(INDEX('RESOLVE Results'!$D$1:$P$18671, MATCH(1, ('RESOLVE Results'!$A$1:$A$18671 = $D$10) * ('RESOLVE Results'!$B$1:$B$18671 = $F$10) * ('RESOLVE Results'!$C$1:$C$18671 = $C17), 0), MATCH(J$12, 'RESOLVE Results'!$D$1:$P$1, 0)), "")</f>
        <v>55527</v>
      </c>
      <c r="K17" s="4" cm="1">
        <f t="array" ref="K17">IFERROR(INDEX('RESOLVE Results'!$D$1:$P$18671, MATCH(1, ('RESOLVE Results'!$A$1:$A$18671 = $D$10) * ('RESOLVE Results'!$B$1:$B$18671 = $F$10) * ('RESOLVE Results'!$C$1:$C$18671 = $C17), 0), MATCH(K$12, 'RESOLVE Results'!$D$1:$P$1, 0)), "")</f>
        <v>55982</v>
      </c>
      <c r="L17" s="4" cm="1">
        <f t="array" ref="L17">IFERROR(INDEX('RESOLVE Results'!$D$1:$P$18671, MATCH(1, ('RESOLVE Results'!$A$1:$A$18671 = $D$10) * ('RESOLVE Results'!$B$1:$B$18671 = $F$10) * ('RESOLVE Results'!$C$1:$C$18671 = $C17), 0), MATCH(L$12, 'RESOLVE Results'!$D$1:$P$1, 0)), "")</f>
        <v>55155</v>
      </c>
      <c r="M17" s="4" cm="1">
        <f t="array" ref="M17">IFERROR(INDEX('RESOLVE Results'!$D$1:$P$18671, MATCH(1, ('RESOLVE Results'!$A$1:$A$18671 = $D$10) * ('RESOLVE Results'!$B$1:$B$18671 = $F$10) * ('RESOLVE Results'!$C$1:$C$18671 = $C17), 0), MATCH(M$12, 'RESOLVE Results'!$D$1:$P$1, 0)), "")</f>
        <v>58064</v>
      </c>
      <c r="N17" s="4" cm="1">
        <f t="array" ref="N17">IFERROR(INDEX('RESOLVE Results'!$D$1:$P$18671, MATCH(1, ('RESOLVE Results'!$A$1:$A$18671 = $D$10) * ('RESOLVE Results'!$B$1:$B$18671 = $F$10) * ('RESOLVE Results'!$C$1:$C$18671 = $C17), 0), MATCH(N$12, 'RESOLVE Results'!$D$1:$P$1, 0)), "")</f>
        <v>59019</v>
      </c>
      <c r="O17" s="4" cm="1">
        <f t="array" ref="O17">IFERROR(INDEX('RESOLVE Results'!$D$1:$P$18671, MATCH(1, ('RESOLVE Results'!$A$1:$A$18671 = $D$10) * ('RESOLVE Results'!$B$1:$B$18671 = $F$10) * ('RESOLVE Results'!$C$1:$C$18671 = $C17), 0), MATCH(O$12, 'RESOLVE Results'!$D$1:$P$1, 0)), "")</f>
        <v>62928</v>
      </c>
      <c r="P17" s="6">
        <f>IF(O17="","",SUMPRODUCT($D$6:$O$6,$D17:$O17))</f>
        <v>871303.28135119507</v>
      </c>
      <c r="Q17" s="4">
        <f>IFERROR(IF('Dashboard '!$D$6 = 2035, P17 * (1.05^(2035-2022)), P17), "")</f>
        <v>1642972.2851833021</v>
      </c>
    </row>
    <row r="18" spans="2:17" outlineLevel="1" x14ac:dyDescent="0.2">
      <c r="B18" s="11" t="s">
        <v>261</v>
      </c>
      <c r="C18" s="3" t="str">
        <v>0GW Reduced Offshore Wind Competitiveness</v>
      </c>
      <c r="D18" s="4" cm="1">
        <f t="array" ref="D18">IFERROR(INDEX('RESOLVE Results'!$D$1:$P$18671, MATCH(1, ('RESOLVE Results'!$A$1:$A$18671 = $D$10) * ('RESOLVE Results'!$B$1:$B$18671 = $F$10) * ('RESOLVE Results'!$C$1:$C$18671 = $C18), 0), MATCH(D$12, 'RESOLVE Results'!$D$1:$P$1, 0)), "")</f>
        <v>48913</v>
      </c>
      <c r="E18" s="4" cm="1">
        <f t="array" ref="E18">IFERROR(INDEX('RESOLVE Results'!$D$1:$P$18671, MATCH(1, ('RESOLVE Results'!$A$1:$A$18671 = $D$10) * ('RESOLVE Results'!$B$1:$B$18671 = $F$10) * ('RESOLVE Results'!$C$1:$C$18671 = $C18), 0), MATCH(E$12, 'RESOLVE Results'!$D$1:$P$1, 0)), "")</f>
        <v>50939</v>
      </c>
      <c r="F18" s="4" cm="1">
        <f t="array" ref="F18">IFERROR(INDEX('RESOLVE Results'!$D$1:$P$18671, MATCH(1, ('RESOLVE Results'!$A$1:$A$18671 = $D$10) * ('RESOLVE Results'!$B$1:$B$18671 = $F$10) * ('RESOLVE Results'!$C$1:$C$18671 = $C18), 0), MATCH(F$12, 'RESOLVE Results'!$D$1:$P$1, 0)), "")</f>
        <v>49326</v>
      </c>
      <c r="G18" s="4" cm="1">
        <f t="array" ref="G18">IFERROR(INDEX('RESOLVE Results'!$D$1:$P$18671, MATCH(1, ('RESOLVE Results'!$A$1:$A$18671 = $D$10) * ('RESOLVE Results'!$B$1:$B$18671 = $F$10) * ('RESOLVE Results'!$C$1:$C$18671 = $C18), 0), MATCH(G$12, 'RESOLVE Results'!$D$1:$P$1, 0)), "")</f>
        <v>50824</v>
      </c>
      <c r="H18" s="4" cm="1">
        <f t="array" ref="H18">IFERROR(INDEX('RESOLVE Results'!$D$1:$P$18671, MATCH(1, ('RESOLVE Results'!$A$1:$A$18671 = $D$10) * ('RESOLVE Results'!$B$1:$B$18671 = $F$10) * ('RESOLVE Results'!$C$1:$C$18671 = $C18), 0), MATCH(H$12, 'RESOLVE Results'!$D$1:$P$1, 0)), "")</f>
        <v>52608</v>
      </c>
      <c r="I18" s="4" cm="1">
        <f t="array" ref="I18">IFERROR(INDEX('RESOLVE Results'!$D$1:$P$18671, MATCH(1, ('RESOLVE Results'!$A$1:$A$18671 = $D$10) * ('RESOLVE Results'!$B$1:$B$18671 = $F$10) * ('RESOLVE Results'!$C$1:$C$18671 = $C18), 0), MATCH(I$12, 'RESOLVE Results'!$D$1:$P$1, 0)), "")</f>
        <v>53447</v>
      </c>
      <c r="J18" s="4" cm="1">
        <f t="array" ref="J18">IFERROR(INDEX('RESOLVE Results'!$D$1:$P$18671, MATCH(1, ('RESOLVE Results'!$A$1:$A$18671 = $D$10) * ('RESOLVE Results'!$B$1:$B$18671 = $F$10) * ('RESOLVE Results'!$C$1:$C$18671 = $C18), 0), MATCH(J$12, 'RESOLVE Results'!$D$1:$P$1, 0)), "")</f>
        <v>55128</v>
      </c>
      <c r="K18" s="4" cm="1">
        <f t="array" ref="K18">IFERROR(INDEX('RESOLVE Results'!$D$1:$P$18671, MATCH(1, ('RESOLVE Results'!$A$1:$A$18671 = $D$10) * ('RESOLVE Results'!$B$1:$B$18671 = $F$10) * ('RESOLVE Results'!$C$1:$C$18671 = $C18), 0), MATCH(K$12, 'RESOLVE Results'!$D$1:$P$1, 0)), "")</f>
        <v>55055</v>
      </c>
      <c r="L18" s="4" cm="1">
        <f t="array" ref="L18">IFERROR(INDEX('RESOLVE Results'!$D$1:$P$18671, MATCH(1, ('RESOLVE Results'!$A$1:$A$18671 = $D$10) * ('RESOLVE Results'!$B$1:$B$18671 = $F$10) * ('RESOLVE Results'!$C$1:$C$18671 = $C18), 0), MATCH(L$12, 'RESOLVE Results'!$D$1:$P$1, 0)), "")</f>
        <v>55638</v>
      </c>
      <c r="M18" s="4" cm="1">
        <f t="array" ref="M18">IFERROR(INDEX('RESOLVE Results'!$D$1:$P$18671, MATCH(1, ('RESOLVE Results'!$A$1:$A$18671 = $D$10) * ('RESOLVE Results'!$B$1:$B$18671 = $F$10) * ('RESOLVE Results'!$C$1:$C$18671 = $C18), 0), MATCH(M$12, 'RESOLVE Results'!$D$1:$P$1, 0)), "")</f>
        <v>58134</v>
      </c>
      <c r="N18" s="4" cm="1">
        <f t="array" ref="N18">IFERROR(INDEX('RESOLVE Results'!$D$1:$P$18671, MATCH(1, ('RESOLVE Results'!$A$1:$A$18671 = $D$10) * ('RESOLVE Results'!$B$1:$B$18671 = $F$10) * ('RESOLVE Results'!$C$1:$C$18671 = $C18), 0), MATCH(N$12, 'RESOLVE Results'!$D$1:$P$1, 0)), "")</f>
        <v>59076</v>
      </c>
      <c r="O18" s="4" cm="1">
        <f t="array" ref="O18">IFERROR(INDEX('RESOLVE Results'!$D$1:$P$18671, MATCH(1, ('RESOLVE Results'!$A$1:$A$18671 = $D$10) * ('RESOLVE Results'!$B$1:$B$18671 = $F$10) * ('RESOLVE Results'!$C$1:$C$18671 = $C18), 0), MATCH(O$12, 'RESOLVE Results'!$D$1:$P$1, 0)), "")</f>
        <v>63787</v>
      </c>
      <c r="P18" s="6">
        <f t="shared" si="0"/>
        <v>876170.73132148921</v>
      </c>
      <c r="Q18" s="4">
        <f>IFERROR(IF('Dashboard '!$D$6 = 2035, P18 * (1.05^(2035-2022)), P18), "")</f>
        <v>1652150.5880450886</v>
      </c>
    </row>
    <row r="19" spans="2:17" outlineLevel="1" x14ac:dyDescent="0.2">
      <c r="B19" s="11" t="s">
        <v>261</v>
      </c>
      <c r="C19" s="3" t="str">
        <v>0GW Stringent Policy</v>
      </c>
      <c r="D19" s="4" cm="1">
        <f t="array" ref="D19">IFERROR(INDEX('RESOLVE Results'!$D$1:$P$18671, MATCH(1, ('RESOLVE Results'!$A$1:$A$18671 = $D$10) * ('RESOLVE Results'!$B$1:$B$18671 = $F$10) * ('RESOLVE Results'!$C$1:$C$18671 = $C19), 0), MATCH(D$12, 'RESOLVE Results'!$D$1:$P$1, 0)), "")</f>
        <v>48802</v>
      </c>
      <c r="E19" s="4" cm="1">
        <f t="array" ref="E19">IFERROR(INDEX('RESOLVE Results'!$D$1:$P$18671, MATCH(1, ('RESOLVE Results'!$A$1:$A$18671 = $D$10) * ('RESOLVE Results'!$B$1:$B$18671 = $F$10) * ('RESOLVE Results'!$C$1:$C$18671 = $C19), 0), MATCH(E$12, 'RESOLVE Results'!$D$1:$P$1, 0)), "")</f>
        <v>51913</v>
      </c>
      <c r="F19" s="4" cm="1">
        <f t="array" ref="F19">IFERROR(INDEX('RESOLVE Results'!$D$1:$P$18671, MATCH(1, ('RESOLVE Results'!$A$1:$A$18671 = $D$10) * ('RESOLVE Results'!$B$1:$B$18671 = $F$10) * ('RESOLVE Results'!$C$1:$C$18671 = $C19), 0), MATCH(F$12, 'RESOLVE Results'!$D$1:$P$1, 0)), "")</f>
        <v>49119</v>
      </c>
      <c r="G19" s="4" cm="1">
        <f t="array" ref="G19">IFERROR(INDEX('RESOLVE Results'!$D$1:$P$18671, MATCH(1, ('RESOLVE Results'!$A$1:$A$18671 = $D$10) * ('RESOLVE Results'!$B$1:$B$18671 = $F$10) * ('RESOLVE Results'!$C$1:$C$18671 = $C19), 0), MATCH(G$12, 'RESOLVE Results'!$D$1:$P$1, 0)), "")</f>
        <v>50787</v>
      </c>
      <c r="H19" s="4" cm="1">
        <f t="array" ref="H19">IFERROR(INDEX('RESOLVE Results'!$D$1:$P$18671, MATCH(1, ('RESOLVE Results'!$A$1:$A$18671 = $D$10) * ('RESOLVE Results'!$B$1:$B$18671 = $F$10) * ('RESOLVE Results'!$C$1:$C$18671 = $C19), 0), MATCH(H$12, 'RESOLVE Results'!$D$1:$P$1, 0)), "")</f>
        <v>53464</v>
      </c>
      <c r="I19" s="4" cm="1">
        <f t="array" ref="I19">IFERROR(INDEX('RESOLVE Results'!$D$1:$P$18671, MATCH(1, ('RESOLVE Results'!$A$1:$A$18671 = $D$10) * ('RESOLVE Results'!$B$1:$B$18671 = $F$10) * ('RESOLVE Results'!$C$1:$C$18671 = $C19), 0), MATCH(I$12, 'RESOLVE Results'!$D$1:$P$1, 0)), "")</f>
        <v>55669</v>
      </c>
      <c r="J19" s="4" cm="1">
        <f t="array" ref="J19">IFERROR(INDEX('RESOLVE Results'!$D$1:$P$18671, MATCH(1, ('RESOLVE Results'!$A$1:$A$18671 = $D$10) * ('RESOLVE Results'!$B$1:$B$18671 = $F$10) * ('RESOLVE Results'!$C$1:$C$18671 = $C19), 0), MATCH(J$12, 'RESOLVE Results'!$D$1:$P$1, 0)), "")</f>
        <v>57848</v>
      </c>
      <c r="K19" s="4" cm="1">
        <f t="array" ref="K19">IFERROR(INDEX('RESOLVE Results'!$D$1:$P$18671, MATCH(1, ('RESOLVE Results'!$A$1:$A$18671 = $D$10) * ('RESOLVE Results'!$B$1:$B$18671 = $F$10) * ('RESOLVE Results'!$C$1:$C$18671 = $C19), 0), MATCH(K$12, 'RESOLVE Results'!$D$1:$P$1, 0)), "")</f>
        <v>58541</v>
      </c>
      <c r="L19" s="4" cm="1">
        <f t="array" ref="L19">IFERROR(INDEX('RESOLVE Results'!$D$1:$P$18671, MATCH(1, ('RESOLVE Results'!$A$1:$A$18671 = $D$10) * ('RESOLVE Results'!$B$1:$B$18671 = $F$10) * ('RESOLVE Results'!$C$1:$C$18671 = $C19), 0), MATCH(L$12, 'RESOLVE Results'!$D$1:$P$1, 0)), "")</f>
        <v>58744</v>
      </c>
      <c r="M19" s="4" cm="1">
        <f t="array" ref="M19">IFERROR(INDEX('RESOLVE Results'!$D$1:$P$18671, MATCH(1, ('RESOLVE Results'!$A$1:$A$18671 = $D$10) * ('RESOLVE Results'!$B$1:$B$18671 = $F$10) * ('RESOLVE Results'!$C$1:$C$18671 = $C19), 0), MATCH(M$12, 'RESOLVE Results'!$D$1:$P$1, 0)), "")</f>
        <v>63824</v>
      </c>
      <c r="N19" s="4" cm="1">
        <f t="array" ref="N19">IFERROR(INDEX('RESOLVE Results'!$D$1:$P$18671, MATCH(1, ('RESOLVE Results'!$A$1:$A$18671 = $D$10) * ('RESOLVE Results'!$B$1:$B$18671 = $F$10) * ('RESOLVE Results'!$C$1:$C$18671 = $C19), 0), MATCH(N$12, 'RESOLVE Results'!$D$1:$P$1, 0)), "")</f>
        <v>65785</v>
      </c>
      <c r="O19" s="4" cm="1">
        <f t="array" ref="O19">IFERROR(INDEX('RESOLVE Results'!$D$1:$P$18671, MATCH(1, ('RESOLVE Results'!$A$1:$A$18671 = $D$10) * ('RESOLVE Results'!$B$1:$B$18671 = $F$10) * ('RESOLVE Results'!$C$1:$C$18671 = $C19), 0), MATCH(O$12, 'RESOLVE Results'!$D$1:$P$1, 0)), "")</f>
        <v>77777</v>
      </c>
      <c r="P19" s="6">
        <f t="shared" si="0"/>
        <v>959073.03422249225</v>
      </c>
      <c r="Q19" s="4">
        <f>IFERROR(IF('Dashboard '!$D$6 = 2035, P19 * (1.05^(2035-2022)), P19), "")</f>
        <v>1808475.2444069861</v>
      </c>
    </row>
    <row r="20" spans="2:17" outlineLevel="1" x14ac:dyDescent="0.2">
      <c r="B20" s="11" t="s">
        <v>261</v>
      </c>
      <c r="C20" s="3" t="str">
        <v>0GW High Competing Resource Cost</v>
      </c>
      <c r="D20" s="4" cm="1">
        <f t="array" ref="D20">IFERROR(INDEX('RESOLVE Results'!$D$1:$P$18671, MATCH(1, ('RESOLVE Results'!$A$1:$A$18671 = $D$10) * ('RESOLVE Results'!$B$1:$B$18671 = $F$10) * ('RESOLVE Results'!$C$1:$C$18671 = $C20), 0), MATCH(D$12, 'RESOLVE Results'!$D$1:$P$1, 0)), "")</f>
        <v>48949</v>
      </c>
      <c r="E20" s="4" cm="1">
        <f t="array" ref="E20">IFERROR(INDEX('RESOLVE Results'!$D$1:$P$18671, MATCH(1, ('RESOLVE Results'!$A$1:$A$18671 = $D$10) * ('RESOLVE Results'!$B$1:$B$18671 = $F$10) * ('RESOLVE Results'!$C$1:$C$18671 = $C20), 0), MATCH(E$12, 'RESOLVE Results'!$D$1:$P$1, 0)), "")</f>
        <v>50965</v>
      </c>
      <c r="F20" s="4" cm="1">
        <f t="array" ref="F20">IFERROR(INDEX('RESOLVE Results'!$D$1:$P$18671, MATCH(1, ('RESOLVE Results'!$A$1:$A$18671 = $D$10) * ('RESOLVE Results'!$B$1:$B$18671 = $F$10) * ('RESOLVE Results'!$C$1:$C$18671 = $C20), 0), MATCH(F$12, 'RESOLVE Results'!$D$1:$P$1, 0)), "")</f>
        <v>49664</v>
      </c>
      <c r="G20" s="4" cm="1">
        <f t="array" ref="G20">IFERROR(INDEX('RESOLVE Results'!$D$1:$P$18671, MATCH(1, ('RESOLVE Results'!$A$1:$A$18671 = $D$10) * ('RESOLVE Results'!$B$1:$B$18671 = $F$10) * ('RESOLVE Results'!$C$1:$C$18671 = $C20), 0), MATCH(G$12, 'RESOLVE Results'!$D$1:$P$1, 0)), "")</f>
        <v>51211</v>
      </c>
      <c r="H20" s="4" cm="1">
        <f t="array" ref="H20">IFERROR(INDEX('RESOLVE Results'!$D$1:$P$18671, MATCH(1, ('RESOLVE Results'!$A$1:$A$18671 = $D$10) * ('RESOLVE Results'!$B$1:$B$18671 = $F$10) * ('RESOLVE Results'!$C$1:$C$18671 = $C20), 0), MATCH(H$12, 'RESOLVE Results'!$D$1:$P$1, 0)), "")</f>
        <v>53138</v>
      </c>
      <c r="I20" s="4" cm="1">
        <f t="array" ref="I20">IFERROR(INDEX('RESOLVE Results'!$D$1:$P$18671, MATCH(1, ('RESOLVE Results'!$A$1:$A$18671 = $D$10) * ('RESOLVE Results'!$B$1:$B$18671 = $F$10) * ('RESOLVE Results'!$C$1:$C$18671 = $C20), 0), MATCH(I$12, 'RESOLVE Results'!$D$1:$P$1, 0)), "")</f>
        <v>54800</v>
      </c>
      <c r="J20" s="4" cm="1">
        <f t="array" ref="J20">IFERROR(INDEX('RESOLVE Results'!$D$1:$P$18671, MATCH(1, ('RESOLVE Results'!$A$1:$A$18671 = $D$10) * ('RESOLVE Results'!$B$1:$B$18671 = $F$10) * ('RESOLVE Results'!$C$1:$C$18671 = $C20), 0), MATCH(J$12, 'RESOLVE Results'!$D$1:$P$1, 0)), "")</f>
        <v>56469</v>
      </c>
      <c r="K20" s="4" cm="1">
        <f t="array" ref="K20">IFERROR(INDEX('RESOLVE Results'!$D$1:$P$18671, MATCH(1, ('RESOLVE Results'!$A$1:$A$18671 = $D$10) * ('RESOLVE Results'!$B$1:$B$18671 = $F$10) * ('RESOLVE Results'!$C$1:$C$18671 = $C20), 0), MATCH(K$12, 'RESOLVE Results'!$D$1:$P$1, 0)), "")</f>
        <v>56380</v>
      </c>
      <c r="L20" s="4" cm="1">
        <f t="array" ref="L20">IFERROR(INDEX('RESOLVE Results'!$D$1:$P$18671, MATCH(1, ('RESOLVE Results'!$A$1:$A$18671 = $D$10) * ('RESOLVE Results'!$B$1:$B$18671 = $F$10) * ('RESOLVE Results'!$C$1:$C$18671 = $C20), 0), MATCH(L$12, 'RESOLVE Results'!$D$1:$P$1, 0)), "")</f>
        <v>57304</v>
      </c>
      <c r="M20" s="4" cm="1">
        <f t="array" ref="M20">IFERROR(INDEX('RESOLVE Results'!$D$1:$P$18671, MATCH(1, ('RESOLVE Results'!$A$1:$A$18671 = $D$10) * ('RESOLVE Results'!$B$1:$B$18671 = $F$10) * ('RESOLVE Results'!$C$1:$C$18671 = $C20), 0), MATCH(M$12, 'RESOLVE Results'!$D$1:$P$1, 0)), "")</f>
        <v>61114</v>
      </c>
      <c r="N20" s="4" cm="1">
        <f t="array" ref="N20">IFERROR(INDEX('RESOLVE Results'!$D$1:$P$18671, MATCH(1, ('RESOLVE Results'!$A$1:$A$18671 = $D$10) * ('RESOLVE Results'!$B$1:$B$18671 = $F$10) * ('RESOLVE Results'!$C$1:$C$18671 = $C20), 0), MATCH(N$12, 'RESOLVE Results'!$D$1:$P$1, 0)), "")</f>
        <v>62658</v>
      </c>
      <c r="O20" s="4" cm="1">
        <f t="array" ref="O20">IFERROR(INDEX('RESOLVE Results'!$D$1:$P$18671, MATCH(1, ('RESOLVE Results'!$A$1:$A$18671 = $D$10) * ('RESOLVE Results'!$B$1:$B$18671 = $F$10) * ('RESOLVE Results'!$C$1:$C$18671 = $C20), 0), MATCH(O$12, 'RESOLVE Results'!$D$1:$P$1, 0)), "")</f>
        <v>69307</v>
      </c>
      <c r="P20" s="6">
        <f t="shared" si="0"/>
        <v>913081.76522293547</v>
      </c>
      <c r="Q20" s="4">
        <f>IFERROR(IF('Dashboard '!$D$6 = 2035, P20 * (1.05^(2035-2022)), P20), "")</f>
        <v>1721751.8474636145</v>
      </c>
    </row>
    <row r="21" spans="2:17" outlineLevel="1" x14ac:dyDescent="0.2">
      <c r="B21" s="11" t="s">
        <v>261</v>
      </c>
      <c r="C21" s="3" t="str">
        <v>0GW High Electrification Load</v>
      </c>
      <c r="D21" s="4" cm="1">
        <f t="array" ref="D21">IFERROR(INDEX('RESOLVE Results'!$D$1:$P$18671, MATCH(1, ('RESOLVE Results'!$A$1:$A$18671 = $D$10) * ('RESOLVE Results'!$B$1:$B$18671 = $F$10) * ('RESOLVE Results'!$C$1:$C$18671 = $C21), 0), MATCH(D$12, 'RESOLVE Results'!$D$1:$P$1, 0)), "")</f>
        <v>48665</v>
      </c>
      <c r="E21" s="4" cm="1">
        <f t="array" ref="E21">IFERROR(INDEX('RESOLVE Results'!$D$1:$P$18671, MATCH(1, ('RESOLVE Results'!$A$1:$A$18671 = $D$10) * ('RESOLVE Results'!$B$1:$B$18671 = $F$10) * ('RESOLVE Results'!$C$1:$C$18671 = $C21), 0), MATCH(E$12, 'RESOLVE Results'!$D$1:$P$1, 0)), "")</f>
        <v>51207</v>
      </c>
      <c r="F21" s="4" cm="1">
        <f t="array" ref="F21">IFERROR(INDEX('RESOLVE Results'!$D$1:$P$18671, MATCH(1, ('RESOLVE Results'!$A$1:$A$18671 = $D$10) * ('RESOLVE Results'!$B$1:$B$18671 = $F$10) * ('RESOLVE Results'!$C$1:$C$18671 = $C21), 0), MATCH(F$12, 'RESOLVE Results'!$D$1:$P$1, 0)), "")</f>
        <v>49354</v>
      </c>
      <c r="G21" s="4" cm="1">
        <f t="array" ref="G21">IFERROR(INDEX('RESOLVE Results'!$D$1:$P$18671, MATCH(1, ('RESOLVE Results'!$A$1:$A$18671 = $D$10) * ('RESOLVE Results'!$B$1:$B$18671 = $F$10) * ('RESOLVE Results'!$C$1:$C$18671 = $C21), 0), MATCH(G$12, 'RESOLVE Results'!$D$1:$P$1, 0)), "")</f>
        <v>51212</v>
      </c>
      <c r="H21" s="4" cm="1">
        <f t="array" ref="H21">IFERROR(INDEX('RESOLVE Results'!$D$1:$P$18671, MATCH(1, ('RESOLVE Results'!$A$1:$A$18671 = $D$10) * ('RESOLVE Results'!$B$1:$B$18671 = $F$10) * ('RESOLVE Results'!$C$1:$C$18671 = $C21), 0), MATCH(H$12, 'RESOLVE Results'!$D$1:$P$1, 0)), "")</f>
        <v>54045</v>
      </c>
      <c r="I21" s="4" cm="1">
        <f t="array" ref="I21">IFERROR(INDEX('RESOLVE Results'!$D$1:$P$18671, MATCH(1, ('RESOLVE Results'!$A$1:$A$18671 = $D$10) * ('RESOLVE Results'!$B$1:$B$18671 = $F$10) * ('RESOLVE Results'!$C$1:$C$18671 = $C21), 0), MATCH(I$12, 'RESOLVE Results'!$D$1:$P$1, 0)), "")</f>
        <v>55589</v>
      </c>
      <c r="J21" s="4" cm="1">
        <f t="array" ref="J21">IFERROR(INDEX('RESOLVE Results'!$D$1:$P$18671, MATCH(1, ('RESOLVE Results'!$A$1:$A$18671 = $D$10) * ('RESOLVE Results'!$B$1:$B$18671 = $F$10) * ('RESOLVE Results'!$C$1:$C$18671 = $C21), 0), MATCH(J$12, 'RESOLVE Results'!$D$1:$P$1, 0)), "")</f>
        <v>57799</v>
      </c>
      <c r="K21" s="4" cm="1">
        <f t="array" ref="K21">IFERROR(INDEX('RESOLVE Results'!$D$1:$P$18671, MATCH(1, ('RESOLVE Results'!$A$1:$A$18671 = $D$10) * ('RESOLVE Results'!$B$1:$B$18671 = $F$10) * ('RESOLVE Results'!$C$1:$C$18671 = $C21), 0), MATCH(K$12, 'RESOLVE Results'!$D$1:$P$1, 0)), "")</f>
        <v>57499</v>
      </c>
      <c r="L21" s="4" cm="1">
        <f t="array" ref="L21">IFERROR(INDEX('RESOLVE Results'!$D$1:$P$18671, MATCH(1, ('RESOLVE Results'!$A$1:$A$18671 = $D$10) * ('RESOLVE Results'!$B$1:$B$18671 = $F$10) * ('RESOLVE Results'!$C$1:$C$18671 = $C21), 0), MATCH(L$12, 'RESOLVE Results'!$D$1:$P$1, 0)), "")</f>
        <v>58498</v>
      </c>
      <c r="M21" s="4" cm="1">
        <f t="array" ref="M21">IFERROR(INDEX('RESOLVE Results'!$D$1:$P$18671, MATCH(1, ('RESOLVE Results'!$A$1:$A$18671 = $D$10) * ('RESOLVE Results'!$B$1:$B$18671 = $F$10) * ('RESOLVE Results'!$C$1:$C$18671 = $C21), 0), MATCH(M$12, 'RESOLVE Results'!$D$1:$P$1, 0)), "")</f>
        <v>62734</v>
      </c>
      <c r="N21" s="4" cm="1">
        <f t="array" ref="N21">IFERROR(INDEX('RESOLVE Results'!$D$1:$P$18671, MATCH(1, ('RESOLVE Results'!$A$1:$A$18671 = $D$10) * ('RESOLVE Results'!$B$1:$B$18671 = $F$10) * ('RESOLVE Results'!$C$1:$C$18671 = $C21), 0), MATCH(N$12, 'RESOLVE Results'!$D$1:$P$1, 0)), "")</f>
        <v>64224</v>
      </c>
      <c r="O21" s="4" cm="1">
        <f t="array" ref="O21">IFERROR(INDEX('RESOLVE Results'!$D$1:$P$18671, MATCH(1, ('RESOLVE Results'!$A$1:$A$18671 = $D$10) * ('RESOLVE Results'!$B$1:$B$18671 = $F$10) * ('RESOLVE Results'!$C$1:$C$18671 = $C21), 0), MATCH(O$12, 'RESOLVE Results'!$D$1:$P$1, 0)), "")</f>
        <v>69905</v>
      </c>
      <c r="P21" s="6">
        <f t="shared" si="0"/>
        <v>923679.00040688552</v>
      </c>
      <c r="Q21" s="4">
        <f>IFERROR(IF('Dashboard '!$D$6 = 2035, P21 * (1.05^(2035-2022)), P21), "")</f>
        <v>1741734.5148992275</v>
      </c>
    </row>
    <row r="22" spans="2:17" outlineLevel="1" x14ac:dyDescent="0.2">
      <c r="B22" s="11" t="s">
        <v>261</v>
      </c>
      <c r="C22" s="3" t="str">
        <v>0GW High Gas Retirements</v>
      </c>
      <c r="D22" s="4" cm="1">
        <f t="array" ref="D22">IFERROR(INDEX('RESOLVE Results'!$D$1:$P$18671, MATCH(1, ('RESOLVE Results'!$A$1:$A$18671 = $D$10) * ('RESOLVE Results'!$B$1:$B$18671 = $F$10) * ('RESOLVE Results'!$C$1:$C$18671 = $C22), 0), MATCH(D$12, 'RESOLVE Results'!$D$1:$P$1, 0)), "")</f>
        <v>48952</v>
      </c>
      <c r="E22" s="4" cm="1">
        <f t="array" ref="E22">IFERROR(INDEX('RESOLVE Results'!$D$1:$P$18671, MATCH(1, ('RESOLVE Results'!$A$1:$A$18671 = $D$10) * ('RESOLVE Results'!$B$1:$B$18671 = $F$10) * ('RESOLVE Results'!$C$1:$C$18671 = $C22), 0), MATCH(E$12, 'RESOLVE Results'!$D$1:$P$1, 0)), "")</f>
        <v>51213</v>
      </c>
      <c r="F22" s="4" cm="1">
        <f t="array" ref="F22">IFERROR(INDEX('RESOLVE Results'!$D$1:$P$18671, MATCH(1, ('RESOLVE Results'!$A$1:$A$18671 = $D$10) * ('RESOLVE Results'!$B$1:$B$18671 = $F$10) * ('RESOLVE Results'!$C$1:$C$18671 = $C22), 0), MATCH(F$12, 'RESOLVE Results'!$D$1:$P$1, 0)), "")</f>
        <v>49582</v>
      </c>
      <c r="G22" s="4" cm="1">
        <f t="array" ref="G22">IFERROR(INDEX('RESOLVE Results'!$D$1:$P$18671, MATCH(1, ('RESOLVE Results'!$A$1:$A$18671 = $D$10) * ('RESOLVE Results'!$B$1:$B$18671 = $F$10) * ('RESOLVE Results'!$C$1:$C$18671 = $C22), 0), MATCH(G$12, 'RESOLVE Results'!$D$1:$P$1, 0)), "")</f>
        <v>51073</v>
      </c>
      <c r="H22" s="4" cm="1">
        <f t="array" ref="H22">IFERROR(INDEX('RESOLVE Results'!$D$1:$P$18671, MATCH(1, ('RESOLVE Results'!$A$1:$A$18671 = $D$10) * ('RESOLVE Results'!$B$1:$B$18671 = $F$10) * ('RESOLVE Results'!$C$1:$C$18671 = $C22), 0), MATCH(H$12, 'RESOLVE Results'!$D$1:$P$1, 0)), "")</f>
        <v>52983</v>
      </c>
      <c r="I22" s="4" cm="1">
        <f t="array" ref="I22">IFERROR(INDEX('RESOLVE Results'!$D$1:$P$18671, MATCH(1, ('RESOLVE Results'!$A$1:$A$18671 = $D$10) * ('RESOLVE Results'!$B$1:$B$18671 = $F$10) * ('RESOLVE Results'!$C$1:$C$18671 = $C22), 0), MATCH(I$12, 'RESOLVE Results'!$D$1:$P$1, 0)), "")</f>
        <v>54308</v>
      </c>
      <c r="J22" s="4" cm="1">
        <f t="array" ref="J22">IFERROR(INDEX('RESOLVE Results'!$D$1:$P$18671, MATCH(1, ('RESOLVE Results'!$A$1:$A$18671 = $D$10) * ('RESOLVE Results'!$B$1:$B$18671 = $F$10) * ('RESOLVE Results'!$C$1:$C$18671 = $C22), 0), MATCH(J$12, 'RESOLVE Results'!$D$1:$P$1, 0)), "")</f>
        <v>56108</v>
      </c>
      <c r="K22" s="4" cm="1">
        <f t="array" ref="K22">IFERROR(INDEX('RESOLVE Results'!$D$1:$P$18671, MATCH(1, ('RESOLVE Results'!$A$1:$A$18671 = $D$10) * ('RESOLVE Results'!$B$1:$B$18671 = $F$10) * ('RESOLVE Results'!$C$1:$C$18671 = $C22), 0), MATCH(K$12, 'RESOLVE Results'!$D$1:$P$1, 0)), "")</f>
        <v>55631</v>
      </c>
      <c r="L22" s="4" cm="1">
        <f t="array" ref="L22">IFERROR(INDEX('RESOLVE Results'!$D$1:$P$18671, MATCH(1, ('RESOLVE Results'!$A$1:$A$18671 = $D$10) * ('RESOLVE Results'!$B$1:$B$18671 = $F$10) * ('RESOLVE Results'!$C$1:$C$18671 = $C22), 0), MATCH(L$12, 'RESOLVE Results'!$D$1:$P$1, 0)), "")</f>
        <v>56741</v>
      </c>
      <c r="M22" s="4" cm="1">
        <f t="array" ref="M22">IFERROR(INDEX('RESOLVE Results'!$D$1:$P$18671, MATCH(1, ('RESOLVE Results'!$A$1:$A$18671 = $D$10) * ('RESOLVE Results'!$B$1:$B$18671 = $F$10) * ('RESOLVE Results'!$C$1:$C$18671 = $C22), 0), MATCH(M$12, 'RESOLVE Results'!$D$1:$P$1, 0)), "")</f>
        <v>60728</v>
      </c>
      <c r="N22" s="4" cm="1">
        <f t="array" ref="N22">IFERROR(INDEX('RESOLVE Results'!$D$1:$P$18671, MATCH(1, ('RESOLVE Results'!$A$1:$A$18671 = $D$10) * ('RESOLVE Results'!$B$1:$B$18671 = $F$10) * ('RESOLVE Results'!$C$1:$C$18671 = $C22), 0), MATCH(N$12, 'RESOLVE Results'!$D$1:$P$1, 0)), "")</f>
        <v>62371</v>
      </c>
      <c r="O22" s="4" cm="1">
        <f t="array" ref="O22">IFERROR(INDEX('RESOLVE Results'!$D$1:$P$18671, MATCH(1, ('RESOLVE Results'!$A$1:$A$18671 = $D$10) * ('RESOLVE Results'!$B$1:$B$18671 = $F$10) * ('RESOLVE Results'!$C$1:$C$18671 = $C22), 0), MATCH(O$12, 'RESOLVE Results'!$D$1:$P$1, 0)), "")</f>
        <v>67370</v>
      </c>
      <c r="P22" s="6">
        <f t="shared" si="0"/>
        <v>902257.44415281597</v>
      </c>
      <c r="Q22" s="4">
        <f>IFERROR(IF('Dashboard '!$D$6 = 2035, P22 * (1.05^(2035-2022)), P22), "")</f>
        <v>1701340.9757215125</v>
      </c>
    </row>
    <row r="23" spans="2:17" outlineLevel="1" x14ac:dyDescent="0.2">
      <c r="B23" s="11" t="s">
        <v>261</v>
      </c>
      <c r="C23" s="3" t="str">
        <v>0GW High Offshore Wind ELCC</v>
      </c>
      <c r="D23" s="4" cm="1">
        <f t="array" ref="D23">IFERROR(INDEX('RESOLVE Results'!$D$1:$P$18671, MATCH(1, ('RESOLVE Results'!$A$1:$A$18671 = $D$10) * ('RESOLVE Results'!$B$1:$B$18671 = $F$10) * ('RESOLVE Results'!$C$1:$C$18671 = $C23), 0), MATCH(D$12, 'RESOLVE Results'!$D$1:$P$1, 0)), "")</f>
        <v>48912</v>
      </c>
      <c r="E23" s="4" cm="1">
        <f t="array" ref="E23">IFERROR(INDEX('RESOLVE Results'!$D$1:$P$18671, MATCH(1, ('RESOLVE Results'!$A$1:$A$18671 = $D$10) * ('RESOLVE Results'!$B$1:$B$18671 = $F$10) * ('RESOLVE Results'!$C$1:$C$18671 = $C23), 0), MATCH(E$12, 'RESOLVE Results'!$D$1:$P$1, 0)), "")</f>
        <v>50801</v>
      </c>
      <c r="F23" s="4" cm="1">
        <f t="array" ref="F23">IFERROR(INDEX('RESOLVE Results'!$D$1:$P$18671, MATCH(1, ('RESOLVE Results'!$A$1:$A$18671 = $D$10) * ('RESOLVE Results'!$B$1:$B$18671 = $F$10) * ('RESOLVE Results'!$C$1:$C$18671 = $C23), 0), MATCH(F$12, 'RESOLVE Results'!$D$1:$P$1, 0)), "")</f>
        <v>49511</v>
      </c>
      <c r="G23" s="4" cm="1">
        <f t="array" ref="G23">IFERROR(INDEX('RESOLVE Results'!$D$1:$P$18671, MATCH(1, ('RESOLVE Results'!$A$1:$A$18671 = $D$10) * ('RESOLVE Results'!$B$1:$B$18671 = $F$10) * ('RESOLVE Results'!$C$1:$C$18671 = $C23), 0), MATCH(G$12, 'RESOLVE Results'!$D$1:$P$1, 0)), "")</f>
        <v>51012</v>
      </c>
      <c r="H23" s="4" cm="1">
        <f t="array" ref="H23">IFERROR(INDEX('RESOLVE Results'!$D$1:$P$18671, MATCH(1, ('RESOLVE Results'!$A$1:$A$18671 = $D$10) * ('RESOLVE Results'!$B$1:$B$18671 = $F$10) * ('RESOLVE Results'!$C$1:$C$18671 = $C23), 0), MATCH(H$12, 'RESOLVE Results'!$D$1:$P$1, 0)), "")</f>
        <v>52876</v>
      </c>
      <c r="I23" s="4" cm="1">
        <f t="array" ref="I23">IFERROR(INDEX('RESOLVE Results'!$D$1:$P$18671, MATCH(1, ('RESOLVE Results'!$A$1:$A$18671 = $D$10) * ('RESOLVE Results'!$B$1:$B$18671 = $F$10) * ('RESOLVE Results'!$C$1:$C$18671 = $C23), 0), MATCH(I$12, 'RESOLVE Results'!$D$1:$P$1, 0)), "")</f>
        <v>54143</v>
      </c>
      <c r="J23" s="4" cm="1">
        <f t="array" ref="J23">IFERROR(INDEX('RESOLVE Results'!$D$1:$P$18671, MATCH(1, ('RESOLVE Results'!$A$1:$A$18671 = $D$10) * ('RESOLVE Results'!$B$1:$B$18671 = $F$10) * ('RESOLVE Results'!$C$1:$C$18671 = $C23), 0), MATCH(J$12, 'RESOLVE Results'!$D$1:$P$1, 0)), "")</f>
        <v>56277</v>
      </c>
      <c r="K23" s="4" cm="1">
        <f t="array" ref="K23">IFERROR(INDEX('RESOLVE Results'!$D$1:$P$18671, MATCH(1, ('RESOLVE Results'!$A$1:$A$18671 = $D$10) * ('RESOLVE Results'!$B$1:$B$18671 = $F$10) * ('RESOLVE Results'!$C$1:$C$18671 = $C23), 0), MATCH(K$12, 'RESOLVE Results'!$D$1:$P$1, 0)), "")</f>
        <v>55578</v>
      </c>
      <c r="L23" s="4" cm="1">
        <f t="array" ref="L23">IFERROR(INDEX('RESOLVE Results'!$D$1:$P$18671, MATCH(1, ('RESOLVE Results'!$A$1:$A$18671 = $D$10) * ('RESOLVE Results'!$B$1:$B$18671 = $F$10) * ('RESOLVE Results'!$C$1:$C$18671 = $C23), 0), MATCH(L$12, 'RESOLVE Results'!$D$1:$P$1, 0)), "")</f>
        <v>56361</v>
      </c>
      <c r="M23" s="4" cm="1">
        <f t="array" ref="M23">IFERROR(INDEX('RESOLVE Results'!$D$1:$P$18671, MATCH(1, ('RESOLVE Results'!$A$1:$A$18671 = $D$10) * ('RESOLVE Results'!$B$1:$B$18671 = $F$10) * ('RESOLVE Results'!$C$1:$C$18671 = $C23), 0), MATCH(M$12, 'RESOLVE Results'!$D$1:$P$1, 0)), "")</f>
        <v>59548</v>
      </c>
      <c r="N23" s="4" cm="1">
        <f t="array" ref="N23">IFERROR(INDEX('RESOLVE Results'!$D$1:$P$18671, MATCH(1, ('RESOLVE Results'!$A$1:$A$18671 = $D$10) * ('RESOLVE Results'!$B$1:$B$18671 = $F$10) * ('RESOLVE Results'!$C$1:$C$18671 = $C23), 0), MATCH(N$12, 'RESOLVE Results'!$D$1:$P$1, 0)), "")</f>
        <v>60825</v>
      </c>
      <c r="O23" s="4" cm="1">
        <f t="array" ref="O23">IFERROR(INDEX('RESOLVE Results'!$D$1:$P$18671, MATCH(1, ('RESOLVE Results'!$A$1:$A$18671 = $D$10) * ('RESOLVE Results'!$B$1:$B$18671 = $F$10) * ('RESOLVE Results'!$C$1:$C$18671 = $C23), 0), MATCH(O$12, 'RESOLVE Results'!$D$1:$P$1, 0)), "")</f>
        <v>66104</v>
      </c>
      <c r="P23" s="6">
        <f t="shared" si="0"/>
        <v>892621.4016543387</v>
      </c>
      <c r="Q23" s="4">
        <f>IFERROR(IF('Dashboard '!$D$6 = 2035, P23 * (1.05^(2035-2022)), P23), "")</f>
        <v>1683170.7804488684</v>
      </c>
    </row>
    <row r="24" spans="2:17" outlineLevel="1" x14ac:dyDescent="0.2">
      <c r="B24" s="11" t="s">
        <v>261</v>
      </c>
      <c r="C24" s="3" t="str">
        <v>0GW Low Competing Resource Availability</v>
      </c>
      <c r="D24" s="4" cm="1">
        <f t="array" ref="D24">IFERROR(INDEX('RESOLVE Results'!$D$1:$P$18671, MATCH(1, ('RESOLVE Results'!$A$1:$A$18671 = $D$10) * ('RESOLVE Results'!$B$1:$B$18671 = $F$10) * ('RESOLVE Results'!$C$1:$C$18671 = $C24), 0), MATCH(D$12, 'RESOLVE Results'!$D$1:$P$1, 0)), "")</f>
        <v>48913</v>
      </c>
      <c r="E24" s="4" cm="1">
        <f t="array" ref="E24">IFERROR(INDEX('RESOLVE Results'!$D$1:$P$18671, MATCH(1, ('RESOLVE Results'!$A$1:$A$18671 = $D$10) * ('RESOLVE Results'!$B$1:$B$18671 = $F$10) * ('RESOLVE Results'!$C$1:$C$18671 = $C24), 0), MATCH(E$12, 'RESOLVE Results'!$D$1:$P$1, 0)), "")</f>
        <v>51391</v>
      </c>
      <c r="F24" s="4" cm="1">
        <f t="array" ref="F24">IFERROR(INDEX('RESOLVE Results'!$D$1:$P$18671, MATCH(1, ('RESOLVE Results'!$A$1:$A$18671 = $D$10) * ('RESOLVE Results'!$B$1:$B$18671 = $F$10) * ('RESOLVE Results'!$C$1:$C$18671 = $C24), 0), MATCH(F$12, 'RESOLVE Results'!$D$1:$P$1, 0)), "")</f>
        <v>49524</v>
      </c>
      <c r="G24" s="4" cm="1">
        <f t="array" ref="G24">IFERROR(INDEX('RESOLVE Results'!$D$1:$P$18671, MATCH(1, ('RESOLVE Results'!$A$1:$A$18671 = $D$10) * ('RESOLVE Results'!$B$1:$B$18671 = $F$10) * ('RESOLVE Results'!$C$1:$C$18671 = $C24), 0), MATCH(G$12, 'RESOLVE Results'!$D$1:$P$1, 0)), "")</f>
        <v>50943</v>
      </c>
      <c r="H24" s="4" cm="1">
        <f t="array" ref="H24">IFERROR(INDEX('RESOLVE Results'!$D$1:$P$18671, MATCH(1, ('RESOLVE Results'!$A$1:$A$18671 = $D$10) * ('RESOLVE Results'!$B$1:$B$18671 = $F$10) * ('RESOLVE Results'!$C$1:$C$18671 = $C24), 0), MATCH(H$12, 'RESOLVE Results'!$D$1:$P$1, 0)), "")</f>
        <v>53522</v>
      </c>
      <c r="I24" s="4" cm="1">
        <f t="array" ref="I24">IFERROR(INDEX('RESOLVE Results'!$D$1:$P$18671, MATCH(1, ('RESOLVE Results'!$A$1:$A$18671 = $D$10) * ('RESOLVE Results'!$B$1:$B$18671 = $F$10) * ('RESOLVE Results'!$C$1:$C$18671 = $C24), 0), MATCH(I$12, 'RESOLVE Results'!$D$1:$P$1, 0)), "")</f>
        <v>54659</v>
      </c>
      <c r="J24" s="4" cm="1">
        <f t="array" ref="J24">IFERROR(INDEX('RESOLVE Results'!$D$1:$P$18671, MATCH(1, ('RESOLVE Results'!$A$1:$A$18671 = $D$10) * ('RESOLVE Results'!$B$1:$B$18671 = $F$10) * ('RESOLVE Results'!$C$1:$C$18671 = $C24), 0), MATCH(J$12, 'RESOLVE Results'!$D$1:$P$1, 0)), "")</f>
        <v>56057</v>
      </c>
      <c r="K24" s="4" cm="1">
        <f t="array" ref="K24">IFERROR(INDEX('RESOLVE Results'!$D$1:$P$18671, MATCH(1, ('RESOLVE Results'!$A$1:$A$18671 = $D$10) * ('RESOLVE Results'!$B$1:$B$18671 = $F$10) * ('RESOLVE Results'!$C$1:$C$18671 = $C24), 0), MATCH(K$12, 'RESOLVE Results'!$D$1:$P$1, 0)), "")</f>
        <v>56834</v>
      </c>
      <c r="L24" s="4" cm="1">
        <f t="array" ref="L24">IFERROR(INDEX('RESOLVE Results'!$D$1:$P$18671, MATCH(1, ('RESOLVE Results'!$A$1:$A$18671 = $D$10) * ('RESOLVE Results'!$B$1:$B$18671 = $F$10) * ('RESOLVE Results'!$C$1:$C$18671 = $C24), 0), MATCH(L$12, 'RESOLVE Results'!$D$1:$P$1, 0)), "")</f>
        <v>57661</v>
      </c>
      <c r="M24" s="4" cm="1">
        <f t="array" ref="M24">IFERROR(INDEX('RESOLVE Results'!$D$1:$P$18671, MATCH(1, ('RESOLVE Results'!$A$1:$A$18671 = $D$10) * ('RESOLVE Results'!$B$1:$B$18671 = $F$10) * ('RESOLVE Results'!$C$1:$C$18671 = $C24), 0), MATCH(M$12, 'RESOLVE Results'!$D$1:$P$1, 0)), "")</f>
        <v>61009</v>
      </c>
      <c r="N24" s="4" cm="1">
        <f t="array" ref="N24">IFERROR(INDEX('RESOLVE Results'!$D$1:$P$18671, MATCH(1, ('RESOLVE Results'!$A$1:$A$18671 = $D$10) * ('RESOLVE Results'!$B$1:$B$18671 = $F$10) * ('RESOLVE Results'!$C$1:$C$18671 = $C24), 0), MATCH(N$12, 'RESOLVE Results'!$D$1:$P$1, 0)), "")</f>
        <v>62343</v>
      </c>
      <c r="O24" s="4" cm="1">
        <f t="array" ref="O24">IFERROR(INDEX('RESOLVE Results'!$D$1:$P$18671, MATCH(1, ('RESOLVE Results'!$A$1:$A$18671 = $D$10) * ('RESOLVE Results'!$B$1:$B$18671 = $F$10) * ('RESOLVE Results'!$C$1:$C$18671 = $C24), 0), MATCH(O$12, 'RESOLVE Results'!$D$1:$P$1, 0)), "")</f>
        <v>67593</v>
      </c>
      <c r="P24" s="6">
        <f t="shared" si="0"/>
        <v>906177.34912787564</v>
      </c>
      <c r="Q24" s="4">
        <f>IFERROR(IF('Dashboard '!$D$6 = 2035, P24 * (1.05^(2035-2022)), P24), "")</f>
        <v>1708732.5411757224</v>
      </c>
    </row>
    <row r="25" spans="2:17" outlineLevel="1" x14ac:dyDescent="0.2">
      <c r="B25" s="11" t="s">
        <v>261</v>
      </c>
      <c r="C25" s="3" t="str">
        <v>0GW Low Competing Resource Cost</v>
      </c>
      <c r="D25" s="4" cm="1">
        <f t="array" ref="D25">IFERROR(INDEX('RESOLVE Results'!$D$1:$P$18671, MATCH(1, ('RESOLVE Results'!$A$1:$A$18671 = $D$10) * ('RESOLVE Results'!$B$1:$B$18671 = $F$10) * ('RESOLVE Results'!$C$1:$C$18671 = $C25), 0), MATCH(D$12, 'RESOLVE Results'!$D$1:$P$1, 0)), "")</f>
        <v>48913</v>
      </c>
      <c r="E25" s="4" cm="1">
        <f t="array" ref="E25">IFERROR(INDEX('RESOLVE Results'!$D$1:$P$18671, MATCH(1, ('RESOLVE Results'!$A$1:$A$18671 = $D$10) * ('RESOLVE Results'!$B$1:$B$18671 = $F$10) * ('RESOLVE Results'!$C$1:$C$18671 = $C25), 0), MATCH(E$12, 'RESOLVE Results'!$D$1:$P$1, 0)), "")</f>
        <v>50939</v>
      </c>
      <c r="F25" s="4" cm="1">
        <f t="array" ref="F25">IFERROR(INDEX('RESOLVE Results'!$D$1:$P$18671, MATCH(1, ('RESOLVE Results'!$A$1:$A$18671 = $D$10) * ('RESOLVE Results'!$B$1:$B$18671 = $F$10) * ('RESOLVE Results'!$C$1:$C$18671 = $C25), 0), MATCH(F$12, 'RESOLVE Results'!$D$1:$P$1, 0)), "")</f>
        <v>49326</v>
      </c>
      <c r="G25" s="4" cm="1">
        <f t="array" ref="G25">IFERROR(INDEX('RESOLVE Results'!$D$1:$P$18671, MATCH(1, ('RESOLVE Results'!$A$1:$A$18671 = $D$10) * ('RESOLVE Results'!$B$1:$B$18671 = $F$10) * ('RESOLVE Results'!$C$1:$C$18671 = $C25), 0), MATCH(G$12, 'RESOLVE Results'!$D$1:$P$1, 0)), "")</f>
        <v>50824</v>
      </c>
      <c r="H25" s="4" cm="1">
        <f t="array" ref="H25">IFERROR(INDEX('RESOLVE Results'!$D$1:$P$18671, MATCH(1, ('RESOLVE Results'!$A$1:$A$18671 = $D$10) * ('RESOLVE Results'!$B$1:$B$18671 = $F$10) * ('RESOLVE Results'!$C$1:$C$18671 = $C25), 0), MATCH(H$12, 'RESOLVE Results'!$D$1:$P$1, 0)), "")</f>
        <v>52608</v>
      </c>
      <c r="I25" s="4" cm="1">
        <f t="array" ref="I25">IFERROR(INDEX('RESOLVE Results'!$D$1:$P$18671, MATCH(1, ('RESOLVE Results'!$A$1:$A$18671 = $D$10) * ('RESOLVE Results'!$B$1:$B$18671 = $F$10) * ('RESOLVE Results'!$C$1:$C$18671 = $C25), 0), MATCH(I$12, 'RESOLVE Results'!$D$1:$P$1, 0)), "")</f>
        <v>53447</v>
      </c>
      <c r="J25" s="4" cm="1">
        <f t="array" ref="J25">IFERROR(INDEX('RESOLVE Results'!$D$1:$P$18671, MATCH(1, ('RESOLVE Results'!$A$1:$A$18671 = $D$10) * ('RESOLVE Results'!$B$1:$B$18671 = $F$10) * ('RESOLVE Results'!$C$1:$C$18671 = $C25), 0), MATCH(J$12, 'RESOLVE Results'!$D$1:$P$1, 0)), "")</f>
        <v>55128</v>
      </c>
      <c r="K25" s="4" cm="1">
        <f t="array" ref="K25">IFERROR(INDEX('RESOLVE Results'!$D$1:$P$18671, MATCH(1, ('RESOLVE Results'!$A$1:$A$18671 = $D$10) * ('RESOLVE Results'!$B$1:$B$18671 = $F$10) * ('RESOLVE Results'!$C$1:$C$18671 = $C25), 0), MATCH(K$12, 'RESOLVE Results'!$D$1:$P$1, 0)), "")</f>
        <v>55055</v>
      </c>
      <c r="L25" s="4" cm="1">
        <f t="array" ref="L25">IFERROR(INDEX('RESOLVE Results'!$D$1:$P$18671, MATCH(1, ('RESOLVE Results'!$A$1:$A$18671 = $D$10) * ('RESOLVE Results'!$B$1:$B$18671 = $F$10) * ('RESOLVE Results'!$C$1:$C$18671 = $C25), 0), MATCH(L$12, 'RESOLVE Results'!$D$1:$P$1, 0)), "")</f>
        <v>55638</v>
      </c>
      <c r="M25" s="4" cm="1">
        <f t="array" ref="M25">IFERROR(INDEX('RESOLVE Results'!$D$1:$P$18671, MATCH(1, ('RESOLVE Results'!$A$1:$A$18671 = $D$10) * ('RESOLVE Results'!$B$1:$B$18671 = $F$10) * ('RESOLVE Results'!$C$1:$C$18671 = $C25), 0), MATCH(M$12, 'RESOLVE Results'!$D$1:$P$1, 0)), "")</f>
        <v>58134</v>
      </c>
      <c r="N25" s="4" cm="1">
        <f t="array" ref="N25">IFERROR(INDEX('RESOLVE Results'!$D$1:$P$18671, MATCH(1, ('RESOLVE Results'!$A$1:$A$18671 = $D$10) * ('RESOLVE Results'!$B$1:$B$18671 = $F$10) * ('RESOLVE Results'!$C$1:$C$18671 = $C25), 0), MATCH(N$12, 'RESOLVE Results'!$D$1:$P$1, 0)), "")</f>
        <v>59076</v>
      </c>
      <c r="O25" s="4" cm="1">
        <f t="array" ref="O25">IFERROR(INDEX('RESOLVE Results'!$D$1:$P$18671, MATCH(1, ('RESOLVE Results'!$A$1:$A$18671 = $D$10) * ('RESOLVE Results'!$B$1:$B$18671 = $F$10) * ('RESOLVE Results'!$C$1:$C$18671 = $C25), 0), MATCH(O$12, 'RESOLVE Results'!$D$1:$P$1, 0)), "")</f>
        <v>63787</v>
      </c>
      <c r="P25" s="6">
        <f t="shared" si="0"/>
        <v>876170.73132148921</v>
      </c>
      <c r="Q25" s="4">
        <f>IFERROR(IF('Dashboard '!$D$6 = 2035, P25 * (1.05^(2035-2022)), P25), "")</f>
        <v>1652150.5880450886</v>
      </c>
    </row>
    <row r="26" spans="2:17" outlineLevel="1" x14ac:dyDescent="0.2">
      <c r="B26" s="11" t="s">
        <v>261</v>
      </c>
      <c r="C26" s="3" t="str">
        <v>0GW Low Long Duration Storage ELCC</v>
      </c>
      <c r="D26" s="4" cm="1">
        <f t="array" ref="D26">IFERROR(INDEX('RESOLVE Results'!$D$1:$P$18671, MATCH(1, ('RESOLVE Results'!$A$1:$A$18671 = $D$10) * ('RESOLVE Results'!$B$1:$B$18671 = $F$10) * ('RESOLVE Results'!$C$1:$C$18671 = $C26), 0), MATCH(D$12, 'RESOLVE Results'!$D$1:$P$1, 0)), "")</f>
        <v>48942</v>
      </c>
      <c r="E26" s="4" cm="1">
        <f t="array" ref="E26">IFERROR(INDEX('RESOLVE Results'!$D$1:$P$18671, MATCH(1, ('RESOLVE Results'!$A$1:$A$18671 = $D$10) * ('RESOLVE Results'!$B$1:$B$18671 = $F$10) * ('RESOLVE Results'!$C$1:$C$18671 = $C26), 0), MATCH(E$12, 'RESOLVE Results'!$D$1:$P$1, 0)), "")</f>
        <v>51033</v>
      </c>
      <c r="F26" s="4" cm="1">
        <f t="array" ref="F26">IFERROR(INDEX('RESOLVE Results'!$D$1:$P$18671, MATCH(1, ('RESOLVE Results'!$A$1:$A$18671 = $D$10) * ('RESOLVE Results'!$B$1:$B$18671 = $F$10) * ('RESOLVE Results'!$C$1:$C$18671 = $C26), 0), MATCH(F$12, 'RESOLVE Results'!$D$1:$P$1, 0)), "")</f>
        <v>49549</v>
      </c>
      <c r="G26" s="4" cm="1">
        <f t="array" ref="G26">IFERROR(INDEX('RESOLVE Results'!$D$1:$P$18671, MATCH(1, ('RESOLVE Results'!$A$1:$A$18671 = $D$10) * ('RESOLVE Results'!$B$1:$B$18671 = $F$10) * ('RESOLVE Results'!$C$1:$C$18671 = $C26), 0), MATCH(G$12, 'RESOLVE Results'!$D$1:$P$1, 0)), "")</f>
        <v>51078</v>
      </c>
      <c r="H26" s="4" cm="1">
        <f t="array" ref="H26">IFERROR(INDEX('RESOLVE Results'!$D$1:$P$18671, MATCH(1, ('RESOLVE Results'!$A$1:$A$18671 = $D$10) * ('RESOLVE Results'!$B$1:$B$18671 = $F$10) * ('RESOLVE Results'!$C$1:$C$18671 = $C26), 0), MATCH(H$12, 'RESOLVE Results'!$D$1:$P$1, 0)), "")</f>
        <v>52918</v>
      </c>
      <c r="I26" s="4" cm="1">
        <f t="array" ref="I26">IFERROR(INDEX('RESOLVE Results'!$D$1:$P$18671, MATCH(1, ('RESOLVE Results'!$A$1:$A$18671 = $D$10) * ('RESOLVE Results'!$B$1:$B$18671 = $F$10) * ('RESOLVE Results'!$C$1:$C$18671 = $C26), 0), MATCH(I$12, 'RESOLVE Results'!$D$1:$P$1, 0)), "")</f>
        <v>54189</v>
      </c>
      <c r="J26" s="4" cm="1">
        <f t="array" ref="J26">IFERROR(INDEX('RESOLVE Results'!$D$1:$P$18671, MATCH(1, ('RESOLVE Results'!$A$1:$A$18671 = $D$10) * ('RESOLVE Results'!$B$1:$B$18671 = $F$10) * ('RESOLVE Results'!$C$1:$C$18671 = $C26), 0), MATCH(J$12, 'RESOLVE Results'!$D$1:$P$1, 0)), "")</f>
        <v>56437</v>
      </c>
      <c r="K26" s="4" cm="1">
        <f t="array" ref="K26">IFERROR(INDEX('RESOLVE Results'!$D$1:$P$18671, MATCH(1, ('RESOLVE Results'!$A$1:$A$18671 = $D$10) * ('RESOLVE Results'!$B$1:$B$18671 = $F$10) * ('RESOLVE Results'!$C$1:$C$18671 = $C26), 0), MATCH(K$12, 'RESOLVE Results'!$D$1:$P$1, 0)), "")</f>
        <v>55688</v>
      </c>
      <c r="L26" s="4" cm="1">
        <f t="array" ref="L26">IFERROR(INDEX('RESOLVE Results'!$D$1:$P$18671, MATCH(1, ('RESOLVE Results'!$A$1:$A$18671 = $D$10) * ('RESOLVE Results'!$B$1:$B$18671 = $F$10) * ('RESOLVE Results'!$C$1:$C$18671 = $C26), 0), MATCH(L$12, 'RESOLVE Results'!$D$1:$P$1, 0)), "")</f>
        <v>56588</v>
      </c>
      <c r="M26" s="4" cm="1">
        <f t="array" ref="M26">IFERROR(INDEX('RESOLVE Results'!$D$1:$P$18671, MATCH(1, ('RESOLVE Results'!$A$1:$A$18671 = $D$10) * ('RESOLVE Results'!$B$1:$B$18671 = $F$10) * ('RESOLVE Results'!$C$1:$C$18671 = $C26), 0), MATCH(M$12, 'RESOLVE Results'!$D$1:$P$1, 0)), "")</f>
        <v>59798</v>
      </c>
      <c r="N26" s="4" cm="1">
        <f t="array" ref="N26">IFERROR(INDEX('RESOLVE Results'!$D$1:$P$18671, MATCH(1, ('RESOLVE Results'!$A$1:$A$18671 = $D$10) * ('RESOLVE Results'!$B$1:$B$18671 = $F$10) * ('RESOLVE Results'!$C$1:$C$18671 = $C26), 0), MATCH(N$12, 'RESOLVE Results'!$D$1:$P$1, 0)), "")</f>
        <v>60969</v>
      </c>
      <c r="O26" s="4" cm="1">
        <f t="array" ref="O26">IFERROR(INDEX('RESOLVE Results'!$D$1:$P$18671, MATCH(1, ('RESOLVE Results'!$A$1:$A$18671 = $D$10) * ('RESOLVE Results'!$B$1:$B$18671 = $F$10) * ('RESOLVE Results'!$C$1:$C$18671 = $C26), 0), MATCH(O$12, 'RESOLVE Results'!$D$1:$P$1, 0)), "")</f>
        <v>66413</v>
      </c>
      <c r="P26" s="6">
        <f t="shared" si="0"/>
        <v>895258.32439035038</v>
      </c>
      <c r="Q26" s="4">
        <f>IFERROR(IF('Dashboard '!$D$6 = 2035, P26 * (1.05^(2035-2022)), P26), "")</f>
        <v>1688143.0915444016</v>
      </c>
    </row>
    <row r="27" spans="2:17" outlineLevel="1" x14ac:dyDescent="0.2">
      <c r="B27" s="11" t="s">
        <v>261</v>
      </c>
      <c r="C27" s="3" t="str">
        <v>0GW Low Offshore Wind ELCC</v>
      </c>
      <c r="D27" s="4" cm="1">
        <f t="array" ref="D27">IFERROR(INDEX('RESOLVE Results'!$D$1:$P$18671, MATCH(1, ('RESOLVE Results'!$A$1:$A$18671 = $D$10) * ('RESOLVE Results'!$B$1:$B$18671 = $F$10) * ('RESOLVE Results'!$C$1:$C$18671 = $C27), 0), MATCH(D$12, 'RESOLVE Results'!$D$1:$P$1, 0)), "")</f>
        <v>48912</v>
      </c>
      <c r="E27" s="4" cm="1">
        <f t="array" ref="E27">IFERROR(INDEX('RESOLVE Results'!$D$1:$P$18671, MATCH(1, ('RESOLVE Results'!$A$1:$A$18671 = $D$10) * ('RESOLVE Results'!$B$1:$B$18671 = $F$10) * ('RESOLVE Results'!$C$1:$C$18671 = $C27), 0), MATCH(E$12, 'RESOLVE Results'!$D$1:$P$1, 0)), "")</f>
        <v>50801</v>
      </c>
      <c r="F27" s="4" cm="1">
        <f t="array" ref="F27">IFERROR(INDEX('RESOLVE Results'!$D$1:$P$18671, MATCH(1, ('RESOLVE Results'!$A$1:$A$18671 = $D$10) * ('RESOLVE Results'!$B$1:$B$18671 = $F$10) * ('RESOLVE Results'!$C$1:$C$18671 = $C27), 0), MATCH(F$12, 'RESOLVE Results'!$D$1:$P$1, 0)), "")</f>
        <v>49511</v>
      </c>
      <c r="G27" s="4" cm="1">
        <f t="array" ref="G27">IFERROR(INDEX('RESOLVE Results'!$D$1:$P$18671, MATCH(1, ('RESOLVE Results'!$A$1:$A$18671 = $D$10) * ('RESOLVE Results'!$B$1:$B$18671 = $F$10) * ('RESOLVE Results'!$C$1:$C$18671 = $C27), 0), MATCH(G$12, 'RESOLVE Results'!$D$1:$P$1, 0)), "")</f>
        <v>51012</v>
      </c>
      <c r="H27" s="4" cm="1">
        <f t="array" ref="H27">IFERROR(INDEX('RESOLVE Results'!$D$1:$P$18671, MATCH(1, ('RESOLVE Results'!$A$1:$A$18671 = $D$10) * ('RESOLVE Results'!$B$1:$B$18671 = $F$10) * ('RESOLVE Results'!$C$1:$C$18671 = $C27), 0), MATCH(H$12, 'RESOLVE Results'!$D$1:$P$1, 0)), "")</f>
        <v>52876</v>
      </c>
      <c r="I27" s="4" cm="1">
        <f t="array" ref="I27">IFERROR(INDEX('RESOLVE Results'!$D$1:$P$18671, MATCH(1, ('RESOLVE Results'!$A$1:$A$18671 = $D$10) * ('RESOLVE Results'!$B$1:$B$18671 = $F$10) * ('RESOLVE Results'!$C$1:$C$18671 = $C27), 0), MATCH(I$12, 'RESOLVE Results'!$D$1:$P$1, 0)), "")</f>
        <v>54143</v>
      </c>
      <c r="J27" s="4" cm="1">
        <f t="array" ref="J27">IFERROR(INDEX('RESOLVE Results'!$D$1:$P$18671, MATCH(1, ('RESOLVE Results'!$A$1:$A$18671 = $D$10) * ('RESOLVE Results'!$B$1:$B$18671 = $F$10) * ('RESOLVE Results'!$C$1:$C$18671 = $C27), 0), MATCH(J$12, 'RESOLVE Results'!$D$1:$P$1, 0)), "")</f>
        <v>56277</v>
      </c>
      <c r="K27" s="4" cm="1">
        <f t="array" ref="K27">IFERROR(INDEX('RESOLVE Results'!$D$1:$P$18671, MATCH(1, ('RESOLVE Results'!$A$1:$A$18671 = $D$10) * ('RESOLVE Results'!$B$1:$B$18671 = $F$10) * ('RESOLVE Results'!$C$1:$C$18671 = $C27), 0), MATCH(K$12, 'RESOLVE Results'!$D$1:$P$1, 0)), "")</f>
        <v>55578</v>
      </c>
      <c r="L27" s="4" cm="1">
        <f t="array" ref="L27">IFERROR(INDEX('RESOLVE Results'!$D$1:$P$18671, MATCH(1, ('RESOLVE Results'!$A$1:$A$18671 = $D$10) * ('RESOLVE Results'!$B$1:$B$18671 = $F$10) * ('RESOLVE Results'!$C$1:$C$18671 = $C27), 0), MATCH(L$12, 'RESOLVE Results'!$D$1:$P$1, 0)), "")</f>
        <v>56361</v>
      </c>
      <c r="M27" s="4" cm="1">
        <f t="array" ref="M27">IFERROR(INDEX('RESOLVE Results'!$D$1:$P$18671, MATCH(1, ('RESOLVE Results'!$A$1:$A$18671 = $D$10) * ('RESOLVE Results'!$B$1:$B$18671 = $F$10) * ('RESOLVE Results'!$C$1:$C$18671 = $C27), 0), MATCH(M$12, 'RESOLVE Results'!$D$1:$P$1, 0)), "")</f>
        <v>59548</v>
      </c>
      <c r="N27" s="4" cm="1">
        <f t="array" ref="N27">IFERROR(INDEX('RESOLVE Results'!$D$1:$P$18671, MATCH(1, ('RESOLVE Results'!$A$1:$A$18671 = $D$10) * ('RESOLVE Results'!$B$1:$B$18671 = $F$10) * ('RESOLVE Results'!$C$1:$C$18671 = $C27), 0), MATCH(N$12, 'RESOLVE Results'!$D$1:$P$1, 0)), "")</f>
        <v>60825</v>
      </c>
      <c r="O27" s="4" cm="1">
        <f t="array" ref="O27">IFERROR(INDEX('RESOLVE Results'!$D$1:$P$18671, MATCH(1, ('RESOLVE Results'!$A$1:$A$18671 = $D$10) * ('RESOLVE Results'!$B$1:$B$18671 = $F$10) * ('RESOLVE Results'!$C$1:$C$18671 = $C27), 0), MATCH(O$12, 'RESOLVE Results'!$D$1:$P$1, 0)), "")</f>
        <v>66104</v>
      </c>
      <c r="P27" s="6">
        <f t="shared" si="0"/>
        <v>892621.4016543387</v>
      </c>
      <c r="Q27" s="4">
        <f>IFERROR(IF('Dashboard '!$D$6 = 2035, P27 * (1.05^(2035-2022)), P27), "")</f>
        <v>1683170.7804488684</v>
      </c>
    </row>
    <row r="28" spans="2:17" outlineLevel="1" x14ac:dyDescent="0.2">
      <c r="B28" s="11" t="s">
        <v>261</v>
      </c>
      <c r="C28" s="3" t="str">
        <v>0GW Significantly Low Competing Resource Availability</v>
      </c>
      <c r="D28" s="4" cm="1">
        <f t="array" ref="D28">IFERROR(INDEX('RESOLVE Results'!$D$1:$P$18671, MATCH(1, ('RESOLVE Results'!$A$1:$A$18671 = $D$10) * ('RESOLVE Results'!$B$1:$B$18671 = $F$10) * ('RESOLVE Results'!$C$1:$C$18671 = $C28), 0), MATCH(D$12, 'RESOLVE Results'!$D$1:$P$1, 0)), "")</f>
        <v>48910</v>
      </c>
      <c r="E28" s="4" cm="1">
        <f t="array" ref="E28">IFERROR(INDEX('RESOLVE Results'!$D$1:$P$18671, MATCH(1, ('RESOLVE Results'!$A$1:$A$18671 = $D$10) * ('RESOLVE Results'!$B$1:$B$18671 = $F$10) * ('RESOLVE Results'!$C$1:$C$18671 = $C28), 0), MATCH(E$12, 'RESOLVE Results'!$D$1:$P$1, 0)), "")</f>
        <v>51364</v>
      </c>
      <c r="F28" s="4" cm="1">
        <f t="array" ref="F28">IFERROR(INDEX('RESOLVE Results'!$D$1:$P$18671, MATCH(1, ('RESOLVE Results'!$A$1:$A$18671 = $D$10) * ('RESOLVE Results'!$B$1:$B$18671 = $F$10) * ('RESOLVE Results'!$C$1:$C$18671 = $C28), 0), MATCH(F$12, 'RESOLVE Results'!$D$1:$P$1, 0)), "")</f>
        <v>49605</v>
      </c>
      <c r="G28" s="4" cm="1">
        <f t="array" ref="G28">IFERROR(INDEX('RESOLVE Results'!$D$1:$P$18671, MATCH(1, ('RESOLVE Results'!$A$1:$A$18671 = $D$10) * ('RESOLVE Results'!$B$1:$B$18671 = $F$10) * ('RESOLVE Results'!$C$1:$C$18671 = $C28), 0), MATCH(G$12, 'RESOLVE Results'!$D$1:$P$1, 0)), "")</f>
        <v>51030</v>
      </c>
      <c r="H28" s="4" cm="1">
        <f t="array" ref="H28">IFERROR(INDEX('RESOLVE Results'!$D$1:$P$18671, MATCH(1, ('RESOLVE Results'!$A$1:$A$18671 = $D$10) * ('RESOLVE Results'!$B$1:$B$18671 = $F$10) * ('RESOLVE Results'!$C$1:$C$18671 = $C28), 0), MATCH(H$12, 'RESOLVE Results'!$D$1:$P$1, 0)), "")</f>
        <v>53997</v>
      </c>
      <c r="I28" s="4" cm="1">
        <f t="array" ref="I28">IFERROR(INDEX('RESOLVE Results'!$D$1:$P$18671, MATCH(1, ('RESOLVE Results'!$A$1:$A$18671 = $D$10) * ('RESOLVE Results'!$B$1:$B$18671 = $F$10) * ('RESOLVE Results'!$C$1:$C$18671 = $C28), 0), MATCH(I$12, 'RESOLVE Results'!$D$1:$P$1, 0)), "")</f>
        <v>55188</v>
      </c>
      <c r="J28" s="4" cm="1">
        <f t="array" ref="J28">IFERROR(INDEX('RESOLVE Results'!$D$1:$P$18671, MATCH(1, ('RESOLVE Results'!$A$1:$A$18671 = $D$10) * ('RESOLVE Results'!$B$1:$B$18671 = $F$10) * ('RESOLVE Results'!$C$1:$C$18671 = $C28), 0), MATCH(J$12, 'RESOLVE Results'!$D$1:$P$1, 0)), "")</f>
        <v>56477</v>
      </c>
      <c r="K28" s="4" cm="1">
        <f t="array" ref="K28">IFERROR(INDEX('RESOLVE Results'!$D$1:$P$18671, MATCH(1, ('RESOLVE Results'!$A$1:$A$18671 = $D$10) * ('RESOLVE Results'!$B$1:$B$18671 = $F$10) * ('RESOLVE Results'!$C$1:$C$18671 = $C28), 0), MATCH(K$12, 'RESOLVE Results'!$D$1:$P$1, 0)), "")</f>
        <v>57401</v>
      </c>
      <c r="L28" s="4" cm="1">
        <f t="array" ref="L28">IFERROR(INDEX('RESOLVE Results'!$D$1:$P$18671, MATCH(1, ('RESOLVE Results'!$A$1:$A$18671 = $D$10) * ('RESOLVE Results'!$B$1:$B$18671 = $F$10) * ('RESOLVE Results'!$C$1:$C$18671 = $C28), 0), MATCH(L$12, 'RESOLVE Results'!$D$1:$P$1, 0)), "")</f>
        <v>58360</v>
      </c>
      <c r="M28" s="4" cm="1">
        <f t="array" ref="M28">IFERROR(INDEX('RESOLVE Results'!$D$1:$P$18671, MATCH(1, ('RESOLVE Results'!$A$1:$A$18671 = $D$10) * ('RESOLVE Results'!$B$1:$B$18671 = $F$10) * ('RESOLVE Results'!$C$1:$C$18671 = $C28), 0), MATCH(M$12, 'RESOLVE Results'!$D$1:$P$1, 0)), "")</f>
        <v>61791</v>
      </c>
      <c r="N28" s="4" cm="1">
        <f t="array" ref="N28">IFERROR(INDEX('RESOLVE Results'!$D$1:$P$18671, MATCH(1, ('RESOLVE Results'!$A$1:$A$18671 = $D$10) * ('RESOLVE Results'!$B$1:$B$18671 = $F$10) * ('RESOLVE Results'!$C$1:$C$18671 = $C28), 0), MATCH(N$12, 'RESOLVE Results'!$D$1:$P$1, 0)), "")</f>
        <v>63072</v>
      </c>
      <c r="O28" s="4" cm="1">
        <f t="array" ref="O28">IFERROR(INDEX('RESOLVE Results'!$D$1:$P$18671, MATCH(1, ('RESOLVE Results'!$A$1:$A$18671 = $D$10) * ('RESOLVE Results'!$B$1:$B$18671 = $F$10) * ('RESOLVE Results'!$C$1:$C$18671 = $C28), 0), MATCH(O$12, 'RESOLVE Results'!$D$1:$P$1, 0)), "")</f>
        <v>68184</v>
      </c>
      <c r="P28" s="6">
        <f>IF(O28="","",SUMPRODUCT($D$6:$O$6,$D28:$O28))</f>
        <v>913137.56036045263</v>
      </c>
      <c r="Q28" s="4">
        <f>IFERROR(IF('Dashboard '!$D$6 = 2035, P28 * (1.05^(2035-2022)), P28), "")</f>
        <v>1721857.0575168196</v>
      </c>
    </row>
    <row r="29" spans="2:17" outlineLevel="1" x14ac:dyDescent="0.2">
      <c r="B29" s="11" t="s">
        <v>261</v>
      </c>
      <c r="C29" s="3" t="str">
        <v>0GW Zero GHG Emissions</v>
      </c>
      <c r="D29" s="4" cm="1">
        <f t="array" ref="D29">IFERROR(INDEX('RESOLVE Results'!$D$1:$P$18671, MATCH(1, ('RESOLVE Results'!$A$1:$A$18671 = $D$10) * ('RESOLVE Results'!$B$1:$B$18671 = $F$10) * ('RESOLVE Results'!$C$1:$C$18671 = $C29), 0), MATCH(D$12, 'RESOLVE Results'!$D$1:$P$1, 0)), "")</f>
        <v>48885</v>
      </c>
      <c r="E29" s="4" cm="1">
        <f t="array" ref="E29">IFERROR(INDEX('RESOLVE Results'!$D$1:$P$18671, MATCH(1, ('RESOLVE Results'!$A$1:$A$18671 = $D$10) * ('RESOLVE Results'!$B$1:$B$18671 = $F$10) * ('RESOLVE Results'!$C$1:$C$18671 = $C29), 0), MATCH(E$12, 'RESOLVE Results'!$D$1:$P$1, 0)), "")</f>
        <v>50853</v>
      </c>
      <c r="F29" s="4" cm="1">
        <f t="array" ref="F29">IFERROR(INDEX('RESOLVE Results'!$D$1:$P$18671, MATCH(1, ('RESOLVE Results'!$A$1:$A$18671 = $D$10) * ('RESOLVE Results'!$B$1:$B$18671 = $F$10) * ('RESOLVE Results'!$C$1:$C$18671 = $C29), 0), MATCH(F$12, 'RESOLVE Results'!$D$1:$P$1, 0)), "")</f>
        <v>49498</v>
      </c>
      <c r="G29" s="4" cm="1">
        <f t="array" ref="G29">IFERROR(INDEX('RESOLVE Results'!$D$1:$P$18671, MATCH(1, ('RESOLVE Results'!$A$1:$A$18671 = $D$10) * ('RESOLVE Results'!$B$1:$B$18671 = $F$10) * ('RESOLVE Results'!$C$1:$C$18671 = $C29), 0), MATCH(G$12, 'RESOLVE Results'!$D$1:$P$1, 0)), "")</f>
        <v>50953</v>
      </c>
      <c r="H29" s="4" cm="1">
        <f t="array" ref="H29">IFERROR(INDEX('RESOLVE Results'!$D$1:$P$18671, MATCH(1, ('RESOLVE Results'!$A$1:$A$18671 = $D$10) * ('RESOLVE Results'!$B$1:$B$18671 = $F$10) * ('RESOLVE Results'!$C$1:$C$18671 = $C29), 0), MATCH(H$12, 'RESOLVE Results'!$D$1:$P$1, 0)), "")</f>
        <v>52980</v>
      </c>
      <c r="I29" s="4" cm="1">
        <f t="array" ref="I29">IFERROR(INDEX('RESOLVE Results'!$D$1:$P$18671, MATCH(1, ('RESOLVE Results'!$A$1:$A$18671 = $D$10) * ('RESOLVE Results'!$B$1:$B$18671 = $F$10) * ('RESOLVE Results'!$C$1:$C$18671 = $C29), 0), MATCH(I$12, 'RESOLVE Results'!$D$1:$P$1, 0)), "")</f>
        <v>54390</v>
      </c>
      <c r="J29" s="4" cm="1">
        <f t="array" ref="J29">IFERROR(INDEX('RESOLVE Results'!$D$1:$P$18671, MATCH(1, ('RESOLVE Results'!$A$1:$A$18671 = $D$10) * ('RESOLVE Results'!$B$1:$B$18671 = $F$10) * ('RESOLVE Results'!$C$1:$C$18671 = $C29), 0), MATCH(J$12, 'RESOLVE Results'!$D$1:$P$1, 0)), "")</f>
        <v>56625</v>
      </c>
      <c r="K29" s="4" cm="1">
        <f t="array" ref="K29">IFERROR(INDEX('RESOLVE Results'!$D$1:$P$18671, MATCH(1, ('RESOLVE Results'!$A$1:$A$18671 = $D$10) * ('RESOLVE Results'!$B$1:$B$18671 = $F$10) * ('RESOLVE Results'!$C$1:$C$18671 = $C29), 0), MATCH(K$12, 'RESOLVE Results'!$D$1:$P$1, 0)), "")</f>
        <v>55904</v>
      </c>
      <c r="L29" s="4" cm="1">
        <f t="array" ref="L29">IFERROR(INDEX('RESOLVE Results'!$D$1:$P$18671, MATCH(1, ('RESOLVE Results'!$A$1:$A$18671 = $D$10) * ('RESOLVE Results'!$B$1:$B$18671 = $F$10) * ('RESOLVE Results'!$C$1:$C$18671 = $C29), 0), MATCH(L$12, 'RESOLVE Results'!$D$1:$P$1, 0)), "")</f>
        <v>56822</v>
      </c>
      <c r="M29" s="4" cm="1">
        <f t="array" ref="M29">IFERROR(INDEX('RESOLVE Results'!$D$1:$P$18671, MATCH(1, ('RESOLVE Results'!$A$1:$A$18671 = $D$10) * ('RESOLVE Results'!$B$1:$B$18671 = $F$10) * ('RESOLVE Results'!$C$1:$C$18671 = $C29), 0), MATCH(M$12, 'RESOLVE Results'!$D$1:$P$1, 0)), "")</f>
        <v>60564</v>
      </c>
      <c r="N29" s="4" cm="1">
        <f t="array" ref="N29">IFERROR(INDEX('RESOLVE Results'!$D$1:$P$18671, MATCH(1, ('RESOLVE Results'!$A$1:$A$18671 = $D$10) * ('RESOLVE Results'!$B$1:$B$18671 = $F$10) * ('RESOLVE Results'!$C$1:$C$18671 = $C29), 0), MATCH(N$12, 'RESOLVE Results'!$D$1:$P$1, 0)), "")</f>
        <v>62347</v>
      </c>
      <c r="O29" s="4" cm="1">
        <f t="array" ref="O29">IFERROR(INDEX('RESOLVE Results'!$D$1:$P$18671, MATCH(1, ('RESOLVE Results'!$A$1:$A$18671 = $D$10) * ('RESOLVE Results'!$B$1:$B$18671 = $F$10) * ('RESOLVE Results'!$C$1:$C$18671 = $C29), 0), MATCH(O$12, 'RESOLVE Results'!$D$1:$P$1, 0)), "")</f>
        <v>73193</v>
      </c>
      <c r="P29" s="6">
        <f t="shared" si="0"/>
        <v>925907.16354946478</v>
      </c>
      <c r="Q29" s="4">
        <f>IFERROR(IF('Dashboard '!$D$6 = 2035, P29 * (1.05^(2035-2022)), P29), "")</f>
        <v>1745936.0488179885</v>
      </c>
    </row>
    <row r="30" spans="2:17" outlineLevel="1" x14ac:dyDescent="0.2">
      <c r="B30" s="11" t="s">
        <v>261</v>
      </c>
      <c r="C30" s="3" t="str">
        <v>0GW Low Humboldt Capacity Factor</v>
      </c>
      <c r="D30" s="4" cm="1">
        <f t="array" ref="D30">IFERROR(INDEX('RESOLVE Results'!$D$1:$P$18671, MATCH(1, ('RESOLVE Results'!$A$1:$A$18671 = $D$10) * ('RESOLVE Results'!$B$1:$B$18671 = $F$10) * ('RESOLVE Results'!$C$1:$C$18671 = $C30), 0), MATCH(D$12, 'RESOLVE Results'!$D$1:$P$1, 0)), "")</f>
        <v>48912</v>
      </c>
      <c r="E30" s="4" cm="1">
        <f t="array" ref="E30">IFERROR(INDEX('RESOLVE Results'!$D$1:$P$18671, MATCH(1, ('RESOLVE Results'!$A$1:$A$18671 = $D$10) * ('RESOLVE Results'!$B$1:$B$18671 = $F$10) * ('RESOLVE Results'!$C$1:$C$18671 = $C30), 0), MATCH(E$12, 'RESOLVE Results'!$D$1:$P$1, 0)), "")</f>
        <v>50801</v>
      </c>
      <c r="F30" s="4" cm="1">
        <f t="array" ref="F30">IFERROR(INDEX('RESOLVE Results'!$D$1:$P$18671, MATCH(1, ('RESOLVE Results'!$A$1:$A$18671 = $D$10) * ('RESOLVE Results'!$B$1:$B$18671 = $F$10) * ('RESOLVE Results'!$C$1:$C$18671 = $C30), 0), MATCH(F$12, 'RESOLVE Results'!$D$1:$P$1, 0)), "")</f>
        <v>49511</v>
      </c>
      <c r="G30" s="4" cm="1">
        <f t="array" ref="G30">IFERROR(INDEX('RESOLVE Results'!$D$1:$P$18671, MATCH(1, ('RESOLVE Results'!$A$1:$A$18671 = $D$10) * ('RESOLVE Results'!$B$1:$B$18671 = $F$10) * ('RESOLVE Results'!$C$1:$C$18671 = $C30), 0), MATCH(G$12, 'RESOLVE Results'!$D$1:$P$1, 0)), "")</f>
        <v>51012</v>
      </c>
      <c r="H30" s="4" cm="1">
        <f t="array" ref="H30">IFERROR(INDEX('RESOLVE Results'!$D$1:$P$18671, MATCH(1, ('RESOLVE Results'!$A$1:$A$18671 = $D$10) * ('RESOLVE Results'!$B$1:$B$18671 = $F$10) * ('RESOLVE Results'!$C$1:$C$18671 = $C30), 0), MATCH(H$12, 'RESOLVE Results'!$D$1:$P$1, 0)), "")</f>
        <v>52876</v>
      </c>
      <c r="I30" s="4" cm="1">
        <f t="array" ref="I30">IFERROR(INDEX('RESOLVE Results'!$D$1:$P$18671, MATCH(1, ('RESOLVE Results'!$A$1:$A$18671 = $D$10) * ('RESOLVE Results'!$B$1:$B$18671 = $F$10) * ('RESOLVE Results'!$C$1:$C$18671 = $C30), 0), MATCH(I$12, 'RESOLVE Results'!$D$1:$P$1, 0)), "")</f>
        <v>54143</v>
      </c>
      <c r="J30" s="4" cm="1">
        <f t="array" ref="J30">IFERROR(INDEX('RESOLVE Results'!$D$1:$P$18671, MATCH(1, ('RESOLVE Results'!$A$1:$A$18671 = $D$10) * ('RESOLVE Results'!$B$1:$B$18671 = $F$10) * ('RESOLVE Results'!$C$1:$C$18671 = $C30), 0), MATCH(J$12, 'RESOLVE Results'!$D$1:$P$1, 0)), "")</f>
        <v>56277</v>
      </c>
      <c r="K30" s="4" cm="1">
        <f t="array" ref="K30">IFERROR(INDEX('RESOLVE Results'!$D$1:$P$18671, MATCH(1, ('RESOLVE Results'!$A$1:$A$18671 = $D$10) * ('RESOLVE Results'!$B$1:$B$18671 = $F$10) * ('RESOLVE Results'!$C$1:$C$18671 = $C30), 0), MATCH(K$12, 'RESOLVE Results'!$D$1:$P$1, 0)), "")</f>
        <v>55578</v>
      </c>
      <c r="L30" s="4" cm="1">
        <f t="array" ref="L30">IFERROR(INDEX('RESOLVE Results'!$D$1:$P$18671, MATCH(1, ('RESOLVE Results'!$A$1:$A$18671 = $D$10) * ('RESOLVE Results'!$B$1:$B$18671 = $F$10) * ('RESOLVE Results'!$C$1:$C$18671 = $C30), 0), MATCH(L$12, 'RESOLVE Results'!$D$1:$P$1, 0)), "")</f>
        <v>56361</v>
      </c>
      <c r="M30" s="4" cm="1">
        <f t="array" ref="M30">IFERROR(INDEX('RESOLVE Results'!$D$1:$P$18671, MATCH(1, ('RESOLVE Results'!$A$1:$A$18671 = $D$10) * ('RESOLVE Results'!$B$1:$B$18671 = $F$10) * ('RESOLVE Results'!$C$1:$C$18671 = $C30), 0), MATCH(M$12, 'RESOLVE Results'!$D$1:$P$1, 0)), "")</f>
        <v>59548</v>
      </c>
      <c r="N30" s="4" cm="1">
        <f t="array" ref="N30">IFERROR(INDEX('RESOLVE Results'!$D$1:$P$18671, MATCH(1, ('RESOLVE Results'!$A$1:$A$18671 = $D$10) * ('RESOLVE Results'!$B$1:$B$18671 = $F$10) * ('RESOLVE Results'!$C$1:$C$18671 = $C30), 0), MATCH(N$12, 'RESOLVE Results'!$D$1:$P$1, 0)), "")</f>
        <v>60825</v>
      </c>
      <c r="O30" s="4" cm="1">
        <f t="array" ref="O30">IFERROR(INDEX('RESOLVE Results'!$D$1:$P$18671, MATCH(1, ('RESOLVE Results'!$A$1:$A$18671 = $D$10) * ('RESOLVE Results'!$B$1:$B$18671 = $F$10) * ('RESOLVE Results'!$C$1:$C$18671 = $C30), 0), MATCH(O$12, 'RESOLVE Results'!$D$1:$P$1, 0)), "")</f>
        <v>66104</v>
      </c>
      <c r="P30" s="6">
        <f t="shared" si="0"/>
        <v>892621.4016543387</v>
      </c>
      <c r="Q30" s="4">
        <f>IFERROR(IF('Dashboard '!$D$6 = 2035, P30 * (1.05^(2035-2022)), P30), "")</f>
        <v>1683170.7804488684</v>
      </c>
    </row>
    <row r="31" spans="2:17" outlineLevel="1" x14ac:dyDescent="0.2">
      <c r="B31" s="11" t="s">
        <v>261</v>
      </c>
      <c r="C31" s="3" t="str">
        <v/>
      </c>
      <c r="D31" s="4" t="str" cm="1">
        <f t="array" ref="D31">IFERROR(INDEX('RESOLVE Results'!$D$1:$P$18671, MATCH(1, ('RESOLVE Results'!$A$1:$A$18671 = $D$10) * ('RESOLVE Results'!$B$1:$B$18671 = $F$10) * ('RESOLVE Results'!$C$1:$C$18671 = $C31), 0), MATCH(D$12, 'RESOLVE Results'!$D$1:$P$1, 0)), "")</f>
        <v/>
      </c>
      <c r="E31" s="4" t="str" cm="1">
        <f t="array" ref="E31">IFERROR(INDEX('RESOLVE Results'!$D$1:$P$18671, MATCH(1, ('RESOLVE Results'!$A$1:$A$18671 = $D$10) * ('RESOLVE Results'!$B$1:$B$18671 = $F$10) * ('RESOLVE Results'!$C$1:$C$18671 = $C31), 0), MATCH(E$12, 'RESOLVE Results'!$D$1:$P$1, 0)), "")</f>
        <v/>
      </c>
      <c r="F31" s="4" t="str" cm="1">
        <f t="array" ref="F31">IFERROR(INDEX('RESOLVE Results'!$D$1:$P$18671, MATCH(1, ('RESOLVE Results'!$A$1:$A$18671 = $D$10) * ('RESOLVE Results'!$B$1:$B$18671 = $F$10) * ('RESOLVE Results'!$C$1:$C$18671 = $C31), 0), MATCH(F$12, 'RESOLVE Results'!$D$1:$P$1, 0)), "")</f>
        <v/>
      </c>
      <c r="G31" s="4" t="str" cm="1">
        <f t="array" ref="G31">IFERROR(INDEX('RESOLVE Results'!$D$1:$P$18671, MATCH(1, ('RESOLVE Results'!$A$1:$A$18671 = $D$10) * ('RESOLVE Results'!$B$1:$B$18671 = $F$10) * ('RESOLVE Results'!$C$1:$C$18671 = $C31), 0), MATCH(G$12, 'RESOLVE Results'!$D$1:$P$1, 0)), "")</f>
        <v/>
      </c>
      <c r="H31" s="4" t="str" cm="1">
        <f t="array" ref="H31">IFERROR(INDEX('RESOLVE Results'!$D$1:$P$18671, MATCH(1, ('RESOLVE Results'!$A$1:$A$18671 = $D$10) * ('RESOLVE Results'!$B$1:$B$18671 = $F$10) * ('RESOLVE Results'!$C$1:$C$18671 = $C31), 0), MATCH(H$12, 'RESOLVE Results'!$D$1:$P$1, 0)), "")</f>
        <v/>
      </c>
      <c r="I31" s="4" t="str" cm="1">
        <f t="array" ref="I31">IFERROR(INDEX('RESOLVE Results'!$D$1:$P$18671, MATCH(1, ('RESOLVE Results'!$A$1:$A$18671 = $D$10) * ('RESOLVE Results'!$B$1:$B$18671 = $F$10) * ('RESOLVE Results'!$C$1:$C$18671 = $C31), 0), MATCH(I$12, 'RESOLVE Results'!$D$1:$P$1, 0)), "")</f>
        <v/>
      </c>
      <c r="J31" s="4" t="str" cm="1">
        <f t="array" ref="J31">IFERROR(INDEX('RESOLVE Results'!$D$1:$P$18671, MATCH(1, ('RESOLVE Results'!$A$1:$A$18671 = $D$10) * ('RESOLVE Results'!$B$1:$B$18671 = $F$10) * ('RESOLVE Results'!$C$1:$C$18671 = $C31), 0), MATCH(J$12, 'RESOLVE Results'!$D$1:$P$1, 0)), "")</f>
        <v/>
      </c>
      <c r="K31" s="4" t="str" cm="1">
        <f t="array" ref="K31">IFERROR(INDEX('RESOLVE Results'!$D$1:$P$18671, MATCH(1, ('RESOLVE Results'!$A$1:$A$18671 = $D$10) * ('RESOLVE Results'!$B$1:$B$18671 = $F$10) * ('RESOLVE Results'!$C$1:$C$18671 = $C31), 0), MATCH(K$12, 'RESOLVE Results'!$D$1:$P$1, 0)), "")</f>
        <v/>
      </c>
      <c r="L31" s="4" t="str" cm="1">
        <f t="array" ref="L31">IFERROR(INDEX('RESOLVE Results'!$D$1:$P$18671, MATCH(1, ('RESOLVE Results'!$A$1:$A$18671 = $D$10) * ('RESOLVE Results'!$B$1:$B$18671 = $F$10) * ('RESOLVE Results'!$C$1:$C$18671 = $C31), 0), MATCH(L$12, 'RESOLVE Results'!$D$1:$P$1, 0)), "")</f>
        <v/>
      </c>
      <c r="M31" s="4" t="str" cm="1">
        <f t="array" ref="M31">IFERROR(INDEX('RESOLVE Results'!$D$1:$P$18671, MATCH(1, ('RESOLVE Results'!$A$1:$A$18671 = $D$10) * ('RESOLVE Results'!$B$1:$B$18671 = $F$10) * ('RESOLVE Results'!$C$1:$C$18671 = $C31), 0), MATCH(M$12, 'RESOLVE Results'!$D$1:$P$1, 0)), "")</f>
        <v/>
      </c>
      <c r="N31" s="4" t="str" cm="1">
        <f t="array" ref="N31">IFERROR(INDEX('RESOLVE Results'!$D$1:$P$18671, MATCH(1, ('RESOLVE Results'!$A$1:$A$18671 = $D$10) * ('RESOLVE Results'!$B$1:$B$18671 = $F$10) * ('RESOLVE Results'!$C$1:$C$18671 = $C31), 0), MATCH(N$12, 'RESOLVE Results'!$D$1:$P$1, 0)), "")</f>
        <v/>
      </c>
      <c r="O31" s="4" t="str" cm="1">
        <f t="array" ref="O31">IFERROR(INDEX('RESOLVE Results'!$D$1:$P$18671, MATCH(1, ('RESOLVE Results'!$A$1:$A$18671 = $D$10) * ('RESOLVE Results'!$B$1:$B$18671 = $F$10) * ('RESOLVE Results'!$C$1:$C$18671 = $C31), 0), MATCH(O$12, 'RESOLVE Results'!$D$1:$P$1, 0)), "")</f>
        <v/>
      </c>
      <c r="P31" s="6" t="str">
        <f t="shared" si="0"/>
        <v/>
      </c>
      <c r="Q31" s="4" t="str">
        <f>IFERROR(IF('Dashboard '!$D$6 = 2035, P31 * (1.05^(2035-2022)), P31), "")</f>
        <v/>
      </c>
    </row>
    <row r="32" spans="2:17" outlineLevel="1" x14ac:dyDescent="0.2">
      <c r="B32" s="11" t="s">
        <v>261</v>
      </c>
      <c r="C32" s="3"/>
      <c r="D32" s="4" t="str" cm="1">
        <f t="array" ref="D32">IFERROR(INDEX('RESOLVE Results'!$D$1:$P$18671, MATCH(1, ('RESOLVE Results'!$A$1:$A$18671 = $D$10) * ('RESOLVE Results'!$B$1:$B$18671 = $F$10) * ('RESOLVE Results'!$C$1:$C$18671 = $C32), 0), MATCH(D$12, 'RESOLVE Results'!$D$1:$P$1, 0)), "")</f>
        <v/>
      </c>
      <c r="E32" s="4" t="str" cm="1">
        <f t="array" ref="E32">IFERROR(INDEX('RESOLVE Results'!$D$1:$P$18671, MATCH(1, ('RESOLVE Results'!$A$1:$A$18671 = $D$10) * ('RESOLVE Results'!$B$1:$B$18671 = $F$10) * ('RESOLVE Results'!$C$1:$C$18671 = $C32), 0), MATCH(E$12, 'RESOLVE Results'!$D$1:$P$1, 0)), "")</f>
        <v/>
      </c>
      <c r="F32" s="4" t="str" cm="1">
        <f t="array" ref="F32">IFERROR(INDEX('RESOLVE Results'!$D$1:$P$18671, MATCH(1, ('RESOLVE Results'!$A$1:$A$18671 = $D$10) * ('RESOLVE Results'!$B$1:$B$18671 = $F$10) * ('RESOLVE Results'!$C$1:$C$18671 = $C32), 0), MATCH(F$12, 'RESOLVE Results'!$D$1:$P$1, 0)), "")</f>
        <v/>
      </c>
      <c r="G32" s="4" t="str" cm="1">
        <f t="array" ref="G32">IFERROR(INDEX('RESOLVE Results'!$D$1:$P$18671, MATCH(1, ('RESOLVE Results'!$A$1:$A$18671 = $D$10) * ('RESOLVE Results'!$B$1:$B$18671 = $F$10) * ('RESOLVE Results'!$C$1:$C$18671 = $C32), 0), MATCH(G$12, 'RESOLVE Results'!$D$1:$P$1, 0)), "")</f>
        <v/>
      </c>
      <c r="H32" s="4" t="str" cm="1">
        <f t="array" ref="H32">IFERROR(INDEX('RESOLVE Results'!$D$1:$P$18671, MATCH(1, ('RESOLVE Results'!$A$1:$A$18671 = $D$10) * ('RESOLVE Results'!$B$1:$B$18671 = $F$10) * ('RESOLVE Results'!$C$1:$C$18671 = $C32), 0), MATCH(H$12, 'RESOLVE Results'!$D$1:$P$1, 0)), "")</f>
        <v/>
      </c>
      <c r="I32" s="4" t="str" cm="1">
        <f t="array" ref="I32">IFERROR(INDEX('RESOLVE Results'!$D$1:$P$18671, MATCH(1, ('RESOLVE Results'!$A$1:$A$18671 = $D$10) * ('RESOLVE Results'!$B$1:$B$18671 = $F$10) * ('RESOLVE Results'!$C$1:$C$18671 = $C32), 0), MATCH(I$12, 'RESOLVE Results'!$D$1:$P$1, 0)), "")</f>
        <v/>
      </c>
      <c r="J32" s="4" t="str" cm="1">
        <f t="array" ref="J32">IFERROR(INDEX('RESOLVE Results'!$D$1:$P$18671, MATCH(1, ('RESOLVE Results'!$A$1:$A$18671 = $D$10) * ('RESOLVE Results'!$B$1:$B$18671 = $F$10) * ('RESOLVE Results'!$C$1:$C$18671 = $C32), 0), MATCH(J$12, 'RESOLVE Results'!$D$1:$P$1, 0)), "")</f>
        <v/>
      </c>
      <c r="K32" s="4" t="str" cm="1">
        <f t="array" ref="K32">IFERROR(INDEX('RESOLVE Results'!$D$1:$P$18671, MATCH(1, ('RESOLVE Results'!$A$1:$A$18671 = $D$10) * ('RESOLVE Results'!$B$1:$B$18671 = $F$10) * ('RESOLVE Results'!$C$1:$C$18671 = $C32), 0), MATCH(K$12, 'RESOLVE Results'!$D$1:$P$1, 0)), "")</f>
        <v/>
      </c>
      <c r="L32" s="4" t="str" cm="1">
        <f t="array" ref="L32">IFERROR(INDEX('RESOLVE Results'!$D$1:$P$18671, MATCH(1, ('RESOLVE Results'!$A$1:$A$18671 = $D$10) * ('RESOLVE Results'!$B$1:$B$18671 = $F$10) * ('RESOLVE Results'!$C$1:$C$18671 = $C32), 0), MATCH(L$12, 'RESOLVE Results'!$D$1:$P$1, 0)), "")</f>
        <v/>
      </c>
      <c r="M32" s="4" t="str" cm="1">
        <f t="array" ref="M32">IFERROR(INDEX('RESOLVE Results'!$D$1:$P$18671, MATCH(1, ('RESOLVE Results'!$A$1:$A$18671 = $D$10) * ('RESOLVE Results'!$B$1:$B$18671 = $F$10) * ('RESOLVE Results'!$C$1:$C$18671 = $C32), 0), MATCH(M$12, 'RESOLVE Results'!$D$1:$P$1, 0)), "")</f>
        <v/>
      </c>
      <c r="N32" s="4" t="str" cm="1">
        <f t="array" ref="N32">IFERROR(INDEX('RESOLVE Results'!$D$1:$P$18671, MATCH(1, ('RESOLVE Results'!$A$1:$A$18671 = $D$10) * ('RESOLVE Results'!$B$1:$B$18671 = $F$10) * ('RESOLVE Results'!$C$1:$C$18671 = $C32), 0), MATCH(N$12, 'RESOLVE Results'!$D$1:$P$1, 0)), "")</f>
        <v/>
      </c>
      <c r="O32" s="4" t="str" cm="1">
        <f t="array" ref="O32">IFERROR(INDEX('RESOLVE Results'!$D$1:$P$18671, MATCH(1, ('RESOLVE Results'!$A$1:$A$18671 = $D$10) * ('RESOLVE Results'!$B$1:$B$18671 = $F$10) * ('RESOLVE Results'!$C$1:$C$18671 = $C32), 0), MATCH(O$12, 'RESOLVE Results'!$D$1:$P$1, 0)), "")</f>
        <v/>
      </c>
      <c r="P32" s="6" t="str">
        <f t="shared" si="0"/>
        <v/>
      </c>
      <c r="Q32" s="4" t="str">
        <f>IFERROR(IF('Dashboard '!$D$6 = 2035, P32 * (1.05^(2035-2022)), P32), "")</f>
        <v/>
      </c>
    </row>
    <row r="33" spans="2:17" outlineLevel="1" x14ac:dyDescent="0.2">
      <c r="B33" s="11" t="s">
        <v>261</v>
      </c>
      <c r="C33" s="3"/>
      <c r="D33" s="4" t="str" cm="1">
        <f t="array" ref="D33">IFERROR(INDEX('RESOLVE Results'!$D$1:$P$18671, MATCH(1, ('RESOLVE Results'!$A$1:$A$18671 = $D$10) * ('RESOLVE Results'!$B$1:$B$18671 = $F$10) * ('RESOLVE Results'!$C$1:$C$18671 = $C33), 0), MATCH(D$12, 'RESOLVE Results'!$D$1:$P$1, 0)), "")</f>
        <v/>
      </c>
      <c r="E33" s="4" t="str" cm="1">
        <f t="array" ref="E33">IFERROR(INDEX('RESOLVE Results'!$D$1:$P$18671, MATCH(1, ('RESOLVE Results'!$A$1:$A$18671 = $D$10) * ('RESOLVE Results'!$B$1:$B$18671 = $F$10) * ('RESOLVE Results'!$C$1:$C$18671 = $C33), 0), MATCH(E$12, 'RESOLVE Results'!$D$1:$P$1, 0)), "")</f>
        <v/>
      </c>
      <c r="F33" s="4" t="str" cm="1">
        <f t="array" ref="F33">IFERROR(INDEX('RESOLVE Results'!$D$1:$P$18671, MATCH(1, ('RESOLVE Results'!$A$1:$A$18671 = $D$10) * ('RESOLVE Results'!$B$1:$B$18671 = $F$10) * ('RESOLVE Results'!$C$1:$C$18671 = $C33), 0), MATCH(F$12, 'RESOLVE Results'!$D$1:$P$1, 0)), "")</f>
        <v/>
      </c>
      <c r="G33" s="4" t="str" cm="1">
        <f t="array" ref="G33">IFERROR(INDEX('RESOLVE Results'!$D$1:$P$18671, MATCH(1, ('RESOLVE Results'!$A$1:$A$18671 = $D$10) * ('RESOLVE Results'!$B$1:$B$18671 = $F$10) * ('RESOLVE Results'!$C$1:$C$18671 = $C33), 0), MATCH(G$12, 'RESOLVE Results'!$D$1:$P$1, 0)), "")</f>
        <v/>
      </c>
      <c r="H33" s="4" t="str" cm="1">
        <f t="array" ref="H33">IFERROR(INDEX('RESOLVE Results'!$D$1:$P$18671, MATCH(1, ('RESOLVE Results'!$A$1:$A$18671 = $D$10) * ('RESOLVE Results'!$B$1:$B$18671 = $F$10) * ('RESOLVE Results'!$C$1:$C$18671 = $C33), 0), MATCH(H$12, 'RESOLVE Results'!$D$1:$P$1, 0)), "")</f>
        <v/>
      </c>
      <c r="I33" s="4" t="str" cm="1">
        <f t="array" ref="I33">IFERROR(INDEX('RESOLVE Results'!$D$1:$P$18671, MATCH(1, ('RESOLVE Results'!$A$1:$A$18671 = $D$10) * ('RESOLVE Results'!$B$1:$B$18671 = $F$10) * ('RESOLVE Results'!$C$1:$C$18671 = $C33), 0), MATCH(I$12, 'RESOLVE Results'!$D$1:$P$1, 0)), "")</f>
        <v/>
      </c>
      <c r="J33" s="4" t="str" cm="1">
        <f t="array" ref="J33">IFERROR(INDEX('RESOLVE Results'!$D$1:$P$18671, MATCH(1, ('RESOLVE Results'!$A$1:$A$18671 = $D$10) * ('RESOLVE Results'!$B$1:$B$18671 = $F$10) * ('RESOLVE Results'!$C$1:$C$18671 = $C33), 0), MATCH(J$12, 'RESOLVE Results'!$D$1:$P$1, 0)), "")</f>
        <v/>
      </c>
      <c r="K33" s="4" t="str" cm="1">
        <f t="array" ref="K33">IFERROR(INDEX('RESOLVE Results'!$D$1:$P$18671, MATCH(1, ('RESOLVE Results'!$A$1:$A$18671 = $D$10) * ('RESOLVE Results'!$B$1:$B$18671 = $F$10) * ('RESOLVE Results'!$C$1:$C$18671 = $C33), 0), MATCH(K$12, 'RESOLVE Results'!$D$1:$P$1, 0)), "")</f>
        <v/>
      </c>
      <c r="L33" s="4" t="str" cm="1">
        <f t="array" ref="L33">IFERROR(INDEX('RESOLVE Results'!$D$1:$P$18671, MATCH(1, ('RESOLVE Results'!$A$1:$A$18671 = $D$10) * ('RESOLVE Results'!$B$1:$B$18671 = $F$10) * ('RESOLVE Results'!$C$1:$C$18671 = $C33), 0), MATCH(L$12, 'RESOLVE Results'!$D$1:$P$1, 0)), "")</f>
        <v/>
      </c>
      <c r="M33" s="4" t="str" cm="1">
        <f t="array" ref="M33">IFERROR(INDEX('RESOLVE Results'!$D$1:$P$18671, MATCH(1, ('RESOLVE Results'!$A$1:$A$18671 = $D$10) * ('RESOLVE Results'!$B$1:$B$18671 = $F$10) * ('RESOLVE Results'!$C$1:$C$18671 = $C33), 0), MATCH(M$12, 'RESOLVE Results'!$D$1:$P$1, 0)), "")</f>
        <v/>
      </c>
      <c r="N33" s="4" t="str" cm="1">
        <f t="array" ref="N33">IFERROR(INDEX('RESOLVE Results'!$D$1:$P$18671, MATCH(1, ('RESOLVE Results'!$A$1:$A$18671 = $D$10) * ('RESOLVE Results'!$B$1:$B$18671 = $F$10) * ('RESOLVE Results'!$C$1:$C$18671 = $C33), 0), MATCH(N$12, 'RESOLVE Results'!$D$1:$P$1, 0)), "")</f>
        <v/>
      </c>
      <c r="O33" s="4" t="str" cm="1">
        <f t="array" ref="O33">IFERROR(INDEX('RESOLVE Results'!$D$1:$P$18671, MATCH(1, ('RESOLVE Results'!$A$1:$A$18671 = $D$10) * ('RESOLVE Results'!$B$1:$B$18671 = $F$10) * ('RESOLVE Results'!$C$1:$C$18671 = $C33), 0), MATCH(O$12, 'RESOLVE Results'!$D$1:$P$1, 0)), "")</f>
        <v/>
      </c>
      <c r="P33" s="6" t="str">
        <f t="shared" si="0"/>
        <v/>
      </c>
      <c r="Q33" s="4" t="str">
        <f>IFERROR(IF('Dashboard '!$D$6 = 2035, P33 * (1.05^(2035-2022)), P33), "")</f>
        <v/>
      </c>
    </row>
    <row r="34" spans="2:17" outlineLevel="1" x14ac:dyDescent="0.2">
      <c r="B34" s="11" t="s">
        <v>261</v>
      </c>
      <c r="C34" s="3"/>
      <c r="D34" s="4" t="str" cm="1">
        <f t="array" ref="D34">IFERROR(INDEX('RESOLVE Results'!$D$1:$P$18671, MATCH(1, ('RESOLVE Results'!$A$1:$A$18671 = $D$10) * ('RESOLVE Results'!$B$1:$B$18671 = $F$10) * ('RESOLVE Results'!$C$1:$C$18671 = $C34), 0), MATCH(D$12, 'RESOLVE Results'!$D$1:$P$1, 0)), "")</f>
        <v/>
      </c>
      <c r="E34" s="4" t="str" cm="1">
        <f t="array" ref="E34">IFERROR(INDEX('RESOLVE Results'!$D$1:$P$18671, MATCH(1, ('RESOLVE Results'!$A$1:$A$18671 = $D$10) * ('RESOLVE Results'!$B$1:$B$18671 = $F$10) * ('RESOLVE Results'!$C$1:$C$18671 = $C34), 0), MATCH(E$12, 'RESOLVE Results'!$D$1:$P$1, 0)), "")</f>
        <v/>
      </c>
      <c r="F34" s="4" t="str" cm="1">
        <f t="array" ref="F34">IFERROR(INDEX('RESOLVE Results'!$D$1:$P$18671, MATCH(1, ('RESOLVE Results'!$A$1:$A$18671 = $D$10) * ('RESOLVE Results'!$B$1:$B$18671 = $F$10) * ('RESOLVE Results'!$C$1:$C$18671 = $C34), 0), MATCH(F$12, 'RESOLVE Results'!$D$1:$P$1, 0)), "")</f>
        <v/>
      </c>
      <c r="G34" s="4" t="str" cm="1">
        <f t="array" ref="G34">IFERROR(INDEX('RESOLVE Results'!$D$1:$P$18671, MATCH(1, ('RESOLVE Results'!$A$1:$A$18671 = $D$10) * ('RESOLVE Results'!$B$1:$B$18671 = $F$10) * ('RESOLVE Results'!$C$1:$C$18671 = $C34), 0), MATCH(G$12, 'RESOLVE Results'!$D$1:$P$1, 0)), "")</f>
        <v/>
      </c>
      <c r="H34" s="4" t="str" cm="1">
        <f t="array" ref="H34">IFERROR(INDEX('RESOLVE Results'!$D$1:$P$18671, MATCH(1, ('RESOLVE Results'!$A$1:$A$18671 = $D$10) * ('RESOLVE Results'!$B$1:$B$18671 = $F$10) * ('RESOLVE Results'!$C$1:$C$18671 = $C34), 0), MATCH(H$12, 'RESOLVE Results'!$D$1:$P$1, 0)), "")</f>
        <v/>
      </c>
      <c r="I34" s="4" t="str" cm="1">
        <f t="array" ref="I34">IFERROR(INDEX('RESOLVE Results'!$D$1:$P$18671, MATCH(1, ('RESOLVE Results'!$A$1:$A$18671 = $D$10) * ('RESOLVE Results'!$B$1:$B$18671 = $F$10) * ('RESOLVE Results'!$C$1:$C$18671 = $C34), 0), MATCH(I$12, 'RESOLVE Results'!$D$1:$P$1, 0)), "")</f>
        <v/>
      </c>
      <c r="J34" s="4" t="str" cm="1">
        <f t="array" ref="J34">IFERROR(INDEX('RESOLVE Results'!$D$1:$P$18671, MATCH(1, ('RESOLVE Results'!$A$1:$A$18671 = $D$10) * ('RESOLVE Results'!$B$1:$B$18671 = $F$10) * ('RESOLVE Results'!$C$1:$C$18671 = $C34), 0), MATCH(J$12, 'RESOLVE Results'!$D$1:$P$1, 0)), "")</f>
        <v/>
      </c>
      <c r="K34" s="4" t="str" cm="1">
        <f t="array" ref="K34">IFERROR(INDEX('RESOLVE Results'!$D$1:$P$18671, MATCH(1, ('RESOLVE Results'!$A$1:$A$18671 = $D$10) * ('RESOLVE Results'!$B$1:$B$18671 = $F$10) * ('RESOLVE Results'!$C$1:$C$18671 = $C34), 0), MATCH(K$12, 'RESOLVE Results'!$D$1:$P$1, 0)), "")</f>
        <v/>
      </c>
      <c r="L34" s="4" t="str" cm="1">
        <f t="array" ref="L34">IFERROR(INDEX('RESOLVE Results'!$D$1:$P$18671, MATCH(1, ('RESOLVE Results'!$A$1:$A$18671 = $D$10) * ('RESOLVE Results'!$B$1:$B$18671 = $F$10) * ('RESOLVE Results'!$C$1:$C$18671 = $C34), 0), MATCH(L$12, 'RESOLVE Results'!$D$1:$P$1, 0)), "")</f>
        <v/>
      </c>
      <c r="M34" s="4" t="str" cm="1">
        <f t="array" ref="M34">IFERROR(INDEX('RESOLVE Results'!$D$1:$P$18671, MATCH(1, ('RESOLVE Results'!$A$1:$A$18671 = $D$10) * ('RESOLVE Results'!$B$1:$B$18671 = $F$10) * ('RESOLVE Results'!$C$1:$C$18671 = $C34), 0), MATCH(M$12, 'RESOLVE Results'!$D$1:$P$1, 0)), "")</f>
        <v/>
      </c>
      <c r="N34" s="4" t="str" cm="1">
        <f t="array" ref="N34">IFERROR(INDEX('RESOLVE Results'!$D$1:$P$18671, MATCH(1, ('RESOLVE Results'!$A$1:$A$18671 = $D$10) * ('RESOLVE Results'!$B$1:$B$18671 = $F$10) * ('RESOLVE Results'!$C$1:$C$18671 = $C34), 0), MATCH(N$12, 'RESOLVE Results'!$D$1:$P$1, 0)), "")</f>
        <v/>
      </c>
      <c r="O34" s="4" t="str" cm="1">
        <f t="array" ref="O34">IFERROR(INDEX('RESOLVE Results'!$D$1:$P$18671, MATCH(1, ('RESOLVE Results'!$A$1:$A$18671 = $D$10) * ('RESOLVE Results'!$B$1:$B$18671 = $F$10) * ('RESOLVE Results'!$C$1:$C$18671 = $C34), 0), MATCH(O$12, 'RESOLVE Results'!$D$1:$P$1, 0)), "")</f>
        <v/>
      </c>
      <c r="P34" s="6" t="str">
        <f t="shared" si="0"/>
        <v/>
      </c>
      <c r="Q34" s="4" t="str">
        <f>IFERROR(IF('Dashboard '!$D$6 = 2035, P34 * (1.05^(2035-2022)), P34), "")</f>
        <v/>
      </c>
    </row>
    <row r="35" spans="2:17" outlineLevel="1" x14ac:dyDescent="0.2">
      <c r="B35" s="11" t="s">
        <v>261</v>
      </c>
      <c r="C35" s="3"/>
      <c r="D35" s="4" t="str" cm="1">
        <f t="array" ref="D35">IFERROR(INDEX('RESOLVE Results'!$D$1:$P$18671, MATCH(1, ('RESOLVE Results'!$A$1:$A$18671 = $D$10) * ('RESOLVE Results'!$B$1:$B$18671 = $F$10) * ('RESOLVE Results'!$C$1:$C$18671 = $C35), 0), MATCH(D$12, 'RESOLVE Results'!$D$1:$P$1, 0)), "")</f>
        <v/>
      </c>
      <c r="E35" s="4" t="str" cm="1">
        <f t="array" ref="E35">IFERROR(INDEX('RESOLVE Results'!$D$1:$P$18671, MATCH(1, ('RESOLVE Results'!$A$1:$A$18671 = $D$10) * ('RESOLVE Results'!$B$1:$B$18671 = $F$10) * ('RESOLVE Results'!$C$1:$C$18671 = $C35), 0), MATCH(E$12, 'RESOLVE Results'!$D$1:$P$1, 0)), "")</f>
        <v/>
      </c>
      <c r="F35" s="4" t="str" cm="1">
        <f t="array" ref="F35">IFERROR(INDEX('RESOLVE Results'!$D$1:$P$18671, MATCH(1, ('RESOLVE Results'!$A$1:$A$18671 = $D$10) * ('RESOLVE Results'!$B$1:$B$18671 = $F$10) * ('RESOLVE Results'!$C$1:$C$18671 = $C35), 0), MATCH(F$12, 'RESOLVE Results'!$D$1:$P$1, 0)), "")</f>
        <v/>
      </c>
      <c r="G35" s="4" t="str" cm="1">
        <f t="array" ref="G35">IFERROR(INDEX('RESOLVE Results'!$D$1:$P$18671, MATCH(1, ('RESOLVE Results'!$A$1:$A$18671 = $D$10) * ('RESOLVE Results'!$B$1:$B$18671 = $F$10) * ('RESOLVE Results'!$C$1:$C$18671 = $C35), 0), MATCH(G$12, 'RESOLVE Results'!$D$1:$P$1, 0)), "")</f>
        <v/>
      </c>
      <c r="H35" s="4" t="str" cm="1">
        <f t="array" ref="H35">IFERROR(INDEX('RESOLVE Results'!$D$1:$P$18671, MATCH(1, ('RESOLVE Results'!$A$1:$A$18671 = $D$10) * ('RESOLVE Results'!$B$1:$B$18671 = $F$10) * ('RESOLVE Results'!$C$1:$C$18671 = $C35), 0), MATCH(H$12, 'RESOLVE Results'!$D$1:$P$1, 0)), "")</f>
        <v/>
      </c>
      <c r="I35" s="4" t="str" cm="1">
        <f t="array" ref="I35">IFERROR(INDEX('RESOLVE Results'!$D$1:$P$18671, MATCH(1, ('RESOLVE Results'!$A$1:$A$18671 = $D$10) * ('RESOLVE Results'!$B$1:$B$18671 = $F$10) * ('RESOLVE Results'!$C$1:$C$18671 = $C35), 0), MATCH(I$12, 'RESOLVE Results'!$D$1:$P$1, 0)), "")</f>
        <v/>
      </c>
      <c r="J35" s="4" t="str" cm="1">
        <f t="array" ref="J35">IFERROR(INDEX('RESOLVE Results'!$D$1:$P$18671, MATCH(1, ('RESOLVE Results'!$A$1:$A$18671 = $D$10) * ('RESOLVE Results'!$B$1:$B$18671 = $F$10) * ('RESOLVE Results'!$C$1:$C$18671 = $C35), 0), MATCH(J$12, 'RESOLVE Results'!$D$1:$P$1, 0)), "")</f>
        <v/>
      </c>
      <c r="K35" s="4" t="str" cm="1">
        <f t="array" ref="K35">IFERROR(INDEX('RESOLVE Results'!$D$1:$P$18671, MATCH(1, ('RESOLVE Results'!$A$1:$A$18671 = $D$10) * ('RESOLVE Results'!$B$1:$B$18671 = $F$10) * ('RESOLVE Results'!$C$1:$C$18671 = $C35), 0), MATCH(K$12, 'RESOLVE Results'!$D$1:$P$1, 0)), "")</f>
        <v/>
      </c>
      <c r="L35" s="4" t="str" cm="1">
        <f t="array" ref="L35">IFERROR(INDEX('RESOLVE Results'!$D$1:$P$18671, MATCH(1, ('RESOLVE Results'!$A$1:$A$18671 = $D$10) * ('RESOLVE Results'!$B$1:$B$18671 = $F$10) * ('RESOLVE Results'!$C$1:$C$18671 = $C35), 0), MATCH(L$12, 'RESOLVE Results'!$D$1:$P$1, 0)), "")</f>
        <v/>
      </c>
      <c r="M35" s="4" t="str" cm="1">
        <f t="array" ref="M35">IFERROR(INDEX('RESOLVE Results'!$D$1:$P$18671, MATCH(1, ('RESOLVE Results'!$A$1:$A$18671 = $D$10) * ('RESOLVE Results'!$B$1:$B$18671 = $F$10) * ('RESOLVE Results'!$C$1:$C$18671 = $C35), 0), MATCH(M$12, 'RESOLVE Results'!$D$1:$P$1, 0)), "")</f>
        <v/>
      </c>
      <c r="N35" s="4" t="str" cm="1">
        <f t="array" ref="N35">IFERROR(INDEX('RESOLVE Results'!$D$1:$P$18671, MATCH(1, ('RESOLVE Results'!$A$1:$A$18671 = $D$10) * ('RESOLVE Results'!$B$1:$B$18671 = $F$10) * ('RESOLVE Results'!$C$1:$C$18671 = $C35), 0), MATCH(N$12, 'RESOLVE Results'!$D$1:$P$1, 0)), "")</f>
        <v/>
      </c>
      <c r="O35" s="4" t="str" cm="1">
        <f t="array" ref="O35">IFERROR(INDEX('RESOLVE Results'!$D$1:$P$18671, MATCH(1, ('RESOLVE Results'!$A$1:$A$18671 = $D$10) * ('RESOLVE Results'!$B$1:$B$18671 = $F$10) * ('RESOLVE Results'!$C$1:$C$18671 = $C35), 0), MATCH(O$12, 'RESOLVE Results'!$D$1:$P$1, 0)), "")</f>
        <v/>
      </c>
      <c r="P35" s="6" t="str">
        <f t="shared" si="0"/>
        <v/>
      </c>
      <c r="Q35" s="4" t="str">
        <f>IFERROR(IF('Dashboard '!$D$6 = 2035, P35 * (1.05^(2035-2022)), P35), "")</f>
        <v/>
      </c>
    </row>
    <row r="36" spans="2:17" outlineLevel="1" x14ac:dyDescent="0.2">
      <c r="B36" s="11" t="s">
        <v>261</v>
      </c>
      <c r="C36" s="3"/>
      <c r="D36" s="4" t="str" cm="1">
        <f t="array" ref="D36">IFERROR(INDEX('RESOLVE Results'!$D$1:$P$18671, MATCH(1, ('RESOLVE Results'!$A$1:$A$18671 = $D$10) * ('RESOLVE Results'!$B$1:$B$18671 = $F$10) * ('RESOLVE Results'!$C$1:$C$18671 = $C36), 0), MATCH(D$12, 'RESOLVE Results'!$D$1:$P$1, 0)), "")</f>
        <v/>
      </c>
      <c r="E36" s="4" t="str" cm="1">
        <f t="array" ref="E36">IFERROR(INDEX('RESOLVE Results'!$D$1:$P$18671, MATCH(1, ('RESOLVE Results'!$A$1:$A$18671 = $D$10) * ('RESOLVE Results'!$B$1:$B$18671 = $F$10) * ('RESOLVE Results'!$C$1:$C$18671 = $C36), 0), MATCH(E$12, 'RESOLVE Results'!$D$1:$P$1, 0)), "")</f>
        <v/>
      </c>
      <c r="F36" s="4" t="str" cm="1">
        <f t="array" ref="F36">IFERROR(INDEX('RESOLVE Results'!$D$1:$P$18671, MATCH(1, ('RESOLVE Results'!$A$1:$A$18671 = $D$10) * ('RESOLVE Results'!$B$1:$B$18671 = $F$10) * ('RESOLVE Results'!$C$1:$C$18671 = $C36), 0), MATCH(F$12, 'RESOLVE Results'!$D$1:$P$1, 0)), "")</f>
        <v/>
      </c>
      <c r="G36" s="4" t="str" cm="1">
        <f t="array" ref="G36">IFERROR(INDEX('RESOLVE Results'!$D$1:$P$18671, MATCH(1, ('RESOLVE Results'!$A$1:$A$18671 = $D$10) * ('RESOLVE Results'!$B$1:$B$18671 = $F$10) * ('RESOLVE Results'!$C$1:$C$18671 = $C36), 0), MATCH(G$12, 'RESOLVE Results'!$D$1:$P$1, 0)), "")</f>
        <v/>
      </c>
      <c r="H36" s="4" t="str" cm="1">
        <f t="array" ref="H36">IFERROR(INDEX('RESOLVE Results'!$D$1:$P$18671, MATCH(1, ('RESOLVE Results'!$A$1:$A$18671 = $D$10) * ('RESOLVE Results'!$B$1:$B$18671 = $F$10) * ('RESOLVE Results'!$C$1:$C$18671 = $C36), 0), MATCH(H$12, 'RESOLVE Results'!$D$1:$P$1, 0)), "")</f>
        <v/>
      </c>
      <c r="I36" s="4" t="str" cm="1">
        <f t="array" ref="I36">IFERROR(INDEX('RESOLVE Results'!$D$1:$P$18671, MATCH(1, ('RESOLVE Results'!$A$1:$A$18671 = $D$10) * ('RESOLVE Results'!$B$1:$B$18671 = $F$10) * ('RESOLVE Results'!$C$1:$C$18671 = $C36), 0), MATCH(I$12, 'RESOLVE Results'!$D$1:$P$1, 0)), "")</f>
        <v/>
      </c>
      <c r="J36" s="4" t="str" cm="1">
        <f t="array" ref="J36">IFERROR(INDEX('RESOLVE Results'!$D$1:$P$18671, MATCH(1, ('RESOLVE Results'!$A$1:$A$18671 = $D$10) * ('RESOLVE Results'!$B$1:$B$18671 = $F$10) * ('RESOLVE Results'!$C$1:$C$18671 = $C36), 0), MATCH(J$12, 'RESOLVE Results'!$D$1:$P$1, 0)), "")</f>
        <v/>
      </c>
      <c r="K36" s="4" t="str" cm="1">
        <f t="array" ref="K36">IFERROR(INDEX('RESOLVE Results'!$D$1:$P$18671, MATCH(1, ('RESOLVE Results'!$A$1:$A$18671 = $D$10) * ('RESOLVE Results'!$B$1:$B$18671 = $F$10) * ('RESOLVE Results'!$C$1:$C$18671 = $C36), 0), MATCH(K$12, 'RESOLVE Results'!$D$1:$P$1, 0)), "")</f>
        <v/>
      </c>
      <c r="L36" s="4" t="str" cm="1">
        <f t="array" ref="L36">IFERROR(INDEX('RESOLVE Results'!$D$1:$P$18671, MATCH(1, ('RESOLVE Results'!$A$1:$A$18671 = $D$10) * ('RESOLVE Results'!$B$1:$B$18671 = $F$10) * ('RESOLVE Results'!$C$1:$C$18671 = $C36), 0), MATCH(L$12, 'RESOLVE Results'!$D$1:$P$1, 0)), "")</f>
        <v/>
      </c>
      <c r="M36" s="4" t="str" cm="1">
        <f t="array" ref="M36">IFERROR(INDEX('RESOLVE Results'!$D$1:$P$18671, MATCH(1, ('RESOLVE Results'!$A$1:$A$18671 = $D$10) * ('RESOLVE Results'!$B$1:$B$18671 = $F$10) * ('RESOLVE Results'!$C$1:$C$18671 = $C36), 0), MATCH(M$12, 'RESOLVE Results'!$D$1:$P$1, 0)), "")</f>
        <v/>
      </c>
      <c r="N36" s="4" t="str" cm="1">
        <f t="array" ref="N36">IFERROR(INDEX('RESOLVE Results'!$D$1:$P$18671, MATCH(1, ('RESOLVE Results'!$A$1:$A$18671 = $D$10) * ('RESOLVE Results'!$B$1:$B$18671 = $F$10) * ('RESOLVE Results'!$C$1:$C$18671 = $C36), 0), MATCH(N$12, 'RESOLVE Results'!$D$1:$P$1, 0)), "")</f>
        <v/>
      </c>
      <c r="O36" s="4" t="str" cm="1">
        <f t="array" ref="O36">IFERROR(INDEX('RESOLVE Results'!$D$1:$P$18671, MATCH(1, ('RESOLVE Results'!$A$1:$A$18671 = $D$10) * ('RESOLVE Results'!$B$1:$B$18671 = $F$10) * ('RESOLVE Results'!$C$1:$C$18671 = $C36), 0), MATCH(O$12, 'RESOLVE Results'!$D$1:$P$1, 0)), "")</f>
        <v/>
      </c>
      <c r="P36" s="6" t="str">
        <f t="shared" si="0"/>
        <v/>
      </c>
      <c r="Q36" s="4" t="str">
        <f>IFERROR(IF('Dashboard '!$D$6 = 2035, P36 * (1.05^(2035-2022)), P36), "")</f>
        <v/>
      </c>
    </row>
    <row r="37" spans="2:17" outlineLevel="1" x14ac:dyDescent="0.2">
      <c r="B37" s="11" t="s">
        <v>261</v>
      </c>
      <c r="C37" s="3"/>
      <c r="D37" s="4" t="str" cm="1">
        <f t="array" ref="D37">IFERROR(INDEX('RESOLVE Results'!$D$1:$P$18671, MATCH(1, ('RESOLVE Results'!$A$1:$A$18671 = $D$10) * ('RESOLVE Results'!$B$1:$B$18671 = $F$10) * ('RESOLVE Results'!$C$1:$C$18671 = $C37), 0), MATCH(D$12, 'RESOLVE Results'!$D$1:$P$1, 0)), "")</f>
        <v/>
      </c>
      <c r="E37" s="4" t="str" cm="1">
        <f t="array" ref="E37">IFERROR(INDEX('RESOLVE Results'!$D$1:$P$18671, MATCH(1, ('RESOLVE Results'!$A$1:$A$18671 = $D$10) * ('RESOLVE Results'!$B$1:$B$18671 = $F$10) * ('RESOLVE Results'!$C$1:$C$18671 = $C37), 0), MATCH(E$12, 'RESOLVE Results'!$D$1:$P$1, 0)), "")</f>
        <v/>
      </c>
      <c r="F37" s="4" t="str" cm="1">
        <f t="array" ref="F37">IFERROR(INDEX('RESOLVE Results'!$D$1:$P$18671, MATCH(1, ('RESOLVE Results'!$A$1:$A$18671 = $D$10) * ('RESOLVE Results'!$B$1:$B$18671 = $F$10) * ('RESOLVE Results'!$C$1:$C$18671 = $C37), 0), MATCH(F$12, 'RESOLVE Results'!$D$1:$P$1, 0)), "")</f>
        <v/>
      </c>
      <c r="G37" s="4" t="str" cm="1">
        <f t="array" ref="G37">IFERROR(INDEX('RESOLVE Results'!$D$1:$P$18671, MATCH(1, ('RESOLVE Results'!$A$1:$A$18671 = $D$10) * ('RESOLVE Results'!$B$1:$B$18671 = $F$10) * ('RESOLVE Results'!$C$1:$C$18671 = $C37), 0), MATCH(G$12, 'RESOLVE Results'!$D$1:$P$1, 0)), "")</f>
        <v/>
      </c>
      <c r="H37" s="4" t="str" cm="1">
        <f t="array" ref="H37">IFERROR(INDEX('RESOLVE Results'!$D$1:$P$18671, MATCH(1, ('RESOLVE Results'!$A$1:$A$18671 = $D$10) * ('RESOLVE Results'!$B$1:$B$18671 = $F$10) * ('RESOLVE Results'!$C$1:$C$18671 = $C37), 0), MATCH(H$12, 'RESOLVE Results'!$D$1:$P$1, 0)), "")</f>
        <v/>
      </c>
      <c r="I37" s="4" t="str" cm="1">
        <f t="array" ref="I37">IFERROR(INDEX('RESOLVE Results'!$D$1:$P$18671, MATCH(1, ('RESOLVE Results'!$A$1:$A$18671 = $D$10) * ('RESOLVE Results'!$B$1:$B$18671 = $F$10) * ('RESOLVE Results'!$C$1:$C$18671 = $C37), 0), MATCH(I$12, 'RESOLVE Results'!$D$1:$P$1, 0)), "")</f>
        <v/>
      </c>
      <c r="J37" s="4" t="str" cm="1">
        <f t="array" ref="J37">IFERROR(INDEX('RESOLVE Results'!$D$1:$P$18671, MATCH(1, ('RESOLVE Results'!$A$1:$A$18671 = $D$10) * ('RESOLVE Results'!$B$1:$B$18671 = $F$10) * ('RESOLVE Results'!$C$1:$C$18671 = $C37), 0), MATCH(J$12, 'RESOLVE Results'!$D$1:$P$1, 0)), "")</f>
        <v/>
      </c>
      <c r="K37" s="4" t="str" cm="1">
        <f t="array" ref="K37">IFERROR(INDEX('RESOLVE Results'!$D$1:$P$18671, MATCH(1, ('RESOLVE Results'!$A$1:$A$18671 = $D$10) * ('RESOLVE Results'!$B$1:$B$18671 = $F$10) * ('RESOLVE Results'!$C$1:$C$18671 = $C37), 0), MATCH(K$12, 'RESOLVE Results'!$D$1:$P$1, 0)), "")</f>
        <v/>
      </c>
      <c r="L37" s="4" t="str" cm="1">
        <f t="array" ref="L37">IFERROR(INDEX('RESOLVE Results'!$D$1:$P$18671, MATCH(1, ('RESOLVE Results'!$A$1:$A$18671 = $D$10) * ('RESOLVE Results'!$B$1:$B$18671 = $F$10) * ('RESOLVE Results'!$C$1:$C$18671 = $C37), 0), MATCH(L$12, 'RESOLVE Results'!$D$1:$P$1, 0)), "")</f>
        <v/>
      </c>
      <c r="M37" s="4" t="str" cm="1">
        <f t="array" ref="M37">IFERROR(INDEX('RESOLVE Results'!$D$1:$P$18671, MATCH(1, ('RESOLVE Results'!$A$1:$A$18671 = $D$10) * ('RESOLVE Results'!$B$1:$B$18671 = $F$10) * ('RESOLVE Results'!$C$1:$C$18671 = $C37), 0), MATCH(M$12, 'RESOLVE Results'!$D$1:$P$1, 0)), "")</f>
        <v/>
      </c>
      <c r="N37" s="4" t="str" cm="1">
        <f t="array" ref="N37">IFERROR(INDEX('RESOLVE Results'!$D$1:$P$18671, MATCH(1, ('RESOLVE Results'!$A$1:$A$18671 = $D$10) * ('RESOLVE Results'!$B$1:$B$18671 = $F$10) * ('RESOLVE Results'!$C$1:$C$18671 = $C37), 0), MATCH(N$12, 'RESOLVE Results'!$D$1:$P$1, 0)), "")</f>
        <v/>
      </c>
      <c r="O37" s="4" t="str" cm="1">
        <f t="array" ref="O37">IFERROR(INDEX('RESOLVE Results'!$D$1:$P$18671, MATCH(1, ('RESOLVE Results'!$A$1:$A$18671 = $D$10) * ('RESOLVE Results'!$B$1:$B$18671 = $F$10) * ('RESOLVE Results'!$C$1:$C$18671 = $C37), 0), MATCH(O$12, 'RESOLVE Results'!$D$1:$P$1, 0)), "")</f>
        <v/>
      </c>
      <c r="P37" s="6" t="str">
        <f t="shared" si="0"/>
        <v/>
      </c>
      <c r="Q37" s="4" t="str">
        <f>IFERROR(IF('Dashboard '!$D$6 = 2035, P37 * (1.05^(2035-2022)), P37), "")</f>
        <v/>
      </c>
    </row>
    <row r="38" spans="2:17" outlineLevel="1" x14ac:dyDescent="0.2">
      <c r="B38" s="11" t="s">
        <v>261</v>
      </c>
      <c r="C38" s="3"/>
      <c r="D38" s="4" t="str" cm="1">
        <f t="array" ref="D38">IFERROR(INDEX('RESOLVE Results'!$D$1:$P$18671, MATCH(1, ('RESOLVE Results'!$A$1:$A$18671 = $D$10) * ('RESOLVE Results'!$B$1:$B$18671 = $F$10) * ('RESOLVE Results'!$C$1:$C$18671 = $C38), 0), MATCH(D$12, 'RESOLVE Results'!$D$1:$P$1, 0)), "")</f>
        <v/>
      </c>
      <c r="E38" s="4" t="str" cm="1">
        <f t="array" ref="E38">IFERROR(INDEX('RESOLVE Results'!$D$1:$P$18671, MATCH(1, ('RESOLVE Results'!$A$1:$A$18671 = $D$10) * ('RESOLVE Results'!$B$1:$B$18671 = $F$10) * ('RESOLVE Results'!$C$1:$C$18671 = $C38), 0), MATCH(E$12, 'RESOLVE Results'!$D$1:$P$1, 0)), "")</f>
        <v/>
      </c>
      <c r="F38" s="4" t="str" cm="1">
        <f t="array" ref="F38">IFERROR(INDEX('RESOLVE Results'!$D$1:$P$18671, MATCH(1, ('RESOLVE Results'!$A$1:$A$18671 = $D$10) * ('RESOLVE Results'!$B$1:$B$18671 = $F$10) * ('RESOLVE Results'!$C$1:$C$18671 = $C38), 0), MATCH(F$12, 'RESOLVE Results'!$D$1:$P$1, 0)), "")</f>
        <v/>
      </c>
      <c r="G38" s="4" t="str" cm="1">
        <f t="array" ref="G38">IFERROR(INDEX('RESOLVE Results'!$D$1:$P$18671, MATCH(1, ('RESOLVE Results'!$A$1:$A$18671 = $D$10) * ('RESOLVE Results'!$B$1:$B$18671 = $F$10) * ('RESOLVE Results'!$C$1:$C$18671 = $C38), 0), MATCH(G$12, 'RESOLVE Results'!$D$1:$P$1, 0)), "")</f>
        <v/>
      </c>
      <c r="H38" s="4" t="str" cm="1">
        <f t="array" ref="H38">IFERROR(INDEX('RESOLVE Results'!$D$1:$P$18671, MATCH(1, ('RESOLVE Results'!$A$1:$A$18671 = $D$10) * ('RESOLVE Results'!$B$1:$B$18671 = $F$10) * ('RESOLVE Results'!$C$1:$C$18671 = $C38), 0), MATCH(H$12, 'RESOLVE Results'!$D$1:$P$1, 0)), "")</f>
        <v/>
      </c>
      <c r="I38" s="4" t="str" cm="1">
        <f t="array" ref="I38">IFERROR(INDEX('RESOLVE Results'!$D$1:$P$18671, MATCH(1, ('RESOLVE Results'!$A$1:$A$18671 = $D$10) * ('RESOLVE Results'!$B$1:$B$18671 = $F$10) * ('RESOLVE Results'!$C$1:$C$18671 = $C38), 0), MATCH(I$12, 'RESOLVE Results'!$D$1:$P$1, 0)), "")</f>
        <v/>
      </c>
      <c r="J38" s="4" t="str" cm="1">
        <f t="array" ref="J38">IFERROR(INDEX('RESOLVE Results'!$D$1:$P$18671, MATCH(1, ('RESOLVE Results'!$A$1:$A$18671 = $D$10) * ('RESOLVE Results'!$B$1:$B$18671 = $F$10) * ('RESOLVE Results'!$C$1:$C$18671 = $C38), 0), MATCH(J$12, 'RESOLVE Results'!$D$1:$P$1, 0)), "")</f>
        <v/>
      </c>
      <c r="K38" s="4" t="str" cm="1">
        <f t="array" ref="K38">IFERROR(INDEX('RESOLVE Results'!$D$1:$P$18671, MATCH(1, ('RESOLVE Results'!$A$1:$A$18671 = $D$10) * ('RESOLVE Results'!$B$1:$B$18671 = $F$10) * ('RESOLVE Results'!$C$1:$C$18671 = $C38), 0), MATCH(K$12, 'RESOLVE Results'!$D$1:$P$1, 0)), "")</f>
        <v/>
      </c>
      <c r="L38" s="4" t="str" cm="1">
        <f t="array" ref="L38">IFERROR(INDEX('RESOLVE Results'!$D$1:$P$18671, MATCH(1, ('RESOLVE Results'!$A$1:$A$18671 = $D$10) * ('RESOLVE Results'!$B$1:$B$18671 = $F$10) * ('RESOLVE Results'!$C$1:$C$18671 = $C38), 0), MATCH(L$12, 'RESOLVE Results'!$D$1:$P$1, 0)), "")</f>
        <v/>
      </c>
      <c r="M38" s="4" t="str" cm="1">
        <f t="array" ref="M38">IFERROR(INDEX('RESOLVE Results'!$D$1:$P$18671, MATCH(1, ('RESOLVE Results'!$A$1:$A$18671 = $D$10) * ('RESOLVE Results'!$B$1:$B$18671 = $F$10) * ('RESOLVE Results'!$C$1:$C$18671 = $C38), 0), MATCH(M$12, 'RESOLVE Results'!$D$1:$P$1, 0)), "")</f>
        <v/>
      </c>
      <c r="N38" s="4" t="str" cm="1">
        <f t="array" ref="N38">IFERROR(INDEX('RESOLVE Results'!$D$1:$P$18671, MATCH(1, ('RESOLVE Results'!$A$1:$A$18671 = $D$10) * ('RESOLVE Results'!$B$1:$B$18671 = $F$10) * ('RESOLVE Results'!$C$1:$C$18671 = $C38), 0), MATCH(N$12, 'RESOLVE Results'!$D$1:$P$1, 0)), "")</f>
        <v/>
      </c>
      <c r="O38" s="4" t="str" cm="1">
        <f t="array" ref="O38">IFERROR(INDEX('RESOLVE Results'!$D$1:$P$18671, MATCH(1, ('RESOLVE Results'!$A$1:$A$18671 = $D$10) * ('RESOLVE Results'!$B$1:$B$18671 = $F$10) * ('RESOLVE Results'!$C$1:$C$18671 = $C38), 0), MATCH(O$12, 'RESOLVE Results'!$D$1:$P$1, 0)), "")</f>
        <v/>
      </c>
      <c r="P38" s="6" t="str">
        <f t="shared" si="0"/>
        <v/>
      </c>
      <c r="Q38" s="4" t="str">
        <f>IFERROR(IF('Dashboard '!$D$6 = 2035, P38 * (1.05^(2035-2022)), P38), "")</f>
        <v/>
      </c>
    </row>
    <row r="39" spans="2:17" outlineLevel="1" x14ac:dyDescent="0.2">
      <c r="B39" s="11" t="s">
        <v>261</v>
      </c>
      <c r="C39" s="3"/>
      <c r="D39" s="4" t="str" cm="1">
        <f t="array" ref="D39">IFERROR(INDEX('RESOLVE Results'!$D$1:$P$18671, MATCH(1, ('RESOLVE Results'!$A$1:$A$18671 = $D$10) * ('RESOLVE Results'!$B$1:$B$18671 = $F$10) * ('RESOLVE Results'!$C$1:$C$18671 = $C39), 0), MATCH(D$12, 'RESOLVE Results'!$D$1:$P$1, 0)), "")</f>
        <v/>
      </c>
      <c r="E39" s="4" t="str" cm="1">
        <f t="array" ref="E39">IFERROR(INDEX('RESOLVE Results'!$D$1:$P$18671, MATCH(1, ('RESOLVE Results'!$A$1:$A$18671 = $D$10) * ('RESOLVE Results'!$B$1:$B$18671 = $F$10) * ('RESOLVE Results'!$C$1:$C$18671 = $C39), 0), MATCH(E$12, 'RESOLVE Results'!$D$1:$P$1, 0)), "")</f>
        <v/>
      </c>
      <c r="F39" s="4" t="str" cm="1">
        <f t="array" ref="F39">IFERROR(INDEX('RESOLVE Results'!$D$1:$P$18671, MATCH(1, ('RESOLVE Results'!$A$1:$A$18671 = $D$10) * ('RESOLVE Results'!$B$1:$B$18671 = $F$10) * ('RESOLVE Results'!$C$1:$C$18671 = $C39), 0), MATCH(F$12, 'RESOLVE Results'!$D$1:$P$1, 0)), "")</f>
        <v/>
      </c>
      <c r="G39" s="4" t="str" cm="1">
        <f t="array" ref="G39">IFERROR(INDEX('RESOLVE Results'!$D$1:$P$18671, MATCH(1, ('RESOLVE Results'!$A$1:$A$18671 = $D$10) * ('RESOLVE Results'!$B$1:$B$18671 = $F$10) * ('RESOLVE Results'!$C$1:$C$18671 = $C39), 0), MATCH(G$12, 'RESOLVE Results'!$D$1:$P$1, 0)), "")</f>
        <v/>
      </c>
      <c r="H39" s="4" t="str" cm="1">
        <f t="array" ref="H39">IFERROR(INDEX('RESOLVE Results'!$D$1:$P$18671, MATCH(1, ('RESOLVE Results'!$A$1:$A$18671 = $D$10) * ('RESOLVE Results'!$B$1:$B$18671 = $F$10) * ('RESOLVE Results'!$C$1:$C$18671 = $C39), 0), MATCH(H$12, 'RESOLVE Results'!$D$1:$P$1, 0)), "")</f>
        <v/>
      </c>
      <c r="I39" s="4" t="str" cm="1">
        <f t="array" ref="I39">IFERROR(INDEX('RESOLVE Results'!$D$1:$P$18671, MATCH(1, ('RESOLVE Results'!$A$1:$A$18671 = $D$10) * ('RESOLVE Results'!$B$1:$B$18671 = $F$10) * ('RESOLVE Results'!$C$1:$C$18671 = $C39), 0), MATCH(I$12, 'RESOLVE Results'!$D$1:$P$1, 0)), "")</f>
        <v/>
      </c>
      <c r="J39" s="4" t="str" cm="1">
        <f t="array" ref="J39">IFERROR(INDEX('RESOLVE Results'!$D$1:$P$18671, MATCH(1, ('RESOLVE Results'!$A$1:$A$18671 = $D$10) * ('RESOLVE Results'!$B$1:$B$18671 = $F$10) * ('RESOLVE Results'!$C$1:$C$18671 = $C39), 0), MATCH(J$12, 'RESOLVE Results'!$D$1:$P$1, 0)), "")</f>
        <v/>
      </c>
      <c r="K39" s="4" t="str" cm="1">
        <f t="array" ref="K39">IFERROR(INDEX('RESOLVE Results'!$D$1:$P$18671, MATCH(1, ('RESOLVE Results'!$A$1:$A$18671 = $D$10) * ('RESOLVE Results'!$B$1:$B$18671 = $F$10) * ('RESOLVE Results'!$C$1:$C$18671 = $C39), 0), MATCH(K$12, 'RESOLVE Results'!$D$1:$P$1, 0)), "")</f>
        <v/>
      </c>
      <c r="L39" s="4" t="str" cm="1">
        <f t="array" ref="L39">IFERROR(INDEX('RESOLVE Results'!$D$1:$P$18671, MATCH(1, ('RESOLVE Results'!$A$1:$A$18671 = $D$10) * ('RESOLVE Results'!$B$1:$B$18671 = $F$10) * ('RESOLVE Results'!$C$1:$C$18671 = $C39), 0), MATCH(L$12, 'RESOLVE Results'!$D$1:$P$1, 0)), "")</f>
        <v/>
      </c>
      <c r="M39" s="4" t="str" cm="1">
        <f t="array" ref="M39">IFERROR(INDEX('RESOLVE Results'!$D$1:$P$18671, MATCH(1, ('RESOLVE Results'!$A$1:$A$18671 = $D$10) * ('RESOLVE Results'!$B$1:$B$18671 = $F$10) * ('RESOLVE Results'!$C$1:$C$18671 = $C39), 0), MATCH(M$12, 'RESOLVE Results'!$D$1:$P$1, 0)), "")</f>
        <v/>
      </c>
      <c r="N39" s="4" t="str" cm="1">
        <f t="array" ref="N39">IFERROR(INDEX('RESOLVE Results'!$D$1:$P$18671, MATCH(1, ('RESOLVE Results'!$A$1:$A$18671 = $D$10) * ('RESOLVE Results'!$B$1:$B$18671 = $F$10) * ('RESOLVE Results'!$C$1:$C$18671 = $C39), 0), MATCH(N$12, 'RESOLVE Results'!$D$1:$P$1, 0)), "")</f>
        <v/>
      </c>
      <c r="O39" s="4" t="str" cm="1">
        <f t="array" ref="O39">IFERROR(INDEX('RESOLVE Results'!$D$1:$P$18671, MATCH(1, ('RESOLVE Results'!$A$1:$A$18671 = $D$10) * ('RESOLVE Results'!$B$1:$B$18671 = $F$10) * ('RESOLVE Results'!$C$1:$C$18671 = $C39), 0), MATCH(O$12, 'RESOLVE Results'!$D$1:$P$1, 0)), "")</f>
        <v/>
      </c>
      <c r="P39" s="6" t="str">
        <f t="shared" si="0"/>
        <v/>
      </c>
      <c r="Q39" s="4" t="str">
        <f>IFERROR(IF('Dashboard '!$D$6 = 2035, P39 * (1.05^(2035-2022)), P39), "")</f>
        <v/>
      </c>
    </row>
    <row r="40" spans="2:17" outlineLevel="1" x14ac:dyDescent="0.2">
      <c r="B40" s="11" t="s">
        <v>261</v>
      </c>
      <c r="C40" s="3"/>
      <c r="D40" s="4" t="str" cm="1">
        <f t="array" ref="D40">IFERROR(INDEX('RESOLVE Results'!$D$1:$P$18671, MATCH(1, ('RESOLVE Results'!$A$1:$A$18671 = $D$10) * ('RESOLVE Results'!$B$1:$B$18671 = $F$10) * ('RESOLVE Results'!$C$1:$C$18671 = $C40), 0), MATCH(D$12, 'RESOLVE Results'!$D$1:$P$1, 0)), "")</f>
        <v/>
      </c>
      <c r="E40" s="4" t="str" cm="1">
        <f t="array" ref="E40">IFERROR(INDEX('RESOLVE Results'!$D$1:$P$18671, MATCH(1, ('RESOLVE Results'!$A$1:$A$18671 = $D$10) * ('RESOLVE Results'!$B$1:$B$18671 = $F$10) * ('RESOLVE Results'!$C$1:$C$18671 = $C40), 0), MATCH(E$12, 'RESOLVE Results'!$D$1:$P$1, 0)), "")</f>
        <v/>
      </c>
      <c r="F40" s="4" t="str" cm="1">
        <f t="array" ref="F40">IFERROR(INDEX('RESOLVE Results'!$D$1:$P$18671, MATCH(1, ('RESOLVE Results'!$A$1:$A$18671 = $D$10) * ('RESOLVE Results'!$B$1:$B$18671 = $F$10) * ('RESOLVE Results'!$C$1:$C$18671 = $C40), 0), MATCH(F$12, 'RESOLVE Results'!$D$1:$P$1, 0)), "")</f>
        <v/>
      </c>
      <c r="G40" s="4" t="str" cm="1">
        <f t="array" ref="G40">IFERROR(INDEX('RESOLVE Results'!$D$1:$P$18671, MATCH(1, ('RESOLVE Results'!$A$1:$A$18671 = $D$10) * ('RESOLVE Results'!$B$1:$B$18671 = $F$10) * ('RESOLVE Results'!$C$1:$C$18671 = $C40), 0), MATCH(G$12, 'RESOLVE Results'!$D$1:$P$1, 0)), "")</f>
        <v/>
      </c>
      <c r="H40" s="4" t="str" cm="1">
        <f t="array" ref="H40">IFERROR(INDEX('RESOLVE Results'!$D$1:$P$18671, MATCH(1, ('RESOLVE Results'!$A$1:$A$18671 = $D$10) * ('RESOLVE Results'!$B$1:$B$18671 = $F$10) * ('RESOLVE Results'!$C$1:$C$18671 = $C40), 0), MATCH(H$12, 'RESOLVE Results'!$D$1:$P$1, 0)), "")</f>
        <v/>
      </c>
      <c r="I40" s="4" t="str" cm="1">
        <f t="array" ref="I40">IFERROR(INDEX('RESOLVE Results'!$D$1:$P$18671, MATCH(1, ('RESOLVE Results'!$A$1:$A$18671 = $D$10) * ('RESOLVE Results'!$B$1:$B$18671 = $F$10) * ('RESOLVE Results'!$C$1:$C$18671 = $C40), 0), MATCH(I$12, 'RESOLVE Results'!$D$1:$P$1, 0)), "")</f>
        <v/>
      </c>
      <c r="J40" s="4" t="str" cm="1">
        <f t="array" ref="J40">IFERROR(INDEX('RESOLVE Results'!$D$1:$P$18671, MATCH(1, ('RESOLVE Results'!$A$1:$A$18671 = $D$10) * ('RESOLVE Results'!$B$1:$B$18671 = $F$10) * ('RESOLVE Results'!$C$1:$C$18671 = $C40), 0), MATCH(J$12, 'RESOLVE Results'!$D$1:$P$1, 0)), "")</f>
        <v/>
      </c>
      <c r="K40" s="4" t="str" cm="1">
        <f t="array" ref="K40">IFERROR(INDEX('RESOLVE Results'!$D$1:$P$18671, MATCH(1, ('RESOLVE Results'!$A$1:$A$18671 = $D$10) * ('RESOLVE Results'!$B$1:$B$18671 = $F$10) * ('RESOLVE Results'!$C$1:$C$18671 = $C40), 0), MATCH(K$12, 'RESOLVE Results'!$D$1:$P$1, 0)), "")</f>
        <v/>
      </c>
      <c r="L40" s="4" t="str" cm="1">
        <f t="array" ref="L40">IFERROR(INDEX('RESOLVE Results'!$D$1:$P$18671, MATCH(1, ('RESOLVE Results'!$A$1:$A$18671 = $D$10) * ('RESOLVE Results'!$B$1:$B$18671 = $F$10) * ('RESOLVE Results'!$C$1:$C$18671 = $C40), 0), MATCH(L$12, 'RESOLVE Results'!$D$1:$P$1, 0)), "")</f>
        <v/>
      </c>
      <c r="M40" s="4" t="str" cm="1">
        <f t="array" ref="M40">IFERROR(INDEX('RESOLVE Results'!$D$1:$P$18671, MATCH(1, ('RESOLVE Results'!$A$1:$A$18671 = $D$10) * ('RESOLVE Results'!$B$1:$B$18671 = $F$10) * ('RESOLVE Results'!$C$1:$C$18671 = $C40), 0), MATCH(M$12, 'RESOLVE Results'!$D$1:$P$1, 0)), "")</f>
        <v/>
      </c>
      <c r="N40" s="4" t="str" cm="1">
        <f t="array" ref="N40">IFERROR(INDEX('RESOLVE Results'!$D$1:$P$18671, MATCH(1, ('RESOLVE Results'!$A$1:$A$18671 = $D$10) * ('RESOLVE Results'!$B$1:$B$18671 = $F$10) * ('RESOLVE Results'!$C$1:$C$18671 = $C40), 0), MATCH(N$12, 'RESOLVE Results'!$D$1:$P$1, 0)), "")</f>
        <v/>
      </c>
      <c r="O40" s="4" t="str" cm="1">
        <f t="array" ref="O40">IFERROR(INDEX('RESOLVE Results'!$D$1:$P$18671, MATCH(1, ('RESOLVE Results'!$A$1:$A$18671 = $D$10) * ('RESOLVE Results'!$B$1:$B$18671 = $F$10) * ('RESOLVE Results'!$C$1:$C$18671 = $C40), 0), MATCH(O$12, 'RESOLVE Results'!$D$1:$P$1, 0)), "")</f>
        <v/>
      </c>
      <c r="P40" s="6" t="str">
        <f t="shared" si="0"/>
        <v/>
      </c>
      <c r="Q40" s="4" t="str">
        <f>IFERROR(IF('Dashboard '!$D$6 = 2035, P40 * (1.05^(2035-2022)), P40), "")</f>
        <v/>
      </c>
    </row>
    <row r="41" spans="2:17" outlineLevel="1" x14ac:dyDescent="0.2">
      <c r="B41" s="11" t="s">
        <v>261</v>
      </c>
      <c r="C41" s="3"/>
      <c r="D41" s="4" t="str" cm="1">
        <f t="array" ref="D41">IFERROR(INDEX('RESOLVE Results'!$D$1:$P$18671, MATCH(1, ('RESOLVE Results'!$A$1:$A$18671 = $D$10) * ('RESOLVE Results'!$B$1:$B$18671 = $F$10) * ('RESOLVE Results'!$C$1:$C$18671 = $C41), 0), MATCH(D$12, 'RESOLVE Results'!$D$1:$P$1, 0)), "")</f>
        <v/>
      </c>
      <c r="E41" s="4" t="str" cm="1">
        <f t="array" ref="E41">IFERROR(INDEX('RESOLVE Results'!$D$1:$P$18671, MATCH(1, ('RESOLVE Results'!$A$1:$A$18671 = $D$10) * ('RESOLVE Results'!$B$1:$B$18671 = $F$10) * ('RESOLVE Results'!$C$1:$C$18671 = $C41), 0), MATCH(E$12, 'RESOLVE Results'!$D$1:$P$1, 0)), "")</f>
        <v/>
      </c>
      <c r="F41" s="4" t="str" cm="1">
        <f t="array" ref="F41">IFERROR(INDEX('RESOLVE Results'!$D$1:$P$18671, MATCH(1, ('RESOLVE Results'!$A$1:$A$18671 = $D$10) * ('RESOLVE Results'!$B$1:$B$18671 = $F$10) * ('RESOLVE Results'!$C$1:$C$18671 = $C41), 0), MATCH(F$12, 'RESOLVE Results'!$D$1:$P$1, 0)), "")</f>
        <v/>
      </c>
      <c r="G41" s="4" t="str" cm="1">
        <f t="array" ref="G41">IFERROR(INDEX('RESOLVE Results'!$D$1:$P$18671, MATCH(1, ('RESOLVE Results'!$A$1:$A$18671 = $D$10) * ('RESOLVE Results'!$B$1:$B$18671 = $F$10) * ('RESOLVE Results'!$C$1:$C$18671 = $C41), 0), MATCH(G$12, 'RESOLVE Results'!$D$1:$P$1, 0)), "")</f>
        <v/>
      </c>
      <c r="H41" s="4" t="str" cm="1">
        <f t="array" ref="H41">IFERROR(INDEX('RESOLVE Results'!$D$1:$P$18671, MATCH(1, ('RESOLVE Results'!$A$1:$A$18671 = $D$10) * ('RESOLVE Results'!$B$1:$B$18671 = $F$10) * ('RESOLVE Results'!$C$1:$C$18671 = $C41), 0), MATCH(H$12, 'RESOLVE Results'!$D$1:$P$1, 0)), "")</f>
        <v/>
      </c>
      <c r="I41" s="4" t="str" cm="1">
        <f t="array" ref="I41">IFERROR(INDEX('RESOLVE Results'!$D$1:$P$18671, MATCH(1, ('RESOLVE Results'!$A$1:$A$18671 = $D$10) * ('RESOLVE Results'!$B$1:$B$18671 = $F$10) * ('RESOLVE Results'!$C$1:$C$18671 = $C41), 0), MATCH(I$12, 'RESOLVE Results'!$D$1:$P$1, 0)), "")</f>
        <v/>
      </c>
      <c r="J41" s="4" t="str" cm="1">
        <f t="array" ref="J41">IFERROR(INDEX('RESOLVE Results'!$D$1:$P$18671, MATCH(1, ('RESOLVE Results'!$A$1:$A$18671 = $D$10) * ('RESOLVE Results'!$B$1:$B$18671 = $F$10) * ('RESOLVE Results'!$C$1:$C$18671 = $C41), 0), MATCH(J$12, 'RESOLVE Results'!$D$1:$P$1, 0)), "")</f>
        <v/>
      </c>
      <c r="K41" s="4" t="str" cm="1">
        <f t="array" ref="K41">IFERROR(INDEX('RESOLVE Results'!$D$1:$P$18671, MATCH(1, ('RESOLVE Results'!$A$1:$A$18671 = $D$10) * ('RESOLVE Results'!$B$1:$B$18671 = $F$10) * ('RESOLVE Results'!$C$1:$C$18671 = $C41), 0), MATCH(K$12, 'RESOLVE Results'!$D$1:$P$1, 0)), "")</f>
        <v/>
      </c>
      <c r="L41" s="4" t="str" cm="1">
        <f t="array" ref="L41">IFERROR(INDEX('RESOLVE Results'!$D$1:$P$18671, MATCH(1, ('RESOLVE Results'!$A$1:$A$18671 = $D$10) * ('RESOLVE Results'!$B$1:$B$18671 = $F$10) * ('RESOLVE Results'!$C$1:$C$18671 = $C41), 0), MATCH(L$12, 'RESOLVE Results'!$D$1:$P$1, 0)), "")</f>
        <v/>
      </c>
      <c r="M41" s="4" t="str" cm="1">
        <f t="array" ref="M41">IFERROR(INDEX('RESOLVE Results'!$D$1:$P$18671, MATCH(1, ('RESOLVE Results'!$A$1:$A$18671 = $D$10) * ('RESOLVE Results'!$B$1:$B$18671 = $F$10) * ('RESOLVE Results'!$C$1:$C$18671 = $C41), 0), MATCH(M$12, 'RESOLVE Results'!$D$1:$P$1, 0)), "")</f>
        <v/>
      </c>
      <c r="N41" s="4" t="str" cm="1">
        <f t="array" ref="N41">IFERROR(INDEX('RESOLVE Results'!$D$1:$P$18671, MATCH(1, ('RESOLVE Results'!$A$1:$A$18671 = $D$10) * ('RESOLVE Results'!$B$1:$B$18671 = $F$10) * ('RESOLVE Results'!$C$1:$C$18671 = $C41), 0), MATCH(N$12, 'RESOLVE Results'!$D$1:$P$1, 0)), "")</f>
        <v/>
      </c>
      <c r="O41" s="4" t="str" cm="1">
        <f t="array" ref="O41">IFERROR(INDEX('RESOLVE Results'!$D$1:$P$18671, MATCH(1, ('RESOLVE Results'!$A$1:$A$18671 = $D$10) * ('RESOLVE Results'!$B$1:$B$18671 = $F$10) * ('RESOLVE Results'!$C$1:$C$18671 = $C41), 0), MATCH(O$12, 'RESOLVE Results'!$D$1:$P$1, 0)), "")</f>
        <v/>
      </c>
      <c r="P41" s="6" t="str">
        <f t="shared" si="0"/>
        <v/>
      </c>
      <c r="Q41" s="4" t="str">
        <f>IFERROR(IF('Dashboard '!$D$6 = 2035, P41 * (1.05^(2035-2022)), P41), "")</f>
        <v/>
      </c>
    </row>
    <row r="42" spans="2:17" outlineLevel="1" x14ac:dyDescent="0.2">
      <c r="B42" s="11" t="s">
        <v>261</v>
      </c>
      <c r="C42" s="3"/>
      <c r="D42" s="4" t="str" cm="1">
        <f t="array" ref="D42">IFERROR(INDEX('RESOLVE Results'!$D$1:$P$18671, MATCH(1, ('RESOLVE Results'!$A$1:$A$18671 = $D$10) * ('RESOLVE Results'!$B$1:$B$18671 = $F$10) * ('RESOLVE Results'!$C$1:$C$18671 = $C42), 0), MATCH(D$12, 'RESOLVE Results'!$D$1:$P$1, 0)), "")</f>
        <v/>
      </c>
      <c r="E42" s="4" t="str" cm="1">
        <f t="array" ref="E42">IFERROR(INDEX('RESOLVE Results'!$D$1:$P$18671, MATCH(1, ('RESOLVE Results'!$A$1:$A$18671 = $D$10) * ('RESOLVE Results'!$B$1:$B$18671 = $F$10) * ('RESOLVE Results'!$C$1:$C$18671 = $C42), 0), MATCH(E$12, 'RESOLVE Results'!$D$1:$P$1, 0)), "")</f>
        <v/>
      </c>
      <c r="F42" s="4" t="str" cm="1">
        <f t="array" ref="F42">IFERROR(INDEX('RESOLVE Results'!$D$1:$P$18671, MATCH(1, ('RESOLVE Results'!$A$1:$A$18671 = $D$10) * ('RESOLVE Results'!$B$1:$B$18671 = $F$10) * ('RESOLVE Results'!$C$1:$C$18671 = $C42), 0), MATCH(F$12, 'RESOLVE Results'!$D$1:$P$1, 0)), "")</f>
        <v/>
      </c>
      <c r="G42" s="4" t="str" cm="1">
        <f t="array" ref="G42">IFERROR(INDEX('RESOLVE Results'!$D$1:$P$18671, MATCH(1, ('RESOLVE Results'!$A$1:$A$18671 = $D$10) * ('RESOLVE Results'!$B$1:$B$18671 = $F$10) * ('RESOLVE Results'!$C$1:$C$18671 = $C42), 0), MATCH(G$12, 'RESOLVE Results'!$D$1:$P$1, 0)), "")</f>
        <v/>
      </c>
      <c r="H42" s="4" t="str" cm="1">
        <f t="array" ref="H42">IFERROR(INDEX('RESOLVE Results'!$D$1:$P$18671, MATCH(1, ('RESOLVE Results'!$A$1:$A$18671 = $D$10) * ('RESOLVE Results'!$B$1:$B$18671 = $F$10) * ('RESOLVE Results'!$C$1:$C$18671 = $C42), 0), MATCH(H$12, 'RESOLVE Results'!$D$1:$P$1, 0)), "")</f>
        <v/>
      </c>
      <c r="I42" s="4" t="str" cm="1">
        <f t="array" ref="I42">IFERROR(INDEX('RESOLVE Results'!$D$1:$P$18671, MATCH(1, ('RESOLVE Results'!$A$1:$A$18671 = $D$10) * ('RESOLVE Results'!$B$1:$B$18671 = $F$10) * ('RESOLVE Results'!$C$1:$C$18671 = $C42), 0), MATCH(I$12, 'RESOLVE Results'!$D$1:$P$1, 0)), "")</f>
        <v/>
      </c>
      <c r="J42" s="4" t="str" cm="1">
        <f t="array" ref="J42">IFERROR(INDEX('RESOLVE Results'!$D$1:$P$18671, MATCH(1, ('RESOLVE Results'!$A$1:$A$18671 = $D$10) * ('RESOLVE Results'!$B$1:$B$18671 = $F$10) * ('RESOLVE Results'!$C$1:$C$18671 = $C42), 0), MATCH(J$12, 'RESOLVE Results'!$D$1:$P$1, 0)), "")</f>
        <v/>
      </c>
      <c r="K42" s="4" t="str" cm="1">
        <f t="array" ref="K42">IFERROR(INDEX('RESOLVE Results'!$D$1:$P$18671, MATCH(1, ('RESOLVE Results'!$A$1:$A$18671 = $D$10) * ('RESOLVE Results'!$B$1:$B$18671 = $F$10) * ('RESOLVE Results'!$C$1:$C$18671 = $C42), 0), MATCH(K$12, 'RESOLVE Results'!$D$1:$P$1, 0)), "")</f>
        <v/>
      </c>
      <c r="L42" s="4" t="str" cm="1">
        <f t="array" ref="L42">IFERROR(INDEX('RESOLVE Results'!$D$1:$P$18671, MATCH(1, ('RESOLVE Results'!$A$1:$A$18671 = $D$10) * ('RESOLVE Results'!$B$1:$B$18671 = $F$10) * ('RESOLVE Results'!$C$1:$C$18671 = $C42), 0), MATCH(L$12, 'RESOLVE Results'!$D$1:$P$1, 0)), "")</f>
        <v/>
      </c>
      <c r="M42" s="4" t="str" cm="1">
        <f t="array" ref="M42">IFERROR(INDEX('RESOLVE Results'!$D$1:$P$18671, MATCH(1, ('RESOLVE Results'!$A$1:$A$18671 = $D$10) * ('RESOLVE Results'!$B$1:$B$18671 = $F$10) * ('RESOLVE Results'!$C$1:$C$18671 = $C42), 0), MATCH(M$12, 'RESOLVE Results'!$D$1:$P$1, 0)), "")</f>
        <v/>
      </c>
      <c r="N42" s="4" t="str" cm="1">
        <f t="array" ref="N42">IFERROR(INDEX('RESOLVE Results'!$D$1:$P$18671, MATCH(1, ('RESOLVE Results'!$A$1:$A$18671 = $D$10) * ('RESOLVE Results'!$B$1:$B$18671 = $F$10) * ('RESOLVE Results'!$C$1:$C$18671 = $C42), 0), MATCH(N$12, 'RESOLVE Results'!$D$1:$P$1, 0)), "")</f>
        <v/>
      </c>
      <c r="O42" s="4" t="str" cm="1">
        <f t="array" ref="O42">IFERROR(INDEX('RESOLVE Results'!$D$1:$P$18671, MATCH(1, ('RESOLVE Results'!$A$1:$A$18671 = $D$10) * ('RESOLVE Results'!$B$1:$B$18671 = $F$10) * ('RESOLVE Results'!$C$1:$C$18671 = $C42), 0), MATCH(O$12, 'RESOLVE Results'!$D$1:$P$1, 0)), "")</f>
        <v/>
      </c>
      <c r="P42" s="6" t="str">
        <f t="shared" si="0"/>
        <v/>
      </c>
      <c r="Q42" s="4" t="str">
        <f>IFERROR(IF('Dashboard '!$D$6 = 2035, P42 * (1.05^(2035-2022)), P42), "")</f>
        <v/>
      </c>
    </row>
    <row r="43" spans="2:17" outlineLevel="1" x14ac:dyDescent="0.2">
      <c r="B43" s="11" t="s">
        <v>261</v>
      </c>
      <c r="C43" s="3"/>
      <c r="D43" s="4" t="str" cm="1">
        <f t="array" ref="D43">IFERROR(INDEX('RESOLVE Results'!$D$1:$P$18671, MATCH(1, ('RESOLVE Results'!$A$1:$A$18671 = $D$10) * ('RESOLVE Results'!$B$1:$B$18671 = $F$10) * ('RESOLVE Results'!$C$1:$C$18671 = $C43), 0), MATCH(D$12, 'RESOLVE Results'!$D$1:$P$1, 0)), "")</f>
        <v/>
      </c>
      <c r="E43" s="4" t="str" cm="1">
        <f t="array" ref="E43">IFERROR(INDEX('RESOLVE Results'!$D$1:$P$18671, MATCH(1, ('RESOLVE Results'!$A$1:$A$18671 = $D$10) * ('RESOLVE Results'!$B$1:$B$18671 = $F$10) * ('RESOLVE Results'!$C$1:$C$18671 = $C43), 0), MATCH(E$12, 'RESOLVE Results'!$D$1:$P$1, 0)), "")</f>
        <v/>
      </c>
      <c r="F43" s="4" t="str" cm="1">
        <f t="array" ref="F43">IFERROR(INDEX('RESOLVE Results'!$D$1:$P$18671, MATCH(1, ('RESOLVE Results'!$A$1:$A$18671 = $D$10) * ('RESOLVE Results'!$B$1:$B$18671 = $F$10) * ('RESOLVE Results'!$C$1:$C$18671 = $C43), 0), MATCH(F$12, 'RESOLVE Results'!$D$1:$P$1, 0)), "")</f>
        <v/>
      </c>
      <c r="G43" s="4" t="str" cm="1">
        <f t="array" ref="G43">IFERROR(INDEX('RESOLVE Results'!$D$1:$P$18671, MATCH(1, ('RESOLVE Results'!$A$1:$A$18671 = $D$10) * ('RESOLVE Results'!$B$1:$B$18671 = $F$10) * ('RESOLVE Results'!$C$1:$C$18671 = $C43), 0), MATCH(G$12, 'RESOLVE Results'!$D$1:$P$1, 0)), "")</f>
        <v/>
      </c>
      <c r="H43" s="4" t="str" cm="1">
        <f t="array" ref="H43">IFERROR(INDEX('RESOLVE Results'!$D$1:$P$18671, MATCH(1, ('RESOLVE Results'!$A$1:$A$18671 = $D$10) * ('RESOLVE Results'!$B$1:$B$18671 = $F$10) * ('RESOLVE Results'!$C$1:$C$18671 = $C43), 0), MATCH(H$12, 'RESOLVE Results'!$D$1:$P$1, 0)), "")</f>
        <v/>
      </c>
      <c r="I43" s="4" t="str" cm="1">
        <f t="array" ref="I43">IFERROR(INDEX('RESOLVE Results'!$D$1:$P$18671, MATCH(1, ('RESOLVE Results'!$A$1:$A$18671 = $D$10) * ('RESOLVE Results'!$B$1:$B$18671 = $F$10) * ('RESOLVE Results'!$C$1:$C$18671 = $C43), 0), MATCH(I$12, 'RESOLVE Results'!$D$1:$P$1, 0)), "")</f>
        <v/>
      </c>
      <c r="J43" s="4" t="str" cm="1">
        <f t="array" ref="J43">IFERROR(INDEX('RESOLVE Results'!$D$1:$P$18671, MATCH(1, ('RESOLVE Results'!$A$1:$A$18671 = $D$10) * ('RESOLVE Results'!$B$1:$B$18671 = $F$10) * ('RESOLVE Results'!$C$1:$C$18671 = $C43), 0), MATCH(J$12, 'RESOLVE Results'!$D$1:$P$1, 0)), "")</f>
        <v/>
      </c>
      <c r="K43" s="4" t="str" cm="1">
        <f t="array" ref="K43">IFERROR(INDEX('RESOLVE Results'!$D$1:$P$18671, MATCH(1, ('RESOLVE Results'!$A$1:$A$18671 = $D$10) * ('RESOLVE Results'!$B$1:$B$18671 = $F$10) * ('RESOLVE Results'!$C$1:$C$18671 = $C43), 0), MATCH(K$12, 'RESOLVE Results'!$D$1:$P$1, 0)), "")</f>
        <v/>
      </c>
      <c r="L43" s="4" t="str" cm="1">
        <f t="array" ref="L43">IFERROR(INDEX('RESOLVE Results'!$D$1:$P$18671, MATCH(1, ('RESOLVE Results'!$A$1:$A$18671 = $D$10) * ('RESOLVE Results'!$B$1:$B$18671 = $F$10) * ('RESOLVE Results'!$C$1:$C$18671 = $C43), 0), MATCH(L$12, 'RESOLVE Results'!$D$1:$P$1, 0)), "")</f>
        <v/>
      </c>
      <c r="M43" s="4" t="str" cm="1">
        <f t="array" ref="M43">IFERROR(INDEX('RESOLVE Results'!$D$1:$P$18671, MATCH(1, ('RESOLVE Results'!$A$1:$A$18671 = $D$10) * ('RESOLVE Results'!$B$1:$B$18671 = $F$10) * ('RESOLVE Results'!$C$1:$C$18671 = $C43), 0), MATCH(M$12, 'RESOLVE Results'!$D$1:$P$1, 0)), "")</f>
        <v/>
      </c>
      <c r="N43" s="4" t="str" cm="1">
        <f t="array" ref="N43">IFERROR(INDEX('RESOLVE Results'!$D$1:$P$18671, MATCH(1, ('RESOLVE Results'!$A$1:$A$18671 = $D$10) * ('RESOLVE Results'!$B$1:$B$18671 = $F$10) * ('RESOLVE Results'!$C$1:$C$18671 = $C43), 0), MATCH(N$12, 'RESOLVE Results'!$D$1:$P$1, 0)), "")</f>
        <v/>
      </c>
      <c r="O43" s="4" t="str" cm="1">
        <f t="array" ref="O43">IFERROR(INDEX('RESOLVE Results'!$D$1:$P$18671, MATCH(1, ('RESOLVE Results'!$A$1:$A$18671 = $D$10) * ('RESOLVE Results'!$B$1:$B$18671 = $F$10) * ('RESOLVE Results'!$C$1:$C$18671 = $C43), 0), MATCH(O$12, 'RESOLVE Results'!$D$1:$P$1, 0)), "")</f>
        <v/>
      </c>
      <c r="P43" s="6" t="str">
        <f t="shared" si="0"/>
        <v/>
      </c>
      <c r="Q43" s="4" t="str">
        <f>IFERROR(IF('Dashboard '!$D$6 = 2035, P43 * (1.05^(2035-2022)), P43), "")</f>
        <v/>
      </c>
    </row>
    <row r="44" spans="2:17" outlineLevel="1" x14ac:dyDescent="0.2">
      <c r="B44" s="11" t="s">
        <v>261</v>
      </c>
      <c r="C44" s="3"/>
      <c r="D44" s="4" t="str" cm="1">
        <f t="array" ref="D44">IFERROR(INDEX('RESOLVE Results'!$D$1:$P$18671, MATCH(1, ('RESOLVE Results'!$A$1:$A$18671 = $D$10) * ('RESOLVE Results'!$B$1:$B$18671 = $F$10) * ('RESOLVE Results'!$C$1:$C$18671 = $C44), 0), MATCH(D$12, 'RESOLVE Results'!$D$1:$P$1, 0)), "")</f>
        <v/>
      </c>
      <c r="E44" s="4" t="str" cm="1">
        <f t="array" ref="E44">IFERROR(INDEX('RESOLVE Results'!$D$1:$P$18671, MATCH(1, ('RESOLVE Results'!$A$1:$A$18671 = $D$10) * ('RESOLVE Results'!$B$1:$B$18671 = $F$10) * ('RESOLVE Results'!$C$1:$C$18671 = $C44), 0), MATCH(E$12, 'RESOLVE Results'!$D$1:$P$1, 0)), "")</f>
        <v/>
      </c>
      <c r="F44" s="4" t="str" cm="1">
        <f t="array" ref="F44">IFERROR(INDEX('RESOLVE Results'!$D$1:$P$18671, MATCH(1, ('RESOLVE Results'!$A$1:$A$18671 = $D$10) * ('RESOLVE Results'!$B$1:$B$18671 = $F$10) * ('RESOLVE Results'!$C$1:$C$18671 = $C44), 0), MATCH(F$12, 'RESOLVE Results'!$D$1:$P$1, 0)), "")</f>
        <v/>
      </c>
      <c r="G44" s="4" t="str" cm="1">
        <f t="array" ref="G44">IFERROR(INDEX('RESOLVE Results'!$D$1:$P$18671, MATCH(1, ('RESOLVE Results'!$A$1:$A$18671 = $D$10) * ('RESOLVE Results'!$B$1:$B$18671 = $F$10) * ('RESOLVE Results'!$C$1:$C$18671 = $C44), 0), MATCH(G$12, 'RESOLVE Results'!$D$1:$P$1, 0)), "")</f>
        <v/>
      </c>
      <c r="H44" s="4" t="str" cm="1">
        <f t="array" ref="H44">IFERROR(INDEX('RESOLVE Results'!$D$1:$P$18671, MATCH(1, ('RESOLVE Results'!$A$1:$A$18671 = $D$10) * ('RESOLVE Results'!$B$1:$B$18671 = $F$10) * ('RESOLVE Results'!$C$1:$C$18671 = $C44), 0), MATCH(H$12, 'RESOLVE Results'!$D$1:$P$1, 0)), "")</f>
        <v/>
      </c>
      <c r="I44" s="4" t="str" cm="1">
        <f t="array" ref="I44">IFERROR(INDEX('RESOLVE Results'!$D$1:$P$18671, MATCH(1, ('RESOLVE Results'!$A$1:$A$18671 = $D$10) * ('RESOLVE Results'!$B$1:$B$18671 = $F$10) * ('RESOLVE Results'!$C$1:$C$18671 = $C44), 0), MATCH(I$12, 'RESOLVE Results'!$D$1:$P$1, 0)), "")</f>
        <v/>
      </c>
      <c r="J44" s="4" t="str" cm="1">
        <f t="array" ref="J44">IFERROR(INDEX('RESOLVE Results'!$D$1:$P$18671, MATCH(1, ('RESOLVE Results'!$A$1:$A$18671 = $D$10) * ('RESOLVE Results'!$B$1:$B$18671 = $F$10) * ('RESOLVE Results'!$C$1:$C$18671 = $C44), 0), MATCH(J$12, 'RESOLVE Results'!$D$1:$P$1, 0)), "")</f>
        <v/>
      </c>
      <c r="K44" s="4" t="str" cm="1">
        <f t="array" ref="K44">IFERROR(INDEX('RESOLVE Results'!$D$1:$P$18671, MATCH(1, ('RESOLVE Results'!$A$1:$A$18671 = $D$10) * ('RESOLVE Results'!$B$1:$B$18671 = $F$10) * ('RESOLVE Results'!$C$1:$C$18671 = $C44), 0), MATCH(K$12, 'RESOLVE Results'!$D$1:$P$1, 0)), "")</f>
        <v/>
      </c>
      <c r="L44" s="4" t="str" cm="1">
        <f t="array" ref="L44">IFERROR(INDEX('RESOLVE Results'!$D$1:$P$18671, MATCH(1, ('RESOLVE Results'!$A$1:$A$18671 = $D$10) * ('RESOLVE Results'!$B$1:$B$18671 = $F$10) * ('RESOLVE Results'!$C$1:$C$18671 = $C44), 0), MATCH(L$12, 'RESOLVE Results'!$D$1:$P$1, 0)), "")</f>
        <v/>
      </c>
      <c r="M44" s="4" t="str" cm="1">
        <f t="array" ref="M44">IFERROR(INDEX('RESOLVE Results'!$D$1:$P$18671, MATCH(1, ('RESOLVE Results'!$A$1:$A$18671 = $D$10) * ('RESOLVE Results'!$B$1:$B$18671 = $F$10) * ('RESOLVE Results'!$C$1:$C$18671 = $C44), 0), MATCH(M$12, 'RESOLVE Results'!$D$1:$P$1, 0)), "")</f>
        <v/>
      </c>
      <c r="N44" s="4" t="str" cm="1">
        <f t="array" ref="N44">IFERROR(INDEX('RESOLVE Results'!$D$1:$P$18671, MATCH(1, ('RESOLVE Results'!$A$1:$A$18671 = $D$10) * ('RESOLVE Results'!$B$1:$B$18671 = $F$10) * ('RESOLVE Results'!$C$1:$C$18671 = $C44), 0), MATCH(N$12, 'RESOLVE Results'!$D$1:$P$1, 0)), "")</f>
        <v/>
      </c>
      <c r="O44" s="4" t="str" cm="1">
        <f t="array" ref="O44">IFERROR(INDEX('RESOLVE Results'!$D$1:$P$18671, MATCH(1, ('RESOLVE Results'!$A$1:$A$18671 = $D$10) * ('RESOLVE Results'!$B$1:$B$18671 = $F$10) * ('RESOLVE Results'!$C$1:$C$18671 = $C44), 0), MATCH(O$12, 'RESOLVE Results'!$D$1:$P$1, 0)), "")</f>
        <v/>
      </c>
      <c r="P44" s="6" t="str">
        <f t="shared" si="0"/>
        <v/>
      </c>
      <c r="Q44" s="4" t="str">
        <f>IFERROR(IF('Dashboard '!$D$6 = 2035, P44 * (1.05^(2035-2022)), P44), "")</f>
        <v/>
      </c>
    </row>
    <row r="45" spans="2:17" outlineLevel="1" x14ac:dyDescent="0.2">
      <c r="B45" s="11" t="s">
        <v>261</v>
      </c>
      <c r="C45" s="3"/>
      <c r="D45" s="4" t="str" cm="1">
        <f t="array" ref="D45">IFERROR(INDEX('RESOLVE Results'!$D$1:$P$18671, MATCH(1, ('RESOLVE Results'!$A$1:$A$18671 = $D$10) * ('RESOLVE Results'!$B$1:$B$18671 = $F$10) * ('RESOLVE Results'!$C$1:$C$18671 = $C45), 0), MATCH(D$12, 'RESOLVE Results'!$D$1:$P$1, 0)), "")</f>
        <v/>
      </c>
      <c r="E45" s="4" t="str" cm="1">
        <f t="array" ref="E45">IFERROR(INDEX('RESOLVE Results'!$D$1:$P$18671, MATCH(1, ('RESOLVE Results'!$A$1:$A$18671 = $D$10) * ('RESOLVE Results'!$B$1:$B$18671 = $F$10) * ('RESOLVE Results'!$C$1:$C$18671 = $C45), 0), MATCH(E$12, 'RESOLVE Results'!$D$1:$P$1, 0)), "")</f>
        <v/>
      </c>
      <c r="F45" s="4" t="str" cm="1">
        <f t="array" ref="F45">IFERROR(INDEX('RESOLVE Results'!$D$1:$P$18671, MATCH(1, ('RESOLVE Results'!$A$1:$A$18671 = $D$10) * ('RESOLVE Results'!$B$1:$B$18671 = $F$10) * ('RESOLVE Results'!$C$1:$C$18671 = $C45), 0), MATCH(F$12, 'RESOLVE Results'!$D$1:$P$1, 0)), "")</f>
        <v/>
      </c>
      <c r="G45" s="4" t="str" cm="1">
        <f t="array" ref="G45">IFERROR(INDEX('RESOLVE Results'!$D$1:$P$18671, MATCH(1, ('RESOLVE Results'!$A$1:$A$18671 = $D$10) * ('RESOLVE Results'!$B$1:$B$18671 = $F$10) * ('RESOLVE Results'!$C$1:$C$18671 = $C45), 0), MATCH(G$12, 'RESOLVE Results'!$D$1:$P$1, 0)), "")</f>
        <v/>
      </c>
      <c r="H45" s="4" t="str" cm="1">
        <f t="array" ref="H45">IFERROR(INDEX('RESOLVE Results'!$D$1:$P$18671, MATCH(1, ('RESOLVE Results'!$A$1:$A$18671 = $D$10) * ('RESOLVE Results'!$B$1:$B$18671 = $F$10) * ('RESOLVE Results'!$C$1:$C$18671 = $C45), 0), MATCH(H$12, 'RESOLVE Results'!$D$1:$P$1, 0)), "")</f>
        <v/>
      </c>
      <c r="I45" s="4" t="str" cm="1">
        <f t="array" ref="I45">IFERROR(INDEX('RESOLVE Results'!$D$1:$P$18671, MATCH(1, ('RESOLVE Results'!$A$1:$A$18671 = $D$10) * ('RESOLVE Results'!$B$1:$B$18671 = $F$10) * ('RESOLVE Results'!$C$1:$C$18671 = $C45), 0), MATCH(I$12, 'RESOLVE Results'!$D$1:$P$1, 0)), "")</f>
        <v/>
      </c>
      <c r="J45" s="4" t="str" cm="1">
        <f t="array" ref="J45">IFERROR(INDEX('RESOLVE Results'!$D$1:$P$18671, MATCH(1, ('RESOLVE Results'!$A$1:$A$18671 = $D$10) * ('RESOLVE Results'!$B$1:$B$18671 = $F$10) * ('RESOLVE Results'!$C$1:$C$18671 = $C45), 0), MATCH(J$12, 'RESOLVE Results'!$D$1:$P$1, 0)), "")</f>
        <v/>
      </c>
      <c r="K45" s="4" t="str" cm="1">
        <f t="array" ref="K45">IFERROR(INDEX('RESOLVE Results'!$D$1:$P$18671, MATCH(1, ('RESOLVE Results'!$A$1:$A$18671 = $D$10) * ('RESOLVE Results'!$B$1:$B$18671 = $F$10) * ('RESOLVE Results'!$C$1:$C$18671 = $C45), 0), MATCH(K$12, 'RESOLVE Results'!$D$1:$P$1, 0)), "")</f>
        <v/>
      </c>
      <c r="L45" s="4" t="str" cm="1">
        <f t="array" ref="L45">IFERROR(INDEX('RESOLVE Results'!$D$1:$P$18671, MATCH(1, ('RESOLVE Results'!$A$1:$A$18671 = $D$10) * ('RESOLVE Results'!$B$1:$B$18671 = $F$10) * ('RESOLVE Results'!$C$1:$C$18671 = $C45), 0), MATCH(L$12, 'RESOLVE Results'!$D$1:$P$1, 0)), "")</f>
        <v/>
      </c>
      <c r="M45" s="4" t="str" cm="1">
        <f t="array" ref="M45">IFERROR(INDEX('RESOLVE Results'!$D$1:$P$18671, MATCH(1, ('RESOLVE Results'!$A$1:$A$18671 = $D$10) * ('RESOLVE Results'!$B$1:$B$18671 = $F$10) * ('RESOLVE Results'!$C$1:$C$18671 = $C45), 0), MATCH(M$12, 'RESOLVE Results'!$D$1:$P$1, 0)), "")</f>
        <v/>
      </c>
      <c r="N45" s="4" t="str" cm="1">
        <f t="array" ref="N45">IFERROR(INDEX('RESOLVE Results'!$D$1:$P$18671, MATCH(1, ('RESOLVE Results'!$A$1:$A$18671 = $D$10) * ('RESOLVE Results'!$B$1:$B$18671 = $F$10) * ('RESOLVE Results'!$C$1:$C$18671 = $C45), 0), MATCH(N$12, 'RESOLVE Results'!$D$1:$P$1, 0)), "")</f>
        <v/>
      </c>
      <c r="O45" s="4" t="str" cm="1">
        <f t="array" ref="O45">IFERROR(INDEX('RESOLVE Results'!$D$1:$P$18671, MATCH(1, ('RESOLVE Results'!$A$1:$A$18671 = $D$10) * ('RESOLVE Results'!$B$1:$B$18671 = $F$10) * ('RESOLVE Results'!$C$1:$C$18671 = $C45), 0), MATCH(O$12, 'RESOLVE Results'!$D$1:$P$1, 0)), "")</f>
        <v/>
      </c>
      <c r="P45" s="6" t="str">
        <f t="shared" si="0"/>
        <v/>
      </c>
      <c r="Q45" s="4" t="str">
        <f>IFERROR(IF('Dashboard '!$D$6 = 2035, P45 * (1.05^(2035-2022)), P45), "")</f>
        <v/>
      </c>
    </row>
    <row r="46" spans="2:17" outlineLevel="1" x14ac:dyDescent="0.2">
      <c r="B46" s="11" t="s">
        <v>261</v>
      </c>
      <c r="C46" s="3"/>
      <c r="D46" s="4" t="str" cm="1">
        <f t="array" ref="D46">IFERROR(INDEX('RESOLVE Results'!$D$1:$P$18671, MATCH(1, ('RESOLVE Results'!$A$1:$A$18671 = $D$10) * ('RESOLVE Results'!$B$1:$B$18671 = $F$10) * ('RESOLVE Results'!$C$1:$C$18671 = $C46), 0), MATCH(D$12, 'RESOLVE Results'!$D$1:$P$1, 0)), "")</f>
        <v/>
      </c>
      <c r="E46" s="4" t="str" cm="1">
        <f t="array" ref="E46">IFERROR(INDEX('RESOLVE Results'!$D$1:$P$18671, MATCH(1, ('RESOLVE Results'!$A$1:$A$18671 = $D$10) * ('RESOLVE Results'!$B$1:$B$18671 = $F$10) * ('RESOLVE Results'!$C$1:$C$18671 = $C46), 0), MATCH(E$12, 'RESOLVE Results'!$D$1:$P$1, 0)), "")</f>
        <v/>
      </c>
      <c r="F46" s="4" t="str" cm="1">
        <f t="array" ref="F46">IFERROR(INDEX('RESOLVE Results'!$D$1:$P$18671, MATCH(1, ('RESOLVE Results'!$A$1:$A$18671 = $D$10) * ('RESOLVE Results'!$B$1:$B$18671 = $F$10) * ('RESOLVE Results'!$C$1:$C$18671 = $C46), 0), MATCH(F$12, 'RESOLVE Results'!$D$1:$P$1, 0)), "")</f>
        <v/>
      </c>
      <c r="G46" s="4" t="str" cm="1">
        <f t="array" ref="G46">IFERROR(INDEX('RESOLVE Results'!$D$1:$P$18671, MATCH(1, ('RESOLVE Results'!$A$1:$A$18671 = $D$10) * ('RESOLVE Results'!$B$1:$B$18671 = $F$10) * ('RESOLVE Results'!$C$1:$C$18671 = $C46), 0), MATCH(G$12, 'RESOLVE Results'!$D$1:$P$1, 0)), "")</f>
        <v/>
      </c>
      <c r="H46" s="4" t="str" cm="1">
        <f t="array" ref="H46">IFERROR(INDEX('RESOLVE Results'!$D$1:$P$18671, MATCH(1, ('RESOLVE Results'!$A$1:$A$18671 = $D$10) * ('RESOLVE Results'!$B$1:$B$18671 = $F$10) * ('RESOLVE Results'!$C$1:$C$18671 = $C46), 0), MATCH(H$12, 'RESOLVE Results'!$D$1:$P$1, 0)), "")</f>
        <v/>
      </c>
      <c r="I46" s="4" t="str" cm="1">
        <f t="array" ref="I46">IFERROR(INDEX('RESOLVE Results'!$D$1:$P$18671, MATCH(1, ('RESOLVE Results'!$A$1:$A$18671 = $D$10) * ('RESOLVE Results'!$B$1:$B$18671 = $F$10) * ('RESOLVE Results'!$C$1:$C$18671 = $C46), 0), MATCH(I$12, 'RESOLVE Results'!$D$1:$P$1, 0)), "")</f>
        <v/>
      </c>
      <c r="J46" s="4" t="str" cm="1">
        <f t="array" ref="J46">IFERROR(INDEX('RESOLVE Results'!$D$1:$P$18671, MATCH(1, ('RESOLVE Results'!$A$1:$A$18671 = $D$10) * ('RESOLVE Results'!$B$1:$B$18671 = $F$10) * ('RESOLVE Results'!$C$1:$C$18671 = $C46), 0), MATCH(J$12, 'RESOLVE Results'!$D$1:$P$1, 0)), "")</f>
        <v/>
      </c>
      <c r="K46" s="4" t="str" cm="1">
        <f t="array" ref="K46">IFERROR(INDEX('RESOLVE Results'!$D$1:$P$18671, MATCH(1, ('RESOLVE Results'!$A$1:$A$18671 = $D$10) * ('RESOLVE Results'!$B$1:$B$18671 = $F$10) * ('RESOLVE Results'!$C$1:$C$18671 = $C46), 0), MATCH(K$12, 'RESOLVE Results'!$D$1:$P$1, 0)), "")</f>
        <v/>
      </c>
      <c r="L46" s="4" t="str" cm="1">
        <f t="array" ref="L46">IFERROR(INDEX('RESOLVE Results'!$D$1:$P$18671, MATCH(1, ('RESOLVE Results'!$A$1:$A$18671 = $D$10) * ('RESOLVE Results'!$B$1:$B$18671 = $F$10) * ('RESOLVE Results'!$C$1:$C$18671 = $C46), 0), MATCH(L$12, 'RESOLVE Results'!$D$1:$P$1, 0)), "")</f>
        <v/>
      </c>
      <c r="M46" s="4" t="str" cm="1">
        <f t="array" ref="M46">IFERROR(INDEX('RESOLVE Results'!$D$1:$P$18671, MATCH(1, ('RESOLVE Results'!$A$1:$A$18671 = $D$10) * ('RESOLVE Results'!$B$1:$B$18671 = $F$10) * ('RESOLVE Results'!$C$1:$C$18671 = $C46), 0), MATCH(M$12, 'RESOLVE Results'!$D$1:$P$1, 0)), "")</f>
        <v/>
      </c>
      <c r="N46" s="4" t="str" cm="1">
        <f t="array" ref="N46">IFERROR(INDEX('RESOLVE Results'!$D$1:$P$18671, MATCH(1, ('RESOLVE Results'!$A$1:$A$18671 = $D$10) * ('RESOLVE Results'!$B$1:$B$18671 = $F$10) * ('RESOLVE Results'!$C$1:$C$18671 = $C46), 0), MATCH(N$12, 'RESOLVE Results'!$D$1:$P$1, 0)), "")</f>
        <v/>
      </c>
      <c r="O46" s="4" t="str" cm="1">
        <f t="array" ref="O46">IFERROR(INDEX('RESOLVE Results'!$D$1:$P$18671, MATCH(1, ('RESOLVE Results'!$A$1:$A$18671 = $D$10) * ('RESOLVE Results'!$B$1:$B$18671 = $F$10) * ('RESOLVE Results'!$C$1:$C$18671 = $C46), 0), MATCH(O$12, 'RESOLVE Results'!$D$1:$P$1, 0)), "")</f>
        <v/>
      </c>
      <c r="P46" s="6" t="str">
        <f t="shared" si="0"/>
        <v/>
      </c>
      <c r="Q46" s="4" t="str">
        <f>IFERROR(IF('Dashboard '!$D$6 = 2035, P46 * (1.05^(2035-2022)), P46), "")</f>
        <v/>
      </c>
    </row>
    <row r="47" spans="2:17" outlineLevel="1" x14ac:dyDescent="0.2">
      <c r="B47" s="11" t="s">
        <v>261</v>
      </c>
      <c r="C47" s="3"/>
      <c r="D47" s="4" t="str" cm="1">
        <f t="array" ref="D47">IFERROR(INDEX('RESOLVE Results'!$D$1:$P$18671, MATCH(1, ('RESOLVE Results'!$A$1:$A$18671 = $D$10) * ('RESOLVE Results'!$B$1:$B$18671 = $F$10) * ('RESOLVE Results'!$C$1:$C$18671 = $C47), 0), MATCH(D$12, 'RESOLVE Results'!$D$1:$P$1, 0)), "")</f>
        <v/>
      </c>
      <c r="E47" s="4" t="str" cm="1">
        <f t="array" ref="E47">IFERROR(INDEX('RESOLVE Results'!$D$1:$P$18671, MATCH(1, ('RESOLVE Results'!$A$1:$A$18671 = $D$10) * ('RESOLVE Results'!$B$1:$B$18671 = $F$10) * ('RESOLVE Results'!$C$1:$C$18671 = $C47), 0), MATCH(E$12, 'RESOLVE Results'!$D$1:$P$1, 0)), "")</f>
        <v/>
      </c>
      <c r="F47" s="4" t="str" cm="1">
        <f t="array" ref="F47">IFERROR(INDEX('RESOLVE Results'!$D$1:$P$18671, MATCH(1, ('RESOLVE Results'!$A$1:$A$18671 = $D$10) * ('RESOLVE Results'!$B$1:$B$18671 = $F$10) * ('RESOLVE Results'!$C$1:$C$18671 = $C47), 0), MATCH(F$12, 'RESOLVE Results'!$D$1:$P$1, 0)), "")</f>
        <v/>
      </c>
      <c r="G47" s="4" t="str" cm="1">
        <f t="array" ref="G47">IFERROR(INDEX('RESOLVE Results'!$D$1:$P$18671, MATCH(1, ('RESOLVE Results'!$A$1:$A$18671 = $D$10) * ('RESOLVE Results'!$B$1:$B$18671 = $F$10) * ('RESOLVE Results'!$C$1:$C$18671 = $C47), 0), MATCH(G$12, 'RESOLVE Results'!$D$1:$P$1, 0)), "")</f>
        <v/>
      </c>
      <c r="H47" s="4" t="str" cm="1">
        <f t="array" ref="H47">IFERROR(INDEX('RESOLVE Results'!$D$1:$P$18671, MATCH(1, ('RESOLVE Results'!$A$1:$A$18671 = $D$10) * ('RESOLVE Results'!$B$1:$B$18671 = $F$10) * ('RESOLVE Results'!$C$1:$C$18671 = $C47), 0), MATCH(H$12, 'RESOLVE Results'!$D$1:$P$1, 0)), "")</f>
        <v/>
      </c>
      <c r="I47" s="4" t="str" cm="1">
        <f t="array" ref="I47">IFERROR(INDEX('RESOLVE Results'!$D$1:$P$18671, MATCH(1, ('RESOLVE Results'!$A$1:$A$18671 = $D$10) * ('RESOLVE Results'!$B$1:$B$18671 = $F$10) * ('RESOLVE Results'!$C$1:$C$18671 = $C47), 0), MATCH(I$12, 'RESOLVE Results'!$D$1:$P$1, 0)), "")</f>
        <v/>
      </c>
      <c r="J47" s="4" t="str" cm="1">
        <f t="array" ref="J47">IFERROR(INDEX('RESOLVE Results'!$D$1:$P$18671, MATCH(1, ('RESOLVE Results'!$A$1:$A$18671 = $D$10) * ('RESOLVE Results'!$B$1:$B$18671 = $F$10) * ('RESOLVE Results'!$C$1:$C$18671 = $C47), 0), MATCH(J$12, 'RESOLVE Results'!$D$1:$P$1, 0)), "")</f>
        <v/>
      </c>
      <c r="K47" s="4" t="str" cm="1">
        <f t="array" ref="K47">IFERROR(INDEX('RESOLVE Results'!$D$1:$P$18671, MATCH(1, ('RESOLVE Results'!$A$1:$A$18671 = $D$10) * ('RESOLVE Results'!$B$1:$B$18671 = $F$10) * ('RESOLVE Results'!$C$1:$C$18671 = $C47), 0), MATCH(K$12, 'RESOLVE Results'!$D$1:$P$1, 0)), "")</f>
        <v/>
      </c>
      <c r="L47" s="4" t="str" cm="1">
        <f t="array" ref="L47">IFERROR(INDEX('RESOLVE Results'!$D$1:$P$18671, MATCH(1, ('RESOLVE Results'!$A$1:$A$18671 = $D$10) * ('RESOLVE Results'!$B$1:$B$18671 = $F$10) * ('RESOLVE Results'!$C$1:$C$18671 = $C47), 0), MATCH(L$12, 'RESOLVE Results'!$D$1:$P$1, 0)), "")</f>
        <v/>
      </c>
      <c r="M47" s="4" t="str" cm="1">
        <f t="array" ref="M47">IFERROR(INDEX('RESOLVE Results'!$D$1:$P$18671, MATCH(1, ('RESOLVE Results'!$A$1:$A$18671 = $D$10) * ('RESOLVE Results'!$B$1:$B$18671 = $F$10) * ('RESOLVE Results'!$C$1:$C$18671 = $C47), 0), MATCH(M$12, 'RESOLVE Results'!$D$1:$P$1, 0)), "")</f>
        <v/>
      </c>
      <c r="N47" s="4" t="str" cm="1">
        <f t="array" ref="N47">IFERROR(INDEX('RESOLVE Results'!$D$1:$P$18671, MATCH(1, ('RESOLVE Results'!$A$1:$A$18671 = $D$10) * ('RESOLVE Results'!$B$1:$B$18671 = $F$10) * ('RESOLVE Results'!$C$1:$C$18671 = $C47), 0), MATCH(N$12, 'RESOLVE Results'!$D$1:$P$1, 0)), "")</f>
        <v/>
      </c>
      <c r="O47" s="4" t="str" cm="1">
        <f t="array" ref="O47">IFERROR(INDEX('RESOLVE Results'!$D$1:$P$18671, MATCH(1, ('RESOLVE Results'!$A$1:$A$18671 = $D$10) * ('RESOLVE Results'!$B$1:$B$18671 = $F$10) * ('RESOLVE Results'!$C$1:$C$18671 = $C47), 0), MATCH(O$12, 'RESOLVE Results'!$D$1:$P$1, 0)), "")</f>
        <v/>
      </c>
      <c r="P47" s="6" t="str">
        <f t="shared" si="0"/>
        <v/>
      </c>
      <c r="Q47" s="4" t="str">
        <f>IFERROR(IF('Dashboard '!$D$6 = 2035, P47 * (1.05^(2035-2022)), P47), "")</f>
        <v/>
      </c>
    </row>
    <row r="48" spans="2:17" outlineLevel="1" x14ac:dyDescent="0.2">
      <c r="B48" s="11" t="s">
        <v>261</v>
      </c>
      <c r="C48" s="3"/>
      <c r="D48" s="4" t="str" cm="1">
        <f t="array" ref="D48">IFERROR(INDEX('RESOLVE Results'!$D$1:$P$18671, MATCH(1, ('RESOLVE Results'!$A$1:$A$18671 = $D$10) * ('RESOLVE Results'!$B$1:$B$18671 = $F$10) * ('RESOLVE Results'!$C$1:$C$18671 = $C48), 0), MATCH(D$12, 'RESOLVE Results'!$D$1:$P$1, 0)), "")</f>
        <v/>
      </c>
      <c r="E48" s="4" t="str" cm="1">
        <f t="array" ref="E48">IFERROR(INDEX('RESOLVE Results'!$D$1:$P$18671, MATCH(1, ('RESOLVE Results'!$A$1:$A$18671 = $D$10) * ('RESOLVE Results'!$B$1:$B$18671 = $F$10) * ('RESOLVE Results'!$C$1:$C$18671 = $C48), 0), MATCH(E$12, 'RESOLVE Results'!$D$1:$P$1, 0)), "")</f>
        <v/>
      </c>
      <c r="F48" s="4" t="str" cm="1">
        <f t="array" ref="F48">IFERROR(INDEX('RESOLVE Results'!$D$1:$P$18671, MATCH(1, ('RESOLVE Results'!$A$1:$A$18671 = $D$10) * ('RESOLVE Results'!$B$1:$B$18671 = $F$10) * ('RESOLVE Results'!$C$1:$C$18671 = $C48), 0), MATCH(F$12, 'RESOLVE Results'!$D$1:$P$1, 0)), "")</f>
        <v/>
      </c>
      <c r="G48" s="4" t="str" cm="1">
        <f t="array" ref="G48">IFERROR(INDEX('RESOLVE Results'!$D$1:$P$18671, MATCH(1, ('RESOLVE Results'!$A$1:$A$18671 = $D$10) * ('RESOLVE Results'!$B$1:$B$18671 = $F$10) * ('RESOLVE Results'!$C$1:$C$18671 = $C48), 0), MATCH(G$12, 'RESOLVE Results'!$D$1:$P$1, 0)), "")</f>
        <v/>
      </c>
      <c r="H48" s="4" t="str" cm="1">
        <f t="array" ref="H48">IFERROR(INDEX('RESOLVE Results'!$D$1:$P$18671, MATCH(1, ('RESOLVE Results'!$A$1:$A$18671 = $D$10) * ('RESOLVE Results'!$B$1:$B$18671 = $F$10) * ('RESOLVE Results'!$C$1:$C$18671 = $C48), 0), MATCH(H$12, 'RESOLVE Results'!$D$1:$P$1, 0)), "")</f>
        <v/>
      </c>
      <c r="I48" s="4" t="str" cm="1">
        <f t="array" ref="I48">IFERROR(INDEX('RESOLVE Results'!$D$1:$P$18671, MATCH(1, ('RESOLVE Results'!$A$1:$A$18671 = $D$10) * ('RESOLVE Results'!$B$1:$B$18671 = $F$10) * ('RESOLVE Results'!$C$1:$C$18671 = $C48), 0), MATCH(I$12, 'RESOLVE Results'!$D$1:$P$1, 0)), "")</f>
        <v/>
      </c>
      <c r="J48" s="4" t="str" cm="1">
        <f t="array" ref="J48">IFERROR(INDEX('RESOLVE Results'!$D$1:$P$18671, MATCH(1, ('RESOLVE Results'!$A$1:$A$18671 = $D$10) * ('RESOLVE Results'!$B$1:$B$18671 = $F$10) * ('RESOLVE Results'!$C$1:$C$18671 = $C48), 0), MATCH(J$12, 'RESOLVE Results'!$D$1:$P$1, 0)), "")</f>
        <v/>
      </c>
      <c r="K48" s="4" t="str" cm="1">
        <f t="array" ref="K48">IFERROR(INDEX('RESOLVE Results'!$D$1:$P$18671, MATCH(1, ('RESOLVE Results'!$A$1:$A$18671 = $D$10) * ('RESOLVE Results'!$B$1:$B$18671 = $F$10) * ('RESOLVE Results'!$C$1:$C$18671 = $C48), 0), MATCH(K$12, 'RESOLVE Results'!$D$1:$P$1, 0)), "")</f>
        <v/>
      </c>
      <c r="L48" s="4" t="str" cm="1">
        <f t="array" ref="L48">IFERROR(INDEX('RESOLVE Results'!$D$1:$P$18671, MATCH(1, ('RESOLVE Results'!$A$1:$A$18671 = $D$10) * ('RESOLVE Results'!$B$1:$B$18671 = $F$10) * ('RESOLVE Results'!$C$1:$C$18671 = $C48), 0), MATCH(L$12, 'RESOLVE Results'!$D$1:$P$1, 0)), "")</f>
        <v/>
      </c>
      <c r="M48" s="4" t="str" cm="1">
        <f t="array" ref="M48">IFERROR(INDEX('RESOLVE Results'!$D$1:$P$18671, MATCH(1, ('RESOLVE Results'!$A$1:$A$18671 = $D$10) * ('RESOLVE Results'!$B$1:$B$18671 = $F$10) * ('RESOLVE Results'!$C$1:$C$18671 = $C48), 0), MATCH(M$12, 'RESOLVE Results'!$D$1:$P$1, 0)), "")</f>
        <v/>
      </c>
      <c r="N48" s="4" t="str" cm="1">
        <f t="array" ref="N48">IFERROR(INDEX('RESOLVE Results'!$D$1:$P$18671, MATCH(1, ('RESOLVE Results'!$A$1:$A$18671 = $D$10) * ('RESOLVE Results'!$B$1:$B$18671 = $F$10) * ('RESOLVE Results'!$C$1:$C$18671 = $C48), 0), MATCH(N$12, 'RESOLVE Results'!$D$1:$P$1, 0)), "")</f>
        <v/>
      </c>
      <c r="O48" s="4" t="str" cm="1">
        <f t="array" ref="O48">IFERROR(INDEX('RESOLVE Results'!$D$1:$P$18671, MATCH(1, ('RESOLVE Results'!$A$1:$A$18671 = $D$10) * ('RESOLVE Results'!$B$1:$B$18671 = $F$10) * ('RESOLVE Results'!$C$1:$C$18671 = $C48), 0), MATCH(O$12, 'RESOLVE Results'!$D$1:$P$1, 0)), "")</f>
        <v/>
      </c>
      <c r="P48" s="6" t="str">
        <f t="shared" si="0"/>
        <v/>
      </c>
      <c r="Q48" s="4" t="str">
        <f>IFERROR(IF('Dashboard '!$D$6 = 2035, P48 * (1.05^(2035-2022)), P48), "")</f>
        <v/>
      </c>
    </row>
    <row r="49" spans="2:17" outlineLevel="1" x14ac:dyDescent="0.2">
      <c r="B49" s="11" t="s">
        <v>261</v>
      </c>
      <c r="C49" s="3"/>
      <c r="D49" s="4" t="str" cm="1">
        <f t="array" ref="D49">IFERROR(INDEX('RESOLVE Results'!$D$1:$P$18671, MATCH(1, ('RESOLVE Results'!$A$1:$A$18671 = $D$10) * ('RESOLVE Results'!$B$1:$B$18671 = $F$10) * ('RESOLVE Results'!$C$1:$C$18671 = $C49), 0), MATCH(D$12, 'RESOLVE Results'!$D$1:$P$1, 0)), "")</f>
        <v/>
      </c>
      <c r="E49" s="4" t="str" cm="1">
        <f t="array" ref="E49">IFERROR(INDEX('RESOLVE Results'!$D$1:$P$18671, MATCH(1, ('RESOLVE Results'!$A$1:$A$18671 = $D$10) * ('RESOLVE Results'!$B$1:$B$18671 = $F$10) * ('RESOLVE Results'!$C$1:$C$18671 = $C49), 0), MATCH(E$12, 'RESOLVE Results'!$D$1:$P$1, 0)), "")</f>
        <v/>
      </c>
      <c r="F49" s="4" t="str" cm="1">
        <f t="array" ref="F49">IFERROR(INDEX('RESOLVE Results'!$D$1:$P$18671, MATCH(1, ('RESOLVE Results'!$A$1:$A$18671 = $D$10) * ('RESOLVE Results'!$B$1:$B$18671 = $F$10) * ('RESOLVE Results'!$C$1:$C$18671 = $C49), 0), MATCH(F$12, 'RESOLVE Results'!$D$1:$P$1, 0)), "")</f>
        <v/>
      </c>
      <c r="G49" s="4" t="str" cm="1">
        <f t="array" ref="G49">IFERROR(INDEX('RESOLVE Results'!$D$1:$P$18671, MATCH(1, ('RESOLVE Results'!$A$1:$A$18671 = $D$10) * ('RESOLVE Results'!$B$1:$B$18671 = $F$10) * ('RESOLVE Results'!$C$1:$C$18671 = $C49), 0), MATCH(G$12, 'RESOLVE Results'!$D$1:$P$1, 0)), "")</f>
        <v/>
      </c>
      <c r="H49" s="4" t="str" cm="1">
        <f t="array" ref="H49">IFERROR(INDEX('RESOLVE Results'!$D$1:$P$18671, MATCH(1, ('RESOLVE Results'!$A$1:$A$18671 = $D$10) * ('RESOLVE Results'!$B$1:$B$18671 = $F$10) * ('RESOLVE Results'!$C$1:$C$18671 = $C49), 0), MATCH(H$12, 'RESOLVE Results'!$D$1:$P$1, 0)), "")</f>
        <v/>
      </c>
      <c r="I49" s="4" t="str" cm="1">
        <f t="array" ref="I49">IFERROR(INDEX('RESOLVE Results'!$D$1:$P$18671, MATCH(1, ('RESOLVE Results'!$A$1:$A$18671 = $D$10) * ('RESOLVE Results'!$B$1:$B$18671 = $F$10) * ('RESOLVE Results'!$C$1:$C$18671 = $C49), 0), MATCH(I$12, 'RESOLVE Results'!$D$1:$P$1, 0)), "")</f>
        <v/>
      </c>
      <c r="J49" s="4" t="str" cm="1">
        <f t="array" ref="J49">IFERROR(INDEX('RESOLVE Results'!$D$1:$P$18671, MATCH(1, ('RESOLVE Results'!$A$1:$A$18671 = $D$10) * ('RESOLVE Results'!$B$1:$B$18671 = $F$10) * ('RESOLVE Results'!$C$1:$C$18671 = $C49), 0), MATCH(J$12, 'RESOLVE Results'!$D$1:$P$1, 0)), "")</f>
        <v/>
      </c>
      <c r="K49" s="4" t="str" cm="1">
        <f t="array" ref="K49">IFERROR(INDEX('RESOLVE Results'!$D$1:$P$18671, MATCH(1, ('RESOLVE Results'!$A$1:$A$18671 = $D$10) * ('RESOLVE Results'!$B$1:$B$18671 = $F$10) * ('RESOLVE Results'!$C$1:$C$18671 = $C49), 0), MATCH(K$12, 'RESOLVE Results'!$D$1:$P$1, 0)), "")</f>
        <v/>
      </c>
      <c r="L49" s="4" t="str" cm="1">
        <f t="array" ref="L49">IFERROR(INDEX('RESOLVE Results'!$D$1:$P$18671, MATCH(1, ('RESOLVE Results'!$A$1:$A$18671 = $D$10) * ('RESOLVE Results'!$B$1:$B$18671 = $F$10) * ('RESOLVE Results'!$C$1:$C$18671 = $C49), 0), MATCH(L$12, 'RESOLVE Results'!$D$1:$P$1, 0)), "")</f>
        <v/>
      </c>
      <c r="M49" s="4" t="str" cm="1">
        <f t="array" ref="M49">IFERROR(INDEX('RESOLVE Results'!$D$1:$P$18671, MATCH(1, ('RESOLVE Results'!$A$1:$A$18671 = $D$10) * ('RESOLVE Results'!$B$1:$B$18671 = $F$10) * ('RESOLVE Results'!$C$1:$C$18671 = $C49), 0), MATCH(M$12, 'RESOLVE Results'!$D$1:$P$1, 0)), "")</f>
        <v/>
      </c>
      <c r="N49" s="4" t="str" cm="1">
        <f t="array" ref="N49">IFERROR(INDEX('RESOLVE Results'!$D$1:$P$18671, MATCH(1, ('RESOLVE Results'!$A$1:$A$18671 = $D$10) * ('RESOLVE Results'!$B$1:$B$18671 = $F$10) * ('RESOLVE Results'!$C$1:$C$18671 = $C49), 0), MATCH(N$12, 'RESOLVE Results'!$D$1:$P$1, 0)), "")</f>
        <v/>
      </c>
      <c r="O49" s="4" t="str" cm="1">
        <f t="array" ref="O49">IFERROR(INDEX('RESOLVE Results'!$D$1:$P$18671, MATCH(1, ('RESOLVE Results'!$A$1:$A$18671 = $D$10) * ('RESOLVE Results'!$B$1:$B$18671 = $F$10) * ('RESOLVE Results'!$C$1:$C$18671 = $C49), 0), MATCH(O$12, 'RESOLVE Results'!$D$1:$P$1, 0)), "")</f>
        <v/>
      </c>
      <c r="P49" s="6" t="str">
        <f t="shared" si="0"/>
        <v/>
      </c>
      <c r="Q49" s="4" t="str">
        <f>IFERROR(IF('Dashboard '!$D$6 = 2035, P49 * (1.05^(2035-2022)), P49), "")</f>
        <v/>
      </c>
    </row>
    <row r="50" spans="2:17" outlineLevel="1" x14ac:dyDescent="0.2">
      <c r="B50" s="11" t="s">
        <v>261</v>
      </c>
      <c r="C50" s="3"/>
      <c r="D50" s="4" t="str" cm="1">
        <f t="array" ref="D50">IFERROR(INDEX('RESOLVE Results'!$D$1:$P$18671, MATCH(1, ('RESOLVE Results'!$A$1:$A$18671 = $D$10) * ('RESOLVE Results'!$B$1:$B$18671 = $F$10) * ('RESOLVE Results'!$C$1:$C$18671 = $C50), 0), MATCH(D$12, 'RESOLVE Results'!$D$1:$P$1, 0)), "")</f>
        <v/>
      </c>
      <c r="E50" s="4" t="str" cm="1">
        <f t="array" ref="E50">IFERROR(INDEX('RESOLVE Results'!$D$1:$P$18671, MATCH(1, ('RESOLVE Results'!$A$1:$A$18671 = $D$10) * ('RESOLVE Results'!$B$1:$B$18671 = $F$10) * ('RESOLVE Results'!$C$1:$C$18671 = $C50), 0), MATCH(E$12, 'RESOLVE Results'!$D$1:$P$1, 0)), "")</f>
        <v/>
      </c>
      <c r="F50" s="4" t="str" cm="1">
        <f t="array" ref="F50">IFERROR(INDEX('RESOLVE Results'!$D$1:$P$18671, MATCH(1, ('RESOLVE Results'!$A$1:$A$18671 = $D$10) * ('RESOLVE Results'!$B$1:$B$18671 = $F$10) * ('RESOLVE Results'!$C$1:$C$18671 = $C50), 0), MATCH(F$12, 'RESOLVE Results'!$D$1:$P$1, 0)), "")</f>
        <v/>
      </c>
      <c r="G50" s="4" t="str" cm="1">
        <f t="array" ref="G50">IFERROR(INDEX('RESOLVE Results'!$D$1:$P$18671, MATCH(1, ('RESOLVE Results'!$A$1:$A$18671 = $D$10) * ('RESOLVE Results'!$B$1:$B$18671 = $F$10) * ('RESOLVE Results'!$C$1:$C$18671 = $C50), 0), MATCH(G$12, 'RESOLVE Results'!$D$1:$P$1, 0)), "")</f>
        <v/>
      </c>
      <c r="H50" s="4" t="str" cm="1">
        <f t="array" ref="H50">IFERROR(INDEX('RESOLVE Results'!$D$1:$P$18671, MATCH(1, ('RESOLVE Results'!$A$1:$A$18671 = $D$10) * ('RESOLVE Results'!$B$1:$B$18671 = $F$10) * ('RESOLVE Results'!$C$1:$C$18671 = $C50), 0), MATCH(H$12, 'RESOLVE Results'!$D$1:$P$1, 0)), "")</f>
        <v/>
      </c>
      <c r="I50" s="4" t="str" cm="1">
        <f t="array" ref="I50">IFERROR(INDEX('RESOLVE Results'!$D$1:$P$18671, MATCH(1, ('RESOLVE Results'!$A$1:$A$18671 = $D$10) * ('RESOLVE Results'!$B$1:$B$18671 = $F$10) * ('RESOLVE Results'!$C$1:$C$18671 = $C50), 0), MATCH(I$12, 'RESOLVE Results'!$D$1:$P$1, 0)), "")</f>
        <v/>
      </c>
      <c r="J50" s="4" t="str" cm="1">
        <f t="array" ref="J50">IFERROR(INDEX('RESOLVE Results'!$D$1:$P$18671, MATCH(1, ('RESOLVE Results'!$A$1:$A$18671 = $D$10) * ('RESOLVE Results'!$B$1:$B$18671 = $F$10) * ('RESOLVE Results'!$C$1:$C$18671 = $C50), 0), MATCH(J$12, 'RESOLVE Results'!$D$1:$P$1, 0)), "")</f>
        <v/>
      </c>
      <c r="K50" s="4" t="str" cm="1">
        <f t="array" ref="K50">IFERROR(INDEX('RESOLVE Results'!$D$1:$P$18671, MATCH(1, ('RESOLVE Results'!$A$1:$A$18671 = $D$10) * ('RESOLVE Results'!$B$1:$B$18671 = $F$10) * ('RESOLVE Results'!$C$1:$C$18671 = $C50), 0), MATCH(K$12, 'RESOLVE Results'!$D$1:$P$1, 0)), "")</f>
        <v/>
      </c>
      <c r="L50" s="4" t="str" cm="1">
        <f t="array" ref="L50">IFERROR(INDEX('RESOLVE Results'!$D$1:$P$18671, MATCH(1, ('RESOLVE Results'!$A$1:$A$18671 = $D$10) * ('RESOLVE Results'!$B$1:$B$18671 = $F$10) * ('RESOLVE Results'!$C$1:$C$18671 = $C50), 0), MATCH(L$12, 'RESOLVE Results'!$D$1:$P$1, 0)), "")</f>
        <v/>
      </c>
      <c r="M50" s="4" t="str" cm="1">
        <f t="array" ref="M50">IFERROR(INDEX('RESOLVE Results'!$D$1:$P$18671, MATCH(1, ('RESOLVE Results'!$A$1:$A$18671 = $D$10) * ('RESOLVE Results'!$B$1:$B$18671 = $F$10) * ('RESOLVE Results'!$C$1:$C$18671 = $C50), 0), MATCH(M$12, 'RESOLVE Results'!$D$1:$P$1, 0)), "")</f>
        <v/>
      </c>
      <c r="N50" s="4" t="str" cm="1">
        <f t="array" ref="N50">IFERROR(INDEX('RESOLVE Results'!$D$1:$P$18671, MATCH(1, ('RESOLVE Results'!$A$1:$A$18671 = $D$10) * ('RESOLVE Results'!$B$1:$B$18671 = $F$10) * ('RESOLVE Results'!$C$1:$C$18671 = $C50), 0), MATCH(N$12, 'RESOLVE Results'!$D$1:$P$1, 0)), "")</f>
        <v/>
      </c>
      <c r="O50" s="4" t="str" cm="1">
        <f t="array" ref="O50">IFERROR(INDEX('RESOLVE Results'!$D$1:$P$18671, MATCH(1, ('RESOLVE Results'!$A$1:$A$18671 = $D$10) * ('RESOLVE Results'!$B$1:$B$18671 = $F$10) * ('RESOLVE Results'!$C$1:$C$18671 = $C50), 0), MATCH(O$12, 'RESOLVE Results'!$D$1:$P$1, 0)), "")</f>
        <v/>
      </c>
      <c r="P50" s="6" t="str">
        <f t="shared" si="0"/>
        <v/>
      </c>
      <c r="Q50" s="4" t="str">
        <f>IFERROR(IF('Dashboard '!$D$6 = 2035, P50 * (1.05^(2035-2022)), P50), "")</f>
        <v/>
      </c>
    </row>
    <row r="51" spans="2:17" outlineLevel="1" x14ac:dyDescent="0.2">
      <c r="B51" s="11" t="s">
        <v>261</v>
      </c>
      <c r="C51" s="3"/>
      <c r="D51" s="4" t="str" cm="1">
        <f t="array" ref="D51">IFERROR(INDEX('RESOLVE Results'!$D$1:$P$18671, MATCH(1, ('RESOLVE Results'!$A$1:$A$18671 = $D$10) * ('RESOLVE Results'!$B$1:$B$18671 = $F$10) * ('RESOLVE Results'!$C$1:$C$18671 = $C51), 0), MATCH(D$12, 'RESOLVE Results'!$D$1:$P$1, 0)), "")</f>
        <v/>
      </c>
      <c r="E51" s="4" t="str" cm="1">
        <f t="array" ref="E51">IFERROR(INDEX('RESOLVE Results'!$D$1:$P$18671, MATCH(1, ('RESOLVE Results'!$A$1:$A$18671 = $D$10) * ('RESOLVE Results'!$B$1:$B$18671 = $F$10) * ('RESOLVE Results'!$C$1:$C$18671 = $C51), 0), MATCH(E$12, 'RESOLVE Results'!$D$1:$P$1, 0)), "")</f>
        <v/>
      </c>
      <c r="F51" s="4" t="str" cm="1">
        <f t="array" ref="F51">IFERROR(INDEX('RESOLVE Results'!$D$1:$P$18671, MATCH(1, ('RESOLVE Results'!$A$1:$A$18671 = $D$10) * ('RESOLVE Results'!$B$1:$B$18671 = $F$10) * ('RESOLVE Results'!$C$1:$C$18671 = $C51), 0), MATCH(F$12, 'RESOLVE Results'!$D$1:$P$1, 0)), "")</f>
        <v/>
      </c>
      <c r="G51" s="4" t="str" cm="1">
        <f t="array" ref="G51">IFERROR(INDEX('RESOLVE Results'!$D$1:$P$18671, MATCH(1, ('RESOLVE Results'!$A$1:$A$18671 = $D$10) * ('RESOLVE Results'!$B$1:$B$18671 = $F$10) * ('RESOLVE Results'!$C$1:$C$18671 = $C51), 0), MATCH(G$12, 'RESOLVE Results'!$D$1:$P$1, 0)), "")</f>
        <v/>
      </c>
      <c r="H51" s="4" t="str" cm="1">
        <f t="array" ref="H51">IFERROR(INDEX('RESOLVE Results'!$D$1:$P$18671, MATCH(1, ('RESOLVE Results'!$A$1:$A$18671 = $D$10) * ('RESOLVE Results'!$B$1:$B$18671 = $F$10) * ('RESOLVE Results'!$C$1:$C$18671 = $C51), 0), MATCH(H$12, 'RESOLVE Results'!$D$1:$P$1, 0)), "")</f>
        <v/>
      </c>
      <c r="I51" s="4" t="str" cm="1">
        <f t="array" ref="I51">IFERROR(INDEX('RESOLVE Results'!$D$1:$P$18671, MATCH(1, ('RESOLVE Results'!$A$1:$A$18671 = $D$10) * ('RESOLVE Results'!$B$1:$B$18671 = $F$10) * ('RESOLVE Results'!$C$1:$C$18671 = $C51), 0), MATCH(I$12, 'RESOLVE Results'!$D$1:$P$1, 0)), "")</f>
        <v/>
      </c>
      <c r="J51" s="4" t="str" cm="1">
        <f t="array" ref="J51">IFERROR(INDEX('RESOLVE Results'!$D$1:$P$18671, MATCH(1, ('RESOLVE Results'!$A$1:$A$18671 = $D$10) * ('RESOLVE Results'!$B$1:$B$18671 = $F$10) * ('RESOLVE Results'!$C$1:$C$18671 = $C51), 0), MATCH(J$12, 'RESOLVE Results'!$D$1:$P$1, 0)), "")</f>
        <v/>
      </c>
      <c r="K51" s="4" t="str" cm="1">
        <f t="array" ref="K51">IFERROR(INDEX('RESOLVE Results'!$D$1:$P$18671, MATCH(1, ('RESOLVE Results'!$A$1:$A$18671 = $D$10) * ('RESOLVE Results'!$B$1:$B$18671 = $F$10) * ('RESOLVE Results'!$C$1:$C$18671 = $C51), 0), MATCH(K$12, 'RESOLVE Results'!$D$1:$P$1, 0)), "")</f>
        <v/>
      </c>
      <c r="L51" s="4" t="str" cm="1">
        <f t="array" ref="L51">IFERROR(INDEX('RESOLVE Results'!$D$1:$P$18671, MATCH(1, ('RESOLVE Results'!$A$1:$A$18671 = $D$10) * ('RESOLVE Results'!$B$1:$B$18671 = $F$10) * ('RESOLVE Results'!$C$1:$C$18671 = $C51), 0), MATCH(L$12, 'RESOLVE Results'!$D$1:$P$1, 0)), "")</f>
        <v/>
      </c>
      <c r="M51" s="4" t="str" cm="1">
        <f t="array" ref="M51">IFERROR(INDEX('RESOLVE Results'!$D$1:$P$18671, MATCH(1, ('RESOLVE Results'!$A$1:$A$18671 = $D$10) * ('RESOLVE Results'!$B$1:$B$18671 = $F$10) * ('RESOLVE Results'!$C$1:$C$18671 = $C51), 0), MATCH(M$12, 'RESOLVE Results'!$D$1:$P$1, 0)), "")</f>
        <v/>
      </c>
      <c r="N51" s="4" t="str" cm="1">
        <f t="array" ref="N51">IFERROR(INDEX('RESOLVE Results'!$D$1:$P$18671, MATCH(1, ('RESOLVE Results'!$A$1:$A$18671 = $D$10) * ('RESOLVE Results'!$B$1:$B$18671 = $F$10) * ('RESOLVE Results'!$C$1:$C$18671 = $C51), 0), MATCH(N$12, 'RESOLVE Results'!$D$1:$P$1, 0)), "")</f>
        <v/>
      </c>
      <c r="O51" s="4" t="str" cm="1">
        <f t="array" ref="O51">IFERROR(INDEX('RESOLVE Results'!$D$1:$P$18671, MATCH(1, ('RESOLVE Results'!$A$1:$A$18671 = $D$10) * ('RESOLVE Results'!$B$1:$B$18671 = $F$10) * ('RESOLVE Results'!$C$1:$C$18671 = $C51), 0), MATCH(O$12, 'RESOLVE Results'!$D$1:$P$1, 0)), "")</f>
        <v/>
      </c>
      <c r="P51" s="6" t="str">
        <f t="shared" si="0"/>
        <v/>
      </c>
      <c r="Q51" s="4" t="str">
        <f>IFERROR(IF('Dashboard '!$D$6 = 2035, P51 * (1.05^(2035-2022)), P51), "")</f>
        <v/>
      </c>
    </row>
    <row r="52" spans="2:17" outlineLevel="1" x14ac:dyDescent="0.2">
      <c r="B52" s="11" t="s">
        <v>261</v>
      </c>
      <c r="C52" s="3"/>
      <c r="D52" s="4" t="str" cm="1">
        <f t="array" ref="D52">IFERROR(INDEX('RESOLVE Results'!$D$1:$P$18671, MATCH(1, ('RESOLVE Results'!$A$1:$A$18671 = $D$10) * ('RESOLVE Results'!$B$1:$B$18671 = $F$10) * ('RESOLVE Results'!$C$1:$C$18671 = $C52), 0), MATCH(D$12, 'RESOLVE Results'!$D$1:$P$1, 0)), "")</f>
        <v/>
      </c>
      <c r="E52" s="4" t="str" cm="1">
        <f t="array" ref="E52">IFERROR(INDEX('RESOLVE Results'!$D$1:$P$18671, MATCH(1, ('RESOLVE Results'!$A$1:$A$18671 = $D$10) * ('RESOLVE Results'!$B$1:$B$18671 = $F$10) * ('RESOLVE Results'!$C$1:$C$18671 = $C52), 0), MATCH(E$12, 'RESOLVE Results'!$D$1:$P$1, 0)), "")</f>
        <v/>
      </c>
      <c r="F52" s="4" t="str" cm="1">
        <f t="array" ref="F52">IFERROR(INDEX('RESOLVE Results'!$D$1:$P$18671, MATCH(1, ('RESOLVE Results'!$A$1:$A$18671 = $D$10) * ('RESOLVE Results'!$B$1:$B$18671 = $F$10) * ('RESOLVE Results'!$C$1:$C$18671 = $C52), 0), MATCH(F$12, 'RESOLVE Results'!$D$1:$P$1, 0)), "")</f>
        <v/>
      </c>
      <c r="G52" s="4" t="str" cm="1">
        <f t="array" ref="G52">IFERROR(INDEX('RESOLVE Results'!$D$1:$P$18671, MATCH(1, ('RESOLVE Results'!$A$1:$A$18671 = $D$10) * ('RESOLVE Results'!$B$1:$B$18671 = $F$10) * ('RESOLVE Results'!$C$1:$C$18671 = $C52), 0), MATCH(G$12, 'RESOLVE Results'!$D$1:$P$1, 0)), "")</f>
        <v/>
      </c>
      <c r="H52" s="4" t="str" cm="1">
        <f t="array" ref="H52">IFERROR(INDEX('RESOLVE Results'!$D$1:$P$18671, MATCH(1, ('RESOLVE Results'!$A$1:$A$18671 = $D$10) * ('RESOLVE Results'!$B$1:$B$18671 = $F$10) * ('RESOLVE Results'!$C$1:$C$18671 = $C52), 0), MATCH(H$12, 'RESOLVE Results'!$D$1:$P$1, 0)), "")</f>
        <v/>
      </c>
      <c r="I52" s="4" t="str" cm="1">
        <f t="array" ref="I52">IFERROR(INDEX('RESOLVE Results'!$D$1:$P$18671, MATCH(1, ('RESOLVE Results'!$A$1:$A$18671 = $D$10) * ('RESOLVE Results'!$B$1:$B$18671 = $F$10) * ('RESOLVE Results'!$C$1:$C$18671 = $C52), 0), MATCH(I$12, 'RESOLVE Results'!$D$1:$P$1, 0)), "")</f>
        <v/>
      </c>
      <c r="J52" s="4" t="str" cm="1">
        <f t="array" ref="J52">IFERROR(INDEX('RESOLVE Results'!$D$1:$P$18671, MATCH(1, ('RESOLVE Results'!$A$1:$A$18671 = $D$10) * ('RESOLVE Results'!$B$1:$B$18671 = $F$10) * ('RESOLVE Results'!$C$1:$C$18671 = $C52), 0), MATCH(J$12, 'RESOLVE Results'!$D$1:$P$1, 0)), "")</f>
        <v/>
      </c>
      <c r="K52" s="4" t="str" cm="1">
        <f t="array" ref="K52">IFERROR(INDEX('RESOLVE Results'!$D$1:$P$18671, MATCH(1, ('RESOLVE Results'!$A$1:$A$18671 = $D$10) * ('RESOLVE Results'!$B$1:$B$18671 = $F$10) * ('RESOLVE Results'!$C$1:$C$18671 = $C52), 0), MATCH(K$12, 'RESOLVE Results'!$D$1:$P$1, 0)), "")</f>
        <v/>
      </c>
      <c r="L52" s="4" t="str" cm="1">
        <f t="array" ref="L52">IFERROR(INDEX('RESOLVE Results'!$D$1:$P$18671, MATCH(1, ('RESOLVE Results'!$A$1:$A$18671 = $D$10) * ('RESOLVE Results'!$B$1:$B$18671 = $F$10) * ('RESOLVE Results'!$C$1:$C$18671 = $C52), 0), MATCH(L$12, 'RESOLVE Results'!$D$1:$P$1, 0)), "")</f>
        <v/>
      </c>
      <c r="M52" s="4" t="str" cm="1">
        <f t="array" ref="M52">IFERROR(INDEX('RESOLVE Results'!$D$1:$P$18671, MATCH(1, ('RESOLVE Results'!$A$1:$A$18671 = $D$10) * ('RESOLVE Results'!$B$1:$B$18671 = $F$10) * ('RESOLVE Results'!$C$1:$C$18671 = $C52), 0), MATCH(M$12, 'RESOLVE Results'!$D$1:$P$1, 0)), "")</f>
        <v/>
      </c>
      <c r="N52" s="4" t="str" cm="1">
        <f t="array" ref="N52">IFERROR(INDEX('RESOLVE Results'!$D$1:$P$18671, MATCH(1, ('RESOLVE Results'!$A$1:$A$18671 = $D$10) * ('RESOLVE Results'!$B$1:$B$18671 = $F$10) * ('RESOLVE Results'!$C$1:$C$18671 = $C52), 0), MATCH(N$12, 'RESOLVE Results'!$D$1:$P$1, 0)), "")</f>
        <v/>
      </c>
      <c r="O52" s="4" t="str" cm="1">
        <f t="array" ref="O52">IFERROR(INDEX('RESOLVE Results'!$D$1:$P$18671, MATCH(1, ('RESOLVE Results'!$A$1:$A$18671 = $D$10) * ('RESOLVE Results'!$B$1:$B$18671 = $F$10) * ('RESOLVE Results'!$C$1:$C$18671 = $C52), 0), MATCH(O$12, 'RESOLVE Results'!$D$1:$P$1, 0)), "")</f>
        <v/>
      </c>
      <c r="P52" s="6" t="str">
        <f t="shared" si="0"/>
        <v/>
      </c>
      <c r="Q52" s="4" t="str">
        <f>IFERROR(IF('Dashboard '!$D$6 = 2035, P52 * (1.05^(2035-2022)), P52), "")</f>
        <v/>
      </c>
    </row>
    <row r="53" spans="2:17" outlineLevel="1" x14ac:dyDescent="0.2">
      <c r="B53" s="11" t="s">
        <v>261</v>
      </c>
      <c r="C53" s="3"/>
      <c r="D53" s="4" t="str" cm="1">
        <f t="array" ref="D53">IFERROR(INDEX('RESOLVE Results'!$D$1:$P$18671, MATCH(1, ('RESOLVE Results'!$A$1:$A$18671 = $D$10) * ('RESOLVE Results'!$B$1:$B$18671 = $F$10) * ('RESOLVE Results'!$C$1:$C$18671 = $C53), 0), MATCH(D$12, 'RESOLVE Results'!$D$1:$P$1, 0)), "")</f>
        <v/>
      </c>
      <c r="E53" s="4" t="str" cm="1">
        <f t="array" ref="E53">IFERROR(INDEX('RESOLVE Results'!$D$1:$P$18671, MATCH(1, ('RESOLVE Results'!$A$1:$A$18671 = $D$10) * ('RESOLVE Results'!$B$1:$B$18671 = $F$10) * ('RESOLVE Results'!$C$1:$C$18671 = $C53), 0), MATCH(E$12, 'RESOLVE Results'!$D$1:$P$1, 0)), "")</f>
        <v/>
      </c>
      <c r="F53" s="4" t="str" cm="1">
        <f t="array" ref="F53">IFERROR(INDEX('RESOLVE Results'!$D$1:$P$18671, MATCH(1, ('RESOLVE Results'!$A$1:$A$18671 = $D$10) * ('RESOLVE Results'!$B$1:$B$18671 = $F$10) * ('RESOLVE Results'!$C$1:$C$18671 = $C53), 0), MATCH(F$12, 'RESOLVE Results'!$D$1:$P$1, 0)), "")</f>
        <v/>
      </c>
      <c r="G53" s="4" t="str" cm="1">
        <f t="array" ref="G53">IFERROR(INDEX('RESOLVE Results'!$D$1:$P$18671, MATCH(1, ('RESOLVE Results'!$A$1:$A$18671 = $D$10) * ('RESOLVE Results'!$B$1:$B$18671 = $F$10) * ('RESOLVE Results'!$C$1:$C$18671 = $C53), 0), MATCH(G$12, 'RESOLVE Results'!$D$1:$P$1, 0)), "")</f>
        <v/>
      </c>
      <c r="H53" s="4" t="str" cm="1">
        <f t="array" ref="H53">IFERROR(INDEX('RESOLVE Results'!$D$1:$P$18671, MATCH(1, ('RESOLVE Results'!$A$1:$A$18671 = $D$10) * ('RESOLVE Results'!$B$1:$B$18671 = $F$10) * ('RESOLVE Results'!$C$1:$C$18671 = $C53), 0), MATCH(H$12, 'RESOLVE Results'!$D$1:$P$1, 0)), "")</f>
        <v/>
      </c>
      <c r="I53" s="4" t="str" cm="1">
        <f t="array" ref="I53">IFERROR(INDEX('RESOLVE Results'!$D$1:$P$18671, MATCH(1, ('RESOLVE Results'!$A$1:$A$18671 = $D$10) * ('RESOLVE Results'!$B$1:$B$18671 = $F$10) * ('RESOLVE Results'!$C$1:$C$18671 = $C53), 0), MATCH(I$12, 'RESOLVE Results'!$D$1:$P$1, 0)), "")</f>
        <v/>
      </c>
      <c r="J53" s="4" t="str" cm="1">
        <f t="array" ref="J53">IFERROR(INDEX('RESOLVE Results'!$D$1:$P$18671, MATCH(1, ('RESOLVE Results'!$A$1:$A$18671 = $D$10) * ('RESOLVE Results'!$B$1:$B$18671 = $F$10) * ('RESOLVE Results'!$C$1:$C$18671 = $C53), 0), MATCH(J$12, 'RESOLVE Results'!$D$1:$P$1, 0)), "")</f>
        <v/>
      </c>
      <c r="K53" s="4" t="str" cm="1">
        <f t="array" ref="K53">IFERROR(INDEX('RESOLVE Results'!$D$1:$P$18671, MATCH(1, ('RESOLVE Results'!$A$1:$A$18671 = $D$10) * ('RESOLVE Results'!$B$1:$B$18671 = $F$10) * ('RESOLVE Results'!$C$1:$C$18671 = $C53), 0), MATCH(K$12, 'RESOLVE Results'!$D$1:$P$1, 0)), "")</f>
        <v/>
      </c>
      <c r="L53" s="4" t="str" cm="1">
        <f t="array" ref="L53">IFERROR(INDEX('RESOLVE Results'!$D$1:$P$18671, MATCH(1, ('RESOLVE Results'!$A$1:$A$18671 = $D$10) * ('RESOLVE Results'!$B$1:$B$18671 = $F$10) * ('RESOLVE Results'!$C$1:$C$18671 = $C53), 0), MATCH(L$12, 'RESOLVE Results'!$D$1:$P$1, 0)), "")</f>
        <v/>
      </c>
      <c r="M53" s="4" t="str" cm="1">
        <f t="array" ref="M53">IFERROR(INDEX('RESOLVE Results'!$D$1:$P$18671, MATCH(1, ('RESOLVE Results'!$A$1:$A$18671 = $D$10) * ('RESOLVE Results'!$B$1:$B$18671 = $F$10) * ('RESOLVE Results'!$C$1:$C$18671 = $C53), 0), MATCH(M$12, 'RESOLVE Results'!$D$1:$P$1, 0)), "")</f>
        <v/>
      </c>
      <c r="N53" s="4" t="str" cm="1">
        <f t="array" ref="N53">IFERROR(INDEX('RESOLVE Results'!$D$1:$P$18671, MATCH(1, ('RESOLVE Results'!$A$1:$A$18671 = $D$10) * ('RESOLVE Results'!$B$1:$B$18671 = $F$10) * ('RESOLVE Results'!$C$1:$C$18671 = $C53), 0), MATCH(N$12, 'RESOLVE Results'!$D$1:$P$1, 0)), "")</f>
        <v/>
      </c>
      <c r="O53" s="4" t="str" cm="1">
        <f t="array" ref="O53">IFERROR(INDEX('RESOLVE Results'!$D$1:$P$18671, MATCH(1, ('RESOLVE Results'!$A$1:$A$18671 = $D$10) * ('RESOLVE Results'!$B$1:$B$18671 = $F$10) * ('RESOLVE Results'!$C$1:$C$18671 = $C53), 0), MATCH(O$12, 'RESOLVE Results'!$D$1:$P$1, 0)), "")</f>
        <v/>
      </c>
      <c r="P53" s="6" t="str">
        <f t="shared" si="0"/>
        <v/>
      </c>
      <c r="Q53" s="4" t="str">
        <f>IFERROR(IF('Dashboard '!$D$6 = 2035, P53 * (1.05^(2035-2022)), P53), "")</f>
        <v/>
      </c>
    </row>
    <row r="54" spans="2:17" outlineLevel="1" x14ac:dyDescent="0.2">
      <c r="B54" s="11" t="s">
        <v>261</v>
      </c>
      <c r="C54" s="3"/>
      <c r="D54" s="4" t="str" cm="1">
        <f t="array" ref="D54">IFERROR(INDEX('RESOLVE Results'!$D$1:$P$18671, MATCH(1, ('RESOLVE Results'!$A$1:$A$18671 = $D$10) * ('RESOLVE Results'!$B$1:$B$18671 = $F$10) * ('RESOLVE Results'!$C$1:$C$18671 = $C54), 0), MATCH(D$12, 'RESOLVE Results'!$D$1:$P$1, 0)), "")</f>
        <v/>
      </c>
      <c r="E54" s="4" t="str" cm="1">
        <f t="array" ref="E54">IFERROR(INDEX('RESOLVE Results'!$D$1:$P$18671, MATCH(1, ('RESOLVE Results'!$A$1:$A$18671 = $D$10) * ('RESOLVE Results'!$B$1:$B$18671 = $F$10) * ('RESOLVE Results'!$C$1:$C$18671 = $C54), 0), MATCH(E$12, 'RESOLVE Results'!$D$1:$P$1, 0)), "")</f>
        <v/>
      </c>
      <c r="F54" s="4" t="str" cm="1">
        <f t="array" ref="F54">IFERROR(INDEX('RESOLVE Results'!$D$1:$P$18671, MATCH(1, ('RESOLVE Results'!$A$1:$A$18671 = $D$10) * ('RESOLVE Results'!$B$1:$B$18671 = $F$10) * ('RESOLVE Results'!$C$1:$C$18671 = $C54), 0), MATCH(F$12, 'RESOLVE Results'!$D$1:$P$1, 0)), "")</f>
        <v/>
      </c>
      <c r="G54" s="4" t="str" cm="1">
        <f t="array" ref="G54">IFERROR(INDEX('RESOLVE Results'!$D$1:$P$18671, MATCH(1, ('RESOLVE Results'!$A$1:$A$18671 = $D$10) * ('RESOLVE Results'!$B$1:$B$18671 = $F$10) * ('RESOLVE Results'!$C$1:$C$18671 = $C54), 0), MATCH(G$12, 'RESOLVE Results'!$D$1:$P$1, 0)), "")</f>
        <v/>
      </c>
      <c r="H54" s="4" t="str" cm="1">
        <f t="array" ref="H54">IFERROR(INDEX('RESOLVE Results'!$D$1:$P$18671, MATCH(1, ('RESOLVE Results'!$A$1:$A$18671 = $D$10) * ('RESOLVE Results'!$B$1:$B$18671 = $F$10) * ('RESOLVE Results'!$C$1:$C$18671 = $C54), 0), MATCH(H$12, 'RESOLVE Results'!$D$1:$P$1, 0)), "")</f>
        <v/>
      </c>
      <c r="I54" s="4" t="str" cm="1">
        <f t="array" ref="I54">IFERROR(INDEX('RESOLVE Results'!$D$1:$P$18671, MATCH(1, ('RESOLVE Results'!$A$1:$A$18671 = $D$10) * ('RESOLVE Results'!$B$1:$B$18671 = $F$10) * ('RESOLVE Results'!$C$1:$C$18671 = $C54), 0), MATCH(I$12, 'RESOLVE Results'!$D$1:$P$1, 0)), "")</f>
        <v/>
      </c>
      <c r="J54" s="4" t="str" cm="1">
        <f t="array" ref="J54">IFERROR(INDEX('RESOLVE Results'!$D$1:$P$18671, MATCH(1, ('RESOLVE Results'!$A$1:$A$18671 = $D$10) * ('RESOLVE Results'!$B$1:$B$18671 = $F$10) * ('RESOLVE Results'!$C$1:$C$18671 = $C54), 0), MATCH(J$12, 'RESOLVE Results'!$D$1:$P$1, 0)), "")</f>
        <v/>
      </c>
      <c r="K54" s="4" t="str" cm="1">
        <f t="array" ref="K54">IFERROR(INDEX('RESOLVE Results'!$D$1:$P$18671, MATCH(1, ('RESOLVE Results'!$A$1:$A$18671 = $D$10) * ('RESOLVE Results'!$B$1:$B$18671 = $F$10) * ('RESOLVE Results'!$C$1:$C$18671 = $C54), 0), MATCH(K$12, 'RESOLVE Results'!$D$1:$P$1, 0)), "")</f>
        <v/>
      </c>
      <c r="L54" s="4" t="str" cm="1">
        <f t="array" ref="L54">IFERROR(INDEX('RESOLVE Results'!$D$1:$P$18671, MATCH(1, ('RESOLVE Results'!$A$1:$A$18671 = $D$10) * ('RESOLVE Results'!$B$1:$B$18671 = $F$10) * ('RESOLVE Results'!$C$1:$C$18671 = $C54), 0), MATCH(L$12, 'RESOLVE Results'!$D$1:$P$1, 0)), "")</f>
        <v/>
      </c>
      <c r="M54" s="4" t="str" cm="1">
        <f t="array" ref="M54">IFERROR(INDEX('RESOLVE Results'!$D$1:$P$18671, MATCH(1, ('RESOLVE Results'!$A$1:$A$18671 = $D$10) * ('RESOLVE Results'!$B$1:$B$18671 = $F$10) * ('RESOLVE Results'!$C$1:$C$18671 = $C54), 0), MATCH(M$12, 'RESOLVE Results'!$D$1:$P$1, 0)), "")</f>
        <v/>
      </c>
      <c r="N54" s="4" t="str" cm="1">
        <f t="array" ref="N54">IFERROR(INDEX('RESOLVE Results'!$D$1:$P$18671, MATCH(1, ('RESOLVE Results'!$A$1:$A$18671 = $D$10) * ('RESOLVE Results'!$B$1:$B$18671 = $F$10) * ('RESOLVE Results'!$C$1:$C$18671 = $C54), 0), MATCH(N$12, 'RESOLVE Results'!$D$1:$P$1, 0)), "")</f>
        <v/>
      </c>
      <c r="O54" s="4" t="str" cm="1">
        <f t="array" ref="O54">IFERROR(INDEX('RESOLVE Results'!$D$1:$P$18671, MATCH(1, ('RESOLVE Results'!$A$1:$A$18671 = $D$10) * ('RESOLVE Results'!$B$1:$B$18671 = $F$10) * ('RESOLVE Results'!$C$1:$C$18671 = $C54), 0), MATCH(O$12, 'RESOLVE Results'!$D$1:$P$1, 0)), "")</f>
        <v/>
      </c>
      <c r="P54" s="6" t="str">
        <f t="shared" si="0"/>
        <v/>
      </c>
      <c r="Q54" s="4" t="str">
        <f>IFERROR(IF('Dashboard '!$D$6 = 2035, P54 * (1.05^(2035-2022)), P54), "")</f>
        <v/>
      </c>
    </row>
    <row r="55" spans="2:17" outlineLevel="1" x14ac:dyDescent="0.2">
      <c r="B55" s="11" t="s">
        <v>261</v>
      </c>
      <c r="C55" s="3"/>
      <c r="D55" s="4" t="str" cm="1">
        <f t="array" ref="D55">IFERROR(INDEX('RESOLVE Results'!$D$1:$P$18671, MATCH(1, ('RESOLVE Results'!$A$1:$A$18671 = $D$10) * ('RESOLVE Results'!$B$1:$B$18671 = $F$10) * ('RESOLVE Results'!$C$1:$C$18671 = $C55), 0), MATCH(D$12, 'RESOLVE Results'!$D$1:$P$1, 0)), "")</f>
        <v/>
      </c>
      <c r="E55" s="4" t="str" cm="1">
        <f t="array" ref="E55">IFERROR(INDEX('RESOLVE Results'!$D$1:$P$18671, MATCH(1, ('RESOLVE Results'!$A$1:$A$18671 = $D$10) * ('RESOLVE Results'!$B$1:$B$18671 = $F$10) * ('RESOLVE Results'!$C$1:$C$18671 = $C55), 0), MATCH(E$12, 'RESOLVE Results'!$D$1:$P$1, 0)), "")</f>
        <v/>
      </c>
      <c r="F55" s="4" t="str" cm="1">
        <f t="array" ref="F55">IFERROR(INDEX('RESOLVE Results'!$D$1:$P$18671, MATCH(1, ('RESOLVE Results'!$A$1:$A$18671 = $D$10) * ('RESOLVE Results'!$B$1:$B$18671 = $F$10) * ('RESOLVE Results'!$C$1:$C$18671 = $C55), 0), MATCH(F$12, 'RESOLVE Results'!$D$1:$P$1, 0)), "")</f>
        <v/>
      </c>
      <c r="G55" s="4" t="str" cm="1">
        <f t="array" ref="G55">IFERROR(INDEX('RESOLVE Results'!$D$1:$P$18671, MATCH(1, ('RESOLVE Results'!$A$1:$A$18671 = $D$10) * ('RESOLVE Results'!$B$1:$B$18671 = $F$10) * ('RESOLVE Results'!$C$1:$C$18671 = $C55), 0), MATCH(G$12, 'RESOLVE Results'!$D$1:$P$1, 0)), "")</f>
        <v/>
      </c>
      <c r="H55" s="4" t="str" cm="1">
        <f t="array" ref="H55">IFERROR(INDEX('RESOLVE Results'!$D$1:$P$18671, MATCH(1, ('RESOLVE Results'!$A$1:$A$18671 = $D$10) * ('RESOLVE Results'!$B$1:$B$18671 = $F$10) * ('RESOLVE Results'!$C$1:$C$18671 = $C55), 0), MATCH(H$12, 'RESOLVE Results'!$D$1:$P$1, 0)), "")</f>
        <v/>
      </c>
      <c r="I55" s="4" t="str" cm="1">
        <f t="array" ref="I55">IFERROR(INDEX('RESOLVE Results'!$D$1:$P$18671, MATCH(1, ('RESOLVE Results'!$A$1:$A$18671 = $D$10) * ('RESOLVE Results'!$B$1:$B$18671 = $F$10) * ('RESOLVE Results'!$C$1:$C$18671 = $C55), 0), MATCH(I$12, 'RESOLVE Results'!$D$1:$P$1, 0)), "")</f>
        <v/>
      </c>
      <c r="J55" s="4" t="str" cm="1">
        <f t="array" ref="J55">IFERROR(INDEX('RESOLVE Results'!$D$1:$P$18671, MATCH(1, ('RESOLVE Results'!$A$1:$A$18671 = $D$10) * ('RESOLVE Results'!$B$1:$B$18671 = $F$10) * ('RESOLVE Results'!$C$1:$C$18671 = $C55), 0), MATCH(J$12, 'RESOLVE Results'!$D$1:$P$1, 0)), "")</f>
        <v/>
      </c>
      <c r="K55" s="4" t="str" cm="1">
        <f t="array" ref="K55">IFERROR(INDEX('RESOLVE Results'!$D$1:$P$18671, MATCH(1, ('RESOLVE Results'!$A$1:$A$18671 = $D$10) * ('RESOLVE Results'!$B$1:$B$18671 = $F$10) * ('RESOLVE Results'!$C$1:$C$18671 = $C55), 0), MATCH(K$12, 'RESOLVE Results'!$D$1:$P$1, 0)), "")</f>
        <v/>
      </c>
      <c r="L55" s="4" t="str" cm="1">
        <f t="array" ref="L55">IFERROR(INDEX('RESOLVE Results'!$D$1:$P$18671, MATCH(1, ('RESOLVE Results'!$A$1:$A$18671 = $D$10) * ('RESOLVE Results'!$B$1:$B$18671 = $F$10) * ('RESOLVE Results'!$C$1:$C$18671 = $C55), 0), MATCH(L$12, 'RESOLVE Results'!$D$1:$P$1, 0)), "")</f>
        <v/>
      </c>
      <c r="M55" s="4" t="str" cm="1">
        <f t="array" ref="M55">IFERROR(INDEX('RESOLVE Results'!$D$1:$P$18671, MATCH(1, ('RESOLVE Results'!$A$1:$A$18671 = $D$10) * ('RESOLVE Results'!$B$1:$B$18671 = $F$10) * ('RESOLVE Results'!$C$1:$C$18671 = $C55), 0), MATCH(M$12, 'RESOLVE Results'!$D$1:$P$1, 0)), "")</f>
        <v/>
      </c>
      <c r="N55" s="4" t="str" cm="1">
        <f t="array" ref="N55">IFERROR(INDEX('RESOLVE Results'!$D$1:$P$18671, MATCH(1, ('RESOLVE Results'!$A$1:$A$18671 = $D$10) * ('RESOLVE Results'!$B$1:$B$18671 = $F$10) * ('RESOLVE Results'!$C$1:$C$18671 = $C55), 0), MATCH(N$12, 'RESOLVE Results'!$D$1:$P$1, 0)), "")</f>
        <v/>
      </c>
      <c r="O55" s="4" t="str" cm="1">
        <f t="array" ref="O55">IFERROR(INDEX('RESOLVE Results'!$D$1:$P$18671, MATCH(1, ('RESOLVE Results'!$A$1:$A$18671 = $D$10) * ('RESOLVE Results'!$B$1:$B$18671 = $F$10) * ('RESOLVE Results'!$C$1:$C$18671 = $C55), 0), MATCH(O$12, 'RESOLVE Results'!$D$1:$P$1, 0)), "")</f>
        <v/>
      </c>
      <c r="P55" s="6" t="str">
        <f t="shared" si="0"/>
        <v/>
      </c>
      <c r="Q55" s="4" t="str">
        <f>IFERROR(IF('Dashboard '!$D$6 = 2035, P55 * (1.05^(2035-2022)), P55), "")</f>
        <v/>
      </c>
    </row>
    <row r="56" spans="2:17" outlineLevel="1" x14ac:dyDescent="0.2">
      <c r="B56" s="11" t="s">
        <v>261</v>
      </c>
      <c r="C56" s="3"/>
      <c r="D56" s="4" t="str" cm="1">
        <f t="array" ref="D56">IFERROR(INDEX('RESOLVE Results'!$D$1:$P$18671, MATCH(1, ('RESOLVE Results'!$A$1:$A$18671 = $D$10) * ('RESOLVE Results'!$B$1:$B$18671 = $F$10) * ('RESOLVE Results'!$C$1:$C$18671 = $C56), 0), MATCH(D$12, 'RESOLVE Results'!$D$1:$P$1, 0)), "")</f>
        <v/>
      </c>
      <c r="E56" s="4" t="str" cm="1">
        <f t="array" ref="E56">IFERROR(INDEX('RESOLVE Results'!$D$1:$P$18671, MATCH(1, ('RESOLVE Results'!$A$1:$A$18671 = $D$10) * ('RESOLVE Results'!$B$1:$B$18671 = $F$10) * ('RESOLVE Results'!$C$1:$C$18671 = $C56), 0), MATCH(E$12, 'RESOLVE Results'!$D$1:$P$1, 0)), "")</f>
        <v/>
      </c>
      <c r="F56" s="4" t="str" cm="1">
        <f t="array" ref="F56">IFERROR(INDEX('RESOLVE Results'!$D$1:$P$18671, MATCH(1, ('RESOLVE Results'!$A$1:$A$18671 = $D$10) * ('RESOLVE Results'!$B$1:$B$18671 = $F$10) * ('RESOLVE Results'!$C$1:$C$18671 = $C56), 0), MATCH(F$12, 'RESOLVE Results'!$D$1:$P$1, 0)), "")</f>
        <v/>
      </c>
      <c r="G56" s="4" t="str" cm="1">
        <f t="array" ref="G56">IFERROR(INDEX('RESOLVE Results'!$D$1:$P$18671, MATCH(1, ('RESOLVE Results'!$A$1:$A$18671 = $D$10) * ('RESOLVE Results'!$B$1:$B$18671 = $F$10) * ('RESOLVE Results'!$C$1:$C$18671 = $C56), 0), MATCH(G$12, 'RESOLVE Results'!$D$1:$P$1, 0)), "")</f>
        <v/>
      </c>
      <c r="H56" s="4" t="str" cm="1">
        <f t="array" ref="H56">IFERROR(INDEX('RESOLVE Results'!$D$1:$P$18671, MATCH(1, ('RESOLVE Results'!$A$1:$A$18671 = $D$10) * ('RESOLVE Results'!$B$1:$B$18671 = $F$10) * ('RESOLVE Results'!$C$1:$C$18671 = $C56), 0), MATCH(H$12, 'RESOLVE Results'!$D$1:$P$1, 0)), "")</f>
        <v/>
      </c>
      <c r="I56" s="4" t="str" cm="1">
        <f t="array" ref="I56">IFERROR(INDEX('RESOLVE Results'!$D$1:$P$18671, MATCH(1, ('RESOLVE Results'!$A$1:$A$18671 = $D$10) * ('RESOLVE Results'!$B$1:$B$18671 = $F$10) * ('RESOLVE Results'!$C$1:$C$18671 = $C56), 0), MATCH(I$12, 'RESOLVE Results'!$D$1:$P$1, 0)), "")</f>
        <v/>
      </c>
      <c r="J56" s="4" t="str" cm="1">
        <f t="array" ref="J56">IFERROR(INDEX('RESOLVE Results'!$D$1:$P$18671, MATCH(1, ('RESOLVE Results'!$A$1:$A$18671 = $D$10) * ('RESOLVE Results'!$B$1:$B$18671 = $F$10) * ('RESOLVE Results'!$C$1:$C$18671 = $C56), 0), MATCH(J$12, 'RESOLVE Results'!$D$1:$P$1, 0)), "")</f>
        <v/>
      </c>
      <c r="K56" s="4" t="str" cm="1">
        <f t="array" ref="K56">IFERROR(INDEX('RESOLVE Results'!$D$1:$P$18671, MATCH(1, ('RESOLVE Results'!$A$1:$A$18671 = $D$10) * ('RESOLVE Results'!$B$1:$B$18671 = $F$10) * ('RESOLVE Results'!$C$1:$C$18671 = $C56), 0), MATCH(K$12, 'RESOLVE Results'!$D$1:$P$1, 0)), "")</f>
        <v/>
      </c>
      <c r="L56" s="4" t="str" cm="1">
        <f t="array" ref="L56">IFERROR(INDEX('RESOLVE Results'!$D$1:$P$18671, MATCH(1, ('RESOLVE Results'!$A$1:$A$18671 = $D$10) * ('RESOLVE Results'!$B$1:$B$18671 = $F$10) * ('RESOLVE Results'!$C$1:$C$18671 = $C56), 0), MATCH(L$12, 'RESOLVE Results'!$D$1:$P$1, 0)), "")</f>
        <v/>
      </c>
      <c r="M56" s="4" t="str" cm="1">
        <f t="array" ref="M56">IFERROR(INDEX('RESOLVE Results'!$D$1:$P$18671, MATCH(1, ('RESOLVE Results'!$A$1:$A$18671 = $D$10) * ('RESOLVE Results'!$B$1:$B$18671 = $F$10) * ('RESOLVE Results'!$C$1:$C$18671 = $C56), 0), MATCH(M$12, 'RESOLVE Results'!$D$1:$P$1, 0)), "")</f>
        <v/>
      </c>
      <c r="N56" s="4" t="str" cm="1">
        <f t="array" ref="N56">IFERROR(INDEX('RESOLVE Results'!$D$1:$P$18671, MATCH(1, ('RESOLVE Results'!$A$1:$A$18671 = $D$10) * ('RESOLVE Results'!$B$1:$B$18671 = $F$10) * ('RESOLVE Results'!$C$1:$C$18671 = $C56), 0), MATCH(N$12, 'RESOLVE Results'!$D$1:$P$1, 0)), "")</f>
        <v/>
      </c>
      <c r="O56" s="4" t="str" cm="1">
        <f t="array" ref="O56">IFERROR(INDEX('RESOLVE Results'!$D$1:$P$18671, MATCH(1, ('RESOLVE Results'!$A$1:$A$18671 = $D$10) * ('RESOLVE Results'!$B$1:$B$18671 = $F$10) * ('RESOLVE Results'!$C$1:$C$18671 = $C56), 0), MATCH(O$12, 'RESOLVE Results'!$D$1:$P$1, 0)), "")</f>
        <v/>
      </c>
      <c r="P56" s="6" t="str">
        <f t="shared" si="0"/>
        <v/>
      </c>
      <c r="Q56" s="4" t="str">
        <f>IFERROR(IF('Dashboard '!$D$6 = 2035, P56 * (1.05^(2035-2022)), P56), "")</f>
        <v/>
      </c>
    </row>
    <row r="57" spans="2:17" outlineLevel="1" x14ac:dyDescent="0.2">
      <c r="B57" s="11" t="s">
        <v>261</v>
      </c>
      <c r="C57" s="3"/>
      <c r="D57" s="4" t="str" cm="1">
        <f t="array" ref="D57">IFERROR(INDEX('RESOLVE Results'!$D$1:$P$18671, MATCH(1, ('RESOLVE Results'!$A$1:$A$18671 = $D$10) * ('RESOLVE Results'!$B$1:$B$18671 = $F$10) * ('RESOLVE Results'!$C$1:$C$18671 = $C57), 0), MATCH(D$12, 'RESOLVE Results'!$D$1:$P$1, 0)), "")</f>
        <v/>
      </c>
      <c r="E57" s="4" t="str" cm="1">
        <f t="array" ref="E57">IFERROR(INDEX('RESOLVE Results'!$D$1:$P$18671, MATCH(1, ('RESOLVE Results'!$A$1:$A$18671 = $D$10) * ('RESOLVE Results'!$B$1:$B$18671 = $F$10) * ('RESOLVE Results'!$C$1:$C$18671 = $C57), 0), MATCH(E$12, 'RESOLVE Results'!$D$1:$P$1, 0)), "")</f>
        <v/>
      </c>
      <c r="F57" s="4" t="str" cm="1">
        <f t="array" ref="F57">IFERROR(INDEX('RESOLVE Results'!$D$1:$P$18671, MATCH(1, ('RESOLVE Results'!$A$1:$A$18671 = $D$10) * ('RESOLVE Results'!$B$1:$B$18671 = $F$10) * ('RESOLVE Results'!$C$1:$C$18671 = $C57), 0), MATCH(F$12, 'RESOLVE Results'!$D$1:$P$1, 0)), "")</f>
        <v/>
      </c>
      <c r="G57" s="4" t="str" cm="1">
        <f t="array" ref="G57">IFERROR(INDEX('RESOLVE Results'!$D$1:$P$18671, MATCH(1, ('RESOLVE Results'!$A$1:$A$18671 = $D$10) * ('RESOLVE Results'!$B$1:$B$18671 = $F$10) * ('RESOLVE Results'!$C$1:$C$18671 = $C57), 0), MATCH(G$12, 'RESOLVE Results'!$D$1:$P$1, 0)), "")</f>
        <v/>
      </c>
      <c r="H57" s="4" t="str" cm="1">
        <f t="array" ref="H57">IFERROR(INDEX('RESOLVE Results'!$D$1:$P$18671, MATCH(1, ('RESOLVE Results'!$A$1:$A$18671 = $D$10) * ('RESOLVE Results'!$B$1:$B$18671 = $F$10) * ('RESOLVE Results'!$C$1:$C$18671 = $C57), 0), MATCH(H$12, 'RESOLVE Results'!$D$1:$P$1, 0)), "")</f>
        <v/>
      </c>
      <c r="I57" s="4" t="str" cm="1">
        <f t="array" ref="I57">IFERROR(INDEX('RESOLVE Results'!$D$1:$P$18671, MATCH(1, ('RESOLVE Results'!$A$1:$A$18671 = $D$10) * ('RESOLVE Results'!$B$1:$B$18671 = $F$10) * ('RESOLVE Results'!$C$1:$C$18671 = $C57), 0), MATCH(I$12, 'RESOLVE Results'!$D$1:$P$1, 0)), "")</f>
        <v/>
      </c>
      <c r="J57" s="4" t="str" cm="1">
        <f t="array" ref="J57">IFERROR(INDEX('RESOLVE Results'!$D$1:$P$18671, MATCH(1, ('RESOLVE Results'!$A$1:$A$18671 = $D$10) * ('RESOLVE Results'!$B$1:$B$18671 = $F$10) * ('RESOLVE Results'!$C$1:$C$18671 = $C57), 0), MATCH(J$12, 'RESOLVE Results'!$D$1:$P$1, 0)), "")</f>
        <v/>
      </c>
      <c r="K57" s="4" t="str" cm="1">
        <f t="array" ref="K57">IFERROR(INDEX('RESOLVE Results'!$D$1:$P$18671, MATCH(1, ('RESOLVE Results'!$A$1:$A$18671 = $D$10) * ('RESOLVE Results'!$B$1:$B$18671 = $F$10) * ('RESOLVE Results'!$C$1:$C$18671 = $C57), 0), MATCH(K$12, 'RESOLVE Results'!$D$1:$P$1, 0)), "")</f>
        <v/>
      </c>
      <c r="L57" s="4" t="str" cm="1">
        <f t="array" ref="L57">IFERROR(INDEX('RESOLVE Results'!$D$1:$P$18671, MATCH(1, ('RESOLVE Results'!$A$1:$A$18671 = $D$10) * ('RESOLVE Results'!$B$1:$B$18671 = $F$10) * ('RESOLVE Results'!$C$1:$C$18671 = $C57), 0), MATCH(L$12, 'RESOLVE Results'!$D$1:$P$1, 0)), "")</f>
        <v/>
      </c>
      <c r="M57" s="4" t="str" cm="1">
        <f t="array" ref="M57">IFERROR(INDEX('RESOLVE Results'!$D$1:$P$18671, MATCH(1, ('RESOLVE Results'!$A$1:$A$18671 = $D$10) * ('RESOLVE Results'!$B$1:$B$18671 = $F$10) * ('RESOLVE Results'!$C$1:$C$18671 = $C57), 0), MATCH(M$12, 'RESOLVE Results'!$D$1:$P$1, 0)), "")</f>
        <v/>
      </c>
      <c r="N57" s="4" t="str" cm="1">
        <f t="array" ref="N57">IFERROR(INDEX('RESOLVE Results'!$D$1:$P$18671, MATCH(1, ('RESOLVE Results'!$A$1:$A$18671 = $D$10) * ('RESOLVE Results'!$B$1:$B$18671 = $F$10) * ('RESOLVE Results'!$C$1:$C$18671 = $C57), 0), MATCH(N$12, 'RESOLVE Results'!$D$1:$P$1, 0)), "")</f>
        <v/>
      </c>
      <c r="O57" s="4" t="str" cm="1">
        <f t="array" ref="O57">IFERROR(INDEX('RESOLVE Results'!$D$1:$P$18671, MATCH(1, ('RESOLVE Results'!$A$1:$A$18671 = $D$10) * ('RESOLVE Results'!$B$1:$B$18671 = $F$10) * ('RESOLVE Results'!$C$1:$C$18671 = $C57), 0), MATCH(O$12, 'RESOLVE Results'!$D$1:$P$1, 0)), "")</f>
        <v/>
      </c>
      <c r="P57" s="6" t="str">
        <f t="shared" si="0"/>
        <v/>
      </c>
      <c r="Q57" s="4" t="str">
        <f>IFERROR(IF('Dashboard '!$D$6 = 2035, P57 * (1.05^(2035-2022)), P57), "")</f>
        <v/>
      </c>
    </row>
    <row r="58" spans="2:17" outlineLevel="1" x14ac:dyDescent="0.2">
      <c r="B58" s="11" t="s">
        <v>261</v>
      </c>
      <c r="C58" s="3"/>
      <c r="D58" s="4" t="str" cm="1">
        <f t="array" ref="D58">IFERROR(INDEX('RESOLVE Results'!$D$1:$P$18671, MATCH(1, ('RESOLVE Results'!$A$1:$A$18671 = $D$10) * ('RESOLVE Results'!$B$1:$B$18671 = $F$10) * ('RESOLVE Results'!$C$1:$C$18671 = $C58), 0), MATCH(D$12, 'RESOLVE Results'!$D$1:$P$1, 0)), "")</f>
        <v/>
      </c>
      <c r="E58" s="4" t="str" cm="1">
        <f t="array" ref="E58">IFERROR(INDEX('RESOLVE Results'!$D$1:$P$18671, MATCH(1, ('RESOLVE Results'!$A$1:$A$18671 = $D$10) * ('RESOLVE Results'!$B$1:$B$18671 = $F$10) * ('RESOLVE Results'!$C$1:$C$18671 = $C58), 0), MATCH(E$12, 'RESOLVE Results'!$D$1:$P$1, 0)), "")</f>
        <v/>
      </c>
      <c r="F58" s="4" t="str" cm="1">
        <f t="array" ref="F58">IFERROR(INDEX('RESOLVE Results'!$D$1:$P$18671, MATCH(1, ('RESOLVE Results'!$A$1:$A$18671 = $D$10) * ('RESOLVE Results'!$B$1:$B$18671 = $F$10) * ('RESOLVE Results'!$C$1:$C$18671 = $C58), 0), MATCH(F$12, 'RESOLVE Results'!$D$1:$P$1, 0)), "")</f>
        <v/>
      </c>
      <c r="G58" s="4" t="str" cm="1">
        <f t="array" ref="G58">IFERROR(INDEX('RESOLVE Results'!$D$1:$P$18671, MATCH(1, ('RESOLVE Results'!$A$1:$A$18671 = $D$10) * ('RESOLVE Results'!$B$1:$B$18671 = $F$10) * ('RESOLVE Results'!$C$1:$C$18671 = $C58), 0), MATCH(G$12, 'RESOLVE Results'!$D$1:$P$1, 0)), "")</f>
        <v/>
      </c>
      <c r="H58" s="4" t="str" cm="1">
        <f t="array" ref="H58">IFERROR(INDEX('RESOLVE Results'!$D$1:$P$18671, MATCH(1, ('RESOLVE Results'!$A$1:$A$18671 = $D$10) * ('RESOLVE Results'!$B$1:$B$18671 = $F$10) * ('RESOLVE Results'!$C$1:$C$18671 = $C58), 0), MATCH(H$12, 'RESOLVE Results'!$D$1:$P$1, 0)), "")</f>
        <v/>
      </c>
      <c r="I58" s="4" t="str" cm="1">
        <f t="array" ref="I58">IFERROR(INDEX('RESOLVE Results'!$D$1:$P$18671, MATCH(1, ('RESOLVE Results'!$A$1:$A$18671 = $D$10) * ('RESOLVE Results'!$B$1:$B$18671 = $F$10) * ('RESOLVE Results'!$C$1:$C$18671 = $C58), 0), MATCH(I$12, 'RESOLVE Results'!$D$1:$P$1, 0)), "")</f>
        <v/>
      </c>
      <c r="J58" s="4" t="str" cm="1">
        <f t="array" ref="J58">IFERROR(INDEX('RESOLVE Results'!$D$1:$P$18671, MATCH(1, ('RESOLVE Results'!$A$1:$A$18671 = $D$10) * ('RESOLVE Results'!$B$1:$B$18671 = $F$10) * ('RESOLVE Results'!$C$1:$C$18671 = $C58), 0), MATCH(J$12, 'RESOLVE Results'!$D$1:$P$1, 0)), "")</f>
        <v/>
      </c>
      <c r="K58" s="4" t="str" cm="1">
        <f t="array" ref="K58">IFERROR(INDEX('RESOLVE Results'!$D$1:$P$18671, MATCH(1, ('RESOLVE Results'!$A$1:$A$18671 = $D$10) * ('RESOLVE Results'!$B$1:$B$18671 = $F$10) * ('RESOLVE Results'!$C$1:$C$18671 = $C58), 0), MATCH(K$12, 'RESOLVE Results'!$D$1:$P$1, 0)), "")</f>
        <v/>
      </c>
      <c r="L58" s="4" t="str" cm="1">
        <f t="array" ref="L58">IFERROR(INDEX('RESOLVE Results'!$D$1:$P$18671, MATCH(1, ('RESOLVE Results'!$A$1:$A$18671 = $D$10) * ('RESOLVE Results'!$B$1:$B$18671 = $F$10) * ('RESOLVE Results'!$C$1:$C$18671 = $C58), 0), MATCH(L$12, 'RESOLVE Results'!$D$1:$P$1, 0)), "")</f>
        <v/>
      </c>
      <c r="M58" s="4" t="str" cm="1">
        <f t="array" ref="M58">IFERROR(INDEX('RESOLVE Results'!$D$1:$P$18671, MATCH(1, ('RESOLVE Results'!$A$1:$A$18671 = $D$10) * ('RESOLVE Results'!$B$1:$B$18671 = $F$10) * ('RESOLVE Results'!$C$1:$C$18671 = $C58), 0), MATCH(M$12, 'RESOLVE Results'!$D$1:$P$1, 0)), "")</f>
        <v/>
      </c>
      <c r="N58" s="4" t="str" cm="1">
        <f t="array" ref="N58">IFERROR(INDEX('RESOLVE Results'!$D$1:$P$18671, MATCH(1, ('RESOLVE Results'!$A$1:$A$18671 = $D$10) * ('RESOLVE Results'!$B$1:$B$18671 = $F$10) * ('RESOLVE Results'!$C$1:$C$18671 = $C58), 0), MATCH(N$12, 'RESOLVE Results'!$D$1:$P$1, 0)), "")</f>
        <v/>
      </c>
      <c r="O58" s="4" t="str" cm="1">
        <f t="array" ref="O58">IFERROR(INDEX('RESOLVE Results'!$D$1:$P$18671, MATCH(1, ('RESOLVE Results'!$A$1:$A$18671 = $D$10) * ('RESOLVE Results'!$B$1:$B$18671 = $F$10) * ('RESOLVE Results'!$C$1:$C$18671 = $C58), 0), MATCH(O$12, 'RESOLVE Results'!$D$1:$P$1, 0)), "")</f>
        <v/>
      </c>
      <c r="P58" s="6" t="str">
        <f t="shared" si="0"/>
        <v/>
      </c>
      <c r="Q58" s="4" t="str">
        <f>IFERROR(IF('Dashboard '!$D$6 = 2035, P58 * (1.05^(2035-2022)), P58), "")</f>
        <v/>
      </c>
    </row>
    <row r="59" spans="2:17" outlineLevel="1" x14ac:dyDescent="0.2">
      <c r="B59" s="11" t="s">
        <v>261</v>
      </c>
      <c r="C59" s="3"/>
      <c r="D59" s="4" t="str" cm="1">
        <f t="array" ref="D59">IFERROR(INDEX('RESOLVE Results'!$D$1:$P$18671, MATCH(1, ('RESOLVE Results'!$A$1:$A$18671 = $D$10) * ('RESOLVE Results'!$B$1:$B$18671 = $F$10) * ('RESOLVE Results'!$C$1:$C$18671 = $C59), 0), MATCH(D$12, 'RESOLVE Results'!$D$1:$P$1, 0)), "")</f>
        <v/>
      </c>
      <c r="E59" s="4" t="str" cm="1">
        <f t="array" ref="E59">IFERROR(INDEX('RESOLVE Results'!$D$1:$P$18671, MATCH(1, ('RESOLVE Results'!$A$1:$A$18671 = $D$10) * ('RESOLVE Results'!$B$1:$B$18671 = $F$10) * ('RESOLVE Results'!$C$1:$C$18671 = $C59), 0), MATCH(E$12, 'RESOLVE Results'!$D$1:$P$1, 0)), "")</f>
        <v/>
      </c>
      <c r="F59" s="4" t="str" cm="1">
        <f t="array" ref="F59">IFERROR(INDEX('RESOLVE Results'!$D$1:$P$18671, MATCH(1, ('RESOLVE Results'!$A$1:$A$18671 = $D$10) * ('RESOLVE Results'!$B$1:$B$18671 = $F$10) * ('RESOLVE Results'!$C$1:$C$18671 = $C59), 0), MATCH(F$12, 'RESOLVE Results'!$D$1:$P$1, 0)), "")</f>
        <v/>
      </c>
      <c r="G59" s="4" t="str" cm="1">
        <f t="array" ref="G59">IFERROR(INDEX('RESOLVE Results'!$D$1:$P$18671, MATCH(1, ('RESOLVE Results'!$A$1:$A$18671 = $D$10) * ('RESOLVE Results'!$B$1:$B$18671 = $F$10) * ('RESOLVE Results'!$C$1:$C$18671 = $C59), 0), MATCH(G$12, 'RESOLVE Results'!$D$1:$P$1, 0)), "")</f>
        <v/>
      </c>
      <c r="H59" s="4" t="str" cm="1">
        <f t="array" ref="H59">IFERROR(INDEX('RESOLVE Results'!$D$1:$P$18671, MATCH(1, ('RESOLVE Results'!$A$1:$A$18671 = $D$10) * ('RESOLVE Results'!$B$1:$B$18671 = $F$10) * ('RESOLVE Results'!$C$1:$C$18671 = $C59), 0), MATCH(H$12, 'RESOLVE Results'!$D$1:$P$1, 0)), "")</f>
        <v/>
      </c>
      <c r="I59" s="4" t="str" cm="1">
        <f t="array" ref="I59">IFERROR(INDEX('RESOLVE Results'!$D$1:$P$18671, MATCH(1, ('RESOLVE Results'!$A$1:$A$18671 = $D$10) * ('RESOLVE Results'!$B$1:$B$18671 = $F$10) * ('RESOLVE Results'!$C$1:$C$18671 = $C59), 0), MATCH(I$12, 'RESOLVE Results'!$D$1:$P$1, 0)), "")</f>
        <v/>
      </c>
      <c r="J59" s="4" t="str" cm="1">
        <f t="array" ref="J59">IFERROR(INDEX('RESOLVE Results'!$D$1:$P$18671, MATCH(1, ('RESOLVE Results'!$A$1:$A$18671 = $D$10) * ('RESOLVE Results'!$B$1:$B$18671 = $F$10) * ('RESOLVE Results'!$C$1:$C$18671 = $C59), 0), MATCH(J$12, 'RESOLVE Results'!$D$1:$P$1, 0)), "")</f>
        <v/>
      </c>
      <c r="K59" s="4" t="str" cm="1">
        <f t="array" ref="K59">IFERROR(INDEX('RESOLVE Results'!$D$1:$P$18671, MATCH(1, ('RESOLVE Results'!$A$1:$A$18671 = $D$10) * ('RESOLVE Results'!$B$1:$B$18671 = $F$10) * ('RESOLVE Results'!$C$1:$C$18671 = $C59), 0), MATCH(K$12, 'RESOLVE Results'!$D$1:$P$1, 0)), "")</f>
        <v/>
      </c>
      <c r="L59" s="4" t="str" cm="1">
        <f t="array" ref="L59">IFERROR(INDEX('RESOLVE Results'!$D$1:$P$18671, MATCH(1, ('RESOLVE Results'!$A$1:$A$18671 = $D$10) * ('RESOLVE Results'!$B$1:$B$18671 = $F$10) * ('RESOLVE Results'!$C$1:$C$18671 = $C59), 0), MATCH(L$12, 'RESOLVE Results'!$D$1:$P$1, 0)), "")</f>
        <v/>
      </c>
      <c r="M59" s="4" t="str" cm="1">
        <f t="array" ref="M59">IFERROR(INDEX('RESOLVE Results'!$D$1:$P$18671, MATCH(1, ('RESOLVE Results'!$A$1:$A$18671 = $D$10) * ('RESOLVE Results'!$B$1:$B$18671 = $F$10) * ('RESOLVE Results'!$C$1:$C$18671 = $C59), 0), MATCH(M$12, 'RESOLVE Results'!$D$1:$P$1, 0)), "")</f>
        <v/>
      </c>
      <c r="N59" s="4" t="str" cm="1">
        <f t="array" ref="N59">IFERROR(INDEX('RESOLVE Results'!$D$1:$P$18671, MATCH(1, ('RESOLVE Results'!$A$1:$A$18671 = $D$10) * ('RESOLVE Results'!$B$1:$B$18671 = $F$10) * ('RESOLVE Results'!$C$1:$C$18671 = $C59), 0), MATCH(N$12, 'RESOLVE Results'!$D$1:$P$1, 0)), "")</f>
        <v/>
      </c>
      <c r="O59" s="4" t="str" cm="1">
        <f t="array" ref="O59">IFERROR(INDEX('RESOLVE Results'!$D$1:$P$18671, MATCH(1, ('RESOLVE Results'!$A$1:$A$18671 = $D$10) * ('RESOLVE Results'!$B$1:$B$18671 = $F$10) * ('RESOLVE Results'!$C$1:$C$18671 = $C59), 0), MATCH(O$12, 'RESOLVE Results'!$D$1:$P$1, 0)), "")</f>
        <v/>
      </c>
      <c r="P59" s="6" t="str">
        <f t="shared" si="0"/>
        <v/>
      </c>
      <c r="Q59" s="4" t="str">
        <f>IFERROR(IF('Dashboard '!$D$6 = 2035, P59 * (1.05^(2035-2022)), P59), "")</f>
        <v/>
      </c>
    </row>
    <row r="60" spans="2:17" outlineLevel="1" x14ac:dyDescent="0.2">
      <c r="B60" s="11" t="s">
        <v>261</v>
      </c>
      <c r="C60" s="3"/>
      <c r="D60" s="4" t="str" cm="1">
        <f t="array" ref="D60">IFERROR(INDEX('RESOLVE Results'!$D$1:$P$18671, MATCH(1, ('RESOLVE Results'!$A$1:$A$18671 = $D$10) * ('RESOLVE Results'!$B$1:$B$18671 = $F$10) * ('RESOLVE Results'!$C$1:$C$18671 = $C60), 0), MATCH(D$12, 'RESOLVE Results'!$D$1:$P$1, 0)), "")</f>
        <v/>
      </c>
      <c r="E60" s="4" t="str" cm="1">
        <f t="array" ref="E60">IFERROR(INDEX('RESOLVE Results'!$D$1:$P$18671, MATCH(1, ('RESOLVE Results'!$A$1:$A$18671 = $D$10) * ('RESOLVE Results'!$B$1:$B$18671 = $F$10) * ('RESOLVE Results'!$C$1:$C$18671 = $C60), 0), MATCH(E$12, 'RESOLVE Results'!$D$1:$P$1, 0)), "")</f>
        <v/>
      </c>
      <c r="F60" s="4" t="str" cm="1">
        <f t="array" ref="F60">IFERROR(INDEX('RESOLVE Results'!$D$1:$P$18671, MATCH(1, ('RESOLVE Results'!$A$1:$A$18671 = $D$10) * ('RESOLVE Results'!$B$1:$B$18671 = $F$10) * ('RESOLVE Results'!$C$1:$C$18671 = $C60), 0), MATCH(F$12, 'RESOLVE Results'!$D$1:$P$1, 0)), "")</f>
        <v/>
      </c>
      <c r="G60" s="4" t="str" cm="1">
        <f t="array" ref="G60">IFERROR(INDEX('RESOLVE Results'!$D$1:$P$18671, MATCH(1, ('RESOLVE Results'!$A$1:$A$18671 = $D$10) * ('RESOLVE Results'!$B$1:$B$18671 = $F$10) * ('RESOLVE Results'!$C$1:$C$18671 = $C60), 0), MATCH(G$12, 'RESOLVE Results'!$D$1:$P$1, 0)), "")</f>
        <v/>
      </c>
      <c r="H60" s="4" t="str" cm="1">
        <f t="array" ref="H60">IFERROR(INDEX('RESOLVE Results'!$D$1:$P$18671, MATCH(1, ('RESOLVE Results'!$A$1:$A$18671 = $D$10) * ('RESOLVE Results'!$B$1:$B$18671 = $F$10) * ('RESOLVE Results'!$C$1:$C$18671 = $C60), 0), MATCH(H$12, 'RESOLVE Results'!$D$1:$P$1, 0)), "")</f>
        <v/>
      </c>
      <c r="I60" s="4" t="str" cm="1">
        <f t="array" ref="I60">IFERROR(INDEX('RESOLVE Results'!$D$1:$P$18671, MATCH(1, ('RESOLVE Results'!$A$1:$A$18671 = $D$10) * ('RESOLVE Results'!$B$1:$B$18671 = $F$10) * ('RESOLVE Results'!$C$1:$C$18671 = $C60), 0), MATCH(I$12, 'RESOLVE Results'!$D$1:$P$1, 0)), "")</f>
        <v/>
      </c>
      <c r="J60" s="4" t="str" cm="1">
        <f t="array" ref="J60">IFERROR(INDEX('RESOLVE Results'!$D$1:$P$18671, MATCH(1, ('RESOLVE Results'!$A$1:$A$18671 = $D$10) * ('RESOLVE Results'!$B$1:$B$18671 = $F$10) * ('RESOLVE Results'!$C$1:$C$18671 = $C60), 0), MATCH(J$12, 'RESOLVE Results'!$D$1:$P$1, 0)), "")</f>
        <v/>
      </c>
      <c r="K60" s="4" t="str" cm="1">
        <f t="array" ref="K60">IFERROR(INDEX('RESOLVE Results'!$D$1:$P$18671, MATCH(1, ('RESOLVE Results'!$A$1:$A$18671 = $D$10) * ('RESOLVE Results'!$B$1:$B$18671 = $F$10) * ('RESOLVE Results'!$C$1:$C$18671 = $C60), 0), MATCH(K$12, 'RESOLVE Results'!$D$1:$P$1, 0)), "")</f>
        <v/>
      </c>
      <c r="L60" s="4" t="str" cm="1">
        <f t="array" ref="L60">IFERROR(INDEX('RESOLVE Results'!$D$1:$P$18671, MATCH(1, ('RESOLVE Results'!$A$1:$A$18671 = $D$10) * ('RESOLVE Results'!$B$1:$B$18671 = $F$10) * ('RESOLVE Results'!$C$1:$C$18671 = $C60), 0), MATCH(L$12, 'RESOLVE Results'!$D$1:$P$1, 0)), "")</f>
        <v/>
      </c>
      <c r="M60" s="4" t="str" cm="1">
        <f t="array" ref="M60">IFERROR(INDEX('RESOLVE Results'!$D$1:$P$18671, MATCH(1, ('RESOLVE Results'!$A$1:$A$18671 = $D$10) * ('RESOLVE Results'!$B$1:$B$18671 = $F$10) * ('RESOLVE Results'!$C$1:$C$18671 = $C60), 0), MATCH(M$12, 'RESOLVE Results'!$D$1:$P$1, 0)), "")</f>
        <v/>
      </c>
      <c r="N60" s="4" t="str" cm="1">
        <f t="array" ref="N60">IFERROR(INDEX('RESOLVE Results'!$D$1:$P$18671, MATCH(1, ('RESOLVE Results'!$A$1:$A$18671 = $D$10) * ('RESOLVE Results'!$B$1:$B$18671 = $F$10) * ('RESOLVE Results'!$C$1:$C$18671 = $C60), 0), MATCH(N$12, 'RESOLVE Results'!$D$1:$P$1, 0)), "")</f>
        <v/>
      </c>
      <c r="O60" s="4" t="str" cm="1">
        <f t="array" ref="O60">IFERROR(INDEX('RESOLVE Results'!$D$1:$P$18671, MATCH(1, ('RESOLVE Results'!$A$1:$A$18671 = $D$10) * ('RESOLVE Results'!$B$1:$B$18671 = $F$10) * ('RESOLVE Results'!$C$1:$C$18671 = $C60), 0), MATCH(O$12, 'RESOLVE Results'!$D$1:$P$1, 0)), "")</f>
        <v/>
      </c>
      <c r="P60" s="6" t="str">
        <f t="shared" si="0"/>
        <v/>
      </c>
      <c r="Q60" s="4" t="str">
        <f>IFERROR(IF('Dashboard '!$D$6 = 2035, P60 * (1.05^(2035-2022)), P60), "")</f>
        <v/>
      </c>
    </row>
    <row r="61" spans="2:17" outlineLevel="1" x14ac:dyDescent="0.2">
      <c r="B61" s="11" t="s">
        <v>261</v>
      </c>
      <c r="C61" s="3"/>
      <c r="D61" s="4" t="str" cm="1">
        <f t="array" ref="D61">IFERROR(INDEX('RESOLVE Results'!$D$1:$P$18671, MATCH(1, ('RESOLVE Results'!$A$1:$A$18671 = $D$10) * ('RESOLVE Results'!$B$1:$B$18671 = $F$10) * ('RESOLVE Results'!$C$1:$C$18671 = $C61), 0), MATCH(D$12, 'RESOLVE Results'!$D$1:$P$1, 0)), "")</f>
        <v/>
      </c>
      <c r="E61" s="4" t="str" cm="1">
        <f t="array" ref="E61">IFERROR(INDEX('RESOLVE Results'!$D$1:$P$18671, MATCH(1, ('RESOLVE Results'!$A$1:$A$18671 = $D$10) * ('RESOLVE Results'!$B$1:$B$18671 = $F$10) * ('RESOLVE Results'!$C$1:$C$18671 = $C61), 0), MATCH(E$12, 'RESOLVE Results'!$D$1:$P$1, 0)), "")</f>
        <v/>
      </c>
      <c r="F61" s="4" t="str" cm="1">
        <f t="array" ref="F61">IFERROR(INDEX('RESOLVE Results'!$D$1:$P$18671, MATCH(1, ('RESOLVE Results'!$A$1:$A$18671 = $D$10) * ('RESOLVE Results'!$B$1:$B$18671 = $F$10) * ('RESOLVE Results'!$C$1:$C$18671 = $C61), 0), MATCH(F$12, 'RESOLVE Results'!$D$1:$P$1, 0)), "")</f>
        <v/>
      </c>
      <c r="G61" s="4" t="str" cm="1">
        <f t="array" ref="G61">IFERROR(INDEX('RESOLVE Results'!$D$1:$P$18671, MATCH(1, ('RESOLVE Results'!$A$1:$A$18671 = $D$10) * ('RESOLVE Results'!$B$1:$B$18671 = $F$10) * ('RESOLVE Results'!$C$1:$C$18671 = $C61), 0), MATCH(G$12, 'RESOLVE Results'!$D$1:$P$1, 0)), "")</f>
        <v/>
      </c>
      <c r="H61" s="4" t="str" cm="1">
        <f t="array" ref="H61">IFERROR(INDEX('RESOLVE Results'!$D$1:$P$18671, MATCH(1, ('RESOLVE Results'!$A$1:$A$18671 = $D$10) * ('RESOLVE Results'!$B$1:$B$18671 = $F$10) * ('RESOLVE Results'!$C$1:$C$18671 = $C61), 0), MATCH(H$12, 'RESOLVE Results'!$D$1:$P$1, 0)), "")</f>
        <v/>
      </c>
      <c r="I61" s="4" t="str" cm="1">
        <f t="array" ref="I61">IFERROR(INDEX('RESOLVE Results'!$D$1:$P$18671, MATCH(1, ('RESOLVE Results'!$A$1:$A$18671 = $D$10) * ('RESOLVE Results'!$B$1:$B$18671 = $F$10) * ('RESOLVE Results'!$C$1:$C$18671 = $C61), 0), MATCH(I$12, 'RESOLVE Results'!$D$1:$P$1, 0)), "")</f>
        <v/>
      </c>
      <c r="J61" s="4" t="str" cm="1">
        <f t="array" ref="J61">IFERROR(INDEX('RESOLVE Results'!$D$1:$P$18671, MATCH(1, ('RESOLVE Results'!$A$1:$A$18671 = $D$10) * ('RESOLVE Results'!$B$1:$B$18671 = $F$10) * ('RESOLVE Results'!$C$1:$C$18671 = $C61), 0), MATCH(J$12, 'RESOLVE Results'!$D$1:$P$1, 0)), "")</f>
        <v/>
      </c>
      <c r="K61" s="4" t="str" cm="1">
        <f t="array" ref="K61">IFERROR(INDEX('RESOLVE Results'!$D$1:$P$18671, MATCH(1, ('RESOLVE Results'!$A$1:$A$18671 = $D$10) * ('RESOLVE Results'!$B$1:$B$18671 = $F$10) * ('RESOLVE Results'!$C$1:$C$18671 = $C61), 0), MATCH(K$12, 'RESOLVE Results'!$D$1:$P$1, 0)), "")</f>
        <v/>
      </c>
      <c r="L61" s="4" t="str" cm="1">
        <f t="array" ref="L61">IFERROR(INDEX('RESOLVE Results'!$D$1:$P$18671, MATCH(1, ('RESOLVE Results'!$A$1:$A$18671 = $D$10) * ('RESOLVE Results'!$B$1:$B$18671 = $F$10) * ('RESOLVE Results'!$C$1:$C$18671 = $C61), 0), MATCH(L$12, 'RESOLVE Results'!$D$1:$P$1, 0)), "")</f>
        <v/>
      </c>
      <c r="M61" s="4" t="str" cm="1">
        <f t="array" ref="M61">IFERROR(INDEX('RESOLVE Results'!$D$1:$P$18671, MATCH(1, ('RESOLVE Results'!$A$1:$A$18671 = $D$10) * ('RESOLVE Results'!$B$1:$B$18671 = $F$10) * ('RESOLVE Results'!$C$1:$C$18671 = $C61), 0), MATCH(M$12, 'RESOLVE Results'!$D$1:$P$1, 0)), "")</f>
        <v/>
      </c>
      <c r="N61" s="4" t="str" cm="1">
        <f t="array" ref="N61">IFERROR(INDEX('RESOLVE Results'!$D$1:$P$18671, MATCH(1, ('RESOLVE Results'!$A$1:$A$18671 = $D$10) * ('RESOLVE Results'!$B$1:$B$18671 = $F$10) * ('RESOLVE Results'!$C$1:$C$18671 = $C61), 0), MATCH(N$12, 'RESOLVE Results'!$D$1:$P$1, 0)), "")</f>
        <v/>
      </c>
      <c r="O61" s="4" t="str" cm="1">
        <f t="array" ref="O61">IFERROR(INDEX('RESOLVE Results'!$D$1:$P$18671, MATCH(1, ('RESOLVE Results'!$A$1:$A$18671 = $D$10) * ('RESOLVE Results'!$B$1:$B$18671 = $F$10) * ('RESOLVE Results'!$C$1:$C$18671 = $C61), 0), MATCH(O$12, 'RESOLVE Results'!$D$1:$P$1, 0)), "")</f>
        <v/>
      </c>
      <c r="P61" s="6" t="str">
        <f t="shared" si="0"/>
        <v/>
      </c>
      <c r="Q61" s="4" t="str">
        <f>IFERROR(IF('Dashboard '!$D$6 = 2035, P61 * (1.05^(2035-2022)), P61), "")</f>
        <v/>
      </c>
    </row>
    <row r="62" spans="2:17" outlineLevel="1" x14ac:dyDescent="0.2">
      <c r="B62" s="11" t="s">
        <v>261</v>
      </c>
      <c r="C62" s="3"/>
      <c r="D62" s="4" t="str" cm="1">
        <f t="array" ref="D62">IFERROR(INDEX('RESOLVE Results'!$D$1:$P$18671, MATCH(1, ('RESOLVE Results'!$A$1:$A$18671 = $D$10) * ('RESOLVE Results'!$B$1:$B$18671 = $F$10) * ('RESOLVE Results'!$C$1:$C$18671 = $C62), 0), MATCH(D$12, 'RESOLVE Results'!$D$1:$P$1, 0)), "")</f>
        <v/>
      </c>
      <c r="E62" s="4" t="str" cm="1">
        <f t="array" ref="E62">IFERROR(INDEX('RESOLVE Results'!$D$1:$P$18671, MATCH(1, ('RESOLVE Results'!$A$1:$A$18671 = $D$10) * ('RESOLVE Results'!$B$1:$B$18671 = $F$10) * ('RESOLVE Results'!$C$1:$C$18671 = $C62), 0), MATCH(E$12, 'RESOLVE Results'!$D$1:$P$1, 0)), "")</f>
        <v/>
      </c>
      <c r="F62" s="4" t="str" cm="1">
        <f t="array" ref="F62">IFERROR(INDEX('RESOLVE Results'!$D$1:$P$18671, MATCH(1, ('RESOLVE Results'!$A$1:$A$18671 = $D$10) * ('RESOLVE Results'!$B$1:$B$18671 = $F$10) * ('RESOLVE Results'!$C$1:$C$18671 = $C62), 0), MATCH(F$12, 'RESOLVE Results'!$D$1:$P$1, 0)), "")</f>
        <v/>
      </c>
      <c r="G62" s="4" t="str" cm="1">
        <f t="array" ref="G62">IFERROR(INDEX('RESOLVE Results'!$D$1:$P$18671, MATCH(1, ('RESOLVE Results'!$A$1:$A$18671 = $D$10) * ('RESOLVE Results'!$B$1:$B$18671 = $F$10) * ('RESOLVE Results'!$C$1:$C$18671 = $C62), 0), MATCH(G$12, 'RESOLVE Results'!$D$1:$P$1, 0)), "")</f>
        <v/>
      </c>
      <c r="H62" s="4" t="str" cm="1">
        <f t="array" ref="H62">IFERROR(INDEX('RESOLVE Results'!$D$1:$P$18671, MATCH(1, ('RESOLVE Results'!$A$1:$A$18671 = $D$10) * ('RESOLVE Results'!$B$1:$B$18671 = $F$10) * ('RESOLVE Results'!$C$1:$C$18671 = $C62), 0), MATCH(H$12, 'RESOLVE Results'!$D$1:$P$1, 0)), "")</f>
        <v/>
      </c>
      <c r="I62" s="4" t="str" cm="1">
        <f t="array" ref="I62">IFERROR(INDEX('RESOLVE Results'!$D$1:$P$18671, MATCH(1, ('RESOLVE Results'!$A$1:$A$18671 = $D$10) * ('RESOLVE Results'!$B$1:$B$18671 = $F$10) * ('RESOLVE Results'!$C$1:$C$18671 = $C62), 0), MATCH(I$12, 'RESOLVE Results'!$D$1:$P$1, 0)), "")</f>
        <v/>
      </c>
      <c r="J62" s="4" t="str" cm="1">
        <f t="array" ref="J62">IFERROR(INDEX('RESOLVE Results'!$D$1:$P$18671, MATCH(1, ('RESOLVE Results'!$A$1:$A$18671 = $D$10) * ('RESOLVE Results'!$B$1:$B$18671 = $F$10) * ('RESOLVE Results'!$C$1:$C$18671 = $C62), 0), MATCH(J$12, 'RESOLVE Results'!$D$1:$P$1, 0)), "")</f>
        <v/>
      </c>
      <c r="K62" s="4" t="str" cm="1">
        <f t="array" ref="K62">IFERROR(INDEX('RESOLVE Results'!$D$1:$P$18671, MATCH(1, ('RESOLVE Results'!$A$1:$A$18671 = $D$10) * ('RESOLVE Results'!$B$1:$B$18671 = $F$10) * ('RESOLVE Results'!$C$1:$C$18671 = $C62), 0), MATCH(K$12, 'RESOLVE Results'!$D$1:$P$1, 0)), "")</f>
        <v/>
      </c>
      <c r="L62" s="4" t="str" cm="1">
        <f t="array" ref="L62">IFERROR(INDEX('RESOLVE Results'!$D$1:$P$18671, MATCH(1, ('RESOLVE Results'!$A$1:$A$18671 = $D$10) * ('RESOLVE Results'!$B$1:$B$18671 = $F$10) * ('RESOLVE Results'!$C$1:$C$18671 = $C62), 0), MATCH(L$12, 'RESOLVE Results'!$D$1:$P$1, 0)), "")</f>
        <v/>
      </c>
      <c r="M62" s="4" t="str" cm="1">
        <f t="array" ref="M62">IFERROR(INDEX('RESOLVE Results'!$D$1:$P$18671, MATCH(1, ('RESOLVE Results'!$A$1:$A$18671 = $D$10) * ('RESOLVE Results'!$B$1:$B$18671 = $F$10) * ('RESOLVE Results'!$C$1:$C$18671 = $C62), 0), MATCH(M$12, 'RESOLVE Results'!$D$1:$P$1, 0)), "")</f>
        <v/>
      </c>
      <c r="N62" s="4" t="str" cm="1">
        <f t="array" ref="N62">IFERROR(INDEX('RESOLVE Results'!$D$1:$P$18671, MATCH(1, ('RESOLVE Results'!$A$1:$A$18671 = $D$10) * ('RESOLVE Results'!$B$1:$B$18671 = $F$10) * ('RESOLVE Results'!$C$1:$C$18671 = $C62), 0), MATCH(N$12, 'RESOLVE Results'!$D$1:$P$1, 0)), "")</f>
        <v/>
      </c>
      <c r="O62" s="4" t="str" cm="1">
        <f t="array" ref="O62">IFERROR(INDEX('RESOLVE Results'!$D$1:$P$18671, MATCH(1, ('RESOLVE Results'!$A$1:$A$18671 = $D$10) * ('RESOLVE Results'!$B$1:$B$18671 = $F$10) * ('RESOLVE Results'!$C$1:$C$18671 = $C62), 0), MATCH(O$12, 'RESOLVE Results'!$D$1:$P$1, 0)), "")</f>
        <v/>
      </c>
      <c r="P62" s="6" t="str">
        <f t="shared" si="0"/>
        <v/>
      </c>
      <c r="Q62" s="4" t="str">
        <f>IFERROR(IF('Dashboard '!$D$6 = 2035, P62 * (1.05^(2035-2022)), P62), "")</f>
        <v/>
      </c>
    </row>
    <row r="64" spans="2:17" x14ac:dyDescent="0.2">
      <c r="B64" s="11"/>
      <c r="C64" s="11" t="s">
        <v>258</v>
      </c>
      <c r="D64" s="11" t="s">
        <v>259</v>
      </c>
      <c r="E64" s="11" t="s">
        <v>260</v>
      </c>
      <c r="F64" s="11" t="s">
        <v>178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</row>
    <row r="65" spans="2:17" ht="12.75" x14ac:dyDescent="0.2">
      <c r="B65" s="11"/>
      <c r="C65" s="2" t="s">
        <v>276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2:17" x14ac:dyDescent="0.2">
      <c r="B66" s="11"/>
      <c r="C66" s="1" t="s">
        <v>156</v>
      </c>
      <c r="D66" s="1">
        <v>2024</v>
      </c>
      <c r="E66" s="1">
        <v>2025</v>
      </c>
      <c r="F66" s="1">
        <v>2026</v>
      </c>
      <c r="G66" s="1">
        <v>2028</v>
      </c>
      <c r="H66" s="1">
        <v>2030</v>
      </c>
      <c r="I66" s="1">
        <v>2032</v>
      </c>
      <c r="J66" s="1">
        <v>2033</v>
      </c>
      <c r="K66" s="1">
        <v>2034</v>
      </c>
      <c r="L66" s="1">
        <v>2035</v>
      </c>
      <c r="M66" s="1">
        <v>2039</v>
      </c>
      <c r="N66" s="1">
        <v>2040</v>
      </c>
      <c r="O66" s="1">
        <v>2045</v>
      </c>
      <c r="P66" s="1" t="s">
        <v>235</v>
      </c>
      <c r="Q66" s="1"/>
    </row>
    <row r="67" spans="2:17" outlineLevel="1" x14ac:dyDescent="0.2">
      <c r="B67" s="11" t="s">
        <v>178</v>
      </c>
      <c r="C67" s="3" t="str" cm="1">
        <f t="array" ref="C67:C85">_xlfn.UNIQUE(Base_Cases)</f>
        <v>none</v>
      </c>
      <c r="D67" s="4" t="str" cm="1">
        <f t="array" ref="D67">IFERROR(INDEX('RESOLVE Results'!$D:$P, MATCH(1, ('RESOLVE Results'!$A:$A = $D$64) * ('RESOLVE Results'!$B:$B = $F$64) * ('RESOLVE Results'!$C:$C = $C67), 0), MATCH(D$66, 'RESOLVE Results'!$D$1:$P$1, 0)), "")</f>
        <v/>
      </c>
      <c r="E67" s="4" t="str" cm="1">
        <f t="array" ref="E67">IFERROR(INDEX('RESOLVE Results'!$D:$P, MATCH(1, ('RESOLVE Results'!$A:$A = $D$64) * ('RESOLVE Results'!$B:$B = $F$64) * ('RESOLVE Results'!$C:$C = $C67), 0), MATCH(E$66, 'RESOLVE Results'!$D$1:$P$1, 0)), "")</f>
        <v/>
      </c>
      <c r="F67" s="4" t="str" cm="1">
        <f t="array" ref="F67">IFERROR(INDEX('RESOLVE Results'!$D:$P, MATCH(1, ('RESOLVE Results'!$A:$A = $D$64) * ('RESOLVE Results'!$B:$B = $F$64) * ('RESOLVE Results'!$C:$C = $C67), 0), MATCH(F$66, 'RESOLVE Results'!$D$1:$P$1, 0)), "")</f>
        <v/>
      </c>
      <c r="G67" s="4" t="str" cm="1">
        <f t="array" ref="G67">IFERROR(INDEX('RESOLVE Results'!$D:$P, MATCH(1, ('RESOLVE Results'!$A:$A = $D$64) * ('RESOLVE Results'!$B:$B = $F$64) * ('RESOLVE Results'!$C:$C = $C67), 0), MATCH(G$66, 'RESOLVE Results'!$D$1:$P$1, 0)), "")</f>
        <v/>
      </c>
      <c r="H67" s="4" t="str" cm="1">
        <f t="array" ref="H67">IFERROR(INDEX('RESOLVE Results'!$D:$P, MATCH(1, ('RESOLVE Results'!$A:$A = $D$64) * ('RESOLVE Results'!$B:$B = $F$64) * ('RESOLVE Results'!$C:$C = $C67), 0), MATCH(H$66, 'RESOLVE Results'!$D$1:$P$1, 0)), "")</f>
        <v/>
      </c>
      <c r="I67" s="4" t="str" cm="1">
        <f t="array" ref="I67">IFERROR(INDEX('RESOLVE Results'!$D:$P, MATCH(1, ('RESOLVE Results'!$A:$A = $D$64) * ('RESOLVE Results'!$B:$B = $F$64) * ('RESOLVE Results'!$C:$C = $C67), 0), MATCH(I$66, 'RESOLVE Results'!$D$1:$P$1, 0)), "")</f>
        <v/>
      </c>
      <c r="J67" s="4" t="str" cm="1">
        <f t="array" ref="J67">IFERROR(INDEX('RESOLVE Results'!$D:$P, MATCH(1, ('RESOLVE Results'!$A:$A = $D$64) * ('RESOLVE Results'!$B:$B = $F$64) * ('RESOLVE Results'!$C:$C = $C67), 0), MATCH(J$66, 'RESOLVE Results'!$D$1:$P$1, 0)), "")</f>
        <v/>
      </c>
      <c r="K67" s="4" t="str" cm="1">
        <f t="array" ref="K67">IFERROR(INDEX('RESOLVE Results'!$D:$P, MATCH(1, ('RESOLVE Results'!$A:$A = $D$64) * ('RESOLVE Results'!$B:$B = $F$64) * ('RESOLVE Results'!$C:$C = $C67), 0), MATCH(K$66, 'RESOLVE Results'!$D$1:$P$1, 0)), "")</f>
        <v/>
      </c>
      <c r="L67" s="4" t="str" cm="1">
        <f t="array" ref="L67">IFERROR(INDEX('RESOLVE Results'!$D:$P, MATCH(1, ('RESOLVE Results'!$A:$A = $D$64) * ('RESOLVE Results'!$B:$B = $F$64) * ('RESOLVE Results'!$C:$C = $C67), 0), MATCH(L$66, 'RESOLVE Results'!$D$1:$P$1, 0)), "")</f>
        <v/>
      </c>
      <c r="M67" s="4" t="str" cm="1">
        <f t="array" ref="M67">IFERROR(INDEX('RESOLVE Results'!$D:$P, MATCH(1, ('RESOLVE Results'!$A:$A = $D$64) * ('RESOLVE Results'!$B:$B = $F$64) * ('RESOLVE Results'!$C:$C = $C67), 0), MATCH(M$66, 'RESOLVE Results'!$D$1:$P$1, 0)), "")</f>
        <v/>
      </c>
      <c r="N67" s="4" t="str" cm="1">
        <f t="array" ref="N67">IFERROR(INDEX('RESOLVE Results'!$D:$P, MATCH(1, ('RESOLVE Results'!$A:$A = $D$64) * ('RESOLVE Results'!$B:$B = $F$64) * ('RESOLVE Results'!$C:$C = $C67), 0), MATCH(N$66, 'RESOLVE Results'!$D$1:$P$1, 0)), "")</f>
        <v/>
      </c>
      <c r="O67" s="4" t="str" cm="1">
        <f t="array" ref="O67">IFERROR(INDEX('RESOLVE Results'!$D:$P, MATCH(1, ('RESOLVE Results'!$A:$A = $D$64) * ('RESOLVE Results'!$B:$B = $F$64) * ('RESOLVE Results'!$C:$C = $C67), 0), MATCH(O$66, 'RESOLVE Results'!$D$1:$P$1, 0)), "")</f>
        <v/>
      </c>
      <c r="P67" s="6" t="str">
        <f>IF(O67="","",SUMPRODUCT($D$6:$O$6,$D67:$O67))</f>
        <v/>
      </c>
      <c r="Q67" s="6"/>
    </row>
    <row r="68" spans="2:17" outlineLevel="1" x14ac:dyDescent="0.2">
      <c r="B68" s="11" t="s">
        <v>178</v>
      </c>
      <c r="C68" s="3" t="str">
        <v>0GW Competing Resource Challenges</v>
      </c>
      <c r="D68" s="4" cm="1">
        <f t="array" ref="D68">IFERROR(INDEX('RESOLVE Results'!$D:$P, MATCH(1, ('RESOLVE Results'!$A:$A = $D$64) * ('RESOLVE Results'!$B:$B = $F$64) * ('RESOLVE Results'!$C:$C = $C68), 0), MATCH(D$66, 'RESOLVE Results'!$D$1:$P$1, 0)), "")</f>
        <v>46517</v>
      </c>
      <c r="E68" s="4" cm="1">
        <f t="array" ref="E68">IFERROR(INDEX('RESOLVE Results'!$D:$P, MATCH(1, ('RESOLVE Results'!$A:$A = $D$64) * ('RESOLVE Results'!$B:$B = $F$64) * ('RESOLVE Results'!$C:$C = $C68), 0), MATCH(E$66, 'RESOLVE Results'!$D$1:$P$1, 0)), "")</f>
        <v>48592</v>
      </c>
      <c r="F68" s="4" cm="1">
        <f t="array" ref="F68">IFERROR(INDEX('RESOLVE Results'!$D:$P, MATCH(1, ('RESOLVE Results'!$A:$A = $D$64) * ('RESOLVE Results'!$B:$B = $F$64) * ('RESOLVE Results'!$C:$C = $C68), 0), MATCH(F$66, 'RESOLVE Results'!$D$1:$P$1, 0)), "")</f>
        <v>46586</v>
      </c>
      <c r="G68" s="4" cm="1">
        <f t="array" ref="G68">IFERROR(INDEX('RESOLVE Results'!$D:$P, MATCH(1, ('RESOLVE Results'!$A:$A = $D$64) * ('RESOLVE Results'!$B:$B = $F$64) * ('RESOLVE Results'!$C:$C = $C68), 0), MATCH(G$66, 'RESOLVE Results'!$D$1:$P$1, 0)), "")</f>
        <v>47561</v>
      </c>
      <c r="H68" s="4" cm="1">
        <f t="array" ref="H68">IFERROR(INDEX('RESOLVE Results'!$D:$P, MATCH(1, ('RESOLVE Results'!$A:$A = $D$64) * ('RESOLVE Results'!$B:$B = $F$64) * ('RESOLVE Results'!$C:$C = $C68), 0), MATCH(H$66, 'RESOLVE Results'!$D$1:$P$1, 0)), "")</f>
        <v>50008</v>
      </c>
      <c r="I68" s="4" cm="1">
        <f t="array" ref="I68">IFERROR(INDEX('RESOLVE Results'!$D:$P, MATCH(1, ('RESOLVE Results'!$A:$A = $D$64) * ('RESOLVE Results'!$B:$B = $F$64) * ('RESOLVE Results'!$C:$C = $C68), 0), MATCH(I$66, 'RESOLVE Results'!$D$1:$P$1, 0)), "")</f>
        <v>51625</v>
      </c>
      <c r="J68" s="4" cm="1">
        <f t="array" ref="J68">IFERROR(INDEX('RESOLVE Results'!$D:$P, MATCH(1, ('RESOLVE Results'!$A:$A = $D$64) * ('RESOLVE Results'!$B:$B = $F$64) * ('RESOLVE Results'!$C:$C = $C68), 0), MATCH(J$66, 'RESOLVE Results'!$D$1:$P$1, 0)), "")</f>
        <v>53943</v>
      </c>
      <c r="K68" s="4" cm="1">
        <f t="array" ref="K68">IFERROR(INDEX('RESOLVE Results'!$D:$P, MATCH(1, ('RESOLVE Results'!$A:$A = $D$64) * ('RESOLVE Results'!$B:$B = $F$64) * ('RESOLVE Results'!$C:$C = $C68), 0), MATCH(K$66, 'RESOLVE Results'!$D$1:$P$1, 0)), "")</f>
        <v>54639</v>
      </c>
      <c r="L68" s="4" cm="1">
        <f t="array" ref="L68">IFERROR(INDEX('RESOLVE Results'!$D:$P, MATCH(1, ('RESOLVE Results'!$A:$A = $D$64) * ('RESOLVE Results'!$B:$B = $F$64) * ('RESOLVE Results'!$C:$C = $C68), 0), MATCH(L$66, 'RESOLVE Results'!$D$1:$P$1, 0)), "")</f>
        <v>53909</v>
      </c>
      <c r="M68" s="4" cm="1">
        <f t="array" ref="M68">IFERROR(INDEX('RESOLVE Results'!$D:$P, MATCH(1, ('RESOLVE Results'!$A:$A = $D$64) * ('RESOLVE Results'!$B:$B = $F$64) * ('RESOLVE Results'!$C:$C = $C68), 0), MATCH(M$66, 'RESOLVE Results'!$D$1:$P$1, 0)), "")</f>
        <v>58580</v>
      </c>
      <c r="N68" s="4" cm="1">
        <f t="array" ref="N68">IFERROR(INDEX('RESOLVE Results'!$D:$P, MATCH(1, ('RESOLVE Results'!$A:$A = $D$64) * ('RESOLVE Results'!$B:$B = $F$64) * ('RESOLVE Results'!$C:$C = $C68), 0), MATCH(N$66, 'RESOLVE Results'!$D$1:$P$1, 0)), "")</f>
        <v>59836</v>
      </c>
      <c r="O68" s="4" cm="1">
        <f t="array" ref="O68">IFERROR(INDEX('RESOLVE Results'!$D:$P, MATCH(1, ('RESOLVE Results'!$A:$A = $D$64) * ('RESOLVE Results'!$B:$B = $F$64) * ('RESOLVE Results'!$C:$C = $C68), 0), MATCH(O$66, 'RESOLVE Results'!$D$1:$P$1, 0)), "")</f>
        <v>66763</v>
      </c>
      <c r="P68" s="6">
        <f t="shared" ref="P68:P116" si="1">IF(O68="","",SUMPRODUCT($D$6:$O$6,$D68:$O68))</f>
        <v>869042.13811818359</v>
      </c>
      <c r="Q68" s="6"/>
    </row>
    <row r="69" spans="2:17" outlineLevel="1" x14ac:dyDescent="0.2">
      <c r="B69" s="11" t="s">
        <v>178</v>
      </c>
      <c r="C69" s="3" t="str">
        <v>0GW High Bookend</v>
      </c>
      <c r="D69" s="4" cm="1">
        <f t="array" ref="D69">IFERROR(INDEX('RESOLVE Results'!$D:$P, MATCH(1, ('RESOLVE Results'!$A:$A = $D$64) * ('RESOLVE Results'!$B:$B = $F$64) * ('RESOLVE Results'!$C:$C = $C69), 0), MATCH(D$66, 'RESOLVE Results'!$D$1:$P$1, 0)), "")</f>
        <v>46616</v>
      </c>
      <c r="E69" s="4" cm="1">
        <f t="array" ref="E69">IFERROR(INDEX('RESOLVE Results'!$D:$P, MATCH(1, ('RESOLVE Results'!$A:$A = $D$64) * ('RESOLVE Results'!$B:$B = $F$64) * ('RESOLVE Results'!$C:$C = $C69), 0), MATCH(E$66, 'RESOLVE Results'!$D$1:$P$1, 0)), "")</f>
        <v>50329</v>
      </c>
      <c r="F69" s="4" cm="1">
        <f t="array" ref="F69">IFERROR(INDEX('RESOLVE Results'!$D:$P, MATCH(1, ('RESOLVE Results'!$A:$A = $D$64) * ('RESOLVE Results'!$B:$B = $F$64) * ('RESOLVE Results'!$C:$C = $C69), 0), MATCH(F$66, 'RESOLVE Results'!$D$1:$P$1, 0)), "")</f>
        <v>46902</v>
      </c>
      <c r="G69" s="4" cm="1">
        <f t="array" ref="G69">IFERROR(INDEX('RESOLVE Results'!$D:$P, MATCH(1, ('RESOLVE Results'!$A:$A = $D$64) * ('RESOLVE Results'!$B:$B = $F$64) * ('RESOLVE Results'!$C:$C = $C69), 0), MATCH(G$66, 'RESOLVE Results'!$D$1:$P$1, 0)), "")</f>
        <v>48573</v>
      </c>
      <c r="H69" s="4" cm="1">
        <f t="array" ref="H69">IFERROR(INDEX('RESOLVE Results'!$D:$P, MATCH(1, ('RESOLVE Results'!$A:$A = $D$64) * ('RESOLVE Results'!$B:$B = $F$64) * ('RESOLVE Results'!$C:$C = $C69), 0), MATCH(H$66, 'RESOLVE Results'!$D$1:$P$1, 0)), "")</f>
        <v>52123</v>
      </c>
      <c r="I69" s="4" cm="1">
        <f t="array" ref="I69">IFERROR(INDEX('RESOLVE Results'!$D:$P, MATCH(1, ('RESOLVE Results'!$A:$A = $D$64) * ('RESOLVE Results'!$B:$B = $F$64) * ('RESOLVE Results'!$C:$C = $C69), 0), MATCH(I$66, 'RESOLVE Results'!$D$1:$P$1, 0)), "")</f>
        <v>54551</v>
      </c>
      <c r="J69" s="4" cm="1">
        <f t="array" ref="J69">IFERROR(INDEX('RESOLVE Results'!$D:$P, MATCH(1, ('RESOLVE Results'!$A:$A = $D$64) * ('RESOLVE Results'!$B:$B = $F$64) * ('RESOLVE Results'!$C:$C = $C69), 0), MATCH(J$66, 'RESOLVE Results'!$D$1:$P$1, 0)), "")</f>
        <v>57075</v>
      </c>
      <c r="K69" s="4" cm="1">
        <f t="array" ref="K69">IFERROR(INDEX('RESOLVE Results'!$D:$P, MATCH(1, ('RESOLVE Results'!$A:$A = $D$64) * ('RESOLVE Results'!$B:$B = $F$64) * ('RESOLVE Results'!$C:$C = $C69), 0), MATCH(K$66, 'RESOLVE Results'!$D$1:$P$1, 0)), "")</f>
        <v>58382</v>
      </c>
      <c r="L69" s="4" cm="1">
        <f t="array" ref="L69">IFERROR(INDEX('RESOLVE Results'!$D:$P, MATCH(1, ('RESOLVE Results'!$A:$A = $D$64) * ('RESOLVE Results'!$B:$B = $F$64) * ('RESOLVE Results'!$C:$C = $C69), 0), MATCH(L$66, 'RESOLVE Results'!$D$1:$P$1, 0)), "")</f>
        <v>57811</v>
      </c>
      <c r="M69" s="4" cm="1">
        <f t="array" ref="M69">IFERROR(INDEX('RESOLVE Results'!$D:$P, MATCH(1, ('RESOLVE Results'!$A:$A = $D$64) * ('RESOLVE Results'!$B:$B = $F$64) * ('RESOLVE Results'!$C:$C = $C69), 0), MATCH(M$66, 'RESOLVE Results'!$D$1:$P$1, 0)), "")</f>
        <v>64408</v>
      </c>
      <c r="N69" s="4" cm="1">
        <f t="array" ref="N69">IFERROR(INDEX('RESOLVE Results'!$D:$P, MATCH(1, ('RESOLVE Results'!$A:$A = $D$64) * ('RESOLVE Results'!$B:$B = $F$64) * ('RESOLVE Results'!$C:$C = $C69), 0), MATCH(N$66, 'RESOLVE Results'!$D$1:$P$1, 0)), "")</f>
        <v>66524</v>
      </c>
      <c r="O69" s="4" cm="1">
        <f t="array" ref="O69">IFERROR(INDEX('RESOLVE Results'!$D:$P, MATCH(1, ('RESOLVE Results'!$A:$A = $D$64) * ('RESOLVE Results'!$B:$B = $F$64) * ('RESOLVE Results'!$C:$C = $C69), 0), MATCH(O$66, 'RESOLVE Results'!$D$1:$P$1, 0)), "")</f>
        <v>70612</v>
      </c>
      <c r="P69" s="6">
        <f t="shared" si="1"/>
        <v>917279.56962316984</v>
      </c>
      <c r="Q69" s="6"/>
    </row>
    <row r="70" spans="2:17" outlineLevel="1" x14ac:dyDescent="0.2">
      <c r="B70" s="11" t="s">
        <v>178</v>
      </c>
      <c r="C70" s="3" t="str">
        <v>0GW Least-Cost</v>
      </c>
      <c r="D70" s="4" cm="1">
        <f t="array" ref="D70">IFERROR(INDEX('RESOLVE Results'!$D:$P, MATCH(1, ('RESOLVE Results'!$A:$A = $D$64) * ('RESOLVE Results'!$B:$B = $F$64) * ('RESOLVE Results'!$C:$C = $C70), 0), MATCH(D$66, 'RESOLVE Results'!$D$1:$P$1, 0)), "")</f>
        <v>46367</v>
      </c>
      <c r="E70" s="4" cm="1">
        <f t="array" ref="E70">IFERROR(INDEX('RESOLVE Results'!$D:$P, MATCH(1, ('RESOLVE Results'!$A:$A = $D$64) * ('RESOLVE Results'!$B:$B = $F$64) * ('RESOLVE Results'!$C:$C = $C70), 0), MATCH(E$66, 'RESOLVE Results'!$D$1:$P$1, 0)), "")</f>
        <v>48059</v>
      </c>
      <c r="F70" s="4" cm="1">
        <f t="array" ref="F70">IFERROR(INDEX('RESOLVE Results'!$D:$P, MATCH(1, ('RESOLVE Results'!$A:$A = $D$64) * ('RESOLVE Results'!$B:$B = $F$64) * ('RESOLVE Results'!$C:$C = $C70), 0), MATCH(F$66, 'RESOLVE Results'!$D$1:$P$1, 0)), "")</f>
        <v>46677</v>
      </c>
      <c r="G70" s="4" cm="1">
        <f t="array" ref="G70">IFERROR(INDEX('RESOLVE Results'!$D:$P, MATCH(1, ('RESOLVE Results'!$A:$A = $D$64) * ('RESOLVE Results'!$B:$B = $F$64) * ('RESOLVE Results'!$C:$C = $C70), 0), MATCH(G$66, 'RESOLVE Results'!$D$1:$P$1, 0)), "")</f>
        <v>47749</v>
      </c>
      <c r="H70" s="4" cm="1">
        <f t="array" ref="H70">IFERROR(INDEX('RESOLVE Results'!$D:$P, MATCH(1, ('RESOLVE Results'!$A:$A = $D$64) * ('RESOLVE Results'!$B:$B = $F$64) * ('RESOLVE Results'!$C:$C = $C70), 0), MATCH(H$66, 'RESOLVE Results'!$D$1:$P$1, 0)), "")</f>
        <v>49208</v>
      </c>
      <c r="I70" s="4" cm="1">
        <f t="array" ref="I70">IFERROR(INDEX('RESOLVE Results'!$D:$P, MATCH(1, ('RESOLVE Results'!$A:$A = $D$64) * ('RESOLVE Results'!$B:$B = $F$64) * ('RESOLVE Results'!$C:$C = $C70), 0), MATCH(I$66, 'RESOLVE Results'!$D$1:$P$1, 0)), "")</f>
        <v>50107</v>
      </c>
      <c r="J70" s="4" cm="1">
        <f t="array" ref="J70">IFERROR(INDEX('RESOLVE Results'!$D:$P, MATCH(1, ('RESOLVE Results'!$A:$A = $D$64) * ('RESOLVE Results'!$B:$B = $F$64) * ('RESOLVE Results'!$C:$C = $C70), 0), MATCH(J$66, 'RESOLVE Results'!$D$1:$P$1, 0)), "")</f>
        <v>52077</v>
      </c>
      <c r="K70" s="4" cm="1">
        <f t="array" ref="K70">IFERROR(INDEX('RESOLVE Results'!$D:$P, MATCH(1, ('RESOLVE Results'!$A:$A = $D$64) * ('RESOLVE Results'!$B:$B = $F$64) * ('RESOLVE Results'!$C:$C = $C70), 0), MATCH(K$66, 'RESOLVE Results'!$D$1:$P$1, 0)), "")</f>
        <v>51231</v>
      </c>
      <c r="L70" s="4" cm="1">
        <f t="array" ref="L70">IFERROR(INDEX('RESOLVE Results'!$D:$P, MATCH(1, ('RESOLVE Results'!$A:$A = $D$64) * ('RESOLVE Results'!$B:$B = $F$64) * ('RESOLVE Results'!$C:$C = $C70), 0), MATCH(L$66, 'RESOLVE Results'!$D$1:$P$1, 0)), "")</f>
        <v>51881</v>
      </c>
      <c r="M70" s="4" cm="1">
        <f t="array" ref="M70">IFERROR(INDEX('RESOLVE Results'!$D:$P, MATCH(1, ('RESOLVE Results'!$A:$A = $D$64) * ('RESOLVE Results'!$B:$B = $F$64) * ('RESOLVE Results'!$C:$C = $C70), 0), MATCH(M$66, 'RESOLVE Results'!$D$1:$P$1, 0)), "")</f>
        <v>55131</v>
      </c>
      <c r="N70" s="4" cm="1">
        <f t="array" ref="N70">IFERROR(INDEX('RESOLVE Results'!$D:$P, MATCH(1, ('RESOLVE Results'!$A:$A = $D$64) * ('RESOLVE Results'!$B:$B = $F$64) * ('RESOLVE Results'!$C:$C = $C70), 0), MATCH(N$66, 'RESOLVE Results'!$D$1:$P$1, 0)), "")</f>
        <v>56282</v>
      </c>
      <c r="O70" s="4" cm="1">
        <f t="array" ref="O70">IFERROR(INDEX('RESOLVE Results'!$D:$P, MATCH(1, ('RESOLVE Results'!$A:$A = $D$64) * ('RESOLVE Results'!$B:$B = $F$64) * ('RESOLVE Results'!$C:$C = $C70), 0), MATCH(O$66, 'RESOLVE Results'!$D$1:$P$1, 0)), "")</f>
        <v>60982</v>
      </c>
      <c r="P70" s="6">
        <f t="shared" si="1"/>
        <v>828948.94611624791</v>
      </c>
      <c r="Q70" s="6"/>
    </row>
    <row r="71" spans="2:17" outlineLevel="1" x14ac:dyDescent="0.2">
      <c r="B71" s="11" t="s">
        <v>178</v>
      </c>
      <c r="C71" s="3" t="str">
        <v>0GW Low Bookend</v>
      </c>
      <c r="D71" s="4" cm="1">
        <f t="array" ref="D71">IFERROR(INDEX('RESOLVE Results'!$D:$P, MATCH(1, ('RESOLVE Results'!$A:$A = $D$64) * ('RESOLVE Results'!$B:$B = $F$64) * ('RESOLVE Results'!$C:$C = $C71), 0), MATCH(D$66, 'RESOLVE Results'!$D$1:$P$1, 0)), "")</f>
        <v>46476</v>
      </c>
      <c r="E71" s="4" cm="1">
        <f t="array" ref="E71">IFERROR(INDEX('RESOLVE Results'!$D:$P, MATCH(1, ('RESOLVE Results'!$A:$A = $D$64) * ('RESOLVE Results'!$B:$B = $F$64) * ('RESOLVE Results'!$C:$C = $C71), 0), MATCH(E$66, 'RESOLVE Results'!$D$1:$P$1, 0)), "")</f>
        <v>48583</v>
      </c>
      <c r="F71" s="4" cm="1">
        <f t="array" ref="F71">IFERROR(INDEX('RESOLVE Results'!$D:$P, MATCH(1, ('RESOLVE Results'!$A:$A = $D$64) * ('RESOLVE Results'!$B:$B = $F$64) * ('RESOLVE Results'!$C:$C = $C71), 0), MATCH(F$66, 'RESOLVE Results'!$D$1:$P$1, 0)), "")</f>
        <v>46261</v>
      </c>
      <c r="G71" s="4" cm="1">
        <f t="array" ref="G71">IFERROR(INDEX('RESOLVE Results'!$D:$P, MATCH(1, ('RESOLVE Results'!$A:$A = $D$64) * ('RESOLVE Results'!$B:$B = $F$64) * ('RESOLVE Results'!$C:$C = $C71), 0), MATCH(G$66, 'RESOLVE Results'!$D$1:$P$1, 0)), "")</f>
        <v>47090</v>
      </c>
      <c r="H71" s="4" cm="1">
        <f t="array" ref="H71">IFERROR(INDEX('RESOLVE Results'!$D:$P, MATCH(1, ('RESOLVE Results'!$A:$A = $D$64) * ('RESOLVE Results'!$B:$B = $F$64) * ('RESOLVE Results'!$C:$C = $C71), 0), MATCH(H$66, 'RESOLVE Results'!$D$1:$P$1, 0)), "")</f>
        <v>48428</v>
      </c>
      <c r="I71" s="4" cm="1">
        <f t="array" ref="I71">IFERROR(INDEX('RESOLVE Results'!$D:$P, MATCH(1, ('RESOLVE Results'!$A:$A = $D$64) * ('RESOLVE Results'!$B:$B = $F$64) * ('RESOLVE Results'!$C:$C = $C71), 0), MATCH(I$66, 'RESOLVE Results'!$D$1:$P$1, 0)), "")</f>
        <v>49315</v>
      </c>
      <c r="J71" s="4" cm="1">
        <f t="array" ref="J71">IFERROR(INDEX('RESOLVE Results'!$D:$P, MATCH(1, ('RESOLVE Results'!$A:$A = $D$64) * ('RESOLVE Results'!$B:$B = $F$64) * ('RESOLVE Results'!$C:$C = $C71), 0), MATCH(J$66, 'RESOLVE Results'!$D$1:$P$1, 0)), "")</f>
        <v>51328</v>
      </c>
      <c r="K71" s="4" cm="1">
        <f t="array" ref="K71">IFERROR(INDEX('RESOLVE Results'!$D:$P, MATCH(1, ('RESOLVE Results'!$A:$A = $D$64) * ('RESOLVE Results'!$B:$B = $F$64) * ('RESOLVE Results'!$C:$C = $C71), 0), MATCH(K$66, 'RESOLVE Results'!$D$1:$P$1, 0)), "")</f>
        <v>51635</v>
      </c>
      <c r="L71" s="4" cm="1">
        <f t="array" ref="L71">IFERROR(INDEX('RESOLVE Results'!$D:$P, MATCH(1, ('RESOLVE Results'!$A:$A = $D$64) * ('RESOLVE Results'!$B:$B = $F$64) * ('RESOLVE Results'!$C:$C = $C71), 0), MATCH(L$66, 'RESOLVE Results'!$D$1:$P$1, 0)), "")</f>
        <v>50675</v>
      </c>
      <c r="M71" s="4" cm="1">
        <f t="array" ref="M71">IFERROR(INDEX('RESOLVE Results'!$D:$P, MATCH(1, ('RESOLVE Results'!$A:$A = $D$64) * ('RESOLVE Results'!$B:$B = $F$64) * ('RESOLVE Results'!$C:$C = $C71), 0), MATCH(M$66, 'RESOLVE Results'!$D$1:$P$1, 0)), "")</f>
        <v>53647</v>
      </c>
      <c r="N71" s="4" cm="1">
        <f t="array" ref="N71">IFERROR(INDEX('RESOLVE Results'!$D:$P, MATCH(1, ('RESOLVE Results'!$A:$A = $D$64) * ('RESOLVE Results'!$B:$B = $F$64) * ('RESOLVE Results'!$C:$C = $C71), 0), MATCH(N$66, 'RESOLVE Results'!$D$1:$P$1, 0)), "")</f>
        <v>54476</v>
      </c>
      <c r="O71" s="4" cm="1">
        <f t="array" ref="O71">IFERROR(INDEX('RESOLVE Results'!$D:$P, MATCH(1, ('RESOLVE Results'!$A:$A = $D$64) * ('RESOLVE Results'!$B:$B = $F$64) * ('RESOLVE Results'!$C:$C = $C71), 0), MATCH(O$66, 'RESOLVE Results'!$D$1:$P$1, 0)), "")</f>
        <v>57806</v>
      </c>
      <c r="P71" s="6">
        <f t="shared" si="1"/>
        <v>807630.78231650195</v>
      </c>
      <c r="Q71" s="6"/>
    </row>
    <row r="72" spans="2:17" outlineLevel="1" x14ac:dyDescent="0.2">
      <c r="B72" s="11" t="s">
        <v>178</v>
      </c>
      <c r="C72" s="3" t="str">
        <v>0GW Reduced Offshore Wind Competitiveness</v>
      </c>
      <c r="D72" s="4" cm="1">
        <f t="array" ref="D72">IFERROR(INDEX('RESOLVE Results'!$D:$P, MATCH(1, ('RESOLVE Results'!$A:$A = $D$64) * ('RESOLVE Results'!$B:$B = $F$64) * ('RESOLVE Results'!$C:$C = $C72), 0), MATCH(D$66, 'RESOLVE Results'!$D$1:$P$1, 0)), "")</f>
        <v>46367</v>
      </c>
      <c r="E72" s="4" cm="1">
        <f t="array" ref="E72">IFERROR(INDEX('RESOLVE Results'!$D:$P, MATCH(1, ('RESOLVE Results'!$A:$A = $D$64) * ('RESOLVE Results'!$B:$B = $F$64) * ('RESOLVE Results'!$C:$C = $C72), 0), MATCH(E$66, 'RESOLVE Results'!$D$1:$P$1, 0)), "")</f>
        <v>48196</v>
      </c>
      <c r="F72" s="4" cm="1">
        <f t="array" ref="F72">IFERROR(INDEX('RESOLVE Results'!$D:$P, MATCH(1, ('RESOLVE Results'!$A:$A = $D$64) * ('RESOLVE Results'!$B:$B = $F$64) * ('RESOLVE Results'!$C:$C = $C72), 0), MATCH(F$66, 'RESOLVE Results'!$D$1:$P$1, 0)), "")</f>
        <v>46492</v>
      </c>
      <c r="G72" s="4" cm="1">
        <f t="array" ref="G72">IFERROR(INDEX('RESOLVE Results'!$D:$P, MATCH(1, ('RESOLVE Results'!$A:$A = $D$64) * ('RESOLVE Results'!$B:$B = $F$64) * ('RESOLVE Results'!$C:$C = $C72), 0), MATCH(G$66, 'RESOLVE Results'!$D$1:$P$1, 0)), "")</f>
        <v>47561</v>
      </c>
      <c r="H72" s="4" cm="1">
        <f t="array" ref="H72">IFERROR(INDEX('RESOLVE Results'!$D:$P, MATCH(1, ('RESOLVE Results'!$A:$A = $D$64) * ('RESOLVE Results'!$B:$B = $F$64) * ('RESOLVE Results'!$C:$C = $C72), 0), MATCH(H$66, 'RESOLVE Results'!$D$1:$P$1, 0)), "")</f>
        <v>48941</v>
      </c>
      <c r="I72" s="4" cm="1">
        <f t="array" ref="I72">IFERROR(INDEX('RESOLVE Results'!$D:$P, MATCH(1, ('RESOLVE Results'!$A:$A = $D$64) * ('RESOLVE Results'!$B:$B = $F$64) * ('RESOLVE Results'!$C:$C = $C72), 0), MATCH(I$66, 'RESOLVE Results'!$D$1:$P$1, 0)), "")</f>
        <v>49411</v>
      </c>
      <c r="J72" s="4" cm="1">
        <f t="array" ref="J72">IFERROR(INDEX('RESOLVE Results'!$D:$P, MATCH(1, ('RESOLVE Results'!$A:$A = $D$64) * ('RESOLVE Results'!$B:$B = $F$64) * ('RESOLVE Results'!$C:$C = $C72), 0), MATCH(J$66, 'RESOLVE Results'!$D$1:$P$1, 0)), "")</f>
        <v>50929</v>
      </c>
      <c r="K72" s="4" cm="1">
        <f t="array" ref="K72">IFERROR(INDEX('RESOLVE Results'!$D:$P, MATCH(1, ('RESOLVE Results'!$A:$A = $D$64) * ('RESOLVE Results'!$B:$B = $F$64) * ('RESOLVE Results'!$C:$C = $C72), 0), MATCH(K$66, 'RESOLVE Results'!$D$1:$P$1, 0)), "")</f>
        <v>50709</v>
      </c>
      <c r="L72" s="4" cm="1">
        <f t="array" ref="L72">IFERROR(INDEX('RESOLVE Results'!$D:$P, MATCH(1, ('RESOLVE Results'!$A:$A = $D$64) * ('RESOLVE Results'!$B:$B = $F$64) * ('RESOLVE Results'!$C:$C = $C72), 0), MATCH(L$66, 'RESOLVE Results'!$D$1:$P$1, 0)), "")</f>
        <v>51159</v>
      </c>
      <c r="M72" s="4" cm="1">
        <f t="array" ref="M72">IFERROR(INDEX('RESOLVE Results'!$D:$P, MATCH(1, ('RESOLVE Results'!$A:$A = $D$64) * ('RESOLVE Results'!$B:$B = $F$64) * ('RESOLVE Results'!$C:$C = $C72), 0), MATCH(M$66, 'RESOLVE Results'!$D$1:$P$1, 0)), "")</f>
        <v>53717</v>
      </c>
      <c r="N72" s="4" cm="1">
        <f t="array" ref="N72">IFERROR(INDEX('RESOLVE Results'!$D:$P, MATCH(1, ('RESOLVE Results'!$A:$A = $D$64) * ('RESOLVE Results'!$B:$B = $F$64) * ('RESOLVE Results'!$C:$C = $C72), 0), MATCH(N$66, 'RESOLVE Results'!$D$1:$P$1, 0)), "")</f>
        <v>54532</v>
      </c>
      <c r="O72" s="4" cm="1">
        <f t="array" ref="O72">IFERROR(INDEX('RESOLVE Results'!$D:$P, MATCH(1, ('RESOLVE Results'!$A:$A = $D$64) * ('RESOLVE Results'!$B:$B = $F$64) * ('RESOLVE Results'!$C:$C = $C72), 0), MATCH(O$66, 'RESOLVE Results'!$D$1:$P$1, 0)), "")</f>
        <v>58665</v>
      </c>
      <c r="P72" s="6">
        <f t="shared" si="1"/>
        <v>812499.09488782869</v>
      </c>
      <c r="Q72" s="6"/>
    </row>
    <row r="73" spans="2:17" outlineLevel="1" x14ac:dyDescent="0.2">
      <c r="B73" s="11" t="s">
        <v>178</v>
      </c>
      <c r="C73" s="3" t="str">
        <v>0GW Stringent Policy</v>
      </c>
      <c r="D73" s="4" cm="1">
        <f t="array" ref="D73">IFERROR(INDEX('RESOLVE Results'!$D:$P, MATCH(1, ('RESOLVE Results'!$A:$A = $D$64) * ('RESOLVE Results'!$B:$B = $F$64) * ('RESOLVE Results'!$C:$C = $C73), 0), MATCH(D$66, 'RESOLVE Results'!$D$1:$P$1, 0)), "")</f>
        <v>46583</v>
      </c>
      <c r="E73" s="4" cm="1">
        <f t="array" ref="E73">IFERROR(INDEX('RESOLVE Results'!$D:$P, MATCH(1, ('RESOLVE Results'!$A:$A = $D$64) * ('RESOLVE Results'!$B:$B = $F$64) * ('RESOLVE Results'!$C:$C = $C73), 0), MATCH(E$66, 'RESOLVE Results'!$D$1:$P$1, 0)), "")</f>
        <v>49637</v>
      </c>
      <c r="F73" s="4" cm="1">
        <f t="array" ref="F73">IFERROR(INDEX('RESOLVE Results'!$D:$P, MATCH(1, ('RESOLVE Results'!$A:$A = $D$64) * ('RESOLVE Results'!$B:$B = $F$64) * ('RESOLVE Results'!$C:$C = $C73), 0), MATCH(F$66, 'RESOLVE Results'!$D$1:$P$1, 0)), "")</f>
        <v>46713</v>
      </c>
      <c r="G73" s="4" cm="1">
        <f t="array" ref="G73">IFERROR(INDEX('RESOLVE Results'!$D:$P, MATCH(1, ('RESOLVE Results'!$A:$A = $D$64) * ('RESOLVE Results'!$B:$B = $F$64) * ('RESOLVE Results'!$C:$C = $C73), 0), MATCH(G$66, 'RESOLVE Results'!$D$1:$P$1, 0)), "")</f>
        <v>47961</v>
      </c>
      <c r="H73" s="4" cm="1">
        <f t="array" ref="H73">IFERROR(INDEX('RESOLVE Results'!$D:$P, MATCH(1, ('RESOLVE Results'!$A:$A = $D$64) * ('RESOLVE Results'!$B:$B = $F$64) * ('RESOLVE Results'!$C:$C = $C73), 0), MATCH(H$66, 'RESOLVE Results'!$D$1:$P$1, 0)), "")</f>
        <v>50223</v>
      </c>
      <c r="I73" s="4" cm="1">
        <f t="array" ref="I73">IFERROR(INDEX('RESOLVE Results'!$D:$P, MATCH(1, ('RESOLVE Results'!$A:$A = $D$64) * ('RESOLVE Results'!$B:$B = $F$64) * ('RESOLVE Results'!$C:$C = $C73), 0), MATCH(I$66, 'RESOLVE Results'!$D$1:$P$1, 0)), "")</f>
        <v>52038</v>
      </c>
      <c r="J73" s="4" cm="1">
        <f t="array" ref="J73">IFERROR(INDEX('RESOLVE Results'!$D:$P, MATCH(1, ('RESOLVE Results'!$A:$A = $D$64) * ('RESOLVE Results'!$B:$B = $F$64) * ('RESOLVE Results'!$C:$C = $C73), 0), MATCH(J$66, 'RESOLVE Results'!$D$1:$P$1, 0)), "")</f>
        <v>54050</v>
      </c>
      <c r="K73" s="4" cm="1">
        <f t="array" ref="K73">IFERROR(INDEX('RESOLVE Results'!$D:$P, MATCH(1, ('RESOLVE Results'!$A:$A = $D$64) * ('RESOLVE Results'!$B:$B = $F$64) * ('RESOLVE Results'!$C:$C = $C73), 0), MATCH(K$66, 'RESOLVE Results'!$D$1:$P$1, 0)), "")</f>
        <v>54596</v>
      </c>
      <c r="L73" s="4" cm="1">
        <f t="array" ref="L73">IFERROR(INDEX('RESOLVE Results'!$D:$P, MATCH(1, ('RESOLVE Results'!$A:$A = $D$64) * ('RESOLVE Results'!$B:$B = $F$64) * ('RESOLVE Results'!$C:$C = $C73), 0), MATCH(L$66, 'RESOLVE Results'!$D$1:$P$1, 0)), "")</f>
        <v>54673</v>
      </c>
      <c r="M73" s="4" cm="1">
        <f t="array" ref="M73">IFERROR(INDEX('RESOLVE Results'!$D:$P, MATCH(1, ('RESOLVE Results'!$A:$A = $D$64) * ('RESOLVE Results'!$B:$B = $F$64) * ('RESOLVE Results'!$C:$C = $C73), 0), MATCH(M$66, 'RESOLVE Results'!$D$1:$P$1, 0)), "")</f>
        <v>59563</v>
      </c>
      <c r="N73" s="4" cm="1">
        <f t="array" ref="N73">IFERROR(INDEX('RESOLVE Results'!$D:$P, MATCH(1, ('RESOLVE Results'!$A:$A = $D$64) * ('RESOLVE Results'!$B:$B = $F$64) * ('RESOLVE Results'!$C:$C = $C73), 0), MATCH(N$66, 'RESOLVE Results'!$D$1:$P$1, 0)), "")</f>
        <v>61393</v>
      </c>
      <c r="O73" s="4" cm="1">
        <f t="array" ref="O73">IFERROR(INDEX('RESOLVE Results'!$D:$P, MATCH(1, ('RESOLVE Results'!$A:$A = $D$64) * ('RESOLVE Results'!$B:$B = $F$64) * ('RESOLVE Results'!$C:$C = $C73), 0), MATCH(O$66, 'RESOLVE Results'!$D$1:$P$1, 0)), "")</f>
        <v>72747</v>
      </c>
      <c r="P73" s="6">
        <f t="shared" si="1"/>
        <v>899937.66972399503</v>
      </c>
      <c r="Q73" s="6"/>
    </row>
    <row r="74" spans="2:17" outlineLevel="1" x14ac:dyDescent="0.2">
      <c r="B74" s="11" t="s">
        <v>178</v>
      </c>
      <c r="C74" s="3" t="str">
        <v>0GW High Competing Resource Cost</v>
      </c>
      <c r="D74" s="4" cm="1">
        <f t="array" ref="D74">IFERROR(INDEX('RESOLVE Results'!$D:$P, MATCH(1, ('RESOLVE Results'!$A:$A = $D$64) * ('RESOLVE Results'!$B:$B = $F$64) * ('RESOLVE Results'!$C:$C = $C74), 0), MATCH(D$66, 'RESOLVE Results'!$D$1:$P$1, 0)), "")</f>
        <v>46404</v>
      </c>
      <c r="E74" s="4" cm="1">
        <f t="array" ref="E74">IFERROR(INDEX('RESOLVE Results'!$D:$P, MATCH(1, ('RESOLVE Results'!$A:$A = $D$64) * ('RESOLVE Results'!$B:$B = $F$64) * ('RESOLVE Results'!$C:$C = $C74), 0), MATCH(E$66, 'RESOLVE Results'!$D$1:$P$1, 0)), "")</f>
        <v>48222</v>
      </c>
      <c r="F74" s="4" cm="1">
        <f t="array" ref="F74">IFERROR(INDEX('RESOLVE Results'!$D:$P, MATCH(1, ('RESOLVE Results'!$A:$A = $D$64) * ('RESOLVE Results'!$B:$B = $F$64) * ('RESOLVE Results'!$C:$C = $C74), 0), MATCH(F$66, 'RESOLVE Results'!$D$1:$P$1, 0)), "")</f>
        <v>46829</v>
      </c>
      <c r="G74" s="4" cm="1">
        <f t="array" ref="G74">IFERROR(INDEX('RESOLVE Results'!$D:$P, MATCH(1, ('RESOLVE Results'!$A:$A = $D$64) * ('RESOLVE Results'!$B:$B = $F$64) * ('RESOLVE Results'!$C:$C = $C74), 0), MATCH(G$66, 'RESOLVE Results'!$D$1:$P$1, 0)), "")</f>
        <v>47948</v>
      </c>
      <c r="H74" s="4" cm="1">
        <f t="array" ref="H74">IFERROR(INDEX('RESOLVE Results'!$D:$P, MATCH(1, ('RESOLVE Results'!$A:$A = $D$64) * ('RESOLVE Results'!$B:$B = $F$64) * ('RESOLVE Results'!$C:$C = $C74), 0), MATCH(H$66, 'RESOLVE Results'!$D$1:$P$1, 0)), "")</f>
        <v>49470</v>
      </c>
      <c r="I74" s="4" cm="1">
        <f t="array" ref="I74">IFERROR(INDEX('RESOLVE Results'!$D:$P, MATCH(1, ('RESOLVE Results'!$A:$A = $D$64) * ('RESOLVE Results'!$B:$B = $F$64) * ('RESOLVE Results'!$C:$C = $C74), 0), MATCH(I$66, 'RESOLVE Results'!$D$1:$P$1, 0)), "")</f>
        <v>50765</v>
      </c>
      <c r="J74" s="4" cm="1">
        <f t="array" ref="J74">IFERROR(INDEX('RESOLVE Results'!$D:$P, MATCH(1, ('RESOLVE Results'!$A:$A = $D$64) * ('RESOLVE Results'!$B:$B = $F$64) * ('RESOLVE Results'!$C:$C = $C74), 0), MATCH(J$66, 'RESOLVE Results'!$D$1:$P$1, 0)), "")</f>
        <v>52270</v>
      </c>
      <c r="K74" s="4" cm="1">
        <f t="array" ref="K74">IFERROR(INDEX('RESOLVE Results'!$D:$P, MATCH(1, ('RESOLVE Results'!$A:$A = $D$64) * ('RESOLVE Results'!$B:$B = $F$64) * ('RESOLVE Results'!$C:$C = $C74), 0), MATCH(K$66, 'RESOLVE Results'!$D$1:$P$1, 0)), "")</f>
        <v>52034</v>
      </c>
      <c r="L74" s="4" cm="1">
        <f t="array" ref="L74">IFERROR(INDEX('RESOLVE Results'!$D:$P, MATCH(1, ('RESOLVE Results'!$A:$A = $D$64) * ('RESOLVE Results'!$B:$B = $F$64) * ('RESOLVE Results'!$C:$C = $C74), 0), MATCH(L$66, 'RESOLVE Results'!$D$1:$P$1, 0)), "")</f>
        <v>52824</v>
      </c>
      <c r="M74" s="4" cm="1">
        <f t="array" ref="M74">IFERROR(INDEX('RESOLVE Results'!$D:$P, MATCH(1, ('RESOLVE Results'!$A:$A = $D$64) * ('RESOLVE Results'!$B:$B = $F$64) * ('RESOLVE Results'!$C:$C = $C74), 0), MATCH(M$66, 'RESOLVE Results'!$D$1:$P$1, 0)), "")</f>
        <v>56697</v>
      </c>
      <c r="N74" s="4" cm="1">
        <f t="array" ref="N74">IFERROR(INDEX('RESOLVE Results'!$D:$P, MATCH(1, ('RESOLVE Results'!$A:$A = $D$64) * ('RESOLVE Results'!$B:$B = $F$64) * ('RESOLVE Results'!$C:$C = $C74), 0), MATCH(N$66, 'RESOLVE Results'!$D$1:$P$1, 0)), "")</f>
        <v>58115</v>
      </c>
      <c r="O74" s="4" cm="1">
        <f t="array" ref="O74">IFERROR(INDEX('RESOLVE Results'!$D:$P, MATCH(1, ('RESOLVE Results'!$A:$A = $D$64) * ('RESOLVE Results'!$B:$B = $F$64) * ('RESOLVE Results'!$C:$C = $C74), 0), MATCH(O$66, 'RESOLVE Results'!$D$1:$P$1, 0)), "")</f>
        <v>64185</v>
      </c>
      <c r="P74" s="6">
        <f t="shared" si="1"/>
        <v>849409.30911610718</v>
      </c>
      <c r="Q74" s="6"/>
    </row>
    <row r="75" spans="2:17" outlineLevel="1" x14ac:dyDescent="0.2">
      <c r="B75" s="11" t="s">
        <v>178</v>
      </c>
      <c r="C75" s="3" t="str">
        <v>0GW High Electrification Load</v>
      </c>
      <c r="D75" s="4" cm="1">
        <f t="array" ref="D75">IFERROR(INDEX('RESOLVE Results'!$D:$P, MATCH(1, ('RESOLVE Results'!$A:$A = $D$64) * ('RESOLVE Results'!$B:$B = $F$64) * ('RESOLVE Results'!$C:$C = $C75), 0), MATCH(D$66, 'RESOLVE Results'!$D$1:$P$1, 0)), "")</f>
        <v>46447</v>
      </c>
      <c r="E75" s="4" cm="1">
        <f t="array" ref="E75">IFERROR(INDEX('RESOLVE Results'!$D:$P, MATCH(1, ('RESOLVE Results'!$A:$A = $D$64) * ('RESOLVE Results'!$B:$B = $F$64) * ('RESOLVE Results'!$C:$C = $C75), 0), MATCH(E$66, 'RESOLVE Results'!$D$1:$P$1, 0)), "")</f>
        <v>48931</v>
      </c>
      <c r="F75" s="4" cm="1">
        <f t="array" ref="F75">IFERROR(INDEX('RESOLVE Results'!$D:$P, MATCH(1, ('RESOLVE Results'!$A:$A = $D$64) * ('RESOLVE Results'!$B:$B = $F$64) * ('RESOLVE Results'!$C:$C = $C75), 0), MATCH(F$66, 'RESOLVE Results'!$D$1:$P$1, 0)), "")</f>
        <v>46949</v>
      </c>
      <c r="G75" s="4" cm="1">
        <f t="array" ref="G75">IFERROR(INDEX('RESOLVE Results'!$D:$P, MATCH(1, ('RESOLVE Results'!$A:$A = $D$64) * ('RESOLVE Results'!$B:$B = $F$64) * ('RESOLVE Results'!$C:$C = $C75), 0), MATCH(G$66, 'RESOLVE Results'!$D$1:$P$1, 0)), "")</f>
        <v>48386</v>
      </c>
      <c r="H75" s="4" cm="1">
        <f t="array" ref="H75">IFERROR(INDEX('RESOLVE Results'!$D:$P, MATCH(1, ('RESOLVE Results'!$A:$A = $D$64) * ('RESOLVE Results'!$B:$B = $F$64) * ('RESOLVE Results'!$C:$C = $C75), 0), MATCH(H$66, 'RESOLVE Results'!$D$1:$P$1, 0)), "")</f>
        <v>50804</v>
      </c>
      <c r="I75" s="4" cm="1">
        <f t="array" ref="I75">IFERROR(INDEX('RESOLVE Results'!$D:$P, MATCH(1, ('RESOLVE Results'!$A:$A = $D$64) * ('RESOLVE Results'!$B:$B = $F$64) * ('RESOLVE Results'!$C:$C = $C75), 0), MATCH(I$66, 'RESOLVE Results'!$D$1:$P$1, 0)), "")</f>
        <v>51958</v>
      </c>
      <c r="J75" s="4" cm="1">
        <f t="array" ref="J75">IFERROR(INDEX('RESOLVE Results'!$D:$P, MATCH(1, ('RESOLVE Results'!$A:$A = $D$64) * ('RESOLVE Results'!$B:$B = $F$64) * ('RESOLVE Results'!$C:$C = $C75), 0), MATCH(J$66, 'RESOLVE Results'!$D$1:$P$1, 0)), "")</f>
        <v>54001</v>
      </c>
      <c r="K75" s="4" cm="1">
        <f t="array" ref="K75">IFERROR(INDEX('RESOLVE Results'!$D:$P, MATCH(1, ('RESOLVE Results'!$A:$A = $D$64) * ('RESOLVE Results'!$B:$B = $F$64) * ('RESOLVE Results'!$C:$C = $C75), 0), MATCH(K$66, 'RESOLVE Results'!$D$1:$P$1, 0)), "")</f>
        <v>53554</v>
      </c>
      <c r="L75" s="4" cm="1">
        <f t="array" ref="L75">IFERROR(INDEX('RESOLVE Results'!$D:$P, MATCH(1, ('RESOLVE Results'!$A:$A = $D$64) * ('RESOLVE Results'!$B:$B = $F$64) * ('RESOLVE Results'!$C:$C = $C75), 0), MATCH(L$66, 'RESOLVE Results'!$D$1:$P$1, 0)), "")</f>
        <v>54426</v>
      </c>
      <c r="M75" s="4" cm="1">
        <f t="array" ref="M75">IFERROR(INDEX('RESOLVE Results'!$D:$P, MATCH(1, ('RESOLVE Results'!$A:$A = $D$64) * ('RESOLVE Results'!$B:$B = $F$64) * ('RESOLVE Results'!$C:$C = $C75), 0), MATCH(M$66, 'RESOLVE Results'!$D$1:$P$1, 0)), "")</f>
        <v>58474</v>
      </c>
      <c r="N75" s="4" cm="1">
        <f t="array" ref="N75">IFERROR(INDEX('RESOLVE Results'!$D:$P, MATCH(1, ('RESOLVE Results'!$A:$A = $D$64) * ('RESOLVE Results'!$B:$B = $F$64) * ('RESOLVE Results'!$C:$C = $C75), 0), MATCH(N$66, 'RESOLVE Results'!$D$1:$P$1, 0)), "")</f>
        <v>59833</v>
      </c>
      <c r="O75" s="4" cm="1">
        <f t="array" ref="O75">IFERROR(INDEX('RESOLVE Results'!$D:$P, MATCH(1, ('RESOLVE Results'!$A:$A = $D$64) * ('RESOLVE Results'!$B:$B = $F$64) * ('RESOLVE Results'!$C:$C = $C75), 0), MATCH(O$66, 'RESOLVE Results'!$D$1:$P$1, 0)), "")</f>
        <v>64875</v>
      </c>
      <c r="P75" s="6">
        <f t="shared" si="1"/>
        <v>864546.81008897664</v>
      </c>
      <c r="Q75" s="6"/>
    </row>
    <row r="76" spans="2:17" outlineLevel="1" x14ac:dyDescent="0.2">
      <c r="B76" s="11" t="s">
        <v>178</v>
      </c>
      <c r="C76" s="3" t="str">
        <v>0GW High Gas Retirements</v>
      </c>
      <c r="D76" s="4" cm="1">
        <f t="array" ref="D76">IFERROR(INDEX('RESOLVE Results'!$D:$P, MATCH(1, ('RESOLVE Results'!$A:$A = $D$64) * ('RESOLVE Results'!$B:$B = $F$64) * ('RESOLVE Results'!$C:$C = $C76), 0), MATCH(D$66, 'RESOLVE Results'!$D$1:$P$1, 0)), "")</f>
        <v>46407</v>
      </c>
      <c r="E76" s="4" cm="1">
        <f t="array" ref="E76">IFERROR(INDEX('RESOLVE Results'!$D:$P, MATCH(1, ('RESOLVE Results'!$A:$A = $D$64) * ('RESOLVE Results'!$B:$B = $F$64) * ('RESOLVE Results'!$C:$C = $C76), 0), MATCH(E$66, 'RESOLVE Results'!$D$1:$P$1, 0)), "")</f>
        <v>48470</v>
      </c>
      <c r="F76" s="4" cm="1">
        <f t="array" ref="F76">IFERROR(INDEX('RESOLVE Results'!$D:$P, MATCH(1, ('RESOLVE Results'!$A:$A = $D$64) * ('RESOLVE Results'!$B:$B = $F$64) * ('RESOLVE Results'!$C:$C = $C76), 0), MATCH(F$66, 'RESOLVE Results'!$D$1:$P$1, 0)), "")</f>
        <v>46748</v>
      </c>
      <c r="G76" s="4" cm="1">
        <f t="array" ref="G76">IFERROR(INDEX('RESOLVE Results'!$D:$P, MATCH(1, ('RESOLVE Results'!$A:$A = $D$64) * ('RESOLVE Results'!$B:$B = $F$64) * ('RESOLVE Results'!$C:$C = $C76), 0), MATCH(G$66, 'RESOLVE Results'!$D$1:$P$1, 0)), "")</f>
        <v>47810</v>
      </c>
      <c r="H76" s="4" cm="1">
        <f t="array" ref="H76">IFERROR(INDEX('RESOLVE Results'!$D:$P, MATCH(1, ('RESOLVE Results'!$A:$A = $D$64) * ('RESOLVE Results'!$B:$B = $F$64) * ('RESOLVE Results'!$C:$C = $C76), 0), MATCH(H$66, 'RESOLVE Results'!$D$1:$P$1, 0)), "")</f>
        <v>49315</v>
      </c>
      <c r="I76" s="4" cm="1">
        <f t="array" ref="I76">IFERROR(INDEX('RESOLVE Results'!$D:$P, MATCH(1, ('RESOLVE Results'!$A:$A = $D$64) * ('RESOLVE Results'!$B:$B = $F$64) * ('RESOLVE Results'!$C:$C = $C76), 0), MATCH(I$66, 'RESOLVE Results'!$D$1:$P$1, 0)), "")</f>
        <v>50273</v>
      </c>
      <c r="J76" s="4" cm="1">
        <f t="array" ref="J76">IFERROR(INDEX('RESOLVE Results'!$D:$P, MATCH(1, ('RESOLVE Results'!$A:$A = $D$64) * ('RESOLVE Results'!$B:$B = $F$64) * ('RESOLVE Results'!$C:$C = $C76), 0), MATCH(J$66, 'RESOLVE Results'!$D$1:$P$1, 0)), "")</f>
        <v>51909</v>
      </c>
      <c r="K76" s="4" cm="1">
        <f t="array" ref="K76">IFERROR(INDEX('RESOLVE Results'!$D:$P, MATCH(1, ('RESOLVE Results'!$A:$A = $D$64) * ('RESOLVE Results'!$B:$B = $F$64) * ('RESOLVE Results'!$C:$C = $C76), 0), MATCH(K$66, 'RESOLVE Results'!$D$1:$P$1, 0)), "")</f>
        <v>51284</v>
      </c>
      <c r="L76" s="4" cm="1">
        <f t="array" ref="L76">IFERROR(INDEX('RESOLVE Results'!$D:$P, MATCH(1, ('RESOLVE Results'!$A:$A = $D$64) * ('RESOLVE Results'!$B:$B = $F$64) * ('RESOLVE Results'!$C:$C = $C76), 0), MATCH(L$66, 'RESOLVE Results'!$D$1:$P$1, 0)), "")</f>
        <v>52262</v>
      </c>
      <c r="M76" s="4" cm="1">
        <f t="array" ref="M76">IFERROR(INDEX('RESOLVE Results'!$D:$P, MATCH(1, ('RESOLVE Results'!$A:$A = $D$64) * ('RESOLVE Results'!$B:$B = $F$64) * ('RESOLVE Results'!$C:$C = $C76), 0), MATCH(M$66, 'RESOLVE Results'!$D$1:$P$1, 0)), "")</f>
        <v>56311</v>
      </c>
      <c r="N76" s="4" cm="1">
        <f t="array" ref="N76">IFERROR(INDEX('RESOLVE Results'!$D:$P, MATCH(1, ('RESOLVE Results'!$A:$A = $D$64) * ('RESOLVE Results'!$B:$B = $F$64) * ('RESOLVE Results'!$C:$C = $C76), 0), MATCH(N$66, 'RESOLVE Results'!$D$1:$P$1, 0)), "")</f>
        <v>57828</v>
      </c>
      <c r="O76" s="4" cm="1">
        <f t="array" ref="O76">IFERROR(INDEX('RESOLVE Results'!$D:$P, MATCH(1, ('RESOLVE Results'!$A:$A = $D$64) * ('RESOLVE Results'!$B:$B = $F$64) * ('RESOLVE Results'!$C:$C = $C76), 0), MATCH(O$66, 'RESOLVE Results'!$D$1:$P$1, 0)), "")</f>
        <v>62248</v>
      </c>
      <c r="P76" s="6">
        <f t="shared" si="1"/>
        <v>838586.90983287222</v>
      </c>
      <c r="Q76" s="6"/>
    </row>
    <row r="77" spans="2:17" outlineLevel="1" x14ac:dyDescent="0.2">
      <c r="B77" s="11" t="s">
        <v>178</v>
      </c>
      <c r="C77" s="3" t="str">
        <v>0GW High Offshore Wind ELCC</v>
      </c>
      <c r="D77" s="4" cm="1">
        <f t="array" ref="D77">IFERROR(INDEX('RESOLVE Results'!$D:$P, MATCH(1, ('RESOLVE Results'!$A:$A = $D$64) * ('RESOLVE Results'!$B:$B = $F$64) * ('RESOLVE Results'!$C:$C = $C77), 0), MATCH(D$66, 'RESOLVE Results'!$D$1:$P$1, 0)), "")</f>
        <v>46367</v>
      </c>
      <c r="E77" s="4" cm="1">
        <f t="array" ref="E77">IFERROR(INDEX('RESOLVE Results'!$D:$P, MATCH(1, ('RESOLVE Results'!$A:$A = $D$64) * ('RESOLVE Results'!$B:$B = $F$64) * ('RESOLVE Results'!$C:$C = $C77), 0), MATCH(E$66, 'RESOLVE Results'!$D$1:$P$1, 0)), "")</f>
        <v>48059</v>
      </c>
      <c r="F77" s="4" cm="1">
        <f t="array" ref="F77">IFERROR(INDEX('RESOLVE Results'!$D:$P, MATCH(1, ('RESOLVE Results'!$A:$A = $D$64) * ('RESOLVE Results'!$B:$B = $F$64) * ('RESOLVE Results'!$C:$C = $C77), 0), MATCH(F$66, 'RESOLVE Results'!$D$1:$P$1, 0)), "")</f>
        <v>46677</v>
      </c>
      <c r="G77" s="4" cm="1">
        <f t="array" ref="G77">IFERROR(INDEX('RESOLVE Results'!$D:$P, MATCH(1, ('RESOLVE Results'!$A:$A = $D$64) * ('RESOLVE Results'!$B:$B = $F$64) * ('RESOLVE Results'!$C:$C = $C77), 0), MATCH(G$66, 'RESOLVE Results'!$D$1:$P$1, 0)), "")</f>
        <v>47749</v>
      </c>
      <c r="H77" s="4" cm="1">
        <f t="array" ref="H77">IFERROR(INDEX('RESOLVE Results'!$D:$P, MATCH(1, ('RESOLVE Results'!$A:$A = $D$64) * ('RESOLVE Results'!$B:$B = $F$64) * ('RESOLVE Results'!$C:$C = $C77), 0), MATCH(H$66, 'RESOLVE Results'!$D$1:$P$1, 0)), "")</f>
        <v>49208</v>
      </c>
      <c r="I77" s="4" cm="1">
        <f t="array" ref="I77">IFERROR(INDEX('RESOLVE Results'!$D:$P, MATCH(1, ('RESOLVE Results'!$A:$A = $D$64) * ('RESOLVE Results'!$B:$B = $F$64) * ('RESOLVE Results'!$C:$C = $C77), 0), MATCH(I$66, 'RESOLVE Results'!$D$1:$P$1, 0)), "")</f>
        <v>50107</v>
      </c>
      <c r="J77" s="4" cm="1">
        <f t="array" ref="J77">IFERROR(INDEX('RESOLVE Results'!$D:$P, MATCH(1, ('RESOLVE Results'!$A:$A = $D$64) * ('RESOLVE Results'!$B:$B = $F$64) * ('RESOLVE Results'!$C:$C = $C77), 0), MATCH(J$66, 'RESOLVE Results'!$D$1:$P$1, 0)), "")</f>
        <v>52077</v>
      </c>
      <c r="K77" s="4" cm="1">
        <f t="array" ref="K77">IFERROR(INDEX('RESOLVE Results'!$D:$P, MATCH(1, ('RESOLVE Results'!$A:$A = $D$64) * ('RESOLVE Results'!$B:$B = $F$64) * ('RESOLVE Results'!$C:$C = $C77), 0), MATCH(K$66, 'RESOLVE Results'!$D$1:$P$1, 0)), "")</f>
        <v>51231</v>
      </c>
      <c r="L77" s="4" cm="1">
        <f t="array" ref="L77">IFERROR(INDEX('RESOLVE Results'!$D:$P, MATCH(1, ('RESOLVE Results'!$A:$A = $D$64) * ('RESOLVE Results'!$B:$B = $F$64) * ('RESOLVE Results'!$C:$C = $C77), 0), MATCH(L$66, 'RESOLVE Results'!$D$1:$P$1, 0)), "")</f>
        <v>51881</v>
      </c>
      <c r="M77" s="4" cm="1">
        <f t="array" ref="M77">IFERROR(INDEX('RESOLVE Results'!$D:$P, MATCH(1, ('RESOLVE Results'!$A:$A = $D$64) * ('RESOLVE Results'!$B:$B = $F$64) * ('RESOLVE Results'!$C:$C = $C77), 0), MATCH(M$66, 'RESOLVE Results'!$D$1:$P$1, 0)), "")</f>
        <v>55131</v>
      </c>
      <c r="N77" s="4" cm="1">
        <f t="array" ref="N77">IFERROR(INDEX('RESOLVE Results'!$D:$P, MATCH(1, ('RESOLVE Results'!$A:$A = $D$64) * ('RESOLVE Results'!$B:$B = $F$64) * ('RESOLVE Results'!$C:$C = $C77), 0), MATCH(N$66, 'RESOLVE Results'!$D$1:$P$1, 0)), "")</f>
        <v>56282</v>
      </c>
      <c r="O77" s="4" cm="1">
        <f t="array" ref="O77">IFERROR(INDEX('RESOLVE Results'!$D:$P, MATCH(1, ('RESOLVE Results'!$A:$A = $D$64) * ('RESOLVE Results'!$B:$B = $F$64) * ('RESOLVE Results'!$C:$C = $C77), 0), MATCH(O$66, 'RESOLVE Results'!$D$1:$P$1, 0)), "")</f>
        <v>60982</v>
      </c>
      <c r="P77" s="6">
        <f t="shared" si="1"/>
        <v>828948.94611624791</v>
      </c>
      <c r="Q77" s="6"/>
    </row>
    <row r="78" spans="2:17" outlineLevel="1" x14ac:dyDescent="0.2">
      <c r="B78" s="11" t="s">
        <v>178</v>
      </c>
      <c r="C78" s="3" t="str">
        <v>0GW Low Competing Resource Availability</v>
      </c>
      <c r="D78" s="4" cm="1">
        <f t="array" ref="D78">IFERROR(INDEX('RESOLVE Results'!$D:$P, MATCH(1, ('RESOLVE Results'!$A:$A = $D$64) * ('RESOLVE Results'!$B:$B = $F$64) * ('RESOLVE Results'!$C:$C = $C78), 0), MATCH(D$66, 'RESOLVE Results'!$D$1:$P$1, 0)), "")</f>
        <v>46367</v>
      </c>
      <c r="E78" s="4" cm="1">
        <f t="array" ref="E78">IFERROR(INDEX('RESOLVE Results'!$D:$P, MATCH(1, ('RESOLVE Results'!$A:$A = $D$64) * ('RESOLVE Results'!$B:$B = $F$64) * ('RESOLVE Results'!$C:$C = $C78), 0), MATCH(E$66, 'RESOLVE Results'!$D$1:$P$1, 0)), "")</f>
        <v>48648</v>
      </c>
      <c r="F78" s="4" cm="1">
        <f t="array" ref="F78">IFERROR(INDEX('RESOLVE Results'!$D:$P, MATCH(1, ('RESOLVE Results'!$A:$A = $D$64) * ('RESOLVE Results'!$B:$B = $F$64) * ('RESOLVE Results'!$C:$C = $C78), 0), MATCH(F$66, 'RESOLVE Results'!$D$1:$P$1, 0)), "")</f>
        <v>46690</v>
      </c>
      <c r="G78" s="4" cm="1">
        <f t="array" ref="G78">IFERROR(INDEX('RESOLVE Results'!$D:$P, MATCH(1, ('RESOLVE Results'!$A:$A = $D$64) * ('RESOLVE Results'!$B:$B = $F$64) * ('RESOLVE Results'!$C:$C = $C78), 0), MATCH(G$66, 'RESOLVE Results'!$D$1:$P$1, 0)), "")</f>
        <v>47680</v>
      </c>
      <c r="H78" s="4" cm="1">
        <f t="array" ref="H78">IFERROR(INDEX('RESOLVE Results'!$D:$P, MATCH(1, ('RESOLVE Results'!$A:$A = $D$64) * ('RESOLVE Results'!$B:$B = $F$64) * ('RESOLVE Results'!$C:$C = $C78), 0), MATCH(H$66, 'RESOLVE Results'!$D$1:$P$1, 0)), "")</f>
        <v>49855</v>
      </c>
      <c r="I78" s="4" cm="1">
        <f t="array" ref="I78">IFERROR(INDEX('RESOLVE Results'!$D:$P, MATCH(1, ('RESOLVE Results'!$A:$A = $D$64) * ('RESOLVE Results'!$B:$B = $F$64) * ('RESOLVE Results'!$C:$C = $C78), 0), MATCH(I$66, 'RESOLVE Results'!$D$1:$P$1, 0)), "")</f>
        <v>50624</v>
      </c>
      <c r="J78" s="4" cm="1">
        <f t="array" ref="J78">IFERROR(INDEX('RESOLVE Results'!$D:$P, MATCH(1, ('RESOLVE Results'!$A:$A = $D$64) * ('RESOLVE Results'!$B:$B = $F$64) * ('RESOLVE Results'!$C:$C = $C78), 0), MATCH(J$66, 'RESOLVE Results'!$D$1:$P$1, 0)), "")</f>
        <v>51857</v>
      </c>
      <c r="K78" s="4" cm="1">
        <f t="array" ref="K78">IFERROR(INDEX('RESOLVE Results'!$D:$P, MATCH(1, ('RESOLVE Results'!$A:$A = $D$64) * ('RESOLVE Results'!$B:$B = $F$64) * ('RESOLVE Results'!$C:$C = $C78), 0), MATCH(K$66, 'RESOLVE Results'!$D$1:$P$1, 0)), "")</f>
        <v>52487</v>
      </c>
      <c r="L78" s="4" cm="1">
        <f t="array" ref="L78">IFERROR(INDEX('RESOLVE Results'!$D:$P, MATCH(1, ('RESOLVE Results'!$A:$A = $D$64) * ('RESOLVE Results'!$B:$B = $F$64) * ('RESOLVE Results'!$C:$C = $C78), 0), MATCH(L$66, 'RESOLVE Results'!$D$1:$P$1, 0)), "")</f>
        <v>53181</v>
      </c>
      <c r="M78" s="4" cm="1">
        <f t="array" ref="M78">IFERROR(INDEX('RESOLVE Results'!$D:$P, MATCH(1, ('RESOLVE Results'!$A:$A = $D$64) * ('RESOLVE Results'!$B:$B = $F$64) * ('RESOLVE Results'!$C:$C = $C78), 0), MATCH(M$66, 'RESOLVE Results'!$D$1:$P$1, 0)), "")</f>
        <v>56593</v>
      </c>
      <c r="N78" s="4" cm="1">
        <f t="array" ref="N78">IFERROR(INDEX('RESOLVE Results'!$D:$P, MATCH(1, ('RESOLVE Results'!$A:$A = $D$64) * ('RESOLVE Results'!$B:$B = $F$64) * ('RESOLVE Results'!$C:$C = $C78), 0), MATCH(N$66, 'RESOLVE Results'!$D$1:$P$1, 0)), "")</f>
        <v>57800</v>
      </c>
      <c r="O78" s="4" cm="1">
        <f t="array" ref="O78">IFERROR(INDEX('RESOLVE Results'!$D:$P, MATCH(1, ('RESOLVE Results'!$A:$A = $D$64) * ('RESOLVE Results'!$B:$B = $F$64) * ('RESOLVE Results'!$C:$C = $C78), 0), MATCH(O$66, 'RESOLVE Results'!$D$1:$P$1, 0)), "")</f>
        <v>62472</v>
      </c>
      <c r="P78" s="6">
        <f t="shared" si="1"/>
        <v>842510.66267777106</v>
      </c>
      <c r="Q78" s="6"/>
    </row>
    <row r="79" spans="2:17" outlineLevel="1" x14ac:dyDescent="0.2">
      <c r="B79" s="11" t="s">
        <v>178</v>
      </c>
      <c r="C79" s="3" t="str">
        <v>0GW Low Competing Resource Cost</v>
      </c>
      <c r="D79" s="4" cm="1">
        <f t="array" ref="D79">IFERROR(INDEX('RESOLVE Results'!$D:$P, MATCH(1, ('RESOLVE Results'!$A:$A = $D$64) * ('RESOLVE Results'!$B:$B = $F$64) * ('RESOLVE Results'!$C:$C = $C79), 0), MATCH(D$66, 'RESOLVE Results'!$D$1:$P$1, 0)), "")</f>
        <v>46367</v>
      </c>
      <c r="E79" s="4" cm="1">
        <f t="array" ref="E79">IFERROR(INDEX('RESOLVE Results'!$D:$P, MATCH(1, ('RESOLVE Results'!$A:$A = $D$64) * ('RESOLVE Results'!$B:$B = $F$64) * ('RESOLVE Results'!$C:$C = $C79), 0), MATCH(E$66, 'RESOLVE Results'!$D$1:$P$1, 0)), "")</f>
        <v>48196</v>
      </c>
      <c r="F79" s="4" cm="1">
        <f t="array" ref="F79">IFERROR(INDEX('RESOLVE Results'!$D:$P, MATCH(1, ('RESOLVE Results'!$A:$A = $D$64) * ('RESOLVE Results'!$B:$B = $F$64) * ('RESOLVE Results'!$C:$C = $C79), 0), MATCH(F$66, 'RESOLVE Results'!$D$1:$P$1, 0)), "")</f>
        <v>46492</v>
      </c>
      <c r="G79" s="4" cm="1">
        <f t="array" ref="G79">IFERROR(INDEX('RESOLVE Results'!$D:$P, MATCH(1, ('RESOLVE Results'!$A:$A = $D$64) * ('RESOLVE Results'!$B:$B = $F$64) * ('RESOLVE Results'!$C:$C = $C79), 0), MATCH(G$66, 'RESOLVE Results'!$D$1:$P$1, 0)), "")</f>
        <v>47561</v>
      </c>
      <c r="H79" s="4" cm="1">
        <f t="array" ref="H79">IFERROR(INDEX('RESOLVE Results'!$D:$P, MATCH(1, ('RESOLVE Results'!$A:$A = $D$64) * ('RESOLVE Results'!$B:$B = $F$64) * ('RESOLVE Results'!$C:$C = $C79), 0), MATCH(H$66, 'RESOLVE Results'!$D$1:$P$1, 0)), "")</f>
        <v>48941</v>
      </c>
      <c r="I79" s="4" cm="1">
        <f t="array" ref="I79">IFERROR(INDEX('RESOLVE Results'!$D:$P, MATCH(1, ('RESOLVE Results'!$A:$A = $D$64) * ('RESOLVE Results'!$B:$B = $F$64) * ('RESOLVE Results'!$C:$C = $C79), 0), MATCH(I$66, 'RESOLVE Results'!$D$1:$P$1, 0)), "")</f>
        <v>49411</v>
      </c>
      <c r="J79" s="4" cm="1">
        <f t="array" ref="J79">IFERROR(INDEX('RESOLVE Results'!$D:$P, MATCH(1, ('RESOLVE Results'!$A:$A = $D$64) * ('RESOLVE Results'!$B:$B = $F$64) * ('RESOLVE Results'!$C:$C = $C79), 0), MATCH(J$66, 'RESOLVE Results'!$D$1:$P$1, 0)), "")</f>
        <v>50929</v>
      </c>
      <c r="K79" s="4" cm="1">
        <f t="array" ref="K79">IFERROR(INDEX('RESOLVE Results'!$D:$P, MATCH(1, ('RESOLVE Results'!$A:$A = $D$64) * ('RESOLVE Results'!$B:$B = $F$64) * ('RESOLVE Results'!$C:$C = $C79), 0), MATCH(K$66, 'RESOLVE Results'!$D$1:$P$1, 0)), "")</f>
        <v>50709</v>
      </c>
      <c r="L79" s="4" cm="1">
        <f t="array" ref="L79">IFERROR(INDEX('RESOLVE Results'!$D:$P, MATCH(1, ('RESOLVE Results'!$A:$A = $D$64) * ('RESOLVE Results'!$B:$B = $F$64) * ('RESOLVE Results'!$C:$C = $C79), 0), MATCH(L$66, 'RESOLVE Results'!$D$1:$P$1, 0)), "")</f>
        <v>51159</v>
      </c>
      <c r="M79" s="4" cm="1">
        <f t="array" ref="M79">IFERROR(INDEX('RESOLVE Results'!$D:$P, MATCH(1, ('RESOLVE Results'!$A:$A = $D$64) * ('RESOLVE Results'!$B:$B = $F$64) * ('RESOLVE Results'!$C:$C = $C79), 0), MATCH(M$66, 'RESOLVE Results'!$D$1:$P$1, 0)), "")</f>
        <v>53717</v>
      </c>
      <c r="N79" s="4" cm="1">
        <f t="array" ref="N79">IFERROR(INDEX('RESOLVE Results'!$D:$P, MATCH(1, ('RESOLVE Results'!$A:$A = $D$64) * ('RESOLVE Results'!$B:$B = $F$64) * ('RESOLVE Results'!$C:$C = $C79), 0), MATCH(N$66, 'RESOLVE Results'!$D$1:$P$1, 0)), "")</f>
        <v>54532</v>
      </c>
      <c r="O79" s="4" cm="1">
        <f t="array" ref="O79">IFERROR(INDEX('RESOLVE Results'!$D:$P, MATCH(1, ('RESOLVE Results'!$A:$A = $D$64) * ('RESOLVE Results'!$B:$B = $F$64) * ('RESOLVE Results'!$C:$C = $C79), 0), MATCH(O$66, 'RESOLVE Results'!$D$1:$P$1, 0)), "")</f>
        <v>58665</v>
      </c>
      <c r="P79" s="6">
        <f t="shared" si="1"/>
        <v>812499.09488782869</v>
      </c>
      <c r="Q79" s="6"/>
    </row>
    <row r="80" spans="2:17" outlineLevel="1" x14ac:dyDescent="0.2">
      <c r="B80" s="11" t="s">
        <v>178</v>
      </c>
      <c r="C80" s="3" t="str">
        <v>0GW Low Long Duration Storage ELCC</v>
      </c>
      <c r="D80" s="4" cm="1">
        <f t="array" ref="D80">IFERROR(INDEX('RESOLVE Results'!$D:$P, MATCH(1, ('RESOLVE Results'!$A:$A = $D$64) * ('RESOLVE Results'!$B:$B = $F$64) * ('RESOLVE Results'!$C:$C = $C80), 0), MATCH(D$66, 'RESOLVE Results'!$D$1:$P$1, 0)), "")</f>
        <v>46397</v>
      </c>
      <c r="E80" s="4" cm="1">
        <f t="array" ref="E80">IFERROR(INDEX('RESOLVE Results'!$D:$P, MATCH(1, ('RESOLVE Results'!$A:$A = $D$64) * ('RESOLVE Results'!$B:$B = $F$64) * ('RESOLVE Results'!$C:$C = $C80), 0), MATCH(E$66, 'RESOLVE Results'!$D$1:$P$1, 0)), "")</f>
        <v>48291</v>
      </c>
      <c r="F80" s="4" cm="1">
        <f t="array" ref="F80">IFERROR(INDEX('RESOLVE Results'!$D:$P, MATCH(1, ('RESOLVE Results'!$A:$A = $D$64) * ('RESOLVE Results'!$B:$B = $F$64) * ('RESOLVE Results'!$C:$C = $C80), 0), MATCH(F$66, 'RESOLVE Results'!$D$1:$P$1, 0)), "")</f>
        <v>46715</v>
      </c>
      <c r="G80" s="4" cm="1">
        <f t="array" ref="G80">IFERROR(INDEX('RESOLVE Results'!$D:$P, MATCH(1, ('RESOLVE Results'!$A:$A = $D$64) * ('RESOLVE Results'!$B:$B = $F$64) * ('RESOLVE Results'!$C:$C = $C80), 0), MATCH(G$66, 'RESOLVE Results'!$D$1:$P$1, 0)), "")</f>
        <v>47815</v>
      </c>
      <c r="H80" s="4" cm="1">
        <f t="array" ref="H80">IFERROR(INDEX('RESOLVE Results'!$D:$P, MATCH(1, ('RESOLVE Results'!$A:$A = $D$64) * ('RESOLVE Results'!$B:$B = $F$64) * ('RESOLVE Results'!$C:$C = $C80), 0), MATCH(H$66, 'RESOLVE Results'!$D$1:$P$1, 0)), "")</f>
        <v>49250</v>
      </c>
      <c r="I80" s="4" cm="1">
        <f t="array" ref="I80">IFERROR(INDEX('RESOLVE Results'!$D:$P, MATCH(1, ('RESOLVE Results'!$A:$A = $D$64) * ('RESOLVE Results'!$B:$B = $F$64) * ('RESOLVE Results'!$C:$C = $C80), 0), MATCH(I$66, 'RESOLVE Results'!$D$1:$P$1, 0)), "")</f>
        <v>50153</v>
      </c>
      <c r="J80" s="4" cm="1">
        <f t="array" ref="J80">IFERROR(INDEX('RESOLVE Results'!$D:$P, MATCH(1, ('RESOLVE Results'!$A:$A = $D$64) * ('RESOLVE Results'!$B:$B = $F$64) * ('RESOLVE Results'!$C:$C = $C80), 0), MATCH(J$66, 'RESOLVE Results'!$D$1:$P$1, 0)), "")</f>
        <v>52238</v>
      </c>
      <c r="K80" s="4" cm="1">
        <f t="array" ref="K80">IFERROR(INDEX('RESOLVE Results'!$D:$P, MATCH(1, ('RESOLVE Results'!$A:$A = $D$64) * ('RESOLVE Results'!$B:$B = $F$64) * ('RESOLVE Results'!$C:$C = $C80), 0), MATCH(K$66, 'RESOLVE Results'!$D$1:$P$1, 0)), "")</f>
        <v>51341</v>
      </c>
      <c r="L80" s="4" cm="1">
        <f t="array" ref="L80">IFERROR(INDEX('RESOLVE Results'!$D:$P, MATCH(1, ('RESOLVE Results'!$A:$A = $D$64) * ('RESOLVE Results'!$B:$B = $F$64) * ('RESOLVE Results'!$C:$C = $C80), 0), MATCH(L$66, 'RESOLVE Results'!$D$1:$P$1, 0)), "")</f>
        <v>52109</v>
      </c>
      <c r="M80" s="4" cm="1">
        <f t="array" ref="M80">IFERROR(INDEX('RESOLVE Results'!$D:$P, MATCH(1, ('RESOLVE Results'!$A:$A = $D$64) * ('RESOLVE Results'!$B:$B = $F$64) * ('RESOLVE Results'!$C:$C = $C80), 0), MATCH(M$66, 'RESOLVE Results'!$D$1:$P$1, 0)), "")</f>
        <v>55381</v>
      </c>
      <c r="N80" s="4" cm="1">
        <f t="array" ref="N80">IFERROR(INDEX('RESOLVE Results'!$D:$P, MATCH(1, ('RESOLVE Results'!$A:$A = $D$64) * ('RESOLVE Results'!$B:$B = $F$64) * ('RESOLVE Results'!$C:$C = $C80), 0), MATCH(N$66, 'RESOLVE Results'!$D$1:$P$1, 0)), "")</f>
        <v>56425</v>
      </c>
      <c r="O80" s="4" cm="1">
        <f t="array" ref="O80">IFERROR(INDEX('RESOLVE Results'!$D:$P, MATCH(1, ('RESOLVE Results'!$A:$A = $D$64) * ('RESOLVE Results'!$B:$B = $F$64) * ('RESOLVE Results'!$C:$C = $C80), 0), MATCH(O$66, 'RESOLVE Results'!$D$1:$P$1, 0)), "")</f>
        <v>61291</v>
      </c>
      <c r="P80" s="6">
        <f t="shared" si="1"/>
        <v>831586.54750186345</v>
      </c>
      <c r="Q80" s="6"/>
    </row>
    <row r="81" spans="2:17" outlineLevel="1" x14ac:dyDescent="0.2">
      <c r="B81" s="11" t="s">
        <v>178</v>
      </c>
      <c r="C81" s="3" t="str">
        <v>0GW Low Offshore Wind ELCC</v>
      </c>
      <c r="D81" s="4" cm="1">
        <f t="array" ref="D81">IFERROR(INDEX('RESOLVE Results'!$D:$P, MATCH(1, ('RESOLVE Results'!$A:$A = $D$64) * ('RESOLVE Results'!$B:$B = $F$64) * ('RESOLVE Results'!$C:$C = $C81), 0), MATCH(D$66, 'RESOLVE Results'!$D$1:$P$1, 0)), "")</f>
        <v>46367</v>
      </c>
      <c r="E81" s="4" cm="1">
        <f t="array" ref="E81">IFERROR(INDEX('RESOLVE Results'!$D:$P, MATCH(1, ('RESOLVE Results'!$A:$A = $D$64) * ('RESOLVE Results'!$B:$B = $F$64) * ('RESOLVE Results'!$C:$C = $C81), 0), MATCH(E$66, 'RESOLVE Results'!$D$1:$P$1, 0)), "")</f>
        <v>48059</v>
      </c>
      <c r="F81" s="4" cm="1">
        <f t="array" ref="F81">IFERROR(INDEX('RESOLVE Results'!$D:$P, MATCH(1, ('RESOLVE Results'!$A:$A = $D$64) * ('RESOLVE Results'!$B:$B = $F$64) * ('RESOLVE Results'!$C:$C = $C81), 0), MATCH(F$66, 'RESOLVE Results'!$D$1:$P$1, 0)), "")</f>
        <v>46677</v>
      </c>
      <c r="G81" s="4" cm="1">
        <f t="array" ref="G81">IFERROR(INDEX('RESOLVE Results'!$D:$P, MATCH(1, ('RESOLVE Results'!$A:$A = $D$64) * ('RESOLVE Results'!$B:$B = $F$64) * ('RESOLVE Results'!$C:$C = $C81), 0), MATCH(G$66, 'RESOLVE Results'!$D$1:$P$1, 0)), "")</f>
        <v>47749</v>
      </c>
      <c r="H81" s="4" cm="1">
        <f t="array" ref="H81">IFERROR(INDEX('RESOLVE Results'!$D:$P, MATCH(1, ('RESOLVE Results'!$A:$A = $D$64) * ('RESOLVE Results'!$B:$B = $F$64) * ('RESOLVE Results'!$C:$C = $C81), 0), MATCH(H$66, 'RESOLVE Results'!$D$1:$P$1, 0)), "")</f>
        <v>49208</v>
      </c>
      <c r="I81" s="4" cm="1">
        <f t="array" ref="I81">IFERROR(INDEX('RESOLVE Results'!$D:$P, MATCH(1, ('RESOLVE Results'!$A:$A = $D$64) * ('RESOLVE Results'!$B:$B = $F$64) * ('RESOLVE Results'!$C:$C = $C81), 0), MATCH(I$66, 'RESOLVE Results'!$D$1:$P$1, 0)), "")</f>
        <v>50107</v>
      </c>
      <c r="J81" s="4" cm="1">
        <f t="array" ref="J81">IFERROR(INDEX('RESOLVE Results'!$D:$P, MATCH(1, ('RESOLVE Results'!$A:$A = $D$64) * ('RESOLVE Results'!$B:$B = $F$64) * ('RESOLVE Results'!$C:$C = $C81), 0), MATCH(J$66, 'RESOLVE Results'!$D$1:$P$1, 0)), "")</f>
        <v>52077</v>
      </c>
      <c r="K81" s="4" cm="1">
        <f t="array" ref="K81">IFERROR(INDEX('RESOLVE Results'!$D:$P, MATCH(1, ('RESOLVE Results'!$A:$A = $D$64) * ('RESOLVE Results'!$B:$B = $F$64) * ('RESOLVE Results'!$C:$C = $C81), 0), MATCH(K$66, 'RESOLVE Results'!$D$1:$P$1, 0)), "")</f>
        <v>51231</v>
      </c>
      <c r="L81" s="4" cm="1">
        <f t="array" ref="L81">IFERROR(INDEX('RESOLVE Results'!$D:$P, MATCH(1, ('RESOLVE Results'!$A:$A = $D$64) * ('RESOLVE Results'!$B:$B = $F$64) * ('RESOLVE Results'!$C:$C = $C81), 0), MATCH(L$66, 'RESOLVE Results'!$D$1:$P$1, 0)), "")</f>
        <v>51881</v>
      </c>
      <c r="M81" s="4" cm="1">
        <f t="array" ref="M81">IFERROR(INDEX('RESOLVE Results'!$D:$P, MATCH(1, ('RESOLVE Results'!$A:$A = $D$64) * ('RESOLVE Results'!$B:$B = $F$64) * ('RESOLVE Results'!$C:$C = $C81), 0), MATCH(M$66, 'RESOLVE Results'!$D$1:$P$1, 0)), "")</f>
        <v>55131</v>
      </c>
      <c r="N81" s="4" cm="1">
        <f t="array" ref="N81">IFERROR(INDEX('RESOLVE Results'!$D:$P, MATCH(1, ('RESOLVE Results'!$A:$A = $D$64) * ('RESOLVE Results'!$B:$B = $F$64) * ('RESOLVE Results'!$C:$C = $C81), 0), MATCH(N$66, 'RESOLVE Results'!$D$1:$P$1, 0)), "")</f>
        <v>56282</v>
      </c>
      <c r="O81" s="4" cm="1">
        <f t="array" ref="O81">IFERROR(INDEX('RESOLVE Results'!$D:$P, MATCH(1, ('RESOLVE Results'!$A:$A = $D$64) * ('RESOLVE Results'!$B:$B = $F$64) * ('RESOLVE Results'!$C:$C = $C81), 0), MATCH(O$66, 'RESOLVE Results'!$D$1:$P$1, 0)), "")</f>
        <v>60982</v>
      </c>
      <c r="P81" s="6">
        <f t="shared" si="1"/>
        <v>828948.94611624791</v>
      </c>
      <c r="Q81" s="6"/>
    </row>
    <row r="82" spans="2:17" outlineLevel="1" x14ac:dyDescent="0.2">
      <c r="B82" s="11" t="s">
        <v>178</v>
      </c>
      <c r="C82" s="3" t="str">
        <v>0GW Significantly Low Competing Resource Availability</v>
      </c>
      <c r="D82" s="4" cm="1">
        <f t="array" ref="D82">IFERROR(INDEX('RESOLVE Results'!$D:$P, MATCH(1, ('RESOLVE Results'!$A:$A = $D$64) * ('RESOLVE Results'!$B:$B = $F$64) * ('RESOLVE Results'!$C:$C = $C82), 0), MATCH(D$66, 'RESOLVE Results'!$D$1:$P$1, 0)), "")</f>
        <v>46365</v>
      </c>
      <c r="E82" s="4" cm="1">
        <f t="array" ref="E82">IFERROR(INDEX('RESOLVE Results'!$D:$P, MATCH(1, ('RESOLVE Results'!$A:$A = $D$64) * ('RESOLVE Results'!$B:$B = $F$64) * ('RESOLVE Results'!$C:$C = $C82), 0), MATCH(E$66, 'RESOLVE Results'!$D$1:$P$1, 0)), "")</f>
        <v>48622</v>
      </c>
      <c r="F82" s="4" cm="1">
        <f t="array" ref="F82">IFERROR(INDEX('RESOLVE Results'!$D:$P, MATCH(1, ('RESOLVE Results'!$A:$A = $D$64) * ('RESOLVE Results'!$B:$B = $F$64) * ('RESOLVE Results'!$C:$C = $C82), 0), MATCH(F$66, 'RESOLVE Results'!$D$1:$P$1, 0)), "")</f>
        <v>46771</v>
      </c>
      <c r="G82" s="4" cm="1">
        <f t="array" ref="G82">IFERROR(INDEX('RESOLVE Results'!$D:$P, MATCH(1, ('RESOLVE Results'!$A:$A = $D$64) * ('RESOLVE Results'!$B:$B = $F$64) * ('RESOLVE Results'!$C:$C = $C82), 0), MATCH(G$66, 'RESOLVE Results'!$D$1:$P$1, 0)), "")</f>
        <v>47767</v>
      </c>
      <c r="H82" s="4" cm="1">
        <f t="array" ref="H82">IFERROR(INDEX('RESOLVE Results'!$D:$P, MATCH(1, ('RESOLVE Results'!$A:$A = $D$64) * ('RESOLVE Results'!$B:$B = $F$64) * ('RESOLVE Results'!$C:$C = $C82), 0), MATCH(H$66, 'RESOLVE Results'!$D$1:$P$1, 0)), "")</f>
        <v>50330</v>
      </c>
      <c r="I82" s="4" cm="1">
        <f t="array" ref="I82">IFERROR(INDEX('RESOLVE Results'!$D:$P, MATCH(1, ('RESOLVE Results'!$A:$A = $D$64) * ('RESOLVE Results'!$B:$B = $F$64) * ('RESOLVE Results'!$C:$C = $C82), 0), MATCH(I$66, 'RESOLVE Results'!$D$1:$P$1, 0)), "")</f>
        <v>51152</v>
      </c>
      <c r="J82" s="4" cm="1">
        <f t="array" ref="J82">IFERROR(INDEX('RESOLVE Results'!$D:$P, MATCH(1, ('RESOLVE Results'!$A:$A = $D$64) * ('RESOLVE Results'!$B:$B = $F$64) * ('RESOLVE Results'!$C:$C = $C82), 0), MATCH(J$66, 'RESOLVE Results'!$D$1:$P$1, 0)), "")</f>
        <v>52278</v>
      </c>
      <c r="K82" s="4" cm="1">
        <f t="array" ref="K82">IFERROR(INDEX('RESOLVE Results'!$D:$P, MATCH(1, ('RESOLVE Results'!$A:$A = $D$64) * ('RESOLVE Results'!$B:$B = $F$64) * ('RESOLVE Results'!$C:$C = $C82), 0), MATCH(K$66, 'RESOLVE Results'!$D$1:$P$1, 0)), "")</f>
        <v>53055</v>
      </c>
      <c r="L82" s="4" cm="1">
        <f t="array" ref="L82">IFERROR(INDEX('RESOLVE Results'!$D:$P, MATCH(1, ('RESOLVE Results'!$A:$A = $D$64) * ('RESOLVE Results'!$B:$B = $F$64) * ('RESOLVE Results'!$C:$C = $C82), 0), MATCH(L$66, 'RESOLVE Results'!$D$1:$P$1, 0)), "")</f>
        <v>53880</v>
      </c>
      <c r="M82" s="4" cm="1">
        <f t="array" ref="M82">IFERROR(INDEX('RESOLVE Results'!$D:$P, MATCH(1, ('RESOLVE Results'!$A:$A = $D$64) * ('RESOLVE Results'!$B:$B = $F$64) * ('RESOLVE Results'!$C:$C = $C82), 0), MATCH(M$66, 'RESOLVE Results'!$D$1:$P$1, 0)), "")</f>
        <v>57374</v>
      </c>
      <c r="N82" s="4" cm="1">
        <f t="array" ref="N82">IFERROR(INDEX('RESOLVE Results'!$D:$P, MATCH(1, ('RESOLVE Results'!$A:$A = $D$64) * ('RESOLVE Results'!$B:$B = $F$64) * ('RESOLVE Results'!$C:$C = $C82), 0), MATCH(N$66, 'RESOLVE Results'!$D$1:$P$1, 0)), "")</f>
        <v>58529</v>
      </c>
      <c r="O82" s="4" cm="1">
        <f t="array" ref="O82">IFERROR(INDEX('RESOLVE Results'!$D:$P, MATCH(1, ('RESOLVE Results'!$A:$A = $D$64) * ('RESOLVE Results'!$B:$B = $F$64) * ('RESOLVE Results'!$C:$C = $C82), 0), MATCH(O$66, 'RESOLVE Results'!$D$1:$P$1, 0)), "")</f>
        <v>63063</v>
      </c>
      <c r="P82" s="6">
        <f t="shared" si="1"/>
        <v>849471.7034205544</v>
      </c>
      <c r="Q82" s="6"/>
    </row>
    <row r="83" spans="2:17" outlineLevel="1" x14ac:dyDescent="0.2">
      <c r="B83" s="11" t="s">
        <v>178</v>
      </c>
      <c r="C83" s="3" t="str">
        <v>0GW Zero GHG Emissions</v>
      </c>
      <c r="D83" s="4" cm="1">
        <f t="array" ref="D83">IFERROR(INDEX('RESOLVE Results'!$D:$P, MATCH(1, ('RESOLVE Results'!$A:$A = $D$64) * ('RESOLVE Results'!$B:$B = $F$64) * ('RESOLVE Results'!$C:$C = $C83), 0), MATCH(D$66, 'RESOLVE Results'!$D$1:$P$1, 0)), "")</f>
        <v>46339</v>
      </c>
      <c r="E83" s="4" cm="1">
        <f t="array" ref="E83">IFERROR(INDEX('RESOLVE Results'!$D:$P, MATCH(1, ('RESOLVE Results'!$A:$A = $D$64) * ('RESOLVE Results'!$B:$B = $F$64) * ('RESOLVE Results'!$C:$C = $C83), 0), MATCH(E$66, 'RESOLVE Results'!$D$1:$P$1, 0)), "")</f>
        <v>48111</v>
      </c>
      <c r="F83" s="4" cm="1">
        <f t="array" ref="F83">IFERROR(INDEX('RESOLVE Results'!$D:$P, MATCH(1, ('RESOLVE Results'!$A:$A = $D$64) * ('RESOLVE Results'!$B:$B = $F$64) * ('RESOLVE Results'!$C:$C = $C83), 0), MATCH(F$66, 'RESOLVE Results'!$D$1:$P$1, 0)), "")</f>
        <v>46664</v>
      </c>
      <c r="G83" s="4" cm="1">
        <f t="array" ref="G83">IFERROR(INDEX('RESOLVE Results'!$D:$P, MATCH(1, ('RESOLVE Results'!$A:$A = $D$64) * ('RESOLVE Results'!$B:$B = $F$64) * ('RESOLVE Results'!$C:$C = $C83), 0), MATCH(G$66, 'RESOLVE Results'!$D$1:$P$1, 0)), "")</f>
        <v>47690</v>
      </c>
      <c r="H83" s="4" cm="1">
        <f t="array" ref="H83">IFERROR(INDEX('RESOLVE Results'!$D:$P, MATCH(1, ('RESOLVE Results'!$A:$A = $D$64) * ('RESOLVE Results'!$B:$B = $F$64) * ('RESOLVE Results'!$C:$C = $C83), 0), MATCH(H$66, 'RESOLVE Results'!$D$1:$P$1, 0)), "")</f>
        <v>49313</v>
      </c>
      <c r="I83" s="4" cm="1">
        <f t="array" ref="I83">IFERROR(INDEX('RESOLVE Results'!$D:$P, MATCH(1, ('RESOLVE Results'!$A:$A = $D$64) * ('RESOLVE Results'!$B:$B = $F$64) * ('RESOLVE Results'!$C:$C = $C83), 0), MATCH(I$66, 'RESOLVE Results'!$D$1:$P$1, 0)), "")</f>
        <v>50355</v>
      </c>
      <c r="J83" s="4" cm="1">
        <f t="array" ref="J83">IFERROR(INDEX('RESOLVE Results'!$D:$P, MATCH(1, ('RESOLVE Results'!$A:$A = $D$64) * ('RESOLVE Results'!$B:$B = $F$64) * ('RESOLVE Results'!$C:$C = $C83), 0), MATCH(J$66, 'RESOLVE Results'!$D$1:$P$1, 0)), "")</f>
        <v>52426</v>
      </c>
      <c r="K83" s="4" cm="1">
        <f t="array" ref="K83">IFERROR(INDEX('RESOLVE Results'!$D:$P, MATCH(1, ('RESOLVE Results'!$A:$A = $D$64) * ('RESOLVE Results'!$B:$B = $F$64) * ('RESOLVE Results'!$C:$C = $C83), 0), MATCH(K$66, 'RESOLVE Results'!$D$1:$P$1, 0)), "")</f>
        <v>51557</v>
      </c>
      <c r="L83" s="4" cm="1">
        <f t="array" ref="L83">IFERROR(INDEX('RESOLVE Results'!$D:$P, MATCH(1, ('RESOLVE Results'!$A:$A = $D$64) * ('RESOLVE Results'!$B:$B = $F$64) * ('RESOLVE Results'!$C:$C = $C83), 0), MATCH(L$66, 'RESOLVE Results'!$D$1:$P$1, 0)), "")</f>
        <v>52342</v>
      </c>
      <c r="M83" s="4" cm="1">
        <f t="array" ref="M83">IFERROR(INDEX('RESOLVE Results'!$D:$P, MATCH(1, ('RESOLVE Results'!$A:$A = $D$64) * ('RESOLVE Results'!$B:$B = $F$64) * ('RESOLVE Results'!$C:$C = $C83), 0), MATCH(M$66, 'RESOLVE Results'!$D$1:$P$1, 0)), "")</f>
        <v>56147</v>
      </c>
      <c r="N83" s="4" cm="1">
        <f t="array" ref="N83">IFERROR(INDEX('RESOLVE Results'!$D:$P, MATCH(1, ('RESOLVE Results'!$A:$A = $D$64) * ('RESOLVE Results'!$B:$B = $F$64) * ('RESOLVE Results'!$C:$C = $C83), 0), MATCH(N$66, 'RESOLVE Results'!$D$1:$P$1, 0)), "")</f>
        <v>57804</v>
      </c>
      <c r="O83" s="4" cm="1">
        <f t="array" ref="O83">IFERROR(INDEX('RESOLVE Results'!$D:$P, MATCH(1, ('RESOLVE Results'!$A:$A = $D$64) * ('RESOLVE Results'!$B:$B = $F$64) * ('RESOLVE Results'!$C:$C = $C83), 0), MATCH(O$66, 'RESOLVE Results'!$D$1:$P$1, 0)), "")</f>
        <v>68071</v>
      </c>
      <c r="P83" s="6">
        <f t="shared" si="1"/>
        <v>862236.67636338156</v>
      </c>
      <c r="Q83" s="6"/>
    </row>
    <row r="84" spans="2:17" outlineLevel="1" x14ac:dyDescent="0.2">
      <c r="B84" s="11" t="s">
        <v>178</v>
      </c>
      <c r="C84" s="3" t="str">
        <v>0GW Low Humboldt Capacity Factor</v>
      </c>
      <c r="D84" s="4" cm="1">
        <f t="array" ref="D84">IFERROR(INDEX('RESOLVE Results'!$D:$P, MATCH(1, ('RESOLVE Results'!$A:$A = $D$64) * ('RESOLVE Results'!$B:$B = $F$64) * ('RESOLVE Results'!$C:$C = $C84), 0), MATCH(D$66, 'RESOLVE Results'!$D$1:$P$1, 0)), "")</f>
        <v>46367</v>
      </c>
      <c r="E84" s="4" cm="1">
        <f t="array" ref="E84">IFERROR(INDEX('RESOLVE Results'!$D:$P, MATCH(1, ('RESOLVE Results'!$A:$A = $D$64) * ('RESOLVE Results'!$B:$B = $F$64) * ('RESOLVE Results'!$C:$C = $C84), 0), MATCH(E$66, 'RESOLVE Results'!$D$1:$P$1, 0)), "")</f>
        <v>48059</v>
      </c>
      <c r="F84" s="4" cm="1">
        <f t="array" ref="F84">IFERROR(INDEX('RESOLVE Results'!$D:$P, MATCH(1, ('RESOLVE Results'!$A:$A = $D$64) * ('RESOLVE Results'!$B:$B = $F$64) * ('RESOLVE Results'!$C:$C = $C84), 0), MATCH(F$66, 'RESOLVE Results'!$D$1:$P$1, 0)), "")</f>
        <v>46677</v>
      </c>
      <c r="G84" s="4" cm="1">
        <f t="array" ref="G84">IFERROR(INDEX('RESOLVE Results'!$D:$P, MATCH(1, ('RESOLVE Results'!$A:$A = $D$64) * ('RESOLVE Results'!$B:$B = $F$64) * ('RESOLVE Results'!$C:$C = $C84), 0), MATCH(G$66, 'RESOLVE Results'!$D$1:$P$1, 0)), "")</f>
        <v>47749</v>
      </c>
      <c r="H84" s="4" cm="1">
        <f t="array" ref="H84">IFERROR(INDEX('RESOLVE Results'!$D:$P, MATCH(1, ('RESOLVE Results'!$A:$A = $D$64) * ('RESOLVE Results'!$B:$B = $F$64) * ('RESOLVE Results'!$C:$C = $C84), 0), MATCH(H$66, 'RESOLVE Results'!$D$1:$P$1, 0)), "")</f>
        <v>49208</v>
      </c>
      <c r="I84" s="4" cm="1">
        <f t="array" ref="I84">IFERROR(INDEX('RESOLVE Results'!$D:$P, MATCH(1, ('RESOLVE Results'!$A:$A = $D$64) * ('RESOLVE Results'!$B:$B = $F$64) * ('RESOLVE Results'!$C:$C = $C84), 0), MATCH(I$66, 'RESOLVE Results'!$D$1:$P$1, 0)), "")</f>
        <v>50107</v>
      </c>
      <c r="J84" s="4" cm="1">
        <f t="array" ref="J84">IFERROR(INDEX('RESOLVE Results'!$D:$P, MATCH(1, ('RESOLVE Results'!$A:$A = $D$64) * ('RESOLVE Results'!$B:$B = $F$64) * ('RESOLVE Results'!$C:$C = $C84), 0), MATCH(J$66, 'RESOLVE Results'!$D$1:$P$1, 0)), "")</f>
        <v>52077</v>
      </c>
      <c r="K84" s="4" cm="1">
        <f t="array" ref="K84">IFERROR(INDEX('RESOLVE Results'!$D:$P, MATCH(1, ('RESOLVE Results'!$A:$A = $D$64) * ('RESOLVE Results'!$B:$B = $F$64) * ('RESOLVE Results'!$C:$C = $C84), 0), MATCH(K$66, 'RESOLVE Results'!$D$1:$P$1, 0)), "")</f>
        <v>51231</v>
      </c>
      <c r="L84" s="4" cm="1">
        <f t="array" ref="L84">IFERROR(INDEX('RESOLVE Results'!$D:$P, MATCH(1, ('RESOLVE Results'!$A:$A = $D$64) * ('RESOLVE Results'!$B:$B = $F$64) * ('RESOLVE Results'!$C:$C = $C84), 0), MATCH(L$66, 'RESOLVE Results'!$D$1:$P$1, 0)), "")</f>
        <v>51881</v>
      </c>
      <c r="M84" s="4" cm="1">
        <f t="array" ref="M84">IFERROR(INDEX('RESOLVE Results'!$D:$P, MATCH(1, ('RESOLVE Results'!$A:$A = $D$64) * ('RESOLVE Results'!$B:$B = $F$64) * ('RESOLVE Results'!$C:$C = $C84), 0), MATCH(M$66, 'RESOLVE Results'!$D$1:$P$1, 0)), "")</f>
        <v>55131</v>
      </c>
      <c r="N84" s="4" cm="1">
        <f t="array" ref="N84">IFERROR(INDEX('RESOLVE Results'!$D:$P, MATCH(1, ('RESOLVE Results'!$A:$A = $D$64) * ('RESOLVE Results'!$B:$B = $F$64) * ('RESOLVE Results'!$C:$C = $C84), 0), MATCH(N$66, 'RESOLVE Results'!$D$1:$P$1, 0)), "")</f>
        <v>56282</v>
      </c>
      <c r="O84" s="4" cm="1">
        <f t="array" ref="O84">IFERROR(INDEX('RESOLVE Results'!$D:$P, MATCH(1, ('RESOLVE Results'!$A:$A = $D$64) * ('RESOLVE Results'!$B:$B = $F$64) * ('RESOLVE Results'!$C:$C = $C84), 0), MATCH(O$66, 'RESOLVE Results'!$D$1:$P$1, 0)), "")</f>
        <v>60982</v>
      </c>
      <c r="P84" s="6">
        <f t="shared" si="1"/>
        <v>828948.94611624791</v>
      </c>
      <c r="Q84" s="6"/>
    </row>
    <row r="85" spans="2:17" outlineLevel="1" x14ac:dyDescent="0.2">
      <c r="B85" s="11" t="s">
        <v>178</v>
      </c>
      <c r="C85" s="3" t="str">
        <v/>
      </c>
      <c r="D85" s="4" t="str" cm="1">
        <f t="array" ref="D85">IFERROR(INDEX('RESOLVE Results'!$D:$P, MATCH(1, ('RESOLVE Results'!$A:$A = $D$64) * ('RESOLVE Results'!$B:$B = $F$64) * ('RESOLVE Results'!$C:$C = $C85), 0), MATCH(D$66, 'RESOLVE Results'!$D$1:$P$1, 0)), "")</f>
        <v/>
      </c>
      <c r="E85" s="4" t="str" cm="1">
        <f t="array" ref="E85">IFERROR(INDEX('RESOLVE Results'!$D:$P, MATCH(1, ('RESOLVE Results'!$A:$A = $D$64) * ('RESOLVE Results'!$B:$B = $F$64) * ('RESOLVE Results'!$C:$C = $C85), 0), MATCH(E$66, 'RESOLVE Results'!$D$1:$P$1, 0)), "")</f>
        <v/>
      </c>
      <c r="F85" s="4" t="str" cm="1">
        <f t="array" ref="F85">IFERROR(INDEX('RESOLVE Results'!$D:$P, MATCH(1, ('RESOLVE Results'!$A:$A = $D$64) * ('RESOLVE Results'!$B:$B = $F$64) * ('RESOLVE Results'!$C:$C = $C85), 0), MATCH(F$66, 'RESOLVE Results'!$D$1:$P$1, 0)), "")</f>
        <v/>
      </c>
      <c r="G85" s="4" t="str" cm="1">
        <f t="array" ref="G85">IFERROR(INDEX('RESOLVE Results'!$D:$P, MATCH(1, ('RESOLVE Results'!$A:$A = $D$64) * ('RESOLVE Results'!$B:$B = $F$64) * ('RESOLVE Results'!$C:$C = $C85), 0), MATCH(G$66, 'RESOLVE Results'!$D$1:$P$1, 0)), "")</f>
        <v/>
      </c>
      <c r="H85" s="4" t="str" cm="1">
        <f t="array" ref="H85">IFERROR(INDEX('RESOLVE Results'!$D:$P, MATCH(1, ('RESOLVE Results'!$A:$A = $D$64) * ('RESOLVE Results'!$B:$B = $F$64) * ('RESOLVE Results'!$C:$C = $C85), 0), MATCH(H$66, 'RESOLVE Results'!$D$1:$P$1, 0)), "")</f>
        <v/>
      </c>
      <c r="I85" s="4" t="str" cm="1">
        <f t="array" ref="I85">IFERROR(INDEX('RESOLVE Results'!$D:$P, MATCH(1, ('RESOLVE Results'!$A:$A = $D$64) * ('RESOLVE Results'!$B:$B = $F$64) * ('RESOLVE Results'!$C:$C = $C85), 0), MATCH(I$66, 'RESOLVE Results'!$D$1:$P$1, 0)), "")</f>
        <v/>
      </c>
      <c r="J85" s="4" t="str" cm="1">
        <f t="array" ref="J85">IFERROR(INDEX('RESOLVE Results'!$D:$P, MATCH(1, ('RESOLVE Results'!$A:$A = $D$64) * ('RESOLVE Results'!$B:$B = $F$64) * ('RESOLVE Results'!$C:$C = $C85), 0), MATCH(J$66, 'RESOLVE Results'!$D$1:$P$1, 0)), "")</f>
        <v/>
      </c>
      <c r="K85" s="4" t="str" cm="1">
        <f t="array" ref="K85">IFERROR(INDEX('RESOLVE Results'!$D:$P, MATCH(1, ('RESOLVE Results'!$A:$A = $D$64) * ('RESOLVE Results'!$B:$B = $F$64) * ('RESOLVE Results'!$C:$C = $C85), 0), MATCH(K$66, 'RESOLVE Results'!$D$1:$P$1, 0)), "")</f>
        <v/>
      </c>
      <c r="L85" s="4" t="str" cm="1">
        <f t="array" ref="L85">IFERROR(INDEX('RESOLVE Results'!$D:$P, MATCH(1, ('RESOLVE Results'!$A:$A = $D$64) * ('RESOLVE Results'!$B:$B = $F$64) * ('RESOLVE Results'!$C:$C = $C85), 0), MATCH(L$66, 'RESOLVE Results'!$D$1:$P$1, 0)), "")</f>
        <v/>
      </c>
      <c r="M85" s="4" t="str" cm="1">
        <f t="array" ref="M85">IFERROR(INDEX('RESOLVE Results'!$D:$P, MATCH(1, ('RESOLVE Results'!$A:$A = $D$64) * ('RESOLVE Results'!$B:$B = $F$64) * ('RESOLVE Results'!$C:$C = $C85), 0), MATCH(M$66, 'RESOLVE Results'!$D$1:$P$1, 0)), "")</f>
        <v/>
      </c>
      <c r="N85" s="4" t="str" cm="1">
        <f t="array" ref="N85">IFERROR(INDEX('RESOLVE Results'!$D:$P, MATCH(1, ('RESOLVE Results'!$A:$A = $D$64) * ('RESOLVE Results'!$B:$B = $F$64) * ('RESOLVE Results'!$C:$C = $C85), 0), MATCH(N$66, 'RESOLVE Results'!$D$1:$P$1, 0)), "")</f>
        <v/>
      </c>
      <c r="O85" s="4" t="str" cm="1">
        <f t="array" ref="O85">IFERROR(INDEX('RESOLVE Results'!$D:$P, MATCH(1, ('RESOLVE Results'!$A:$A = $D$64) * ('RESOLVE Results'!$B:$B = $F$64) * ('RESOLVE Results'!$C:$C = $C85), 0), MATCH(O$66, 'RESOLVE Results'!$D$1:$P$1, 0)), "")</f>
        <v/>
      </c>
      <c r="P85" s="6" t="str">
        <f t="shared" si="1"/>
        <v/>
      </c>
      <c r="Q85" s="6"/>
    </row>
    <row r="86" spans="2:17" outlineLevel="1" x14ac:dyDescent="0.2">
      <c r="B86" s="11" t="s">
        <v>178</v>
      </c>
      <c r="C86" s="3"/>
      <c r="D86" s="4" t="str" cm="1">
        <f t="array" ref="D86">IFERROR(INDEX('RESOLVE Results'!$D:$P, MATCH(1, ('RESOLVE Results'!$A:$A = $D$64) * ('RESOLVE Results'!$B:$B = $F$64) * ('RESOLVE Results'!$C:$C = $C86), 0), MATCH(D$66, 'RESOLVE Results'!$D$1:$P$1, 0)), "")</f>
        <v/>
      </c>
      <c r="E86" s="4" t="str" cm="1">
        <f t="array" ref="E86">IFERROR(INDEX('RESOLVE Results'!$D:$P, MATCH(1, ('RESOLVE Results'!$A:$A = $D$64) * ('RESOLVE Results'!$B:$B = $F$64) * ('RESOLVE Results'!$C:$C = $C86), 0), MATCH(E$66, 'RESOLVE Results'!$D$1:$P$1, 0)), "")</f>
        <v/>
      </c>
      <c r="F86" s="4" t="str" cm="1">
        <f t="array" ref="F86">IFERROR(INDEX('RESOLVE Results'!$D:$P, MATCH(1, ('RESOLVE Results'!$A:$A = $D$64) * ('RESOLVE Results'!$B:$B = $F$64) * ('RESOLVE Results'!$C:$C = $C86), 0), MATCH(F$66, 'RESOLVE Results'!$D$1:$P$1, 0)), "")</f>
        <v/>
      </c>
      <c r="G86" s="4" t="str" cm="1">
        <f t="array" ref="G86">IFERROR(INDEX('RESOLVE Results'!$D:$P, MATCH(1, ('RESOLVE Results'!$A:$A = $D$64) * ('RESOLVE Results'!$B:$B = $F$64) * ('RESOLVE Results'!$C:$C = $C86), 0), MATCH(G$66, 'RESOLVE Results'!$D$1:$P$1, 0)), "")</f>
        <v/>
      </c>
      <c r="H86" s="4" t="str" cm="1">
        <f t="array" ref="H86">IFERROR(INDEX('RESOLVE Results'!$D:$P, MATCH(1, ('RESOLVE Results'!$A:$A = $D$64) * ('RESOLVE Results'!$B:$B = $F$64) * ('RESOLVE Results'!$C:$C = $C86), 0), MATCH(H$66, 'RESOLVE Results'!$D$1:$P$1, 0)), "")</f>
        <v/>
      </c>
      <c r="I86" s="4" t="str" cm="1">
        <f t="array" ref="I86">IFERROR(INDEX('RESOLVE Results'!$D:$P, MATCH(1, ('RESOLVE Results'!$A:$A = $D$64) * ('RESOLVE Results'!$B:$B = $F$64) * ('RESOLVE Results'!$C:$C = $C86), 0), MATCH(I$66, 'RESOLVE Results'!$D$1:$P$1, 0)), "")</f>
        <v/>
      </c>
      <c r="J86" s="4" t="str" cm="1">
        <f t="array" ref="J86">IFERROR(INDEX('RESOLVE Results'!$D:$P, MATCH(1, ('RESOLVE Results'!$A:$A = $D$64) * ('RESOLVE Results'!$B:$B = $F$64) * ('RESOLVE Results'!$C:$C = $C86), 0), MATCH(J$66, 'RESOLVE Results'!$D$1:$P$1, 0)), "")</f>
        <v/>
      </c>
      <c r="K86" s="4" t="str" cm="1">
        <f t="array" ref="K86">IFERROR(INDEX('RESOLVE Results'!$D:$P, MATCH(1, ('RESOLVE Results'!$A:$A = $D$64) * ('RESOLVE Results'!$B:$B = $F$64) * ('RESOLVE Results'!$C:$C = $C86), 0), MATCH(K$66, 'RESOLVE Results'!$D$1:$P$1, 0)), "")</f>
        <v/>
      </c>
      <c r="L86" s="4" t="str" cm="1">
        <f t="array" ref="L86">IFERROR(INDEX('RESOLVE Results'!$D:$P, MATCH(1, ('RESOLVE Results'!$A:$A = $D$64) * ('RESOLVE Results'!$B:$B = $F$64) * ('RESOLVE Results'!$C:$C = $C86), 0), MATCH(L$66, 'RESOLVE Results'!$D$1:$P$1, 0)), "")</f>
        <v/>
      </c>
      <c r="M86" s="4" t="str" cm="1">
        <f t="array" ref="M86">IFERROR(INDEX('RESOLVE Results'!$D:$P, MATCH(1, ('RESOLVE Results'!$A:$A = $D$64) * ('RESOLVE Results'!$B:$B = $F$64) * ('RESOLVE Results'!$C:$C = $C86), 0), MATCH(M$66, 'RESOLVE Results'!$D$1:$P$1, 0)), "")</f>
        <v/>
      </c>
      <c r="N86" s="4" t="str" cm="1">
        <f t="array" ref="N86">IFERROR(INDEX('RESOLVE Results'!$D:$P, MATCH(1, ('RESOLVE Results'!$A:$A = $D$64) * ('RESOLVE Results'!$B:$B = $F$64) * ('RESOLVE Results'!$C:$C = $C86), 0), MATCH(N$66, 'RESOLVE Results'!$D$1:$P$1, 0)), "")</f>
        <v/>
      </c>
      <c r="O86" s="4" t="str" cm="1">
        <f t="array" ref="O86">IFERROR(INDEX('RESOLVE Results'!$D:$P, MATCH(1, ('RESOLVE Results'!$A:$A = $D$64) * ('RESOLVE Results'!$B:$B = $F$64) * ('RESOLVE Results'!$C:$C = $C86), 0), MATCH(O$66, 'RESOLVE Results'!$D$1:$P$1, 0)), "")</f>
        <v/>
      </c>
      <c r="P86" s="6" t="str">
        <f t="shared" si="1"/>
        <v/>
      </c>
      <c r="Q86" s="6"/>
    </row>
    <row r="87" spans="2:17" outlineLevel="1" x14ac:dyDescent="0.2">
      <c r="B87" s="11" t="s">
        <v>178</v>
      </c>
      <c r="C87" s="3"/>
      <c r="D87" s="4" t="str" cm="1">
        <f t="array" ref="D87">IFERROR(INDEX('RESOLVE Results'!$D:$P, MATCH(1, ('RESOLVE Results'!$A:$A = $D$64) * ('RESOLVE Results'!$B:$B = $F$64) * ('RESOLVE Results'!$C:$C = $C87), 0), MATCH(D$66, 'RESOLVE Results'!$D$1:$P$1, 0)), "")</f>
        <v/>
      </c>
      <c r="E87" s="4" t="str" cm="1">
        <f t="array" ref="E87">IFERROR(INDEX('RESOLVE Results'!$D:$P, MATCH(1, ('RESOLVE Results'!$A:$A = $D$64) * ('RESOLVE Results'!$B:$B = $F$64) * ('RESOLVE Results'!$C:$C = $C87), 0), MATCH(E$66, 'RESOLVE Results'!$D$1:$P$1, 0)), "")</f>
        <v/>
      </c>
      <c r="F87" s="4" t="str" cm="1">
        <f t="array" ref="F87">IFERROR(INDEX('RESOLVE Results'!$D:$P, MATCH(1, ('RESOLVE Results'!$A:$A = $D$64) * ('RESOLVE Results'!$B:$B = $F$64) * ('RESOLVE Results'!$C:$C = $C87), 0), MATCH(F$66, 'RESOLVE Results'!$D$1:$P$1, 0)), "")</f>
        <v/>
      </c>
      <c r="G87" s="4" t="str" cm="1">
        <f t="array" ref="G87">IFERROR(INDEX('RESOLVE Results'!$D:$P, MATCH(1, ('RESOLVE Results'!$A:$A = $D$64) * ('RESOLVE Results'!$B:$B = $F$64) * ('RESOLVE Results'!$C:$C = $C87), 0), MATCH(G$66, 'RESOLVE Results'!$D$1:$P$1, 0)), "")</f>
        <v/>
      </c>
      <c r="H87" s="4" t="str" cm="1">
        <f t="array" ref="H87">IFERROR(INDEX('RESOLVE Results'!$D:$P, MATCH(1, ('RESOLVE Results'!$A:$A = $D$64) * ('RESOLVE Results'!$B:$B = $F$64) * ('RESOLVE Results'!$C:$C = $C87), 0), MATCH(H$66, 'RESOLVE Results'!$D$1:$P$1, 0)), "")</f>
        <v/>
      </c>
      <c r="I87" s="4" t="str" cm="1">
        <f t="array" ref="I87">IFERROR(INDEX('RESOLVE Results'!$D:$P, MATCH(1, ('RESOLVE Results'!$A:$A = $D$64) * ('RESOLVE Results'!$B:$B = $F$64) * ('RESOLVE Results'!$C:$C = $C87), 0), MATCH(I$66, 'RESOLVE Results'!$D$1:$P$1, 0)), "")</f>
        <v/>
      </c>
      <c r="J87" s="4" t="str" cm="1">
        <f t="array" ref="J87">IFERROR(INDEX('RESOLVE Results'!$D:$P, MATCH(1, ('RESOLVE Results'!$A:$A = $D$64) * ('RESOLVE Results'!$B:$B = $F$64) * ('RESOLVE Results'!$C:$C = $C87), 0), MATCH(J$66, 'RESOLVE Results'!$D$1:$P$1, 0)), "")</f>
        <v/>
      </c>
      <c r="K87" s="4" t="str" cm="1">
        <f t="array" ref="K87">IFERROR(INDEX('RESOLVE Results'!$D:$P, MATCH(1, ('RESOLVE Results'!$A:$A = $D$64) * ('RESOLVE Results'!$B:$B = $F$64) * ('RESOLVE Results'!$C:$C = $C87), 0), MATCH(K$66, 'RESOLVE Results'!$D$1:$P$1, 0)), "")</f>
        <v/>
      </c>
      <c r="L87" s="4" t="str" cm="1">
        <f t="array" ref="L87">IFERROR(INDEX('RESOLVE Results'!$D:$P, MATCH(1, ('RESOLVE Results'!$A:$A = $D$64) * ('RESOLVE Results'!$B:$B = $F$64) * ('RESOLVE Results'!$C:$C = $C87), 0), MATCH(L$66, 'RESOLVE Results'!$D$1:$P$1, 0)), "")</f>
        <v/>
      </c>
      <c r="M87" s="4" t="str" cm="1">
        <f t="array" ref="M87">IFERROR(INDEX('RESOLVE Results'!$D:$P, MATCH(1, ('RESOLVE Results'!$A:$A = $D$64) * ('RESOLVE Results'!$B:$B = $F$64) * ('RESOLVE Results'!$C:$C = $C87), 0), MATCH(M$66, 'RESOLVE Results'!$D$1:$P$1, 0)), "")</f>
        <v/>
      </c>
      <c r="N87" s="4" t="str" cm="1">
        <f t="array" ref="N87">IFERROR(INDEX('RESOLVE Results'!$D:$P, MATCH(1, ('RESOLVE Results'!$A:$A = $D$64) * ('RESOLVE Results'!$B:$B = $F$64) * ('RESOLVE Results'!$C:$C = $C87), 0), MATCH(N$66, 'RESOLVE Results'!$D$1:$P$1, 0)), "")</f>
        <v/>
      </c>
      <c r="O87" s="4" t="str" cm="1">
        <f t="array" ref="O87">IFERROR(INDEX('RESOLVE Results'!$D:$P, MATCH(1, ('RESOLVE Results'!$A:$A = $D$64) * ('RESOLVE Results'!$B:$B = $F$64) * ('RESOLVE Results'!$C:$C = $C87), 0), MATCH(O$66, 'RESOLVE Results'!$D$1:$P$1, 0)), "")</f>
        <v/>
      </c>
      <c r="P87" s="6" t="str">
        <f t="shared" si="1"/>
        <v/>
      </c>
      <c r="Q87" s="6"/>
    </row>
    <row r="88" spans="2:17" outlineLevel="1" x14ac:dyDescent="0.2">
      <c r="B88" s="11" t="s">
        <v>178</v>
      </c>
      <c r="C88" s="3"/>
      <c r="D88" s="4" t="str" cm="1">
        <f t="array" ref="D88">IFERROR(INDEX('RESOLVE Results'!$D:$P, MATCH(1, ('RESOLVE Results'!$A:$A = $D$64) * ('RESOLVE Results'!$B:$B = $F$64) * ('RESOLVE Results'!$C:$C = $C88), 0), MATCH(D$66, 'RESOLVE Results'!$D$1:$P$1, 0)), "")</f>
        <v/>
      </c>
      <c r="E88" s="4" t="str" cm="1">
        <f t="array" ref="E88">IFERROR(INDEX('RESOLVE Results'!$D:$P, MATCH(1, ('RESOLVE Results'!$A:$A = $D$64) * ('RESOLVE Results'!$B:$B = $F$64) * ('RESOLVE Results'!$C:$C = $C88), 0), MATCH(E$66, 'RESOLVE Results'!$D$1:$P$1, 0)), "")</f>
        <v/>
      </c>
      <c r="F88" s="4" t="str" cm="1">
        <f t="array" ref="F88">IFERROR(INDEX('RESOLVE Results'!$D:$P, MATCH(1, ('RESOLVE Results'!$A:$A = $D$64) * ('RESOLVE Results'!$B:$B = $F$64) * ('RESOLVE Results'!$C:$C = $C88), 0), MATCH(F$66, 'RESOLVE Results'!$D$1:$P$1, 0)), "")</f>
        <v/>
      </c>
      <c r="G88" s="4" t="str" cm="1">
        <f t="array" ref="G88">IFERROR(INDEX('RESOLVE Results'!$D:$P, MATCH(1, ('RESOLVE Results'!$A:$A = $D$64) * ('RESOLVE Results'!$B:$B = $F$64) * ('RESOLVE Results'!$C:$C = $C88), 0), MATCH(G$66, 'RESOLVE Results'!$D$1:$P$1, 0)), "")</f>
        <v/>
      </c>
      <c r="H88" s="4" t="str" cm="1">
        <f t="array" ref="H88">IFERROR(INDEX('RESOLVE Results'!$D:$P, MATCH(1, ('RESOLVE Results'!$A:$A = $D$64) * ('RESOLVE Results'!$B:$B = $F$64) * ('RESOLVE Results'!$C:$C = $C88), 0), MATCH(H$66, 'RESOLVE Results'!$D$1:$P$1, 0)), "")</f>
        <v/>
      </c>
      <c r="I88" s="4" t="str" cm="1">
        <f t="array" ref="I88">IFERROR(INDEX('RESOLVE Results'!$D:$P, MATCH(1, ('RESOLVE Results'!$A:$A = $D$64) * ('RESOLVE Results'!$B:$B = $F$64) * ('RESOLVE Results'!$C:$C = $C88), 0), MATCH(I$66, 'RESOLVE Results'!$D$1:$P$1, 0)), "")</f>
        <v/>
      </c>
      <c r="J88" s="4" t="str" cm="1">
        <f t="array" ref="J88">IFERROR(INDEX('RESOLVE Results'!$D:$P, MATCH(1, ('RESOLVE Results'!$A:$A = $D$64) * ('RESOLVE Results'!$B:$B = $F$64) * ('RESOLVE Results'!$C:$C = $C88), 0), MATCH(J$66, 'RESOLVE Results'!$D$1:$P$1, 0)), "")</f>
        <v/>
      </c>
      <c r="K88" s="4" t="str" cm="1">
        <f t="array" ref="K88">IFERROR(INDEX('RESOLVE Results'!$D:$P, MATCH(1, ('RESOLVE Results'!$A:$A = $D$64) * ('RESOLVE Results'!$B:$B = $F$64) * ('RESOLVE Results'!$C:$C = $C88), 0), MATCH(K$66, 'RESOLVE Results'!$D$1:$P$1, 0)), "")</f>
        <v/>
      </c>
      <c r="L88" s="4" t="str" cm="1">
        <f t="array" ref="L88">IFERROR(INDEX('RESOLVE Results'!$D:$P, MATCH(1, ('RESOLVE Results'!$A:$A = $D$64) * ('RESOLVE Results'!$B:$B = $F$64) * ('RESOLVE Results'!$C:$C = $C88), 0), MATCH(L$66, 'RESOLVE Results'!$D$1:$P$1, 0)), "")</f>
        <v/>
      </c>
      <c r="M88" s="4" t="str" cm="1">
        <f t="array" ref="M88">IFERROR(INDEX('RESOLVE Results'!$D:$P, MATCH(1, ('RESOLVE Results'!$A:$A = $D$64) * ('RESOLVE Results'!$B:$B = $F$64) * ('RESOLVE Results'!$C:$C = $C88), 0), MATCH(M$66, 'RESOLVE Results'!$D$1:$P$1, 0)), "")</f>
        <v/>
      </c>
      <c r="N88" s="4" t="str" cm="1">
        <f t="array" ref="N88">IFERROR(INDEX('RESOLVE Results'!$D:$P, MATCH(1, ('RESOLVE Results'!$A:$A = $D$64) * ('RESOLVE Results'!$B:$B = $F$64) * ('RESOLVE Results'!$C:$C = $C88), 0), MATCH(N$66, 'RESOLVE Results'!$D$1:$P$1, 0)), "")</f>
        <v/>
      </c>
      <c r="O88" s="4" t="str" cm="1">
        <f t="array" ref="O88">IFERROR(INDEX('RESOLVE Results'!$D:$P, MATCH(1, ('RESOLVE Results'!$A:$A = $D$64) * ('RESOLVE Results'!$B:$B = $F$64) * ('RESOLVE Results'!$C:$C = $C88), 0), MATCH(O$66, 'RESOLVE Results'!$D$1:$P$1, 0)), "")</f>
        <v/>
      </c>
      <c r="P88" s="6" t="str">
        <f t="shared" si="1"/>
        <v/>
      </c>
      <c r="Q88" s="6"/>
    </row>
    <row r="89" spans="2:17" outlineLevel="1" x14ac:dyDescent="0.2">
      <c r="B89" s="11" t="s">
        <v>178</v>
      </c>
      <c r="C89" s="3"/>
      <c r="D89" s="4" t="str" cm="1">
        <f t="array" ref="D89">IFERROR(INDEX('RESOLVE Results'!$D:$P, MATCH(1, ('RESOLVE Results'!$A:$A = $D$64) * ('RESOLVE Results'!$B:$B = $F$64) * ('RESOLVE Results'!$C:$C = $C89), 0), MATCH(D$66, 'RESOLVE Results'!$D$1:$P$1, 0)), "")</f>
        <v/>
      </c>
      <c r="E89" s="4" t="str" cm="1">
        <f t="array" ref="E89">IFERROR(INDEX('RESOLVE Results'!$D:$P, MATCH(1, ('RESOLVE Results'!$A:$A = $D$64) * ('RESOLVE Results'!$B:$B = $F$64) * ('RESOLVE Results'!$C:$C = $C89), 0), MATCH(E$66, 'RESOLVE Results'!$D$1:$P$1, 0)), "")</f>
        <v/>
      </c>
      <c r="F89" s="4" t="str" cm="1">
        <f t="array" ref="F89">IFERROR(INDEX('RESOLVE Results'!$D:$P, MATCH(1, ('RESOLVE Results'!$A:$A = $D$64) * ('RESOLVE Results'!$B:$B = $F$64) * ('RESOLVE Results'!$C:$C = $C89), 0), MATCH(F$66, 'RESOLVE Results'!$D$1:$P$1, 0)), "")</f>
        <v/>
      </c>
      <c r="G89" s="4" t="str" cm="1">
        <f t="array" ref="G89">IFERROR(INDEX('RESOLVE Results'!$D:$P, MATCH(1, ('RESOLVE Results'!$A:$A = $D$64) * ('RESOLVE Results'!$B:$B = $F$64) * ('RESOLVE Results'!$C:$C = $C89), 0), MATCH(G$66, 'RESOLVE Results'!$D$1:$P$1, 0)), "")</f>
        <v/>
      </c>
      <c r="H89" s="4" t="str" cm="1">
        <f t="array" ref="H89">IFERROR(INDEX('RESOLVE Results'!$D:$P, MATCH(1, ('RESOLVE Results'!$A:$A = $D$64) * ('RESOLVE Results'!$B:$B = $F$64) * ('RESOLVE Results'!$C:$C = $C89), 0), MATCH(H$66, 'RESOLVE Results'!$D$1:$P$1, 0)), "")</f>
        <v/>
      </c>
      <c r="I89" s="4" t="str" cm="1">
        <f t="array" ref="I89">IFERROR(INDEX('RESOLVE Results'!$D:$P, MATCH(1, ('RESOLVE Results'!$A:$A = $D$64) * ('RESOLVE Results'!$B:$B = $F$64) * ('RESOLVE Results'!$C:$C = $C89), 0), MATCH(I$66, 'RESOLVE Results'!$D$1:$P$1, 0)), "")</f>
        <v/>
      </c>
      <c r="J89" s="4" t="str" cm="1">
        <f t="array" ref="J89">IFERROR(INDEX('RESOLVE Results'!$D:$P, MATCH(1, ('RESOLVE Results'!$A:$A = $D$64) * ('RESOLVE Results'!$B:$B = $F$64) * ('RESOLVE Results'!$C:$C = $C89), 0), MATCH(J$66, 'RESOLVE Results'!$D$1:$P$1, 0)), "")</f>
        <v/>
      </c>
      <c r="K89" s="4" t="str" cm="1">
        <f t="array" ref="K89">IFERROR(INDEX('RESOLVE Results'!$D:$P, MATCH(1, ('RESOLVE Results'!$A:$A = $D$64) * ('RESOLVE Results'!$B:$B = $F$64) * ('RESOLVE Results'!$C:$C = $C89), 0), MATCH(K$66, 'RESOLVE Results'!$D$1:$P$1, 0)), "")</f>
        <v/>
      </c>
      <c r="L89" s="4" t="str" cm="1">
        <f t="array" ref="L89">IFERROR(INDEX('RESOLVE Results'!$D:$P, MATCH(1, ('RESOLVE Results'!$A:$A = $D$64) * ('RESOLVE Results'!$B:$B = $F$64) * ('RESOLVE Results'!$C:$C = $C89), 0), MATCH(L$66, 'RESOLVE Results'!$D$1:$P$1, 0)), "")</f>
        <v/>
      </c>
      <c r="M89" s="4" t="str" cm="1">
        <f t="array" ref="M89">IFERROR(INDEX('RESOLVE Results'!$D:$P, MATCH(1, ('RESOLVE Results'!$A:$A = $D$64) * ('RESOLVE Results'!$B:$B = $F$64) * ('RESOLVE Results'!$C:$C = $C89), 0), MATCH(M$66, 'RESOLVE Results'!$D$1:$P$1, 0)), "")</f>
        <v/>
      </c>
      <c r="N89" s="4" t="str" cm="1">
        <f t="array" ref="N89">IFERROR(INDEX('RESOLVE Results'!$D:$P, MATCH(1, ('RESOLVE Results'!$A:$A = $D$64) * ('RESOLVE Results'!$B:$B = $F$64) * ('RESOLVE Results'!$C:$C = $C89), 0), MATCH(N$66, 'RESOLVE Results'!$D$1:$P$1, 0)), "")</f>
        <v/>
      </c>
      <c r="O89" s="4" t="str" cm="1">
        <f t="array" ref="O89">IFERROR(INDEX('RESOLVE Results'!$D:$P, MATCH(1, ('RESOLVE Results'!$A:$A = $D$64) * ('RESOLVE Results'!$B:$B = $F$64) * ('RESOLVE Results'!$C:$C = $C89), 0), MATCH(O$66, 'RESOLVE Results'!$D$1:$P$1, 0)), "")</f>
        <v/>
      </c>
      <c r="P89" s="6" t="str">
        <f t="shared" si="1"/>
        <v/>
      </c>
      <c r="Q89" s="6"/>
    </row>
    <row r="90" spans="2:17" outlineLevel="1" x14ac:dyDescent="0.2">
      <c r="B90" s="11" t="s">
        <v>178</v>
      </c>
      <c r="C90" s="3"/>
      <c r="D90" s="4" t="str" cm="1">
        <f t="array" ref="D90">IFERROR(INDEX('RESOLVE Results'!$D:$P, MATCH(1, ('RESOLVE Results'!$A:$A = $D$64) * ('RESOLVE Results'!$B:$B = $F$64) * ('RESOLVE Results'!$C:$C = $C90), 0), MATCH(D$66, 'RESOLVE Results'!$D$1:$P$1, 0)), "")</f>
        <v/>
      </c>
      <c r="E90" s="4" t="str" cm="1">
        <f t="array" ref="E90">IFERROR(INDEX('RESOLVE Results'!$D:$P, MATCH(1, ('RESOLVE Results'!$A:$A = $D$64) * ('RESOLVE Results'!$B:$B = $F$64) * ('RESOLVE Results'!$C:$C = $C90), 0), MATCH(E$66, 'RESOLVE Results'!$D$1:$P$1, 0)), "")</f>
        <v/>
      </c>
      <c r="F90" s="4" t="str" cm="1">
        <f t="array" ref="F90">IFERROR(INDEX('RESOLVE Results'!$D:$P, MATCH(1, ('RESOLVE Results'!$A:$A = $D$64) * ('RESOLVE Results'!$B:$B = $F$64) * ('RESOLVE Results'!$C:$C = $C90), 0), MATCH(F$66, 'RESOLVE Results'!$D$1:$P$1, 0)), "")</f>
        <v/>
      </c>
      <c r="G90" s="4" t="str" cm="1">
        <f t="array" ref="G90">IFERROR(INDEX('RESOLVE Results'!$D:$P, MATCH(1, ('RESOLVE Results'!$A:$A = $D$64) * ('RESOLVE Results'!$B:$B = $F$64) * ('RESOLVE Results'!$C:$C = $C90), 0), MATCH(G$66, 'RESOLVE Results'!$D$1:$P$1, 0)), "")</f>
        <v/>
      </c>
      <c r="H90" s="4" t="str" cm="1">
        <f t="array" ref="H90">IFERROR(INDEX('RESOLVE Results'!$D:$P, MATCH(1, ('RESOLVE Results'!$A:$A = $D$64) * ('RESOLVE Results'!$B:$B = $F$64) * ('RESOLVE Results'!$C:$C = $C90), 0), MATCH(H$66, 'RESOLVE Results'!$D$1:$P$1, 0)), "")</f>
        <v/>
      </c>
      <c r="I90" s="4" t="str" cm="1">
        <f t="array" ref="I90">IFERROR(INDEX('RESOLVE Results'!$D:$P, MATCH(1, ('RESOLVE Results'!$A:$A = $D$64) * ('RESOLVE Results'!$B:$B = $F$64) * ('RESOLVE Results'!$C:$C = $C90), 0), MATCH(I$66, 'RESOLVE Results'!$D$1:$P$1, 0)), "")</f>
        <v/>
      </c>
      <c r="J90" s="4" t="str" cm="1">
        <f t="array" ref="J90">IFERROR(INDEX('RESOLVE Results'!$D:$P, MATCH(1, ('RESOLVE Results'!$A:$A = $D$64) * ('RESOLVE Results'!$B:$B = $F$64) * ('RESOLVE Results'!$C:$C = $C90), 0), MATCH(J$66, 'RESOLVE Results'!$D$1:$P$1, 0)), "")</f>
        <v/>
      </c>
      <c r="K90" s="4" t="str" cm="1">
        <f t="array" ref="K90">IFERROR(INDEX('RESOLVE Results'!$D:$P, MATCH(1, ('RESOLVE Results'!$A:$A = $D$64) * ('RESOLVE Results'!$B:$B = $F$64) * ('RESOLVE Results'!$C:$C = $C90), 0), MATCH(K$66, 'RESOLVE Results'!$D$1:$P$1, 0)), "")</f>
        <v/>
      </c>
      <c r="L90" s="4" t="str" cm="1">
        <f t="array" ref="L90">IFERROR(INDEX('RESOLVE Results'!$D:$P, MATCH(1, ('RESOLVE Results'!$A:$A = $D$64) * ('RESOLVE Results'!$B:$B = $F$64) * ('RESOLVE Results'!$C:$C = $C90), 0), MATCH(L$66, 'RESOLVE Results'!$D$1:$P$1, 0)), "")</f>
        <v/>
      </c>
      <c r="M90" s="4" t="str" cm="1">
        <f t="array" ref="M90">IFERROR(INDEX('RESOLVE Results'!$D:$P, MATCH(1, ('RESOLVE Results'!$A:$A = $D$64) * ('RESOLVE Results'!$B:$B = $F$64) * ('RESOLVE Results'!$C:$C = $C90), 0), MATCH(M$66, 'RESOLVE Results'!$D$1:$P$1, 0)), "")</f>
        <v/>
      </c>
      <c r="N90" s="4" t="str" cm="1">
        <f t="array" ref="N90">IFERROR(INDEX('RESOLVE Results'!$D:$P, MATCH(1, ('RESOLVE Results'!$A:$A = $D$64) * ('RESOLVE Results'!$B:$B = $F$64) * ('RESOLVE Results'!$C:$C = $C90), 0), MATCH(N$66, 'RESOLVE Results'!$D$1:$P$1, 0)), "")</f>
        <v/>
      </c>
      <c r="O90" s="4" t="str" cm="1">
        <f t="array" ref="O90">IFERROR(INDEX('RESOLVE Results'!$D:$P, MATCH(1, ('RESOLVE Results'!$A:$A = $D$64) * ('RESOLVE Results'!$B:$B = $F$64) * ('RESOLVE Results'!$C:$C = $C90), 0), MATCH(O$66, 'RESOLVE Results'!$D$1:$P$1, 0)), "")</f>
        <v/>
      </c>
      <c r="P90" s="6" t="str">
        <f t="shared" si="1"/>
        <v/>
      </c>
      <c r="Q90" s="6"/>
    </row>
    <row r="91" spans="2:17" outlineLevel="1" x14ac:dyDescent="0.2">
      <c r="B91" s="11" t="s">
        <v>178</v>
      </c>
      <c r="C91" s="3"/>
      <c r="D91" s="4" t="str" cm="1">
        <f t="array" ref="D91">IFERROR(INDEX('RESOLVE Results'!$D:$P, MATCH(1, ('RESOLVE Results'!$A:$A = $D$64) * ('RESOLVE Results'!$B:$B = $F$64) * ('RESOLVE Results'!$C:$C = $C91), 0), MATCH(D$66, 'RESOLVE Results'!$D$1:$P$1, 0)), "")</f>
        <v/>
      </c>
      <c r="E91" s="4" t="str" cm="1">
        <f t="array" ref="E91">IFERROR(INDEX('RESOLVE Results'!$D:$P, MATCH(1, ('RESOLVE Results'!$A:$A = $D$64) * ('RESOLVE Results'!$B:$B = $F$64) * ('RESOLVE Results'!$C:$C = $C91), 0), MATCH(E$66, 'RESOLVE Results'!$D$1:$P$1, 0)), "")</f>
        <v/>
      </c>
      <c r="F91" s="4" t="str" cm="1">
        <f t="array" ref="F91">IFERROR(INDEX('RESOLVE Results'!$D:$P, MATCH(1, ('RESOLVE Results'!$A:$A = $D$64) * ('RESOLVE Results'!$B:$B = $F$64) * ('RESOLVE Results'!$C:$C = $C91), 0), MATCH(F$66, 'RESOLVE Results'!$D$1:$P$1, 0)), "")</f>
        <v/>
      </c>
      <c r="G91" s="4" t="str" cm="1">
        <f t="array" ref="G91">IFERROR(INDEX('RESOLVE Results'!$D:$P, MATCH(1, ('RESOLVE Results'!$A:$A = $D$64) * ('RESOLVE Results'!$B:$B = $F$64) * ('RESOLVE Results'!$C:$C = $C91), 0), MATCH(G$66, 'RESOLVE Results'!$D$1:$P$1, 0)), "")</f>
        <v/>
      </c>
      <c r="H91" s="4" t="str" cm="1">
        <f t="array" ref="H91">IFERROR(INDEX('RESOLVE Results'!$D:$P, MATCH(1, ('RESOLVE Results'!$A:$A = $D$64) * ('RESOLVE Results'!$B:$B = $F$64) * ('RESOLVE Results'!$C:$C = $C91), 0), MATCH(H$66, 'RESOLVE Results'!$D$1:$P$1, 0)), "")</f>
        <v/>
      </c>
      <c r="I91" s="4" t="str" cm="1">
        <f t="array" ref="I91">IFERROR(INDEX('RESOLVE Results'!$D:$P, MATCH(1, ('RESOLVE Results'!$A:$A = $D$64) * ('RESOLVE Results'!$B:$B = $F$64) * ('RESOLVE Results'!$C:$C = $C91), 0), MATCH(I$66, 'RESOLVE Results'!$D$1:$P$1, 0)), "")</f>
        <v/>
      </c>
      <c r="J91" s="4" t="str" cm="1">
        <f t="array" ref="J91">IFERROR(INDEX('RESOLVE Results'!$D:$P, MATCH(1, ('RESOLVE Results'!$A:$A = $D$64) * ('RESOLVE Results'!$B:$B = $F$64) * ('RESOLVE Results'!$C:$C = $C91), 0), MATCH(J$66, 'RESOLVE Results'!$D$1:$P$1, 0)), "")</f>
        <v/>
      </c>
      <c r="K91" s="4" t="str" cm="1">
        <f t="array" ref="K91">IFERROR(INDEX('RESOLVE Results'!$D:$P, MATCH(1, ('RESOLVE Results'!$A:$A = $D$64) * ('RESOLVE Results'!$B:$B = $F$64) * ('RESOLVE Results'!$C:$C = $C91), 0), MATCH(K$66, 'RESOLVE Results'!$D$1:$P$1, 0)), "")</f>
        <v/>
      </c>
      <c r="L91" s="4" t="str" cm="1">
        <f t="array" ref="L91">IFERROR(INDEX('RESOLVE Results'!$D:$P, MATCH(1, ('RESOLVE Results'!$A:$A = $D$64) * ('RESOLVE Results'!$B:$B = $F$64) * ('RESOLVE Results'!$C:$C = $C91), 0), MATCH(L$66, 'RESOLVE Results'!$D$1:$P$1, 0)), "")</f>
        <v/>
      </c>
      <c r="M91" s="4" t="str" cm="1">
        <f t="array" ref="M91">IFERROR(INDEX('RESOLVE Results'!$D:$P, MATCH(1, ('RESOLVE Results'!$A:$A = $D$64) * ('RESOLVE Results'!$B:$B = $F$64) * ('RESOLVE Results'!$C:$C = $C91), 0), MATCH(M$66, 'RESOLVE Results'!$D$1:$P$1, 0)), "")</f>
        <v/>
      </c>
      <c r="N91" s="4" t="str" cm="1">
        <f t="array" ref="N91">IFERROR(INDEX('RESOLVE Results'!$D:$P, MATCH(1, ('RESOLVE Results'!$A:$A = $D$64) * ('RESOLVE Results'!$B:$B = $F$64) * ('RESOLVE Results'!$C:$C = $C91), 0), MATCH(N$66, 'RESOLVE Results'!$D$1:$P$1, 0)), "")</f>
        <v/>
      </c>
      <c r="O91" s="4" t="str" cm="1">
        <f t="array" ref="O91">IFERROR(INDEX('RESOLVE Results'!$D:$P, MATCH(1, ('RESOLVE Results'!$A:$A = $D$64) * ('RESOLVE Results'!$B:$B = $F$64) * ('RESOLVE Results'!$C:$C = $C91), 0), MATCH(O$66, 'RESOLVE Results'!$D$1:$P$1, 0)), "")</f>
        <v/>
      </c>
      <c r="P91" s="6" t="str">
        <f t="shared" si="1"/>
        <v/>
      </c>
      <c r="Q91" s="6"/>
    </row>
    <row r="92" spans="2:17" outlineLevel="1" x14ac:dyDescent="0.2">
      <c r="B92" s="11" t="s">
        <v>178</v>
      </c>
      <c r="C92" s="3"/>
      <c r="D92" s="4" t="str" cm="1">
        <f t="array" ref="D92">IFERROR(INDEX('RESOLVE Results'!$D:$P, MATCH(1, ('RESOLVE Results'!$A:$A = $D$64) * ('RESOLVE Results'!$B:$B = $F$64) * ('RESOLVE Results'!$C:$C = $C92), 0), MATCH(D$66, 'RESOLVE Results'!$D$1:$P$1, 0)), "")</f>
        <v/>
      </c>
      <c r="E92" s="4" t="str" cm="1">
        <f t="array" ref="E92">IFERROR(INDEX('RESOLVE Results'!$D:$P, MATCH(1, ('RESOLVE Results'!$A:$A = $D$64) * ('RESOLVE Results'!$B:$B = $F$64) * ('RESOLVE Results'!$C:$C = $C92), 0), MATCH(E$66, 'RESOLVE Results'!$D$1:$P$1, 0)), "")</f>
        <v/>
      </c>
      <c r="F92" s="4" t="str" cm="1">
        <f t="array" ref="F92">IFERROR(INDEX('RESOLVE Results'!$D:$P, MATCH(1, ('RESOLVE Results'!$A:$A = $D$64) * ('RESOLVE Results'!$B:$B = $F$64) * ('RESOLVE Results'!$C:$C = $C92), 0), MATCH(F$66, 'RESOLVE Results'!$D$1:$P$1, 0)), "")</f>
        <v/>
      </c>
      <c r="G92" s="4" t="str" cm="1">
        <f t="array" ref="G92">IFERROR(INDEX('RESOLVE Results'!$D:$P, MATCH(1, ('RESOLVE Results'!$A:$A = $D$64) * ('RESOLVE Results'!$B:$B = $F$64) * ('RESOLVE Results'!$C:$C = $C92), 0), MATCH(G$66, 'RESOLVE Results'!$D$1:$P$1, 0)), "")</f>
        <v/>
      </c>
      <c r="H92" s="4" t="str" cm="1">
        <f t="array" ref="H92">IFERROR(INDEX('RESOLVE Results'!$D:$P, MATCH(1, ('RESOLVE Results'!$A:$A = $D$64) * ('RESOLVE Results'!$B:$B = $F$64) * ('RESOLVE Results'!$C:$C = $C92), 0), MATCH(H$66, 'RESOLVE Results'!$D$1:$P$1, 0)), "")</f>
        <v/>
      </c>
      <c r="I92" s="4" t="str" cm="1">
        <f t="array" ref="I92">IFERROR(INDEX('RESOLVE Results'!$D:$P, MATCH(1, ('RESOLVE Results'!$A:$A = $D$64) * ('RESOLVE Results'!$B:$B = $F$64) * ('RESOLVE Results'!$C:$C = $C92), 0), MATCH(I$66, 'RESOLVE Results'!$D$1:$P$1, 0)), "")</f>
        <v/>
      </c>
      <c r="J92" s="4" t="str" cm="1">
        <f t="array" ref="J92">IFERROR(INDEX('RESOLVE Results'!$D:$P, MATCH(1, ('RESOLVE Results'!$A:$A = $D$64) * ('RESOLVE Results'!$B:$B = $F$64) * ('RESOLVE Results'!$C:$C = $C92), 0), MATCH(J$66, 'RESOLVE Results'!$D$1:$P$1, 0)), "")</f>
        <v/>
      </c>
      <c r="K92" s="4" t="str" cm="1">
        <f t="array" ref="K92">IFERROR(INDEX('RESOLVE Results'!$D:$P, MATCH(1, ('RESOLVE Results'!$A:$A = $D$64) * ('RESOLVE Results'!$B:$B = $F$64) * ('RESOLVE Results'!$C:$C = $C92), 0), MATCH(K$66, 'RESOLVE Results'!$D$1:$P$1, 0)), "")</f>
        <v/>
      </c>
      <c r="L92" s="4" t="str" cm="1">
        <f t="array" ref="L92">IFERROR(INDEX('RESOLVE Results'!$D:$P, MATCH(1, ('RESOLVE Results'!$A:$A = $D$64) * ('RESOLVE Results'!$B:$B = $F$64) * ('RESOLVE Results'!$C:$C = $C92), 0), MATCH(L$66, 'RESOLVE Results'!$D$1:$P$1, 0)), "")</f>
        <v/>
      </c>
      <c r="M92" s="4" t="str" cm="1">
        <f t="array" ref="M92">IFERROR(INDEX('RESOLVE Results'!$D:$P, MATCH(1, ('RESOLVE Results'!$A:$A = $D$64) * ('RESOLVE Results'!$B:$B = $F$64) * ('RESOLVE Results'!$C:$C = $C92), 0), MATCH(M$66, 'RESOLVE Results'!$D$1:$P$1, 0)), "")</f>
        <v/>
      </c>
      <c r="N92" s="4" t="str" cm="1">
        <f t="array" ref="N92">IFERROR(INDEX('RESOLVE Results'!$D:$P, MATCH(1, ('RESOLVE Results'!$A:$A = $D$64) * ('RESOLVE Results'!$B:$B = $F$64) * ('RESOLVE Results'!$C:$C = $C92), 0), MATCH(N$66, 'RESOLVE Results'!$D$1:$P$1, 0)), "")</f>
        <v/>
      </c>
      <c r="O92" s="4" t="str" cm="1">
        <f t="array" ref="O92">IFERROR(INDEX('RESOLVE Results'!$D:$P, MATCH(1, ('RESOLVE Results'!$A:$A = $D$64) * ('RESOLVE Results'!$B:$B = $F$64) * ('RESOLVE Results'!$C:$C = $C92), 0), MATCH(O$66, 'RESOLVE Results'!$D$1:$P$1, 0)), "")</f>
        <v/>
      </c>
      <c r="P92" s="6" t="str">
        <f t="shared" si="1"/>
        <v/>
      </c>
      <c r="Q92" s="6"/>
    </row>
    <row r="93" spans="2:17" outlineLevel="1" x14ac:dyDescent="0.2">
      <c r="B93" s="11" t="s">
        <v>178</v>
      </c>
      <c r="C93" s="3"/>
      <c r="D93" s="4" t="str" cm="1">
        <f t="array" ref="D93">IFERROR(INDEX('RESOLVE Results'!$D:$P, MATCH(1, ('RESOLVE Results'!$A:$A = $D$64) * ('RESOLVE Results'!$B:$B = $F$64) * ('RESOLVE Results'!$C:$C = $C93), 0), MATCH(D$66, 'RESOLVE Results'!$D$1:$P$1, 0)), "")</f>
        <v/>
      </c>
      <c r="E93" s="4" t="str" cm="1">
        <f t="array" ref="E93">IFERROR(INDEX('RESOLVE Results'!$D:$P, MATCH(1, ('RESOLVE Results'!$A:$A = $D$64) * ('RESOLVE Results'!$B:$B = $F$64) * ('RESOLVE Results'!$C:$C = $C93), 0), MATCH(E$66, 'RESOLVE Results'!$D$1:$P$1, 0)), "")</f>
        <v/>
      </c>
      <c r="F93" s="4" t="str" cm="1">
        <f t="array" ref="F93">IFERROR(INDEX('RESOLVE Results'!$D:$P, MATCH(1, ('RESOLVE Results'!$A:$A = $D$64) * ('RESOLVE Results'!$B:$B = $F$64) * ('RESOLVE Results'!$C:$C = $C93), 0), MATCH(F$66, 'RESOLVE Results'!$D$1:$P$1, 0)), "")</f>
        <v/>
      </c>
      <c r="G93" s="4" t="str" cm="1">
        <f t="array" ref="G93">IFERROR(INDEX('RESOLVE Results'!$D:$P, MATCH(1, ('RESOLVE Results'!$A:$A = $D$64) * ('RESOLVE Results'!$B:$B = $F$64) * ('RESOLVE Results'!$C:$C = $C93), 0), MATCH(G$66, 'RESOLVE Results'!$D$1:$P$1, 0)), "")</f>
        <v/>
      </c>
      <c r="H93" s="4" t="str" cm="1">
        <f t="array" ref="H93">IFERROR(INDEX('RESOLVE Results'!$D:$P, MATCH(1, ('RESOLVE Results'!$A:$A = $D$64) * ('RESOLVE Results'!$B:$B = $F$64) * ('RESOLVE Results'!$C:$C = $C93), 0), MATCH(H$66, 'RESOLVE Results'!$D$1:$P$1, 0)), "")</f>
        <v/>
      </c>
      <c r="I93" s="4" t="str" cm="1">
        <f t="array" ref="I93">IFERROR(INDEX('RESOLVE Results'!$D:$P, MATCH(1, ('RESOLVE Results'!$A:$A = $D$64) * ('RESOLVE Results'!$B:$B = $F$64) * ('RESOLVE Results'!$C:$C = $C93), 0), MATCH(I$66, 'RESOLVE Results'!$D$1:$P$1, 0)), "")</f>
        <v/>
      </c>
      <c r="J93" s="4" t="str" cm="1">
        <f t="array" ref="J93">IFERROR(INDEX('RESOLVE Results'!$D:$P, MATCH(1, ('RESOLVE Results'!$A:$A = $D$64) * ('RESOLVE Results'!$B:$B = $F$64) * ('RESOLVE Results'!$C:$C = $C93), 0), MATCH(J$66, 'RESOLVE Results'!$D$1:$P$1, 0)), "")</f>
        <v/>
      </c>
      <c r="K93" s="4" t="str" cm="1">
        <f t="array" ref="K93">IFERROR(INDEX('RESOLVE Results'!$D:$P, MATCH(1, ('RESOLVE Results'!$A:$A = $D$64) * ('RESOLVE Results'!$B:$B = $F$64) * ('RESOLVE Results'!$C:$C = $C93), 0), MATCH(K$66, 'RESOLVE Results'!$D$1:$P$1, 0)), "")</f>
        <v/>
      </c>
      <c r="L93" s="4" t="str" cm="1">
        <f t="array" ref="L93">IFERROR(INDEX('RESOLVE Results'!$D:$P, MATCH(1, ('RESOLVE Results'!$A:$A = $D$64) * ('RESOLVE Results'!$B:$B = $F$64) * ('RESOLVE Results'!$C:$C = $C93), 0), MATCH(L$66, 'RESOLVE Results'!$D$1:$P$1, 0)), "")</f>
        <v/>
      </c>
      <c r="M93" s="4" t="str" cm="1">
        <f t="array" ref="M93">IFERROR(INDEX('RESOLVE Results'!$D:$P, MATCH(1, ('RESOLVE Results'!$A:$A = $D$64) * ('RESOLVE Results'!$B:$B = $F$64) * ('RESOLVE Results'!$C:$C = $C93), 0), MATCH(M$66, 'RESOLVE Results'!$D$1:$P$1, 0)), "")</f>
        <v/>
      </c>
      <c r="N93" s="4" t="str" cm="1">
        <f t="array" ref="N93">IFERROR(INDEX('RESOLVE Results'!$D:$P, MATCH(1, ('RESOLVE Results'!$A:$A = $D$64) * ('RESOLVE Results'!$B:$B = $F$64) * ('RESOLVE Results'!$C:$C = $C93), 0), MATCH(N$66, 'RESOLVE Results'!$D$1:$P$1, 0)), "")</f>
        <v/>
      </c>
      <c r="O93" s="4" t="str" cm="1">
        <f t="array" ref="O93">IFERROR(INDEX('RESOLVE Results'!$D:$P, MATCH(1, ('RESOLVE Results'!$A:$A = $D$64) * ('RESOLVE Results'!$B:$B = $F$64) * ('RESOLVE Results'!$C:$C = $C93), 0), MATCH(O$66, 'RESOLVE Results'!$D$1:$P$1, 0)), "")</f>
        <v/>
      </c>
      <c r="P93" s="6" t="str">
        <f t="shared" si="1"/>
        <v/>
      </c>
      <c r="Q93" s="6"/>
    </row>
    <row r="94" spans="2:17" outlineLevel="1" x14ac:dyDescent="0.2">
      <c r="B94" s="11" t="s">
        <v>178</v>
      </c>
      <c r="C94" s="3"/>
      <c r="D94" s="4" t="str" cm="1">
        <f t="array" ref="D94">IFERROR(INDEX('RESOLVE Results'!$D:$P, MATCH(1, ('RESOLVE Results'!$A:$A = $D$64) * ('RESOLVE Results'!$B:$B = $F$64) * ('RESOLVE Results'!$C:$C = $C94), 0), MATCH(D$66, 'RESOLVE Results'!$D$1:$P$1, 0)), "")</f>
        <v/>
      </c>
      <c r="E94" s="4" t="str" cm="1">
        <f t="array" ref="E94">IFERROR(INDEX('RESOLVE Results'!$D:$P, MATCH(1, ('RESOLVE Results'!$A:$A = $D$64) * ('RESOLVE Results'!$B:$B = $F$64) * ('RESOLVE Results'!$C:$C = $C94), 0), MATCH(E$66, 'RESOLVE Results'!$D$1:$P$1, 0)), "")</f>
        <v/>
      </c>
      <c r="F94" s="4" t="str" cm="1">
        <f t="array" ref="F94">IFERROR(INDEX('RESOLVE Results'!$D:$P, MATCH(1, ('RESOLVE Results'!$A:$A = $D$64) * ('RESOLVE Results'!$B:$B = $F$64) * ('RESOLVE Results'!$C:$C = $C94), 0), MATCH(F$66, 'RESOLVE Results'!$D$1:$P$1, 0)), "")</f>
        <v/>
      </c>
      <c r="G94" s="4" t="str" cm="1">
        <f t="array" ref="G94">IFERROR(INDEX('RESOLVE Results'!$D:$P, MATCH(1, ('RESOLVE Results'!$A:$A = $D$64) * ('RESOLVE Results'!$B:$B = $F$64) * ('RESOLVE Results'!$C:$C = $C94), 0), MATCH(G$66, 'RESOLVE Results'!$D$1:$P$1, 0)), "")</f>
        <v/>
      </c>
      <c r="H94" s="4" t="str" cm="1">
        <f t="array" ref="H94">IFERROR(INDEX('RESOLVE Results'!$D:$P, MATCH(1, ('RESOLVE Results'!$A:$A = $D$64) * ('RESOLVE Results'!$B:$B = $F$64) * ('RESOLVE Results'!$C:$C = $C94), 0), MATCH(H$66, 'RESOLVE Results'!$D$1:$P$1, 0)), "")</f>
        <v/>
      </c>
      <c r="I94" s="4" t="str" cm="1">
        <f t="array" ref="I94">IFERROR(INDEX('RESOLVE Results'!$D:$P, MATCH(1, ('RESOLVE Results'!$A:$A = $D$64) * ('RESOLVE Results'!$B:$B = $F$64) * ('RESOLVE Results'!$C:$C = $C94), 0), MATCH(I$66, 'RESOLVE Results'!$D$1:$P$1, 0)), "")</f>
        <v/>
      </c>
      <c r="J94" s="4" t="str" cm="1">
        <f t="array" ref="J94">IFERROR(INDEX('RESOLVE Results'!$D:$P, MATCH(1, ('RESOLVE Results'!$A:$A = $D$64) * ('RESOLVE Results'!$B:$B = $F$64) * ('RESOLVE Results'!$C:$C = $C94), 0), MATCH(J$66, 'RESOLVE Results'!$D$1:$P$1, 0)), "")</f>
        <v/>
      </c>
      <c r="K94" s="4" t="str" cm="1">
        <f t="array" ref="K94">IFERROR(INDEX('RESOLVE Results'!$D:$P, MATCH(1, ('RESOLVE Results'!$A:$A = $D$64) * ('RESOLVE Results'!$B:$B = $F$64) * ('RESOLVE Results'!$C:$C = $C94), 0), MATCH(K$66, 'RESOLVE Results'!$D$1:$P$1, 0)), "")</f>
        <v/>
      </c>
      <c r="L94" s="4" t="str" cm="1">
        <f t="array" ref="L94">IFERROR(INDEX('RESOLVE Results'!$D:$P, MATCH(1, ('RESOLVE Results'!$A:$A = $D$64) * ('RESOLVE Results'!$B:$B = $F$64) * ('RESOLVE Results'!$C:$C = $C94), 0), MATCH(L$66, 'RESOLVE Results'!$D$1:$P$1, 0)), "")</f>
        <v/>
      </c>
      <c r="M94" s="4" t="str" cm="1">
        <f t="array" ref="M94">IFERROR(INDEX('RESOLVE Results'!$D:$P, MATCH(1, ('RESOLVE Results'!$A:$A = $D$64) * ('RESOLVE Results'!$B:$B = $F$64) * ('RESOLVE Results'!$C:$C = $C94), 0), MATCH(M$66, 'RESOLVE Results'!$D$1:$P$1, 0)), "")</f>
        <v/>
      </c>
      <c r="N94" s="4" t="str" cm="1">
        <f t="array" ref="N94">IFERROR(INDEX('RESOLVE Results'!$D:$P, MATCH(1, ('RESOLVE Results'!$A:$A = $D$64) * ('RESOLVE Results'!$B:$B = $F$64) * ('RESOLVE Results'!$C:$C = $C94), 0), MATCH(N$66, 'RESOLVE Results'!$D$1:$P$1, 0)), "")</f>
        <v/>
      </c>
      <c r="O94" s="4" t="str" cm="1">
        <f t="array" ref="O94">IFERROR(INDEX('RESOLVE Results'!$D:$P, MATCH(1, ('RESOLVE Results'!$A:$A = $D$64) * ('RESOLVE Results'!$B:$B = $F$64) * ('RESOLVE Results'!$C:$C = $C94), 0), MATCH(O$66, 'RESOLVE Results'!$D$1:$P$1, 0)), "")</f>
        <v/>
      </c>
      <c r="P94" s="6" t="str">
        <f t="shared" si="1"/>
        <v/>
      </c>
      <c r="Q94" s="6"/>
    </row>
    <row r="95" spans="2:17" outlineLevel="1" x14ac:dyDescent="0.2">
      <c r="B95" s="11" t="s">
        <v>178</v>
      </c>
      <c r="C95" s="3"/>
      <c r="D95" s="4" t="str" cm="1">
        <f t="array" ref="D95">IFERROR(INDEX('RESOLVE Results'!$D:$P, MATCH(1, ('RESOLVE Results'!$A:$A = $D$64) * ('RESOLVE Results'!$B:$B = $F$64) * ('RESOLVE Results'!$C:$C = $C95), 0), MATCH(D$66, 'RESOLVE Results'!$D$1:$P$1, 0)), "")</f>
        <v/>
      </c>
      <c r="E95" s="4" t="str" cm="1">
        <f t="array" ref="E95">IFERROR(INDEX('RESOLVE Results'!$D:$P, MATCH(1, ('RESOLVE Results'!$A:$A = $D$64) * ('RESOLVE Results'!$B:$B = $F$64) * ('RESOLVE Results'!$C:$C = $C95), 0), MATCH(E$66, 'RESOLVE Results'!$D$1:$P$1, 0)), "")</f>
        <v/>
      </c>
      <c r="F95" s="4" t="str" cm="1">
        <f t="array" ref="F95">IFERROR(INDEX('RESOLVE Results'!$D:$P, MATCH(1, ('RESOLVE Results'!$A:$A = $D$64) * ('RESOLVE Results'!$B:$B = $F$64) * ('RESOLVE Results'!$C:$C = $C95), 0), MATCH(F$66, 'RESOLVE Results'!$D$1:$P$1, 0)), "")</f>
        <v/>
      </c>
      <c r="G95" s="4" t="str" cm="1">
        <f t="array" ref="G95">IFERROR(INDEX('RESOLVE Results'!$D:$P, MATCH(1, ('RESOLVE Results'!$A:$A = $D$64) * ('RESOLVE Results'!$B:$B = $F$64) * ('RESOLVE Results'!$C:$C = $C95), 0), MATCH(G$66, 'RESOLVE Results'!$D$1:$P$1, 0)), "")</f>
        <v/>
      </c>
      <c r="H95" s="4" t="str" cm="1">
        <f t="array" ref="H95">IFERROR(INDEX('RESOLVE Results'!$D:$P, MATCH(1, ('RESOLVE Results'!$A:$A = $D$64) * ('RESOLVE Results'!$B:$B = $F$64) * ('RESOLVE Results'!$C:$C = $C95), 0), MATCH(H$66, 'RESOLVE Results'!$D$1:$P$1, 0)), "")</f>
        <v/>
      </c>
      <c r="I95" s="4" t="str" cm="1">
        <f t="array" ref="I95">IFERROR(INDEX('RESOLVE Results'!$D:$P, MATCH(1, ('RESOLVE Results'!$A:$A = $D$64) * ('RESOLVE Results'!$B:$B = $F$64) * ('RESOLVE Results'!$C:$C = $C95), 0), MATCH(I$66, 'RESOLVE Results'!$D$1:$P$1, 0)), "")</f>
        <v/>
      </c>
      <c r="J95" s="4" t="str" cm="1">
        <f t="array" ref="J95">IFERROR(INDEX('RESOLVE Results'!$D:$P, MATCH(1, ('RESOLVE Results'!$A:$A = $D$64) * ('RESOLVE Results'!$B:$B = $F$64) * ('RESOLVE Results'!$C:$C = $C95), 0), MATCH(J$66, 'RESOLVE Results'!$D$1:$P$1, 0)), "")</f>
        <v/>
      </c>
      <c r="K95" s="4" t="str" cm="1">
        <f t="array" ref="K95">IFERROR(INDEX('RESOLVE Results'!$D:$P, MATCH(1, ('RESOLVE Results'!$A:$A = $D$64) * ('RESOLVE Results'!$B:$B = $F$64) * ('RESOLVE Results'!$C:$C = $C95), 0), MATCH(K$66, 'RESOLVE Results'!$D$1:$P$1, 0)), "")</f>
        <v/>
      </c>
      <c r="L95" s="4" t="str" cm="1">
        <f t="array" ref="L95">IFERROR(INDEX('RESOLVE Results'!$D:$P, MATCH(1, ('RESOLVE Results'!$A:$A = $D$64) * ('RESOLVE Results'!$B:$B = $F$64) * ('RESOLVE Results'!$C:$C = $C95), 0), MATCH(L$66, 'RESOLVE Results'!$D$1:$P$1, 0)), "")</f>
        <v/>
      </c>
      <c r="M95" s="4" t="str" cm="1">
        <f t="array" ref="M95">IFERROR(INDEX('RESOLVE Results'!$D:$P, MATCH(1, ('RESOLVE Results'!$A:$A = $D$64) * ('RESOLVE Results'!$B:$B = $F$64) * ('RESOLVE Results'!$C:$C = $C95), 0), MATCH(M$66, 'RESOLVE Results'!$D$1:$P$1, 0)), "")</f>
        <v/>
      </c>
      <c r="N95" s="4" t="str" cm="1">
        <f t="array" ref="N95">IFERROR(INDEX('RESOLVE Results'!$D:$P, MATCH(1, ('RESOLVE Results'!$A:$A = $D$64) * ('RESOLVE Results'!$B:$B = $F$64) * ('RESOLVE Results'!$C:$C = $C95), 0), MATCH(N$66, 'RESOLVE Results'!$D$1:$P$1, 0)), "")</f>
        <v/>
      </c>
      <c r="O95" s="4" t="str" cm="1">
        <f t="array" ref="O95">IFERROR(INDEX('RESOLVE Results'!$D:$P, MATCH(1, ('RESOLVE Results'!$A:$A = $D$64) * ('RESOLVE Results'!$B:$B = $F$64) * ('RESOLVE Results'!$C:$C = $C95), 0), MATCH(O$66, 'RESOLVE Results'!$D$1:$P$1, 0)), "")</f>
        <v/>
      </c>
      <c r="P95" s="6" t="str">
        <f t="shared" si="1"/>
        <v/>
      </c>
      <c r="Q95" s="6"/>
    </row>
    <row r="96" spans="2:17" outlineLevel="1" x14ac:dyDescent="0.2">
      <c r="B96" s="11" t="s">
        <v>178</v>
      </c>
      <c r="C96" s="3"/>
      <c r="D96" s="4" t="str" cm="1">
        <f t="array" ref="D96">IFERROR(INDEX('RESOLVE Results'!$D:$P, MATCH(1, ('RESOLVE Results'!$A:$A = $D$64) * ('RESOLVE Results'!$B:$B = $F$64) * ('RESOLVE Results'!$C:$C = $C96), 0), MATCH(D$66, 'RESOLVE Results'!$D$1:$P$1, 0)), "")</f>
        <v/>
      </c>
      <c r="E96" s="4" t="str" cm="1">
        <f t="array" ref="E96">IFERROR(INDEX('RESOLVE Results'!$D:$P, MATCH(1, ('RESOLVE Results'!$A:$A = $D$64) * ('RESOLVE Results'!$B:$B = $F$64) * ('RESOLVE Results'!$C:$C = $C96), 0), MATCH(E$66, 'RESOLVE Results'!$D$1:$P$1, 0)), "")</f>
        <v/>
      </c>
      <c r="F96" s="4" t="str" cm="1">
        <f t="array" ref="F96">IFERROR(INDEX('RESOLVE Results'!$D:$P, MATCH(1, ('RESOLVE Results'!$A:$A = $D$64) * ('RESOLVE Results'!$B:$B = $F$64) * ('RESOLVE Results'!$C:$C = $C96), 0), MATCH(F$66, 'RESOLVE Results'!$D$1:$P$1, 0)), "")</f>
        <v/>
      </c>
      <c r="G96" s="4" t="str" cm="1">
        <f t="array" ref="G96">IFERROR(INDEX('RESOLVE Results'!$D:$P, MATCH(1, ('RESOLVE Results'!$A:$A = $D$64) * ('RESOLVE Results'!$B:$B = $F$64) * ('RESOLVE Results'!$C:$C = $C96), 0), MATCH(G$66, 'RESOLVE Results'!$D$1:$P$1, 0)), "")</f>
        <v/>
      </c>
      <c r="H96" s="4" t="str" cm="1">
        <f t="array" ref="H96">IFERROR(INDEX('RESOLVE Results'!$D:$P, MATCH(1, ('RESOLVE Results'!$A:$A = $D$64) * ('RESOLVE Results'!$B:$B = $F$64) * ('RESOLVE Results'!$C:$C = $C96), 0), MATCH(H$66, 'RESOLVE Results'!$D$1:$P$1, 0)), "")</f>
        <v/>
      </c>
      <c r="I96" s="4" t="str" cm="1">
        <f t="array" ref="I96">IFERROR(INDEX('RESOLVE Results'!$D:$P, MATCH(1, ('RESOLVE Results'!$A:$A = $D$64) * ('RESOLVE Results'!$B:$B = $F$64) * ('RESOLVE Results'!$C:$C = $C96), 0), MATCH(I$66, 'RESOLVE Results'!$D$1:$P$1, 0)), "")</f>
        <v/>
      </c>
      <c r="J96" s="4" t="str" cm="1">
        <f t="array" ref="J96">IFERROR(INDEX('RESOLVE Results'!$D:$P, MATCH(1, ('RESOLVE Results'!$A:$A = $D$64) * ('RESOLVE Results'!$B:$B = $F$64) * ('RESOLVE Results'!$C:$C = $C96), 0), MATCH(J$66, 'RESOLVE Results'!$D$1:$P$1, 0)), "")</f>
        <v/>
      </c>
      <c r="K96" s="4" t="str" cm="1">
        <f t="array" ref="K96">IFERROR(INDEX('RESOLVE Results'!$D:$P, MATCH(1, ('RESOLVE Results'!$A:$A = $D$64) * ('RESOLVE Results'!$B:$B = $F$64) * ('RESOLVE Results'!$C:$C = $C96), 0), MATCH(K$66, 'RESOLVE Results'!$D$1:$P$1, 0)), "")</f>
        <v/>
      </c>
      <c r="L96" s="4" t="str" cm="1">
        <f t="array" ref="L96">IFERROR(INDEX('RESOLVE Results'!$D:$P, MATCH(1, ('RESOLVE Results'!$A:$A = $D$64) * ('RESOLVE Results'!$B:$B = $F$64) * ('RESOLVE Results'!$C:$C = $C96), 0), MATCH(L$66, 'RESOLVE Results'!$D$1:$P$1, 0)), "")</f>
        <v/>
      </c>
      <c r="M96" s="4" t="str" cm="1">
        <f t="array" ref="M96">IFERROR(INDEX('RESOLVE Results'!$D:$P, MATCH(1, ('RESOLVE Results'!$A:$A = $D$64) * ('RESOLVE Results'!$B:$B = $F$64) * ('RESOLVE Results'!$C:$C = $C96), 0), MATCH(M$66, 'RESOLVE Results'!$D$1:$P$1, 0)), "")</f>
        <v/>
      </c>
      <c r="N96" s="4" t="str" cm="1">
        <f t="array" ref="N96">IFERROR(INDEX('RESOLVE Results'!$D:$P, MATCH(1, ('RESOLVE Results'!$A:$A = $D$64) * ('RESOLVE Results'!$B:$B = $F$64) * ('RESOLVE Results'!$C:$C = $C96), 0), MATCH(N$66, 'RESOLVE Results'!$D$1:$P$1, 0)), "")</f>
        <v/>
      </c>
      <c r="O96" s="4" t="str" cm="1">
        <f t="array" ref="O96">IFERROR(INDEX('RESOLVE Results'!$D:$P, MATCH(1, ('RESOLVE Results'!$A:$A = $D$64) * ('RESOLVE Results'!$B:$B = $F$64) * ('RESOLVE Results'!$C:$C = $C96), 0), MATCH(O$66, 'RESOLVE Results'!$D$1:$P$1, 0)), "")</f>
        <v/>
      </c>
      <c r="P96" s="6" t="str">
        <f t="shared" si="1"/>
        <v/>
      </c>
      <c r="Q96" s="6"/>
    </row>
    <row r="97" spans="2:17" outlineLevel="1" x14ac:dyDescent="0.2">
      <c r="B97" s="11" t="s">
        <v>178</v>
      </c>
      <c r="C97" s="3"/>
      <c r="D97" s="4" t="str" cm="1">
        <f t="array" ref="D97">IFERROR(INDEX('RESOLVE Results'!$D:$P, MATCH(1, ('RESOLVE Results'!$A:$A = $D$64) * ('RESOLVE Results'!$B:$B = $F$64) * ('RESOLVE Results'!$C:$C = $C97), 0), MATCH(D$66, 'RESOLVE Results'!$D$1:$P$1, 0)), "")</f>
        <v/>
      </c>
      <c r="E97" s="4" t="str" cm="1">
        <f t="array" ref="E97">IFERROR(INDEX('RESOLVE Results'!$D:$P, MATCH(1, ('RESOLVE Results'!$A:$A = $D$64) * ('RESOLVE Results'!$B:$B = $F$64) * ('RESOLVE Results'!$C:$C = $C97), 0), MATCH(E$66, 'RESOLVE Results'!$D$1:$P$1, 0)), "")</f>
        <v/>
      </c>
      <c r="F97" s="4" t="str" cm="1">
        <f t="array" ref="F97">IFERROR(INDEX('RESOLVE Results'!$D:$P, MATCH(1, ('RESOLVE Results'!$A:$A = $D$64) * ('RESOLVE Results'!$B:$B = $F$64) * ('RESOLVE Results'!$C:$C = $C97), 0), MATCH(F$66, 'RESOLVE Results'!$D$1:$P$1, 0)), "")</f>
        <v/>
      </c>
      <c r="G97" s="4" t="str" cm="1">
        <f t="array" ref="G97">IFERROR(INDEX('RESOLVE Results'!$D:$P, MATCH(1, ('RESOLVE Results'!$A:$A = $D$64) * ('RESOLVE Results'!$B:$B = $F$64) * ('RESOLVE Results'!$C:$C = $C97), 0), MATCH(G$66, 'RESOLVE Results'!$D$1:$P$1, 0)), "")</f>
        <v/>
      </c>
      <c r="H97" s="4" t="str" cm="1">
        <f t="array" ref="H97">IFERROR(INDEX('RESOLVE Results'!$D:$P, MATCH(1, ('RESOLVE Results'!$A:$A = $D$64) * ('RESOLVE Results'!$B:$B = $F$64) * ('RESOLVE Results'!$C:$C = $C97), 0), MATCH(H$66, 'RESOLVE Results'!$D$1:$P$1, 0)), "")</f>
        <v/>
      </c>
      <c r="I97" s="4" t="str" cm="1">
        <f t="array" ref="I97">IFERROR(INDEX('RESOLVE Results'!$D:$P, MATCH(1, ('RESOLVE Results'!$A:$A = $D$64) * ('RESOLVE Results'!$B:$B = $F$64) * ('RESOLVE Results'!$C:$C = $C97), 0), MATCH(I$66, 'RESOLVE Results'!$D$1:$P$1, 0)), "")</f>
        <v/>
      </c>
      <c r="J97" s="4" t="str" cm="1">
        <f t="array" ref="J97">IFERROR(INDEX('RESOLVE Results'!$D:$P, MATCH(1, ('RESOLVE Results'!$A:$A = $D$64) * ('RESOLVE Results'!$B:$B = $F$64) * ('RESOLVE Results'!$C:$C = $C97), 0), MATCH(J$66, 'RESOLVE Results'!$D$1:$P$1, 0)), "")</f>
        <v/>
      </c>
      <c r="K97" s="4" t="str" cm="1">
        <f t="array" ref="K97">IFERROR(INDEX('RESOLVE Results'!$D:$P, MATCH(1, ('RESOLVE Results'!$A:$A = $D$64) * ('RESOLVE Results'!$B:$B = $F$64) * ('RESOLVE Results'!$C:$C = $C97), 0), MATCH(K$66, 'RESOLVE Results'!$D$1:$P$1, 0)), "")</f>
        <v/>
      </c>
      <c r="L97" s="4" t="str" cm="1">
        <f t="array" ref="L97">IFERROR(INDEX('RESOLVE Results'!$D:$P, MATCH(1, ('RESOLVE Results'!$A:$A = $D$64) * ('RESOLVE Results'!$B:$B = $F$64) * ('RESOLVE Results'!$C:$C = $C97), 0), MATCH(L$66, 'RESOLVE Results'!$D$1:$P$1, 0)), "")</f>
        <v/>
      </c>
      <c r="M97" s="4" t="str" cm="1">
        <f t="array" ref="M97">IFERROR(INDEX('RESOLVE Results'!$D:$P, MATCH(1, ('RESOLVE Results'!$A:$A = $D$64) * ('RESOLVE Results'!$B:$B = $F$64) * ('RESOLVE Results'!$C:$C = $C97), 0), MATCH(M$66, 'RESOLVE Results'!$D$1:$P$1, 0)), "")</f>
        <v/>
      </c>
      <c r="N97" s="4" t="str" cm="1">
        <f t="array" ref="N97">IFERROR(INDEX('RESOLVE Results'!$D:$P, MATCH(1, ('RESOLVE Results'!$A:$A = $D$64) * ('RESOLVE Results'!$B:$B = $F$64) * ('RESOLVE Results'!$C:$C = $C97), 0), MATCH(N$66, 'RESOLVE Results'!$D$1:$P$1, 0)), "")</f>
        <v/>
      </c>
      <c r="O97" s="4" t="str" cm="1">
        <f t="array" ref="O97">IFERROR(INDEX('RESOLVE Results'!$D:$P, MATCH(1, ('RESOLVE Results'!$A:$A = $D$64) * ('RESOLVE Results'!$B:$B = $F$64) * ('RESOLVE Results'!$C:$C = $C97), 0), MATCH(O$66, 'RESOLVE Results'!$D$1:$P$1, 0)), "")</f>
        <v/>
      </c>
      <c r="P97" s="6" t="str">
        <f t="shared" si="1"/>
        <v/>
      </c>
      <c r="Q97" s="6"/>
    </row>
    <row r="98" spans="2:17" outlineLevel="1" x14ac:dyDescent="0.2">
      <c r="B98" s="11" t="s">
        <v>178</v>
      </c>
      <c r="C98" s="3"/>
      <c r="D98" s="4" t="str" cm="1">
        <f t="array" ref="D98">IFERROR(INDEX('RESOLVE Results'!$D:$P, MATCH(1, ('RESOLVE Results'!$A:$A = $D$64) * ('RESOLVE Results'!$B:$B = $F$64) * ('RESOLVE Results'!$C:$C = $C98), 0), MATCH(D$66, 'RESOLVE Results'!$D$1:$P$1, 0)), "")</f>
        <v/>
      </c>
      <c r="E98" s="4" t="str" cm="1">
        <f t="array" ref="E98">IFERROR(INDEX('RESOLVE Results'!$D:$P, MATCH(1, ('RESOLVE Results'!$A:$A = $D$64) * ('RESOLVE Results'!$B:$B = $F$64) * ('RESOLVE Results'!$C:$C = $C98), 0), MATCH(E$66, 'RESOLVE Results'!$D$1:$P$1, 0)), "")</f>
        <v/>
      </c>
      <c r="F98" s="4" t="str" cm="1">
        <f t="array" ref="F98">IFERROR(INDEX('RESOLVE Results'!$D:$P, MATCH(1, ('RESOLVE Results'!$A:$A = $D$64) * ('RESOLVE Results'!$B:$B = $F$64) * ('RESOLVE Results'!$C:$C = $C98), 0), MATCH(F$66, 'RESOLVE Results'!$D$1:$P$1, 0)), "")</f>
        <v/>
      </c>
      <c r="G98" s="4" t="str" cm="1">
        <f t="array" ref="G98">IFERROR(INDEX('RESOLVE Results'!$D:$P, MATCH(1, ('RESOLVE Results'!$A:$A = $D$64) * ('RESOLVE Results'!$B:$B = $F$64) * ('RESOLVE Results'!$C:$C = $C98), 0), MATCH(G$66, 'RESOLVE Results'!$D$1:$P$1, 0)), "")</f>
        <v/>
      </c>
      <c r="H98" s="4" t="str" cm="1">
        <f t="array" ref="H98">IFERROR(INDEX('RESOLVE Results'!$D:$P, MATCH(1, ('RESOLVE Results'!$A:$A = $D$64) * ('RESOLVE Results'!$B:$B = $F$64) * ('RESOLVE Results'!$C:$C = $C98), 0), MATCH(H$66, 'RESOLVE Results'!$D$1:$P$1, 0)), "")</f>
        <v/>
      </c>
      <c r="I98" s="4" t="str" cm="1">
        <f t="array" ref="I98">IFERROR(INDEX('RESOLVE Results'!$D:$P, MATCH(1, ('RESOLVE Results'!$A:$A = $D$64) * ('RESOLVE Results'!$B:$B = $F$64) * ('RESOLVE Results'!$C:$C = $C98), 0), MATCH(I$66, 'RESOLVE Results'!$D$1:$P$1, 0)), "")</f>
        <v/>
      </c>
      <c r="J98" s="4" t="str" cm="1">
        <f t="array" ref="J98">IFERROR(INDEX('RESOLVE Results'!$D:$P, MATCH(1, ('RESOLVE Results'!$A:$A = $D$64) * ('RESOLVE Results'!$B:$B = $F$64) * ('RESOLVE Results'!$C:$C = $C98), 0), MATCH(J$66, 'RESOLVE Results'!$D$1:$P$1, 0)), "")</f>
        <v/>
      </c>
      <c r="K98" s="4" t="str" cm="1">
        <f t="array" ref="K98">IFERROR(INDEX('RESOLVE Results'!$D:$P, MATCH(1, ('RESOLVE Results'!$A:$A = $D$64) * ('RESOLVE Results'!$B:$B = $F$64) * ('RESOLVE Results'!$C:$C = $C98), 0), MATCH(K$66, 'RESOLVE Results'!$D$1:$P$1, 0)), "")</f>
        <v/>
      </c>
      <c r="L98" s="4" t="str" cm="1">
        <f t="array" ref="L98">IFERROR(INDEX('RESOLVE Results'!$D:$P, MATCH(1, ('RESOLVE Results'!$A:$A = $D$64) * ('RESOLVE Results'!$B:$B = $F$64) * ('RESOLVE Results'!$C:$C = $C98), 0), MATCH(L$66, 'RESOLVE Results'!$D$1:$P$1, 0)), "")</f>
        <v/>
      </c>
      <c r="M98" s="4" t="str" cm="1">
        <f t="array" ref="M98">IFERROR(INDEX('RESOLVE Results'!$D:$P, MATCH(1, ('RESOLVE Results'!$A:$A = $D$64) * ('RESOLVE Results'!$B:$B = $F$64) * ('RESOLVE Results'!$C:$C = $C98), 0), MATCH(M$66, 'RESOLVE Results'!$D$1:$P$1, 0)), "")</f>
        <v/>
      </c>
      <c r="N98" s="4" t="str" cm="1">
        <f t="array" ref="N98">IFERROR(INDEX('RESOLVE Results'!$D:$P, MATCH(1, ('RESOLVE Results'!$A:$A = $D$64) * ('RESOLVE Results'!$B:$B = $F$64) * ('RESOLVE Results'!$C:$C = $C98), 0), MATCH(N$66, 'RESOLVE Results'!$D$1:$P$1, 0)), "")</f>
        <v/>
      </c>
      <c r="O98" s="4" t="str" cm="1">
        <f t="array" ref="O98">IFERROR(INDEX('RESOLVE Results'!$D:$P, MATCH(1, ('RESOLVE Results'!$A:$A = $D$64) * ('RESOLVE Results'!$B:$B = $F$64) * ('RESOLVE Results'!$C:$C = $C98), 0), MATCH(O$66, 'RESOLVE Results'!$D$1:$P$1, 0)), "")</f>
        <v/>
      </c>
      <c r="P98" s="6" t="str">
        <f t="shared" si="1"/>
        <v/>
      </c>
      <c r="Q98" s="6"/>
    </row>
    <row r="99" spans="2:17" outlineLevel="1" x14ac:dyDescent="0.2">
      <c r="B99" s="11" t="s">
        <v>178</v>
      </c>
      <c r="C99" s="3"/>
      <c r="D99" s="4" t="str" cm="1">
        <f t="array" ref="D99">IFERROR(INDEX('RESOLVE Results'!$D:$P, MATCH(1, ('RESOLVE Results'!$A:$A = $D$64) * ('RESOLVE Results'!$B:$B = $F$64) * ('RESOLVE Results'!$C:$C = $C99), 0), MATCH(D$66, 'RESOLVE Results'!$D$1:$P$1, 0)), "")</f>
        <v/>
      </c>
      <c r="E99" s="4" t="str" cm="1">
        <f t="array" ref="E99">IFERROR(INDEX('RESOLVE Results'!$D:$P, MATCH(1, ('RESOLVE Results'!$A:$A = $D$64) * ('RESOLVE Results'!$B:$B = $F$64) * ('RESOLVE Results'!$C:$C = $C99), 0), MATCH(E$66, 'RESOLVE Results'!$D$1:$P$1, 0)), "")</f>
        <v/>
      </c>
      <c r="F99" s="4" t="str" cm="1">
        <f t="array" ref="F99">IFERROR(INDEX('RESOLVE Results'!$D:$P, MATCH(1, ('RESOLVE Results'!$A:$A = $D$64) * ('RESOLVE Results'!$B:$B = $F$64) * ('RESOLVE Results'!$C:$C = $C99), 0), MATCH(F$66, 'RESOLVE Results'!$D$1:$P$1, 0)), "")</f>
        <v/>
      </c>
      <c r="G99" s="4" t="str" cm="1">
        <f t="array" ref="G99">IFERROR(INDEX('RESOLVE Results'!$D:$P, MATCH(1, ('RESOLVE Results'!$A:$A = $D$64) * ('RESOLVE Results'!$B:$B = $F$64) * ('RESOLVE Results'!$C:$C = $C99), 0), MATCH(G$66, 'RESOLVE Results'!$D$1:$P$1, 0)), "")</f>
        <v/>
      </c>
      <c r="H99" s="4" t="str" cm="1">
        <f t="array" ref="H99">IFERROR(INDEX('RESOLVE Results'!$D:$P, MATCH(1, ('RESOLVE Results'!$A:$A = $D$64) * ('RESOLVE Results'!$B:$B = $F$64) * ('RESOLVE Results'!$C:$C = $C99), 0), MATCH(H$66, 'RESOLVE Results'!$D$1:$P$1, 0)), "")</f>
        <v/>
      </c>
      <c r="I99" s="4" t="str" cm="1">
        <f t="array" ref="I99">IFERROR(INDEX('RESOLVE Results'!$D:$P, MATCH(1, ('RESOLVE Results'!$A:$A = $D$64) * ('RESOLVE Results'!$B:$B = $F$64) * ('RESOLVE Results'!$C:$C = $C99), 0), MATCH(I$66, 'RESOLVE Results'!$D$1:$P$1, 0)), "")</f>
        <v/>
      </c>
      <c r="J99" s="4" t="str" cm="1">
        <f t="array" ref="J99">IFERROR(INDEX('RESOLVE Results'!$D:$P, MATCH(1, ('RESOLVE Results'!$A:$A = $D$64) * ('RESOLVE Results'!$B:$B = $F$64) * ('RESOLVE Results'!$C:$C = $C99), 0), MATCH(J$66, 'RESOLVE Results'!$D$1:$P$1, 0)), "")</f>
        <v/>
      </c>
      <c r="K99" s="4" t="str" cm="1">
        <f t="array" ref="K99">IFERROR(INDEX('RESOLVE Results'!$D:$P, MATCH(1, ('RESOLVE Results'!$A:$A = $D$64) * ('RESOLVE Results'!$B:$B = $F$64) * ('RESOLVE Results'!$C:$C = $C99), 0), MATCH(K$66, 'RESOLVE Results'!$D$1:$P$1, 0)), "")</f>
        <v/>
      </c>
      <c r="L99" s="4" t="str" cm="1">
        <f t="array" ref="L99">IFERROR(INDEX('RESOLVE Results'!$D:$P, MATCH(1, ('RESOLVE Results'!$A:$A = $D$64) * ('RESOLVE Results'!$B:$B = $F$64) * ('RESOLVE Results'!$C:$C = $C99), 0), MATCH(L$66, 'RESOLVE Results'!$D$1:$P$1, 0)), "")</f>
        <v/>
      </c>
      <c r="M99" s="4" t="str" cm="1">
        <f t="array" ref="M99">IFERROR(INDEX('RESOLVE Results'!$D:$P, MATCH(1, ('RESOLVE Results'!$A:$A = $D$64) * ('RESOLVE Results'!$B:$B = $F$64) * ('RESOLVE Results'!$C:$C = $C99), 0), MATCH(M$66, 'RESOLVE Results'!$D$1:$P$1, 0)), "")</f>
        <v/>
      </c>
      <c r="N99" s="4" t="str" cm="1">
        <f t="array" ref="N99">IFERROR(INDEX('RESOLVE Results'!$D:$P, MATCH(1, ('RESOLVE Results'!$A:$A = $D$64) * ('RESOLVE Results'!$B:$B = $F$64) * ('RESOLVE Results'!$C:$C = $C99), 0), MATCH(N$66, 'RESOLVE Results'!$D$1:$P$1, 0)), "")</f>
        <v/>
      </c>
      <c r="O99" s="4" t="str" cm="1">
        <f t="array" ref="O99">IFERROR(INDEX('RESOLVE Results'!$D:$P, MATCH(1, ('RESOLVE Results'!$A:$A = $D$64) * ('RESOLVE Results'!$B:$B = $F$64) * ('RESOLVE Results'!$C:$C = $C99), 0), MATCH(O$66, 'RESOLVE Results'!$D$1:$P$1, 0)), "")</f>
        <v/>
      </c>
      <c r="P99" s="6" t="str">
        <f t="shared" si="1"/>
        <v/>
      </c>
      <c r="Q99" s="6"/>
    </row>
    <row r="100" spans="2:17" outlineLevel="1" x14ac:dyDescent="0.2">
      <c r="B100" s="11" t="s">
        <v>178</v>
      </c>
      <c r="C100" s="3"/>
      <c r="D100" s="4" t="str" cm="1">
        <f t="array" ref="D100">IFERROR(INDEX('RESOLVE Results'!$D:$P, MATCH(1, ('RESOLVE Results'!$A:$A = $D$64) * ('RESOLVE Results'!$B:$B = $F$64) * ('RESOLVE Results'!$C:$C = $C100), 0), MATCH(D$66, 'RESOLVE Results'!$D$1:$P$1, 0)), "")</f>
        <v/>
      </c>
      <c r="E100" s="4" t="str" cm="1">
        <f t="array" ref="E100">IFERROR(INDEX('RESOLVE Results'!$D:$P, MATCH(1, ('RESOLVE Results'!$A:$A = $D$64) * ('RESOLVE Results'!$B:$B = $F$64) * ('RESOLVE Results'!$C:$C = $C100), 0), MATCH(E$66, 'RESOLVE Results'!$D$1:$P$1, 0)), "")</f>
        <v/>
      </c>
      <c r="F100" s="4" t="str" cm="1">
        <f t="array" ref="F100">IFERROR(INDEX('RESOLVE Results'!$D:$P, MATCH(1, ('RESOLVE Results'!$A:$A = $D$64) * ('RESOLVE Results'!$B:$B = $F$64) * ('RESOLVE Results'!$C:$C = $C100), 0), MATCH(F$66, 'RESOLVE Results'!$D$1:$P$1, 0)), "")</f>
        <v/>
      </c>
      <c r="G100" s="4" t="str" cm="1">
        <f t="array" ref="G100">IFERROR(INDEX('RESOLVE Results'!$D:$P, MATCH(1, ('RESOLVE Results'!$A:$A = $D$64) * ('RESOLVE Results'!$B:$B = $F$64) * ('RESOLVE Results'!$C:$C = $C100), 0), MATCH(G$66, 'RESOLVE Results'!$D$1:$P$1, 0)), "")</f>
        <v/>
      </c>
      <c r="H100" s="4" t="str" cm="1">
        <f t="array" ref="H100">IFERROR(INDEX('RESOLVE Results'!$D:$P, MATCH(1, ('RESOLVE Results'!$A:$A = $D$64) * ('RESOLVE Results'!$B:$B = $F$64) * ('RESOLVE Results'!$C:$C = $C100), 0), MATCH(H$66, 'RESOLVE Results'!$D$1:$P$1, 0)), "")</f>
        <v/>
      </c>
      <c r="I100" s="4" t="str" cm="1">
        <f t="array" ref="I100">IFERROR(INDEX('RESOLVE Results'!$D:$P, MATCH(1, ('RESOLVE Results'!$A:$A = $D$64) * ('RESOLVE Results'!$B:$B = $F$64) * ('RESOLVE Results'!$C:$C = $C100), 0), MATCH(I$66, 'RESOLVE Results'!$D$1:$P$1, 0)), "")</f>
        <v/>
      </c>
      <c r="J100" s="4" t="str" cm="1">
        <f t="array" ref="J100">IFERROR(INDEX('RESOLVE Results'!$D:$P, MATCH(1, ('RESOLVE Results'!$A:$A = $D$64) * ('RESOLVE Results'!$B:$B = $F$64) * ('RESOLVE Results'!$C:$C = $C100), 0), MATCH(J$66, 'RESOLVE Results'!$D$1:$P$1, 0)), "")</f>
        <v/>
      </c>
      <c r="K100" s="4" t="str" cm="1">
        <f t="array" ref="K100">IFERROR(INDEX('RESOLVE Results'!$D:$P, MATCH(1, ('RESOLVE Results'!$A:$A = $D$64) * ('RESOLVE Results'!$B:$B = $F$64) * ('RESOLVE Results'!$C:$C = $C100), 0), MATCH(K$66, 'RESOLVE Results'!$D$1:$P$1, 0)), "")</f>
        <v/>
      </c>
      <c r="L100" s="4" t="str" cm="1">
        <f t="array" ref="L100">IFERROR(INDEX('RESOLVE Results'!$D:$P, MATCH(1, ('RESOLVE Results'!$A:$A = $D$64) * ('RESOLVE Results'!$B:$B = $F$64) * ('RESOLVE Results'!$C:$C = $C100), 0), MATCH(L$66, 'RESOLVE Results'!$D$1:$P$1, 0)), "")</f>
        <v/>
      </c>
      <c r="M100" s="4" t="str" cm="1">
        <f t="array" ref="M100">IFERROR(INDEX('RESOLVE Results'!$D:$P, MATCH(1, ('RESOLVE Results'!$A:$A = $D$64) * ('RESOLVE Results'!$B:$B = $F$64) * ('RESOLVE Results'!$C:$C = $C100), 0), MATCH(M$66, 'RESOLVE Results'!$D$1:$P$1, 0)), "")</f>
        <v/>
      </c>
      <c r="N100" s="4" t="str" cm="1">
        <f t="array" ref="N100">IFERROR(INDEX('RESOLVE Results'!$D:$P, MATCH(1, ('RESOLVE Results'!$A:$A = $D$64) * ('RESOLVE Results'!$B:$B = $F$64) * ('RESOLVE Results'!$C:$C = $C100), 0), MATCH(N$66, 'RESOLVE Results'!$D$1:$P$1, 0)), "")</f>
        <v/>
      </c>
      <c r="O100" s="4" t="str" cm="1">
        <f t="array" ref="O100">IFERROR(INDEX('RESOLVE Results'!$D:$P, MATCH(1, ('RESOLVE Results'!$A:$A = $D$64) * ('RESOLVE Results'!$B:$B = $F$64) * ('RESOLVE Results'!$C:$C = $C100), 0), MATCH(O$66, 'RESOLVE Results'!$D$1:$P$1, 0)), "")</f>
        <v/>
      </c>
      <c r="P100" s="6" t="str">
        <f t="shared" si="1"/>
        <v/>
      </c>
      <c r="Q100" s="6"/>
    </row>
    <row r="101" spans="2:17" outlineLevel="1" x14ac:dyDescent="0.2">
      <c r="B101" s="11" t="s">
        <v>178</v>
      </c>
      <c r="C101" s="3"/>
      <c r="D101" s="4" t="str" cm="1">
        <f t="array" ref="D101">IFERROR(INDEX('RESOLVE Results'!$D:$P, MATCH(1, ('RESOLVE Results'!$A:$A = $D$64) * ('RESOLVE Results'!$B:$B = $F$64) * ('RESOLVE Results'!$C:$C = $C101), 0), MATCH(D$66, 'RESOLVE Results'!$D$1:$P$1, 0)), "")</f>
        <v/>
      </c>
      <c r="E101" s="4" t="str" cm="1">
        <f t="array" ref="E101">IFERROR(INDEX('RESOLVE Results'!$D:$P, MATCH(1, ('RESOLVE Results'!$A:$A = $D$64) * ('RESOLVE Results'!$B:$B = $F$64) * ('RESOLVE Results'!$C:$C = $C101), 0), MATCH(E$66, 'RESOLVE Results'!$D$1:$P$1, 0)), "")</f>
        <v/>
      </c>
      <c r="F101" s="4" t="str" cm="1">
        <f t="array" ref="F101">IFERROR(INDEX('RESOLVE Results'!$D:$P, MATCH(1, ('RESOLVE Results'!$A:$A = $D$64) * ('RESOLVE Results'!$B:$B = $F$64) * ('RESOLVE Results'!$C:$C = $C101), 0), MATCH(F$66, 'RESOLVE Results'!$D$1:$P$1, 0)), "")</f>
        <v/>
      </c>
      <c r="G101" s="4" t="str" cm="1">
        <f t="array" ref="G101">IFERROR(INDEX('RESOLVE Results'!$D:$P, MATCH(1, ('RESOLVE Results'!$A:$A = $D$64) * ('RESOLVE Results'!$B:$B = $F$64) * ('RESOLVE Results'!$C:$C = $C101), 0), MATCH(G$66, 'RESOLVE Results'!$D$1:$P$1, 0)), "")</f>
        <v/>
      </c>
      <c r="H101" s="4" t="str" cm="1">
        <f t="array" ref="H101">IFERROR(INDEX('RESOLVE Results'!$D:$P, MATCH(1, ('RESOLVE Results'!$A:$A = $D$64) * ('RESOLVE Results'!$B:$B = $F$64) * ('RESOLVE Results'!$C:$C = $C101), 0), MATCH(H$66, 'RESOLVE Results'!$D$1:$P$1, 0)), "")</f>
        <v/>
      </c>
      <c r="I101" s="4" t="str" cm="1">
        <f t="array" ref="I101">IFERROR(INDEX('RESOLVE Results'!$D:$P, MATCH(1, ('RESOLVE Results'!$A:$A = $D$64) * ('RESOLVE Results'!$B:$B = $F$64) * ('RESOLVE Results'!$C:$C = $C101), 0), MATCH(I$66, 'RESOLVE Results'!$D$1:$P$1, 0)), "")</f>
        <v/>
      </c>
      <c r="J101" s="4" t="str" cm="1">
        <f t="array" ref="J101">IFERROR(INDEX('RESOLVE Results'!$D:$P, MATCH(1, ('RESOLVE Results'!$A:$A = $D$64) * ('RESOLVE Results'!$B:$B = $F$64) * ('RESOLVE Results'!$C:$C = $C101), 0), MATCH(J$66, 'RESOLVE Results'!$D$1:$P$1, 0)), "")</f>
        <v/>
      </c>
      <c r="K101" s="4" t="str" cm="1">
        <f t="array" ref="K101">IFERROR(INDEX('RESOLVE Results'!$D:$P, MATCH(1, ('RESOLVE Results'!$A:$A = $D$64) * ('RESOLVE Results'!$B:$B = $F$64) * ('RESOLVE Results'!$C:$C = $C101), 0), MATCH(K$66, 'RESOLVE Results'!$D$1:$P$1, 0)), "")</f>
        <v/>
      </c>
      <c r="L101" s="4" t="str" cm="1">
        <f t="array" ref="L101">IFERROR(INDEX('RESOLVE Results'!$D:$P, MATCH(1, ('RESOLVE Results'!$A:$A = $D$64) * ('RESOLVE Results'!$B:$B = $F$64) * ('RESOLVE Results'!$C:$C = $C101), 0), MATCH(L$66, 'RESOLVE Results'!$D$1:$P$1, 0)), "")</f>
        <v/>
      </c>
      <c r="M101" s="4" t="str" cm="1">
        <f t="array" ref="M101">IFERROR(INDEX('RESOLVE Results'!$D:$P, MATCH(1, ('RESOLVE Results'!$A:$A = $D$64) * ('RESOLVE Results'!$B:$B = $F$64) * ('RESOLVE Results'!$C:$C = $C101), 0), MATCH(M$66, 'RESOLVE Results'!$D$1:$P$1, 0)), "")</f>
        <v/>
      </c>
      <c r="N101" s="4" t="str" cm="1">
        <f t="array" ref="N101">IFERROR(INDEX('RESOLVE Results'!$D:$P, MATCH(1, ('RESOLVE Results'!$A:$A = $D$64) * ('RESOLVE Results'!$B:$B = $F$64) * ('RESOLVE Results'!$C:$C = $C101), 0), MATCH(N$66, 'RESOLVE Results'!$D$1:$P$1, 0)), "")</f>
        <v/>
      </c>
      <c r="O101" s="4" t="str" cm="1">
        <f t="array" ref="O101">IFERROR(INDEX('RESOLVE Results'!$D:$P, MATCH(1, ('RESOLVE Results'!$A:$A = $D$64) * ('RESOLVE Results'!$B:$B = $F$64) * ('RESOLVE Results'!$C:$C = $C101), 0), MATCH(O$66, 'RESOLVE Results'!$D$1:$P$1, 0)), "")</f>
        <v/>
      </c>
      <c r="P101" s="6" t="str">
        <f t="shared" si="1"/>
        <v/>
      </c>
      <c r="Q101" s="6"/>
    </row>
    <row r="102" spans="2:17" outlineLevel="1" x14ac:dyDescent="0.2">
      <c r="B102" s="11" t="s">
        <v>178</v>
      </c>
      <c r="C102" s="3"/>
      <c r="D102" s="4" t="str" cm="1">
        <f t="array" ref="D102">IFERROR(INDEX('RESOLVE Results'!$D:$P, MATCH(1, ('RESOLVE Results'!$A:$A = $D$64) * ('RESOLVE Results'!$B:$B = $F$64) * ('RESOLVE Results'!$C:$C = $C102), 0), MATCH(D$66, 'RESOLVE Results'!$D$1:$P$1, 0)), "")</f>
        <v/>
      </c>
      <c r="E102" s="4" t="str" cm="1">
        <f t="array" ref="E102">IFERROR(INDEX('RESOLVE Results'!$D:$P, MATCH(1, ('RESOLVE Results'!$A:$A = $D$64) * ('RESOLVE Results'!$B:$B = $F$64) * ('RESOLVE Results'!$C:$C = $C102), 0), MATCH(E$66, 'RESOLVE Results'!$D$1:$P$1, 0)), "")</f>
        <v/>
      </c>
      <c r="F102" s="4" t="str" cm="1">
        <f t="array" ref="F102">IFERROR(INDEX('RESOLVE Results'!$D:$P, MATCH(1, ('RESOLVE Results'!$A:$A = $D$64) * ('RESOLVE Results'!$B:$B = $F$64) * ('RESOLVE Results'!$C:$C = $C102), 0), MATCH(F$66, 'RESOLVE Results'!$D$1:$P$1, 0)), "")</f>
        <v/>
      </c>
      <c r="G102" s="4" t="str" cm="1">
        <f t="array" ref="G102">IFERROR(INDEX('RESOLVE Results'!$D:$P, MATCH(1, ('RESOLVE Results'!$A:$A = $D$64) * ('RESOLVE Results'!$B:$B = $F$64) * ('RESOLVE Results'!$C:$C = $C102), 0), MATCH(G$66, 'RESOLVE Results'!$D$1:$P$1, 0)), "")</f>
        <v/>
      </c>
      <c r="H102" s="4" t="str" cm="1">
        <f t="array" ref="H102">IFERROR(INDEX('RESOLVE Results'!$D:$P, MATCH(1, ('RESOLVE Results'!$A:$A = $D$64) * ('RESOLVE Results'!$B:$B = $F$64) * ('RESOLVE Results'!$C:$C = $C102), 0), MATCH(H$66, 'RESOLVE Results'!$D$1:$P$1, 0)), "")</f>
        <v/>
      </c>
      <c r="I102" s="4" t="str" cm="1">
        <f t="array" ref="I102">IFERROR(INDEX('RESOLVE Results'!$D:$P, MATCH(1, ('RESOLVE Results'!$A:$A = $D$64) * ('RESOLVE Results'!$B:$B = $F$64) * ('RESOLVE Results'!$C:$C = $C102), 0), MATCH(I$66, 'RESOLVE Results'!$D$1:$P$1, 0)), "")</f>
        <v/>
      </c>
      <c r="J102" s="4" t="str" cm="1">
        <f t="array" ref="J102">IFERROR(INDEX('RESOLVE Results'!$D:$P, MATCH(1, ('RESOLVE Results'!$A:$A = $D$64) * ('RESOLVE Results'!$B:$B = $F$64) * ('RESOLVE Results'!$C:$C = $C102), 0), MATCH(J$66, 'RESOLVE Results'!$D$1:$P$1, 0)), "")</f>
        <v/>
      </c>
      <c r="K102" s="4" t="str" cm="1">
        <f t="array" ref="K102">IFERROR(INDEX('RESOLVE Results'!$D:$P, MATCH(1, ('RESOLVE Results'!$A:$A = $D$64) * ('RESOLVE Results'!$B:$B = $F$64) * ('RESOLVE Results'!$C:$C = $C102), 0), MATCH(K$66, 'RESOLVE Results'!$D$1:$P$1, 0)), "")</f>
        <v/>
      </c>
      <c r="L102" s="4" t="str" cm="1">
        <f t="array" ref="L102">IFERROR(INDEX('RESOLVE Results'!$D:$P, MATCH(1, ('RESOLVE Results'!$A:$A = $D$64) * ('RESOLVE Results'!$B:$B = $F$64) * ('RESOLVE Results'!$C:$C = $C102), 0), MATCH(L$66, 'RESOLVE Results'!$D$1:$P$1, 0)), "")</f>
        <v/>
      </c>
      <c r="M102" s="4" t="str" cm="1">
        <f t="array" ref="M102">IFERROR(INDEX('RESOLVE Results'!$D:$P, MATCH(1, ('RESOLVE Results'!$A:$A = $D$64) * ('RESOLVE Results'!$B:$B = $F$64) * ('RESOLVE Results'!$C:$C = $C102), 0), MATCH(M$66, 'RESOLVE Results'!$D$1:$P$1, 0)), "")</f>
        <v/>
      </c>
      <c r="N102" s="4" t="str" cm="1">
        <f t="array" ref="N102">IFERROR(INDEX('RESOLVE Results'!$D:$P, MATCH(1, ('RESOLVE Results'!$A:$A = $D$64) * ('RESOLVE Results'!$B:$B = $F$64) * ('RESOLVE Results'!$C:$C = $C102), 0), MATCH(N$66, 'RESOLVE Results'!$D$1:$P$1, 0)), "")</f>
        <v/>
      </c>
      <c r="O102" s="4" t="str" cm="1">
        <f t="array" ref="O102">IFERROR(INDEX('RESOLVE Results'!$D:$P, MATCH(1, ('RESOLVE Results'!$A:$A = $D$64) * ('RESOLVE Results'!$B:$B = $F$64) * ('RESOLVE Results'!$C:$C = $C102), 0), MATCH(O$66, 'RESOLVE Results'!$D$1:$P$1, 0)), "")</f>
        <v/>
      </c>
      <c r="P102" s="6" t="str">
        <f t="shared" si="1"/>
        <v/>
      </c>
      <c r="Q102" s="6"/>
    </row>
    <row r="103" spans="2:17" outlineLevel="1" x14ac:dyDescent="0.2">
      <c r="B103" s="11" t="s">
        <v>178</v>
      </c>
      <c r="C103" s="3"/>
      <c r="D103" s="4" t="str" cm="1">
        <f t="array" ref="D103">IFERROR(INDEX('RESOLVE Results'!$D:$P, MATCH(1, ('RESOLVE Results'!$A:$A = $D$64) * ('RESOLVE Results'!$B:$B = $F$64) * ('RESOLVE Results'!$C:$C = $C103), 0), MATCH(D$66, 'RESOLVE Results'!$D$1:$P$1, 0)), "")</f>
        <v/>
      </c>
      <c r="E103" s="4" t="str" cm="1">
        <f t="array" ref="E103">IFERROR(INDEX('RESOLVE Results'!$D:$P, MATCH(1, ('RESOLVE Results'!$A:$A = $D$64) * ('RESOLVE Results'!$B:$B = $F$64) * ('RESOLVE Results'!$C:$C = $C103), 0), MATCH(E$66, 'RESOLVE Results'!$D$1:$P$1, 0)), "")</f>
        <v/>
      </c>
      <c r="F103" s="4" t="str" cm="1">
        <f t="array" ref="F103">IFERROR(INDEX('RESOLVE Results'!$D:$P, MATCH(1, ('RESOLVE Results'!$A:$A = $D$64) * ('RESOLVE Results'!$B:$B = $F$64) * ('RESOLVE Results'!$C:$C = $C103), 0), MATCH(F$66, 'RESOLVE Results'!$D$1:$P$1, 0)), "")</f>
        <v/>
      </c>
      <c r="G103" s="4" t="str" cm="1">
        <f t="array" ref="G103">IFERROR(INDEX('RESOLVE Results'!$D:$P, MATCH(1, ('RESOLVE Results'!$A:$A = $D$64) * ('RESOLVE Results'!$B:$B = $F$64) * ('RESOLVE Results'!$C:$C = $C103), 0), MATCH(G$66, 'RESOLVE Results'!$D$1:$P$1, 0)), "")</f>
        <v/>
      </c>
      <c r="H103" s="4" t="str" cm="1">
        <f t="array" ref="H103">IFERROR(INDEX('RESOLVE Results'!$D:$P, MATCH(1, ('RESOLVE Results'!$A:$A = $D$64) * ('RESOLVE Results'!$B:$B = $F$64) * ('RESOLVE Results'!$C:$C = $C103), 0), MATCH(H$66, 'RESOLVE Results'!$D$1:$P$1, 0)), "")</f>
        <v/>
      </c>
      <c r="I103" s="4" t="str" cm="1">
        <f t="array" ref="I103">IFERROR(INDEX('RESOLVE Results'!$D:$P, MATCH(1, ('RESOLVE Results'!$A:$A = $D$64) * ('RESOLVE Results'!$B:$B = $F$64) * ('RESOLVE Results'!$C:$C = $C103), 0), MATCH(I$66, 'RESOLVE Results'!$D$1:$P$1, 0)), "")</f>
        <v/>
      </c>
      <c r="J103" s="4" t="str" cm="1">
        <f t="array" ref="J103">IFERROR(INDEX('RESOLVE Results'!$D:$P, MATCH(1, ('RESOLVE Results'!$A:$A = $D$64) * ('RESOLVE Results'!$B:$B = $F$64) * ('RESOLVE Results'!$C:$C = $C103), 0), MATCH(J$66, 'RESOLVE Results'!$D$1:$P$1, 0)), "")</f>
        <v/>
      </c>
      <c r="K103" s="4" t="str" cm="1">
        <f t="array" ref="K103">IFERROR(INDEX('RESOLVE Results'!$D:$P, MATCH(1, ('RESOLVE Results'!$A:$A = $D$64) * ('RESOLVE Results'!$B:$B = $F$64) * ('RESOLVE Results'!$C:$C = $C103), 0), MATCH(K$66, 'RESOLVE Results'!$D$1:$P$1, 0)), "")</f>
        <v/>
      </c>
      <c r="L103" s="4" t="str" cm="1">
        <f t="array" ref="L103">IFERROR(INDEX('RESOLVE Results'!$D:$P, MATCH(1, ('RESOLVE Results'!$A:$A = $D$64) * ('RESOLVE Results'!$B:$B = $F$64) * ('RESOLVE Results'!$C:$C = $C103), 0), MATCH(L$66, 'RESOLVE Results'!$D$1:$P$1, 0)), "")</f>
        <v/>
      </c>
      <c r="M103" s="4" t="str" cm="1">
        <f t="array" ref="M103">IFERROR(INDEX('RESOLVE Results'!$D:$P, MATCH(1, ('RESOLVE Results'!$A:$A = $D$64) * ('RESOLVE Results'!$B:$B = $F$64) * ('RESOLVE Results'!$C:$C = $C103), 0), MATCH(M$66, 'RESOLVE Results'!$D$1:$P$1, 0)), "")</f>
        <v/>
      </c>
      <c r="N103" s="4" t="str" cm="1">
        <f t="array" ref="N103">IFERROR(INDEX('RESOLVE Results'!$D:$P, MATCH(1, ('RESOLVE Results'!$A:$A = $D$64) * ('RESOLVE Results'!$B:$B = $F$64) * ('RESOLVE Results'!$C:$C = $C103), 0), MATCH(N$66, 'RESOLVE Results'!$D$1:$P$1, 0)), "")</f>
        <v/>
      </c>
      <c r="O103" s="4" t="str" cm="1">
        <f t="array" ref="O103">IFERROR(INDEX('RESOLVE Results'!$D:$P, MATCH(1, ('RESOLVE Results'!$A:$A = $D$64) * ('RESOLVE Results'!$B:$B = $F$64) * ('RESOLVE Results'!$C:$C = $C103), 0), MATCH(O$66, 'RESOLVE Results'!$D$1:$P$1, 0)), "")</f>
        <v/>
      </c>
      <c r="P103" s="6" t="str">
        <f t="shared" si="1"/>
        <v/>
      </c>
      <c r="Q103" s="6"/>
    </row>
    <row r="104" spans="2:17" outlineLevel="1" x14ac:dyDescent="0.2">
      <c r="B104" s="11" t="s">
        <v>178</v>
      </c>
      <c r="C104" s="3"/>
      <c r="D104" s="4" t="str" cm="1">
        <f t="array" ref="D104">IFERROR(INDEX('RESOLVE Results'!$D:$P, MATCH(1, ('RESOLVE Results'!$A:$A = $D$64) * ('RESOLVE Results'!$B:$B = $F$64) * ('RESOLVE Results'!$C:$C = $C104), 0), MATCH(D$66, 'RESOLVE Results'!$D$1:$P$1, 0)), "")</f>
        <v/>
      </c>
      <c r="E104" s="4" t="str" cm="1">
        <f t="array" ref="E104">IFERROR(INDEX('RESOLVE Results'!$D:$P, MATCH(1, ('RESOLVE Results'!$A:$A = $D$64) * ('RESOLVE Results'!$B:$B = $F$64) * ('RESOLVE Results'!$C:$C = $C104), 0), MATCH(E$66, 'RESOLVE Results'!$D$1:$P$1, 0)), "")</f>
        <v/>
      </c>
      <c r="F104" s="4" t="str" cm="1">
        <f t="array" ref="F104">IFERROR(INDEX('RESOLVE Results'!$D:$P, MATCH(1, ('RESOLVE Results'!$A:$A = $D$64) * ('RESOLVE Results'!$B:$B = $F$64) * ('RESOLVE Results'!$C:$C = $C104), 0), MATCH(F$66, 'RESOLVE Results'!$D$1:$P$1, 0)), "")</f>
        <v/>
      </c>
      <c r="G104" s="4" t="str" cm="1">
        <f t="array" ref="G104">IFERROR(INDEX('RESOLVE Results'!$D:$P, MATCH(1, ('RESOLVE Results'!$A:$A = $D$64) * ('RESOLVE Results'!$B:$B = $F$64) * ('RESOLVE Results'!$C:$C = $C104), 0), MATCH(G$66, 'RESOLVE Results'!$D$1:$P$1, 0)), "")</f>
        <v/>
      </c>
      <c r="H104" s="4" t="str" cm="1">
        <f t="array" ref="H104">IFERROR(INDEX('RESOLVE Results'!$D:$P, MATCH(1, ('RESOLVE Results'!$A:$A = $D$64) * ('RESOLVE Results'!$B:$B = $F$64) * ('RESOLVE Results'!$C:$C = $C104), 0), MATCH(H$66, 'RESOLVE Results'!$D$1:$P$1, 0)), "")</f>
        <v/>
      </c>
      <c r="I104" s="4" t="str" cm="1">
        <f t="array" ref="I104">IFERROR(INDEX('RESOLVE Results'!$D:$P, MATCH(1, ('RESOLVE Results'!$A:$A = $D$64) * ('RESOLVE Results'!$B:$B = $F$64) * ('RESOLVE Results'!$C:$C = $C104), 0), MATCH(I$66, 'RESOLVE Results'!$D$1:$P$1, 0)), "")</f>
        <v/>
      </c>
      <c r="J104" s="4" t="str" cm="1">
        <f t="array" ref="J104">IFERROR(INDEX('RESOLVE Results'!$D:$P, MATCH(1, ('RESOLVE Results'!$A:$A = $D$64) * ('RESOLVE Results'!$B:$B = $F$64) * ('RESOLVE Results'!$C:$C = $C104), 0), MATCH(J$66, 'RESOLVE Results'!$D$1:$P$1, 0)), "")</f>
        <v/>
      </c>
      <c r="K104" s="4" t="str" cm="1">
        <f t="array" ref="K104">IFERROR(INDEX('RESOLVE Results'!$D:$P, MATCH(1, ('RESOLVE Results'!$A:$A = $D$64) * ('RESOLVE Results'!$B:$B = $F$64) * ('RESOLVE Results'!$C:$C = $C104), 0), MATCH(K$66, 'RESOLVE Results'!$D$1:$P$1, 0)), "")</f>
        <v/>
      </c>
      <c r="L104" s="4" t="str" cm="1">
        <f t="array" ref="L104">IFERROR(INDEX('RESOLVE Results'!$D:$P, MATCH(1, ('RESOLVE Results'!$A:$A = $D$64) * ('RESOLVE Results'!$B:$B = $F$64) * ('RESOLVE Results'!$C:$C = $C104), 0), MATCH(L$66, 'RESOLVE Results'!$D$1:$P$1, 0)), "")</f>
        <v/>
      </c>
      <c r="M104" s="4" t="str" cm="1">
        <f t="array" ref="M104">IFERROR(INDEX('RESOLVE Results'!$D:$P, MATCH(1, ('RESOLVE Results'!$A:$A = $D$64) * ('RESOLVE Results'!$B:$B = $F$64) * ('RESOLVE Results'!$C:$C = $C104), 0), MATCH(M$66, 'RESOLVE Results'!$D$1:$P$1, 0)), "")</f>
        <v/>
      </c>
      <c r="N104" s="4" t="str" cm="1">
        <f t="array" ref="N104">IFERROR(INDEX('RESOLVE Results'!$D:$P, MATCH(1, ('RESOLVE Results'!$A:$A = $D$64) * ('RESOLVE Results'!$B:$B = $F$64) * ('RESOLVE Results'!$C:$C = $C104), 0), MATCH(N$66, 'RESOLVE Results'!$D$1:$P$1, 0)), "")</f>
        <v/>
      </c>
      <c r="O104" s="4" t="str" cm="1">
        <f t="array" ref="O104">IFERROR(INDEX('RESOLVE Results'!$D:$P, MATCH(1, ('RESOLVE Results'!$A:$A = $D$64) * ('RESOLVE Results'!$B:$B = $F$64) * ('RESOLVE Results'!$C:$C = $C104), 0), MATCH(O$66, 'RESOLVE Results'!$D$1:$P$1, 0)), "")</f>
        <v/>
      </c>
      <c r="P104" s="6" t="str">
        <f t="shared" si="1"/>
        <v/>
      </c>
      <c r="Q104" s="6"/>
    </row>
    <row r="105" spans="2:17" outlineLevel="1" x14ac:dyDescent="0.2">
      <c r="B105" s="11" t="s">
        <v>178</v>
      </c>
      <c r="C105" s="3"/>
      <c r="D105" s="4" t="str" cm="1">
        <f t="array" ref="D105">IFERROR(INDEX('RESOLVE Results'!$D:$P, MATCH(1, ('RESOLVE Results'!$A:$A = $D$64) * ('RESOLVE Results'!$B:$B = $F$64) * ('RESOLVE Results'!$C:$C = $C105), 0), MATCH(D$66, 'RESOLVE Results'!$D$1:$P$1, 0)), "")</f>
        <v/>
      </c>
      <c r="E105" s="4" t="str" cm="1">
        <f t="array" ref="E105">IFERROR(INDEX('RESOLVE Results'!$D:$P, MATCH(1, ('RESOLVE Results'!$A:$A = $D$64) * ('RESOLVE Results'!$B:$B = $F$64) * ('RESOLVE Results'!$C:$C = $C105), 0), MATCH(E$66, 'RESOLVE Results'!$D$1:$P$1, 0)), "")</f>
        <v/>
      </c>
      <c r="F105" s="4" t="str" cm="1">
        <f t="array" ref="F105">IFERROR(INDEX('RESOLVE Results'!$D:$P, MATCH(1, ('RESOLVE Results'!$A:$A = $D$64) * ('RESOLVE Results'!$B:$B = $F$64) * ('RESOLVE Results'!$C:$C = $C105), 0), MATCH(F$66, 'RESOLVE Results'!$D$1:$P$1, 0)), "")</f>
        <v/>
      </c>
      <c r="G105" s="4" t="str" cm="1">
        <f t="array" ref="G105">IFERROR(INDEX('RESOLVE Results'!$D:$P, MATCH(1, ('RESOLVE Results'!$A:$A = $D$64) * ('RESOLVE Results'!$B:$B = $F$64) * ('RESOLVE Results'!$C:$C = $C105), 0), MATCH(G$66, 'RESOLVE Results'!$D$1:$P$1, 0)), "")</f>
        <v/>
      </c>
      <c r="H105" s="4" t="str" cm="1">
        <f t="array" ref="H105">IFERROR(INDEX('RESOLVE Results'!$D:$P, MATCH(1, ('RESOLVE Results'!$A:$A = $D$64) * ('RESOLVE Results'!$B:$B = $F$64) * ('RESOLVE Results'!$C:$C = $C105), 0), MATCH(H$66, 'RESOLVE Results'!$D$1:$P$1, 0)), "")</f>
        <v/>
      </c>
      <c r="I105" s="4" t="str" cm="1">
        <f t="array" ref="I105">IFERROR(INDEX('RESOLVE Results'!$D:$P, MATCH(1, ('RESOLVE Results'!$A:$A = $D$64) * ('RESOLVE Results'!$B:$B = $F$64) * ('RESOLVE Results'!$C:$C = $C105), 0), MATCH(I$66, 'RESOLVE Results'!$D$1:$P$1, 0)), "")</f>
        <v/>
      </c>
      <c r="J105" s="4" t="str" cm="1">
        <f t="array" ref="J105">IFERROR(INDEX('RESOLVE Results'!$D:$P, MATCH(1, ('RESOLVE Results'!$A:$A = $D$64) * ('RESOLVE Results'!$B:$B = $F$64) * ('RESOLVE Results'!$C:$C = $C105), 0), MATCH(J$66, 'RESOLVE Results'!$D$1:$P$1, 0)), "")</f>
        <v/>
      </c>
      <c r="K105" s="4" t="str" cm="1">
        <f t="array" ref="K105">IFERROR(INDEX('RESOLVE Results'!$D:$P, MATCH(1, ('RESOLVE Results'!$A:$A = $D$64) * ('RESOLVE Results'!$B:$B = $F$64) * ('RESOLVE Results'!$C:$C = $C105), 0), MATCH(K$66, 'RESOLVE Results'!$D$1:$P$1, 0)), "")</f>
        <v/>
      </c>
      <c r="L105" s="4" t="str" cm="1">
        <f t="array" ref="L105">IFERROR(INDEX('RESOLVE Results'!$D:$P, MATCH(1, ('RESOLVE Results'!$A:$A = $D$64) * ('RESOLVE Results'!$B:$B = $F$64) * ('RESOLVE Results'!$C:$C = $C105), 0), MATCH(L$66, 'RESOLVE Results'!$D$1:$P$1, 0)), "")</f>
        <v/>
      </c>
      <c r="M105" s="4" t="str" cm="1">
        <f t="array" ref="M105">IFERROR(INDEX('RESOLVE Results'!$D:$P, MATCH(1, ('RESOLVE Results'!$A:$A = $D$64) * ('RESOLVE Results'!$B:$B = $F$64) * ('RESOLVE Results'!$C:$C = $C105), 0), MATCH(M$66, 'RESOLVE Results'!$D$1:$P$1, 0)), "")</f>
        <v/>
      </c>
      <c r="N105" s="4" t="str" cm="1">
        <f t="array" ref="N105">IFERROR(INDEX('RESOLVE Results'!$D:$P, MATCH(1, ('RESOLVE Results'!$A:$A = $D$64) * ('RESOLVE Results'!$B:$B = $F$64) * ('RESOLVE Results'!$C:$C = $C105), 0), MATCH(N$66, 'RESOLVE Results'!$D$1:$P$1, 0)), "")</f>
        <v/>
      </c>
      <c r="O105" s="4" t="str" cm="1">
        <f t="array" ref="O105">IFERROR(INDEX('RESOLVE Results'!$D:$P, MATCH(1, ('RESOLVE Results'!$A:$A = $D$64) * ('RESOLVE Results'!$B:$B = $F$64) * ('RESOLVE Results'!$C:$C = $C105), 0), MATCH(O$66, 'RESOLVE Results'!$D$1:$P$1, 0)), "")</f>
        <v/>
      </c>
      <c r="P105" s="6" t="str">
        <f t="shared" si="1"/>
        <v/>
      </c>
      <c r="Q105" s="6"/>
    </row>
    <row r="106" spans="2:17" outlineLevel="1" x14ac:dyDescent="0.2">
      <c r="B106" s="11" t="s">
        <v>178</v>
      </c>
      <c r="C106" s="3"/>
      <c r="D106" s="4" t="str" cm="1">
        <f t="array" ref="D106">IFERROR(INDEX('RESOLVE Results'!$D:$P, MATCH(1, ('RESOLVE Results'!$A:$A = $D$64) * ('RESOLVE Results'!$B:$B = $F$64) * ('RESOLVE Results'!$C:$C = $C106), 0), MATCH(D$66, 'RESOLVE Results'!$D$1:$P$1, 0)), "")</f>
        <v/>
      </c>
      <c r="E106" s="4" t="str" cm="1">
        <f t="array" ref="E106">IFERROR(INDEX('RESOLVE Results'!$D:$P, MATCH(1, ('RESOLVE Results'!$A:$A = $D$64) * ('RESOLVE Results'!$B:$B = $F$64) * ('RESOLVE Results'!$C:$C = $C106), 0), MATCH(E$66, 'RESOLVE Results'!$D$1:$P$1, 0)), "")</f>
        <v/>
      </c>
      <c r="F106" s="4" t="str" cm="1">
        <f t="array" ref="F106">IFERROR(INDEX('RESOLVE Results'!$D:$P, MATCH(1, ('RESOLVE Results'!$A:$A = $D$64) * ('RESOLVE Results'!$B:$B = $F$64) * ('RESOLVE Results'!$C:$C = $C106), 0), MATCH(F$66, 'RESOLVE Results'!$D$1:$P$1, 0)), "")</f>
        <v/>
      </c>
      <c r="G106" s="4" t="str" cm="1">
        <f t="array" ref="G106">IFERROR(INDEX('RESOLVE Results'!$D:$P, MATCH(1, ('RESOLVE Results'!$A:$A = $D$64) * ('RESOLVE Results'!$B:$B = $F$64) * ('RESOLVE Results'!$C:$C = $C106), 0), MATCH(G$66, 'RESOLVE Results'!$D$1:$P$1, 0)), "")</f>
        <v/>
      </c>
      <c r="H106" s="4" t="str" cm="1">
        <f t="array" ref="H106">IFERROR(INDEX('RESOLVE Results'!$D:$P, MATCH(1, ('RESOLVE Results'!$A:$A = $D$64) * ('RESOLVE Results'!$B:$B = $F$64) * ('RESOLVE Results'!$C:$C = $C106), 0), MATCH(H$66, 'RESOLVE Results'!$D$1:$P$1, 0)), "")</f>
        <v/>
      </c>
      <c r="I106" s="4" t="str" cm="1">
        <f t="array" ref="I106">IFERROR(INDEX('RESOLVE Results'!$D:$P, MATCH(1, ('RESOLVE Results'!$A:$A = $D$64) * ('RESOLVE Results'!$B:$B = $F$64) * ('RESOLVE Results'!$C:$C = $C106), 0), MATCH(I$66, 'RESOLVE Results'!$D$1:$P$1, 0)), "")</f>
        <v/>
      </c>
      <c r="J106" s="4" t="str" cm="1">
        <f t="array" ref="J106">IFERROR(INDEX('RESOLVE Results'!$D:$P, MATCH(1, ('RESOLVE Results'!$A:$A = $D$64) * ('RESOLVE Results'!$B:$B = $F$64) * ('RESOLVE Results'!$C:$C = $C106), 0), MATCH(J$66, 'RESOLVE Results'!$D$1:$P$1, 0)), "")</f>
        <v/>
      </c>
      <c r="K106" s="4" t="str" cm="1">
        <f t="array" ref="K106">IFERROR(INDEX('RESOLVE Results'!$D:$P, MATCH(1, ('RESOLVE Results'!$A:$A = $D$64) * ('RESOLVE Results'!$B:$B = $F$64) * ('RESOLVE Results'!$C:$C = $C106), 0), MATCH(K$66, 'RESOLVE Results'!$D$1:$P$1, 0)), "")</f>
        <v/>
      </c>
      <c r="L106" s="4" t="str" cm="1">
        <f t="array" ref="L106">IFERROR(INDEX('RESOLVE Results'!$D:$P, MATCH(1, ('RESOLVE Results'!$A:$A = $D$64) * ('RESOLVE Results'!$B:$B = $F$64) * ('RESOLVE Results'!$C:$C = $C106), 0), MATCH(L$66, 'RESOLVE Results'!$D$1:$P$1, 0)), "")</f>
        <v/>
      </c>
      <c r="M106" s="4" t="str" cm="1">
        <f t="array" ref="M106">IFERROR(INDEX('RESOLVE Results'!$D:$P, MATCH(1, ('RESOLVE Results'!$A:$A = $D$64) * ('RESOLVE Results'!$B:$B = $F$64) * ('RESOLVE Results'!$C:$C = $C106), 0), MATCH(M$66, 'RESOLVE Results'!$D$1:$P$1, 0)), "")</f>
        <v/>
      </c>
      <c r="N106" s="4" t="str" cm="1">
        <f t="array" ref="N106">IFERROR(INDEX('RESOLVE Results'!$D:$P, MATCH(1, ('RESOLVE Results'!$A:$A = $D$64) * ('RESOLVE Results'!$B:$B = $F$64) * ('RESOLVE Results'!$C:$C = $C106), 0), MATCH(N$66, 'RESOLVE Results'!$D$1:$P$1, 0)), "")</f>
        <v/>
      </c>
      <c r="O106" s="4" t="str" cm="1">
        <f t="array" ref="O106">IFERROR(INDEX('RESOLVE Results'!$D:$P, MATCH(1, ('RESOLVE Results'!$A:$A = $D$64) * ('RESOLVE Results'!$B:$B = $F$64) * ('RESOLVE Results'!$C:$C = $C106), 0), MATCH(O$66, 'RESOLVE Results'!$D$1:$P$1, 0)), "")</f>
        <v/>
      </c>
      <c r="P106" s="6" t="str">
        <f t="shared" si="1"/>
        <v/>
      </c>
      <c r="Q106" s="6"/>
    </row>
    <row r="107" spans="2:17" outlineLevel="1" x14ac:dyDescent="0.2">
      <c r="B107" s="11" t="s">
        <v>178</v>
      </c>
      <c r="C107" s="3"/>
      <c r="D107" s="4" t="str" cm="1">
        <f t="array" ref="D107">IFERROR(INDEX('RESOLVE Results'!$D:$P, MATCH(1, ('RESOLVE Results'!$A:$A = $D$64) * ('RESOLVE Results'!$B:$B = $F$64) * ('RESOLVE Results'!$C:$C = $C107), 0), MATCH(D$66, 'RESOLVE Results'!$D$1:$P$1, 0)), "")</f>
        <v/>
      </c>
      <c r="E107" s="4" t="str" cm="1">
        <f t="array" ref="E107">IFERROR(INDEX('RESOLVE Results'!$D:$P, MATCH(1, ('RESOLVE Results'!$A:$A = $D$64) * ('RESOLVE Results'!$B:$B = $F$64) * ('RESOLVE Results'!$C:$C = $C107), 0), MATCH(E$66, 'RESOLVE Results'!$D$1:$P$1, 0)), "")</f>
        <v/>
      </c>
      <c r="F107" s="4" t="str" cm="1">
        <f t="array" ref="F107">IFERROR(INDEX('RESOLVE Results'!$D:$P, MATCH(1, ('RESOLVE Results'!$A:$A = $D$64) * ('RESOLVE Results'!$B:$B = $F$64) * ('RESOLVE Results'!$C:$C = $C107), 0), MATCH(F$66, 'RESOLVE Results'!$D$1:$P$1, 0)), "")</f>
        <v/>
      </c>
      <c r="G107" s="4" t="str" cm="1">
        <f t="array" ref="G107">IFERROR(INDEX('RESOLVE Results'!$D:$P, MATCH(1, ('RESOLVE Results'!$A:$A = $D$64) * ('RESOLVE Results'!$B:$B = $F$64) * ('RESOLVE Results'!$C:$C = $C107), 0), MATCH(G$66, 'RESOLVE Results'!$D$1:$P$1, 0)), "")</f>
        <v/>
      </c>
      <c r="H107" s="4" t="str" cm="1">
        <f t="array" ref="H107">IFERROR(INDEX('RESOLVE Results'!$D:$P, MATCH(1, ('RESOLVE Results'!$A:$A = $D$64) * ('RESOLVE Results'!$B:$B = $F$64) * ('RESOLVE Results'!$C:$C = $C107), 0), MATCH(H$66, 'RESOLVE Results'!$D$1:$P$1, 0)), "")</f>
        <v/>
      </c>
      <c r="I107" s="4" t="str" cm="1">
        <f t="array" ref="I107">IFERROR(INDEX('RESOLVE Results'!$D:$P, MATCH(1, ('RESOLVE Results'!$A:$A = $D$64) * ('RESOLVE Results'!$B:$B = $F$64) * ('RESOLVE Results'!$C:$C = $C107), 0), MATCH(I$66, 'RESOLVE Results'!$D$1:$P$1, 0)), "")</f>
        <v/>
      </c>
      <c r="J107" s="4" t="str" cm="1">
        <f t="array" ref="J107">IFERROR(INDEX('RESOLVE Results'!$D:$P, MATCH(1, ('RESOLVE Results'!$A:$A = $D$64) * ('RESOLVE Results'!$B:$B = $F$64) * ('RESOLVE Results'!$C:$C = $C107), 0), MATCH(J$66, 'RESOLVE Results'!$D$1:$P$1, 0)), "")</f>
        <v/>
      </c>
      <c r="K107" s="4" t="str" cm="1">
        <f t="array" ref="K107">IFERROR(INDEX('RESOLVE Results'!$D:$P, MATCH(1, ('RESOLVE Results'!$A:$A = $D$64) * ('RESOLVE Results'!$B:$B = $F$64) * ('RESOLVE Results'!$C:$C = $C107), 0), MATCH(K$66, 'RESOLVE Results'!$D$1:$P$1, 0)), "")</f>
        <v/>
      </c>
      <c r="L107" s="4" t="str" cm="1">
        <f t="array" ref="L107">IFERROR(INDEX('RESOLVE Results'!$D:$P, MATCH(1, ('RESOLVE Results'!$A:$A = $D$64) * ('RESOLVE Results'!$B:$B = $F$64) * ('RESOLVE Results'!$C:$C = $C107), 0), MATCH(L$66, 'RESOLVE Results'!$D$1:$P$1, 0)), "")</f>
        <v/>
      </c>
      <c r="M107" s="4" t="str" cm="1">
        <f t="array" ref="M107">IFERROR(INDEX('RESOLVE Results'!$D:$P, MATCH(1, ('RESOLVE Results'!$A:$A = $D$64) * ('RESOLVE Results'!$B:$B = $F$64) * ('RESOLVE Results'!$C:$C = $C107), 0), MATCH(M$66, 'RESOLVE Results'!$D$1:$P$1, 0)), "")</f>
        <v/>
      </c>
      <c r="N107" s="4" t="str" cm="1">
        <f t="array" ref="N107">IFERROR(INDEX('RESOLVE Results'!$D:$P, MATCH(1, ('RESOLVE Results'!$A:$A = $D$64) * ('RESOLVE Results'!$B:$B = $F$64) * ('RESOLVE Results'!$C:$C = $C107), 0), MATCH(N$66, 'RESOLVE Results'!$D$1:$P$1, 0)), "")</f>
        <v/>
      </c>
      <c r="O107" s="4" t="str" cm="1">
        <f t="array" ref="O107">IFERROR(INDEX('RESOLVE Results'!$D:$P, MATCH(1, ('RESOLVE Results'!$A:$A = $D$64) * ('RESOLVE Results'!$B:$B = $F$64) * ('RESOLVE Results'!$C:$C = $C107), 0), MATCH(O$66, 'RESOLVE Results'!$D$1:$P$1, 0)), "")</f>
        <v/>
      </c>
      <c r="P107" s="6" t="str">
        <f t="shared" si="1"/>
        <v/>
      </c>
      <c r="Q107" s="6"/>
    </row>
    <row r="108" spans="2:17" outlineLevel="1" x14ac:dyDescent="0.2">
      <c r="B108" s="11" t="s">
        <v>178</v>
      </c>
      <c r="C108" s="3"/>
      <c r="D108" s="4" t="str" cm="1">
        <f t="array" ref="D108">IFERROR(INDEX('RESOLVE Results'!$D:$P, MATCH(1, ('RESOLVE Results'!$A:$A = $D$64) * ('RESOLVE Results'!$B:$B = $F$64) * ('RESOLVE Results'!$C:$C = $C108), 0), MATCH(D$66, 'RESOLVE Results'!$D$1:$P$1, 0)), "")</f>
        <v/>
      </c>
      <c r="E108" s="4" t="str" cm="1">
        <f t="array" ref="E108">IFERROR(INDEX('RESOLVE Results'!$D:$P, MATCH(1, ('RESOLVE Results'!$A:$A = $D$64) * ('RESOLVE Results'!$B:$B = $F$64) * ('RESOLVE Results'!$C:$C = $C108), 0), MATCH(E$66, 'RESOLVE Results'!$D$1:$P$1, 0)), "")</f>
        <v/>
      </c>
      <c r="F108" s="4" t="str" cm="1">
        <f t="array" ref="F108">IFERROR(INDEX('RESOLVE Results'!$D:$P, MATCH(1, ('RESOLVE Results'!$A:$A = $D$64) * ('RESOLVE Results'!$B:$B = $F$64) * ('RESOLVE Results'!$C:$C = $C108), 0), MATCH(F$66, 'RESOLVE Results'!$D$1:$P$1, 0)), "")</f>
        <v/>
      </c>
      <c r="G108" s="4" t="str" cm="1">
        <f t="array" ref="G108">IFERROR(INDEX('RESOLVE Results'!$D:$P, MATCH(1, ('RESOLVE Results'!$A:$A = $D$64) * ('RESOLVE Results'!$B:$B = $F$64) * ('RESOLVE Results'!$C:$C = $C108), 0), MATCH(G$66, 'RESOLVE Results'!$D$1:$P$1, 0)), "")</f>
        <v/>
      </c>
      <c r="H108" s="4" t="str" cm="1">
        <f t="array" ref="H108">IFERROR(INDEX('RESOLVE Results'!$D:$P, MATCH(1, ('RESOLVE Results'!$A:$A = $D$64) * ('RESOLVE Results'!$B:$B = $F$64) * ('RESOLVE Results'!$C:$C = $C108), 0), MATCH(H$66, 'RESOLVE Results'!$D$1:$P$1, 0)), "")</f>
        <v/>
      </c>
      <c r="I108" s="4" t="str" cm="1">
        <f t="array" ref="I108">IFERROR(INDEX('RESOLVE Results'!$D:$P, MATCH(1, ('RESOLVE Results'!$A:$A = $D$64) * ('RESOLVE Results'!$B:$B = $F$64) * ('RESOLVE Results'!$C:$C = $C108), 0), MATCH(I$66, 'RESOLVE Results'!$D$1:$P$1, 0)), "")</f>
        <v/>
      </c>
      <c r="J108" s="4" t="str" cm="1">
        <f t="array" ref="J108">IFERROR(INDEX('RESOLVE Results'!$D:$P, MATCH(1, ('RESOLVE Results'!$A:$A = $D$64) * ('RESOLVE Results'!$B:$B = $F$64) * ('RESOLVE Results'!$C:$C = $C108), 0), MATCH(J$66, 'RESOLVE Results'!$D$1:$P$1, 0)), "")</f>
        <v/>
      </c>
      <c r="K108" s="4" t="str" cm="1">
        <f t="array" ref="K108">IFERROR(INDEX('RESOLVE Results'!$D:$P, MATCH(1, ('RESOLVE Results'!$A:$A = $D$64) * ('RESOLVE Results'!$B:$B = $F$64) * ('RESOLVE Results'!$C:$C = $C108), 0), MATCH(K$66, 'RESOLVE Results'!$D$1:$P$1, 0)), "")</f>
        <v/>
      </c>
      <c r="L108" s="4" t="str" cm="1">
        <f t="array" ref="L108">IFERROR(INDEX('RESOLVE Results'!$D:$P, MATCH(1, ('RESOLVE Results'!$A:$A = $D$64) * ('RESOLVE Results'!$B:$B = $F$64) * ('RESOLVE Results'!$C:$C = $C108), 0), MATCH(L$66, 'RESOLVE Results'!$D$1:$P$1, 0)), "")</f>
        <v/>
      </c>
      <c r="M108" s="4" t="str" cm="1">
        <f t="array" ref="M108">IFERROR(INDEX('RESOLVE Results'!$D:$P, MATCH(1, ('RESOLVE Results'!$A:$A = $D$64) * ('RESOLVE Results'!$B:$B = $F$64) * ('RESOLVE Results'!$C:$C = $C108), 0), MATCH(M$66, 'RESOLVE Results'!$D$1:$P$1, 0)), "")</f>
        <v/>
      </c>
      <c r="N108" s="4" t="str" cm="1">
        <f t="array" ref="N108">IFERROR(INDEX('RESOLVE Results'!$D:$P, MATCH(1, ('RESOLVE Results'!$A:$A = $D$64) * ('RESOLVE Results'!$B:$B = $F$64) * ('RESOLVE Results'!$C:$C = $C108), 0), MATCH(N$66, 'RESOLVE Results'!$D$1:$P$1, 0)), "")</f>
        <v/>
      </c>
      <c r="O108" s="4" t="str" cm="1">
        <f t="array" ref="O108">IFERROR(INDEX('RESOLVE Results'!$D:$P, MATCH(1, ('RESOLVE Results'!$A:$A = $D$64) * ('RESOLVE Results'!$B:$B = $F$64) * ('RESOLVE Results'!$C:$C = $C108), 0), MATCH(O$66, 'RESOLVE Results'!$D$1:$P$1, 0)), "")</f>
        <v/>
      </c>
      <c r="P108" s="6" t="str">
        <f t="shared" si="1"/>
        <v/>
      </c>
      <c r="Q108" s="6"/>
    </row>
    <row r="109" spans="2:17" outlineLevel="1" x14ac:dyDescent="0.2">
      <c r="B109" s="11" t="s">
        <v>178</v>
      </c>
      <c r="C109" s="3"/>
      <c r="D109" s="4" t="str" cm="1">
        <f t="array" ref="D109">IFERROR(INDEX('RESOLVE Results'!$D:$P, MATCH(1, ('RESOLVE Results'!$A:$A = $D$64) * ('RESOLVE Results'!$B:$B = $F$64) * ('RESOLVE Results'!$C:$C = $C109), 0), MATCH(D$66, 'RESOLVE Results'!$D$1:$P$1, 0)), "")</f>
        <v/>
      </c>
      <c r="E109" s="4" t="str" cm="1">
        <f t="array" ref="E109">IFERROR(INDEX('RESOLVE Results'!$D:$P, MATCH(1, ('RESOLVE Results'!$A:$A = $D$64) * ('RESOLVE Results'!$B:$B = $F$64) * ('RESOLVE Results'!$C:$C = $C109), 0), MATCH(E$66, 'RESOLVE Results'!$D$1:$P$1, 0)), "")</f>
        <v/>
      </c>
      <c r="F109" s="4" t="str" cm="1">
        <f t="array" ref="F109">IFERROR(INDEX('RESOLVE Results'!$D:$P, MATCH(1, ('RESOLVE Results'!$A:$A = $D$64) * ('RESOLVE Results'!$B:$B = $F$64) * ('RESOLVE Results'!$C:$C = $C109), 0), MATCH(F$66, 'RESOLVE Results'!$D$1:$P$1, 0)), "")</f>
        <v/>
      </c>
      <c r="G109" s="4" t="str" cm="1">
        <f t="array" ref="G109">IFERROR(INDEX('RESOLVE Results'!$D:$P, MATCH(1, ('RESOLVE Results'!$A:$A = $D$64) * ('RESOLVE Results'!$B:$B = $F$64) * ('RESOLVE Results'!$C:$C = $C109), 0), MATCH(G$66, 'RESOLVE Results'!$D$1:$P$1, 0)), "")</f>
        <v/>
      </c>
      <c r="H109" s="4" t="str" cm="1">
        <f t="array" ref="H109">IFERROR(INDEX('RESOLVE Results'!$D:$P, MATCH(1, ('RESOLVE Results'!$A:$A = $D$64) * ('RESOLVE Results'!$B:$B = $F$64) * ('RESOLVE Results'!$C:$C = $C109), 0), MATCH(H$66, 'RESOLVE Results'!$D$1:$P$1, 0)), "")</f>
        <v/>
      </c>
      <c r="I109" s="4" t="str" cm="1">
        <f t="array" ref="I109">IFERROR(INDEX('RESOLVE Results'!$D:$P, MATCH(1, ('RESOLVE Results'!$A:$A = $D$64) * ('RESOLVE Results'!$B:$B = $F$64) * ('RESOLVE Results'!$C:$C = $C109), 0), MATCH(I$66, 'RESOLVE Results'!$D$1:$P$1, 0)), "")</f>
        <v/>
      </c>
      <c r="J109" s="4" t="str" cm="1">
        <f t="array" ref="J109">IFERROR(INDEX('RESOLVE Results'!$D:$P, MATCH(1, ('RESOLVE Results'!$A:$A = $D$64) * ('RESOLVE Results'!$B:$B = $F$64) * ('RESOLVE Results'!$C:$C = $C109), 0), MATCH(J$66, 'RESOLVE Results'!$D$1:$P$1, 0)), "")</f>
        <v/>
      </c>
      <c r="K109" s="4" t="str" cm="1">
        <f t="array" ref="K109">IFERROR(INDEX('RESOLVE Results'!$D:$P, MATCH(1, ('RESOLVE Results'!$A:$A = $D$64) * ('RESOLVE Results'!$B:$B = $F$64) * ('RESOLVE Results'!$C:$C = $C109), 0), MATCH(K$66, 'RESOLVE Results'!$D$1:$P$1, 0)), "")</f>
        <v/>
      </c>
      <c r="L109" s="4" t="str" cm="1">
        <f t="array" ref="L109">IFERROR(INDEX('RESOLVE Results'!$D:$P, MATCH(1, ('RESOLVE Results'!$A:$A = $D$64) * ('RESOLVE Results'!$B:$B = $F$64) * ('RESOLVE Results'!$C:$C = $C109), 0), MATCH(L$66, 'RESOLVE Results'!$D$1:$P$1, 0)), "")</f>
        <v/>
      </c>
      <c r="M109" s="4" t="str" cm="1">
        <f t="array" ref="M109">IFERROR(INDEX('RESOLVE Results'!$D:$P, MATCH(1, ('RESOLVE Results'!$A:$A = $D$64) * ('RESOLVE Results'!$B:$B = $F$64) * ('RESOLVE Results'!$C:$C = $C109), 0), MATCH(M$66, 'RESOLVE Results'!$D$1:$P$1, 0)), "")</f>
        <v/>
      </c>
      <c r="N109" s="4" t="str" cm="1">
        <f t="array" ref="N109">IFERROR(INDEX('RESOLVE Results'!$D:$P, MATCH(1, ('RESOLVE Results'!$A:$A = $D$64) * ('RESOLVE Results'!$B:$B = $F$64) * ('RESOLVE Results'!$C:$C = $C109), 0), MATCH(N$66, 'RESOLVE Results'!$D$1:$P$1, 0)), "")</f>
        <v/>
      </c>
      <c r="O109" s="4" t="str" cm="1">
        <f t="array" ref="O109">IFERROR(INDEX('RESOLVE Results'!$D:$P, MATCH(1, ('RESOLVE Results'!$A:$A = $D$64) * ('RESOLVE Results'!$B:$B = $F$64) * ('RESOLVE Results'!$C:$C = $C109), 0), MATCH(O$66, 'RESOLVE Results'!$D$1:$P$1, 0)), "")</f>
        <v/>
      </c>
      <c r="P109" s="6" t="str">
        <f t="shared" si="1"/>
        <v/>
      </c>
      <c r="Q109" s="6"/>
    </row>
    <row r="110" spans="2:17" outlineLevel="1" x14ac:dyDescent="0.2">
      <c r="B110" s="11" t="s">
        <v>178</v>
      </c>
      <c r="C110" s="3"/>
      <c r="D110" s="4" t="str" cm="1">
        <f t="array" ref="D110">IFERROR(INDEX('RESOLVE Results'!$D:$P, MATCH(1, ('RESOLVE Results'!$A:$A = $D$64) * ('RESOLVE Results'!$B:$B = $F$64) * ('RESOLVE Results'!$C:$C = $C110), 0), MATCH(D$66, 'RESOLVE Results'!$D$1:$P$1, 0)), "")</f>
        <v/>
      </c>
      <c r="E110" s="4" t="str" cm="1">
        <f t="array" ref="E110">IFERROR(INDEX('RESOLVE Results'!$D:$P, MATCH(1, ('RESOLVE Results'!$A:$A = $D$64) * ('RESOLVE Results'!$B:$B = $F$64) * ('RESOLVE Results'!$C:$C = $C110), 0), MATCH(E$66, 'RESOLVE Results'!$D$1:$P$1, 0)), "")</f>
        <v/>
      </c>
      <c r="F110" s="4" t="str" cm="1">
        <f t="array" ref="F110">IFERROR(INDEX('RESOLVE Results'!$D:$P, MATCH(1, ('RESOLVE Results'!$A:$A = $D$64) * ('RESOLVE Results'!$B:$B = $F$64) * ('RESOLVE Results'!$C:$C = $C110), 0), MATCH(F$66, 'RESOLVE Results'!$D$1:$P$1, 0)), "")</f>
        <v/>
      </c>
      <c r="G110" s="4" t="str" cm="1">
        <f t="array" ref="G110">IFERROR(INDEX('RESOLVE Results'!$D:$P, MATCH(1, ('RESOLVE Results'!$A:$A = $D$64) * ('RESOLVE Results'!$B:$B = $F$64) * ('RESOLVE Results'!$C:$C = $C110), 0), MATCH(G$66, 'RESOLVE Results'!$D$1:$P$1, 0)), "")</f>
        <v/>
      </c>
      <c r="H110" s="4" t="str" cm="1">
        <f t="array" ref="H110">IFERROR(INDEX('RESOLVE Results'!$D:$P, MATCH(1, ('RESOLVE Results'!$A:$A = $D$64) * ('RESOLVE Results'!$B:$B = $F$64) * ('RESOLVE Results'!$C:$C = $C110), 0), MATCH(H$66, 'RESOLVE Results'!$D$1:$P$1, 0)), "")</f>
        <v/>
      </c>
      <c r="I110" s="4" t="str" cm="1">
        <f t="array" ref="I110">IFERROR(INDEX('RESOLVE Results'!$D:$P, MATCH(1, ('RESOLVE Results'!$A:$A = $D$64) * ('RESOLVE Results'!$B:$B = $F$64) * ('RESOLVE Results'!$C:$C = $C110), 0), MATCH(I$66, 'RESOLVE Results'!$D$1:$P$1, 0)), "")</f>
        <v/>
      </c>
      <c r="J110" s="4" t="str" cm="1">
        <f t="array" ref="J110">IFERROR(INDEX('RESOLVE Results'!$D:$P, MATCH(1, ('RESOLVE Results'!$A:$A = $D$64) * ('RESOLVE Results'!$B:$B = $F$64) * ('RESOLVE Results'!$C:$C = $C110), 0), MATCH(J$66, 'RESOLVE Results'!$D$1:$P$1, 0)), "")</f>
        <v/>
      </c>
      <c r="K110" s="4" t="str" cm="1">
        <f t="array" ref="K110">IFERROR(INDEX('RESOLVE Results'!$D:$P, MATCH(1, ('RESOLVE Results'!$A:$A = $D$64) * ('RESOLVE Results'!$B:$B = $F$64) * ('RESOLVE Results'!$C:$C = $C110), 0), MATCH(K$66, 'RESOLVE Results'!$D$1:$P$1, 0)), "")</f>
        <v/>
      </c>
      <c r="L110" s="4" t="str" cm="1">
        <f t="array" ref="L110">IFERROR(INDEX('RESOLVE Results'!$D:$P, MATCH(1, ('RESOLVE Results'!$A:$A = $D$64) * ('RESOLVE Results'!$B:$B = $F$64) * ('RESOLVE Results'!$C:$C = $C110), 0), MATCH(L$66, 'RESOLVE Results'!$D$1:$P$1, 0)), "")</f>
        <v/>
      </c>
      <c r="M110" s="4" t="str" cm="1">
        <f t="array" ref="M110">IFERROR(INDEX('RESOLVE Results'!$D:$P, MATCH(1, ('RESOLVE Results'!$A:$A = $D$64) * ('RESOLVE Results'!$B:$B = $F$64) * ('RESOLVE Results'!$C:$C = $C110), 0), MATCH(M$66, 'RESOLVE Results'!$D$1:$P$1, 0)), "")</f>
        <v/>
      </c>
      <c r="N110" s="4" t="str" cm="1">
        <f t="array" ref="N110">IFERROR(INDEX('RESOLVE Results'!$D:$P, MATCH(1, ('RESOLVE Results'!$A:$A = $D$64) * ('RESOLVE Results'!$B:$B = $F$64) * ('RESOLVE Results'!$C:$C = $C110), 0), MATCH(N$66, 'RESOLVE Results'!$D$1:$P$1, 0)), "")</f>
        <v/>
      </c>
      <c r="O110" s="4" t="str" cm="1">
        <f t="array" ref="O110">IFERROR(INDEX('RESOLVE Results'!$D:$P, MATCH(1, ('RESOLVE Results'!$A:$A = $D$64) * ('RESOLVE Results'!$B:$B = $F$64) * ('RESOLVE Results'!$C:$C = $C110), 0), MATCH(O$66, 'RESOLVE Results'!$D$1:$P$1, 0)), "")</f>
        <v/>
      </c>
      <c r="P110" s="6" t="str">
        <f t="shared" si="1"/>
        <v/>
      </c>
      <c r="Q110" s="6"/>
    </row>
    <row r="111" spans="2:17" outlineLevel="1" x14ac:dyDescent="0.2">
      <c r="B111" s="11" t="s">
        <v>178</v>
      </c>
      <c r="C111" s="3"/>
      <c r="D111" s="4" t="str" cm="1">
        <f t="array" ref="D111">IFERROR(INDEX('RESOLVE Results'!$D:$P, MATCH(1, ('RESOLVE Results'!$A:$A = $D$64) * ('RESOLVE Results'!$B:$B = $F$64) * ('RESOLVE Results'!$C:$C = $C111), 0), MATCH(D$66, 'RESOLVE Results'!$D$1:$P$1, 0)), "")</f>
        <v/>
      </c>
      <c r="E111" s="4" t="str" cm="1">
        <f t="array" ref="E111">IFERROR(INDEX('RESOLVE Results'!$D:$P, MATCH(1, ('RESOLVE Results'!$A:$A = $D$64) * ('RESOLVE Results'!$B:$B = $F$64) * ('RESOLVE Results'!$C:$C = $C111), 0), MATCH(E$66, 'RESOLVE Results'!$D$1:$P$1, 0)), "")</f>
        <v/>
      </c>
      <c r="F111" s="4" t="str" cm="1">
        <f t="array" ref="F111">IFERROR(INDEX('RESOLVE Results'!$D:$P, MATCH(1, ('RESOLVE Results'!$A:$A = $D$64) * ('RESOLVE Results'!$B:$B = $F$64) * ('RESOLVE Results'!$C:$C = $C111), 0), MATCH(F$66, 'RESOLVE Results'!$D$1:$P$1, 0)), "")</f>
        <v/>
      </c>
      <c r="G111" s="4" t="str" cm="1">
        <f t="array" ref="G111">IFERROR(INDEX('RESOLVE Results'!$D:$P, MATCH(1, ('RESOLVE Results'!$A:$A = $D$64) * ('RESOLVE Results'!$B:$B = $F$64) * ('RESOLVE Results'!$C:$C = $C111), 0), MATCH(G$66, 'RESOLVE Results'!$D$1:$P$1, 0)), "")</f>
        <v/>
      </c>
      <c r="H111" s="4" t="str" cm="1">
        <f t="array" ref="H111">IFERROR(INDEX('RESOLVE Results'!$D:$P, MATCH(1, ('RESOLVE Results'!$A:$A = $D$64) * ('RESOLVE Results'!$B:$B = $F$64) * ('RESOLVE Results'!$C:$C = $C111), 0), MATCH(H$66, 'RESOLVE Results'!$D$1:$P$1, 0)), "")</f>
        <v/>
      </c>
      <c r="I111" s="4" t="str" cm="1">
        <f t="array" ref="I111">IFERROR(INDEX('RESOLVE Results'!$D:$P, MATCH(1, ('RESOLVE Results'!$A:$A = $D$64) * ('RESOLVE Results'!$B:$B = $F$64) * ('RESOLVE Results'!$C:$C = $C111), 0), MATCH(I$66, 'RESOLVE Results'!$D$1:$P$1, 0)), "")</f>
        <v/>
      </c>
      <c r="J111" s="4" t="str" cm="1">
        <f t="array" ref="J111">IFERROR(INDEX('RESOLVE Results'!$D:$P, MATCH(1, ('RESOLVE Results'!$A:$A = $D$64) * ('RESOLVE Results'!$B:$B = $F$64) * ('RESOLVE Results'!$C:$C = $C111), 0), MATCH(J$66, 'RESOLVE Results'!$D$1:$P$1, 0)), "")</f>
        <v/>
      </c>
      <c r="K111" s="4" t="str" cm="1">
        <f t="array" ref="K111">IFERROR(INDEX('RESOLVE Results'!$D:$P, MATCH(1, ('RESOLVE Results'!$A:$A = $D$64) * ('RESOLVE Results'!$B:$B = $F$64) * ('RESOLVE Results'!$C:$C = $C111), 0), MATCH(K$66, 'RESOLVE Results'!$D$1:$P$1, 0)), "")</f>
        <v/>
      </c>
      <c r="L111" s="4" t="str" cm="1">
        <f t="array" ref="L111">IFERROR(INDEX('RESOLVE Results'!$D:$P, MATCH(1, ('RESOLVE Results'!$A:$A = $D$64) * ('RESOLVE Results'!$B:$B = $F$64) * ('RESOLVE Results'!$C:$C = $C111), 0), MATCH(L$66, 'RESOLVE Results'!$D$1:$P$1, 0)), "")</f>
        <v/>
      </c>
      <c r="M111" s="4" t="str" cm="1">
        <f t="array" ref="M111">IFERROR(INDEX('RESOLVE Results'!$D:$P, MATCH(1, ('RESOLVE Results'!$A:$A = $D$64) * ('RESOLVE Results'!$B:$B = $F$64) * ('RESOLVE Results'!$C:$C = $C111), 0), MATCH(M$66, 'RESOLVE Results'!$D$1:$P$1, 0)), "")</f>
        <v/>
      </c>
      <c r="N111" s="4" t="str" cm="1">
        <f t="array" ref="N111">IFERROR(INDEX('RESOLVE Results'!$D:$P, MATCH(1, ('RESOLVE Results'!$A:$A = $D$64) * ('RESOLVE Results'!$B:$B = $F$64) * ('RESOLVE Results'!$C:$C = $C111), 0), MATCH(N$66, 'RESOLVE Results'!$D$1:$P$1, 0)), "")</f>
        <v/>
      </c>
      <c r="O111" s="4" t="str" cm="1">
        <f t="array" ref="O111">IFERROR(INDEX('RESOLVE Results'!$D:$P, MATCH(1, ('RESOLVE Results'!$A:$A = $D$64) * ('RESOLVE Results'!$B:$B = $F$64) * ('RESOLVE Results'!$C:$C = $C111), 0), MATCH(O$66, 'RESOLVE Results'!$D$1:$P$1, 0)), "")</f>
        <v/>
      </c>
      <c r="P111" s="6" t="str">
        <f t="shared" si="1"/>
        <v/>
      </c>
      <c r="Q111" s="6"/>
    </row>
    <row r="112" spans="2:17" outlineLevel="1" x14ac:dyDescent="0.2">
      <c r="B112" s="11" t="s">
        <v>178</v>
      </c>
      <c r="C112" s="3"/>
      <c r="D112" s="4" t="str" cm="1">
        <f t="array" ref="D112">IFERROR(INDEX('RESOLVE Results'!$D:$P, MATCH(1, ('RESOLVE Results'!$A:$A = $D$64) * ('RESOLVE Results'!$B:$B = $F$64) * ('RESOLVE Results'!$C:$C = $C112), 0), MATCH(D$66, 'RESOLVE Results'!$D$1:$P$1, 0)), "")</f>
        <v/>
      </c>
      <c r="E112" s="4" t="str" cm="1">
        <f t="array" ref="E112">IFERROR(INDEX('RESOLVE Results'!$D:$P, MATCH(1, ('RESOLVE Results'!$A:$A = $D$64) * ('RESOLVE Results'!$B:$B = $F$64) * ('RESOLVE Results'!$C:$C = $C112), 0), MATCH(E$66, 'RESOLVE Results'!$D$1:$P$1, 0)), "")</f>
        <v/>
      </c>
      <c r="F112" s="4" t="str" cm="1">
        <f t="array" ref="F112">IFERROR(INDEX('RESOLVE Results'!$D:$P, MATCH(1, ('RESOLVE Results'!$A:$A = $D$64) * ('RESOLVE Results'!$B:$B = $F$64) * ('RESOLVE Results'!$C:$C = $C112), 0), MATCH(F$66, 'RESOLVE Results'!$D$1:$P$1, 0)), "")</f>
        <v/>
      </c>
      <c r="G112" s="4" t="str" cm="1">
        <f t="array" ref="G112">IFERROR(INDEX('RESOLVE Results'!$D:$P, MATCH(1, ('RESOLVE Results'!$A:$A = $D$64) * ('RESOLVE Results'!$B:$B = $F$64) * ('RESOLVE Results'!$C:$C = $C112), 0), MATCH(G$66, 'RESOLVE Results'!$D$1:$P$1, 0)), "")</f>
        <v/>
      </c>
      <c r="H112" s="4" t="str" cm="1">
        <f t="array" ref="H112">IFERROR(INDEX('RESOLVE Results'!$D:$P, MATCH(1, ('RESOLVE Results'!$A:$A = $D$64) * ('RESOLVE Results'!$B:$B = $F$64) * ('RESOLVE Results'!$C:$C = $C112), 0), MATCH(H$66, 'RESOLVE Results'!$D$1:$P$1, 0)), "")</f>
        <v/>
      </c>
      <c r="I112" s="4" t="str" cm="1">
        <f t="array" ref="I112">IFERROR(INDEX('RESOLVE Results'!$D:$P, MATCH(1, ('RESOLVE Results'!$A:$A = $D$64) * ('RESOLVE Results'!$B:$B = $F$64) * ('RESOLVE Results'!$C:$C = $C112), 0), MATCH(I$66, 'RESOLVE Results'!$D$1:$P$1, 0)), "")</f>
        <v/>
      </c>
      <c r="J112" s="4" t="str" cm="1">
        <f t="array" ref="J112">IFERROR(INDEX('RESOLVE Results'!$D:$P, MATCH(1, ('RESOLVE Results'!$A:$A = $D$64) * ('RESOLVE Results'!$B:$B = $F$64) * ('RESOLVE Results'!$C:$C = $C112), 0), MATCH(J$66, 'RESOLVE Results'!$D$1:$P$1, 0)), "")</f>
        <v/>
      </c>
      <c r="K112" s="4" t="str" cm="1">
        <f t="array" ref="K112">IFERROR(INDEX('RESOLVE Results'!$D:$P, MATCH(1, ('RESOLVE Results'!$A:$A = $D$64) * ('RESOLVE Results'!$B:$B = $F$64) * ('RESOLVE Results'!$C:$C = $C112), 0), MATCH(K$66, 'RESOLVE Results'!$D$1:$P$1, 0)), "")</f>
        <v/>
      </c>
      <c r="L112" s="4" t="str" cm="1">
        <f t="array" ref="L112">IFERROR(INDEX('RESOLVE Results'!$D:$P, MATCH(1, ('RESOLVE Results'!$A:$A = $D$64) * ('RESOLVE Results'!$B:$B = $F$64) * ('RESOLVE Results'!$C:$C = $C112), 0), MATCH(L$66, 'RESOLVE Results'!$D$1:$P$1, 0)), "")</f>
        <v/>
      </c>
      <c r="M112" s="4" t="str" cm="1">
        <f t="array" ref="M112">IFERROR(INDEX('RESOLVE Results'!$D:$P, MATCH(1, ('RESOLVE Results'!$A:$A = $D$64) * ('RESOLVE Results'!$B:$B = $F$64) * ('RESOLVE Results'!$C:$C = $C112), 0), MATCH(M$66, 'RESOLVE Results'!$D$1:$P$1, 0)), "")</f>
        <v/>
      </c>
      <c r="N112" s="4" t="str" cm="1">
        <f t="array" ref="N112">IFERROR(INDEX('RESOLVE Results'!$D:$P, MATCH(1, ('RESOLVE Results'!$A:$A = $D$64) * ('RESOLVE Results'!$B:$B = $F$64) * ('RESOLVE Results'!$C:$C = $C112), 0), MATCH(N$66, 'RESOLVE Results'!$D$1:$P$1, 0)), "")</f>
        <v/>
      </c>
      <c r="O112" s="4" t="str" cm="1">
        <f t="array" ref="O112">IFERROR(INDEX('RESOLVE Results'!$D:$P, MATCH(1, ('RESOLVE Results'!$A:$A = $D$64) * ('RESOLVE Results'!$B:$B = $F$64) * ('RESOLVE Results'!$C:$C = $C112), 0), MATCH(O$66, 'RESOLVE Results'!$D$1:$P$1, 0)), "")</f>
        <v/>
      </c>
      <c r="P112" s="6" t="str">
        <f t="shared" si="1"/>
        <v/>
      </c>
      <c r="Q112" s="6"/>
    </row>
    <row r="113" spans="2:17" outlineLevel="1" x14ac:dyDescent="0.2">
      <c r="B113" s="11" t="s">
        <v>178</v>
      </c>
      <c r="C113" s="3"/>
      <c r="D113" s="4" t="str" cm="1">
        <f t="array" ref="D113">IFERROR(INDEX('RESOLVE Results'!$D:$P, MATCH(1, ('RESOLVE Results'!$A:$A = $D$64) * ('RESOLVE Results'!$B:$B = $F$64) * ('RESOLVE Results'!$C:$C = $C113), 0), MATCH(D$66, 'RESOLVE Results'!$D$1:$P$1, 0)), "")</f>
        <v/>
      </c>
      <c r="E113" s="4" t="str" cm="1">
        <f t="array" ref="E113">IFERROR(INDEX('RESOLVE Results'!$D:$P, MATCH(1, ('RESOLVE Results'!$A:$A = $D$64) * ('RESOLVE Results'!$B:$B = $F$64) * ('RESOLVE Results'!$C:$C = $C113), 0), MATCH(E$66, 'RESOLVE Results'!$D$1:$P$1, 0)), "")</f>
        <v/>
      </c>
      <c r="F113" s="4" t="str" cm="1">
        <f t="array" ref="F113">IFERROR(INDEX('RESOLVE Results'!$D:$P, MATCH(1, ('RESOLVE Results'!$A:$A = $D$64) * ('RESOLVE Results'!$B:$B = $F$64) * ('RESOLVE Results'!$C:$C = $C113), 0), MATCH(F$66, 'RESOLVE Results'!$D$1:$P$1, 0)), "")</f>
        <v/>
      </c>
      <c r="G113" s="4" t="str" cm="1">
        <f t="array" ref="G113">IFERROR(INDEX('RESOLVE Results'!$D:$P, MATCH(1, ('RESOLVE Results'!$A:$A = $D$64) * ('RESOLVE Results'!$B:$B = $F$64) * ('RESOLVE Results'!$C:$C = $C113), 0), MATCH(G$66, 'RESOLVE Results'!$D$1:$P$1, 0)), "")</f>
        <v/>
      </c>
      <c r="H113" s="4" t="str" cm="1">
        <f t="array" ref="H113">IFERROR(INDEX('RESOLVE Results'!$D:$P, MATCH(1, ('RESOLVE Results'!$A:$A = $D$64) * ('RESOLVE Results'!$B:$B = $F$64) * ('RESOLVE Results'!$C:$C = $C113), 0), MATCH(H$66, 'RESOLVE Results'!$D$1:$P$1, 0)), "")</f>
        <v/>
      </c>
      <c r="I113" s="4" t="str" cm="1">
        <f t="array" ref="I113">IFERROR(INDEX('RESOLVE Results'!$D:$P, MATCH(1, ('RESOLVE Results'!$A:$A = $D$64) * ('RESOLVE Results'!$B:$B = $F$64) * ('RESOLVE Results'!$C:$C = $C113), 0), MATCH(I$66, 'RESOLVE Results'!$D$1:$P$1, 0)), "")</f>
        <v/>
      </c>
      <c r="J113" s="4" t="str" cm="1">
        <f t="array" ref="J113">IFERROR(INDEX('RESOLVE Results'!$D:$P, MATCH(1, ('RESOLVE Results'!$A:$A = $D$64) * ('RESOLVE Results'!$B:$B = $F$64) * ('RESOLVE Results'!$C:$C = $C113), 0), MATCH(J$66, 'RESOLVE Results'!$D$1:$P$1, 0)), "")</f>
        <v/>
      </c>
      <c r="K113" s="4" t="str" cm="1">
        <f t="array" ref="K113">IFERROR(INDEX('RESOLVE Results'!$D:$P, MATCH(1, ('RESOLVE Results'!$A:$A = $D$64) * ('RESOLVE Results'!$B:$B = $F$64) * ('RESOLVE Results'!$C:$C = $C113), 0), MATCH(K$66, 'RESOLVE Results'!$D$1:$P$1, 0)), "")</f>
        <v/>
      </c>
      <c r="L113" s="4" t="str" cm="1">
        <f t="array" ref="L113">IFERROR(INDEX('RESOLVE Results'!$D:$P, MATCH(1, ('RESOLVE Results'!$A:$A = $D$64) * ('RESOLVE Results'!$B:$B = $F$64) * ('RESOLVE Results'!$C:$C = $C113), 0), MATCH(L$66, 'RESOLVE Results'!$D$1:$P$1, 0)), "")</f>
        <v/>
      </c>
      <c r="M113" s="4" t="str" cm="1">
        <f t="array" ref="M113">IFERROR(INDEX('RESOLVE Results'!$D:$P, MATCH(1, ('RESOLVE Results'!$A:$A = $D$64) * ('RESOLVE Results'!$B:$B = $F$64) * ('RESOLVE Results'!$C:$C = $C113), 0), MATCH(M$66, 'RESOLVE Results'!$D$1:$P$1, 0)), "")</f>
        <v/>
      </c>
      <c r="N113" s="4" t="str" cm="1">
        <f t="array" ref="N113">IFERROR(INDEX('RESOLVE Results'!$D:$P, MATCH(1, ('RESOLVE Results'!$A:$A = $D$64) * ('RESOLVE Results'!$B:$B = $F$64) * ('RESOLVE Results'!$C:$C = $C113), 0), MATCH(N$66, 'RESOLVE Results'!$D$1:$P$1, 0)), "")</f>
        <v/>
      </c>
      <c r="O113" s="4" t="str" cm="1">
        <f t="array" ref="O113">IFERROR(INDEX('RESOLVE Results'!$D:$P, MATCH(1, ('RESOLVE Results'!$A:$A = $D$64) * ('RESOLVE Results'!$B:$B = $F$64) * ('RESOLVE Results'!$C:$C = $C113), 0), MATCH(O$66, 'RESOLVE Results'!$D$1:$P$1, 0)), "")</f>
        <v/>
      </c>
      <c r="P113" s="6" t="str">
        <f t="shared" si="1"/>
        <v/>
      </c>
      <c r="Q113" s="6"/>
    </row>
    <row r="114" spans="2:17" outlineLevel="1" x14ac:dyDescent="0.2">
      <c r="B114" s="11" t="s">
        <v>178</v>
      </c>
      <c r="C114" s="3"/>
      <c r="D114" s="4" t="str" cm="1">
        <f t="array" ref="D114">IFERROR(INDEX('RESOLVE Results'!$D:$P, MATCH(1, ('RESOLVE Results'!$A:$A = $D$64) * ('RESOLVE Results'!$B:$B = $F$64) * ('RESOLVE Results'!$C:$C = $C114), 0), MATCH(D$66, 'RESOLVE Results'!$D$1:$P$1, 0)), "")</f>
        <v/>
      </c>
      <c r="E114" s="4" t="str" cm="1">
        <f t="array" ref="E114">IFERROR(INDEX('RESOLVE Results'!$D:$P, MATCH(1, ('RESOLVE Results'!$A:$A = $D$64) * ('RESOLVE Results'!$B:$B = $F$64) * ('RESOLVE Results'!$C:$C = $C114), 0), MATCH(E$66, 'RESOLVE Results'!$D$1:$P$1, 0)), "")</f>
        <v/>
      </c>
      <c r="F114" s="4" t="str" cm="1">
        <f t="array" ref="F114">IFERROR(INDEX('RESOLVE Results'!$D:$P, MATCH(1, ('RESOLVE Results'!$A:$A = $D$64) * ('RESOLVE Results'!$B:$B = $F$64) * ('RESOLVE Results'!$C:$C = $C114), 0), MATCH(F$66, 'RESOLVE Results'!$D$1:$P$1, 0)), "")</f>
        <v/>
      </c>
      <c r="G114" s="4" t="str" cm="1">
        <f t="array" ref="G114">IFERROR(INDEX('RESOLVE Results'!$D:$P, MATCH(1, ('RESOLVE Results'!$A:$A = $D$64) * ('RESOLVE Results'!$B:$B = $F$64) * ('RESOLVE Results'!$C:$C = $C114), 0), MATCH(G$66, 'RESOLVE Results'!$D$1:$P$1, 0)), "")</f>
        <v/>
      </c>
      <c r="H114" s="4" t="str" cm="1">
        <f t="array" ref="H114">IFERROR(INDEX('RESOLVE Results'!$D:$P, MATCH(1, ('RESOLVE Results'!$A:$A = $D$64) * ('RESOLVE Results'!$B:$B = $F$64) * ('RESOLVE Results'!$C:$C = $C114), 0), MATCH(H$66, 'RESOLVE Results'!$D$1:$P$1, 0)), "")</f>
        <v/>
      </c>
      <c r="I114" s="4" t="str" cm="1">
        <f t="array" ref="I114">IFERROR(INDEX('RESOLVE Results'!$D:$P, MATCH(1, ('RESOLVE Results'!$A:$A = $D$64) * ('RESOLVE Results'!$B:$B = $F$64) * ('RESOLVE Results'!$C:$C = $C114), 0), MATCH(I$66, 'RESOLVE Results'!$D$1:$P$1, 0)), "")</f>
        <v/>
      </c>
      <c r="J114" s="4" t="str" cm="1">
        <f t="array" ref="J114">IFERROR(INDEX('RESOLVE Results'!$D:$P, MATCH(1, ('RESOLVE Results'!$A:$A = $D$64) * ('RESOLVE Results'!$B:$B = $F$64) * ('RESOLVE Results'!$C:$C = $C114), 0), MATCH(J$66, 'RESOLVE Results'!$D$1:$P$1, 0)), "")</f>
        <v/>
      </c>
      <c r="K114" s="4" t="str" cm="1">
        <f t="array" ref="K114">IFERROR(INDEX('RESOLVE Results'!$D:$P, MATCH(1, ('RESOLVE Results'!$A:$A = $D$64) * ('RESOLVE Results'!$B:$B = $F$64) * ('RESOLVE Results'!$C:$C = $C114), 0), MATCH(K$66, 'RESOLVE Results'!$D$1:$P$1, 0)), "")</f>
        <v/>
      </c>
      <c r="L114" s="4" t="str" cm="1">
        <f t="array" ref="L114">IFERROR(INDEX('RESOLVE Results'!$D:$P, MATCH(1, ('RESOLVE Results'!$A:$A = $D$64) * ('RESOLVE Results'!$B:$B = $F$64) * ('RESOLVE Results'!$C:$C = $C114), 0), MATCH(L$66, 'RESOLVE Results'!$D$1:$P$1, 0)), "")</f>
        <v/>
      </c>
      <c r="M114" s="4" t="str" cm="1">
        <f t="array" ref="M114">IFERROR(INDEX('RESOLVE Results'!$D:$P, MATCH(1, ('RESOLVE Results'!$A:$A = $D$64) * ('RESOLVE Results'!$B:$B = $F$64) * ('RESOLVE Results'!$C:$C = $C114), 0), MATCH(M$66, 'RESOLVE Results'!$D$1:$P$1, 0)), "")</f>
        <v/>
      </c>
      <c r="N114" s="4" t="str" cm="1">
        <f t="array" ref="N114">IFERROR(INDEX('RESOLVE Results'!$D:$P, MATCH(1, ('RESOLVE Results'!$A:$A = $D$64) * ('RESOLVE Results'!$B:$B = $F$64) * ('RESOLVE Results'!$C:$C = $C114), 0), MATCH(N$66, 'RESOLVE Results'!$D$1:$P$1, 0)), "")</f>
        <v/>
      </c>
      <c r="O114" s="4" t="str" cm="1">
        <f t="array" ref="O114">IFERROR(INDEX('RESOLVE Results'!$D:$P, MATCH(1, ('RESOLVE Results'!$A:$A = $D$64) * ('RESOLVE Results'!$B:$B = $F$64) * ('RESOLVE Results'!$C:$C = $C114), 0), MATCH(O$66, 'RESOLVE Results'!$D$1:$P$1, 0)), "")</f>
        <v/>
      </c>
      <c r="P114" s="6" t="str">
        <f t="shared" si="1"/>
        <v/>
      </c>
      <c r="Q114" s="6"/>
    </row>
    <row r="115" spans="2:17" outlineLevel="1" x14ac:dyDescent="0.2">
      <c r="B115" s="11" t="s">
        <v>178</v>
      </c>
      <c r="C115" s="3"/>
      <c r="D115" s="4" t="str" cm="1">
        <f t="array" ref="D115">IFERROR(INDEX('RESOLVE Results'!$D:$P, MATCH(1, ('RESOLVE Results'!$A:$A = $D$64) * ('RESOLVE Results'!$B:$B = $F$64) * ('RESOLVE Results'!$C:$C = $C115), 0), MATCH(D$66, 'RESOLVE Results'!$D$1:$P$1, 0)), "")</f>
        <v/>
      </c>
      <c r="E115" s="4" t="str" cm="1">
        <f t="array" ref="E115">IFERROR(INDEX('RESOLVE Results'!$D:$P, MATCH(1, ('RESOLVE Results'!$A:$A = $D$64) * ('RESOLVE Results'!$B:$B = $F$64) * ('RESOLVE Results'!$C:$C = $C115), 0), MATCH(E$66, 'RESOLVE Results'!$D$1:$P$1, 0)), "")</f>
        <v/>
      </c>
      <c r="F115" s="4" t="str" cm="1">
        <f t="array" ref="F115">IFERROR(INDEX('RESOLVE Results'!$D:$P, MATCH(1, ('RESOLVE Results'!$A:$A = $D$64) * ('RESOLVE Results'!$B:$B = $F$64) * ('RESOLVE Results'!$C:$C = $C115), 0), MATCH(F$66, 'RESOLVE Results'!$D$1:$P$1, 0)), "")</f>
        <v/>
      </c>
      <c r="G115" s="4" t="str" cm="1">
        <f t="array" ref="G115">IFERROR(INDEX('RESOLVE Results'!$D:$P, MATCH(1, ('RESOLVE Results'!$A:$A = $D$64) * ('RESOLVE Results'!$B:$B = $F$64) * ('RESOLVE Results'!$C:$C = $C115), 0), MATCH(G$66, 'RESOLVE Results'!$D$1:$P$1, 0)), "")</f>
        <v/>
      </c>
      <c r="H115" s="4" t="str" cm="1">
        <f t="array" ref="H115">IFERROR(INDEX('RESOLVE Results'!$D:$P, MATCH(1, ('RESOLVE Results'!$A:$A = $D$64) * ('RESOLVE Results'!$B:$B = $F$64) * ('RESOLVE Results'!$C:$C = $C115), 0), MATCH(H$66, 'RESOLVE Results'!$D$1:$P$1, 0)), "")</f>
        <v/>
      </c>
      <c r="I115" s="4" t="str" cm="1">
        <f t="array" ref="I115">IFERROR(INDEX('RESOLVE Results'!$D:$P, MATCH(1, ('RESOLVE Results'!$A:$A = $D$64) * ('RESOLVE Results'!$B:$B = $F$64) * ('RESOLVE Results'!$C:$C = $C115), 0), MATCH(I$66, 'RESOLVE Results'!$D$1:$P$1, 0)), "")</f>
        <v/>
      </c>
      <c r="J115" s="4" t="str" cm="1">
        <f t="array" ref="J115">IFERROR(INDEX('RESOLVE Results'!$D:$P, MATCH(1, ('RESOLVE Results'!$A:$A = $D$64) * ('RESOLVE Results'!$B:$B = $F$64) * ('RESOLVE Results'!$C:$C = $C115), 0), MATCH(J$66, 'RESOLVE Results'!$D$1:$P$1, 0)), "")</f>
        <v/>
      </c>
      <c r="K115" s="4" t="str" cm="1">
        <f t="array" ref="K115">IFERROR(INDEX('RESOLVE Results'!$D:$P, MATCH(1, ('RESOLVE Results'!$A:$A = $D$64) * ('RESOLVE Results'!$B:$B = $F$64) * ('RESOLVE Results'!$C:$C = $C115), 0), MATCH(K$66, 'RESOLVE Results'!$D$1:$P$1, 0)), "")</f>
        <v/>
      </c>
      <c r="L115" s="4" t="str" cm="1">
        <f t="array" ref="L115">IFERROR(INDEX('RESOLVE Results'!$D:$P, MATCH(1, ('RESOLVE Results'!$A:$A = $D$64) * ('RESOLVE Results'!$B:$B = $F$64) * ('RESOLVE Results'!$C:$C = $C115), 0), MATCH(L$66, 'RESOLVE Results'!$D$1:$P$1, 0)), "")</f>
        <v/>
      </c>
      <c r="M115" s="4" t="str" cm="1">
        <f t="array" ref="M115">IFERROR(INDEX('RESOLVE Results'!$D:$P, MATCH(1, ('RESOLVE Results'!$A:$A = $D$64) * ('RESOLVE Results'!$B:$B = $F$64) * ('RESOLVE Results'!$C:$C = $C115), 0), MATCH(M$66, 'RESOLVE Results'!$D$1:$P$1, 0)), "")</f>
        <v/>
      </c>
      <c r="N115" s="4" t="str" cm="1">
        <f t="array" ref="N115">IFERROR(INDEX('RESOLVE Results'!$D:$P, MATCH(1, ('RESOLVE Results'!$A:$A = $D$64) * ('RESOLVE Results'!$B:$B = $F$64) * ('RESOLVE Results'!$C:$C = $C115), 0), MATCH(N$66, 'RESOLVE Results'!$D$1:$P$1, 0)), "")</f>
        <v/>
      </c>
      <c r="O115" s="4" t="str" cm="1">
        <f t="array" ref="O115">IFERROR(INDEX('RESOLVE Results'!$D:$P, MATCH(1, ('RESOLVE Results'!$A:$A = $D$64) * ('RESOLVE Results'!$B:$B = $F$64) * ('RESOLVE Results'!$C:$C = $C115), 0), MATCH(O$66, 'RESOLVE Results'!$D$1:$P$1, 0)), "")</f>
        <v/>
      </c>
      <c r="P115" s="6" t="str">
        <f t="shared" si="1"/>
        <v/>
      </c>
      <c r="Q115" s="6"/>
    </row>
    <row r="116" spans="2:17" outlineLevel="1" x14ac:dyDescent="0.2">
      <c r="B116" s="11" t="s">
        <v>178</v>
      </c>
      <c r="C116" s="3"/>
      <c r="D116" s="4" t="str" cm="1">
        <f t="array" ref="D116">IFERROR(INDEX('RESOLVE Results'!$D:$P, MATCH(1, ('RESOLVE Results'!$A:$A = $D$64) * ('RESOLVE Results'!$B:$B = $F$64) * ('RESOLVE Results'!$C:$C = $C116), 0), MATCH(D$66, 'RESOLVE Results'!$D$1:$P$1, 0)), "")</f>
        <v/>
      </c>
      <c r="E116" s="4" t="str" cm="1">
        <f t="array" ref="E116">IFERROR(INDEX('RESOLVE Results'!$D:$P, MATCH(1, ('RESOLVE Results'!$A:$A = $D$64) * ('RESOLVE Results'!$B:$B = $F$64) * ('RESOLVE Results'!$C:$C = $C116), 0), MATCH(E$66, 'RESOLVE Results'!$D$1:$P$1, 0)), "")</f>
        <v/>
      </c>
      <c r="F116" s="4" t="str" cm="1">
        <f t="array" ref="F116">IFERROR(INDEX('RESOLVE Results'!$D:$P, MATCH(1, ('RESOLVE Results'!$A:$A = $D$64) * ('RESOLVE Results'!$B:$B = $F$64) * ('RESOLVE Results'!$C:$C = $C116), 0), MATCH(F$66, 'RESOLVE Results'!$D$1:$P$1, 0)), "")</f>
        <v/>
      </c>
      <c r="G116" s="4" t="str" cm="1">
        <f t="array" ref="G116">IFERROR(INDEX('RESOLVE Results'!$D:$P, MATCH(1, ('RESOLVE Results'!$A:$A = $D$64) * ('RESOLVE Results'!$B:$B = $F$64) * ('RESOLVE Results'!$C:$C = $C116), 0), MATCH(G$66, 'RESOLVE Results'!$D$1:$P$1, 0)), "")</f>
        <v/>
      </c>
      <c r="H116" s="4" t="str" cm="1">
        <f t="array" ref="H116">IFERROR(INDEX('RESOLVE Results'!$D:$P, MATCH(1, ('RESOLVE Results'!$A:$A = $D$64) * ('RESOLVE Results'!$B:$B = $F$64) * ('RESOLVE Results'!$C:$C = $C116), 0), MATCH(H$66, 'RESOLVE Results'!$D$1:$P$1, 0)), "")</f>
        <v/>
      </c>
      <c r="I116" s="4" t="str" cm="1">
        <f t="array" ref="I116">IFERROR(INDEX('RESOLVE Results'!$D:$P, MATCH(1, ('RESOLVE Results'!$A:$A = $D$64) * ('RESOLVE Results'!$B:$B = $F$64) * ('RESOLVE Results'!$C:$C = $C116), 0), MATCH(I$66, 'RESOLVE Results'!$D$1:$P$1, 0)), "")</f>
        <v/>
      </c>
      <c r="J116" s="4" t="str" cm="1">
        <f t="array" ref="J116">IFERROR(INDEX('RESOLVE Results'!$D:$P, MATCH(1, ('RESOLVE Results'!$A:$A = $D$64) * ('RESOLVE Results'!$B:$B = $F$64) * ('RESOLVE Results'!$C:$C = $C116), 0), MATCH(J$66, 'RESOLVE Results'!$D$1:$P$1, 0)), "")</f>
        <v/>
      </c>
      <c r="K116" s="4" t="str" cm="1">
        <f t="array" ref="K116">IFERROR(INDEX('RESOLVE Results'!$D:$P, MATCH(1, ('RESOLVE Results'!$A:$A = $D$64) * ('RESOLVE Results'!$B:$B = $F$64) * ('RESOLVE Results'!$C:$C = $C116), 0), MATCH(K$66, 'RESOLVE Results'!$D$1:$P$1, 0)), "")</f>
        <v/>
      </c>
      <c r="L116" s="4" t="str" cm="1">
        <f t="array" ref="L116">IFERROR(INDEX('RESOLVE Results'!$D:$P, MATCH(1, ('RESOLVE Results'!$A:$A = $D$64) * ('RESOLVE Results'!$B:$B = $F$64) * ('RESOLVE Results'!$C:$C = $C116), 0), MATCH(L$66, 'RESOLVE Results'!$D$1:$P$1, 0)), "")</f>
        <v/>
      </c>
      <c r="M116" s="4" t="str" cm="1">
        <f t="array" ref="M116">IFERROR(INDEX('RESOLVE Results'!$D:$P, MATCH(1, ('RESOLVE Results'!$A:$A = $D$64) * ('RESOLVE Results'!$B:$B = $F$64) * ('RESOLVE Results'!$C:$C = $C116), 0), MATCH(M$66, 'RESOLVE Results'!$D$1:$P$1, 0)), "")</f>
        <v/>
      </c>
      <c r="N116" s="4" t="str" cm="1">
        <f t="array" ref="N116">IFERROR(INDEX('RESOLVE Results'!$D:$P, MATCH(1, ('RESOLVE Results'!$A:$A = $D$64) * ('RESOLVE Results'!$B:$B = $F$64) * ('RESOLVE Results'!$C:$C = $C116), 0), MATCH(N$66, 'RESOLVE Results'!$D$1:$P$1, 0)), "")</f>
        <v/>
      </c>
      <c r="O116" s="4" t="str" cm="1">
        <f t="array" ref="O116">IFERROR(INDEX('RESOLVE Results'!$D:$P, MATCH(1, ('RESOLVE Results'!$A:$A = $D$64) * ('RESOLVE Results'!$B:$B = $F$64) * ('RESOLVE Results'!$C:$C = $C116), 0), MATCH(O$66, 'RESOLVE Results'!$D$1:$P$1, 0)), "")</f>
        <v/>
      </c>
      <c r="P116" s="6" t="str">
        <f t="shared" si="1"/>
        <v/>
      </c>
      <c r="Q116" s="6"/>
    </row>
    <row r="118" spans="2:17" x14ac:dyDescent="0.2">
      <c r="B118" s="11"/>
      <c r="C118" s="11" t="s">
        <v>258</v>
      </c>
      <c r="D118" s="11" t="s">
        <v>266</v>
      </c>
      <c r="E118" s="11" t="s">
        <v>260</v>
      </c>
      <c r="F118" s="11" t="s">
        <v>267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</row>
    <row r="119" spans="2:17" ht="12.75" x14ac:dyDescent="0.2">
      <c r="B119" s="11"/>
      <c r="C119" s="2" t="s">
        <v>268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2:17" x14ac:dyDescent="0.2">
      <c r="B120" s="11"/>
      <c r="C120" s="1" t="s">
        <v>156</v>
      </c>
      <c r="D120" s="1">
        <v>2024</v>
      </c>
      <c r="E120" s="1">
        <v>2025</v>
      </c>
      <c r="F120" s="1">
        <v>2026</v>
      </c>
      <c r="G120" s="1">
        <v>2028</v>
      </c>
      <c r="H120" s="1">
        <v>2030</v>
      </c>
      <c r="I120" s="1">
        <v>2032</v>
      </c>
      <c r="J120" s="1">
        <v>2033</v>
      </c>
      <c r="K120" s="1">
        <v>2034</v>
      </c>
      <c r="L120" s="1">
        <v>2035</v>
      </c>
      <c r="M120" s="1">
        <v>2039</v>
      </c>
      <c r="N120" s="1">
        <v>2040</v>
      </c>
      <c r="O120" s="1">
        <v>2045</v>
      </c>
      <c r="P120" s="1" t="s">
        <v>235</v>
      </c>
      <c r="Q120" s="1"/>
    </row>
    <row r="121" spans="2:17" outlineLevel="1" x14ac:dyDescent="0.2">
      <c r="B121" s="11" t="s">
        <v>180</v>
      </c>
      <c r="C121" s="3" t="str" cm="1">
        <f t="array" ref="C121:C139">_xlfn.UNIQUE(Base_Cases)</f>
        <v>none</v>
      </c>
      <c r="D121" s="4" t="str" cm="1">
        <f t="array" ref="D121">IFERROR(INDEX('RESOLVE Results'!$D:$P, MATCH(1, ('RESOLVE Results'!$A:$A = $D$118) * ('RESOLVE Results'!$B:$B = $F$118) * ('RESOLVE Results'!$C:$C = $C121), 0), MATCH(D$120, 'RESOLVE Results'!$D$1:$P$1, 0)), "")</f>
        <v/>
      </c>
      <c r="E121" s="4" t="str" cm="1">
        <f t="array" ref="E121">IFERROR(INDEX('RESOLVE Results'!$D:$P, MATCH(1, ('RESOLVE Results'!$A:$A = $D$118) * ('RESOLVE Results'!$B:$B = $F$118) * ('RESOLVE Results'!$C:$C = $C121), 0), MATCH(E$120, 'RESOLVE Results'!$D$1:$P$1, 0)), "")</f>
        <v/>
      </c>
      <c r="F121" s="4" t="str" cm="1">
        <f t="array" ref="F121">IFERROR(INDEX('RESOLVE Results'!$D:$P, MATCH(1, ('RESOLVE Results'!$A:$A = $D$118) * ('RESOLVE Results'!$B:$B = $F$118) * ('RESOLVE Results'!$C:$C = $C121), 0), MATCH(F$120, 'RESOLVE Results'!$D$1:$P$1, 0)), "")</f>
        <v/>
      </c>
      <c r="G121" s="4" t="str" cm="1">
        <f t="array" ref="G121">IFERROR(INDEX('RESOLVE Results'!$D:$P, MATCH(1, ('RESOLVE Results'!$A:$A = $D$118) * ('RESOLVE Results'!$B:$B = $F$118) * ('RESOLVE Results'!$C:$C = $C121), 0), MATCH(G$120, 'RESOLVE Results'!$D$1:$P$1, 0)), "")</f>
        <v/>
      </c>
      <c r="H121" s="4" t="str" cm="1">
        <f t="array" ref="H121">IFERROR(INDEX('RESOLVE Results'!$D:$P, MATCH(1, ('RESOLVE Results'!$A:$A = $D$118) * ('RESOLVE Results'!$B:$B = $F$118) * ('RESOLVE Results'!$C:$C = $C121), 0), MATCH(H$120, 'RESOLVE Results'!$D$1:$P$1, 0)), "")</f>
        <v/>
      </c>
      <c r="I121" s="4" t="str" cm="1">
        <f t="array" ref="I121">IFERROR(INDEX('RESOLVE Results'!$D:$P, MATCH(1, ('RESOLVE Results'!$A:$A = $D$118) * ('RESOLVE Results'!$B:$B = $F$118) * ('RESOLVE Results'!$C:$C = $C121), 0), MATCH(I$120, 'RESOLVE Results'!$D$1:$P$1, 0)), "")</f>
        <v/>
      </c>
      <c r="J121" s="4" t="str" cm="1">
        <f t="array" ref="J121">IFERROR(INDEX('RESOLVE Results'!$D:$P, MATCH(1, ('RESOLVE Results'!$A:$A = $D$118) * ('RESOLVE Results'!$B:$B = $F$118) * ('RESOLVE Results'!$C:$C = $C121), 0), MATCH(J$120, 'RESOLVE Results'!$D$1:$P$1, 0)), "")</f>
        <v/>
      </c>
      <c r="K121" s="4" t="str" cm="1">
        <f t="array" ref="K121">IFERROR(INDEX('RESOLVE Results'!$D:$P, MATCH(1, ('RESOLVE Results'!$A:$A = $D$118) * ('RESOLVE Results'!$B:$B = $F$118) * ('RESOLVE Results'!$C:$C = $C121), 0), MATCH(K$120, 'RESOLVE Results'!$D$1:$P$1, 0)), "")</f>
        <v/>
      </c>
      <c r="L121" s="4" t="str" cm="1">
        <f t="array" ref="L121">IFERROR(INDEX('RESOLVE Results'!$D:$P, MATCH(1, ('RESOLVE Results'!$A:$A = $D$118) * ('RESOLVE Results'!$B:$B = $F$118) * ('RESOLVE Results'!$C:$C = $C121), 0), MATCH(L$120, 'RESOLVE Results'!$D$1:$P$1, 0)), "")</f>
        <v/>
      </c>
      <c r="M121" s="4" t="str" cm="1">
        <f t="array" ref="M121">IFERROR(INDEX('RESOLVE Results'!$D:$P, MATCH(1, ('RESOLVE Results'!$A:$A = $D$118) * ('RESOLVE Results'!$B:$B = $F$118) * ('RESOLVE Results'!$C:$C = $C121), 0), MATCH(M$120, 'RESOLVE Results'!$D$1:$P$1, 0)), "")</f>
        <v/>
      </c>
      <c r="N121" s="4" t="str" cm="1">
        <f t="array" ref="N121">IFERROR(INDEX('RESOLVE Results'!$D:$P, MATCH(1, ('RESOLVE Results'!$A:$A = $D$118) * ('RESOLVE Results'!$B:$B = $F$118) * ('RESOLVE Results'!$C:$C = $C121), 0), MATCH(N$120, 'RESOLVE Results'!$D$1:$P$1, 0)), "")</f>
        <v/>
      </c>
      <c r="O121" s="4" t="str" cm="1">
        <f t="array" ref="O121">IFERROR(INDEX('RESOLVE Results'!$D:$P, MATCH(1, ('RESOLVE Results'!$A:$A = $D$118) * ('RESOLVE Results'!$B:$B = $F$118) * ('RESOLVE Results'!$C:$C = $C121), 0), MATCH(O$120, 'RESOLVE Results'!$D$1:$P$1, 0)), "")</f>
        <v/>
      </c>
      <c r="P121" s="6" t="str">
        <f>IF(O121="","",SUMPRODUCT($D$6:$O$6,$D121:$O121))</f>
        <v/>
      </c>
      <c r="Q121" s="6"/>
    </row>
    <row r="122" spans="2:17" outlineLevel="1" x14ac:dyDescent="0.2">
      <c r="B122" s="11" t="s">
        <v>180</v>
      </c>
      <c r="C122" s="3" t="str">
        <v>0GW Competing Resource Challenges</v>
      </c>
      <c r="D122" s="4" cm="1">
        <f t="array" ref="D122">IFERROR(INDEX('RESOLVE Results'!$D:$P, MATCH(1, ('RESOLVE Results'!$A:$A = $D$118) * ('RESOLVE Results'!$B:$B = $F$118) * ('RESOLVE Results'!$C:$C = $C122), 0), MATCH(D$120, 'RESOLVE Results'!$D$1:$P$1, 0)), "")</f>
        <v>202.31</v>
      </c>
      <c r="E122" s="4" cm="1">
        <f t="array" ref="E122">IFERROR(INDEX('RESOLVE Results'!$D:$P, MATCH(1, ('RESOLVE Results'!$A:$A = $D$118) * ('RESOLVE Results'!$B:$B = $F$118) * ('RESOLVE Results'!$C:$C = $C122), 0), MATCH(E$120, 'RESOLVE Results'!$D$1:$P$1, 0)), "")</f>
        <v>204.45</v>
      </c>
      <c r="F122" s="4" cm="1">
        <f t="array" ref="F122">IFERROR(INDEX('RESOLVE Results'!$D:$P, MATCH(1, ('RESOLVE Results'!$A:$A = $D$118) * ('RESOLVE Results'!$B:$B = $F$118) * ('RESOLVE Results'!$C:$C = $C122), 0), MATCH(F$120, 'RESOLVE Results'!$D$1:$P$1, 0)), "")</f>
        <v>206.75</v>
      </c>
      <c r="G122" s="4" cm="1">
        <f t="array" ref="G122">IFERROR(INDEX('RESOLVE Results'!$D:$P, MATCH(1, ('RESOLVE Results'!$A:$A = $D$118) * ('RESOLVE Results'!$B:$B = $F$118) * ('RESOLVE Results'!$C:$C = $C122), 0), MATCH(G$120, 'RESOLVE Results'!$D$1:$P$1, 0)), "")</f>
        <v>212.74</v>
      </c>
      <c r="H122" s="4" cm="1">
        <f t="array" ref="H122">IFERROR(INDEX('RESOLVE Results'!$D:$P, MATCH(1, ('RESOLVE Results'!$A:$A = $D$118) * ('RESOLVE Results'!$B:$B = $F$118) * ('RESOLVE Results'!$C:$C = $C122), 0), MATCH(H$120, 'RESOLVE Results'!$D$1:$P$1, 0)), "")</f>
        <v>220.24</v>
      </c>
      <c r="I122" s="4" cm="1">
        <f t="array" ref="I122">IFERROR(INDEX('RESOLVE Results'!$D:$P, MATCH(1, ('RESOLVE Results'!$A:$A = $D$118) * ('RESOLVE Results'!$B:$B = $F$118) * ('RESOLVE Results'!$C:$C = $C122), 0), MATCH(I$120, 'RESOLVE Results'!$D$1:$P$1, 0)), "")</f>
        <v>229.66</v>
      </c>
      <c r="J122" s="4" cm="1">
        <f t="array" ref="J122">IFERROR(INDEX('RESOLVE Results'!$D:$P, MATCH(1, ('RESOLVE Results'!$A:$A = $D$118) * ('RESOLVE Results'!$B:$B = $F$118) * ('RESOLVE Results'!$C:$C = $C122), 0), MATCH(J$120, 'RESOLVE Results'!$D$1:$P$1, 0)), "")</f>
        <v>235.18</v>
      </c>
      <c r="K122" s="4" cm="1">
        <f t="array" ref="K122">IFERROR(INDEX('RESOLVE Results'!$D:$P, MATCH(1, ('RESOLVE Results'!$A:$A = $D$118) * ('RESOLVE Results'!$B:$B = $F$118) * ('RESOLVE Results'!$C:$C = $C122), 0), MATCH(K$120, 'RESOLVE Results'!$D$1:$P$1, 0)), "")</f>
        <v>240.63</v>
      </c>
      <c r="L122" s="4" cm="1">
        <f t="array" ref="L122">IFERROR(INDEX('RESOLVE Results'!$D:$P, MATCH(1, ('RESOLVE Results'!$A:$A = $D$118) * ('RESOLVE Results'!$B:$B = $F$118) * ('RESOLVE Results'!$C:$C = $C122), 0), MATCH(L$120, 'RESOLVE Results'!$D$1:$P$1, 0)), "")</f>
        <v>246.15</v>
      </c>
      <c r="M122" s="4" cm="1">
        <f t="array" ref="M122">IFERROR(INDEX('RESOLVE Results'!$D:$P, MATCH(1, ('RESOLVE Results'!$A:$A = $D$118) * ('RESOLVE Results'!$B:$B = $F$118) * ('RESOLVE Results'!$C:$C = $C122), 0), MATCH(M$120, 'RESOLVE Results'!$D$1:$P$1, 0)), "")</f>
        <v>269.82</v>
      </c>
      <c r="N122" s="4" cm="1">
        <f t="array" ref="N122">IFERROR(INDEX('RESOLVE Results'!$D:$P, MATCH(1, ('RESOLVE Results'!$A:$A = $D$118) * ('RESOLVE Results'!$B:$B = $F$118) * ('RESOLVE Results'!$C:$C = $C122), 0), MATCH(N$120, 'RESOLVE Results'!$D$1:$P$1, 0)), "")</f>
        <v>276.22000000000003</v>
      </c>
      <c r="O122" s="4" cm="1">
        <f t="array" ref="O122">IFERROR(INDEX('RESOLVE Results'!$D:$P, MATCH(1, ('RESOLVE Results'!$A:$A = $D$118) * ('RESOLVE Results'!$B:$B = $F$118) * ('RESOLVE Results'!$C:$C = $C122), 0), MATCH(O$120, 'RESOLVE Results'!$D$1:$P$1, 0)), "")</f>
        <v>295.94</v>
      </c>
      <c r="P122" s="6">
        <f t="shared" ref="P122:P170" si="2">IF(O122="","",SUMPRODUCT($D$6:$O$6,$D122:$O122))</f>
        <v>3871.6276509730787</v>
      </c>
      <c r="Q122" s="6"/>
    </row>
    <row r="123" spans="2:17" outlineLevel="1" x14ac:dyDescent="0.2">
      <c r="B123" s="11" t="s">
        <v>180</v>
      </c>
      <c r="C123" s="3" t="str">
        <v>0GW High Bookend</v>
      </c>
      <c r="D123" s="4" cm="1">
        <f t="array" ref="D123">IFERROR(INDEX('RESOLVE Results'!$D:$P, MATCH(1, ('RESOLVE Results'!$A:$A = $D$118) * ('RESOLVE Results'!$B:$B = $F$118) * ('RESOLVE Results'!$C:$C = $C123), 0), MATCH(D$120, 'RESOLVE Results'!$D$1:$P$1, 0)), "")</f>
        <v>203.09</v>
      </c>
      <c r="E123" s="4" cm="1">
        <f t="array" ref="E123">IFERROR(INDEX('RESOLVE Results'!$D:$P, MATCH(1, ('RESOLVE Results'!$A:$A = $D$118) * ('RESOLVE Results'!$B:$B = $F$118) * ('RESOLVE Results'!$C:$C = $C123), 0), MATCH(E$120, 'RESOLVE Results'!$D$1:$P$1, 0)), "")</f>
        <v>205.78</v>
      </c>
      <c r="F123" s="4" cm="1">
        <f t="array" ref="F123">IFERROR(INDEX('RESOLVE Results'!$D:$P, MATCH(1, ('RESOLVE Results'!$A:$A = $D$118) * ('RESOLVE Results'!$B:$B = $F$118) * ('RESOLVE Results'!$C:$C = $C123), 0), MATCH(F$120, 'RESOLVE Results'!$D$1:$P$1, 0)), "")</f>
        <v>209.3</v>
      </c>
      <c r="G123" s="4" cm="1">
        <f t="array" ref="G123">IFERROR(INDEX('RESOLVE Results'!$D:$P, MATCH(1, ('RESOLVE Results'!$A:$A = $D$118) * ('RESOLVE Results'!$B:$B = $F$118) * ('RESOLVE Results'!$C:$C = $C123), 0), MATCH(G$120, 'RESOLVE Results'!$D$1:$P$1, 0)), "")</f>
        <v>218.94</v>
      </c>
      <c r="H123" s="4" cm="1">
        <f t="array" ref="H123">IFERROR(INDEX('RESOLVE Results'!$D:$P, MATCH(1, ('RESOLVE Results'!$A:$A = $D$118) * ('RESOLVE Results'!$B:$B = $F$118) * ('RESOLVE Results'!$C:$C = $C123), 0), MATCH(H$120, 'RESOLVE Results'!$D$1:$P$1, 0)), "")</f>
        <v>231.68</v>
      </c>
      <c r="I123" s="4" cm="1">
        <f t="array" ref="I123">IFERROR(INDEX('RESOLVE Results'!$D:$P, MATCH(1, ('RESOLVE Results'!$A:$A = $D$118) * ('RESOLVE Results'!$B:$B = $F$118) * ('RESOLVE Results'!$C:$C = $C123), 0), MATCH(I$120, 'RESOLVE Results'!$D$1:$P$1, 0)), "")</f>
        <v>246.61</v>
      </c>
      <c r="J123" s="4" cm="1">
        <f t="array" ref="J123">IFERROR(INDEX('RESOLVE Results'!$D:$P, MATCH(1, ('RESOLVE Results'!$A:$A = $D$118) * ('RESOLVE Results'!$B:$B = $F$118) * ('RESOLVE Results'!$C:$C = $C123), 0), MATCH(J$120, 'RESOLVE Results'!$D$1:$P$1, 0)), "")</f>
        <v>254.82</v>
      </c>
      <c r="K123" s="4" cm="1">
        <f t="array" ref="K123">IFERROR(INDEX('RESOLVE Results'!$D:$P, MATCH(1, ('RESOLVE Results'!$A:$A = $D$118) * ('RESOLVE Results'!$B:$B = $F$118) * ('RESOLVE Results'!$C:$C = $C123), 0), MATCH(K$120, 'RESOLVE Results'!$D$1:$P$1, 0)), "")</f>
        <v>262.92</v>
      </c>
      <c r="L123" s="4" cm="1">
        <f t="array" ref="L123">IFERROR(INDEX('RESOLVE Results'!$D:$P, MATCH(1, ('RESOLVE Results'!$A:$A = $D$118) * ('RESOLVE Results'!$B:$B = $F$118) * ('RESOLVE Results'!$C:$C = $C123), 0), MATCH(L$120, 'RESOLVE Results'!$D$1:$P$1, 0)), "")</f>
        <v>271.18</v>
      </c>
      <c r="M123" s="4" cm="1">
        <f t="array" ref="M123">IFERROR(INDEX('RESOLVE Results'!$D:$P, MATCH(1, ('RESOLVE Results'!$A:$A = $D$118) * ('RESOLVE Results'!$B:$B = $F$118) * ('RESOLVE Results'!$C:$C = $C123), 0), MATCH(M$120, 'RESOLVE Results'!$D$1:$P$1, 0)), "")</f>
        <v>301.23</v>
      </c>
      <c r="N123" s="4" cm="1">
        <f t="array" ref="N123">IFERROR(INDEX('RESOLVE Results'!$D:$P, MATCH(1, ('RESOLVE Results'!$A:$A = $D$118) * ('RESOLVE Results'!$B:$B = $F$118) * ('RESOLVE Results'!$C:$C = $C123), 0), MATCH(N$120, 'RESOLVE Results'!$D$1:$P$1, 0)), "")</f>
        <v>309.32</v>
      </c>
      <c r="O123" s="4" cm="1">
        <f t="array" ref="O123">IFERROR(INDEX('RESOLVE Results'!$D:$P, MATCH(1, ('RESOLVE Results'!$A:$A = $D$118) * ('RESOLVE Results'!$B:$B = $F$118) * ('RESOLVE Results'!$C:$C = $C123), 0), MATCH(O$120, 'RESOLVE Results'!$D$1:$P$1, 0)), "")</f>
        <v>334.9</v>
      </c>
      <c r="P123" s="6">
        <f t="shared" si="2"/>
        <v>4207.327474167434</v>
      </c>
      <c r="Q123" s="6"/>
    </row>
    <row r="124" spans="2:17" outlineLevel="1" x14ac:dyDescent="0.2">
      <c r="B124" s="11" t="s">
        <v>180</v>
      </c>
      <c r="C124" s="3" t="str">
        <v>0GW Least-Cost</v>
      </c>
      <c r="D124" s="4" cm="1">
        <f t="array" ref="D124">IFERROR(INDEX('RESOLVE Results'!$D:$P, MATCH(1, ('RESOLVE Results'!$A:$A = $D$118) * ('RESOLVE Results'!$B:$B = $F$118) * ('RESOLVE Results'!$C:$C = $C124), 0), MATCH(D$120, 'RESOLVE Results'!$D$1:$P$1, 0)), "")</f>
        <v>202.31</v>
      </c>
      <c r="E124" s="4" cm="1">
        <f t="array" ref="E124">IFERROR(INDEX('RESOLVE Results'!$D:$P, MATCH(1, ('RESOLVE Results'!$A:$A = $D$118) * ('RESOLVE Results'!$B:$B = $F$118) * ('RESOLVE Results'!$C:$C = $C124), 0), MATCH(E$120, 'RESOLVE Results'!$D$1:$P$1, 0)), "")</f>
        <v>204.45</v>
      </c>
      <c r="F124" s="4" cm="1">
        <f t="array" ref="F124">IFERROR(INDEX('RESOLVE Results'!$D:$P, MATCH(1, ('RESOLVE Results'!$A:$A = $D$118) * ('RESOLVE Results'!$B:$B = $F$118) * ('RESOLVE Results'!$C:$C = $C124), 0), MATCH(F$120, 'RESOLVE Results'!$D$1:$P$1, 0)), "")</f>
        <v>206.75</v>
      </c>
      <c r="G124" s="4" cm="1">
        <f t="array" ref="G124">IFERROR(INDEX('RESOLVE Results'!$D:$P, MATCH(1, ('RESOLVE Results'!$A:$A = $D$118) * ('RESOLVE Results'!$B:$B = $F$118) * ('RESOLVE Results'!$C:$C = $C124), 0), MATCH(G$120, 'RESOLVE Results'!$D$1:$P$1, 0)), "")</f>
        <v>212.74</v>
      </c>
      <c r="H124" s="4" cm="1">
        <f t="array" ref="H124">IFERROR(INDEX('RESOLVE Results'!$D:$P, MATCH(1, ('RESOLVE Results'!$A:$A = $D$118) * ('RESOLVE Results'!$B:$B = $F$118) * ('RESOLVE Results'!$C:$C = $C124), 0), MATCH(H$120, 'RESOLVE Results'!$D$1:$P$1, 0)), "")</f>
        <v>220.24</v>
      </c>
      <c r="I124" s="4" cm="1">
        <f t="array" ref="I124">IFERROR(INDEX('RESOLVE Results'!$D:$P, MATCH(1, ('RESOLVE Results'!$A:$A = $D$118) * ('RESOLVE Results'!$B:$B = $F$118) * ('RESOLVE Results'!$C:$C = $C124), 0), MATCH(I$120, 'RESOLVE Results'!$D$1:$P$1, 0)), "")</f>
        <v>229.66</v>
      </c>
      <c r="J124" s="4" cm="1">
        <f t="array" ref="J124">IFERROR(INDEX('RESOLVE Results'!$D:$P, MATCH(1, ('RESOLVE Results'!$A:$A = $D$118) * ('RESOLVE Results'!$B:$B = $F$118) * ('RESOLVE Results'!$C:$C = $C124), 0), MATCH(J$120, 'RESOLVE Results'!$D$1:$P$1, 0)), "")</f>
        <v>235.18</v>
      </c>
      <c r="K124" s="4" cm="1">
        <f t="array" ref="K124">IFERROR(INDEX('RESOLVE Results'!$D:$P, MATCH(1, ('RESOLVE Results'!$A:$A = $D$118) * ('RESOLVE Results'!$B:$B = $F$118) * ('RESOLVE Results'!$C:$C = $C124), 0), MATCH(K$120, 'RESOLVE Results'!$D$1:$P$1, 0)), "")</f>
        <v>240.63</v>
      </c>
      <c r="L124" s="4" cm="1">
        <f t="array" ref="L124">IFERROR(INDEX('RESOLVE Results'!$D:$P, MATCH(1, ('RESOLVE Results'!$A:$A = $D$118) * ('RESOLVE Results'!$B:$B = $F$118) * ('RESOLVE Results'!$C:$C = $C124), 0), MATCH(L$120, 'RESOLVE Results'!$D$1:$P$1, 0)), "")</f>
        <v>246.15</v>
      </c>
      <c r="M124" s="4" cm="1">
        <f t="array" ref="M124">IFERROR(INDEX('RESOLVE Results'!$D:$P, MATCH(1, ('RESOLVE Results'!$A:$A = $D$118) * ('RESOLVE Results'!$B:$B = $F$118) * ('RESOLVE Results'!$C:$C = $C124), 0), MATCH(M$120, 'RESOLVE Results'!$D$1:$P$1, 0)), "")</f>
        <v>269.82</v>
      </c>
      <c r="N124" s="4" cm="1">
        <f t="array" ref="N124">IFERROR(INDEX('RESOLVE Results'!$D:$P, MATCH(1, ('RESOLVE Results'!$A:$A = $D$118) * ('RESOLVE Results'!$B:$B = $F$118) * ('RESOLVE Results'!$C:$C = $C124), 0), MATCH(N$120, 'RESOLVE Results'!$D$1:$P$1, 0)), "")</f>
        <v>276.22000000000003</v>
      </c>
      <c r="O124" s="4" cm="1">
        <f t="array" ref="O124">IFERROR(INDEX('RESOLVE Results'!$D:$P, MATCH(1, ('RESOLVE Results'!$A:$A = $D$118) * ('RESOLVE Results'!$B:$B = $F$118) * ('RESOLVE Results'!$C:$C = $C124), 0), MATCH(O$120, 'RESOLVE Results'!$D$1:$P$1, 0)), "")</f>
        <v>295.94</v>
      </c>
      <c r="P124" s="6">
        <f t="shared" si="2"/>
        <v>3871.6276509730787</v>
      </c>
      <c r="Q124" s="6"/>
    </row>
    <row r="125" spans="2:17" outlineLevel="1" x14ac:dyDescent="0.2">
      <c r="B125" s="11" t="s">
        <v>180</v>
      </c>
      <c r="C125" s="3" t="str">
        <v>0GW Low Bookend</v>
      </c>
      <c r="D125" s="4" cm="1">
        <f t="array" ref="D125">IFERROR(INDEX('RESOLVE Results'!$D:$P, MATCH(1, ('RESOLVE Results'!$A:$A = $D$118) * ('RESOLVE Results'!$B:$B = $F$118) * ('RESOLVE Results'!$C:$C = $C125), 0), MATCH(D$120, 'RESOLVE Results'!$D$1:$P$1, 0)), "")</f>
        <v>202.31</v>
      </c>
      <c r="E125" s="4" cm="1">
        <f t="array" ref="E125">IFERROR(INDEX('RESOLVE Results'!$D:$P, MATCH(1, ('RESOLVE Results'!$A:$A = $D$118) * ('RESOLVE Results'!$B:$B = $F$118) * ('RESOLVE Results'!$C:$C = $C125), 0), MATCH(E$120, 'RESOLVE Results'!$D$1:$P$1, 0)), "")</f>
        <v>204.45</v>
      </c>
      <c r="F125" s="4" cm="1">
        <f t="array" ref="F125">IFERROR(INDEX('RESOLVE Results'!$D:$P, MATCH(1, ('RESOLVE Results'!$A:$A = $D$118) * ('RESOLVE Results'!$B:$B = $F$118) * ('RESOLVE Results'!$C:$C = $C125), 0), MATCH(F$120, 'RESOLVE Results'!$D$1:$P$1, 0)), "")</f>
        <v>206.75</v>
      </c>
      <c r="G125" s="4" cm="1">
        <f t="array" ref="G125">IFERROR(INDEX('RESOLVE Results'!$D:$P, MATCH(1, ('RESOLVE Results'!$A:$A = $D$118) * ('RESOLVE Results'!$B:$B = $F$118) * ('RESOLVE Results'!$C:$C = $C125), 0), MATCH(G$120, 'RESOLVE Results'!$D$1:$P$1, 0)), "")</f>
        <v>212.74</v>
      </c>
      <c r="H125" s="4" cm="1">
        <f t="array" ref="H125">IFERROR(INDEX('RESOLVE Results'!$D:$P, MATCH(1, ('RESOLVE Results'!$A:$A = $D$118) * ('RESOLVE Results'!$B:$B = $F$118) * ('RESOLVE Results'!$C:$C = $C125), 0), MATCH(H$120, 'RESOLVE Results'!$D$1:$P$1, 0)), "")</f>
        <v>220.24</v>
      </c>
      <c r="I125" s="4" cm="1">
        <f t="array" ref="I125">IFERROR(INDEX('RESOLVE Results'!$D:$P, MATCH(1, ('RESOLVE Results'!$A:$A = $D$118) * ('RESOLVE Results'!$B:$B = $F$118) * ('RESOLVE Results'!$C:$C = $C125), 0), MATCH(I$120, 'RESOLVE Results'!$D$1:$P$1, 0)), "")</f>
        <v>229.66</v>
      </c>
      <c r="J125" s="4" cm="1">
        <f t="array" ref="J125">IFERROR(INDEX('RESOLVE Results'!$D:$P, MATCH(1, ('RESOLVE Results'!$A:$A = $D$118) * ('RESOLVE Results'!$B:$B = $F$118) * ('RESOLVE Results'!$C:$C = $C125), 0), MATCH(J$120, 'RESOLVE Results'!$D$1:$P$1, 0)), "")</f>
        <v>235.18</v>
      </c>
      <c r="K125" s="4" cm="1">
        <f t="array" ref="K125">IFERROR(INDEX('RESOLVE Results'!$D:$P, MATCH(1, ('RESOLVE Results'!$A:$A = $D$118) * ('RESOLVE Results'!$B:$B = $F$118) * ('RESOLVE Results'!$C:$C = $C125), 0), MATCH(K$120, 'RESOLVE Results'!$D$1:$P$1, 0)), "")</f>
        <v>240.63</v>
      </c>
      <c r="L125" s="4" cm="1">
        <f t="array" ref="L125">IFERROR(INDEX('RESOLVE Results'!$D:$P, MATCH(1, ('RESOLVE Results'!$A:$A = $D$118) * ('RESOLVE Results'!$B:$B = $F$118) * ('RESOLVE Results'!$C:$C = $C125), 0), MATCH(L$120, 'RESOLVE Results'!$D$1:$P$1, 0)), "")</f>
        <v>246.15</v>
      </c>
      <c r="M125" s="4" cm="1">
        <f t="array" ref="M125">IFERROR(INDEX('RESOLVE Results'!$D:$P, MATCH(1, ('RESOLVE Results'!$A:$A = $D$118) * ('RESOLVE Results'!$B:$B = $F$118) * ('RESOLVE Results'!$C:$C = $C125), 0), MATCH(M$120, 'RESOLVE Results'!$D$1:$P$1, 0)), "")</f>
        <v>269.82</v>
      </c>
      <c r="N125" s="4" cm="1">
        <f t="array" ref="N125">IFERROR(INDEX('RESOLVE Results'!$D:$P, MATCH(1, ('RESOLVE Results'!$A:$A = $D$118) * ('RESOLVE Results'!$B:$B = $F$118) * ('RESOLVE Results'!$C:$C = $C125), 0), MATCH(N$120, 'RESOLVE Results'!$D$1:$P$1, 0)), "")</f>
        <v>276.22000000000003</v>
      </c>
      <c r="O125" s="4" cm="1">
        <f t="array" ref="O125">IFERROR(INDEX('RESOLVE Results'!$D:$P, MATCH(1, ('RESOLVE Results'!$A:$A = $D$118) * ('RESOLVE Results'!$B:$B = $F$118) * ('RESOLVE Results'!$C:$C = $C125), 0), MATCH(O$120, 'RESOLVE Results'!$D$1:$P$1, 0)), "")</f>
        <v>295.94</v>
      </c>
      <c r="P125" s="6">
        <f t="shared" si="2"/>
        <v>3871.6276509730787</v>
      </c>
      <c r="Q125" s="6"/>
    </row>
    <row r="126" spans="2:17" outlineLevel="1" x14ac:dyDescent="0.2">
      <c r="B126" s="11" t="s">
        <v>180</v>
      </c>
      <c r="C126" s="3" t="str">
        <v>0GW Reduced Offshore Wind Competitiveness</v>
      </c>
      <c r="D126" s="4" cm="1">
        <f t="array" ref="D126">IFERROR(INDEX('RESOLVE Results'!$D:$P, MATCH(1, ('RESOLVE Results'!$A:$A = $D$118) * ('RESOLVE Results'!$B:$B = $F$118) * ('RESOLVE Results'!$C:$C = $C126), 0), MATCH(D$120, 'RESOLVE Results'!$D$1:$P$1, 0)), "")</f>
        <v>202.31</v>
      </c>
      <c r="E126" s="4" cm="1">
        <f t="array" ref="E126">IFERROR(INDEX('RESOLVE Results'!$D:$P, MATCH(1, ('RESOLVE Results'!$A:$A = $D$118) * ('RESOLVE Results'!$B:$B = $F$118) * ('RESOLVE Results'!$C:$C = $C126), 0), MATCH(E$120, 'RESOLVE Results'!$D$1:$P$1, 0)), "")</f>
        <v>204.45</v>
      </c>
      <c r="F126" s="4" cm="1">
        <f t="array" ref="F126">IFERROR(INDEX('RESOLVE Results'!$D:$P, MATCH(1, ('RESOLVE Results'!$A:$A = $D$118) * ('RESOLVE Results'!$B:$B = $F$118) * ('RESOLVE Results'!$C:$C = $C126), 0), MATCH(F$120, 'RESOLVE Results'!$D$1:$P$1, 0)), "")</f>
        <v>206.75</v>
      </c>
      <c r="G126" s="4" cm="1">
        <f t="array" ref="G126">IFERROR(INDEX('RESOLVE Results'!$D:$P, MATCH(1, ('RESOLVE Results'!$A:$A = $D$118) * ('RESOLVE Results'!$B:$B = $F$118) * ('RESOLVE Results'!$C:$C = $C126), 0), MATCH(G$120, 'RESOLVE Results'!$D$1:$P$1, 0)), "")</f>
        <v>212.74</v>
      </c>
      <c r="H126" s="4" cm="1">
        <f t="array" ref="H126">IFERROR(INDEX('RESOLVE Results'!$D:$P, MATCH(1, ('RESOLVE Results'!$A:$A = $D$118) * ('RESOLVE Results'!$B:$B = $F$118) * ('RESOLVE Results'!$C:$C = $C126), 0), MATCH(H$120, 'RESOLVE Results'!$D$1:$P$1, 0)), "")</f>
        <v>220.24</v>
      </c>
      <c r="I126" s="4" cm="1">
        <f t="array" ref="I126">IFERROR(INDEX('RESOLVE Results'!$D:$P, MATCH(1, ('RESOLVE Results'!$A:$A = $D$118) * ('RESOLVE Results'!$B:$B = $F$118) * ('RESOLVE Results'!$C:$C = $C126), 0), MATCH(I$120, 'RESOLVE Results'!$D$1:$P$1, 0)), "")</f>
        <v>229.66</v>
      </c>
      <c r="J126" s="4" cm="1">
        <f t="array" ref="J126">IFERROR(INDEX('RESOLVE Results'!$D:$P, MATCH(1, ('RESOLVE Results'!$A:$A = $D$118) * ('RESOLVE Results'!$B:$B = $F$118) * ('RESOLVE Results'!$C:$C = $C126), 0), MATCH(J$120, 'RESOLVE Results'!$D$1:$P$1, 0)), "")</f>
        <v>235.18</v>
      </c>
      <c r="K126" s="4" cm="1">
        <f t="array" ref="K126">IFERROR(INDEX('RESOLVE Results'!$D:$P, MATCH(1, ('RESOLVE Results'!$A:$A = $D$118) * ('RESOLVE Results'!$B:$B = $F$118) * ('RESOLVE Results'!$C:$C = $C126), 0), MATCH(K$120, 'RESOLVE Results'!$D$1:$P$1, 0)), "")</f>
        <v>240.63</v>
      </c>
      <c r="L126" s="4" cm="1">
        <f t="array" ref="L126">IFERROR(INDEX('RESOLVE Results'!$D:$P, MATCH(1, ('RESOLVE Results'!$A:$A = $D$118) * ('RESOLVE Results'!$B:$B = $F$118) * ('RESOLVE Results'!$C:$C = $C126), 0), MATCH(L$120, 'RESOLVE Results'!$D$1:$P$1, 0)), "")</f>
        <v>246.15</v>
      </c>
      <c r="M126" s="4" cm="1">
        <f t="array" ref="M126">IFERROR(INDEX('RESOLVE Results'!$D:$P, MATCH(1, ('RESOLVE Results'!$A:$A = $D$118) * ('RESOLVE Results'!$B:$B = $F$118) * ('RESOLVE Results'!$C:$C = $C126), 0), MATCH(M$120, 'RESOLVE Results'!$D$1:$P$1, 0)), "")</f>
        <v>269.82</v>
      </c>
      <c r="N126" s="4" cm="1">
        <f t="array" ref="N126">IFERROR(INDEX('RESOLVE Results'!$D:$P, MATCH(1, ('RESOLVE Results'!$A:$A = $D$118) * ('RESOLVE Results'!$B:$B = $F$118) * ('RESOLVE Results'!$C:$C = $C126), 0), MATCH(N$120, 'RESOLVE Results'!$D$1:$P$1, 0)), "")</f>
        <v>276.22000000000003</v>
      </c>
      <c r="O126" s="4" cm="1">
        <f t="array" ref="O126">IFERROR(INDEX('RESOLVE Results'!$D:$P, MATCH(1, ('RESOLVE Results'!$A:$A = $D$118) * ('RESOLVE Results'!$B:$B = $F$118) * ('RESOLVE Results'!$C:$C = $C126), 0), MATCH(O$120, 'RESOLVE Results'!$D$1:$P$1, 0)), "")</f>
        <v>295.94</v>
      </c>
      <c r="P126" s="6">
        <f t="shared" si="2"/>
        <v>3871.6276509730787</v>
      </c>
      <c r="Q126" s="6"/>
    </row>
    <row r="127" spans="2:17" outlineLevel="1" x14ac:dyDescent="0.2">
      <c r="B127" s="11" t="s">
        <v>180</v>
      </c>
      <c r="C127" s="3" t="str">
        <v>0GW Stringent Policy</v>
      </c>
      <c r="D127" s="4" cm="1">
        <f t="array" ref="D127">IFERROR(INDEX('RESOLVE Results'!$D:$P, MATCH(1, ('RESOLVE Results'!$A:$A = $D$118) * ('RESOLVE Results'!$B:$B = $F$118) * ('RESOLVE Results'!$C:$C = $C127), 0), MATCH(D$120, 'RESOLVE Results'!$D$1:$P$1, 0)), "")</f>
        <v>203.09</v>
      </c>
      <c r="E127" s="4" cm="1">
        <f t="array" ref="E127">IFERROR(INDEX('RESOLVE Results'!$D:$P, MATCH(1, ('RESOLVE Results'!$A:$A = $D$118) * ('RESOLVE Results'!$B:$B = $F$118) * ('RESOLVE Results'!$C:$C = $C127), 0), MATCH(E$120, 'RESOLVE Results'!$D$1:$P$1, 0)), "")</f>
        <v>205.78</v>
      </c>
      <c r="F127" s="4" cm="1">
        <f t="array" ref="F127">IFERROR(INDEX('RESOLVE Results'!$D:$P, MATCH(1, ('RESOLVE Results'!$A:$A = $D$118) * ('RESOLVE Results'!$B:$B = $F$118) * ('RESOLVE Results'!$C:$C = $C127), 0), MATCH(F$120, 'RESOLVE Results'!$D$1:$P$1, 0)), "")</f>
        <v>209.3</v>
      </c>
      <c r="G127" s="4" cm="1">
        <f t="array" ref="G127">IFERROR(INDEX('RESOLVE Results'!$D:$P, MATCH(1, ('RESOLVE Results'!$A:$A = $D$118) * ('RESOLVE Results'!$B:$B = $F$118) * ('RESOLVE Results'!$C:$C = $C127), 0), MATCH(G$120, 'RESOLVE Results'!$D$1:$P$1, 0)), "")</f>
        <v>218.94</v>
      </c>
      <c r="H127" s="4" cm="1">
        <f t="array" ref="H127">IFERROR(INDEX('RESOLVE Results'!$D:$P, MATCH(1, ('RESOLVE Results'!$A:$A = $D$118) * ('RESOLVE Results'!$B:$B = $F$118) * ('RESOLVE Results'!$C:$C = $C127), 0), MATCH(H$120, 'RESOLVE Results'!$D$1:$P$1, 0)), "")</f>
        <v>231.68</v>
      </c>
      <c r="I127" s="4" cm="1">
        <f t="array" ref="I127">IFERROR(INDEX('RESOLVE Results'!$D:$P, MATCH(1, ('RESOLVE Results'!$A:$A = $D$118) * ('RESOLVE Results'!$B:$B = $F$118) * ('RESOLVE Results'!$C:$C = $C127), 0), MATCH(I$120, 'RESOLVE Results'!$D$1:$P$1, 0)), "")</f>
        <v>246.61</v>
      </c>
      <c r="J127" s="4" cm="1">
        <f t="array" ref="J127">IFERROR(INDEX('RESOLVE Results'!$D:$P, MATCH(1, ('RESOLVE Results'!$A:$A = $D$118) * ('RESOLVE Results'!$B:$B = $F$118) * ('RESOLVE Results'!$C:$C = $C127), 0), MATCH(J$120, 'RESOLVE Results'!$D$1:$P$1, 0)), "")</f>
        <v>254.82</v>
      </c>
      <c r="K127" s="4" cm="1">
        <f t="array" ref="K127">IFERROR(INDEX('RESOLVE Results'!$D:$P, MATCH(1, ('RESOLVE Results'!$A:$A = $D$118) * ('RESOLVE Results'!$B:$B = $F$118) * ('RESOLVE Results'!$C:$C = $C127), 0), MATCH(K$120, 'RESOLVE Results'!$D$1:$P$1, 0)), "")</f>
        <v>262.92</v>
      </c>
      <c r="L127" s="4" cm="1">
        <f t="array" ref="L127">IFERROR(INDEX('RESOLVE Results'!$D:$P, MATCH(1, ('RESOLVE Results'!$A:$A = $D$118) * ('RESOLVE Results'!$B:$B = $F$118) * ('RESOLVE Results'!$C:$C = $C127), 0), MATCH(L$120, 'RESOLVE Results'!$D$1:$P$1, 0)), "")</f>
        <v>271.18</v>
      </c>
      <c r="M127" s="4" cm="1">
        <f t="array" ref="M127">IFERROR(INDEX('RESOLVE Results'!$D:$P, MATCH(1, ('RESOLVE Results'!$A:$A = $D$118) * ('RESOLVE Results'!$B:$B = $F$118) * ('RESOLVE Results'!$C:$C = $C127), 0), MATCH(M$120, 'RESOLVE Results'!$D$1:$P$1, 0)), "")</f>
        <v>301.23</v>
      </c>
      <c r="N127" s="4" cm="1">
        <f t="array" ref="N127">IFERROR(INDEX('RESOLVE Results'!$D:$P, MATCH(1, ('RESOLVE Results'!$A:$A = $D$118) * ('RESOLVE Results'!$B:$B = $F$118) * ('RESOLVE Results'!$C:$C = $C127), 0), MATCH(N$120, 'RESOLVE Results'!$D$1:$P$1, 0)), "")</f>
        <v>309.32</v>
      </c>
      <c r="O127" s="4" cm="1">
        <f t="array" ref="O127">IFERROR(INDEX('RESOLVE Results'!$D:$P, MATCH(1, ('RESOLVE Results'!$A:$A = $D$118) * ('RESOLVE Results'!$B:$B = $F$118) * ('RESOLVE Results'!$C:$C = $C127), 0), MATCH(O$120, 'RESOLVE Results'!$D$1:$P$1, 0)), "")</f>
        <v>334.9</v>
      </c>
      <c r="P127" s="6">
        <f t="shared" si="2"/>
        <v>4207.327474167434</v>
      </c>
      <c r="Q127" s="6"/>
    </row>
    <row r="128" spans="2:17" outlineLevel="1" x14ac:dyDescent="0.2">
      <c r="B128" s="11" t="s">
        <v>180</v>
      </c>
      <c r="C128" s="3" t="str">
        <v>0GW High Competing Resource Cost</v>
      </c>
      <c r="D128" s="4" cm="1">
        <f t="array" ref="D128">IFERROR(INDEX('RESOLVE Results'!$D:$P, MATCH(1, ('RESOLVE Results'!$A:$A = $D$118) * ('RESOLVE Results'!$B:$B = $F$118) * ('RESOLVE Results'!$C:$C = $C128), 0), MATCH(D$120, 'RESOLVE Results'!$D$1:$P$1, 0)), "")</f>
        <v>202.31</v>
      </c>
      <c r="E128" s="4" cm="1">
        <f t="array" ref="E128">IFERROR(INDEX('RESOLVE Results'!$D:$P, MATCH(1, ('RESOLVE Results'!$A:$A = $D$118) * ('RESOLVE Results'!$B:$B = $F$118) * ('RESOLVE Results'!$C:$C = $C128), 0), MATCH(E$120, 'RESOLVE Results'!$D$1:$P$1, 0)), "")</f>
        <v>204.45</v>
      </c>
      <c r="F128" s="4" cm="1">
        <f t="array" ref="F128">IFERROR(INDEX('RESOLVE Results'!$D:$P, MATCH(1, ('RESOLVE Results'!$A:$A = $D$118) * ('RESOLVE Results'!$B:$B = $F$118) * ('RESOLVE Results'!$C:$C = $C128), 0), MATCH(F$120, 'RESOLVE Results'!$D$1:$P$1, 0)), "")</f>
        <v>206.75</v>
      </c>
      <c r="G128" s="4" cm="1">
        <f t="array" ref="G128">IFERROR(INDEX('RESOLVE Results'!$D:$P, MATCH(1, ('RESOLVE Results'!$A:$A = $D$118) * ('RESOLVE Results'!$B:$B = $F$118) * ('RESOLVE Results'!$C:$C = $C128), 0), MATCH(G$120, 'RESOLVE Results'!$D$1:$P$1, 0)), "")</f>
        <v>212.74</v>
      </c>
      <c r="H128" s="4" cm="1">
        <f t="array" ref="H128">IFERROR(INDEX('RESOLVE Results'!$D:$P, MATCH(1, ('RESOLVE Results'!$A:$A = $D$118) * ('RESOLVE Results'!$B:$B = $F$118) * ('RESOLVE Results'!$C:$C = $C128), 0), MATCH(H$120, 'RESOLVE Results'!$D$1:$P$1, 0)), "")</f>
        <v>220.24</v>
      </c>
      <c r="I128" s="4" cm="1">
        <f t="array" ref="I128">IFERROR(INDEX('RESOLVE Results'!$D:$P, MATCH(1, ('RESOLVE Results'!$A:$A = $D$118) * ('RESOLVE Results'!$B:$B = $F$118) * ('RESOLVE Results'!$C:$C = $C128), 0), MATCH(I$120, 'RESOLVE Results'!$D$1:$P$1, 0)), "")</f>
        <v>229.66</v>
      </c>
      <c r="J128" s="4" cm="1">
        <f t="array" ref="J128">IFERROR(INDEX('RESOLVE Results'!$D:$P, MATCH(1, ('RESOLVE Results'!$A:$A = $D$118) * ('RESOLVE Results'!$B:$B = $F$118) * ('RESOLVE Results'!$C:$C = $C128), 0), MATCH(J$120, 'RESOLVE Results'!$D$1:$P$1, 0)), "")</f>
        <v>235.18</v>
      </c>
      <c r="K128" s="4" cm="1">
        <f t="array" ref="K128">IFERROR(INDEX('RESOLVE Results'!$D:$P, MATCH(1, ('RESOLVE Results'!$A:$A = $D$118) * ('RESOLVE Results'!$B:$B = $F$118) * ('RESOLVE Results'!$C:$C = $C128), 0), MATCH(K$120, 'RESOLVE Results'!$D$1:$P$1, 0)), "")</f>
        <v>240.63</v>
      </c>
      <c r="L128" s="4" cm="1">
        <f t="array" ref="L128">IFERROR(INDEX('RESOLVE Results'!$D:$P, MATCH(1, ('RESOLVE Results'!$A:$A = $D$118) * ('RESOLVE Results'!$B:$B = $F$118) * ('RESOLVE Results'!$C:$C = $C128), 0), MATCH(L$120, 'RESOLVE Results'!$D$1:$P$1, 0)), "")</f>
        <v>246.15</v>
      </c>
      <c r="M128" s="4" cm="1">
        <f t="array" ref="M128">IFERROR(INDEX('RESOLVE Results'!$D:$P, MATCH(1, ('RESOLVE Results'!$A:$A = $D$118) * ('RESOLVE Results'!$B:$B = $F$118) * ('RESOLVE Results'!$C:$C = $C128), 0), MATCH(M$120, 'RESOLVE Results'!$D$1:$P$1, 0)), "")</f>
        <v>269.82</v>
      </c>
      <c r="N128" s="4" cm="1">
        <f t="array" ref="N128">IFERROR(INDEX('RESOLVE Results'!$D:$P, MATCH(1, ('RESOLVE Results'!$A:$A = $D$118) * ('RESOLVE Results'!$B:$B = $F$118) * ('RESOLVE Results'!$C:$C = $C128), 0), MATCH(N$120, 'RESOLVE Results'!$D$1:$P$1, 0)), "")</f>
        <v>276.22000000000003</v>
      </c>
      <c r="O128" s="4" cm="1">
        <f t="array" ref="O128">IFERROR(INDEX('RESOLVE Results'!$D:$P, MATCH(1, ('RESOLVE Results'!$A:$A = $D$118) * ('RESOLVE Results'!$B:$B = $F$118) * ('RESOLVE Results'!$C:$C = $C128), 0), MATCH(O$120, 'RESOLVE Results'!$D$1:$P$1, 0)), "")</f>
        <v>295.94</v>
      </c>
      <c r="P128" s="6">
        <f t="shared" si="2"/>
        <v>3871.6276509730787</v>
      </c>
      <c r="Q128" s="6"/>
    </row>
    <row r="129" spans="2:17" outlineLevel="1" x14ac:dyDescent="0.2">
      <c r="B129" s="11" t="s">
        <v>180</v>
      </c>
      <c r="C129" s="3" t="str">
        <v>0GW High Electrification Load</v>
      </c>
      <c r="D129" s="4" cm="1">
        <f t="array" ref="D129">IFERROR(INDEX('RESOLVE Results'!$D:$P, MATCH(1, ('RESOLVE Results'!$A:$A = $D$118) * ('RESOLVE Results'!$B:$B = $F$118) * ('RESOLVE Results'!$C:$C = $C129), 0), MATCH(D$120, 'RESOLVE Results'!$D$1:$P$1, 0)), "")</f>
        <v>203.09</v>
      </c>
      <c r="E129" s="4" cm="1">
        <f t="array" ref="E129">IFERROR(INDEX('RESOLVE Results'!$D:$P, MATCH(1, ('RESOLVE Results'!$A:$A = $D$118) * ('RESOLVE Results'!$B:$B = $F$118) * ('RESOLVE Results'!$C:$C = $C129), 0), MATCH(E$120, 'RESOLVE Results'!$D$1:$P$1, 0)), "")</f>
        <v>205.78</v>
      </c>
      <c r="F129" s="4" cm="1">
        <f t="array" ref="F129">IFERROR(INDEX('RESOLVE Results'!$D:$P, MATCH(1, ('RESOLVE Results'!$A:$A = $D$118) * ('RESOLVE Results'!$B:$B = $F$118) * ('RESOLVE Results'!$C:$C = $C129), 0), MATCH(F$120, 'RESOLVE Results'!$D$1:$P$1, 0)), "")</f>
        <v>209.3</v>
      </c>
      <c r="G129" s="4" cm="1">
        <f t="array" ref="G129">IFERROR(INDEX('RESOLVE Results'!$D:$P, MATCH(1, ('RESOLVE Results'!$A:$A = $D$118) * ('RESOLVE Results'!$B:$B = $F$118) * ('RESOLVE Results'!$C:$C = $C129), 0), MATCH(G$120, 'RESOLVE Results'!$D$1:$P$1, 0)), "")</f>
        <v>218.94</v>
      </c>
      <c r="H129" s="4" cm="1">
        <f t="array" ref="H129">IFERROR(INDEX('RESOLVE Results'!$D:$P, MATCH(1, ('RESOLVE Results'!$A:$A = $D$118) * ('RESOLVE Results'!$B:$B = $F$118) * ('RESOLVE Results'!$C:$C = $C129), 0), MATCH(H$120, 'RESOLVE Results'!$D$1:$P$1, 0)), "")</f>
        <v>231.68</v>
      </c>
      <c r="I129" s="4" cm="1">
        <f t="array" ref="I129">IFERROR(INDEX('RESOLVE Results'!$D:$P, MATCH(1, ('RESOLVE Results'!$A:$A = $D$118) * ('RESOLVE Results'!$B:$B = $F$118) * ('RESOLVE Results'!$C:$C = $C129), 0), MATCH(I$120, 'RESOLVE Results'!$D$1:$P$1, 0)), "")</f>
        <v>246.61</v>
      </c>
      <c r="J129" s="4" cm="1">
        <f t="array" ref="J129">IFERROR(INDEX('RESOLVE Results'!$D:$P, MATCH(1, ('RESOLVE Results'!$A:$A = $D$118) * ('RESOLVE Results'!$B:$B = $F$118) * ('RESOLVE Results'!$C:$C = $C129), 0), MATCH(J$120, 'RESOLVE Results'!$D$1:$P$1, 0)), "")</f>
        <v>254.82</v>
      </c>
      <c r="K129" s="4" cm="1">
        <f t="array" ref="K129">IFERROR(INDEX('RESOLVE Results'!$D:$P, MATCH(1, ('RESOLVE Results'!$A:$A = $D$118) * ('RESOLVE Results'!$B:$B = $F$118) * ('RESOLVE Results'!$C:$C = $C129), 0), MATCH(K$120, 'RESOLVE Results'!$D$1:$P$1, 0)), "")</f>
        <v>262.92</v>
      </c>
      <c r="L129" s="4" cm="1">
        <f t="array" ref="L129">IFERROR(INDEX('RESOLVE Results'!$D:$P, MATCH(1, ('RESOLVE Results'!$A:$A = $D$118) * ('RESOLVE Results'!$B:$B = $F$118) * ('RESOLVE Results'!$C:$C = $C129), 0), MATCH(L$120, 'RESOLVE Results'!$D$1:$P$1, 0)), "")</f>
        <v>271.18</v>
      </c>
      <c r="M129" s="4" cm="1">
        <f t="array" ref="M129">IFERROR(INDEX('RESOLVE Results'!$D:$P, MATCH(1, ('RESOLVE Results'!$A:$A = $D$118) * ('RESOLVE Results'!$B:$B = $F$118) * ('RESOLVE Results'!$C:$C = $C129), 0), MATCH(M$120, 'RESOLVE Results'!$D$1:$P$1, 0)), "")</f>
        <v>301.23</v>
      </c>
      <c r="N129" s="4" cm="1">
        <f t="array" ref="N129">IFERROR(INDEX('RESOLVE Results'!$D:$P, MATCH(1, ('RESOLVE Results'!$A:$A = $D$118) * ('RESOLVE Results'!$B:$B = $F$118) * ('RESOLVE Results'!$C:$C = $C129), 0), MATCH(N$120, 'RESOLVE Results'!$D$1:$P$1, 0)), "")</f>
        <v>309.32</v>
      </c>
      <c r="O129" s="4" cm="1">
        <f t="array" ref="O129">IFERROR(INDEX('RESOLVE Results'!$D:$P, MATCH(1, ('RESOLVE Results'!$A:$A = $D$118) * ('RESOLVE Results'!$B:$B = $F$118) * ('RESOLVE Results'!$C:$C = $C129), 0), MATCH(O$120, 'RESOLVE Results'!$D$1:$P$1, 0)), "")</f>
        <v>334.9</v>
      </c>
      <c r="P129" s="6">
        <f t="shared" si="2"/>
        <v>4207.327474167434</v>
      </c>
      <c r="Q129" s="6"/>
    </row>
    <row r="130" spans="2:17" outlineLevel="1" x14ac:dyDescent="0.2">
      <c r="B130" s="11" t="s">
        <v>180</v>
      </c>
      <c r="C130" s="3" t="str">
        <v>0GW High Gas Retirements</v>
      </c>
      <c r="D130" s="4" cm="1">
        <f t="array" ref="D130">IFERROR(INDEX('RESOLVE Results'!$D:$P, MATCH(1, ('RESOLVE Results'!$A:$A = $D$118) * ('RESOLVE Results'!$B:$B = $F$118) * ('RESOLVE Results'!$C:$C = $C130), 0), MATCH(D$120, 'RESOLVE Results'!$D$1:$P$1, 0)), "")</f>
        <v>202.31</v>
      </c>
      <c r="E130" s="4" cm="1">
        <f t="array" ref="E130">IFERROR(INDEX('RESOLVE Results'!$D:$P, MATCH(1, ('RESOLVE Results'!$A:$A = $D$118) * ('RESOLVE Results'!$B:$B = $F$118) * ('RESOLVE Results'!$C:$C = $C130), 0), MATCH(E$120, 'RESOLVE Results'!$D$1:$P$1, 0)), "")</f>
        <v>204.45</v>
      </c>
      <c r="F130" s="4" cm="1">
        <f t="array" ref="F130">IFERROR(INDEX('RESOLVE Results'!$D:$P, MATCH(1, ('RESOLVE Results'!$A:$A = $D$118) * ('RESOLVE Results'!$B:$B = $F$118) * ('RESOLVE Results'!$C:$C = $C130), 0), MATCH(F$120, 'RESOLVE Results'!$D$1:$P$1, 0)), "")</f>
        <v>206.75</v>
      </c>
      <c r="G130" s="4" cm="1">
        <f t="array" ref="G130">IFERROR(INDEX('RESOLVE Results'!$D:$P, MATCH(1, ('RESOLVE Results'!$A:$A = $D$118) * ('RESOLVE Results'!$B:$B = $F$118) * ('RESOLVE Results'!$C:$C = $C130), 0), MATCH(G$120, 'RESOLVE Results'!$D$1:$P$1, 0)), "")</f>
        <v>212.74</v>
      </c>
      <c r="H130" s="4" cm="1">
        <f t="array" ref="H130">IFERROR(INDEX('RESOLVE Results'!$D:$P, MATCH(1, ('RESOLVE Results'!$A:$A = $D$118) * ('RESOLVE Results'!$B:$B = $F$118) * ('RESOLVE Results'!$C:$C = $C130), 0), MATCH(H$120, 'RESOLVE Results'!$D$1:$P$1, 0)), "")</f>
        <v>220.24</v>
      </c>
      <c r="I130" s="4" cm="1">
        <f t="array" ref="I130">IFERROR(INDEX('RESOLVE Results'!$D:$P, MATCH(1, ('RESOLVE Results'!$A:$A = $D$118) * ('RESOLVE Results'!$B:$B = $F$118) * ('RESOLVE Results'!$C:$C = $C130), 0), MATCH(I$120, 'RESOLVE Results'!$D$1:$P$1, 0)), "")</f>
        <v>229.66</v>
      </c>
      <c r="J130" s="4" cm="1">
        <f t="array" ref="J130">IFERROR(INDEX('RESOLVE Results'!$D:$P, MATCH(1, ('RESOLVE Results'!$A:$A = $D$118) * ('RESOLVE Results'!$B:$B = $F$118) * ('RESOLVE Results'!$C:$C = $C130), 0), MATCH(J$120, 'RESOLVE Results'!$D$1:$P$1, 0)), "")</f>
        <v>235.18</v>
      </c>
      <c r="K130" s="4" cm="1">
        <f t="array" ref="K130">IFERROR(INDEX('RESOLVE Results'!$D:$P, MATCH(1, ('RESOLVE Results'!$A:$A = $D$118) * ('RESOLVE Results'!$B:$B = $F$118) * ('RESOLVE Results'!$C:$C = $C130), 0), MATCH(K$120, 'RESOLVE Results'!$D$1:$P$1, 0)), "")</f>
        <v>240.63</v>
      </c>
      <c r="L130" s="4" cm="1">
        <f t="array" ref="L130">IFERROR(INDEX('RESOLVE Results'!$D:$P, MATCH(1, ('RESOLVE Results'!$A:$A = $D$118) * ('RESOLVE Results'!$B:$B = $F$118) * ('RESOLVE Results'!$C:$C = $C130), 0), MATCH(L$120, 'RESOLVE Results'!$D$1:$P$1, 0)), "")</f>
        <v>246.15</v>
      </c>
      <c r="M130" s="4" cm="1">
        <f t="array" ref="M130">IFERROR(INDEX('RESOLVE Results'!$D:$P, MATCH(1, ('RESOLVE Results'!$A:$A = $D$118) * ('RESOLVE Results'!$B:$B = $F$118) * ('RESOLVE Results'!$C:$C = $C130), 0), MATCH(M$120, 'RESOLVE Results'!$D$1:$P$1, 0)), "")</f>
        <v>269.82</v>
      </c>
      <c r="N130" s="4" cm="1">
        <f t="array" ref="N130">IFERROR(INDEX('RESOLVE Results'!$D:$P, MATCH(1, ('RESOLVE Results'!$A:$A = $D$118) * ('RESOLVE Results'!$B:$B = $F$118) * ('RESOLVE Results'!$C:$C = $C130), 0), MATCH(N$120, 'RESOLVE Results'!$D$1:$P$1, 0)), "")</f>
        <v>276.22000000000003</v>
      </c>
      <c r="O130" s="4" cm="1">
        <f t="array" ref="O130">IFERROR(INDEX('RESOLVE Results'!$D:$P, MATCH(1, ('RESOLVE Results'!$A:$A = $D$118) * ('RESOLVE Results'!$B:$B = $F$118) * ('RESOLVE Results'!$C:$C = $C130), 0), MATCH(O$120, 'RESOLVE Results'!$D$1:$P$1, 0)), "")</f>
        <v>295.94</v>
      </c>
      <c r="P130" s="6">
        <f t="shared" si="2"/>
        <v>3871.6276509730787</v>
      </c>
      <c r="Q130" s="6"/>
    </row>
    <row r="131" spans="2:17" outlineLevel="1" x14ac:dyDescent="0.2">
      <c r="B131" s="11" t="s">
        <v>180</v>
      </c>
      <c r="C131" s="3" t="str">
        <v>0GW High Offshore Wind ELCC</v>
      </c>
      <c r="D131" s="4" cm="1">
        <f t="array" ref="D131">IFERROR(INDEX('RESOLVE Results'!$D:$P, MATCH(1, ('RESOLVE Results'!$A:$A = $D$118) * ('RESOLVE Results'!$B:$B = $F$118) * ('RESOLVE Results'!$C:$C = $C131), 0), MATCH(D$120, 'RESOLVE Results'!$D$1:$P$1, 0)), "")</f>
        <v>202.31</v>
      </c>
      <c r="E131" s="4" cm="1">
        <f t="array" ref="E131">IFERROR(INDEX('RESOLVE Results'!$D:$P, MATCH(1, ('RESOLVE Results'!$A:$A = $D$118) * ('RESOLVE Results'!$B:$B = $F$118) * ('RESOLVE Results'!$C:$C = $C131), 0), MATCH(E$120, 'RESOLVE Results'!$D$1:$P$1, 0)), "")</f>
        <v>204.45</v>
      </c>
      <c r="F131" s="4" cm="1">
        <f t="array" ref="F131">IFERROR(INDEX('RESOLVE Results'!$D:$P, MATCH(1, ('RESOLVE Results'!$A:$A = $D$118) * ('RESOLVE Results'!$B:$B = $F$118) * ('RESOLVE Results'!$C:$C = $C131), 0), MATCH(F$120, 'RESOLVE Results'!$D$1:$P$1, 0)), "")</f>
        <v>206.75</v>
      </c>
      <c r="G131" s="4" cm="1">
        <f t="array" ref="G131">IFERROR(INDEX('RESOLVE Results'!$D:$P, MATCH(1, ('RESOLVE Results'!$A:$A = $D$118) * ('RESOLVE Results'!$B:$B = $F$118) * ('RESOLVE Results'!$C:$C = $C131), 0), MATCH(G$120, 'RESOLVE Results'!$D$1:$P$1, 0)), "")</f>
        <v>212.74</v>
      </c>
      <c r="H131" s="4" cm="1">
        <f t="array" ref="H131">IFERROR(INDEX('RESOLVE Results'!$D:$P, MATCH(1, ('RESOLVE Results'!$A:$A = $D$118) * ('RESOLVE Results'!$B:$B = $F$118) * ('RESOLVE Results'!$C:$C = $C131), 0), MATCH(H$120, 'RESOLVE Results'!$D$1:$P$1, 0)), "")</f>
        <v>220.24</v>
      </c>
      <c r="I131" s="4" cm="1">
        <f t="array" ref="I131">IFERROR(INDEX('RESOLVE Results'!$D:$P, MATCH(1, ('RESOLVE Results'!$A:$A = $D$118) * ('RESOLVE Results'!$B:$B = $F$118) * ('RESOLVE Results'!$C:$C = $C131), 0), MATCH(I$120, 'RESOLVE Results'!$D$1:$P$1, 0)), "")</f>
        <v>229.66</v>
      </c>
      <c r="J131" s="4" cm="1">
        <f t="array" ref="J131">IFERROR(INDEX('RESOLVE Results'!$D:$P, MATCH(1, ('RESOLVE Results'!$A:$A = $D$118) * ('RESOLVE Results'!$B:$B = $F$118) * ('RESOLVE Results'!$C:$C = $C131), 0), MATCH(J$120, 'RESOLVE Results'!$D$1:$P$1, 0)), "")</f>
        <v>235.18</v>
      </c>
      <c r="K131" s="4" cm="1">
        <f t="array" ref="K131">IFERROR(INDEX('RESOLVE Results'!$D:$P, MATCH(1, ('RESOLVE Results'!$A:$A = $D$118) * ('RESOLVE Results'!$B:$B = $F$118) * ('RESOLVE Results'!$C:$C = $C131), 0), MATCH(K$120, 'RESOLVE Results'!$D$1:$P$1, 0)), "")</f>
        <v>240.63</v>
      </c>
      <c r="L131" s="4" cm="1">
        <f t="array" ref="L131">IFERROR(INDEX('RESOLVE Results'!$D:$P, MATCH(1, ('RESOLVE Results'!$A:$A = $D$118) * ('RESOLVE Results'!$B:$B = $F$118) * ('RESOLVE Results'!$C:$C = $C131), 0), MATCH(L$120, 'RESOLVE Results'!$D$1:$P$1, 0)), "")</f>
        <v>246.15</v>
      </c>
      <c r="M131" s="4" cm="1">
        <f t="array" ref="M131">IFERROR(INDEX('RESOLVE Results'!$D:$P, MATCH(1, ('RESOLVE Results'!$A:$A = $D$118) * ('RESOLVE Results'!$B:$B = $F$118) * ('RESOLVE Results'!$C:$C = $C131), 0), MATCH(M$120, 'RESOLVE Results'!$D$1:$P$1, 0)), "")</f>
        <v>269.82</v>
      </c>
      <c r="N131" s="4" cm="1">
        <f t="array" ref="N131">IFERROR(INDEX('RESOLVE Results'!$D:$P, MATCH(1, ('RESOLVE Results'!$A:$A = $D$118) * ('RESOLVE Results'!$B:$B = $F$118) * ('RESOLVE Results'!$C:$C = $C131), 0), MATCH(N$120, 'RESOLVE Results'!$D$1:$P$1, 0)), "")</f>
        <v>276.22000000000003</v>
      </c>
      <c r="O131" s="4" cm="1">
        <f t="array" ref="O131">IFERROR(INDEX('RESOLVE Results'!$D:$P, MATCH(1, ('RESOLVE Results'!$A:$A = $D$118) * ('RESOLVE Results'!$B:$B = $F$118) * ('RESOLVE Results'!$C:$C = $C131), 0), MATCH(O$120, 'RESOLVE Results'!$D$1:$P$1, 0)), "")</f>
        <v>295.94</v>
      </c>
      <c r="P131" s="6">
        <f t="shared" si="2"/>
        <v>3871.6276509730787</v>
      </c>
      <c r="Q131" s="6"/>
    </row>
    <row r="132" spans="2:17" outlineLevel="1" x14ac:dyDescent="0.2">
      <c r="B132" s="11" t="s">
        <v>180</v>
      </c>
      <c r="C132" s="3" t="str">
        <v>0GW Low Competing Resource Availability</v>
      </c>
      <c r="D132" s="4" cm="1">
        <f t="array" ref="D132">IFERROR(INDEX('RESOLVE Results'!$D:$P, MATCH(1, ('RESOLVE Results'!$A:$A = $D$118) * ('RESOLVE Results'!$B:$B = $F$118) * ('RESOLVE Results'!$C:$C = $C132), 0), MATCH(D$120, 'RESOLVE Results'!$D$1:$P$1, 0)), "")</f>
        <v>202.31</v>
      </c>
      <c r="E132" s="4" cm="1">
        <f t="array" ref="E132">IFERROR(INDEX('RESOLVE Results'!$D:$P, MATCH(1, ('RESOLVE Results'!$A:$A = $D$118) * ('RESOLVE Results'!$B:$B = $F$118) * ('RESOLVE Results'!$C:$C = $C132), 0), MATCH(E$120, 'RESOLVE Results'!$D$1:$P$1, 0)), "")</f>
        <v>204.45</v>
      </c>
      <c r="F132" s="4" cm="1">
        <f t="array" ref="F132">IFERROR(INDEX('RESOLVE Results'!$D:$P, MATCH(1, ('RESOLVE Results'!$A:$A = $D$118) * ('RESOLVE Results'!$B:$B = $F$118) * ('RESOLVE Results'!$C:$C = $C132), 0), MATCH(F$120, 'RESOLVE Results'!$D$1:$P$1, 0)), "")</f>
        <v>206.75</v>
      </c>
      <c r="G132" s="4" cm="1">
        <f t="array" ref="G132">IFERROR(INDEX('RESOLVE Results'!$D:$P, MATCH(1, ('RESOLVE Results'!$A:$A = $D$118) * ('RESOLVE Results'!$B:$B = $F$118) * ('RESOLVE Results'!$C:$C = $C132), 0), MATCH(G$120, 'RESOLVE Results'!$D$1:$P$1, 0)), "")</f>
        <v>212.74</v>
      </c>
      <c r="H132" s="4" cm="1">
        <f t="array" ref="H132">IFERROR(INDEX('RESOLVE Results'!$D:$P, MATCH(1, ('RESOLVE Results'!$A:$A = $D$118) * ('RESOLVE Results'!$B:$B = $F$118) * ('RESOLVE Results'!$C:$C = $C132), 0), MATCH(H$120, 'RESOLVE Results'!$D$1:$P$1, 0)), "")</f>
        <v>220.24</v>
      </c>
      <c r="I132" s="4" cm="1">
        <f t="array" ref="I132">IFERROR(INDEX('RESOLVE Results'!$D:$P, MATCH(1, ('RESOLVE Results'!$A:$A = $D$118) * ('RESOLVE Results'!$B:$B = $F$118) * ('RESOLVE Results'!$C:$C = $C132), 0), MATCH(I$120, 'RESOLVE Results'!$D$1:$P$1, 0)), "")</f>
        <v>229.66</v>
      </c>
      <c r="J132" s="4" cm="1">
        <f t="array" ref="J132">IFERROR(INDEX('RESOLVE Results'!$D:$P, MATCH(1, ('RESOLVE Results'!$A:$A = $D$118) * ('RESOLVE Results'!$B:$B = $F$118) * ('RESOLVE Results'!$C:$C = $C132), 0), MATCH(J$120, 'RESOLVE Results'!$D$1:$P$1, 0)), "")</f>
        <v>235.18</v>
      </c>
      <c r="K132" s="4" cm="1">
        <f t="array" ref="K132">IFERROR(INDEX('RESOLVE Results'!$D:$P, MATCH(1, ('RESOLVE Results'!$A:$A = $D$118) * ('RESOLVE Results'!$B:$B = $F$118) * ('RESOLVE Results'!$C:$C = $C132), 0), MATCH(K$120, 'RESOLVE Results'!$D$1:$P$1, 0)), "")</f>
        <v>240.63</v>
      </c>
      <c r="L132" s="4" cm="1">
        <f t="array" ref="L132">IFERROR(INDEX('RESOLVE Results'!$D:$P, MATCH(1, ('RESOLVE Results'!$A:$A = $D$118) * ('RESOLVE Results'!$B:$B = $F$118) * ('RESOLVE Results'!$C:$C = $C132), 0), MATCH(L$120, 'RESOLVE Results'!$D$1:$P$1, 0)), "")</f>
        <v>246.15</v>
      </c>
      <c r="M132" s="4" cm="1">
        <f t="array" ref="M132">IFERROR(INDEX('RESOLVE Results'!$D:$P, MATCH(1, ('RESOLVE Results'!$A:$A = $D$118) * ('RESOLVE Results'!$B:$B = $F$118) * ('RESOLVE Results'!$C:$C = $C132), 0), MATCH(M$120, 'RESOLVE Results'!$D$1:$P$1, 0)), "")</f>
        <v>269.82</v>
      </c>
      <c r="N132" s="4" cm="1">
        <f t="array" ref="N132">IFERROR(INDEX('RESOLVE Results'!$D:$P, MATCH(1, ('RESOLVE Results'!$A:$A = $D$118) * ('RESOLVE Results'!$B:$B = $F$118) * ('RESOLVE Results'!$C:$C = $C132), 0), MATCH(N$120, 'RESOLVE Results'!$D$1:$P$1, 0)), "")</f>
        <v>276.22000000000003</v>
      </c>
      <c r="O132" s="4" cm="1">
        <f t="array" ref="O132">IFERROR(INDEX('RESOLVE Results'!$D:$P, MATCH(1, ('RESOLVE Results'!$A:$A = $D$118) * ('RESOLVE Results'!$B:$B = $F$118) * ('RESOLVE Results'!$C:$C = $C132), 0), MATCH(O$120, 'RESOLVE Results'!$D$1:$P$1, 0)), "")</f>
        <v>295.94</v>
      </c>
      <c r="P132" s="6">
        <f t="shared" si="2"/>
        <v>3871.6276509730787</v>
      </c>
      <c r="Q132" s="6"/>
    </row>
    <row r="133" spans="2:17" outlineLevel="1" x14ac:dyDescent="0.2">
      <c r="B133" s="11" t="s">
        <v>180</v>
      </c>
      <c r="C133" s="3" t="str">
        <v>0GW Low Competing Resource Cost</v>
      </c>
      <c r="D133" s="4" cm="1">
        <f t="array" ref="D133">IFERROR(INDEX('RESOLVE Results'!$D:$P, MATCH(1, ('RESOLVE Results'!$A:$A = $D$118) * ('RESOLVE Results'!$B:$B = $F$118) * ('RESOLVE Results'!$C:$C = $C133), 0), MATCH(D$120, 'RESOLVE Results'!$D$1:$P$1, 0)), "")</f>
        <v>202.31</v>
      </c>
      <c r="E133" s="4" cm="1">
        <f t="array" ref="E133">IFERROR(INDEX('RESOLVE Results'!$D:$P, MATCH(1, ('RESOLVE Results'!$A:$A = $D$118) * ('RESOLVE Results'!$B:$B = $F$118) * ('RESOLVE Results'!$C:$C = $C133), 0), MATCH(E$120, 'RESOLVE Results'!$D$1:$P$1, 0)), "")</f>
        <v>204.45</v>
      </c>
      <c r="F133" s="4" cm="1">
        <f t="array" ref="F133">IFERROR(INDEX('RESOLVE Results'!$D:$P, MATCH(1, ('RESOLVE Results'!$A:$A = $D$118) * ('RESOLVE Results'!$B:$B = $F$118) * ('RESOLVE Results'!$C:$C = $C133), 0), MATCH(F$120, 'RESOLVE Results'!$D$1:$P$1, 0)), "")</f>
        <v>206.75</v>
      </c>
      <c r="G133" s="4" cm="1">
        <f t="array" ref="G133">IFERROR(INDEX('RESOLVE Results'!$D:$P, MATCH(1, ('RESOLVE Results'!$A:$A = $D$118) * ('RESOLVE Results'!$B:$B = $F$118) * ('RESOLVE Results'!$C:$C = $C133), 0), MATCH(G$120, 'RESOLVE Results'!$D$1:$P$1, 0)), "")</f>
        <v>212.74</v>
      </c>
      <c r="H133" s="4" cm="1">
        <f t="array" ref="H133">IFERROR(INDEX('RESOLVE Results'!$D:$P, MATCH(1, ('RESOLVE Results'!$A:$A = $D$118) * ('RESOLVE Results'!$B:$B = $F$118) * ('RESOLVE Results'!$C:$C = $C133), 0), MATCH(H$120, 'RESOLVE Results'!$D$1:$P$1, 0)), "")</f>
        <v>220.24</v>
      </c>
      <c r="I133" s="4" cm="1">
        <f t="array" ref="I133">IFERROR(INDEX('RESOLVE Results'!$D:$P, MATCH(1, ('RESOLVE Results'!$A:$A = $D$118) * ('RESOLVE Results'!$B:$B = $F$118) * ('RESOLVE Results'!$C:$C = $C133), 0), MATCH(I$120, 'RESOLVE Results'!$D$1:$P$1, 0)), "")</f>
        <v>229.66</v>
      </c>
      <c r="J133" s="4" cm="1">
        <f t="array" ref="J133">IFERROR(INDEX('RESOLVE Results'!$D:$P, MATCH(1, ('RESOLVE Results'!$A:$A = $D$118) * ('RESOLVE Results'!$B:$B = $F$118) * ('RESOLVE Results'!$C:$C = $C133), 0), MATCH(J$120, 'RESOLVE Results'!$D$1:$P$1, 0)), "")</f>
        <v>235.18</v>
      </c>
      <c r="K133" s="4" cm="1">
        <f t="array" ref="K133">IFERROR(INDEX('RESOLVE Results'!$D:$P, MATCH(1, ('RESOLVE Results'!$A:$A = $D$118) * ('RESOLVE Results'!$B:$B = $F$118) * ('RESOLVE Results'!$C:$C = $C133), 0), MATCH(K$120, 'RESOLVE Results'!$D$1:$P$1, 0)), "")</f>
        <v>240.63</v>
      </c>
      <c r="L133" s="4" cm="1">
        <f t="array" ref="L133">IFERROR(INDEX('RESOLVE Results'!$D:$P, MATCH(1, ('RESOLVE Results'!$A:$A = $D$118) * ('RESOLVE Results'!$B:$B = $F$118) * ('RESOLVE Results'!$C:$C = $C133), 0), MATCH(L$120, 'RESOLVE Results'!$D$1:$P$1, 0)), "")</f>
        <v>246.15</v>
      </c>
      <c r="M133" s="4" cm="1">
        <f t="array" ref="M133">IFERROR(INDEX('RESOLVE Results'!$D:$P, MATCH(1, ('RESOLVE Results'!$A:$A = $D$118) * ('RESOLVE Results'!$B:$B = $F$118) * ('RESOLVE Results'!$C:$C = $C133), 0), MATCH(M$120, 'RESOLVE Results'!$D$1:$P$1, 0)), "")</f>
        <v>269.82</v>
      </c>
      <c r="N133" s="4" cm="1">
        <f t="array" ref="N133">IFERROR(INDEX('RESOLVE Results'!$D:$P, MATCH(1, ('RESOLVE Results'!$A:$A = $D$118) * ('RESOLVE Results'!$B:$B = $F$118) * ('RESOLVE Results'!$C:$C = $C133), 0), MATCH(N$120, 'RESOLVE Results'!$D$1:$P$1, 0)), "")</f>
        <v>276.22000000000003</v>
      </c>
      <c r="O133" s="4" cm="1">
        <f t="array" ref="O133">IFERROR(INDEX('RESOLVE Results'!$D:$P, MATCH(1, ('RESOLVE Results'!$A:$A = $D$118) * ('RESOLVE Results'!$B:$B = $F$118) * ('RESOLVE Results'!$C:$C = $C133), 0), MATCH(O$120, 'RESOLVE Results'!$D$1:$P$1, 0)), "")</f>
        <v>295.94</v>
      </c>
      <c r="P133" s="6">
        <f t="shared" si="2"/>
        <v>3871.6276509730787</v>
      </c>
      <c r="Q133" s="6"/>
    </row>
    <row r="134" spans="2:17" outlineLevel="1" x14ac:dyDescent="0.2">
      <c r="B134" s="11" t="s">
        <v>180</v>
      </c>
      <c r="C134" s="3" t="str">
        <v>0GW Low Long Duration Storage ELCC</v>
      </c>
      <c r="D134" s="4" cm="1">
        <f t="array" ref="D134">IFERROR(INDEX('RESOLVE Results'!$D:$P, MATCH(1, ('RESOLVE Results'!$A:$A = $D$118) * ('RESOLVE Results'!$B:$B = $F$118) * ('RESOLVE Results'!$C:$C = $C134), 0), MATCH(D$120, 'RESOLVE Results'!$D$1:$P$1, 0)), "")</f>
        <v>202.31</v>
      </c>
      <c r="E134" s="4" cm="1">
        <f t="array" ref="E134">IFERROR(INDEX('RESOLVE Results'!$D:$P, MATCH(1, ('RESOLVE Results'!$A:$A = $D$118) * ('RESOLVE Results'!$B:$B = $F$118) * ('RESOLVE Results'!$C:$C = $C134), 0), MATCH(E$120, 'RESOLVE Results'!$D$1:$P$1, 0)), "")</f>
        <v>204.45</v>
      </c>
      <c r="F134" s="4" cm="1">
        <f t="array" ref="F134">IFERROR(INDEX('RESOLVE Results'!$D:$P, MATCH(1, ('RESOLVE Results'!$A:$A = $D$118) * ('RESOLVE Results'!$B:$B = $F$118) * ('RESOLVE Results'!$C:$C = $C134), 0), MATCH(F$120, 'RESOLVE Results'!$D$1:$P$1, 0)), "")</f>
        <v>206.75</v>
      </c>
      <c r="G134" s="4" cm="1">
        <f t="array" ref="G134">IFERROR(INDEX('RESOLVE Results'!$D:$P, MATCH(1, ('RESOLVE Results'!$A:$A = $D$118) * ('RESOLVE Results'!$B:$B = $F$118) * ('RESOLVE Results'!$C:$C = $C134), 0), MATCH(G$120, 'RESOLVE Results'!$D$1:$P$1, 0)), "")</f>
        <v>212.74</v>
      </c>
      <c r="H134" s="4" cm="1">
        <f t="array" ref="H134">IFERROR(INDEX('RESOLVE Results'!$D:$P, MATCH(1, ('RESOLVE Results'!$A:$A = $D$118) * ('RESOLVE Results'!$B:$B = $F$118) * ('RESOLVE Results'!$C:$C = $C134), 0), MATCH(H$120, 'RESOLVE Results'!$D$1:$P$1, 0)), "")</f>
        <v>220.24</v>
      </c>
      <c r="I134" s="4" cm="1">
        <f t="array" ref="I134">IFERROR(INDEX('RESOLVE Results'!$D:$P, MATCH(1, ('RESOLVE Results'!$A:$A = $D$118) * ('RESOLVE Results'!$B:$B = $F$118) * ('RESOLVE Results'!$C:$C = $C134), 0), MATCH(I$120, 'RESOLVE Results'!$D$1:$P$1, 0)), "")</f>
        <v>229.66</v>
      </c>
      <c r="J134" s="4" cm="1">
        <f t="array" ref="J134">IFERROR(INDEX('RESOLVE Results'!$D:$P, MATCH(1, ('RESOLVE Results'!$A:$A = $D$118) * ('RESOLVE Results'!$B:$B = $F$118) * ('RESOLVE Results'!$C:$C = $C134), 0), MATCH(J$120, 'RESOLVE Results'!$D$1:$P$1, 0)), "")</f>
        <v>235.18</v>
      </c>
      <c r="K134" s="4" cm="1">
        <f t="array" ref="K134">IFERROR(INDEX('RESOLVE Results'!$D:$P, MATCH(1, ('RESOLVE Results'!$A:$A = $D$118) * ('RESOLVE Results'!$B:$B = $F$118) * ('RESOLVE Results'!$C:$C = $C134), 0), MATCH(K$120, 'RESOLVE Results'!$D$1:$P$1, 0)), "")</f>
        <v>240.63</v>
      </c>
      <c r="L134" s="4" cm="1">
        <f t="array" ref="L134">IFERROR(INDEX('RESOLVE Results'!$D:$P, MATCH(1, ('RESOLVE Results'!$A:$A = $D$118) * ('RESOLVE Results'!$B:$B = $F$118) * ('RESOLVE Results'!$C:$C = $C134), 0), MATCH(L$120, 'RESOLVE Results'!$D$1:$P$1, 0)), "")</f>
        <v>246.15</v>
      </c>
      <c r="M134" s="4" cm="1">
        <f t="array" ref="M134">IFERROR(INDEX('RESOLVE Results'!$D:$P, MATCH(1, ('RESOLVE Results'!$A:$A = $D$118) * ('RESOLVE Results'!$B:$B = $F$118) * ('RESOLVE Results'!$C:$C = $C134), 0), MATCH(M$120, 'RESOLVE Results'!$D$1:$P$1, 0)), "")</f>
        <v>269.82</v>
      </c>
      <c r="N134" s="4" cm="1">
        <f t="array" ref="N134">IFERROR(INDEX('RESOLVE Results'!$D:$P, MATCH(1, ('RESOLVE Results'!$A:$A = $D$118) * ('RESOLVE Results'!$B:$B = $F$118) * ('RESOLVE Results'!$C:$C = $C134), 0), MATCH(N$120, 'RESOLVE Results'!$D$1:$P$1, 0)), "")</f>
        <v>276.22000000000003</v>
      </c>
      <c r="O134" s="4" cm="1">
        <f t="array" ref="O134">IFERROR(INDEX('RESOLVE Results'!$D:$P, MATCH(1, ('RESOLVE Results'!$A:$A = $D$118) * ('RESOLVE Results'!$B:$B = $F$118) * ('RESOLVE Results'!$C:$C = $C134), 0), MATCH(O$120, 'RESOLVE Results'!$D$1:$P$1, 0)), "")</f>
        <v>295.94</v>
      </c>
      <c r="P134" s="6">
        <f t="shared" si="2"/>
        <v>3871.6276509730787</v>
      </c>
      <c r="Q134" s="6"/>
    </row>
    <row r="135" spans="2:17" outlineLevel="1" x14ac:dyDescent="0.2">
      <c r="B135" s="11" t="s">
        <v>180</v>
      </c>
      <c r="C135" s="3" t="str">
        <v>0GW Low Offshore Wind ELCC</v>
      </c>
      <c r="D135" s="4" cm="1">
        <f t="array" ref="D135">IFERROR(INDEX('RESOLVE Results'!$D:$P, MATCH(1, ('RESOLVE Results'!$A:$A = $D$118) * ('RESOLVE Results'!$B:$B = $F$118) * ('RESOLVE Results'!$C:$C = $C135), 0), MATCH(D$120, 'RESOLVE Results'!$D$1:$P$1, 0)), "")</f>
        <v>202.31</v>
      </c>
      <c r="E135" s="4" cm="1">
        <f t="array" ref="E135">IFERROR(INDEX('RESOLVE Results'!$D:$P, MATCH(1, ('RESOLVE Results'!$A:$A = $D$118) * ('RESOLVE Results'!$B:$B = $F$118) * ('RESOLVE Results'!$C:$C = $C135), 0), MATCH(E$120, 'RESOLVE Results'!$D$1:$P$1, 0)), "")</f>
        <v>204.45</v>
      </c>
      <c r="F135" s="4" cm="1">
        <f t="array" ref="F135">IFERROR(INDEX('RESOLVE Results'!$D:$P, MATCH(1, ('RESOLVE Results'!$A:$A = $D$118) * ('RESOLVE Results'!$B:$B = $F$118) * ('RESOLVE Results'!$C:$C = $C135), 0), MATCH(F$120, 'RESOLVE Results'!$D$1:$P$1, 0)), "")</f>
        <v>206.75</v>
      </c>
      <c r="G135" s="4" cm="1">
        <f t="array" ref="G135">IFERROR(INDEX('RESOLVE Results'!$D:$P, MATCH(1, ('RESOLVE Results'!$A:$A = $D$118) * ('RESOLVE Results'!$B:$B = $F$118) * ('RESOLVE Results'!$C:$C = $C135), 0), MATCH(G$120, 'RESOLVE Results'!$D$1:$P$1, 0)), "")</f>
        <v>212.74</v>
      </c>
      <c r="H135" s="4" cm="1">
        <f t="array" ref="H135">IFERROR(INDEX('RESOLVE Results'!$D:$P, MATCH(1, ('RESOLVE Results'!$A:$A = $D$118) * ('RESOLVE Results'!$B:$B = $F$118) * ('RESOLVE Results'!$C:$C = $C135), 0), MATCH(H$120, 'RESOLVE Results'!$D$1:$P$1, 0)), "")</f>
        <v>220.24</v>
      </c>
      <c r="I135" s="4" cm="1">
        <f t="array" ref="I135">IFERROR(INDEX('RESOLVE Results'!$D:$P, MATCH(1, ('RESOLVE Results'!$A:$A = $D$118) * ('RESOLVE Results'!$B:$B = $F$118) * ('RESOLVE Results'!$C:$C = $C135), 0), MATCH(I$120, 'RESOLVE Results'!$D$1:$P$1, 0)), "")</f>
        <v>229.66</v>
      </c>
      <c r="J135" s="4" cm="1">
        <f t="array" ref="J135">IFERROR(INDEX('RESOLVE Results'!$D:$P, MATCH(1, ('RESOLVE Results'!$A:$A = $D$118) * ('RESOLVE Results'!$B:$B = $F$118) * ('RESOLVE Results'!$C:$C = $C135), 0), MATCH(J$120, 'RESOLVE Results'!$D$1:$P$1, 0)), "")</f>
        <v>235.18</v>
      </c>
      <c r="K135" s="4" cm="1">
        <f t="array" ref="K135">IFERROR(INDEX('RESOLVE Results'!$D:$P, MATCH(1, ('RESOLVE Results'!$A:$A = $D$118) * ('RESOLVE Results'!$B:$B = $F$118) * ('RESOLVE Results'!$C:$C = $C135), 0), MATCH(K$120, 'RESOLVE Results'!$D$1:$P$1, 0)), "")</f>
        <v>240.63</v>
      </c>
      <c r="L135" s="4" cm="1">
        <f t="array" ref="L135">IFERROR(INDEX('RESOLVE Results'!$D:$P, MATCH(1, ('RESOLVE Results'!$A:$A = $D$118) * ('RESOLVE Results'!$B:$B = $F$118) * ('RESOLVE Results'!$C:$C = $C135), 0), MATCH(L$120, 'RESOLVE Results'!$D$1:$P$1, 0)), "")</f>
        <v>246.15</v>
      </c>
      <c r="M135" s="4" cm="1">
        <f t="array" ref="M135">IFERROR(INDEX('RESOLVE Results'!$D:$P, MATCH(1, ('RESOLVE Results'!$A:$A = $D$118) * ('RESOLVE Results'!$B:$B = $F$118) * ('RESOLVE Results'!$C:$C = $C135), 0), MATCH(M$120, 'RESOLVE Results'!$D$1:$P$1, 0)), "")</f>
        <v>269.82</v>
      </c>
      <c r="N135" s="4" cm="1">
        <f t="array" ref="N135">IFERROR(INDEX('RESOLVE Results'!$D:$P, MATCH(1, ('RESOLVE Results'!$A:$A = $D$118) * ('RESOLVE Results'!$B:$B = $F$118) * ('RESOLVE Results'!$C:$C = $C135), 0), MATCH(N$120, 'RESOLVE Results'!$D$1:$P$1, 0)), "")</f>
        <v>276.22000000000003</v>
      </c>
      <c r="O135" s="4" cm="1">
        <f t="array" ref="O135">IFERROR(INDEX('RESOLVE Results'!$D:$P, MATCH(1, ('RESOLVE Results'!$A:$A = $D$118) * ('RESOLVE Results'!$B:$B = $F$118) * ('RESOLVE Results'!$C:$C = $C135), 0), MATCH(O$120, 'RESOLVE Results'!$D$1:$P$1, 0)), "")</f>
        <v>295.94</v>
      </c>
      <c r="P135" s="6">
        <f t="shared" si="2"/>
        <v>3871.6276509730787</v>
      </c>
      <c r="Q135" s="6"/>
    </row>
    <row r="136" spans="2:17" outlineLevel="1" x14ac:dyDescent="0.2">
      <c r="B136" s="11" t="s">
        <v>180</v>
      </c>
      <c r="C136" s="3" t="str">
        <v>0GW Significantly Low Competing Resource Availability</v>
      </c>
      <c r="D136" s="4" cm="1">
        <f t="array" ref="D136">IFERROR(INDEX('RESOLVE Results'!$D:$P, MATCH(1, ('RESOLVE Results'!$A:$A = $D$118) * ('RESOLVE Results'!$B:$B = $F$118) * ('RESOLVE Results'!$C:$C = $C136), 0), MATCH(D$120, 'RESOLVE Results'!$D$1:$P$1, 0)), "")</f>
        <v>202.31</v>
      </c>
      <c r="E136" s="4" cm="1">
        <f t="array" ref="E136">IFERROR(INDEX('RESOLVE Results'!$D:$P, MATCH(1, ('RESOLVE Results'!$A:$A = $D$118) * ('RESOLVE Results'!$B:$B = $F$118) * ('RESOLVE Results'!$C:$C = $C136), 0), MATCH(E$120, 'RESOLVE Results'!$D$1:$P$1, 0)), "")</f>
        <v>204.45</v>
      </c>
      <c r="F136" s="4" cm="1">
        <f t="array" ref="F136">IFERROR(INDEX('RESOLVE Results'!$D:$P, MATCH(1, ('RESOLVE Results'!$A:$A = $D$118) * ('RESOLVE Results'!$B:$B = $F$118) * ('RESOLVE Results'!$C:$C = $C136), 0), MATCH(F$120, 'RESOLVE Results'!$D$1:$P$1, 0)), "")</f>
        <v>206.75</v>
      </c>
      <c r="G136" s="4" cm="1">
        <f t="array" ref="G136">IFERROR(INDEX('RESOLVE Results'!$D:$P, MATCH(1, ('RESOLVE Results'!$A:$A = $D$118) * ('RESOLVE Results'!$B:$B = $F$118) * ('RESOLVE Results'!$C:$C = $C136), 0), MATCH(G$120, 'RESOLVE Results'!$D$1:$P$1, 0)), "")</f>
        <v>212.74</v>
      </c>
      <c r="H136" s="4" cm="1">
        <f t="array" ref="H136">IFERROR(INDEX('RESOLVE Results'!$D:$P, MATCH(1, ('RESOLVE Results'!$A:$A = $D$118) * ('RESOLVE Results'!$B:$B = $F$118) * ('RESOLVE Results'!$C:$C = $C136), 0), MATCH(H$120, 'RESOLVE Results'!$D$1:$P$1, 0)), "")</f>
        <v>220.24</v>
      </c>
      <c r="I136" s="4" cm="1">
        <f t="array" ref="I136">IFERROR(INDEX('RESOLVE Results'!$D:$P, MATCH(1, ('RESOLVE Results'!$A:$A = $D$118) * ('RESOLVE Results'!$B:$B = $F$118) * ('RESOLVE Results'!$C:$C = $C136), 0), MATCH(I$120, 'RESOLVE Results'!$D$1:$P$1, 0)), "")</f>
        <v>229.66</v>
      </c>
      <c r="J136" s="4" cm="1">
        <f t="array" ref="J136">IFERROR(INDEX('RESOLVE Results'!$D:$P, MATCH(1, ('RESOLVE Results'!$A:$A = $D$118) * ('RESOLVE Results'!$B:$B = $F$118) * ('RESOLVE Results'!$C:$C = $C136), 0), MATCH(J$120, 'RESOLVE Results'!$D$1:$P$1, 0)), "")</f>
        <v>235.18</v>
      </c>
      <c r="K136" s="4" cm="1">
        <f t="array" ref="K136">IFERROR(INDEX('RESOLVE Results'!$D:$P, MATCH(1, ('RESOLVE Results'!$A:$A = $D$118) * ('RESOLVE Results'!$B:$B = $F$118) * ('RESOLVE Results'!$C:$C = $C136), 0), MATCH(K$120, 'RESOLVE Results'!$D$1:$P$1, 0)), "")</f>
        <v>240.63</v>
      </c>
      <c r="L136" s="4" cm="1">
        <f t="array" ref="L136">IFERROR(INDEX('RESOLVE Results'!$D:$P, MATCH(1, ('RESOLVE Results'!$A:$A = $D$118) * ('RESOLVE Results'!$B:$B = $F$118) * ('RESOLVE Results'!$C:$C = $C136), 0), MATCH(L$120, 'RESOLVE Results'!$D$1:$P$1, 0)), "")</f>
        <v>246.15</v>
      </c>
      <c r="M136" s="4" cm="1">
        <f t="array" ref="M136">IFERROR(INDEX('RESOLVE Results'!$D:$P, MATCH(1, ('RESOLVE Results'!$A:$A = $D$118) * ('RESOLVE Results'!$B:$B = $F$118) * ('RESOLVE Results'!$C:$C = $C136), 0), MATCH(M$120, 'RESOLVE Results'!$D$1:$P$1, 0)), "")</f>
        <v>269.82</v>
      </c>
      <c r="N136" s="4" cm="1">
        <f t="array" ref="N136">IFERROR(INDEX('RESOLVE Results'!$D:$P, MATCH(1, ('RESOLVE Results'!$A:$A = $D$118) * ('RESOLVE Results'!$B:$B = $F$118) * ('RESOLVE Results'!$C:$C = $C136), 0), MATCH(N$120, 'RESOLVE Results'!$D$1:$P$1, 0)), "")</f>
        <v>276.22000000000003</v>
      </c>
      <c r="O136" s="4" cm="1">
        <f t="array" ref="O136">IFERROR(INDEX('RESOLVE Results'!$D:$P, MATCH(1, ('RESOLVE Results'!$A:$A = $D$118) * ('RESOLVE Results'!$B:$B = $F$118) * ('RESOLVE Results'!$C:$C = $C136), 0), MATCH(O$120, 'RESOLVE Results'!$D$1:$P$1, 0)), "")</f>
        <v>295.94</v>
      </c>
      <c r="P136" s="6">
        <f t="shared" si="2"/>
        <v>3871.6276509730787</v>
      </c>
      <c r="Q136" s="6"/>
    </row>
    <row r="137" spans="2:17" outlineLevel="1" x14ac:dyDescent="0.2">
      <c r="B137" s="11" t="s">
        <v>180</v>
      </c>
      <c r="C137" s="3" t="str">
        <v>0GW Zero GHG Emissions</v>
      </c>
      <c r="D137" s="4" cm="1">
        <f t="array" ref="D137">IFERROR(INDEX('RESOLVE Results'!$D:$P, MATCH(1, ('RESOLVE Results'!$A:$A = $D$118) * ('RESOLVE Results'!$B:$B = $F$118) * ('RESOLVE Results'!$C:$C = $C137), 0), MATCH(D$120, 'RESOLVE Results'!$D$1:$P$1, 0)), "")</f>
        <v>202.31</v>
      </c>
      <c r="E137" s="4" cm="1">
        <f t="array" ref="E137">IFERROR(INDEX('RESOLVE Results'!$D:$P, MATCH(1, ('RESOLVE Results'!$A:$A = $D$118) * ('RESOLVE Results'!$B:$B = $F$118) * ('RESOLVE Results'!$C:$C = $C137), 0), MATCH(E$120, 'RESOLVE Results'!$D$1:$P$1, 0)), "")</f>
        <v>204.45</v>
      </c>
      <c r="F137" s="4" cm="1">
        <f t="array" ref="F137">IFERROR(INDEX('RESOLVE Results'!$D:$P, MATCH(1, ('RESOLVE Results'!$A:$A = $D$118) * ('RESOLVE Results'!$B:$B = $F$118) * ('RESOLVE Results'!$C:$C = $C137), 0), MATCH(F$120, 'RESOLVE Results'!$D$1:$P$1, 0)), "")</f>
        <v>206.75</v>
      </c>
      <c r="G137" s="4" cm="1">
        <f t="array" ref="G137">IFERROR(INDEX('RESOLVE Results'!$D:$P, MATCH(1, ('RESOLVE Results'!$A:$A = $D$118) * ('RESOLVE Results'!$B:$B = $F$118) * ('RESOLVE Results'!$C:$C = $C137), 0), MATCH(G$120, 'RESOLVE Results'!$D$1:$P$1, 0)), "")</f>
        <v>212.74</v>
      </c>
      <c r="H137" s="4" cm="1">
        <f t="array" ref="H137">IFERROR(INDEX('RESOLVE Results'!$D:$P, MATCH(1, ('RESOLVE Results'!$A:$A = $D$118) * ('RESOLVE Results'!$B:$B = $F$118) * ('RESOLVE Results'!$C:$C = $C137), 0), MATCH(H$120, 'RESOLVE Results'!$D$1:$P$1, 0)), "")</f>
        <v>220.24</v>
      </c>
      <c r="I137" s="4" cm="1">
        <f t="array" ref="I137">IFERROR(INDEX('RESOLVE Results'!$D:$P, MATCH(1, ('RESOLVE Results'!$A:$A = $D$118) * ('RESOLVE Results'!$B:$B = $F$118) * ('RESOLVE Results'!$C:$C = $C137), 0), MATCH(I$120, 'RESOLVE Results'!$D$1:$P$1, 0)), "")</f>
        <v>229.66</v>
      </c>
      <c r="J137" s="4" cm="1">
        <f t="array" ref="J137">IFERROR(INDEX('RESOLVE Results'!$D:$P, MATCH(1, ('RESOLVE Results'!$A:$A = $D$118) * ('RESOLVE Results'!$B:$B = $F$118) * ('RESOLVE Results'!$C:$C = $C137), 0), MATCH(J$120, 'RESOLVE Results'!$D$1:$P$1, 0)), "")</f>
        <v>235.18</v>
      </c>
      <c r="K137" s="4" cm="1">
        <f t="array" ref="K137">IFERROR(INDEX('RESOLVE Results'!$D:$P, MATCH(1, ('RESOLVE Results'!$A:$A = $D$118) * ('RESOLVE Results'!$B:$B = $F$118) * ('RESOLVE Results'!$C:$C = $C137), 0), MATCH(K$120, 'RESOLVE Results'!$D$1:$P$1, 0)), "")</f>
        <v>240.63</v>
      </c>
      <c r="L137" s="4" cm="1">
        <f t="array" ref="L137">IFERROR(INDEX('RESOLVE Results'!$D:$P, MATCH(1, ('RESOLVE Results'!$A:$A = $D$118) * ('RESOLVE Results'!$B:$B = $F$118) * ('RESOLVE Results'!$C:$C = $C137), 0), MATCH(L$120, 'RESOLVE Results'!$D$1:$P$1, 0)), "")</f>
        <v>246.15</v>
      </c>
      <c r="M137" s="4" cm="1">
        <f t="array" ref="M137">IFERROR(INDEX('RESOLVE Results'!$D:$P, MATCH(1, ('RESOLVE Results'!$A:$A = $D$118) * ('RESOLVE Results'!$B:$B = $F$118) * ('RESOLVE Results'!$C:$C = $C137), 0), MATCH(M$120, 'RESOLVE Results'!$D$1:$P$1, 0)), "")</f>
        <v>269.82</v>
      </c>
      <c r="N137" s="4" cm="1">
        <f t="array" ref="N137">IFERROR(INDEX('RESOLVE Results'!$D:$P, MATCH(1, ('RESOLVE Results'!$A:$A = $D$118) * ('RESOLVE Results'!$B:$B = $F$118) * ('RESOLVE Results'!$C:$C = $C137), 0), MATCH(N$120, 'RESOLVE Results'!$D$1:$P$1, 0)), "")</f>
        <v>276.22000000000003</v>
      </c>
      <c r="O137" s="4" cm="1">
        <f t="array" ref="O137">IFERROR(INDEX('RESOLVE Results'!$D:$P, MATCH(1, ('RESOLVE Results'!$A:$A = $D$118) * ('RESOLVE Results'!$B:$B = $F$118) * ('RESOLVE Results'!$C:$C = $C137), 0), MATCH(O$120, 'RESOLVE Results'!$D$1:$P$1, 0)), "")</f>
        <v>295.94</v>
      </c>
      <c r="P137" s="6">
        <f t="shared" si="2"/>
        <v>3871.6276509730787</v>
      </c>
      <c r="Q137" s="6"/>
    </row>
    <row r="138" spans="2:17" outlineLevel="1" x14ac:dyDescent="0.2">
      <c r="B138" s="11" t="s">
        <v>180</v>
      </c>
      <c r="C138" s="3" t="str">
        <v>0GW Low Humboldt Capacity Factor</v>
      </c>
      <c r="D138" s="4" cm="1">
        <f t="array" ref="D138">IFERROR(INDEX('RESOLVE Results'!$D:$P, MATCH(1, ('RESOLVE Results'!$A:$A = $D$118) * ('RESOLVE Results'!$B:$B = $F$118) * ('RESOLVE Results'!$C:$C = $C138), 0), MATCH(D$120, 'RESOLVE Results'!$D$1:$P$1, 0)), "")</f>
        <v>202.31</v>
      </c>
      <c r="E138" s="4" cm="1">
        <f t="array" ref="E138">IFERROR(INDEX('RESOLVE Results'!$D:$P, MATCH(1, ('RESOLVE Results'!$A:$A = $D$118) * ('RESOLVE Results'!$B:$B = $F$118) * ('RESOLVE Results'!$C:$C = $C138), 0), MATCH(E$120, 'RESOLVE Results'!$D$1:$P$1, 0)), "")</f>
        <v>204.45</v>
      </c>
      <c r="F138" s="4" cm="1">
        <f t="array" ref="F138">IFERROR(INDEX('RESOLVE Results'!$D:$P, MATCH(1, ('RESOLVE Results'!$A:$A = $D$118) * ('RESOLVE Results'!$B:$B = $F$118) * ('RESOLVE Results'!$C:$C = $C138), 0), MATCH(F$120, 'RESOLVE Results'!$D$1:$P$1, 0)), "")</f>
        <v>206.75</v>
      </c>
      <c r="G138" s="4" cm="1">
        <f t="array" ref="G138">IFERROR(INDEX('RESOLVE Results'!$D:$P, MATCH(1, ('RESOLVE Results'!$A:$A = $D$118) * ('RESOLVE Results'!$B:$B = $F$118) * ('RESOLVE Results'!$C:$C = $C138), 0), MATCH(G$120, 'RESOLVE Results'!$D$1:$P$1, 0)), "")</f>
        <v>212.74</v>
      </c>
      <c r="H138" s="4" cm="1">
        <f t="array" ref="H138">IFERROR(INDEX('RESOLVE Results'!$D:$P, MATCH(1, ('RESOLVE Results'!$A:$A = $D$118) * ('RESOLVE Results'!$B:$B = $F$118) * ('RESOLVE Results'!$C:$C = $C138), 0), MATCH(H$120, 'RESOLVE Results'!$D$1:$P$1, 0)), "")</f>
        <v>220.24</v>
      </c>
      <c r="I138" s="4" cm="1">
        <f t="array" ref="I138">IFERROR(INDEX('RESOLVE Results'!$D:$P, MATCH(1, ('RESOLVE Results'!$A:$A = $D$118) * ('RESOLVE Results'!$B:$B = $F$118) * ('RESOLVE Results'!$C:$C = $C138), 0), MATCH(I$120, 'RESOLVE Results'!$D$1:$P$1, 0)), "")</f>
        <v>229.66</v>
      </c>
      <c r="J138" s="4" cm="1">
        <f t="array" ref="J138">IFERROR(INDEX('RESOLVE Results'!$D:$P, MATCH(1, ('RESOLVE Results'!$A:$A = $D$118) * ('RESOLVE Results'!$B:$B = $F$118) * ('RESOLVE Results'!$C:$C = $C138), 0), MATCH(J$120, 'RESOLVE Results'!$D$1:$P$1, 0)), "")</f>
        <v>235.18</v>
      </c>
      <c r="K138" s="4" cm="1">
        <f t="array" ref="K138">IFERROR(INDEX('RESOLVE Results'!$D:$P, MATCH(1, ('RESOLVE Results'!$A:$A = $D$118) * ('RESOLVE Results'!$B:$B = $F$118) * ('RESOLVE Results'!$C:$C = $C138), 0), MATCH(K$120, 'RESOLVE Results'!$D$1:$P$1, 0)), "")</f>
        <v>240.63</v>
      </c>
      <c r="L138" s="4" cm="1">
        <f t="array" ref="L138">IFERROR(INDEX('RESOLVE Results'!$D:$P, MATCH(1, ('RESOLVE Results'!$A:$A = $D$118) * ('RESOLVE Results'!$B:$B = $F$118) * ('RESOLVE Results'!$C:$C = $C138), 0), MATCH(L$120, 'RESOLVE Results'!$D$1:$P$1, 0)), "")</f>
        <v>246.15</v>
      </c>
      <c r="M138" s="4" cm="1">
        <f t="array" ref="M138">IFERROR(INDEX('RESOLVE Results'!$D:$P, MATCH(1, ('RESOLVE Results'!$A:$A = $D$118) * ('RESOLVE Results'!$B:$B = $F$118) * ('RESOLVE Results'!$C:$C = $C138), 0), MATCH(M$120, 'RESOLVE Results'!$D$1:$P$1, 0)), "")</f>
        <v>269.82</v>
      </c>
      <c r="N138" s="4" cm="1">
        <f t="array" ref="N138">IFERROR(INDEX('RESOLVE Results'!$D:$P, MATCH(1, ('RESOLVE Results'!$A:$A = $D$118) * ('RESOLVE Results'!$B:$B = $F$118) * ('RESOLVE Results'!$C:$C = $C138), 0), MATCH(N$120, 'RESOLVE Results'!$D$1:$P$1, 0)), "")</f>
        <v>276.22000000000003</v>
      </c>
      <c r="O138" s="4" cm="1">
        <f t="array" ref="O138">IFERROR(INDEX('RESOLVE Results'!$D:$P, MATCH(1, ('RESOLVE Results'!$A:$A = $D$118) * ('RESOLVE Results'!$B:$B = $F$118) * ('RESOLVE Results'!$C:$C = $C138), 0), MATCH(O$120, 'RESOLVE Results'!$D$1:$P$1, 0)), "")</f>
        <v>295.94</v>
      </c>
      <c r="P138" s="6">
        <f t="shared" si="2"/>
        <v>3871.6276509730787</v>
      </c>
      <c r="Q138" s="6"/>
    </row>
    <row r="139" spans="2:17" outlineLevel="1" x14ac:dyDescent="0.2">
      <c r="B139" s="11" t="s">
        <v>180</v>
      </c>
      <c r="C139" s="3" t="str">
        <v/>
      </c>
      <c r="D139" s="4" t="str" cm="1">
        <f t="array" ref="D139">IFERROR(INDEX('RESOLVE Results'!$D:$P, MATCH(1, ('RESOLVE Results'!$A:$A = $D$118) * ('RESOLVE Results'!$B:$B = $F$118) * ('RESOLVE Results'!$C:$C = $C139), 0), MATCH(D$120, 'RESOLVE Results'!$D$1:$P$1, 0)), "")</f>
        <v/>
      </c>
      <c r="E139" s="4" t="str" cm="1">
        <f t="array" ref="E139">IFERROR(INDEX('RESOLVE Results'!$D:$P, MATCH(1, ('RESOLVE Results'!$A:$A = $D$118) * ('RESOLVE Results'!$B:$B = $F$118) * ('RESOLVE Results'!$C:$C = $C139), 0), MATCH(E$120, 'RESOLVE Results'!$D$1:$P$1, 0)), "")</f>
        <v/>
      </c>
      <c r="F139" s="4" t="str" cm="1">
        <f t="array" ref="F139">IFERROR(INDEX('RESOLVE Results'!$D:$P, MATCH(1, ('RESOLVE Results'!$A:$A = $D$118) * ('RESOLVE Results'!$B:$B = $F$118) * ('RESOLVE Results'!$C:$C = $C139), 0), MATCH(F$120, 'RESOLVE Results'!$D$1:$P$1, 0)), "")</f>
        <v/>
      </c>
      <c r="G139" s="4" t="str" cm="1">
        <f t="array" ref="G139">IFERROR(INDEX('RESOLVE Results'!$D:$P, MATCH(1, ('RESOLVE Results'!$A:$A = $D$118) * ('RESOLVE Results'!$B:$B = $F$118) * ('RESOLVE Results'!$C:$C = $C139), 0), MATCH(G$120, 'RESOLVE Results'!$D$1:$P$1, 0)), "")</f>
        <v/>
      </c>
      <c r="H139" s="4" t="str" cm="1">
        <f t="array" ref="H139">IFERROR(INDEX('RESOLVE Results'!$D:$P, MATCH(1, ('RESOLVE Results'!$A:$A = $D$118) * ('RESOLVE Results'!$B:$B = $F$118) * ('RESOLVE Results'!$C:$C = $C139), 0), MATCH(H$120, 'RESOLVE Results'!$D$1:$P$1, 0)), "")</f>
        <v/>
      </c>
      <c r="I139" s="4" t="str" cm="1">
        <f t="array" ref="I139">IFERROR(INDEX('RESOLVE Results'!$D:$P, MATCH(1, ('RESOLVE Results'!$A:$A = $D$118) * ('RESOLVE Results'!$B:$B = $F$118) * ('RESOLVE Results'!$C:$C = $C139), 0), MATCH(I$120, 'RESOLVE Results'!$D$1:$P$1, 0)), "")</f>
        <v/>
      </c>
      <c r="J139" s="4" t="str" cm="1">
        <f t="array" ref="J139">IFERROR(INDEX('RESOLVE Results'!$D:$P, MATCH(1, ('RESOLVE Results'!$A:$A = $D$118) * ('RESOLVE Results'!$B:$B = $F$118) * ('RESOLVE Results'!$C:$C = $C139), 0), MATCH(J$120, 'RESOLVE Results'!$D$1:$P$1, 0)), "")</f>
        <v/>
      </c>
      <c r="K139" s="4" t="str" cm="1">
        <f t="array" ref="K139">IFERROR(INDEX('RESOLVE Results'!$D:$P, MATCH(1, ('RESOLVE Results'!$A:$A = $D$118) * ('RESOLVE Results'!$B:$B = $F$118) * ('RESOLVE Results'!$C:$C = $C139), 0), MATCH(K$120, 'RESOLVE Results'!$D$1:$P$1, 0)), "")</f>
        <v/>
      </c>
      <c r="L139" s="4" t="str" cm="1">
        <f t="array" ref="L139">IFERROR(INDEX('RESOLVE Results'!$D:$P, MATCH(1, ('RESOLVE Results'!$A:$A = $D$118) * ('RESOLVE Results'!$B:$B = $F$118) * ('RESOLVE Results'!$C:$C = $C139), 0), MATCH(L$120, 'RESOLVE Results'!$D$1:$P$1, 0)), "")</f>
        <v/>
      </c>
      <c r="M139" s="4" t="str" cm="1">
        <f t="array" ref="M139">IFERROR(INDEX('RESOLVE Results'!$D:$P, MATCH(1, ('RESOLVE Results'!$A:$A = $D$118) * ('RESOLVE Results'!$B:$B = $F$118) * ('RESOLVE Results'!$C:$C = $C139), 0), MATCH(M$120, 'RESOLVE Results'!$D$1:$P$1, 0)), "")</f>
        <v/>
      </c>
      <c r="N139" s="4" t="str" cm="1">
        <f t="array" ref="N139">IFERROR(INDEX('RESOLVE Results'!$D:$P, MATCH(1, ('RESOLVE Results'!$A:$A = $D$118) * ('RESOLVE Results'!$B:$B = $F$118) * ('RESOLVE Results'!$C:$C = $C139), 0), MATCH(N$120, 'RESOLVE Results'!$D$1:$P$1, 0)), "")</f>
        <v/>
      </c>
      <c r="O139" s="4" t="str" cm="1">
        <f t="array" ref="O139">IFERROR(INDEX('RESOLVE Results'!$D:$P, MATCH(1, ('RESOLVE Results'!$A:$A = $D$118) * ('RESOLVE Results'!$B:$B = $F$118) * ('RESOLVE Results'!$C:$C = $C139), 0), MATCH(O$120, 'RESOLVE Results'!$D$1:$P$1, 0)), "")</f>
        <v/>
      </c>
      <c r="P139" s="6" t="str">
        <f t="shared" si="2"/>
        <v/>
      </c>
      <c r="Q139" s="6"/>
    </row>
    <row r="140" spans="2:17" outlineLevel="1" x14ac:dyDescent="0.2">
      <c r="B140" s="11" t="s">
        <v>180</v>
      </c>
      <c r="C140" s="3"/>
      <c r="D140" s="4" t="str" cm="1">
        <f t="array" ref="D140">IFERROR(INDEX('RESOLVE Results'!$D:$P, MATCH(1, ('RESOLVE Results'!$A:$A = $D$118) * ('RESOLVE Results'!$B:$B = $F$118) * ('RESOLVE Results'!$C:$C = $C140), 0), MATCH(D$120, 'RESOLVE Results'!$D$1:$P$1, 0)), "")</f>
        <v/>
      </c>
      <c r="E140" s="4" t="str" cm="1">
        <f t="array" ref="E140">IFERROR(INDEX('RESOLVE Results'!$D:$P, MATCH(1, ('RESOLVE Results'!$A:$A = $D$118) * ('RESOLVE Results'!$B:$B = $F$118) * ('RESOLVE Results'!$C:$C = $C140), 0), MATCH(E$120, 'RESOLVE Results'!$D$1:$P$1, 0)), "")</f>
        <v/>
      </c>
      <c r="F140" s="4" t="str" cm="1">
        <f t="array" ref="F140">IFERROR(INDEX('RESOLVE Results'!$D:$P, MATCH(1, ('RESOLVE Results'!$A:$A = $D$118) * ('RESOLVE Results'!$B:$B = $F$118) * ('RESOLVE Results'!$C:$C = $C140), 0), MATCH(F$120, 'RESOLVE Results'!$D$1:$P$1, 0)), "")</f>
        <v/>
      </c>
      <c r="G140" s="4" t="str" cm="1">
        <f t="array" ref="G140">IFERROR(INDEX('RESOLVE Results'!$D:$P, MATCH(1, ('RESOLVE Results'!$A:$A = $D$118) * ('RESOLVE Results'!$B:$B = $F$118) * ('RESOLVE Results'!$C:$C = $C140), 0), MATCH(G$120, 'RESOLVE Results'!$D$1:$P$1, 0)), "")</f>
        <v/>
      </c>
      <c r="H140" s="4" t="str" cm="1">
        <f t="array" ref="H140">IFERROR(INDEX('RESOLVE Results'!$D:$P, MATCH(1, ('RESOLVE Results'!$A:$A = $D$118) * ('RESOLVE Results'!$B:$B = $F$118) * ('RESOLVE Results'!$C:$C = $C140), 0), MATCH(H$120, 'RESOLVE Results'!$D$1:$P$1, 0)), "")</f>
        <v/>
      </c>
      <c r="I140" s="4" t="str" cm="1">
        <f t="array" ref="I140">IFERROR(INDEX('RESOLVE Results'!$D:$P, MATCH(1, ('RESOLVE Results'!$A:$A = $D$118) * ('RESOLVE Results'!$B:$B = $F$118) * ('RESOLVE Results'!$C:$C = $C140), 0), MATCH(I$120, 'RESOLVE Results'!$D$1:$P$1, 0)), "")</f>
        <v/>
      </c>
      <c r="J140" s="4" t="str" cm="1">
        <f t="array" ref="J140">IFERROR(INDEX('RESOLVE Results'!$D:$P, MATCH(1, ('RESOLVE Results'!$A:$A = $D$118) * ('RESOLVE Results'!$B:$B = $F$118) * ('RESOLVE Results'!$C:$C = $C140), 0), MATCH(J$120, 'RESOLVE Results'!$D$1:$P$1, 0)), "")</f>
        <v/>
      </c>
      <c r="K140" s="4" t="str" cm="1">
        <f t="array" ref="K140">IFERROR(INDEX('RESOLVE Results'!$D:$P, MATCH(1, ('RESOLVE Results'!$A:$A = $D$118) * ('RESOLVE Results'!$B:$B = $F$118) * ('RESOLVE Results'!$C:$C = $C140), 0), MATCH(K$120, 'RESOLVE Results'!$D$1:$P$1, 0)), "")</f>
        <v/>
      </c>
      <c r="L140" s="4" t="str" cm="1">
        <f t="array" ref="L140">IFERROR(INDEX('RESOLVE Results'!$D:$P, MATCH(1, ('RESOLVE Results'!$A:$A = $D$118) * ('RESOLVE Results'!$B:$B = $F$118) * ('RESOLVE Results'!$C:$C = $C140), 0), MATCH(L$120, 'RESOLVE Results'!$D$1:$P$1, 0)), "")</f>
        <v/>
      </c>
      <c r="M140" s="4" t="str" cm="1">
        <f t="array" ref="M140">IFERROR(INDEX('RESOLVE Results'!$D:$P, MATCH(1, ('RESOLVE Results'!$A:$A = $D$118) * ('RESOLVE Results'!$B:$B = $F$118) * ('RESOLVE Results'!$C:$C = $C140), 0), MATCH(M$120, 'RESOLVE Results'!$D$1:$P$1, 0)), "")</f>
        <v/>
      </c>
      <c r="N140" s="4" t="str" cm="1">
        <f t="array" ref="N140">IFERROR(INDEX('RESOLVE Results'!$D:$P, MATCH(1, ('RESOLVE Results'!$A:$A = $D$118) * ('RESOLVE Results'!$B:$B = $F$118) * ('RESOLVE Results'!$C:$C = $C140), 0), MATCH(N$120, 'RESOLVE Results'!$D$1:$P$1, 0)), "")</f>
        <v/>
      </c>
      <c r="O140" s="4" t="str" cm="1">
        <f t="array" ref="O140">IFERROR(INDEX('RESOLVE Results'!$D:$P, MATCH(1, ('RESOLVE Results'!$A:$A = $D$118) * ('RESOLVE Results'!$B:$B = $F$118) * ('RESOLVE Results'!$C:$C = $C140), 0), MATCH(O$120, 'RESOLVE Results'!$D$1:$P$1, 0)), "")</f>
        <v/>
      </c>
      <c r="P140" s="6" t="str">
        <f t="shared" si="2"/>
        <v/>
      </c>
      <c r="Q140" s="6"/>
    </row>
    <row r="141" spans="2:17" outlineLevel="1" x14ac:dyDescent="0.2">
      <c r="B141" s="11" t="s">
        <v>180</v>
      </c>
      <c r="C141" s="3"/>
      <c r="D141" s="4" t="str" cm="1">
        <f t="array" ref="D141">IFERROR(INDEX('RESOLVE Results'!$D:$P, MATCH(1, ('RESOLVE Results'!$A:$A = $D$118) * ('RESOLVE Results'!$B:$B = $F$118) * ('RESOLVE Results'!$C:$C = $C141), 0), MATCH(D$120, 'RESOLVE Results'!$D$1:$P$1, 0)), "")</f>
        <v/>
      </c>
      <c r="E141" s="4" t="str" cm="1">
        <f t="array" ref="E141">IFERROR(INDEX('RESOLVE Results'!$D:$P, MATCH(1, ('RESOLVE Results'!$A:$A = $D$118) * ('RESOLVE Results'!$B:$B = $F$118) * ('RESOLVE Results'!$C:$C = $C141), 0), MATCH(E$120, 'RESOLVE Results'!$D$1:$P$1, 0)), "")</f>
        <v/>
      </c>
      <c r="F141" s="4" t="str" cm="1">
        <f t="array" ref="F141">IFERROR(INDEX('RESOLVE Results'!$D:$P, MATCH(1, ('RESOLVE Results'!$A:$A = $D$118) * ('RESOLVE Results'!$B:$B = $F$118) * ('RESOLVE Results'!$C:$C = $C141), 0), MATCH(F$120, 'RESOLVE Results'!$D$1:$P$1, 0)), "")</f>
        <v/>
      </c>
      <c r="G141" s="4" t="str" cm="1">
        <f t="array" ref="G141">IFERROR(INDEX('RESOLVE Results'!$D:$P, MATCH(1, ('RESOLVE Results'!$A:$A = $D$118) * ('RESOLVE Results'!$B:$B = $F$118) * ('RESOLVE Results'!$C:$C = $C141), 0), MATCH(G$120, 'RESOLVE Results'!$D$1:$P$1, 0)), "")</f>
        <v/>
      </c>
      <c r="H141" s="4" t="str" cm="1">
        <f t="array" ref="H141">IFERROR(INDEX('RESOLVE Results'!$D:$P, MATCH(1, ('RESOLVE Results'!$A:$A = $D$118) * ('RESOLVE Results'!$B:$B = $F$118) * ('RESOLVE Results'!$C:$C = $C141), 0), MATCH(H$120, 'RESOLVE Results'!$D$1:$P$1, 0)), "")</f>
        <v/>
      </c>
      <c r="I141" s="4" t="str" cm="1">
        <f t="array" ref="I141">IFERROR(INDEX('RESOLVE Results'!$D:$P, MATCH(1, ('RESOLVE Results'!$A:$A = $D$118) * ('RESOLVE Results'!$B:$B = $F$118) * ('RESOLVE Results'!$C:$C = $C141), 0), MATCH(I$120, 'RESOLVE Results'!$D$1:$P$1, 0)), "")</f>
        <v/>
      </c>
      <c r="J141" s="4" t="str" cm="1">
        <f t="array" ref="J141">IFERROR(INDEX('RESOLVE Results'!$D:$P, MATCH(1, ('RESOLVE Results'!$A:$A = $D$118) * ('RESOLVE Results'!$B:$B = $F$118) * ('RESOLVE Results'!$C:$C = $C141), 0), MATCH(J$120, 'RESOLVE Results'!$D$1:$P$1, 0)), "")</f>
        <v/>
      </c>
      <c r="K141" s="4" t="str" cm="1">
        <f t="array" ref="K141">IFERROR(INDEX('RESOLVE Results'!$D:$P, MATCH(1, ('RESOLVE Results'!$A:$A = $D$118) * ('RESOLVE Results'!$B:$B = $F$118) * ('RESOLVE Results'!$C:$C = $C141), 0), MATCH(K$120, 'RESOLVE Results'!$D$1:$P$1, 0)), "")</f>
        <v/>
      </c>
      <c r="L141" s="4" t="str" cm="1">
        <f t="array" ref="L141">IFERROR(INDEX('RESOLVE Results'!$D:$P, MATCH(1, ('RESOLVE Results'!$A:$A = $D$118) * ('RESOLVE Results'!$B:$B = $F$118) * ('RESOLVE Results'!$C:$C = $C141), 0), MATCH(L$120, 'RESOLVE Results'!$D$1:$P$1, 0)), "")</f>
        <v/>
      </c>
      <c r="M141" s="4" t="str" cm="1">
        <f t="array" ref="M141">IFERROR(INDEX('RESOLVE Results'!$D:$P, MATCH(1, ('RESOLVE Results'!$A:$A = $D$118) * ('RESOLVE Results'!$B:$B = $F$118) * ('RESOLVE Results'!$C:$C = $C141), 0), MATCH(M$120, 'RESOLVE Results'!$D$1:$P$1, 0)), "")</f>
        <v/>
      </c>
      <c r="N141" s="4" t="str" cm="1">
        <f t="array" ref="N141">IFERROR(INDEX('RESOLVE Results'!$D:$P, MATCH(1, ('RESOLVE Results'!$A:$A = $D$118) * ('RESOLVE Results'!$B:$B = $F$118) * ('RESOLVE Results'!$C:$C = $C141), 0), MATCH(N$120, 'RESOLVE Results'!$D$1:$P$1, 0)), "")</f>
        <v/>
      </c>
      <c r="O141" s="4" t="str" cm="1">
        <f t="array" ref="O141">IFERROR(INDEX('RESOLVE Results'!$D:$P, MATCH(1, ('RESOLVE Results'!$A:$A = $D$118) * ('RESOLVE Results'!$B:$B = $F$118) * ('RESOLVE Results'!$C:$C = $C141), 0), MATCH(O$120, 'RESOLVE Results'!$D$1:$P$1, 0)), "")</f>
        <v/>
      </c>
      <c r="P141" s="6" t="str">
        <f t="shared" si="2"/>
        <v/>
      </c>
      <c r="Q141" s="6"/>
    </row>
    <row r="142" spans="2:17" outlineLevel="1" x14ac:dyDescent="0.2">
      <c r="B142" s="11" t="s">
        <v>180</v>
      </c>
      <c r="C142" s="3"/>
      <c r="D142" s="4" t="str" cm="1">
        <f t="array" ref="D142">IFERROR(INDEX('RESOLVE Results'!$D:$P, MATCH(1, ('RESOLVE Results'!$A:$A = $D$118) * ('RESOLVE Results'!$B:$B = $F$118) * ('RESOLVE Results'!$C:$C = $C142), 0), MATCH(D$120, 'RESOLVE Results'!$D$1:$P$1, 0)), "")</f>
        <v/>
      </c>
      <c r="E142" s="4" t="str" cm="1">
        <f t="array" ref="E142">IFERROR(INDEX('RESOLVE Results'!$D:$P, MATCH(1, ('RESOLVE Results'!$A:$A = $D$118) * ('RESOLVE Results'!$B:$B = $F$118) * ('RESOLVE Results'!$C:$C = $C142), 0), MATCH(E$120, 'RESOLVE Results'!$D$1:$P$1, 0)), "")</f>
        <v/>
      </c>
      <c r="F142" s="4" t="str" cm="1">
        <f t="array" ref="F142">IFERROR(INDEX('RESOLVE Results'!$D:$P, MATCH(1, ('RESOLVE Results'!$A:$A = $D$118) * ('RESOLVE Results'!$B:$B = $F$118) * ('RESOLVE Results'!$C:$C = $C142), 0), MATCH(F$120, 'RESOLVE Results'!$D$1:$P$1, 0)), "")</f>
        <v/>
      </c>
      <c r="G142" s="4" t="str" cm="1">
        <f t="array" ref="G142">IFERROR(INDEX('RESOLVE Results'!$D:$P, MATCH(1, ('RESOLVE Results'!$A:$A = $D$118) * ('RESOLVE Results'!$B:$B = $F$118) * ('RESOLVE Results'!$C:$C = $C142), 0), MATCH(G$120, 'RESOLVE Results'!$D$1:$P$1, 0)), "")</f>
        <v/>
      </c>
      <c r="H142" s="4" t="str" cm="1">
        <f t="array" ref="H142">IFERROR(INDEX('RESOLVE Results'!$D:$P, MATCH(1, ('RESOLVE Results'!$A:$A = $D$118) * ('RESOLVE Results'!$B:$B = $F$118) * ('RESOLVE Results'!$C:$C = $C142), 0), MATCH(H$120, 'RESOLVE Results'!$D$1:$P$1, 0)), "")</f>
        <v/>
      </c>
      <c r="I142" s="4" t="str" cm="1">
        <f t="array" ref="I142">IFERROR(INDEX('RESOLVE Results'!$D:$P, MATCH(1, ('RESOLVE Results'!$A:$A = $D$118) * ('RESOLVE Results'!$B:$B = $F$118) * ('RESOLVE Results'!$C:$C = $C142), 0), MATCH(I$120, 'RESOLVE Results'!$D$1:$P$1, 0)), "")</f>
        <v/>
      </c>
      <c r="J142" s="4" t="str" cm="1">
        <f t="array" ref="J142">IFERROR(INDEX('RESOLVE Results'!$D:$P, MATCH(1, ('RESOLVE Results'!$A:$A = $D$118) * ('RESOLVE Results'!$B:$B = $F$118) * ('RESOLVE Results'!$C:$C = $C142), 0), MATCH(J$120, 'RESOLVE Results'!$D$1:$P$1, 0)), "")</f>
        <v/>
      </c>
      <c r="K142" s="4" t="str" cm="1">
        <f t="array" ref="K142">IFERROR(INDEX('RESOLVE Results'!$D:$P, MATCH(1, ('RESOLVE Results'!$A:$A = $D$118) * ('RESOLVE Results'!$B:$B = $F$118) * ('RESOLVE Results'!$C:$C = $C142), 0), MATCH(K$120, 'RESOLVE Results'!$D$1:$P$1, 0)), "")</f>
        <v/>
      </c>
      <c r="L142" s="4" t="str" cm="1">
        <f t="array" ref="L142">IFERROR(INDEX('RESOLVE Results'!$D:$P, MATCH(1, ('RESOLVE Results'!$A:$A = $D$118) * ('RESOLVE Results'!$B:$B = $F$118) * ('RESOLVE Results'!$C:$C = $C142), 0), MATCH(L$120, 'RESOLVE Results'!$D$1:$P$1, 0)), "")</f>
        <v/>
      </c>
      <c r="M142" s="4" t="str" cm="1">
        <f t="array" ref="M142">IFERROR(INDEX('RESOLVE Results'!$D:$P, MATCH(1, ('RESOLVE Results'!$A:$A = $D$118) * ('RESOLVE Results'!$B:$B = $F$118) * ('RESOLVE Results'!$C:$C = $C142), 0), MATCH(M$120, 'RESOLVE Results'!$D$1:$P$1, 0)), "")</f>
        <v/>
      </c>
      <c r="N142" s="4" t="str" cm="1">
        <f t="array" ref="N142">IFERROR(INDEX('RESOLVE Results'!$D:$P, MATCH(1, ('RESOLVE Results'!$A:$A = $D$118) * ('RESOLVE Results'!$B:$B = $F$118) * ('RESOLVE Results'!$C:$C = $C142), 0), MATCH(N$120, 'RESOLVE Results'!$D$1:$P$1, 0)), "")</f>
        <v/>
      </c>
      <c r="O142" s="4" t="str" cm="1">
        <f t="array" ref="O142">IFERROR(INDEX('RESOLVE Results'!$D:$P, MATCH(1, ('RESOLVE Results'!$A:$A = $D$118) * ('RESOLVE Results'!$B:$B = $F$118) * ('RESOLVE Results'!$C:$C = $C142), 0), MATCH(O$120, 'RESOLVE Results'!$D$1:$P$1, 0)), "")</f>
        <v/>
      </c>
      <c r="P142" s="6" t="str">
        <f t="shared" si="2"/>
        <v/>
      </c>
      <c r="Q142" s="6"/>
    </row>
    <row r="143" spans="2:17" outlineLevel="1" x14ac:dyDescent="0.2">
      <c r="B143" s="11" t="s">
        <v>180</v>
      </c>
      <c r="C143" s="3"/>
      <c r="D143" s="4" t="str" cm="1">
        <f t="array" ref="D143">IFERROR(INDEX('RESOLVE Results'!$D:$P, MATCH(1, ('RESOLVE Results'!$A:$A = $D$118) * ('RESOLVE Results'!$B:$B = $F$118) * ('RESOLVE Results'!$C:$C = $C143), 0), MATCH(D$120, 'RESOLVE Results'!$D$1:$P$1, 0)), "")</f>
        <v/>
      </c>
      <c r="E143" s="4" t="str" cm="1">
        <f t="array" ref="E143">IFERROR(INDEX('RESOLVE Results'!$D:$P, MATCH(1, ('RESOLVE Results'!$A:$A = $D$118) * ('RESOLVE Results'!$B:$B = $F$118) * ('RESOLVE Results'!$C:$C = $C143), 0), MATCH(E$120, 'RESOLVE Results'!$D$1:$P$1, 0)), "")</f>
        <v/>
      </c>
      <c r="F143" s="4" t="str" cm="1">
        <f t="array" ref="F143">IFERROR(INDEX('RESOLVE Results'!$D:$P, MATCH(1, ('RESOLVE Results'!$A:$A = $D$118) * ('RESOLVE Results'!$B:$B = $F$118) * ('RESOLVE Results'!$C:$C = $C143), 0), MATCH(F$120, 'RESOLVE Results'!$D$1:$P$1, 0)), "")</f>
        <v/>
      </c>
      <c r="G143" s="4" t="str" cm="1">
        <f t="array" ref="G143">IFERROR(INDEX('RESOLVE Results'!$D:$P, MATCH(1, ('RESOLVE Results'!$A:$A = $D$118) * ('RESOLVE Results'!$B:$B = $F$118) * ('RESOLVE Results'!$C:$C = $C143), 0), MATCH(G$120, 'RESOLVE Results'!$D$1:$P$1, 0)), "")</f>
        <v/>
      </c>
      <c r="H143" s="4" t="str" cm="1">
        <f t="array" ref="H143">IFERROR(INDEX('RESOLVE Results'!$D:$P, MATCH(1, ('RESOLVE Results'!$A:$A = $D$118) * ('RESOLVE Results'!$B:$B = $F$118) * ('RESOLVE Results'!$C:$C = $C143), 0), MATCH(H$120, 'RESOLVE Results'!$D$1:$P$1, 0)), "")</f>
        <v/>
      </c>
      <c r="I143" s="4" t="str" cm="1">
        <f t="array" ref="I143">IFERROR(INDEX('RESOLVE Results'!$D:$P, MATCH(1, ('RESOLVE Results'!$A:$A = $D$118) * ('RESOLVE Results'!$B:$B = $F$118) * ('RESOLVE Results'!$C:$C = $C143), 0), MATCH(I$120, 'RESOLVE Results'!$D$1:$P$1, 0)), "")</f>
        <v/>
      </c>
      <c r="J143" s="4" t="str" cm="1">
        <f t="array" ref="J143">IFERROR(INDEX('RESOLVE Results'!$D:$P, MATCH(1, ('RESOLVE Results'!$A:$A = $D$118) * ('RESOLVE Results'!$B:$B = $F$118) * ('RESOLVE Results'!$C:$C = $C143), 0), MATCH(J$120, 'RESOLVE Results'!$D$1:$P$1, 0)), "")</f>
        <v/>
      </c>
      <c r="K143" s="4" t="str" cm="1">
        <f t="array" ref="K143">IFERROR(INDEX('RESOLVE Results'!$D:$P, MATCH(1, ('RESOLVE Results'!$A:$A = $D$118) * ('RESOLVE Results'!$B:$B = $F$118) * ('RESOLVE Results'!$C:$C = $C143), 0), MATCH(K$120, 'RESOLVE Results'!$D$1:$P$1, 0)), "")</f>
        <v/>
      </c>
      <c r="L143" s="4" t="str" cm="1">
        <f t="array" ref="L143">IFERROR(INDEX('RESOLVE Results'!$D:$P, MATCH(1, ('RESOLVE Results'!$A:$A = $D$118) * ('RESOLVE Results'!$B:$B = $F$118) * ('RESOLVE Results'!$C:$C = $C143), 0), MATCH(L$120, 'RESOLVE Results'!$D$1:$P$1, 0)), "")</f>
        <v/>
      </c>
      <c r="M143" s="4" t="str" cm="1">
        <f t="array" ref="M143">IFERROR(INDEX('RESOLVE Results'!$D:$P, MATCH(1, ('RESOLVE Results'!$A:$A = $D$118) * ('RESOLVE Results'!$B:$B = $F$118) * ('RESOLVE Results'!$C:$C = $C143), 0), MATCH(M$120, 'RESOLVE Results'!$D$1:$P$1, 0)), "")</f>
        <v/>
      </c>
      <c r="N143" s="4" t="str" cm="1">
        <f t="array" ref="N143">IFERROR(INDEX('RESOLVE Results'!$D:$P, MATCH(1, ('RESOLVE Results'!$A:$A = $D$118) * ('RESOLVE Results'!$B:$B = $F$118) * ('RESOLVE Results'!$C:$C = $C143), 0), MATCH(N$120, 'RESOLVE Results'!$D$1:$P$1, 0)), "")</f>
        <v/>
      </c>
      <c r="O143" s="4" t="str" cm="1">
        <f t="array" ref="O143">IFERROR(INDEX('RESOLVE Results'!$D:$P, MATCH(1, ('RESOLVE Results'!$A:$A = $D$118) * ('RESOLVE Results'!$B:$B = $F$118) * ('RESOLVE Results'!$C:$C = $C143), 0), MATCH(O$120, 'RESOLVE Results'!$D$1:$P$1, 0)), "")</f>
        <v/>
      </c>
      <c r="P143" s="6" t="str">
        <f t="shared" si="2"/>
        <v/>
      </c>
      <c r="Q143" s="6"/>
    </row>
    <row r="144" spans="2:17" outlineLevel="1" x14ac:dyDescent="0.2">
      <c r="B144" s="11" t="s">
        <v>180</v>
      </c>
      <c r="C144" s="3"/>
      <c r="D144" s="4" t="str" cm="1">
        <f t="array" ref="D144">IFERROR(INDEX('RESOLVE Results'!$D:$P, MATCH(1, ('RESOLVE Results'!$A:$A = $D$118) * ('RESOLVE Results'!$B:$B = $F$118) * ('RESOLVE Results'!$C:$C = $C144), 0), MATCH(D$120, 'RESOLVE Results'!$D$1:$P$1, 0)), "")</f>
        <v/>
      </c>
      <c r="E144" s="4" t="str" cm="1">
        <f t="array" ref="E144">IFERROR(INDEX('RESOLVE Results'!$D:$P, MATCH(1, ('RESOLVE Results'!$A:$A = $D$118) * ('RESOLVE Results'!$B:$B = $F$118) * ('RESOLVE Results'!$C:$C = $C144), 0), MATCH(E$120, 'RESOLVE Results'!$D$1:$P$1, 0)), "")</f>
        <v/>
      </c>
      <c r="F144" s="4" t="str" cm="1">
        <f t="array" ref="F144">IFERROR(INDEX('RESOLVE Results'!$D:$P, MATCH(1, ('RESOLVE Results'!$A:$A = $D$118) * ('RESOLVE Results'!$B:$B = $F$118) * ('RESOLVE Results'!$C:$C = $C144), 0), MATCH(F$120, 'RESOLVE Results'!$D$1:$P$1, 0)), "")</f>
        <v/>
      </c>
      <c r="G144" s="4" t="str" cm="1">
        <f t="array" ref="G144">IFERROR(INDEX('RESOLVE Results'!$D:$P, MATCH(1, ('RESOLVE Results'!$A:$A = $D$118) * ('RESOLVE Results'!$B:$B = $F$118) * ('RESOLVE Results'!$C:$C = $C144), 0), MATCH(G$120, 'RESOLVE Results'!$D$1:$P$1, 0)), "")</f>
        <v/>
      </c>
      <c r="H144" s="4" t="str" cm="1">
        <f t="array" ref="H144">IFERROR(INDEX('RESOLVE Results'!$D:$P, MATCH(1, ('RESOLVE Results'!$A:$A = $D$118) * ('RESOLVE Results'!$B:$B = $F$118) * ('RESOLVE Results'!$C:$C = $C144), 0), MATCH(H$120, 'RESOLVE Results'!$D$1:$P$1, 0)), "")</f>
        <v/>
      </c>
      <c r="I144" s="4" t="str" cm="1">
        <f t="array" ref="I144">IFERROR(INDEX('RESOLVE Results'!$D:$P, MATCH(1, ('RESOLVE Results'!$A:$A = $D$118) * ('RESOLVE Results'!$B:$B = $F$118) * ('RESOLVE Results'!$C:$C = $C144), 0), MATCH(I$120, 'RESOLVE Results'!$D$1:$P$1, 0)), "")</f>
        <v/>
      </c>
      <c r="J144" s="4" t="str" cm="1">
        <f t="array" ref="J144">IFERROR(INDEX('RESOLVE Results'!$D:$P, MATCH(1, ('RESOLVE Results'!$A:$A = $D$118) * ('RESOLVE Results'!$B:$B = $F$118) * ('RESOLVE Results'!$C:$C = $C144), 0), MATCH(J$120, 'RESOLVE Results'!$D$1:$P$1, 0)), "")</f>
        <v/>
      </c>
      <c r="K144" s="4" t="str" cm="1">
        <f t="array" ref="K144">IFERROR(INDEX('RESOLVE Results'!$D:$P, MATCH(1, ('RESOLVE Results'!$A:$A = $D$118) * ('RESOLVE Results'!$B:$B = $F$118) * ('RESOLVE Results'!$C:$C = $C144), 0), MATCH(K$120, 'RESOLVE Results'!$D$1:$P$1, 0)), "")</f>
        <v/>
      </c>
      <c r="L144" s="4" t="str" cm="1">
        <f t="array" ref="L144">IFERROR(INDEX('RESOLVE Results'!$D:$P, MATCH(1, ('RESOLVE Results'!$A:$A = $D$118) * ('RESOLVE Results'!$B:$B = $F$118) * ('RESOLVE Results'!$C:$C = $C144), 0), MATCH(L$120, 'RESOLVE Results'!$D$1:$P$1, 0)), "")</f>
        <v/>
      </c>
      <c r="M144" s="4" t="str" cm="1">
        <f t="array" ref="M144">IFERROR(INDEX('RESOLVE Results'!$D:$P, MATCH(1, ('RESOLVE Results'!$A:$A = $D$118) * ('RESOLVE Results'!$B:$B = $F$118) * ('RESOLVE Results'!$C:$C = $C144), 0), MATCH(M$120, 'RESOLVE Results'!$D$1:$P$1, 0)), "")</f>
        <v/>
      </c>
      <c r="N144" s="4" t="str" cm="1">
        <f t="array" ref="N144">IFERROR(INDEX('RESOLVE Results'!$D:$P, MATCH(1, ('RESOLVE Results'!$A:$A = $D$118) * ('RESOLVE Results'!$B:$B = $F$118) * ('RESOLVE Results'!$C:$C = $C144), 0), MATCH(N$120, 'RESOLVE Results'!$D$1:$P$1, 0)), "")</f>
        <v/>
      </c>
      <c r="O144" s="4" t="str" cm="1">
        <f t="array" ref="O144">IFERROR(INDEX('RESOLVE Results'!$D:$P, MATCH(1, ('RESOLVE Results'!$A:$A = $D$118) * ('RESOLVE Results'!$B:$B = $F$118) * ('RESOLVE Results'!$C:$C = $C144), 0), MATCH(O$120, 'RESOLVE Results'!$D$1:$P$1, 0)), "")</f>
        <v/>
      </c>
      <c r="P144" s="6" t="str">
        <f t="shared" si="2"/>
        <v/>
      </c>
      <c r="Q144" s="6"/>
    </row>
    <row r="145" spans="2:17" outlineLevel="1" x14ac:dyDescent="0.2">
      <c r="B145" s="11" t="s">
        <v>180</v>
      </c>
      <c r="C145" s="3"/>
      <c r="D145" s="4" t="str" cm="1">
        <f t="array" ref="D145">IFERROR(INDEX('RESOLVE Results'!$D:$P, MATCH(1, ('RESOLVE Results'!$A:$A = $D$118) * ('RESOLVE Results'!$B:$B = $F$118) * ('RESOLVE Results'!$C:$C = $C145), 0), MATCH(D$120, 'RESOLVE Results'!$D$1:$P$1, 0)), "")</f>
        <v/>
      </c>
      <c r="E145" s="4" t="str" cm="1">
        <f t="array" ref="E145">IFERROR(INDEX('RESOLVE Results'!$D:$P, MATCH(1, ('RESOLVE Results'!$A:$A = $D$118) * ('RESOLVE Results'!$B:$B = $F$118) * ('RESOLVE Results'!$C:$C = $C145), 0), MATCH(E$120, 'RESOLVE Results'!$D$1:$P$1, 0)), "")</f>
        <v/>
      </c>
      <c r="F145" s="4" t="str" cm="1">
        <f t="array" ref="F145">IFERROR(INDEX('RESOLVE Results'!$D:$P, MATCH(1, ('RESOLVE Results'!$A:$A = $D$118) * ('RESOLVE Results'!$B:$B = $F$118) * ('RESOLVE Results'!$C:$C = $C145), 0), MATCH(F$120, 'RESOLVE Results'!$D$1:$P$1, 0)), "")</f>
        <v/>
      </c>
      <c r="G145" s="4" t="str" cm="1">
        <f t="array" ref="G145">IFERROR(INDEX('RESOLVE Results'!$D:$P, MATCH(1, ('RESOLVE Results'!$A:$A = $D$118) * ('RESOLVE Results'!$B:$B = $F$118) * ('RESOLVE Results'!$C:$C = $C145), 0), MATCH(G$120, 'RESOLVE Results'!$D$1:$P$1, 0)), "")</f>
        <v/>
      </c>
      <c r="H145" s="4" t="str" cm="1">
        <f t="array" ref="H145">IFERROR(INDEX('RESOLVE Results'!$D:$P, MATCH(1, ('RESOLVE Results'!$A:$A = $D$118) * ('RESOLVE Results'!$B:$B = $F$118) * ('RESOLVE Results'!$C:$C = $C145), 0), MATCH(H$120, 'RESOLVE Results'!$D$1:$P$1, 0)), "")</f>
        <v/>
      </c>
      <c r="I145" s="4" t="str" cm="1">
        <f t="array" ref="I145">IFERROR(INDEX('RESOLVE Results'!$D:$P, MATCH(1, ('RESOLVE Results'!$A:$A = $D$118) * ('RESOLVE Results'!$B:$B = $F$118) * ('RESOLVE Results'!$C:$C = $C145), 0), MATCH(I$120, 'RESOLVE Results'!$D$1:$P$1, 0)), "")</f>
        <v/>
      </c>
      <c r="J145" s="4" t="str" cm="1">
        <f t="array" ref="J145">IFERROR(INDEX('RESOLVE Results'!$D:$P, MATCH(1, ('RESOLVE Results'!$A:$A = $D$118) * ('RESOLVE Results'!$B:$B = $F$118) * ('RESOLVE Results'!$C:$C = $C145), 0), MATCH(J$120, 'RESOLVE Results'!$D$1:$P$1, 0)), "")</f>
        <v/>
      </c>
      <c r="K145" s="4" t="str" cm="1">
        <f t="array" ref="K145">IFERROR(INDEX('RESOLVE Results'!$D:$P, MATCH(1, ('RESOLVE Results'!$A:$A = $D$118) * ('RESOLVE Results'!$B:$B = $F$118) * ('RESOLVE Results'!$C:$C = $C145), 0), MATCH(K$120, 'RESOLVE Results'!$D$1:$P$1, 0)), "")</f>
        <v/>
      </c>
      <c r="L145" s="4" t="str" cm="1">
        <f t="array" ref="L145">IFERROR(INDEX('RESOLVE Results'!$D:$P, MATCH(1, ('RESOLVE Results'!$A:$A = $D$118) * ('RESOLVE Results'!$B:$B = $F$118) * ('RESOLVE Results'!$C:$C = $C145), 0), MATCH(L$120, 'RESOLVE Results'!$D$1:$P$1, 0)), "")</f>
        <v/>
      </c>
      <c r="M145" s="4" t="str" cm="1">
        <f t="array" ref="M145">IFERROR(INDEX('RESOLVE Results'!$D:$P, MATCH(1, ('RESOLVE Results'!$A:$A = $D$118) * ('RESOLVE Results'!$B:$B = $F$118) * ('RESOLVE Results'!$C:$C = $C145), 0), MATCH(M$120, 'RESOLVE Results'!$D$1:$P$1, 0)), "")</f>
        <v/>
      </c>
      <c r="N145" s="4" t="str" cm="1">
        <f t="array" ref="N145">IFERROR(INDEX('RESOLVE Results'!$D:$P, MATCH(1, ('RESOLVE Results'!$A:$A = $D$118) * ('RESOLVE Results'!$B:$B = $F$118) * ('RESOLVE Results'!$C:$C = $C145), 0), MATCH(N$120, 'RESOLVE Results'!$D$1:$P$1, 0)), "")</f>
        <v/>
      </c>
      <c r="O145" s="4" t="str" cm="1">
        <f t="array" ref="O145">IFERROR(INDEX('RESOLVE Results'!$D:$P, MATCH(1, ('RESOLVE Results'!$A:$A = $D$118) * ('RESOLVE Results'!$B:$B = $F$118) * ('RESOLVE Results'!$C:$C = $C145), 0), MATCH(O$120, 'RESOLVE Results'!$D$1:$P$1, 0)), "")</f>
        <v/>
      </c>
      <c r="P145" s="6" t="str">
        <f t="shared" si="2"/>
        <v/>
      </c>
      <c r="Q145" s="6"/>
    </row>
    <row r="146" spans="2:17" outlineLevel="1" x14ac:dyDescent="0.2">
      <c r="B146" s="11" t="s">
        <v>180</v>
      </c>
      <c r="C146" s="3"/>
      <c r="D146" s="4" t="str" cm="1">
        <f t="array" ref="D146">IFERROR(INDEX('RESOLVE Results'!$D:$P, MATCH(1, ('RESOLVE Results'!$A:$A = $D$118) * ('RESOLVE Results'!$B:$B = $F$118) * ('RESOLVE Results'!$C:$C = $C146), 0), MATCH(D$120, 'RESOLVE Results'!$D$1:$P$1, 0)), "")</f>
        <v/>
      </c>
      <c r="E146" s="4" t="str" cm="1">
        <f t="array" ref="E146">IFERROR(INDEX('RESOLVE Results'!$D:$P, MATCH(1, ('RESOLVE Results'!$A:$A = $D$118) * ('RESOLVE Results'!$B:$B = $F$118) * ('RESOLVE Results'!$C:$C = $C146), 0), MATCH(E$120, 'RESOLVE Results'!$D$1:$P$1, 0)), "")</f>
        <v/>
      </c>
      <c r="F146" s="4" t="str" cm="1">
        <f t="array" ref="F146">IFERROR(INDEX('RESOLVE Results'!$D:$P, MATCH(1, ('RESOLVE Results'!$A:$A = $D$118) * ('RESOLVE Results'!$B:$B = $F$118) * ('RESOLVE Results'!$C:$C = $C146), 0), MATCH(F$120, 'RESOLVE Results'!$D$1:$P$1, 0)), "")</f>
        <v/>
      </c>
      <c r="G146" s="4" t="str" cm="1">
        <f t="array" ref="G146">IFERROR(INDEX('RESOLVE Results'!$D:$P, MATCH(1, ('RESOLVE Results'!$A:$A = $D$118) * ('RESOLVE Results'!$B:$B = $F$118) * ('RESOLVE Results'!$C:$C = $C146), 0), MATCH(G$120, 'RESOLVE Results'!$D$1:$P$1, 0)), "")</f>
        <v/>
      </c>
      <c r="H146" s="4" t="str" cm="1">
        <f t="array" ref="H146">IFERROR(INDEX('RESOLVE Results'!$D:$P, MATCH(1, ('RESOLVE Results'!$A:$A = $D$118) * ('RESOLVE Results'!$B:$B = $F$118) * ('RESOLVE Results'!$C:$C = $C146), 0), MATCH(H$120, 'RESOLVE Results'!$D$1:$P$1, 0)), "")</f>
        <v/>
      </c>
      <c r="I146" s="4" t="str" cm="1">
        <f t="array" ref="I146">IFERROR(INDEX('RESOLVE Results'!$D:$P, MATCH(1, ('RESOLVE Results'!$A:$A = $D$118) * ('RESOLVE Results'!$B:$B = $F$118) * ('RESOLVE Results'!$C:$C = $C146), 0), MATCH(I$120, 'RESOLVE Results'!$D$1:$P$1, 0)), "")</f>
        <v/>
      </c>
      <c r="J146" s="4" t="str" cm="1">
        <f t="array" ref="J146">IFERROR(INDEX('RESOLVE Results'!$D:$P, MATCH(1, ('RESOLVE Results'!$A:$A = $D$118) * ('RESOLVE Results'!$B:$B = $F$118) * ('RESOLVE Results'!$C:$C = $C146), 0), MATCH(J$120, 'RESOLVE Results'!$D$1:$P$1, 0)), "")</f>
        <v/>
      </c>
      <c r="K146" s="4" t="str" cm="1">
        <f t="array" ref="K146">IFERROR(INDEX('RESOLVE Results'!$D:$P, MATCH(1, ('RESOLVE Results'!$A:$A = $D$118) * ('RESOLVE Results'!$B:$B = $F$118) * ('RESOLVE Results'!$C:$C = $C146), 0), MATCH(K$120, 'RESOLVE Results'!$D$1:$P$1, 0)), "")</f>
        <v/>
      </c>
      <c r="L146" s="4" t="str" cm="1">
        <f t="array" ref="L146">IFERROR(INDEX('RESOLVE Results'!$D:$P, MATCH(1, ('RESOLVE Results'!$A:$A = $D$118) * ('RESOLVE Results'!$B:$B = $F$118) * ('RESOLVE Results'!$C:$C = $C146), 0), MATCH(L$120, 'RESOLVE Results'!$D$1:$P$1, 0)), "")</f>
        <v/>
      </c>
      <c r="M146" s="4" t="str" cm="1">
        <f t="array" ref="M146">IFERROR(INDEX('RESOLVE Results'!$D:$P, MATCH(1, ('RESOLVE Results'!$A:$A = $D$118) * ('RESOLVE Results'!$B:$B = $F$118) * ('RESOLVE Results'!$C:$C = $C146), 0), MATCH(M$120, 'RESOLVE Results'!$D$1:$P$1, 0)), "")</f>
        <v/>
      </c>
      <c r="N146" s="4" t="str" cm="1">
        <f t="array" ref="N146">IFERROR(INDEX('RESOLVE Results'!$D:$P, MATCH(1, ('RESOLVE Results'!$A:$A = $D$118) * ('RESOLVE Results'!$B:$B = $F$118) * ('RESOLVE Results'!$C:$C = $C146), 0), MATCH(N$120, 'RESOLVE Results'!$D$1:$P$1, 0)), "")</f>
        <v/>
      </c>
      <c r="O146" s="4" t="str" cm="1">
        <f t="array" ref="O146">IFERROR(INDEX('RESOLVE Results'!$D:$P, MATCH(1, ('RESOLVE Results'!$A:$A = $D$118) * ('RESOLVE Results'!$B:$B = $F$118) * ('RESOLVE Results'!$C:$C = $C146), 0), MATCH(O$120, 'RESOLVE Results'!$D$1:$P$1, 0)), "")</f>
        <v/>
      </c>
      <c r="P146" s="6" t="str">
        <f t="shared" si="2"/>
        <v/>
      </c>
      <c r="Q146" s="6"/>
    </row>
    <row r="147" spans="2:17" outlineLevel="1" x14ac:dyDescent="0.2">
      <c r="B147" s="11" t="s">
        <v>180</v>
      </c>
      <c r="C147" s="3"/>
      <c r="D147" s="4" t="str" cm="1">
        <f t="array" ref="D147">IFERROR(INDEX('RESOLVE Results'!$D:$P, MATCH(1, ('RESOLVE Results'!$A:$A = $D$118) * ('RESOLVE Results'!$B:$B = $F$118) * ('RESOLVE Results'!$C:$C = $C147), 0), MATCH(D$120, 'RESOLVE Results'!$D$1:$P$1, 0)), "")</f>
        <v/>
      </c>
      <c r="E147" s="4" t="str" cm="1">
        <f t="array" ref="E147">IFERROR(INDEX('RESOLVE Results'!$D:$P, MATCH(1, ('RESOLVE Results'!$A:$A = $D$118) * ('RESOLVE Results'!$B:$B = $F$118) * ('RESOLVE Results'!$C:$C = $C147), 0), MATCH(E$120, 'RESOLVE Results'!$D$1:$P$1, 0)), "")</f>
        <v/>
      </c>
      <c r="F147" s="4" t="str" cm="1">
        <f t="array" ref="F147">IFERROR(INDEX('RESOLVE Results'!$D:$P, MATCH(1, ('RESOLVE Results'!$A:$A = $D$118) * ('RESOLVE Results'!$B:$B = $F$118) * ('RESOLVE Results'!$C:$C = $C147), 0), MATCH(F$120, 'RESOLVE Results'!$D$1:$P$1, 0)), "")</f>
        <v/>
      </c>
      <c r="G147" s="4" t="str" cm="1">
        <f t="array" ref="G147">IFERROR(INDEX('RESOLVE Results'!$D:$P, MATCH(1, ('RESOLVE Results'!$A:$A = $D$118) * ('RESOLVE Results'!$B:$B = $F$118) * ('RESOLVE Results'!$C:$C = $C147), 0), MATCH(G$120, 'RESOLVE Results'!$D$1:$P$1, 0)), "")</f>
        <v/>
      </c>
      <c r="H147" s="4" t="str" cm="1">
        <f t="array" ref="H147">IFERROR(INDEX('RESOLVE Results'!$D:$P, MATCH(1, ('RESOLVE Results'!$A:$A = $D$118) * ('RESOLVE Results'!$B:$B = $F$118) * ('RESOLVE Results'!$C:$C = $C147), 0), MATCH(H$120, 'RESOLVE Results'!$D$1:$P$1, 0)), "")</f>
        <v/>
      </c>
      <c r="I147" s="4" t="str" cm="1">
        <f t="array" ref="I147">IFERROR(INDEX('RESOLVE Results'!$D:$P, MATCH(1, ('RESOLVE Results'!$A:$A = $D$118) * ('RESOLVE Results'!$B:$B = $F$118) * ('RESOLVE Results'!$C:$C = $C147), 0), MATCH(I$120, 'RESOLVE Results'!$D$1:$P$1, 0)), "")</f>
        <v/>
      </c>
      <c r="J147" s="4" t="str" cm="1">
        <f t="array" ref="J147">IFERROR(INDEX('RESOLVE Results'!$D:$P, MATCH(1, ('RESOLVE Results'!$A:$A = $D$118) * ('RESOLVE Results'!$B:$B = $F$118) * ('RESOLVE Results'!$C:$C = $C147), 0), MATCH(J$120, 'RESOLVE Results'!$D$1:$P$1, 0)), "")</f>
        <v/>
      </c>
      <c r="K147" s="4" t="str" cm="1">
        <f t="array" ref="K147">IFERROR(INDEX('RESOLVE Results'!$D:$P, MATCH(1, ('RESOLVE Results'!$A:$A = $D$118) * ('RESOLVE Results'!$B:$B = $F$118) * ('RESOLVE Results'!$C:$C = $C147), 0), MATCH(K$120, 'RESOLVE Results'!$D$1:$P$1, 0)), "")</f>
        <v/>
      </c>
      <c r="L147" s="4" t="str" cm="1">
        <f t="array" ref="L147">IFERROR(INDEX('RESOLVE Results'!$D:$P, MATCH(1, ('RESOLVE Results'!$A:$A = $D$118) * ('RESOLVE Results'!$B:$B = $F$118) * ('RESOLVE Results'!$C:$C = $C147), 0), MATCH(L$120, 'RESOLVE Results'!$D$1:$P$1, 0)), "")</f>
        <v/>
      </c>
      <c r="M147" s="4" t="str" cm="1">
        <f t="array" ref="M147">IFERROR(INDEX('RESOLVE Results'!$D:$P, MATCH(1, ('RESOLVE Results'!$A:$A = $D$118) * ('RESOLVE Results'!$B:$B = $F$118) * ('RESOLVE Results'!$C:$C = $C147), 0), MATCH(M$120, 'RESOLVE Results'!$D$1:$P$1, 0)), "")</f>
        <v/>
      </c>
      <c r="N147" s="4" t="str" cm="1">
        <f t="array" ref="N147">IFERROR(INDEX('RESOLVE Results'!$D:$P, MATCH(1, ('RESOLVE Results'!$A:$A = $D$118) * ('RESOLVE Results'!$B:$B = $F$118) * ('RESOLVE Results'!$C:$C = $C147), 0), MATCH(N$120, 'RESOLVE Results'!$D$1:$P$1, 0)), "")</f>
        <v/>
      </c>
      <c r="O147" s="4" t="str" cm="1">
        <f t="array" ref="O147">IFERROR(INDEX('RESOLVE Results'!$D:$P, MATCH(1, ('RESOLVE Results'!$A:$A = $D$118) * ('RESOLVE Results'!$B:$B = $F$118) * ('RESOLVE Results'!$C:$C = $C147), 0), MATCH(O$120, 'RESOLVE Results'!$D$1:$P$1, 0)), "")</f>
        <v/>
      </c>
      <c r="P147" s="6" t="str">
        <f t="shared" si="2"/>
        <v/>
      </c>
      <c r="Q147" s="6"/>
    </row>
    <row r="148" spans="2:17" outlineLevel="1" x14ac:dyDescent="0.2">
      <c r="B148" s="11" t="s">
        <v>180</v>
      </c>
      <c r="C148" s="3"/>
      <c r="D148" s="4" t="str" cm="1">
        <f t="array" ref="D148">IFERROR(INDEX('RESOLVE Results'!$D:$P, MATCH(1, ('RESOLVE Results'!$A:$A = $D$118) * ('RESOLVE Results'!$B:$B = $F$118) * ('RESOLVE Results'!$C:$C = $C148), 0), MATCH(D$120, 'RESOLVE Results'!$D$1:$P$1, 0)), "")</f>
        <v/>
      </c>
      <c r="E148" s="4" t="str" cm="1">
        <f t="array" ref="E148">IFERROR(INDEX('RESOLVE Results'!$D:$P, MATCH(1, ('RESOLVE Results'!$A:$A = $D$118) * ('RESOLVE Results'!$B:$B = $F$118) * ('RESOLVE Results'!$C:$C = $C148), 0), MATCH(E$120, 'RESOLVE Results'!$D$1:$P$1, 0)), "")</f>
        <v/>
      </c>
      <c r="F148" s="4" t="str" cm="1">
        <f t="array" ref="F148">IFERROR(INDEX('RESOLVE Results'!$D:$P, MATCH(1, ('RESOLVE Results'!$A:$A = $D$118) * ('RESOLVE Results'!$B:$B = $F$118) * ('RESOLVE Results'!$C:$C = $C148), 0), MATCH(F$120, 'RESOLVE Results'!$D$1:$P$1, 0)), "")</f>
        <v/>
      </c>
      <c r="G148" s="4" t="str" cm="1">
        <f t="array" ref="G148">IFERROR(INDEX('RESOLVE Results'!$D:$P, MATCH(1, ('RESOLVE Results'!$A:$A = $D$118) * ('RESOLVE Results'!$B:$B = $F$118) * ('RESOLVE Results'!$C:$C = $C148), 0), MATCH(G$120, 'RESOLVE Results'!$D$1:$P$1, 0)), "")</f>
        <v/>
      </c>
      <c r="H148" s="4" t="str" cm="1">
        <f t="array" ref="H148">IFERROR(INDEX('RESOLVE Results'!$D:$P, MATCH(1, ('RESOLVE Results'!$A:$A = $D$118) * ('RESOLVE Results'!$B:$B = $F$118) * ('RESOLVE Results'!$C:$C = $C148), 0), MATCH(H$120, 'RESOLVE Results'!$D$1:$P$1, 0)), "")</f>
        <v/>
      </c>
      <c r="I148" s="4" t="str" cm="1">
        <f t="array" ref="I148">IFERROR(INDEX('RESOLVE Results'!$D:$P, MATCH(1, ('RESOLVE Results'!$A:$A = $D$118) * ('RESOLVE Results'!$B:$B = $F$118) * ('RESOLVE Results'!$C:$C = $C148), 0), MATCH(I$120, 'RESOLVE Results'!$D$1:$P$1, 0)), "")</f>
        <v/>
      </c>
      <c r="J148" s="4" t="str" cm="1">
        <f t="array" ref="J148">IFERROR(INDEX('RESOLVE Results'!$D:$P, MATCH(1, ('RESOLVE Results'!$A:$A = $D$118) * ('RESOLVE Results'!$B:$B = $F$118) * ('RESOLVE Results'!$C:$C = $C148), 0), MATCH(J$120, 'RESOLVE Results'!$D$1:$P$1, 0)), "")</f>
        <v/>
      </c>
      <c r="K148" s="4" t="str" cm="1">
        <f t="array" ref="K148">IFERROR(INDEX('RESOLVE Results'!$D:$P, MATCH(1, ('RESOLVE Results'!$A:$A = $D$118) * ('RESOLVE Results'!$B:$B = $F$118) * ('RESOLVE Results'!$C:$C = $C148), 0), MATCH(K$120, 'RESOLVE Results'!$D$1:$P$1, 0)), "")</f>
        <v/>
      </c>
      <c r="L148" s="4" t="str" cm="1">
        <f t="array" ref="L148">IFERROR(INDEX('RESOLVE Results'!$D:$P, MATCH(1, ('RESOLVE Results'!$A:$A = $D$118) * ('RESOLVE Results'!$B:$B = $F$118) * ('RESOLVE Results'!$C:$C = $C148), 0), MATCH(L$120, 'RESOLVE Results'!$D$1:$P$1, 0)), "")</f>
        <v/>
      </c>
      <c r="M148" s="4" t="str" cm="1">
        <f t="array" ref="M148">IFERROR(INDEX('RESOLVE Results'!$D:$P, MATCH(1, ('RESOLVE Results'!$A:$A = $D$118) * ('RESOLVE Results'!$B:$B = $F$118) * ('RESOLVE Results'!$C:$C = $C148), 0), MATCH(M$120, 'RESOLVE Results'!$D$1:$P$1, 0)), "")</f>
        <v/>
      </c>
      <c r="N148" s="4" t="str" cm="1">
        <f t="array" ref="N148">IFERROR(INDEX('RESOLVE Results'!$D:$P, MATCH(1, ('RESOLVE Results'!$A:$A = $D$118) * ('RESOLVE Results'!$B:$B = $F$118) * ('RESOLVE Results'!$C:$C = $C148), 0), MATCH(N$120, 'RESOLVE Results'!$D$1:$P$1, 0)), "")</f>
        <v/>
      </c>
      <c r="O148" s="4" t="str" cm="1">
        <f t="array" ref="O148">IFERROR(INDEX('RESOLVE Results'!$D:$P, MATCH(1, ('RESOLVE Results'!$A:$A = $D$118) * ('RESOLVE Results'!$B:$B = $F$118) * ('RESOLVE Results'!$C:$C = $C148), 0), MATCH(O$120, 'RESOLVE Results'!$D$1:$P$1, 0)), "")</f>
        <v/>
      </c>
      <c r="P148" s="6" t="str">
        <f t="shared" si="2"/>
        <v/>
      </c>
      <c r="Q148" s="6"/>
    </row>
    <row r="149" spans="2:17" outlineLevel="1" x14ac:dyDescent="0.2">
      <c r="B149" s="11" t="s">
        <v>180</v>
      </c>
      <c r="C149" s="3"/>
      <c r="D149" s="4" t="str" cm="1">
        <f t="array" ref="D149">IFERROR(INDEX('RESOLVE Results'!$D:$P, MATCH(1, ('RESOLVE Results'!$A:$A = $D$118) * ('RESOLVE Results'!$B:$B = $F$118) * ('RESOLVE Results'!$C:$C = $C149), 0), MATCH(D$120, 'RESOLVE Results'!$D$1:$P$1, 0)), "")</f>
        <v/>
      </c>
      <c r="E149" s="4" t="str" cm="1">
        <f t="array" ref="E149">IFERROR(INDEX('RESOLVE Results'!$D:$P, MATCH(1, ('RESOLVE Results'!$A:$A = $D$118) * ('RESOLVE Results'!$B:$B = $F$118) * ('RESOLVE Results'!$C:$C = $C149), 0), MATCH(E$120, 'RESOLVE Results'!$D$1:$P$1, 0)), "")</f>
        <v/>
      </c>
      <c r="F149" s="4" t="str" cm="1">
        <f t="array" ref="F149">IFERROR(INDEX('RESOLVE Results'!$D:$P, MATCH(1, ('RESOLVE Results'!$A:$A = $D$118) * ('RESOLVE Results'!$B:$B = $F$118) * ('RESOLVE Results'!$C:$C = $C149), 0), MATCH(F$120, 'RESOLVE Results'!$D$1:$P$1, 0)), "")</f>
        <v/>
      </c>
      <c r="G149" s="4" t="str" cm="1">
        <f t="array" ref="G149">IFERROR(INDEX('RESOLVE Results'!$D:$P, MATCH(1, ('RESOLVE Results'!$A:$A = $D$118) * ('RESOLVE Results'!$B:$B = $F$118) * ('RESOLVE Results'!$C:$C = $C149), 0), MATCH(G$120, 'RESOLVE Results'!$D$1:$P$1, 0)), "")</f>
        <v/>
      </c>
      <c r="H149" s="4" t="str" cm="1">
        <f t="array" ref="H149">IFERROR(INDEX('RESOLVE Results'!$D:$P, MATCH(1, ('RESOLVE Results'!$A:$A = $D$118) * ('RESOLVE Results'!$B:$B = $F$118) * ('RESOLVE Results'!$C:$C = $C149), 0), MATCH(H$120, 'RESOLVE Results'!$D$1:$P$1, 0)), "")</f>
        <v/>
      </c>
      <c r="I149" s="4" t="str" cm="1">
        <f t="array" ref="I149">IFERROR(INDEX('RESOLVE Results'!$D:$P, MATCH(1, ('RESOLVE Results'!$A:$A = $D$118) * ('RESOLVE Results'!$B:$B = $F$118) * ('RESOLVE Results'!$C:$C = $C149), 0), MATCH(I$120, 'RESOLVE Results'!$D$1:$P$1, 0)), "")</f>
        <v/>
      </c>
      <c r="J149" s="4" t="str" cm="1">
        <f t="array" ref="J149">IFERROR(INDEX('RESOLVE Results'!$D:$P, MATCH(1, ('RESOLVE Results'!$A:$A = $D$118) * ('RESOLVE Results'!$B:$B = $F$118) * ('RESOLVE Results'!$C:$C = $C149), 0), MATCH(J$120, 'RESOLVE Results'!$D$1:$P$1, 0)), "")</f>
        <v/>
      </c>
      <c r="K149" s="4" t="str" cm="1">
        <f t="array" ref="K149">IFERROR(INDEX('RESOLVE Results'!$D:$P, MATCH(1, ('RESOLVE Results'!$A:$A = $D$118) * ('RESOLVE Results'!$B:$B = $F$118) * ('RESOLVE Results'!$C:$C = $C149), 0), MATCH(K$120, 'RESOLVE Results'!$D$1:$P$1, 0)), "")</f>
        <v/>
      </c>
      <c r="L149" s="4" t="str" cm="1">
        <f t="array" ref="L149">IFERROR(INDEX('RESOLVE Results'!$D:$P, MATCH(1, ('RESOLVE Results'!$A:$A = $D$118) * ('RESOLVE Results'!$B:$B = $F$118) * ('RESOLVE Results'!$C:$C = $C149), 0), MATCH(L$120, 'RESOLVE Results'!$D$1:$P$1, 0)), "")</f>
        <v/>
      </c>
      <c r="M149" s="4" t="str" cm="1">
        <f t="array" ref="M149">IFERROR(INDEX('RESOLVE Results'!$D:$P, MATCH(1, ('RESOLVE Results'!$A:$A = $D$118) * ('RESOLVE Results'!$B:$B = $F$118) * ('RESOLVE Results'!$C:$C = $C149), 0), MATCH(M$120, 'RESOLVE Results'!$D$1:$P$1, 0)), "")</f>
        <v/>
      </c>
      <c r="N149" s="4" t="str" cm="1">
        <f t="array" ref="N149">IFERROR(INDEX('RESOLVE Results'!$D:$P, MATCH(1, ('RESOLVE Results'!$A:$A = $D$118) * ('RESOLVE Results'!$B:$B = $F$118) * ('RESOLVE Results'!$C:$C = $C149), 0), MATCH(N$120, 'RESOLVE Results'!$D$1:$P$1, 0)), "")</f>
        <v/>
      </c>
      <c r="O149" s="4" t="str" cm="1">
        <f t="array" ref="O149">IFERROR(INDEX('RESOLVE Results'!$D:$P, MATCH(1, ('RESOLVE Results'!$A:$A = $D$118) * ('RESOLVE Results'!$B:$B = $F$118) * ('RESOLVE Results'!$C:$C = $C149), 0), MATCH(O$120, 'RESOLVE Results'!$D$1:$P$1, 0)), "")</f>
        <v/>
      </c>
      <c r="P149" s="6" t="str">
        <f t="shared" si="2"/>
        <v/>
      </c>
      <c r="Q149" s="6"/>
    </row>
    <row r="150" spans="2:17" outlineLevel="1" x14ac:dyDescent="0.2">
      <c r="B150" s="11" t="s">
        <v>180</v>
      </c>
      <c r="C150" s="3"/>
      <c r="D150" s="4" t="str" cm="1">
        <f t="array" ref="D150">IFERROR(INDEX('RESOLVE Results'!$D:$P, MATCH(1, ('RESOLVE Results'!$A:$A = $D$118) * ('RESOLVE Results'!$B:$B = $F$118) * ('RESOLVE Results'!$C:$C = $C150), 0), MATCH(D$120, 'RESOLVE Results'!$D$1:$P$1, 0)), "")</f>
        <v/>
      </c>
      <c r="E150" s="4" t="str" cm="1">
        <f t="array" ref="E150">IFERROR(INDEX('RESOLVE Results'!$D:$P, MATCH(1, ('RESOLVE Results'!$A:$A = $D$118) * ('RESOLVE Results'!$B:$B = $F$118) * ('RESOLVE Results'!$C:$C = $C150), 0), MATCH(E$120, 'RESOLVE Results'!$D$1:$P$1, 0)), "")</f>
        <v/>
      </c>
      <c r="F150" s="4" t="str" cm="1">
        <f t="array" ref="F150">IFERROR(INDEX('RESOLVE Results'!$D:$P, MATCH(1, ('RESOLVE Results'!$A:$A = $D$118) * ('RESOLVE Results'!$B:$B = $F$118) * ('RESOLVE Results'!$C:$C = $C150), 0), MATCH(F$120, 'RESOLVE Results'!$D$1:$P$1, 0)), "")</f>
        <v/>
      </c>
      <c r="G150" s="4" t="str" cm="1">
        <f t="array" ref="G150">IFERROR(INDEX('RESOLVE Results'!$D:$P, MATCH(1, ('RESOLVE Results'!$A:$A = $D$118) * ('RESOLVE Results'!$B:$B = $F$118) * ('RESOLVE Results'!$C:$C = $C150), 0), MATCH(G$120, 'RESOLVE Results'!$D$1:$P$1, 0)), "")</f>
        <v/>
      </c>
      <c r="H150" s="4" t="str" cm="1">
        <f t="array" ref="H150">IFERROR(INDEX('RESOLVE Results'!$D:$P, MATCH(1, ('RESOLVE Results'!$A:$A = $D$118) * ('RESOLVE Results'!$B:$B = $F$118) * ('RESOLVE Results'!$C:$C = $C150), 0), MATCH(H$120, 'RESOLVE Results'!$D$1:$P$1, 0)), "")</f>
        <v/>
      </c>
      <c r="I150" s="4" t="str" cm="1">
        <f t="array" ref="I150">IFERROR(INDEX('RESOLVE Results'!$D:$P, MATCH(1, ('RESOLVE Results'!$A:$A = $D$118) * ('RESOLVE Results'!$B:$B = $F$118) * ('RESOLVE Results'!$C:$C = $C150), 0), MATCH(I$120, 'RESOLVE Results'!$D$1:$P$1, 0)), "")</f>
        <v/>
      </c>
      <c r="J150" s="4" t="str" cm="1">
        <f t="array" ref="J150">IFERROR(INDEX('RESOLVE Results'!$D:$P, MATCH(1, ('RESOLVE Results'!$A:$A = $D$118) * ('RESOLVE Results'!$B:$B = $F$118) * ('RESOLVE Results'!$C:$C = $C150), 0), MATCH(J$120, 'RESOLVE Results'!$D$1:$P$1, 0)), "")</f>
        <v/>
      </c>
      <c r="K150" s="4" t="str" cm="1">
        <f t="array" ref="K150">IFERROR(INDEX('RESOLVE Results'!$D:$P, MATCH(1, ('RESOLVE Results'!$A:$A = $D$118) * ('RESOLVE Results'!$B:$B = $F$118) * ('RESOLVE Results'!$C:$C = $C150), 0), MATCH(K$120, 'RESOLVE Results'!$D$1:$P$1, 0)), "")</f>
        <v/>
      </c>
      <c r="L150" s="4" t="str" cm="1">
        <f t="array" ref="L150">IFERROR(INDEX('RESOLVE Results'!$D:$P, MATCH(1, ('RESOLVE Results'!$A:$A = $D$118) * ('RESOLVE Results'!$B:$B = $F$118) * ('RESOLVE Results'!$C:$C = $C150), 0), MATCH(L$120, 'RESOLVE Results'!$D$1:$P$1, 0)), "")</f>
        <v/>
      </c>
      <c r="M150" s="4" t="str" cm="1">
        <f t="array" ref="M150">IFERROR(INDEX('RESOLVE Results'!$D:$P, MATCH(1, ('RESOLVE Results'!$A:$A = $D$118) * ('RESOLVE Results'!$B:$B = $F$118) * ('RESOLVE Results'!$C:$C = $C150), 0), MATCH(M$120, 'RESOLVE Results'!$D$1:$P$1, 0)), "")</f>
        <v/>
      </c>
      <c r="N150" s="4" t="str" cm="1">
        <f t="array" ref="N150">IFERROR(INDEX('RESOLVE Results'!$D:$P, MATCH(1, ('RESOLVE Results'!$A:$A = $D$118) * ('RESOLVE Results'!$B:$B = $F$118) * ('RESOLVE Results'!$C:$C = $C150), 0), MATCH(N$120, 'RESOLVE Results'!$D$1:$P$1, 0)), "")</f>
        <v/>
      </c>
      <c r="O150" s="4" t="str" cm="1">
        <f t="array" ref="O150">IFERROR(INDEX('RESOLVE Results'!$D:$P, MATCH(1, ('RESOLVE Results'!$A:$A = $D$118) * ('RESOLVE Results'!$B:$B = $F$118) * ('RESOLVE Results'!$C:$C = $C150), 0), MATCH(O$120, 'RESOLVE Results'!$D$1:$P$1, 0)), "")</f>
        <v/>
      </c>
      <c r="P150" s="6" t="str">
        <f t="shared" si="2"/>
        <v/>
      </c>
      <c r="Q150" s="6"/>
    </row>
    <row r="151" spans="2:17" outlineLevel="1" x14ac:dyDescent="0.2">
      <c r="B151" s="11" t="s">
        <v>180</v>
      </c>
      <c r="C151" s="3"/>
      <c r="D151" s="4" t="str" cm="1">
        <f t="array" ref="D151">IFERROR(INDEX('RESOLVE Results'!$D:$P, MATCH(1, ('RESOLVE Results'!$A:$A = $D$118) * ('RESOLVE Results'!$B:$B = $F$118) * ('RESOLVE Results'!$C:$C = $C151), 0), MATCH(D$120, 'RESOLVE Results'!$D$1:$P$1, 0)), "")</f>
        <v/>
      </c>
      <c r="E151" s="4" t="str" cm="1">
        <f t="array" ref="E151">IFERROR(INDEX('RESOLVE Results'!$D:$P, MATCH(1, ('RESOLVE Results'!$A:$A = $D$118) * ('RESOLVE Results'!$B:$B = $F$118) * ('RESOLVE Results'!$C:$C = $C151), 0), MATCH(E$120, 'RESOLVE Results'!$D$1:$P$1, 0)), "")</f>
        <v/>
      </c>
      <c r="F151" s="4" t="str" cm="1">
        <f t="array" ref="F151">IFERROR(INDEX('RESOLVE Results'!$D:$P, MATCH(1, ('RESOLVE Results'!$A:$A = $D$118) * ('RESOLVE Results'!$B:$B = $F$118) * ('RESOLVE Results'!$C:$C = $C151), 0), MATCH(F$120, 'RESOLVE Results'!$D$1:$P$1, 0)), "")</f>
        <v/>
      </c>
      <c r="G151" s="4" t="str" cm="1">
        <f t="array" ref="G151">IFERROR(INDEX('RESOLVE Results'!$D:$P, MATCH(1, ('RESOLVE Results'!$A:$A = $D$118) * ('RESOLVE Results'!$B:$B = $F$118) * ('RESOLVE Results'!$C:$C = $C151), 0), MATCH(G$120, 'RESOLVE Results'!$D$1:$P$1, 0)), "")</f>
        <v/>
      </c>
      <c r="H151" s="4" t="str" cm="1">
        <f t="array" ref="H151">IFERROR(INDEX('RESOLVE Results'!$D:$P, MATCH(1, ('RESOLVE Results'!$A:$A = $D$118) * ('RESOLVE Results'!$B:$B = $F$118) * ('RESOLVE Results'!$C:$C = $C151), 0), MATCH(H$120, 'RESOLVE Results'!$D$1:$P$1, 0)), "")</f>
        <v/>
      </c>
      <c r="I151" s="4" t="str" cm="1">
        <f t="array" ref="I151">IFERROR(INDEX('RESOLVE Results'!$D:$P, MATCH(1, ('RESOLVE Results'!$A:$A = $D$118) * ('RESOLVE Results'!$B:$B = $F$118) * ('RESOLVE Results'!$C:$C = $C151), 0), MATCH(I$120, 'RESOLVE Results'!$D$1:$P$1, 0)), "")</f>
        <v/>
      </c>
      <c r="J151" s="4" t="str" cm="1">
        <f t="array" ref="J151">IFERROR(INDEX('RESOLVE Results'!$D:$P, MATCH(1, ('RESOLVE Results'!$A:$A = $D$118) * ('RESOLVE Results'!$B:$B = $F$118) * ('RESOLVE Results'!$C:$C = $C151), 0), MATCH(J$120, 'RESOLVE Results'!$D$1:$P$1, 0)), "")</f>
        <v/>
      </c>
      <c r="K151" s="4" t="str" cm="1">
        <f t="array" ref="K151">IFERROR(INDEX('RESOLVE Results'!$D:$P, MATCH(1, ('RESOLVE Results'!$A:$A = $D$118) * ('RESOLVE Results'!$B:$B = $F$118) * ('RESOLVE Results'!$C:$C = $C151), 0), MATCH(K$120, 'RESOLVE Results'!$D$1:$P$1, 0)), "")</f>
        <v/>
      </c>
      <c r="L151" s="4" t="str" cm="1">
        <f t="array" ref="L151">IFERROR(INDEX('RESOLVE Results'!$D:$P, MATCH(1, ('RESOLVE Results'!$A:$A = $D$118) * ('RESOLVE Results'!$B:$B = $F$118) * ('RESOLVE Results'!$C:$C = $C151), 0), MATCH(L$120, 'RESOLVE Results'!$D$1:$P$1, 0)), "")</f>
        <v/>
      </c>
      <c r="M151" s="4" t="str" cm="1">
        <f t="array" ref="M151">IFERROR(INDEX('RESOLVE Results'!$D:$P, MATCH(1, ('RESOLVE Results'!$A:$A = $D$118) * ('RESOLVE Results'!$B:$B = $F$118) * ('RESOLVE Results'!$C:$C = $C151), 0), MATCH(M$120, 'RESOLVE Results'!$D$1:$P$1, 0)), "")</f>
        <v/>
      </c>
      <c r="N151" s="4" t="str" cm="1">
        <f t="array" ref="N151">IFERROR(INDEX('RESOLVE Results'!$D:$P, MATCH(1, ('RESOLVE Results'!$A:$A = $D$118) * ('RESOLVE Results'!$B:$B = $F$118) * ('RESOLVE Results'!$C:$C = $C151), 0), MATCH(N$120, 'RESOLVE Results'!$D$1:$P$1, 0)), "")</f>
        <v/>
      </c>
      <c r="O151" s="4" t="str" cm="1">
        <f t="array" ref="O151">IFERROR(INDEX('RESOLVE Results'!$D:$P, MATCH(1, ('RESOLVE Results'!$A:$A = $D$118) * ('RESOLVE Results'!$B:$B = $F$118) * ('RESOLVE Results'!$C:$C = $C151), 0), MATCH(O$120, 'RESOLVE Results'!$D$1:$P$1, 0)), "")</f>
        <v/>
      </c>
      <c r="P151" s="6" t="str">
        <f t="shared" si="2"/>
        <v/>
      </c>
      <c r="Q151" s="6"/>
    </row>
    <row r="152" spans="2:17" outlineLevel="1" x14ac:dyDescent="0.2">
      <c r="B152" s="11" t="s">
        <v>180</v>
      </c>
      <c r="C152" s="3"/>
      <c r="D152" s="4" t="str" cm="1">
        <f t="array" ref="D152">IFERROR(INDEX('RESOLVE Results'!$D:$P, MATCH(1, ('RESOLVE Results'!$A:$A = $D$118) * ('RESOLVE Results'!$B:$B = $F$118) * ('RESOLVE Results'!$C:$C = $C152), 0), MATCH(D$120, 'RESOLVE Results'!$D$1:$P$1, 0)), "")</f>
        <v/>
      </c>
      <c r="E152" s="4" t="str" cm="1">
        <f t="array" ref="E152">IFERROR(INDEX('RESOLVE Results'!$D:$P, MATCH(1, ('RESOLVE Results'!$A:$A = $D$118) * ('RESOLVE Results'!$B:$B = $F$118) * ('RESOLVE Results'!$C:$C = $C152), 0), MATCH(E$120, 'RESOLVE Results'!$D$1:$P$1, 0)), "")</f>
        <v/>
      </c>
      <c r="F152" s="4" t="str" cm="1">
        <f t="array" ref="F152">IFERROR(INDEX('RESOLVE Results'!$D:$P, MATCH(1, ('RESOLVE Results'!$A:$A = $D$118) * ('RESOLVE Results'!$B:$B = $F$118) * ('RESOLVE Results'!$C:$C = $C152), 0), MATCH(F$120, 'RESOLVE Results'!$D$1:$P$1, 0)), "")</f>
        <v/>
      </c>
      <c r="G152" s="4" t="str" cm="1">
        <f t="array" ref="G152">IFERROR(INDEX('RESOLVE Results'!$D:$P, MATCH(1, ('RESOLVE Results'!$A:$A = $D$118) * ('RESOLVE Results'!$B:$B = $F$118) * ('RESOLVE Results'!$C:$C = $C152), 0), MATCH(G$120, 'RESOLVE Results'!$D$1:$P$1, 0)), "")</f>
        <v/>
      </c>
      <c r="H152" s="4" t="str" cm="1">
        <f t="array" ref="H152">IFERROR(INDEX('RESOLVE Results'!$D:$P, MATCH(1, ('RESOLVE Results'!$A:$A = $D$118) * ('RESOLVE Results'!$B:$B = $F$118) * ('RESOLVE Results'!$C:$C = $C152), 0), MATCH(H$120, 'RESOLVE Results'!$D$1:$P$1, 0)), "")</f>
        <v/>
      </c>
      <c r="I152" s="4" t="str" cm="1">
        <f t="array" ref="I152">IFERROR(INDEX('RESOLVE Results'!$D:$P, MATCH(1, ('RESOLVE Results'!$A:$A = $D$118) * ('RESOLVE Results'!$B:$B = $F$118) * ('RESOLVE Results'!$C:$C = $C152), 0), MATCH(I$120, 'RESOLVE Results'!$D$1:$P$1, 0)), "")</f>
        <v/>
      </c>
      <c r="J152" s="4" t="str" cm="1">
        <f t="array" ref="J152">IFERROR(INDEX('RESOLVE Results'!$D:$P, MATCH(1, ('RESOLVE Results'!$A:$A = $D$118) * ('RESOLVE Results'!$B:$B = $F$118) * ('RESOLVE Results'!$C:$C = $C152), 0), MATCH(J$120, 'RESOLVE Results'!$D$1:$P$1, 0)), "")</f>
        <v/>
      </c>
      <c r="K152" s="4" t="str" cm="1">
        <f t="array" ref="K152">IFERROR(INDEX('RESOLVE Results'!$D:$P, MATCH(1, ('RESOLVE Results'!$A:$A = $D$118) * ('RESOLVE Results'!$B:$B = $F$118) * ('RESOLVE Results'!$C:$C = $C152), 0), MATCH(K$120, 'RESOLVE Results'!$D$1:$P$1, 0)), "")</f>
        <v/>
      </c>
      <c r="L152" s="4" t="str" cm="1">
        <f t="array" ref="L152">IFERROR(INDEX('RESOLVE Results'!$D:$P, MATCH(1, ('RESOLVE Results'!$A:$A = $D$118) * ('RESOLVE Results'!$B:$B = $F$118) * ('RESOLVE Results'!$C:$C = $C152), 0), MATCH(L$120, 'RESOLVE Results'!$D$1:$P$1, 0)), "")</f>
        <v/>
      </c>
      <c r="M152" s="4" t="str" cm="1">
        <f t="array" ref="M152">IFERROR(INDEX('RESOLVE Results'!$D:$P, MATCH(1, ('RESOLVE Results'!$A:$A = $D$118) * ('RESOLVE Results'!$B:$B = $F$118) * ('RESOLVE Results'!$C:$C = $C152), 0), MATCH(M$120, 'RESOLVE Results'!$D$1:$P$1, 0)), "")</f>
        <v/>
      </c>
      <c r="N152" s="4" t="str" cm="1">
        <f t="array" ref="N152">IFERROR(INDEX('RESOLVE Results'!$D:$P, MATCH(1, ('RESOLVE Results'!$A:$A = $D$118) * ('RESOLVE Results'!$B:$B = $F$118) * ('RESOLVE Results'!$C:$C = $C152), 0), MATCH(N$120, 'RESOLVE Results'!$D$1:$P$1, 0)), "")</f>
        <v/>
      </c>
      <c r="O152" s="4" t="str" cm="1">
        <f t="array" ref="O152">IFERROR(INDEX('RESOLVE Results'!$D:$P, MATCH(1, ('RESOLVE Results'!$A:$A = $D$118) * ('RESOLVE Results'!$B:$B = $F$118) * ('RESOLVE Results'!$C:$C = $C152), 0), MATCH(O$120, 'RESOLVE Results'!$D$1:$P$1, 0)), "")</f>
        <v/>
      </c>
      <c r="P152" s="6" t="str">
        <f t="shared" si="2"/>
        <v/>
      </c>
      <c r="Q152" s="6"/>
    </row>
    <row r="153" spans="2:17" outlineLevel="1" x14ac:dyDescent="0.2">
      <c r="B153" s="11" t="s">
        <v>180</v>
      </c>
      <c r="C153" s="3"/>
      <c r="D153" s="4" t="str" cm="1">
        <f t="array" ref="D153">IFERROR(INDEX('RESOLVE Results'!$D:$P, MATCH(1, ('RESOLVE Results'!$A:$A = $D$118) * ('RESOLVE Results'!$B:$B = $F$118) * ('RESOLVE Results'!$C:$C = $C153), 0), MATCH(D$120, 'RESOLVE Results'!$D$1:$P$1, 0)), "")</f>
        <v/>
      </c>
      <c r="E153" s="4" t="str" cm="1">
        <f t="array" ref="E153">IFERROR(INDEX('RESOLVE Results'!$D:$P, MATCH(1, ('RESOLVE Results'!$A:$A = $D$118) * ('RESOLVE Results'!$B:$B = $F$118) * ('RESOLVE Results'!$C:$C = $C153), 0), MATCH(E$120, 'RESOLVE Results'!$D$1:$P$1, 0)), "")</f>
        <v/>
      </c>
      <c r="F153" s="4" t="str" cm="1">
        <f t="array" ref="F153">IFERROR(INDEX('RESOLVE Results'!$D:$P, MATCH(1, ('RESOLVE Results'!$A:$A = $D$118) * ('RESOLVE Results'!$B:$B = $F$118) * ('RESOLVE Results'!$C:$C = $C153), 0), MATCH(F$120, 'RESOLVE Results'!$D$1:$P$1, 0)), "")</f>
        <v/>
      </c>
      <c r="G153" s="4" t="str" cm="1">
        <f t="array" ref="G153">IFERROR(INDEX('RESOLVE Results'!$D:$P, MATCH(1, ('RESOLVE Results'!$A:$A = $D$118) * ('RESOLVE Results'!$B:$B = $F$118) * ('RESOLVE Results'!$C:$C = $C153), 0), MATCH(G$120, 'RESOLVE Results'!$D$1:$P$1, 0)), "")</f>
        <v/>
      </c>
      <c r="H153" s="4" t="str" cm="1">
        <f t="array" ref="H153">IFERROR(INDEX('RESOLVE Results'!$D:$P, MATCH(1, ('RESOLVE Results'!$A:$A = $D$118) * ('RESOLVE Results'!$B:$B = $F$118) * ('RESOLVE Results'!$C:$C = $C153), 0), MATCH(H$120, 'RESOLVE Results'!$D$1:$P$1, 0)), "")</f>
        <v/>
      </c>
      <c r="I153" s="4" t="str" cm="1">
        <f t="array" ref="I153">IFERROR(INDEX('RESOLVE Results'!$D:$P, MATCH(1, ('RESOLVE Results'!$A:$A = $D$118) * ('RESOLVE Results'!$B:$B = $F$118) * ('RESOLVE Results'!$C:$C = $C153), 0), MATCH(I$120, 'RESOLVE Results'!$D$1:$P$1, 0)), "")</f>
        <v/>
      </c>
      <c r="J153" s="4" t="str" cm="1">
        <f t="array" ref="J153">IFERROR(INDEX('RESOLVE Results'!$D:$P, MATCH(1, ('RESOLVE Results'!$A:$A = $D$118) * ('RESOLVE Results'!$B:$B = $F$118) * ('RESOLVE Results'!$C:$C = $C153), 0), MATCH(J$120, 'RESOLVE Results'!$D$1:$P$1, 0)), "")</f>
        <v/>
      </c>
      <c r="K153" s="4" t="str" cm="1">
        <f t="array" ref="K153">IFERROR(INDEX('RESOLVE Results'!$D:$P, MATCH(1, ('RESOLVE Results'!$A:$A = $D$118) * ('RESOLVE Results'!$B:$B = $F$118) * ('RESOLVE Results'!$C:$C = $C153), 0), MATCH(K$120, 'RESOLVE Results'!$D$1:$P$1, 0)), "")</f>
        <v/>
      </c>
      <c r="L153" s="4" t="str" cm="1">
        <f t="array" ref="L153">IFERROR(INDEX('RESOLVE Results'!$D:$P, MATCH(1, ('RESOLVE Results'!$A:$A = $D$118) * ('RESOLVE Results'!$B:$B = $F$118) * ('RESOLVE Results'!$C:$C = $C153), 0), MATCH(L$120, 'RESOLVE Results'!$D$1:$P$1, 0)), "")</f>
        <v/>
      </c>
      <c r="M153" s="4" t="str" cm="1">
        <f t="array" ref="M153">IFERROR(INDEX('RESOLVE Results'!$D:$P, MATCH(1, ('RESOLVE Results'!$A:$A = $D$118) * ('RESOLVE Results'!$B:$B = $F$118) * ('RESOLVE Results'!$C:$C = $C153), 0), MATCH(M$120, 'RESOLVE Results'!$D$1:$P$1, 0)), "")</f>
        <v/>
      </c>
      <c r="N153" s="4" t="str" cm="1">
        <f t="array" ref="N153">IFERROR(INDEX('RESOLVE Results'!$D:$P, MATCH(1, ('RESOLVE Results'!$A:$A = $D$118) * ('RESOLVE Results'!$B:$B = $F$118) * ('RESOLVE Results'!$C:$C = $C153), 0), MATCH(N$120, 'RESOLVE Results'!$D$1:$P$1, 0)), "")</f>
        <v/>
      </c>
      <c r="O153" s="4" t="str" cm="1">
        <f t="array" ref="O153">IFERROR(INDEX('RESOLVE Results'!$D:$P, MATCH(1, ('RESOLVE Results'!$A:$A = $D$118) * ('RESOLVE Results'!$B:$B = $F$118) * ('RESOLVE Results'!$C:$C = $C153), 0), MATCH(O$120, 'RESOLVE Results'!$D$1:$P$1, 0)), "")</f>
        <v/>
      </c>
      <c r="P153" s="6" t="str">
        <f t="shared" si="2"/>
        <v/>
      </c>
      <c r="Q153" s="6"/>
    </row>
    <row r="154" spans="2:17" outlineLevel="1" x14ac:dyDescent="0.2">
      <c r="B154" s="11" t="s">
        <v>180</v>
      </c>
      <c r="C154" s="3"/>
      <c r="D154" s="4" t="str" cm="1">
        <f t="array" ref="D154">IFERROR(INDEX('RESOLVE Results'!$D:$P, MATCH(1, ('RESOLVE Results'!$A:$A = $D$118) * ('RESOLVE Results'!$B:$B = $F$118) * ('RESOLVE Results'!$C:$C = $C154), 0), MATCH(D$120, 'RESOLVE Results'!$D$1:$P$1, 0)), "")</f>
        <v/>
      </c>
      <c r="E154" s="4" t="str" cm="1">
        <f t="array" ref="E154">IFERROR(INDEX('RESOLVE Results'!$D:$P, MATCH(1, ('RESOLVE Results'!$A:$A = $D$118) * ('RESOLVE Results'!$B:$B = $F$118) * ('RESOLVE Results'!$C:$C = $C154), 0), MATCH(E$120, 'RESOLVE Results'!$D$1:$P$1, 0)), "")</f>
        <v/>
      </c>
      <c r="F154" s="4" t="str" cm="1">
        <f t="array" ref="F154">IFERROR(INDEX('RESOLVE Results'!$D:$P, MATCH(1, ('RESOLVE Results'!$A:$A = $D$118) * ('RESOLVE Results'!$B:$B = $F$118) * ('RESOLVE Results'!$C:$C = $C154), 0), MATCH(F$120, 'RESOLVE Results'!$D$1:$P$1, 0)), "")</f>
        <v/>
      </c>
      <c r="G154" s="4" t="str" cm="1">
        <f t="array" ref="G154">IFERROR(INDEX('RESOLVE Results'!$D:$P, MATCH(1, ('RESOLVE Results'!$A:$A = $D$118) * ('RESOLVE Results'!$B:$B = $F$118) * ('RESOLVE Results'!$C:$C = $C154), 0), MATCH(G$120, 'RESOLVE Results'!$D$1:$P$1, 0)), "")</f>
        <v/>
      </c>
      <c r="H154" s="4" t="str" cm="1">
        <f t="array" ref="H154">IFERROR(INDEX('RESOLVE Results'!$D:$P, MATCH(1, ('RESOLVE Results'!$A:$A = $D$118) * ('RESOLVE Results'!$B:$B = $F$118) * ('RESOLVE Results'!$C:$C = $C154), 0), MATCH(H$120, 'RESOLVE Results'!$D$1:$P$1, 0)), "")</f>
        <v/>
      </c>
      <c r="I154" s="4" t="str" cm="1">
        <f t="array" ref="I154">IFERROR(INDEX('RESOLVE Results'!$D:$P, MATCH(1, ('RESOLVE Results'!$A:$A = $D$118) * ('RESOLVE Results'!$B:$B = $F$118) * ('RESOLVE Results'!$C:$C = $C154), 0), MATCH(I$120, 'RESOLVE Results'!$D$1:$P$1, 0)), "")</f>
        <v/>
      </c>
      <c r="J154" s="4" t="str" cm="1">
        <f t="array" ref="J154">IFERROR(INDEX('RESOLVE Results'!$D:$P, MATCH(1, ('RESOLVE Results'!$A:$A = $D$118) * ('RESOLVE Results'!$B:$B = $F$118) * ('RESOLVE Results'!$C:$C = $C154), 0), MATCH(J$120, 'RESOLVE Results'!$D$1:$P$1, 0)), "")</f>
        <v/>
      </c>
      <c r="K154" s="4" t="str" cm="1">
        <f t="array" ref="K154">IFERROR(INDEX('RESOLVE Results'!$D:$P, MATCH(1, ('RESOLVE Results'!$A:$A = $D$118) * ('RESOLVE Results'!$B:$B = $F$118) * ('RESOLVE Results'!$C:$C = $C154), 0), MATCH(K$120, 'RESOLVE Results'!$D$1:$P$1, 0)), "")</f>
        <v/>
      </c>
      <c r="L154" s="4" t="str" cm="1">
        <f t="array" ref="L154">IFERROR(INDEX('RESOLVE Results'!$D:$P, MATCH(1, ('RESOLVE Results'!$A:$A = $D$118) * ('RESOLVE Results'!$B:$B = $F$118) * ('RESOLVE Results'!$C:$C = $C154), 0), MATCH(L$120, 'RESOLVE Results'!$D$1:$P$1, 0)), "")</f>
        <v/>
      </c>
      <c r="M154" s="4" t="str" cm="1">
        <f t="array" ref="M154">IFERROR(INDEX('RESOLVE Results'!$D:$P, MATCH(1, ('RESOLVE Results'!$A:$A = $D$118) * ('RESOLVE Results'!$B:$B = $F$118) * ('RESOLVE Results'!$C:$C = $C154), 0), MATCH(M$120, 'RESOLVE Results'!$D$1:$P$1, 0)), "")</f>
        <v/>
      </c>
      <c r="N154" s="4" t="str" cm="1">
        <f t="array" ref="N154">IFERROR(INDEX('RESOLVE Results'!$D:$P, MATCH(1, ('RESOLVE Results'!$A:$A = $D$118) * ('RESOLVE Results'!$B:$B = $F$118) * ('RESOLVE Results'!$C:$C = $C154), 0), MATCH(N$120, 'RESOLVE Results'!$D$1:$P$1, 0)), "")</f>
        <v/>
      </c>
      <c r="O154" s="4" t="str" cm="1">
        <f t="array" ref="O154">IFERROR(INDEX('RESOLVE Results'!$D:$P, MATCH(1, ('RESOLVE Results'!$A:$A = $D$118) * ('RESOLVE Results'!$B:$B = $F$118) * ('RESOLVE Results'!$C:$C = $C154), 0), MATCH(O$120, 'RESOLVE Results'!$D$1:$P$1, 0)), "")</f>
        <v/>
      </c>
      <c r="P154" s="6" t="str">
        <f t="shared" si="2"/>
        <v/>
      </c>
      <c r="Q154" s="6"/>
    </row>
    <row r="155" spans="2:17" outlineLevel="1" x14ac:dyDescent="0.2">
      <c r="B155" s="11" t="s">
        <v>180</v>
      </c>
      <c r="C155" s="3"/>
      <c r="D155" s="4" t="str" cm="1">
        <f t="array" ref="D155">IFERROR(INDEX('RESOLVE Results'!$D:$P, MATCH(1, ('RESOLVE Results'!$A:$A = $D$118) * ('RESOLVE Results'!$B:$B = $F$118) * ('RESOLVE Results'!$C:$C = $C155), 0), MATCH(D$120, 'RESOLVE Results'!$D$1:$P$1, 0)), "")</f>
        <v/>
      </c>
      <c r="E155" s="4" t="str" cm="1">
        <f t="array" ref="E155">IFERROR(INDEX('RESOLVE Results'!$D:$P, MATCH(1, ('RESOLVE Results'!$A:$A = $D$118) * ('RESOLVE Results'!$B:$B = $F$118) * ('RESOLVE Results'!$C:$C = $C155), 0), MATCH(E$120, 'RESOLVE Results'!$D$1:$P$1, 0)), "")</f>
        <v/>
      </c>
      <c r="F155" s="4" t="str" cm="1">
        <f t="array" ref="F155">IFERROR(INDEX('RESOLVE Results'!$D:$P, MATCH(1, ('RESOLVE Results'!$A:$A = $D$118) * ('RESOLVE Results'!$B:$B = $F$118) * ('RESOLVE Results'!$C:$C = $C155), 0), MATCH(F$120, 'RESOLVE Results'!$D$1:$P$1, 0)), "")</f>
        <v/>
      </c>
      <c r="G155" s="4" t="str" cm="1">
        <f t="array" ref="G155">IFERROR(INDEX('RESOLVE Results'!$D:$P, MATCH(1, ('RESOLVE Results'!$A:$A = $D$118) * ('RESOLVE Results'!$B:$B = $F$118) * ('RESOLVE Results'!$C:$C = $C155), 0), MATCH(G$120, 'RESOLVE Results'!$D$1:$P$1, 0)), "")</f>
        <v/>
      </c>
      <c r="H155" s="4" t="str" cm="1">
        <f t="array" ref="H155">IFERROR(INDEX('RESOLVE Results'!$D:$P, MATCH(1, ('RESOLVE Results'!$A:$A = $D$118) * ('RESOLVE Results'!$B:$B = $F$118) * ('RESOLVE Results'!$C:$C = $C155), 0), MATCH(H$120, 'RESOLVE Results'!$D$1:$P$1, 0)), "")</f>
        <v/>
      </c>
      <c r="I155" s="4" t="str" cm="1">
        <f t="array" ref="I155">IFERROR(INDEX('RESOLVE Results'!$D:$P, MATCH(1, ('RESOLVE Results'!$A:$A = $D$118) * ('RESOLVE Results'!$B:$B = $F$118) * ('RESOLVE Results'!$C:$C = $C155), 0), MATCH(I$120, 'RESOLVE Results'!$D$1:$P$1, 0)), "")</f>
        <v/>
      </c>
      <c r="J155" s="4" t="str" cm="1">
        <f t="array" ref="J155">IFERROR(INDEX('RESOLVE Results'!$D:$P, MATCH(1, ('RESOLVE Results'!$A:$A = $D$118) * ('RESOLVE Results'!$B:$B = $F$118) * ('RESOLVE Results'!$C:$C = $C155), 0), MATCH(J$120, 'RESOLVE Results'!$D$1:$P$1, 0)), "")</f>
        <v/>
      </c>
      <c r="K155" s="4" t="str" cm="1">
        <f t="array" ref="K155">IFERROR(INDEX('RESOLVE Results'!$D:$P, MATCH(1, ('RESOLVE Results'!$A:$A = $D$118) * ('RESOLVE Results'!$B:$B = $F$118) * ('RESOLVE Results'!$C:$C = $C155), 0), MATCH(K$120, 'RESOLVE Results'!$D$1:$P$1, 0)), "")</f>
        <v/>
      </c>
      <c r="L155" s="4" t="str" cm="1">
        <f t="array" ref="L155">IFERROR(INDEX('RESOLVE Results'!$D:$P, MATCH(1, ('RESOLVE Results'!$A:$A = $D$118) * ('RESOLVE Results'!$B:$B = $F$118) * ('RESOLVE Results'!$C:$C = $C155), 0), MATCH(L$120, 'RESOLVE Results'!$D$1:$P$1, 0)), "")</f>
        <v/>
      </c>
      <c r="M155" s="4" t="str" cm="1">
        <f t="array" ref="M155">IFERROR(INDEX('RESOLVE Results'!$D:$P, MATCH(1, ('RESOLVE Results'!$A:$A = $D$118) * ('RESOLVE Results'!$B:$B = $F$118) * ('RESOLVE Results'!$C:$C = $C155), 0), MATCH(M$120, 'RESOLVE Results'!$D$1:$P$1, 0)), "")</f>
        <v/>
      </c>
      <c r="N155" s="4" t="str" cm="1">
        <f t="array" ref="N155">IFERROR(INDEX('RESOLVE Results'!$D:$P, MATCH(1, ('RESOLVE Results'!$A:$A = $D$118) * ('RESOLVE Results'!$B:$B = $F$118) * ('RESOLVE Results'!$C:$C = $C155), 0), MATCH(N$120, 'RESOLVE Results'!$D$1:$P$1, 0)), "")</f>
        <v/>
      </c>
      <c r="O155" s="4" t="str" cm="1">
        <f t="array" ref="O155">IFERROR(INDEX('RESOLVE Results'!$D:$P, MATCH(1, ('RESOLVE Results'!$A:$A = $D$118) * ('RESOLVE Results'!$B:$B = $F$118) * ('RESOLVE Results'!$C:$C = $C155), 0), MATCH(O$120, 'RESOLVE Results'!$D$1:$P$1, 0)), "")</f>
        <v/>
      </c>
      <c r="P155" s="6" t="str">
        <f t="shared" si="2"/>
        <v/>
      </c>
      <c r="Q155" s="6"/>
    </row>
    <row r="156" spans="2:17" outlineLevel="1" x14ac:dyDescent="0.2">
      <c r="B156" s="11" t="s">
        <v>180</v>
      </c>
      <c r="C156" s="3"/>
      <c r="D156" s="4" t="str" cm="1">
        <f t="array" ref="D156">IFERROR(INDEX('RESOLVE Results'!$D:$P, MATCH(1, ('RESOLVE Results'!$A:$A = $D$118) * ('RESOLVE Results'!$B:$B = $F$118) * ('RESOLVE Results'!$C:$C = $C156), 0), MATCH(D$120, 'RESOLVE Results'!$D$1:$P$1, 0)), "")</f>
        <v/>
      </c>
      <c r="E156" s="4" t="str" cm="1">
        <f t="array" ref="E156">IFERROR(INDEX('RESOLVE Results'!$D:$P, MATCH(1, ('RESOLVE Results'!$A:$A = $D$118) * ('RESOLVE Results'!$B:$B = $F$118) * ('RESOLVE Results'!$C:$C = $C156), 0), MATCH(E$120, 'RESOLVE Results'!$D$1:$P$1, 0)), "")</f>
        <v/>
      </c>
      <c r="F156" s="4" t="str" cm="1">
        <f t="array" ref="F156">IFERROR(INDEX('RESOLVE Results'!$D:$P, MATCH(1, ('RESOLVE Results'!$A:$A = $D$118) * ('RESOLVE Results'!$B:$B = $F$118) * ('RESOLVE Results'!$C:$C = $C156), 0), MATCH(F$120, 'RESOLVE Results'!$D$1:$P$1, 0)), "")</f>
        <v/>
      </c>
      <c r="G156" s="4" t="str" cm="1">
        <f t="array" ref="G156">IFERROR(INDEX('RESOLVE Results'!$D:$P, MATCH(1, ('RESOLVE Results'!$A:$A = $D$118) * ('RESOLVE Results'!$B:$B = $F$118) * ('RESOLVE Results'!$C:$C = $C156), 0), MATCH(G$120, 'RESOLVE Results'!$D$1:$P$1, 0)), "")</f>
        <v/>
      </c>
      <c r="H156" s="4" t="str" cm="1">
        <f t="array" ref="H156">IFERROR(INDEX('RESOLVE Results'!$D:$P, MATCH(1, ('RESOLVE Results'!$A:$A = $D$118) * ('RESOLVE Results'!$B:$B = $F$118) * ('RESOLVE Results'!$C:$C = $C156), 0), MATCH(H$120, 'RESOLVE Results'!$D$1:$P$1, 0)), "")</f>
        <v/>
      </c>
      <c r="I156" s="4" t="str" cm="1">
        <f t="array" ref="I156">IFERROR(INDEX('RESOLVE Results'!$D:$P, MATCH(1, ('RESOLVE Results'!$A:$A = $D$118) * ('RESOLVE Results'!$B:$B = $F$118) * ('RESOLVE Results'!$C:$C = $C156), 0), MATCH(I$120, 'RESOLVE Results'!$D$1:$P$1, 0)), "")</f>
        <v/>
      </c>
      <c r="J156" s="4" t="str" cm="1">
        <f t="array" ref="J156">IFERROR(INDEX('RESOLVE Results'!$D:$P, MATCH(1, ('RESOLVE Results'!$A:$A = $D$118) * ('RESOLVE Results'!$B:$B = $F$118) * ('RESOLVE Results'!$C:$C = $C156), 0), MATCH(J$120, 'RESOLVE Results'!$D$1:$P$1, 0)), "")</f>
        <v/>
      </c>
      <c r="K156" s="4" t="str" cm="1">
        <f t="array" ref="K156">IFERROR(INDEX('RESOLVE Results'!$D:$P, MATCH(1, ('RESOLVE Results'!$A:$A = $D$118) * ('RESOLVE Results'!$B:$B = $F$118) * ('RESOLVE Results'!$C:$C = $C156), 0), MATCH(K$120, 'RESOLVE Results'!$D$1:$P$1, 0)), "")</f>
        <v/>
      </c>
      <c r="L156" s="4" t="str" cm="1">
        <f t="array" ref="L156">IFERROR(INDEX('RESOLVE Results'!$D:$P, MATCH(1, ('RESOLVE Results'!$A:$A = $D$118) * ('RESOLVE Results'!$B:$B = $F$118) * ('RESOLVE Results'!$C:$C = $C156), 0), MATCH(L$120, 'RESOLVE Results'!$D$1:$P$1, 0)), "")</f>
        <v/>
      </c>
      <c r="M156" s="4" t="str" cm="1">
        <f t="array" ref="M156">IFERROR(INDEX('RESOLVE Results'!$D:$P, MATCH(1, ('RESOLVE Results'!$A:$A = $D$118) * ('RESOLVE Results'!$B:$B = $F$118) * ('RESOLVE Results'!$C:$C = $C156), 0), MATCH(M$120, 'RESOLVE Results'!$D$1:$P$1, 0)), "")</f>
        <v/>
      </c>
      <c r="N156" s="4" t="str" cm="1">
        <f t="array" ref="N156">IFERROR(INDEX('RESOLVE Results'!$D:$P, MATCH(1, ('RESOLVE Results'!$A:$A = $D$118) * ('RESOLVE Results'!$B:$B = $F$118) * ('RESOLVE Results'!$C:$C = $C156), 0), MATCH(N$120, 'RESOLVE Results'!$D$1:$P$1, 0)), "")</f>
        <v/>
      </c>
      <c r="O156" s="4" t="str" cm="1">
        <f t="array" ref="O156">IFERROR(INDEX('RESOLVE Results'!$D:$P, MATCH(1, ('RESOLVE Results'!$A:$A = $D$118) * ('RESOLVE Results'!$B:$B = $F$118) * ('RESOLVE Results'!$C:$C = $C156), 0), MATCH(O$120, 'RESOLVE Results'!$D$1:$P$1, 0)), "")</f>
        <v/>
      </c>
      <c r="P156" s="6" t="str">
        <f t="shared" si="2"/>
        <v/>
      </c>
      <c r="Q156" s="6"/>
    </row>
    <row r="157" spans="2:17" outlineLevel="1" x14ac:dyDescent="0.2">
      <c r="B157" s="11" t="s">
        <v>180</v>
      </c>
      <c r="C157" s="3"/>
      <c r="D157" s="4" t="str" cm="1">
        <f t="array" ref="D157">IFERROR(INDEX('RESOLVE Results'!$D:$P, MATCH(1, ('RESOLVE Results'!$A:$A = $D$118) * ('RESOLVE Results'!$B:$B = $F$118) * ('RESOLVE Results'!$C:$C = $C157), 0), MATCH(D$120, 'RESOLVE Results'!$D$1:$P$1, 0)), "")</f>
        <v/>
      </c>
      <c r="E157" s="4" t="str" cm="1">
        <f t="array" ref="E157">IFERROR(INDEX('RESOLVE Results'!$D:$P, MATCH(1, ('RESOLVE Results'!$A:$A = $D$118) * ('RESOLVE Results'!$B:$B = $F$118) * ('RESOLVE Results'!$C:$C = $C157), 0), MATCH(E$120, 'RESOLVE Results'!$D$1:$P$1, 0)), "")</f>
        <v/>
      </c>
      <c r="F157" s="4" t="str" cm="1">
        <f t="array" ref="F157">IFERROR(INDEX('RESOLVE Results'!$D:$P, MATCH(1, ('RESOLVE Results'!$A:$A = $D$118) * ('RESOLVE Results'!$B:$B = $F$118) * ('RESOLVE Results'!$C:$C = $C157), 0), MATCH(F$120, 'RESOLVE Results'!$D$1:$P$1, 0)), "")</f>
        <v/>
      </c>
      <c r="G157" s="4" t="str" cm="1">
        <f t="array" ref="G157">IFERROR(INDEX('RESOLVE Results'!$D:$P, MATCH(1, ('RESOLVE Results'!$A:$A = $D$118) * ('RESOLVE Results'!$B:$B = $F$118) * ('RESOLVE Results'!$C:$C = $C157), 0), MATCH(G$120, 'RESOLVE Results'!$D$1:$P$1, 0)), "")</f>
        <v/>
      </c>
      <c r="H157" s="4" t="str" cm="1">
        <f t="array" ref="H157">IFERROR(INDEX('RESOLVE Results'!$D:$P, MATCH(1, ('RESOLVE Results'!$A:$A = $D$118) * ('RESOLVE Results'!$B:$B = $F$118) * ('RESOLVE Results'!$C:$C = $C157), 0), MATCH(H$120, 'RESOLVE Results'!$D$1:$P$1, 0)), "")</f>
        <v/>
      </c>
      <c r="I157" s="4" t="str" cm="1">
        <f t="array" ref="I157">IFERROR(INDEX('RESOLVE Results'!$D:$P, MATCH(1, ('RESOLVE Results'!$A:$A = $D$118) * ('RESOLVE Results'!$B:$B = $F$118) * ('RESOLVE Results'!$C:$C = $C157), 0), MATCH(I$120, 'RESOLVE Results'!$D$1:$P$1, 0)), "")</f>
        <v/>
      </c>
      <c r="J157" s="4" t="str" cm="1">
        <f t="array" ref="J157">IFERROR(INDEX('RESOLVE Results'!$D:$P, MATCH(1, ('RESOLVE Results'!$A:$A = $D$118) * ('RESOLVE Results'!$B:$B = $F$118) * ('RESOLVE Results'!$C:$C = $C157), 0), MATCH(J$120, 'RESOLVE Results'!$D$1:$P$1, 0)), "")</f>
        <v/>
      </c>
      <c r="K157" s="4" t="str" cm="1">
        <f t="array" ref="K157">IFERROR(INDEX('RESOLVE Results'!$D:$P, MATCH(1, ('RESOLVE Results'!$A:$A = $D$118) * ('RESOLVE Results'!$B:$B = $F$118) * ('RESOLVE Results'!$C:$C = $C157), 0), MATCH(K$120, 'RESOLVE Results'!$D$1:$P$1, 0)), "")</f>
        <v/>
      </c>
      <c r="L157" s="4" t="str" cm="1">
        <f t="array" ref="L157">IFERROR(INDEX('RESOLVE Results'!$D:$P, MATCH(1, ('RESOLVE Results'!$A:$A = $D$118) * ('RESOLVE Results'!$B:$B = $F$118) * ('RESOLVE Results'!$C:$C = $C157), 0), MATCH(L$120, 'RESOLVE Results'!$D$1:$P$1, 0)), "")</f>
        <v/>
      </c>
      <c r="M157" s="4" t="str" cm="1">
        <f t="array" ref="M157">IFERROR(INDEX('RESOLVE Results'!$D:$P, MATCH(1, ('RESOLVE Results'!$A:$A = $D$118) * ('RESOLVE Results'!$B:$B = $F$118) * ('RESOLVE Results'!$C:$C = $C157), 0), MATCH(M$120, 'RESOLVE Results'!$D$1:$P$1, 0)), "")</f>
        <v/>
      </c>
      <c r="N157" s="4" t="str" cm="1">
        <f t="array" ref="N157">IFERROR(INDEX('RESOLVE Results'!$D:$P, MATCH(1, ('RESOLVE Results'!$A:$A = $D$118) * ('RESOLVE Results'!$B:$B = $F$118) * ('RESOLVE Results'!$C:$C = $C157), 0), MATCH(N$120, 'RESOLVE Results'!$D$1:$P$1, 0)), "")</f>
        <v/>
      </c>
      <c r="O157" s="4" t="str" cm="1">
        <f t="array" ref="O157">IFERROR(INDEX('RESOLVE Results'!$D:$P, MATCH(1, ('RESOLVE Results'!$A:$A = $D$118) * ('RESOLVE Results'!$B:$B = $F$118) * ('RESOLVE Results'!$C:$C = $C157), 0), MATCH(O$120, 'RESOLVE Results'!$D$1:$P$1, 0)), "")</f>
        <v/>
      </c>
      <c r="P157" s="6" t="str">
        <f t="shared" si="2"/>
        <v/>
      </c>
      <c r="Q157" s="6"/>
    </row>
    <row r="158" spans="2:17" outlineLevel="1" x14ac:dyDescent="0.2">
      <c r="B158" s="11" t="s">
        <v>180</v>
      </c>
      <c r="C158" s="3"/>
      <c r="D158" s="4" t="str" cm="1">
        <f t="array" ref="D158">IFERROR(INDEX('RESOLVE Results'!$D:$P, MATCH(1, ('RESOLVE Results'!$A:$A = $D$118) * ('RESOLVE Results'!$B:$B = $F$118) * ('RESOLVE Results'!$C:$C = $C158), 0), MATCH(D$120, 'RESOLVE Results'!$D$1:$P$1, 0)), "")</f>
        <v/>
      </c>
      <c r="E158" s="4" t="str" cm="1">
        <f t="array" ref="E158">IFERROR(INDEX('RESOLVE Results'!$D:$P, MATCH(1, ('RESOLVE Results'!$A:$A = $D$118) * ('RESOLVE Results'!$B:$B = $F$118) * ('RESOLVE Results'!$C:$C = $C158), 0), MATCH(E$120, 'RESOLVE Results'!$D$1:$P$1, 0)), "")</f>
        <v/>
      </c>
      <c r="F158" s="4" t="str" cm="1">
        <f t="array" ref="F158">IFERROR(INDEX('RESOLVE Results'!$D:$P, MATCH(1, ('RESOLVE Results'!$A:$A = $D$118) * ('RESOLVE Results'!$B:$B = $F$118) * ('RESOLVE Results'!$C:$C = $C158), 0), MATCH(F$120, 'RESOLVE Results'!$D$1:$P$1, 0)), "")</f>
        <v/>
      </c>
      <c r="G158" s="4" t="str" cm="1">
        <f t="array" ref="G158">IFERROR(INDEX('RESOLVE Results'!$D:$P, MATCH(1, ('RESOLVE Results'!$A:$A = $D$118) * ('RESOLVE Results'!$B:$B = $F$118) * ('RESOLVE Results'!$C:$C = $C158), 0), MATCH(G$120, 'RESOLVE Results'!$D$1:$P$1, 0)), "")</f>
        <v/>
      </c>
      <c r="H158" s="4" t="str" cm="1">
        <f t="array" ref="H158">IFERROR(INDEX('RESOLVE Results'!$D:$P, MATCH(1, ('RESOLVE Results'!$A:$A = $D$118) * ('RESOLVE Results'!$B:$B = $F$118) * ('RESOLVE Results'!$C:$C = $C158), 0), MATCH(H$120, 'RESOLVE Results'!$D$1:$P$1, 0)), "")</f>
        <v/>
      </c>
      <c r="I158" s="4" t="str" cm="1">
        <f t="array" ref="I158">IFERROR(INDEX('RESOLVE Results'!$D:$P, MATCH(1, ('RESOLVE Results'!$A:$A = $D$118) * ('RESOLVE Results'!$B:$B = $F$118) * ('RESOLVE Results'!$C:$C = $C158), 0), MATCH(I$120, 'RESOLVE Results'!$D$1:$P$1, 0)), "")</f>
        <v/>
      </c>
      <c r="J158" s="4" t="str" cm="1">
        <f t="array" ref="J158">IFERROR(INDEX('RESOLVE Results'!$D:$P, MATCH(1, ('RESOLVE Results'!$A:$A = $D$118) * ('RESOLVE Results'!$B:$B = $F$118) * ('RESOLVE Results'!$C:$C = $C158), 0), MATCH(J$120, 'RESOLVE Results'!$D$1:$P$1, 0)), "")</f>
        <v/>
      </c>
      <c r="K158" s="4" t="str" cm="1">
        <f t="array" ref="K158">IFERROR(INDEX('RESOLVE Results'!$D:$P, MATCH(1, ('RESOLVE Results'!$A:$A = $D$118) * ('RESOLVE Results'!$B:$B = $F$118) * ('RESOLVE Results'!$C:$C = $C158), 0), MATCH(K$120, 'RESOLVE Results'!$D$1:$P$1, 0)), "")</f>
        <v/>
      </c>
      <c r="L158" s="4" t="str" cm="1">
        <f t="array" ref="L158">IFERROR(INDEX('RESOLVE Results'!$D:$P, MATCH(1, ('RESOLVE Results'!$A:$A = $D$118) * ('RESOLVE Results'!$B:$B = $F$118) * ('RESOLVE Results'!$C:$C = $C158), 0), MATCH(L$120, 'RESOLVE Results'!$D$1:$P$1, 0)), "")</f>
        <v/>
      </c>
      <c r="M158" s="4" t="str" cm="1">
        <f t="array" ref="M158">IFERROR(INDEX('RESOLVE Results'!$D:$P, MATCH(1, ('RESOLVE Results'!$A:$A = $D$118) * ('RESOLVE Results'!$B:$B = $F$118) * ('RESOLVE Results'!$C:$C = $C158), 0), MATCH(M$120, 'RESOLVE Results'!$D$1:$P$1, 0)), "")</f>
        <v/>
      </c>
      <c r="N158" s="4" t="str" cm="1">
        <f t="array" ref="N158">IFERROR(INDEX('RESOLVE Results'!$D:$P, MATCH(1, ('RESOLVE Results'!$A:$A = $D$118) * ('RESOLVE Results'!$B:$B = $F$118) * ('RESOLVE Results'!$C:$C = $C158), 0), MATCH(N$120, 'RESOLVE Results'!$D$1:$P$1, 0)), "")</f>
        <v/>
      </c>
      <c r="O158" s="4" t="str" cm="1">
        <f t="array" ref="O158">IFERROR(INDEX('RESOLVE Results'!$D:$P, MATCH(1, ('RESOLVE Results'!$A:$A = $D$118) * ('RESOLVE Results'!$B:$B = $F$118) * ('RESOLVE Results'!$C:$C = $C158), 0), MATCH(O$120, 'RESOLVE Results'!$D$1:$P$1, 0)), "")</f>
        <v/>
      </c>
      <c r="P158" s="6" t="str">
        <f t="shared" si="2"/>
        <v/>
      </c>
      <c r="Q158" s="6"/>
    </row>
    <row r="159" spans="2:17" outlineLevel="1" x14ac:dyDescent="0.2">
      <c r="B159" s="11" t="s">
        <v>180</v>
      </c>
      <c r="C159" s="3"/>
      <c r="D159" s="4" t="str" cm="1">
        <f t="array" ref="D159">IFERROR(INDEX('RESOLVE Results'!$D:$P, MATCH(1, ('RESOLVE Results'!$A:$A = $D$118) * ('RESOLVE Results'!$B:$B = $F$118) * ('RESOLVE Results'!$C:$C = $C159), 0), MATCH(D$120, 'RESOLVE Results'!$D$1:$P$1, 0)), "")</f>
        <v/>
      </c>
      <c r="E159" s="4" t="str" cm="1">
        <f t="array" ref="E159">IFERROR(INDEX('RESOLVE Results'!$D:$P, MATCH(1, ('RESOLVE Results'!$A:$A = $D$118) * ('RESOLVE Results'!$B:$B = $F$118) * ('RESOLVE Results'!$C:$C = $C159), 0), MATCH(E$120, 'RESOLVE Results'!$D$1:$P$1, 0)), "")</f>
        <v/>
      </c>
      <c r="F159" s="4" t="str" cm="1">
        <f t="array" ref="F159">IFERROR(INDEX('RESOLVE Results'!$D:$P, MATCH(1, ('RESOLVE Results'!$A:$A = $D$118) * ('RESOLVE Results'!$B:$B = $F$118) * ('RESOLVE Results'!$C:$C = $C159), 0), MATCH(F$120, 'RESOLVE Results'!$D$1:$P$1, 0)), "")</f>
        <v/>
      </c>
      <c r="G159" s="4" t="str" cm="1">
        <f t="array" ref="G159">IFERROR(INDEX('RESOLVE Results'!$D:$P, MATCH(1, ('RESOLVE Results'!$A:$A = $D$118) * ('RESOLVE Results'!$B:$B = $F$118) * ('RESOLVE Results'!$C:$C = $C159), 0), MATCH(G$120, 'RESOLVE Results'!$D$1:$P$1, 0)), "")</f>
        <v/>
      </c>
      <c r="H159" s="4" t="str" cm="1">
        <f t="array" ref="H159">IFERROR(INDEX('RESOLVE Results'!$D:$P, MATCH(1, ('RESOLVE Results'!$A:$A = $D$118) * ('RESOLVE Results'!$B:$B = $F$118) * ('RESOLVE Results'!$C:$C = $C159), 0), MATCH(H$120, 'RESOLVE Results'!$D$1:$P$1, 0)), "")</f>
        <v/>
      </c>
      <c r="I159" s="4" t="str" cm="1">
        <f t="array" ref="I159">IFERROR(INDEX('RESOLVE Results'!$D:$P, MATCH(1, ('RESOLVE Results'!$A:$A = $D$118) * ('RESOLVE Results'!$B:$B = $F$118) * ('RESOLVE Results'!$C:$C = $C159), 0), MATCH(I$120, 'RESOLVE Results'!$D$1:$P$1, 0)), "")</f>
        <v/>
      </c>
      <c r="J159" s="4" t="str" cm="1">
        <f t="array" ref="J159">IFERROR(INDEX('RESOLVE Results'!$D:$P, MATCH(1, ('RESOLVE Results'!$A:$A = $D$118) * ('RESOLVE Results'!$B:$B = $F$118) * ('RESOLVE Results'!$C:$C = $C159), 0), MATCH(J$120, 'RESOLVE Results'!$D$1:$P$1, 0)), "")</f>
        <v/>
      </c>
      <c r="K159" s="4" t="str" cm="1">
        <f t="array" ref="K159">IFERROR(INDEX('RESOLVE Results'!$D:$P, MATCH(1, ('RESOLVE Results'!$A:$A = $D$118) * ('RESOLVE Results'!$B:$B = $F$118) * ('RESOLVE Results'!$C:$C = $C159), 0), MATCH(K$120, 'RESOLVE Results'!$D$1:$P$1, 0)), "")</f>
        <v/>
      </c>
      <c r="L159" s="4" t="str" cm="1">
        <f t="array" ref="L159">IFERROR(INDEX('RESOLVE Results'!$D:$P, MATCH(1, ('RESOLVE Results'!$A:$A = $D$118) * ('RESOLVE Results'!$B:$B = $F$118) * ('RESOLVE Results'!$C:$C = $C159), 0), MATCH(L$120, 'RESOLVE Results'!$D$1:$P$1, 0)), "")</f>
        <v/>
      </c>
      <c r="M159" s="4" t="str" cm="1">
        <f t="array" ref="M159">IFERROR(INDEX('RESOLVE Results'!$D:$P, MATCH(1, ('RESOLVE Results'!$A:$A = $D$118) * ('RESOLVE Results'!$B:$B = $F$118) * ('RESOLVE Results'!$C:$C = $C159), 0), MATCH(M$120, 'RESOLVE Results'!$D$1:$P$1, 0)), "")</f>
        <v/>
      </c>
      <c r="N159" s="4" t="str" cm="1">
        <f t="array" ref="N159">IFERROR(INDEX('RESOLVE Results'!$D:$P, MATCH(1, ('RESOLVE Results'!$A:$A = $D$118) * ('RESOLVE Results'!$B:$B = $F$118) * ('RESOLVE Results'!$C:$C = $C159), 0), MATCH(N$120, 'RESOLVE Results'!$D$1:$P$1, 0)), "")</f>
        <v/>
      </c>
      <c r="O159" s="4" t="str" cm="1">
        <f t="array" ref="O159">IFERROR(INDEX('RESOLVE Results'!$D:$P, MATCH(1, ('RESOLVE Results'!$A:$A = $D$118) * ('RESOLVE Results'!$B:$B = $F$118) * ('RESOLVE Results'!$C:$C = $C159), 0), MATCH(O$120, 'RESOLVE Results'!$D$1:$P$1, 0)), "")</f>
        <v/>
      </c>
      <c r="P159" s="6" t="str">
        <f t="shared" si="2"/>
        <v/>
      </c>
      <c r="Q159" s="6"/>
    </row>
    <row r="160" spans="2:17" outlineLevel="1" x14ac:dyDescent="0.2">
      <c r="B160" s="11" t="s">
        <v>180</v>
      </c>
      <c r="C160" s="3"/>
      <c r="D160" s="4" t="str" cm="1">
        <f t="array" ref="D160">IFERROR(INDEX('RESOLVE Results'!$D:$P, MATCH(1, ('RESOLVE Results'!$A:$A = $D$118) * ('RESOLVE Results'!$B:$B = $F$118) * ('RESOLVE Results'!$C:$C = $C160), 0), MATCH(D$120, 'RESOLVE Results'!$D$1:$P$1, 0)), "")</f>
        <v/>
      </c>
      <c r="E160" s="4" t="str" cm="1">
        <f t="array" ref="E160">IFERROR(INDEX('RESOLVE Results'!$D:$P, MATCH(1, ('RESOLVE Results'!$A:$A = $D$118) * ('RESOLVE Results'!$B:$B = $F$118) * ('RESOLVE Results'!$C:$C = $C160), 0), MATCH(E$120, 'RESOLVE Results'!$D$1:$P$1, 0)), "")</f>
        <v/>
      </c>
      <c r="F160" s="4" t="str" cm="1">
        <f t="array" ref="F160">IFERROR(INDEX('RESOLVE Results'!$D:$P, MATCH(1, ('RESOLVE Results'!$A:$A = $D$118) * ('RESOLVE Results'!$B:$B = $F$118) * ('RESOLVE Results'!$C:$C = $C160), 0), MATCH(F$120, 'RESOLVE Results'!$D$1:$P$1, 0)), "")</f>
        <v/>
      </c>
      <c r="G160" s="4" t="str" cm="1">
        <f t="array" ref="G160">IFERROR(INDEX('RESOLVE Results'!$D:$P, MATCH(1, ('RESOLVE Results'!$A:$A = $D$118) * ('RESOLVE Results'!$B:$B = $F$118) * ('RESOLVE Results'!$C:$C = $C160), 0), MATCH(G$120, 'RESOLVE Results'!$D$1:$P$1, 0)), "")</f>
        <v/>
      </c>
      <c r="H160" s="4" t="str" cm="1">
        <f t="array" ref="H160">IFERROR(INDEX('RESOLVE Results'!$D:$P, MATCH(1, ('RESOLVE Results'!$A:$A = $D$118) * ('RESOLVE Results'!$B:$B = $F$118) * ('RESOLVE Results'!$C:$C = $C160), 0), MATCH(H$120, 'RESOLVE Results'!$D$1:$P$1, 0)), "")</f>
        <v/>
      </c>
      <c r="I160" s="4" t="str" cm="1">
        <f t="array" ref="I160">IFERROR(INDEX('RESOLVE Results'!$D:$P, MATCH(1, ('RESOLVE Results'!$A:$A = $D$118) * ('RESOLVE Results'!$B:$B = $F$118) * ('RESOLVE Results'!$C:$C = $C160), 0), MATCH(I$120, 'RESOLVE Results'!$D$1:$P$1, 0)), "")</f>
        <v/>
      </c>
      <c r="J160" s="4" t="str" cm="1">
        <f t="array" ref="J160">IFERROR(INDEX('RESOLVE Results'!$D:$P, MATCH(1, ('RESOLVE Results'!$A:$A = $D$118) * ('RESOLVE Results'!$B:$B = $F$118) * ('RESOLVE Results'!$C:$C = $C160), 0), MATCH(J$120, 'RESOLVE Results'!$D$1:$P$1, 0)), "")</f>
        <v/>
      </c>
      <c r="K160" s="4" t="str" cm="1">
        <f t="array" ref="K160">IFERROR(INDEX('RESOLVE Results'!$D:$P, MATCH(1, ('RESOLVE Results'!$A:$A = $D$118) * ('RESOLVE Results'!$B:$B = $F$118) * ('RESOLVE Results'!$C:$C = $C160), 0), MATCH(K$120, 'RESOLVE Results'!$D$1:$P$1, 0)), "")</f>
        <v/>
      </c>
      <c r="L160" s="4" t="str" cm="1">
        <f t="array" ref="L160">IFERROR(INDEX('RESOLVE Results'!$D:$P, MATCH(1, ('RESOLVE Results'!$A:$A = $D$118) * ('RESOLVE Results'!$B:$B = $F$118) * ('RESOLVE Results'!$C:$C = $C160), 0), MATCH(L$120, 'RESOLVE Results'!$D$1:$P$1, 0)), "")</f>
        <v/>
      </c>
      <c r="M160" s="4" t="str" cm="1">
        <f t="array" ref="M160">IFERROR(INDEX('RESOLVE Results'!$D:$P, MATCH(1, ('RESOLVE Results'!$A:$A = $D$118) * ('RESOLVE Results'!$B:$B = $F$118) * ('RESOLVE Results'!$C:$C = $C160), 0), MATCH(M$120, 'RESOLVE Results'!$D$1:$P$1, 0)), "")</f>
        <v/>
      </c>
      <c r="N160" s="4" t="str" cm="1">
        <f t="array" ref="N160">IFERROR(INDEX('RESOLVE Results'!$D:$P, MATCH(1, ('RESOLVE Results'!$A:$A = $D$118) * ('RESOLVE Results'!$B:$B = $F$118) * ('RESOLVE Results'!$C:$C = $C160), 0), MATCH(N$120, 'RESOLVE Results'!$D$1:$P$1, 0)), "")</f>
        <v/>
      </c>
      <c r="O160" s="4" t="str" cm="1">
        <f t="array" ref="O160">IFERROR(INDEX('RESOLVE Results'!$D:$P, MATCH(1, ('RESOLVE Results'!$A:$A = $D$118) * ('RESOLVE Results'!$B:$B = $F$118) * ('RESOLVE Results'!$C:$C = $C160), 0), MATCH(O$120, 'RESOLVE Results'!$D$1:$P$1, 0)), "")</f>
        <v/>
      </c>
      <c r="P160" s="6" t="str">
        <f t="shared" si="2"/>
        <v/>
      </c>
      <c r="Q160" s="6"/>
    </row>
    <row r="161" spans="2:17" outlineLevel="1" x14ac:dyDescent="0.2">
      <c r="B161" s="11" t="s">
        <v>180</v>
      </c>
      <c r="C161" s="3"/>
      <c r="D161" s="4" t="str" cm="1">
        <f t="array" ref="D161">IFERROR(INDEX('RESOLVE Results'!$D:$P, MATCH(1, ('RESOLVE Results'!$A:$A = $D$118) * ('RESOLVE Results'!$B:$B = $F$118) * ('RESOLVE Results'!$C:$C = $C161), 0), MATCH(D$120, 'RESOLVE Results'!$D$1:$P$1, 0)), "")</f>
        <v/>
      </c>
      <c r="E161" s="4" t="str" cm="1">
        <f t="array" ref="E161">IFERROR(INDEX('RESOLVE Results'!$D:$P, MATCH(1, ('RESOLVE Results'!$A:$A = $D$118) * ('RESOLVE Results'!$B:$B = $F$118) * ('RESOLVE Results'!$C:$C = $C161), 0), MATCH(E$120, 'RESOLVE Results'!$D$1:$P$1, 0)), "")</f>
        <v/>
      </c>
      <c r="F161" s="4" t="str" cm="1">
        <f t="array" ref="F161">IFERROR(INDEX('RESOLVE Results'!$D:$P, MATCH(1, ('RESOLVE Results'!$A:$A = $D$118) * ('RESOLVE Results'!$B:$B = $F$118) * ('RESOLVE Results'!$C:$C = $C161), 0), MATCH(F$120, 'RESOLVE Results'!$D$1:$P$1, 0)), "")</f>
        <v/>
      </c>
      <c r="G161" s="4" t="str" cm="1">
        <f t="array" ref="G161">IFERROR(INDEX('RESOLVE Results'!$D:$P, MATCH(1, ('RESOLVE Results'!$A:$A = $D$118) * ('RESOLVE Results'!$B:$B = $F$118) * ('RESOLVE Results'!$C:$C = $C161), 0), MATCH(G$120, 'RESOLVE Results'!$D$1:$P$1, 0)), "")</f>
        <v/>
      </c>
      <c r="H161" s="4" t="str" cm="1">
        <f t="array" ref="H161">IFERROR(INDEX('RESOLVE Results'!$D:$P, MATCH(1, ('RESOLVE Results'!$A:$A = $D$118) * ('RESOLVE Results'!$B:$B = $F$118) * ('RESOLVE Results'!$C:$C = $C161), 0), MATCH(H$120, 'RESOLVE Results'!$D$1:$P$1, 0)), "")</f>
        <v/>
      </c>
      <c r="I161" s="4" t="str" cm="1">
        <f t="array" ref="I161">IFERROR(INDEX('RESOLVE Results'!$D:$P, MATCH(1, ('RESOLVE Results'!$A:$A = $D$118) * ('RESOLVE Results'!$B:$B = $F$118) * ('RESOLVE Results'!$C:$C = $C161), 0), MATCH(I$120, 'RESOLVE Results'!$D$1:$P$1, 0)), "")</f>
        <v/>
      </c>
      <c r="J161" s="4" t="str" cm="1">
        <f t="array" ref="J161">IFERROR(INDEX('RESOLVE Results'!$D:$P, MATCH(1, ('RESOLVE Results'!$A:$A = $D$118) * ('RESOLVE Results'!$B:$B = $F$118) * ('RESOLVE Results'!$C:$C = $C161), 0), MATCH(J$120, 'RESOLVE Results'!$D$1:$P$1, 0)), "")</f>
        <v/>
      </c>
      <c r="K161" s="4" t="str" cm="1">
        <f t="array" ref="K161">IFERROR(INDEX('RESOLVE Results'!$D:$P, MATCH(1, ('RESOLVE Results'!$A:$A = $D$118) * ('RESOLVE Results'!$B:$B = $F$118) * ('RESOLVE Results'!$C:$C = $C161), 0), MATCH(K$120, 'RESOLVE Results'!$D$1:$P$1, 0)), "")</f>
        <v/>
      </c>
      <c r="L161" s="4" t="str" cm="1">
        <f t="array" ref="L161">IFERROR(INDEX('RESOLVE Results'!$D:$P, MATCH(1, ('RESOLVE Results'!$A:$A = $D$118) * ('RESOLVE Results'!$B:$B = $F$118) * ('RESOLVE Results'!$C:$C = $C161), 0), MATCH(L$120, 'RESOLVE Results'!$D$1:$P$1, 0)), "")</f>
        <v/>
      </c>
      <c r="M161" s="4" t="str" cm="1">
        <f t="array" ref="M161">IFERROR(INDEX('RESOLVE Results'!$D:$P, MATCH(1, ('RESOLVE Results'!$A:$A = $D$118) * ('RESOLVE Results'!$B:$B = $F$118) * ('RESOLVE Results'!$C:$C = $C161), 0), MATCH(M$120, 'RESOLVE Results'!$D$1:$P$1, 0)), "")</f>
        <v/>
      </c>
      <c r="N161" s="4" t="str" cm="1">
        <f t="array" ref="N161">IFERROR(INDEX('RESOLVE Results'!$D:$P, MATCH(1, ('RESOLVE Results'!$A:$A = $D$118) * ('RESOLVE Results'!$B:$B = $F$118) * ('RESOLVE Results'!$C:$C = $C161), 0), MATCH(N$120, 'RESOLVE Results'!$D$1:$P$1, 0)), "")</f>
        <v/>
      </c>
      <c r="O161" s="4" t="str" cm="1">
        <f t="array" ref="O161">IFERROR(INDEX('RESOLVE Results'!$D:$P, MATCH(1, ('RESOLVE Results'!$A:$A = $D$118) * ('RESOLVE Results'!$B:$B = $F$118) * ('RESOLVE Results'!$C:$C = $C161), 0), MATCH(O$120, 'RESOLVE Results'!$D$1:$P$1, 0)), "")</f>
        <v/>
      </c>
      <c r="P161" s="6" t="str">
        <f t="shared" si="2"/>
        <v/>
      </c>
      <c r="Q161" s="6"/>
    </row>
    <row r="162" spans="2:17" outlineLevel="1" x14ac:dyDescent="0.2">
      <c r="B162" s="11" t="s">
        <v>180</v>
      </c>
      <c r="C162" s="3"/>
      <c r="D162" s="4" t="str" cm="1">
        <f t="array" ref="D162">IFERROR(INDEX('RESOLVE Results'!$D:$P, MATCH(1, ('RESOLVE Results'!$A:$A = $D$118) * ('RESOLVE Results'!$B:$B = $F$118) * ('RESOLVE Results'!$C:$C = $C162), 0), MATCH(D$120, 'RESOLVE Results'!$D$1:$P$1, 0)), "")</f>
        <v/>
      </c>
      <c r="E162" s="4" t="str" cm="1">
        <f t="array" ref="E162">IFERROR(INDEX('RESOLVE Results'!$D:$P, MATCH(1, ('RESOLVE Results'!$A:$A = $D$118) * ('RESOLVE Results'!$B:$B = $F$118) * ('RESOLVE Results'!$C:$C = $C162), 0), MATCH(E$120, 'RESOLVE Results'!$D$1:$P$1, 0)), "")</f>
        <v/>
      </c>
      <c r="F162" s="4" t="str" cm="1">
        <f t="array" ref="F162">IFERROR(INDEX('RESOLVE Results'!$D:$P, MATCH(1, ('RESOLVE Results'!$A:$A = $D$118) * ('RESOLVE Results'!$B:$B = $F$118) * ('RESOLVE Results'!$C:$C = $C162), 0), MATCH(F$120, 'RESOLVE Results'!$D$1:$P$1, 0)), "")</f>
        <v/>
      </c>
      <c r="G162" s="4" t="str" cm="1">
        <f t="array" ref="G162">IFERROR(INDEX('RESOLVE Results'!$D:$P, MATCH(1, ('RESOLVE Results'!$A:$A = $D$118) * ('RESOLVE Results'!$B:$B = $F$118) * ('RESOLVE Results'!$C:$C = $C162), 0), MATCH(G$120, 'RESOLVE Results'!$D$1:$P$1, 0)), "")</f>
        <v/>
      </c>
      <c r="H162" s="4" t="str" cm="1">
        <f t="array" ref="H162">IFERROR(INDEX('RESOLVE Results'!$D:$P, MATCH(1, ('RESOLVE Results'!$A:$A = $D$118) * ('RESOLVE Results'!$B:$B = $F$118) * ('RESOLVE Results'!$C:$C = $C162), 0), MATCH(H$120, 'RESOLVE Results'!$D$1:$P$1, 0)), "")</f>
        <v/>
      </c>
      <c r="I162" s="4" t="str" cm="1">
        <f t="array" ref="I162">IFERROR(INDEX('RESOLVE Results'!$D:$P, MATCH(1, ('RESOLVE Results'!$A:$A = $D$118) * ('RESOLVE Results'!$B:$B = $F$118) * ('RESOLVE Results'!$C:$C = $C162), 0), MATCH(I$120, 'RESOLVE Results'!$D$1:$P$1, 0)), "")</f>
        <v/>
      </c>
      <c r="J162" s="4" t="str" cm="1">
        <f t="array" ref="J162">IFERROR(INDEX('RESOLVE Results'!$D:$P, MATCH(1, ('RESOLVE Results'!$A:$A = $D$118) * ('RESOLVE Results'!$B:$B = $F$118) * ('RESOLVE Results'!$C:$C = $C162), 0), MATCH(J$120, 'RESOLVE Results'!$D$1:$P$1, 0)), "")</f>
        <v/>
      </c>
      <c r="K162" s="4" t="str" cm="1">
        <f t="array" ref="K162">IFERROR(INDEX('RESOLVE Results'!$D:$P, MATCH(1, ('RESOLVE Results'!$A:$A = $D$118) * ('RESOLVE Results'!$B:$B = $F$118) * ('RESOLVE Results'!$C:$C = $C162), 0), MATCH(K$120, 'RESOLVE Results'!$D$1:$P$1, 0)), "")</f>
        <v/>
      </c>
      <c r="L162" s="4" t="str" cm="1">
        <f t="array" ref="L162">IFERROR(INDEX('RESOLVE Results'!$D:$P, MATCH(1, ('RESOLVE Results'!$A:$A = $D$118) * ('RESOLVE Results'!$B:$B = $F$118) * ('RESOLVE Results'!$C:$C = $C162), 0), MATCH(L$120, 'RESOLVE Results'!$D$1:$P$1, 0)), "")</f>
        <v/>
      </c>
      <c r="M162" s="4" t="str" cm="1">
        <f t="array" ref="M162">IFERROR(INDEX('RESOLVE Results'!$D:$P, MATCH(1, ('RESOLVE Results'!$A:$A = $D$118) * ('RESOLVE Results'!$B:$B = $F$118) * ('RESOLVE Results'!$C:$C = $C162), 0), MATCH(M$120, 'RESOLVE Results'!$D$1:$P$1, 0)), "")</f>
        <v/>
      </c>
      <c r="N162" s="4" t="str" cm="1">
        <f t="array" ref="N162">IFERROR(INDEX('RESOLVE Results'!$D:$P, MATCH(1, ('RESOLVE Results'!$A:$A = $D$118) * ('RESOLVE Results'!$B:$B = $F$118) * ('RESOLVE Results'!$C:$C = $C162), 0), MATCH(N$120, 'RESOLVE Results'!$D$1:$P$1, 0)), "")</f>
        <v/>
      </c>
      <c r="O162" s="4" t="str" cm="1">
        <f t="array" ref="O162">IFERROR(INDEX('RESOLVE Results'!$D:$P, MATCH(1, ('RESOLVE Results'!$A:$A = $D$118) * ('RESOLVE Results'!$B:$B = $F$118) * ('RESOLVE Results'!$C:$C = $C162), 0), MATCH(O$120, 'RESOLVE Results'!$D$1:$P$1, 0)), "")</f>
        <v/>
      </c>
      <c r="P162" s="6" t="str">
        <f t="shared" si="2"/>
        <v/>
      </c>
      <c r="Q162" s="6"/>
    </row>
    <row r="163" spans="2:17" outlineLevel="1" x14ac:dyDescent="0.2">
      <c r="B163" s="11" t="s">
        <v>180</v>
      </c>
      <c r="C163" s="3"/>
      <c r="D163" s="4" t="str" cm="1">
        <f t="array" ref="D163">IFERROR(INDEX('RESOLVE Results'!$D:$P, MATCH(1, ('RESOLVE Results'!$A:$A = $D$118) * ('RESOLVE Results'!$B:$B = $F$118) * ('RESOLVE Results'!$C:$C = $C163), 0), MATCH(D$120, 'RESOLVE Results'!$D$1:$P$1, 0)), "")</f>
        <v/>
      </c>
      <c r="E163" s="4" t="str" cm="1">
        <f t="array" ref="E163">IFERROR(INDEX('RESOLVE Results'!$D:$P, MATCH(1, ('RESOLVE Results'!$A:$A = $D$118) * ('RESOLVE Results'!$B:$B = $F$118) * ('RESOLVE Results'!$C:$C = $C163), 0), MATCH(E$120, 'RESOLVE Results'!$D$1:$P$1, 0)), "")</f>
        <v/>
      </c>
      <c r="F163" s="4" t="str" cm="1">
        <f t="array" ref="F163">IFERROR(INDEX('RESOLVE Results'!$D:$P, MATCH(1, ('RESOLVE Results'!$A:$A = $D$118) * ('RESOLVE Results'!$B:$B = $F$118) * ('RESOLVE Results'!$C:$C = $C163), 0), MATCH(F$120, 'RESOLVE Results'!$D$1:$P$1, 0)), "")</f>
        <v/>
      </c>
      <c r="G163" s="4" t="str" cm="1">
        <f t="array" ref="G163">IFERROR(INDEX('RESOLVE Results'!$D:$P, MATCH(1, ('RESOLVE Results'!$A:$A = $D$118) * ('RESOLVE Results'!$B:$B = $F$118) * ('RESOLVE Results'!$C:$C = $C163), 0), MATCH(G$120, 'RESOLVE Results'!$D$1:$P$1, 0)), "")</f>
        <v/>
      </c>
      <c r="H163" s="4" t="str" cm="1">
        <f t="array" ref="H163">IFERROR(INDEX('RESOLVE Results'!$D:$P, MATCH(1, ('RESOLVE Results'!$A:$A = $D$118) * ('RESOLVE Results'!$B:$B = $F$118) * ('RESOLVE Results'!$C:$C = $C163), 0), MATCH(H$120, 'RESOLVE Results'!$D$1:$P$1, 0)), "")</f>
        <v/>
      </c>
      <c r="I163" s="4" t="str" cm="1">
        <f t="array" ref="I163">IFERROR(INDEX('RESOLVE Results'!$D:$P, MATCH(1, ('RESOLVE Results'!$A:$A = $D$118) * ('RESOLVE Results'!$B:$B = $F$118) * ('RESOLVE Results'!$C:$C = $C163), 0), MATCH(I$120, 'RESOLVE Results'!$D$1:$P$1, 0)), "")</f>
        <v/>
      </c>
      <c r="J163" s="4" t="str" cm="1">
        <f t="array" ref="J163">IFERROR(INDEX('RESOLVE Results'!$D:$P, MATCH(1, ('RESOLVE Results'!$A:$A = $D$118) * ('RESOLVE Results'!$B:$B = $F$118) * ('RESOLVE Results'!$C:$C = $C163), 0), MATCH(J$120, 'RESOLVE Results'!$D$1:$P$1, 0)), "")</f>
        <v/>
      </c>
      <c r="K163" s="4" t="str" cm="1">
        <f t="array" ref="K163">IFERROR(INDEX('RESOLVE Results'!$D:$P, MATCH(1, ('RESOLVE Results'!$A:$A = $D$118) * ('RESOLVE Results'!$B:$B = $F$118) * ('RESOLVE Results'!$C:$C = $C163), 0), MATCH(K$120, 'RESOLVE Results'!$D$1:$P$1, 0)), "")</f>
        <v/>
      </c>
      <c r="L163" s="4" t="str" cm="1">
        <f t="array" ref="L163">IFERROR(INDEX('RESOLVE Results'!$D:$P, MATCH(1, ('RESOLVE Results'!$A:$A = $D$118) * ('RESOLVE Results'!$B:$B = $F$118) * ('RESOLVE Results'!$C:$C = $C163), 0), MATCH(L$120, 'RESOLVE Results'!$D$1:$P$1, 0)), "")</f>
        <v/>
      </c>
      <c r="M163" s="4" t="str" cm="1">
        <f t="array" ref="M163">IFERROR(INDEX('RESOLVE Results'!$D:$P, MATCH(1, ('RESOLVE Results'!$A:$A = $D$118) * ('RESOLVE Results'!$B:$B = $F$118) * ('RESOLVE Results'!$C:$C = $C163), 0), MATCH(M$120, 'RESOLVE Results'!$D$1:$P$1, 0)), "")</f>
        <v/>
      </c>
      <c r="N163" s="4" t="str" cm="1">
        <f t="array" ref="N163">IFERROR(INDEX('RESOLVE Results'!$D:$P, MATCH(1, ('RESOLVE Results'!$A:$A = $D$118) * ('RESOLVE Results'!$B:$B = $F$118) * ('RESOLVE Results'!$C:$C = $C163), 0), MATCH(N$120, 'RESOLVE Results'!$D$1:$P$1, 0)), "")</f>
        <v/>
      </c>
      <c r="O163" s="4" t="str" cm="1">
        <f t="array" ref="O163">IFERROR(INDEX('RESOLVE Results'!$D:$P, MATCH(1, ('RESOLVE Results'!$A:$A = $D$118) * ('RESOLVE Results'!$B:$B = $F$118) * ('RESOLVE Results'!$C:$C = $C163), 0), MATCH(O$120, 'RESOLVE Results'!$D$1:$P$1, 0)), "")</f>
        <v/>
      </c>
      <c r="P163" s="6" t="str">
        <f t="shared" si="2"/>
        <v/>
      </c>
      <c r="Q163" s="6"/>
    </row>
    <row r="164" spans="2:17" outlineLevel="1" x14ac:dyDescent="0.2">
      <c r="B164" s="11" t="s">
        <v>180</v>
      </c>
      <c r="C164" s="3"/>
      <c r="D164" s="4" t="str" cm="1">
        <f t="array" ref="D164">IFERROR(INDEX('RESOLVE Results'!$D:$P, MATCH(1, ('RESOLVE Results'!$A:$A = $D$118) * ('RESOLVE Results'!$B:$B = $F$118) * ('RESOLVE Results'!$C:$C = $C164), 0), MATCH(D$120, 'RESOLVE Results'!$D$1:$P$1, 0)), "")</f>
        <v/>
      </c>
      <c r="E164" s="4" t="str" cm="1">
        <f t="array" ref="E164">IFERROR(INDEX('RESOLVE Results'!$D:$P, MATCH(1, ('RESOLVE Results'!$A:$A = $D$118) * ('RESOLVE Results'!$B:$B = $F$118) * ('RESOLVE Results'!$C:$C = $C164), 0), MATCH(E$120, 'RESOLVE Results'!$D$1:$P$1, 0)), "")</f>
        <v/>
      </c>
      <c r="F164" s="4" t="str" cm="1">
        <f t="array" ref="F164">IFERROR(INDEX('RESOLVE Results'!$D:$P, MATCH(1, ('RESOLVE Results'!$A:$A = $D$118) * ('RESOLVE Results'!$B:$B = $F$118) * ('RESOLVE Results'!$C:$C = $C164), 0), MATCH(F$120, 'RESOLVE Results'!$D$1:$P$1, 0)), "")</f>
        <v/>
      </c>
      <c r="G164" s="4" t="str" cm="1">
        <f t="array" ref="G164">IFERROR(INDEX('RESOLVE Results'!$D:$P, MATCH(1, ('RESOLVE Results'!$A:$A = $D$118) * ('RESOLVE Results'!$B:$B = $F$118) * ('RESOLVE Results'!$C:$C = $C164), 0), MATCH(G$120, 'RESOLVE Results'!$D$1:$P$1, 0)), "")</f>
        <v/>
      </c>
      <c r="H164" s="4" t="str" cm="1">
        <f t="array" ref="H164">IFERROR(INDEX('RESOLVE Results'!$D:$P, MATCH(1, ('RESOLVE Results'!$A:$A = $D$118) * ('RESOLVE Results'!$B:$B = $F$118) * ('RESOLVE Results'!$C:$C = $C164), 0), MATCH(H$120, 'RESOLVE Results'!$D$1:$P$1, 0)), "")</f>
        <v/>
      </c>
      <c r="I164" s="4" t="str" cm="1">
        <f t="array" ref="I164">IFERROR(INDEX('RESOLVE Results'!$D:$P, MATCH(1, ('RESOLVE Results'!$A:$A = $D$118) * ('RESOLVE Results'!$B:$B = $F$118) * ('RESOLVE Results'!$C:$C = $C164), 0), MATCH(I$120, 'RESOLVE Results'!$D$1:$P$1, 0)), "")</f>
        <v/>
      </c>
      <c r="J164" s="4" t="str" cm="1">
        <f t="array" ref="J164">IFERROR(INDEX('RESOLVE Results'!$D:$P, MATCH(1, ('RESOLVE Results'!$A:$A = $D$118) * ('RESOLVE Results'!$B:$B = $F$118) * ('RESOLVE Results'!$C:$C = $C164), 0), MATCH(J$120, 'RESOLVE Results'!$D$1:$P$1, 0)), "")</f>
        <v/>
      </c>
      <c r="K164" s="4" t="str" cm="1">
        <f t="array" ref="K164">IFERROR(INDEX('RESOLVE Results'!$D:$P, MATCH(1, ('RESOLVE Results'!$A:$A = $D$118) * ('RESOLVE Results'!$B:$B = $F$118) * ('RESOLVE Results'!$C:$C = $C164), 0), MATCH(K$120, 'RESOLVE Results'!$D$1:$P$1, 0)), "")</f>
        <v/>
      </c>
      <c r="L164" s="4" t="str" cm="1">
        <f t="array" ref="L164">IFERROR(INDEX('RESOLVE Results'!$D:$P, MATCH(1, ('RESOLVE Results'!$A:$A = $D$118) * ('RESOLVE Results'!$B:$B = $F$118) * ('RESOLVE Results'!$C:$C = $C164), 0), MATCH(L$120, 'RESOLVE Results'!$D$1:$P$1, 0)), "")</f>
        <v/>
      </c>
      <c r="M164" s="4" t="str" cm="1">
        <f t="array" ref="M164">IFERROR(INDEX('RESOLVE Results'!$D:$P, MATCH(1, ('RESOLVE Results'!$A:$A = $D$118) * ('RESOLVE Results'!$B:$B = $F$118) * ('RESOLVE Results'!$C:$C = $C164), 0), MATCH(M$120, 'RESOLVE Results'!$D$1:$P$1, 0)), "")</f>
        <v/>
      </c>
      <c r="N164" s="4" t="str" cm="1">
        <f t="array" ref="N164">IFERROR(INDEX('RESOLVE Results'!$D:$P, MATCH(1, ('RESOLVE Results'!$A:$A = $D$118) * ('RESOLVE Results'!$B:$B = $F$118) * ('RESOLVE Results'!$C:$C = $C164), 0), MATCH(N$120, 'RESOLVE Results'!$D$1:$P$1, 0)), "")</f>
        <v/>
      </c>
      <c r="O164" s="4" t="str" cm="1">
        <f t="array" ref="O164">IFERROR(INDEX('RESOLVE Results'!$D:$P, MATCH(1, ('RESOLVE Results'!$A:$A = $D$118) * ('RESOLVE Results'!$B:$B = $F$118) * ('RESOLVE Results'!$C:$C = $C164), 0), MATCH(O$120, 'RESOLVE Results'!$D$1:$P$1, 0)), "")</f>
        <v/>
      </c>
      <c r="P164" s="6" t="str">
        <f t="shared" si="2"/>
        <v/>
      </c>
      <c r="Q164" s="6"/>
    </row>
    <row r="165" spans="2:17" outlineLevel="1" x14ac:dyDescent="0.2">
      <c r="B165" s="11" t="s">
        <v>180</v>
      </c>
      <c r="C165" s="3"/>
      <c r="D165" s="4" t="str" cm="1">
        <f t="array" ref="D165">IFERROR(INDEX('RESOLVE Results'!$D:$P, MATCH(1, ('RESOLVE Results'!$A:$A = $D$118) * ('RESOLVE Results'!$B:$B = $F$118) * ('RESOLVE Results'!$C:$C = $C165), 0), MATCH(D$120, 'RESOLVE Results'!$D$1:$P$1, 0)), "")</f>
        <v/>
      </c>
      <c r="E165" s="4" t="str" cm="1">
        <f t="array" ref="E165">IFERROR(INDEX('RESOLVE Results'!$D:$P, MATCH(1, ('RESOLVE Results'!$A:$A = $D$118) * ('RESOLVE Results'!$B:$B = $F$118) * ('RESOLVE Results'!$C:$C = $C165), 0), MATCH(E$120, 'RESOLVE Results'!$D$1:$P$1, 0)), "")</f>
        <v/>
      </c>
      <c r="F165" s="4" t="str" cm="1">
        <f t="array" ref="F165">IFERROR(INDEX('RESOLVE Results'!$D:$P, MATCH(1, ('RESOLVE Results'!$A:$A = $D$118) * ('RESOLVE Results'!$B:$B = $F$118) * ('RESOLVE Results'!$C:$C = $C165), 0), MATCH(F$120, 'RESOLVE Results'!$D$1:$P$1, 0)), "")</f>
        <v/>
      </c>
      <c r="G165" s="4" t="str" cm="1">
        <f t="array" ref="G165">IFERROR(INDEX('RESOLVE Results'!$D:$P, MATCH(1, ('RESOLVE Results'!$A:$A = $D$118) * ('RESOLVE Results'!$B:$B = $F$118) * ('RESOLVE Results'!$C:$C = $C165), 0), MATCH(G$120, 'RESOLVE Results'!$D$1:$P$1, 0)), "")</f>
        <v/>
      </c>
      <c r="H165" s="4" t="str" cm="1">
        <f t="array" ref="H165">IFERROR(INDEX('RESOLVE Results'!$D:$P, MATCH(1, ('RESOLVE Results'!$A:$A = $D$118) * ('RESOLVE Results'!$B:$B = $F$118) * ('RESOLVE Results'!$C:$C = $C165), 0), MATCH(H$120, 'RESOLVE Results'!$D$1:$P$1, 0)), "")</f>
        <v/>
      </c>
      <c r="I165" s="4" t="str" cm="1">
        <f t="array" ref="I165">IFERROR(INDEX('RESOLVE Results'!$D:$P, MATCH(1, ('RESOLVE Results'!$A:$A = $D$118) * ('RESOLVE Results'!$B:$B = $F$118) * ('RESOLVE Results'!$C:$C = $C165), 0), MATCH(I$120, 'RESOLVE Results'!$D$1:$P$1, 0)), "")</f>
        <v/>
      </c>
      <c r="J165" s="4" t="str" cm="1">
        <f t="array" ref="J165">IFERROR(INDEX('RESOLVE Results'!$D:$P, MATCH(1, ('RESOLVE Results'!$A:$A = $D$118) * ('RESOLVE Results'!$B:$B = $F$118) * ('RESOLVE Results'!$C:$C = $C165), 0), MATCH(J$120, 'RESOLVE Results'!$D$1:$P$1, 0)), "")</f>
        <v/>
      </c>
      <c r="K165" s="4" t="str" cm="1">
        <f t="array" ref="K165">IFERROR(INDEX('RESOLVE Results'!$D:$P, MATCH(1, ('RESOLVE Results'!$A:$A = $D$118) * ('RESOLVE Results'!$B:$B = $F$118) * ('RESOLVE Results'!$C:$C = $C165), 0), MATCH(K$120, 'RESOLVE Results'!$D$1:$P$1, 0)), "")</f>
        <v/>
      </c>
      <c r="L165" s="4" t="str" cm="1">
        <f t="array" ref="L165">IFERROR(INDEX('RESOLVE Results'!$D:$P, MATCH(1, ('RESOLVE Results'!$A:$A = $D$118) * ('RESOLVE Results'!$B:$B = $F$118) * ('RESOLVE Results'!$C:$C = $C165), 0), MATCH(L$120, 'RESOLVE Results'!$D$1:$P$1, 0)), "")</f>
        <v/>
      </c>
      <c r="M165" s="4" t="str" cm="1">
        <f t="array" ref="M165">IFERROR(INDEX('RESOLVE Results'!$D:$P, MATCH(1, ('RESOLVE Results'!$A:$A = $D$118) * ('RESOLVE Results'!$B:$B = $F$118) * ('RESOLVE Results'!$C:$C = $C165), 0), MATCH(M$120, 'RESOLVE Results'!$D$1:$P$1, 0)), "")</f>
        <v/>
      </c>
      <c r="N165" s="4" t="str" cm="1">
        <f t="array" ref="N165">IFERROR(INDEX('RESOLVE Results'!$D:$P, MATCH(1, ('RESOLVE Results'!$A:$A = $D$118) * ('RESOLVE Results'!$B:$B = $F$118) * ('RESOLVE Results'!$C:$C = $C165), 0), MATCH(N$120, 'RESOLVE Results'!$D$1:$P$1, 0)), "")</f>
        <v/>
      </c>
      <c r="O165" s="4" t="str" cm="1">
        <f t="array" ref="O165">IFERROR(INDEX('RESOLVE Results'!$D:$P, MATCH(1, ('RESOLVE Results'!$A:$A = $D$118) * ('RESOLVE Results'!$B:$B = $F$118) * ('RESOLVE Results'!$C:$C = $C165), 0), MATCH(O$120, 'RESOLVE Results'!$D$1:$P$1, 0)), "")</f>
        <v/>
      </c>
      <c r="P165" s="6" t="str">
        <f t="shared" si="2"/>
        <v/>
      </c>
      <c r="Q165" s="6"/>
    </row>
    <row r="166" spans="2:17" outlineLevel="1" x14ac:dyDescent="0.2">
      <c r="B166" s="11" t="s">
        <v>180</v>
      </c>
      <c r="C166" s="3"/>
      <c r="D166" s="4" t="str" cm="1">
        <f t="array" ref="D166">IFERROR(INDEX('RESOLVE Results'!$D:$P, MATCH(1, ('RESOLVE Results'!$A:$A = $D$118) * ('RESOLVE Results'!$B:$B = $F$118) * ('RESOLVE Results'!$C:$C = $C166), 0), MATCH(D$120, 'RESOLVE Results'!$D$1:$P$1, 0)), "")</f>
        <v/>
      </c>
      <c r="E166" s="4" t="str" cm="1">
        <f t="array" ref="E166">IFERROR(INDEX('RESOLVE Results'!$D:$P, MATCH(1, ('RESOLVE Results'!$A:$A = $D$118) * ('RESOLVE Results'!$B:$B = $F$118) * ('RESOLVE Results'!$C:$C = $C166), 0), MATCH(E$120, 'RESOLVE Results'!$D$1:$P$1, 0)), "")</f>
        <v/>
      </c>
      <c r="F166" s="4" t="str" cm="1">
        <f t="array" ref="F166">IFERROR(INDEX('RESOLVE Results'!$D:$P, MATCH(1, ('RESOLVE Results'!$A:$A = $D$118) * ('RESOLVE Results'!$B:$B = $F$118) * ('RESOLVE Results'!$C:$C = $C166), 0), MATCH(F$120, 'RESOLVE Results'!$D$1:$P$1, 0)), "")</f>
        <v/>
      </c>
      <c r="G166" s="4" t="str" cm="1">
        <f t="array" ref="G166">IFERROR(INDEX('RESOLVE Results'!$D:$P, MATCH(1, ('RESOLVE Results'!$A:$A = $D$118) * ('RESOLVE Results'!$B:$B = $F$118) * ('RESOLVE Results'!$C:$C = $C166), 0), MATCH(G$120, 'RESOLVE Results'!$D$1:$P$1, 0)), "")</f>
        <v/>
      </c>
      <c r="H166" s="4" t="str" cm="1">
        <f t="array" ref="H166">IFERROR(INDEX('RESOLVE Results'!$D:$P, MATCH(1, ('RESOLVE Results'!$A:$A = $D$118) * ('RESOLVE Results'!$B:$B = $F$118) * ('RESOLVE Results'!$C:$C = $C166), 0), MATCH(H$120, 'RESOLVE Results'!$D$1:$P$1, 0)), "")</f>
        <v/>
      </c>
      <c r="I166" s="4" t="str" cm="1">
        <f t="array" ref="I166">IFERROR(INDEX('RESOLVE Results'!$D:$P, MATCH(1, ('RESOLVE Results'!$A:$A = $D$118) * ('RESOLVE Results'!$B:$B = $F$118) * ('RESOLVE Results'!$C:$C = $C166), 0), MATCH(I$120, 'RESOLVE Results'!$D$1:$P$1, 0)), "")</f>
        <v/>
      </c>
      <c r="J166" s="4" t="str" cm="1">
        <f t="array" ref="J166">IFERROR(INDEX('RESOLVE Results'!$D:$P, MATCH(1, ('RESOLVE Results'!$A:$A = $D$118) * ('RESOLVE Results'!$B:$B = $F$118) * ('RESOLVE Results'!$C:$C = $C166), 0), MATCH(J$120, 'RESOLVE Results'!$D$1:$P$1, 0)), "")</f>
        <v/>
      </c>
      <c r="K166" s="4" t="str" cm="1">
        <f t="array" ref="K166">IFERROR(INDEX('RESOLVE Results'!$D:$P, MATCH(1, ('RESOLVE Results'!$A:$A = $D$118) * ('RESOLVE Results'!$B:$B = $F$118) * ('RESOLVE Results'!$C:$C = $C166), 0), MATCH(K$120, 'RESOLVE Results'!$D$1:$P$1, 0)), "")</f>
        <v/>
      </c>
      <c r="L166" s="4" t="str" cm="1">
        <f t="array" ref="L166">IFERROR(INDEX('RESOLVE Results'!$D:$P, MATCH(1, ('RESOLVE Results'!$A:$A = $D$118) * ('RESOLVE Results'!$B:$B = $F$118) * ('RESOLVE Results'!$C:$C = $C166), 0), MATCH(L$120, 'RESOLVE Results'!$D$1:$P$1, 0)), "")</f>
        <v/>
      </c>
      <c r="M166" s="4" t="str" cm="1">
        <f t="array" ref="M166">IFERROR(INDEX('RESOLVE Results'!$D:$P, MATCH(1, ('RESOLVE Results'!$A:$A = $D$118) * ('RESOLVE Results'!$B:$B = $F$118) * ('RESOLVE Results'!$C:$C = $C166), 0), MATCH(M$120, 'RESOLVE Results'!$D$1:$P$1, 0)), "")</f>
        <v/>
      </c>
      <c r="N166" s="4" t="str" cm="1">
        <f t="array" ref="N166">IFERROR(INDEX('RESOLVE Results'!$D:$P, MATCH(1, ('RESOLVE Results'!$A:$A = $D$118) * ('RESOLVE Results'!$B:$B = $F$118) * ('RESOLVE Results'!$C:$C = $C166), 0), MATCH(N$120, 'RESOLVE Results'!$D$1:$P$1, 0)), "")</f>
        <v/>
      </c>
      <c r="O166" s="4" t="str" cm="1">
        <f t="array" ref="O166">IFERROR(INDEX('RESOLVE Results'!$D:$P, MATCH(1, ('RESOLVE Results'!$A:$A = $D$118) * ('RESOLVE Results'!$B:$B = $F$118) * ('RESOLVE Results'!$C:$C = $C166), 0), MATCH(O$120, 'RESOLVE Results'!$D$1:$P$1, 0)), "")</f>
        <v/>
      </c>
      <c r="P166" s="6" t="str">
        <f t="shared" si="2"/>
        <v/>
      </c>
      <c r="Q166" s="6"/>
    </row>
    <row r="167" spans="2:17" outlineLevel="1" x14ac:dyDescent="0.2">
      <c r="B167" s="11" t="s">
        <v>180</v>
      </c>
      <c r="C167" s="3"/>
      <c r="D167" s="4" t="str" cm="1">
        <f t="array" ref="D167">IFERROR(INDEX('RESOLVE Results'!$D:$P, MATCH(1, ('RESOLVE Results'!$A:$A = $D$118) * ('RESOLVE Results'!$B:$B = $F$118) * ('RESOLVE Results'!$C:$C = $C167), 0), MATCH(D$120, 'RESOLVE Results'!$D$1:$P$1, 0)), "")</f>
        <v/>
      </c>
      <c r="E167" s="4" t="str" cm="1">
        <f t="array" ref="E167">IFERROR(INDEX('RESOLVE Results'!$D:$P, MATCH(1, ('RESOLVE Results'!$A:$A = $D$118) * ('RESOLVE Results'!$B:$B = $F$118) * ('RESOLVE Results'!$C:$C = $C167), 0), MATCH(E$120, 'RESOLVE Results'!$D$1:$P$1, 0)), "")</f>
        <v/>
      </c>
      <c r="F167" s="4" t="str" cm="1">
        <f t="array" ref="F167">IFERROR(INDEX('RESOLVE Results'!$D:$P, MATCH(1, ('RESOLVE Results'!$A:$A = $D$118) * ('RESOLVE Results'!$B:$B = $F$118) * ('RESOLVE Results'!$C:$C = $C167), 0), MATCH(F$120, 'RESOLVE Results'!$D$1:$P$1, 0)), "")</f>
        <v/>
      </c>
      <c r="G167" s="4" t="str" cm="1">
        <f t="array" ref="G167">IFERROR(INDEX('RESOLVE Results'!$D:$P, MATCH(1, ('RESOLVE Results'!$A:$A = $D$118) * ('RESOLVE Results'!$B:$B = $F$118) * ('RESOLVE Results'!$C:$C = $C167), 0), MATCH(G$120, 'RESOLVE Results'!$D$1:$P$1, 0)), "")</f>
        <v/>
      </c>
      <c r="H167" s="4" t="str" cm="1">
        <f t="array" ref="H167">IFERROR(INDEX('RESOLVE Results'!$D:$P, MATCH(1, ('RESOLVE Results'!$A:$A = $D$118) * ('RESOLVE Results'!$B:$B = $F$118) * ('RESOLVE Results'!$C:$C = $C167), 0), MATCH(H$120, 'RESOLVE Results'!$D$1:$P$1, 0)), "")</f>
        <v/>
      </c>
      <c r="I167" s="4" t="str" cm="1">
        <f t="array" ref="I167">IFERROR(INDEX('RESOLVE Results'!$D:$P, MATCH(1, ('RESOLVE Results'!$A:$A = $D$118) * ('RESOLVE Results'!$B:$B = $F$118) * ('RESOLVE Results'!$C:$C = $C167), 0), MATCH(I$120, 'RESOLVE Results'!$D$1:$P$1, 0)), "")</f>
        <v/>
      </c>
      <c r="J167" s="4" t="str" cm="1">
        <f t="array" ref="J167">IFERROR(INDEX('RESOLVE Results'!$D:$P, MATCH(1, ('RESOLVE Results'!$A:$A = $D$118) * ('RESOLVE Results'!$B:$B = $F$118) * ('RESOLVE Results'!$C:$C = $C167), 0), MATCH(J$120, 'RESOLVE Results'!$D$1:$P$1, 0)), "")</f>
        <v/>
      </c>
      <c r="K167" s="4" t="str" cm="1">
        <f t="array" ref="K167">IFERROR(INDEX('RESOLVE Results'!$D:$P, MATCH(1, ('RESOLVE Results'!$A:$A = $D$118) * ('RESOLVE Results'!$B:$B = $F$118) * ('RESOLVE Results'!$C:$C = $C167), 0), MATCH(K$120, 'RESOLVE Results'!$D$1:$P$1, 0)), "")</f>
        <v/>
      </c>
      <c r="L167" s="4" t="str" cm="1">
        <f t="array" ref="L167">IFERROR(INDEX('RESOLVE Results'!$D:$P, MATCH(1, ('RESOLVE Results'!$A:$A = $D$118) * ('RESOLVE Results'!$B:$B = $F$118) * ('RESOLVE Results'!$C:$C = $C167), 0), MATCH(L$120, 'RESOLVE Results'!$D$1:$P$1, 0)), "")</f>
        <v/>
      </c>
      <c r="M167" s="4" t="str" cm="1">
        <f t="array" ref="M167">IFERROR(INDEX('RESOLVE Results'!$D:$P, MATCH(1, ('RESOLVE Results'!$A:$A = $D$118) * ('RESOLVE Results'!$B:$B = $F$118) * ('RESOLVE Results'!$C:$C = $C167), 0), MATCH(M$120, 'RESOLVE Results'!$D$1:$P$1, 0)), "")</f>
        <v/>
      </c>
      <c r="N167" s="4" t="str" cm="1">
        <f t="array" ref="N167">IFERROR(INDEX('RESOLVE Results'!$D:$P, MATCH(1, ('RESOLVE Results'!$A:$A = $D$118) * ('RESOLVE Results'!$B:$B = $F$118) * ('RESOLVE Results'!$C:$C = $C167), 0), MATCH(N$120, 'RESOLVE Results'!$D$1:$P$1, 0)), "")</f>
        <v/>
      </c>
      <c r="O167" s="4" t="str" cm="1">
        <f t="array" ref="O167">IFERROR(INDEX('RESOLVE Results'!$D:$P, MATCH(1, ('RESOLVE Results'!$A:$A = $D$118) * ('RESOLVE Results'!$B:$B = $F$118) * ('RESOLVE Results'!$C:$C = $C167), 0), MATCH(O$120, 'RESOLVE Results'!$D$1:$P$1, 0)), "")</f>
        <v/>
      </c>
      <c r="P167" s="6" t="str">
        <f t="shared" si="2"/>
        <v/>
      </c>
      <c r="Q167" s="6"/>
    </row>
    <row r="168" spans="2:17" outlineLevel="1" x14ac:dyDescent="0.2">
      <c r="B168" s="11" t="s">
        <v>180</v>
      </c>
      <c r="C168" s="3"/>
      <c r="D168" s="4" t="str" cm="1">
        <f t="array" ref="D168">IFERROR(INDEX('RESOLVE Results'!$D:$P, MATCH(1, ('RESOLVE Results'!$A:$A = $D$118) * ('RESOLVE Results'!$B:$B = $F$118) * ('RESOLVE Results'!$C:$C = $C168), 0), MATCH(D$120, 'RESOLVE Results'!$D$1:$P$1, 0)), "")</f>
        <v/>
      </c>
      <c r="E168" s="4" t="str" cm="1">
        <f t="array" ref="E168">IFERROR(INDEX('RESOLVE Results'!$D:$P, MATCH(1, ('RESOLVE Results'!$A:$A = $D$118) * ('RESOLVE Results'!$B:$B = $F$118) * ('RESOLVE Results'!$C:$C = $C168), 0), MATCH(E$120, 'RESOLVE Results'!$D$1:$P$1, 0)), "")</f>
        <v/>
      </c>
      <c r="F168" s="4" t="str" cm="1">
        <f t="array" ref="F168">IFERROR(INDEX('RESOLVE Results'!$D:$P, MATCH(1, ('RESOLVE Results'!$A:$A = $D$118) * ('RESOLVE Results'!$B:$B = $F$118) * ('RESOLVE Results'!$C:$C = $C168), 0), MATCH(F$120, 'RESOLVE Results'!$D$1:$P$1, 0)), "")</f>
        <v/>
      </c>
      <c r="G168" s="4" t="str" cm="1">
        <f t="array" ref="G168">IFERROR(INDEX('RESOLVE Results'!$D:$P, MATCH(1, ('RESOLVE Results'!$A:$A = $D$118) * ('RESOLVE Results'!$B:$B = $F$118) * ('RESOLVE Results'!$C:$C = $C168), 0), MATCH(G$120, 'RESOLVE Results'!$D$1:$P$1, 0)), "")</f>
        <v/>
      </c>
      <c r="H168" s="4" t="str" cm="1">
        <f t="array" ref="H168">IFERROR(INDEX('RESOLVE Results'!$D:$P, MATCH(1, ('RESOLVE Results'!$A:$A = $D$118) * ('RESOLVE Results'!$B:$B = $F$118) * ('RESOLVE Results'!$C:$C = $C168), 0), MATCH(H$120, 'RESOLVE Results'!$D$1:$P$1, 0)), "")</f>
        <v/>
      </c>
      <c r="I168" s="4" t="str" cm="1">
        <f t="array" ref="I168">IFERROR(INDEX('RESOLVE Results'!$D:$P, MATCH(1, ('RESOLVE Results'!$A:$A = $D$118) * ('RESOLVE Results'!$B:$B = $F$118) * ('RESOLVE Results'!$C:$C = $C168), 0), MATCH(I$120, 'RESOLVE Results'!$D$1:$P$1, 0)), "")</f>
        <v/>
      </c>
      <c r="J168" s="4" t="str" cm="1">
        <f t="array" ref="J168">IFERROR(INDEX('RESOLVE Results'!$D:$P, MATCH(1, ('RESOLVE Results'!$A:$A = $D$118) * ('RESOLVE Results'!$B:$B = $F$118) * ('RESOLVE Results'!$C:$C = $C168), 0), MATCH(J$120, 'RESOLVE Results'!$D$1:$P$1, 0)), "")</f>
        <v/>
      </c>
      <c r="K168" s="4" t="str" cm="1">
        <f t="array" ref="K168">IFERROR(INDEX('RESOLVE Results'!$D:$P, MATCH(1, ('RESOLVE Results'!$A:$A = $D$118) * ('RESOLVE Results'!$B:$B = $F$118) * ('RESOLVE Results'!$C:$C = $C168), 0), MATCH(K$120, 'RESOLVE Results'!$D$1:$P$1, 0)), "")</f>
        <v/>
      </c>
      <c r="L168" s="4" t="str" cm="1">
        <f t="array" ref="L168">IFERROR(INDEX('RESOLVE Results'!$D:$P, MATCH(1, ('RESOLVE Results'!$A:$A = $D$118) * ('RESOLVE Results'!$B:$B = $F$118) * ('RESOLVE Results'!$C:$C = $C168), 0), MATCH(L$120, 'RESOLVE Results'!$D$1:$P$1, 0)), "")</f>
        <v/>
      </c>
      <c r="M168" s="4" t="str" cm="1">
        <f t="array" ref="M168">IFERROR(INDEX('RESOLVE Results'!$D:$P, MATCH(1, ('RESOLVE Results'!$A:$A = $D$118) * ('RESOLVE Results'!$B:$B = $F$118) * ('RESOLVE Results'!$C:$C = $C168), 0), MATCH(M$120, 'RESOLVE Results'!$D$1:$P$1, 0)), "")</f>
        <v/>
      </c>
      <c r="N168" s="4" t="str" cm="1">
        <f t="array" ref="N168">IFERROR(INDEX('RESOLVE Results'!$D:$P, MATCH(1, ('RESOLVE Results'!$A:$A = $D$118) * ('RESOLVE Results'!$B:$B = $F$118) * ('RESOLVE Results'!$C:$C = $C168), 0), MATCH(N$120, 'RESOLVE Results'!$D$1:$P$1, 0)), "")</f>
        <v/>
      </c>
      <c r="O168" s="4" t="str" cm="1">
        <f t="array" ref="O168">IFERROR(INDEX('RESOLVE Results'!$D:$P, MATCH(1, ('RESOLVE Results'!$A:$A = $D$118) * ('RESOLVE Results'!$B:$B = $F$118) * ('RESOLVE Results'!$C:$C = $C168), 0), MATCH(O$120, 'RESOLVE Results'!$D$1:$P$1, 0)), "")</f>
        <v/>
      </c>
      <c r="P168" s="6" t="str">
        <f t="shared" si="2"/>
        <v/>
      </c>
      <c r="Q168" s="6"/>
    </row>
    <row r="169" spans="2:17" outlineLevel="1" x14ac:dyDescent="0.2">
      <c r="B169" s="11" t="s">
        <v>180</v>
      </c>
      <c r="C169" s="3"/>
      <c r="D169" s="4" t="str" cm="1">
        <f t="array" ref="D169">IFERROR(INDEX('RESOLVE Results'!$D:$P, MATCH(1, ('RESOLVE Results'!$A:$A = $D$118) * ('RESOLVE Results'!$B:$B = $F$118) * ('RESOLVE Results'!$C:$C = $C169), 0), MATCH(D$120, 'RESOLVE Results'!$D$1:$P$1, 0)), "")</f>
        <v/>
      </c>
      <c r="E169" s="4" t="str" cm="1">
        <f t="array" ref="E169">IFERROR(INDEX('RESOLVE Results'!$D:$P, MATCH(1, ('RESOLVE Results'!$A:$A = $D$118) * ('RESOLVE Results'!$B:$B = $F$118) * ('RESOLVE Results'!$C:$C = $C169), 0), MATCH(E$120, 'RESOLVE Results'!$D$1:$P$1, 0)), "")</f>
        <v/>
      </c>
      <c r="F169" s="4" t="str" cm="1">
        <f t="array" ref="F169">IFERROR(INDEX('RESOLVE Results'!$D:$P, MATCH(1, ('RESOLVE Results'!$A:$A = $D$118) * ('RESOLVE Results'!$B:$B = $F$118) * ('RESOLVE Results'!$C:$C = $C169), 0), MATCH(F$120, 'RESOLVE Results'!$D$1:$P$1, 0)), "")</f>
        <v/>
      </c>
      <c r="G169" s="4" t="str" cm="1">
        <f t="array" ref="G169">IFERROR(INDEX('RESOLVE Results'!$D:$P, MATCH(1, ('RESOLVE Results'!$A:$A = $D$118) * ('RESOLVE Results'!$B:$B = $F$118) * ('RESOLVE Results'!$C:$C = $C169), 0), MATCH(G$120, 'RESOLVE Results'!$D$1:$P$1, 0)), "")</f>
        <v/>
      </c>
      <c r="H169" s="4" t="str" cm="1">
        <f t="array" ref="H169">IFERROR(INDEX('RESOLVE Results'!$D:$P, MATCH(1, ('RESOLVE Results'!$A:$A = $D$118) * ('RESOLVE Results'!$B:$B = $F$118) * ('RESOLVE Results'!$C:$C = $C169), 0), MATCH(H$120, 'RESOLVE Results'!$D$1:$P$1, 0)), "")</f>
        <v/>
      </c>
      <c r="I169" s="4" t="str" cm="1">
        <f t="array" ref="I169">IFERROR(INDEX('RESOLVE Results'!$D:$P, MATCH(1, ('RESOLVE Results'!$A:$A = $D$118) * ('RESOLVE Results'!$B:$B = $F$118) * ('RESOLVE Results'!$C:$C = $C169), 0), MATCH(I$120, 'RESOLVE Results'!$D$1:$P$1, 0)), "")</f>
        <v/>
      </c>
      <c r="J169" s="4" t="str" cm="1">
        <f t="array" ref="J169">IFERROR(INDEX('RESOLVE Results'!$D:$P, MATCH(1, ('RESOLVE Results'!$A:$A = $D$118) * ('RESOLVE Results'!$B:$B = $F$118) * ('RESOLVE Results'!$C:$C = $C169), 0), MATCH(J$120, 'RESOLVE Results'!$D$1:$P$1, 0)), "")</f>
        <v/>
      </c>
      <c r="K169" s="4" t="str" cm="1">
        <f t="array" ref="K169">IFERROR(INDEX('RESOLVE Results'!$D:$P, MATCH(1, ('RESOLVE Results'!$A:$A = $D$118) * ('RESOLVE Results'!$B:$B = $F$118) * ('RESOLVE Results'!$C:$C = $C169), 0), MATCH(K$120, 'RESOLVE Results'!$D$1:$P$1, 0)), "")</f>
        <v/>
      </c>
      <c r="L169" s="4" t="str" cm="1">
        <f t="array" ref="L169">IFERROR(INDEX('RESOLVE Results'!$D:$P, MATCH(1, ('RESOLVE Results'!$A:$A = $D$118) * ('RESOLVE Results'!$B:$B = $F$118) * ('RESOLVE Results'!$C:$C = $C169), 0), MATCH(L$120, 'RESOLVE Results'!$D$1:$P$1, 0)), "")</f>
        <v/>
      </c>
      <c r="M169" s="4" t="str" cm="1">
        <f t="array" ref="M169">IFERROR(INDEX('RESOLVE Results'!$D:$P, MATCH(1, ('RESOLVE Results'!$A:$A = $D$118) * ('RESOLVE Results'!$B:$B = $F$118) * ('RESOLVE Results'!$C:$C = $C169), 0), MATCH(M$120, 'RESOLVE Results'!$D$1:$P$1, 0)), "")</f>
        <v/>
      </c>
      <c r="N169" s="4" t="str" cm="1">
        <f t="array" ref="N169">IFERROR(INDEX('RESOLVE Results'!$D:$P, MATCH(1, ('RESOLVE Results'!$A:$A = $D$118) * ('RESOLVE Results'!$B:$B = $F$118) * ('RESOLVE Results'!$C:$C = $C169), 0), MATCH(N$120, 'RESOLVE Results'!$D$1:$P$1, 0)), "")</f>
        <v/>
      </c>
      <c r="O169" s="4" t="str" cm="1">
        <f t="array" ref="O169">IFERROR(INDEX('RESOLVE Results'!$D:$P, MATCH(1, ('RESOLVE Results'!$A:$A = $D$118) * ('RESOLVE Results'!$B:$B = $F$118) * ('RESOLVE Results'!$C:$C = $C169), 0), MATCH(O$120, 'RESOLVE Results'!$D$1:$P$1, 0)), "")</f>
        <v/>
      </c>
      <c r="P169" s="6" t="str">
        <f t="shared" si="2"/>
        <v/>
      </c>
      <c r="Q169" s="6"/>
    </row>
    <row r="170" spans="2:17" outlineLevel="1" x14ac:dyDescent="0.2">
      <c r="B170" s="11" t="s">
        <v>180</v>
      </c>
      <c r="C170" s="3"/>
      <c r="D170" s="4" t="str" cm="1">
        <f t="array" ref="D170">IFERROR(INDEX('RESOLVE Results'!$D:$P, MATCH(1, ('RESOLVE Results'!$A:$A = $D$118) * ('RESOLVE Results'!$B:$B = $F$118) * ('RESOLVE Results'!$C:$C = $C170), 0), MATCH(D$120, 'RESOLVE Results'!$D$1:$P$1, 0)), "")</f>
        <v/>
      </c>
      <c r="E170" s="4" t="str" cm="1">
        <f t="array" ref="E170">IFERROR(INDEX('RESOLVE Results'!$D:$P, MATCH(1, ('RESOLVE Results'!$A:$A = $D$118) * ('RESOLVE Results'!$B:$B = $F$118) * ('RESOLVE Results'!$C:$C = $C170), 0), MATCH(E$120, 'RESOLVE Results'!$D$1:$P$1, 0)), "")</f>
        <v/>
      </c>
      <c r="F170" s="4" t="str" cm="1">
        <f t="array" ref="F170">IFERROR(INDEX('RESOLVE Results'!$D:$P, MATCH(1, ('RESOLVE Results'!$A:$A = $D$118) * ('RESOLVE Results'!$B:$B = $F$118) * ('RESOLVE Results'!$C:$C = $C170), 0), MATCH(F$120, 'RESOLVE Results'!$D$1:$P$1, 0)), "")</f>
        <v/>
      </c>
      <c r="G170" s="4" t="str" cm="1">
        <f t="array" ref="G170">IFERROR(INDEX('RESOLVE Results'!$D:$P, MATCH(1, ('RESOLVE Results'!$A:$A = $D$118) * ('RESOLVE Results'!$B:$B = $F$118) * ('RESOLVE Results'!$C:$C = $C170), 0), MATCH(G$120, 'RESOLVE Results'!$D$1:$P$1, 0)), "")</f>
        <v/>
      </c>
      <c r="H170" s="4" t="str" cm="1">
        <f t="array" ref="H170">IFERROR(INDEX('RESOLVE Results'!$D:$P, MATCH(1, ('RESOLVE Results'!$A:$A = $D$118) * ('RESOLVE Results'!$B:$B = $F$118) * ('RESOLVE Results'!$C:$C = $C170), 0), MATCH(H$120, 'RESOLVE Results'!$D$1:$P$1, 0)), "")</f>
        <v/>
      </c>
      <c r="I170" s="4" t="str" cm="1">
        <f t="array" ref="I170">IFERROR(INDEX('RESOLVE Results'!$D:$P, MATCH(1, ('RESOLVE Results'!$A:$A = $D$118) * ('RESOLVE Results'!$B:$B = $F$118) * ('RESOLVE Results'!$C:$C = $C170), 0), MATCH(I$120, 'RESOLVE Results'!$D$1:$P$1, 0)), "")</f>
        <v/>
      </c>
      <c r="J170" s="4" t="str" cm="1">
        <f t="array" ref="J170">IFERROR(INDEX('RESOLVE Results'!$D:$P, MATCH(1, ('RESOLVE Results'!$A:$A = $D$118) * ('RESOLVE Results'!$B:$B = $F$118) * ('RESOLVE Results'!$C:$C = $C170), 0), MATCH(J$120, 'RESOLVE Results'!$D$1:$P$1, 0)), "")</f>
        <v/>
      </c>
      <c r="K170" s="4" t="str" cm="1">
        <f t="array" ref="K170">IFERROR(INDEX('RESOLVE Results'!$D:$P, MATCH(1, ('RESOLVE Results'!$A:$A = $D$118) * ('RESOLVE Results'!$B:$B = $F$118) * ('RESOLVE Results'!$C:$C = $C170), 0), MATCH(K$120, 'RESOLVE Results'!$D$1:$P$1, 0)), "")</f>
        <v/>
      </c>
      <c r="L170" s="4" t="str" cm="1">
        <f t="array" ref="L170">IFERROR(INDEX('RESOLVE Results'!$D:$P, MATCH(1, ('RESOLVE Results'!$A:$A = $D$118) * ('RESOLVE Results'!$B:$B = $F$118) * ('RESOLVE Results'!$C:$C = $C170), 0), MATCH(L$120, 'RESOLVE Results'!$D$1:$P$1, 0)), "")</f>
        <v/>
      </c>
      <c r="M170" s="4" t="str" cm="1">
        <f t="array" ref="M170">IFERROR(INDEX('RESOLVE Results'!$D:$P, MATCH(1, ('RESOLVE Results'!$A:$A = $D$118) * ('RESOLVE Results'!$B:$B = $F$118) * ('RESOLVE Results'!$C:$C = $C170), 0), MATCH(M$120, 'RESOLVE Results'!$D$1:$P$1, 0)), "")</f>
        <v/>
      </c>
      <c r="N170" s="4" t="str" cm="1">
        <f t="array" ref="N170">IFERROR(INDEX('RESOLVE Results'!$D:$P, MATCH(1, ('RESOLVE Results'!$A:$A = $D$118) * ('RESOLVE Results'!$B:$B = $F$118) * ('RESOLVE Results'!$C:$C = $C170), 0), MATCH(N$120, 'RESOLVE Results'!$D$1:$P$1, 0)), "")</f>
        <v/>
      </c>
      <c r="O170" s="4" t="str" cm="1">
        <f t="array" ref="O170">IFERROR(INDEX('RESOLVE Results'!$D:$P, MATCH(1, ('RESOLVE Results'!$A:$A = $D$118) * ('RESOLVE Results'!$B:$B = $F$118) * ('RESOLVE Results'!$C:$C = $C170), 0), MATCH(O$120, 'RESOLVE Results'!$D$1:$P$1, 0)), "")</f>
        <v/>
      </c>
      <c r="P170" s="6" t="str">
        <f t="shared" si="2"/>
        <v/>
      </c>
      <c r="Q170" s="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24EDF-E5E2-448D-9F02-8D2FEFECAC42}">
  <sheetPr codeName="Sheet15">
    <tabColor theme="5" tint="0.39997558519241921"/>
  </sheetPr>
  <dimension ref="P1"/>
  <sheetViews>
    <sheetView topLeftCell="K1" workbookViewId="0">
      <selection activeCell="K1" sqref="K1"/>
    </sheetView>
  </sheetViews>
  <sheetFormatPr defaultColWidth="9" defaultRowHeight="12" x14ac:dyDescent="0.2"/>
  <sheetData>
    <row r="1" spans="16:16" x14ac:dyDescent="0.2">
      <c r="P1" s="62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4927E-7818-4F0F-A0DE-C73CB90D6F4B}">
  <sheetPr>
    <tabColor rgb="FFFFD566"/>
  </sheetPr>
  <dimension ref="B2:W75"/>
  <sheetViews>
    <sheetView showGridLines="0" workbookViewId="0">
      <selection activeCell="G5" sqref="G5"/>
    </sheetView>
  </sheetViews>
  <sheetFormatPr defaultColWidth="9" defaultRowHeight="12" outlineLevelCol="1" x14ac:dyDescent="0.2"/>
  <cols>
    <col min="2" max="2" width="15.42578125" style="11" hidden="1" customWidth="1" outlineLevel="1"/>
    <col min="3" max="3" width="19.85546875" customWidth="1" collapsed="1"/>
    <col min="14" max="14" width="20.140625" customWidth="1"/>
    <col min="15" max="16" width="15.140625" customWidth="1"/>
    <col min="17" max="17" width="11.85546875" bestFit="1" customWidth="1"/>
    <col min="18" max="18" width="15" bestFit="1" customWidth="1"/>
  </cols>
  <sheetData>
    <row r="2" spans="3:23" ht="17.25" thickBot="1" x14ac:dyDescent="0.25">
      <c r="C2" s="9" t="s">
        <v>277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4" spans="3:23" ht="12.75" x14ac:dyDescent="0.2">
      <c r="C4" s="2" t="s">
        <v>278</v>
      </c>
      <c r="D4" s="2"/>
      <c r="E4" s="2"/>
      <c r="F4" s="2"/>
      <c r="G4" s="2"/>
      <c r="H4" s="2"/>
      <c r="I4" s="2"/>
      <c r="J4" s="2"/>
      <c r="K4" s="2"/>
      <c r="L4" s="2"/>
      <c r="N4" s="2" t="s">
        <v>279</v>
      </c>
      <c r="O4" s="2"/>
      <c r="P4" s="2"/>
      <c r="Q4" s="2"/>
      <c r="R4" s="2"/>
    </row>
    <row r="5" spans="3:23" ht="24" x14ac:dyDescent="0.2">
      <c r="C5" s="1" t="s">
        <v>280</v>
      </c>
      <c r="D5" s="59" t="s">
        <v>236</v>
      </c>
      <c r="E5" s="59" t="s">
        <v>55</v>
      </c>
      <c r="F5" s="68" t="s">
        <v>56</v>
      </c>
      <c r="G5" s="68" t="s">
        <v>57</v>
      </c>
      <c r="H5" s="59" t="s">
        <v>58</v>
      </c>
      <c r="I5" s="59" t="s">
        <v>59</v>
      </c>
      <c r="J5" s="59" t="s">
        <v>60</v>
      </c>
      <c r="K5" s="59" t="s">
        <v>61</v>
      </c>
      <c r="L5" s="59" t="s">
        <v>62</v>
      </c>
      <c r="N5" s="1" t="s">
        <v>280</v>
      </c>
      <c r="O5" s="12" t="s">
        <v>281</v>
      </c>
      <c r="P5" s="12" t="s">
        <v>282</v>
      </c>
      <c r="Q5" s="12"/>
      <c r="R5" s="12"/>
    </row>
    <row r="6" spans="3:23" x14ac:dyDescent="0.2">
      <c r="C6" s="3" t="str" cm="1">
        <f t="array" ref="C6:C13">TRANSPOSE('Cost-Benefit'!G7:N7)</f>
        <v>PSP - Mid</v>
      </c>
      <c r="D6" s="19" t="b">
        <v>0</v>
      </c>
      <c r="E6" s="19" t="b">
        <v>1</v>
      </c>
      <c r="F6" s="19" t="b">
        <v>1</v>
      </c>
      <c r="G6" s="19" t="b">
        <v>1</v>
      </c>
      <c r="H6" s="19" t="b">
        <v>1</v>
      </c>
      <c r="I6" s="19" t="b">
        <v>1</v>
      </c>
      <c r="J6" s="19" t="b">
        <v>1</v>
      </c>
      <c r="K6" s="19" t="b">
        <v>1</v>
      </c>
      <c r="L6" s="19" t="b">
        <v>1</v>
      </c>
      <c r="N6" s="3" t="str">
        <f>C6</f>
        <v>PSP - Mid</v>
      </c>
      <c r="O6" s="16" t="s">
        <v>283</v>
      </c>
      <c r="P6" s="16" t="s">
        <v>158</v>
      </c>
      <c r="Q6" s="16"/>
      <c r="R6" s="16"/>
    </row>
    <row r="7" spans="3:23" x14ac:dyDescent="0.2">
      <c r="C7" s="3" t="str">
        <v>PSP - High</v>
      </c>
      <c r="D7" s="19" t="b">
        <v>0</v>
      </c>
      <c r="E7" s="19" t="b">
        <v>1</v>
      </c>
      <c r="F7" s="19" t="b">
        <v>1</v>
      </c>
      <c r="G7" s="19" t="b">
        <v>1</v>
      </c>
      <c r="H7" s="19" t="b">
        <v>1</v>
      </c>
      <c r="I7" s="19" t="b">
        <v>1</v>
      </c>
      <c r="J7" s="19" t="b">
        <v>1</v>
      </c>
      <c r="K7" s="19" t="b">
        <v>1</v>
      </c>
      <c r="L7" s="19" t="b">
        <v>1</v>
      </c>
      <c r="N7" s="3" t="str">
        <f t="shared" ref="N7:N13" si="0">C7</f>
        <v>PSP - High</v>
      </c>
      <c r="O7" s="16" t="s">
        <v>283</v>
      </c>
      <c r="P7" s="16" t="s">
        <v>159</v>
      </c>
      <c r="Q7" s="16"/>
      <c r="R7" s="16"/>
    </row>
    <row r="8" spans="3:23" x14ac:dyDescent="0.2">
      <c r="C8" s="3" t="str">
        <v>PSP - Low</v>
      </c>
      <c r="D8" s="19" t="b">
        <v>0</v>
      </c>
      <c r="E8" s="19" t="b">
        <v>1</v>
      </c>
      <c r="F8" s="19" t="b">
        <v>1</v>
      </c>
      <c r="G8" s="19" t="b">
        <v>1</v>
      </c>
      <c r="H8" s="19" t="b">
        <v>1</v>
      </c>
      <c r="I8" s="19" t="b">
        <v>1</v>
      </c>
      <c r="J8" s="19" t="b">
        <v>1</v>
      </c>
      <c r="K8" s="19" t="b">
        <v>1</v>
      </c>
      <c r="L8" s="19" t="b">
        <v>1</v>
      </c>
      <c r="N8" s="3" t="str">
        <f t="shared" si="0"/>
        <v>PSP - Low</v>
      </c>
      <c r="O8" s="16" t="s">
        <v>283</v>
      </c>
      <c r="P8" s="16" t="s">
        <v>160</v>
      </c>
      <c r="Q8" s="16"/>
      <c r="R8" s="16"/>
    </row>
    <row r="9" spans="3:23" x14ac:dyDescent="0.2">
      <c r="C9" s="3" t="str">
        <v>Conservative</v>
      </c>
      <c r="D9" s="19" t="b">
        <v>0</v>
      </c>
      <c r="E9" s="19" t="b">
        <v>1</v>
      </c>
      <c r="F9" s="19" t="b">
        <v>1</v>
      </c>
      <c r="G9" s="19" t="b">
        <v>1</v>
      </c>
      <c r="H9" s="19" t="b">
        <v>1</v>
      </c>
      <c r="I9" s="19" t="b">
        <v>1</v>
      </c>
      <c r="J9" s="19" t="b">
        <v>1</v>
      </c>
      <c r="K9" s="19" t="b">
        <v>1</v>
      </c>
      <c r="L9" s="19" t="b">
        <v>1</v>
      </c>
      <c r="N9" s="3" t="str">
        <f t="shared" si="0"/>
        <v>Conservative</v>
      </c>
      <c r="O9" s="16" t="s">
        <v>284</v>
      </c>
      <c r="P9" s="16" t="s">
        <v>161</v>
      </c>
      <c r="Q9" s="16"/>
      <c r="R9" s="16"/>
    </row>
    <row r="10" spans="3:23" x14ac:dyDescent="0.2">
      <c r="C10" s="3" t="str">
        <v>Optimistic</v>
      </c>
      <c r="D10" s="19" t="b">
        <v>0</v>
      </c>
      <c r="E10" s="19" t="b">
        <v>1</v>
      </c>
      <c r="F10" s="19" t="b">
        <v>1</v>
      </c>
      <c r="G10" s="19" t="b">
        <v>1</v>
      </c>
      <c r="H10" s="19" t="b">
        <v>1</v>
      </c>
      <c r="I10" s="19" t="b">
        <v>1</v>
      </c>
      <c r="J10" s="19" t="b">
        <v>1</v>
      </c>
      <c r="K10" s="19" t="b">
        <v>1</v>
      </c>
      <c r="L10" s="19" t="b">
        <v>1</v>
      </c>
      <c r="N10" s="3" t="str">
        <f t="shared" si="0"/>
        <v>Optimistic</v>
      </c>
      <c r="O10" s="16" t="s">
        <v>285</v>
      </c>
      <c r="P10" s="16" t="s">
        <v>162</v>
      </c>
      <c r="Q10" s="16"/>
      <c r="R10" s="16"/>
    </row>
    <row r="11" spans="3:23" x14ac:dyDescent="0.2">
      <c r="C11" s="3" t="str">
        <v>High North Coast Tx</v>
      </c>
      <c r="D11" s="19" t="b">
        <v>0</v>
      </c>
      <c r="E11" s="19" t="b">
        <v>0</v>
      </c>
      <c r="F11" s="19" t="b">
        <v>0</v>
      </c>
      <c r="G11" s="19" t="b">
        <v>0</v>
      </c>
      <c r="H11" s="19" t="b">
        <v>0</v>
      </c>
      <c r="I11" s="19" t="b">
        <v>0</v>
      </c>
      <c r="J11" s="19" t="b">
        <v>0</v>
      </c>
      <c r="K11" s="19" t="b">
        <v>1</v>
      </c>
      <c r="L11" s="19" t="b">
        <v>1</v>
      </c>
      <c r="N11" s="3" t="str">
        <f t="shared" si="0"/>
        <v>High North Coast Tx</v>
      </c>
      <c r="O11" s="16" t="s">
        <v>284</v>
      </c>
      <c r="P11" s="16" t="s">
        <v>158</v>
      </c>
      <c r="Q11" s="16"/>
      <c r="R11" s="16"/>
    </row>
    <row r="12" spans="3:23" x14ac:dyDescent="0.2">
      <c r="C12" s="3" t="str">
        <v>Low North Coast Tx</v>
      </c>
      <c r="D12" s="19" t="b">
        <v>0</v>
      </c>
      <c r="E12" s="19" t="b">
        <v>0</v>
      </c>
      <c r="F12" s="19" t="b">
        <v>0</v>
      </c>
      <c r="G12" s="19" t="b">
        <v>0</v>
      </c>
      <c r="H12" s="19" t="b">
        <v>0</v>
      </c>
      <c r="I12" s="19" t="b">
        <v>0</v>
      </c>
      <c r="J12" s="19" t="b">
        <v>0</v>
      </c>
      <c r="K12" s="19" t="b">
        <v>1</v>
      </c>
      <c r="L12" s="19" t="b">
        <v>1</v>
      </c>
      <c r="N12" s="3" t="str">
        <f t="shared" si="0"/>
        <v>Low North Coast Tx</v>
      </c>
      <c r="O12" s="16" t="s">
        <v>285</v>
      </c>
      <c r="P12" s="16" t="s">
        <v>158</v>
      </c>
      <c r="Q12" s="16"/>
      <c r="R12" s="16"/>
    </row>
    <row r="13" spans="3:23" x14ac:dyDescent="0.2">
      <c r="C13" s="3" t="str">
        <v>PSP - Mid w/High Humboldt Tx Cost</v>
      </c>
      <c r="D13" s="19" t="b">
        <v>0</v>
      </c>
      <c r="E13" s="19" t="b">
        <v>0</v>
      </c>
      <c r="F13" s="19" t="b">
        <v>0</v>
      </c>
      <c r="G13" s="19" t="b">
        <v>1</v>
      </c>
      <c r="H13" s="19" t="b">
        <v>0</v>
      </c>
      <c r="I13" s="19" t="b">
        <v>0</v>
      </c>
      <c r="J13" s="19" t="b">
        <v>1</v>
      </c>
      <c r="K13" s="19" t="b">
        <v>0</v>
      </c>
      <c r="L13" s="19" t="b">
        <v>0</v>
      </c>
      <c r="N13" s="3" t="str">
        <f t="shared" si="0"/>
        <v>PSP - Mid w/High Humboldt Tx Cost</v>
      </c>
      <c r="O13" s="16" t="s">
        <v>286</v>
      </c>
      <c r="P13" s="16" t="s">
        <v>158</v>
      </c>
      <c r="Q13" s="16"/>
      <c r="R13" s="16"/>
    </row>
    <row r="15" spans="3:23" ht="17.25" thickBot="1" x14ac:dyDescent="0.25">
      <c r="C15" s="9" t="s">
        <v>287</v>
      </c>
      <c r="D15" s="9"/>
      <c r="E15" s="9"/>
      <c r="F15" s="9"/>
      <c r="G15" s="9"/>
      <c r="H15" s="9"/>
      <c r="I15" s="9"/>
      <c r="J15" s="9"/>
      <c r="K15" s="9"/>
      <c r="L15" s="9"/>
      <c r="N15" s="9" t="s">
        <v>288</v>
      </c>
      <c r="O15" s="9"/>
      <c r="P15" s="9"/>
      <c r="Q15" s="9"/>
      <c r="R15" s="9"/>
      <c r="S15" s="9"/>
      <c r="T15" s="9"/>
      <c r="U15" s="9"/>
      <c r="V15" s="9"/>
      <c r="W15" s="9"/>
    </row>
    <row r="16" spans="3:23" x14ac:dyDescent="0.2">
      <c r="C16" s="63" t="s">
        <v>289</v>
      </c>
      <c r="N16" s="63" t="s">
        <v>289</v>
      </c>
    </row>
    <row r="18" spans="2:23" ht="12.75" x14ac:dyDescent="0.2">
      <c r="C18" s="2" t="s">
        <v>290</v>
      </c>
      <c r="N18" s="2" t="s">
        <v>290</v>
      </c>
    </row>
    <row r="19" spans="2:23" x14ac:dyDescent="0.2">
      <c r="C19" s="40" t="s">
        <v>283</v>
      </c>
      <c r="N19" s="40" t="s">
        <v>161</v>
      </c>
    </row>
    <row r="20" spans="2:23" x14ac:dyDescent="0.2">
      <c r="C20" s="40" t="s">
        <v>284</v>
      </c>
      <c r="N20" s="40" t="s">
        <v>159</v>
      </c>
    </row>
    <row r="21" spans="2:23" x14ac:dyDescent="0.2">
      <c r="C21" s="40" t="s">
        <v>285</v>
      </c>
      <c r="N21" s="40" t="s">
        <v>158</v>
      </c>
    </row>
    <row r="22" spans="2:23" x14ac:dyDescent="0.2">
      <c r="C22" s="40" t="s">
        <v>286</v>
      </c>
      <c r="N22" s="40" t="s">
        <v>160</v>
      </c>
    </row>
    <row r="23" spans="2:23" x14ac:dyDescent="0.2">
      <c r="C23" s="40"/>
      <c r="N23" s="40" t="s">
        <v>162</v>
      </c>
    </row>
    <row r="24" spans="2:23" x14ac:dyDescent="0.2">
      <c r="C24" s="40"/>
      <c r="N24" s="40"/>
    </row>
    <row r="25" spans="2:23" x14ac:dyDescent="0.2">
      <c r="C25" s="40"/>
      <c r="N25" s="40"/>
    </row>
    <row r="26" spans="2:23" x14ac:dyDescent="0.2">
      <c r="C26" s="40"/>
      <c r="N26" s="40"/>
    </row>
    <row r="29" spans="2:23" x14ac:dyDescent="0.2">
      <c r="C29" s="11" t="s">
        <v>245</v>
      </c>
      <c r="D29" s="11" t="s">
        <v>238</v>
      </c>
      <c r="N29" s="11" t="s">
        <v>245</v>
      </c>
      <c r="O29" s="11" t="s">
        <v>238</v>
      </c>
    </row>
    <row r="30" spans="2:23" ht="12.75" x14ac:dyDescent="0.2">
      <c r="C30" s="2" t="s">
        <v>291</v>
      </c>
      <c r="D30" s="2"/>
      <c r="E30" s="2"/>
      <c r="F30" s="2"/>
      <c r="G30" s="2"/>
      <c r="H30" s="2"/>
      <c r="I30" s="2"/>
      <c r="J30" s="2"/>
      <c r="K30" s="2"/>
      <c r="L30" s="2"/>
      <c r="N30" s="2" t="s">
        <v>291</v>
      </c>
      <c r="O30" s="2"/>
      <c r="P30" s="2"/>
      <c r="Q30" s="2"/>
      <c r="R30" s="2"/>
      <c r="S30" s="2"/>
      <c r="T30" s="2"/>
      <c r="U30" s="2"/>
      <c r="V30" s="2"/>
      <c r="W30" s="2"/>
    </row>
    <row r="31" spans="2:23" x14ac:dyDescent="0.2">
      <c r="C31" s="1" t="s">
        <v>292</v>
      </c>
      <c r="D31" s="59" t="s">
        <v>236</v>
      </c>
      <c r="E31" s="59" t="s">
        <v>55</v>
      </c>
      <c r="F31" s="59" t="s">
        <v>56</v>
      </c>
      <c r="G31" s="59" t="s">
        <v>57</v>
      </c>
      <c r="H31" s="59" t="s">
        <v>58</v>
      </c>
      <c r="I31" s="59" t="s">
        <v>59</v>
      </c>
      <c r="J31" s="59" t="s">
        <v>60</v>
      </c>
      <c r="K31" s="59" t="s">
        <v>61</v>
      </c>
      <c r="L31" s="59" t="s">
        <v>62</v>
      </c>
      <c r="N31" s="1" t="s">
        <v>293</v>
      </c>
      <c r="O31" s="59" t="s">
        <v>236</v>
      </c>
      <c r="P31" s="59" t="s">
        <v>55</v>
      </c>
      <c r="Q31" s="59" t="s">
        <v>56</v>
      </c>
      <c r="R31" s="59" t="s">
        <v>57</v>
      </c>
      <c r="S31" s="59" t="s">
        <v>58</v>
      </c>
      <c r="T31" s="59" t="s">
        <v>59</v>
      </c>
      <c r="U31" s="59" t="s">
        <v>60</v>
      </c>
      <c r="V31" s="59" t="s">
        <v>61</v>
      </c>
      <c r="W31" s="59" t="s">
        <v>62</v>
      </c>
    </row>
    <row r="32" spans="2:23" x14ac:dyDescent="0.2">
      <c r="B32" s="11" t="str">
        <f>D29</f>
        <v>Morro Bay</v>
      </c>
      <c r="C32" s="3" t="str" cm="1">
        <f t="array" ref="C32:C39">Tx_Cost_Scenarios</f>
        <v>Tx - Mid</v>
      </c>
      <c r="D32" s="16"/>
      <c r="E32" s="16" t="s">
        <v>294</v>
      </c>
      <c r="F32" s="16" t="s">
        <v>294</v>
      </c>
      <c r="G32" s="16"/>
      <c r="H32" s="16" t="s">
        <v>294</v>
      </c>
      <c r="I32" s="16" t="s">
        <v>294</v>
      </c>
      <c r="J32" s="16" t="s">
        <v>294</v>
      </c>
      <c r="K32" s="16" t="s">
        <v>294</v>
      </c>
      <c r="L32" s="16" t="s">
        <v>294</v>
      </c>
      <c r="N32" s="3" t="str" cm="1">
        <f t="array" ref="N32:N39">Gen_Cost_Scenarios</f>
        <v>Conservative</v>
      </c>
      <c r="O32" s="16"/>
      <c r="P32" s="16" t="s">
        <v>161</v>
      </c>
      <c r="Q32" s="16" t="s">
        <v>161</v>
      </c>
      <c r="R32" s="16"/>
      <c r="S32" s="16" t="s">
        <v>161</v>
      </c>
      <c r="T32" s="16" t="s">
        <v>161</v>
      </c>
      <c r="U32" s="16" t="s">
        <v>161</v>
      </c>
      <c r="V32" s="16" t="s">
        <v>161</v>
      </c>
      <c r="W32" s="16" t="s">
        <v>161</v>
      </c>
    </row>
    <row r="33" spans="2:23" x14ac:dyDescent="0.2">
      <c r="B33" s="11" t="str">
        <f>B32</f>
        <v>Morro Bay</v>
      </c>
      <c r="C33" s="3" t="str">
        <v>Tx - High</v>
      </c>
      <c r="D33" s="16"/>
      <c r="E33" s="16" t="s">
        <v>294</v>
      </c>
      <c r="F33" s="16" t="s">
        <v>294</v>
      </c>
      <c r="G33" s="16"/>
      <c r="H33" s="16" t="s">
        <v>294</v>
      </c>
      <c r="I33" s="16" t="s">
        <v>294</v>
      </c>
      <c r="J33" s="16" t="s">
        <v>294</v>
      </c>
      <c r="K33" s="16" t="s">
        <v>294</v>
      </c>
      <c r="L33" s="16" t="s">
        <v>294</v>
      </c>
      <c r="N33" s="3" t="str">
        <v>PSP - High</v>
      </c>
      <c r="O33" s="16"/>
      <c r="P33" s="16" t="s">
        <v>159</v>
      </c>
      <c r="Q33" s="16" t="s">
        <v>159</v>
      </c>
      <c r="R33" s="16"/>
      <c r="S33" s="16" t="s">
        <v>159</v>
      </c>
      <c r="T33" s="16" t="s">
        <v>159</v>
      </c>
      <c r="U33" s="16" t="s">
        <v>159</v>
      </c>
      <c r="V33" s="16" t="s">
        <v>159</v>
      </c>
      <c r="W33" s="16" t="s">
        <v>159</v>
      </c>
    </row>
    <row r="34" spans="2:23" x14ac:dyDescent="0.2">
      <c r="B34" s="11" t="str">
        <f t="shared" ref="B34:B39" si="1">B33</f>
        <v>Morro Bay</v>
      </c>
      <c r="C34" s="3" t="str">
        <v>Tx - Low</v>
      </c>
      <c r="D34" s="16"/>
      <c r="E34" s="16" t="s">
        <v>294</v>
      </c>
      <c r="F34" s="16" t="s">
        <v>294</v>
      </c>
      <c r="G34" s="16"/>
      <c r="H34" s="16" t="s">
        <v>294</v>
      </c>
      <c r="I34" s="16" t="s">
        <v>294</v>
      </c>
      <c r="J34" s="16" t="s">
        <v>294</v>
      </c>
      <c r="K34" s="16" t="s">
        <v>294</v>
      </c>
      <c r="L34" s="16" t="s">
        <v>294</v>
      </c>
      <c r="N34" s="3" t="str">
        <v>PSP - Mid</v>
      </c>
      <c r="O34" s="16"/>
      <c r="P34" s="16" t="s">
        <v>158</v>
      </c>
      <c r="Q34" s="16" t="s">
        <v>158</v>
      </c>
      <c r="R34" s="16"/>
      <c r="S34" s="16" t="s">
        <v>158</v>
      </c>
      <c r="T34" s="16" t="s">
        <v>158</v>
      </c>
      <c r="U34" s="16" t="s">
        <v>158</v>
      </c>
      <c r="V34" s="16" t="s">
        <v>158</v>
      </c>
      <c r="W34" s="16" t="s">
        <v>158</v>
      </c>
    </row>
    <row r="35" spans="2:23" x14ac:dyDescent="0.2">
      <c r="B35" s="11" t="str">
        <f t="shared" si="1"/>
        <v>Morro Bay</v>
      </c>
      <c r="C35" s="3" t="str">
        <v>Tx - Mid + Humboldt Adjustment</v>
      </c>
      <c r="D35" s="16"/>
      <c r="E35" s="16" t="s">
        <v>294</v>
      </c>
      <c r="F35" s="16" t="s">
        <v>294</v>
      </c>
      <c r="G35" s="16"/>
      <c r="H35" s="16" t="s">
        <v>294</v>
      </c>
      <c r="I35" s="16" t="s">
        <v>294</v>
      </c>
      <c r="J35" s="16" t="s">
        <v>294</v>
      </c>
      <c r="K35" s="16" t="s">
        <v>294</v>
      </c>
      <c r="L35" s="16" t="s">
        <v>294</v>
      </c>
      <c r="N35" s="3" t="str">
        <v>PSP - Low</v>
      </c>
      <c r="O35" s="16"/>
      <c r="P35" s="16" t="s">
        <v>160</v>
      </c>
      <c r="Q35" s="16" t="s">
        <v>160</v>
      </c>
      <c r="R35" s="16"/>
      <c r="S35" s="16" t="s">
        <v>160</v>
      </c>
      <c r="T35" s="16" t="s">
        <v>160</v>
      </c>
      <c r="U35" s="16" t="s">
        <v>160</v>
      </c>
      <c r="V35" s="16" t="s">
        <v>160</v>
      </c>
      <c r="W35" s="16" t="s">
        <v>160</v>
      </c>
    </row>
    <row r="36" spans="2:23" x14ac:dyDescent="0.2">
      <c r="B36" s="11" t="str">
        <f t="shared" si="1"/>
        <v>Morro Bay</v>
      </c>
      <c r="C36" s="3">
        <v>0</v>
      </c>
      <c r="D36" s="16"/>
      <c r="E36" s="16"/>
      <c r="F36" s="16"/>
      <c r="G36" s="16"/>
      <c r="H36" s="16"/>
      <c r="I36" s="16"/>
      <c r="J36" s="16"/>
      <c r="K36" s="16"/>
      <c r="L36" s="16"/>
      <c r="N36" s="3" t="str">
        <v>Optimistic</v>
      </c>
      <c r="O36" s="16"/>
      <c r="P36" s="16" t="s">
        <v>162</v>
      </c>
      <c r="Q36" s="16" t="s">
        <v>162</v>
      </c>
      <c r="R36" s="16"/>
      <c r="S36" s="16" t="s">
        <v>162</v>
      </c>
      <c r="T36" s="16" t="s">
        <v>162</v>
      </c>
      <c r="U36" s="16" t="s">
        <v>162</v>
      </c>
      <c r="V36" s="16" t="s">
        <v>162</v>
      </c>
      <c r="W36" s="16" t="s">
        <v>162</v>
      </c>
    </row>
    <row r="37" spans="2:23" x14ac:dyDescent="0.2">
      <c r="B37" s="11" t="str">
        <f t="shared" si="1"/>
        <v>Morro Bay</v>
      </c>
      <c r="C37" s="3">
        <v>0</v>
      </c>
      <c r="D37" s="16"/>
      <c r="E37" s="16"/>
      <c r="F37" s="16"/>
      <c r="G37" s="16"/>
      <c r="H37" s="16"/>
      <c r="I37" s="16"/>
      <c r="J37" s="16"/>
      <c r="K37" s="16"/>
      <c r="L37" s="16"/>
      <c r="N37" s="3">
        <v>0</v>
      </c>
      <c r="O37" s="16"/>
      <c r="P37" s="16"/>
      <c r="Q37" s="16"/>
      <c r="R37" s="16"/>
      <c r="S37" s="16"/>
      <c r="T37" s="16"/>
      <c r="U37" s="16"/>
      <c r="V37" s="16"/>
      <c r="W37" s="16"/>
    </row>
    <row r="38" spans="2:23" x14ac:dyDescent="0.2">
      <c r="B38" s="11" t="str">
        <f t="shared" si="1"/>
        <v>Morro Bay</v>
      </c>
      <c r="C38" s="3">
        <v>0</v>
      </c>
      <c r="D38" s="16"/>
      <c r="E38" s="16"/>
      <c r="F38" s="16"/>
      <c r="G38" s="16"/>
      <c r="H38" s="16"/>
      <c r="I38" s="16"/>
      <c r="J38" s="16"/>
      <c r="K38" s="16"/>
      <c r="L38" s="16"/>
      <c r="N38" s="3">
        <v>0</v>
      </c>
      <c r="O38" s="16"/>
      <c r="P38" s="16"/>
      <c r="Q38" s="16"/>
      <c r="R38" s="16"/>
      <c r="S38" s="16"/>
      <c r="T38" s="16"/>
      <c r="U38" s="16"/>
      <c r="V38" s="16"/>
      <c r="W38" s="16"/>
    </row>
    <row r="39" spans="2:23" x14ac:dyDescent="0.2">
      <c r="B39" s="11" t="str">
        <f t="shared" si="1"/>
        <v>Morro Bay</v>
      </c>
      <c r="C39" s="3">
        <v>0</v>
      </c>
      <c r="D39" s="16"/>
      <c r="E39" s="16"/>
      <c r="F39" s="16"/>
      <c r="G39" s="16"/>
      <c r="H39" s="16"/>
      <c r="I39" s="16"/>
      <c r="J39" s="16"/>
      <c r="K39" s="16"/>
      <c r="L39" s="16"/>
      <c r="N39" s="3">
        <v>0</v>
      </c>
      <c r="O39" s="16"/>
      <c r="P39" s="16"/>
      <c r="Q39" s="16"/>
      <c r="R39" s="16"/>
      <c r="S39" s="16"/>
      <c r="T39" s="16"/>
      <c r="U39" s="16"/>
      <c r="V39" s="16"/>
      <c r="W39" s="16"/>
    </row>
    <row r="41" spans="2:23" x14ac:dyDescent="0.2">
      <c r="C41" s="11" t="s">
        <v>245</v>
      </c>
      <c r="D41" s="11" t="s">
        <v>239</v>
      </c>
      <c r="N41" s="11" t="s">
        <v>245</v>
      </c>
      <c r="O41" s="11" t="s">
        <v>239</v>
      </c>
    </row>
    <row r="42" spans="2:23" ht="12.75" x14ac:dyDescent="0.2">
      <c r="C42" s="2" t="s">
        <v>295</v>
      </c>
      <c r="D42" s="2"/>
      <c r="E42" s="2"/>
      <c r="F42" s="2"/>
      <c r="G42" s="2"/>
      <c r="H42" s="2"/>
      <c r="I42" s="2"/>
      <c r="J42" s="2"/>
      <c r="K42" s="2"/>
      <c r="L42" s="2"/>
      <c r="N42" s="2" t="s">
        <v>295</v>
      </c>
      <c r="O42" s="2"/>
      <c r="P42" s="2"/>
      <c r="Q42" s="2"/>
      <c r="R42" s="2"/>
      <c r="S42" s="2"/>
      <c r="T42" s="2"/>
      <c r="U42" s="2"/>
      <c r="V42" s="2"/>
      <c r="W42" s="2"/>
    </row>
    <row r="43" spans="2:23" x14ac:dyDescent="0.2">
      <c r="C43" s="1" t="s">
        <v>292</v>
      </c>
      <c r="D43" s="59" t="s">
        <v>236</v>
      </c>
      <c r="E43" s="59" t="s">
        <v>55</v>
      </c>
      <c r="F43" s="59" t="s">
        <v>56</v>
      </c>
      <c r="G43" s="59" t="s">
        <v>57</v>
      </c>
      <c r="H43" s="59" t="s">
        <v>58</v>
      </c>
      <c r="I43" s="59" t="s">
        <v>59</v>
      </c>
      <c r="J43" s="59" t="s">
        <v>60</v>
      </c>
      <c r="K43" s="59" t="s">
        <v>61</v>
      </c>
      <c r="L43" s="59" t="s">
        <v>62</v>
      </c>
      <c r="N43" s="1" t="s">
        <v>293</v>
      </c>
      <c r="O43" s="59" t="s">
        <v>236</v>
      </c>
      <c r="P43" s="59" t="s">
        <v>55</v>
      </c>
      <c r="Q43" s="59" t="s">
        <v>56</v>
      </c>
      <c r="R43" s="59" t="s">
        <v>57</v>
      </c>
      <c r="S43" s="59" t="s">
        <v>58</v>
      </c>
      <c r="T43" s="59" t="s">
        <v>59</v>
      </c>
      <c r="U43" s="59" t="s">
        <v>60</v>
      </c>
      <c r="V43" s="59" t="s">
        <v>61</v>
      </c>
      <c r="W43" s="59" t="s">
        <v>62</v>
      </c>
    </row>
    <row r="44" spans="2:23" x14ac:dyDescent="0.2">
      <c r="B44" s="11" t="str">
        <f>D41</f>
        <v>Humboldt Bay</v>
      </c>
      <c r="C44" s="3" t="str" cm="1">
        <f t="array" ref="C44:C51">Tx_Cost_Scenarios</f>
        <v>Tx - Mid</v>
      </c>
      <c r="D44" s="16"/>
      <c r="E44" s="16"/>
      <c r="F44" s="16"/>
      <c r="G44" s="16" t="s">
        <v>296</v>
      </c>
      <c r="H44" s="16"/>
      <c r="I44" s="16"/>
      <c r="J44" s="16" t="s">
        <v>296</v>
      </c>
      <c r="K44" s="16" t="s">
        <v>297</v>
      </c>
      <c r="L44" s="16" t="s">
        <v>297</v>
      </c>
      <c r="N44" s="3" t="str" cm="1">
        <f t="array" ref="N44:N51">Gen_Cost_Scenarios</f>
        <v>Conservative</v>
      </c>
      <c r="O44" s="16"/>
      <c r="P44" s="16"/>
      <c r="Q44" s="16"/>
      <c r="R44" s="16" t="s">
        <v>161</v>
      </c>
      <c r="S44" s="16"/>
      <c r="T44" s="16"/>
      <c r="U44" s="16" t="s">
        <v>161</v>
      </c>
      <c r="V44" s="16" t="s">
        <v>161</v>
      </c>
      <c r="W44" s="16" t="s">
        <v>161</v>
      </c>
    </row>
    <row r="45" spans="2:23" x14ac:dyDescent="0.2">
      <c r="B45" s="11" t="str">
        <f>B44</f>
        <v>Humboldt Bay</v>
      </c>
      <c r="C45" s="3" t="str">
        <v>Tx - High</v>
      </c>
      <c r="D45" s="16"/>
      <c r="E45" s="16"/>
      <c r="F45" s="16"/>
      <c r="G45" s="16" t="s">
        <v>296</v>
      </c>
      <c r="H45" s="16"/>
      <c r="I45" s="16"/>
      <c r="J45" s="16" t="s">
        <v>296</v>
      </c>
      <c r="K45" s="16" t="s">
        <v>298</v>
      </c>
      <c r="L45" s="16" t="s">
        <v>298</v>
      </c>
      <c r="N45" s="3" t="str">
        <v>PSP - High</v>
      </c>
      <c r="O45" s="16"/>
      <c r="P45" s="16"/>
      <c r="Q45" s="16"/>
      <c r="R45" s="16" t="s">
        <v>159</v>
      </c>
      <c r="S45" s="16"/>
      <c r="T45" s="16"/>
      <c r="U45" s="16" t="s">
        <v>159</v>
      </c>
      <c r="V45" s="16" t="s">
        <v>159</v>
      </c>
      <c r="W45" s="16" t="s">
        <v>159</v>
      </c>
    </row>
    <row r="46" spans="2:23" x14ac:dyDescent="0.2">
      <c r="B46" s="11" t="str">
        <f t="shared" ref="B46:B51" si="2">B45</f>
        <v>Humboldt Bay</v>
      </c>
      <c r="C46" s="3" t="str">
        <v>Tx - Low</v>
      </c>
      <c r="D46" s="16"/>
      <c r="E46" s="16"/>
      <c r="F46" s="16"/>
      <c r="G46" s="16" t="s">
        <v>296</v>
      </c>
      <c r="H46" s="16"/>
      <c r="I46" s="16"/>
      <c r="J46" s="16" t="s">
        <v>296</v>
      </c>
      <c r="K46" s="16" t="s">
        <v>299</v>
      </c>
      <c r="L46" s="16" t="s">
        <v>299</v>
      </c>
      <c r="N46" s="3" t="str">
        <v>PSP - Mid</v>
      </c>
      <c r="O46" s="16"/>
      <c r="P46" s="16"/>
      <c r="Q46" s="16"/>
      <c r="R46" s="16" t="s">
        <v>158</v>
      </c>
      <c r="S46" s="16"/>
      <c r="T46" s="16"/>
      <c r="U46" s="16" t="s">
        <v>158</v>
      </c>
      <c r="V46" s="16" t="s">
        <v>158</v>
      </c>
      <c r="W46" s="16" t="s">
        <v>158</v>
      </c>
    </row>
    <row r="47" spans="2:23" x14ac:dyDescent="0.2">
      <c r="B47" s="11" t="str">
        <f t="shared" si="2"/>
        <v>Humboldt Bay</v>
      </c>
      <c r="C47" s="3" t="str">
        <v>Tx - Mid + Humboldt Adjustment</v>
      </c>
      <c r="D47" s="16"/>
      <c r="E47" s="16"/>
      <c r="F47" s="16"/>
      <c r="G47" s="16" t="s">
        <v>300</v>
      </c>
      <c r="H47" s="16"/>
      <c r="I47" s="16"/>
      <c r="J47" s="16" t="s">
        <v>300</v>
      </c>
      <c r="K47" s="16" t="s">
        <v>297</v>
      </c>
      <c r="L47" s="16" t="s">
        <v>297</v>
      </c>
      <c r="N47" s="3" t="str">
        <v>PSP - Low</v>
      </c>
      <c r="O47" s="16"/>
      <c r="P47" s="16"/>
      <c r="Q47" s="16"/>
      <c r="R47" s="16" t="s">
        <v>160</v>
      </c>
      <c r="S47" s="16"/>
      <c r="T47" s="16"/>
      <c r="U47" s="16" t="s">
        <v>160</v>
      </c>
      <c r="V47" s="16" t="s">
        <v>160</v>
      </c>
      <c r="W47" s="16" t="s">
        <v>160</v>
      </c>
    </row>
    <row r="48" spans="2:23" x14ac:dyDescent="0.2">
      <c r="B48" s="11" t="str">
        <f t="shared" si="2"/>
        <v>Humboldt Bay</v>
      </c>
      <c r="C48" s="3">
        <v>0</v>
      </c>
      <c r="D48" s="16"/>
      <c r="E48" s="16"/>
      <c r="F48" s="16"/>
      <c r="G48" s="16"/>
      <c r="H48" s="16"/>
      <c r="I48" s="16"/>
      <c r="J48" s="16"/>
      <c r="K48" s="16"/>
      <c r="L48" s="16"/>
      <c r="N48" s="3" t="str">
        <v>Optimistic</v>
      </c>
      <c r="O48" s="16"/>
      <c r="P48" s="16"/>
      <c r="Q48" s="16"/>
      <c r="R48" s="16" t="s">
        <v>162</v>
      </c>
      <c r="S48" s="16"/>
      <c r="T48" s="16"/>
      <c r="U48" s="16" t="s">
        <v>162</v>
      </c>
      <c r="V48" s="16" t="s">
        <v>162</v>
      </c>
      <c r="W48" s="16" t="s">
        <v>162</v>
      </c>
    </row>
    <row r="49" spans="2:23" x14ac:dyDescent="0.2">
      <c r="B49" s="11" t="str">
        <f t="shared" si="2"/>
        <v>Humboldt Bay</v>
      </c>
      <c r="C49" s="3">
        <v>0</v>
      </c>
      <c r="D49" s="16"/>
      <c r="E49" s="16"/>
      <c r="F49" s="16"/>
      <c r="G49" s="16"/>
      <c r="H49" s="16"/>
      <c r="I49" s="16"/>
      <c r="J49" s="16"/>
      <c r="K49" s="16"/>
      <c r="L49" s="16"/>
      <c r="N49" s="3">
        <v>0</v>
      </c>
      <c r="O49" s="16"/>
      <c r="P49" s="16"/>
      <c r="Q49" s="16"/>
      <c r="R49" s="16"/>
      <c r="S49" s="16"/>
      <c r="T49" s="16"/>
      <c r="U49" s="16"/>
      <c r="V49" s="16"/>
      <c r="W49" s="16"/>
    </row>
    <row r="50" spans="2:23" x14ac:dyDescent="0.2">
      <c r="B50" s="11" t="str">
        <f t="shared" si="2"/>
        <v>Humboldt Bay</v>
      </c>
      <c r="C50" s="3">
        <v>0</v>
      </c>
      <c r="D50" s="16"/>
      <c r="E50" s="16"/>
      <c r="F50" s="16"/>
      <c r="G50" s="16"/>
      <c r="H50" s="16"/>
      <c r="I50" s="16"/>
      <c r="J50" s="16"/>
      <c r="K50" s="16"/>
      <c r="L50" s="16"/>
      <c r="N50" s="3">
        <v>0</v>
      </c>
      <c r="O50" s="16"/>
      <c r="P50" s="16"/>
      <c r="Q50" s="16"/>
      <c r="R50" s="16"/>
      <c r="S50" s="16"/>
      <c r="T50" s="16"/>
      <c r="U50" s="16"/>
      <c r="V50" s="16"/>
      <c r="W50" s="16"/>
    </row>
    <row r="51" spans="2:23" x14ac:dyDescent="0.2">
      <c r="B51" s="11" t="str">
        <f t="shared" si="2"/>
        <v>Humboldt Bay</v>
      </c>
      <c r="C51" s="3">
        <v>0</v>
      </c>
      <c r="D51" s="16"/>
      <c r="E51" s="16"/>
      <c r="F51" s="16"/>
      <c r="G51" s="16"/>
      <c r="H51" s="16"/>
      <c r="I51" s="16"/>
      <c r="J51" s="16"/>
      <c r="K51" s="16"/>
      <c r="L51" s="16"/>
      <c r="N51" s="3">
        <v>0</v>
      </c>
      <c r="O51" s="16"/>
      <c r="P51" s="16"/>
      <c r="Q51" s="16"/>
      <c r="R51" s="16"/>
      <c r="S51" s="16"/>
      <c r="T51" s="16"/>
      <c r="U51" s="16"/>
      <c r="V51" s="16"/>
      <c r="W51" s="16"/>
    </row>
    <row r="53" spans="2:23" x14ac:dyDescent="0.2">
      <c r="C53" s="11" t="s">
        <v>245</v>
      </c>
      <c r="D53" s="11" t="s">
        <v>240</v>
      </c>
      <c r="N53" s="11" t="s">
        <v>245</v>
      </c>
      <c r="O53" s="11" t="s">
        <v>240</v>
      </c>
    </row>
    <row r="54" spans="2:23" ht="12.75" x14ac:dyDescent="0.2">
      <c r="C54" s="2" t="s">
        <v>301</v>
      </c>
      <c r="D54" s="2"/>
      <c r="E54" s="2"/>
      <c r="F54" s="2"/>
      <c r="G54" s="2"/>
      <c r="H54" s="2"/>
      <c r="I54" s="2"/>
      <c r="J54" s="2"/>
      <c r="K54" s="2"/>
      <c r="L54" s="2"/>
      <c r="N54" s="2" t="s">
        <v>301</v>
      </c>
      <c r="O54" s="2"/>
      <c r="P54" s="2"/>
      <c r="Q54" s="2"/>
      <c r="R54" s="2"/>
      <c r="S54" s="2"/>
      <c r="T54" s="2"/>
      <c r="U54" s="2"/>
      <c r="V54" s="2"/>
      <c r="W54" s="2"/>
    </row>
    <row r="55" spans="2:23" x14ac:dyDescent="0.2">
      <c r="C55" s="1" t="s">
        <v>292</v>
      </c>
      <c r="D55" s="59" t="s">
        <v>236</v>
      </c>
      <c r="E55" s="59" t="s">
        <v>55</v>
      </c>
      <c r="F55" s="59" t="s">
        <v>56</v>
      </c>
      <c r="G55" s="59" t="s">
        <v>57</v>
      </c>
      <c r="H55" s="59" t="s">
        <v>58</v>
      </c>
      <c r="I55" s="59" t="s">
        <v>59</v>
      </c>
      <c r="J55" s="59" t="s">
        <v>60</v>
      </c>
      <c r="K55" s="59" t="s">
        <v>61</v>
      </c>
      <c r="L55" s="59" t="s">
        <v>62</v>
      </c>
      <c r="N55" s="1" t="s">
        <v>293</v>
      </c>
      <c r="O55" s="59" t="s">
        <v>236</v>
      </c>
      <c r="P55" s="59" t="s">
        <v>55</v>
      </c>
      <c r="Q55" s="59" t="s">
        <v>56</v>
      </c>
      <c r="R55" s="59" t="s">
        <v>57</v>
      </c>
      <c r="S55" s="59" t="s">
        <v>58</v>
      </c>
      <c r="T55" s="59" t="s">
        <v>59</v>
      </c>
      <c r="U55" s="59" t="s">
        <v>60</v>
      </c>
      <c r="V55" s="59" t="s">
        <v>61</v>
      </c>
      <c r="W55" s="59" t="s">
        <v>62</v>
      </c>
    </row>
    <row r="56" spans="2:23" x14ac:dyDescent="0.2">
      <c r="B56" s="11" t="str">
        <f>D53</f>
        <v>Del Norte</v>
      </c>
      <c r="C56" s="3" t="str" cm="1">
        <f t="array" ref="C56:C63">Tx_Cost_Scenarios</f>
        <v>Tx - Mid</v>
      </c>
      <c r="D56" s="16"/>
      <c r="E56" s="16"/>
      <c r="F56" s="16"/>
      <c r="G56" s="16"/>
      <c r="H56" s="16"/>
      <c r="I56" s="16"/>
      <c r="J56" s="16"/>
      <c r="K56" s="16" t="s">
        <v>297</v>
      </c>
      <c r="L56" s="16" t="s">
        <v>297</v>
      </c>
      <c r="N56" s="3" t="str" cm="1">
        <f t="array" ref="N56:N63">Gen_Cost_Scenarios</f>
        <v>Conservative</v>
      </c>
      <c r="O56" s="16"/>
      <c r="P56" s="16"/>
      <c r="Q56" s="16"/>
      <c r="R56" s="16"/>
      <c r="S56" s="16"/>
      <c r="T56" s="16"/>
      <c r="U56" s="16"/>
      <c r="V56" s="16" t="s">
        <v>161</v>
      </c>
      <c r="W56" s="16" t="s">
        <v>161</v>
      </c>
    </row>
    <row r="57" spans="2:23" x14ac:dyDescent="0.2">
      <c r="B57" s="11" t="str">
        <f>B56</f>
        <v>Del Norte</v>
      </c>
      <c r="C57" s="3" t="str">
        <v>Tx - High</v>
      </c>
      <c r="D57" s="16"/>
      <c r="E57" s="16"/>
      <c r="F57" s="16"/>
      <c r="G57" s="16"/>
      <c r="H57" s="16"/>
      <c r="I57" s="16"/>
      <c r="J57" s="16"/>
      <c r="K57" s="16" t="s">
        <v>298</v>
      </c>
      <c r="L57" s="16" t="s">
        <v>298</v>
      </c>
      <c r="N57" s="3" t="str">
        <v>PSP - High</v>
      </c>
      <c r="O57" s="16"/>
      <c r="P57" s="16"/>
      <c r="Q57" s="16"/>
      <c r="R57" s="16"/>
      <c r="S57" s="16"/>
      <c r="T57" s="16"/>
      <c r="U57" s="16"/>
      <c r="V57" s="16" t="s">
        <v>159</v>
      </c>
      <c r="W57" s="16" t="s">
        <v>159</v>
      </c>
    </row>
    <row r="58" spans="2:23" x14ac:dyDescent="0.2">
      <c r="B58" s="11" t="str">
        <f t="shared" ref="B58:B63" si="3">B57</f>
        <v>Del Norte</v>
      </c>
      <c r="C58" s="3" t="str">
        <v>Tx - Low</v>
      </c>
      <c r="D58" s="16"/>
      <c r="E58" s="16"/>
      <c r="F58" s="16"/>
      <c r="G58" s="16"/>
      <c r="H58" s="16"/>
      <c r="I58" s="16"/>
      <c r="J58" s="16"/>
      <c r="K58" s="16" t="s">
        <v>299</v>
      </c>
      <c r="L58" s="16" t="s">
        <v>299</v>
      </c>
      <c r="N58" s="3" t="str">
        <v>PSP - Mid</v>
      </c>
      <c r="O58" s="16"/>
      <c r="P58" s="16"/>
      <c r="Q58" s="16"/>
      <c r="R58" s="16"/>
      <c r="S58" s="16"/>
      <c r="T58" s="16"/>
      <c r="U58" s="16"/>
      <c r="V58" s="16" t="s">
        <v>158</v>
      </c>
      <c r="W58" s="16" t="s">
        <v>158</v>
      </c>
    </row>
    <row r="59" spans="2:23" x14ac:dyDescent="0.2">
      <c r="B59" s="11" t="str">
        <f t="shared" si="3"/>
        <v>Del Norte</v>
      </c>
      <c r="C59" s="3" t="str">
        <v>Tx - Mid + Humboldt Adjustment</v>
      </c>
      <c r="D59" s="16"/>
      <c r="E59" s="16"/>
      <c r="F59" s="16"/>
      <c r="G59" s="16"/>
      <c r="H59" s="16"/>
      <c r="I59" s="16"/>
      <c r="J59" s="16"/>
      <c r="K59" s="16" t="s">
        <v>297</v>
      </c>
      <c r="L59" s="16" t="s">
        <v>297</v>
      </c>
      <c r="N59" s="3" t="str">
        <v>PSP - Low</v>
      </c>
      <c r="O59" s="16"/>
      <c r="P59" s="16"/>
      <c r="Q59" s="16"/>
      <c r="R59" s="16"/>
      <c r="S59" s="16"/>
      <c r="T59" s="16"/>
      <c r="U59" s="16"/>
      <c r="V59" s="16" t="s">
        <v>160</v>
      </c>
      <c r="W59" s="16" t="s">
        <v>160</v>
      </c>
    </row>
    <row r="60" spans="2:23" x14ac:dyDescent="0.2">
      <c r="B60" s="11" t="str">
        <f t="shared" si="3"/>
        <v>Del Norte</v>
      </c>
      <c r="C60" s="3">
        <v>0</v>
      </c>
      <c r="D60" s="16"/>
      <c r="E60" s="16"/>
      <c r="F60" s="16"/>
      <c r="G60" s="16"/>
      <c r="H60" s="16"/>
      <c r="I60" s="16"/>
      <c r="J60" s="16"/>
      <c r="K60" s="16"/>
      <c r="L60" s="16"/>
      <c r="N60" s="3" t="str">
        <v>Optimistic</v>
      </c>
      <c r="O60" s="16"/>
      <c r="P60" s="16"/>
      <c r="Q60" s="16"/>
      <c r="R60" s="16"/>
      <c r="S60" s="16"/>
      <c r="T60" s="16"/>
      <c r="U60" s="16"/>
      <c r="V60" s="16" t="s">
        <v>162</v>
      </c>
      <c r="W60" s="16" t="s">
        <v>162</v>
      </c>
    </row>
    <row r="61" spans="2:23" x14ac:dyDescent="0.2">
      <c r="B61" s="11" t="str">
        <f t="shared" si="3"/>
        <v>Del Norte</v>
      </c>
      <c r="C61" s="3">
        <v>0</v>
      </c>
      <c r="D61" s="16"/>
      <c r="E61" s="16"/>
      <c r="F61" s="16"/>
      <c r="G61" s="16"/>
      <c r="H61" s="16"/>
      <c r="I61" s="16"/>
      <c r="J61" s="16"/>
      <c r="K61" s="16"/>
      <c r="L61" s="16"/>
      <c r="N61" s="3">
        <v>0</v>
      </c>
      <c r="O61" s="16"/>
      <c r="P61" s="16"/>
      <c r="Q61" s="16"/>
      <c r="R61" s="16"/>
      <c r="S61" s="16"/>
      <c r="T61" s="16"/>
      <c r="U61" s="16"/>
      <c r="V61" s="16"/>
      <c r="W61" s="16"/>
    </row>
    <row r="62" spans="2:23" x14ac:dyDescent="0.2">
      <c r="B62" s="11" t="str">
        <f t="shared" si="3"/>
        <v>Del Norte</v>
      </c>
      <c r="C62" s="3">
        <v>0</v>
      </c>
      <c r="D62" s="16"/>
      <c r="E62" s="16"/>
      <c r="F62" s="16"/>
      <c r="G62" s="16"/>
      <c r="H62" s="16"/>
      <c r="I62" s="16"/>
      <c r="J62" s="16"/>
      <c r="K62" s="16"/>
      <c r="L62" s="16"/>
      <c r="N62" s="3">
        <v>0</v>
      </c>
      <c r="O62" s="16"/>
      <c r="P62" s="16"/>
      <c r="Q62" s="16"/>
      <c r="R62" s="16"/>
      <c r="S62" s="16"/>
      <c r="T62" s="16"/>
      <c r="U62" s="16"/>
      <c r="V62" s="16"/>
      <c r="W62" s="16"/>
    </row>
    <row r="63" spans="2:23" x14ac:dyDescent="0.2">
      <c r="B63" s="11" t="str">
        <f t="shared" si="3"/>
        <v>Del Norte</v>
      </c>
      <c r="C63" s="3">
        <v>0</v>
      </c>
      <c r="D63" s="16"/>
      <c r="E63" s="16"/>
      <c r="F63" s="16"/>
      <c r="G63" s="16"/>
      <c r="H63" s="16"/>
      <c r="I63" s="16"/>
      <c r="J63" s="16"/>
      <c r="K63" s="16"/>
      <c r="L63" s="16"/>
      <c r="N63" s="3">
        <v>0</v>
      </c>
      <c r="O63" s="16"/>
      <c r="P63" s="16"/>
      <c r="Q63" s="16"/>
      <c r="R63" s="16"/>
      <c r="S63" s="16"/>
      <c r="T63" s="16"/>
      <c r="U63" s="16"/>
      <c r="V63" s="16"/>
      <c r="W63" s="16"/>
    </row>
    <row r="65" spans="2:23" x14ac:dyDescent="0.2">
      <c r="C65" s="11" t="s">
        <v>245</v>
      </c>
      <c r="D65" s="11" t="s">
        <v>241</v>
      </c>
      <c r="N65" s="11" t="s">
        <v>245</v>
      </c>
      <c r="O65" s="11" t="s">
        <v>241</v>
      </c>
    </row>
    <row r="66" spans="2:23" ht="12.75" x14ac:dyDescent="0.2">
      <c r="C66" s="2" t="s">
        <v>302</v>
      </c>
      <c r="D66" s="2"/>
      <c r="E66" s="2"/>
      <c r="F66" s="2"/>
      <c r="G66" s="2"/>
      <c r="H66" s="2"/>
      <c r="I66" s="2"/>
      <c r="J66" s="2"/>
      <c r="K66" s="2"/>
      <c r="L66" s="2"/>
      <c r="N66" s="2" t="s">
        <v>302</v>
      </c>
      <c r="O66" s="2"/>
      <c r="P66" s="2"/>
      <c r="Q66" s="2"/>
      <c r="R66" s="2"/>
      <c r="S66" s="2"/>
      <c r="T66" s="2"/>
      <c r="U66" s="2"/>
      <c r="V66" s="2"/>
      <c r="W66" s="2"/>
    </row>
    <row r="67" spans="2:23" x14ac:dyDescent="0.2">
      <c r="C67" s="1" t="s">
        <v>292</v>
      </c>
      <c r="D67" s="59" t="s">
        <v>236</v>
      </c>
      <c r="E67" s="59" t="s">
        <v>55</v>
      </c>
      <c r="F67" s="59" t="s">
        <v>56</v>
      </c>
      <c r="G67" s="59" t="s">
        <v>57</v>
      </c>
      <c r="H67" s="59" t="s">
        <v>58</v>
      </c>
      <c r="I67" s="59" t="s">
        <v>59</v>
      </c>
      <c r="J67" s="59" t="s">
        <v>60</v>
      </c>
      <c r="K67" s="59" t="s">
        <v>61</v>
      </c>
      <c r="L67" s="59" t="s">
        <v>62</v>
      </c>
      <c r="N67" s="1" t="s">
        <v>293</v>
      </c>
      <c r="O67" s="59" t="s">
        <v>236</v>
      </c>
      <c r="P67" s="59" t="s">
        <v>55</v>
      </c>
      <c r="Q67" s="59" t="s">
        <v>56</v>
      </c>
      <c r="R67" s="59" t="s">
        <v>57</v>
      </c>
      <c r="S67" s="59" t="s">
        <v>58</v>
      </c>
      <c r="T67" s="59" t="s">
        <v>59</v>
      </c>
      <c r="U67" s="59" t="s">
        <v>60</v>
      </c>
      <c r="V67" s="59" t="s">
        <v>61</v>
      </c>
      <c r="W67" s="59" t="s">
        <v>62</v>
      </c>
    </row>
    <row r="68" spans="2:23" x14ac:dyDescent="0.2">
      <c r="B68" s="11" t="str">
        <f>D65</f>
        <v>Cape Mendocino</v>
      </c>
      <c r="C68" s="3" t="str" cm="1">
        <f t="array" ref="C68:C75">Tx_Cost_Scenarios</f>
        <v>Tx - Mid</v>
      </c>
      <c r="D68" s="16"/>
      <c r="E68" s="16"/>
      <c r="F68" s="16"/>
      <c r="G68" s="16"/>
      <c r="H68" s="16"/>
      <c r="I68" s="16"/>
      <c r="J68" s="16"/>
      <c r="K68" s="16"/>
      <c r="L68" s="16" t="s">
        <v>297</v>
      </c>
      <c r="N68" s="3" t="str" cm="1">
        <f t="array" ref="N68:N75">Gen_Cost_Scenarios</f>
        <v>Conservative</v>
      </c>
      <c r="O68" s="16"/>
      <c r="P68" s="16"/>
      <c r="Q68" s="16"/>
      <c r="R68" s="16"/>
      <c r="S68" s="16"/>
      <c r="T68" s="16"/>
      <c r="U68" s="16"/>
      <c r="V68" s="16"/>
      <c r="W68" s="16" t="s">
        <v>161</v>
      </c>
    </row>
    <row r="69" spans="2:23" x14ac:dyDescent="0.2">
      <c r="B69" s="11" t="str">
        <f>B68</f>
        <v>Cape Mendocino</v>
      </c>
      <c r="C69" s="3" t="str">
        <v>Tx - High</v>
      </c>
      <c r="D69" s="16"/>
      <c r="E69" s="16"/>
      <c r="F69" s="16"/>
      <c r="G69" s="16"/>
      <c r="H69" s="16"/>
      <c r="I69" s="16"/>
      <c r="J69" s="16"/>
      <c r="K69" s="16"/>
      <c r="L69" s="16" t="s">
        <v>298</v>
      </c>
      <c r="N69" s="3" t="str">
        <v>PSP - High</v>
      </c>
      <c r="O69" s="16"/>
      <c r="P69" s="16"/>
      <c r="Q69" s="16"/>
      <c r="R69" s="16"/>
      <c r="S69" s="16"/>
      <c r="T69" s="16"/>
      <c r="U69" s="16"/>
      <c r="V69" s="16"/>
      <c r="W69" s="16" t="s">
        <v>159</v>
      </c>
    </row>
    <row r="70" spans="2:23" x14ac:dyDescent="0.2">
      <c r="B70" s="11" t="str">
        <f t="shared" ref="B70:B75" si="4">B69</f>
        <v>Cape Mendocino</v>
      </c>
      <c r="C70" s="3" t="str">
        <v>Tx - Low</v>
      </c>
      <c r="D70" s="16"/>
      <c r="E70" s="16"/>
      <c r="F70" s="16"/>
      <c r="G70" s="16"/>
      <c r="H70" s="16"/>
      <c r="I70" s="16"/>
      <c r="J70" s="16"/>
      <c r="K70" s="16"/>
      <c r="L70" s="16" t="s">
        <v>299</v>
      </c>
      <c r="N70" s="3" t="str">
        <v>PSP - Mid</v>
      </c>
      <c r="O70" s="16"/>
      <c r="P70" s="16"/>
      <c r="Q70" s="16"/>
      <c r="R70" s="16"/>
      <c r="S70" s="16"/>
      <c r="T70" s="16"/>
      <c r="U70" s="16"/>
      <c r="V70" s="16"/>
      <c r="W70" s="16" t="s">
        <v>158</v>
      </c>
    </row>
    <row r="71" spans="2:23" x14ac:dyDescent="0.2">
      <c r="B71" s="11" t="str">
        <f t="shared" si="4"/>
        <v>Cape Mendocino</v>
      </c>
      <c r="C71" s="3" t="str">
        <v>Tx - Mid + Humboldt Adjustment</v>
      </c>
      <c r="D71" s="16"/>
      <c r="E71" s="16"/>
      <c r="F71" s="16"/>
      <c r="G71" s="16"/>
      <c r="H71" s="16"/>
      <c r="I71" s="16"/>
      <c r="J71" s="16"/>
      <c r="K71" s="16"/>
      <c r="L71" s="16" t="s">
        <v>297</v>
      </c>
      <c r="N71" s="3" t="str">
        <v>PSP - Low</v>
      </c>
      <c r="O71" s="16"/>
      <c r="P71" s="16"/>
      <c r="Q71" s="16"/>
      <c r="R71" s="16"/>
      <c r="S71" s="16"/>
      <c r="T71" s="16"/>
      <c r="U71" s="16"/>
      <c r="V71" s="16"/>
      <c r="W71" s="16" t="s">
        <v>160</v>
      </c>
    </row>
    <row r="72" spans="2:23" x14ac:dyDescent="0.2">
      <c r="B72" s="11" t="str">
        <f t="shared" si="4"/>
        <v>Cape Mendocino</v>
      </c>
      <c r="C72" s="3">
        <v>0</v>
      </c>
      <c r="D72" s="16"/>
      <c r="E72" s="16"/>
      <c r="F72" s="16"/>
      <c r="G72" s="16"/>
      <c r="H72" s="16"/>
      <c r="I72" s="16"/>
      <c r="J72" s="16"/>
      <c r="K72" s="16"/>
      <c r="L72" s="16"/>
      <c r="N72" s="3" t="str">
        <v>Optimistic</v>
      </c>
      <c r="O72" s="16"/>
      <c r="P72" s="16"/>
      <c r="Q72" s="16"/>
      <c r="R72" s="16"/>
      <c r="S72" s="16"/>
      <c r="T72" s="16"/>
      <c r="U72" s="16"/>
      <c r="V72" s="16"/>
      <c r="W72" s="16" t="s">
        <v>162</v>
      </c>
    </row>
    <row r="73" spans="2:23" x14ac:dyDescent="0.2">
      <c r="B73" s="11" t="str">
        <f t="shared" si="4"/>
        <v>Cape Mendocino</v>
      </c>
      <c r="C73" s="3">
        <v>0</v>
      </c>
      <c r="D73" s="16"/>
      <c r="E73" s="16"/>
      <c r="F73" s="16"/>
      <c r="G73" s="16"/>
      <c r="H73" s="16"/>
      <c r="I73" s="16"/>
      <c r="J73" s="16"/>
      <c r="K73" s="16"/>
      <c r="L73" s="16"/>
      <c r="N73" s="3">
        <v>0</v>
      </c>
      <c r="O73" s="16"/>
      <c r="P73" s="16"/>
      <c r="Q73" s="16"/>
      <c r="R73" s="16"/>
      <c r="S73" s="16"/>
      <c r="T73" s="16"/>
      <c r="U73" s="16"/>
      <c r="V73" s="16"/>
      <c r="W73" s="16"/>
    </row>
    <row r="74" spans="2:23" x14ac:dyDescent="0.2">
      <c r="B74" s="11" t="str">
        <f t="shared" si="4"/>
        <v>Cape Mendocino</v>
      </c>
      <c r="C74" s="3">
        <v>0</v>
      </c>
      <c r="D74" s="16"/>
      <c r="E74" s="16"/>
      <c r="F74" s="16"/>
      <c r="G74" s="16"/>
      <c r="H74" s="16"/>
      <c r="I74" s="16"/>
      <c r="J74" s="16"/>
      <c r="K74" s="16"/>
      <c r="L74" s="16"/>
      <c r="N74" s="3">
        <v>0</v>
      </c>
      <c r="O74" s="16"/>
      <c r="P74" s="16"/>
      <c r="Q74" s="16"/>
      <c r="R74" s="16"/>
      <c r="S74" s="16"/>
      <c r="T74" s="16"/>
      <c r="U74" s="16"/>
      <c r="V74" s="16"/>
      <c r="W74" s="16"/>
    </row>
    <row r="75" spans="2:23" x14ac:dyDescent="0.2">
      <c r="B75" s="11" t="str">
        <f t="shared" si="4"/>
        <v>Cape Mendocino</v>
      </c>
      <c r="C75" s="3">
        <v>0</v>
      </c>
      <c r="D75" s="16"/>
      <c r="E75" s="16"/>
      <c r="F75" s="16"/>
      <c r="G75" s="16"/>
      <c r="H75" s="16"/>
      <c r="I75" s="16"/>
      <c r="J75" s="16"/>
      <c r="K75" s="16"/>
      <c r="L75" s="16"/>
      <c r="N75" s="3">
        <v>0</v>
      </c>
      <c r="O75" s="16"/>
      <c r="P75" s="16"/>
      <c r="Q75" s="16"/>
      <c r="R75" s="16"/>
      <c r="S75" s="16"/>
      <c r="T75" s="16"/>
      <c r="U75" s="16"/>
      <c r="V75" s="16"/>
      <c r="W75" s="16"/>
    </row>
  </sheetData>
  <conditionalFormatting sqref="D6:L13">
    <cfRule type="cellIs" dxfId="1" priority="1" operator="equal">
      <formula>TRUE</formula>
    </cfRule>
    <cfRule type="cellIs" dxfId="0" priority="2" operator="equal">
      <formula>FALSE</formula>
    </cfRule>
  </conditionalFormatting>
  <dataValidations count="10">
    <dataValidation type="list" allowBlank="1" showInputMessage="1" showErrorMessage="1" sqref="D32:L39" xr:uid="{E946DC12-ADA5-427D-8420-5D01BC13D384}">
      <formula1>Morro_Tx_Costs</formula1>
    </dataValidation>
    <dataValidation type="list" allowBlank="1" showInputMessage="1" showErrorMessage="1" sqref="D44:L51" xr:uid="{A95C635B-B0CB-49CE-B7B1-8606F1A7D1EE}">
      <formula1>Humboldt_Tx_Costs</formula1>
    </dataValidation>
    <dataValidation type="list" allowBlank="1" showInputMessage="1" showErrorMessage="1" sqref="D56:L63" xr:uid="{077E1377-E7AA-4C0C-BD82-3FDAA49F85EC}">
      <formula1>DelNorte_Tx_Costs</formula1>
    </dataValidation>
    <dataValidation type="list" allowBlank="1" showInputMessage="1" showErrorMessage="1" sqref="D68:L75" xr:uid="{C570A617-94D8-4151-A69C-563C8CADBE90}">
      <formula1>CapeMendocino_Tx_Costs</formula1>
    </dataValidation>
    <dataValidation type="list" allowBlank="1" showInputMessage="1" showErrorMessage="1" sqref="O32:W39" xr:uid="{6B80924B-1F89-456D-91FA-63120FE133AA}">
      <formula1>Morro_Gen_Costs</formula1>
    </dataValidation>
    <dataValidation type="list" allowBlank="1" showInputMessage="1" showErrorMessage="1" sqref="O44:W51" xr:uid="{0E2BE319-ADB3-44EB-8971-D6D857CB9B7B}">
      <formula1>Humboldt_Gen_Costs</formula1>
    </dataValidation>
    <dataValidation type="list" allowBlank="1" showInputMessage="1" showErrorMessage="1" sqref="O56:W63" xr:uid="{62ADFC8A-4FEE-41A0-91F0-83ADC91BF7B0}">
      <formula1>DelNorte_Gen_Costs</formula1>
    </dataValidation>
    <dataValidation type="list" allowBlank="1" showInputMessage="1" showErrorMessage="1" sqref="O68:W75" xr:uid="{AB9819BD-AE98-4E3B-B9F4-7E5B53BCC605}">
      <formula1>CapeMendocino_Gen_Costs</formula1>
    </dataValidation>
    <dataValidation type="list" allowBlank="1" showInputMessage="1" showErrorMessage="1" sqref="O6:O13" xr:uid="{3CC76C0E-B8EC-4D0D-A6CC-7FF44252F032}">
      <formula1>Tx_Cost_Scenarios</formula1>
    </dataValidation>
    <dataValidation type="list" allowBlank="1" showInputMessage="1" showErrorMessage="1" sqref="P6:R13" xr:uid="{C39EDE3A-25DA-45D8-871A-992B196F82BD}">
      <formula1>Gen_Cost_Scenarios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76991-4302-4419-827D-0B47B90AA2E9}">
  <sheetPr codeName="Sheet16">
    <tabColor theme="5" tint="0.39997558519241921"/>
  </sheetPr>
  <dimension ref="B2:AJ53"/>
  <sheetViews>
    <sheetView showGridLines="0" topLeftCell="C1" zoomScaleNormal="100" workbookViewId="0">
      <selection activeCell="M14" sqref="M14"/>
    </sheetView>
  </sheetViews>
  <sheetFormatPr defaultColWidth="9" defaultRowHeight="12" outlineLevelCol="1" x14ac:dyDescent="0.2"/>
  <cols>
    <col min="2" max="2" width="15.42578125" hidden="1" customWidth="1" outlineLevel="1"/>
    <col min="3" max="3" width="26.140625" customWidth="1" collapsed="1"/>
    <col min="12" max="12" width="53.85546875" bestFit="1" customWidth="1"/>
    <col min="14" max="22" width="10.5703125" customWidth="1"/>
    <col min="23" max="23" width="15.42578125" hidden="1" customWidth="1" outlineLevel="1"/>
    <col min="24" max="24" width="18.140625" customWidth="1" collapsed="1"/>
  </cols>
  <sheetData>
    <row r="2" spans="2:36" ht="17.25" thickBot="1" x14ac:dyDescent="0.25">
      <c r="C2" s="9" t="s">
        <v>303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X2" s="9" t="s">
        <v>225</v>
      </c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</row>
    <row r="3" spans="2:36" x14ac:dyDescent="0.2">
      <c r="C3" s="11" t="s">
        <v>304</v>
      </c>
    </row>
    <row r="4" spans="2:36" ht="12.75" x14ac:dyDescent="0.2">
      <c r="X4" s="2" t="s">
        <v>226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2:36" ht="12.75" x14ac:dyDescent="0.2">
      <c r="C5" s="2" t="s">
        <v>305</v>
      </c>
      <c r="X5" s="7"/>
      <c r="Y5" s="15">
        <v>2024</v>
      </c>
      <c r="Z5" s="15">
        <v>2025</v>
      </c>
      <c r="AA5" s="15">
        <v>2026</v>
      </c>
      <c r="AB5" s="15">
        <v>2028</v>
      </c>
      <c r="AC5" s="15">
        <v>2030</v>
      </c>
      <c r="AD5" s="15">
        <v>2032</v>
      </c>
      <c r="AE5" s="15">
        <v>2033</v>
      </c>
      <c r="AF5" s="15">
        <v>2034</v>
      </c>
      <c r="AG5" s="15">
        <v>2035</v>
      </c>
      <c r="AH5" s="15">
        <v>2039</v>
      </c>
      <c r="AI5" s="15">
        <v>2040</v>
      </c>
      <c r="AJ5" s="15">
        <v>2045</v>
      </c>
    </row>
    <row r="6" spans="2:36" x14ac:dyDescent="0.2">
      <c r="C6" s="42">
        <v>9.2700000000000005E-2</v>
      </c>
      <c r="X6" s="8" t="s">
        <v>227</v>
      </c>
      <c r="Y6" s="13">
        <v>0.90702947845804904</v>
      </c>
      <c r="Z6" s="13">
        <v>0.86383759853147601</v>
      </c>
      <c r="AA6" s="13">
        <v>1.2144655580261099</v>
      </c>
      <c r="AB6" s="13">
        <v>1.49331914493591</v>
      </c>
      <c r="AC6" s="13">
        <v>1.3544844852026401</v>
      </c>
      <c r="AD6" s="13">
        <v>0.93621771164965695</v>
      </c>
      <c r="AE6" s="13">
        <v>0.58467928908643696</v>
      </c>
      <c r="AF6" s="13">
        <v>0.55683741817755905</v>
      </c>
      <c r="AG6" s="13">
        <v>1.26415874493526</v>
      </c>
      <c r="AH6" s="13">
        <v>1.14665586639877</v>
      </c>
      <c r="AI6" s="13">
        <v>1.1701884302783001</v>
      </c>
      <c r="AJ6" s="13">
        <v>4.1025970000000003</v>
      </c>
    </row>
    <row r="8" spans="2:36" ht="17.25" thickBot="1" x14ac:dyDescent="0.25">
      <c r="C8" s="41" t="s">
        <v>306</v>
      </c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X8" s="41" t="s">
        <v>307</v>
      </c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</row>
    <row r="9" spans="2:36" x14ac:dyDescent="0.2">
      <c r="C9" s="11" t="s">
        <v>308</v>
      </c>
      <c r="X9" s="11" t="s">
        <v>308</v>
      </c>
    </row>
    <row r="11" spans="2:36" ht="12.75" x14ac:dyDescent="0.2">
      <c r="C11" s="2" t="s">
        <v>309</v>
      </c>
      <c r="D11" s="2"/>
      <c r="E11" s="2"/>
      <c r="F11" s="2"/>
      <c r="G11" s="2"/>
      <c r="H11" s="2"/>
      <c r="I11" s="2"/>
      <c r="J11" s="2"/>
      <c r="K11" s="2"/>
      <c r="L11" s="2"/>
      <c r="N11" s="2" t="s">
        <v>310</v>
      </c>
      <c r="O11" s="2"/>
      <c r="P11" s="2"/>
      <c r="Q11" s="2"/>
      <c r="R11" s="2"/>
      <c r="S11" s="2"/>
      <c r="T11" s="2"/>
      <c r="U11" s="2"/>
      <c r="X11" s="2" t="s">
        <v>311</v>
      </c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2:36" x14ac:dyDescent="0.2">
      <c r="B12" s="11"/>
      <c r="C12" s="7" t="s">
        <v>168</v>
      </c>
      <c r="D12" s="15" t="s">
        <v>55</v>
      </c>
      <c r="E12" s="15" t="s">
        <v>56</v>
      </c>
      <c r="F12" s="15" t="s">
        <v>57</v>
      </c>
      <c r="G12" s="15" t="s">
        <v>58</v>
      </c>
      <c r="H12" s="15" t="s">
        <v>59</v>
      </c>
      <c r="I12" s="15" t="s">
        <v>60</v>
      </c>
      <c r="J12" s="15" t="s">
        <v>61</v>
      </c>
      <c r="K12" s="15" t="s">
        <v>62</v>
      </c>
      <c r="L12" s="15" t="s">
        <v>312</v>
      </c>
      <c r="N12" s="1" t="s">
        <v>55</v>
      </c>
      <c r="O12" s="1" t="s">
        <v>56</v>
      </c>
      <c r="P12" s="1" t="s">
        <v>57</v>
      </c>
      <c r="Q12" s="1" t="s">
        <v>58</v>
      </c>
      <c r="R12" s="1" t="s">
        <v>59</v>
      </c>
      <c r="S12" s="1" t="s">
        <v>60</v>
      </c>
      <c r="T12" s="1" t="s">
        <v>61</v>
      </c>
      <c r="U12" s="1" t="s">
        <v>62</v>
      </c>
      <c r="W12" s="11"/>
      <c r="X12" s="7" t="s">
        <v>168</v>
      </c>
      <c r="Y12" s="15">
        <v>2024</v>
      </c>
      <c r="Z12" s="15">
        <v>2025</v>
      </c>
      <c r="AA12" s="15">
        <v>2026</v>
      </c>
      <c r="AB12" s="15">
        <v>2028</v>
      </c>
      <c r="AC12" s="15">
        <v>2030</v>
      </c>
      <c r="AD12" s="15">
        <v>2032</v>
      </c>
      <c r="AE12" s="15">
        <v>2033</v>
      </c>
      <c r="AF12" s="15">
        <v>2034</v>
      </c>
      <c r="AG12" s="15">
        <v>2035</v>
      </c>
      <c r="AH12" s="15">
        <v>2039</v>
      </c>
      <c r="AI12" s="15">
        <v>2040</v>
      </c>
      <c r="AJ12" s="15">
        <v>2045</v>
      </c>
    </row>
    <row r="13" spans="2:36" x14ac:dyDescent="0.2">
      <c r="B13" s="11" t="s">
        <v>238</v>
      </c>
      <c r="C13" s="3" t="s">
        <v>294</v>
      </c>
      <c r="D13" s="45">
        <v>124.38439633554988</v>
      </c>
      <c r="E13" s="45">
        <v>124.38439633554988</v>
      </c>
      <c r="F13" s="45"/>
      <c r="G13" s="45">
        <v>124.38439633554988</v>
      </c>
      <c r="H13" s="45">
        <v>124.38439633554988</v>
      </c>
      <c r="I13" s="45">
        <v>124.38439633554988</v>
      </c>
      <c r="J13" s="45">
        <v>124.38439633554988</v>
      </c>
      <c r="K13" s="45">
        <v>124.38439633554988</v>
      </c>
      <c r="L13" s="45" t="s">
        <v>313</v>
      </c>
      <c r="N13" s="44" cm="1">
        <f t="array" ref="N13">IFERROR(D13*$C$6/INDEX('Build Scenarios'!$O$1:$O$510, MATCH(1, ('Build Scenarios'!$C$1:$C$510 = N$12) * ('Build Scenarios'!$B$1:$B$510 = $B13), 0)), "")</f>
        <v>11.530433540305474</v>
      </c>
      <c r="O13" s="44" cm="1">
        <f t="array" ref="O13">IFERROR(E13*$C$6/INDEX('Build Scenarios'!$O$1:$O$510, MATCH(1, ('Build Scenarios'!$C$1:$C$510 = O$12) * ('Build Scenarios'!$B$1:$B$510 = $B13), 0)), "")</f>
        <v>4.3024005747408482</v>
      </c>
      <c r="P13" s="44" t="str" cm="1">
        <f t="array" ref="P13">IFERROR(F13*$C$6/INDEX('Build Scenarios'!$O$1:$O$510, MATCH(1, ('Build Scenarios'!$C$1:$C$510 = P$12) * ('Build Scenarios'!$B$1:$B$510 = $B13), 0)), "")</f>
        <v/>
      </c>
      <c r="Q13" s="44" cm="1">
        <f t="array" ref="Q13">IFERROR(G13*$C$6/INDEX('Build Scenarios'!$O$1:$O$510, MATCH(1, ('Build Scenarios'!$C$1:$C$510 = Q$12) * ('Build Scenarios'!$B$1:$B$510 = $B13), 0)), "")</f>
        <v>3.8434778467684914</v>
      </c>
      <c r="R13" s="44" cm="1">
        <f t="array" ref="R13">IFERROR(H13*$C$6/INDEX('Build Scenarios'!$O$1:$O$510, MATCH(1, ('Build Scenarios'!$C$1:$C$510 = R$12) * ('Build Scenarios'!$B$1:$B$510 = $B13), 0)), "")</f>
        <v>2.3652171364729178</v>
      </c>
      <c r="S13" s="44" cm="1">
        <f t="array" ref="S13">IFERROR(I13*$C$6/INDEX('Build Scenarios'!$O$1:$O$510, MATCH(1, ('Build Scenarios'!$C$1:$C$510 = S$12) * ('Build Scenarios'!$B$1:$B$510 = $B13), 0)), "")</f>
        <v>2.3652171364729178</v>
      </c>
      <c r="T13" s="44" cm="1">
        <f t="array" ref="T13">IFERROR(J13*$C$6/INDEX('Build Scenarios'!$O$1:$O$510, MATCH(1, ('Build Scenarios'!$C$1:$C$510 = T$12) * ('Build Scenarios'!$B$1:$B$510 = $B13), 0)), "")</f>
        <v>2.3652171364729178</v>
      </c>
      <c r="U13" s="44" cm="1">
        <f t="array" ref="U13">IFERROR(K13*$C$6/INDEX('Build Scenarios'!$O$1:$O$510, MATCH(1, ('Build Scenarios'!$C$1:$C$510 = U$12) * ('Build Scenarios'!$B$1:$B$510 = $B13), 0)), "")</f>
        <v>2.3652171364729178</v>
      </c>
      <c r="W13" s="11" t="s">
        <v>238</v>
      </c>
      <c r="X13" s="3" t="s">
        <v>161</v>
      </c>
      <c r="Y13" s="43">
        <v>643.77</v>
      </c>
      <c r="Z13" s="43">
        <v>650.33999999999992</v>
      </c>
      <c r="AA13" s="43">
        <v>657.50000000000011</v>
      </c>
      <c r="AB13" s="43">
        <v>616.44000000000005</v>
      </c>
      <c r="AC13" s="43">
        <v>534.41000000000008</v>
      </c>
      <c r="AD13" s="43">
        <v>510.15</v>
      </c>
      <c r="AE13" s="43">
        <v>500.06</v>
      </c>
      <c r="AF13" s="43">
        <v>490.94000000000005</v>
      </c>
      <c r="AG13" s="43">
        <v>482.63000000000005</v>
      </c>
      <c r="AH13" s="43">
        <v>455.17999999999995</v>
      </c>
      <c r="AI13" s="43">
        <v>449.40000000000003</v>
      </c>
      <c r="AJ13" s="43">
        <v>424.77</v>
      </c>
    </row>
    <row r="14" spans="2:36" x14ac:dyDescent="0.2">
      <c r="B14" s="11" t="s">
        <v>238</v>
      </c>
      <c r="C14" s="3"/>
      <c r="D14" s="43"/>
      <c r="E14" s="43"/>
      <c r="F14" s="43"/>
      <c r="G14" s="43"/>
      <c r="H14" s="43"/>
      <c r="I14" s="43"/>
      <c r="J14" s="43"/>
      <c r="K14" s="43"/>
      <c r="L14" s="43"/>
      <c r="N14" s="44" cm="1">
        <f t="array" ref="N14">IFERROR(D14*$C$6/INDEX('Build Scenarios'!$O$1:$O$510, MATCH(1, ('Build Scenarios'!$C$1:$C$510 = N$12) * ('Build Scenarios'!$B$1:$B$510 = $B14), 0)), "")</f>
        <v>0</v>
      </c>
      <c r="O14" s="44" cm="1">
        <f t="array" ref="O14">IFERROR(E14*$C$6/INDEX('Build Scenarios'!$O$1:$O$510, MATCH(1, ('Build Scenarios'!$C$1:$C$510 = O$12) * ('Build Scenarios'!$B$1:$B$510 = $B14), 0)), "")</f>
        <v>0</v>
      </c>
      <c r="P14" s="44" t="str" cm="1">
        <f t="array" ref="P14">IFERROR(F14*$C$6/INDEX('Build Scenarios'!$O$1:$O$510, MATCH(1, ('Build Scenarios'!$C$1:$C$510 = P$12) * ('Build Scenarios'!$B$1:$B$510 = $B14), 0)), "")</f>
        <v/>
      </c>
      <c r="Q14" s="44" cm="1">
        <f t="array" ref="Q14">IFERROR(G14*$C$6/INDEX('Build Scenarios'!$O$1:$O$510, MATCH(1, ('Build Scenarios'!$C$1:$C$510 = Q$12) * ('Build Scenarios'!$B$1:$B$510 = $B14), 0)), "")</f>
        <v>0</v>
      </c>
      <c r="R14" s="44" cm="1">
        <f t="array" ref="R14">IFERROR(H14*$C$6/INDEX('Build Scenarios'!$O$1:$O$510, MATCH(1, ('Build Scenarios'!$C$1:$C$510 = R$12) * ('Build Scenarios'!$B$1:$B$510 = $B14), 0)), "")</f>
        <v>0</v>
      </c>
      <c r="S14" s="44" cm="1">
        <f t="array" ref="S14">IFERROR(I14*$C$6/INDEX('Build Scenarios'!$O$1:$O$510, MATCH(1, ('Build Scenarios'!$C$1:$C$510 = S$12) * ('Build Scenarios'!$B$1:$B$510 = $B14), 0)), "")</f>
        <v>0</v>
      </c>
      <c r="T14" s="44" cm="1">
        <f t="array" ref="T14">IFERROR(J14*$C$6/INDEX('Build Scenarios'!$O$1:$O$510, MATCH(1, ('Build Scenarios'!$C$1:$C$510 = T$12) * ('Build Scenarios'!$B$1:$B$510 = $B14), 0)), "")</f>
        <v>0</v>
      </c>
      <c r="U14" s="44" cm="1">
        <f t="array" ref="U14">IFERROR(K14*$C$6/INDEX('Build Scenarios'!$O$1:$O$510, MATCH(1, ('Build Scenarios'!$C$1:$C$510 = U$12) * ('Build Scenarios'!$B$1:$B$510 = $B14), 0)), "")</f>
        <v>0</v>
      </c>
      <c r="W14" s="11" t="s">
        <v>238</v>
      </c>
      <c r="X14" s="3" t="s">
        <v>159</v>
      </c>
      <c r="Y14" s="43">
        <v>426.12</v>
      </c>
      <c r="Z14" s="43">
        <v>427.6</v>
      </c>
      <c r="AA14" s="43">
        <v>429.73</v>
      </c>
      <c r="AB14" s="43">
        <v>410.05</v>
      </c>
      <c r="AC14" s="43">
        <v>370.08</v>
      </c>
      <c r="AD14" s="43">
        <v>359.15999999999997</v>
      </c>
      <c r="AE14" s="43">
        <v>354.50000000000006</v>
      </c>
      <c r="AF14" s="43">
        <v>350.24000000000007</v>
      </c>
      <c r="AG14" s="43">
        <v>346.32000000000005</v>
      </c>
      <c r="AH14" s="43">
        <v>333.12000000000006</v>
      </c>
      <c r="AI14" s="43">
        <v>330.28000000000003</v>
      </c>
      <c r="AJ14" s="43">
        <v>318.08000000000004</v>
      </c>
    </row>
    <row r="15" spans="2:36" x14ac:dyDescent="0.2">
      <c r="B15" s="11" t="s">
        <v>238</v>
      </c>
      <c r="C15" s="3"/>
      <c r="D15" s="43"/>
      <c r="E15" s="43"/>
      <c r="F15" s="43"/>
      <c r="G15" s="43"/>
      <c r="H15" s="43"/>
      <c r="I15" s="43"/>
      <c r="J15" s="43"/>
      <c r="K15" s="43"/>
      <c r="L15" s="43"/>
      <c r="N15" s="44" cm="1">
        <f t="array" ref="N15">IFERROR(D15*$C$6/INDEX('Build Scenarios'!$O$1:$O$510, MATCH(1, ('Build Scenarios'!$C$1:$C$510 = N$12) * ('Build Scenarios'!$B$1:$B$510 = $B15), 0)), "")</f>
        <v>0</v>
      </c>
      <c r="O15" s="44" cm="1">
        <f t="array" ref="O15">IFERROR(E15*$C$6/INDEX('Build Scenarios'!$O$1:$O$510, MATCH(1, ('Build Scenarios'!$C$1:$C$510 = O$12) * ('Build Scenarios'!$B$1:$B$510 = $B15), 0)), "")</f>
        <v>0</v>
      </c>
      <c r="P15" s="44" t="str" cm="1">
        <f t="array" ref="P15">IFERROR(F15*$C$6/INDEX('Build Scenarios'!$O$1:$O$510, MATCH(1, ('Build Scenarios'!$C$1:$C$510 = P$12) * ('Build Scenarios'!$B$1:$B$510 = $B15), 0)), "")</f>
        <v/>
      </c>
      <c r="Q15" s="44" cm="1">
        <f t="array" ref="Q15">IFERROR(G15*$C$6/INDEX('Build Scenarios'!$O$1:$O$510, MATCH(1, ('Build Scenarios'!$C$1:$C$510 = Q$12) * ('Build Scenarios'!$B$1:$B$510 = $B15), 0)), "")</f>
        <v>0</v>
      </c>
      <c r="R15" s="44" cm="1">
        <f t="array" ref="R15">IFERROR(H15*$C$6/INDEX('Build Scenarios'!$O$1:$O$510, MATCH(1, ('Build Scenarios'!$C$1:$C$510 = R$12) * ('Build Scenarios'!$B$1:$B$510 = $B15), 0)), "")</f>
        <v>0</v>
      </c>
      <c r="S15" s="44" cm="1">
        <f t="array" ref="S15">IFERROR(I15*$C$6/INDEX('Build Scenarios'!$O$1:$O$510, MATCH(1, ('Build Scenarios'!$C$1:$C$510 = S$12) * ('Build Scenarios'!$B$1:$B$510 = $B15), 0)), "")</f>
        <v>0</v>
      </c>
      <c r="T15" s="44" cm="1">
        <f t="array" ref="T15">IFERROR(J15*$C$6/INDEX('Build Scenarios'!$O$1:$O$510, MATCH(1, ('Build Scenarios'!$C$1:$C$510 = T$12) * ('Build Scenarios'!$B$1:$B$510 = $B15), 0)), "")</f>
        <v>0</v>
      </c>
      <c r="U15" s="44" cm="1">
        <f t="array" ref="U15">IFERROR(K15*$C$6/INDEX('Build Scenarios'!$O$1:$O$510, MATCH(1, ('Build Scenarios'!$C$1:$C$510 = U$12) * ('Build Scenarios'!$B$1:$B$510 = $B15), 0)), "")</f>
        <v>0</v>
      </c>
      <c r="W15" s="11" t="s">
        <v>238</v>
      </c>
      <c r="X15" s="3" t="s">
        <v>158</v>
      </c>
      <c r="Y15" s="43">
        <v>387.30999999999995</v>
      </c>
      <c r="Z15" s="43">
        <v>387.83000000000004</v>
      </c>
      <c r="AA15" s="43">
        <v>389.03</v>
      </c>
      <c r="AB15" s="43">
        <v>367.94</v>
      </c>
      <c r="AC15" s="43">
        <v>328.82</v>
      </c>
      <c r="AD15" s="43">
        <v>315.96999999999997</v>
      </c>
      <c r="AE15" s="43">
        <v>310.51000000000005</v>
      </c>
      <c r="AF15" s="43">
        <v>305.53000000000003</v>
      </c>
      <c r="AG15" s="43">
        <v>300.94999999999993</v>
      </c>
      <c r="AH15" s="43">
        <v>285.59999999999997</v>
      </c>
      <c r="AI15" s="43">
        <v>282.32000000000005</v>
      </c>
      <c r="AJ15" s="43">
        <v>268.22000000000003</v>
      </c>
    </row>
    <row r="16" spans="2:36" x14ac:dyDescent="0.2">
      <c r="B16" s="11" t="s">
        <v>238</v>
      </c>
      <c r="C16" s="3"/>
      <c r="D16" s="43"/>
      <c r="E16" s="43"/>
      <c r="F16" s="43"/>
      <c r="G16" s="43"/>
      <c r="H16" s="43"/>
      <c r="I16" s="43"/>
      <c r="J16" s="43"/>
      <c r="K16" s="43"/>
      <c r="L16" s="43"/>
      <c r="N16" s="44" cm="1">
        <f t="array" ref="N16">IFERROR(D16*$C$6/INDEX('Build Scenarios'!$O$1:$O$510, MATCH(1, ('Build Scenarios'!$C$1:$C$510 = N$12) * ('Build Scenarios'!$B$1:$B$510 = $B16), 0)), "")</f>
        <v>0</v>
      </c>
      <c r="O16" s="44" cm="1">
        <f t="array" ref="O16">IFERROR(E16*$C$6/INDEX('Build Scenarios'!$O$1:$O$510, MATCH(1, ('Build Scenarios'!$C$1:$C$510 = O$12) * ('Build Scenarios'!$B$1:$B$510 = $B16), 0)), "")</f>
        <v>0</v>
      </c>
      <c r="P16" s="44" t="str" cm="1">
        <f t="array" ref="P16">IFERROR(F16*$C$6/INDEX('Build Scenarios'!$O$1:$O$510, MATCH(1, ('Build Scenarios'!$C$1:$C$510 = P$12) * ('Build Scenarios'!$B$1:$B$510 = $B16), 0)), "")</f>
        <v/>
      </c>
      <c r="Q16" s="44" cm="1">
        <f t="array" ref="Q16">IFERROR(G16*$C$6/INDEX('Build Scenarios'!$O$1:$O$510, MATCH(1, ('Build Scenarios'!$C$1:$C$510 = Q$12) * ('Build Scenarios'!$B$1:$B$510 = $B16), 0)), "")</f>
        <v>0</v>
      </c>
      <c r="R16" s="44" cm="1">
        <f t="array" ref="R16">IFERROR(H16*$C$6/INDEX('Build Scenarios'!$O$1:$O$510, MATCH(1, ('Build Scenarios'!$C$1:$C$510 = R$12) * ('Build Scenarios'!$B$1:$B$510 = $B16), 0)), "")</f>
        <v>0</v>
      </c>
      <c r="S16" s="44" cm="1">
        <f t="array" ref="S16">IFERROR(I16*$C$6/INDEX('Build Scenarios'!$O$1:$O$510, MATCH(1, ('Build Scenarios'!$C$1:$C$510 = S$12) * ('Build Scenarios'!$B$1:$B$510 = $B16), 0)), "")</f>
        <v>0</v>
      </c>
      <c r="T16" s="44" cm="1">
        <f t="array" ref="T16">IFERROR(J16*$C$6/INDEX('Build Scenarios'!$O$1:$O$510, MATCH(1, ('Build Scenarios'!$C$1:$C$510 = T$12) * ('Build Scenarios'!$B$1:$B$510 = $B16), 0)), "")</f>
        <v>0</v>
      </c>
      <c r="U16" s="44" cm="1">
        <f t="array" ref="U16">IFERROR(K16*$C$6/INDEX('Build Scenarios'!$O$1:$O$510, MATCH(1, ('Build Scenarios'!$C$1:$C$510 = U$12) * ('Build Scenarios'!$B$1:$B$510 = $B16), 0)), "")</f>
        <v>0</v>
      </c>
      <c r="W16" s="11" t="s">
        <v>238</v>
      </c>
      <c r="X16" s="3" t="s">
        <v>160</v>
      </c>
      <c r="Y16" s="43">
        <v>366.49</v>
      </c>
      <c r="Z16" s="43">
        <v>366.47</v>
      </c>
      <c r="AA16" s="43">
        <v>367.13</v>
      </c>
      <c r="AB16" s="43">
        <v>345.71</v>
      </c>
      <c r="AC16" s="43">
        <v>307.53000000000003</v>
      </c>
      <c r="AD16" s="43">
        <v>294.03999999999996</v>
      </c>
      <c r="AE16" s="43">
        <v>288.31</v>
      </c>
      <c r="AF16" s="43">
        <v>283.09000000000003</v>
      </c>
      <c r="AG16" s="43">
        <v>278.29000000000002</v>
      </c>
      <c r="AH16" s="43">
        <v>262.20000000000005</v>
      </c>
      <c r="AI16" s="43">
        <v>258.76</v>
      </c>
      <c r="AJ16" s="43">
        <v>244</v>
      </c>
    </row>
    <row r="17" spans="2:36" x14ac:dyDescent="0.2">
      <c r="B17" s="11" t="s">
        <v>238</v>
      </c>
      <c r="C17" s="3"/>
      <c r="D17" s="43"/>
      <c r="E17" s="43"/>
      <c r="F17" s="43"/>
      <c r="G17" s="43"/>
      <c r="H17" s="43"/>
      <c r="I17" s="43"/>
      <c r="J17" s="43"/>
      <c r="K17" s="43"/>
      <c r="L17" s="43"/>
      <c r="N17" s="44" cm="1">
        <f t="array" ref="N17">IFERROR(D17*$C$6/INDEX('Build Scenarios'!$O$1:$O$510, MATCH(1, ('Build Scenarios'!$C$1:$C$510 = N$12) * ('Build Scenarios'!$B$1:$B$510 = $B17), 0)), "")</f>
        <v>0</v>
      </c>
      <c r="O17" s="44" cm="1">
        <f t="array" ref="O17">IFERROR(E17*$C$6/INDEX('Build Scenarios'!$O$1:$O$510, MATCH(1, ('Build Scenarios'!$C$1:$C$510 = O$12) * ('Build Scenarios'!$B$1:$B$510 = $B17), 0)), "")</f>
        <v>0</v>
      </c>
      <c r="P17" s="44" t="str" cm="1">
        <f t="array" ref="P17">IFERROR(F17*$C$6/INDEX('Build Scenarios'!$O$1:$O$510, MATCH(1, ('Build Scenarios'!$C$1:$C$510 = P$12) * ('Build Scenarios'!$B$1:$B$510 = $B17), 0)), "")</f>
        <v/>
      </c>
      <c r="Q17" s="44" cm="1">
        <f t="array" ref="Q17">IFERROR(G17*$C$6/INDEX('Build Scenarios'!$O$1:$O$510, MATCH(1, ('Build Scenarios'!$C$1:$C$510 = Q$12) * ('Build Scenarios'!$B$1:$B$510 = $B17), 0)), "")</f>
        <v>0</v>
      </c>
      <c r="R17" s="44" cm="1">
        <f t="array" ref="R17">IFERROR(H17*$C$6/INDEX('Build Scenarios'!$O$1:$O$510, MATCH(1, ('Build Scenarios'!$C$1:$C$510 = R$12) * ('Build Scenarios'!$B$1:$B$510 = $B17), 0)), "")</f>
        <v>0</v>
      </c>
      <c r="S17" s="44" cm="1">
        <f t="array" ref="S17">IFERROR(I17*$C$6/INDEX('Build Scenarios'!$O$1:$O$510, MATCH(1, ('Build Scenarios'!$C$1:$C$510 = S$12) * ('Build Scenarios'!$B$1:$B$510 = $B17), 0)), "")</f>
        <v>0</v>
      </c>
      <c r="T17" s="44" cm="1">
        <f t="array" ref="T17">IFERROR(J17*$C$6/INDEX('Build Scenarios'!$O$1:$O$510, MATCH(1, ('Build Scenarios'!$C$1:$C$510 = T$12) * ('Build Scenarios'!$B$1:$B$510 = $B17), 0)), "")</f>
        <v>0</v>
      </c>
      <c r="U17" s="44" cm="1">
        <f t="array" ref="U17">IFERROR(K17*$C$6/INDEX('Build Scenarios'!$O$1:$O$510, MATCH(1, ('Build Scenarios'!$C$1:$C$510 = U$12) * ('Build Scenarios'!$B$1:$B$510 = $B17), 0)), "")</f>
        <v>0</v>
      </c>
      <c r="W17" s="11" t="s">
        <v>238</v>
      </c>
      <c r="X17" s="3" t="s">
        <v>162</v>
      </c>
      <c r="Y17" s="43">
        <v>510.09999999999991</v>
      </c>
      <c r="Z17" s="43">
        <v>464.69999999999993</v>
      </c>
      <c r="AA17" s="43">
        <v>423.79999999999995</v>
      </c>
      <c r="AB17" s="43">
        <v>348.46</v>
      </c>
      <c r="AC17" s="43">
        <v>284.30999999999995</v>
      </c>
      <c r="AD17" s="43">
        <v>251.2</v>
      </c>
      <c r="AE17" s="43">
        <v>241.42000000000002</v>
      </c>
      <c r="AF17" s="43">
        <v>233.57</v>
      </c>
      <c r="AG17" s="43">
        <v>226.98000000000002</v>
      </c>
      <c r="AH17" s="43">
        <v>207.73999999999998</v>
      </c>
      <c r="AI17" s="43">
        <v>204.01999999999998</v>
      </c>
      <c r="AJ17" s="43">
        <v>189.05</v>
      </c>
    </row>
    <row r="18" spans="2:36" x14ac:dyDescent="0.2">
      <c r="B18" s="11" t="s">
        <v>238</v>
      </c>
      <c r="C18" s="3"/>
      <c r="D18" s="43"/>
      <c r="E18" s="43"/>
      <c r="F18" s="43"/>
      <c r="G18" s="43"/>
      <c r="H18" s="43"/>
      <c r="I18" s="43"/>
      <c r="J18" s="43"/>
      <c r="K18" s="43"/>
      <c r="L18" s="43"/>
      <c r="N18" s="44" cm="1">
        <f t="array" ref="N18">IFERROR(D18*$C$6/INDEX('Build Scenarios'!$O$1:$O$510, MATCH(1, ('Build Scenarios'!$C$1:$C$510 = N$12) * ('Build Scenarios'!$B$1:$B$510 = $B18), 0)), "")</f>
        <v>0</v>
      </c>
      <c r="O18" s="44" cm="1">
        <f t="array" ref="O18">IFERROR(E18*$C$6/INDEX('Build Scenarios'!$O$1:$O$510, MATCH(1, ('Build Scenarios'!$C$1:$C$510 = O$12) * ('Build Scenarios'!$B$1:$B$510 = $B18), 0)), "")</f>
        <v>0</v>
      </c>
      <c r="P18" s="44" t="str" cm="1">
        <f t="array" ref="P18">IFERROR(F18*$C$6/INDEX('Build Scenarios'!$O$1:$O$510, MATCH(1, ('Build Scenarios'!$C$1:$C$510 = P$12) * ('Build Scenarios'!$B$1:$B$510 = $B18), 0)), "")</f>
        <v/>
      </c>
      <c r="Q18" s="44" cm="1">
        <f t="array" ref="Q18">IFERROR(G18*$C$6/INDEX('Build Scenarios'!$O$1:$O$510, MATCH(1, ('Build Scenarios'!$C$1:$C$510 = Q$12) * ('Build Scenarios'!$B$1:$B$510 = $B18), 0)), "")</f>
        <v>0</v>
      </c>
      <c r="R18" s="44" cm="1">
        <f t="array" ref="R18">IFERROR(H18*$C$6/INDEX('Build Scenarios'!$O$1:$O$510, MATCH(1, ('Build Scenarios'!$C$1:$C$510 = R$12) * ('Build Scenarios'!$B$1:$B$510 = $B18), 0)), "")</f>
        <v>0</v>
      </c>
      <c r="S18" s="44" cm="1">
        <f t="array" ref="S18">IFERROR(I18*$C$6/INDEX('Build Scenarios'!$O$1:$O$510, MATCH(1, ('Build Scenarios'!$C$1:$C$510 = S$12) * ('Build Scenarios'!$B$1:$B$510 = $B18), 0)), "")</f>
        <v>0</v>
      </c>
      <c r="T18" s="44" cm="1">
        <f t="array" ref="T18">IFERROR(J18*$C$6/INDEX('Build Scenarios'!$O$1:$O$510, MATCH(1, ('Build Scenarios'!$C$1:$C$510 = T$12) * ('Build Scenarios'!$B$1:$B$510 = $B18), 0)), "")</f>
        <v>0</v>
      </c>
      <c r="U18" s="44" cm="1">
        <f t="array" ref="U18">IFERROR(K18*$C$6/INDEX('Build Scenarios'!$O$1:$O$510, MATCH(1, ('Build Scenarios'!$C$1:$C$510 = U$12) * ('Build Scenarios'!$B$1:$B$510 = $B18), 0)), "")</f>
        <v>0</v>
      </c>
      <c r="W18" s="11" t="s">
        <v>238</v>
      </c>
      <c r="X18" s="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</row>
    <row r="19" spans="2:36" x14ac:dyDescent="0.2">
      <c r="B19" s="11" t="s">
        <v>238</v>
      </c>
      <c r="C19" s="3"/>
      <c r="D19" s="43"/>
      <c r="E19" s="43"/>
      <c r="F19" s="43"/>
      <c r="G19" s="43"/>
      <c r="H19" s="43"/>
      <c r="I19" s="43"/>
      <c r="J19" s="43"/>
      <c r="K19" s="43"/>
      <c r="L19" s="43"/>
      <c r="N19" s="44" cm="1">
        <f t="array" ref="N19">IFERROR(D19*$C$6/INDEX('Build Scenarios'!$O$1:$O$510, MATCH(1, ('Build Scenarios'!$C$1:$C$510 = N$12) * ('Build Scenarios'!$B$1:$B$510 = $B19), 0)), "")</f>
        <v>0</v>
      </c>
      <c r="O19" s="44" cm="1">
        <f t="array" ref="O19">IFERROR(E19*$C$6/INDEX('Build Scenarios'!$O$1:$O$510, MATCH(1, ('Build Scenarios'!$C$1:$C$510 = O$12) * ('Build Scenarios'!$B$1:$B$510 = $B19), 0)), "")</f>
        <v>0</v>
      </c>
      <c r="P19" s="44" t="str" cm="1">
        <f t="array" ref="P19">IFERROR(F19*$C$6/INDEX('Build Scenarios'!$O$1:$O$510, MATCH(1, ('Build Scenarios'!$C$1:$C$510 = P$12) * ('Build Scenarios'!$B$1:$B$510 = $B19), 0)), "")</f>
        <v/>
      </c>
      <c r="Q19" s="44" cm="1">
        <f t="array" ref="Q19">IFERROR(G19*$C$6/INDEX('Build Scenarios'!$O$1:$O$510, MATCH(1, ('Build Scenarios'!$C$1:$C$510 = Q$12) * ('Build Scenarios'!$B$1:$B$510 = $B19), 0)), "")</f>
        <v>0</v>
      </c>
      <c r="R19" s="44" cm="1">
        <f t="array" ref="R19">IFERROR(H19*$C$6/INDEX('Build Scenarios'!$O$1:$O$510, MATCH(1, ('Build Scenarios'!$C$1:$C$510 = R$12) * ('Build Scenarios'!$B$1:$B$510 = $B19), 0)), "")</f>
        <v>0</v>
      </c>
      <c r="S19" s="44" cm="1">
        <f t="array" ref="S19">IFERROR(I19*$C$6/INDEX('Build Scenarios'!$O$1:$O$510, MATCH(1, ('Build Scenarios'!$C$1:$C$510 = S$12) * ('Build Scenarios'!$B$1:$B$510 = $B19), 0)), "")</f>
        <v>0</v>
      </c>
      <c r="T19" s="44" cm="1">
        <f t="array" ref="T19">IFERROR(J19*$C$6/INDEX('Build Scenarios'!$O$1:$O$510, MATCH(1, ('Build Scenarios'!$C$1:$C$510 = T$12) * ('Build Scenarios'!$B$1:$B$510 = $B19), 0)), "")</f>
        <v>0</v>
      </c>
      <c r="U19" s="44" cm="1">
        <f t="array" ref="U19">IFERROR(K19*$C$6/INDEX('Build Scenarios'!$O$1:$O$510, MATCH(1, ('Build Scenarios'!$C$1:$C$510 = U$12) * ('Build Scenarios'!$B$1:$B$510 = $B19), 0)), "")</f>
        <v>0</v>
      </c>
      <c r="W19" s="11" t="s">
        <v>238</v>
      </c>
      <c r="X19" s="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</row>
    <row r="20" spans="2:36" x14ac:dyDescent="0.2">
      <c r="B20" s="11" t="s">
        <v>238</v>
      </c>
      <c r="C20" s="3"/>
      <c r="D20" s="54"/>
      <c r="E20" s="54"/>
      <c r="F20" s="54"/>
      <c r="G20" s="54"/>
      <c r="H20" s="54"/>
      <c r="I20" s="54"/>
      <c r="J20" s="54"/>
      <c r="K20" s="54"/>
      <c r="L20" s="54"/>
      <c r="N20" s="44" cm="1">
        <f t="array" ref="N20">IFERROR(D20*$C$6/INDEX('Build Scenarios'!$O$1:$O$510, MATCH(1, ('Build Scenarios'!$C$1:$C$510 = N$12) * ('Build Scenarios'!$B$1:$B$510 = $B20), 0)), "")</f>
        <v>0</v>
      </c>
      <c r="O20" s="44" cm="1">
        <f t="array" ref="O20">IFERROR(E20*$C$6/INDEX('Build Scenarios'!$O$1:$O$510, MATCH(1, ('Build Scenarios'!$C$1:$C$510 = O$12) * ('Build Scenarios'!$B$1:$B$510 = $B20), 0)), "")</f>
        <v>0</v>
      </c>
      <c r="P20" s="44" t="str" cm="1">
        <f t="array" ref="P20">IFERROR(F20*$C$6/INDEX('Build Scenarios'!$O$1:$O$510, MATCH(1, ('Build Scenarios'!$C$1:$C$510 = P$12) * ('Build Scenarios'!$B$1:$B$510 = $B20), 0)), "")</f>
        <v/>
      </c>
      <c r="Q20" s="44" cm="1">
        <f t="array" ref="Q20">IFERROR(G20*$C$6/INDEX('Build Scenarios'!$O$1:$O$510, MATCH(1, ('Build Scenarios'!$C$1:$C$510 = Q$12) * ('Build Scenarios'!$B$1:$B$510 = $B20), 0)), "")</f>
        <v>0</v>
      </c>
      <c r="R20" s="44" cm="1">
        <f t="array" ref="R20">IFERROR(H20*$C$6/INDEX('Build Scenarios'!$O$1:$O$510, MATCH(1, ('Build Scenarios'!$C$1:$C$510 = R$12) * ('Build Scenarios'!$B$1:$B$510 = $B20), 0)), "")</f>
        <v>0</v>
      </c>
      <c r="S20" s="44" cm="1">
        <f t="array" ref="S20">IFERROR(I20*$C$6/INDEX('Build Scenarios'!$O$1:$O$510, MATCH(1, ('Build Scenarios'!$C$1:$C$510 = S$12) * ('Build Scenarios'!$B$1:$B$510 = $B20), 0)), "")</f>
        <v>0</v>
      </c>
      <c r="T20" s="44" cm="1">
        <f t="array" ref="T20">IFERROR(J20*$C$6/INDEX('Build Scenarios'!$O$1:$O$510, MATCH(1, ('Build Scenarios'!$C$1:$C$510 = T$12) * ('Build Scenarios'!$B$1:$B$510 = $B20), 0)), "")</f>
        <v>0</v>
      </c>
      <c r="U20" s="44" cm="1">
        <f t="array" ref="U20">IFERROR(K20*$C$6/INDEX('Build Scenarios'!$O$1:$O$510, MATCH(1, ('Build Scenarios'!$C$1:$C$510 = U$12) * ('Build Scenarios'!$B$1:$B$510 = $B20), 0)), "")</f>
        <v>0</v>
      </c>
      <c r="W20" s="11" t="s">
        <v>238</v>
      </c>
      <c r="X20" s="3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</row>
    <row r="21" spans="2:36" x14ac:dyDescent="0.2">
      <c r="B21" s="11"/>
      <c r="W21" s="11"/>
    </row>
    <row r="22" spans="2:36" ht="12.75" x14ac:dyDescent="0.2">
      <c r="C22" s="2" t="s">
        <v>314</v>
      </c>
      <c r="D22" s="2"/>
      <c r="E22" s="2"/>
      <c r="F22" s="2"/>
      <c r="G22" s="2"/>
      <c r="H22" s="2"/>
      <c r="I22" s="2"/>
      <c r="J22" s="2"/>
      <c r="K22" s="2"/>
      <c r="L22" s="2"/>
      <c r="N22" s="2" t="s">
        <v>315</v>
      </c>
      <c r="O22" s="2"/>
      <c r="P22" s="2"/>
      <c r="Q22" s="2"/>
      <c r="R22" s="2"/>
      <c r="S22" s="2"/>
      <c r="T22" s="2"/>
      <c r="U22" s="2"/>
      <c r="W22" s="11"/>
      <c r="X22" s="2" t="s">
        <v>316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2:36" x14ac:dyDescent="0.2">
      <c r="B23" s="11"/>
      <c r="C23" s="7" t="s">
        <v>168</v>
      </c>
      <c r="D23" s="15" t="s">
        <v>55</v>
      </c>
      <c r="E23" s="15" t="s">
        <v>56</v>
      </c>
      <c r="F23" s="15" t="s">
        <v>57</v>
      </c>
      <c r="G23" s="15" t="s">
        <v>58</v>
      </c>
      <c r="H23" s="15" t="s">
        <v>59</v>
      </c>
      <c r="I23" s="15" t="s">
        <v>60</v>
      </c>
      <c r="J23" s="15" t="s">
        <v>61</v>
      </c>
      <c r="K23" s="15" t="s">
        <v>62</v>
      </c>
      <c r="L23" s="15" t="s">
        <v>312</v>
      </c>
      <c r="N23" s="1" t="s">
        <v>55</v>
      </c>
      <c r="O23" s="1" t="s">
        <v>56</v>
      </c>
      <c r="P23" s="1" t="s">
        <v>57</v>
      </c>
      <c r="Q23" s="1" t="s">
        <v>58</v>
      </c>
      <c r="R23" s="1" t="s">
        <v>59</v>
      </c>
      <c r="S23" s="1" t="s">
        <v>60</v>
      </c>
      <c r="T23" s="1" t="s">
        <v>61</v>
      </c>
      <c r="U23" s="1" t="s">
        <v>62</v>
      </c>
      <c r="X23" s="7" t="s">
        <v>168</v>
      </c>
      <c r="Y23" s="15">
        <v>2024</v>
      </c>
      <c r="Z23" s="15">
        <v>2025</v>
      </c>
      <c r="AA23" s="15">
        <v>2026</v>
      </c>
      <c r="AB23" s="15">
        <v>2028</v>
      </c>
      <c r="AC23" s="15">
        <v>2030</v>
      </c>
      <c r="AD23" s="15">
        <v>2032</v>
      </c>
      <c r="AE23" s="15">
        <v>2033</v>
      </c>
      <c r="AF23" s="15">
        <v>2034</v>
      </c>
      <c r="AG23" s="15">
        <v>2035</v>
      </c>
      <c r="AH23" s="15">
        <v>2039</v>
      </c>
      <c r="AI23" s="15">
        <v>2040</v>
      </c>
      <c r="AJ23" s="15">
        <v>2045</v>
      </c>
    </row>
    <row r="24" spans="2:36" x14ac:dyDescent="0.2">
      <c r="B24" s="11" t="s">
        <v>239</v>
      </c>
      <c r="C24" s="3" t="s">
        <v>296</v>
      </c>
      <c r="D24" s="45"/>
      <c r="E24" s="45"/>
      <c r="F24" s="45">
        <v>2600.7646506524065</v>
      </c>
      <c r="G24" s="45"/>
      <c r="H24" s="45"/>
      <c r="I24" s="45">
        <v>2600.7646506524065</v>
      </c>
      <c r="J24" s="45">
        <v>2600.7646506524065</v>
      </c>
      <c r="K24" s="45">
        <v>2600.7646506524065</v>
      </c>
      <c r="L24" s="45"/>
      <c r="N24" s="44" t="str" cm="1">
        <f t="array" ref="N24">IFERROR(D24*$C$6/INDEX('Build Scenarios'!$O$1:$O$510, MATCH(1, ('Build Scenarios'!$C$1:$C$510 = N$12) * ('Build Scenarios'!$B$1:$B$510 = $B24), 0)), "")</f>
        <v/>
      </c>
      <c r="O24" s="44" t="str" cm="1">
        <f t="array" ref="O24">IFERROR(E24*$C$6/INDEX('Build Scenarios'!$O$1:$O$510, MATCH(1, ('Build Scenarios'!$C$1:$C$510 = O$12) * ('Build Scenarios'!$B$1:$B$510 = $B24), 0)), "")</f>
        <v/>
      </c>
      <c r="P24" s="44" cm="1">
        <f t="array" ref="P24">IFERROR(F24*$C$6/INDEX('Build Scenarios'!$O$1:$O$510, MATCH(1, ('Build Scenarios'!$C$1:$C$510 = P$12) * ('Build Scenarios'!$B$1:$B$510 = $B24), 0)), "")</f>
        <v>89.959284744581382</v>
      </c>
      <c r="Q24" s="44" t="str" cm="1">
        <f t="array" ref="Q24">IFERROR(G24*$C$6/INDEX('Build Scenarios'!$O$1:$O$510, MATCH(1, ('Build Scenarios'!$C$1:$C$510 = Q$12) * ('Build Scenarios'!$B$1:$B$510 = $B24), 0)), "")</f>
        <v/>
      </c>
      <c r="R24" s="44" t="str" cm="1">
        <f t="array" ref="R24">IFERROR(H24*$C$6/INDEX('Build Scenarios'!$O$1:$O$510, MATCH(1, ('Build Scenarios'!$C$1:$C$510 = R$12) * ('Build Scenarios'!$B$1:$B$510 = $B24), 0)), "")</f>
        <v/>
      </c>
      <c r="S24" s="44" cm="1">
        <f t="array" ref="S24">IFERROR(I24*$C$6/INDEX('Build Scenarios'!$O$1:$O$510, MATCH(1, ('Build Scenarios'!$C$1:$C$510 = S$12) * ('Build Scenarios'!$B$1:$B$510 = $B24), 0)), "")</f>
        <v>89.959284744581382</v>
      </c>
      <c r="T24" s="44" cm="1">
        <f t="array" ref="T24">IFERROR(J24*$C$6/INDEX('Build Scenarios'!$O$1:$O$510, MATCH(1, ('Build Scenarios'!$C$1:$C$510 = T$12) * ('Build Scenarios'!$B$1:$B$510 = $B24), 0)), "")</f>
        <v>89.959284744581382</v>
      </c>
      <c r="U24" s="44" cm="1">
        <f t="array" ref="U24">IFERROR(K24*$C$6/INDEX('Build Scenarios'!$O$1:$O$510, MATCH(1, ('Build Scenarios'!$C$1:$C$510 = U$12) * ('Build Scenarios'!$B$1:$B$510 = $B24), 0)), "")</f>
        <v>89.959284744581382</v>
      </c>
      <c r="W24" s="11" t="s">
        <v>239</v>
      </c>
      <c r="X24" s="3" t="s">
        <v>161</v>
      </c>
      <c r="Y24" s="43">
        <v>640.05999999999995</v>
      </c>
      <c r="Z24" s="43">
        <v>646.80999999999995</v>
      </c>
      <c r="AA24" s="43">
        <v>654.1400000000001</v>
      </c>
      <c r="AB24" s="43">
        <v>613.36</v>
      </c>
      <c r="AC24" s="43">
        <v>531.55000000000007</v>
      </c>
      <c r="AD24" s="43">
        <v>507.49</v>
      </c>
      <c r="AE24" s="43">
        <v>497.47999999999996</v>
      </c>
      <c r="AF24" s="43">
        <v>488.44000000000005</v>
      </c>
      <c r="AG24" s="43">
        <v>480.21000000000004</v>
      </c>
      <c r="AH24" s="43">
        <v>453.01999999999992</v>
      </c>
      <c r="AI24" s="43">
        <v>447.30000000000007</v>
      </c>
      <c r="AJ24" s="43">
        <v>422.91999999999996</v>
      </c>
    </row>
    <row r="25" spans="2:36" x14ac:dyDescent="0.2">
      <c r="B25" s="11" t="s">
        <v>239</v>
      </c>
      <c r="C25" s="3" t="s">
        <v>298</v>
      </c>
      <c r="D25" s="45"/>
      <c r="E25" s="45"/>
      <c r="F25" s="45"/>
      <c r="G25" s="45"/>
      <c r="H25" s="45"/>
      <c r="I25" s="45"/>
      <c r="J25" s="45">
        <v>5360</v>
      </c>
      <c r="K25" s="45">
        <v>5360</v>
      </c>
      <c r="L25" s="45" t="s">
        <v>317</v>
      </c>
      <c r="N25" s="44" t="str" cm="1">
        <f t="array" ref="N25">IFERROR(D25*$C$6/INDEX('Build Scenarios'!$O$1:$O$510, MATCH(1, ('Build Scenarios'!$C$1:$C$510 = N$12) * ('Build Scenarios'!$B$1:$B$510 = $B25), 0)), "")</f>
        <v/>
      </c>
      <c r="O25" s="44" t="str" cm="1">
        <f t="array" ref="O25">IFERROR(E25*$C$6/INDEX('Build Scenarios'!$O$1:$O$510, MATCH(1, ('Build Scenarios'!$C$1:$C$510 = O$12) * ('Build Scenarios'!$B$1:$B$510 = $B25), 0)), "")</f>
        <v/>
      </c>
      <c r="P25" s="44" cm="1">
        <f t="array" ref="P25">IFERROR(F25*$C$6/INDEX('Build Scenarios'!$O$1:$O$510, MATCH(1, ('Build Scenarios'!$C$1:$C$510 = P$12) * ('Build Scenarios'!$B$1:$B$510 = $B25), 0)), "")</f>
        <v>0</v>
      </c>
      <c r="Q25" s="44" t="str" cm="1">
        <f t="array" ref="Q25">IFERROR(G25*$C$6/INDEX('Build Scenarios'!$O$1:$O$510, MATCH(1, ('Build Scenarios'!$C$1:$C$510 = Q$12) * ('Build Scenarios'!$B$1:$B$510 = $B25), 0)), "")</f>
        <v/>
      </c>
      <c r="R25" s="44" t="str" cm="1">
        <f t="array" ref="R25">IFERROR(H25*$C$6/INDEX('Build Scenarios'!$O$1:$O$510, MATCH(1, ('Build Scenarios'!$C$1:$C$510 = R$12) * ('Build Scenarios'!$B$1:$B$510 = $B25), 0)), "")</f>
        <v/>
      </c>
      <c r="S25" s="44" cm="1">
        <f t="array" ref="S25">IFERROR(I25*$C$6/INDEX('Build Scenarios'!$O$1:$O$510, MATCH(1, ('Build Scenarios'!$C$1:$C$510 = S$12) * ('Build Scenarios'!$B$1:$B$510 = $B25), 0)), "")</f>
        <v>0</v>
      </c>
      <c r="T25" s="44" cm="1">
        <f t="array" ref="T25">IFERROR(J25*$C$6/INDEX('Build Scenarios'!$O$1:$O$510, MATCH(1, ('Build Scenarios'!$C$1:$C$510 = T$12) * ('Build Scenarios'!$B$1:$B$510 = $B25), 0)), "")</f>
        <v>185.4</v>
      </c>
      <c r="U25" s="44" cm="1">
        <f t="array" ref="U25">IFERROR(K25*$C$6/INDEX('Build Scenarios'!$O$1:$O$510, MATCH(1, ('Build Scenarios'!$C$1:$C$510 = U$12) * ('Build Scenarios'!$B$1:$B$510 = $B25), 0)), "")</f>
        <v>185.4</v>
      </c>
      <c r="W25" s="11" t="s">
        <v>239</v>
      </c>
      <c r="X25" s="3" t="s">
        <v>159</v>
      </c>
      <c r="Y25" s="43">
        <v>421.74000000000007</v>
      </c>
      <c r="Z25" s="43">
        <v>423.40000000000003</v>
      </c>
      <c r="AA25" s="43">
        <v>425.69</v>
      </c>
      <c r="AB25" s="43">
        <v>406.3</v>
      </c>
      <c r="AC25" s="43">
        <v>366.54999999999995</v>
      </c>
      <c r="AD25" s="43">
        <v>355.83</v>
      </c>
      <c r="AE25" s="43">
        <v>351.25999999999993</v>
      </c>
      <c r="AF25" s="43">
        <v>347.08</v>
      </c>
      <c r="AG25" s="43">
        <v>343.25</v>
      </c>
      <c r="AH25" s="43">
        <v>330.31</v>
      </c>
      <c r="AI25" s="43">
        <v>327.53999999999996</v>
      </c>
      <c r="AJ25" s="43">
        <v>315.60000000000002</v>
      </c>
    </row>
    <row r="26" spans="2:36" x14ac:dyDescent="0.2">
      <c r="B26" s="11" t="s">
        <v>239</v>
      </c>
      <c r="C26" s="3" t="s">
        <v>297</v>
      </c>
      <c r="D26" s="45"/>
      <c r="E26" s="45"/>
      <c r="F26" s="45"/>
      <c r="G26" s="45"/>
      <c r="H26" s="45"/>
      <c r="I26" s="45"/>
      <c r="J26" s="45">
        <v>4020</v>
      </c>
      <c r="K26" s="45">
        <v>4020</v>
      </c>
      <c r="L26" s="45" t="s">
        <v>318</v>
      </c>
      <c r="N26" s="44" t="str" cm="1">
        <f t="array" ref="N26">IFERROR(D26*$C$6/INDEX('Build Scenarios'!$O$1:$O$510, MATCH(1, ('Build Scenarios'!$C$1:$C$510 = N$12) * ('Build Scenarios'!$B$1:$B$510 = $B26), 0)), "")</f>
        <v/>
      </c>
      <c r="O26" s="44" t="str" cm="1">
        <f t="array" ref="O26">IFERROR(E26*$C$6/INDEX('Build Scenarios'!$O$1:$O$510, MATCH(1, ('Build Scenarios'!$C$1:$C$510 = O$12) * ('Build Scenarios'!$B$1:$B$510 = $B26), 0)), "")</f>
        <v/>
      </c>
      <c r="P26" s="44" cm="1">
        <f t="array" ref="P26">IFERROR(F26*$C$6/INDEX('Build Scenarios'!$O$1:$O$510, MATCH(1, ('Build Scenarios'!$C$1:$C$510 = P$12) * ('Build Scenarios'!$B$1:$B$510 = $B26), 0)), "")</f>
        <v>0</v>
      </c>
      <c r="Q26" s="44" t="str" cm="1">
        <f t="array" ref="Q26">IFERROR(G26*$C$6/INDEX('Build Scenarios'!$O$1:$O$510, MATCH(1, ('Build Scenarios'!$C$1:$C$510 = Q$12) * ('Build Scenarios'!$B$1:$B$510 = $B26), 0)), "")</f>
        <v/>
      </c>
      <c r="R26" s="44" t="str" cm="1">
        <f t="array" ref="R26">IFERROR(H26*$C$6/INDEX('Build Scenarios'!$O$1:$O$510, MATCH(1, ('Build Scenarios'!$C$1:$C$510 = R$12) * ('Build Scenarios'!$B$1:$B$510 = $B26), 0)), "")</f>
        <v/>
      </c>
      <c r="S26" s="44" cm="1">
        <f t="array" ref="S26">IFERROR(I26*$C$6/INDEX('Build Scenarios'!$O$1:$O$510, MATCH(1, ('Build Scenarios'!$C$1:$C$510 = S$12) * ('Build Scenarios'!$B$1:$B$510 = $B26), 0)), "")</f>
        <v>0</v>
      </c>
      <c r="T26" s="44" cm="1">
        <f t="array" ref="T26">IFERROR(J26*$C$6/INDEX('Build Scenarios'!$O$1:$O$510, MATCH(1, ('Build Scenarios'!$C$1:$C$510 = T$12) * ('Build Scenarios'!$B$1:$B$510 = $B26), 0)), "")</f>
        <v>139.04999999999998</v>
      </c>
      <c r="U26" s="44" cm="1">
        <f t="array" ref="U26">IFERROR(K26*$C$6/INDEX('Build Scenarios'!$O$1:$O$510, MATCH(1, ('Build Scenarios'!$C$1:$C$510 = U$12) * ('Build Scenarios'!$B$1:$B$510 = $B26), 0)), "")</f>
        <v>139.04999999999998</v>
      </c>
      <c r="W26" s="11" t="s">
        <v>239</v>
      </c>
      <c r="X26" s="3" t="s">
        <v>158</v>
      </c>
      <c r="Y26" s="43">
        <v>382.96</v>
      </c>
      <c r="Z26" s="43">
        <v>383.67</v>
      </c>
      <c r="AA26" s="43">
        <v>385.03</v>
      </c>
      <c r="AB26" s="43">
        <v>364.23</v>
      </c>
      <c r="AC26" s="43">
        <v>325.34000000000003</v>
      </c>
      <c r="AD26" s="43">
        <v>312.7</v>
      </c>
      <c r="AE26" s="43">
        <v>307.33000000000004</v>
      </c>
      <c r="AF26" s="43">
        <v>302.43</v>
      </c>
      <c r="AG26" s="43">
        <v>297.93</v>
      </c>
      <c r="AH26" s="43">
        <v>282.84999999999991</v>
      </c>
      <c r="AI26" s="43">
        <v>279.64</v>
      </c>
      <c r="AJ26" s="43">
        <v>265.79999999999995</v>
      </c>
    </row>
    <row r="27" spans="2:36" x14ac:dyDescent="0.2">
      <c r="B27" s="11" t="s">
        <v>239</v>
      </c>
      <c r="C27" s="3" t="s">
        <v>299</v>
      </c>
      <c r="D27" s="45"/>
      <c r="E27" s="45"/>
      <c r="F27" s="45"/>
      <c r="G27" s="45"/>
      <c r="H27" s="45"/>
      <c r="I27" s="45"/>
      <c r="J27" s="45">
        <v>3350</v>
      </c>
      <c r="K27" s="45">
        <v>3350</v>
      </c>
      <c r="L27" s="45" t="s">
        <v>319</v>
      </c>
      <c r="N27" s="44" t="str" cm="1">
        <f t="array" ref="N27">IFERROR(D27*$C$6/INDEX('Build Scenarios'!$O$1:$O$510, MATCH(1, ('Build Scenarios'!$C$1:$C$510 = N$12) * ('Build Scenarios'!$B$1:$B$510 = $B27), 0)), "")</f>
        <v/>
      </c>
      <c r="O27" s="44" t="str" cm="1">
        <f t="array" ref="O27">IFERROR(E27*$C$6/INDEX('Build Scenarios'!$O$1:$O$510, MATCH(1, ('Build Scenarios'!$C$1:$C$510 = O$12) * ('Build Scenarios'!$B$1:$B$510 = $B27), 0)), "")</f>
        <v/>
      </c>
      <c r="P27" s="44" cm="1">
        <f t="array" ref="P27">IFERROR(F27*$C$6/INDEX('Build Scenarios'!$O$1:$O$510, MATCH(1, ('Build Scenarios'!$C$1:$C$510 = P$12) * ('Build Scenarios'!$B$1:$B$510 = $B27), 0)), "")</f>
        <v>0</v>
      </c>
      <c r="Q27" s="44" t="str" cm="1">
        <f t="array" ref="Q27">IFERROR(G27*$C$6/INDEX('Build Scenarios'!$O$1:$O$510, MATCH(1, ('Build Scenarios'!$C$1:$C$510 = Q$12) * ('Build Scenarios'!$B$1:$B$510 = $B27), 0)), "")</f>
        <v/>
      </c>
      <c r="R27" s="44" t="str" cm="1">
        <f t="array" ref="R27">IFERROR(H27*$C$6/INDEX('Build Scenarios'!$O$1:$O$510, MATCH(1, ('Build Scenarios'!$C$1:$C$510 = R$12) * ('Build Scenarios'!$B$1:$B$510 = $B27), 0)), "")</f>
        <v/>
      </c>
      <c r="S27" s="44" cm="1">
        <f t="array" ref="S27">IFERROR(I27*$C$6/INDEX('Build Scenarios'!$O$1:$O$510, MATCH(1, ('Build Scenarios'!$C$1:$C$510 = S$12) * ('Build Scenarios'!$B$1:$B$510 = $B27), 0)), "")</f>
        <v>0</v>
      </c>
      <c r="T27" s="44" cm="1">
        <f t="array" ref="T27">IFERROR(J27*$C$6/INDEX('Build Scenarios'!$O$1:$O$510, MATCH(1, ('Build Scenarios'!$C$1:$C$510 = T$12) * ('Build Scenarios'!$B$1:$B$510 = $B27), 0)), "")</f>
        <v>115.875</v>
      </c>
      <c r="U27" s="44" cm="1">
        <f t="array" ref="U27">IFERROR(K27*$C$6/INDEX('Build Scenarios'!$O$1:$O$510, MATCH(1, ('Build Scenarios'!$C$1:$C$510 = U$12) * ('Build Scenarios'!$B$1:$B$510 = $B27), 0)), "")</f>
        <v>115.875</v>
      </c>
      <c r="W27" s="11" t="s">
        <v>239</v>
      </c>
      <c r="X27" s="3" t="s">
        <v>160</v>
      </c>
      <c r="Y27" s="43">
        <v>362.17</v>
      </c>
      <c r="Z27" s="43">
        <v>362.33000000000004</v>
      </c>
      <c r="AA27" s="43">
        <v>363.15999999999997</v>
      </c>
      <c r="AB27" s="43">
        <v>342.03</v>
      </c>
      <c r="AC27" s="43">
        <v>304.09000000000003</v>
      </c>
      <c r="AD27" s="43">
        <v>290.8</v>
      </c>
      <c r="AE27" s="43">
        <v>285.15999999999997</v>
      </c>
      <c r="AF27" s="43">
        <v>280.03000000000003</v>
      </c>
      <c r="AG27" s="43">
        <v>275.31</v>
      </c>
      <c r="AH27" s="43">
        <v>259.49</v>
      </c>
      <c r="AI27" s="43">
        <v>256.12</v>
      </c>
      <c r="AJ27" s="43">
        <v>241.62999999999997</v>
      </c>
    </row>
    <row r="28" spans="2:36" x14ac:dyDescent="0.2">
      <c r="B28" s="11" t="s">
        <v>239</v>
      </c>
      <c r="C28" s="3" t="s">
        <v>300</v>
      </c>
      <c r="D28" s="43"/>
      <c r="E28" s="43"/>
      <c r="F28" s="45">
        <v>4334.6077510873447</v>
      </c>
      <c r="G28" s="43"/>
      <c r="H28" s="43"/>
      <c r="I28" s="45">
        <v>4334.6077510873447</v>
      </c>
      <c r="J28" s="45">
        <v>4334.6077510873447</v>
      </c>
      <c r="K28" s="45">
        <v>4334.6077510873447</v>
      </c>
      <c r="L28" s="43" t="s">
        <v>320</v>
      </c>
      <c r="N28" s="44" t="str" cm="1">
        <f t="array" ref="N28">IFERROR(D28*$C$6/INDEX('Build Scenarios'!$O$1:$O$510, MATCH(1, ('Build Scenarios'!$C$1:$C$510 = N$12) * ('Build Scenarios'!$B$1:$B$510 = $B28), 0)), "")</f>
        <v/>
      </c>
      <c r="O28" s="44" t="str" cm="1">
        <f t="array" ref="O28">IFERROR(E28*$C$6/INDEX('Build Scenarios'!$O$1:$O$510, MATCH(1, ('Build Scenarios'!$C$1:$C$510 = O$12) * ('Build Scenarios'!$B$1:$B$510 = $B28), 0)), "")</f>
        <v/>
      </c>
      <c r="P28" s="44" cm="1">
        <f t="array" ref="P28">IFERROR(F28*$C$6/INDEX('Build Scenarios'!$O$1:$O$510, MATCH(1, ('Build Scenarios'!$C$1:$C$510 = P$12) * ('Build Scenarios'!$B$1:$B$510 = $B28), 0)), "")</f>
        <v>149.93214124096897</v>
      </c>
      <c r="Q28" s="44" t="str" cm="1">
        <f t="array" ref="Q28">IFERROR(G28*$C$6/INDEX('Build Scenarios'!$O$1:$O$510, MATCH(1, ('Build Scenarios'!$C$1:$C$510 = Q$12) * ('Build Scenarios'!$B$1:$B$510 = $B28), 0)), "")</f>
        <v/>
      </c>
      <c r="R28" s="44" t="str" cm="1">
        <f t="array" ref="R28">IFERROR(H28*$C$6/INDEX('Build Scenarios'!$O$1:$O$510, MATCH(1, ('Build Scenarios'!$C$1:$C$510 = R$12) * ('Build Scenarios'!$B$1:$B$510 = $B28), 0)), "")</f>
        <v/>
      </c>
      <c r="S28" s="44" cm="1">
        <f t="array" ref="S28">IFERROR(I28*$C$6/INDEX('Build Scenarios'!$O$1:$O$510, MATCH(1, ('Build Scenarios'!$C$1:$C$510 = S$12) * ('Build Scenarios'!$B$1:$B$510 = $B28), 0)), "")</f>
        <v>149.93214124096897</v>
      </c>
      <c r="T28" s="44" cm="1">
        <f t="array" ref="T28">IFERROR(J28*$C$6/INDEX('Build Scenarios'!$O$1:$O$510, MATCH(1, ('Build Scenarios'!$C$1:$C$510 = T$12) * ('Build Scenarios'!$B$1:$B$510 = $B28), 0)), "")</f>
        <v>149.93214124096897</v>
      </c>
      <c r="U28" s="44" cm="1">
        <f t="array" ref="U28">IFERROR(K28*$C$6/INDEX('Build Scenarios'!$O$1:$O$510, MATCH(1, ('Build Scenarios'!$C$1:$C$510 = U$12) * ('Build Scenarios'!$B$1:$B$510 = $B28), 0)), "")</f>
        <v>149.93214124096897</v>
      </c>
      <c r="W28" s="11" t="s">
        <v>239</v>
      </c>
      <c r="X28" s="3" t="s">
        <v>162</v>
      </c>
      <c r="Y28" s="43">
        <v>506.38999999999993</v>
      </c>
      <c r="Z28" s="43">
        <v>461.16999999999996</v>
      </c>
      <c r="AA28" s="43">
        <v>420.43999999999994</v>
      </c>
      <c r="AB28" s="43">
        <v>345.38</v>
      </c>
      <c r="AC28" s="43">
        <v>281.44999999999993</v>
      </c>
      <c r="AD28" s="43">
        <v>248.54000000000002</v>
      </c>
      <c r="AE28" s="43">
        <v>238.83999999999997</v>
      </c>
      <c r="AF28" s="43">
        <v>231.07</v>
      </c>
      <c r="AG28" s="43">
        <v>224.56</v>
      </c>
      <c r="AH28" s="43">
        <v>205.57999999999998</v>
      </c>
      <c r="AI28" s="43">
        <v>201.92</v>
      </c>
      <c r="AJ28" s="43">
        <v>187.20000000000002</v>
      </c>
    </row>
    <row r="29" spans="2:36" x14ac:dyDescent="0.2">
      <c r="B29" s="11" t="s">
        <v>239</v>
      </c>
      <c r="C29" s="3"/>
      <c r="D29" s="43"/>
      <c r="E29" s="43"/>
      <c r="F29" s="43"/>
      <c r="G29" s="43"/>
      <c r="H29" s="43"/>
      <c r="I29" s="43"/>
      <c r="J29" s="43"/>
      <c r="K29" s="43"/>
      <c r="L29" s="43"/>
      <c r="N29" s="44" t="str" cm="1">
        <f t="array" ref="N29">IFERROR(D29*$C$6/INDEX('Build Scenarios'!$O$1:$O$510, MATCH(1, ('Build Scenarios'!$C$1:$C$510 = N$12) * ('Build Scenarios'!$B$1:$B$510 = $B29), 0)), "")</f>
        <v/>
      </c>
      <c r="O29" s="44" t="str" cm="1">
        <f t="array" ref="O29">IFERROR(E29*$C$6/INDEX('Build Scenarios'!$O$1:$O$510, MATCH(1, ('Build Scenarios'!$C$1:$C$510 = O$12) * ('Build Scenarios'!$B$1:$B$510 = $B29), 0)), "")</f>
        <v/>
      </c>
      <c r="P29" s="44" cm="1">
        <f t="array" ref="P29">IFERROR(F29*$C$6/INDEX('Build Scenarios'!$O$1:$O$510, MATCH(1, ('Build Scenarios'!$C$1:$C$510 = P$12) * ('Build Scenarios'!$B$1:$B$510 = $B29), 0)), "")</f>
        <v>0</v>
      </c>
      <c r="Q29" s="44" t="str" cm="1">
        <f t="array" ref="Q29">IFERROR(G29*$C$6/INDEX('Build Scenarios'!$O$1:$O$510, MATCH(1, ('Build Scenarios'!$C$1:$C$510 = Q$12) * ('Build Scenarios'!$B$1:$B$510 = $B29), 0)), "")</f>
        <v/>
      </c>
      <c r="R29" s="44" t="str" cm="1">
        <f t="array" ref="R29">IFERROR(H29*$C$6/INDEX('Build Scenarios'!$O$1:$O$510, MATCH(1, ('Build Scenarios'!$C$1:$C$510 = R$12) * ('Build Scenarios'!$B$1:$B$510 = $B29), 0)), "")</f>
        <v/>
      </c>
      <c r="S29" s="44" cm="1">
        <f t="array" ref="S29">IFERROR(I29*$C$6/INDEX('Build Scenarios'!$O$1:$O$510, MATCH(1, ('Build Scenarios'!$C$1:$C$510 = S$12) * ('Build Scenarios'!$B$1:$B$510 = $B29), 0)), "")</f>
        <v>0</v>
      </c>
      <c r="T29" s="44" cm="1">
        <f t="array" ref="T29">IFERROR(J29*$C$6/INDEX('Build Scenarios'!$O$1:$O$510, MATCH(1, ('Build Scenarios'!$C$1:$C$510 = T$12) * ('Build Scenarios'!$B$1:$B$510 = $B29), 0)), "")</f>
        <v>0</v>
      </c>
      <c r="U29" s="44" cm="1">
        <f t="array" ref="U29">IFERROR(K29*$C$6/INDEX('Build Scenarios'!$O$1:$O$510, MATCH(1, ('Build Scenarios'!$C$1:$C$510 = U$12) * ('Build Scenarios'!$B$1:$B$510 = $B29), 0)), "")</f>
        <v>0</v>
      </c>
      <c r="W29" s="11" t="s">
        <v>239</v>
      </c>
      <c r="X29" s="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</row>
    <row r="30" spans="2:36" x14ac:dyDescent="0.2">
      <c r="B30" s="11" t="s">
        <v>239</v>
      </c>
      <c r="C30" s="3"/>
      <c r="D30" s="43"/>
      <c r="E30" s="43"/>
      <c r="F30" s="43"/>
      <c r="G30" s="43"/>
      <c r="H30" s="43"/>
      <c r="I30" s="43"/>
      <c r="J30" s="43"/>
      <c r="K30" s="43"/>
      <c r="L30" s="43"/>
      <c r="N30" s="44" t="str" cm="1">
        <f t="array" ref="N30">IFERROR(D30*$C$6/INDEX('Build Scenarios'!$O$1:$O$510, MATCH(1, ('Build Scenarios'!$C$1:$C$510 = N$12) * ('Build Scenarios'!$B$1:$B$510 = $B30), 0)), "")</f>
        <v/>
      </c>
      <c r="O30" s="44" t="str" cm="1">
        <f t="array" ref="O30">IFERROR(E30*$C$6/INDEX('Build Scenarios'!$O$1:$O$510, MATCH(1, ('Build Scenarios'!$C$1:$C$510 = O$12) * ('Build Scenarios'!$B$1:$B$510 = $B30), 0)), "")</f>
        <v/>
      </c>
      <c r="P30" s="44" cm="1">
        <f t="array" ref="P30">IFERROR(F30*$C$6/INDEX('Build Scenarios'!$O$1:$O$510, MATCH(1, ('Build Scenarios'!$C$1:$C$510 = P$12) * ('Build Scenarios'!$B$1:$B$510 = $B30), 0)), "")</f>
        <v>0</v>
      </c>
      <c r="Q30" s="44" t="str" cm="1">
        <f t="array" ref="Q30">IFERROR(G30*$C$6/INDEX('Build Scenarios'!$O$1:$O$510, MATCH(1, ('Build Scenarios'!$C$1:$C$510 = Q$12) * ('Build Scenarios'!$B$1:$B$510 = $B30), 0)), "")</f>
        <v/>
      </c>
      <c r="R30" s="44" t="str" cm="1">
        <f t="array" ref="R30">IFERROR(H30*$C$6/INDEX('Build Scenarios'!$O$1:$O$510, MATCH(1, ('Build Scenarios'!$C$1:$C$510 = R$12) * ('Build Scenarios'!$B$1:$B$510 = $B30), 0)), "")</f>
        <v/>
      </c>
      <c r="S30" s="44" cm="1">
        <f t="array" ref="S30">IFERROR(I30*$C$6/INDEX('Build Scenarios'!$O$1:$O$510, MATCH(1, ('Build Scenarios'!$C$1:$C$510 = S$12) * ('Build Scenarios'!$B$1:$B$510 = $B30), 0)), "")</f>
        <v>0</v>
      </c>
      <c r="T30" s="44" cm="1">
        <f t="array" ref="T30">IFERROR(J30*$C$6/INDEX('Build Scenarios'!$O$1:$O$510, MATCH(1, ('Build Scenarios'!$C$1:$C$510 = T$12) * ('Build Scenarios'!$B$1:$B$510 = $B30), 0)), "")</f>
        <v>0</v>
      </c>
      <c r="U30" s="44" cm="1">
        <f t="array" ref="U30">IFERROR(K30*$C$6/INDEX('Build Scenarios'!$O$1:$O$510, MATCH(1, ('Build Scenarios'!$C$1:$C$510 = U$12) * ('Build Scenarios'!$B$1:$B$510 = $B30), 0)), "")</f>
        <v>0</v>
      </c>
      <c r="W30" s="11" t="s">
        <v>239</v>
      </c>
      <c r="X30" s="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</row>
    <row r="31" spans="2:36" x14ac:dyDescent="0.2">
      <c r="B31" s="11" t="s">
        <v>239</v>
      </c>
      <c r="C31" s="3"/>
      <c r="D31" s="54"/>
      <c r="E31" s="54"/>
      <c r="F31" s="54"/>
      <c r="G31" s="54"/>
      <c r="H31" s="54"/>
      <c r="I31" s="54"/>
      <c r="J31" s="54"/>
      <c r="K31" s="54"/>
      <c r="L31" s="54"/>
      <c r="N31" s="44" t="str" cm="1">
        <f t="array" ref="N31">IFERROR(D31*$C$6/INDEX('Build Scenarios'!$O$1:$O$510, MATCH(1, ('Build Scenarios'!$C$1:$C$510 = N$12) * ('Build Scenarios'!$B$1:$B$510 = $B31), 0)), "")</f>
        <v/>
      </c>
      <c r="O31" s="44" t="str" cm="1">
        <f t="array" ref="O31">IFERROR(E31*$C$6/INDEX('Build Scenarios'!$O$1:$O$510, MATCH(1, ('Build Scenarios'!$C$1:$C$510 = O$12) * ('Build Scenarios'!$B$1:$B$510 = $B31), 0)), "")</f>
        <v/>
      </c>
      <c r="P31" s="44" cm="1">
        <f t="array" ref="P31">IFERROR(F31*$C$6/INDEX('Build Scenarios'!$O$1:$O$510, MATCH(1, ('Build Scenarios'!$C$1:$C$510 = P$12) * ('Build Scenarios'!$B$1:$B$510 = $B31), 0)), "")</f>
        <v>0</v>
      </c>
      <c r="Q31" s="44" t="str" cm="1">
        <f t="array" ref="Q31">IFERROR(G31*$C$6/INDEX('Build Scenarios'!$O$1:$O$510, MATCH(1, ('Build Scenarios'!$C$1:$C$510 = Q$12) * ('Build Scenarios'!$B$1:$B$510 = $B31), 0)), "")</f>
        <v/>
      </c>
      <c r="R31" s="44" t="str" cm="1">
        <f t="array" ref="R31">IFERROR(H31*$C$6/INDEX('Build Scenarios'!$O$1:$O$510, MATCH(1, ('Build Scenarios'!$C$1:$C$510 = R$12) * ('Build Scenarios'!$B$1:$B$510 = $B31), 0)), "")</f>
        <v/>
      </c>
      <c r="S31" s="44" cm="1">
        <f t="array" ref="S31">IFERROR(I31*$C$6/INDEX('Build Scenarios'!$O$1:$O$510, MATCH(1, ('Build Scenarios'!$C$1:$C$510 = S$12) * ('Build Scenarios'!$B$1:$B$510 = $B31), 0)), "")</f>
        <v>0</v>
      </c>
      <c r="T31" s="44" cm="1">
        <f t="array" ref="T31">IFERROR(J31*$C$6/INDEX('Build Scenarios'!$O$1:$O$510, MATCH(1, ('Build Scenarios'!$C$1:$C$510 = T$12) * ('Build Scenarios'!$B$1:$B$510 = $B31), 0)), "")</f>
        <v>0</v>
      </c>
      <c r="U31" s="44" cm="1">
        <f t="array" ref="U31">IFERROR(K31*$C$6/INDEX('Build Scenarios'!$O$1:$O$510, MATCH(1, ('Build Scenarios'!$C$1:$C$510 = U$12) * ('Build Scenarios'!$B$1:$B$510 = $B31), 0)), "")</f>
        <v>0</v>
      </c>
      <c r="W31" s="11" t="s">
        <v>239</v>
      </c>
      <c r="X31" s="3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</row>
    <row r="32" spans="2:36" x14ac:dyDescent="0.2">
      <c r="W32" s="11"/>
    </row>
    <row r="33" spans="2:36" ht="12.75" x14ac:dyDescent="0.2">
      <c r="C33" s="2" t="s">
        <v>321</v>
      </c>
      <c r="D33" s="2"/>
      <c r="E33" s="2"/>
      <c r="F33" s="2"/>
      <c r="G33" s="2"/>
      <c r="H33" s="2"/>
      <c r="I33" s="2"/>
      <c r="J33" s="2"/>
      <c r="K33" s="2"/>
      <c r="L33" s="2"/>
      <c r="N33" s="2" t="s">
        <v>322</v>
      </c>
      <c r="O33" s="2"/>
      <c r="P33" s="2"/>
      <c r="Q33" s="2"/>
      <c r="R33" s="2"/>
      <c r="S33" s="2"/>
      <c r="T33" s="2"/>
      <c r="U33" s="2"/>
      <c r="X33" s="2" t="s">
        <v>323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2:36" x14ac:dyDescent="0.2">
      <c r="B34" s="11"/>
      <c r="C34" s="7" t="s">
        <v>168</v>
      </c>
      <c r="D34" s="15" t="s">
        <v>55</v>
      </c>
      <c r="E34" s="15" t="s">
        <v>56</v>
      </c>
      <c r="F34" s="15" t="s">
        <v>57</v>
      </c>
      <c r="G34" s="15" t="s">
        <v>58</v>
      </c>
      <c r="H34" s="15" t="s">
        <v>59</v>
      </c>
      <c r="I34" s="15" t="s">
        <v>60</v>
      </c>
      <c r="J34" s="15" t="s">
        <v>61</v>
      </c>
      <c r="K34" s="15" t="s">
        <v>62</v>
      </c>
      <c r="L34" s="15" t="s">
        <v>312</v>
      </c>
      <c r="N34" s="1" t="s">
        <v>55</v>
      </c>
      <c r="O34" s="1" t="s">
        <v>56</v>
      </c>
      <c r="P34" s="1" t="s">
        <v>57</v>
      </c>
      <c r="Q34" s="1" t="s">
        <v>58</v>
      </c>
      <c r="R34" s="1" t="s">
        <v>59</v>
      </c>
      <c r="S34" s="1" t="s">
        <v>60</v>
      </c>
      <c r="T34" s="1" t="s">
        <v>61</v>
      </c>
      <c r="U34" s="1" t="s">
        <v>62</v>
      </c>
      <c r="X34" s="7" t="s">
        <v>168</v>
      </c>
      <c r="Y34" s="15">
        <v>2024</v>
      </c>
      <c r="Z34" s="15">
        <v>2025</v>
      </c>
      <c r="AA34" s="15">
        <v>2026</v>
      </c>
      <c r="AB34" s="15">
        <v>2028</v>
      </c>
      <c r="AC34" s="15">
        <v>2030</v>
      </c>
      <c r="AD34" s="15">
        <v>2032</v>
      </c>
      <c r="AE34" s="15">
        <v>2033</v>
      </c>
      <c r="AF34" s="15">
        <v>2034</v>
      </c>
      <c r="AG34" s="15">
        <v>2035</v>
      </c>
      <c r="AH34" s="15">
        <v>2039</v>
      </c>
      <c r="AI34" s="15">
        <v>2040</v>
      </c>
      <c r="AJ34" s="15">
        <v>2045</v>
      </c>
    </row>
    <row r="35" spans="2:36" x14ac:dyDescent="0.2">
      <c r="B35" s="11" t="s">
        <v>240</v>
      </c>
      <c r="C35" s="3" t="s">
        <v>298</v>
      </c>
      <c r="D35" s="43"/>
      <c r="E35" s="43"/>
      <c r="F35" s="43"/>
      <c r="G35" s="43"/>
      <c r="H35" s="43"/>
      <c r="I35" s="43"/>
      <c r="J35" s="45">
        <v>16000</v>
      </c>
      <c r="K35" s="45">
        <v>20000</v>
      </c>
      <c r="L35" s="45" t="s">
        <v>317</v>
      </c>
      <c r="N35" s="44" t="str" cm="1">
        <f t="array" ref="N35">IFERROR(D35*$C$6/INDEX('Build Scenarios'!$O$1:$O$510, MATCH(1, ('Build Scenarios'!$C$1:$C$510 = N$12) * ('Build Scenarios'!$B$1:$B$510 = $B35), 0)), "")</f>
        <v/>
      </c>
      <c r="O35" s="44" t="str" cm="1">
        <f t="array" ref="O35">IFERROR(E35*$C$6/INDEX('Build Scenarios'!$O$1:$O$510, MATCH(1, ('Build Scenarios'!$C$1:$C$510 = O$12) * ('Build Scenarios'!$B$1:$B$510 = $B35), 0)), "")</f>
        <v/>
      </c>
      <c r="P35" s="44" t="str" cm="1">
        <f t="array" ref="P35">IFERROR(F35*$C$6/INDEX('Build Scenarios'!$O$1:$O$510, MATCH(1, ('Build Scenarios'!$C$1:$C$510 = P$12) * ('Build Scenarios'!$B$1:$B$510 = $B35), 0)), "")</f>
        <v/>
      </c>
      <c r="Q35" s="44" t="str" cm="1">
        <f t="array" ref="Q35">IFERROR(G35*$C$6/INDEX('Build Scenarios'!$O$1:$O$510, MATCH(1, ('Build Scenarios'!$C$1:$C$510 = Q$12) * ('Build Scenarios'!$B$1:$B$510 = $B35), 0)), "")</f>
        <v/>
      </c>
      <c r="R35" s="44" t="str" cm="1">
        <f t="array" ref="R35">IFERROR(H35*$C$6/INDEX('Build Scenarios'!$O$1:$O$510, MATCH(1, ('Build Scenarios'!$C$1:$C$510 = R$12) * ('Build Scenarios'!$B$1:$B$510 = $B35), 0)), "")</f>
        <v/>
      </c>
      <c r="S35" s="44" t="str" cm="1">
        <f t="array" ref="S35">IFERROR(I35*$C$6/INDEX('Build Scenarios'!$O$1:$O$510, MATCH(1, ('Build Scenarios'!$C$1:$C$510 = S$12) * ('Build Scenarios'!$B$1:$B$510 = $B35), 0)), "")</f>
        <v/>
      </c>
      <c r="T35" s="44" cm="1">
        <f t="array" ref="T35">IFERROR(J35*$C$6/INDEX('Build Scenarios'!$O$1:$O$510, MATCH(1, ('Build Scenarios'!$C$1:$C$510 = T$12) * ('Build Scenarios'!$B$1:$B$510 = $B35), 0)), "")</f>
        <v>185.4</v>
      </c>
      <c r="U35" s="44" cm="1">
        <f t="array" ref="U35">IFERROR(K35*$C$6/INDEX('Build Scenarios'!$O$1:$O$510, MATCH(1, ('Build Scenarios'!$C$1:$C$510 = U$12) * ('Build Scenarios'!$B$1:$B$510 = $B35), 0)), "")</f>
        <v>185.4</v>
      </c>
      <c r="W35" s="11" t="s">
        <v>240</v>
      </c>
      <c r="X35" s="3" t="s">
        <v>161</v>
      </c>
      <c r="Y35" s="43">
        <v>643.77</v>
      </c>
      <c r="Z35" s="43">
        <v>650.33999999999992</v>
      </c>
      <c r="AA35" s="43">
        <v>657.50000000000011</v>
      </c>
      <c r="AB35" s="43">
        <v>616.44000000000005</v>
      </c>
      <c r="AC35" s="43">
        <v>534.41000000000008</v>
      </c>
      <c r="AD35" s="43">
        <v>510.15</v>
      </c>
      <c r="AE35" s="43">
        <v>500.06</v>
      </c>
      <c r="AF35" s="43">
        <v>490.94000000000005</v>
      </c>
      <c r="AG35" s="43">
        <v>482.63000000000005</v>
      </c>
      <c r="AH35" s="43">
        <v>455.17999999999995</v>
      </c>
      <c r="AI35" s="43">
        <v>449.40000000000003</v>
      </c>
      <c r="AJ35" s="43">
        <v>424.77</v>
      </c>
    </row>
    <row r="36" spans="2:36" x14ac:dyDescent="0.2">
      <c r="B36" s="11" t="s">
        <v>240</v>
      </c>
      <c r="C36" s="3" t="s">
        <v>297</v>
      </c>
      <c r="D36" s="43"/>
      <c r="E36" s="43"/>
      <c r="F36" s="43"/>
      <c r="G36" s="43"/>
      <c r="H36" s="43"/>
      <c r="I36" s="43"/>
      <c r="J36" s="45">
        <v>12000</v>
      </c>
      <c r="K36" s="45">
        <v>15000</v>
      </c>
      <c r="L36" s="45" t="s">
        <v>318</v>
      </c>
      <c r="N36" s="44" t="str" cm="1">
        <f t="array" ref="N36">IFERROR(D36*$C$6/INDEX('Build Scenarios'!$O$1:$O$510, MATCH(1, ('Build Scenarios'!$C$1:$C$510 = N$12) * ('Build Scenarios'!$B$1:$B$510 = $B36), 0)), "")</f>
        <v/>
      </c>
      <c r="O36" s="44" t="str" cm="1">
        <f t="array" ref="O36">IFERROR(E36*$C$6/INDEX('Build Scenarios'!$O$1:$O$510, MATCH(1, ('Build Scenarios'!$C$1:$C$510 = O$12) * ('Build Scenarios'!$B$1:$B$510 = $B36), 0)), "")</f>
        <v/>
      </c>
      <c r="P36" s="44" t="str" cm="1">
        <f t="array" ref="P36">IFERROR(F36*$C$6/INDEX('Build Scenarios'!$O$1:$O$510, MATCH(1, ('Build Scenarios'!$C$1:$C$510 = P$12) * ('Build Scenarios'!$B$1:$B$510 = $B36), 0)), "")</f>
        <v/>
      </c>
      <c r="Q36" s="44" t="str" cm="1">
        <f t="array" ref="Q36">IFERROR(G36*$C$6/INDEX('Build Scenarios'!$O$1:$O$510, MATCH(1, ('Build Scenarios'!$C$1:$C$510 = Q$12) * ('Build Scenarios'!$B$1:$B$510 = $B36), 0)), "")</f>
        <v/>
      </c>
      <c r="R36" s="44" t="str" cm="1">
        <f t="array" ref="R36">IFERROR(H36*$C$6/INDEX('Build Scenarios'!$O$1:$O$510, MATCH(1, ('Build Scenarios'!$C$1:$C$510 = R$12) * ('Build Scenarios'!$B$1:$B$510 = $B36), 0)), "")</f>
        <v/>
      </c>
      <c r="S36" s="44" t="str" cm="1">
        <f t="array" ref="S36">IFERROR(I36*$C$6/INDEX('Build Scenarios'!$O$1:$O$510, MATCH(1, ('Build Scenarios'!$C$1:$C$510 = S$12) * ('Build Scenarios'!$B$1:$B$510 = $B36), 0)), "")</f>
        <v/>
      </c>
      <c r="T36" s="44" cm="1">
        <f t="array" ref="T36">IFERROR(J36*$C$6/INDEX('Build Scenarios'!$O$1:$O$510, MATCH(1, ('Build Scenarios'!$C$1:$C$510 = T$12) * ('Build Scenarios'!$B$1:$B$510 = $B36), 0)), "")</f>
        <v>139.05000000000001</v>
      </c>
      <c r="U36" s="44" cm="1">
        <f t="array" ref="U36">IFERROR(K36*$C$6/INDEX('Build Scenarios'!$O$1:$O$510, MATCH(1, ('Build Scenarios'!$C$1:$C$510 = U$12) * ('Build Scenarios'!$B$1:$B$510 = $B36), 0)), "")</f>
        <v>139.05000000000001</v>
      </c>
      <c r="W36" s="11" t="s">
        <v>240</v>
      </c>
      <c r="X36" s="3" t="s">
        <v>159</v>
      </c>
      <c r="Y36" s="43">
        <v>425.45000000000005</v>
      </c>
      <c r="Z36" s="43">
        <v>426.93000000000006</v>
      </c>
      <c r="AA36" s="43">
        <v>429.05</v>
      </c>
      <c r="AB36" s="43">
        <v>409.38</v>
      </c>
      <c r="AC36" s="43">
        <v>369.40999999999997</v>
      </c>
      <c r="AD36" s="43">
        <v>358.48999999999995</v>
      </c>
      <c r="AE36" s="43">
        <v>353.84</v>
      </c>
      <c r="AF36" s="43">
        <v>349.58</v>
      </c>
      <c r="AG36" s="43">
        <v>345.67</v>
      </c>
      <c r="AH36" s="43">
        <v>332.47</v>
      </c>
      <c r="AI36" s="43">
        <v>329.64</v>
      </c>
      <c r="AJ36" s="43">
        <v>317.45000000000005</v>
      </c>
    </row>
    <row r="37" spans="2:36" x14ac:dyDescent="0.2">
      <c r="B37" s="11" t="s">
        <v>240</v>
      </c>
      <c r="C37" s="3" t="s">
        <v>299</v>
      </c>
      <c r="D37" s="43"/>
      <c r="E37" s="43"/>
      <c r="F37" s="43"/>
      <c r="G37" s="43"/>
      <c r="H37" s="43"/>
      <c r="I37" s="43"/>
      <c r="J37" s="45">
        <v>10000</v>
      </c>
      <c r="K37" s="45">
        <v>12500</v>
      </c>
      <c r="L37" s="45" t="s">
        <v>319</v>
      </c>
      <c r="N37" s="44" t="str" cm="1">
        <f t="array" ref="N37">IFERROR(D37*$C$6/INDEX('Build Scenarios'!$O$1:$O$510, MATCH(1, ('Build Scenarios'!$C$1:$C$510 = N$12) * ('Build Scenarios'!$B$1:$B$510 = $B37), 0)), "")</f>
        <v/>
      </c>
      <c r="O37" s="44" t="str" cm="1">
        <f t="array" ref="O37">IFERROR(E37*$C$6/INDEX('Build Scenarios'!$O$1:$O$510, MATCH(1, ('Build Scenarios'!$C$1:$C$510 = O$12) * ('Build Scenarios'!$B$1:$B$510 = $B37), 0)), "")</f>
        <v/>
      </c>
      <c r="P37" s="44" t="str" cm="1">
        <f t="array" ref="P37">IFERROR(F37*$C$6/INDEX('Build Scenarios'!$O$1:$O$510, MATCH(1, ('Build Scenarios'!$C$1:$C$510 = P$12) * ('Build Scenarios'!$B$1:$B$510 = $B37), 0)), "")</f>
        <v/>
      </c>
      <c r="Q37" s="44" t="str" cm="1">
        <f t="array" ref="Q37">IFERROR(G37*$C$6/INDEX('Build Scenarios'!$O$1:$O$510, MATCH(1, ('Build Scenarios'!$C$1:$C$510 = Q$12) * ('Build Scenarios'!$B$1:$B$510 = $B37), 0)), "")</f>
        <v/>
      </c>
      <c r="R37" s="44" t="str" cm="1">
        <f t="array" ref="R37">IFERROR(H37*$C$6/INDEX('Build Scenarios'!$O$1:$O$510, MATCH(1, ('Build Scenarios'!$C$1:$C$510 = R$12) * ('Build Scenarios'!$B$1:$B$510 = $B37), 0)), "")</f>
        <v/>
      </c>
      <c r="S37" s="44" t="str" cm="1">
        <f t="array" ref="S37">IFERROR(I37*$C$6/INDEX('Build Scenarios'!$O$1:$O$510, MATCH(1, ('Build Scenarios'!$C$1:$C$510 = S$12) * ('Build Scenarios'!$B$1:$B$510 = $B37), 0)), "")</f>
        <v/>
      </c>
      <c r="T37" s="44" cm="1">
        <f t="array" ref="T37">IFERROR(J37*$C$6/INDEX('Build Scenarios'!$O$1:$O$510, MATCH(1, ('Build Scenarios'!$C$1:$C$510 = T$12) * ('Build Scenarios'!$B$1:$B$510 = $B37), 0)), "")</f>
        <v>115.875</v>
      </c>
      <c r="U37" s="44" cm="1">
        <f t="array" ref="U37">IFERROR(K37*$C$6/INDEX('Build Scenarios'!$O$1:$O$510, MATCH(1, ('Build Scenarios'!$C$1:$C$510 = U$12) * ('Build Scenarios'!$B$1:$B$510 = $B37), 0)), "")</f>
        <v>115.875</v>
      </c>
      <c r="W37" s="11" t="s">
        <v>240</v>
      </c>
      <c r="X37" s="3" t="s">
        <v>158</v>
      </c>
      <c r="Y37" s="43">
        <v>386.66999999999996</v>
      </c>
      <c r="Z37" s="43">
        <v>387.20000000000005</v>
      </c>
      <c r="AA37" s="43">
        <v>388.39</v>
      </c>
      <c r="AB37" s="43">
        <v>367.31</v>
      </c>
      <c r="AC37" s="43">
        <v>328.2</v>
      </c>
      <c r="AD37" s="43">
        <v>315.35999999999996</v>
      </c>
      <c r="AE37" s="43">
        <v>309.91000000000008</v>
      </c>
      <c r="AF37" s="43">
        <v>304.93</v>
      </c>
      <c r="AG37" s="43">
        <v>300.34999999999997</v>
      </c>
      <c r="AH37" s="43">
        <v>285.00999999999993</v>
      </c>
      <c r="AI37" s="43">
        <v>281.74</v>
      </c>
      <c r="AJ37" s="43">
        <v>267.64999999999998</v>
      </c>
    </row>
    <row r="38" spans="2:36" x14ac:dyDescent="0.2">
      <c r="B38" s="11" t="s">
        <v>240</v>
      </c>
      <c r="C38" s="3"/>
      <c r="D38" s="43"/>
      <c r="E38" s="43"/>
      <c r="F38" s="43"/>
      <c r="G38" s="43"/>
      <c r="H38" s="43"/>
      <c r="I38" s="43"/>
      <c r="J38" s="43"/>
      <c r="K38" s="43"/>
      <c r="L38" s="43"/>
      <c r="N38" s="44" t="str" cm="1">
        <f t="array" ref="N38">IFERROR(D38*$C$6/INDEX('Build Scenarios'!$O$1:$O$510, MATCH(1, ('Build Scenarios'!$C$1:$C$510 = N$12) * ('Build Scenarios'!$B$1:$B$510 = $B38), 0)), "")</f>
        <v/>
      </c>
      <c r="O38" s="44" t="str" cm="1">
        <f t="array" ref="O38">IFERROR(E38*$C$6/INDEX('Build Scenarios'!$O$1:$O$510, MATCH(1, ('Build Scenarios'!$C$1:$C$510 = O$12) * ('Build Scenarios'!$B$1:$B$510 = $B38), 0)), "")</f>
        <v/>
      </c>
      <c r="P38" s="44" t="str" cm="1">
        <f t="array" ref="P38">IFERROR(F38*$C$6/INDEX('Build Scenarios'!$O$1:$O$510, MATCH(1, ('Build Scenarios'!$C$1:$C$510 = P$12) * ('Build Scenarios'!$B$1:$B$510 = $B38), 0)), "")</f>
        <v/>
      </c>
      <c r="Q38" s="44" t="str" cm="1">
        <f t="array" ref="Q38">IFERROR(G38*$C$6/INDEX('Build Scenarios'!$O$1:$O$510, MATCH(1, ('Build Scenarios'!$C$1:$C$510 = Q$12) * ('Build Scenarios'!$B$1:$B$510 = $B38), 0)), "")</f>
        <v/>
      </c>
      <c r="R38" s="44" t="str" cm="1">
        <f t="array" ref="R38">IFERROR(H38*$C$6/INDEX('Build Scenarios'!$O$1:$O$510, MATCH(1, ('Build Scenarios'!$C$1:$C$510 = R$12) * ('Build Scenarios'!$B$1:$B$510 = $B38), 0)), "")</f>
        <v/>
      </c>
      <c r="S38" s="44" t="str" cm="1">
        <f t="array" ref="S38">IFERROR(I38*$C$6/INDEX('Build Scenarios'!$O$1:$O$510, MATCH(1, ('Build Scenarios'!$C$1:$C$510 = S$12) * ('Build Scenarios'!$B$1:$B$510 = $B38), 0)), "")</f>
        <v/>
      </c>
      <c r="T38" s="44" cm="1">
        <f t="array" ref="T38">IFERROR(J38*$C$6/INDEX('Build Scenarios'!$O$1:$O$510, MATCH(1, ('Build Scenarios'!$C$1:$C$510 = T$12) * ('Build Scenarios'!$B$1:$B$510 = $B38), 0)), "")</f>
        <v>0</v>
      </c>
      <c r="U38" s="44" cm="1">
        <f t="array" ref="U38">IFERROR(K38*$C$6/INDEX('Build Scenarios'!$O$1:$O$510, MATCH(1, ('Build Scenarios'!$C$1:$C$510 = U$12) * ('Build Scenarios'!$B$1:$B$510 = $B38), 0)), "")</f>
        <v>0</v>
      </c>
      <c r="W38" s="11" t="s">
        <v>240</v>
      </c>
      <c r="X38" s="3" t="s">
        <v>160</v>
      </c>
      <c r="Y38" s="43">
        <v>365.88</v>
      </c>
      <c r="Z38" s="43">
        <v>365.86</v>
      </c>
      <c r="AA38" s="43">
        <v>366.52</v>
      </c>
      <c r="AB38" s="43">
        <v>345.10999999999996</v>
      </c>
      <c r="AC38" s="43">
        <v>306.95000000000005</v>
      </c>
      <c r="AD38" s="43">
        <v>293.45999999999998</v>
      </c>
      <c r="AE38" s="43">
        <v>287.74</v>
      </c>
      <c r="AF38" s="43">
        <v>282.53000000000003</v>
      </c>
      <c r="AG38" s="43">
        <v>277.73</v>
      </c>
      <c r="AH38" s="43">
        <v>261.65000000000003</v>
      </c>
      <c r="AI38" s="43">
        <v>258.21999999999997</v>
      </c>
      <c r="AJ38" s="43">
        <v>243.47999999999996</v>
      </c>
    </row>
    <row r="39" spans="2:36" x14ac:dyDescent="0.2">
      <c r="B39" s="11" t="s">
        <v>240</v>
      </c>
      <c r="C39" s="3"/>
      <c r="D39" s="43"/>
      <c r="E39" s="43"/>
      <c r="F39" s="43"/>
      <c r="G39" s="43"/>
      <c r="H39" s="43"/>
      <c r="I39" s="43"/>
      <c r="J39" s="43"/>
      <c r="K39" s="43"/>
      <c r="L39" s="43"/>
      <c r="N39" s="44" t="str" cm="1">
        <f t="array" ref="N39">IFERROR(D39*$C$6/INDEX('Build Scenarios'!$O$1:$O$510, MATCH(1, ('Build Scenarios'!$C$1:$C$510 = N$12) * ('Build Scenarios'!$B$1:$B$510 = $B39), 0)), "")</f>
        <v/>
      </c>
      <c r="O39" s="44" t="str" cm="1">
        <f t="array" ref="O39">IFERROR(E39*$C$6/INDEX('Build Scenarios'!$O$1:$O$510, MATCH(1, ('Build Scenarios'!$C$1:$C$510 = O$12) * ('Build Scenarios'!$B$1:$B$510 = $B39), 0)), "")</f>
        <v/>
      </c>
      <c r="P39" s="44" t="str" cm="1">
        <f t="array" ref="P39">IFERROR(F39*$C$6/INDEX('Build Scenarios'!$O$1:$O$510, MATCH(1, ('Build Scenarios'!$C$1:$C$510 = P$12) * ('Build Scenarios'!$B$1:$B$510 = $B39), 0)), "")</f>
        <v/>
      </c>
      <c r="Q39" s="44" t="str" cm="1">
        <f t="array" ref="Q39">IFERROR(G39*$C$6/INDEX('Build Scenarios'!$O$1:$O$510, MATCH(1, ('Build Scenarios'!$C$1:$C$510 = Q$12) * ('Build Scenarios'!$B$1:$B$510 = $B39), 0)), "")</f>
        <v/>
      </c>
      <c r="R39" s="44" t="str" cm="1">
        <f t="array" ref="R39">IFERROR(H39*$C$6/INDEX('Build Scenarios'!$O$1:$O$510, MATCH(1, ('Build Scenarios'!$C$1:$C$510 = R$12) * ('Build Scenarios'!$B$1:$B$510 = $B39), 0)), "")</f>
        <v/>
      </c>
      <c r="S39" s="44" t="str" cm="1">
        <f t="array" ref="S39">IFERROR(I39*$C$6/INDEX('Build Scenarios'!$O$1:$O$510, MATCH(1, ('Build Scenarios'!$C$1:$C$510 = S$12) * ('Build Scenarios'!$B$1:$B$510 = $B39), 0)), "")</f>
        <v/>
      </c>
      <c r="T39" s="44" cm="1">
        <f t="array" ref="T39">IFERROR(J39*$C$6/INDEX('Build Scenarios'!$O$1:$O$510, MATCH(1, ('Build Scenarios'!$C$1:$C$510 = T$12) * ('Build Scenarios'!$B$1:$B$510 = $B39), 0)), "")</f>
        <v>0</v>
      </c>
      <c r="U39" s="44" cm="1">
        <f t="array" ref="U39">IFERROR(K39*$C$6/INDEX('Build Scenarios'!$O$1:$O$510, MATCH(1, ('Build Scenarios'!$C$1:$C$510 = U$12) * ('Build Scenarios'!$B$1:$B$510 = $B39), 0)), "")</f>
        <v>0</v>
      </c>
      <c r="W39" s="11" t="s">
        <v>240</v>
      </c>
      <c r="X39" s="3" t="s">
        <v>162</v>
      </c>
      <c r="Y39" s="43">
        <v>510.09999999999991</v>
      </c>
      <c r="Z39" s="43">
        <v>464.69999999999993</v>
      </c>
      <c r="AA39" s="43">
        <v>423.79999999999995</v>
      </c>
      <c r="AB39" s="43">
        <v>348.46</v>
      </c>
      <c r="AC39" s="43">
        <v>284.30999999999995</v>
      </c>
      <c r="AD39" s="43">
        <v>251.2</v>
      </c>
      <c r="AE39" s="43">
        <v>241.42000000000002</v>
      </c>
      <c r="AF39" s="43">
        <v>233.57</v>
      </c>
      <c r="AG39" s="43">
        <v>226.98000000000002</v>
      </c>
      <c r="AH39" s="43">
        <v>207.73999999999998</v>
      </c>
      <c r="AI39" s="43">
        <v>204.01999999999998</v>
      </c>
      <c r="AJ39" s="43">
        <v>189.05</v>
      </c>
    </row>
    <row r="40" spans="2:36" x14ac:dyDescent="0.2">
      <c r="B40" s="11" t="s">
        <v>240</v>
      </c>
      <c r="C40" s="3"/>
      <c r="D40" s="43"/>
      <c r="E40" s="43"/>
      <c r="F40" s="43"/>
      <c r="G40" s="43"/>
      <c r="H40" s="43"/>
      <c r="I40" s="43"/>
      <c r="J40" s="43"/>
      <c r="K40" s="43"/>
      <c r="L40" s="43"/>
      <c r="N40" s="44" t="str" cm="1">
        <f t="array" ref="N40">IFERROR(D40*$C$6/INDEX('Build Scenarios'!$O$1:$O$510, MATCH(1, ('Build Scenarios'!$C$1:$C$510 = N$12) * ('Build Scenarios'!$B$1:$B$510 = $B40), 0)), "")</f>
        <v/>
      </c>
      <c r="O40" s="44" t="str" cm="1">
        <f t="array" ref="O40">IFERROR(E40*$C$6/INDEX('Build Scenarios'!$O$1:$O$510, MATCH(1, ('Build Scenarios'!$C$1:$C$510 = O$12) * ('Build Scenarios'!$B$1:$B$510 = $B40), 0)), "")</f>
        <v/>
      </c>
      <c r="P40" s="44" t="str" cm="1">
        <f t="array" ref="P40">IFERROR(F40*$C$6/INDEX('Build Scenarios'!$O$1:$O$510, MATCH(1, ('Build Scenarios'!$C$1:$C$510 = P$12) * ('Build Scenarios'!$B$1:$B$510 = $B40), 0)), "")</f>
        <v/>
      </c>
      <c r="Q40" s="44" t="str" cm="1">
        <f t="array" ref="Q40">IFERROR(G40*$C$6/INDEX('Build Scenarios'!$O$1:$O$510, MATCH(1, ('Build Scenarios'!$C$1:$C$510 = Q$12) * ('Build Scenarios'!$B$1:$B$510 = $B40), 0)), "")</f>
        <v/>
      </c>
      <c r="R40" s="44" t="str" cm="1">
        <f t="array" ref="R40">IFERROR(H40*$C$6/INDEX('Build Scenarios'!$O$1:$O$510, MATCH(1, ('Build Scenarios'!$C$1:$C$510 = R$12) * ('Build Scenarios'!$B$1:$B$510 = $B40), 0)), "")</f>
        <v/>
      </c>
      <c r="S40" s="44" t="str" cm="1">
        <f t="array" ref="S40">IFERROR(I40*$C$6/INDEX('Build Scenarios'!$O$1:$O$510, MATCH(1, ('Build Scenarios'!$C$1:$C$510 = S$12) * ('Build Scenarios'!$B$1:$B$510 = $B40), 0)), "")</f>
        <v/>
      </c>
      <c r="T40" s="44" cm="1">
        <f t="array" ref="T40">IFERROR(J40*$C$6/INDEX('Build Scenarios'!$O$1:$O$510, MATCH(1, ('Build Scenarios'!$C$1:$C$510 = T$12) * ('Build Scenarios'!$B$1:$B$510 = $B40), 0)), "")</f>
        <v>0</v>
      </c>
      <c r="U40" s="44" cm="1">
        <f t="array" ref="U40">IFERROR(K40*$C$6/INDEX('Build Scenarios'!$O$1:$O$510, MATCH(1, ('Build Scenarios'!$C$1:$C$510 = U$12) * ('Build Scenarios'!$B$1:$B$510 = $B40), 0)), "")</f>
        <v>0</v>
      </c>
      <c r="W40" s="11" t="s">
        <v>240</v>
      </c>
      <c r="X40" s="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</row>
    <row r="41" spans="2:36" x14ac:dyDescent="0.2">
      <c r="B41" s="11" t="s">
        <v>240</v>
      </c>
      <c r="C41" s="3"/>
      <c r="D41" s="43"/>
      <c r="E41" s="43"/>
      <c r="F41" s="43"/>
      <c r="G41" s="43"/>
      <c r="H41" s="43"/>
      <c r="I41" s="43"/>
      <c r="J41" s="43"/>
      <c r="K41" s="43"/>
      <c r="L41" s="43"/>
      <c r="N41" s="44" t="str" cm="1">
        <f t="array" ref="N41">IFERROR(D41*$C$6/INDEX('Build Scenarios'!$O$1:$O$510, MATCH(1, ('Build Scenarios'!$C$1:$C$510 = N$12) * ('Build Scenarios'!$B$1:$B$510 = $B41), 0)), "")</f>
        <v/>
      </c>
      <c r="O41" s="44" t="str" cm="1">
        <f t="array" ref="O41">IFERROR(E41*$C$6/INDEX('Build Scenarios'!$O$1:$O$510, MATCH(1, ('Build Scenarios'!$C$1:$C$510 = O$12) * ('Build Scenarios'!$B$1:$B$510 = $B41), 0)), "")</f>
        <v/>
      </c>
      <c r="P41" s="44" t="str" cm="1">
        <f t="array" ref="P41">IFERROR(F41*$C$6/INDEX('Build Scenarios'!$O$1:$O$510, MATCH(1, ('Build Scenarios'!$C$1:$C$510 = P$12) * ('Build Scenarios'!$B$1:$B$510 = $B41), 0)), "")</f>
        <v/>
      </c>
      <c r="Q41" s="44" t="str" cm="1">
        <f t="array" ref="Q41">IFERROR(G41*$C$6/INDEX('Build Scenarios'!$O$1:$O$510, MATCH(1, ('Build Scenarios'!$C$1:$C$510 = Q$12) * ('Build Scenarios'!$B$1:$B$510 = $B41), 0)), "")</f>
        <v/>
      </c>
      <c r="R41" s="44" t="str" cm="1">
        <f t="array" ref="R41">IFERROR(H41*$C$6/INDEX('Build Scenarios'!$O$1:$O$510, MATCH(1, ('Build Scenarios'!$C$1:$C$510 = R$12) * ('Build Scenarios'!$B$1:$B$510 = $B41), 0)), "")</f>
        <v/>
      </c>
      <c r="S41" s="44" t="str" cm="1">
        <f t="array" ref="S41">IFERROR(I41*$C$6/INDEX('Build Scenarios'!$O$1:$O$510, MATCH(1, ('Build Scenarios'!$C$1:$C$510 = S$12) * ('Build Scenarios'!$B$1:$B$510 = $B41), 0)), "")</f>
        <v/>
      </c>
      <c r="T41" s="44" cm="1">
        <f t="array" ref="T41">IFERROR(J41*$C$6/INDEX('Build Scenarios'!$O$1:$O$510, MATCH(1, ('Build Scenarios'!$C$1:$C$510 = T$12) * ('Build Scenarios'!$B$1:$B$510 = $B41), 0)), "")</f>
        <v>0</v>
      </c>
      <c r="U41" s="44" cm="1">
        <f t="array" ref="U41">IFERROR(K41*$C$6/INDEX('Build Scenarios'!$O$1:$O$510, MATCH(1, ('Build Scenarios'!$C$1:$C$510 = U$12) * ('Build Scenarios'!$B$1:$B$510 = $B41), 0)), "")</f>
        <v>0</v>
      </c>
      <c r="W41" s="11" t="s">
        <v>240</v>
      </c>
      <c r="X41" s="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</row>
    <row r="42" spans="2:36" x14ac:dyDescent="0.2">
      <c r="B42" s="11" t="s">
        <v>240</v>
      </c>
      <c r="C42" s="3"/>
      <c r="D42" s="54"/>
      <c r="E42" s="54"/>
      <c r="F42" s="54"/>
      <c r="G42" s="54"/>
      <c r="H42" s="54"/>
      <c r="I42" s="54"/>
      <c r="J42" s="54"/>
      <c r="K42" s="54"/>
      <c r="L42" s="54"/>
      <c r="N42" s="44" t="str" cm="1">
        <f t="array" ref="N42">IFERROR(D42*$C$6/INDEX('Build Scenarios'!$O$1:$O$510, MATCH(1, ('Build Scenarios'!$C$1:$C$510 = N$12) * ('Build Scenarios'!$B$1:$B$510 = $B42), 0)), "")</f>
        <v/>
      </c>
      <c r="O42" s="44" t="str" cm="1">
        <f t="array" ref="O42">IFERROR(E42*$C$6/INDEX('Build Scenarios'!$O$1:$O$510, MATCH(1, ('Build Scenarios'!$C$1:$C$510 = O$12) * ('Build Scenarios'!$B$1:$B$510 = $B42), 0)), "")</f>
        <v/>
      </c>
      <c r="P42" s="44" t="str" cm="1">
        <f t="array" ref="P42">IFERROR(F42*$C$6/INDEX('Build Scenarios'!$O$1:$O$510, MATCH(1, ('Build Scenarios'!$C$1:$C$510 = P$12) * ('Build Scenarios'!$B$1:$B$510 = $B42), 0)), "")</f>
        <v/>
      </c>
      <c r="Q42" s="44" t="str" cm="1">
        <f t="array" ref="Q42">IFERROR(G42*$C$6/INDEX('Build Scenarios'!$O$1:$O$510, MATCH(1, ('Build Scenarios'!$C$1:$C$510 = Q$12) * ('Build Scenarios'!$B$1:$B$510 = $B42), 0)), "")</f>
        <v/>
      </c>
      <c r="R42" s="44" t="str" cm="1">
        <f t="array" ref="R42">IFERROR(H42*$C$6/INDEX('Build Scenarios'!$O$1:$O$510, MATCH(1, ('Build Scenarios'!$C$1:$C$510 = R$12) * ('Build Scenarios'!$B$1:$B$510 = $B42), 0)), "")</f>
        <v/>
      </c>
      <c r="S42" s="44" t="str" cm="1">
        <f t="array" ref="S42">IFERROR(I42*$C$6/INDEX('Build Scenarios'!$O$1:$O$510, MATCH(1, ('Build Scenarios'!$C$1:$C$510 = S$12) * ('Build Scenarios'!$B$1:$B$510 = $B42), 0)), "")</f>
        <v/>
      </c>
      <c r="T42" s="44" cm="1">
        <f t="array" ref="T42">IFERROR(J42*$C$6/INDEX('Build Scenarios'!$O$1:$O$510, MATCH(1, ('Build Scenarios'!$C$1:$C$510 = T$12) * ('Build Scenarios'!$B$1:$B$510 = $B42), 0)), "")</f>
        <v>0</v>
      </c>
      <c r="U42" s="44" cm="1">
        <f t="array" ref="U42">IFERROR(K42*$C$6/INDEX('Build Scenarios'!$O$1:$O$510, MATCH(1, ('Build Scenarios'!$C$1:$C$510 = U$12) * ('Build Scenarios'!$B$1:$B$510 = $B42), 0)), "")</f>
        <v>0</v>
      </c>
      <c r="W42" s="11" t="s">
        <v>240</v>
      </c>
      <c r="X42" s="3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</row>
    <row r="44" spans="2:36" ht="12.75" x14ac:dyDescent="0.2">
      <c r="C44" s="2" t="s">
        <v>324</v>
      </c>
      <c r="D44" s="2"/>
      <c r="E44" s="2"/>
      <c r="F44" s="2"/>
      <c r="G44" s="2"/>
      <c r="H44" s="2"/>
      <c r="I44" s="2"/>
      <c r="J44" s="2"/>
      <c r="K44" s="2"/>
      <c r="L44" s="2"/>
      <c r="N44" s="2" t="s">
        <v>325</v>
      </c>
      <c r="O44" s="2"/>
      <c r="P44" s="2"/>
      <c r="Q44" s="2"/>
      <c r="R44" s="2"/>
      <c r="S44" s="2"/>
      <c r="T44" s="2"/>
      <c r="U44" s="2"/>
      <c r="X44" s="2" t="s">
        <v>326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2:36" x14ac:dyDescent="0.2">
      <c r="B45" s="11"/>
      <c r="C45" s="7" t="s">
        <v>168</v>
      </c>
      <c r="D45" s="15" t="s">
        <v>55</v>
      </c>
      <c r="E45" s="15" t="s">
        <v>56</v>
      </c>
      <c r="F45" s="15" t="s">
        <v>57</v>
      </c>
      <c r="G45" s="15" t="s">
        <v>58</v>
      </c>
      <c r="H45" s="15" t="s">
        <v>59</v>
      </c>
      <c r="I45" s="15" t="s">
        <v>60</v>
      </c>
      <c r="J45" s="15" t="s">
        <v>61</v>
      </c>
      <c r="K45" s="15" t="s">
        <v>62</v>
      </c>
      <c r="L45" s="15" t="s">
        <v>312</v>
      </c>
      <c r="N45" s="1" t="s">
        <v>55</v>
      </c>
      <c r="O45" s="1" t="s">
        <v>56</v>
      </c>
      <c r="P45" s="1" t="s">
        <v>57</v>
      </c>
      <c r="Q45" s="1" t="s">
        <v>58</v>
      </c>
      <c r="R45" s="1" t="s">
        <v>59</v>
      </c>
      <c r="S45" s="1" t="s">
        <v>60</v>
      </c>
      <c r="T45" s="1" t="s">
        <v>61</v>
      </c>
      <c r="U45" s="1" t="s">
        <v>62</v>
      </c>
      <c r="X45" s="7" t="s">
        <v>168</v>
      </c>
      <c r="Y45" s="15">
        <v>2024</v>
      </c>
      <c r="Z45" s="15">
        <v>2025</v>
      </c>
      <c r="AA45" s="15">
        <v>2026</v>
      </c>
      <c r="AB45" s="15">
        <v>2028</v>
      </c>
      <c r="AC45" s="15">
        <v>2030</v>
      </c>
      <c r="AD45" s="15">
        <v>2032</v>
      </c>
      <c r="AE45" s="15">
        <v>2033</v>
      </c>
      <c r="AF45" s="15">
        <v>2034</v>
      </c>
      <c r="AG45" s="15">
        <v>2035</v>
      </c>
      <c r="AH45" s="15">
        <v>2039</v>
      </c>
      <c r="AI45" s="15">
        <v>2040</v>
      </c>
      <c r="AJ45" s="15">
        <v>2045</v>
      </c>
    </row>
    <row r="46" spans="2:36" x14ac:dyDescent="0.2">
      <c r="B46" s="11" t="s">
        <v>241</v>
      </c>
      <c r="C46" s="3" t="s">
        <v>298</v>
      </c>
      <c r="D46" s="43"/>
      <c r="E46" s="43"/>
      <c r="F46" s="43"/>
      <c r="G46" s="43"/>
      <c r="H46" s="43"/>
      <c r="I46" s="43"/>
      <c r="J46" s="43"/>
      <c r="K46" s="45">
        <v>14890</v>
      </c>
      <c r="L46" s="45" t="s">
        <v>317</v>
      </c>
      <c r="N46" s="44" t="str" cm="1">
        <f t="array" ref="N46">IFERROR(D46*$C$6/INDEX('Build Scenarios'!$O$1:$O$510, MATCH(1, ('Build Scenarios'!$C$1:$C$510 = N$12) * ('Build Scenarios'!$B$1:$B$510 = $B46), 0)), "")</f>
        <v/>
      </c>
      <c r="O46" s="44" t="str" cm="1">
        <f t="array" ref="O46">IFERROR(E46*$C$6/INDEX('Build Scenarios'!$O$1:$O$510, MATCH(1, ('Build Scenarios'!$C$1:$C$510 = O$12) * ('Build Scenarios'!$B$1:$B$510 = $B46), 0)), "")</f>
        <v/>
      </c>
      <c r="P46" s="44" t="str" cm="1">
        <f t="array" ref="P46">IFERROR(F46*$C$6/INDEX('Build Scenarios'!$O$1:$O$510, MATCH(1, ('Build Scenarios'!$C$1:$C$510 = P$12) * ('Build Scenarios'!$B$1:$B$510 = $B46), 0)), "")</f>
        <v/>
      </c>
      <c r="Q46" s="44" t="str" cm="1">
        <f t="array" ref="Q46">IFERROR(G46*$C$6/INDEX('Build Scenarios'!$O$1:$O$510, MATCH(1, ('Build Scenarios'!$C$1:$C$510 = Q$12) * ('Build Scenarios'!$B$1:$B$510 = $B46), 0)), "")</f>
        <v/>
      </c>
      <c r="R46" s="44" t="str" cm="1">
        <f t="array" ref="R46">IFERROR(H46*$C$6/INDEX('Build Scenarios'!$O$1:$O$510, MATCH(1, ('Build Scenarios'!$C$1:$C$510 = R$12) * ('Build Scenarios'!$B$1:$B$510 = $B46), 0)), "")</f>
        <v/>
      </c>
      <c r="S46" s="44" t="str" cm="1">
        <f t="array" ref="S46">IFERROR(I46*$C$6/INDEX('Build Scenarios'!$O$1:$O$510, MATCH(1, ('Build Scenarios'!$C$1:$C$510 = S$12) * ('Build Scenarios'!$B$1:$B$510 = $B46), 0)), "")</f>
        <v/>
      </c>
      <c r="T46" s="44" t="str" cm="1">
        <f t="array" ref="T46">IFERROR(J46*$C$6/INDEX('Build Scenarios'!$O$1:$O$510, MATCH(1, ('Build Scenarios'!$C$1:$C$510 = T$12) * ('Build Scenarios'!$B$1:$B$510 = $B46), 0)), "")</f>
        <v/>
      </c>
      <c r="U46" s="44" cm="1">
        <f t="array" ref="U46">IFERROR(K46*$C$6/INDEX('Build Scenarios'!$O$1:$O$510, MATCH(1, ('Build Scenarios'!$C$1:$C$510 = U$12) * ('Build Scenarios'!$B$1:$B$510 = $B46), 0)), "")</f>
        <v>185.4</v>
      </c>
      <c r="W46" s="11" t="s">
        <v>241</v>
      </c>
      <c r="X46" s="3" t="s">
        <v>161</v>
      </c>
      <c r="Y46" s="43">
        <v>643.32000000000005</v>
      </c>
      <c r="Z46" s="43">
        <v>649.95999999999992</v>
      </c>
      <c r="AA46" s="43">
        <v>657.18000000000006</v>
      </c>
      <c r="AB46" s="43">
        <v>616.24</v>
      </c>
      <c r="AC46" s="43">
        <v>534.29000000000008</v>
      </c>
      <c r="AD46" s="43">
        <v>510.11</v>
      </c>
      <c r="AE46" s="43">
        <v>500.04999999999995</v>
      </c>
      <c r="AF46" s="43">
        <v>490.96000000000004</v>
      </c>
      <c r="AG46" s="43">
        <v>482.69000000000005</v>
      </c>
      <c r="AH46" s="43">
        <v>455.33999999999992</v>
      </c>
      <c r="AI46" s="43">
        <v>449.58000000000004</v>
      </c>
      <c r="AJ46" s="43">
        <v>425.04999999999995</v>
      </c>
    </row>
    <row r="47" spans="2:36" x14ac:dyDescent="0.2">
      <c r="B47" s="11" t="s">
        <v>241</v>
      </c>
      <c r="C47" s="3" t="s">
        <v>297</v>
      </c>
      <c r="D47" s="43"/>
      <c r="E47" s="43"/>
      <c r="F47" s="43"/>
      <c r="G47" s="43"/>
      <c r="H47" s="43"/>
      <c r="I47" s="43"/>
      <c r="J47" s="43"/>
      <c r="K47" s="45">
        <v>11167.5</v>
      </c>
      <c r="L47" s="45" t="s">
        <v>318</v>
      </c>
      <c r="N47" s="44" t="str" cm="1">
        <f t="array" ref="N47">IFERROR(D47*$C$6/INDEX('Build Scenarios'!$O$1:$O$510, MATCH(1, ('Build Scenarios'!$C$1:$C$510 = N$12) * ('Build Scenarios'!$B$1:$B$510 = $B47), 0)), "")</f>
        <v/>
      </c>
      <c r="O47" s="44" t="str" cm="1">
        <f t="array" ref="O47">IFERROR(E47*$C$6/INDEX('Build Scenarios'!$O$1:$O$510, MATCH(1, ('Build Scenarios'!$C$1:$C$510 = O$12) * ('Build Scenarios'!$B$1:$B$510 = $B47), 0)), "")</f>
        <v/>
      </c>
      <c r="P47" s="44" t="str" cm="1">
        <f t="array" ref="P47">IFERROR(F47*$C$6/INDEX('Build Scenarios'!$O$1:$O$510, MATCH(1, ('Build Scenarios'!$C$1:$C$510 = P$12) * ('Build Scenarios'!$B$1:$B$510 = $B47), 0)), "")</f>
        <v/>
      </c>
      <c r="Q47" s="44" t="str" cm="1">
        <f t="array" ref="Q47">IFERROR(G47*$C$6/INDEX('Build Scenarios'!$O$1:$O$510, MATCH(1, ('Build Scenarios'!$C$1:$C$510 = Q$12) * ('Build Scenarios'!$B$1:$B$510 = $B47), 0)), "")</f>
        <v/>
      </c>
      <c r="R47" s="44" t="str" cm="1">
        <f t="array" ref="R47">IFERROR(H47*$C$6/INDEX('Build Scenarios'!$O$1:$O$510, MATCH(1, ('Build Scenarios'!$C$1:$C$510 = R$12) * ('Build Scenarios'!$B$1:$B$510 = $B47), 0)), "")</f>
        <v/>
      </c>
      <c r="S47" s="44" t="str" cm="1">
        <f t="array" ref="S47">IFERROR(I47*$C$6/INDEX('Build Scenarios'!$O$1:$O$510, MATCH(1, ('Build Scenarios'!$C$1:$C$510 = S$12) * ('Build Scenarios'!$B$1:$B$510 = $B47), 0)), "")</f>
        <v/>
      </c>
      <c r="T47" s="44" t="str" cm="1">
        <f t="array" ref="T47">IFERROR(J47*$C$6/INDEX('Build Scenarios'!$O$1:$O$510, MATCH(1, ('Build Scenarios'!$C$1:$C$510 = T$12) * ('Build Scenarios'!$B$1:$B$510 = $B47), 0)), "")</f>
        <v/>
      </c>
      <c r="U47" s="44" cm="1">
        <f t="array" ref="U47">IFERROR(K47*$C$6/INDEX('Build Scenarios'!$O$1:$O$510, MATCH(1, ('Build Scenarios'!$C$1:$C$510 = U$12) * ('Build Scenarios'!$B$1:$B$510 = $B47), 0)), "")</f>
        <v>139.05000000000001</v>
      </c>
      <c r="W47" s="11" t="s">
        <v>241</v>
      </c>
      <c r="X47" s="3" t="s">
        <v>159</v>
      </c>
      <c r="Y47" s="43">
        <v>416.88000000000005</v>
      </c>
      <c r="Z47" s="43">
        <v>418.39</v>
      </c>
      <c r="AA47" s="43">
        <v>420.53000000000003</v>
      </c>
      <c r="AB47" s="43">
        <v>400.97</v>
      </c>
      <c r="AC47" s="43">
        <v>361.18000000000006</v>
      </c>
      <c r="AD47" s="43">
        <v>350.42</v>
      </c>
      <c r="AE47" s="43">
        <v>345.82999999999993</v>
      </c>
      <c r="AF47" s="43">
        <v>341.63000000000005</v>
      </c>
      <c r="AG47" s="43">
        <v>337.79</v>
      </c>
      <c r="AH47" s="43">
        <v>324.8</v>
      </c>
      <c r="AI47" s="43">
        <v>322</v>
      </c>
      <c r="AJ47" s="43">
        <v>310.02</v>
      </c>
    </row>
    <row r="48" spans="2:36" x14ac:dyDescent="0.2">
      <c r="B48" s="11" t="s">
        <v>241</v>
      </c>
      <c r="C48" s="3" t="s">
        <v>299</v>
      </c>
      <c r="D48" s="43"/>
      <c r="E48" s="43"/>
      <c r="F48" s="43"/>
      <c r="G48" s="43"/>
      <c r="H48" s="43"/>
      <c r="I48" s="43"/>
      <c r="J48" s="43"/>
      <c r="K48" s="45">
        <v>9306.25</v>
      </c>
      <c r="L48" s="45" t="s">
        <v>319</v>
      </c>
      <c r="N48" s="44" t="str" cm="1">
        <f t="array" ref="N48">IFERROR(D48*$C$6/INDEX('Build Scenarios'!$O$1:$O$510, MATCH(1, ('Build Scenarios'!$C$1:$C$510 = N$12) * ('Build Scenarios'!$B$1:$B$510 = $B48), 0)), "")</f>
        <v/>
      </c>
      <c r="O48" s="44" t="str" cm="1">
        <f t="array" ref="O48">IFERROR(E48*$C$6/INDEX('Build Scenarios'!$O$1:$O$510, MATCH(1, ('Build Scenarios'!$C$1:$C$510 = O$12) * ('Build Scenarios'!$B$1:$B$510 = $B48), 0)), "")</f>
        <v/>
      </c>
      <c r="P48" s="44" t="str" cm="1">
        <f t="array" ref="P48">IFERROR(F48*$C$6/INDEX('Build Scenarios'!$O$1:$O$510, MATCH(1, ('Build Scenarios'!$C$1:$C$510 = P$12) * ('Build Scenarios'!$B$1:$B$510 = $B48), 0)), "")</f>
        <v/>
      </c>
      <c r="Q48" s="44" t="str" cm="1">
        <f t="array" ref="Q48">IFERROR(G48*$C$6/INDEX('Build Scenarios'!$O$1:$O$510, MATCH(1, ('Build Scenarios'!$C$1:$C$510 = Q$12) * ('Build Scenarios'!$B$1:$B$510 = $B48), 0)), "")</f>
        <v/>
      </c>
      <c r="R48" s="44" t="str" cm="1">
        <f t="array" ref="R48">IFERROR(H48*$C$6/INDEX('Build Scenarios'!$O$1:$O$510, MATCH(1, ('Build Scenarios'!$C$1:$C$510 = R$12) * ('Build Scenarios'!$B$1:$B$510 = $B48), 0)), "")</f>
        <v/>
      </c>
      <c r="S48" s="44" t="str" cm="1">
        <f t="array" ref="S48">IFERROR(I48*$C$6/INDEX('Build Scenarios'!$O$1:$O$510, MATCH(1, ('Build Scenarios'!$C$1:$C$510 = S$12) * ('Build Scenarios'!$B$1:$B$510 = $B48), 0)), "")</f>
        <v/>
      </c>
      <c r="T48" s="44" t="str" cm="1">
        <f t="array" ref="T48">IFERROR(J48*$C$6/INDEX('Build Scenarios'!$O$1:$O$510, MATCH(1, ('Build Scenarios'!$C$1:$C$510 = T$12) * ('Build Scenarios'!$B$1:$B$510 = $B48), 0)), "")</f>
        <v/>
      </c>
      <c r="U48" s="44" cm="1">
        <f t="array" ref="U48">IFERROR(K48*$C$6/INDEX('Build Scenarios'!$O$1:$O$510, MATCH(1, ('Build Scenarios'!$C$1:$C$510 = U$12) * ('Build Scenarios'!$B$1:$B$510 = $B48), 0)), "")</f>
        <v>115.875</v>
      </c>
      <c r="W48" s="11" t="s">
        <v>241</v>
      </c>
      <c r="X48" s="3" t="s">
        <v>158</v>
      </c>
      <c r="Y48" s="43">
        <v>378.54</v>
      </c>
      <c r="Z48" s="43">
        <v>379.13</v>
      </c>
      <c r="AA48" s="43">
        <v>380.36999999999995</v>
      </c>
      <c r="AB48" s="43">
        <v>359.47</v>
      </c>
      <c r="AC48" s="43">
        <v>320.57000000000005</v>
      </c>
      <c r="AD48" s="43">
        <v>307.93</v>
      </c>
      <c r="AE48" s="43">
        <v>302.55000000000007</v>
      </c>
      <c r="AF48" s="43">
        <v>297.64999999999998</v>
      </c>
      <c r="AG48" s="43">
        <v>293.15999999999997</v>
      </c>
      <c r="AH48" s="43">
        <v>278.07</v>
      </c>
      <c r="AI48" s="43">
        <v>274.86</v>
      </c>
      <c r="AJ48" s="43">
        <v>261.02</v>
      </c>
    </row>
    <row r="49" spans="2:36" x14ac:dyDescent="0.2">
      <c r="B49" s="11" t="s">
        <v>241</v>
      </c>
      <c r="C49" s="3"/>
      <c r="D49" s="43"/>
      <c r="E49" s="43"/>
      <c r="F49" s="43"/>
      <c r="G49" s="43"/>
      <c r="H49" s="43"/>
      <c r="I49" s="43"/>
      <c r="J49" s="43"/>
      <c r="K49" s="43"/>
      <c r="L49" s="43"/>
      <c r="N49" s="44" t="str" cm="1">
        <f t="array" ref="N49">IFERROR(D49*$C$6/INDEX('Build Scenarios'!$O$1:$O$510, MATCH(1, ('Build Scenarios'!$C$1:$C$510 = N$12) * ('Build Scenarios'!$B$1:$B$510 = $B49), 0)), "")</f>
        <v/>
      </c>
      <c r="O49" s="44" t="str" cm="1">
        <f t="array" ref="O49">IFERROR(E49*$C$6/INDEX('Build Scenarios'!$O$1:$O$510, MATCH(1, ('Build Scenarios'!$C$1:$C$510 = O$12) * ('Build Scenarios'!$B$1:$B$510 = $B49), 0)), "")</f>
        <v/>
      </c>
      <c r="P49" s="44" t="str" cm="1">
        <f t="array" ref="P49">IFERROR(F49*$C$6/INDEX('Build Scenarios'!$O$1:$O$510, MATCH(1, ('Build Scenarios'!$C$1:$C$510 = P$12) * ('Build Scenarios'!$B$1:$B$510 = $B49), 0)), "")</f>
        <v/>
      </c>
      <c r="Q49" s="44" t="str" cm="1">
        <f t="array" ref="Q49">IFERROR(G49*$C$6/INDEX('Build Scenarios'!$O$1:$O$510, MATCH(1, ('Build Scenarios'!$C$1:$C$510 = Q$12) * ('Build Scenarios'!$B$1:$B$510 = $B49), 0)), "")</f>
        <v/>
      </c>
      <c r="R49" s="44" t="str" cm="1">
        <f t="array" ref="R49">IFERROR(H49*$C$6/INDEX('Build Scenarios'!$O$1:$O$510, MATCH(1, ('Build Scenarios'!$C$1:$C$510 = R$12) * ('Build Scenarios'!$B$1:$B$510 = $B49), 0)), "")</f>
        <v/>
      </c>
      <c r="S49" s="44" t="str" cm="1">
        <f t="array" ref="S49">IFERROR(I49*$C$6/INDEX('Build Scenarios'!$O$1:$O$510, MATCH(1, ('Build Scenarios'!$C$1:$C$510 = S$12) * ('Build Scenarios'!$B$1:$B$510 = $B49), 0)), "")</f>
        <v/>
      </c>
      <c r="T49" s="44" t="str" cm="1">
        <f t="array" ref="T49">IFERROR(J49*$C$6/INDEX('Build Scenarios'!$O$1:$O$510, MATCH(1, ('Build Scenarios'!$C$1:$C$510 = T$12) * ('Build Scenarios'!$B$1:$B$510 = $B49), 0)), "")</f>
        <v/>
      </c>
      <c r="U49" s="44" cm="1">
        <f t="array" ref="U49">IFERROR(K49*$C$6/INDEX('Build Scenarios'!$O$1:$O$510, MATCH(1, ('Build Scenarios'!$C$1:$C$510 = U$12) * ('Build Scenarios'!$B$1:$B$510 = $B49), 0)), "")</f>
        <v>0</v>
      </c>
      <c r="W49" s="11" t="s">
        <v>241</v>
      </c>
      <c r="X49" s="3" t="s">
        <v>160</v>
      </c>
      <c r="Y49" s="43">
        <v>358.04999999999995</v>
      </c>
      <c r="Z49" s="43">
        <v>358.13</v>
      </c>
      <c r="AA49" s="43">
        <v>358.86</v>
      </c>
      <c r="AB49" s="43">
        <v>337.65999999999997</v>
      </c>
      <c r="AC49" s="43">
        <v>299.75</v>
      </c>
      <c r="AD49" s="43">
        <v>286.48</v>
      </c>
      <c r="AE49" s="43">
        <v>280.84000000000003</v>
      </c>
      <c r="AF49" s="43">
        <v>275.72000000000003</v>
      </c>
      <c r="AG49" s="43">
        <v>271.02</v>
      </c>
      <c r="AH49" s="43">
        <v>255.22000000000003</v>
      </c>
      <c r="AI49" s="43">
        <v>251.85000000000002</v>
      </c>
      <c r="AJ49" s="43">
        <v>237.39000000000001</v>
      </c>
    </row>
    <row r="50" spans="2:36" x14ac:dyDescent="0.2">
      <c r="B50" s="11" t="s">
        <v>241</v>
      </c>
      <c r="C50" s="3"/>
      <c r="D50" s="43"/>
      <c r="E50" s="43"/>
      <c r="F50" s="43"/>
      <c r="G50" s="43"/>
      <c r="H50" s="43"/>
      <c r="I50" s="43"/>
      <c r="J50" s="43"/>
      <c r="K50" s="43"/>
      <c r="L50" s="43"/>
      <c r="N50" s="44" t="str" cm="1">
        <f t="array" ref="N50">IFERROR(D50*$C$6/INDEX('Build Scenarios'!$O$1:$O$510, MATCH(1, ('Build Scenarios'!$C$1:$C$510 = N$12) * ('Build Scenarios'!$B$1:$B$510 = $B50), 0)), "")</f>
        <v/>
      </c>
      <c r="O50" s="44" t="str" cm="1">
        <f t="array" ref="O50">IFERROR(E50*$C$6/INDEX('Build Scenarios'!$O$1:$O$510, MATCH(1, ('Build Scenarios'!$C$1:$C$510 = O$12) * ('Build Scenarios'!$B$1:$B$510 = $B50), 0)), "")</f>
        <v/>
      </c>
      <c r="P50" s="44" t="str" cm="1">
        <f t="array" ref="P50">IFERROR(F50*$C$6/INDEX('Build Scenarios'!$O$1:$O$510, MATCH(1, ('Build Scenarios'!$C$1:$C$510 = P$12) * ('Build Scenarios'!$B$1:$B$510 = $B50), 0)), "")</f>
        <v/>
      </c>
      <c r="Q50" s="44" t="str" cm="1">
        <f t="array" ref="Q50">IFERROR(G50*$C$6/INDEX('Build Scenarios'!$O$1:$O$510, MATCH(1, ('Build Scenarios'!$C$1:$C$510 = Q$12) * ('Build Scenarios'!$B$1:$B$510 = $B50), 0)), "")</f>
        <v/>
      </c>
      <c r="R50" s="44" t="str" cm="1">
        <f t="array" ref="R50">IFERROR(H50*$C$6/INDEX('Build Scenarios'!$O$1:$O$510, MATCH(1, ('Build Scenarios'!$C$1:$C$510 = R$12) * ('Build Scenarios'!$B$1:$B$510 = $B50), 0)), "")</f>
        <v/>
      </c>
      <c r="S50" s="44" t="str" cm="1">
        <f t="array" ref="S50">IFERROR(I50*$C$6/INDEX('Build Scenarios'!$O$1:$O$510, MATCH(1, ('Build Scenarios'!$C$1:$C$510 = S$12) * ('Build Scenarios'!$B$1:$B$510 = $B50), 0)), "")</f>
        <v/>
      </c>
      <c r="T50" s="44" t="str" cm="1">
        <f t="array" ref="T50">IFERROR(J50*$C$6/INDEX('Build Scenarios'!$O$1:$O$510, MATCH(1, ('Build Scenarios'!$C$1:$C$510 = T$12) * ('Build Scenarios'!$B$1:$B$510 = $B50), 0)), "")</f>
        <v/>
      </c>
      <c r="U50" s="44" cm="1">
        <f t="array" ref="U50">IFERROR(K50*$C$6/INDEX('Build Scenarios'!$O$1:$O$510, MATCH(1, ('Build Scenarios'!$C$1:$C$510 = U$12) * ('Build Scenarios'!$B$1:$B$510 = $B50), 0)), "")</f>
        <v>0</v>
      </c>
      <c r="W50" s="11" t="s">
        <v>241</v>
      </c>
      <c r="X50" s="3" t="s">
        <v>162</v>
      </c>
      <c r="Y50" s="43">
        <v>509.64999999999992</v>
      </c>
      <c r="Z50" s="43">
        <v>464.31999999999994</v>
      </c>
      <c r="AA50" s="43">
        <v>423.47999999999996</v>
      </c>
      <c r="AB50" s="43">
        <v>348.26</v>
      </c>
      <c r="AC50" s="43">
        <v>284.18999999999994</v>
      </c>
      <c r="AD50" s="43">
        <v>251.16000000000003</v>
      </c>
      <c r="AE50" s="43">
        <v>241.41</v>
      </c>
      <c r="AF50" s="43">
        <v>233.58999999999997</v>
      </c>
      <c r="AG50" s="43">
        <v>227.04000000000002</v>
      </c>
      <c r="AH50" s="43">
        <v>207.89999999999998</v>
      </c>
      <c r="AI50" s="43">
        <v>204.2</v>
      </c>
      <c r="AJ50" s="43">
        <v>189.33</v>
      </c>
    </row>
    <row r="51" spans="2:36" x14ac:dyDescent="0.2">
      <c r="B51" s="11" t="s">
        <v>241</v>
      </c>
      <c r="C51" s="3"/>
      <c r="D51" s="43"/>
      <c r="E51" s="43"/>
      <c r="F51" s="43"/>
      <c r="G51" s="43"/>
      <c r="H51" s="43"/>
      <c r="I51" s="43"/>
      <c r="J51" s="43"/>
      <c r="K51" s="43"/>
      <c r="L51" s="43"/>
      <c r="N51" s="44" t="str" cm="1">
        <f t="array" ref="N51">IFERROR(D51*$C$6/INDEX('Build Scenarios'!$O$1:$O$510, MATCH(1, ('Build Scenarios'!$C$1:$C$510 = N$12) * ('Build Scenarios'!$B$1:$B$510 = $B51), 0)), "")</f>
        <v/>
      </c>
      <c r="O51" s="44" t="str" cm="1">
        <f t="array" ref="O51">IFERROR(E51*$C$6/INDEX('Build Scenarios'!$O$1:$O$510, MATCH(1, ('Build Scenarios'!$C$1:$C$510 = O$12) * ('Build Scenarios'!$B$1:$B$510 = $B51), 0)), "")</f>
        <v/>
      </c>
      <c r="P51" s="44" t="str" cm="1">
        <f t="array" ref="P51">IFERROR(F51*$C$6/INDEX('Build Scenarios'!$O$1:$O$510, MATCH(1, ('Build Scenarios'!$C$1:$C$510 = P$12) * ('Build Scenarios'!$B$1:$B$510 = $B51), 0)), "")</f>
        <v/>
      </c>
      <c r="Q51" s="44" t="str" cm="1">
        <f t="array" ref="Q51">IFERROR(G51*$C$6/INDEX('Build Scenarios'!$O$1:$O$510, MATCH(1, ('Build Scenarios'!$C$1:$C$510 = Q$12) * ('Build Scenarios'!$B$1:$B$510 = $B51), 0)), "")</f>
        <v/>
      </c>
      <c r="R51" s="44" t="str" cm="1">
        <f t="array" ref="R51">IFERROR(H51*$C$6/INDEX('Build Scenarios'!$O$1:$O$510, MATCH(1, ('Build Scenarios'!$C$1:$C$510 = R$12) * ('Build Scenarios'!$B$1:$B$510 = $B51), 0)), "")</f>
        <v/>
      </c>
      <c r="S51" s="44" t="str" cm="1">
        <f t="array" ref="S51">IFERROR(I51*$C$6/INDEX('Build Scenarios'!$O$1:$O$510, MATCH(1, ('Build Scenarios'!$C$1:$C$510 = S$12) * ('Build Scenarios'!$B$1:$B$510 = $B51), 0)), "")</f>
        <v/>
      </c>
      <c r="T51" s="44" t="str" cm="1">
        <f t="array" ref="T51">IFERROR(J51*$C$6/INDEX('Build Scenarios'!$O$1:$O$510, MATCH(1, ('Build Scenarios'!$C$1:$C$510 = T$12) * ('Build Scenarios'!$B$1:$B$510 = $B51), 0)), "")</f>
        <v/>
      </c>
      <c r="U51" s="44" cm="1">
        <f t="array" ref="U51">IFERROR(K51*$C$6/INDEX('Build Scenarios'!$O$1:$O$510, MATCH(1, ('Build Scenarios'!$C$1:$C$510 = U$12) * ('Build Scenarios'!$B$1:$B$510 = $B51), 0)), "")</f>
        <v>0</v>
      </c>
      <c r="W51" s="11" t="s">
        <v>241</v>
      </c>
      <c r="X51" s="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</row>
    <row r="52" spans="2:36" x14ac:dyDescent="0.2">
      <c r="B52" s="11" t="s">
        <v>241</v>
      </c>
      <c r="C52" s="3"/>
      <c r="D52" s="43"/>
      <c r="E52" s="43"/>
      <c r="F52" s="43"/>
      <c r="G52" s="43"/>
      <c r="H52" s="43"/>
      <c r="I52" s="43"/>
      <c r="J52" s="43"/>
      <c r="K52" s="43"/>
      <c r="L52" s="43"/>
      <c r="N52" s="44" t="str" cm="1">
        <f t="array" ref="N52">IFERROR(D52*$C$6/INDEX('Build Scenarios'!$O$1:$O$510, MATCH(1, ('Build Scenarios'!$C$1:$C$510 = N$12) * ('Build Scenarios'!$B$1:$B$510 = $B52), 0)), "")</f>
        <v/>
      </c>
      <c r="O52" s="44" t="str" cm="1">
        <f t="array" ref="O52">IFERROR(E52*$C$6/INDEX('Build Scenarios'!$O$1:$O$510, MATCH(1, ('Build Scenarios'!$C$1:$C$510 = O$12) * ('Build Scenarios'!$B$1:$B$510 = $B52), 0)), "")</f>
        <v/>
      </c>
      <c r="P52" s="44" t="str" cm="1">
        <f t="array" ref="P52">IFERROR(F52*$C$6/INDEX('Build Scenarios'!$O$1:$O$510, MATCH(1, ('Build Scenarios'!$C$1:$C$510 = P$12) * ('Build Scenarios'!$B$1:$B$510 = $B52), 0)), "")</f>
        <v/>
      </c>
      <c r="Q52" s="44" t="str" cm="1">
        <f t="array" ref="Q52">IFERROR(G52*$C$6/INDEX('Build Scenarios'!$O$1:$O$510, MATCH(1, ('Build Scenarios'!$C$1:$C$510 = Q$12) * ('Build Scenarios'!$B$1:$B$510 = $B52), 0)), "")</f>
        <v/>
      </c>
      <c r="R52" s="44" t="str" cm="1">
        <f t="array" ref="R52">IFERROR(H52*$C$6/INDEX('Build Scenarios'!$O$1:$O$510, MATCH(1, ('Build Scenarios'!$C$1:$C$510 = R$12) * ('Build Scenarios'!$B$1:$B$510 = $B52), 0)), "")</f>
        <v/>
      </c>
      <c r="S52" s="44" t="str" cm="1">
        <f t="array" ref="S52">IFERROR(I52*$C$6/INDEX('Build Scenarios'!$O$1:$O$510, MATCH(1, ('Build Scenarios'!$C$1:$C$510 = S$12) * ('Build Scenarios'!$B$1:$B$510 = $B52), 0)), "")</f>
        <v/>
      </c>
      <c r="T52" s="44" t="str" cm="1">
        <f t="array" ref="T52">IFERROR(J52*$C$6/INDEX('Build Scenarios'!$O$1:$O$510, MATCH(1, ('Build Scenarios'!$C$1:$C$510 = T$12) * ('Build Scenarios'!$B$1:$B$510 = $B52), 0)), "")</f>
        <v/>
      </c>
      <c r="U52" s="44" cm="1">
        <f t="array" ref="U52">IFERROR(K52*$C$6/INDEX('Build Scenarios'!$O$1:$O$510, MATCH(1, ('Build Scenarios'!$C$1:$C$510 = U$12) * ('Build Scenarios'!$B$1:$B$510 = $B52), 0)), "")</f>
        <v>0</v>
      </c>
      <c r="W52" s="11" t="s">
        <v>241</v>
      </c>
      <c r="X52" s="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</row>
    <row r="53" spans="2:36" x14ac:dyDescent="0.2">
      <c r="B53" s="11" t="s">
        <v>241</v>
      </c>
      <c r="C53" s="3"/>
      <c r="D53" s="54"/>
      <c r="E53" s="54"/>
      <c r="F53" s="54"/>
      <c r="G53" s="54"/>
      <c r="H53" s="54"/>
      <c r="I53" s="54"/>
      <c r="J53" s="54"/>
      <c r="K53" s="54"/>
      <c r="L53" s="54"/>
      <c r="N53" s="44" t="str" cm="1">
        <f t="array" ref="N53">IFERROR(D53*$C$6/INDEX('Build Scenarios'!$O$1:$O$510, MATCH(1, ('Build Scenarios'!$C$1:$C$510 = N$12) * ('Build Scenarios'!$B$1:$B$510 = $B53), 0)), "")</f>
        <v/>
      </c>
      <c r="O53" s="44" t="str" cm="1">
        <f t="array" ref="O53">IFERROR(E53*$C$6/INDEX('Build Scenarios'!$O$1:$O$510, MATCH(1, ('Build Scenarios'!$C$1:$C$510 = O$12) * ('Build Scenarios'!$B$1:$B$510 = $B53), 0)), "")</f>
        <v/>
      </c>
      <c r="P53" s="44" t="str" cm="1">
        <f t="array" ref="P53">IFERROR(F53*$C$6/INDEX('Build Scenarios'!$O$1:$O$510, MATCH(1, ('Build Scenarios'!$C$1:$C$510 = P$12) * ('Build Scenarios'!$B$1:$B$510 = $B53), 0)), "")</f>
        <v/>
      </c>
      <c r="Q53" s="44" t="str" cm="1">
        <f t="array" ref="Q53">IFERROR(G53*$C$6/INDEX('Build Scenarios'!$O$1:$O$510, MATCH(1, ('Build Scenarios'!$C$1:$C$510 = Q$12) * ('Build Scenarios'!$B$1:$B$510 = $B53), 0)), "")</f>
        <v/>
      </c>
      <c r="R53" s="44" t="str" cm="1">
        <f t="array" ref="R53">IFERROR(H53*$C$6/INDEX('Build Scenarios'!$O$1:$O$510, MATCH(1, ('Build Scenarios'!$C$1:$C$510 = R$12) * ('Build Scenarios'!$B$1:$B$510 = $B53), 0)), "")</f>
        <v/>
      </c>
      <c r="S53" s="44" t="str" cm="1">
        <f t="array" ref="S53">IFERROR(I53*$C$6/INDEX('Build Scenarios'!$O$1:$O$510, MATCH(1, ('Build Scenarios'!$C$1:$C$510 = S$12) * ('Build Scenarios'!$B$1:$B$510 = $B53), 0)), "")</f>
        <v/>
      </c>
      <c r="T53" s="44" t="str" cm="1">
        <f t="array" ref="T53">IFERROR(J53*$C$6/INDEX('Build Scenarios'!$O$1:$O$510, MATCH(1, ('Build Scenarios'!$C$1:$C$510 = T$12) * ('Build Scenarios'!$B$1:$B$510 = $B53), 0)), "")</f>
        <v/>
      </c>
      <c r="U53" s="44" cm="1">
        <f t="array" ref="U53">IFERROR(K53*$C$6/INDEX('Build Scenarios'!$O$1:$O$510, MATCH(1, ('Build Scenarios'!$C$1:$C$510 = U$12) * ('Build Scenarios'!$B$1:$B$510 = $B53), 0)), "")</f>
        <v>0</v>
      </c>
      <c r="W53" s="11" t="s">
        <v>241</v>
      </c>
      <c r="X53" s="3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BE37D-0105-4AAD-8282-9FBE24E68297}">
  <sheetPr codeName="Sheet17">
    <tabColor rgb="FFFFD566"/>
  </sheetPr>
  <dimension ref="B2:O58"/>
  <sheetViews>
    <sheetView showGridLines="0" workbookViewId="0">
      <selection activeCell="C10" sqref="C10"/>
    </sheetView>
  </sheetViews>
  <sheetFormatPr defaultColWidth="9" defaultRowHeight="12" outlineLevelCol="1" x14ac:dyDescent="0.2"/>
  <cols>
    <col min="2" max="2" width="15.42578125" style="11" hidden="1" customWidth="1" outlineLevel="1"/>
    <col min="3" max="3" width="18.42578125" customWidth="1" collapsed="1"/>
  </cols>
  <sheetData>
    <row r="2" spans="3:15" ht="17.25" thickBot="1" x14ac:dyDescent="0.25">
      <c r="C2" s="9" t="s">
        <v>327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4" spans="3:15" ht="12.75" x14ac:dyDescent="0.2">
      <c r="C4" s="2" t="s">
        <v>328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3:15" x14ac:dyDescent="0.2">
      <c r="C5" s="7" t="s">
        <v>234</v>
      </c>
      <c r="D5" s="15">
        <v>2024</v>
      </c>
      <c r="E5" s="15">
        <v>2025</v>
      </c>
      <c r="F5" s="15">
        <v>2026</v>
      </c>
      <c r="G5" s="15">
        <v>2028</v>
      </c>
      <c r="H5" s="15">
        <v>2030</v>
      </c>
      <c r="I5" s="15">
        <v>2032</v>
      </c>
      <c r="J5" s="15">
        <v>2033</v>
      </c>
      <c r="K5" s="15">
        <v>2034</v>
      </c>
      <c r="L5" s="15">
        <v>2035</v>
      </c>
      <c r="M5" s="15">
        <v>2039</v>
      </c>
      <c r="N5" s="15">
        <v>2040</v>
      </c>
      <c r="O5" s="15">
        <v>2045</v>
      </c>
    </row>
    <row r="6" spans="3:15" x14ac:dyDescent="0.2">
      <c r="C6" s="8" t="s">
        <v>55</v>
      </c>
      <c r="D6" s="46">
        <f>D17+D28+D39+D50</f>
        <v>0</v>
      </c>
      <c r="E6" s="46">
        <f t="shared" ref="E6:O6" si="0">E17+E28+E39+E50</f>
        <v>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0</v>
      </c>
      <c r="K6" s="46">
        <f t="shared" si="0"/>
        <v>0</v>
      </c>
      <c r="L6" s="46">
        <f t="shared" si="0"/>
        <v>1</v>
      </c>
      <c r="M6" s="46">
        <f t="shared" si="0"/>
        <v>1</v>
      </c>
      <c r="N6" s="46">
        <f t="shared" si="0"/>
        <v>1</v>
      </c>
      <c r="O6" s="46">
        <f t="shared" si="0"/>
        <v>1</v>
      </c>
    </row>
    <row r="7" spans="3:15" x14ac:dyDescent="0.2">
      <c r="C7" s="8" t="s">
        <v>56</v>
      </c>
      <c r="D7" s="46">
        <f t="shared" ref="D7:O13" si="1">D18+D29+D40+D51</f>
        <v>0</v>
      </c>
      <c r="E7" s="46">
        <f t="shared" si="1"/>
        <v>0</v>
      </c>
      <c r="F7" s="46">
        <f t="shared" si="1"/>
        <v>0</v>
      </c>
      <c r="G7" s="46">
        <f t="shared" si="1"/>
        <v>0</v>
      </c>
      <c r="H7" s="46">
        <f t="shared" si="1"/>
        <v>0</v>
      </c>
      <c r="I7" s="46">
        <f t="shared" si="1"/>
        <v>0</v>
      </c>
      <c r="J7" s="46">
        <f t="shared" si="1"/>
        <v>0</v>
      </c>
      <c r="K7" s="46">
        <f t="shared" si="1"/>
        <v>0</v>
      </c>
      <c r="L7" s="46">
        <f t="shared" si="1"/>
        <v>2.68</v>
      </c>
      <c r="M7" s="46">
        <f t="shared" si="1"/>
        <v>2.68</v>
      </c>
      <c r="N7" s="46">
        <f t="shared" si="1"/>
        <v>2.68</v>
      </c>
      <c r="O7" s="46">
        <f t="shared" si="1"/>
        <v>2.68</v>
      </c>
    </row>
    <row r="8" spans="3:15" x14ac:dyDescent="0.2">
      <c r="C8" s="8" t="s">
        <v>57</v>
      </c>
      <c r="D8" s="46">
        <f t="shared" si="1"/>
        <v>0</v>
      </c>
      <c r="E8" s="46">
        <f t="shared" si="1"/>
        <v>0</v>
      </c>
      <c r="F8" s="46">
        <f t="shared" si="1"/>
        <v>0</v>
      </c>
      <c r="G8" s="46">
        <f t="shared" si="1"/>
        <v>0</v>
      </c>
      <c r="H8" s="46">
        <f t="shared" si="1"/>
        <v>0</v>
      </c>
      <c r="I8" s="46">
        <f t="shared" si="1"/>
        <v>0</v>
      </c>
      <c r="J8" s="46">
        <f t="shared" si="1"/>
        <v>0</v>
      </c>
      <c r="K8" s="46">
        <f t="shared" si="1"/>
        <v>0</v>
      </c>
      <c r="L8" s="46">
        <f t="shared" si="1"/>
        <v>2.68</v>
      </c>
      <c r="M8" s="46">
        <f t="shared" si="1"/>
        <v>2.68</v>
      </c>
      <c r="N8" s="46">
        <f t="shared" si="1"/>
        <v>2.68</v>
      </c>
      <c r="O8" s="46">
        <f t="shared" si="1"/>
        <v>2.68</v>
      </c>
    </row>
    <row r="9" spans="3:15" x14ac:dyDescent="0.2">
      <c r="C9" s="8" t="s">
        <v>58</v>
      </c>
      <c r="D9" s="46">
        <f t="shared" si="1"/>
        <v>0</v>
      </c>
      <c r="E9" s="46">
        <f t="shared" si="1"/>
        <v>0</v>
      </c>
      <c r="F9" s="46">
        <f t="shared" si="1"/>
        <v>0</v>
      </c>
      <c r="G9" s="46">
        <f t="shared" si="1"/>
        <v>0</v>
      </c>
      <c r="H9" s="46">
        <f t="shared" si="1"/>
        <v>0</v>
      </c>
      <c r="I9" s="46">
        <f t="shared" si="1"/>
        <v>0</v>
      </c>
      <c r="J9" s="46">
        <f t="shared" si="1"/>
        <v>0</v>
      </c>
      <c r="K9" s="46">
        <f t="shared" si="1"/>
        <v>0</v>
      </c>
      <c r="L9" s="46">
        <f t="shared" si="1"/>
        <v>3</v>
      </c>
      <c r="M9" s="46">
        <f t="shared" si="1"/>
        <v>3</v>
      </c>
      <c r="N9" s="46">
        <f t="shared" si="1"/>
        <v>3</v>
      </c>
      <c r="O9" s="46">
        <f t="shared" si="1"/>
        <v>3</v>
      </c>
    </row>
    <row r="10" spans="3:15" x14ac:dyDescent="0.2">
      <c r="C10" s="8" t="s">
        <v>59</v>
      </c>
      <c r="D10" s="46">
        <f t="shared" si="1"/>
        <v>0</v>
      </c>
      <c r="E10" s="46">
        <f t="shared" si="1"/>
        <v>0</v>
      </c>
      <c r="F10" s="46">
        <f t="shared" si="1"/>
        <v>0</v>
      </c>
      <c r="G10" s="46">
        <f t="shared" si="1"/>
        <v>0</v>
      </c>
      <c r="H10" s="46">
        <f t="shared" si="1"/>
        <v>0</v>
      </c>
      <c r="I10" s="46">
        <f t="shared" si="1"/>
        <v>0</v>
      </c>
      <c r="J10" s="46">
        <f t="shared" si="1"/>
        <v>0</v>
      </c>
      <c r="K10" s="46">
        <f t="shared" si="1"/>
        <v>0</v>
      </c>
      <c r="L10" s="46">
        <f t="shared" si="1"/>
        <v>4.875</v>
      </c>
      <c r="M10" s="46">
        <f t="shared" si="1"/>
        <v>4.875</v>
      </c>
      <c r="N10" s="46">
        <f t="shared" si="1"/>
        <v>4.875</v>
      </c>
      <c r="O10" s="46">
        <f t="shared" si="1"/>
        <v>4.875</v>
      </c>
    </row>
    <row r="11" spans="3:15" x14ac:dyDescent="0.2">
      <c r="C11" s="8" t="s">
        <v>60</v>
      </c>
      <c r="D11" s="46">
        <f t="shared" si="1"/>
        <v>0</v>
      </c>
      <c r="E11" s="46">
        <f t="shared" si="1"/>
        <v>0</v>
      </c>
      <c r="F11" s="46">
        <f t="shared" si="1"/>
        <v>0</v>
      </c>
      <c r="G11" s="46">
        <f t="shared" si="1"/>
        <v>0</v>
      </c>
      <c r="H11" s="46">
        <f t="shared" si="1"/>
        <v>0</v>
      </c>
      <c r="I11" s="46">
        <f t="shared" si="1"/>
        <v>0</v>
      </c>
      <c r="J11" s="46">
        <f t="shared" si="1"/>
        <v>0</v>
      </c>
      <c r="K11" s="46">
        <f t="shared" si="1"/>
        <v>0</v>
      </c>
      <c r="L11" s="46">
        <f t="shared" si="1"/>
        <v>7.5549999999999997</v>
      </c>
      <c r="M11" s="46">
        <f t="shared" si="1"/>
        <v>7.5549999999999997</v>
      </c>
      <c r="N11" s="46">
        <f t="shared" si="1"/>
        <v>7.5549999999999997</v>
      </c>
      <c r="O11" s="46">
        <f t="shared" si="1"/>
        <v>7.5549999999999997</v>
      </c>
    </row>
    <row r="12" spans="3:15" x14ac:dyDescent="0.2">
      <c r="C12" s="8" t="s">
        <v>61</v>
      </c>
      <c r="D12" s="46">
        <f t="shared" si="1"/>
        <v>0</v>
      </c>
      <c r="E12" s="46">
        <f t="shared" si="1"/>
        <v>0</v>
      </c>
      <c r="F12" s="46">
        <f t="shared" si="1"/>
        <v>0</v>
      </c>
      <c r="G12" s="46">
        <f t="shared" si="1"/>
        <v>0</v>
      </c>
      <c r="H12" s="46">
        <f t="shared" si="1"/>
        <v>0</v>
      </c>
      <c r="I12" s="46">
        <f t="shared" si="1"/>
        <v>0</v>
      </c>
      <c r="J12" s="46">
        <f t="shared" si="1"/>
        <v>0</v>
      </c>
      <c r="K12" s="46">
        <f t="shared" si="1"/>
        <v>0</v>
      </c>
      <c r="L12" s="46">
        <f t="shared" si="1"/>
        <v>7.5549999999999997</v>
      </c>
      <c r="M12" s="46">
        <f t="shared" si="1"/>
        <v>7.5549999999999997</v>
      </c>
      <c r="N12" s="46">
        <f t="shared" si="1"/>
        <v>7.5549999999999997</v>
      </c>
      <c r="O12" s="46">
        <f t="shared" si="1"/>
        <v>15.555</v>
      </c>
    </row>
    <row r="13" spans="3:15" x14ac:dyDescent="0.2">
      <c r="C13" s="8" t="s">
        <v>62</v>
      </c>
      <c r="D13" s="46">
        <f t="shared" si="1"/>
        <v>0</v>
      </c>
      <c r="E13" s="46">
        <f t="shared" si="1"/>
        <v>0</v>
      </c>
      <c r="F13" s="46">
        <f t="shared" si="1"/>
        <v>0</v>
      </c>
      <c r="G13" s="46">
        <f t="shared" si="1"/>
        <v>0</v>
      </c>
      <c r="H13" s="46">
        <f t="shared" si="1"/>
        <v>4.875</v>
      </c>
      <c r="I13" s="46">
        <f t="shared" si="1"/>
        <v>4.875</v>
      </c>
      <c r="J13" s="46">
        <f t="shared" si="1"/>
        <v>4.875</v>
      </c>
      <c r="K13" s="46">
        <f t="shared" si="1"/>
        <v>4.875</v>
      </c>
      <c r="L13" s="46">
        <f t="shared" si="1"/>
        <v>7.5549999999999997</v>
      </c>
      <c r="M13" s="46">
        <f t="shared" si="1"/>
        <v>15.555</v>
      </c>
      <c r="N13" s="46">
        <f t="shared" si="1"/>
        <v>15.555</v>
      </c>
      <c r="O13" s="46">
        <f t="shared" si="1"/>
        <v>25</v>
      </c>
    </row>
    <row r="15" spans="3:15" ht="12.75" x14ac:dyDescent="0.2">
      <c r="C15" s="2" t="s">
        <v>329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3:15" x14ac:dyDescent="0.2">
      <c r="C16" s="7" t="s">
        <v>234</v>
      </c>
      <c r="D16" s="15">
        <v>2024</v>
      </c>
      <c r="E16" s="15">
        <v>2025</v>
      </c>
      <c r="F16" s="15">
        <v>2026</v>
      </c>
      <c r="G16" s="15">
        <v>2028</v>
      </c>
      <c r="H16" s="15">
        <v>2030</v>
      </c>
      <c r="I16" s="15">
        <v>2032</v>
      </c>
      <c r="J16" s="15">
        <v>2033</v>
      </c>
      <c r="K16" s="15">
        <v>2034</v>
      </c>
      <c r="L16" s="15">
        <v>2035</v>
      </c>
      <c r="M16" s="15">
        <v>2039</v>
      </c>
      <c r="N16" s="15">
        <v>2040</v>
      </c>
      <c r="O16" s="15">
        <v>2045</v>
      </c>
    </row>
    <row r="17" spans="2:15" x14ac:dyDescent="0.2">
      <c r="B17" s="11" t="s">
        <v>238</v>
      </c>
      <c r="C17" s="8" t="s">
        <v>55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1</v>
      </c>
      <c r="M17" s="47">
        <v>1</v>
      </c>
      <c r="N17" s="47">
        <v>1</v>
      </c>
      <c r="O17" s="47">
        <v>1</v>
      </c>
    </row>
    <row r="18" spans="2:15" x14ac:dyDescent="0.2">
      <c r="B18" s="11" t="s">
        <v>238</v>
      </c>
      <c r="C18" s="8" t="s">
        <v>56</v>
      </c>
      <c r="D18" s="47">
        <v>0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2.68</v>
      </c>
      <c r="M18" s="47">
        <v>2.68</v>
      </c>
      <c r="N18" s="47">
        <v>2.68</v>
      </c>
      <c r="O18" s="47">
        <v>2.68</v>
      </c>
    </row>
    <row r="19" spans="2:15" x14ac:dyDescent="0.2">
      <c r="B19" s="11" t="s">
        <v>238</v>
      </c>
      <c r="C19" s="8" t="s">
        <v>57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</row>
    <row r="20" spans="2:15" x14ac:dyDescent="0.2">
      <c r="B20" s="11" t="s">
        <v>238</v>
      </c>
      <c r="C20" s="8" t="s">
        <v>58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3</v>
      </c>
      <c r="M20" s="47">
        <v>3</v>
      </c>
      <c r="N20" s="47">
        <v>3</v>
      </c>
      <c r="O20" s="47">
        <v>3</v>
      </c>
    </row>
    <row r="21" spans="2:15" x14ac:dyDescent="0.2">
      <c r="B21" s="11" t="s">
        <v>238</v>
      </c>
      <c r="C21" s="8" t="s">
        <v>59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4.875</v>
      </c>
      <c r="M21" s="47">
        <v>4.875</v>
      </c>
      <c r="N21" s="47">
        <v>4.875</v>
      </c>
      <c r="O21" s="47">
        <v>4.875</v>
      </c>
    </row>
    <row r="22" spans="2:15" x14ac:dyDescent="0.2">
      <c r="B22" s="11" t="s">
        <v>238</v>
      </c>
      <c r="C22" s="8" t="s">
        <v>60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4.875</v>
      </c>
      <c r="M22" s="47">
        <v>4.875</v>
      </c>
      <c r="N22" s="47">
        <v>4.875</v>
      </c>
      <c r="O22" s="47">
        <v>4.875</v>
      </c>
    </row>
    <row r="23" spans="2:15" x14ac:dyDescent="0.2">
      <c r="B23" s="11" t="s">
        <v>238</v>
      </c>
      <c r="C23" s="8" t="s">
        <v>61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4.875</v>
      </c>
      <c r="M23" s="47">
        <v>4.875</v>
      </c>
      <c r="N23" s="47">
        <v>4.875</v>
      </c>
      <c r="O23" s="47">
        <v>4.875</v>
      </c>
    </row>
    <row r="24" spans="2:15" x14ac:dyDescent="0.2">
      <c r="B24" s="11" t="s">
        <v>238</v>
      </c>
      <c r="C24" s="8" t="s">
        <v>62</v>
      </c>
      <c r="D24" s="47">
        <v>0</v>
      </c>
      <c r="E24" s="47">
        <v>0</v>
      </c>
      <c r="F24" s="47">
        <v>0</v>
      </c>
      <c r="G24" s="47">
        <v>0</v>
      </c>
      <c r="H24" s="47">
        <v>4.875</v>
      </c>
      <c r="I24" s="47">
        <v>4.875</v>
      </c>
      <c r="J24" s="47">
        <v>4.875</v>
      </c>
      <c r="K24" s="47">
        <v>4.875</v>
      </c>
      <c r="L24" s="47">
        <v>4.875</v>
      </c>
      <c r="M24" s="47">
        <v>4.875</v>
      </c>
      <c r="N24" s="47">
        <v>4.875</v>
      </c>
      <c r="O24" s="47">
        <v>4.875</v>
      </c>
    </row>
    <row r="25" spans="2:15" x14ac:dyDescent="0.2"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</row>
    <row r="26" spans="2:15" ht="12.75" x14ac:dyDescent="0.2">
      <c r="C26" s="2" t="s">
        <v>330</v>
      </c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</row>
    <row r="27" spans="2:15" x14ac:dyDescent="0.2">
      <c r="C27" s="7" t="s">
        <v>234</v>
      </c>
      <c r="D27" s="15">
        <v>2024</v>
      </c>
      <c r="E27" s="15">
        <v>2025</v>
      </c>
      <c r="F27" s="15">
        <v>2026</v>
      </c>
      <c r="G27" s="15">
        <v>2028</v>
      </c>
      <c r="H27" s="15">
        <v>2030</v>
      </c>
      <c r="I27" s="15">
        <v>2032</v>
      </c>
      <c r="J27" s="15">
        <v>2033</v>
      </c>
      <c r="K27" s="15">
        <v>2034</v>
      </c>
      <c r="L27" s="15">
        <v>2035</v>
      </c>
      <c r="M27" s="15">
        <v>2039</v>
      </c>
      <c r="N27" s="15">
        <v>2040</v>
      </c>
      <c r="O27" s="15">
        <v>2045</v>
      </c>
    </row>
    <row r="28" spans="2:15" x14ac:dyDescent="0.2">
      <c r="B28" s="11" t="s">
        <v>239</v>
      </c>
      <c r="C28" s="8" t="s">
        <v>55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</row>
    <row r="29" spans="2:15" x14ac:dyDescent="0.2">
      <c r="B29" s="11" t="s">
        <v>239</v>
      </c>
      <c r="C29" s="8" t="s">
        <v>56</v>
      </c>
      <c r="D29" s="47">
        <v>0</v>
      </c>
      <c r="E29" s="47">
        <v>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</row>
    <row r="30" spans="2:15" x14ac:dyDescent="0.2">
      <c r="B30" s="11" t="s">
        <v>239</v>
      </c>
      <c r="C30" s="8" t="s">
        <v>57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2.68</v>
      </c>
      <c r="M30" s="47">
        <v>2.68</v>
      </c>
      <c r="N30" s="47">
        <v>2.68</v>
      </c>
      <c r="O30" s="47">
        <v>2.68</v>
      </c>
    </row>
    <row r="31" spans="2:15" x14ac:dyDescent="0.2">
      <c r="B31" s="11" t="s">
        <v>239</v>
      </c>
      <c r="C31" s="8" t="s">
        <v>58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</row>
    <row r="32" spans="2:15" x14ac:dyDescent="0.2">
      <c r="B32" s="11" t="s">
        <v>239</v>
      </c>
      <c r="C32" s="8" t="s">
        <v>59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</row>
    <row r="33" spans="2:15" x14ac:dyDescent="0.2">
      <c r="B33" s="11" t="s">
        <v>239</v>
      </c>
      <c r="C33" s="8" t="s">
        <v>60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2.68</v>
      </c>
      <c r="M33" s="47">
        <v>2.68</v>
      </c>
      <c r="N33" s="47">
        <v>2.68</v>
      </c>
      <c r="O33" s="47">
        <v>2.68</v>
      </c>
    </row>
    <row r="34" spans="2:15" x14ac:dyDescent="0.2">
      <c r="B34" s="11" t="s">
        <v>239</v>
      </c>
      <c r="C34" s="8" t="s">
        <v>61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2.68</v>
      </c>
      <c r="M34" s="47">
        <v>2.68</v>
      </c>
      <c r="N34" s="47">
        <v>2.68</v>
      </c>
      <c r="O34" s="47">
        <v>2.68</v>
      </c>
    </row>
    <row r="35" spans="2:15" x14ac:dyDescent="0.2">
      <c r="B35" s="11" t="s">
        <v>239</v>
      </c>
      <c r="C35" s="8" t="s">
        <v>62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2.68</v>
      </c>
      <c r="M35" s="47">
        <v>2.68</v>
      </c>
      <c r="N35" s="47">
        <v>2.68</v>
      </c>
      <c r="O35" s="47">
        <v>2.68</v>
      </c>
    </row>
    <row r="36" spans="2:15" x14ac:dyDescent="0.2"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</row>
    <row r="37" spans="2:15" ht="12.75" x14ac:dyDescent="0.2">
      <c r="C37" s="2" t="s">
        <v>331</v>
      </c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</row>
    <row r="38" spans="2:15" x14ac:dyDescent="0.2">
      <c r="C38" s="7" t="s">
        <v>234</v>
      </c>
      <c r="D38" s="15">
        <v>2024</v>
      </c>
      <c r="E38" s="15">
        <v>2025</v>
      </c>
      <c r="F38" s="15">
        <v>2026</v>
      </c>
      <c r="G38" s="15">
        <v>2028</v>
      </c>
      <c r="H38" s="15">
        <v>2030</v>
      </c>
      <c r="I38" s="15">
        <v>2032</v>
      </c>
      <c r="J38" s="15">
        <v>2033</v>
      </c>
      <c r="K38" s="15">
        <v>2034</v>
      </c>
      <c r="L38" s="15">
        <v>2035</v>
      </c>
      <c r="M38" s="15">
        <v>2039</v>
      </c>
      <c r="N38" s="15">
        <v>2040</v>
      </c>
      <c r="O38" s="15">
        <v>2045</v>
      </c>
    </row>
    <row r="39" spans="2:15" x14ac:dyDescent="0.2">
      <c r="B39" s="11" t="s">
        <v>240</v>
      </c>
      <c r="C39" s="8" t="s">
        <v>55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</row>
    <row r="40" spans="2:15" x14ac:dyDescent="0.2">
      <c r="B40" s="11" t="s">
        <v>240</v>
      </c>
      <c r="C40" s="8" t="s">
        <v>56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</row>
    <row r="41" spans="2:15" x14ac:dyDescent="0.2">
      <c r="B41" s="11" t="s">
        <v>240</v>
      </c>
      <c r="C41" s="8" t="s">
        <v>57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</row>
    <row r="42" spans="2:15" x14ac:dyDescent="0.2">
      <c r="B42" s="11" t="s">
        <v>240</v>
      </c>
      <c r="C42" s="8" t="s">
        <v>58</v>
      </c>
      <c r="D42" s="47">
        <v>0</v>
      </c>
      <c r="E42" s="47">
        <v>0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0</v>
      </c>
      <c r="O42" s="47">
        <v>0</v>
      </c>
    </row>
    <row r="43" spans="2:15" x14ac:dyDescent="0.2">
      <c r="B43" s="11" t="s">
        <v>240</v>
      </c>
      <c r="C43" s="8" t="s">
        <v>59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</row>
    <row r="44" spans="2:15" x14ac:dyDescent="0.2">
      <c r="B44" s="11" t="s">
        <v>240</v>
      </c>
      <c r="C44" s="8" t="s">
        <v>60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</row>
    <row r="45" spans="2:15" x14ac:dyDescent="0.2">
      <c r="B45" s="11" t="s">
        <v>240</v>
      </c>
      <c r="C45" s="8" t="s">
        <v>61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8</v>
      </c>
    </row>
    <row r="46" spans="2:15" x14ac:dyDescent="0.2">
      <c r="B46" s="11" t="s">
        <v>240</v>
      </c>
      <c r="C46" s="8" t="s">
        <v>62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8</v>
      </c>
      <c r="N46" s="47">
        <v>8</v>
      </c>
      <c r="O46" s="47">
        <v>10</v>
      </c>
    </row>
    <row r="47" spans="2:15" x14ac:dyDescent="0.2"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</row>
    <row r="48" spans="2:15" ht="12.75" x14ac:dyDescent="0.2">
      <c r="C48" s="2" t="s">
        <v>332</v>
      </c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</row>
    <row r="49" spans="2:15" x14ac:dyDescent="0.2">
      <c r="C49" s="7" t="s">
        <v>234</v>
      </c>
      <c r="D49" s="15">
        <v>2024</v>
      </c>
      <c r="E49" s="15">
        <v>2025</v>
      </c>
      <c r="F49" s="15">
        <v>2026</v>
      </c>
      <c r="G49" s="15">
        <v>2028</v>
      </c>
      <c r="H49" s="15">
        <v>2030</v>
      </c>
      <c r="I49" s="15">
        <v>2032</v>
      </c>
      <c r="J49" s="15">
        <v>2033</v>
      </c>
      <c r="K49" s="15">
        <v>2034</v>
      </c>
      <c r="L49" s="15">
        <v>2035</v>
      </c>
      <c r="M49" s="15">
        <v>2039</v>
      </c>
      <c r="N49" s="15">
        <v>2040</v>
      </c>
      <c r="O49" s="15">
        <v>2045</v>
      </c>
    </row>
    <row r="50" spans="2:15" x14ac:dyDescent="0.2">
      <c r="B50" s="11" t="s">
        <v>241</v>
      </c>
      <c r="C50" s="8" t="s">
        <v>55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</row>
    <row r="51" spans="2:15" x14ac:dyDescent="0.2">
      <c r="B51" s="11" t="s">
        <v>241</v>
      </c>
      <c r="C51" s="8" t="s">
        <v>56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</row>
    <row r="52" spans="2:15" x14ac:dyDescent="0.2">
      <c r="B52" s="11" t="s">
        <v>241</v>
      </c>
      <c r="C52" s="8" t="s">
        <v>57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</row>
    <row r="53" spans="2:15" x14ac:dyDescent="0.2">
      <c r="B53" s="11" t="s">
        <v>241</v>
      </c>
      <c r="C53" s="8" t="s">
        <v>58</v>
      </c>
      <c r="D53" s="47">
        <v>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</row>
    <row r="54" spans="2:15" x14ac:dyDescent="0.2">
      <c r="B54" s="11" t="s">
        <v>241</v>
      </c>
      <c r="C54" s="8" t="s">
        <v>59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</row>
    <row r="55" spans="2:15" x14ac:dyDescent="0.2">
      <c r="B55" s="11" t="s">
        <v>241</v>
      </c>
      <c r="C55" s="8" t="s">
        <v>60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</row>
    <row r="56" spans="2:15" x14ac:dyDescent="0.2">
      <c r="B56" s="11" t="s">
        <v>241</v>
      </c>
      <c r="C56" s="8" t="s">
        <v>61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</row>
    <row r="57" spans="2:15" x14ac:dyDescent="0.2">
      <c r="B57" s="11" t="s">
        <v>241</v>
      </c>
      <c r="C57" s="8" t="s">
        <v>62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7.4450000000000003</v>
      </c>
    </row>
    <row r="58" spans="2:15" x14ac:dyDescent="0.2"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E89DE-7E93-41DB-984E-086FE1316D1F}">
  <sheetPr codeName="Sheet1">
    <tabColor rgb="FFB0E6FD"/>
  </sheetPr>
  <dimension ref="B2:L112"/>
  <sheetViews>
    <sheetView showGridLines="0" zoomScaleNormal="100" workbookViewId="0">
      <selection activeCell="G10" sqref="G10"/>
    </sheetView>
  </sheetViews>
  <sheetFormatPr defaultColWidth="9" defaultRowHeight="12" x14ac:dyDescent="0.2"/>
  <cols>
    <col min="2" max="2" width="53.140625" bestFit="1" customWidth="1"/>
    <col min="3" max="3" width="16.42578125" bestFit="1" customWidth="1"/>
    <col min="4" max="4" width="22.42578125" bestFit="1" customWidth="1"/>
    <col min="5" max="7" width="16.140625" customWidth="1"/>
    <col min="8" max="12" width="16.140625" bestFit="1" customWidth="1"/>
  </cols>
  <sheetData>
    <row r="2" spans="2:12" ht="12.75" x14ac:dyDescent="0.2">
      <c r="B2" s="2" t="s">
        <v>41</v>
      </c>
      <c r="D2" s="2" t="s">
        <v>42</v>
      </c>
    </row>
    <row r="3" spans="2:12" x14ac:dyDescent="0.2">
      <c r="B3" s="16" t="s">
        <v>43</v>
      </c>
      <c r="D3" s="30" t="s">
        <v>44</v>
      </c>
    </row>
    <row r="4" spans="2:12" x14ac:dyDescent="0.2">
      <c r="B4" s="16" t="s">
        <v>45</v>
      </c>
    </row>
    <row r="5" spans="2:12" ht="12.75" x14ac:dyDescent="0.2">
      <c r="B5" s="16" t="s">
        <v>46</v>
      </c>
      <c r="D5" s="2" t="s">
        <v>47</v>
      </c>
    </row>
    <row r="6" spans="2:12" x14ac:dyDescent="0.2">
      <c r="B6" s="16" t="s">
        <v>48</v>
      </c>
      <c r="D6" s="30">
        <v>2035</v>
      </c>
    </row>
    <row r="7" spans="2:12" x14ac:dyDescent="0.2">
      <c r="B7" s="16" t="s">
        <v>49</v>
      </c>
    </row>
    <row r="8" spans="2:12" x14ac:dyDescent="0.2">
      <c r="B8" s="16" t="s">
        <v>50</v>
      </c>
    </row>
    <row r="9" spans="2:12" ht="12.75" x14ac:dyDescent="0.2">
      <c r="B9" s="16" t="s">
        <v>51</v>
      </c>
      <c r="D9" s="2" t="s">
        <v>52</v>
      </c>
      <c r="E9" s="2"/>
      <c r="F9" s="2"/>
      <c r="G9" s="2"/>
      <c r="H9" s="2"/>
      <c r="I9" s="2"/>
      <c r="J9" s="2"/>
      <c r="K9" s="2"/>
      <c r="L9" s="2"/>
    </row>
    <row r="10" spans="2:12" x14ac:dyDescent="0.2">
      <c r="B10" s="16" t="s">
        <v>53</v>
      </c>
      <c r="D10" s="1" t="s">
        <v>54</v>
      </c>
      <c r="E10" s="1" t="s">
        <v>55</v>
      </c>
      <c r="F10" s="1" t="s">
        <v>56</v>
      </c>
      <c r="G10" s="1" t="s">
        <v>57</v>
      </c>
      <c r="H10" s="1" t="s">
        <v>58</v>
      </c>
      <c r="I10" s="1" t="s">
        <v>59</v>
      </c>
      <c r="J10" s="1" t="s">
        <v>60</v>
      </c>
      <c r="K10" s="1" t="s">
        <v>61</v>
      </c>
      <c r="L10" s="1" t="s">
        <v>62</v>
      </c>
    </row>
    <row r="11" spans="2:12" x14ac:dyDescent="0.2">
      <c r="B11" s="16" t="s">
        <v>63</v>
      </c>
      <c r="D11" s="66" t="s">
        <v>64</v>
      </c>
      <c r="E11" s="66" t="str">
        <f>$D$3</f>
        <v>$/MWh Levelized</v>
      </c>
      <c r="F11" s="66" t="str">
        <f t="shared" ref="F11:G11" si="0">$D$3</f>
        <v>$/MWh Levelized</v>
      </c>
      <c r="G11" s="66" t="str">
        <f t="shared" si="0"/>
        <v>$/MWh Levelized</v>
      </c>
      <c r="H11" s="66" t="str">
        <f t="shared" ref="H11:L11" si="1">$D$3</f>
        <v>$/MWh Levelized</v>
      </c>
      <c r="I11" s="66" t="str">
        <f t="shared" si="1"/>
        <v>$/MWh Levelized</v>
      </c>
      <c r="J11" s="66" t="str">
        <f t="shared" si="1"/>
        <v>$/MWh Levelized</v>
      </c>
      <c r="K11" s="66" t="str">
        <f t="shared" si="1"/>
        <v>$/MWh Levelized</v>
      </c>
      <c r="L11" s="66" t="str">
        <f t="shared" si="1"/>
        <v>$/MWh Levelized</v>
      </c>
    </row>
    <row r="12" spans="2:12" x14ac:dyDescent="0.2">
      <c r="B12" s="16" t="s">
        <v>65</v>
      </c>
      <c r="D12" s="16" t="s">
        <v>66</v>
      </c>
      <c r="E12" s="67">
        <f ca="1">IFERROR(INDEX('Cost-Benefit'!$P$9:$W$118, MATCH(_xlfn.CONCAT(E$10, " ", $D12), 'Cost-Benefit'!$C$9:$C$118, 0), MATCH("PSP - Mid", 'Cost-Benefit'!$P$7:$W$7, 0)), "not selected")</f>
        <v>13.388451995419075</v>
      </c>
      <c r="F12" s="67" t="str">
        <f>IFERROR(INDEX('Cost-Benefit'!$P$9:$W$118, MATCH(_xlfn.CONCAT(F$10, " ", $D12), 'Cost-Benefit'!$C$9:$C$118, 0), MATCH("PSP - Mid", 'Cost-Benefit'!$P$7:$W$7, 0)), "not selected")</f>
        <v>not selected</v>
      </c>
      <c r="G12" s="67" t="str">
        <f>IFERROR(INDEX('Cost-Benefit'!$P$9:$W$118, MATCH(_xlfn.CONCAT(G$10, " ", $D12), 'Cost-Benefit'!$C$9:$C$118, 0), MATCH("PSP - Mid", 'Cost-Benefit'!$P$7:$W$7, 0)), "not selected")</f>
        <v>not selected</v>
      </c>
      <c r="H12" s="67">
        <f ca="1">IFERROR(INDEX('Cost-Benefit'!$P$9:$W$118, MATCH(_xlfn.CONCAT(H$10, " ", $D12), 'Cost-Benefit'!$C$9:$C$118, 0), MATCH("PSP - Mid", 'Cost-Benefit'!$P$7:$W$7, 0)), "not selected")</f>
        <v>13.943396737677247</v>
      </c>
      <c r="I12" s="67">
        <f ca="1">IFERROR(INDEX('Cost-Benefit'!$P$9:$W$118, MATCH(_xlfn.CONCAT(I$10, " ", $D12), 'Cost-Benefit'!$C$9:$C$118, 0), MATCH("PSP - Mid", 'Cost-Benefit'!$P$7:$W$7, 0)), "not selected")</f>
        <v>10.863067636620684</v>
      </c>
      <c r="J12" s="67">
        <f ca="1">IFERROR(INDEX('Cost-Benefit'!$P$9:$W$118, MATCH(_xlfn.CONCAT(J$10, " ", $D12), 'Cost-Benefit'!$C$9:$C$118, 0), MATCH("PSP - Mid", 'Cost-Benefit'!$P$7:$W$7, 0)), "not selected")</f>
        <v>8.6989987383355469</v>
      </c>
      <c r="K12" s="67">
        <f ca="1">IFERROR(INDEX('Cost-Benefit'!$P$9:$W$118, MATCH(_xlfn.CONCAT(K$10, " ", $D12), 'Cost-Benefit'!$C$9:$C$118, 0), MATCH("PSP - Mid", 'Cost-Benefit'!$P$7:$W$7, 0)), "not selected")</f>
        <v>-10.706679926129709</v>
      </c>
      <c r="L12" s="67">
        <f ca="1">IFERROR(INDEX('Cost-Benefit'!$P$9:$W$118, MATCH(_xlfn.CONCAT(L$10, " ", $D12), 'Cost-Benefit'!$C$9:$C$118, 0), MATCH("PSP - Mid", 'Cost-Benefit'!$P$7:$W$7, 0)), "not selected")</f>
        <v>-25.534721533069778</v>
      </c>
    </row>
    <row r="13" spans="2:12" x14ac:dyDescent="0.2">
      <c r="B13" s="16" t="s">
        <v>67</v>
      </c>
      <c r="D13" s="16" t="s">
        <v>68</v>
      </c>
      <c r="E13" s="67">
        <f ca="1">IFERROR(INDEX('Cost-Benefit'!$P$9:$W$118, MATCH(_xlfn.CONCAT(E$10, " ", $D13), 'Cost-Benefit'!$C$9:$C$118, 0), MATCH("PSP - Mid", 'Cost-Benefit'!$P$7:$W$7, 0)), "not selected")</f>
        <v>16.451447757052861</v>
      </c>
      <c r="F13" s="67" t="str">
        <f>IFERROR(INDEX('Cost-Benefit'!$P$9:$W$118, MATCH(_xlfn.CONCAT(F$10, " ", $D13), 'Cost-Benefit'!$C$9:$C$118, 0), MATCH("PSP - Mid", 'Cost-Benefit'!$P$7:$W$7, 0)), "not selected")</f>
        <v>not selected</v>
      </c>
      <c r="G13" s="67" t="str">
        <f>IFERROR(INDEX('Cost-Benefit'!$P$9:$W$118, MATCH(_xlfn.CONCAT(G$10, " ", $D13), 'Cost-Benefit'!$C$9:$C$118, 0), MATCH("PSP - Mid", 'Cost-Benefit'!$P$7:$W$7, 0)), "not selected")</f>
        <v>not selected</v>
      </c>
      <c r="H13" s="67">
        <f ca="1">IFERROR(INDEX('Cost-Benefit'!$P$9:$W$118, MATCH(_xlfn.CONCAT(H$10, " ", $D13), 'Cost-Benefit'!$C$9:$C$118, 0), MATCH("PSP - Mid", 'Cost-Benefit'!$P$7:$W$7, 0)), "not selected")</f>
        <v>10.653847890100181</v>
      </c>
      <c r="I13" s="67">
        <f ca="1">IFERROR(INDEX('Cost-Benefit'!$P$9:$W$118, MATCH(_xlfn.CONCAT(I$10, " ", $D13), 'Cost-Benefit'!$C$9:$C$118, 0), MATCH("PSP - Mid", 'Cost-Benefit'!$P$7:$W$7, 0)), "not selected")</f>
        <v>5.1337776353524447</v>
      </c>
      <c r="J13" s="67">
        <f ca="1">IFERROR(INDEX('Cost-Benefit'!$P$9:$W$118, MATCH(_xlfn.CONCAT(J$10, " ", $D13), 'Cost-Benefit'!$C$9:$C$118, 0), MATCH("PSP - Mid", 'Cost-Benefit'!$P$7:$W$7, 0)), "not selected")</f>
        <v>2.171885419716503</v>
      </c>
      <c r="K13" s="67">
        <f ca="1">IFERROR(INDEX('Cost-Benefit'!$P$9:$W$118, MATCH(_xlfn.CONCAT(K$10, " ", $D13), 'Cost-Benefit'!$C$9:$C$118, 0), MATCH("PSP - Mid", 'Cost-Benefit'!$P$7:$W$7, 0)), "not selected")</f>
        <v>-7.6411356020133638</v>
      </c>
      <c r="L13" s="67">
        <f ca="1">IFERROR(INDEX('Cost-Benefit'!$P$9:$W$118, MATCH(_xlfn.CONCAT(L$10, " ", $D13), 'Cost-Benefit'!$C$9:$C$118, 0), MATCH("PSP - Mid", 'Cost-Benefit'!$P$7:$W$7, 0)), "not selected")</f>
        <v>-20.469431531342764</v>
      </c>
    </row>
    <row r="14" spans="2:12" x14ac:dyDescent="0.2">
      <c r="B14" s="16" t="s">
        <v>69</v>
      </c>
      <c r="D14" s="16" t="s">
        <v>70</v>
      </c>
      <c r="E14" s="67">
        <f ca="1">IFERROR(INDEX('Cost-Benefit'!$P$9:$W$118, MATCH(_xlfn.CONCAT(E$10, " ", $D14), 'Cost-Benefit'!$C$9:$C$118, 0), MATCH("PSP - Mid", 'Cost-Benefit'!$P$7:$W$7, 0)), "not selected")</f>
        <v>-6.7770318011060766</v>
      </c>
      <c r="F14" s="67" t="str">
        <f>IFERROR(INDEX('Cost-Benefit'!$P$9:$W$118, MATCH(_xlfn.CONCAT(F$10, " ", $D14), 'Cost-Benefit'!$C$9:$C$118, 0), MATCH("PSP - Mid", 'Cost-Benefit'!$P$7:$W$7, 0)), "not selected")</f>
        <v>not selected</v>
      </c>
      <c r="G14" s="67" t="str">
        <f>IFERROR(INDEX('Cost-Benefit'!$P$9:$W$118, MATCH(_xlfn.CONCAT(G$10, " ", $D14), 'Cost-Benefit'!$C$9:$C$118, 0), MATCH("PSP - Mid", 'Cost-Benefit'!$P$7:$W$7, 0)), "not selected")</f>
        <v>not selected</v>
      </c>
      <c r="H14" s="67">
        <f ca="1">IFERROR(INDEX('Cost-Benefit'!$P$9:$W$118, MATCH(_xlfn.CONCAT(H$10, " ", $D14), 'Cost-Benefit'!$C$9:$C$118, 0), MATCH("PSP - Mid", 'Cost-Benefit'!$P$7:$W$7, 0)), "not selected")</f>
        <v>-7.5491488472151218</v>
      </c>
      <c r="I14" s="67">
        <f ca="1">IFERROR(INDEX('Cost-Benefit'!$P$9:$W$118, MATCH(_xlfn.CONCAT(I$10, " ", $D14), 'Cost-Benefit'!$C$9:$C$118, 0), MATCH("PSP - Mid", 'Cost-Benefit'!$P$7:$W$7, 0)), "not selected")</f>
        <v>-10.166501178310511</v>
      </c>
      <c r="J14" s="67">
        <f ca="1">IFERROR(INDEX('Cost-Benefit'!$P$9:$W$118, MATCH(_xlfn.CONCAT(J$10, " ", $D14), 'Cost-Benefit'!$C$9:$C$118, 0), MATCH("PSP - Mid", 'Cost-Benefit'!$P$7:$W$7, 0)), "not selected")</f>
        <v>-13.506812910815782</v>
      </c>
      <c r="K14" s="67">
        <f ca="1">IFERROR(INDEX('Cost-Benefit'!$P$9:$W$118, MATCH(_xlfn.CONCAT(K$10, " ", $D14), 'Cost-Benefit'!$C$9:$C$118, 0), MATCH("PSP - Mid", 'Cost-Benefit'!$P$7:$W$7, 0)), "not selected")</f>
        <v>-25.645031786776158</v>
      </c>
      <c r="L14" s="67">
        <f ca="1">IFERROR(INDEX('Cost-Benefit'!$P$9:$W$118, MATCH(_xlfn.CONCAT(L$10, " ", $D14), 'Cost-Benefit'!$C$9:$C$118, 0), MATCH("PSP - Mid", 'Cost-Benefit'!$P$7:$W$7, 0)), "not selected")</f>
        <v>-33.426653637273517</v>
      </c>
    </row>
    <row r="15" spans="2:12" x14ac:dyDescent="0.2">
      <c r="B15" s="16" t="s">
        <v>71</v>
      </c>
      <c r="D15" s="16" t="s">
        <v>72</v>
      </c>
      <c r="E15" s="67">
        <f ca="1">IFERROR(INDEX('Cost-Benefit'!$P$9:$W$118, MATCH(_xlfn.CONCAT(E$10, " ", $D15), 'Cost-Benefit'!$C$9:$C$118, 0), MATCH("PSP - Mid", 'Cost-Benefit'!$P$7:$W$7, 0)), "not selected")</f>
        <v>-0.23254885889551247</v>
      </c>
      <c r="F15" s="67" t="str">
        <f>IFERROR(INDEX('Cost-Benefit'!$P$9:$W$118, MATCH(_xlfn.CONCAT(F$10, " ", $D15), 'Cost-Benefit'!$C$9:$C$118, 0), MATCH("PSP - Mid", 'Cost-Benefit'!$P$7:$W$7, 0)), "not selected")</f>
        <v>not selected</v>
      </c>
      <c r="G15" s="67" t="str">
        <f>IFERROR(INDEX('Cost-Benefit'!$P$9:$W$118, MATCH(_xlfn.CONCAT(G$10, " ", $D15), 'Cost-Benefit'!$C$9:$C$118, 0), MATCH("PSP - Mid", 'Cost-Benefit'!$P$7:$W$7, 0)), "not selected")</f>
        <v>not selected</v>
      </c>
      <c r="H15" s="67">
        <f ca="1">IFERROR(INDEX('Cost-Benefit'!$P$9:$W$118, MATCH(_xlfn.CONCAT(H$10, " ", $D15), 'Cost-Benefit'!$C$9:$C$118, 0), MATCH("PSP - Mid", 'Cost-Benefit'!$P$7:$W$7, 0)), "not selected")</f>
        <v>2.412978930664238</v>
      </c>
      <c r="I15" s="67">
        <f ca="1">IFERROR(INDEX('Cost-Benefit'!$P$9:$W$118, MATCH(_xlfn.CONCAT(I$10, " ", $D15), 'Cost-Benefit'!$C$9:$C$118, 0), MATCH("PSP - Mid", 'Cost-Benefit'!$P$7:$W$7, 0)), "not selected")</f>
        <v>-0.40068160538849895</v>
      </c>
      <c r="J15" s="67">
        <f ca="1">IFERROR(INDEX('Cost-Benefit'!$P$9:$W$118, MATCH(_xlfn.CONCAT(J$10, " ", $D15), 'Cost-Benefit'!$C$9:$C$118, 0), MATCH("PSP - Mid", 'Cost-Benefit'!$P$7:$W$7, 0)), "not selected")</f>
        <v>-10.107092671541636</v>
      </c>
      <c r="K15" s="67" t="str">
        <f>IFERROR(INDEX('Cost-Benefit'!$P$9:$W$118, MATCH(_xlfn.CONCAT(K$10, " ", $D15), 'Cost-Benefit'!$C$9:$C$118, 0), MATCH("PSP - Mid", 'Cost-Benefit'!$P$7:$W$7, 0)), "not selected")</f>
        <v>not selected</v>
      </c>
      <c r="L15" s="67" t="str">
        <f>IFERROR(INDEX('Cost-Benefit'!$P$9:$W$118, MATCH(_xlfn.CONCAT(L$10, " ", $D15), 'Cost-Benefit'!$C$9:$C$118, 0), MATCH("PSP - Mid", 'Cost-Benefit'!$P$7:$W$7, 0)), "not selected")</f>
        <v>not selected</v>
      </c>
    </row>
    <row r="16" spans="2:12" x14ac:dyDescent="0.2">
      <c r="B16" s="16" t="s">
        <v>73</v>
      </c>
      <c r="D16" s="16" t="s">
        <v>74</v>
      </c>
      <c r="E16" s="67">
        <f ca="1">IFERROR(INDEX('Cost-Benefit'!$P$9:$W$118, MATCH(_xlfn.CONCAT(E$10, " ", $D16), 'Cost-Benefit'!$C$9:$C$118, 0), MATCH("PSP - Mid", 'Cost-Benefit'!$P$7:$W$7, 0)), "not selected")</f>
        <v>7.1595380287333512</v>
      </c>
      <c r="F16" s="67" t="str">
        <f>IFERROR(INDEX('Cost-Benefit'!$P$9:$W$118, MATCH(_xlfn.CONCAT(F$10, " ", $D16), 'Cost-Benefit'!$C$9:$C$118, 0), MATCH("PSP - Mid", 'Cost-Benefit'!$P$7:$W$7, 0)), "not selected")</f>
        <v>not selected</v>
      </c>
      <c r="G16" s="67" t="str">
        <f>IFERROR(INDEX('Cost-Benefit'!$P$9:$W$118, MATCH(_xlfn.CONCAT(G$10, " ", $D16), 'Cost-Benefit'!$C$9:$C$118, 0), MATCH("PSP - Mid", 'Cost-Benefit'!$P$7:$W$7, 0)), "not selected")</f>
        <v>not selected</v>
      </c>
      <c r="H16" s="67">
        <f ca="1">IFERROR(INDEX('Cost-Benefit'!$P$9:$W$118, MATCH(_xlfn.CONCAT(H$10, " ", $D16), 'Cost-Benefit'!$C$9:$C$118, 0), MATCH("PSP - Mid", 'Cost-Benefit'!$P$7:$W$7, 0)), "not selected")</f>
        <v>-6.4908338920332653E-2</v>
      </c>
      <c r="I16" s="67">
        <f ca="1">IFERROR(INDEX('Cost-Benefit'!$P$9:$W$118, MATCH(_xlfn.CONCAT(I$10, " ", $D16), 'Cost-Benefit'!$C$9:$C$118, 0), MATCH("PSP - Mid", 'Cost-Benefit'!$P$7:$W$7, 0)), "not selected")</f>
        <v>-3.3206239058375218</v>
      </c>
      <c r="J16" s="67">
        <f ca="1">IFERROR(INDEX('Cost-Benefit'!$P$9:$W$118, MATCH(_xlfn.CONCAT(J$10, " ", $D16), 'Cost-Benefit'!$C$9:$C$118, 0), MATCH("PSP - Mid", 'Cost-Benefit'!$P$7:$W$7, 0)), "not selected")</f>
        <v>-11.960516470389045</v>
      </c>
      <c r="K16" s="67" t="str">
        <f>IFERROR(INDEX('Cost-Benefit'!$P$9:$W$118, MATCH(_xlfn.CONCAT(K$10, " ", $D16), 'Cost-Benefit'!$C$9:$C$118, 0), MATCH("PSP - Mid", 'Cost-Benefit'!$P$7:$W$7, 0)), "not selected")</f>
        <v>not selected</v>
      </c>
      <c r="L16" s="67" t="str">
        <f>IFERROR(INDEX('Cost-Benefit'!$P$9:$W$118, MATCH(_xlfn.CONCAT(L$10, " ", $D16), 'Cost-Benefit'!$C$9:$C$118, 0), MATCH("PSP - Mid", 'Cost-Benefit'!$P$7:$W$7, 0)), "not selected")</f>
        <v>not selected</v>
      </c>
    </row>
    <row r="17" spans="2:12" x14ac:dyDescent="0.2">
      <c r="B17" s="16" t="s">
        <v>75</v>
      </c>
      <c r="D17" s="16" t="s">
        <v>76</v>
      </c>
      <c r="E17" s="67">
        <f ca="1">IFERROR(INDEX('Cost-Benefit'!$P$9:$W$118, MATCH(_xlfn.CONCAT(E$10, " ", $D17), 'Cost-Benefit'!$C$9:$C$118, 0), MATCH("PSP - Mid", 'Cost-Benefit'!$P$7:$W$7, 0)), "not selected")</f>
        <v>-1.9314230433920159</v>
      </c>
      <c r="F17" s="67" t="str">
        <f>IFERROR(INDEX('Cost-Benefit'!$P$9:$W$118, MATCH(_xlfn.CONCAT(F$10, " ", $D17), 'Cost-Benefit'!$C$9:$C$118, 0), MATCH("PSP - Mid", 'Cost-Benefit'!$P$7:$W$7, 0)), "not selected")</f>
        <v>not selected</v>
      </c>
      <c r="G17" s="67" t="str">
        <f>IFERROR(INDEX('Cost-Benefit'!$P$9:$W$118, MATCH(_xlfn.CONCAT(G$10, " ", $D17), 'Cost-Benefit'!$C$9:$C$118, 0), MATCH("PSP - Mid", 'Cost-Benefit'!$P$7:$W$7, 0)), "not selected")</f>
        <v>not selected</v>
      </c>
      <c r="H17" s="67">
        <f ca="1">IFERROR(INDEX('Cost-Benefit'!$P$9:$W$118, MATCH(_xlfn.CONCAT(H$10, " ", $D17), 'Cost-Benefit'!$C$9:$C$118, 0), MATCH("PSP - Mid", 'Cost-Benefit'!$P$7:$W$7, 0)), "not selected")</f>
        <v>-6.7279603938107186</v>
      </c>
      <c r="I17" s="67">
        <f ca="1">IFERROR(INDEX('Cost-Benefit'!$P$9:$W$118, MATCH(_xlfn.CONCAT(I$10, " ", $D17), 'Cost-Benefit'!$C$9:$C$118, 0), MATCH("PSP - Mid", 'Cost-Benefit'!$P$7:$W$7, 0)), "not selected")</f>
        <v>-9.3394659584448192</v>
      </c>
      <c r="J17" s="67">
        <f ca="1">IFERROR(INDEX('Cost-Benefit'!$P$9:$W$118, MATCH(_xlfn.CONCAT(J$10, " ", $D17), 'Cost-Benefit'!$C$9:$C$118, 0), MATCH("PSP - Mid", 'Cost-Benefit'!$P$7:$W$7, 0)), "not selected")</f>
        <v>-8.6094180911349554</v>
      </c>
      <c r="K17" s="67" t="str">
        <f>IFERROR(INDEX('Cost-Benefit'!$P$9:$W$118, MATCH(_xlfn.CONCAT(K$10, " ", $D17), 'Cost-Benefit'!$C$9:$C$118, 0), MATCH("PSP - Mid", 'Cost-Benefit'!$P$7:$W$7, 0)), "not selected")</f>
        <v>not selected</v>
      </c>
      <c r="L17" s="67" t="str">
        <f>IFERROR(INDEX('Cost-Benefit'!$P$9:$W$118, MATCH(_xlfn.CONCAT(L$10, " ", $D17), 'Cost-Benefit'!$C$9:$C$118, 0), MATCH("PSP - Mid", 'Cost-Benefit'!$P$7:$W$7, 0)), "not selected")</f>
        <v>not selected</v>
      </c>
    </row>
    <row r="18" spans="2:12" x14ac:dyDescent="0.2">
      <c r="B18" s="16" t="s">
        <v>77</v>
      </c>
      <c r="D18" s="16" t="s">
        <v>78</v>
      </c>
      <c r="E18" s="67">
        <f ca="1">IFERROR(INDEX('Cost-Benefit'!$P$9:$W$118, MATCH(_xlfn.CONCAT(E$10, " ", $D18), 'Cost-Benefit'!$C$9:$C$118, 0), MATCH("PSP - Mid", 'Cost-Benefit'!$P$7:$W$7, 0)), "not selected")</f>
        <v>-13.815462683226052</v>
      </c>
      <c r="F18" s="67" t="str">
        <f>IFERROR(INDEX('Cost-Benefit'!$P$9:$W$118, MATCH(_xlfn.CONCAT(F$10, " ", $D18), 'Cost-Benefit'!$C$9:$C$118, 0), MATCH("PSP - Mid", 'Cost-Benefit'!$P$7:$W$7, 0)), "not selected")</f>
        <v>not selected</v>
      </c>
      <c r="G18" s="67" t="str">
        <f>IFERROR(INDEX('Cost-Benefit'!$P$9:$W$118, MATCH(_xlfn.CONCAT(G$10, " ", $D18), 'Cost-Benefit'!$C$9:$C$118, 0), MATCH("PSP - Mid", 'Cost-Benefit'!$P$7:$W$7, 0)), "not selected")</f>
        <v>not selected</v>
      </c>
      <c r="H18" s="67">
        <f ca="1">IFERROR(INDEX('Cost-Benefit'!$P$9:$W$118, MATCH(_xlfn.CONCAT(H$10, " ", $D18), 'Cost-Benefit'!$C$9:$C$118, 0), MATCH("PSP - Mid", 'Cost-Benefit'!$P$7:$W$7, 0)), "not selected")</f>
        <v>-9.4167019176174733</v>
      </c>
      <c r="I18" s="67">
        <f ca="1">IFERROR(INDEX('Cost-Benefit'!$P$9:$W$118, MATCH(_xlfn.CONCAT(I$10, " ", $D18), 'Cost-Benefit'!$C$9:$C$118, 0), MATCH("PSP - Mid", 'Cost-Benefit'!$P$7:$W$7, 0)), "not selected")</f>
        <v>-12.908881024399754</v>
      </c>
      <c r="J18" s="67">
        <f ca="1">IFERROR(INDEX('Cost-Benefit'!$P$9:$W$118, MATCH(_xlfn.CONCAT(J$10, " ", $D18), 'Cost-Benefit'!$C$9:$C$118, 0), MATCH("PSP - Mid", 'Cost-Benefit'!$P$7:$W$7, 0)), "not selected")</f>
        <v>-19.397036412650181</v>
      </c>
      <c r="K18" s="67" t="str">
        <f>IFERROR(INDEX('Cost-Benefit'!$P$9:$W$118, MATCH(_xlfn.CONCAT(K$10, " ", $D18), 'Cost-Benefit'!$C$9:$C$118, 0), MATCH("PSP - Mid", 'Cost-Benefit'!$P$7:$W$7, 0)), "not selected")</f>
        <v>not selected</v>
      </c>
      <c r="L18" s="67" t="str">
        <f>IFERROR(INDEX('Cost-Benefit'!$P$9:$W$118, MATCH(_xlfn.CONCAT(L$10, " ", $D18), 'Cost-Benefit'!$C$9:$C$118, 0), MATCH("PSP - Mid", 'Cost-Benefit'!$P$7:$W$7, 0)), "not selected")</f>
        <v>not selected</v>
      </c>
    </row>
    <row r="19" spans="2:12" x14ac:dyDescent="0.2">
      <c r="B19" s="16" t="s">
        <v>79</v>
      </c>
      <c r="D19" s="16" t="s">
        <v>80</v>
      </c>
      <c r="E19" s="67">
        <f ca="1">IFERROR(INDEX('Cost-Benefit'!$P$9:$W$118, MATCH(_xlfn.CONCAT(E$10, " ", $D19), 'Cost-Benefit'!$C$9:$C$118, 0), MATCH("PSP - Mid", 'Cost-Benefit'!$P$7:$W$7, 0)), "not selected")</f>
        <v>-12.448297500600461</v>
      </c>
      <c r="F19" s="67" t="str">
        <f>IFERROR(INDEX('Cost-Benefit'!$P$9:$W$118, MATCH(_xlfn.CONCAT(F$10, " ", $D19), 'Cost-Benefit'!$C$9:$C$118, 0), MATCH("PSP - Mid", 'Cost-Benefit'!$P$7:$W$7, 0)), "not selected")</f>
        <v>not selected</v>
      </c>
      <c r="G19" s="67" t="str">
        <f>IFERROR(INDEX('Cost-Benefit'!$P$9:$W$118, MATCH(_xlfn.CONCAT(G$10, " ", $D19), 'Cost-Benefit'!$C$9:$C$118, 0), MATCH("PSP - Mid", 'Cost-Benefit'!$P$7:$W$7, 0)), "not selected")</f>
        <v>not selected</v>
      </c>
      <c r="H19" s="67">
        <f ca="1">IFERROR(INDEX('Cost-Benefit'!$P$9:$W$118, MATCH(_xlfn.CONCAT(H$10, " ", $D19), 'Cost-Benefit'!$C$9:$C$118, 0), MATCH("PSP - Mid", 'Cost-Benefit'!$P$7:$W$7, 0)), "not selected")</f>
        <v>-14.20713423876753</v>
      </c>
      <c r="I19" s="67">
        <f ca="1">IFERROR(INDEX('Cost-Benefit'!$P$9:$W$118, MATCH(_xlfn.CONCAT(I$10, " ", $D19), 'Cost-Benefit'!$C$9:$C$118, 0), MATCH("PSP - Mid", 'Cost-Benefit'!$P$7:$W$7, 0)), "not selected")</f>
        <v>-16.376603015821026</v>
      </c>
      <c r="J19" s="67">
        <f ca="1">IFERROR(INDEX('Cost-Benefit'!$P$9:$W$118, MATCH(_xlfn.CONCAT(J$10, " ", $D19), 'Cost-Benefit'!$C$9:$C$118, 0), MATCH("PSP - Mid", 'Cost-Benefit'!$P$7:$W$7, 0)), "not selected")</f>
        <v>-24.478492352091784</v>
      </c>
      <c r="K19" s="67" t="str">
        <f>IFERROR(INDEX('Cost-Benefit'!$P$9:$W$118, MATCH(_xlfn.CONCAT(K$10, " ", $D19), 'Cost-Benefit'!$C$9:$C$118, 0), MATCH("PSP - Mid", 'Cost-Benefit'!$P$7:$W$7, 0)), "not selected")</f>
        <v>not selected</v>
      </c>
      <c r="L19" s="67" t="str">
        <f>IFERROR(INDEX('Cost-Benefit'!$P$9:$W$118, MATCH(_xlfn.CONCAT(L$10, " ", $D19), 'Cost-Benefit'!$C$9:$C$118, 0), MATCH("PSP - Mid", 'Cost-Benefit'!$P$7:$W$7, 0)), "not selected")</f>
        <v>not selected</v>
      </c>
    </row>
    <row r="20" spans="2:12" x14ac:dyDescent="0.2">
      <c r="B20" s="16" t="s">
        <v>81</v>
      </c>
      <c r="D20" s="16" t="s">
        <v>82</v>
      </c>
      <c r="E20" s="67">
        <f ca="1">IFERROR(INDEX('Cost-Benefit'!$P$9:$W$118, MATCH(_xlfn.CONCAT(E$10, " ", $D20), 'Cost-Benefit'!$C$9:$C$118, 0), MATCH("PSP - Mid", 'Cost-Benefit'!$P$7:$W$7, 0)), "not selected")</f>
        <v>-19.776627596540742</v>
      </c>
      <c r="F20" s="67" t="str">
        <f>IFERROR(INDEX('Cost-Benefit'!$P$9:$W$118, MATCH(_xlfn.CONCAT(F$10, " ", $D20), 'Cost-Benefit'!$C$9:$C$118, 0), MATCH("PSP - Mid", 'Cost-Benefit'!$P$7:$W$7, 0)), "not selected")</f>
        <v>not selected</v>
      </c>
      <c r="G20" s="67" t="str">
        <f>IFERROR(INDEX('Cost-Benefit'!$P$9:$W$118, MATCH(_xlfn.CONCAT(G$10, " ", $D20), 'Cost-Benefit'!$C$9:$C$118, 0), MATCH("PSP - Mid", 'Cost-Benefit'!$P$7:$W$7, 0)), "not selected")</f>
        <v>not selected</v>
      </c>
      <c r="H20" s="67">
        <f ca="1">IFERROR(INDEX('Cost-Benefit'!$P$9:$W$118, MATCH(_xlfn.CONCAT(H$10, " ", $D20), 'Cost-Benefit'!$C$9:$C$118, 0), MATCH("PSP - Mid", 'Cost-Benefit'!$P$7:$W$7, 0)), "not selected")</f>
        <v>-19.751983134044977</v>
      </c>
      <c r="I20" s="67">
        <f ca="1">IFERROR(INDEX('Cost-Benefit'!$P$9:$W$118, MATCH(_xlfn.CONCAT(I$10, " ", $D20), 'Cost-Benefit'!$C$9:$C$118, 0), MATCH("PSP - Mid", 'Cost-Benefit'!$P$7:$W$7, 0)), "not selected")</f>
        <v>-22.935890463937533</v>
      </c>
      <c r="J20" s="67">
        <f ca="1">IFERROR(INDEX('Cost-Benefit'!$P$9:$W$118, MATCH(_xlfn.CONCAT(J$10, " ", $D20), 'Cost-Benefit'!$C$9:$C$118, 0), MATCH("PSP - Mid", 'Cost-Benefit'!$P$7:$W$7, 0)), "not selected")</f>
        <v>-19.448793999794809</v>
      </c>
      <c r="K20" s="67" t="str">
        <f>IFERROR(INDEX('Cost-Benefit'!$P$9:$W$118, MATCH(_xlfn.CONCAT(K$10, " ", $D20), 'Cost-Benefit'!$C$9:$C$118, 0), MATCH("PSP - Mid", 'Cost-Benefit'!$P$7:$W$7, 0)), "not selected")</f>
        <v>not selected</v>
      </c>
      <c r="L20" s="67" t="str">
        <f>IFERROR(INDEX('Cost-Benefit'!$P$9:$W$118, MATCH(_xlfn.CONCAT(L$10, " ", $D20), 'Cost-Benefit'!$C$9:$C$118, 0), MATCH("PSP - Mid", 'Cost-Benefit'!$P$7:$W$7, 0)), "not selected")</f>
        <v>not selected</v>
      </c>
    </row>
    <row r="21" spans="2:12" x14ac:dyDescent="0.2">
      <c r="B21" s="16" t="s">
        <v>83</v>
      </c>
      <c r="D21" s="16" t="s">
        <v>84</v>
      </c>
      <c r="E21" s="67">
        <f ca="1">IFERROR(INDEX('Cost-Benefit'!$P$9:$W$118, MATCH(_xlfn.CONCAT(E$10, " ", $D21), 'Cost-Benefit'!$C$9:$C$118, 0), MATCH("PSP - Mid", 'Cost-Benefit'!$P$7:$W$7, 0)), "not selected")</f>
        <v>-23.858765671895156</v>
      </c>
      <c r="F21" s="67" t="str">
        <f>IFERROR(INDEX('Cost-Benefit'!$P$9:$W$118, MATCH(_xlfn.CONCAT(F$10, " ", $D21), 'Cost-Benefit'!$C$9:$C$118, 0), MATCH("PSP - Mid", 'Cost-Benefit'!$P$7:$W$7, 0)), "not selected")</f>
        <v>not selected</v>
      </c>
      <c r="G21" s="67" t="str">
        <f>IFERROR(INDEX('Cost-Benefit'!$P$9:$W$118, MATCH(_xlfn.CONCAT(G$10, " ", $D21), 'Cost-Benefit'!$C$9:$C$118, 0), MATCH("PSP - Mid", 'Cost-Benefit'!$P$7:$W$7, 0)), "not selected")</f>
        <v>not selected</v>
      </c>
      <c r="H21" s="67">
        <f ca="1">IFERROR(INDEX('Cost-Benefit'!$P$9:$W$118, MATCH(_xlfn.CONCAT(H$10, " ", $D21), 'Cost-Benefit'!$C$9:$C$118, 0), MATCH("PSP - Mid", 'Cost-Benefit'!$P$7:$W$7, 0)), "not selected")</f>
        <v>-21.107758883304641</v>
      </c>
      <c r="I21" s="67">
        <f ca="1">IFERROR(INDEX('Cost-Benefit'!$P$9:$W$118, MATCH(_xlfn.CONCAT(I$10, " ", $D21), 'Cost-Benefit'!$C$9:$C$118, 0), MATCH("PSP - Mid", 'Cost-Benefit'!$P$7:$W$7, 0)), "not selected")</f>
        <v>-22.971104266875322</v>
      </c>
      <c r="J21" s="67">
        <f ca="1">IFERROR(INDEX('Cost-Benefit'!$P$9:$W$118, MATCH(_xlfn.CONCAT(J$10, " ", $D21), 'Cost-Benefit'!$C$9:$C$118, 0), MATCH("PSP - Mid", 'Cost-Benefit'!$P$7:$W$7, 0)), "not selected")</f>
        <v>-22.262041705129498</v>
      </c>
      <c r="K21" s="67" t="str">
        <f>IFERROR(INDEX('Cost-Benefit'!$P$9:$W$118, MATCH(_xlfn.CONCAT(K$10, " ", $D21), 'Cost-Benefit'!$C$9:$C$118, 0), MATCH("PSP - Mid", 'Cost-Benefit'!$P$7:$W$7, 0)), "not selected")</f>
        <v>not selected</v>
      </c>
      <c r="L21" s="67" t="str">
        <f>IFERROR(INDEX('Cost-Benefit'!$P$9:$W$118, MATCH(_xlfn.CONCAT(L$10, " ", $D21), 'Cost-Benefit'!$C$9:$C$118, 0), MATCH("PSP - Mid", 'Cost-Benefit'!$P$7:$W$7, 0)), "not selected")</f>
        <v>not selected</v>
      </c>
    </row>
    <row r="22" spans="2:12" x14ac:dyDescent="0.2">
      <c r="B22" s="16" t="s">
        <v>85</v>
      </c>
      <c r="D22" s="16" t="s">
        <v>86</v>
      </c>
      <c r="E22" s="67">
        <f ca="1">IFERROR(INDEX('Cost-Benefit'!$P$9:$W$118, MATCH(_xlfn.CONCAT(E$10, " ", $D22), 'Cost-Benefit'!$C$9:$C$118, 0), MATCH("PSP - Mid", 'Cost-Benefit'!$P$7:$W$7, 0)), "not selected")</f>
        <v>-31.277337257847762</v>
      </c>
      <c r="F22" s="67" t="str">
        <f>IFERROR(INDEX('Cost-Benefit'!$P$9:$W$118, MATCH(_xlfn.CONCAT(F$10, " ", $D22), 'Cost-Benefit'!$C$9:$C$118, 0), MATCH("PSP - Mid", 'Cost-Benefit'!$P$7:$W$7, 0)), "not selected")</f>
        <v>not selected</v>
      </c>
      <c r="G22" s="67" t="str">
        <f>IFERROR(INDEX('Cost-Benefit'!$P$9:$W$118, MATCH(_xlfn.CONCAT(G$10, " ", $D22), 'Cost-Benefit'!$C$9:$C$118, 0), MATCH("PSP - Mid", 'Cost-Benefit'!$P$7:$W$7, 0)), "not selected")</f>
        <v>not selected</v>
      </c>
      <c r="H22" s="67">
        <f ca="1">IFERROR(INDEX('Cost-Benefit'!$P$9:$W$118, MATCH(_xlfn.CONCAT(H$10, " ", $D22), 'Cost-Benefit'!$C$9:$C$118, 0), MATCH("PSP - Mid", 'Cost-Benefit'!$P$7:$W$7, 0)), "not selected")</f>
        <v>-22.709138168025618</v>
      </c>
      <c r="I22" s="67">
        <f ca="1">IFERROR(INDEX('Cost-Benefit'!$P$9:$W$118, MATCH(_xlfn.CONCAT(I$10, " ", $D22), 'Cost-Benefit'!$C$9:$C$118, 0), MATCH("PSP - Mid", 'Cost-Benefit'!$P$7:$W$7, 0)), "not selected")</f>
        <v>-25.107035663693345</v>
      </c>
      <c r="J22" s="67">
        <f ca="1">IFERROR(INDEX('Cost-Benefit'!$P$9:$W$118, MATCH(_xlfn.CONCAT(J$10, " ", $D22), 'Cost-Benefit'!$C$9:$C$118, 0), MATCH("PSP - Mid", 'Cost-Benefit'!$P$7:$W$7, 0)), "not selected")</f>
        <v>-22.155754275041623</v>
      </c>
      <c r="K22" s="67" t="str">
        <f>IFERROR(INDEX('Cost-Benefit'!$P$9:$W$118, MATCH(_xlfn.CONCAT(K$10, " ", $D22), 'Cost-Benefit'!$C$9:$C$118, 0), MATCH("PSP - Mid", 'Cost-Benefit'!$P$7:$W$7, 0)), "not selected")</f>
        <v>not selected</v>
      </c>
      <c r="L22" s="67" t="str">
        <f>IFERROR(INDEX('Cost-Benefit'!$P$9:$W$118, MATCH(_xlfn.CONCAT(L$10, " ", $D22), 'Cost-Benefit'!$C$9:$C$118, 0), MATCH("PSP - Mid", 'Cost-Benefit'!$P$7:$W$7, 0)), "not selected")</f>
        <v>not selected</v>
      </c>
    </row>
    <row r="23" spans="2:12" x14ac:dyDescent="0.2">
      <c r="B23" s="16" t="s">
        <v>87</v>
      </c>
      <c r="D23" s="16" t="s">
        <v>88</v>
      </c>
      <c r="E23" s="67">
        <f ca="1">IFERROR(INDEX('Cost-Benefit'!$P$9:$W$118, MATCH(_xlfn.CONCAT(E$10, " ", $D23), 'Cost-Benefit'!$C$9:$C$118, 0), MATCH("PSP - Mid", 'Cost-Benefit'!$P$7:$W$7, 0)), "not selected")</f>
        <v>-35.363284129041304</v>
      </c>
      <c r="F23" s="67" t="str">
        <f>IFERROR(INDEX('Cost-Benefit'!$P$9:$W$118, MATCH(_xlfn.CONCAT(F$10, " ", $D23), 'Cost-Benefit'!$C$9:$C$118, 0), MATCH("PSP - Mid", 'Cost-Benefit'!$P$7:$W$7, 0)), "not selected")</f>
        <v>not selected</v>
      </c>
      <c r="G23" s="67" t="str">
        <f>IFERROR(INDEX('Cost-Benefit'!$P$9:$W$118, MATCH(_xlfn.CONCAT(G$10, " ", $D23), 'Cost-Benefit'!$C$9:$C$118, 0), MATCH("PSP - Mid", 'Cost-Benefit'!$P$7:$W$7, 0)), "not selected")</f>
        <v>not selected</v>
      </c>
      <c r="H23" s="67">
        <f ca="1">IFERROR(INDEX('Cost-Benefit'!$P$9:$W$118, MATCH(_xlfn.CONCAT(H$10, " ", $D23), 'Cost-Benefit'!$C$9:$C$118, 0), MATCH("PSP - Mid", 'Cost-Benefit'!$P$7:$W$7, 0)), "not selected")</f>
        <v>-28.083792064971824</v>
      </c>
      <c r="I23" s="67">
        <f ca="1">IFERROR(INDEX('Cost-Benefit'!$P$9:$W$118, MATCH(_xlfn.CONCAT(I$10, " ", $D23), 'Cost-Benefit'!$C$9:$C$118, 0), MATCH("PSP - Mid", 'Cost-Benefit'!$P$7:$W$7, 0)), "not selected")</f>
        <v>-29.762417105424362</v>
      </c>
      <c r="J23" s="67">
        <f ca="1">IFERROR(INDEX('Cost-Benefit'!$P$9:$W$118, MATCH(_xlfn.CONCAT(J$10, " ", $D23), 'Cost-Benefit'!$C$9:$C$118, 0), MATCH("PSP - Mid", 'Cost-Benefit'!$P$7:$W$7, 0)), "not selected")</f>
        <v>-26.992899099654537</v>
      </c>
      <c r="K23" s="67" t="str">
        <f>IFERROR(INDEX('Cost-Benefit'!$P$9:$W$118, MATCH(_xlfn.CONCAT(K$10, " ", $D23), 'Cost-Benefit'!$C$9:$C$118, 0), MATCH("PSP - Mid", 'Cost-Benefit'!$P$7:$W$7, 0)), "not selected")</f>
        <v>not selected</v>
      </c>
      <c r="L23" s="67" t="str">
        <f>IFERROR(INDEX('Cost-Benefit'!$P$9:$W$118, MATCH(_xlfn.CONCAT(L$10, " ", $D23), 'Cost-Benefit'!$C$9:$C$118, 0), MATCH("PSP - Mid", 'Cost-Benefit'!$P$7:$W$7, 0)), "not selected")</f>
        <v>not selected</v>
      </c>
    </row>
    <row r="24" spans="2:12" x14ac:dyDescent="0.2">
      <c r="B24" s="16" t="s">
        <v>89</v>
      </c>
      <c r="D24" s="16" t="s">
        <v>90</v>
      </c>
      <c r="E24" s="67">
        <f ca="1">IFERROR(INDEX('Cost-Benefit'!$P$9:$W$118, MATCH(_xlfn.CONCAT(E$10, " ", $D24), 'Cost-Benefit'!$C$9:$C$118, 0), MATCH("PSP - Mid", 'Cost-Benefit'!$P$7:$W$7, 0)), "not selected")</f>
        <v>-35.040195172204399</v>
      </c>
      <c r="F24" s="67" t="str">
        <f>IFERROR(INDEX('Cost-Benefit'!$P$9:$W$118, MATCH(_xlfn.CONCAT(F$10, " ", $D24), 'Cost-Benefit'!$C$9:$C$118, 0), MATCH("PSP - Mid", 'Cost-Benefit'!$P$7:$W$7, 0)), "not selected")</f>
        <v>not selected</v>
      </c>
      <c r="G24" s="67" t="str">
        <f>IFERROR(INDEX('Cost-Benefit'!$P$9:$W$118, MATCH(_xlfn.CONCAT(G$10, " ", $D24), 'Cost-Benefit'!$C$9:$C$118, 0), MATCH("PSP - Mid", 'Cost-Benefit'!$P$7:$W$7, 0)), "not selected")</f>
        <v>not selected</v>
      </c>
      <c r="H24" s="67">
        <f ca="1">IFERROR(INDEX('Cost-Benefit'!$P$9:$W$118, MATCH(_xlfn.CONCAT(H$10, " ", $D24), 'Cost-Benefit'!$C$9:$C$118, 0), MATCH("PSP - Mid", 'Cost-Benefit'!$P$7:$W$7, 0)), "not selected")</f>
        <v>-26.700409568719706</v>
      </c>
      <c r="I24" s="67">
        <f ca="1">IFERROR(INDEX('Cost-Benefit'!$P$9:$W$118, MATCH(_xlfn.CONCAT(I$10, " ", $D24), 'Cost-Benefit'!$C$9:$C$118, 0), MATCH("PSP - Mid", 'Cost-Benefit'!$P$7:$W$7, 0)), "not selected")</f>
        <v>-31.601409993798512</v>
      </c>
      <c r="J24" s="67">
        <f ca="1">IFERROR(INDEX('Cost-Benefit'!$P$9:$W$118, MATCH(_xlfn.CONCAT(J$10, " ", $D24), 'Cost-Benefit'!$C$9:$C$118, 0), MATCH("PSP - Mid", 'Cost-Benefit'!$P$7:$W$7, 0)), "not selected")</f>
        <v>-33.149762797469855</v>
      </c>
      <c r="K24" s="67" t="str">
        <f>IFERROR(INDEX('Cost-Benefit'!$P$9:$W$118, MATCH(_xlfn.CONCAT(K$10, " ", $D24), 'Cost-Benefit'!$C$9:$C$118, 0), MATCH("PSP - Mid", 'Cost-Benefit'!$P$7:$W$7, 0)), "not selected")</f>
        <v>not selected</v>
      </c>
      <c r="L24" s="67" t="str">
        <f>IFERROR(INDEX('Cost-Benefit'!$P$9:$W$118, MATCH(_xlfn.CONCAT(L$10, " ", $D24), 'Cost-Benefit'!$C$9:$C$118, 0), MATCH("PSP - Mid", 'Cost-Benefit'!$P$7:$W$7, 0)), "not selected")</f>
        <v>not selected</v>
      </c>
    </row>
    <row r="25" spans="2:12" x14ac:dyDescent="0.2">
      <c r="B25" s="16" t="s">
        <v>91</v>
      </c>
      <c r="D25" s="16" t="s">
        <v>92</v>
      </c>
      <c r="E25" s="67">
        <f ca="1">IFERROR(INDEX('Cost-Benefit'!$P$9:$W$118, MATCH(_xlfn.CONCAT(E$10, " ", $D25), 'Cost-Benefit'!$C$9:$C$118, 0), MATCH("PSP - Mid", 'Cost-Benefit'!$P$7:$W$7, 0)), "not selected")</f>
        <v>-34.042343937262252</v>
      </c>
      <c r="F25" s="67">
        <f ca="1">IFERROR(INDEX('Cost-Benefit'!$P$9:$W$118, MATCH(_xlfn.CONCAT(F$10, " ", $D25), 'Cost-Benefit'!$C$9:$C$118, 0), MATCH("PSP - Mid", 'Cost-Benefit'!$P$7:$W$7, 0)), "not selected")</f>
        <v>-23.589241177522396</v>
      </c>
      <c r="G25" s="67">
        <f ca="1">IFERROR(INDEX('Cost-Benefit'!$P$9:$W$118, MATCH(_xlfn.CONCAT(G$10, " ", $D25), 'Cost-Benefit'!$C$9:$C$118, 0), MATCH("PSP - Mid", 'Cost-Benefit'!$P$7:$W$7, 0)), "not selected")</f>
        <v>-15.512481515261257</v>
      </c>
      <c r="H25" s="67">
        <f ca="1">IFERROR(INDEX('Cost-Benefit'!$P$9:$W$118, MATCH(_xlfn.CONCAT(H$10, " ", $D25), 'Cost-Benefit'!$C$9:$C$118, 0), MATCH("PSP - Mid", 'Cost-Benefit'!$P$7:$W$7, 0)), "not selected")</f>
        <v>-25.345629065792792</v>
      </c>
      <c r="I25" s="67">
        <f ca="1">IFERROR(INDEX('Cost-Benefit'!$P$9:$W$118, MATCH(_xlfn.CONCAT(I$10, " ", $D25), 'Cost-Benefit'!$C$9:$C$118, 0), MATCH("PSP - Mid", 'Cost-Benefit'!$P$7:$W$7, 0)), "not selected")</f>
        <v>-27.164759190786228</v>
      </c>
      <c r="J25" s="67">
        <f ca="1">IFERROR(INDEX('Cost-Benefit'!$P$9:$W$118, MATCH(_xlfn.CONCAT(J$10, " ", $D25), 'Cost-Benefit'!$C$9:$C$118, 0), MATCH("PSP - Mid", 'Cost-Benefit'!$P$7:$W$7, 0)), "not selected")</f>
        <v>-23.755115513547288</v>
      </c>
      <c r="K25" s="67">
        <f ca="1">IFERROR(INDEX('Cost-Benefit'!$P$9:$W$118, MATCH(_xlfn.CONCAT(K$10, " ", $D25), 'Cost-Benefit'!$C$9:$C$118, 0), MATCH("PSP - Mid", 'Cost-Benefit'!$P$7:$W$7, 0)), "not selected")</f>
        <v>-31.79502487460703</v>
      </c>
      <c r="L25" s="67">
        <f ca="1">IFERROR(INDEX('Cost-Benefit'!$P$9:$W$118, MATCH(_xlfn.CONCAT(L$10, " ", $D25), 'Cost-Benefit'!$C$9:$C$118, 0), MATCH("PSP - Mid", 'Cost-Benefit'!$P$7:$W$7, 0)), "not selected")</f>
        <v>-41.629260280236828</v>
      </c>
    </row>
    <row r="26" spans="2:12" x14ac:dyDescent="0.2">
      <c r="B26" s="16" t="s">
        <v>93</v>
      </c>
      <c r="D26" s="16" t="s">
        <v>94</v>
      </c>
      <c r="E26" s="67" t="str">
        <f>IFERROR(INDEX('Cost-Benefit'!$P$9:$W$118, MATCH(_xlfn.CONCAT(E$10, " ", $D26), 'Cost-Benefit'!$C$9:$C$118, 0), MATCH("PSP - Mid", 'Cost-Benefit'!$P$7:$W$7, 0)), "not selected")</f>
        <v>not selected</v>
      </c>
      <c r="F26" s="67" t="str">
        <f>IFERROR(INDEX('Cost-Benefit'!$P$9:$W$118, MATCH(_xlfn.CONCAT(F$10, " ", $D26), 'Cost-Benefit'!$C$9:$C$118, 0), MATCH("PSP - Mid", 'Cost-Benefit'!$P$7:$W$7, 0)), "not selected")</f>
        <v>not selected</v>
      </c>
      <c r="G26" s="67">
        <f ca="1">IFERROR(INDEX('Cost-Benefit'!$P$9:$W$118, MATCH(_xlfn.CONCAT(G$10, " ", $D26), 'Cost-Benefit'!$C$9:$C$118, 0), MATCH("PSP - Mid", 'Cost-Benefit'!$P$7:$W$7, 0)), "not selected")</f>
        <v>-27.869708358734549</v>
      </c>
      <c r="H26" s="67" t="str">
        <f>IFERROR(INDEX('Cost-Benefit'!$P$9:$W$118, MATCH(_xlfn.CONCAT(H$10, " ", $D26), 'Cost-Benefit'!$C$9:$C$118, 0), MATCH("PSP - Mid", 'Cost-Benefit'!$P$7:$W$7, 0)), "not selected")</f>
        <v>not selected</v>
      </c>
      <c r="I26" s="67" t="str">
        <f>IFERROR(INDEX('Cost-Benefit'!$P$9:$W$118, MATCH(_xlfn.CONCAT(I$10, " ", $D26), 'Cost-Benefit'!$C$9:$C$118, 0), MATCH("PSP - Mid", 'Cost-Benefit'!$P$7:$W$7, 0)), "not selected")</f>
        <v>not selected</v>
      </c>
      <c r="J26" s="67" t="str">
        <f>IFERROR(INDEX('Cost-Benefit'!$P$9:$W$118, MATCH(_xlfn.CONCAT(J$10, " ", $D26), 'Cost-Benefit'!$C$9:$C$118, 0), MATCH("PSP - Mid", 'Cost-Benefit'!$P$7:$W$7, 0)), "not selected")</f>
        <v>not selected</v>
      </c>
      <c r="K26" s="67" t="str">
        <f>IFERROR(INDEX('Cost-Benefit'!$P$9:$W$118, MATCH(_xlfn.CONCAT(K$10, " ", $D26), 'Cost-Benefit'!$C$9:$C$118, 0), MATCH("PSP - Mid", 'Cost-Benefit'!$P$7:$W$7, 0)), "not selected")</f>
        <v>not selected</v>
      </c>
      <c r="L26" s="67" t="str">
        <f>IFERROR(INDEX('Cost-Benefit'!$P$9:$W$118, MATCH(_xlfn.CONCAT(L$10, " ", $D26), 'Cost-Benefit'!$C$9:$C$118, 0), MATCH("PSP - Mid", 'Cost-Benefit'!$P$7:$W$7, 0)), "not selected")</f>
        <v>not selected</v>
      </c>
    </row>
    <row r="27" spans="2:12" x14ac:dyDescent="0.2">
      <c r="B27" s="16" t="s">
        <v>95</v>
      </c>
      <c r="D27" s="16" t="s">
        <v>96</v>
      </c>
      <c r="E27" s="67">
        <f ca="1">IFERROR(INDEX('Cost-Benefit'!$P$9:$W$118, MATCH(_xlfn.CONCAT(E$10, " ", $D27), 'Cost-Benefit'!$C$9:$C$118, 0), MATCH("PSP - Mid", 'Cost-Benefit'!$P$7:$W$7, 0)), "not selected")</f>
        <v>-39.828020528226794</v>
      </c>
      <c r="F27" s="67" t="str">
        <f>IFERROR(INDEX('Cost-Benefit'!$P$9:$W$118, MATCH(_xlfn.CONCAT(F$10, " ", $D27), 'Cost-Benefit'!$C$9:$C$118, 0), MATCH("PSP - Mid", 'Cost-Benefit'!$P$7:$W$7, 0)), "not selected")</f>
        <v>not selected</v>
      </c>
      <c r="G27" s="67" t="str">
        <f>IFERROR(INDEX('Cost-Benefit'!$P$9:$W$118, MATCH(_xlfn.CONCAT(G$10, " ", $D27), 'Cost-Benefit'!$C$9:$C$118, 0), MATCH("PSP - Mid", 'Cost-Benefit'!$P$7:$W$7, 0)), "not selected")</f>
        <v>not selected</v>
      </c>
      <c r="H27" s="67">
        <f ca="1">IFERROR(INDEX('Cost-Benefit'!$P$9:$W$118, MATCH(_xlfn.CONCAT(H$10, " ", $D27), 'Cost-Benefit'!$C$9:$C$118, 0), MATCH("PSP - Mid", 'Cost-Benefit'!$P$7:$W$7, 0)), "not selected")</f>
        <v>-38.651475146694587</v>
      </c>
      <c r="I27" s="67">
        <f ca="1">IFERROR(INDEX('Cost-Benefit'!$P$9:$W$118, MATCH(_xlfn.CONCAT(I$10, " ", $D27), 'Cost-Benefit'!$C$9:$C$118, 0), MATCH("PSP - Mid", 'Cost-Benefit'!$P$7:$W$7, 0)), "not selected")</f>
        <v>-39.855428291654597</v>
      </c>
      <c r="J27" s="67">
        <f ca="1">IFERROR(INDEX('Cost-Benefit'!$P$9:$W$118, MATCH(_xlfn.CONCAT(J$10, " ", $D27), 'Cost-Benefit'!$C$9:$C$118, 0), MATCH("PSP - Mid", 'Cost-Benefit'!$P$7:$W$7, 0)), "not selected")</f>
        <v>-40.539305803390882</v>
      </c>
      <c r="K27" s="67">
        <f ca="1">IFERROR(INDEX('Cost-Benefit'!$P$9:$W$118, MATCH(_xlfn.CONCAT(K$10, " ", $D27), 'Cost-Benefit'!$C$9:$C$118, 0), MATCH("PSP - Mid", 'Cost-Benefit'!$P$7:$W$7, 0)), "not selected")</f>
        <v>-49.101779183536181</v>
      </c>
      <c r="L27" s="67">
        <f ca="1">IFERROR(INDEX('Cost-Benefit'!$P$9:$W$118, MATCH(_xlfn.CONCAT(L$10, " ", $D27), 'Cost-Benefit'!$C$9:$C$118, 0), MATCH("PSP - Mid", 'Cost-Benefit'!$P$7:$W$7, 0)), "not selected")</f>
        <v>-52.155949102488592</v>
      </c>
    </row>
    <row r="28" spans="2:12" x14ac:dyDescent="0.2">
      <c r="B28" s="16" t="s">
        <v>97</v>
      </c>
      <c r="D28" s="16"/>
      <c r="E28" s="67" t="str">
        <f>IFERROR(INDEX('Cost-Benefit'!$P$9:$W$118, MATCH(_xlfn.CONCAT(E$10, " ", $D28), 'Cost-Benefit'!$C$9:$C$118, 0), MATCH("PSP - Mid", 'Cost-Benefit'!$P$7:$W$7, 0)), "not selected")</f>
        <v>not selected</v>
      </c>
      <c r="F28" s="67" t="str">
        <f>IFERROR(INDEX('Cost-Benefit'!$P$9:$W$118, MATCH(_xlfn.CONCAT(F$10, " ", $D28), 'Cost-Benefit'!$C$9:$C$118, 0), MATCH("PSP - Mid", 'Cost-Benefit'!$P$7:$W$7, 0)), "not selected")</f>
        <v>not selected</v>
      </c>
      <c r="G28" s="67" t="str">
        <f>IFERROR(INDEX('Cost-Benefit'!$P$9:$W$118, MATCH(_xlfn.CONCAT(G$10, " ", $D28), 'Cost-Benefit'!$C$9:$C$118, 0), MATCH("PSP - Mid", 'Cost-Benefit'!$P$7:$W$7, 0)), "not selected")</f>
        <v>not selected</v>
      </c>
      <c r="H28" s="67" t="str">
        <f>IFERROR(INDEX('Cost-Benefit'!$P$9:$W$118, MATCH(_xlfn.CONCAT(H$10, " ", $D28), 'Cost-Benefit'!$C$9:$C$118, 0), MATCH("PSP - Mid", 'Cost-Benefit'!$P$7:$W$7, 0)), "not selected")</f>
        <v>not selected</v>
      </c>
      <c r="I28" s="67" t="str">
        <f>IFERROR(INDEX('Cost-Benefit'!$P$9:$W$118, MATCH(_xlfn.CONCAT(I$10, " ", $D28), 'Cost-Benefit'!$C$9:$C$118, 0), MATCH("PSP - Mid", 'Cost-Benefit'!$P$7:$W$7, 0)), "not selected")</f>
        <v>not selected</v>
      </c>
      <c r="J28" s="67" t="str">
        <f>IFERROR(INDEX('Cost-Benefit'!$P$9:$W$118, MATCH(_xlfn.CONCAT(J$10, " ", $D28), 'Cost-Benefit'!$C$9:$C$118, 0), MATCH("PSP - Mid", 'Cost-Benefit'!$P$7:$W$7, 0)), "not selected")</f>
        <v>not selected</v>
      </c>
      <c r="K28" s="67" t="str">
        <f>IFERROR(INDEX('Cost-Benefit'!$P$9:$W$118, MATCH(_xlfn.CONCAT(K$10, " ", $D28), 'Cost-Benefit'!$C$9:$C$118, 0), MATCH("PSP - Mid", 'Cost-Benefit'!$P$7:$W$7, 0)), "not selected")</f>
        <v>not selected</v>
      </c>
      <c r="L28" s="67" t="str">
        <f>IFERROR(INDEX('Cost-Benefit'!$P$9:$W$118, MATCH(_xlfn.CONCAT(L$10, " ", $D28), 'Cost-Benefit'!$C$9:$C$118, 0), MATCH("PSP - Mid", 'Cost-Benefit'!$P$7:$W$7, 0)), "not selected")</f>
        <v>not selected</v>
      </c>
    </row>
    <row r="29" spans="2:12" x14ac:dyDescent="0.2">
      <c r="B29" s="16" t="s">
        <v>98</v>
      </c>
    </row>
    <row r="30" spans="2:12" x14ac:dyDescent="0.2">
      <c r="B30" s="16" t="s">
        <v>99</v>
      </c>
    </row>
    <row r="31" spans="2:12" x14ac:dyDescent="0.2">
      <c r="B31" s="16" t="s">
        <v>100</v>
      </c>
    </row>
    <row r="32" spans="2:12" x14ac:dyDescent="0.2">
      <c r="B32" s="16" t="s">
        <v>101</v>
      </c>
    </row>
    <row r="33" spans="2:2" x14ac:dyDescent="0.2">
      <c r="B33" s="16" t="s">
        <v>102</v>
      </c>
    </row>
    <row r="34" spans="2:2" x14ac:dyDescent="0.2">
      <c r="B34" s="16" t="s">
        <v>103</v>
      </c>
    </row>
    <row r="35" spans="2:2" x14ac:dyDescent="0.2">
      <c r="B35" s="16" t="s">
        <v>104</v>
      </c>
    </row>
    <row r="36" spans="2:2" x14ac:dyDescent="0.2">
      <c r="B36" s="16" t="s">
        <v>105</v>
      </c>
    </row>
    <row r="37" spans="2:2" x14ac:dyDescent="0.2">
      <c r="B37" s="16" t="s">
        <v>106</v>
      </c>
    </row>
    <row r="38" spans="2:2" x14ac:dyDescent="0.2">
      <c r="B38" s="16" t="s">
        <v>107</v>
      </c>
    </row>
    <row r="39" spans="2:2" x14ac:dyDescent="0.2">
      <c r="B39" s="16" t="s">
        <v>108</v>
      </c>
    </row>
    <row r="40" spans="2:2" x14ac:dyDescent="0.2">
      <c r="B40" s="16" t="s">
        <v>109</v>
      </c>
    </row>
    <row r="41" spans="2:2" x14ac:dyDescent="0.2">
      <c r="B41" s="16" t="s">
        <v>110</v>
      </c>
    </row>
    <row r="42" spans="2:2" x14ac:dyDescent="0.2">
      <c r="B42" s="16" t="s">
        <v>111</v>
      </c>
    </row>
    <row r="43" spans="2:2" x14ac:dyDescent="0.2">
      <c r="B43" s="16" t="s">
        <v>112</v>
      </c>
    </row>
    <row r="44" spans="2:2" x14ac:dyDescent="0.2">
      <c r="B44" s="16" t="s">
        <v>113</v>
      </c>
    </row>
    <row r="45" spans="2:2" x14ac:dyDescent="0.2">
      <c r="B45" s="16" t="s">
        <v>114</v>
      </c>
    </row>
    <row r="46" spans="2:2" x14ac:dyDescent="0.2">
      <c r="B46" s="16" t="s">
        <v>115</v>
      </c>
    </row>
    <row r="47" spans="2:2" x14ac:dyDescent="0.2">
      <c r="B47" s="16" t="s">
        <v>116</v>
      </c>
    </row>
    <row r="48" spans="2:2" x14ac:dyDescent="0.2">
      <c r="B48" s="16" t="s">
        <v>117</v>
      </c>
    </row>
    <row r="49" spans="2:2" x14ac:dyDescent="0.2">
      <c r="B49" s="16" t="s">
        <v>118</v>
      </c>
    </row>
    <row r="50" spans="2:2" x14ac:dyDescent="0.2">
      <c r="B50" s="16" t="s">
        <v>119</v>
      </c>
    </row>
    <row r="51" spans="2:2" x14ac:dyDescent="0.2">
      <c r="B51" s="16" t="s">
        <v>120</v>
      </c>
    </row>
    <row r="52" spans="2:2" x14ac:dyDescent="0.2">
      <c r="B52" s="16" t="s">
        <v>121</v>
      </c>
    </row>
    <row r="53" spans="2:2" x14ac:dyDescent="0.2">
      <c r="B53" s="16" t="s">
        <v>122</v>
      </c>
    </row>
    <row r="54" spans="2:2" x14ac:dyDescent="0.2">
      <c r="B54" s="16" t="s">
        <v>123</v>
      </c>
    </row>
    <row r="55" spans="2:2" x14ac:dyDescent="0.2">
      <c r="B55" s="16" t="s">
        <v>124</v>
      </c>
    </row>
    <row r="56" spans="2:2" x14ac:dyDescent="0.2">
      <c r="B56" s="16" t="s">
        <v>125</v>
      </c>
    </row>
    <row r="57" spans="2:2" x14ac:dyDescent="0.2">
      <c r="B57" s="16" t="s">
        <v>126</v>
      </c>
    </row>
    <row r="58" spans="2:2" x14ac:dyDescent="0.2">
      <c r="B58" s="16" t="s">
        <v>127</v>
      </c>
    </row>
    <row r="59" spans="2:2" x14ac:dyDescent="0.2">
      <c r="B59" s="16" t="s">
        <v>128</v>
      </c>
    </row>
    <row r="60" spans="2:2" x14ac:dyDescent="0.2">
      <c r="B60" s="16" t="s">
        <v>129</v>
      </c>
    </row>
    <row r="61" spans="2:2" x14ac:dyDescent="0.2">
      <c r="B61" s="16" t="s">
        <v>130</v>
      </c>
    </row>
    <row r="62" spans="2:2" x14ac:dyDescent="0.2">
      <c r="B62" s="16" t="s">
        <v>131</v>
      </c>
    </row>
    <row r="63" spans="2:2" x14ac:dyDescent="0.2">
      <c r="B63" s="16" t="s">
        <v>132</v>
      </c>
    </row>
    <row r="64" spans="2:2" x14ac:dyDescent="0.2">
      <c r="B64" s="16" t="s">
        <v>133</v>
      </c>
    </row>
    <row r="65" spans="2:2" x14ac:dyDescent="0.2">
      <c r="B65" s="16" t="s">
        <v>134</v>
      </c>
    </row>
    <row r="66" spans="2:2" x14ac:dyDescent="0.2">
      <c r="B66" s="16" t="s">
        <v>135</v>
      </c>
    </row>
    <row r="67" spans="2:2" x14ac:dyDescent="0.2">
      <c r="B67" s="16" t="s">
        <v>136</v>
      </c>
    </row>
    <row r="68" spans="2:2" x14ac:dyDescent="0.2">
      <c r="B68" s="16" t="s">
        <v>137</v>
      </c>
    </row>
    <row r="69" spans="2:2" x14ac:dyDescent="0.2">
      <c r="B69" s="16" t="s">
        <v>138</v>
      </c>
    </row>
    <row r="70" spans="2:2" x14ac:dyDescent="0.2">
      <c r="B70" s="16" t="s">
        <v>139</v>
      </c>
    </row>
    <row r="71" spans="2:2" x14ac:dyDescent="0.2">
      <c r="B71" s="16" t="s">
        <v>140</v>
      </c>
    </row>
    <row r="72" spans="2:2" x14ac:dyDescent="0.2">
      <c r="B72" s="16" t="s">
        <v>141</v>
      </c>
    </row>
    <row r="73" spans="2:2" x14ac:dyDescent="0.2">
      <c r="B73" s="16" t="s">
        <v>142</v>
      </c>
    </row>
    <row r="74" spans="2:2" x14ac:dyDescent="0.2">
      <c r="B74" s="16" t="s">
        <v>143</v>
      </c>
    </row>
    <row r="75" spans="2:2" x14ac:dyDescent="0.2">
      <c r="B75" s="16" t="s">
        <v>144</v>
      </c>
    </row>
    <row r="76" spans="2:2" x14ac:dyDescent="0.2">
      <c r="B76" s="16"/>
    </row>
    <row r="77" spans="2:2" x14ac:dyDescent="0.2">
      <c r="B77" s="16"/>
    </row>
    <row r="78" spans="2:2" x14ac:dyDescent="0.2">
      <c r="B78" s="16"/>
    </row>
    <row r="79" spans="2:2" x14ac:dyDescent="0.2">
      <c r="B79" s="16"/>
    </row>
    <row r="80" spans="2:2" x14ac:dyDescent="0.2">
      <c r="B80" s="16"/>
    </row>
    <row r="81" spans="2:2" x14ac:dyDescent="0.2">
      <c r="B81" s="16"/>
    </row>
    <row r="82" spans="2:2" x14ac:dyDescent="0.2">
      <c r="B82" s="16"/>
    </row>
    <row r="83" spans="2:2" x14ac:dyDescent="0.2">
      <c r="B83" s="16"/>
    </row>
    <row r="84" spans="2:2" x14ac:dyDescent="0.2">
      <c r="B84" s="16"/>
    </row>
    <row r="85" spans="2:2" x14ac:dyDescent="0.2">
      <c r="B85" s="16"/>
    </row>
    <row r="86" spans="2:2" x14ac:dyDescent="0.2">
      <c r="B86" s="16"/>
    </row>
    <row r="87" spans="2:2" x14ac:dyDescent="0.2">
      <c r="B87" s="16"/>
    </row>
    <row r="88" spans="2:2" x14ac:dyDescent="0.2">
      <c r="B88" s="16"/>
    </row>
    <row r="89" spans="2:2" x14ac:dyDescent="0.2">
      <c r="B89" s="16"/>
    </row>
    <row r="90" spans="2:2" x14ac:dyDescent="0.2">
      <c r="B90" s="16"/>
    </row>
    <row r="91" spans="2:2" x14ac:dyDescent="0.2">
      <c r="B91" s="16"/>
    </row>
    <row r="92" spans="2:2" x14ac:dyDescent="0.2">
      <c r="B92" s="16"/>
    </row>
    <row r="93" spans="2:2" x14ac:dyDescent="0.2">
      <c r="B93" s="16"/>
    </row>
    <row r="94" spans="2:2" x14ac:dyDescent="0.2">
      <c r="B94" s="16"/>
    </row>
    <row r="95" spans="2:2" x14ac:dyDescent="0.2">
      <c r="B95" s="16"/>
    </row>
    <row r="96" spans="2:2" x14ac:dyDescent="0.2">
      <c r="B96" s="16"/>
    </row>
    <row r="97" spans="2:2" x14ac:dyDescent="0.2">
      <c r="B97" s="16"/>
    </row>
    <row r="98" spans="2:2" x14ac:dyDescent="0.2">
      <c r="B98" s="16"/>
    </row>
    <row r="99" spans="2:2" x14ac:dyDescent="0.2">
      <c r="B99" s="16"/>
    </row>
    <row r="100" spans="2:2" x14ac:dyDescent="0.2">
      <c r="B100" s="16"/>
    </row>
    <row r="101" spans="2:2" x14ac:dyDescent="0.2">
      <c r="B101" s="16"/>
    </row>
    <row r="102" spans="2:2" x14ac:dyDescent="0.2">
      <c r="B102" s="16"/>
    </row>
    <row r="103" spans="2:2" x14ac:dyDescent="0.2">
      <c r="B103" s="16"/>
    </row>
    <row r="104" spans="2:2" x14ac:dyDescent="0.2">
      <c r="B104" s="16"/>
    </row>
    <row r="105" spans="2:2" x14ac:dyDescent="0.2">
      <c r="B105" s="16"/>
    </row>
    <row r="106" spans="2:2" x14ac:dyDescent="0.2">
      <c r="B106" s="16"/>
    </row>
    <row r="107" spans="2:2" x14ac:dyDescent="0.2">
      <c r="B107" s="16"/>
    </row>
    <row r="108" spans="2:2" x14ac:dyDescent="0.2">
      <c r="B108" s="16"/>
    </row>
    <row r="109" spans="2:2" x14ac:dyDescent="0.2">
      <c r="B109" s="16"/>
    </row>
    <row r="110" spans="2:2" x14ac:dyDescent="0.2">
      <c r="B110" s="16"/>
    </row>
    <row r="111" spans="2:2" x14ac:dyDescent="0.2">
      <c r="B111" s="16"/>
    </row>
    <row r="112" spans="2:2" x14ac:dyDescent="0.2">
      <c r="B112" s="16"/>
    </row>
  </sheetData>
  <dataValidations count="1">
    <dataValidation type="list" allowBlank="1" showInputMessage="1" showErrorMessage="1" sqref="B3:B112" xr:uid="{FBDF3C21-2C98-4982-B6C0-9EE0E000C4F6}">
      <formula1>OSW_Cases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4879D9C-21CB-48AC-A77B-4B2272C9D779}">
          <x14:formula1>
            <xm:f>Lists!$E$4:$E$21</xm:f>
          </x14:formula1>
          <xm:sqref>D3</xm:sqref>
        </x14:dataValidation>
        <x14:dataValidation type="list" allowBlank="1" showInputMessage="1" showErrorMessage="1" xr:uid="{B982B345-55FB-45BE-84D7-3BFB49F94E24}">
          <x14:formula1>
            <xm:f>Lists!$G$4:$G$21</xm:f>
          </x14:formula1>
          <xm:sqref>D12:D28</xm:sqref>
        </x14:dataValidation>
        <x14:dataValidation type="list" allowBlank="1" showInputMessage="1" showErrorMessage="1" xr:uid="{28371740-1E79-4FE1-8650-190ECA507B4B}">
          <x14:formula1>
            <xm:f>Lists!$F$4:$F$21</xm:f>
          </x14:formula1>
          <xm:sqref>D6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BFBA1-1628-4715-A2AD-6C5ADD6CFB92}">
  <sheetPr>
    <tabColor rgb="FFFFD566"/>
  </sheetPr>
  <dimension ref="B2:G21"/>
  <sheetViews>
    <sheetView showGridLines="0" workbookViewId="0">
      <selection activeCell="G49" sqref="G49"/>
    </sheetView>
  </sheetViews>
  <sheetFormatPr defaultColWidth="9" defaultRowHeight="12" x14ac:dyDescent="0.2"/>
  <cols>
    <col min="2" max="2" width="11.140625" bestFit="1" customWidth="1"/>
    <col min="3" max="3" width="10.42578125" bestFit="1" customWidth="1"/>
    <col min="4" max="4" width="15" bestFit="1" customWidth="1"/>
    <col min="5" max="5" width="14.85546875" bestFit="1" customWidth="1"/>
    <col min="6" max="6" width="9.85546875" bestFit="1" customWidth="1"/>
    <col min="7" max="7" width="42" bestFit="1" customWidth="1"/>
  </cols>
  <sheetData>
    <row r="2" spans="2:7" ht="12.75" x14ac:dyDescent="0.2">
      <c r="B2" s="2" t="s">
        <v>333</v>
      </c>
      <c r="C2" s="2"/>
      <c r="D2" s="2"/>
      <c r="E2" s="2"/>
      <c r="F2" s="2"/>
      <c r="G2" s="2"/>
    </row>
    <row r="3" spans="2:7" x14ac:dyDescent="0.2">
      <c r="B3" s="59" t="s">
        <v>169</v>
      </c>
      <c r="C3" s="59" t="s">
        <v>334</v>
      </c>
      <c r="D3" s="59" t="s">
        <v>188</v>
      </c>
      <c r="E3" s="59" t="s">
        <v>335</v>
      </c>
      <c r="F3" s="59" t="s">
        <v>47</v>
      </c>
      <c r="G3" s="59" t="s">
        <v>54</v>
      </c>
    </row>
    <row r="4" spans="2:7" x14ac:dyDescent="0.2">
      <c r="B4" s="57">
        <v>2024</v>
      </c>
      <c r="C4" s="57">
        <v>2024</v>
      </c>
      <c r="D4" s="57" t="s">
        <v>236</v>
      </c>
      <c r="E4" s="57" t="s">
        <v>44</v>
      </c>
      <c r="F4" s="57">
        <v>2022</v>
      </c>
      <c r="G4" s="57" t="s">
        <v>68</v>
      </c>
    </row>
    <row r="5" spans="2:7" x14ac:dyDescent="0.2">
      <c r="B5" s="57">
        <v>2025</v>
      </c>
      <c r="C5" s="57">
        <v>2025</v>
      </c>
      <c r="D5" s="57" t="s">
        <v>55</v>
      </c>
      <c r="E5" s="57" t="s">
        <v>336</v>
      </c>
      <c r="F5" s="57">
        <v>2035</v>
      </c>
      <c r="G5" s="57" t="s">
        <v>66</v>
      </c>
    </row>
    <row r="6" spans="2:7" x14ac:dyDescent="0.2">
      <c r="B6" s="57">
        <v>2026</v>
      </c>
      <c r="C6" s="57">
        <v>2026</v>
      </c>
      <c r="D6" s="57" t="s">
        <v>58</v>
      </c>
      <c r="E6" s="57"/>
      <c r="F6" s="57"/>
      <c r="G6" s="57" t="s">
        <v>76</v>
      </c>
    </row>
    <row r="7" spans="2:7" x14ac:dyDescent="0.2">
      <c r="B7" s="57">
        <v>2028</v>
      </c>
      <c r="C7" s="57">
        <v>2028</v>
      </c>
      <c r="D7" s="57" t="s">
        <v>59</v>
      </c>
      <c r="E7" s="57"/>
      <c r="F7" s="57"/>
      <c r="G7" s="57" t="s">
        <v>82</v>
      </c>
    </row>
    <row r="8" spans="2:7" x14ac:dyDescent="0.2">
      <c r="B8" s="57">
        <v>2030</v>
      </c>
      <c r="C8" s="57">
        <v>2030</v>
      </c>
      <c r="D8" s="57" t="s">
        <v>60</v>
      </c>
      <c r="E8" s="57"/>
      <c r="F8" s="57"/>
      <c r="G8" s="57" t="s">
        <v>78</v>
      </c>
    </row>
    <row r="9" spans="2:7" x14ac:dyDescent="0.2">
      <c r="B9" s="57">
        <v>2033</v>
      </c>
      <c r="C9" s="57">
        <v>2033</v>
      </c>
      <c r="D9" s="57" t="s">
        <v>61</v>
      </c>
      <c r="E9" s="57"/>
      <c r="F9" s="57"/>
      <c r="G9" s="57" t="s">
        <v>86</v>
      </c>
    </row>
    <row r="10" spans="2:7" x14ac:dyDescent="0.2">
      <c r="B10" s="57">
        <v>2034</v>
      </c>
      <c r="C10" s="57">
        <v>2034</v>
      </c>
      <c r="D10" s="57" t="s">
        <v>62</v>
      </c>
      <c r="E10" s="57"/>
      <c r="F10" s="57"/>
      <c r="G10" s="57" t="s">
        <v>92</v>
      </c>
    </row>
    <row r="11" spans="2:7" x14ac:dyDescent="0.2">
      <c r="B11" s="57">
        <v>2035</v>
      </c>
      <c r="C11" s="57">
        <v>2035</v>
      </c>
      <c r="D11" s="57"/>
      <c r="E11" s="57"/>
      <c r="F11" s="57"/>
      <c r="G11" s="57" t="s">
        <v>96</v>
      </c>
    </row>
    <row r="12" spans="2:7" x14ac:dyDescent="0.2">
      <c r="B12" s="57">
        <v>2039</v>
      </c>
      <c r="C12" s="57">
        <v>2039</v>
      </c>
      <c r="D12" s="57"/>
      <c r="E12" s="57"/>
      <c r="F12" s="57"/>
      <c r="G12" s="57" t="s">
        <v>74</v>
      </c>
    </row>
    <row r="13" spans="2:7" x14ac:dyDescent="0.2">
      <c r="B13" s="57">
        <v>2040</v>
      </c>
      <c r="C13" s="57">
        <v>2040</v>
      </c>
      <c r="D13" s="57"/>
      <c r="E13" s="57"/>
      <c r="F13" s="57"/>
      <c r="G13" s="57" t="s">
        <v>90</v>
      </c>
    </row>
    <row r="14" spans="2:7" x14ac:dyDescent="0.2">
      <c r="B14" s="57">
        <v>2045</v>
      </c>
      <c r="C14" s="57">
        <v>2045</v>
      </c>
      <c r="D14" s="57"/>
      <c r="E14" s="57"/>
      <c r="F14" s="57"/>
      <c r="G14" s="57" t="s">
        <v>94</v>
      </c>
    </row>
    <row r="15" spans="2:7" x14ac:dyDescent="0.2">
      <c r="B15" s="57"/>
      <c r="C15" s="57" t="s">
        <v>235</v>
      </c>
      <c r="D15" s="57"/>
      <c r="E15" s="57"/>
      <c r="F15" s="57"/>
      <c r="G15" s="57" t="s">
        <v>84</v>
      </c>
    </row>
    <row r="16" spans="2:7" x14ac:dyDescent="0.2">
      <c r="B16" s="57"/>
      <c r="C16" s="57"/>
      <c r="D16" s="57"/>
      <c r="E16" s="57"/>
      <c r="F16" s="57"/>
      <c r="G16" s="57" t="s">
        <v>88</v>
      </c>
    </row>
    <row r="17" spans="2:7" x14ac:dyDescent="0.2">
      <c r="B17" s="57"/>
      <c r="C17" s="57"/>
      <c r="D17" s="57"/>
      <c r="E17" s="57"/>
      <c r="F17" s="57"/>
      <c r="G17" s="57" t="s">
        <v>337</v>
      </c>
    </row>
    <row r="18" spans="2:7" x14ac:dyDescent="0.2">
      <c r="B18" s="57"/>
      <c r="C18" s="57"/>
      <c r="D18" s="57"/>
      <c r="E18" s="57"/>
      <c r="F18" s="57"/>
      <c r="G18" s="57" t="s">
        <v>72</v>
      </c>
    </row>
    <row r="19" spans="2:7" x14ac:dyDescent="0.2">
      <c r="B19" s="57"/>
      <c r="C19" s="57"/>
      <c r="D19" s="57"/>
      <c r="E19" s="57"/>
      <c r="F19" s="57"/>
      <c r="G19" s="57" t="s">
        <v>70</v>
      </c>
    </row>
    <row r="20" spans="2:7" x14ac:dyDescent="0.2">
      <c r="B20" s="57"/>
      <c r="C20" s="57"/>
      <c r="D20" s="57"/>
      <c r="E20" s="57"/>
      <c r="F20" s="57"/>
      <c r="G20" s="57" t="s">
        <v>80</v>
      </c>
    </row>
    <row r="21" spans="2:7" x14ac:dyDescent="0.2">
      <c r="B21" s="57"/>
      <c r="C21" s="57"/>
      <c r="D21" s="57"/>
      <c r="E21" s="57"/>
      <c r="F21" s="57"/>
      <c r="G21" s="57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3A761-216F-4477-B636-952AFA537DA3}">
  <sheetPr codeName="Sheet18">
    <tabColor rgb="FFFFFFCC"/>
  </sheetPr>
  <dimension ref="A1"/>
  <sheetViews>
    <sheetView workbookViewId="0">
      <selection activeCell="Q23" sqref="Q23"/>
    </sheetView>
  </sheetViews>
  <sheetFormatPr defaultColWidth="9" defaultRowHeight="12" x14ac:dyDescent="0.2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0B207-9803-4AC4-B10F-5AF2903A046F}">
  <sheetPr codeName="Sheet19">
    <tabColor rgb="FFFFFFCC"/>
  </sheetPr>
  <dimension ref="A1:Q8052"/>
  <sheetViews>
    <sheetView zoomScaleNormal="100" workbookViewId="0">
      <selection activeCell="A8053" sqref="A8053:XFD8716"/>
    </sheetView>
  </sheetViews>
  <sheetFormatPr defaultColWidth="9" defaultRowHeight="12" x14ac:dyDescent="0.2"/>
  <cols>
    <col min="1" max="1" width="15.140625" bestFit="1" customWidth="1"/>
    <col min="2" max="2" width="36.42578125" bestFit="1" customWidth="1"/>
    <col min="3" max="3" width="51.140625" bestFit="1" customWidth="1"/>
  </cols>
  <sheetData>
    <row r="1" spans="1:17" x14ac:dyDescent="0.2">
      <c r="A1" t="s">
        <v>338</v>
      </c>
      <c r="B1" t="s">
        <v>339</v>
      </c>
      <c r="C1" t="s">
        <v>145</v>
      </c>
      <c r="D1" t="s">
        <v>235</v>
      </c>
      <c r="E1">
        <v>2024</v>
      </c>
      <c r="F1">
        <v>2025</v>
      </c>
      <c r="G1">
        <v>2026</v>
      </c>
      <c r="H1">
        <v>2028</v>
      </c>
      <c r="I1">
        <v>2030</v>
      </c>
      <c r="J1">
        <v>2032</v>
      </c>
      <c r="K1">
        <v>2033</v>
      </c>
      <c r="L1">
        <v>2034</v>
      </c>
      <c r="M1">
        <v>2035</v>
      </c>
      <c r="N1">
        <v>2039</v>
      </c>
      <c r="O1">
        <v>2040</v>
      </c>
      <c r="P1">
        <v>2045</v>
      </c>
      <c r="Q1" t="s">
        <v>150</v>
      </c>
    </row>
    <row r="2" spans="1:17" x14ac:dyDescent="0.2">
      <c r="A2" t="s">
        <v>340</v>
      </c>
      <c r="B2" t="s">
        <v>193</v>
      </c>
      <c r="C2" t="s">
        <v>341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</row>
    <row r="3" spans="1:17" x14ac:dyDescent="0.2">
      <c r="A3" t="s">
        <v>340</v>
      </c>
      <c r="B3" t="s">
        <v>194</v>
      </c>
      <c r="C3" t="s">
        <v>341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</row>
    <row r="4" spans="1:17" x14ac:dyDescent="0.2">
      <c r="A4" t="s">
        <v>340</v>
      </c>
      <c r="B4" t="s">
        <v>195</v>
      </c>
      <c r="C4" t="s">
        <v>341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</row>
    <row r="5" spans="1:17" x14ac:dyDescent="0.2">
      <c r="A5" t="s">
        <v>340</v>
      </c>
      <c r="B5" t="s">
        <v>196</v>
      </c>
      <c r="C5" t="s">
        <v>341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</row>
    <row r="6" spans="1:17" x14ac:dyDescent="0.2">
      <c r="A6" t="s">
        <v>340</v>
      </c>
      <c r="B6" t="s">
        <v>197</v>
      </c>
      <c r="C6" t="s">
        <v>341</v>
      </c>
      <c r="E6">
        <v>0</v>
      </c>
      <c r="F6">
        <v>0</v>
      </c>
      <c r="G6">
        <v>0.78</v>
      </c>
      <c r="H6">
        <v>0.93</v>
      </c>
      <c r="I6">
        <v>2.11</v>
      </c>
      <c r="J6">
        <v>2.11</v>
      </c>
      <c r="K6">
        <v>2.11</v>
      </c>
      <c r="L6">
        <v>2.2599999999999998</v>
      </c>
      <c r="M6">
        <v>2.2599999999999998</v>
      </c>
      <c r="N6">
        <v>2.2599999999999998</v>
      </c>
      <c r="O6">
        <v>2.2599999999999998</v>
      </c>
      <c r="P6">
        <v>2.2599999999999998</v>
      </c>
    </row>
    <row r="7" spans="1:17" x14ac:dyDescent="0.2">
      <c r="A7" t="s">
        <v>340</v>
      </c>
      <c r="B7" t="s">
        <v>198</v>
      </c>
      <c r="C7" t="s">
        <v>341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</row>
    <row r="8" spans="1:17" x14ac:dyDescent="0.2">
      <c r="A8" t="s">
        <v>340</v>
      </c>
      <c r="B8" t="s">
        <v>199</v>
      </c>
      <c r="C8" t="s">
        <v>341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</row>
    <row r="9" spans="1:17" x14ac:dyDescent="0.2">
      <c r="A9" t="s">
        <v>340</v>
      </c>
      <c r="B9" t="s">
        <v>200</v>
      </c>
      <c r="C9" t="s">
        <v>341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</row>
    <row r="10" spans="1:17" x14ac:dyDescent="0.2">
      <c r="A10" t="s">
        <v>340</v>
      </c>
      <c r="B10" t="s">
        <v>201</v>
      </c>
      <c r="C10" t="s">
        <v>341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</row>
    <row r="11" spans="1:17" x14ac:dyDescent="0.2">
      <c r="A11" t="s">
        <v>340</v>
      </c>
      <c r="B11" t="s">
        <v>202</v>
      </c>
      <c r="C11" t="s">
        <v>341</v>
      </c>
      <c r="E11">
        <v>0.31</v>
      </c>
      <c r="F11">
        <v>0.4</v>
      </c>
      <c r="G11">
        <v>1.06</v>
      </c>
      <c r="H11">
        <v>1.06</v>
      </c>
      <c r="I11">
        <v>6.37</v>
      </c>
      <c r="J11">
        <v>8.31</v>
      </c>
      <c r="K11">
        <v>8.31</v>
      </c>
      <c r="L11">
        <v>8.31</v>
      </c>
      <c r="M11">
        <v>8.31</v>
      </c>
      <c r="N11">
        <v>8.31</v>
      </c>
      <c r="O11">
        <v>8.31</v>
      </c>
      <c r="P11">
        <v>8.31</v>
      </c>
    </row>
    <row r="12" spans="1:17" x14ac:dyDescent="0.2">
      <c r="A12" t="s">
        <v>340</v>
      </c>
      <c r="B12" t="s">
        <v>203</v>
      </c>
      <c r="C12" t="s">
        <v>341</v>
      </c>
      <c r="E12">
        <v>0</v>
      </c>
      <c r="F12">
        <v>0</v>
      </c>
      <c r="G12">
        <v>2.5</v>
      </c>
      <c r="H12">
        <v>4</v>
      </c>
      <c r="I12">
        <v>5.14</v>
      </c>
      <c r="J12">
        <v>5.14</v>
      </c>
      <c r="K12">
        <v>5.14</v>
      </c>
      <c r="L12">
        <v>7</v>
      </c>
      <c r="M12">
        <v>9.94</v>
      </c>
      <c r="N12">
        <v>10.11</v>
      </c>
      <c r="O12">
        <v>10.11</v>
      </c>
      <c r="P12">
        <v>10.11</v>
      </c>
    </row>
    <row r="13" spans="1:17" x14ac:dyDescent="0.2">
      <c r="A13" t="s">
        <v>340</v>
      </c>
      <c r="B13" t="s">
        <v>204</v>
      </c>
      <c r="C13" t="s">
        <v>341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</row>
    <row r="14" spans="1:17" x14ac:dyDescent="0.2">
      <c r="A14" t="s">
        <v>340</v>
      </c>
      <c r="B14" t="s">
        <v>205</v>
      </c>
      <c r="C14" t="s">
        <v>341</v>
      </c>
      <c r="E14">
        <v>3</v>
      </c>
      <c r="F14">
        <v>6</v>
      </c>
      <c r="G14">
        <v>9</v>
      </c>
      <c r="H14">
        <v>10.33</v>
      </c>
      <c r="I14">
        <v>12.12</v>
      </c>
      <c r="J14">
        <v>19.32</v>
      </c>
      <c r="K14">
        <v>21.94</v>
      </c>
      <c r="L14">
        <v>22.38</v>
      </c>
      <c r="M14">
        <v>22.38</v>
      </c>
      <c r="N14">
        <v>36.21</v>
      </c>
      <c r="O14">
        <v>41.17</v>
      </c>
      <c r="P14">
        <v>55.15</v>
      </c>
    </row>
    <row r="15" spans="1:17" x14ac:dyDescent="0.2">
      <c r="A15" t="s">
        <v>340</v>
      </c>
      <c r="B15" t="s">
        <v>206</v>
      </c>
      <c r="C15" t="s">
        <v>341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</row>
    <row r="16" spans="1:17" x14ac:dyDescent="0.2">
      <c r="A16" t="s">
        <v>340</v>
      </c>
      <c r="B16" t="s">
        <v>207</v>
      </c>
      <c r="C16" t="s">
        <v>341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</row>
    <row r="17" spans="1:16" x14ac:dyDescent="0.2">
      <c r="A17" t="s">
        <v>340</v>
      </c>
      <c r="B17" t="s">
        <v>208</v>
      </c>
      <c r="C17" t="s">
        <v>341</v>
      </c>
      <c r="E17">
        <v>4.05</v>
      </c>
      <c r="F17">
        <v>4.22</v>
      </c>
      <c r="G17">
        <v>4.22</v>
      </c>
      <c r="H17">
        <v>4.72</v>
      </c>
      <c r="I17">
        <v>4.72</v>
      </c>
      <c r="J17">
        <v>4.72</v>
      </c>
      <c r="K17">
        <v>4.72</v>
      </c>
      <c r="L17">
        <v>4.72</v>
      </c>
      <c r="M17">
        <v>4.72</v>
      </c>
      <c r="N17">
        <v>4.72</v>
      </c>
      <c r="O17">
        <v>4.72</v>
      </c>
      <c r="P17">
        <v>4.72</v>
      </c>
    </row>
    <row r="18" spans="1:16" x14ac:dyDescent="0.2">
      <c r="A18" t="s">
        <v>340</v>
      </c>
      <c r="B18" t="s">
        <v>209</v>
      </c>
      <c r="C18" t="s">
        <v>341</v>
      </c>
      <c r="E18">
        <v>0</v>
      </c>
      <c r="F18">
        <v>0</v>
      </c>
      <c r="G18">
        <v>0</v>
      </c>
      <c r="H18">
        <v>0</v>
      </c>
      <c r="I18">
        <v>0</v>
      </c>
      <c r="J18">
        <v>2.0499999999999998</v>
      </c>
      <c r="K18">
        <v>4.08</v>
      </c>
      <c r="L18">
        <v>4.42</v>
      </c>
      <c r="M18">
        <v>5.59</v>
      </c>
      <c r="N18">
        <v>11.52</v>
      </c>
      <c r="O18">
        <v>13.39</v>
      </c>
      <c r="P18">
        <v>19.22</v>
      </c>
    </row>
    <row r="19" spans="1:16" x14ac:dyDescent="0.2">
      <c r="A19" t="s">
        <v>340</v>
      </c>
      <c r="B19" t="s">
        <v>210</v>
      </c>
      <c r="C19" t="s">
        <v>341</v>
      </c>
      <c r="E19">
        <v>0</v>
      </c>
      <c r="F19">
        <v>0</v>
      </c>
      <c r="G19">
        <v>0</v>
      </c>
      <c r="H19">
        <v>0.43</v>
      </c>
      <c r="I19">
        <v>0.43</v>
      </c>
      <c r="J19">
        <v>0.43</v>
      </c>
      <c r="K19">
        <v>0.43</v>
      </c>
      <c r="L19">
        <v>0.43</v>
      </c>
      <c r="M19">
        <v>0.43</v>
      </c>
      <c r="N19">
        <v>0.43</v>
      </c>
      <c r="O19">
        <v>0.43</v>
      </c>
      <c r="P19">
        <v>0.43</v>
      </c>
    </row>
    <row r="20" spans="1:16" x14ac:dyDescent="0.2">
      <c r="A20" t="s">
        <v>340</v>
      </c>
      <c r="B20" t="s">
        <v>211</v>
      </c>
      <c r="C20" t="s">
        <v>341</v>
      </c>
      <c r="E20">
        <v>0</v>
      </c>
      <c r="F20">
        <v>0.2</v>
      </c>
      <c r="G20">
        <v>0.2</v>
      </c>
      <c r="H20">
        <v>3.17</v>
      </c>
      <c r="I20">
        <v>3.17</v>
      </c>
      <c r="J20">
        <v>3.17</v>
      </c>
      <c r="K20">
        <v>3.17</v>
      </c>
      <c r="L20">
        <v>3.17</v>
      </c>
      <c r="M20">
        <v>3.17</v>
      </c>
      <c r="N20">
        <v>3.17</v>
      </c>
      <c r="O20">
        <v>3.17</v>
      </c>
      <c r="P20">
        <v>3.17</v>
      </c>
    </row>
    <row r="21" spans="1:16" x14ac:dyDescent="0.2">
      <c r="A21" t="s">
        <v>340</v>
      </c>
      <c r="B21" t="s">
        <v>212</v>
      </c>
      <c r="C21" t="s">
        <v>341</v>
      </c>
      <c r="E21">
        <v>0.28999999999999998</v>
      </c>
      <c r="F21">
        <v>0.28999999999999998</v>
      </c>
      <c r="G21">
        <v>0.46</v>
      </c>
      <c r="H21">
        <v>0.46</v>
      </c>
      <c r="I21">
        <v>0.46</v>
      </c>
      <c r="J21">
        <v>0.46</v>
      </c>
      <c r="K21">
        <v>0.46</v>
      </c>
      <c r="L21">
        <v>0.17</v>
      </c>
      <c r="M21">
        <v>0.17</v>
      </c>
      <c r="N21">
        <v>0</v>
      </c>
      <c r="O21">
        <v>0</v>
      </c>
      <c r="P21">
        <v>0</v>
      </c>
    </row>
    <row r="22" spans="1:16" x14ac:dyDescent="0.2">
      <c r="A22" t="s">
        <v>340</v>
      </c>
      <c r="B22" t="s">
        <v>213</v>
      </c>
      <c r="C22" t="s">
        <v>341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x14ac:dyDescent="0.2">
      <c r="A23" t="s">
        <v>340</v>
      </c>
      <c r="B23" t="s">
        <v>218</v>
      </c>
      <c r="C23" t="s">
        <v>341</v>
      </c>
      <c r="E23">
        <v>-0.6</v>
      </c>
      <c r="F23">
        <v>-0.6</v>
      </c>
      <c r="G23">
        <v>-1.64</v>
      </c>
      <c r="H23">
        <v>-1.64</v>
      </c>
      <c r="I23">
        <v>-1.64</v>
      </c>
      <c r="J23">
        <v>-1.64</v>
      </c>
      <c r="K23">
        <v>-1.64</v>
      </c>
      <c r="L23">
        <v>-1.64</v>
      </c>
      <c r="M23">
        <v>-1.64</v>
      </c>
      <c r="N23">
        <v>-1.64</v>
      </c>
      <c r="O23">
        <v>-1.64</v>
      </c>
      <c r="P23">
        <v>-1.64</v>
      </c>
    </row>
    <row r="24" spans="1:16" x14ac:dyDescent="0.2">
      <c r="A24" t="s">
        <v>340</v>
      </c>
      <c r="B24" t="s">
        <v>342</v>
      </c>
      <c r="C24" t="s">
        <v>341</v>
      </c>
      <c r="E24">
        <v>7.05</v>
      </c>
      <c r="F24">
        <v>10.52</v>
      </c>
      <c r="G24">
        <v>16.579999999999998</v>
      </c>
      <c r="H24">
        <v>23.46</v>
      </c>
      <c r="I24">
        <v>32.869999999999997</v>
      </c>
      <c r="J24">
        <v>44.07</v>
      </c>
      <c r="K24">
        <v>48.71</v>
      </c>
      <c r="L24">
        <v>51.21</v>
      </c>
      <c r="M24">
        <v>55.32</v>
      </c>
      <c r="N24">
        <v>75.08</v>
      </c>
      <c r="O24">
        <v>81.91</v>
      </c>
      <c r="P24">
        <v>101.72</v>
      </c>
    </row>
    <row r="25" spans="1:16" x14ac:dyDescent="0.2">
      <c r="A25" t="s">
        <v>266</v>
      </c>
      <c r="B25" t="s">
        <v>267</v>
      </c>
      <c r="C25" t="s">
        <v>341</v>
      </c>
      <c r="E25">
        <v>202.31</v>
      </c>
      <c r="F25">
        <v>204.45</v>
      </c>
      <c r="G25">
        <v>206.75</v>
      </c>
      <c r="H25">
        <v>212.74</v>
      </c>
      <c r="I25">
        <v>220.24</v>
      </c>
      <c r="J25">
        <v>229.66</v>
      </c>
      <c r="K25">
        <v>235.18</v>
      </c>
      <c r="L25">
        <v>240.63</v>
      </c>
      <c r="M25">
        <v>246.15</v>
      </c>
      <c r="N25">
        <v>269.82</v>
      </c>
      <c r="O25">
        <v>276.22000000000003</v>
      </c>
      <c r="P25">
        <v>295.94</v>
      </c>
    </row>
    <row r="26" spans="1:16" x14ac:dyDescent="0.2">
      <c r="A26" t="s">
        <v>270</v>
      </c>
      <c r="B26" t="s">
        <v>193</v>
      </c>
      <c r="C26" t="s">
        <v>341</v>
      </c>
      <c r="E26">
        <v>2.94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</row>
    <row r="27" spans="1:16" x14ac:dyDescent="0.2">
      <c r="A27" t="s">
        <v>270</v>
      </c>
      <c r="B27" t="s">
        <v>194</v>
      </c>
      <c r="C27" t="s">
        <v>341</v>
      </c>
      <c r="E27">
        <v>52.27</v>
      </c>
      <c r="F27">
        <v>62.65</v>
      </c>
      <c r="G27">
        <v>45.99</v>
      </c>
      <c r="H27">
        <v>40.86</v>
      </c>
      <c r="I27">
        <v>26.28</v>
      </c>
      <c r="J27">
        <v>20.010000000000002</v>
      </c>
      <c r="K27">
        <v>15.27</v>
      </c>
      <c r="L27">
        <v>16.02</v>
      </c>
      <c r="M27">
        <v>12.93</v>
      </c>
      <c r="N27">
        <v>7.52</v>
      </c>
      <c r="O27">
        <v>9.01</v>
      </c>
      <c r="P27">
        <v>6.65</v>
      </c>
    </row>
    <row r="28" spans="1:16" x14ac:dyDescent="0.2">
      <c r="A28" t="s">
        <v>270</v>
      </c>
      <c r="B28" t="s">
        <v>195</v>
      </c>
      <c r="C28" t="s">
        <v>341</v>
      </c>
      <c r="E28">
        <v>11.51</v>
      </c>
      <c r="F28">
        <v>12.84</v>
      </c>
      <c r="G28">
        <v>12.26</v>
      </c>
      <c r="H28">
        <v>12.29</v>
      </c>
      <c r="I28">
        <v>12.16</v>
      </c>
      <c r="J28">
        <v>9.52</v>
      </c>
      <c r="K28">
        <v>7.96</v>
      </c>
      <c r="L28">
        <v>6.82</v>
      </c>
      <c r="M28">
        <v>5.36</v>
      </c>
      <c r="N28">
        <v>1</v>
      </c>
      <c r="O28">
        <v>0</v>
      </c>
      <c r="P28">
        <v>0</v>
      </c>
    </row>
    <row r="29" spans="1:16" x14ac:dyDescent="0.2">
      <c r="A29" t="s">
        <v>270</v>
      </c>
      <c r="B29" t="s">
        <v>196</v>
      </c>
      <c r="C29" t="s">
        <v>341</v>
      </c>
      <c r="E29">
        <v>23.6</v>
      </c>
      <c r="F29">
        <v>5.09</v>
      </c>
      <c r="G29">
        <v>5.09</v>
      </c>
      <c r="H29">
        <v>5.1100000000000003</v>
      </c>
      <c r="I29">
        <v>5.09</v>
      </c>
      <c r="J29">
        <v>5.1100000000000003</v>
      </c>
      <c r="K29">
        <v>5.09</v>
      </c>
      <c r="L29">
        <v>5.09</v>
      </c>
      <c r="M29">
        <v>5.09</v>
      </c>
      <c r="N29">
        <v>5.09</v>
      </c>
      <c r="O29">
        <v>5.1100000000000003</v>
      </c>
      <c r="P29">
        <v>5.09</v>
      </c>
    </row>
    <row r="30" spans="1:16" x14ac:dyDescent="0.2">
      <c r="A30" t="s">
        <v>270</v>
      </c>
      <c r="B30" t="s">
        <v>197</v>
      </c>
      <c r="C30" t="s">
        <v>341</v>
      </c>
      <c r="E30">
        <v>11.28</v>
      </c>
      <c r="F30">
        <v>11.23</v>
      </c>
      <c r="G30">
        <v>17.190000000000001</v>
      </c>
      <c r="H30">
        <v>18.899999999999999</v>
      </c>
      <c r="I30">
        <v>27.32</v>
      </c>
      <c r="J30">
        <v>26.7</v>
      </c>
      <c r="K30">
        <v>26.63</v>
      </c>
      <c r="L30">
        <v>27.6</v>
      </c>
      <c r="M30">
        <v>27.54</v>
      </c>
      <c r="N30">
        <v>26.45</v>
      </c>
      <c r="O30">
        <v>25.82</v>
      </c>
      <c r="P30">
        <v>25.53</v>
      </c>
    </row>
    <row r="31" spans="1:16" x14ac:dyDescent="0.2">
      <c r="A31" t="s">
        <v>270</v>
      </c>
      <c r="B31" t="s">
        <v>198</v>
      </c>
      <c r="C31" t="s">
        <v>341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</row>
    <row r="32" spans="1:16" x14ac:dyDescent="0.2">
      <c r="A32" t="s">
        <v>270</v>
      </c>
      <c r="B32" t="s">
        <v>199</v>
      </c>
      <c r="C32" t="s">
        <v>341</v>
      </c>
      <c r="E32">
        <v>2.4900000000000002</v>
      </c>
      <c r="F32">
        <v>2.48</v>
      </c>
      <c r="G32">
        <v>2.48</v>
      </c>
      <c r="H32">
        <v>2.4900000000000002</v>
      </c>
      <c r="I32">
        <v>2.4700000000000002</v>
      </c>
      <c r="J32">
        <v>2.48</v>
      </c>
      <c r="K32">
        <v>2.4700000000000002</v>
      </c>
      <c r="L32">
        <v>2.4700000000000002</v>
      </c>
      <c r="M32">
        <v>2.4700000000000002</v>
      </c>
      <c r="N32">
        <v>2.23</v>
      </c>
      <c r="O32">
        <v>2.2400000000000002</v>
      </c>
      <c r="P32">
        <v>2.23</v>
      </c>
    </row>
    <row r="33" spans="1:16" x14ac:dyDescent="0.2">
      <c r="A33" t="s">
        <v>270</v>
      </c>
      <c r="B33" t="s">
        <v>200</v>
      </c>
      <c r="C33" t="s">
        <v>341</v>
      </c>
      <c r="E33">
        <v>0.9</v>
      </c>
      <c r="F33">
        <v>1.66</v>
      </c>
      <c r="G33">
        <v>0.89</v>
      </c>
      <c r="H33">
        <v>0.9</v>
      </c>
      <c r="I33">
        <v>1.27</v>
      </c>
      <c r="J33">
        <v>1.0900000000000001</v>
      </c>
      <c r="K33">
        <v>1.28</v>
      </c>
      <c r="L33">
        <v>0.89</v>
      </c>
      <c r="M33">
        <v>0.86</v>
      </c>
      <c r="N33">
        <v>0.86</v>
      </c>
      <c r="O33">
        <v>0.86</v>
      </c>
      <c r="P33">
        <v>0.86</v>
      </c>
    </row>
    <row r="34" spans="1:16" x14ac:dyDescent="0.2">
      <c r="A34" t="s">
        <v>270</v>
      </c>
      <c r="B34" t="s">
        <v>201</v>
      </c>
      <c r="C34" t="s">
        <v>341</v>
      </c>
      <c r="E34">
        <v>27.19</v>
      </c>
      <c r="F34">
        <v>27.11</v>
      </c>
      <c r="G34">
        <v>27.11</v>
      </c>
      <c r="H34">
        <v>27.19</v>
      </c>
      <c r="I34">
        <v>27.11</v>
      </c>
      <c r="J34">
        <v>27.19</v>
      </c>
      <c r="K34">
        <v>27.11</v>
      </c>
      <c r="L34">
        <v>27.11</v>
      </c>
      <c r="M34">
        <v>27.11</v>
      </c>
      <c r="N34">
        <v>27.11</v>
      </c>
      <c r="O34">
        <v>27.19</v>
      </c>
      <c r="P34">
        <v>27.11</v>
      </c>
    </row>
    <row r="35" spans="1:16" x14ac:dyDescent="0.2">
      <c r="A35" t="s">
        <v>270</v>
      </c>
      <c r="B35" t="s">
        <v>202</v>
      </c>
      <c r="C35" t="s">
        <v>341</v>
      </c>
      <c r="E35">
        <v>22.28</v>
      </c>
      <c r="F35">
        <v>22.63</v>
      </c>
      <c r="G35">
        <v>23.71</v>
      </c>
      <c r="H35">
        <v>24.21</v>
      </c>
      <c r="I35">
        <v>34.6</v>
      </c>
      <c r="J35">
        <v>37.99</v>
      </c>
      <c r="K35">
        <v>37.74</v>
      </c>
      <c r="L35">
        <v>37.58</v>
      </c>
      <c r="M35">
        <v>37.299999999999997</v>
      </c>
      <c r="N35">
        <v>36.380000000000003</v>
      </c>
      <c r="O35">
        <v>35.79</v>
      </c>
      <c r="P35">
        <v>35.74</v>
      </c>
    </row>
    <row r="36" spans="1:16" x14ac:dyDescent="0.2">
      <c r="A36" t="s">
        <v>270</v>
      </c>
      <c r="B36" t="s">
        <v>203</v>
      </c>
      <c r="C36" t="s">
        <v>341</v>
      </c>
      <c r="E36">
        <v>0</v>
      </c>
      <c r="F36">
        <v>0</v>
      </c>
      <c r="G36">
        <v>9.57</v>
      </c>
      <c r="H36">
        <v>16.14</v>
      </c>
      <c r="I36">
        <v>20.53</v>
      </c>
      <c r="J36">
        <v>20.079999999999998</v>
      </c>
      <c r="K36">
        <v>19.91</v>
      </c>
      <c r="L36">
        <v>27.65</v>
      </c>
      <c r="M36">
        <v>38.380000000000003</v>
      </c>
      <c r="N36">
        <v>38.14</v>
      </c>
      <c r="O36">
        <v>37.47</v>
      </c>
      <c r="P36">
        <v>36.479999999999997</v>
      </c>
    </row>
    <row r="37" spans="1:16" x14ac:dyDescent="0.2">
      <c r="A37" t="s">
        <v>270</v>
      </c>
      <c r="B37" t="s">
        <v>204</v>
      </c>
      <c r="C37" t="s">
        <v>341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</row>
    <row r="38" spans="1:16" x14ac:dyDescent="0.2">
      <c r="A38" t="s">
        <v>270</v>
      </c>
      <c r="B38" t="s">
        <v>205</v>
      </c>
      <c r="C38" t="s">
        <v>341</v>
      </c>
      <c r="E38">
        <v>59.98</v>
      </c>
      <c r="F38">
        <v>68.5</v>
      </c>
      <c r="G38">
        <v>74.89</v>
      </c>
      <c r="H38">
        <v>80.19</v>
      </c>
      <c r="I38">
        <v>82.88</v>
      </c>
      <c r="J38">
        <v>100.42</v>
      </c>
      <c r="K38">
        <v>108</v>
      </c>
      <c r="L38">
        <v>107.99</v>
      </c>
      <c r="M38">
        <v>106.1</v>
      </c>
      <c r="N38">
        <v>131.96</v>
      </c>
      <c r="O38">
        <v>139.82</v>
      </c>
      <c r="P38">
        <v>166.64</v>
      </c>
    </row>
    <row r="39" spans="1:16" x14ac:dyDescent="0.2">
      <c r="A39" t="s">
        <v>270</v>
      </c>
      <c r="B39" t="s">
        <v>206</v>
      </c>
      <c r="C39" t="s">
        <v>341</v>
      </c>
      <c r="E39">
        <v>29.54</v>
      </c>
      <c r="F39">
        <v>31.54</v>
      </c>
      <c r="G39">
        <v>33.71</v>
      </c>
      <c r="H39">
        <v>38.340000000000003</v>
      </c>
      <c r="I39">
        <v>42.89</v>
      </c>
      <c r="J39">
        <v>47.7</v>
      </c>
      <c r="K39">
        <v>49.88</v>
      </c>
      <c r="L39">
        <v>52.14</v>
      </c>
      <c r="M39">
        <v>54.36</v>
      </c>
      <c r="N39">
        <v>63.11</v>
      </c>
      <c r="O39">
        <v>65.56</v>
      </c>
      <c r="P39">
        <v>76.78</v>
      </c>
    </row>
    <row r="40" spans="1:16" x14ac:dyDescent="0.2">
      <c r="A40" t="s">
        <v>270</v>
      </c>
      <c r="B40" t="s">
        <v>343</v>
      </c>
      <c r="C40" t="s">
        <v>341</v>
      </c>
      <c r="E40">
        <v>-2.59</v>
      </c>
      <c r="F40">
        <v>-2.84</v>
      </c>
      <c r="G40">
        <v>-2.98</v>
      </c>
      <c r="H40">
        <v>-3.12</v>
      </c>
      <c r="I40">
        <v>-3.18</v>
      </c>
      <c r="J40">
        <v>-4.12</v>
      </c>
      <c r="K40">
        <v>-5.0199999999999996</v>
      </c>
      <c r="L40">
        <v>-5.21</v>
      </c>
      <c r="M40">
        <v>-5.65</v>
      </c>
      <c r="N40">
        <v>-8.1</v>
      </c>
      <c r="O40">
        <v>-8.94</v>
      </c>
      <c r="P40">
        <v>-11.56</v>
      </c>
    </row>
    <row r="41" spans="1:16" x14ac:dyDescent="0.2">
      <c r="A41" t="s">
        <v>270</v>
      </c>
      <c r="B41" t="s">
        <v>210</v>
      </c>
      <c r="C41" t="s">
        <v>341</v>
      </c>
      <c r="E41">
        <v>-0.5</v>
      </c>
      <c r="F41">
        <v>-0.57999999999999996</v>
      </c>
      <c r="G41">
        <v>-1.01</v>
      </c>
      <c r="H41">
        <v>-1.05</v>
      </c>
      <c r="I41">
        <v>-1.54</v>
      </c>
      <c r="J41">
        <v>-1.89</v>
      </c>
      <c r="K41">
        <v>-1.8</v>
      </c>
      <c r="L41">
        <v>-1.78</v>
      </c>
      <c r="M41">
        <v>-1.7</v>
      </c>
      <c r="N41">
        <v>-1.72</v>
      </c>
      <c r="O41">
        <v>-1.64</v>
      </c>
      <c r="P41">
        <v>-1.59</v>
      </c>
    </row>
    <row r="42" spans="1:16" x14ac:dyDescent="0.2">
      <c r="A42" t="s">
        <v>270</v>
      </c>
      <c r="B42" t="s">
        <v>211</v>
      </c>
      <c r="C42" t="s">
        <v>341</v>
      </c>
      <c r="E42">
        <v>0</v>
      </c>
      <c r="F42">
        <v>-0.08</v>
      </c>
      <c r="G42">
        <v>-0.14000000000000001</v>
      </c>
      <c r="H42">
        <v>-2.0699999999999998</v>
      </c>
      <c r="I42">
        <v>-2.69</v>
      </c>
      <c r="J42">
        <v>-3.13</v>
      </c>
      <c r="K42">
        <v>-3.05</v>
      </c>
      <c r="L42">
        <v>-3.04</v>
      </c>
      <c r="M42">
        <v>-2.84</v>
      </c>
      <c r="N42">
        <v>-2.82</v>
      </c>
      <c r="O42">
        <v>-2.65</v>
      </c>
      <c r="P42">
        <v>-2.64</v>
      </c>
    </row>
    <row r="43" spans="1:16" x14ac:dyDescent="0.2">
      <c r="A43" t="s">
        <v>270</v>
      </c>
      <c r="B43" t="s">
        <v>212</v>
      </c>
      <c r="C43" t="s">
        <v>341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</row>
    <row r="44" spans="1:16" x14ac:dyDescent="0.2">
      <c r="A44" t="s">
        <v>270</v>
      </c>
      <c r="B44" t="s">
        <v>213</v>
      </c>
      <c r="C44" t="s">
        <v>341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</row>
    <row r="45" spans="1:16" x14ac:dyDescent="0.2">
      <c r="A45" t="s">
        <v>270</v>
      </c>
      <c r="B45" t="s">
        <v>344</v>
      </c>
      <c r="C45" t="s">
        <v>341</v>
      </c>
      <c r="E45">
        <v>12.11</v>
      </c>
      <c r="F45">
        <v>13.03</v>
      </c>
      <c r="G45">
        <v>15.31</v>
      </c>
      <c r="H45">
        <v>13.08</v>
      </c>
      <c r="I45">
        <v>10.56</v>
      </c>
      <c r="J45">
        <v>15.19</v>
      </c>
      <c r="K45">
        <v>19.239999999999998</v>
      </c>
      <c r="L45">
        <v>17.82</v>
      </c>
      <c r="M45">
        <v>20.23</v>
      </c>
      <c r="N45">
        <v>37.520000000000003</v>
      </c>
      <c r="O45">
        <v>39.119999999999997</v>
      </c>
      <c r="P45">
        <v>40.5</v>
      </c>
    </row>
    <row r="46" spans="1:16" x14ac:dyDescent="0.2">
      <c r="A46" t="s">
        <v>270</v>
      </c>
      <c r="B46" t="s">
        <v>345</v>
      </c>
      <c r="C46" t="s">
        <v>341</v>
      </c>
      <c r="E46">
        <v>-3.07</v>
      </c>
      <c r="F46">
        <v>-1.65</v>
      </c>
      <c r="G46">
        <v>-5.82</v>
      </c>
      <c r="H46">
        <v>-3.45</v>
      </c>
      <c r="I46">
        <v>-3.76</v>
      </c>
      <c r="J46">
        <v>-6.64</v>
      </c>
      <c r="K46">
        <v>-5.53</v>
      </c>
      <c r="L46">
        <v>-5.85</v>
      </c>
      <c r="M46">
        <v>-6.04</v>
      </c>
      <c r="N46">
        <v>-11.15</v>
      </c>
      <c r="O46">
        <v>-11.08</v>
      </c>
      <c r="P46">
        <v>-12.49</v>
      </c>
    </row>
    <row r="47" spans="1:16" x14ac:dyDescent="0.2">
      <c r="A47" t="s">
        <v>270</v>
      </c>
      <c r="B47" t="s">
        <v>272</v>
      </c>
      <c r="C47" t="s">
        <v>341</v>
      </c>
      <c r="E47">
        <v>0.26</v>
      </c>
      <c r="F47">
        <v>0.31</v>
      </c>
      <c r="G47">
        <v>3.91</v>
      </c>
      <c r="H47">
        <v>2.21</v>
      </c>
      <c r="I47">
        <v>6.58</v>
      </c>
      <c r="J47">
        <v>13.1</v>
      </c>
      <c r="K47">
        <v>13.45</v>
      </c>
      <c r="L47">
        <v>14.8</v>
      </c>
      <c r="M47">
        <v>18.45</v>
      </c>
      <c r="N47">
        <v>35.75</v>
      </c>
      <c r="O47">
        <v>44.11</v>
      </c>
      <c r="P47">
        <v>57.75</v>
      </c>
    </row>
    <row r="48" spans="1:16" x14ac:dyDescent="0.2">
      <c r="A48" t="s">
        <v>270</v>
      </c>
      <c r="B48" t="s">
        <v>346</v>
      </c>
      <c r="C48" t="s">
        <v>341</v>
      </c>
      <c r="E48">
        <v>9.0399999999999991</v>
      </c>
      <c r="F48">
        <v>11.38</v>
      </c>
      <c r="G48">
        <v>9.49</v>
      </c>
      <c r="H48">
        <v>9.6300000000000008</v>
      </c>
      <c r="I48">
        <v>6.8</v>
      </c>
      <c r="J48">
        <v>8.5500000000000007</v>
      </c>
      <c r="K48">
        <v>13.7</v>
      </c>
      <c r="L48">
        <v>11.97</v>
      </c>
      <c r="M48">
        <v>14.19</v>
      </c>
      <c r="N48">
        <v>26.37</v>
      </c>
      <c r="O48">
        <v>28.04</v>
      </c>
      <c r="P48">
        <v>28.01</v>
      </c>
    </row>
    <row r="49" spans="1:16" x14ac:dyDescent="0.2">
      <c r="A49" t="s">
        <v>270</v>
      </c>
      <c r="B49" t="s">
        <v>347</v>
      </c>
      <c r="C49" t="s">
        <v>341</v>
      </c>
      <c r="E49">
        <v>253</v>
      </c>
      <c r="F49">
        <v>255.27</v>
      </c>
      <c r="G49">
        <v>264.08999999999997</v>
      </c>
      <c r="H49">
        <v>273.45</v>
      </c>
      <c r="I49">
        <v>285.77</v>
      </c>
      <c r="J49">
        <v>304.33999999999997</v>
      </c>
      <c r="K49">
        <v>310.69</v>
      </c>
      <c r="L49">
        <v>319.17</v>
      </c>
      <c r="M49">
        <v>327.54000000000002</v>
      </c>
      <c r="N49">
        <v>364.75</v>
      </c>
      <c r="O49">
        <v>374.74</v>
      </c>
      <c r="P49">
        <v>407.82</v>
      </c>
    </row>
    <row r="50" spans="1:16" x14ac:dyDescent="0.2">
      <c r="A50" t="s">
        <v>272</v>
      </c>
      <c r="B50" t="s">
        <v>202</v>
      </c>
      <c r="C50" t="s">
        <v>341</v>
      </c>
      <c r="E50">
        <v>0.03</v>
      </c>
      <c r="F50">
        <v>0.03</v>
      </c>
      <c r="G50">
        <v>0.78</v>
      </c>
      <c r="H50">
        <v>0.34</v>
      </c>
      <c r="I50">
        <v>1.89</v>
      </c>
      <c r="J50">
        <v>3.2</v>
      </c>
      <c r="K50">
        <v>3.33</v>
      </c>
      <c r="L50">
        <v>3.49</v>
      </c>
      <c r="M50">
        <v>3.77</v>
      </c>
      <c r="N50">
        <v>4.6900000000000004</v>
      </c>
      <c r="O50">
        <v>5.4</v>
      </c>
      <c r="P50">
        <v>5.33</v>
      </c>
    </row>
    <row r="51" spans="1:16" x14ac:dyDescent="0.2">
      <c r="A51" t="s">
        <v>272</v>
      </c>
      <c r="B51" t="s">
        <v>203</v>
      </c>
      <c r="C51" t="s">
        <v>341</v>
      </c>
      <c r="E51">
        <v>0</v>
      </c>
      <c r="F51">
        <v>0</v>
      </c>
      <c r="G51">
        <v>0.59</v>
      </c>
      <c r="H51">
        <v>0.55000000000000004</v>
      </c>
      <c r="I51">
        <v>1.04</v>
      </c>
      <c r="J51">
        <v>1.55</v>
      </c>
      <c r="K51">
        <v>1.66</v>
      </c>
      <c r="L51">
        <v>1.58</v>
      </c>
      <c r="M51">
        <v>3.06</v>
      </c>
      <c r="N51">
        <v>4.0199999999999996</v>
      </c>
      <c r="O51">
        <v>4.8099999999999996</v>
      </c>
      <c r="P51">
        <v>5.68</v>
      </c>
    </row>
    <row r="52" spans="1:16" x14ac:dyDescent="0.2">
      <c r="A52" t="s">
        <v>272</v>
      </c>
      <c r="B52" t="s">
        <v>204</v>
      </c>
      <c r="C52" t="s">
        <v>341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</row>
    <row r="53" spans="1:16" x14ac:dyDescent="0.2">
      <c r="A53" t="s">
        <v>272</v>
      </c>
      <c r="B53" t="s">
        <v>205</v>
      </c>
      <c r="C53" t="s">
        <v>341</v>
      </c>
      <c r="E53">
        <v>0.23</v>
      </c>
      <c r="F53">
        <v>0.28000000000000003</v>
      </c>
      <c r="G53">
        <v>2.54</v>
      </c>
      <c r="H53">
        <v>1.32</v>
      </c>
      <c r="I53">
        <v>3.65</v>
      </c>
      <c r="J53">
        <v>8.35</v>
      </c>
      <c r="K53">
        <v>8.4600000000000009</v>
      </c>
      <c r="L53">
        <v>9.73</v>
      </c>
      <c r="M53">
        <v>11.62</v>
      </c>
      <c r="N53">
        <v>27.04</v>
      </c>
      <c r="O53">
        <v>33.9</v>
      </c>
      <c r="P53">
        <v>46.74</v>
      </c>
    </row>
    <row r="54" spans="1:16" x14ac:dyDescent="0.2">
      <c r="A54" t="s">
        <v>259</v>
      </c>
      <c r="B54" t="s">
        <v>348</v>
      </c>
      <c r="C54" t="s">
        <v>341</v>
      </c>
      <c r="E54">
        <v>0.91</v>
      </c>
      <c r="F54">
        <v>0.86</v>
      </c>
      <c r="G54">
        <v>1.21</v>
      </c>
      <c r="H54">
        <v>1.49</v>
      </c>
      <c r="I54">
        <v>1.35</v>
      </c>
      <c r="J54">
        <v>0.94</v>
      </c>
      <c r="K54">
        <v>0.57999999999999996</v>
      </c>
      <c r="L54">
        <v>0.56000000000000005</v>
      </c>
      <c r="M54">
        <v>1.26</v>
      </c>
      <c r="N54">
        <v>1.1499999999999999</v>
      </c>
      <c r="O54">
        <v>1.17</v>
      </c>
      <c r="P54">
        <v>4.9800000000000004</v>
      </c>
    </row>
    <row r="55" spans="1:16" x14ac:dyDescent="0.2">
      <c r="A55" t="s">
        <v>259</v>
      </c>
      <c r="B55" t="s">
        <v>261</v>
      </c>
      <c r="C55" t="s">
        <v>341</v>
      </c>
      <c r="D55">
        <v>926447</v>
      </c>
      <c r="E55">
        <v>49022</v>
      </c>
      <c r="F55">
        <v>51325</v>
      </c>
      <c r="G55">
        <v>49096</v>
      </c>
      <c r="H55">
        <v>50352</v>
      </c>
      <c r="I55">
        <v>52096</v>
      </c>
      <c r="J55">
        <v>53351</v>
      </c>
      <c r="K55">
        <v>55527</v>
      </c>
      <c r="L55">
        <v>55982</v>
      </c>
      <c r="M55">
        <v>55155</v>
      </c>
      <c r="N55">
        <v>58064</v>
      </c>
      <c r="O55">
        <v>59019</v>
      </c>
      <c r="P55">
        <v>62928</v>
      </c>
    </row>
    <row r="56" spans="1:16" x14ac:dyDescent="0.2">
      <c r="A56" t="s">
        <v>259</v>
      </c>
      <c r="B56" t="s">
        <v>178</v>
      </c>
      <c r="C56" t="s">
        <v>341</v>
      </c>
      <c r="D56">
        <v>858290</v>
      </c>
      <c r="E56">
        <v>46476</v>
      </c>
      <c r="F56">
        <v>48583</v>
      </c>
      <c r="G56">
        <v>46261</v>
      </c>
      <c r="H56">
        <v>47090</v>
      </c>
      <c r="I56">
        <v>48428</v>
      </c>
      <c r="J56">
        <v>49315</v>
      </c>
      <c r="K56">
        <v>51328</v>
      </c>
      <c r="L56">
        <v>51635</v>
      </c>
      <c r="M56">
        <v>50675</v>
      </c>
      <c r="N56">
        <v>53647</v>
      </c>
      <c r="O56">
        <v>54476</v>
      </c>
      <c r="P56">
        <v>57806</v>
      </c>
    </row>
    <row r="57" spans="1:16" x14ac:dyDescent="0.2">
      <c r="A57" t="s">
        <v>259</v>
      </c>
      <c r="B57" t="s">
        <v>349</v>
      </c>
      <c r="C57" t="s">
        <v>341</v>
      </c>
      <c r="E57">
        <v>0</v>
      </c>
      <c r="F57">
        <v>0</v>
      </c>
      <c r="G57">
        <v>0</v>
      </c>
      <c r="H57">
        <v>13</v>
      </c>
      <c r="I57">
        <v>14</v>
      </c>
      <c r="J57">
        <v>14</v>
      </c>
      <c r="K57">
        <v>14</v>
      </c>
      <c r="L57">
        <v>14</v>
      </c>
      <c r="M57">
        <v>52</v>
      </c>
      <c r="N57">
        <v>54</v>
      </c>
      <c r="O57">
        <v>62</v>
      </c>
      <c r="P57">
        <v>73</v>
      </c>
    </row>
    <row r="58" spans="1:16" x14ac:dyDescent="0.2">
      <c r="A58" t="s">
        <v>350</v>
      </c>
      <c r="B58" t="s">
        <v>193</v>
      </c>
      <c r="C58" t="s">
        <v>341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</row>
    <row r="59" spans="1:16" x14ac:dyDescent="0.2">
      <c r="A59" t="s">
        <v>350</v>
      </c>
      <c r="B59" t="s">
        <v>351</v>
      </c>
      <c r="C59" t="s">
        <v>341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</row>
    <row r="60" spans="1:16" x14ac:dyDescent="0.2">
      <c r="A60" t="s">
        <v>350</v>
      </c>
      <c r="B60" t="s">
        <v>352</v>
      </c>
      <c r="C60" t="s">
        <v>341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</row>
    <row r="61" spans="1:16" x14ac:dyDescent="0.2">
      <c r="A61" t="s">
        <v>350</v>
      </c>
      <c r="B61" t="s">
        <v>195</v>
      </c>
      <c r="C61" t="s">
        <v>341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</row>
    <row r="62" spans="1:16" x14ac:dyDescent="0.2">
      <c r="A62" t="s">
        <v>350</v>
      </c>
      <c r="B62" t="s">
        <v>196</v>
      </c>
      <c r="C62" t="s">
        <v>341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</row>
    <row r="63" spans="1:16" x14ac:dyDescent="0.2">
      <c r="A63" t="s">
        <v>350</v>
      </c>
      <c r="B63" t="s">
        <v>197</v>
      </c>
      <c r="C63" t="s">
        <v>341</v>
      </c>
      <c r="E63">
        <v>0</v>
      </c>
      <c r="F63">
        <v>0</v>
      </c>
      <c r="G63">
        <v>397</v>
      </c>
      <c r="H63">
        <v>470</v>
      </c>
      <c r="I63">
        <v>1048</v>
      </c>
      <c r="J63">
        <v>1048</v>
      </c>
      <c r="K63">
        <v>1048</v>
      </c>
      <c r="L63">
        <v>1113</v>
      </c>
      <c r="M63">
        <v>1113</v>
      </c>
      <c r="N63">
        <v>1113</v>
      </c>
      <c r="O63">
        <v>1113</v>
      </c>
      <c r="P63">
        <v>1113</v>
      </c>
    </row>
    <row r="64" spans="1:16" x14ac:dyDescent="0.2">
      <c r="A64" t="s">
        <v>350</v>
      </c>
      <c r="B64" t="s">
        <v>198</v>
      </c>
      <c r="C64" t="s">
        <v>341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</row>
    <row r="65" spans="1:16" x14ac:dyDescent="0.2">
      <c r="A65" t="s">
        <v>350</v>
      </c>
      <c r="B65" t="s">
        <v>199</v>
      </c>
      <c r="C65" t="s">
        <v>341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</row>
    <row r="66" spans="1:16" x14ac:dyDescent="0.2">
      <c r="A66" t="s">
        <v>350</v>
      </c>
      <c r="B66" t="s">
        <v>200</v>
      </c>
      <c r="C66" t="s">
        <v>341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</row>
    <row r="67" spans="1:16" x14ac:dyDescent="0.2">
      <c r="A67" t="s">
        <v>350</v>
      </c>
      <c r="B67" t="s">
        <v>201</v>
      </c>
      <c r="C67" t="s">
        <v>341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</row>
    <row r="68" spans="1:16" x14ac:dyDescent="0.2">
      <c r="A68" t="s">
        <v>350</v>
      </c>
      <c r="B68" t="s">
        <v>202</v>
      </c>
      <c r="C68" t="s">
        <v>341</v>
      </c>
      <c r="E68">
        <v>41</v>
      </c>
      <c r="F68">
        <v>53</v>
      </c>
      <c r="G68">
        <v>134</v>
      </c>
      <c r="H68">
        <v>134</v>
      </c>
      <c r="I68">
        <v>719</v>
      </c>
      <c r="J68">
        <v>911</v>
      </c>
      <c r="K68">
        <v>911</v>
      </c>
      <c r="L68">
        <v>911</v>
      </c>
      <c r="M68">
        <v>911</v>
      </c>
      <c r="N68">
        <v>911</v>
      </c>
      <c r="O68">
        <v>911</v>
      </c>
      <c r="P68">
        <v>911</v>
      </c>
    </row>
    <row r="69" spans="1:16" x14ac:dyDescent="0.2">
      <c r="A69" t="s">
        <v>350</v>
      </c>
      <c r="B69" t="s">
        <v>203</v>
      </c>
      <c r="C69" t="s">
        <v>341</v>
      </c>
      <c r="E69">
        <v>0</v>
      </c>
      <c r="F69">
        <v>0</v>
      </c>
      <c r="G69">
        <v>439</v>
      </c>
      <c r="H69">
        <v>702</v>
      </c>
      <c r="I69">
        <v>882</v>
      </c>
      <c r="J69">
        <v>882</v>
      </c>
      <c r="K69">
        <v>882</v>
      </c>
      <c r="L69">
        <v>1145</v>
      </c>
      <c r="M69">
        <v>1577</v>
      </c>
      <c r="N69">
        <v>1604</v>
      </c>
      <c r="O69">
        <v>1604</v>
      </c>
      <c r="P69">
        <v>1604</v>
      </c>
    </row>
    <row r="70" spans="1:16" x14ac:dyDescent="0.2">
      <c r="A70" t="s">
        <v>350</v>
      </c>
      <c r="B70" t="s">
        <v>204</v>
      </c>
      <c r="C70" t="s">
        <v>341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</row>
    <row r="71" spans="1:16" x14ac:dyDescent="0.2">
      <c r="A71" t="s">
        <v>350</v>
      </c>
      <c r="B71" t="s">
        <v>205</v>
      </c>
      <c r="C71" t="s">
        <v>341</v>
      </c>
      <c r="E71">
        <v>244</v>
      </c>
      <c r="F71">
        <v>493</v>
      </c>
      <c r="G71">
        <v>744</v>
      </c>
      <c r="H71">
        <v>847</v>
      </c>
      <c r="I71">
        <v>974</v>
      </c>
      <c r="J71">
        <v>1462</v>
      </c>
      <c r="K71">
        <v>1632</v>
      </c>
      <c r="L71">
        <v>1654</v>
      </c>
      <c r="M71">
        <v>1654</v>
      </c>
      <c r="N71">
        <v>2121</v>
      </c>
      <c r="O71">
        <v>2263</v>
      </c>
      <c r="P71">
        <v>2700</v>
      </c>
    </row>
    <row r="72" spans="1:16" x14ac:dyDescent="0.2">
      <c r="A72" t="s">
        <v>350</v>
      </c>
      <c r="B72" t="s">
        <v>206</v>
      </c>
      <c r="C72" t="s">
        <v>341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</row>
    <row r="73" spans="1:16" x14ac:dyDescent="0.2">
      <c r="A73" t="s">
        <v>350</v>
      </c>
      <c r="B73" t="s">
        <v>207</v>
      </c>
      <c r="C73" t="s">
        <v>341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</row>
    <row r="74" spans="1:16" x14ac:dyDescent="0.2">
      <c r="A74" t="s">
        <v>350</v>
      </c>
      <c r="B74" t="s">
        <v>208</v>
      </c>
      <c r="C74" t="s">
        <v>341</v>
      </c>
      <c r="E74">
        <v>677</v>
      </c>
      <c r="F74">
        <v>707</v>
      </c>
      <c r="G74">
        <v>707</v>
      </c>
      <c r="H74">
        <v>771</v>
      </c>
      <c r="I74">
        <v>771</v>
      </c>
      <c r="J74">
        <v>771</v>
      </c>
      <c r="K74">
        <v>771</v>
      </c>
      <c r="L74">
        <v>771</v>
      </c>
      <c r="M74">
        <v>771</v>
      </c>
      <c r="N74">
        <v>771</v>
      </c>
      <c r="O74">
        <v>771</v>
      </c>
      <c r="P74">
        <v>771</v>
      </c>
    </row>
    <row r="75" spans="1:16" x14ac:dyDescent="0.2">
      <c r="A75" t="s">
        <v>350</v>
      </c>
      <c r="B75" t="s">
        <v>209</v>
      </c>
      <c r="C75" t="s">
        <v>341</v>
      </c>
      <c r="E75">
        <v>0</v>
      </c>
      <c r="F75">
        <v>0</v>
      </c>
      <c r="G75">
        <v>0</v>
      </c>
      <c r="H75">
        <v>0</v>
      </c>
      <c r="I75">
        <v>0</v>
      </c>
      <c r="J75">
        <v>377</v>
      </c>
      <c r="K75">
        <v>733</v>
      </c>
      <c r="L75">
        <v>789</v>
      </c>
      <c r="M75">
        <v>977</v>
      </c>
      <c r="N75">
        <v>1868</v>
      </c>
      <c r="O75">
        <v>2144</v>
      </c>
      <c r="P75">
        <v>2932</v>
      </c>
    </row>
    <row r="76" spans="1:16" x14ac:dyDescent="0.2">
      <c r="A76" t="s">
        <v>350</v>
      </c>
      <c r="B76" t="s">
        <v>210</v>
      </c>
      <c r="C76" t="s">
        <v>341</v>
      </c>
      <c r="E76">
        <v>0</v>
      </c>
      <c r="F76">
        <v>0</v>
      </c>
      <c r="G76">
        <v>0</v>
      </c>
      <c r="H76">
        <v>94</v>
      </c>
      <c r="I76">
        <v>94</v>
      </c>
      <c r="J76">
        <v>94</v>
      </c>
      <c r="K76">
        <v>94</v>
      </c>
      <c r="L76">
        <v>94</v>
      </c>
      <c r="M76">
        <v>94</v>
      </c>
      <c r="N76">
        <v>94</v>
      </c>
      <c r="O76">
        <v>94</v>
      </c>
      <c r="P76">
        <v>94</v>
      </c>
    </row>
    <row r="77" spans="1:16" x14ac:dyDescent="0.2">
      <c r="A77" t="s">
        <v>350</v>
      </c>
      <c r="B77" t="s">
        <v>211</v>
      </c>
      <c r="C77" t="s">
        <v>341</v>
      </c>
      <c r="E77">
        <v>0</v>
      </c>
      <c r="F77">
        <v>38</v>
      </c>
      <c r="G77">
        <v>38</v>
      </c>
      <c r="H77">
        <v>576</v>
      </c>
      <c r="I77">
        <v>576</v>
      </c>
      <c r="J77">
        <v>576</v>
      </c>
      <c r="K77">
        <v>576</v>
      </c>
      <c r="L77">
        <v>576</v>
      </c>
      <c r="M77">
        <v>576</v>
      </c>
      <c r="N77">
        <v>576</v>
      </c>
      <c r="O77">
        <v>576</v>
      </c>
      <c r="P77">
        <v>576</v>
      </c>
    </row>
    <row r="78" spans="1:16" x14ac:dyDescent="0.2">
      <c r="A78" t="s">
        <v>350</v>
      </c>
      <c r="B78" t="s">
        <v>212</v>
      </c>
      <c r="C78" t="s">
        <v>341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</row>
    <row r="79" spans="1:16" x14ac:dyDescent="0.2">
      <c r="A79" t="s">
        <v>350</v>
      </c>
      <c r="B79" t="s">
        <v>213</v>
      </c>
      <c r="C79" t="s">
        <v>341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</row>
    <row r="80" spans="1:16" x14ac:dyDescent="0.2">
      <c r="A80" t="s">
        <v>350</v>
      </c>
      <c r="B80" t="s">
        <v>342</v>
      </c>
      <c r="C80" t="s">
        <v>341</v>
      </c>
      <c r="E80">
        <v>963</v>
      </c>
      <c r="F80">
        <v>1292</v>
      </c>
      <c r="G80">
        <v>2458</v>
      </c>
      <c r="H80">
        <v>3594</v>
      </c>
      <c r="I80">
        <v>5064</v>
      </c>
      <c r="J80">
        <v>6121</v>
      </c>
      <c r="K80">
        <v>6647</v>
      </c>
      <c r="L80">
        <v>7054</v>
      </c>
      <c r="M80">
        <v>7673</v>
      </c>
      <c r="N80">
        <v>9059</v>
      </c>
      <c r="O80">
        <v>9476</v>
      </c>
      <c r="P80">
        <v>10701</v>
      </c>
    </row>
    <row r="81" spans="1:17" x14ac:dyDescent="0.2">
      <c r="A81" t="s">
        <v>230</v>
      </c>
      <c r="B81" t="s">
        <v>353</v>
      </c>
      <c r="C81" t="s">
        <v>341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10360</v>
      </c>
    </row>
    <row r="82" spans="1:17" x14ac:dyDescent="0.2">
      <c r="A82" t="s">
        <v>230</v>
      </c>
      <c r="B82" t="s">
        <v>354</v>
      </c>
      <c r="C82" t="s">
        <v>341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11010</v>
      </c>
    </row>
    <row r="83" spans="1:17" x14ac:dyDescent="0.2">
      <c r="A83" t="s">
        <v>230</v>
      </c>
      <c r="B83" t="s">
        <v>355</v>
      </c>
      <c r="C83" t="s">
        <v>341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2680</v>
      </c>
    </row>
    <row r="84" spans="1:17" x14ac:dyDescent="0.2">
      <c r="A84" t="s">
        <v>230</v>
      </c>
      <c r="B84" t="s">
        <v>356</v>
      </c>
      <c r="C84" t="s">
        <v>341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4875</v>
      </c>
    </row>
    <row r="85" spans="1:17" x14ac:dyDescent="0.2">
      <c r="A85" t="s">
        <v>340</v>
      </c>
      <c r="B85" t="s">
        <v>193</v>
      </c>
      <c r="C85" t="s">
        <v>357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</row>
    <row r="86" spans="1:17" x14ac:dyDescent="0.2">
      <c r="A86" t="s">
        <v>340</v>
      </c>
      <c r="B86" t="s">
        <v>194</v>
      </c>
      <c r="C86" t="s">
        <v>357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</row>
    <row r="87" spans="1:17" x14ac:dyDescent="0.2">
      <c r="A87" t="s">
        <v>340</v>
      </c>
      <c r="B87" t="s">
        <v>195</v>
      </c>
      <c r="C87" t="s">
        <v>357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</row>
    <row r="88" spans="1:17" x14ac:dyDescent="0.2">
      <c r="A88" t="s">
        <v>340</v>
      </c>
      <c r="B88" t="s">
        <v>196</v>
      </c>
      <c r="C88" t="s">
        <v>357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</row>
    <row r="89" spans="1:17" x14ac:dyDescent="0.2">
      <c r="A89" t="s">
        <v>340</v>
      </c>
      <c r="B89" t="s">
        <v>197</v>
      </c>
      <c r="C89" t="s">
        <v>357</v>
      </c>
      <c r="E89">
        <v>0</v>
      </c>
      <c r="F89">
        <v>0</v>
      </c>
      <c r="G89">
        <v>0.78</v>
      </c>
      <c r="H89">
        <v>1.8</v>
      </c>
      <c r="I89">
        <v>1.8</v>
      </c>
      <c r="J89">
        <v>1.8</v>
      </c>
      <c r="K89">
        <v>1.8</v>
      </c>
      <c r="L89">
        <v>1.8</v>
      </c>
      <c r="M89">
        <v>1.8</v>
      </c>
      <c r="N89">
        <v>1.8</v>
      </c>
      <c r="O89">
        <v>1.8</v>
      </c>
      <c r="P89">
        <v>1.8</v>
      </c>
    </row>
    <row r="90" spans="1:17" x14ac:dyDescent="0.2">
      <c r="A90" t="s">
        <v>340</v>
      </c>
      <c r="B90" t="s">
        <v>198</v>
      </c>
      <c r="C90" t="s">
        <v>357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</row>
    <row r="91" spans="1:17" x14ac:dyDescent="0.2">
      <c r="A91" t="s">
        <v>340</v>
      </c>
      <c r="B91" t="s">
        <v>199</v>
      </c>
      <c r="C91" t="s">
        <v>357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</row>
    <row r="92" spans="1:17" x14ac:dyDescent="0.2">
      <c r="A92" t="s">
        <v>340</v>
      </c>
      <c r="B92" t="s">
        <v>200</v>
      </c>
      <c r="C92" t="s">
        <v>357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</row>
    <row r="93" spans="1:17" x14ac:dyDescent="0.2">
      <c r="A93" t="s">
        <v>340</v>
      </c>
      <c r="B93" t="s">
        <v>201</v>
      </c>
      <c r="C93" t="s">
        <v>357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</row>
    <row r="94" spans="1:17" x14ac:dyDescent="0.2">
      <c r="A94" t="s">
        <v>340</v>
      </c>
      <c r="B94" t="s">
        <v>202</v>
      </c>
      <c r="C94" t="s">
        <v>357</v>
      </c>
      <c r="E94">
        <v>0.31</v>
      </c>
      <c r="F94">
        <v>0.32</v>
      </c>
      <c r="G94">
        <v>0.32</v>
      </c>
      <c r="H94">
        <v>0.32</v>
      </c>
      <c r="I94">
        <v>2</v>
      </c>
      <c r="J94">
        <v>2</v>
      </c>
      <c r="K94">
        <v>2</v>
      </c>
      <c r="L94">
        <v>2</v>
      </c>
      <c r="M94">
        <v>2</v>
      </c>
      <c r="N94">
        <v>2</v>
      </c>
      <c r="O94">
        <v>2</v>
      </c>
      <c r="P94">
        <v>2</v>
      </c>
    </row>
    <row r="95" spans="1:17" x14ac:dyDescent="0.2">
      <c r="A95" t="s">
        <v>340</v>
      </c>
      <c r="B95" t="s">
        <v>203</v>
      </c>
      <c r="C95" t="s">
        <v>357</v>
      </c>
      <c r="E95">
        <v>0</v>
      </c>
      <c r="F95">
        <v>0</v>
      </c>
      <c r="G95">
        <v>0</v>
      </c>
      <c r="H95">
        <v>1.58</v>
      </c>
      <c r="I95">
        <v>4.32</v>
      </c>
      <c r="J95">
        <v>4.32</v>
      </c>
      <c r="K95">
        <v>4.32</v>
      </c>
      <c r="L95">
        <v>5</v>
      </c>
      <c r="M95">
        <v>5</v>
      </c>
      <c r="N95">
        <v>5</v>
      </c>
      <c r="O95">
        <v>5</v>
      </c>
      <c r="P95">
        <v>5</v>
      </c>
    </row>
    <row r="96" spans="1:17" x14ac:dyDescent="0.2">
      <c r="A96" t="s">
        <v>340</v>
      </c>
      <c r="B96" t="s">
        <v>204</v>
      </c>
      <c r="C96" t="s">
        <v>357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</row>
    <row r="97" spans="1:16" x14ac:dyDescent="0.2">
      <c r="A97" t="s">
        <v>340</v>
      </c>
      <c r="B97" t="s">
        <v>205</v>
      </c>
      <c r="C97" t="s">
        <v>357</v>
      </c>
      <c r="E97">
        <v>3</v>
      </c>
      <c r="F97">
        <v>6</v>
      </c>
      <c r="G97">
        <v>9</v>
      </c>
      <c r="H97">
        <v>14.62</v>
      </c>
      <c r="I97">
        <v>21.88</v>
      </c>
      <c r="J97">
        <v>27.51</v>
      </c>
      <c r="K97">
        <v>30.19</v>
      </c>
      <c r="L97">
        <v>33.29</v>
      </c>
      <c r="M97">
        <v>36.51</v>
      </c>
      <c r="N97">
        <v>50.07</v>
      </c>
      <c r="O97">
        <v>54.58</v>
      </c>
      <c r="P97">
        <v>88.16</v>
      </c>
    </row>
    <row r="98" spans="1:16" x14ac:dyDescent="0.2">
      <c r="A98" t="s">
        <v>340</v>
      </c>
      <c r="B98" t="s">
        <v>206</v>
      </c>
      <c r="C98" t="s">
        <v>357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</row>
    <row r="99" spans="1:16" x14ac:dyDescent="0.2">
      <c r="A99" t="s">
        <v>340</v>
      </c>
      <c r="B99" t="s">
        <v>207</v>
      </c>
      <c r="C99" t="s">
        <v>357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</row>
    <row r="100" spans="1:16" x14ac:dyDescent="0.2">
      <c r="A100" t="s">
        <v>340</v>
      </c>
      <c r="B100" t="s">
        <v>208</v>
      </c>
      <c r="C100" t="s">
        <v>357</v>
      </c>
      <c r="E100">
        <v>4.3499999999999996</v>
      </c>
      <c r="F100">
        <v>4.7</v>
      </c>
      <c r="G100">
        <v>6</v>
      </c>
      <c r="H100">
        <v>7.81</v>
      </c>
      <c r="I100">
        <v>7.81</v>
      </c>
      <c r="J100">
        <v>7.81</v>
      </c>
      <c r="K100">
        <v>7.81</v>
      </c>
      <c r="L100">
        <v>7.81</v>
      </c>
      <c r="M100">
        <v>8.25</v>
      </c>
      <c r="N100">
        <v>16.5</v>
      </c>
      <c r="O100">
        <v>18.95</v>
      </c>
      <c r="P100">
        <v>18.95</v>
      </c>
    </row>
    <row r="101" spans="1:16" x14ac:dyDescent="0.2">
      <c r="A101" t="s">
        <v>340</v>
      </c>
      <c r="B101" t="s">
        <v>209</v>
      </c>
      <c r="C101" t="s">
        <v>357</v>
      </c>
      <c r="E101">
        <v>0</v>
      </c>
      <c r="F101">
        <v>0</v>
      </c>
      <c r="G101">
        <v>0</v>
      </c>
      <c r="H101">
        <v>0</v>
      </c>
      <c r="I101">
        <v>2.5099999999999998</v>
      </c>
      <c r="J101">
        <v>7.06</v>
      </c>
      <c r="K101">
        <v>9.25</v>
      </c>
      <c r="L101">
        <v>10.32</v>
      </c>
      <c r="M101">
        <v>12.36</v>
      </c>
      <c r="N101">
        <v>15.96</v>
      </c>
      <c r="O101">
        <v>16.79</v>
      </c>
      <c r="P101">
        <v>31.84</v>
      </c>
    </row>
    <row r="102" spans="1:16" x14ac:dyDescent="0.2">
      <c r="A102" t="s">
        <v>340</v>
      </c>
      <c r="B102" t="s">
        <v>210</v>
      </c>
      <c r="C102" t="s">
        <v>357</v>
      </c>
      <c r="E102">
        <v>0</v>
      </c>
      <c r="F102">
        <v>0</v>
      </c>
      <c r="G102">
        <v>0</v>
      </c>
      <c r="H102">
        <v>0.5</v>
      </c>
      <c r="I102">
        <v>0.5</v>
      </c>
      <c r="J102">
        <v>0.5</v>
      </c>
      <c r="K102">
        <v>0.5</v>
      </c>
      <c r="L102">
        <v>0.5</v>
      </c>
      <c r="M102">
        <v>0.5</v>
      </c>
      <c r="N102">
        <v>0.5</v>
      </c>
      <c r="O102">
        <v>0.5</v>
      </c>
      <c r="P102">
        <v>0.5</v>
      </c>
    </row>
    <row r="103" spans="1:16" x14ac:dyDescent="0.2">
      <c r="A103" t="s">
        <v>340</v>
      </c>
      <c r="B103" t="s">
        <v>211</v>
      </c>
      <c r="C103" t="s">
        <v>357</v>
      </c>
      <c r="E103">
        <v>0</v>
      </c>
      <c r="F103">
        <v>0</v>
      </c>
      <c r="G103">
        <v>0</v>
      </c>
      <c r="H103">
        <v>0.5</v>
      </c>
      <c r="I103">
        <v>0.5</v>
      </c>
      <c r="J103">
        <v>0.5</v>
      </c>
      <c r="K103">
        <v>0.5</v>
      </c>
      <c r="L103">
        <v>0.5</v>
      </c>
      <c r="M103">
        <v>0.5</v>
      </c>
      <c r="N103">
        <v>0.5</v>
      </c>
      <c r="O103">
        <v>0.5</v>
      </c>
      <c r="P103">
        <v>0.5</v>
      </c>
    </row>
    <row r="104" spans="1:16" x14ac:dyDescent="0.2">
      <c r="A104" t="s">
        <v>340</v>
      </c>
      <c r="B104" t="s">
        <v>212</v>
      </c>
      <c r="C104" t="s">
        <v>357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</row>
    <row r="105" spans="1:16" x14ac:dyDescent="0.2">
      <c r="A105" t="s">
        <v>340</v>
      </c>
      <c r="B105" t="s">
        <v>213</v>
      </c>
      <c r="C105" t="s">
        <v>357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</row>
    <row r="106" spans="1:16" x14ac:dyDescent="0.2">
      <c r="A106" t="s">
        <v>340</v>
      </c>
      <c r="B106" t="s">
        <v>218</v>
      </c>
      <c r="C106" t="s">
        <v>357</v>
      </c>
      <c r="E106">
        <v>-0.56999999999999995</v>
      </c>
      <c r="F106">
        <v>-0.56999999999999995</v>
      </c>
      <c r="G106">
        <v>-1.9</v>
      </c>
      <c r="H106">
        <v>-2.23</v>
      </c>
      <c r="I106">
        <v>-2.23</v>
      </c>
      <c r="J106">
        <v>-2.23</v>
      </c>
      <c r="K106">
        <v>-2.23</v>
      </c>
      <c r="L106">
        <v>-2.23</v>
      </c>
      <c r="M106">
        <v>-2.23</v>
      </c>
      <c r="N106">
        <v>-2.23</v>
      </c>
      <c r="O106">
        <v>-2.23</v>
      </c>
      <c r="P106">
        <v>-5.78</v>
      </c>
    </row>
    <row r="107" spans="1:16" x14ac:dyDescent="0.2">
      <c r="A107" t="s">
        <v>340</v>
      </c>
      <c r="B107" t="s">
        <v>342</v>
      </c>
      <c r="C107" t="s">
        <v>357</v>
      </c>
      <c r="E107">
        <v>7.09</v>
      </c>
      <c r="F107">
        <v>10.45</v>
      </c>
      <c r="G107">
        <v>14.21</v>
      </c>
      <c r="H107">
        <v>24.91</v>
      </c>
      <c r="I107">
        <v>39.090000000000003</v>
      </c>
      <c r="J107">
        <v>49.27</v>
      </c>
      <c r="K107">
        <v>54.14</v>
      </c>
      <c r="L107">
        <v>58.98</v>
      </c>
      <c r="M107">
        <v>64.69</v>
      </c>
      <c r="N107">
        <v>90.1</v>
      </c>
      <c r="O107">
        <v>97.89</v>
      </c>
      <c r="P107">
        <v>142.97</v>
      </c>
    </row>
    <row r="108" spans="1:16" x14ac:dyDescent="0.2">
      <c r="A108" t="s">
        <v>266</v>
      </c>
      <c r="B108" t="s">
        <v>267</v>
      </c>
      <c r="C108" t="s">
        <v>357</v>
      </c>
      <c r="E108">
        <v>202.31</v>
      </c>
      <c r="F108">
        <v>204.45</v>
      </c>
      <c r="G108">
        <v>206.75</v>
      </c>
      <c r="H108">
        <v>212.74</v>
      </c>
      <c r="I108">
        <v>220.24</v>
      </c>
      <c r="J108">
        <v>229.66</v>
      </c>
      <c r="K108">
        <v>235.18</v>
      </c>
      <c r="L108">
        <v>240.63</v>
      </c>
      <c r="M108">
        <v>246.15</v>
      </c>
      <c r="N108">
        <v>269.82</v>
      </c>
      <c r="O108">
        <v>276.22000000000003</v>
      </c>
      <c r="P108">
        <v>295.94</v>
      </c>
    </row>
    <row r="109" spans="1:16" x14ac:dyDescent="0.2">
      <c r="A109" t="s">
        <v>270</v>
      </c>
      <c r="B109" t="s">
        <v>193</v>
      </c>
      <c r="C109" t="s">
        <v>357</v>
      </c>
      <c r="E109">
        <v>2.96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</row>
    <row r="110" spans="1:16" x14ac:dyDescent="0.2">
      <c r="A110" t="s">
        <v>270</v>
      </c>
      <c r="B110" t="s">
        <v>194</v>
      </c>
      <c r="C110" t="s">
        <v>357</v>
      </c>
      <c r="E110">
        <v>52.13</v>
      </c>
      <c r="F110">
        <v>62.65</v>
      </c>
      <c r="G110">
        <v>51.52</v>
      </c>
      <c r="H110">
        <v>38.159999999999997</v>
      </c>
      <c r="I110">
        <v>19.899999999999999</v>
      </c>
      <c r="J110">
        <v>17.18</v>
      </c>
      <c r="K110">
        <v>12.7</v>
      </c>
      <c r="L110">
        <v>13.64</v>
      </c>
      <c r="M110">
        <v>13.37</v>
      </c>
      <c r="N110">
        <v>7.37</v>
      </c>
      <c r="O110">
        <v>8.41</v>
      </c>
      <c r="P110">
        <v>1.95</v>
      </c>
    </row>
    <row r="111" spans="1:16" x14ac:dyDescent="0.2">
      <c r="A111" t="s">
        <v>270</v>
      </c>
      <c r="B111" t="s">
        <v>195</v>
      </c>
      <c r="C111" t="s">
        <v>357</v>
      </c>
      <c r="E111">
        <v>11.53</v>
      </c>
      <c r="F111">
        <v>12.81</v>
      </c>
      <c r="G111">
        <v>12.84</v>
      </c>
      <c r="H111">
        <v>12.44</v>
      </c>
      <c r="I111">
        <v>12.19</v>
      </c>
      <c r="J111">
        <v>9.51</v>
      </c>
      <c r="K111">
        <v>7.9</v>
      </c>
      <c r="L111">
        <v>6.81</v>
      </c>
      <c r="M111">
        <v>5.75</v>
      </c>
      <c r="N111">
        <v>1.05</v>
      </c>
      <c r="O111">
        <v>0</v>
      </c>
      <c r="P111">
        <v>0</v>
      </c>
    </row>
    <row r="112" spans="1:16" x14ac:dyDescent="0.2">
      <c r="A112" t="s">
        <v>270</v>
      </c>
      <c r="B112" t="s">
        <v>196</v>
      </c>
      <c r="C112" t="s">
        <v>357</v>
      </c>
      <c r="E112">
        <v>23.6</v>
      </c>
      <c r="F112">
        <v>5.09</v>
      </c>
      <c r="G112">
        <v>5.09</v>
      </c>
      <c r="H112">
        <v>5.1100000000000003</v>
      </c>
      <c r="I112">
        <v>5.09</v>
      </c>
      <c r="J112">
        <v>5.1100000000000003</v>
      </c>
      <c r="K112">
        <v>5.09</v>
      </c>
      <c r="L112">
        <v>5.09</v>
      </c>
      <c r="M112">
        <v>5.09</v>
      </c>
      <c r="N112">
        <v>5.09</v>
      </c>
      <c r="O112">
        <v>5.1100000000000003</v>
      </c>
      <c r="P112">
        <v>5.09</v>
      </c>
    </row>
    <row r="113" spans="1:16" x14ac:dyDescent="0.2">
      <c r="A113" t="s">
        <v>270</v>
      </c>
      <c r="B113" t="s">
        <v>197</v>
      </c>
      <c r="C113" t="s">
        <v>357</v>
      </c>
      <c r="E113">
        <v>11.29</v>
      </c>
      <c r="F113">
        <v>11.26</v>
      </c>
      <c r="G113">
        <v>17.27</v>
      </c>
      <c r="H113">
        <v>25.2</v>
      </c>
      <c r="I113">
        <v>24.39</v>
      </c>
      <c r="J113">
        <v>24.13</v>
      </c>
      <c r="K113">
        <v>24.18</v>
      </c>
      <c r="L113">
        <v>24.08</v>
      </c>
      <c r="M113">
        <v>23.97</v>
      </c>
      <c r="N113">
        <v>23.34</v>
      </c>
      <c r="O113">
        <v>23.13</v>
      </c>
      <c r="P113">
        <v>21.54</v>
      </c>
    </row>
    <row r="114" spans="1:16" x14ac:dyDescent="0.2">
      <c r="A114" t="s">
        <v>270</v>
      </c>
      <c r="B114" t="s">
        <v>198</v>
      </c>
      <c r="C114" t="s">
        <v>357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</row>
    <row r="115" spans="1:16" x14ac:dyDescent="0.2">
      <c r="A115" t="s">
        <v>270</v>
      </c>
      <c r="B115" t="s">
        <v>199</v>
      </c>
      <c r="C115" t="s">
        <v>357</v>
      </c>
      <c r="E115">
        <v>2.4900000000000002</v>
      </c>
      <c r="F115">
        <v>2.48</v>
      </c>
      <c r="G115">
        <v>2.48</v>
      </c>
      <c r="H115">
        <v>2.4900000000000002</v>
      </c>
      <c r="I115">
        <v>2.5499999999999998</v>
      </c>
      <c r="J115">
        <v>2.48</v>
      </c>
      <c r="K115">
        <v>2.4700000000000002</v>
      </c>
      <c r="L115">
        <v>2.4700000000000002</v>
      </c>
      <c r="M115">
        <v>2.4700000000000002</v>
      </c>
      <c r="N115">
        <v>2.23</v>
      </c>
      <c r="O115">
        <v>2.2400000000000002</v>
      </c>
      <c r="P115">
        <v>2.56</v>
      </c>
    </row>
    <row r="116" spans="1:16" x14ac:dyDescent="0.2">
      <c r="A116" t="s">
        <v>270</v>
      </c>
      <c r="B116" t="s">
        <v>200</v>
      </c>
      <c r="C116" t="s">
        <v>357</v>
      </c>
      <c r="E116">
        <v>0.9</v>
      </c>
      <c r="F116">
        <v>1.66</v>
      </c>
      <c r="G116">
        <v>0.89</v>
      </c>
      <c r="H116">
        <v>0.9</v>
      </c>
      <c r="I116">
        <v>1.46</v>
      </c>
      <c r="J116">
        <v>1.38</v>
      </c>
      <c r="K116">
        <v>1.34</v>
      </c>
      <c r="L116">
        <v>1.24</v>
      </c>
      <c r="M116">
        <v>1.1299999999999999</v>
      </c>
      <c r="N116">
        <v>1.1200000000000001</v>
      </c>
      <c r="O116">
        <v>1.1000000000000001</v>
      </c>
      <c r="P116">
        <v>1.1100000000000001</v>
      </c>
    </row>
    <row r="117" spans="1:16" x14ac:dyDescent="0.2">
      <c r="A117" t="s">
        <v>270</v>
      </c>
      <c r="B117" t="s">
        <v>201</v>
      </c>
      <c r="C117" t="s">
        <v>357</v>
      </c>
      <c r="E117">
        <v>27.19</v>
      </c>
      <c r="F117">
        <v>27.11</v>
      </c>
      <c r="G117">
        <v>27.11</v>
      </c>
      <c r="H117">
        <v>27.19</v>
      </c>
      <c r="I117">
        <v>27.11</v>
      </c>
      <c r="J117">
        <v>27.19</v>
      </c>
      <c r="K117">
        <v>27.11</v>
      </c>
      <c r="L117">
        <v>27.11</v>
      </c>
      <c r="M117">
        <v>27.11</v>
      </c>
      <c r="N117">
        <v>27.11</v>
      </c>
      <c r="O117">
        <v>27.19</v>
      </c>
      <c r="P117">
        <v>27.11</v>
      </c>
    </row>
    <row r="118" spans="1:16" x14ac:dyDescent="0.2">
      <c r="A118" t="s">
        <v>270</v>
      </c>
      <c r="B118" t="s">
        <v>202</v>
      </c>
      <c r="C118" t="s">
        <v>357</v>
      </c>
      <c r="E118">
        <v>22.24</v>
      </c>
      <c r="F118">
        <v>22.44</v>
      </c>
      <c r="G118">
        <v>21.9</v>
      </c>
      <c r="H118">
        <v>22.02</v>
      </c>
      <c r="I118">
        <v>25.09</v>
      </c>
      <c r="J118">
        <v>26.02</v>
      </c>
      <c r="K118">
        <v>25.99</v>
      </c>
      <c r="L118">
        <v>25.88</v>
      </c>
      <c r="M118">
        <v>25.91</v>
      </c>
      <c r="N118">
        <v>25.73</v>
      </c>
      <c r="O118">
        <v>25.78</v>
      </c>
      <c r="P118">
        <v>24.98</v>
      </c>
    </row>
    <row r="119" spans="1:16" x14ac:dyDescent="0.2">
      <c r="A119" t="s">
        <v>270</v>
      </c>
      <c r="B119" t="s">
        <v>203</v>
      </c>
      <c r="C119" t="s">
        <v>357</v>
      </c>
      <c r="E119">
        <v>0</v>
      </c>
      <c r="F119">
        <v>0</v>
      </c>
      <c r="G119">
        <v>0</v>
      </c>
      <c r="H119">
        <v>6.42</v>
      </c>
      <c r="I119">
        <v>16.88</v>
      </c>
      <c r="J119">
        <v>16.59</v>
      </c>
      <c r="K119">
        <v>16.52</v>
      </c>
      <c r="L119">
        <v>19.13</v>
      </c>
      <c r="M119">
        <v>19.059999999999999</v>
      </c>
      <c r="N119">
        <v>18.84</v>
      </c>
      <c r="O119">
        <v>18.739999999999998</v>
      </c>
      <c r="P119">
        <v>17.39</v>
      </c>
    </row>
    <row r="120" spans="1:16" x14ac:dyDescent="0.2">
      <c r="A120" t="s">
        <v>270</v>
      </c>
      <c r="B120" t="s">
        <v>204</v>
      </c>
      <c r="C120" t="s">
        <v>357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</row>
    <row r="121" spans="1:16" x14ac:dyDescent="0.2">
      <c r="A121" t="s">
        <v>270</v>
      </c>
      <c r="B121" t="s">
        <v>205</v>
      </c>
      <c r="C121" t="s">
        <v>357</v>
      </c>
      <c r="E121">
        <v>60.1</v>
      </c>
      <c r="F121">
        <v>68.760000000000005</v>
      </c>
      <c r="G121">
        <v>75.790000000000006</v>
      </c>
      <c r="H121">
        <v>89.84</v>
      </c>
      <c r="I121">
        <v>105.6</v>
      </c>
      <c r="J121">
        <v>120.42</v>
      </c>
      <c r="K121">
        <v>127.98</v>
      </c>
      <c r="L121">
        <v>134.51</v>
      </c>
      <c r="M121">
        <v>143.03</v>
      </c>
      <c r="N121">
        <v>176.05</v>
      </c>
      <c r="O121">
        <v>185.49</v>
      </c>
      <c r="P121">
        <v>236.57</v>
      </c>
    </row>
    <row r="122" spans="1:16" x14ac:dyDescent="0.2">
      <c r="A122" t="s">
        <v>270</v>
      </c>
      <c r="B122" t="s">
        <v>206</v>
      </c>
      <c r="C122" t="s">
        <v>357</v>
      </c>
      <c r="E122">
        <v>29.54</v>
      </c>
      <c r="F122">
        <v>31.54</v>
      </c>
      <c r="G122">
        <v>33.71</v>
      </c>
      <c r="H122">
        <v>38.340000000000003</v>
      </c>
      <c r="I122">
        <v>42.89</v>
      </c>
      <c r="J122">
        <v>47.7</v>
      </c>
      <c r="K122">
        <v>49.88</v>
      </c>
      <c r="L122">
        <v>52.14</v>
      </c>
      <c r="M122">
        <v>54.36</v>
      </c>
      <c r="N122">
        <v>63.11</v>
      </c>
      <c r="O122">
        <v>65.56</v>
      </c>
      <c r="P122">
        <v>76.78</v>
      </c>
    </row>
    <row r="123" spans="1:16" x14ac:dyDescent="0.2">
      <c r="A123" t="s">
        <v>270</v>
      </c>
      <c r="B123" t="s">
        <v>343</v>
      </c>
      <c r="C123" t="s">
        <v>357</v>
      </c>
      <c r="E123">
        <v>-2.64</v>
      </c>
      <c r="F123">
        <v>-2.94</v>
      </c>
      <c r="G123">
        <v>-3.36</v>
      </c>
      <c r="H123">
        <v>-3.87</v>
      </c>
      <c r="I123">
        <v>-5.01</v>
      </c>
      <c r="J123">
        <v>-7.03</v>
      </c>
      <c r="K123">
        <v>-8.01</v>
      </c>
      <c r="L123">
        <v>-8.52</v>
      </c>
      <c r="M123">
        <v>-9.48</v>
      </c>
      <c r="N123">
        <v>-12.87</v>
      </c>
      <c r="O123">
        <v>-13.94</v>
      </c>
      <c r="P123">
        <v>-19.61</v>
      </c>
    </row>
    <row r="124" spans="1:16" x14ac:dyDescent="0.2">
      <c r="A124" t="s">
        <v>270</v>
      </c>
      <c r="B124" t="s">
        <v>210</v>
      </c>
      <c r="C124" t="s">
        <v>357</v>
      </c>
      <c r="E124">
        <v>-0.49</v>
      </c>
      <c r="F124">
        <v>-0.59</v>
      </c>
      <c r="G124">
        <v>-0.88</v>
      </c>
      <c r="H124">
        <v>-1.67</v>
      </c>
      <c r="I124">
        <v>-1.98</v>
      </c>
      <c r="J124">
        <v>-2.0099999999999998</v>
      </c>
      <c r="K124">
        <v>-1.87</v>
      </c>
      <c r="L124">
        <v>-1.98</v>
      </c>
      <c r="M124">
        <v>-1.9</v>
      </c>
      <c r="N124">
        <v>-1.82</v>
      </c>
      <c r="O124">
        <v>-1.82</v>
      </c>
      <c r="P124">
        <v>-1.6</v>
      </c>
    </row>
    <row r="125" spans="1:16" x14ac:dyDescent="0.2">
      <c r="A125" t="s">
        <v>270</v>
      </c>
      <c r="B125" t="s">
        <v>211</v>
      </c>
      <c r="C125" t="s">
        <v>357</v>
      </c>
      <c r="E125">
        <v>0</v>
      </c>
      <c r="F125">
        <v>0</v>
      </c>
      <c r="G125">
        <v>0</v>
      </c>
      <c r="H125">
        <v>-0.47</v>
      </c>
      <c r="I125">
        <v>-0.61</v>
      </c>
      <c r="J125">
        <v>-0.59</v>
      </c>
      <c r="K125">
        <v>-0.55000000000000004</v>
      </c>
      <c r="L125">
        <v>-0.61</v>
      </c>
      <c r="M125">
        <v>-0.53</v>
      </c>
      <c r="N125">
        <v>-0.51</v>
      </c>
      <c r="O125">
        <v>-0.52</v>
      </c>
      <c r="P125">
        <v>-0.45</v>
      </c>
    </row>
    <row r="126" spans="1:16" x14ac:dyDescent="0.2">
      <c r="A126" t="s">
        <v>270</v>
      </c>
      <c r="B126" t="s">
        <v>212</v>
      </c>
      <c r="C126" t="s">
        <v>357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</row>
    <row r="127" spans="1:16" x14ac:dyDescent="0.2">
      <c r="A127" t="s">
        <v>270</v>
      </c>
      <c r="B127" t="s">
        <v>213</v>
      </c>
      <c r="C127" t="s">
        <v>357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</row>
    <row r="128" spans="1:16" x14ac:dyDescent="0.2">
      <c r="A128" t="s">
        <v>270</v>
      </c>
      <c r="B128" t="s">
        <v>344</v>
      </c>
      <c r="C128" t="s">
        <v>357</v>
      </c>
      <c r="E128">
        <v>12.08</v>
      </c>
      <c r="F128">
        <v>13.06</v>
      </c>
      <c r="G128">
        <v>18.36</v>
      </c>
      <c r="H128">
        <v>15.3</v>
      </c>
      <c r="I128">
        <v>16.38</v>
      </c>
      <c r="J128">
        <v>17.82</v>
      </c>
      <c r="K128">
        <v>21.66</v>
      </c>
      <c r="L128">
        <v>20.05</v>
      </c>
      <c r="M128">
        <v>19.5</v>
      </c>
      <c r="N128">
        <v>25.3</v>
      </c>
      <c r="O128">
        <v>24.33</v>
      </c>
      <c r="P128">
        <v>14.88</v>
      </c>
    </row>
    <row r="129" spans="1:16" x14ac:dyDescent="0.2">
      <c r="A129" t="s">
        <v>270</v>
      </c>
      <c r="B129" t="s">
        <v>345</v>
      </c>
      <c r="C129" t="s">
        <v>357</v>
      </c>
      <c r="E129">
        <v>-2.98</v>
      </c>
      <c r="F129">
        <v>-1.71</v>
      </c>
      <c r="G129">
        <v>-4.46</v>
      </c>
      <c r="H129">
        <v>-7.4</v>
      </c>
      <c r="I129">
        <v>-9.91</v>
      </c>
      <c r="J129">
        <v>-8.1999999999999993</v>
      </c>
      <c r="K129">
        <v>-7.25</v>
      </c>
      <c r="L129">
        <v>-7.72</v>
      </c>
      <c r="M129">
        <v>-7.34</v>
      </c>
      <c r="N129">
        <v>-7.54</v>
      </c>
      <c r="O129">
        <v>-7.15</v>
      </c>
      <c r="P129">
        <v>-12.98</v>
      </c>
    </row>
    <row r="130" spans="1:16" x14ac:dyDescent="0.2">
      <c r="A130" t="s">
        <v>270</v>
      </c>
      <c r="B130" t="s">
        <v>272</v>
      </c>
      <c r="C130" t="s">
        <v>357</v>
      </c>
      <c r="E130">
        <v>0.24</v>
      </c>
      <c r="F130">
        <v>0.3</v>
      </c>
      <c r="G130">
        <v>2.4500000000000002</v>
      </c>
      <c r="H130">
        <v>5.29</v>
      </c>
      <c r="I130">
        <v>13.46</v>
      </c>
      <c r="J130">
        <v>15.39</v>
      </c>
      <c r="K130">
        <v>15.59</v>
      </c>
      <c r="L130">
        <v>18.25</v>
      </c>
      <c r="M130">
        <v>19.059999999999999</v>
      </c>
      <c r="N130">
        <v>26.89</v>
      </c>
      <c r="O130">
        <v>31.4</v>
      </c>
      <c r="P130">
        <v>79.739999999999995</v>
      </c>
    </row>
    <row r="131" spans="1:16" x14ac:dyDescent="0.2">
      <c r="A131" t="s">
        <v>270</v>
      </c>
      <c r="B131" t="s">
        <v>346</v>
      </c>
      <c r="C131" t="s">
        <v>357</v>
      </c>
      <c r="E131">
        <v>9.1</v>
      </c>
      <c r="F131">
        <v>11.35</v>
      </c>
      <c r="G131">
        <v>13.9</v>
      </c>
      <c r="H131">
        <v>7.91</v>
      </c>
      <c r="I131">
        <v>6.46</v>
      </c>
      <c r="J131">
        <v>9.61</v>
      </c>
      <c r="K131">
        <v>14.41</v>
      </c>
      <c r="L131">
        <v>12.32</v>
      </c>
      <c r="M131">
        <v>12.16</v>
      </c>
      <c r="N131">
        <v>17.760000000000002</v>
      </c>
      <c r="O131">
        <v>17.18</v>
      </c>
      <c r="P131">
        <v>1.9</v>
      </c>
    </row>
    <row r="132" spans="1:16" x14ac:dyDescent="0.2">
      <c r="A132" t="s">
        <v>270</v>
      </c>
      <c r="B132" t="s">
        <v>347</v>
      </c>
      <c r="C132" t="s">
        <v>357</v>
      </c>
      <c r="E132">
        <v>252.91</v>
      </c>
      <c r="F132">
        <v>255.33</v>
      </c>
      <c r="G132">
        <v>262.73</v>
      </c>
      <c r="H132">
        <v>277.39999999999998</v>
      </c>
      <c r="I132">
        <v>291.92</v>
      </c>
      <c r="J132">
        <v>305.89999999999998</v>
      </c>
      <c r="K132">
        <v>312.41000000000003</v>
      </c>
      <c r="L132">
        <v>321.04000000000002</v>
      </c>
      <c r="M132">
        <v>328.85</v>
      </c>
      <c r="N132">
        <v>361.14</v>
      </c>
      <c r="O132">
        <v>370.81</v>
      </c>
      <c r="P132">
        <v>408.31</v>
      </c>
    </row>
    <row r="133" spans="1:16" x14ac:dyDescent="0.2">
      <c r="A133" t="s">
        <v>272</v>
      </c>
      <c r="B133" t="s">
        <v>202</v>
      </c>
      <c r="C133" t="s">
        <v>357</v>
      </c>
      <c r="E133">
        <v>7.0000000000000007E-2</v>
      </c>
      <c r="F133">
        <v>0.04</v>
      </c>
      <c r="G133">
        <v>0.57999999999999996</v>
      </c>
      <c r="H133">
        <v>0.53</v>
      </c>
      <c r="I133">
        <v>1.98</v>
      </c>
      <c r="J133">
        <v>1.1100000000000001</v>
      </c>
      <c r="K133">
        <v>1.07</v>
      </c>
      <c r="L133">
        <v>1.18</v>
      </c>
      <c r="M133">
        <v>1.1499999999999999</v>
      </c>
      <c r="N133">
        <v>1.33</v>
      </c>
      <c r="O133">
        <v>1.35</v>
      </c>
      <c r="P133">
        <v>2.08</v>
      </c>
    </row>
    <row r="134" spans="1:16" x14ac:dyDescent="0.2">
      <c r="A134" t="s">
        <v>272</v>
      </c>
      <c r="B134" t="s">
        <v>203</v>
      </c>
      <c r="C134" t="s">
        <v>357</v>
      </c>
      <c r="E134">
        <v>0</v>
      </c>
      <c r="F134">
        <v>0</v>
      </c>
      <c r="G134">
        <v>0</v>
      </c>
      <c r="H134">
        <v>0.43</v>
      </c>
      <c r="I134">
        <v>1.47</v>
      </c>
      <c r="J134">
        <v>1.81</v>
      </c>
      <c r="K134">
        <v>1.83</v>
      </c>
      <c r="L134">
        <v>1.97</v>
      </c>
      <c r="M134">
        <v>2.04</v>
      </c>
      <c r="N134">
        <v>2.2599999999999998</v>
      </c>
      <c r="O134">
        <v>2.42</v>
      </c>
      <c r="P134">
        <v>3.71</v>
      </c>
    </row>
    <row r="135" spans="1:16" x14ac:dyDescent="0.2">
      <c r="A135" t="s">
        <v>272</v>
      </c>
      <c r="B135" t="s">
        <v>204</v>
      </c>
      <c r="C135" t="s">
        <v>357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</row>
    <row r="136" spans="1:16" x14ac:dyDescent="0.2">
      <c r="A136" t="s">
        <v>272</v>
      </c>
      <c r="B136" t="s">
        <v>205</v>
      </c>
      <c r="C136" t="s">
        <v>357</v>
      </c>
      <c r="E136">
        <v>0.17</v>
      </c>
      <c r="F136">
        <v>0.26</v>
      </c>
      <c r="G136">
        <v>1.87</v>
      </c>
      <c r="H136">
        <v>4.34</v>
      </c>
      <c r="I136">
        <v>10.01</v>
      </c>
      <c r="J136">
        <v>12.47</v>
      </c>
      <c r="K136">
        <v>12.68</v>
      </c>
      <c r="L136">
        <v>15.09</v>
      </c>
      <c r="M136">
        <v>15.87</v>
      </c>
      <c r="N136">
        <v>23.3</v>
      </c>
      <c r="O136">
        <v>27.63</v>
      </c>
      <c r="P136">
        <v>73.95</v>
      </c>
    </row>
    <row r="137" spans="1:16" x14ac:dyDescent="0.2">
      <c r="A137" t="s">
        <v>259</v>
      </c>
      <c r="B137" t="s">
        <v>348</v>
      </c>
      <c r="C137" t="s">
        <v>357</v>
      </c>
      <c r="E137">
        <v>0.91</v>
      </c>
      <c r="F137">
        <v>0.86</v>
      </c>
      <c r="G137">
        <v>1.21</v>
      </c>
      <c r="H137">
        <v>1.49</v>
      </c>
      <c r="I137">
        <v>1.35</v>
      </c>
      <c r="J137">
        <v>0.94</v>
      </c>
      <c r="K137">
        <v>0.57999999999999996</v>
      </c>
      <c r="L137">
        <v>0.56000000000000005</v>
      </c>
      <c r="M137">
        <v>1.26</v>
      </c>
      <c r="N137">
        <v>1.1499999999999999</v>
      </c>
      <c r="O137">
        <v>1.17</v>
      </c>
      <c r="P137">
        <v>4.9800000000000004</v>
      </c>
    </row>
    <row r="138" spans="1:16" x14ac:dyDescent="0.2">
      <c r="A138" t="s">
        <v>259</v>
      </c>
      <c r="B138" t="s">
        <v>261</v>
      </c>
      <c r="C138" t="s">
        <v>357</v>
      </c>
      <c r="D138">
        <v>995709</v>
      </c>
      <c r="E138">
        <v>49063</v>
      </c>
      <c r="F138">
        <v>51334</v>
      </c>
      <c r="G138">
        <v>49421</v>
      </c>
      <c r="H138">
        <v>50824</v>
      </c>
      <c r="I138">
        <v>53676</v>
      </c>
      <c r="J138">
        <v>55660</v>
      </c>
      <c r="K138">
        <v>58142</v>
      </c>
      <c r="L138">
        <v>58986</v>
      </c>
      <c r="M138">
        <v>58388</v>
      </c>
      <c r="N138">
        <v>62997</v>
      </c>
      <c r="O138">
        <v>64379</v>
      </c>
      <c r="P138">
        <v>71885</v>
      </c>
    </row>
    <row r="139" spans="1:16" x14ac:dyDescent="0.2">
      <c r="A139" t="s">
        <v>259</v>
      </c>
      <c r="B139" t="s">
        <v>178</v>
      </c>
      <c r="C139" t="s">
        <v>357</v>
      </c>
      <c r="D139">
        <v>927551</v>
      </c>
      <c r="E139">
        <v>46517</v>
      </c>
      <c r="F139">
        <v>48592</v>
      </c>
      <c r="G139">
        <v>46586</v>
      </c>
      <c r="H139">
        <v>47561</v>
      </c>
      <c r="I139">
        <v>50008</v>
      </c>
      <c r="J139">
        <v>51625</v>
      </c>
      <c r="K139">
        <v>53943</v>
      </c>
      <c r="L139">
        <v>54639</v>
      </c>
      <c r="M139">
        <v>53909</v>
      </c>
      <c r="N139">
        <v>58580</v>
      </c>
      <c r="O139">
        <v>59836</v>
      </c>
      <c r="P139">
        <v>66763</v>
      </c>
    </row>
    <row r="140" spans="1:16" x14ac:dyDescent="0.2">
      <c r="A140" t="s">
        <v>259</v>
      </c>
      <c r="B140" t="s">
        <v>349</v>
      </c>
      <c r="C140" t="s">
        <v>357</v>
      </c>
      <c r="E140">
        <v>0</v>
      </c>
      <c r="F140">
        <v>0</v>
      </c>
      <c r="G140">
        <v>0</v>
      </c>
      <c r="H140">
        <v>19</v>
      </c>
      <c r="I140">
        <v>45</v>
      </c>
      <c r="J140">
        <v>45</v>
      </c>
      <c r="K140">
        <v>45</v>
      </c>
      <c r="L140">
        <v>50</v>
      </c>
      <c r="M140">
        <v>50</v>
      </c>
      <c r="N140">
        <v>59</v>
      </c>
      <c r="O140">
        <v>63</v>
      </c>
      <c r="P140">
        <v>451</v>
      </c>
    </row>
    <row r="141" spans="1:16" x14ac:dyDescent="0.2">
      <c r="A141" t="s">
        <v>350</v>
      </c>
      <c r="B141" t="s">
        <v>193</v>
      </c>
      <c r="C141" t="s">
        <v>357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</row>
    <row r="142" spans="1:16" x14ac:dyDescent="0.2">
      <c r="A142" t="s">
        <v>350</v>
      </c>
      <c r="B142" t="s">
        <v>351</v>
      </c>
      <c r="C142" t="s">
        <v>357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</row>
    <row r="143" spans="1:16" x14ac:dyDescent="0.2">
      <c r="A143" t="s">
        <v>350</v>
      </c>
      <c r="B143" t="s">
        <v>352</v>
      </c>
      <c r="C143" t="s">
        <v>357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</row>
    <row r="144" spans="1:16" x14ac:dyDescent="0.2">
      <c r="A144" t="s">
        <v>350</v>
      </c>
      <c r="B144" t="s">
        <v>195</v>
      </c>
      <c r="C144" t="s">
        <v>357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</row>
    <row r="145" spans="1:16" x14ac:dyDescent="0.2">
      <c r="A145" t="s">
        <v>350</v>
      </c>
      <c r="B145" t="s">
        <v>196</v>
      </c>
      <c r="C145" t="s">
        <v>357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</row>
    <row r="146" spans="1:16" x14ac:dyDescent="0.2">
      <c r="A146" t="s">
        <v>350</v>
      </c>
      <c r="B146" t="s">
        <v>197</v>
      </c>
      <c r="C146" t="s">
        <v>357</v>
      </c>
      <c r="E146">
        <v>0</v>
      </c>
      <c r="F146">
        <v>0</v>
      </c>
      <c r="G146">
        <v>441</v>
      </c>
      <c r="H146">
        <v>1035</v>
      </c>
      <c r="I146">
        <v>1035</v>
      </c>
      <c r="J146">
        <v>1035</v>
      </c>
      <c r="K146">
        <v>1035</v>
      </c>
      <c r="L146">
        <v>1035</v>
      </c>
      <c r="M146">
        <v>1035</v>
      </c>
      <c r="N146">
        <v>1035</v>
      </c>
      <c r="O146">
        <v>1035</v>
      </c>
      <c r="P146">
        <v>1035</v>
      </c>
    </row>
    <row r="147" spans="1:16" x14ac:dyDescent="0.2">
      <c r="A147" t="s">
        <v>350</v>
      </c>
      <c r="B147" t="s">
        <v>198</v>
      </c>
      <c r="C147" t="s">
        <v>357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</row>
    <row r="148" spans="1:16" x14ac:dyDescent="0.2">
      <c r="A148" t="s">
        <v>350</v>
      </c>
      <c r="B148" t="s">
        <v>199</v>
      </c>
      <c r="C148" t="s">
        <v>357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</row>
    <row r="149" spans="1:16" x14ac:dyDescent="0.2">
      <c r="A149" t="s">
        <v>350</v>
      </c>
      <c r="B149" t="s">
        <v>200</v>
      </c>
      <c r="C149" t="s">
        <v>357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</row>
    <row r="150" spans="1:16" x14ac:dyDescent="0.2">
      <c r="A150" t="s">
        <v>350</v>
      </c>
      <c r="B150" t="s">
        <v>201</v>
      </c>
      <c r="C150" t="s">
        <v>357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</row>
    <row r="151" spans="1:16" x14ac:dyDescent="0.2">
      <c r="A151" t="s">
        <v>350</v>
      </c>
      <c r="B151" t="s">
        <v>202</v>
      </c>
      <c r="C151" t="s">
        <v>357</v>
      </c>
      <c r="E151">
        <v>42</v>
      </c>
      <c r="F151">
        <v>43</v>
      </c>
      <c r="G151">
        <v>43</v>
      </c>
      <c r="H151">
        <v>43</v>
      </c>
      <c r="I151">
        <v>229</v>
      </c>
      <c r="J151">
        <v>229</v>
      </c>
      <c r="K151">
        <v>229</v>
      </c>
      <c r="L151">
        <v>229</v>
      </c>
      <c r="M151">
        <v>229</v>
      </c>
      <c r="N151">
        <v>229</v>
      </c>
      <c r="O151">
        <v>229</v>
      </c>
      <c r="P151">
        <v>229</v>
      </c>
    </row>
    <row r="152" spans="1:16" x14ac:dyDescent="0.2">
      <c r="A152" t="s">
        <v>350</v>
      </c>
      <c r="B152" t="s">
        <v>203</v>
      </c>
      <c r="C152" t="s">
        <v>357</v>
      </c>
      <c r="E152">
        <v>0</v>
      </c>
      <c r="F152">
        <v>0</v>
      </c>
      <c r="G152">
        <v>0</v>
      </c>
      <c r="H152">
        <v>393</v>
      </c>
      <c r="I152">
        <v>1019</v>
      </c>
      <c r="J152">
        <v>1019</v>
      </c>
      <c r="K152">
        <v>1019</v>
      </c>
      <c r="L152">
        <v>1165</v>
      </c>
      <c r="M152">
        <v>1165</v>
      </c>
      <c r="N152">
        <v>1165</v>
      </c>
      <c r="O152">
        <v>1165</v>
      </c>
      <c r="P152">
        <v>1165</v>
      </c>
    </row>
    <row r="153" spans="1:16" x14ac:dyDescent="0.2">
      <c r="A153" t="s">
        <v>350</v>
      </c>
      <c r="B153" t="s">
        <v>204</v>
      </c>
      <c r="C153" t="s">
        <v>357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</row>
    <row r="154" spans="1:16" x14ac:dyDescent="0.2">
      <c r="A154" t="s">
        <v>350</v>
      </c>
      <c r="B154" t="s">
        <v>205</v>
      </c>
      <c r="C154" t="s">
        <v>357</v>
      </c>
      <c r="E154">
        <v>248</v>
      </c>
      <c r="F154">
        <v>513</v>
      </c>
      <c r="G154">
        <v>767</v>
      </c>
      <c r="H154">
        <v>1239</v>
      </c>
      <c r="I154">
        <v>1878</v>
      </c>
      <c r="J154">
        <v>2373</v>
      </c>
      <c r="K154">
        <v>2613</v>
      </c>
      <c r="L154">
        <v>2850</v>
      </c>
      <c r="M154">
        <v>3099</v>
      </c>
      <c r="N154">
        <v>4166</v>
      </c>
      <c r="O154">
        <v>4523</v>
      </c>
      <c r="P154">
        <v>6715</v>
      </c>
    </row>
    <row r="155" spans="1:16" x14ac:dyDescent="0.2">
      <c r="A155" t="s">
        <v>350</v>
      </c>
      <c r="B155" t="s">
        <v>206</v>
      </c>
      <c r="C155" t="s">
        <v>357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</row>
    <row r="156" spans="1:16" x14ac:dyDescent="0.2">
      <c r="A156" t="s">
        <v>350</v>
      </c>
      <c r="B156" t="s">
        <v>207</v>
      </c>
      <c r="C156" t="s">
        <v>357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</row>
    <row r="157" spans="1:16" x14ac:dyDescent="0.2">
      <c r="A157" t="s">
        <v>350</v>
      </c>
      <c r="B157" t="s">
        <v>208</v>
      </c>
      <c r="C157" t="s">
        <v>357</v>
      </c>
      <c r="E157">
        <v>757</v>
      </c>
      <c r="F157">
        <v>819</v>
      </c>
      <c r="G157">
        <v>1050</v>
      </c>
      <c r="H157">
        <v>1370</v>
      </c>
      <c r="I157">
        <v>1370</v>
      </c>
      <c r="J157">
        <v>1370</v>
      </c>
      <c r="K157">
        <v>1370</v>
      </c>
      <c r="L157">
        <v>1370</v>
      </c>
      <c r="M157">
        <v>1434</v>
      </c>
      <c r="N157">
        <v>2610</v>
      </c>
      <c r="O157">
        <v>2955</v>
      </c>
      <c r="P157">
        <v>2955</v>
      </c>
    </row>
    <row r="158" spans="1:16" x14ac:dyDescent="0.2">
      <c r="A158" t="s">
        <v>350</v>
      </c>
      <c r="B158" t="s">
        <v>209</v>
      </c>
      <c r="C158" t="s">
        <v>357</v>
      </c>
      <c r="E158">
        <v>0</v>
      </c>
      <c r="F158">
        <v>0</v>
      </c>
      <c r="G158">
        <v>0</v>
      </c>
      <c r="H158">
        <v>0</v>
      </c>
      <c r="I158">
        <v>716</v>
      </c>
      <c r="J158">
        <v>1909</v>
      </c>
      <c r="K158">
        <v>2459</v>
      </c>
      <c r="L158">
        <v>2723</v>
      </c>
      <c r="M158">
        <v>3227</v>
      </c>
      <c r="N158">
        <v>4095</v>
      </c>
      <c r="O158">
        <v>4295</v>
      </c>
      <c r="P158">
        <v>7774</v>
      </c>
    </row>
    <row r="159" spans="1:16" x14ac:dyDescent="0.2">
      <c r="A159" t="s">
        <v>350</v>
      </c>
      <c r="B159" t="s">
        <v>210</v>
      </c>
      <c r="C159" t="s">
        <v>357</v>
      </c>
      <c r="E159">
        <v>0</v>
      </c>
      <c r="F159">
        <v>0</v>
      </c>
      <c r="G159">
        <v>0</v>
      </c>
      <c r="H159">
        <v>113</v>
      </c>
      <c r="I159">
        <v>113</v>
      </c>
      <c r="J159">
        <v>113</v>
      </c>
      <c r="K159">
        <v>113</v>
      </c>
      <c r="L159">
        <v>113</v>
      </c>
      <c r="M159">
        <v>113</v>
      </c>
      <c r="N159">
        <v>113</v>
      </c>
      <c r="O159">
        <v>113</v>
      </c>
      <c r="P159">
        <v>113</v>
      </c>
    </row>
    <row r="160" spans="1:16" x14ac:dyDescent="0.2">
      <c r="A160" t="s">
        <v>350</v>
      </c>
      <c r="B160" t="s">
        <v>211</v>
      </c>
      <c r="C160" t="s">
        <v>357</v>
      </c>
      <c r="E160">
        <v>0</v>
      </c>
      <c r="F160">
        <v>0</v>
      </c>
      <c r="G160">
        <v>0</v>
      </c>
      <c r="H160">
        <v>106</v>
      </c>
      <c r="I160">
        <v>106</v>
      </c>
      <c r="J160">
        <v>106</v>
      </c>
      <c r="K160">
        <v>106</v>
      </c>
      <c r="L160">
        <v>106</v>
      </c>
      <c r="M160">
        <v>106</v>
      </c>
      <c r="N160">
        <v>106</v>
      </c>
      <c r="O160">
        <v>106</v>
      </c>
      <c r="P160">
        <v>106</v>
      </c>
    </row>
    <row r="161" spans="1:17" x14ac:dyDescent="0.2">
      <c r="A161" t="s">
        <v>350</v>
      </c>
      <c r="B161" t="s">
        <v>212</v>
      </c>
      <c r="C161" t="s">
        <v>357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</row>
    <row r="162" spans="1:17" x14ac:dyDescent="0.2">
      <c r="A162" t="s">
        <v>350</v>
      </c>
      <c r="B162" t="s">
        <v>213</v>
      </c>
      <c r="C162" t="s">
        <v>357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</row>
    <row r="163" spans="1:17" x14ac:dyDescent="0.2">
      <c r="A163" t="s">
        <v>350</v>
      </c>
      <c r="B163" t="s">
        <v>342</v>
      </c>
      <c r="C163" t="s">
        <v>357</v>
      </c>
      <c r="E163">
        <v>1048</v>
      </c>
      <c r="F163">
        <v>1375</v>
      </c>
      <c r="G163">
        <v>2301</v>
      </c>
      <c r="H163">
        <v>4299</v>
      </c>
      <c r="I163">
        <v>6466</v>
      </c>
      <c r="J163">
        <v>8154</v>
      </c>
      <c r="K163">
        <v>8944</v>
      </c>
      <c r="L163">
        <v>9591</v>
      </c>
      <c r="M163">
        <v>10409</v>
      </c>
      <c r="N163">
        <v>13518</v>
      </c>
      <c r="O163">
        <v>14421</v>
      </c>
      <c r="P163">
        <v>20092</v>
      </c>
    </row>
    <row r="164" spans="1:17" x14ac:dyDescent="0.2">
      <c r="A164" t="s">
        <v>230</v>
      </c>
      <c r="B164" t="s">
        <v>353</v>
      </c>
      <c r="C164" t="s">
        <v>357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10360</v>
      </c>
    </row>
    <row r="165" spans="1:17" x14ac:dyDescent="0.2">
      <c r="A165" t="s">
        <v>230</v>
      </c>
      <c r="B165" t="s">
        <v>354</v>
      </c>
      <c r="C165" t="s">
        <v>357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11010</v>
      </c>
    </row>
    <row r="166" spans="1:17" x14ac:dyDescent="0.2">
      <c r="A166" t="s">
        <v>230</v>
      </c>
      <c r="B166" t="s">
        <v>355</v>
      </c>
      <c r="C166" t="s">
        <v>357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2680</v>
      </c>
    </row>
    <row r="167" spans="1:17" x14ac:dyDescent="0.2">
      <c r="A167" t="s">
        <v>230</v>
      </c>
      <c r="B167" t="s">
        <v>356</v>
      </c>
      <c r="C167" t="s">
        <v>357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4875</v>
      </c>
    </row>
    <row r="168" spans="1:17" x14ac:dyDescent="0.2">
      <c r="A168" t="s">
        <v>340</v>
      </c>
      <c r="B168" t="s">
        <v>193</v>
      </c>
      <c r="C168" t="s">
        <v>358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7" x14ac:dyDescent="0.2">
      <c r="A169" t="s">
        <v>340</v>
      </c>
      <c r="B169" t="s">
        <v>194</v>
      </c>
      <c r="C169" t="s">
        <v>358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</row>
    <row r="170" spans="1:17" x14ac:dyDescent="0.2">
      <c r="A170" t="s">
        <v>340</v>
      </c>
      <c r="B170" t="s">
        <v>195</v>
      </c>
      <c r="C170" t="s">
        <v>358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</row>
    <row r="171" spans="1:17" x14ac:dyDescent="0.2">
      <c r="A171" t="s">
        <v>340</v>
      </c>
      <c r="B171" t="s">
        <v>196</v>
      </c>
      <c r="C171" t="s">
        <v>358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</row>
    <row r="172" spans="1:17" x14ac:dyDescent="0.2">
      <c r="A172" t="s">
        <v>340</v>
      </c>
      <c r="B172" t="s">
        <v>197</v>
      </c>
      <c r="C172" t="s">
        <v>358</v>
      </c>
      <c r="E172">
        <v>0</v>
      </c>
      <c r="F172">
        <v>0</v>
      </c>
      <c r="G172">
        <v>0.65</v>
      </c>
      <c r="H172">
        <v>1.8</v>
      </c>
      <c r="I172">
        <v>2.94</v>
      </c>
      <c r="J172">
        <v>2.94</v>
      </c>
      <c r="K172">
        <v>2.94</v>
      </c>
      <c r="L172">
        <v>3.81</v>
      </c>
      <c r="M172">
        <v>4.67</v>
      </c>
      <c r="N172">
        <v>5.33</v>
      </c>
      <c r="O172">
        <v>5.33</v>
      </c>
      <c r="P172">
        <v>5.33</v>
      </c>
    </row>
    <row r="173" spans="1:17" x14ac:dyDescent="0.2">
      <c r="A173" t="s">
        <v>340</v>
      </c>
      <c r="B173" t="s">
        <v>198</v>
      </c>
      <c r="C173" t="s">
        <v>358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0.17</v>
      </c>
      <c r="P173">
        <v>10.41</v>
      </c>
    </row>
    <row r="174" spans="1:17" x14ac:dyDescent="0.2">
      <c r="A174" t="s">
        <v>340</v>
      </c>
      <c r="B174" t="s">
        <v>199</v>
      </c>
      <c r="C174" t="s">
        <v>358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</row>
    <row r="175" spans="1:17" x14ac:dyDescent="0.2">
      <c r="A175" t="s">
        <v>340</v>
      </c>
      <c r="B175" t="s">
        <v>200</v>
      </c>
      <c r="C175" t="s">
        <v>358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</row>
    <row r="176" spans="1:17" x14ac:dyDescent="0.2">
      <c r="A176" t="s">
        <v>340</v>
      </c>
      <c r="B176" t="s">
        <v>201</v>
      </c>
      <c r="C176" t="s">
        <v>358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</row>
    <row r="177" spans="1:16" x14ac:dyDescent="0.2">
      <c r="A177" t="s">
        <v>340</v>
      </c>
      <c r="B177" t="s">
        <v>202</v>
      </c>
      <c r="C177" t="s">
        <v>358</v>
      </c>
      <c r="E177">
        <v>0.31</v>
      </c>
      <c r="F177">
        <v>0.4</v>
      </c>
      <c r="G177">
        <v>0.4</v>
      </c>
      <c r="H177">
        <v>0.56999999999999995</v>
      </c>
      <c r="I177">
        <v>4.32</v>
      </c>
      <c r="J177">
        <v>4.32</v>
      </c>
      <c r="K177">
        <v>4.32</v>
      </c>
      <c r="L177">
        <v>4.32</v>
      </c>
      <c r="M177">
        <v>4.32</v>
      </c>
      <c r="N177">
        <v>4.32</v>
      </c>
      <c r="O177">
        <v>4.32</v>
      </c>
      <c r="P177">
        <v>4.32</v>
      </c>
    </row>
    <row r="178" spans="1:16" x14ac:dyDescent="0.2">
      <c r="A178" t="s">
        <v>340</v>
      </c>
      <c r="B178" t="s">
        <v>203</v>
      </c>
      <c r="C178" t="s">
        <v>358</v>
      </c>
      <c r="E178">
        <v>0</v>
      </c>
      <c r="F178">
        <v>0</v>
      </c>
      <c r="G178">
        <v>1.32</v>
      </c>
      <c r="H178">
        <v>2.82</v>
      </c>
      <c r="I178">
        <v>4.32</v>
      </c>
      <c r="J178">
        <v>4.32</v>
      </c>
      <c r="K178">
        <v>4.32</v>
      </c>
      <c r="L178">
        <v>5.78</v>
      </c>
      <c r="M178">
        <v>6.65</v>
      </c>
      <c r="N178">
        <v>6.65</v>
      </c>
      <c r="O178">
        <v>6.65</v>
      </c>
      <c r="P178">
        <v>6.65</v>
      </c>
    </row>
    <row r="179" spans="1:16" x14ac:dyDescent="0.2">
      <c r="A179" t="s">
        <v>340</v>
      </c>
      <c r="B179" t="s">
        <v>204</v>
      </c>
      <c r="C179" t="s">
        <v>358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</row>
    <row r="180" spans="1:16" x14ac:dyDescent="0.2">
      <c r="A180" t="s">
        <v>340</v>
      </c>
      <c r="B180" t="s">
        <v>205</v>
      </c>
      <c r="C180" t="s">
        <v>358</v>
      </c>
      <c r="E180">
        <v>3</v>
      </c>
      <c r="F180">
        <v>6</v>
      </c>
      <c r="G180">
        <v>7.86</v>
      </c>
      <c r="H180">
        <v>10.6</v>
      </c>
      <c r="I180">
        <v>13.73</v>
      </c>
      <c r="J180">
        <v>20.96</v>
      </c>
      <c r="K180">
        <v>21.59</v>
      </c>
      <c r="L180">
        <v>21.59</v>
      </c>
      <c r="M180">
        <v>21.59</v>
      </c>
      <c r="N180">
        <v>52.83</v>
      </c>
      <c r="O180">
        <v>66.45</v>
      </c>
      <c r="P180">
        <v>106.2</v>
      </c>
    </row>
    <row r="181" spans="1:16" x14ac:dyDescent="0.2">
      <c r="A181" t="s">
        <v>340</v>
      </c>
      <c r="B181" t="s">
        <v>206</v>
      </c>
      <c r="C181" t="s">
        <v>358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</row>
    <row r="182" spans="1:16" x14ac:dyDescent="0.2">
      <c r="A182" t="s">
        <v>340</v>
      </c>
      <c r="B182" t="s">
        <v>207</v>
      </c>
      <c r="C182" t="s">
        <v>358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</row>
    <row r="183" spans="1:16" x14ac:dyDescent="0.2">
      <c r="A183" t="s">
        <v>340</v>
      </c>
      <c r="B183" t="s">
        <v>208</v>
      </c>
      <c r="C183" t="s">
        <v>358</v>
      </c>
      <c r="E183">
        <v>4.05</v>
      </c>
      <c r="F183">
        <v>5.22</v>
      </c>
      <c r="G183">
        <v>5.22</v>
      </c>
      <c r="H183">
        <v>5.71</v>
      </c>
      <c r="I183">
        <v>5.71</v>
      </c>
      <c r="J183">
        <v>5.71</v>
      </c>
      <c r="K183">
        <v>5.71</v>
      </c>
      <c r="L183">
        <v>5.71</v>
      </c>
      <c r="M183">
        <v>5.71</v>
      </c>
      <c r="N183">
        <v>5.71</v>
      </c>
      <c r="O183">
        <v>5.71</v>
      </c>
      <c r="P183">
        <v>5.71</v>
      </c>
    </row>
    <row r="184" spans="1:16" x14ac:dyDescent="0.2">
      <c r="A184" t="s">
        <v>340</v>
      </c>
      <c r="B184" t="s">
        <v>209</v>
      </c>
      <c r="C184" t="s">
        <v>358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3.23</v>
      </c>
      <c r="K184">
        <v>5.35</v>
      </c>
      <c r="L184">
        <v>5.35</v>
      </c>
      <c r="M184">
        <v>5.35</v>
      </c>
      <c r="N184">
        <v>17.63</v>
      </c>
      <c r="O184">
        <v>22.47</v>
      </c>
      <c r="P184">
        <v>37.119999999999997</v>
      </c>
    </row>
    <row r="185" spans="1:16" x14ac:dyDescent="0.2">
      <c r="A185" t="s">
        <v>340</v>
      </c>
      <c r="B185" t="s">
        <v>210</v>
      </c>
      <c r="C185" t="s">
        <v>358</v>
      </c>
      <c r="E185">
        <v>0</v>
      </c>
      <c r="F185">
        <v>0</v>
      </c>
      <c r="G185">
        <v>0</v>
      </c>
      <c r="H185">
        <v>1.78</v>
      </c>
      <c r="I185">
        <v>2.2799999999999998</v>
      </c>
      <c r="J185">
        <v>2.78</v>
      </c>
      <c r="K185">
        <v>2.78</v>
      </c>
      <c r="L185">
        <v>2.78</v>
      </c>
      <c r="M185">
        <v>2.78</v>
      </c>
      <c r="N185">
        <v>2.78</v>
      </c>
      <c r="O185">
        <v>2.78</v>
      </c>
      <c r="P185">
        <v>2.78</v>
      </c>
    </row>
    <row r="186" spans="1:16" x14ac:dyDescent="0.2">
      <c r="A186" t="s">
        <v>340</v>
      </c>
      <c r="B186" t="s">
        <v>211</v>
      </c>
      <c r="C186" t="s">
        <v>358</v>
      </c>
      <c r="E186">
        <v>0</v>
      </c>
      <c r="F186">
        <v>0</v>
      </c>
      <c r="G186">
        <v>0</v>
      </c>
      <c r="H186">
        <v>0.5</v>
      </c>
      <c r="I186">
        <v>0.5</v>
      </c>
      <c r="J186">
        <v>0.5</v>
      </c>
      <c r="K186">
        <v>0.5</v>
      </c>
      <c r="L186">
        <v>0.5</v>
      </c>
      <c r="M186">
        <v>0.5</v>
      </c>
      <c r="N186">
        <v>0.9</v>
      </c>
      <c r="O186">
        <v>0.9</v>
      </c>
      <c r="P186">
        <v>0.9</v>
      </c>
    </row>
    <row r="187" spans="1:16" x14ac:dyDescent="0.2">
      <c r="A187" t="s">
        <v>340</v>
      </c>
      <c r="B187" t="s">
        <v>212</v>
      </c>
      <c r="C187" t="s">
        <v>358</v>
      </c>
      <c r="E187">
        <v>0.28999999999999998</v>
      </c>
      <c r="F187">
        <v>0.28999999999999998</v>
      </c>
      <c r="G187">
        <v>0.46</v>
      </c>
      <c r="H187">
        <v>0.49</v>
      </c>
      <c r="I187">
        <v>0.49</v>
      </c>
      <c r="J187">
        <v>0.49</v>
      </c>
      <c r="K187">
        <v>0.49</v>
      </c>
      <c r="L187">
        <v>0.2</v>
      </c>
      <c r="M187">
        <v>0.2</v>
      </c>
      <c r="N187">
        <v>0</v>
      </c>
      <c r="O187">
        <v>0</v>
      </c>
      <c r="P187">
        <v>0</v>
      </c>
    </row>
    <row r="188" spans="1:16" x14ac:dyDescent="0.2">
      <c r="A188" t="s">
        <v>340</v>
      </c>
      <c r="B188" t="s">
        <v>213</v>
      </c>
      <c r="C188" t="s">
        <v>358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x14ac:dyDescent="0.2">
      <c r="A189" t="s">
        <v>340</v>
      </c>
      <c r="B189" t="s">
        <v>218</v>
      </c>
      <c r="C189" t="s">
        <v>358</v>
      </c>
      <c r="E189">
        <v>-1.43</v>
      </c>
      <c r="F189">
        <v>-1.43</v>
      </c>
      <c r="G189">
        <v>-2.08</v>
      </c>
      <c r="H189">
        <v>-4.3</v>
      </c>
      <c r="I189">
        <v>-4.3</v>
      </c>
      <c r="J189">
        <v>-4.3</v>
      </c>
      <c r="K189">
        <v>-4.3</v>
      </c>
      <c r="L189">
        <v>-4.3</v>
      </c>
      <c r="M189">
        <v>-4.3</v>
      </c>
      <c r="N189">
        <v>-10.14</v>
      </c>
      <c r="O189">
        <v>-12.67</v>
      </c>
      <c r="P189">
        <v>-25.34</v>
      </c>
    </row>
    <row r="190" spans="1:16" x14ac:dyDescent="0.2">
      <c r="A190" t="s">
        <v>340</v>
      </c>
      <c r="B190" t="s">
        <v>342</v>
      </c>
      <c r="C190" t="s">
        <v>358</v>
      </c>
      <c r="E190">
        <v>6.22</v>
      </c>
      <c r="F190">
        <v>10.48</v>
      </c>
      <c r="G190">
        <v>13.83</v>
      </c>
      <c r="H190">
        <v>19.98</v>
      </c>
      <c r="I190">
        <v>29.99</v>
      </c>
      <c r="J190">
        <v>40.950000000000003</v>
      </c>
      <c r="K190">
        <v>43.7</v>
      </c>
      <c r="L190">
        <v>45.74</v>
      </c>
      <c r="M190">
        <v>47.46</v>
      </c>
      <c r="N190">
        <v>86.01</v>
      </c>
      <c r="O190">
        <v>102.1</v>
      </c>
      <c r="P190">
        <v>154.07</v>
      </c>
    </row>
    <row r="191" spans="1:16" x14ac:dyDescent="0.2">
      <c r="A191" t="s">
        <v>266</v>
      </c>
      <c r="B191" t="s">
        <v>267</v>
      </c>
      <c r="C191" t="s">
        <v>358</v>
      </c>
      <c r="E191">
        <v>202.31</v>
      </c>
      <c r="F191">
        <v>204.45</v>
      </c>
      <c r="G191">
        <v>206.75</v>
      </c>
      <c r="H191">
        <v>212.74</v>
      </c>
      <c r="I191">
        <v>220.24</v>
      </c>
      <c r="J191">
        <v>229.66</v>
      </c>
      <c r="K191">
        <v>235.18</v>
      </c>
      <c r="L191">
        <v>240.63</v>
      </c>
      <c r="M191">
        <v>246.15</v>
      </c>
      <c r="N191">
        <v>269.82</v>
      </c>
      <c r="O191">
        <v>276.22000000000003</v>
      </c>
      <c r="P191">
        <v>295.94</v>
      </c>
    </row>
    <row r="192" spans="1:16" x14ac:dyDescent="0.2">
      <c r="A192" t="s">
        <v>270</v>
      </c>
      <c r="B192" t="s">
        <v>193</v>
      </c>
      <c r="C192" t="s">
        <v>358</v>
      </c>
      <c r="E192">
        <v>2.93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x14ac:dyDescent="0.2">
      <c r="A193" t="s">
        <v>270</v>
      </c>
      <c r="B193" t="s">
        <v>194</v>
      </c>
      <c r="C193" t="s">
        <v>358</v>
      </c>
      <c r="E193">
        <v>51.89</v>
      </c>
      <c r="F193">
        <v>62.67</v>
      </c>
      <c r="G193">
        <v>52.1</v>
      </c>
      <c r="H193">
        <v>38.58</v>
      </c>
      <c r="I193">
        <v>23.87</v>
      </c>
      <c r="J193">
        <v>18.05</v>
      </c>
      <c r="K193">
        <v>15.53</v>
      </c>
      <c r="L193">
        <v>15.14</v>
      </c>
      <c r="M193">
        <v>13.08</v>
      </c>
      <c r="N193">
        <v>1.7</v>
      </c>
      <c r="O193">
        <v>1.46</v>
      </c>
      <c r="P193">
        <v>0</v>
      </c>
    </row>
    <row r="194" spans="1:16" x14ac:dyDescent="0.2">
      <c r="A194" t="s">
        <v>270</v>
      </c>
      <c r="B194" t="s">
        <v>195</v>
      </c>
      <c r="C194" t="s">
        <v>358</v>
      </c>
      <c r="E194">
        <v>11.58</v>
      </c>
      <c r="F194">
        <v>12.77</v>
      </c>
      <c r="G194">
        <v>12.32</v>
      </c>
      <c r="H194">
        <v>12.45</v>
      </c>
      <c r="I194">
        <v>12.07</v>
      </c>
      <c r="J194">
        <v>9.65</v>
      </c>
      <c r="K194">
        <v>8.14</v>
      </c>
      <c r="L194">
        <v>6.63</v>
      </c>
      <c r="M194">
        <v>5.66</v>
      </c>
      <c r="N194">
        <v>0.89</v>
      </c>
      <c r="O194">
        <v>0</v>
      </c>
      <c r="P194">
        <v>0</v>
      </c>
    </row>
    <row r="195" spans="1:16" x14ac:dyDescent="0.2">
      <c r="A195" t="s">
        <v>270</v>
      </c>
      <c r="B195" t="s">
        <v>196</v>
      </c>
      <c r="C195" t="s">
        <v>358</v>
      </c>
      <c r="E195">
        <v>23.6</v>
      </c>
      <c r="F195">
        <v>5.09</v>
      </c>
      <c r="G195">
        <v>5.09</v>
      </c>
      <c r="H195">
        <v>5.1100000000000003</v>
      </c>
      <c r="I195">
        <v>5.09</v>
      </c>
      <c r="J195">
        <v>5.1100000000000003</v>
      </c>
      <c r="K195">
        <v>5.09</v>
      </c>
      <c r="L195">
        <v>5.09</v>
      </c>
      <c r="M195">
        <v>5.09</v>
      </c>
      <c r="N195">
        <v>5.09</v>
      </c>
      <c r="O195">
        <v>5.1100000000000003</v>
      </c>
      <c r="P195">
        <v>5.09</v>
      </c>
    </row>
    <row r="196" spans="1:16" x14ac:dyDescent="0.2">
      <c r="A196" t="s">
        <v>270</v>
      </c>
      <c r="B196" t="s">
        <v>197</v>
      </c>
      <c r="C196" t="s">
        <v>358</v>
      </c>
      <c r="E196">
        <v>11.28</v>
      </c>
      <c r="F196">
        <v>11.26</v>
      </c>
      <c r="G196">
        <v>16.260000000000002</v>
      </c>
      <c r="H196">
        <v>25.45</v>
      </c>
      <c r="I196">
        <v>33.32</v>
      </c>
      <c r="J196">
        <v>32.92</v>
      </c>
      <c r="K196">
        <v>32.99</v>
      </c>
      <c r="L196">
        <v>39.25</v>
      </c>
      <c r="M196">
        <v>45.48</v>
      </c>
      <c r="N196">
        <v>46.1</v>
      </c>
      <c r="O196">
        <v>44.85</v>
      </c>
      <c r="P196">
        <v>42.99</v>
      </c>
    </row>
    <row r="197" spans="1:16" x14ac:dyDescent="0.2">
      <c r="A197" t="s">
        <v>270</v>
      </c>
      <c r="B197" t="s">
        <v>198</v>
      </c>
      <c r="C197" t="s">
        <v>358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0.09</v>
      </c>
      <c r="P197">
        <v>2.0099999999999998</v>
      </c>
    </row>
    <row r="198" spans="1:16" x14ac:dyDescent="0.2">
      <c r="A198" t="s">
        <v>270</v>
      </c>
      <c r="B198" t="s">
        <v>199</v>
      </c>
      <c r="C198" t="s">
        <v>358</v>
      </c>
      <c r="E198">
        <v>2.4900000000000002</v>
      </c>
      <c r="F198">
        <v>2.48</v>
      </c>
      <c r="G198">
        <v>2.48</v>
      </c>
      <c r="H198">
        <v>2.4900000000000002</v>
      </c>
      <c r="I198">
        <v>2.4700000000000002</v>
      </c>
      <c r="J198">
        <v>2.48</v>
      </c>
      <c r="K198">
        <v>3.39</v>
      </c>
      <c r="L198">
        <v>2.4700000000000002</v>
      </c>
      <c r="M198">
        <v>2.4700000000000002</v>
      </c>
      <c r="N198">
        <v>2.23</v>
      </c>
      <c r="O198">
        <v>2.2400000000000002</v>
      </c>
      <c r="P198">
        <v>2.23</v>
      </c>
    </row>
    <row r="199" spans="1:16" x14ac:dyDescent="0.2">
      <c r="A199" t="s">
        <v>270</v>
      </c>
      <c r="B199" t="s">
        <v>200</v>
      </c>
      <c r="C199" t="s">
        <v>358</v>
      </c>
      <c r="E199">
        <v>0.9</v>
      </c>
      <c r="F199">
        <v>1.52</v>
      </c>
      <c r="G199">
        <v>0.89</v>
      </c>
      <c r="H199">
        <v>0.9</v>
      </c>
      <c r="I199">
        <v>1.36</v>
      </c>
      <c r="J199">
        <v>1.38</v>
      </c>
      <c r="K199">
        <v>1.51</v>
      </c>
      <c r="L199">
        <v>0.89</v>
      </c>
      <c r="M199">
        <v>0.86</v>
      </c>
      <c r="N199">
        <v>0.86</v>
      </c>
      <c r="O199">
        <v>0.86</v>
      </c>
      <c r="P199">
        <v>0.86</v>
      </c>
    </row>
    <row r="200" spans="1:16" x14ac:dyDescent="0.2">
      <c r="A200" t="s">
        <v>270</v>
      </c>
      <c r="B200" t="s">
        <v>201</v>
      </c>
      <c r="C200" t="s">
        <v>358</v>
      </c>
      <c r="E200">
        <v>27.19</v>
      </c>
      <c r="F200">
        <v>27.11</v>
      </c>
      <c r="G200">
        <v>27.11</v>
      </c>
      <c r="H200">
        <v>27.19</v>
      </c>
      <c r="I200">
        <v>27.11</v>
      </c>
      <c r="J200">
        <v>27.19</v>
      </c>
      <c r="K200">
        <v>27.11</v>
      </c>
      <c r="L200">
        <v>27.11</v>
      </c>
      <c r="M200">
        <v>27.11</v>
      </c>
      <c r="N200">
        <v>27.11</v>
      </c>
      <c r="O200">
        <v>27.19</v>
      </c>
      <c r="P200">
        <v>27.11</v>
      </c>
    </row>
    <row r="201" spans="1:16" x14ac:dyDescent="0.2">
      <c r="A201" t="s">
        <v>270</v>
      </c>
      <c r="B201" t="s">
        <v>202</v>
      </c>
      <c r="C201" t="s">
        <v>358</v>
      </c>
      <c r="E201">
        <v>22.3</v>
      </c>
      <c r="F201">
        <v>22.62</v>
      </c>
      <c r="G201">
        <v>22.31</v>
      </c>
      <c r="H201">
        <v>22.74</v>
      </c>
      <c r="I201">
        <v>30.69</v>
      </c>
      <c r="J201">
        <v>30.26</v>
      </c>
      <c r="K201">
        <v>30.38</v>
      </c>
      <c r="L201">
        <v>29.99</v>
      </c>
      <c r="M201">
        <v>29.97</v>
      </c>
      <c r="N201">
        <v>27.95</v>
      </c>
      <c r="O201">
        <v>27.58</v>
      </c>
      <c r="P201">
        <v>26.93</v>
      </c>
    </row>
    <row r="202" spans="1:16" x14ac:dyDescent="0.2">
      <c r="A202" t="s">
        <v>270</v>
      </c>
      <c r="B202" t="s">
        <v>203</v>
      </c>
      <c r="C202" t="s">
        <v>358</v>
      </c>
      <c r="E202">
        <v>0</v>
      </c>
      <c r="F202">
        <v>0</v>
      </c>
      <c r="G202">
        <v>5.12</v>
      </c>
      <c r="H202">
        <v>11.32</v>
      </c>
      <c r="I202">
        <v>17.12</v>
      </c>
      <c r="J202">
        <v>17.02</v>
      </c>
      <c r="K202">
        <v>16.899999999999999</v>
      </c>
      <c r="L202">
        <v>22.6</v>
      </c>
      <c r="M202">
        <v>26.04</v>
      </c>
      <c r="N202">
        <v>23.65</v>
      </c>
      <c r="O202">
        <v>22.73</v>
      </c>
      <c r="P202">
        <v>20.8</v>
      </c>
    </row>
    <row r="203" spans="1:16" x14ac:dyDescent="0.2">
      <c r="A203" t="s">
        <v>270</v>
      </c>
      <c r="B203" t="s">
        <v>204</v>
      </c>
      <c r="C203" t="s">
        <v>358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</row>
    <row r="204" spans="1:16" x14ac:dyDescent="0.2">
      <c r="A204" t="s">
        <v>270</v>
      </c>
      <c r="B204" t="s">
        <v>205</v>
      </c>
      <c r="C204" t="s">
        <v>358</v>
      </c>
      <c r="E204">
        <v>59.99</v>
      </c>
      <c r="F204">
        <v>68.72</v>
      </c>
      <c r="G204">
        <v>72.599999999999994</v>
      </c>
      <c r="H204">
        <v>80.88</v>
      </c>
      <c r="I204">
        <v>86.28</v>
      </c>
      <c r="J204">
        <v>105.11</v>
      </c>
      <c r="K204">
        <v>108.82</v>
      </c>
      <c r="L204">
        <v>108.04</v>
      </c>
      <c r="M204">
        <v>107.5</v>
      </c>
      <c r="N204">
        <v>158.31</v>
      </c>
      <c r="O204">
        <v>175.63</v>
      </c>
      <c r="P204">
        <v>233.07</v>
      </c>
    </row>
    <row r="205" spans="1:16" x14ac:dyDescent="0.2">
      <c r="A205" t="s">
        <v>270</v>
      </c>
      <c r="B205" t="s">
        <v>206</v>
      </c>
      <c r="C205" t="s">
        <v>358</v>
      </c>
      <c r="E205">
        <v>29.54</v>
      </c>
      <c r="F205">
        <v>31.54</v>
      </c>
      <c r="G205">
        <v>33.71</v>
      </c>
      <c r="H205">
        <v>38.340000000000003</v>
      </c>
      <c r="I205">
        <v>42.89</v>
      </c>
      <c r="J205">
        <v>47.7</v>
      </c>
      <c r="K205">
        <v>49.88</v>
      </c>
      <c r="L205">
        <v>52.14</v>
      </c>
      <c r="M205">
        <v>54.36</v>
      </c>
      <c r="N205">
        <v>63.11</v>
      </c>
      <c r="O205">
        <v>65.56</v>
      </c>
      <c r="P205">
        <v>76.78</v>
      </c>
    </row>
    <row r="206" spans="1:16" x14ac:dyDescent="0.2">
      <c r="A206" t="s">
        <v>270</v>
      </c>
      <c r="B206" t="s">
        <v>343</v>
      </c>
      <c r="C206" t="s">
        <v>358</v>
      </c>
      <c r="E206">
        <v>-2.62</v>
      </c>
      <c r="F206">
        <v>-3.04</v>
      </c>
      <c r="G206">
        <v>-3.16</v>
      </c>
      <c r="H206">
        <v>-3.39</v>
      </c>
      <c r="I206">
        <v>-3.4</v>
      </c>
      <c r="J206">
        <v>-4.87</v>
      </c>
      <c r="K206">
        <v>-5.79</v>
      </c>
      <c r="L206">
        <v>-5.85</v>
      </c>
      <c r="M206">
        <v>-5.84</v>
      </c>
      <c r="N206">
        <v>-10.88</v>
      </c>
      <c r="O206">
        <v>-12.71</v>
      </c>
      <c r="P206">
        <v>-18.329999999999998</v>
      </c>
    </row>
    <row r="207" spans="1:16" x14ac:dyDescent="0.2">
      <c r="A207" t="s">
        <v>270</v>
      </c>
      <c r="B207" t="s">
        <v>210</v>
      </c>
      <c r="C207" t="s">
        <v>358</v>
      </c>
      <c r="E207">
        <v>-0.49</v>
      </c>
      <c r="F207">
        <v>-0.59</v>
      </c>
      <c r="G207">
        <v>-0.87</v>
      </c>
      <c r="H207">
        <v>-2.13</v>
      </c>
      <c r="I207">
        <v>-2.82</v>
      </c>
      <c r="J207">
        <v>-3.41</v>
      </c>
      <c r="K207">
        <v>-3.03</v>
      </c>
      <c r="L207">
        <v>-3.2</v>
      </c>
      <c r="M207">
        <v>-3.25</v>
      </c>
      <c r="N207">
        <v>-2.97</v>
      </c>
      <c r="O207">
        <v>-2.83</v>
      </c>
      <c r="P207">
        <v>-2.31</v>
      </c>
    </row>
    <row r="208" spans="1:16" x14ac:dyDescent="0.2">
      <c r="A208" t="s">
        <v>270</v>
      </c>
      <c r="B208" t="s">
        <v>211</v>
      </c>
      <c r="C208" t="s">
        <v>358</v>
      </c>
      <c r="E208">
        <v>0</v>
      </c>
      <c r="F208">
        <v>0</v>
      </c>
      <c r="G208">
        <v>0</v>
      </c>
      <c r="H208">
        <v>-0.4</v>
      </c>
      <c r="I208">
        <v>-0.51</v>
      </c>
      <c r="J208">
        <v>-0.54</v>
      </c>
      <c r="K208">
        <v>-0.49</v>
      </c>
      <c r="L208">
        <v>-0.49</v>
      </c>
      <c r="M208">
        <v>-0.5</v>
      </c>
      <c r="N208">
        <v>-0.87</v>
      </c>
      <c r="O208">
        <v>-0.82</v>
      </c>
      <c r="P208">
        <v>-0.69</v>
      </c>
    </row>
    <row r="209" spans="1:16" x14ac:dyDescent="0.2">
      <c r="A209" t="s">
        <v>270</v>
      </c>
      <c r="B209" t="s">
        <v>212</v>
      </c>
      <c r="C209" t="s">
        <v>358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 x14ac:dyDescent="0.2">
      <c r="A210" t="s">
        <v>270</v>
      </c>
      <c r="B210" t="s">
        <v>213</v>
      </c>
      <c r="C210" t="s">
        <v>358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</row>
    <row r="211" spans="1:16" x14ac:dyDescent="0.2">
      <c r="A211" t="s">
        <v>270</v>
      </c>
      <c r="B211" t="s">
        <v>344</v>
      </c>
      <c r="C211" t="s">
        <v>358</v>
      </c>
      <c r="E211">
        <v>12.45</v>
      </c>
      <c r="F211">
        <v>13.07</v>
      </c>
      <c r="G211">
        <v>16.89</v>
      </c>
      <c r="H211">
        <v>15</v>
      </c>
      <c r="I211">
        <v>12.84</v>
      </c>
      <c r="J211">
        <v>16.89</v>
      </c>
      <c r="K211">
        <v>18.829999999999998</v>
      </c>
      <c r="L211">
        <v>18.82</v>
      </c>
      <c r="M211">
        <v>19.829999999999998</v>
      </c>
      <c r="N211">
        <v>24.01</v>
      </c>
      <c r="O211">
        <v>22.37</v>
      </c>
      <c r="P211">
        <v>0</v>
      </c>
    </row>
    <row r="212" spans="1:16" x14ac:dyDescent="0.2">
      <c r="A212" t="s">
        <v>270</v>
      </c>
      <c r="B212" t="s">
        <v>345</v>
      </c>
      <c r="C212" t="s">
        <v>358</v>
      </c>
      <c r="E212">
        <v>-3.1</v>
      </c>
      <c r="F212">
        <v>-1.61</v>
      </c>
      <c r="G212">
        <v>-4.59</v>
      </c>
      <c r="H212">
        <v>-4.5199999999999996</v>
      </c>
      <c r="I212">
        <v>-6.38</v>
      </c>
      <c r="J212">
        <v>-7.23</v>
      </c>
      <c r="K212">
        <v>-4.09</v>
      </c>
      <c r="L212">
        <v>-5.33</v>
      </c>
      <c r="M212">
        <v>-6.36</v>
      </c>
      <c r="N212">
        <v>-12.71</v>
      </c>
      <c r="O212">
        <v>-15.63</v>
      </c>
      <c r="P212">
        <v>-21.2</v>
      </c>
    </row>
    <row r="213" spans="1:16" x14ac:dyDescent="0.2">
      <c r="A213" t="s">
        <v>270</v>
      </c>
      <c r="B213" t="s">
        <v>272</v>
      </c>
      <c r="C213" t="s">
        <v>358</v>
      </c>
      <c r="E213">
        <v>0.26</v>
      </c>
      <c r="F213">
        <v>0.27</v>
      </c>
      <c r="G213">
        <v>2.35</v>
      </c>
      <c r="H213">
        <v>2.67</v>
      </c>
      <c r="I213">
        <v>8.19</v>
      </c>
      <c r="J213">
        <v>12.37</v>
      </c>
      <c r="K213">
        <v>10.119999999999999</v>
      </c>
      <c r="L213">
        <v>11.5</v>
      </c>
      <c r="M213">
        <v>12.38</v>
      </c>
      <c r="N213">
        <v>57.9</v>
      </c>
      <c r="O213">
        <v>81.99</v>
      </c>
      <c r="P213">
        <v>138.55000000000001</v>
      </c>
    </row>
    <row r="214" spans="1:16" x14ac:dyDescent="0.2">
      <c r="A214" t="s">
        <v>270</v>
      </c>
      <c r="B214" t="s">
        <v>346</v>
      </c>
      <c r="C214" t="s">
        <v>358</v>
      </c>
      <c r="E214">
        <v>9.35</v>
      </c>
      <c r="F214">
        <v>11.46</v>
      </c>
      <c r="G214">
        <v>12.3</v>
      </c>
      <c r="H214">
        <v>10.49</v>
      </c>
      <c r="I214">
        <v>6.46</v>
      </c>
      <c r="J214">
        <v>9.66</v>
      </c>
      <c r="K214">
        <v>14.74</v>
      </c>
      <c r="L214">
        <v>13.49</v>
      </c>
      <c r="M214">
        <v>13.47</v>
      </c>
      <c r="N214">
        <v>11.31</v>
      </c>
      <c r="O214">
        <v>6.74</v>
      </c>
      <c r="P214">
        <v>-21.2</v>
      </c>
    </row>
    <row r="215" spans="1:16" x14ac:dyDescent="0.2">
      <c r="A215" t="s">
        <v>270</v>
      </c>
      <c r="B215" t="s">
        <v>347</v>
      </c>
      <c r="C215" t="s">
        <v>358</v>
      </c>
      <c r="E215">
        <v>253.03</v>
      </c>
      <c r="F215">
        <v>255.23</v>
      </c>
      <c r="G215">
        <v>262.86</v>
      </c>
      <c r="H215">
        <v>274.52</v>
      </c>
      <c r="I215">
        <v>288.39</v>
      </c>
      <c r="J215">
        <v>304.93</v>
      </c>
      <c r="K215">
        <v>309.25</v>
      </c>
      <c r="L215">
        <v>318.64999999999998</v>
      </c>
      <c r="M215">
        <v>327.86</v>
      </c>
      <c r="N215">
        <v>366.31</v>
      </c>
      <c r="O215">
        <v>379.3</v>
      </c>
      <c r="P215">
        <v>416.54</v>
      </c>
    </row>
    <row r="216" spans="1:16" x14ac:dyDescent="0.2">
      <c r="A216" t="s">
        <v>272</v>
      </c>
      <c r="B216" t="s">
        <v>202</v>
      </c>
      <c r="C216" t="s">
        <v>358</v>
      </c>
      <c r="E216">
        <v>0.01</v>
      </c>
      <c r="F216">
        <v>0.03</v>
      </c>
      <c r="G216">
        <v>0.34</v>
      </c>
      <c r="H216">
        <v>0.47</v>
      </c>
      <c r="I216">
        <v>1.74</v>
      </c>
      <c r="J216">
        <v>2.27</v>
      </c>
      <c r="K216">
        <v>2.06</v>
      </c>
      <c r="L216">
        <v>2.44</v>
      </c>
      <c r="M216">
        <v>2.4700000000000002</v>
      </c>
      <c r="N216">
        <v>4.4800000000000004</v>
      </c>
      <c r="O216">
        <v>4.9400000000000004</v>
      </c>
      <c r="P216">
        <v>5.5</v>
      </c>
    </row>
    <row r="217" spans="1:16" x14ac:dyDescent="0.2">
      <c r="A217" t="s">
        <v>272</v>
      </c>
      <c r="B217" t="s">
        <v>203</v>
      </c>
      <c r="C217" t="s">
        <v>358</v>
      </c>
      <c r="E217">
        <v>0</v>
      </c>
      <c r="F217">
        <v>0</v>
      </c>
      <c r="G217">
        <v>0.25</v>
      </c>
      <c r="H217">
        <v>0.57999999999999996</v>
      </c>
      <c r="I217">
        <v>1.23</v>
      </c>
      <c r="J217">
        <v>1.38</v>
      </c>
      <c r="K217">
        <v>1.45</v>
      </c>
      <c r="L217">
        <v>1.67</v>
      </c>
      <c r="M217">
        <v>1.98</v>
      </c>
      <c r="N217">
        <v>4.37</v>
      </c>
      <c r="O217">
        <v>5.37</v>
      </c>
      <c r="P217">
        <v>7.22</v>
      </c>
    </row>
    <row r="218" spans="1:16" x14ac:dyDescent="0.2">
      <c r="A218" t="s">
        <v>272</v>
      </c>
      <c r="B218" t="s">
        <v>204</v>
      </c>
      <c r="C218" t="s">
        <v>358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 x14ac:dyDescent="0.2">
      <c r="A219" t="s">
        <v>272</v>
      </c>
      <c r="B219" t="s">
        <v>205</v>
      </c>
      <c r="C219" t="s">
        <v>358</v>
      </c>
      <c r="E219">
        <v>0.25</v>
      </c>
      <c r="F219">
        <v>0.24</v>
      </c>
      <c r="G219">
        <v>1.75</v>
      </c>
      <c r="H219">
        <v>1.61</v>
      </c>
      <c r="I219">
        <v>5.21</v>
      </c>
      <c r="J219">
        <v>8.7200000000000006</v>
      </c>
      <c r="K219">
        <v>6.61</v>
      </c>
      <c r="L219">
        <v>7.39</v>
      </c>
      <c r="M219">
        <v>7.93</v>
      </c>
      <c r="N219">
        <v>49.05</v>
      </c>
      <c r="O219">
        <v>71.69</v>
      </c>
      <c r="P219">
        <v>125.83</v>
      </c>
    </row>
    <row r="220" spans="1:16" x14ac:dyDescent="0.2">
      <c r="A220" t="s">
        <v>259</v>
      </c>
      <c r="B220" t="s">
        <v>348</v>
      </c>
      <c r="C220" t="s">
        <v>358</v>
      </c>
      <c r="E220">
        <v>0.91</v>
      </c>
      <c r="F220">
        <v>0.86</v>
      </c>
      <c r="G220">
        <v>1.21</v>
      </c>
      <c r="H220">
        <v>1.49</v>
      </c>
      <c r="I220">
        <v>1.35</v>
      </c>
      <c r="J220">
        <v>0.94</v>
      </c>
      <c r="K220">
        <v>0.57999999999999996</v>
      </c>
      <c r="L220">
        <v>0.56000000000000005</v>
      </c>
      <c r="M220">
        <v>1.26</v>
      </c>
      <c r="N220">
        <v>1.1499999999999999</v>
      </c>
      <c r="O220">
        <v>1.17</v>
      </c>
      <c r="P220">
        <v>4.9800000000000004</v>
      </c>
    </row>
    <row r="221" spans="1:16" x14ac:dyDescent="0.2">
      <c r="A221" t="s">
        <v>259</v>
      </c>
      <c r="B221" t="s">
        <v>261</v>
      </c>
      <c r="C221" t="s">
        <v>358</v>
      </c>
      <c r="D221">
        <v>990050</v>
      </c>
      <c r="E221">
        <v>48885</v>
      </c>
      <c r="F221">
        <v>50853</v>
      </c>
      <c r="G221">
        <v>49498</v>
      </c>
      <c r="H221">
        <v>50953</v>
      </c>
      <c r="I221">
        <v>52980</v>
      </c>
      <c r="J221">
        <v>54390</v>
      </c>
      <c r="K221">
        <v>56625</v>
      </c>
      <c r="L221">
        <v>55904</v>
      </c>
      <c r="M221">
        <v>56822</v>
      </c>
      <c r="N221">
        <v>60564</v>
      </c>
      <c r="O221">
        <v>62347</v>
      </c>
      <c r="P221">
        <v>73193</v>
      </c>
    </row>
    <row r="222" spans="1:16" x14ac:dyDescent="0.2">
      <c r="A222" t="s">
        <v>259</v>
      </c>
      <c r="B222" t="s">
        <v>178</v>
      </c>
      <c r="C222" t="s">
        <v>358</v>
      </c>
      <c r="D222">
        <v>921892</v>
      </c>
      <c r="E222">
        <v>46339</v>
      </c>
      <c r="F222">
        <v>48111</v>
      </c>
      <c r="G222">
        <v>46664</v>
      </c>
      <c r="H222">
        <v>47690</v>
      </c>
      <c r="I222">
        <v>49313</v>
      </c>
      <c r="J222">
        <v>50355</v>
      </c>
      <c r="K222">
        <v>52426</v>
      </c>
      <c r="L222">
        <v>51557</v>
      </c>
      <c r="M222">
        <v>52342</v>
      </c>
      <c r="N222">
        <v>56147</v>
      </c>
      <c r="O222">
        <v>57804</v>
      </c>
      <c r="P222">
        <v>68071</v>
      </c>
    </row>
    <row r="223" spans="1:16" x14ac:dyDescent="0.2">
      <c r="A223" t="s">
        <v>259</v>
      </c>
      <c r="B223" t="s">
        <v>349</v>
      </c>
      <c r="C223" t="s">
        <v>358</v>
      </c>
      <c r="E223">
        <v>0</v>
      </c>
      <c r="F223">
        <v>0</v>
      </c>
      <c r="G223">
        <v>0</v>
      </c>
      <c r="H223">
        <v>21</v>
      </c>
      <c r="I223">
        <v>23</v>
      </c>
      <c r="J223">
        <v>30</v>
      </c>
      <c r="K223">
        <v>30</v>
      </c>
      <c r="L223">
        <v>30</v>
      </c>
      <c r="M223">
        <v>46</v>
      </c>
      <c r="N223">
        <v>130</v>
      </c>
      <c r="O223">
        <v>251</v>
      </c>
      <c r="P223">
        <v>688</v>
      </c>
    </row>
    <row r="224" spans="1:16" x14ac:dyDescent="0.2">
      <c r="A224" t="s">
        <v>350</v>
      </c>
      <c r="B224" t="s">
        <v>193</v>
      </c>
      <c r="C224" t="s">
        <v>358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</row>
    <row r="225" spans="1:16" x14ac:dyDescent="0.2">
      <c r="A225" t="s">
        <v>350</v>
      </c>
      <c r="B225" t="s">
        <v>351</v>
      </c>
      <c r="C225" t="s">
        <v>358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 x14ac:dyDescent="0.2">
      <c r="A226" t="s">
        <v>350</v>
      </c>
      <c r="B226" t="s">
        <v>352</v>
      </c>
      <c r="C226" t="s">
        <v>358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 x14ac:dyDescent="0.2">
      <c r="A227" t="s">
        <v>350</v>
      </c>
      <c r="B227" t="s">
        <v>195</v>
      </c>
      <c r="C227" t="s">
        <v>358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 x14ac:dyDescent="0.2">
      <c r="A228" t="s">
        <v>350</v>
      </c>
      <c r="B228" t="s">
        <v>196</v>
      </c>
      <c r="C228" t="s">
        <v>358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</row>
    <row r="229" spans="1:16" x14ac:dyDescent="0.2">
      <c r="A229" t="s">
        <v>350</v>
      </c>
      <c r="B229" t="s">
        <v>197</v>
      </c>
      <c r="C229" t="s">
        <v>358</v>
      </c>
      <c r="E229">
        <v>0</v>
      </c>
      <c r="F229">
        <v>0</v>
      </c>
      <c r="G229">
        <v>341</v>
      </c>
      <c r="H229">
        <v>956</v>
      </c>
      <c r="I229">
        <v>1554</v>
      </c>
      <c r="J229">
        <v>1554</v>
      </c>
      <c r="K229">
        <v>1554</v>
      </c>
      <c r="L229">
        <v>1977</v>
      </c>
      <c r="M229">
        <v>2421</v>
      </c>
      <c r="N229">
        <v>2742</v>
      </c>
      <c r="O229">
        <v>2742</v>
      </c>
      <c r="P229">
        <v>2742</v>
      </c>
    </row>
    <row r="230" spans="1:16" x14ac:dyDescent="0.2">
      <c r="A230" t="s">
        <v>350</v>
      </c>
      <c r="B230" t="s">
        <v>198</v>
      </c>
      <c r="C230" t="s">
        <v>358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60</v>
      </c>
      <c r="P230">
        <v>3574</v>
      </c>
    </row>
    <row r="231" spans="1:16" x14ac:dyDescent="0.2">
      <c r="A231" t="s">
        <v>350</v>
      </c>
      <c r="B231" t="s">
        <v>199</v>
      </c>
      <c r="C231" t="s">
        <v>358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</row>
    <row r="232" spans="1:16" x14ac:dyDescent="0.2">
      <c r="A232" t="s">
        <v>350</v>
      </c>
      <c r="B232" t="s">
        <v>200</v>
      </c>
      <c r="C232" t="s">
        <v>358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</row>
    <row r="233" spans="1:16" x14ac:dyDescent="0.2">
      <c r="A233" t="s">
        <v>350</v>
      </c>
      <c r="B233" t="s">
        <v>201</v>
      </c>
      <c r="C233" t="s">
        <v>358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</row>
    <row r="234" spans="1:16" x14ac:dyDescent="0.2">
      <c r="A234" t="s">
        <v>350</v>
      </c>
      <c r="B234" t="s">
        <v>202</v>
      </c>
      <c r="C234" t="s">
        <v>358</v>
      </c>
      <c r="E234">
        <v>42</v>
      </c>
      <c r="F234">
        <v>53</v>
      </c>
      <c r="G234">
        <v>53</v>
      </c>
      <c r="H234">
        <v>73</v>
      </c>
      <c r="I234">
        <v>489</v>
      </c>
      <c r="J234">
        <v>489</v>
      </c>
      <c r="K234">
        <v>489</v>
      </c>
      <c r="L234">
        <v>489</v>
      </c>
      <c r="M234">
        <v>489</v>
      </c>
      <c r="N234">
        <v>489</v>
      </c>
      <c r="O234">
        <v>489</v>
      </c>
      <c r="P234">
        <v>489</v>
      </c>
    </row>
    <row r="235" spans="1:16" x14ac:dyDescent="0.2">
      <c r="A235" t="s">
        <v>350</v>
      </c>
      <c r="B235" t="s">
        <v>203</v>
      </c>
      <c r="C235" t="s">
        <v>358</v>
      </c>
      <c r="E235">
        <v>0</v>
      </c>
      <c r="F235">
        <v>0</v>
      </c>
      <c r="G235">
        <v>268</v>
      </c>
      <c r="H235">
        <v>582</v>
      </c>
      <c r="I235">
        <v>872</v>
      </c>
      <c r="J235">
        <v>872</v>
      </c>
      <c r="K235">
        <v>872</v>
      </c>
      <c r="L235">
        <v>1123</v>
      </c>
      <c r="M235">
        <v>1310</v>
      </c>
      <c r="N235">
        <v>1310</v>
      </c>
      <c r="O235">
        <v>1310</v>
      </c>
      <c r="P235">
        <v>1310</v>
      </c>
    </row>
    <row r="236" spans="1:16" x14ac:dyDescent="0.2">
      <c r="A236" t="s">
        <v>350</v>
      </c>
      <c r="B236" t="s">
        <v>204</v>
      </c>
      <c r="C236" t="s">
        <v>358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</row>
    <row r="237" spans="1:16" x14ac:dyDescent="0.2">
      <c r="A237" t="s">
        <v>350</v>
      </c>
      <c r="B237" t="s">
        <v>205</v>
      </c>
      <c r="C237" t="s">
        <v>358</v>
      </c>
      <c r="E237">
        <v>246</v>
      </c>
      <c r="F237">
        <v>509</v>
      </c>
      <c r="G237">
        <v>669</v>
      </c>
      <c r="H237">
        <v>889</v>
      </c>
      <c r="I237">
        <v>1166</v>
      </c>
      <c r="J237">
        <v>1728</v>
      </c>
      <c r="K237">
        <v>1776</v>
      </c>
      <c r="L237">
        <v>1776</v>
      </c>
      <c r="M237">
        <v>1776</v>
      </c>
      <c r="N237">
        <v>3382</v>
      </c>
      <c r="O237">
        <v>4027</v>
      </c>
      <c r="P237">
        <v>5761</v>
      </c>
    </row>
    <row r="238" spans="1:16" x14ac:dyDescent="0.2">
      <c r="A238" t="s">
        <v>350</v>
      </c>
      <c r="B238" t="s">
        <v>206</v>
      </c>
      <c r="C238" t="s">
        <v>358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</row>
    <row r="239" spans="1:16" x14ac:dyDescent="0.2">
      <c r="A239" t="s">
        <v>350</v>
      </c>
      <c r="B239" t="s">
        <v>207</v>
      </c>
      <c r="C239" t="s">
        <v>358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</row>
    <row r="240" spans="1:16" x14ac:dyDescent="0.2">
      <c r="A240" t="s">
        <v>350</v>
      </c>
      <c r="B240" t="s">
        <v>208</v>
      </c>
      <c r="C240" t="s">
        <v>358</v>
      </c>
      <c r="E240">
        <v>678</v>
      </c>
      <c r="F240">
        <v>878</v>
      </c>
      <c r="G240">
        <v>878</v>
      </c>
      <c r="H240">
        <v>959</v>
      </c>
      <c r="I240">
        <v>959</v>
      </c>
      <c r="J240">
        <v>959</v>
      </c>
      <c r="K240">
        <v>959</v>
      </c>
      <c r="L240">
        <v>959</v>
      </c>
      <c r="M240">
        <v>959</v>
      </c>
      <c r="N240">
        <v>959</v>
      </c>
      <c r="O240">
        <v>959</v>
      </c>
      <c r="P240">
        <v>959</v>
      </c>
    </row>
    <row r="241" spans="1:17" x14ac:dyDescent="0.2">
      <c r="A241" t="s">
        <v>350</v>
      </c>
      <c r="B241" t="s">
        <v>209</v>
      </c>
      <c r="C241" t="s">
        <v>358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732</v>
      </c>
      <c r="K241">
        <v>1195</v>
      </c>
      <c r="L241">
        <v>1195</v>
      </c>
      <c r="M241">
        <v>1195</v>
      </c>
      <c r="N241">
        <v>3525</v>
      </c>
      <c r="O241">
        <v>4426</v>
      </c>
      <c r="P241">
        <v>6932</v>
      </c>
    </row>
    <row r="242" spans="1:17" x14ac:dyDescent="0.2">
      <c r="A242" t="s">
        <v>350</v>
      </c>
      <c r="B242" t="s">
        <v>210</v>
      </c>
      <c r="C242" t="s">
        <v>358</v>
      </c>
      <c r="E242">
        <v>0</v>
      </c>
      <c r="F242">
        <v>0</v>
      </c>
      <c r="G242">
        <v>0</v>
      </c>
      <c r="H242">
        <v>403</v>
      </c>
      <c r="I242">
        <v>516</v>
      </c>
      <c r="J242">
        <v>629</v>
      </c>
      <c r="K242">
        <v>629</v>
      </c>
      <c r="L242">
        <v>629</v>
      </c>
      <c r="M242">
        <v>629</v>
      </c>
      <c r="N242">
        <v>629</v>
      </c>
      <c r="O242">
        <v>629</v>
      </c>
      <c r="P242">
        <v>629</v>
      </c>
    </row>
    <row r="243" spans="1:17" x14ac:dyDescent="0.2">
      <c r="A243" t="s">
        <v>350</v>
      </c>
      <c r="B243" t="s">
        <v>211</v>
      </c>
      <c r="C243" t="s">
        <v>358</v>
      </c>
      <c r="E243">
        <v>0</v>
      </c>
      <c r="F243">
        <v>0</v>
      </c>
      <c r="G243">
        <v>0</v>
      </c>
      <c r="H243">
        <v>92</v>
      </c>
      <c r="I243">
        <v>92</v>
      </c>
      <c r="J243">
        <v>92</v>
      </c>
      <c r="K243">
        <v>92</v>
      </c>
      <c r="L243">
        <v>92</v>
      </c>
      <c r="M243">
        <v>92</v>
      </c>
      <c r="N243">
        <v>165</v>
      </c>
      <c r="O243">
        <v>165</v>
      </c>
      <c r="P243">
        <v>165</v>
      </c>
    </row>
    <row r="244" spans="1:17" x14ac:dyDescent="0.2">
      <c r="A244" t="s">
        <v>350</v>
      </c>
      <c r="B244" t="s">
        <v>212</v>
      </c>
      <c r="C244" t="s">
        <v>358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</row>
    <row r="245" spans="1:17" x14ac:dyDescent="0.2">
      <c r="A245" t="s">
        <v>350</v>
      </c>
      <c r="B245" t="s">
        <v>213</v>
      </c>
      <c r="C245" t="s">
        <v>358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</row>
    <row r="246" spans="1:17" x14ac:dyDescent="0.2">
      <c r="A246" t="s">
        <v>350</v>
      </c>
      <c r="B246" t="s">
        <v>342</v>
      </c>
      <c r="C246" t="s">
        <v>358</v>
      </c>
      <c r="E246">
        <v>966</v>
      </c>
      <c r="F246">
        <v>1440</v>
      </c>
      <c r="G246">
        <v>2209</v>
      </c>
      <c r="H246">
        <v>3952</v>
      </c>
      <c r="I246">
        <v>5648</v>
      </c>
      <c r="J246">
        <v>7055</v>
      </c>
      <c r="K246">
        <v>7566</v>
      </c>
      <c r="L246">
        <v>8241</v>
      </c>
      <c r="M246">
        <v>8871</v>
      </c>
      <c r="N246">
        <v>13201</v>
      </c>
      <c r="O246">
        <v>14807</v>
      </c>
      <c r="P246">
        <v>22561</v>
      </c>
    </row>
    <row r="247" spans="1:17" x14ac:dyDescent="0.2">
      <c r="A247" t="s">
        <v>230</v>
      </c>
      <c r="B247" t="s">
        <v>353</v>
      </c>
      <c r="C247" t="s">
        <v>358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10360</v>
      </c>
    </row>
    <row r="248" spans="1:17" x14ac:dyDescent="0.2">
      <c r="A248" t="s">
        <v>230</v>
      </c>
      <c r="B248" t="s">
        <v>354</v>
      </c>
      <c r="C248" t="s">
        <v>358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11010</v>
      </c>
    </row>
    <row r="249" spans="1:17" x14ac:dyDescent="0.2">
      <c r="A249" t="s">
        <v>230</v>
      </c>
      <c r="B249" t="s">
        <v>355</v>
      </c>
      <c r="C249" t="s">
        <v>358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2680</v>
      </c>
    </row>
    <row r="250" spans="1:17" x14ac:dyDescent="0.2">
      <c r="A250" t="s">
        <v>230</v>
      </c>
      <c r="B250" t="s">
        <v>356</v>
      </c>
      <c r="C250" t="s">
        <v>358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4875</v>
      </c>
    </row>
    <row r="251" spans="1:17" x14ac:dyDescent="0.2">
      <c r="A251" t="s">
        <v>340</v>
      </c>
      <c r="B251" t="s">
        <v>193</v>
      </c>
      <c r="C251" t="s">
        <v>359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</row>
    <row r="252" spans="1:17" x14ac:dyDescent="0.2">
      <c r="A252" t="s">
        <v>340</v>
      </c>
      <c r="B252" t="s">
        <v>194</v>
      </c>
      <c r="C252" t="s">
        <v>359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</row>
    <row r="253" spans="1:17" x14ac:dyDescent="0.2">
      <c r="A253" t="s">
        <v>340</v>
      </c>
      <c r="B253" t="s">
        <v>195</v>
      </c>
      <c r="C253" t="s">
        <v>359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</row>
    <row r="254" spans="1:17" x14ac:dyDescent="0.2">
      <c r="A254" t="s">
        <v>340</v>
      </c>
      <c r="B254" t="s">
        <v>196</v>
      </c>
      <c r="C254" t="s">
        <v>359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</row>
    <row r="255" spans="1:17" x14ac:dyDescent="0.2">
      <c r="A255" t="s">
        <v>340</v>
      </c>
      <c r="B255" t="s">
        <v>197</v>
      </c>
      <c r="C255" t="s">
        <v>359</v>
      </c>
      <c r="E255">
        <v>0</v>
      </c>
      <c r="F255">
        <v>0</v>
      </c>
      <c r="G255">
        <v>0.78</v>
      </c>
      <c r="H255">
        <v>1.46</v>
      </c>
      <c r="I255">
        <v>2.34</v>
      </c>
      <c r="J255">
        <v>2.6</v>
      </c>
      <c r="K255">
        <v>2.6</v>
      </c>
      <c r="L255">
        <v>3.07</v>
      </c>
      <c r="M255">
        <v>3.47</v>
      </c>
      <c r="N255">
        <v>4.47</v>
      </c>
      <c r="O255">
        <v>4.47</v>
      </c>
      <c r="P255">
        <v>4.47</v>
      </c>
    </row>
    <row r="256" spans="1:17" x14ac:dyDescent="0.2">
      <c r="A256" t="s">
        <v>340</v>
      </c>
      <c r="B256" t="s">
        <v>198</v>
      </c>
      <c r="C256" t="s">
        <v>359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</row>
    <row r="257" spans="1:16" x14ac:dyDescent="0.2">
      <c r="A257" t="s">
        <v>340</v>
      </c>
      <c r="B257" t="s">
        <v>199</v>
      </c>
      <c r="C257" t="s">
        <v>359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</row>
    <row r="258" spans="1:16" x14ac:dyDescent="0.2">
      <c r="A258" t="s">
        <v>340</v>
      </c>
      <c r="B258" t="s">
        <v>200</v>
      </c>
      <c r="C258" t="s">
        <v>359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</row>
    <row r="259" spans="1:16" x14ac:dyDescent="0.2">
      <c r="A259" t="s">
        <v>340</v>
      </c>
      <c r="B259" t="s">
        <v>201</v>
      </c>
      <c r="C259" t="s">
        <v>359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</row>
    <row r="260" spans="1:16" x14ac:dyDescent="0.2">
      <c r="A260" t="s">
        <v>340</v>
      </c>
      <c r="B260" t="s">
        <v>202</v>
      </c>
      <c r="C260" t="s">
        <v>359</v>
      </c>
      <c r="E260">
        <v>0.31</v>
      </c>
      <c r="F260">
        <v>0.4</v>
      </c>
      <c r="G260">
        <v>0.4</v>
      </c>
      <c r="H260">
        <v>0.4</v>
      </c>
      <c r="I260">
        <v>6.55</v>
      </c>
      <c r="J260">
        <v>8.49</v>
      </c>
      <c r="K260">
        <v>8.49</v>
      </c>
      <c r="L260">
        <v>8.49</v>
      </c>
      <c r="M260">
        <v>9.39</v>
      </c>
      <c r="N260">
        <v>9.68</v>
      </c>
      <c r="O260">
        <v>10.28</v>
      </c>
      <c r="P260">
        <v>11.42</v>
      </c>
    </row>
    <row r="261" spans="1:16" x14ac:dyDescent="0.2">
      <c r="A261" t="s">
        <v>340</v>
      </c>
      <c r="B261" t="s">
        <v>203</v>
      </c>
      <c r="C261" t="s">
        <v>359</v>
      </c>
      <c r="E261">
        <v>0</v>
      </c>
      <c r="F261">
        <v>0</v>
      </c>
      <c r="G261">
        <v>7.0000000000000007E-2</v>
      </c>
      <c r="H261">
        <v>2.82</v>
      </c>
      <c r="I261">
        <v>4.32</v>
      </c>
      <c r="J261">
        <v>4.32</v>
      </c>
      <c r="K261">
        <v>4.32</v>
      </c>
      <c r="L261">
        <v>6.33</v>
      </c>
      <c r="M261">
        <v>7.33</v>
      </c>
      <c r="N261">
        <v>9.33</v>
      </c>
      <c r="O261">
        <v>9.33</v>
      </c>
      <c r="P261">
        <v>16.260000000000002</v>
      </c>
    </row>
    <row r="262" spans="1:16" x14ac:dyDescent="0.2">
      <c r="A262" t="s">
        <v>340</v>
      </c>
      <c r="B262" t="s">
        <v>204</v>
      </c>
      <c r="C262" t="s">
        <v>359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</row>
    <row r="263" spans="1:16" x14ac:dyDescent="0.2">
      <c r="A263" t="s">
        <v>340</v>
      </c>
      <c r="B263" t="s">
        <v>205</v>
      </c>
      <c r="C263" t="s">
        <v>359</v>
      </c>
      <c r="E263">
        <v>3</v>
      </c>
      <c r="F263">
        <v>6</v>
      </c>
      <c r="G263">
        <v>9</v>
      </c>
      <c r="H263">
        <v>13.99</v>
      </c>
      <c r="I263">
        <v>13.99</v>
      </c>
      <c r="J263">
        <v>19.010000000000002</v>
      </c>
      <c r="K263">
        <v>20.32</v>
      </c>
      <c r="L263">
        <v>20.32</v>
      </c>
      <c r="M263">
        <v>20.32</v>
      </c>
      <c r="N263">
        <v>26.38</v>
      </c>
      <c r="O263">
        <v>28.98</v>
      </c>
      <c r="P263">
        <v>44.45</v>
      </c>
    </row>
    <row r="264" spans="1:16" x14ac:dyDescent="0.2">
      <c r="A264" t="s">
        <v>340</v>
      </c>
      <c r="B264" t="s">
        <v>206</v>
      </c>
      <c r="C264" t="s">
        <v>359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</row>
    <row r="265" spans="1:16" x14ac:dyDescent="0.2">
      <c r="A265" t="s">
        <v>340</v>
      </c>
      <c r="B265" t="s">
        <v>207</v>
      </c>
      <c r="C265" t="s">
        <v>359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</row>
    <row r="266" spans="1:16" x14ac:dyDescent="0.2">
      <c r="A266" t="s">
        <v>340</v>
      </c>
      <c r="B266" t="s">
        <v>208</v>
      </c>
      <c r="C266" t="s">
        <v>359</v>
      </c>
      <c r="E266">
        <v>4.05</v>
      </c>
      <c r="F266">
        <v>4.3899999999999997</v>
      </c>
      <c r="G266">
        <v>5.45</v>
      </c>
      <c r="H266">
        <v>5.5</v>
      </c>
      <c r="I266">
        <v>5.5</v>
      </c>
      <c r="J266">
        <v>5.5</v>
      </c>
      <c r="K266">
        <v>5.5</v>
      </c>
      <c r="L266">
        <v>5.5</v>
      </c>
      <c r="M266">
        <v>5.5</v>
      </c>
      <c r="N266">
        <v>5.5</v>
      </c>
      <c r="O266">
        <v>5.5</v>
      </c>
      <c r="P266">
        <v>5.5</v>
      </c>
    </row>
    <row r="267" spans="1:16" x14ac:dyDescent="0.2">
      <c r="A267" t="s">
        <v>340</v>
      </c>
      <c r="B267" t="s">
        <v>209</v>
      </c>
      <c r="C267" t="s">
        <v>359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0.7</v>
      </c>
      <c r="K267">
        <v>2.78</v>
      </c>
      <c r="L267">
        <v>2.78</v>
      </c>
      <c r="M267">
        <v>2.78</v>
      </c>
      <c r="N267">
        <v>6.6</v>
      </c>
      <c r="O267">
        <v>8.51</v>
      </c>
      <c r="P267">
        <v>15.18</v>
      </c>
    </row>
    <row r="268" spans="1:16" x14ac:dyDescent="0.2">
      <c r="A268" t="s">
        <v>340</v>
      </c>
      <c r="B268" t="s">
        <v>210</v>
      </c>
      <c r="C268" t="s">
        <v>359</v>
      </c>
      <c r="E268">
        <v>0</v>
      </c>
      <c r="F268">
        <v>0</v>
      </c>
      <c r="G268">
        <v>0</v>
      </c>
      <c r="H268">
        <v>2.12</v>
      </c>
      <c r="I268">
        <v>2.12</v>
      </c>
      <c r="J268">
        <v>3.12</v>
      </c>
      <c r="K268">
        <v>3.12</v>
      </c>
      <c r="L268">
        <v>3.12</v>
      </c>
      <c r="M268">
        <v>3.12</v>
      </c>
      <c r="N268">
        <v>3.17</v>
      </c>
      <c r="O268">
        <v>3.17</v>
      </c>
      <c r="P268">
        <v>3.17</v>
      </c>
    </row>
    <row r="269" spans="1:16" x14ac:dyDescent="0.2">
      <c r="A269" t="s">
        <v>340</v>
      </c>
      <c r="B269" t="s">
        <v>211</v>
      </c>
      <c r="C269" t="s">
        <v>359</v>
      </c>
      <c r="E269">
        <v>0</v>
      </c>
      <c r="F269">
        <v>0</v>
      </c>
      <c r="G269">
        <v>0</v>
      </c>
      <c r="H269">
        <v>0.5</v>
      </c>
      <c r="I269">
        <v>0.5</v>
      </c>
      <c r="J269">
        <v>0.5</v>
      </c>
      <c r="K269">
        <v>0.5</v>
      </c>
      <c r="L269">
        <v>0.5</v>
      </c>
      <c r="M269">
        <v>0.5</v>
      </c>
      <c r="N269">
        <v>0.5</v>
      </c>
      <c r="O269">
        <v>0.5</v>
      </c>
      <c r="P269">
        <v>0.5</v>
      </c>
    </row>
    <row r="270" spans="1:16" x14ac:dyDescent="0.2">
      <c r="A270" t="s">
        <v>340</v>
      </c>
      <c r="B270" t="s">
        <v>212</v>
      </c>
      <c r="C270" t="s">
        <v>359</v>
      </c>
      <c r="E270">
        <v>0.28999999999999998</v>
      </c>
      <c r="F270">
        <v>0.28999999999999998</v>
      </c>
      <c r="G270">
        <v>0.46</v>
      </c>
      <c r="H270">
        <v>0.46</v>
      </c>
      <c r="I270">
        <v>0.46</v>
      </c>
      <c r="J270">
        <v>0.46</v>
      </c>
      <c r="K270">
        <v>0.46</v>
      </c>
      <c r="L270">
        <v>0.17</v>
      </c>
      <c r="M270">
        <v>0.17</v>
      </c>
      <c r="N270">
        <v>0</v>
      </c>
      <c r="O270">
        <v>0</v>
      </c>
      <c r="P270">
        <v>0</v>
      </c>
    </row>
    <row r="271" spans="1:16" x14ac:dyDescent="0.2">
      <c r="A271" t="s">
        <v>340</v>
      </c>
      <c r="B271" t="s">
        <v>213</v>
      </c>
      <c r="C271" t="s">
        <v>359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</row>
    <row r="272" spans="1:16" x14ac:dyDescent="0.2">
      <c r="A272" t="s">
        <v>340</v>
      </c>
      <c r="B272" t="s">
        <v>218</v>
      </c>
      <c r="C272" t="s">
        <v>359</v>
      </c>
      <c r="E272">
        <v>-0.48</v>
      </c>
      <c r="F272">
        <v>-0.48</v>
      </c>
      <c r="G272">
        <v>-0.48</v>
      </c>
      <c r="H272">
        <v>-0.48</v>
      </c>
      <c r="I272">
        <v>-0.48</v>
      </c>
      <c r="J272">
        <v>-0.48</v>
      </c>
      <c r="K272">
        <v>-0.48</v>
      </c>
      <c r="L272">
        <v>-0.48</v>
      </c>
      <c r="M272">
        <v>-0.48</v>
      </c>
      <c r="N272">
        <v>-0.48</v>
      </c>
      <c r="O272">
        <v>-0.48</v>
      </c>
      <c r="P272">
        <v>-3.49</v>
      </c>
    </row>
    <row r="273" spans="1:16" x14ac:dyDescent="0.2">
      <c r="A273" t="s">
        <v>340</v>
      </c>
      <c r="B273" t="s">
        <v>342</v>
      </c>
      <c r="C273" t="s">
        <v>359</v>
      </c>
      <c r="E273">
        <v>7.18</v>
      </c>
      <c r="F273">
        <v>10.61</v>
      </c>
      <c r="G273">
        <v>15.69</v>
      </c>
      <c r="H273">
        <v>26.79</v>
      </c>
      <c r="I273">
        <v>35.31</v>
      </c>
      <c r="J273">
        <v>44.22</v>
      </c>
      <c r="K273">
        <v>47.62</v>
      </c>
      <c r="L273">
        <v>49.8</v>
      </c>
      <c r="M273">
        <v>52.11</v>
      </c>
      <c r="N273">
        <v>65.16</v>
      </c>
      <c r="O273">
        <v>70.27</v>
      </c>
      <c r="P273">
        <v>97.47</v>
      </c>
    </row>
    <row r="274" spans="1:16" x14ac:dyDescent="0.2">
      <c r="A274" t="s">
        <v>266</v>
      </c>
      <c r="B274" t="s">
        <v>267</v>
      </c>
      <c r="C274" t="s">
        <v>359</v>
      </c>
      <c r="E274">
        <v>202.31</v>
      </c>
      <c r="F274">
        <v>204.45</v>
      </c>
      <c r="G274">
        <v>206.75</v>
      </c>
      <c r="H274">
        <v>212.74</v>
      </c>
      <c r="I274">
        <v>220.24</v>
      </c>
      <c r="J274">
        <v>229.66</v>
      </c>
      <c r="K274">
        <v>235.18</v>
      </c>
      <c r="L274">
        <v>240.63</v>
      </c>
      <c r="M274">
        <v>246.15</v>
      </c>
      <c r="N274">
        <v>269.82</v>
      </c>
      <c r="O274">
        <v>276.22000000000003</v>
      </c>
      <c r="P274">
        <v>295.94</v>
      </c>
    </row>
    <row r="275" spans="1:16" x14ac:dyDescent="0.2">
      <c r="A275" t="s">
        <v>270</v>
      </c>
      <c r="B275" t="s">
        <v>193</v>
      </c>
      <c r="C275" t="s">
        <v>359</v>
      </c>
      <c r="E275">
        <v>2.94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</row>
    <row r="276" spans="1:16" x14ac:dyDescent="0.2">
      <c r="A276" t="s">
        <v>270</v>
      </c>
      <c r="B276" t="s">
        <v>194</v>
      </c>
      <c r="C276" t="s">
        <v>359</v>
      </c>
      <c r="E276">
        <v>52.28</v>
      </c>
      <c r="F276">
        <v>62.6</v>
      </c>
      <c r="G276">
        <v>53.29</v>
      </c>
      <c r="H276">
        <v>38.200000000000003</v>
      </c>
      <c r="I276">
        <v>24.52</v>
      </c>
      <c r="J276">
        <v>18.920000000000002</v>
      </c>
      <c r="K276">
        <v>15.29</v>
      </c>
      <c r="L276">
        <v>16.010000000000002</v>
      </c>
      <c r="M276">
        <v>14.79</v>
      </c>
      <c r="N276">
        <v>8.9</v>
      </c>
      <c r="O276">
        <v>10.47</v>
      </c>
      <c r="P276">
        <v>1.91</v>
      </c>
    </row>
    <row r="277" spans="1:16" x14ac:dyDescent="0.2">
      <c r="A277" t="s">
        <v>270</v>
      </c>
      <c r="B277" t="s">
        <v>195</v>
      </c>
      <c r="C277" t="s">
        <v>359</v>
      </c>
      <c r="E277">
        <v>11.51</v>
      </c>
      <c r="F277">
        <v>12.83</v>
      </c>
      <c r="G277">
        <v>12.43</v>
      </c>
      <c r="H277">
        <v>12.35</v>
      </c>
      <c r="I277">
        <v>12.12</v>
      </c>
      <c r="J277">
        <v>9.59</v>
      </c>
      <c r="K277">
        <v>7.87</v>
      </c>
      <c r="L277">
        <v>6.81</v>
      </c>
      <c r="M277">
        <v>5.67</v>
      </c>
      <c r="N277">
        <v>1</v>
      </c>
      <c r="O277">
        <v>0</v>
      </c>
      <c r="P277">
        <v>0</v>
      </c>
    </row>
    <row r="278" spans="1:16" x14ac:dyDescent="0.2">
      <c r="A278" t="s">
        <v>270</v>
      </c>
      <c r="B278" t="s">
        <v>196</v>
      </c>
      <c r="C278" t="s">
        <v>359</v>
      </c>
      <c r="E278">
        <v>23.6</v>
      </c>
      <c r="F278">
        <v>5.09</v>
      </c>
      <c r="G278">
        <v>5.09</v>
      </c>
      <c r="H278">
        <v>5.1100000000000003</v>
      </c>
      <c r="I278">
        <v>5.09</v>
      </c>
      <c r="J278">
        <v>5.1100000000000003</v>
      </c>
      <c r="K278">
        <v>5.09</v>
      </c>
      <c r="L278">
        <v>5.09</v>
      </c>
      <c r="M278">
        <v>5.09</v>
      </c>
      <c r="N278">
        <v>5.09</v>
      </c>
      <c r="O278">
        <v>5.1100000000000003</v>
      </c>
      <c r="P278">
        <v>5.09</v>
      </c>
    </row>
    <row r="279" spans="1:16" x14ac:dyDescent="0.2">
      <c r="A279" t="s">
        <v>270</v>
      </c>
      <c r="B279" t="s">
        <v>197</v>
      </c>
      <c r="C279" t="s">
        <v>359</v>
      </c>
      <c r="E279">
        <v>11.28</v>
      </c>
      <c r="F279">
        <v>11.23</v>
      </c>
      <c r="G279">
        <v>17.239999999999998</v>
      </c>
      <c r="H279">
        <v>22.56</v>
      </c>
      <c r="I279">
        <v>28.83</v>
      </c>
      <c r="J279">
        <v>30.27</v>
      </c>
      <c r="K279">
        <v>30.42</v>
      </c>
      <c r="L279">
        <v>33.72</v>
      </c>
      <c r="M279">
        <v>36.729999999999997</v>
      </c>
      <c r="N279">
        <v>43.74</v>
      </c>
      <c r="O279">
        <v>43.46</v>
      </c>
      <c r="P279">
        <v>40.700000000000003</v>
      </c>
    </row>
    <row r="280" spans="1:16" x14ac:dyDescent="0.2">
      <c r="A280" t="s">
        <v>270</v>
      </c>
      <c r="B280" t="s">
        <v>198</v>
      </c>
      <c r="C280" t="s">
        <v>359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</row>
    <row r="281" spans="1:16" x14ac:dyDescent="0.2">
      <c r="A281" t="s">
        <v>270</v>
      </c>
      <c r="B281" t="s">
        <v>199</v>
      </c>
      <c r="C281" t="s">
        <v>359</v>
      </c>
      <c r="E281">
        <v>2.4900000000000002</v>
      </c>
      <c r="F281">
        <v>2.48</v>
      </c>
      <c r="G281">
        <v>2.48</v>
      </c>
      <c r="H281">
        <v>2.4900000000000002</v>
      </c>
      <c r="I281">
        <v>2.4700000000000002</v>
      </c>
      <c r="J281">
        <v>2.48</v>
      </c>
      <c r="K281">
        <v>3.17</v>
      </c>
      <c r="L281">
        <v>2.4700000000000002</v>
      </c>
      <c r="M281">
        <v>2.4700000000000002</v>
      </c>
      <c r="N281">
        <v>2.23</v>
      </c>
      <c r="O281">
        <v>2.2400000000000002</v>
      </c>
      <c r="P281">
        <v>2.42</v>
      </c>
    </row>
    <row r="282" spans="1:16" x14ac:dyDescent="0.2">
      <c r="A282" t="s">
        <v>270</v>
      </c>
      <c r="B282" t="s">
        <v>200</v>
      </c>
      <c r="C282" t="s">
        <v>359</v>
      </c>
      <c r="E282">
        <v>0.9</v>
      </c>
      <c r="F282">
        <v>1.66</v>
      </c>
      <c r="G282">
        <v>0.89</v>
      </c>
      <c r="H282">
        <v>0.9</v>
      </c>
      <c r="I282">
        <v>0.89</v>
      </c>
      <c r="J282">
        <v>1.39</v>
      </c>
      <c r="K282">
        <v>1.48</v>
      </c>
      <c r="L282">
        <v>0.89</v>
      </c>
      <c r="M282">
        <v>0.86</v>
      </c>
      <c r="N282">
        <v>0.86</v>
      </c>
      <c r="O282">
        <v>1.06</v>
      </c>
      <c r="P282">
        <v>1.1299999999999999</v>
      </c>
    </row>
    <row r="283" spans="1:16" x14ac:dyDescent="0.2">
      <c r="A283" t="s">
        <v>270</v>
      </c>
      <c r="B283" t="s">
        <v>201</v>
      </c>
      <c r="C283" t="s">
        <v>359</v>
      </c>
      <c r="E283">
        <v>27.19</v>
      </c>
      <c r="F283">
        <v>27.11</v>
      </c>
      <c r="G283">
        <v>27.11</v>
      </c>
      <c r="H283">
        <v>27.19</v>
      </c>
      <c r="I283">
        <v>27.11</v>
      </c>
      <c r="J283">
        <v>27.19</v>
      </c>
      <c r="K283">
        <v>27.11</v>
      </c>
      <c r="L283">
        <v>27.11</v>
      </c>
      <c r="M283">
        <v>27.11</v>
      </c>
      <c r="N283">
        <v>27.11</v>
      </c>
      <c r="O283">
        <v>27.19</v>
      </c>
      <c r="P283">
        <v>27.11</v>
      </c>
    </row>
    <row r="284" spans="1:16" x14ac:dyDescent="0.2">
      <c r="A284" t="s">
        <v>270</v>
      </c>
      <c r="B284" t="s">
        <v>202</v>
      </c>
      <c r="C284" t="s">
        <v>359</v>
      </c>
      <c r="E284">
        <v>22.28</v>
      </c>
      <c r="F284">
        <v>22.64</v>
      </c>
      <c r="G284">
        <v>22.5</v>
      </c>
      <c r="H284">
        <v>22.49</v>
      </c>
      <c r="I284">
        <v>35.299999999999997</v>
      </c>
      <c r="J284">
        <v>38.39</v>
      </c>
      <c r="K284">
        <v>38.49</v>
      </c>
      <c r="L284">
        <v>38.19</v>
      </c>
      <c r="M284">
        <v>40.46</v>
      </c>
      <c r="N284">
        <v>40.36</v>
      </c>
      <c r="O284">
        <v>41.49</v>
      </c>
      <c r="P284">
        <v>41.63</v>
      </c>
    </row>
    <row r="285" spans="1:16" x14ac:dyDescent="0.2">
      <c r="A285" t="s">
        <v>270</v>
      </c>
      <c r="B285" t="s">
        <v>203</v>
      </c>
      <c r="C285" t="s">
        <v>359</v>
      </c>
      <c r="E285">
        <v>0</v>
      </c>
      <c r="F285">
        <v>0</v>
      </c>
      <c r="G285">
        <v>0.26</v>
      </c>
      <c r="H285">
        <v>11.05</v>
      </c>
      <c r="I285">
        <v>17.28</v>
      </c>
      <c r="J285">
        <v>16.84</v>
      </c>
      <c r="K285">
        <v>16.93</v>
      </c>
      <c r="L285">
        <v>24.31</v>
      </c>
      <c r="M285">
        <v>28.28</v>
      </c>
      <c r="N285">
        <v>36.409999999999997</v>
      </c>
      <c r="O285">
        <v>36.51</v>
      </c>
      <c r="P285">
        <v>61.23</v>
      </c>
    </row>
    <row r="286" spans="1:16" x14ac:dyDescent="0.2">
      <c r="A286" t="s">
        <v>270</v>
      </c>
      <c r="B286" t="s">
        <v>204</v>
      </c>
      <c r="C286" t="s">
        <v>359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</row>
    <row r="287" spans="1:16" x14ac:dyDescent="0.2">
      <c r="A287" t="s">
        <v>270</v>
      </c>
      <c r="B287" t="s">
        <v>205</v>
      </c>
      <c r="C287" t="s">
        <v>359</v>
      </c>
      <c r="E287">
        <v>59.98</v>
      </c>
      <c r="F287">
        <v>68.59</v>
      </c>
      <c r="G287">
        <v>75.09</v>
      </c>
      <c r="H287">
        <v>87.07</v>
      </c>
      <c r="I287">
        <v>86.3</v>
      </c>
      <c r="J287">
        <v>98.87</v>
      </c>
      <c r="K287">
        <v>103.77</v>
      </c>
      <c r="L287">
        <v>103.13</v>
      </c>
      <c r="M287">
        <v>102.47</v>
      </c>
      <c r="N287">
        <v>117.83</v>
      </c>
      <c r="O287">
        <v>124.68</v>
      </c>
      <c r="P287">
        <v>146.57</v>
      </c>
    </row>
    <row r="288" spans="1:16" x14ac:dyDescent="0.2">
      <c r="A288" t="s">
        <v>270</v>
      </c>
      <c r="B288" t="s">
        <v>206</v>
      </c>
      <c r="C288" t="s">
        <v>359</v>
      </c>
      <c r="E288">
        <v>29.54</v>
      </c>
      <c r="F288">
        <v>31.54</v>
      </c>
      <c r="G288">
        <v>33.71</v>
      </c>
      <c r="H288">
        <v>38.340000000000003</v>
      </c>
      <c r="I288">
        <v>42.89</v>
      </c>
      <c r="J288">
        <v>47.7</v>
      </c>
      <c r="K288">
        <v>49.88</v>
      </c>
      <c r="L288">
        <v>52.14</v>
      </c>
      <c r="M288">
        <v>54.36</v>
      </c>
      <c r="N288">
        <v>63.11</v>
      </c>
      <c r="O288">
        <v>65.56</v>
      </c>
      <c r="P288">
        <v>76.78</v>
      </c>
    </row>
    <row r="289" spans="1:16" x14ac:dyDescent="0.2">
      <c r="A289" t="s">
        <v>270</v>
      </c>
      <c r="B289" t="s">
        <v>343</v>
      </c>
      <c r="C289" t="s">
        <v>359</v>
      </c>
      <c r="E289">
        <v>-2.59</v>
      </c>
      <c r="F289">
        <v>-2.88</v>
      </c>
      <c r="G289">
        <v>-3.19</v>
      </c>
      <c r="H289">
        <v>-3.39</v>
      </c>
      <c r="I289">
        <v>-3.37</v>
      </c>
      <c r="J289">
        <v>-3.69</v>
      </c>
      <c r="K289">
        <v>-4.6100000000000003</v>
      </c>
      <c r="L289">
        <v>-4.63</v>
      </c>
      <c r="M289">
        <v>-4.5999999999999996</v>
      </c>
      <c r="N289">
        <v>-6.27</v>
      </c>
      <c r="O289">
        <v>-7.15</v>
      </c>
      <c r="P289">
        <v>-9.58</v>
      </c>
    </row>
    <row r="290" spans="1:16" x14ac:dyDescent="0.2">
      <c r="A290" t="s">
        <v>270</v>
      </c>
      <c r="B290" t="s">
        <v>210</v>
      </c>
      <c r="C290" t="s">
        <v>359</v>
      </c>
      <c r="E290">
        <v>-0.5</v>
      </c>
      <c r="F290">
        <v>-0.6</v>
      </c>
      <c r="G290">
        <v>-0.87</v>
      </c>
      <c r="H290">
        <v>-2.52</v>
      </c>
      <c r="I290">
        <v>-2.77</v>
      </c>
      <c r="J290">
        <v>-3.61</v>
      </c>
      <c r="K290">
        <v>-3.39</v>
      </c>
      <c r="L290">
        <v>-3.5</v>
      </c>
      <c r="M290">
        <v>-3.46</v>
      </c>
      <c r="N290">
        <v>-3.54</v>
      </c>
      <c r="O290">
        <v>-3.4</v>
      </c>
      <c r="P290">
        <v>-2.9</v>
      </c>
    </row>
    <row r="291" spans="1:16" x14ac:dyDescent="0.2">
      <c r="A291" t="s">
        <v>270</v>
      </c>
      <c r="B291" t="s">
        <v>211</v>
      </c>
      <c r="C291" t="s">
        <v>359</v>
      </c>
      <c r="E291">
        <v>0</v>
      </c>
      <c r="F291">
        <v>0</v>
      </c>
      <c r="G291">
        <v>0</v>
      </c>
      <c r="H291">
        <v>-0.43</v>
      </c>
      <c r="I291">
        <v>-0.51</v>
      </c>
      <c r="J291">
        <v>-0.56999999999999995</v>
      </c>
      <c r="K291">
        <v>-0.5</v>
      </c>
      <c r="L291">
        <v>-0.52</v>
      </c>
      <c r="M291">
        <v>-0.54</v>
      </c>
      <c r="N291">
        <v>-0.53</v>
      </c>
      <c r="O291">
        <v>-0.47</v>
      </c>
      <c r="P291">
        <v>-0.41</v>
      </c>
    </row>
    <row r="292" spans="1:16" x14ac:dyDescent="0.2">
      <c r="A292" t="s">
        <v>270</v>
      </c>
      <c r="B292" t="s">
        <v>212</v>
      </c>
      <c r="C292" t="s">
        <v>359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</row>
    <row r="293" spans="1:16" x14ac:dyDescent="0.2">
      <c r="A293" t="s">
        <v>270</v>
      </c>
      <c r="B293" t="s">
        <v>213</v>
      </c>
      <c r="C293" t="s">
        <v>359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</row>
    <row r="294" spans="1:16" x14ac:dyDescent="0.2">
      <c r="A294" t="s">
        <v>270</v>
      </c>
      <c r="B294" t="s">
        <v>344</v>
      </c>
      <c r="C294" t="s">
        <v>359</v>
      </c>
      <c r="E294">
        <v>12.09</v>
      </c>
      <c r="F294">
        <v>13.08</v>
      </c>
      <c r="G294">
        <v>16.84</v>
      </c>
      <c r="H294">
        <v>15.4</v>
      </c>
      <c r="I294">
        <v>12.2</v>
      </c>
      <c r="J294">
        <v>16.170000000000002</v>
      </c>
      <c r="K294">
        <v>19.350000000000001</v>
      </c>
      <c r="L294">
        <v>17.86</v>
      </c>
      <c r="M294">
        <v>18.25</v>
      </c>
      <c r="N294">
        <v>23.97</v>
      </c>
      <c r="O294">
        <v>22.39</v>
      </c>
      <c r="P294">
        <v>14.87</v>
      </c>
    </row>
    <row r="295" spans="1:16" x14ac:dyDescent="0.2">
      <c r="A295" t="s">
        <v>270</v>
      </c>
      <c r="B295" t="s">
        <v>345</v>
      </c>
      <c r="C295" t="s">
        <v>359</v>
      </c>
      <c r="E295">
        <v>-3.07</v>
      </c>
      <c r="F295">
        <v>-1.77</v>
      </c>
      <c r="G295">
        <v>-4.6100000000000003</v>
      </c>
      <c r="H295">
        <v>-6.79</v>
      </c>
      <c r="I295">
        <v>-6.36</v>
      </c>
      <c r="J295">
        <v>-7.33</v>
      </c>
      <c r="K295">
        <v>-5.19</v>
      </c>
      <c r="L295">
        <v>-5.79</v>
      </c>
      <c r="M295">
        <v>-6.43</v>
      </c>
      <c r="N295">
        <v>-6.67</v>
      </c>
      <c r="O295">
        <v>-5.46</v>
      </c>
      <c r="P295">
        <v>-11.22</v>
      </c>
    </row>
    <row r="296" spans="1:16" x14ac:dyDescent="0.2">
      <c r="A296" t="s">
        <v>270</v>
      </c>
      <c r="B296" t="s">
        <v>272</v>
      </c>
      <c r="C296" t="s">
        <v>359</v>
      </c>
      <c r="E296">
        <v>0.26</v>
      </c>
      <c r="F296">
        <v>0.33</v>
      </c>
      <c r="G296">
        <v>2.65</v>
      </c>
      <c r="H296">
        <v>6.58</v>
      </c>
      <c r="I296">
        <v>8.6300000000000008</v>
      </c>
      <c r="J296">
        <v>13.61</v>
      </c>
      <c r="K296">
        <v>12</v>
      </c>
      <c r="L296">
        <v>13.71</v>
      </c>
      <c r="M296">
        <v>14.83</v>
      </c>
      <c r="N296">
        <v>18.72</v>
      </c>
      <c r="O296">
        <v>20.190000000000001</v>
      </c>
      <c r="P296">
        <v>50.56</v>
      </c>
    </row>
    <row r="297" spans="1:16" x14ac:dyDescent="0.2">
      <c r="A297" t="s">
        <v>270</v>
      </c>
      <c r="B297" t="s">
        <v>346</v>
      </c>
      <c r="C297" t="s">
        <v>359</v>
      </c>
      <c r="E297">
        <v>9.02</v>
      </c>
      <c r="F297">
        <v>11.31</v>
      </c>
      <c r="G297">
        <v>12.23</v>
      </c>
      <c r="H297">
        <v>8.61</v>
      </c>
      <c r="I297">
        <v>5.84</v>
      </c>
      <c r="J297">
        <v>8.84</v>
      </c>
      <c r="K297">
        <v>14.16</v>
      </c>
      <c r="L297">
        <v>12.07</v>
      </c>
      <c r="M297">
        <v>11.82</v>
      </c>
      <c r="N297">
        <v>17.3</v>
      </c>
      <c r="O297">
        <v>16.93</v>
      </c>
      <c r="P297">
        <v>3.65</v>
      </c>
    </row>
    <row r="298" spans="1:16" x14ac:dyDescent="0.2">
      <c r="A298" t="s">
        <v>270</v>
      </c>
      <c r="B298" t="s">
        <v>347</v>
      </c>
      <c r="C298" t="s">
        <v>359</v>
      </c>
      <c r="E298">
        <v>253</v>
      </c>
      <c r="F298">
        <v>255.39</v>
      </c>
      <c r="G298">
        <v>262.88</v>
      </c>
      <c r="H298">
        <v>276.79000000000002</v>
      </c>
      <c r="I298">
        <v>288.37</v>
      </c>
      <c r="J298">
        <v>305.02999999999997</v>
      </c>
      <c r="K298">
        <v>310.35000000000002</v>
      </c>
      <c r="L298">
        <v>319.11</v>
      </c>
      <c r="M298">
        <v>327.94</v>
      </c>
      <c r="N298">
        <v>360.27</v>
      </c>
      <c r="O298">
        <v>369.13</v>
      </c>
      <c r="P298">
        <v>406.56</v>
      </c>
    </row>
    <row r="299" spans="1:16" x14ac:dyDescent="0.2">
      <c r="A299" t="s">
        <v>272</v>
      </c>
      <c r="B299" t="s">
        <v>202</v>
      </c>
      <c r="C299" t="s">
        <v>359</v>
      </c>
      <c r="E299">
        <v>0.03</v>
      </c>
      <c r="F299">
        <v>0.02</v>
      </c>
      <c r="G299">
        <v>0.17</v>
      </c>
      <c r="H299">
        <v>0.24</v>
      </c>
      <c r="I299">
        <v>1.56</v>
      </c>
      <c r="J299">
        <v>3.15</v>
      </c>
      <c r="K299">
        <v>2.93</v>
      </c>
      <c r="L299">
        <v>3.23</v>
      </c>
      <c r="M299">
        <v>3.35</v>
      </c>
      <c r="N299">
        <v>4.01</v>
      </c>
      <c r="O299">
        <v>4.1900000000000004</v>
      </c>
      <c r="P299">
        <v>6.29</v>
      </c>
    </row>
    <row r="300" spans="1:16" x14ac:dyDescent="0.2">
      <c r="A300" t="s">
        <v>272</v>
      </c>
      <c r="B300" t="s">
        <v>203</v>
      </c>
      <c r="C300" t="s">
        <v>359</v>
      </c>
      <c r="E300">
        <v>0</v>
      </c>
      <c r="F300">
        <v>0</v>
      </c>
      <c r="G300">
        <v>0.02</v>
      </c>
      <c r="H300">
        <v>0.85</v>
      </c>
      <c r="I300">
        <v>1.07</v>
      </c>
      <c r="J300">
        <v>1.57</v>
      </c>
      <c r="K300">
        <v>1.42</v>
      </c>
      <c r="L300">
        <v>2.1800000000000002</v>
      </c>
      <c r="M300">
        <v>2.54</v>
      </c>
      <c r="N300">
        <v>3.06</v>
      </c>
      <c r="O300">
        <v>3.08</v>
      </c>
      <c r="P300">
        <v>8.23</v>
      </c>
    </row>
    <row r="301" spans="1:16" x14ac:dyDescent="0.2">
      <c r="A301" t="s">
        <v>272</v>
      </c>
      <c r="B301" t="s">
        <v>204</v>
      </c>
      <c r="C301" t="s">
        <v>359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</row>
    <row r="302" spans="1:16" x14ac:dyDescent="0.2">
      <c r="A302" t="s">
        <v>272</v>
      </c>
      <c r="B302" t="s">
        <v>205</v>
      </c>
      <c r="C302" t="s">
        <v>359</v>
      </c>
      <c r="E302">
        <v>0.24</v>
      </c>
      <c r="F302">
        <v>0.31</v>
      </c>
      <c r="G302">
        <v>2.46</v>
      </c>
      <c r="H302">
        <v>5.49</v>
      </c>
      <c r="I302">
        <v>6.01</v>
      </c>
      <c r="J302">
        <v>8.9</v>
      </c>
      <c r="K302">
        <v>7.64</v>
      </c>
      <c r="L302">
        <v>8.2899999999999991</v>
      </c>
      <c r="M302">
        <v>8.94</v>
      </c>
      <c r="N302">
        <v>11.65</v>
      </c>
      <c r="O302">
        <v>12.93</v>
      </c>
      <c r="P302">
        <v>36.03</v>
      </c>
    </row>
    <row r="303" spans="1:16" x14ac:dyDescent="0.2">
      <c r="A303" t="s">
        <v>259</v>
      </c>
      <c r="B303" t="s">
        <v>348</v>
      </c>
      <c r="C303" t="s">
        <v>359</v>
      </c>
      <c r="E303">
        <v>0.91</v>
      </c>
      <c r="F303">
        <v>0.86</v>
      </c>
      <c r="G303">
        <v>1.21</v>
      </c>
      <c r="H303">
        <v>1.49</v>
      </c>
      <c r="I303">
        <v>1.35</v>
      </c>
      <c r="J303">
        <v>0.94</v>
      </c>
      <c r="K303">
        <v>0.57999999999999996</v>
      </c>
      <c r="L303">
        <v>0.56000000000000005</v>
      </c>
      <c r="M303">
        <v>1.26</v>
      </c>
      <c r="N303">
        <v>1.1499999999999999</v>
      </c>
      <c r="O303">
        <v>1.17</v>
      </c>
      <c r="P303">
        <v>4.9800000000000004</v>
      </c>
    </row>
    <row r="304" spans="1:16" x14ac:dyDescent="0.2">
      <c r="A304" t="s">
        <v>259</v>
      </c>
      <c r="B304" t="s">
        <v>261</v>
      </c>
      <c r="C304" t="s">
        <v>359</v>
      </c>
      <c r="D304">
        <v>973818</v>
      </c>
      <c r="E304">
        <v>48949</v>
      </c>
      <c r="F304">
        <v>50965</v>
      </c>
      <c r="G304">
        <v>49664</v>
      </c>
      <c r="H304">
        <v>51211</v>
      </c>
      <c r="I304">
        <v>53138</v>
      </c>
      <c r="J304">
        <v>54800</v>
      </c>
      <c r="K304">
        <v>56469</v>
      </c>
      <c r="L304">
        <v>56380</v>
      </c>
      <c r="M304">
        <v>57304</v>
      </c>
      <c r="N304">
        <v>61114</v>
      </c>
      <c r="O304">
        <v>62658</v>
      </c>
      <c r="P304">
        <v>69307</v>
      </c>
    </row>
    <row r="305" spans="1:16" x14ac:dyDescent="0.2">
      <c r="A305" t="s">
        <v>259</v>
      </c>
      <c r="B305" t="s">
        <v>178</v>
      </c>
      <c r="C305" t="s">
        <v>359</v>
      </c>
      <c r="D305">
        <v>905661</v>
      </c>
      <c r="E305">
        <v>46404</v>
      </c>
      <c r="F305">
        <v>48222</v>
      </c>
      <c r="G305">
        <v>46829</v>
      </c>
      <c r="H305">
        <v>47948</v>
      </c>
      <c r="I305">
        <v>49470</v>
      </c>
      <c r="J305">
        <v>50765</v>
      </c>
      <c r="K305">
        <v>52270</v>
      </c>
      <c r="L305">
        <v>52034</v>
      </c>
      <c r="M305">
        <v>52824</v>
      </c>
      <c r="N305">
        <v>56697</v>
      </c>
      <c r="O305">
        <v>58115</v>
      </c>
      <c r="P305">
        <v>64185</v>
      </c>
    </row>
    <row r="306" spans="1:16" x14ac:dyDescent="0.2">
      <c r="A306" t="s">
        <v>259</v>
      </c>
      <c r="B306" t="s">
        <v>349</v>
      </c>
      <c r="C306" t="s">
        <v>359</v>
      </c>
      <c r="E306">
        <v>0</v>
      </c>
      <c r="F306">
        <v>0</v>
      </c>
      <c r="G306">
        <v>0</v>
      </c>
      <c r="H306">
        <v>26</v>
      </c>
      <c r="I306">
        <v>28</v>
      </c>
      <c r="J306">
        <v>36</v>
      </c>
      <c r="K306">
        <v>36</v>
      </c>
      <c r="L306">
        <v>36</v>
      </c>
      <c r="M306">
        <v>36</v>
      </c>
      <c r="N306">
        <v>127</v>
      </c>
      <c r="O306">
        <v>139</v>
      </c>
      <c r="P306">
        <v>908</v>
      </c>
    </row>
    <row r="307" spans="1:16" x14ac:dyDescent="0.2">
      <c r="A307" t="s">
        <v>350</v>
      </c>
      <c r="B307" t="s">
        <v>193</v>
      </c>
      <c r="C307" t="s">
        <v>359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</row>
    <row r="308" spans="1:16" x14ac:dyDescent="0.2">
      <c r="A308" t="s">
        <v>350</v>
      </c>
      <c r="B308" t="s">
        <v>351</v>
      </c>
      <c r="C308" t="s">
        <v>359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</row>
    <row r="309" spans="1:16" x14ac:dyDescent="0.2">
      <c r="A309" t="s">
        <v>350</v>
      </c>
      <c r="B309" t="s">
        <v>352</v>
      </c>
      <c r="C309" t="s">
        <v>359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</row>
    <row r="310" spans="1:16" x14ac:dyDescent="0.2">
      <c r="A310" t="s">
        <v>350</v>
      </c>
      <c r="B310" t="s">
        <v>195</v>
      </c>
      <c r="C310" t="s">
        <v>359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</row>
    <row r="311" spans="1:16" x14ac:dyDescent="0.2">
      <c r="A311" t="s">
        <v>350</v>
      </c>
      <c r="B311" t="s">
        <v>196</v>
      </c>
      <c r="C311" t="s">
        <v>359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</row>
    <row r="312" spans="1:16" x14ac:dyDescent="0.2">
      <c r="A312" t="s">
        <v>350</v>
      </c>
      <c r="B312" t="s">
        <v>197</v>
      </c>
      <c r="C312" t="s">
        <v>359</v>
      </c>
      <c r="E312">
        <v>0</v>
      </c>
      <c r="F312">
        <v>0</v>
      </c>
      <c r="G312">
        <v>441</v>
      </c>
      <c r="H312">
        <v>829</v>
      </c>
      <c r="I312">
        <v>1335</v>
      </c>
      <c r="J312">
        <v>1488</v>
      </c>
      <c r="K312">
        <v>1488</v>
      </c>
      <c r="L312">
        <v>1749</v>
      </c>
      <c r="M312">
        <v>1972</v>
      </c>
      <c r="N312">
        <v>2539</v>
      </c>
      <c r="O312">
        <v>2539</v>
      </c>
      <c r="P312">
        <v>2539</v>
      </c>
    </row>
    <row r="313" spans="1:16" x14ac:dyDescent="0.2">
      <c r="A313" t="s">
        <v>350</v>
      </c>
      <c r="B313" t="s">
        <v>198</v>
      </c>
      <c r="C313" t="s">
        <v>359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</row>
    <row r="314" spans="1:16" x14ac:dyDescent="0.2">
      <c r="A314" t="s">
        <v>350</v>
      </c>
      <c r="B314" t="s">
        <v>199</v>
      </c>
      <c r="C314" t="s">
        <v>359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</row>
    <row r="315" spans="1:16" x14ac:dyDescent="0.2">
      <c r="A315" t="s">
        <v>350</v>
      </c>
      <c r="B315" t="s">
        <v>200</v>
      </c>
      <c r="C315" t="s">
        <v>359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</row>
    <row r="316" spans="1:16" x14ac:dyDescent="0.2">
      <c r="A316" t="s">
        <v>350</v>
      </c>
      <c r="B316" t="s">
        <v>201</v>
      </c>
      <c r="C316" t="s">
        <v>359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</row>
    <row r="317" spans="1:16" x14ac:dyDescent="0.2">
      <c r="A317" t="s">
        <v>350</v>
      </c>
      <c r="B317" t="s">
        <v>202</v>
      </c>
      <c r="C317" t="s">
        <v>359</v>
      </c>
      <c r="E317">
        <v>42</v>
      </c>
      <c r="F317">
        <v>55</v>
      </c>
      <c r="G317">
        <v>55</v>
      </c>
      <c r="H317">
        <v>55</v>
      </c>
      <c r="I317">
        <v>803</v>
      </c>
      <c r="J317">
        <v>1028</v>
      </c>
      <c r="K317">
        <v>1028</v>
      </c>
      <c r="L317">
        <v>1028</v>
      </c>
      <c r="M317">
        <v>1125</v>
      </c>
      <c r="N317">
        <v>1161</v>
      </c>
      <c r="O317">
        <v>1235</v>
      </c>
      <c r="P317">
        <v>1364</v>
      </c>
    </row>
    <row r="318" spans="1:16" x14ac:dyDescent="0.2">
      <c r="A318" t="s">
        <v>350</v>
      </c>
      <c r="B318" t="s">
        <v>203</v>
      </c>
      <c r="C318" t="s">
        <v>359</v>
      </c>
      <c r="E318">
        <v>0</v>
      </c>
      <c r="F318">
        <v>0</v>
      </c>
      <c r="G318">
        <v>17</v>
      </c>
      <c r="H318">
        <v>681</v>
      </c>
      <c r="I318">
        <v>1035</v>
      </c>
      <c r="J318">
        <v>1035</v>
      </c>
      <c r="K318">
        <v>1035</v>
      </c>
      <c r="L318">
        <v>1468</v>
      </c>
      <c r="M318">
        <v>1741</v>
      </c>
      <c r="N318">
        <v>2282</v>
      </c>
      <c r="O318">
        <v>2282</v>
      </c>
      <c r="P318">
        <v>4125</v>
      </c>
    </row>
    <row r="319" spans="1:16" x14ac:dyDescent="0.2">
      <c r="A319" t="s">
        <v>350</v>
      </c>
      <c r="B319" t="s">
        <v>204</v>
      </c>
      <c r="C319" t="s">
        <v>359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</row>
    <row r="320" spans="1:16" x14ac:dyDescent="0.2">
      <c r="A320" t="s">
        <v>350</v>
      </c>
      <c r="B320" t="s">
        <v>205</v>
      </c>
      <c r="C320" t="s">
        <v>359</v>
      </c>
      <c r="E320">
        <v>247</v>
      </c>
      <c r="F320">
        <v>508</v>
      </c>
      <c r="G320">
        <v>764</v>
      </c>
      <c r="H320">
        <v>1205</v>
      </c>
      <c r="I320">
        <v>1205</v>
      </c>
      <c r="J320">
        <v>1663</v>
      </c>
      <c r="K320">
        <v>1774</v>
      </c>
      <c r="L320">
        <v>1774</v>
      </c>
      <c r="M320">
        <v>1774</v>
      </c>
      <c r="N320">
        <v>2253</v>
      </c>
      <c r="O320">
        <v>2459</v>
      </c>
      <c r="P320">
        <v>3529</v>
      </c>
    </row>
    <row r="321" spans="1:17" x14ac:dyDescent="0.2">
      <c r="A321" t="s">
        <v>350</v>
      </c>
      <c r="B321" t="s">
        <v>206</v>
      </c>
      <c r="C321" t="s">
        <v>359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</row>
    <row r="322" spans="1:17" x14ac:dyDescent="0.2">
      <c r="A322" t="s">
        <v>350</v>
      </c>
      <c r="B322" t="s">
        <v>207</v>
      </c>
      <c r="C322" t="s">
        <v>359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</row>
    <row r="323" spans="1:17" x14ac:dyDescent="0.2">
      <c r="A323" t="s">
        <v>350</v>
      </c>
      <c r="B323" t="s">
        <v>208</v>
      </c>
      <c r="C323" t="s">
        <v>359</v>
      </c>
      <c r="E323">
        <v>705</v>
      </c>
      <c r="F323">
        <v>765</v>
      </c>
      <c r="G323">
        <v>954</v>
      </c>
      <c r="H323">
        <v>964</v>
      </c>
      <c r="I323">
        <v>964</v>
      </c>
      <c r="J323">
        <v>964</v>
      </c>
      <c r="K323">
        <v>964</v>
      </c>
      <c r="L323">
        <v>964</v>
      </c>
      <c r="M323">
        <v>964</v>
      </c>
      <c r="N323">
        <v>964</v>
      </c>
      <c r="O323">
        <v>964</v>
      </c>
      <c r="P323">
        <v>964</v>
      </c>
    </row>
    <row r="324" spans="1:17" x14ac:dyDescent="0.2">
      <c r="A324" t="s">
        <v>350</v>
      </c>
      <c r="B324" t="s">
        <v>209</v>
      </c>
      <c r="C324" t="s">
        <v>359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182</v>
      </c>
      <c r="K324">
        <v>705</v>
      </c>
      <c r="L324">
        <v>705</v>
      </c>
      <c r="M324">
        <v>705</v>
      </c>
      <c r="N324">
        <v>1625</v>
      </c>
      <c r="O324">
        <v>2083</v>
      </c>
      <c r="P324">
        <v>3627</v>
      </c>
    </row>
    <row r="325" spans="1:17" x14ac:dyDescent="0.2">
      <c r="A325" t="s">
        <v>350</v>
      </c>
      <c r="B325" t="s">
        <v>210</v>
      </c>
      <c r="C325" t="s">
        <v>359</v>
      </c>
      <c r="E325">
        <v>0</v>
      </c>
      <c r="F325">
        <v>0</v>
      </c>
      <c r="G325">
        <v>0</v>
      </c>
      <c r="H325">
        <v>480</v>
      </c>
      <c r="I325">
        <v>480</v>
      </c>
      <c r="J325">
        <v>706</v>
      </c>
      <c r="K325">
        <v>706</v>
      </c>
      <c r="L325">
        <v>706</v>
      </c>
      <c r="M325">
        <v>706</v>
      </c>
      <c r="N325">
        <v>718</v>
      </c>
      <c r="O325">
        <v>718</v>
      </c>
      <c r="P325">
        <v>718</v>
      </c>
    </row>
    <row r="326" spans="1:17" x14ac:dyDescent="0.2">
      <c r="A326" t="s">
        <v>350</v>
      </c>
      <c r="B326" t="s">
        <v>211</v>
      </c>
      <c r="C326" t="s">
        <v>359</v>
      </c>
      <c r="E326">
        <v>0</v>
      </c>
      <c r="F326">
        <v>0</v>
      </c>
      <c r="G326">
        <v>0</v>
      </c>
      <c r="H326">
        <v>106</v>
      </c>
      <c r="I326">
        <v>106</v>
      </c>
      <c r="J326">
        <v>106</v>
      </c>
      <c r="K326">
        <v>106</v>
      </c>
      <c r="L326">
        <v>106</v>
      </c>
      <c r="M326">
        <v>106</v>
      </c>
      <c r="N326">
        <v>106</v>
      </c>
      <c r="O326">
        <v>106</v>
      </c>
      <c r="P326">
        <v>106</v>
      </c>
    </row>
    <row r="327" spans="1:17" x14ac:dyDescent="0.2">
      <c r="A327" t="s">
        <v>350</v>
      </c>
      <c r="B327" t="s">
        <v>212</v>
      </c>
      <c r="C327" t="s">
        <v>359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</row>
    <row r="328" spans="1:17" x14ac:dyDescent="0.2">
      <c r="A328" t="s">
        <v>350</v>
      </c>
      <c r="B328" t="s">
        <v>213</v>
      </c>
      <c r="C328" t="s">
        <v>359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</row>
    <row r="329" spans="1:17" x14ac:dyDescent="0.2">
      <c r="A329" t="s">
        <v>350</v>
      </c>
      <c r="B329" t="s">
        <v>342</v>
      </c>
      <c r="C329" t="s">
        <v>359</v>
      </c>
      <c r="E329">
        <v>994</v>
      </c>
      <c r="F329">
        <v>1328</v>
      </c>
      <c r="G329">
        <v>2230</v>
      </c>
      <c r="H329">
        <v>4319</v>
      </c>
      <c r="I329">
        <v>5927</v>
      </c>
      <c r="J329">
        <v>7172</v>
      </c>
      <c r="K329">
        <v>7806</v>
      </c>
      <c r="L329">
        <v>8500</v>
      </c>
      <c r="M329">
        <v>9094</v>
      </c>
      <c r="N329">
        <v>11647</v>
      </c>
      <c r="O329">
        <v>12385</v>
      </c>
      <c r="P329">
        <v>16971</v>
      </c>
    </row>
    <row r="330" spans="1:17" x14ac:dyDescent="0.2">
      <c r="A330" t="s">
        <v>230</v>
      </c>
      <c r="B330" t="s">
        <v>353</v>
      </c>
      <c r="C330" t="s">
        <v>359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10360</v>
      </c>
    </row>
    <row r="331" spans="1:17" x14ac:dyDescent="0.2">
      <c r="A331" t="s">
        <v>230</v>
      </c>
      <c r="B331" t="s">
        <v>354</v>
      </c>
      <c r="C331" t="s">
        <v>359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11010</v>
      </c>
    </row>
    <row r="332" spans="1:17" x14ac:dyDescent="0.2">
      <c r="A332" t="s">
        <v>230</v>
      </c>
      <c r="B332" t="s">
        <v>355</v>
      </c>
      <c r="C332" t="s">
        <v>359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2680</v>
      </c>
    </row>
    <row r="333" spans="1:17" x14ac:dyDescent="0.2">
      <c r="A333" t="s">
        <v>230</v>
      </c>
      <c r="B333" t="s">
        <v>356</v>
      </c>
      <c r="C333" t="s">
        <v>359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4875</v>
      </c>
    </row>
    <row r="334" spans="1:17" x14ac:dyDescent="0.2">
      <c r="A334" t="s">
        <v>340</v>
      </c>
      <c r="B334" t="s">
        <v>193</v>
      </c>
      <c r="C334" t="s">
        <v>360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7" x14ac:dyDescent="0.2">
      <c r="A335" t="s">
        <v>340</v>
      </c>
      <c r="B335" t="s">
        <v>194</v>
      </c>
      <c r="C335" t="s">
        <v>360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</row>
    <row r="336" spans="1:17" x14ac:dyDescent="0.2">
      <c r="A336" t="s">
        <v>340</v>
      </c>
      <c r="B336" t="s">
        <v>195</v>
      </c>
      <c r="C336" t="s">
        <v>360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 x14ac:dyDescent="0.2">
      <c r="A337" t="s">
        <v>340</v>
      </c>
      <c r="B337" t="s">
        <v>196</v>
      </c>
      <c r="C337" t="s">
        <v>360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 x14ac:dyDescent="0.2">
      <c r="A338" t="s">
        <v>340</v>
      </c>
      <c r="B338" t="s">
        <v>197</v>
      </c>
      <c r="C338" t="s">
        <v>360</v>
      </c>
      <c r="E338">
        <v>0</v>
      </c>
      <c r="F338">
        <v>0</v>
      </c>
      <c r="G338">
        <v>0.78</v>
      </c>
      <c r="H338">
        <v>1.8</v>
      </c>
      <c r="I338">
        <v>1.8</v>
      </c>
      <c r="J338">
        <v>1.8</v>
      </c>
      <c r="K338">
        <v>1.8</v>
      </c>
      <c r="L338">
        <v>1.8</v>
      </c>
      <c r="M338">
        <v>1.8</v>
      </c>
      <c r="N338">
        <v>1.8</v>
      </c>
      <c r="O338">
        <v>1.8</v>
      </c>
      <c r="P338">
        <v>1.8</v>
      </c>
    </row>
    <row r="339" spans="1:16" x14ac:dyDescent="0.2">
      <c r="A339" t="s">
        <v>340</v>
      </c>
      <c r="B339" t="s">
        <v>198</v>
      </c>
      <c r="C339" t="s">
        <v>360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2.35</v>
      </c>
      <c r="N339">
        <v>6.28</v>
      </c>
      <c r="O339">
        <v>9.33</v>
      </c>
      <c r="P339">
        <v>27.41</v>
      </c>
    </row>
    <row r="340" spans="1:16" x14ac:dyDescent="0.2">
      <c r="A340" t="s">
        <v>340</v>
      </c>
      <c r="B340" t="s">
        <v>199</v>
      </c>
      <c r="C340" t="s">
        <v>360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</row>
    <row r="341" spans="1:16" x14ac:dyDescent="0.2">
      <c r="A341" t="s">
        <v>340</v>
      </c>
      <c r="B341" t="s">
        <v>200</v>
      </c>
      <c r="C341" t="s">
        <v>360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</row>
    <row r="342" spans="1:16" x14ac:dyDescent="0.2">
      <c r="A342" t="s">
        <v>340</v>
      </c>
      <c r="B342" t="s">
        <v>201</v>
      </c>
      <c r="C342" t="s">
        <v>360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</row>
    <row r="343" spans="1:16" x14ac:dyDescent="0.2">
      <c r="A343" t="s">
        <v>340</v>
      </c>
      <c r="B343" t="s">
        <v>202</v>
      </c>
      <c r="C343" t="s">
        <v>360</v>
      </c>
      <c r="E343">
        <v>0.19</v>
      </c>
      <c r="F343">
        <v>0.19</v>
      </c>
      <c r="G343">
        <v>0.5</v>
      </c>
      <c r="H343">
        <v>0.6</v>
      </c>
      <c r="I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1</v>
      </c>
    </row>
    <row r="344" spans="1:16" x14ac:dyDescent="0.2">
      <c r="A344" t="s">
        <v>340</v>
      </c>
      <c r="B344" t="s">
        <v>203</v>
      </c>
      <c r="C344" t="s">
        <v>360</v>
      </c>
      <c r="E344">
        <v>0</v>
      </c>
      <c r="F344">
        <v>0</v>
      </c>
      <c r="G344">
        <v>0</v>
      </c>
      <c r="H344">
        <v>1.5</v>
      </c>
      <c r="I344">
        <v>2</v>
      </c>
      <c r="J344">
        <v>2</v>
      </c>
      <c r="K344">
        <v>2</v>
      </c>
      <c r="L344">
        <v>2</v>
      </c>
      <c r="M344">
        <v>2</v>
      </c>
      <c r="N344">
        <v>2</v>
      </c>
      <c r="O344">
        <v>2</v>
      </c>
      <c r="P344">
        <v>2</v>
      </c>
    </row>
    <row r="345" spans="1:16" x14ac:dyDescent="0.2">
      <c r="A345" t="s">
        <v>340</v>
      </c>
      <c r="B345" t="s">
        <v>204</v>
      </c>
      <c r="C345" t="s">
        <v>360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</row>
    <row r="346" spans="1:16" x14ac:dyDescent="0.2">
      <c r="A346" t="s">
        <v>340</v>
      </c>
      <c r="B346" t="s">
        <v>205</v>
      </c>
      <c r="C346" t="s">
        <v>360</v>
      </c>
      <c r="E346">
        <v>3</v>
      </c>
      <c r="F346">
        <v>6</v>
      </c>
      <c r="G346">
        <v>9</v>
      </c>
      <c r="H346">
        <v>19.25</v>
      </c>
      <c r="I346">
        <v>32.22</v>
      </c>
      <c r="J346">
        <v>41.05</v>
      </c>
      <c r="K346">
        <v>44.59</v>
      </c>
      <c r="L346">
        <v>49.18</v>
      </c>
      <c r="M346">
        <v>49.18</v>
      </c>
      <c r="N346">
        <v>70.12</v>
      </c>
      <c r="O346">
        <v>73.33</v>
      </c>
      <c r="P346">
        <v>86.34</v>
      </c>
    </row>
    <row r="347" spans="1:16" x14ac:dyDescent="0.2">
      <c r="A347" t="s">
        <v>340</v>
      </c>
      <c r="B347" t="s">
        <v>206</v>
      </c>
      <c r="C347" t="s">
        <v>360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</row>
    <row r="348" spans="1:16" x14ac:dyDescent="0.2">
      <c r="A348" t="s">
        <v>340</v>
      </c>
      <c r="B348" t="s">
        <v>207</v>
      </c>
      <c r="C348" t="s">
        <v>360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</row>
    <row r="349" spans="1:16" x14ac:dyDescent="0.2">
      <c r="A349" t="s">
        <v>340</v>
      </c>
      <c r="B349" t="s">
        <v>208</v>
      </c>
      <c r="C349" t="s">
        <v>360</v>
      </c>
      <c r="E349">
        <v>4.37</v>
      </c>
      <c r="F349">
        <v>4.72</v>
      </c>
      <c r="G349">
        <v>5.97</v>
      </c>
      <c r="H349">
        <v>7.37</v>
      </c>
      <c r="I349">
        <v>7.37</v>
      </c>
      <c r="J349">
        <v>10.9</v>
      </c>
      <c r="K349">
        <v>17.05</v>
      </c>
      <c r="L349">
        <v>22.57</v>
      </c>
      <c r="M349">
        <v>22.57</v>
      </c>
      <c r="N349">
        <v>37.369999999999997</v>
      </c>
      <c r="O349">
        <v>39.94</v>
      </c>
      <c r="P349">
        <v>50.17</v>
      </c>
    </row>
    <row r="350" spans="1:16" x14ac:dyDescent="0.2">
      <c r="A350" t="s">
        <v>340</v>
      </c>
      <c r="B350" t="s">
        <v>209</v>
      </c>
      <c r="C350" t="s">
        <v>360</v>
      </c>
      <c r="E350">
        <v>0</v>
      </c>
      <c r="F350">
        <v>0</v>
      </c>
      <c r="G350">
        <v>0</v>
      </c>
      <c r="H350">
        <v>0</v>
      </c>
      <c r="I350">
        <v>8.08</v>
      </c>
      <c r="J350">
        <v>12.3</v>
      </c>
      <c r="K350">
        <v>12.3</v>
      </c>
      <c r="L350">
        <v>12.3</v>
      </c>
      <c r="M350">
        <v>12.3</v>
      </c>
      <c r="N350">
        <v>12.3</v>
      </c>
      <c r="O350">
        <v>12.3</v>
      </c>
      <c r="P350">
        <v>12.3</v>
      </c>
    </row>
    <row r="351" spans="1:16" x14ac:dyDescent="0.2">
      <c r="A351" t="s">
        <v>340</v>
      </c>
      <c r="B351" t="s">
        <v>210</v>
      </c>
      <c r="C351" t="s">
        <v>360</v>
      </c>
      <c r="E351">
        <v>0</v>
      </c>
      <c r="F351">
        <v>0</v>
      </c>
      <c r="G351">
        <v>0</v>
      </c>
      <c r="H351">
        <v>0.5</v>
      </c>
      <c r="I351">
        <v>0.5</v>
      </c>
      <c r="J351">
        <v>0.5</v>
      </c>
      <c r="K351">
        <v>0.5</v>
      </c>
      <c r="L351">
        <v>0.5</v>
      </c>
      <c r="M351">
        <v>0.5</v>
      </c>
      <c r="N351">
        <v>0.5</v>
      </c>
      <c r="O351">
        <v>0.5</v>
      </c>
      <c r="P351">
        <v>0.5</v>
      </c>
    </row>
    <row r="352" spans="1:16" x14ac:dyDescent="0.2">
      <c r="A352" t="s">
        <v>340</v>
      </c>
      <c r="B352" t="s">
        <v>211</v>
      </c>
      <c r="C352" t="s">
        <v>360</v>
      </c>
      <c r="E352">
        <v>0</v>
      </c>
      <c r="F352">
        <v>0</v>
      </c>
      <c r="G352">
        <v>0</v>
      </c>
      <c r="H352">
        <v>0.5</v>
      </c>
      <c r="I352">
        <v>0.5</v>
      </c>
      <c r="J352">
        <v>0.5</v>
      </c>
      <c r="K352">
        <v>0.5</v>
      </c>
      <c r="L352">
        <v>0.5</v>
      </c>
      <c r="M352">
        <v>0.5</v>
      </c>
      <c r="N352">
        <v>0.9</v>
      </c>
      <c r="O352">
        <v>0.9</v>
      </c>
      <c r="P352">
        <v>0.9</v>
      </c>
    </row>
    <row r="353" spans="1:16" x14ac:dyDescent="0.2">
      <c r="A353" t="s">
        <v>340</v>
      </c>
      <c r="B353" t="s">
        <v>212</v>
      </c>
      <c r="C353" t="s">
        <v>360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</row>
    <row r="354" spans="1:16" x14ac:dyDescent="0.2">
      <c r="A354" t="s">
        <v>340</v>
      </c>
      <c r="B354" t="s">
        <v>213</v>
      </c>
      <c r="C354" t="s">
        <v>360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</row>
    <row r="355" spans="1:16" x14ac:dyDescent="0.2">
      <c r="A355" t="s">
        <v>340</v>
      </c>
      <c r="B355" t="s">
        <v>218</v>
      </c>
      <c r="C355" t="s">
        <v>360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-0.12</v>
      </c>
      <c r="N355">
        <v>-0.27</v>
      </c>
      <c r="O355">
        <v>-1.21</v>
      </c>
      <c r="P355">
        <v>-13.88</v>
      </c>
    </row>
    <row r="356" spans="1:16" x14ac:dyDescent="0.2">
      <c r="A356" t="s">
        <v>340</v>
      </c>
      <c r="B356" t="s">
        <v>342</v>
      </c>
      <c r="C356" t="s">
        <v>360</v>
      </c>
      <c r="E356">
        <v>7.56</v>
      </c>
      <c r="F356">
        <v>10.91</v>
      </c>
      <c r="G356">
        <v>16.25</v>
      </c>
      <c r="H356">
        <v>31.53</v>
      </c>
      <c r="I356">
        <v>53.48</v>
      </c>
      <c r="J356">
        <v>70.06</v>
      </c>
      <c r="K356">
        <v>79.73</v>
      </c>
      <c r="L356">
        <v>89.85</v>
      </c>
      <c r="M356">
        <v>92.08</v>
      </c>
      <c r="N356">
        <v>132.01</v>
      </c>
      <c r="O356">
        <v>139.88999999999999</v>
      </c>
      <c r="P356">
        <v>168.54</v>
      </c>
    </row>
    <row r="357" spans="1:16" x14ac:dyDescent="0.2">
      <c r="A357" t="s">
        <v>266</v>
      </c>
      <c r="B357" t="s">
        <v>267</v>
      </c>
      <c r="C357" t="s">
        <v>360</v>
      </c>
      <c r="E357">
        <v>203.09</v>
      </c>
      <c r="F357">
        <v>205.78</v>
      </c>
      <c r="G357">
        <v>209.3</v>
      </c>
      <c r="H357">
        <v>218.94</v>
      </c>
      <c r="I357">
        <v>231.68</v>
      </c>
      <c r="J357">
        <v>246.61</v>
      </c>
      <c r="K357">
        <v>254.82</v>
      </c>
      <c r="L357">
        <v>262.92</v>
      </c>
      <c r="M357">
        <v>271.18</v>
      </c>
      <c r="N357">
        <v>301.23</v>
      </c>
      <c r="O357">
        <v>309.32</v>
      </c>
      <c r="P357">
        <v>334.9</v>
      </c>
    </row>
    <row r="358" spans="1:16" x14ac:dyDescent="0.2">
      <c r="A358" t="s">
        <v>270</v>
      </c>
      <c r="B358" t="s">
        <v>193</v>
      </c>
      <c r="C358" t="s">
        <v>360</v>
      </c>
      <c r="E358">
        <v>2.97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</row>
    <row r="359" spans="1:16" x14ac:dyDescent="0.2">
      <c r="A359" t="s">
        <v>270</v>
      </c>
      <c r="B359" t="s">
        <v>194</v>
      </c>
      <c r="C359" t="s">
        <v>360</v>
      </c>
      <c r="E359">
        <v>53.11</v>
      </c>
      <c r="F359">
        <v>63</v>
      </c>
      <c r="G359">
        <v>54.3</v>
      </c>
      <c r="H359">
        <v>36.89</v>
      </c>
      <c r="I359">
        <v>20.16</v>
      </c>
      <c r="J359">
        <v>16.96</v>
      </c>
      <c r="K359">
        <v>13.2</v>
      </c>
      <c r="L359">
        <v>13.99</v>
      </c>
      <c r="M359">
        <v>11.45</v>
      </c>
      <c r="N359">
        <v>3.65</v>
      </c>
      <c r="O359">
        <v>2.64</v>
      </c>
      <c r="P359">
        <v>0</v>
      </c>
    </row>
    <row r="360" spans="1:16" x14ac:dyDescent="0.2">
      <c r="A360" t="s">
        <v>270</v>
      </c>
      <c r="B360" t="s">
        <v>195</v>
      </c>
      <c r="C360" t="s">
        <v>360</v>
      </c>
      <c r="E360">
        <v>11.53</v>
      </c>
      <c r="F360">
        <v>12.88</v>
      </c>
      <c r="G360">
        <v>12.61</v>
      </c>
      <c r="H360">
        <v>12.71</v>
      </c>
      <c r="I360">
        <v>12.14</v>
      </c>
      <c r="J360">
        <v>9.48</v>
      </c>
      <c r="K360">
        <v>8.08</v>
      </c>
      <c r="L360">
        <v>6.92</v>
      </c>
      <c r="M360">
        <v>5.56</v>
      </c>
      <c r="N360">
        <v>0.96</v>
      </c>
      <c r="O360">
        <v>0</v>
      </c>
      <c r="P360">
        <v>0</v>
      </c>
    </row>
    <row r="361" spans="1:16" x14ac:dyDescent="0.2">
      <c r="A361" t="s">
        <v>270</v>
      </c>
      <c r="B361" t="s">
        <v>196</v>
      </c>
      <c r="C361" t="s">
        <v>360</v>
      </c>
      <c r="E361">
        <v>23.6</v>
      </c>
      <c r="F361">
        <v>5.09</v>
      </c>
      <c r="G361">
        <v>5.09</v>
      </c>
      <c r="H361">
        <v>5.1100000000000003</v>
      </c>
      <c r="I361">
        <v>5.09</v>
      </c>
      <c r="J361">
        <v>5.1100000000000003</v>
      </c>
      <c r="K361">
        <v>5.09</v>
      </c>
      <c r="L361">
        <v>5.09</v>
      </c>
      <c r="M361">
        <v>5.09</v>
      </c>
      <c r="N361">
        <v>5.09</v>
      </c>
      <c r="O361">
        <v>5.1100000000000003</v>
      </c>
      <c r="P361">
        <v>5.09</v>
      </c>
    </row>
    <row r="362" spans="1:16" x14ac:dyDescent="0.2">
      <c r="A362" t="s">
        <v>270</v>
      </c>
      <c r="B362" t="s">
        <v>197</v>
      </c>
      <c r="C362" t="s">
        <v>360</v>
      </c>
      <c r="E362">
        <v>11.31</v>
      </c>
      <c r="F362">
        <v>11.26</v>
      </c>
      <c r="G362">
        <v>17.41</v>
      </c>
      <c r="H362">
        <v>25.08</v>
      </c>
      <c r="I362">
        <v>24.73</v>
      </c>
      <c r="J362">
        <v>24.58</v>
      </c>
      <c r="K362">
        <v>24.3</v>
      </c>
      <c r="L362">
        <v>24.24</v>
      </c>
      <c r="M362">
        <v>24.47</v>
      </c>
      <c r="N362">
        <v>23.84</v>
      </c>
      <c r="O362">
        <v>23.84</v>
      </c>
      <c r="P362">
        <v>23.24</v>
      </c>
    </row>
    <row r="363" spans="1:16" x14ac:dyDescent="0.2">
      <c r="A363" t="s">
        <v>270</v>
      </c>
      <c r="B363" t="s">
        <v>198</v>
      </c>
      <c r="C363" t="s">
        <v>360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10.6</v>
      </c>
      <c r="N363">
        <v>17.420000000000002</v>
      </c>
      <c r="O363">
        <v>21.91</v>
      </c>
      <c r="P363">
        <v>43.72</v>
      </c>
    </row>
    <row r="364" spans="1:16" x14ac:dyDescent="0.2">
      <c r="A364" t="s">
        <v>270</v>
      </c>
      <c r="B364" t="s">
        <v>199</v>
      </c>
      <c r="C364" t="s">
        <v>360</v>
      </c>
      <c r="E364">
        <v>2.4900000000000002</v>
      </c>
      <c r="F364">
        <v>3.7</v>
      </c>
      <c r="G364">
        <v>2.48</v>
      </c>
      <c r="H364">
        <v>2.4900000000000002</v>
      </c>
      <c r="I364">
        <v>2.93</v>
      </c>
      <c r="J364">
        <v>2.5</v>
      </c>
      <c r="K364">
        <v>2.4700000000000002</v>
      </c>
      <c r="L364">
        <v>2.4700000000000002</v>
      </c>
      <c r="M364">
        <v>2.4700000000000002</v>
      </c>
      <c r="N364">
        <v>2.23</v>
      </c>
      <c r="O364">
        <v>2.2400000000000002</v>
      </c>
      <c r="P364">
        <v>2.27</v>
      </c>
    </row>
    <row r="365" spans="1:16" x14ac:dyDescent="0.2">
      <c r="A365" t="s">
        <v>270</v>
      </c>
      <c r="B365" t="s">
        <v>200</v>
      </c>
      <c r="C365" t="s">
        <v>360</v>
      </c>
      <c r="E365">
        <v>0.9</v>
      </c>
      <c r="F365">
        <v>1.71</v>
      </c>
      <c r="G365">
        <v>0.89</v>
      </c>
      <c r="H365">
        <v>1.28</v>
      </c>
      <c r="I365">
        <v>1.46</v>
      </c>
      <c r="J365">
        <v>1.39</v>
      </c>
      <c r="K365">
        <v>1.32</v>
      </c>
      <c r="L365">
        <v>1.0900000000000001</v>
      </c>
      <c r="M365">
        <v>0.86</v>
      </c>
      <c r="N365">
        <v>0.87</v>
      </c>
      <c r="O365">
        <v>0.86</v>
      </c>
      <c r="P365">
        <v>0.89</v>
      </c>
    </row>
    <row r="366" spans="1:16" x14ac:dyDescent="0.2">
      <c r="A366" t="s">
        <v>270</v>
      </c>
      <c r="B366" t="s">
        <v>201</v>
      </c>
      <c r="C366" t="s">
        <v>360</v>
      </c>
      <c r="E366">
        <v>27.19</v>
      </c>
      <c r="F366">
        <v>27.11</v>
      </c>
      <c r="G366">
        <v>27.11</v>
      </c>
      <c r="H366">
        <v>27.19</v>
      </c>
      <c r="I366">
        <v>27.11</v>
      </c>
      <c r="J366">
        <v>27.19</v>
      </c>
      <c r="K366">
        <v>27.11</v>
      </c>
      <c r="L366">
        <v>27.11</v>
      </c>
      <c r="M366">
        <v>27.11</v>
      </c>
      <c r="N366">
        <v>27.11</v>
      </c>
      <c r="O366">
        <v>27.19</v>
      </c>
      <c r="P366">
        <v>27.11</v>
      </c>
    </row>
    <row r="367" spans="1:16" x14ac:dyDescent="0.2">
      <c r="A367" t="s">
        <v>270</v>
      </c>
      <c r="B367" t="s">
        <v>202</v>
      </c>
      <c r="C367" t="s">
        <v>360</v>
      </c>
      <c r="E367">
        <v>21.93</v>
      </c>
      <c r="F367">
        <v>22.16</v>
      </c>
      <c r="G367">
        <v>22.62</v>
      </c>
      <c r="H367">
        <v>22.22</v>
      </c>
      <c r="I367">
        <v>22.9</v>
      </c>
      <c r="J367">
        <v>22.9</v>
      </c>
      <c r="K367">
        <v>23.02</v>
      </c>
      <c r="L367">
        <v>22.81</v>
      </c>
      <c r="M367">
        <v>22.92</v>
      </c>
      <c r="N367">
        <v>22.25</v>
      </c>
      <c r="O367">
        <v>22.3</v>
      </c>
      <c r="P367">
        <v>22.1</v>
      </c>
    </row>
    <row r="368" spans="1:16" x14ac:dyDescent="0.2">
      <c r="A368" t="s">
        <v>270</v>
      </c>
      <c r="B368" t="s">
        <v>203</v>
      </c>
      <c r="C368" t="s">
        <v>360</v>
      </c>
      <c r="E368">
        <v>0</v>
      </c>
      <c r="F368">
        <v>0</v>
      </c>
      <c r="G368">
        <v>0</v>
      </c>
      <c r="H368">
        <v>6.18</v>
      </c>
      <c r="I368">
        <v>8.2100000000000009</v>
      </c>
      <c r="J368">
        <v>8.2200000000000006</v>
      </c>
      <c r="K368">
        <v>8.23</v>
      </c>
      <c r="L368">
        <v>8.24</v>
      </c>
      <c r="M368">
        <v>8.26</v>
      </c>
      <c r="N368">
        <v>7.99</v>
      </c>
      <c r="O368">
        <v>7.99</v>
      </c>
      <c r="P368">
        <v>7.68</v>
      </c>
    </row>
    <row r="369" spans="1:16" x14ac:dyDescent="0.2">
      <c r="A369" t="s">
        <v>270</v>
      </c>
      <c r="B369" t="s">
        <v>204</v>
      </c>
      <c r="C369" t="s">
        <v>360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</row>
    <row r="370" spans="1:16" x14ac:dyDescent="0.2">
      <c r="A370" t="s">
        <v>270</v>
      </c>
      <c r="B370" t="s">
        <v>205</v>
      </c>
      <c r="C370" t="s">
        <v>360</v>
      </c>
      <c r="E370">
        <v>60.08</v>
      </c>
      <c r="F370">
        <v>68.900000000000006</v>
      </c>
      <c r="G370">
        <v>76.42</v>
      </c>
      <c r="H370">
        <v>99.96</v>
      </c>
      <c r="I370">
        <v>131.79</v>
      </c>
      <c r="J370">
        <v>154.28</v>
      </c>
      <c r="K370">
        <v>164.92</v>
      </c>
      <c r="L370">
        <v>176.96</v>
      </c>
      <c r="M370">
        <v>178.5</v>
      </c>
      <c r="N370">
        <v>221</v>
      </c>
      <c r="O370">
        <v>229.28</v>
      </c>
      <c r="P370">
        <v>252.4</v>
      </c>
    </row>
    <row r="371" spans="1:16" x14ac:dyDescent="0.2">
      <c r="A371" t="s">
        <v>270</v>
      </c>
      <c r="B371" t="s">
        <v>206</v>
      </c>
      <c r="C371" t="s">
        <v>360</v>
      </c>
      <c r="E371">
        <v>29.54</v>
      </c>
      <c r="F371">
        <v>31.54</v>
      </c>
      <c r="G371">
        <v>33.71</v>
      </c>
      <c r="H371">
        <v>38.340000000000003</v>
      </c>
      <c r="I371">
        <v>42.89</v>
      </c>
      <c r="J371">
        <v>47.7</v>
      </c>
      <c r="K371">
        <v>49.88</v>
      </c>
      <c r="L371">
        <v>52.14</v>
      </c>
      <c r="M371">
        <v>54.36</v>
      </c>
      <c r="N371">
        <v>63.11</v>
      </c>
      <c r="O371">
        <v>65.56</v>
      </c>
      <c r="P371">
        <v>76.78</v>
      </c>
    </row>
    <row r="372" spans="1:16" x14ac:dyDescent="0.2">
      <c r="A372" t="s">
        <v>270</v>
      </c>
      <c r="B372" t="s">
        <v>343</v>
      </c>
      <c r="C372" t="s">
        <v>360</v>
      </c>
      <c r="E372">
        <v>-2.62</v>
      </c>
      <c r="F372">
        <v>-2.94</v>
      </c>
      <c r="G372">
        <v>-3.27</v>
      </c>
      <c r="H372">
        <v>-3.79</v>
      </c>
      <c r="I372">
        <v>-7.38</v>
      </c>
      <c r="J372">
        <v>-10.039999999999999</v>
      </c>
      <c r="K372">
        <v>-11.4</v>
      </c>
      <c r="L372">
        <v>-12.64</v>
      </c>
      <c r="M372">
        <v>-12.63</v>
      </c>
      <c r="N372">
        <v>-16.11</v>
      </c>
      <c r="O372">
        <v>-16.78</v>
      </c>
      <c r="P372">
        <v>-19.14</v>
      </c>
    </row>
    <row r="373" spans="1:16" x14ac:dyDescent="0.2">
      <c r="A373" t="s">
        <v>270</v>
      </c>
      <c r="B373" t="s">
        <v>210</v>
      </c>
      <c r="C373" t="s">
        <v>360</v>
      </c>
      <c r="E373">
        <v>-0.47</v>
      </c>
      <c r="F373">
        <v>-0.56999999999999995</v>
      </c>
      <c r="G373">
        <v>-0.81</v>
      </c>
      <c r="H373">
        <v>-1.93</v>
      </c>
      <c r="I373">
        <v>-1.97</v>
      </c>
      <c r="J373">
        <v>-1.93</v>
      </c>
      <c r="K373">
        <v>-1.93</v>
      </c>
      <c r="L373">
        <v>-1.78</v>
      </c>
      <c r="M373">
        <v>-1.92</v>
      </c>
      <c r="N373">
        <v>-2.1</v>
      </c>
      <c r="O373">
        <v>-2.13</v>
      </c>
      <c r="P373">
        <v>-1.98</v>
      </c>
    </row>
    <row r="374" spans="1:16" x14ac:dyDescent="0.2">
      <c r="A374" t="s">
        <v>270</v>
      </c>
      <c r="B374" t="s">
        <v>211</v>
      </c>
      <c r="C374" t="s">
        <v>360</v>
      </c>
      <c r="E374">
        <v>0</v>
      </c>
      <c r="F374">
        <v>0</v>
      </c>
      <c r="G374">
        <v>0</v>
      </c>
      <c r="H374">
        <v>-0.6</v>
      </c>
      <c r="I374">
        <v>-0.61</v>
      </c>
      <c r="J374">
        <v>-0.6</v>
      </c>
      <c r="K374">
        <v>-0.54</v>
      </c>
      <c r="L374">
        <v>-0.55000000000000004</v>
      </c>
      <c r="M374">
        <v>-0.56999999999999995</v>
      </c>
      <c r="N374">
        <v>-1.17</v>
      </c>
      <c r="O374">
        <v>-1.21</v>
      </c>
      <c r="P374">
        <v>-1.04</v>
      </c>
    </row>
    <row r="375" spans="1:16" x14ac:dyDescent="0.2">
      <c r="A375" t="s">
        <v>270</v>
      </c>
      <c r="B375" t="s">
        <v>212</v>
      </c>
      <c r="C375" t="s">
        <v>360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</row>
    <row r="376" spans="1:16" x14ac:dyDescent="0.2">
      <c r="A376" t="s">
        <v>270</v>
      </c>
      <c r="B376" t="s">
        <v>213</v>
      </c>
      <c r="C376" t="s">
        <v>360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</row>
    <row r="377" spans="1:16" x14ac:dyDescent="0.2">
      <c r="A377" t="s">
        <v>270</v>
      </c>
      <c r="B377" t="s">
        <v>344</v>
      </c>
      <c r="C377" t="s">
        <v>360</v>
      </c>
      <c r="E377">
        <v>12.09</v>
      </c>
      <c r="F377">
        <v>12.67</v>
      </c>
      <c r="G377">
        <v>16.46</v>
      </c>
      <c r="H377">
        <v>16.27</v>
      </c>
      <c r="I377">
        <v>16.21</v>
      </c>
      <c r="J377">
        <v>18.059999999999999</v>
      </c>
      <c r="K377">
        <v>21.01</v>
      </c>
      <c r="L377">
        <v>19.62</v>
      </c>
      <c r="M377">
        <v>21.43</v>
      </c>
      <c r="N377">
        <v>22.05</v>
      </c>
      <c r="O377">
        <v>21.29</v>
      </c>
      <c r="P377">
        <v>9.33</v>
      </c>
    </row>
    <row r="378" spans="1:16" x14ac:dyDescent="0.2">
      <c r="A378" t="s">
        <v>270</v>
      </c>
      <c r="B378" t="s">
        <v>345</v>
      </c>
      <c r="C378" t="s">
        <v>360</v>
      </c>
      <c r="E378">
        <v>-2.86</v>
      </c>
      <c r="F378">
        <v>-1.43</v>
      </c>
      <c r="G378">
        <v>-3.98</v>
      </c>
      <c r="H378">
        <v>-10.62</v>
      </c>
      <c r="I378">
        <v>-11.21</v>
      </c>
      <c r="J378">
        <v>-9.64</v>
      </c>
      <c r="K378">
        <v>-8.26</v>
      </c>
      <c r="L378">
        <v>-8.18</v>
      </c>
      <c r="M378">
        <v>-9.25</v>
      </c>
      <c r="N378">
        <v>-9.7200000000000006</v>
      </c>
      <c r="O378">
        <v>-9.49</v>
      </c>
      <c r="P378">
        <v>-9.8699999999999992</v>
      </c>
    </row>
    <row r="379" spans="1:16" x14ac:dyDescent="0.2">
      <c r="A379" t="s">
        <v>270</v>
      </c>
      <c r="B379" t="s">
        <v>272</v>
      </c>
      <c r="C379" t="s">
        <v>360</v>
      </c>
      <c r="E379">
        <v>0.23</v>
      </c>
      <c r="F379">
        <v>0.25</v>
      </c>
      <c r="G379">
        <v>1.81</v>
      </c>
      <c r="H379">
        <v>9.31</v>
      </c>
      <c r="I379">
        <v>16.25</v>
      </c>
      <c r="J379">
        <v>21.01</v>
      </c>
      <c r="K379">
        <v>20.25</v>
      </c>
      <c r="L379">
        <v>21.63</v>
      </c>
      <c r="M379">
        <v>19.96</v>
      </c>
      <c r="N379">
        <v>39.6</v>
      </c>
      <c r="O379">
        <v>41.64</v>
      </c>
      <c r="P379">
        <v>55.61</v>
      </c>
    </row>
    <row r="380" spans="1:16" x14ac:dyDescent="0.2">
      <c r="A380" t="s">
        <v>270</v>
      </c>
      <c r="B380" t="s">
        <v>346</v>
      </c>
      <c r="C380" t="s">
        <v>360</v>
      </c>
      <c r="E380">
        <v>9.23</v>
      </c>
      <c r="F380">
        <v>11.24</v>
      </c>
      <c r="G380">
        <v>12.48</v>
      </c>
      <c r="H380">
        <v>5.64</v>
      </c>
      <c r="I380">
        <v>5</v>
      </c>
      <c r="J380">
        <v>8.42</v>
      </c>
      <c r="K380">
        <v>12.75</v>
      </c>
      <c r="L380">
        <v>11.44</v>
      </c>
      <c r="M380">
        <v>12.18</v>
      </c>
      <c r="N380">
        <v>12.33</v>
      </c>
      <c r="O380">
        <v>11.79</v>
      </c>
      <c r="P380">
        <v>-0.54</v>
      </c>
    </row>
    <row r="381" spans="1:16" x14ac:dyDescent="0.2">
      <c r="A381" t="s">
        <v>270</v>
      </c>
      <c r="B381" t="s">
        <v>347</v>
      </c>
      <c r="C381" t="s">
        <v>360</v>
      </c>
      <c r="E381">
        <v>253.63</v>
      </c>
      <c r="F381">
        <v>256.51</v>
      </c>
      <c r="G381">
        <v>265.02</v>
      </c>
      <c r="H381">
        <v>287.38</v>
      </c>
      <c r="I381">
        <v>305.66000000000003</v>
      </c>
      <c r="J381">
        <v>325.8</v>
      </c>
      <c r="K381">
        <v>334.76</v>
      </c>
      <c r="L381">
        <v>345.72</v>
      </c>
      <c r="M381">
        <v>357.95</v>
      </c>
      <c r="N381">
        <v>398.19</v>
      </c>
      <c r="O381">
        <v>410.09</v>
      </c>
      <c r="P381">
        <v>448.45</v>
      </c>
    </row>
    <row r="382" spans="1:16" x14ac:dyDescent="0.2">
      <c r="A382" t="s">
        <v>272</v>
      </c>
      <c r="B382" t="s">
        <v>202</v>
      </c>
      <c r="C382" t="s">
        <v>360</v>
      </c>
      <c r="E382">
        <v>0.1</v>
      </c>
      <c r="F382">
        <v>0.02</v>
      </c>
      <c r="G382">
        <v>0.46</v>
      </c>
      <c r="H382">
        <v>1.19</v>
      </c>
      <c r="I382">
        <v>1.61</v>
      </c>
      <c r="J382">
        <v>1.67</v>
      </c>
      <c r="K382">
        <v>1.49</v>
      </c>
      <c r="L382">
        <v>1.7</v>
      </c>
      <c r="M382">
        <v>1.59</v>
      </c>
      <c r="N382">
        <v>2.2599999999999998</v>
      </c>
      <c r="O382">
        <v>2.27</v>
      </c>
      <c r="P382">
        <v>2.41</v>
      </c>
    </row>
    <row r="383" spans="1:16" x14ac:dyDescent="0.2">
      <c r="A383" t="s">
        <v>272</v>
      </c>
      <c r="B383" t="s">
        <v>203</v>
      </c>
      <c r="C383" t="s">
        <v>360</v>
      </c>
      <c r="E383">
        <v>0</v>
      </c>
      <c r="F383">
        <v>0</v>
      </c>
      <c r="G383">
        <v>0</v>
      </c>
      <c r="H383">
        <v>0.32</v>
      </c>
      <c r="I383">
        <v>0.44</v>
      </c>
      <c r="J383">
        <v>0.46</v>
      </c>
      <c r="K383">
        <v>0.42</v>
      </c>
      <c r="L383">
        <v>0.41</v>
      </c>
      <c r="M383">
        <v>0.4</v>
      </c>
      <c r="N383">
        <v>0.66</v>
      </c>
      <c r="O383">
        <v>0.69</v>
      </c>
      <c r="P383">
        <v>0.97</v>
      </c>
    </row>
    <row r="384" spans="1:16" x14ac:dyDescent="0.2">
      <c r="A384" t="s">
        <v>272</v>
      </c>
      <c r="B384" t="s">
        <v>204</v>
      </c>
      <c r="C384" t="s">
        <v>360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</row>
    <row r="385" spans="1:16" x14ac:dyDescent="0.2">
      <c r="A385" t="s">
        <v>272</v>
      </c>
      <c r="B385" t="s">
        <v>205</v>
      </c>
      <c r="C385" t="s">
        <v>360</v>
      </c>
      <c r="E385">
        <v>0.14000000000000001</v>
      </c>
      <c r="F385">
        <v>0.23</v>
      </c>
      <c r="G385">
        <v>1.35</v>
      </c>
      <c r="H385">
        <v>7.8</v>
      </c>
      <c r="I385">
        <v>14.2</v>
      </c>
      <c r="J385">
        <v>18.88</v>
      </c>
      <c r="K385">
        <v>18.34</v>
      </c>
      <c r="L385">
        <v>19.52</v>
      </c>
      <c r="M385">
        <v>17.98</v>
      </c>
      <c r="N385">
        <v>36.68</v>
      </c>
      <c r="O385">
        <v>38.68</v>
      </c>
      <c r="P385">
        <v>52.23</v>
      </c>
    </row>
    <row r="386" spans="1:16" x14ac:dyDescent="0.2">
      <c r="A386" t="s">
        <v>259</v>
      </c>
      <c r="B386" t="s">
        <v>348</v>
      </c>
      <c r="C386" t="s">
        <v>360</v>
      </c>
      <c r="E386">
        <v>0.91</v>
      </c>
      <c r="F386">
        <v>0.86</v>
      </c>
      <c r="G386">
        <v>1.21</v>
      </c>
      <c r="H386">
        <v>1.49</v>
      </c>
      <c r="I386">
        <v>1.35</v>
      </c>
      <c r="J386">
        <v>0.94</v>
      </c>
      <c r="K386">
        <v>0.57999999999999996</v>
      </c>
      <c r="L386">
        <v>0.56000000000000005</v>
      </c>
      <c r="M386">
        <v>1.26</v>
      </c>
      <c r="N386">
        <v>1.1499999999999999</v>
      </c>
      <c r="O386">
        <v>1.17</v>
      </c>
      <c r="P386">
        <v>4.9800000000000004</v>
      </c>
    </row>
    <row r="387" spans="1:16" x14ac:dyDescent="0.2">
      <c r="A387" t="s">
        <v>259</v>
      </c>
      <c r="B387" t="s">
        <v>261</v>
      </c>
      <c r="C387" t="s">
        <v>360</v>
      </c>
      <c r="D387">
        <v>1042704</v>
      </c>
      <c r="E387">
        <v>48834</v>
      </c>
      <c r="F387">
        <v>52605</v>
      </c>
      <c r="G387">
        <v>49307</v>
      </c>
      <c r="H387">
        <v>51400</v>
      </c>
      <c r="I387">
        <v>55364</v>
      </c>
      <c r="J387">
        <v>58182</v>
      </c>
      <c r="K387">
        <v>60873</v>
      </c>
      <c r="L387">
        <v>62327</v>
      </c>
      <c r="M387">
        <v>61882</v>
      </c>
      <c r="N387">
        <v>68668</v>
      </c>
      <c r="O387">
        <v>70915</v>
      </c>
      <c r="P387">
        <v>75642</v>
      </c>
    </row>
    <row r="388" spans="1:16" x14ac:dyDescent="0.2">
      <c r="A388" t="s">
        <v>259</v>
      </c>
      <c r="B388" t="s">
        <v>178</v>
      </c>
      <c r="C388" t="s">
        <v>360</v>
      </c>
      <c r="D388">
        <v>979160</v>
      </c>
      <c r="E388">
        <v>46616</v>
      </c>
      <c r="F388">
        <v>50329</v>
      </c>
      <c r="G388">
        <v>46902</v>
      </c>
      <c r="H388">
        <v>48573</v>
      </c>
      <c r="I388">
        <v>52123</v>
      </c>
      <c r="J388">
        <v>54551</v>
      </c>
      <c r="K388">
        <v>57075</v>
      </c>
      <c r="L388">
        <v>58382</v>
      </c>
      <c r="M388">
        <v>57811</v>
      </c>
      <c r="N388">
        <v>64408</v>
      </c>
      <c r="O388">
        <v>66524</v>
      </c>
      <c r="P388">
        <v>70612</v>
      </c>
    </row>
    <row r="389" spans="1:16" x14ac:dyDescent="0.2">
      <c r="A389" t="s">
        <v>259</v>
      </c>
      <c r="B389" t="s">
        <v>349</v>
      </c>
      <c r="C389" t="s">
        <v>360</v>
      </c>
      <c r="E389">
        <v>0</v>
      </c>
      <c r="F389">
        <v>0</v>
      </c>
      <c r="G389">
        <v>0</v>
      </c>
      <c r="H389">
        <v>19</v>
      </c>
      <c r="I389">
        <v>49</v>
      </c>
      <c r="J389">
        <v>49</v>
      </c>
      <c r="K389">
        <v>50</v>
      </c>
      <c r="L389">
        <v>73</v>
      </c>
      <c r="M389">
        <v>73</v>
      </c>
      <c r="N389">
        <v>140</v>
      </c>
      <c r="O389">
        <v>185</v>
      </c>
      <c r="P389">
        <v>362</v>
      </c>
    </row>
    <row r="390" spans="1:16" x14ac:dyDescent="0.2">
      <c r="A390" t="s">
        <v>350</v>
      </c>
      <c r="B390" t="s">
        <v>193</v>
      </c>
      <c r="C390" t="s">
        <v>360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</row>
    <row r="391" spans="1:16" x14ac:dyDescent="0.2">
      <c r="A391" t="s">
        <v>350</v>
      </c>
      <c r="B391" t="s">
        <v>351</v>
      </c>
      <c r="C391" t="s">
        <v>360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</row>
    <row r="392" spans="1:16" x14ac:dyDescent="0.2">
      <c r="A392" t="s">
        <v>350</v>
      </c>
      <c r="B392" t="s">
        <v>352</v>
      </c>
      <c r="C392" t="s">
        <v>360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</row>
    <row r="393" spans="1:16" x14ac:dyDescent="0.2">
      <c r="A393" t="s">
        <v>350</v>
      </c>
      <c r="B393" t="s">
        <v>195</v>
      </c>
      <c r="C393" t="s">
        <v>360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</row>
    <row r="394" spans="1:16" x14ac:dyDescent="0.2">
      <c r="A394" t="s">
        <v>350</v>
      </c>
      <c r="B394" t="s">
        <v>196</v>
      </c>
      <c r="C394" t="s">
        <v>360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</row>
    <row r="395" spans="1:16" x14ac:dyDescent="0.2">
      <c r="A395" t="s">
        <v>350</v>
      </c>
      <c r="B395" t="s">
        <v>197</v>
      </c>
      <c r="C395" t="s">
        <v>360</v>
      </c>
      <c r="E395">
        <v>0</v>
      </c>
      <c r="F395">
        <v>0</v>
      </c>
      <c r="G395">
        <v>441</v>
      </c>
      <c r="H395">
        <v>1035</v>
      </c>
      <c r="I395">
        <v>1035</v>
      </c>
      <c r="J395">
        <v>1035</v>
      </c>
      <c r="K395">
        <v>1035</v>
      </c>
      <c r="L395">
        <v>1035</v>
      </c>
      <c r="M395">
        <v>1035</v>
      </c>
      <c r="N395">
        <v>1035</v>
      </c>
      <c r="O395">
        <v>1035</v>
      </c>
      <c r="P395">
        <v>1035</v>
      </c>
    </row>
    <row r="396" spans="1:16" x14ac:dyDescent="0.2">
      <c r="A396" t="s">
        <v>350</v>
      </c>
      <c r="B396" t="s">
        <v>198</v>
      </c>
      <c r="C396" t="s">
        <v>360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897</v>
      </c>
      <c r="N396">
        <v>2341</v>
      </c>
      <c r="O396">
        <v>3446</v>
      </c>
      <c r="P396">
        <v>9650</v>
      </c>
    </row>
    <row r="397" spans="1:16" x14ac:dyDescent="0.2">
      <c r="A397" t="s">
        <v>350</v>
      </c>
      <c r="B397" t="s">
        <v>199</v>
      </c>
      <c r="C397" t="s">
        <v>360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</row>
    <row r="398" spans="1:16" x14ac:dyDescent="0.2">
      <c r="A398" t="s">
        <v>350</v>
      </c>
      <c r="B398" t="s">
        <v>200</v>
      </c>
      <c r="C398" t="s">
        <v>360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</row>
    <row r="399" spans="1:16" x14ac:dyDescent="0.2">
      <c r="A399" t="s">
        <v>350</v>
      </c>
      <c r="B399" t="s">
        <v>201</v>
      </c>
      <c r="C399" t="s">
        <v>360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</row>
    <row r="400" spans="1:16" x14ac:dyDescent="0.2">
      <c r="A400" t="s">
        <v>350</v>
      </c>
      <c r="B400" t="s">
        <v>202</v>
      </c>
      <c r="C400" t="s">
        <v>360</v>
      </c>
      <c r="E400">
        <v>25</v>
      </c>
      <c r="F400">
        <v>25</v>
      </c>
      <c r="G400">
        <v>64</v>
      </c>
      <c r="H400">
        <v>76</v>
      </c>
      <c r="I400">
        <v>120</v>
      </c>
      <c r="J400">
        <v>120</v>
      </c>
      <c r="K400">
        <v>120</v>
      </c>
      <c r="L400">
        <v>120</v>
      </c>
      <c r="M400">
        <v>120</v>
      </c>
      <c r="N400">
        <v>120</v>
      </c>
      <c r="O400">
        <v>120</v>
      </c>
      <c r="P400">
        <v>120</v>
      </c>
    </row>
    <row r="401" spans="1:17" x14ac:dyDescent="0.2">
      <c r="A401" t="s">
        <v>350</v>
      </c>
      <c r="B401" t="s">
        <v>203</v>
      </c>
      <c r="C401" t="s">
        <v>360</v>
      </c>
      <c r="E401">
        <v>0</v>
      </c>
      <c r="F401">
        <v>0</v>
      </c>
      <c r="G401">
        <v>0</v>
      </c>
      <c r="H401">
        <v>373</v>
      </c>
      <c r="I401">
        <v>491</v>
      </c>
      <c r="J401">
        <v>491</v>
      </c>
      <c r="K401">
        <v>491</v>
      </c>
      <c r="L401">
        <v>491</v>
      </c>
      <c r="M401">
        <v>491</v>
      </c>
      <c r="N401">
        <v>491</v>
      </c>
      <c r="O401">
        <v>491</v>
      </c>
      <c r="P401">
        <v>491</v>
      </c>
    </row>
    <row r="402" spans="1:17" x14ac:dyDescent="0.2">
      <c r="A402" t="s">
        <v>350</v>
      </c>
      <c r="B402" t="s">
        <v>204</v>
      </c>
      <c r="C402" t="s">
        <v>360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</row>
    <row r="403" spans="1:17" x14ac:dyDescent="0.2">
      <c r="A403" t="s">
        <v>350</v>
      </c>
      <c r="B403" t="s">
        <v>205</v>
      </c>
      <c r="C403" t="s">
        <v>360</v>
      </c>
      <c r="E403">
        <v>248</v>
      </c>
      <c r="F403">
        <v>524</v>
      </c>
      <c r="G403">
        <v>778</v>
      </c>
      <c r="H403">
        <v>1647</v>
      </c>
      <c r="I403">
        <v>2790</v>
      </c>
      <c r="J403">
        <v>3592</v>
      </c>
      <c r="K403">
        <v>3906</v>
      </c>
      <c r="L403">
        <v>4264</v>
      </c>
      <c r="M403">
        <v>4264</v>
      </c>
      <c r="N403">
        <v>5923</v>
      </c>
      <c r="O403">
        <v>6165</v>
      </c>
      <c r="P403">
        <v>7008</v>
      </c>
    </row>
    <row r="404" spans="1:17" x14ac:dyDescent="0.2">
      <c r="A404" t="s">
        <v>350</v>
      </c>
      <c r="B404" t="s">
        <v>206</v>
      </c>
      <c r="C404" t="s">
        <v>360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</row>
    <row r="405" spans="1:17" x14ac:dyDescent="0.2">
      <c r="A405" t="s">
        <v>350</v>
      </c>
      <c r="B405" t="s">
        <v>207</v>
      </c>
      <c r="C405" t="s">
        <v>360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</row>
    <row r="406" spans="1:17" x14ac:dyDescent="0.2">
      <c r="A406" t="s">
        <v>350</v>
      </c>
      <c r="B406" t="s">
        <v>208</v>
      </c>
      <c r="C406" t="s">
        <v>360</v>
      </c>
      <c r="E406">
        <v>761</v>
      </c>
      <c r="F406">
        <v>822</v>
      </c>
      <c r="G406">
        <v>1043</v>
      </c>
      <c r="H406">
        <v>1293</v>
      </c>
      <c r="I406">
        <v>1293</v>
      </c>
      <c r="J406">
        <v>1836</v>
      </c>
      <c r="K406">
        <v>2744</v>
      </c>
      <c r="L406">
        <v>3553</v>
      </c>
      <c r="M406">
        <v>3553</v>
      </c>
      <c r="N406">
        <v>5661</v>
      </c>
      <c r="O406">
        <v>6026</v>
      </c>
      <c r="P406">
        <v>7425</v>
      </c>
    </row>
    <row r="407" spans="1:17" x14ac:dyDescent="0.2">
      <c r="A407" t="s">
        <v>350</v>
      </c>
      <c r="B407" t="s">
        <v>209</v>
      </c>
      <c r="C407" t="s">
        <v>360</v>
      </c>
      <c r="E407">
        <v>0</v>
      </c>
      <c r="F407">
        <v>0</v>
      </c>
      <c r="G407">
        <v>0</v>
      </c>
      <c r="H407">
        <v>0</v>
      </c>
      <c r="I407">
        <v>2304</v>
      </c>
      <c r="J407">
        <v>3411</v>
      </c>
      <c r="K407">
        <v>3411</v>
      </c>
      <c r="L407">
        <v>3411</v>
      </c>
      <c r="M407">
        <v>3411</v>
      </c>
      <c r="N407">
        <v>3411</v>
      </c>
      <c r="O407">
        <v>3411</v>
      </c>
      <c r="P407">
        <v>3411</v>
      </c>
    </row>
    <row r="408" spans="1:17" x14ac:dyDescent="0.2">
      <c r="A408" t="s">
        <v>350</v>
      </c>
      <c r="B408" t="s">
        <v>210</v>
      </c>
      <c r="C408" t="s">
        <v>360</v>
      </c>
      <c r="E408">
        <v>0</v>
      </c>
      <c r="F408">
        <v>0</v>
      </c>
      <c r="G408">
        <v>0</v>
      </c>
      <c r="H408">
        <v>113</v>
      </c>
      <c r="I408">
        <v>113</v>
      </c>
      <c r="J408">
        <v>113</v>
      </c>
      <c r="K408">
        <v>113</v>
      </c>
      <c r="L408">
        <v>113</v>
      </c>
      <c r="M408">
        <v>113</v>
      </c>
      <c r="N408">
        <v>113</v>
      </c>
      <c r="O408">
        <v>113</v>
      </c>
      <c r="P408">
        <v>113</v>
      </c>
    </row>
    <row r="409" spans="1:17" x14ac:dyDescent="0.2">
      <c r="A409" t="s">
        <v>350</v>
      </c>
      <c r="B409" t="s">
        <v>211</v>
      </c>
      <c r="C409" t="s">
        <v>360</v>
      </c>
      <c r="E409">
        <v>0</v>
      </c>
      <c r="F409">
        <v>0</v>
      </c>
      <c r="G409">
        <v>0</v>
      </c>
      <c r="H409">
        <v>106</v>
      </c>
      <c r="I409">
        <v>106</v>
      </c>
      <c r="J409">
        <v>106</v>
      </c>
      <c r="K409">
        <v>106</v>
      </c>
      <c r="L409">
        <v>106</v>
      </c>
      <c r="M409">
        <v>106</v>
      </c>
      <c r="N409">
        <v>190</v>
      </c>
      <c r="O409">
        <v>190</v>
      </c>
      <c r="P409">
        <v>190</v>
      </c>
    </row>
    <row r="410" spans="1:17" x14ac:dyDescent="0.2">
      <c r="A410" t="s">
        <v>350</v>
      </c>
      <c r="B410" t="s">
        <v>212</v>
      </c>
      <c r="C410" t="s">
        <v>360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</row>
    <row r="411" spans="1:17" x14ac:dyDescent="0.2">
      <c r="A411" t="s">
        <v>350</v>
      </c>
      <c r="B411" t="s">
        <v>213</v>
      </c>
      <c r="C411" t="s">
        <v>360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</row>
    <row r="412" spans="1:17" x14ac:dyDescent="0.2">
      <c r="A412" t="s">
        <v>350</v>
      </c>
      <c r="B412" t="s">
        <v>342</v>
      </c>
      <c r="C412" t="s">
        <v>360</v>
      </c>
      <c r="E412">
        <v>1034</v>
      </c>
      <c r="F412">
        <v>1371</v>
      </c>
      <c r="G412">
        <v>2326</v>
      </c>
      <c r="H412">
        <v>4642</v>
      </c>
      <c r="I412">
        <v>8252</v>
      </c>
      <c r="J412">
        <v>10703</v>
      </c>
      <c r="K412">
        <v>11926</v>
      </c>
      <c r="L412">
        <v>13092</v>
      </c>
      <c r="M412">
        <v>13990</v>
      </c>
      <c r="N412">
        <v>19285</v>
      </c>
      <c r="O412">
        <v>20996</v>
      </c>
      <c r="P412">
        <v>29444</v>
      </c>
    </row>
    <row r="413" spans="1:17" x14ac:dyDescent="0.2">
      <c r="A413" t="s">
        <v>230</v>
      </c>
      <c r="B413" t="s">
        <v>353</v>
      </c>
      <c r="C413" t="s">
        <v>360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10360</v>
      </c>
    </row>
    <row r="414" spans="1:17" x14ac:dyDescent="0.2">
      <c r="A414" t="s">
        <v>230</v>
      </c>
      <c r="B414" t="s">
        <v>354</v>
      </c>
      <c r="C414" t="s">
        <v>360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11010</v>
      </c>
    </row>
    <row r="415" spans="1:17" x14ac:dyDescent="0.2">
      <c r="A415" t="s">
        <v>230</v>
      </c>
      <c r="B415" t="s">
        <v>355</v>
      </c>
      <c r="C415" t="s">
        <v>360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2680</v>
      </c>
    </row>
    <row r="416" spans="1:17" x14ac:dyDescent="0.2">
      <c r="A416" t="s">
        <v>230</v>
      </c>
      <c r="B416" t="s">
        <v>356</v>
      </c>
      <c r="C416" t="s">
        <v>360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4875</v>
      </c>
    </row>
    <row r="417" spans="1:16" x14ac:dyDescent="0.2">
      <c r="A417" t="s">
        <v>340</v>
      </c>
      <c r="B417" t="s">
        <v>193</v>
      </c>
      <c r="C417" t="s">
        <v>361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</row>
    <row r="418" spans="1:16" x14ac:dyDescent="0.2">
      <c r="A418" t="s">
        <v>340</v>
      </c>
      <c r="B418" t="s">
        <v>194</v>
      </c>
      <c r="C418" t="s">
        <v>361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</row>
    <row r="419" spans="1:16" x14ac:dyDescent="0.2">
      <c r="A419" t="s">
        <v>340</v>
      </c>
      <c r="B419" t="s">
        <v>195</v>
      </c>
      <c r="C419" t="s">
        <v>361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</row>
    <row r="420" spans="1:16" x14ac:dyDescent="0.2">
      <c r="A420" t="s">
        <v>340</v>
      </c>
      <c r="B420" t="s">
        <v>196</v>
      </c>
      <c r="C420" t="s">
        <v>361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</row>
    <row r="421" spans="1:16" x14ac:dyDescent="0.2">
      <c r="A421" t="s">
        <v>340</v>
      </c>
      <c r="B421" t="s">
        <v>197</v>
      </c>
      <c r="C421" t="s">
        <v>361</v>
      </c>
      <c r="E421">
        <v>0</v>
      </c>
      <c r="F421">
        <v>0</v>
      </c>
      <c r="G421">
        <v>0.63</v>
      </c>
      <c r="H421">
        <v>1.8</v>
      </c>
      <c r="I421">
        <v>2.94</v>
      </c>
      <c r="J421">
        <v>2.94</v>
      </c>
      <c r="K421">
        <v>2.94</v>
      </c>
      <c r="L421">
        <v>3.94</v>
      </c>
      <c r="M421">
        <v>4.4800000000000004</v>
      </c>
      <c r="N421">
        <v>5.0199999999999996</v>
      </c>
      <c r="O421">
        <v>5.0199999999999996</v>
      </c>
      <c r="P421">
        <v>5.0199999999999996</v>
      </c>
    </row>
    <row r="422" spans="1:16" x14ac:dyDescent="0.2">
      <c r="A422" t="s">
        <v>340</v>
      </c>
      <c r="B422" t="s">
        <v>198</v>
      </c>
      <c r="C422" t="s">
        <v>361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</row>
    <row r="423" spans="1:16" x14ac:dyDescent="0.2">
      <c r="A423" t="s">
        <v>340</v>
      </c>
      <c r="B423" t="s">
        <v>199</v>
      </c>
      <c r="C423" t="s">
        <v>361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</row>
    <row r="424" spans="1:16" x14ac:dyDescent="0.2">
      <c r="A424" t="s">
        <v>340</v>
      </c>
      <c r="B424" t="s">
        <v>200</v>
      </c>
      <c r="C424" t="s">
        <v>361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</row>
    <row r="425" spans="1:16" x14ac:dyDescent="0.2">
      <c r="A425" t="s">
        <v>340</v>
      </c>
      <c r="B425" t="s">
        <v>201</v>
      </c>
      <c r="C425" t="s">
        <v>361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</row>
    <row r="426" spans="1:16" x14ac:dyDescent="0.2">
      <c r="A426" t="s">
        <v>340</v>
      </c>
      <c r="B426" t="s">
        <v>202</v>
      </c>
      <c r="C426" t="s">
        <v>361</v>
      </c>
      <c r="E426">
        <v>0.31</v>
      </c>
      <c r="F426">
        <v>0.4</v>
      </c>
      <c r="G426">
        <v>0.4</v>
      </c>
      <c r="H426">
        <v>0.4</v>
      </c>
      <c r="I426">
        <v>5.1100000000000003</v>
      </c>
      <c r="J426">
        <v>5.57</v>
      </c>
      <c r="K426">
        <v>5.57</v>
      </c>
      <c r="L426">
        <v>5.57</v>
      </c>
      <c r="M426">
        <v>5.57</v>
      </c>
      <c r="N426">
        <v>5.57</v>
      </c>
      <c r="O426">
        <v>5.57</v>
      </c>
      <c r="P426">
        <v>5.57</v>
      </c>
    </row>
    <row r="427" spans="1:16" x14ac:dyDescent="0.2">
      <c r="A427" t="s">
        <v>340</v>
      </c>
      <c r="B427" t="s">
        <v>203</v>
      </c>
      <c r="C427" t="s">
        <v>361</v>
      </c>
      <c r="E427">
        <v>0</v>
      </c>
      <c r="F427">
        <v>0</v>
      </c>
      <c r="G427">
        <v>1.64</v>
      </c>
      <c r="H427">
        <v>3.14</v>
      </c>
      <c r="I427">
        <v>4.32</v>
      </c>
      <c r="J427">
        <v>4.32</v>
      </c>
      <c r="K427">
        <v>4.32</v>
      </c>
      <c r="L427">
        <v>6.04</v>
      </c>
      <c r="M427">
        <v>7.04</v>
      </c>
      <c r="N427">
        <v>7.04</v>
      </c>
      <c r="O427">
        <v>7.04</v>
      </c>
      <c r="P427">
        <v>7.04</v>
      </c>
    </row>
    <row r="428" spans="1:16" x14ac:dyDescent="0.2">
      <c r="A428" t="s">
        <v>340</v>
      </c>
      <c r="B428" t="s">
        <v>204</v>
      </c>
      <c r="C428" t="s">
        <v>361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</row>
    <row r="429" spans="1:16" x14ac:dyDescent="0.2">
      <c r="A429" t="s">
        <v>340</v>
      </c>
      <c r="B429" t="s">
        <v>205</v>
      </c>
      <c r="C429" t="s">
        <v>361</v>
      </c>
      <c r="E429">
        <v>3</v>
      </c>
      <c r="F429">
        <v>6</v>
      </c>
      <c r="G429">
        <v>7.72</v>
      </c>
      <c r="H429">
        <v>10.45</v>
      </c>
      <c r="I429">
        <v>12.48</v>
      </c>
      <c r="J429">
        <v>19.920000000000002</v>
      </c>
      <c r="K429">
        <v>20.84</v>
      </c>
      <c r="L429">
        <v>20.84</v>
      </c>
      <c r="M429">
        <v>20.84</v>
      </c>
      <c r="N429">
        <v>52.58</v>
      </c>
      <c r="O429">
        <v>63.34</v>
      </c>
      <c r="P429">
        <v>77.239999999999995</v>
      </c>
    </row>
    <row r="430" spans="1:16" x14ac:dyDescent="0.2">
      <c r="A430" t="s">
        <v>340</v>
      </c>
      <c r="B430" t="s">
        <v>206</v>
      </c>
      <c r="C430" t="s">
        <v>361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</row>
    <row r="431" spans="1:16" x14ac:dyDescent="0.2">
      <c r="A431" t="s">
        <v>340</v>
      </c>
      <c r="B431" t="s">
        <v>207</v>
      </c>
      <c r="C431" t="s">
        <v>361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</row>
    <row r="432" spans="1:16" x14ac:dyDescent="0.2">
      <c r="A432" t="s">
        <v>340</v>
      </c>
      <c r="B432" t="s">
        <v>208</v>
      </c>
      <c r="C432" t="s">
        <v>361</v>
      </c>
      <c r="E432">
        <v>4.05</v>
      </c>
      <c r="F432">
        <v>4.38</v>
      </c>
      <c r="G432">
        <v>5.09</v>
      </c>
      <c r="H432">
        <v>5.57</v>
      </c>
      <c r="I432">
        <v>5.57</v>
      </c>
      <c r="J432">
        <v>5.57</v>
      </c>
      <c r="K432">
        <v>5.57</v>
      </c>
      <c r="L432">
        <v>5.57</v>
      </c>
      <c r="M432">
        <v>5.57</v>
      </c>
      <c r="N432">
        <v>5.57</v>
      </c>
      <c r="O432">
        <v>5.57</v>
      </c>
      <c r="P432">
        <v>5.57</v>
      </c>
    </row>
    <row r="433" spans="1:16" x14ac:dyDescent="0.2">
      <c r="A433" t="s">
        <v>340</v>
      </c>
      <c r="B433" t="s">
        <v>209</v>
      </c>
      <c r="C433" t="s">
        <v>361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2.61</v>
      </c>
      <c r="K433">
        <v>4.78</v>
      </c>
      <c r="L433">
        <v>4.78</v>
      </c>
      <c r="M433">
        <v>6.22</v>
      </c>
      <c r="N433">
        <v>17.61</v>
      </c>
      <c r="O433">
        <v>21.47</v>
      </c>
      <c r="P433">
        <v>27.45</v>
      </c>
    </row>
    <row r="434" spans="1:16" x14ac:dyDescent="0.2">
      <c r="A434" t="s">
        <v>340</v>
      </c>
      <c r="B434" t="s">
        <v>210</v>
      </c>
      <c r="C434" t="s">
        <v>361</v>
      </c>
      <c r="E434">
        <v>0</v>
      </c>
      <c r="F434">
        <v>0</v>
      </c>
      <c r="G434">
        <v>0</v>
      </c>
      <c r="H434">
        <v>1.78</v>
      </c>
      <c r="I434">
        <v>2.2799999999999998</v>
      </c>
      <c r="J434">
        <v>2.78</v>
      </c>
      <c r="K434">
        <v>2.78</v>
      </c>
      <c r="L434">
        <v>2.78</v>
      </c>
      <c r="M434">
        <v>2.78</v>
      </c>
      <c r="N434">
        <v>2.78</v>
      </c>
      <c r="O434">
        <v>2.78</v>
      </c>
      <c r="P434">
        <v>2.78</v>
      </c>
    </row>
    <row r="435" spans="1:16" x14ac:dyDescent="0.2">
      <c r="A435" t="s">
        <v>340</v>
      </c>
      <c r="B435" t="s">
        <v>211</v>
      </c>
      <c r="C435" t="s">
        <v>361</v>
      </c>
      <c r="E435">
        <v>0</v>
      </c>
      <c r="F435">
        <v>0</v>
      </c>
      <c r="G435">
        <v>0</v>
      </c>
      <c r="H435">
        <v>0.5</v>
      </c>
      <c r="I435">
        <v>0.5</v>
      </c>
      <c r="J435">
        <v>0.5</v>
      </c>
      <c r="K435">
        <v>0.5</v>
      </c>
      <c r="L435">
        <v>0.5</v>
      </c>
      <c r="M435">
        <v>0.5</v>
      </c>
      <c r="N435">
        <v>0.9</v>
      </c>
      <c r="O435">
        <v>0.9</v>
      </c>
      <c r="P435">
        <v>0.9</v>
      </c>
    </row>
    <row r="436" spans="1:16" x14ac:dyDescent="0.2">
      <c r="A436" t="s">
        <v>340</v>
      </c>
      <c r="B436" t="s">
        <v>212</v>
      </c>
      <c r="C436" t="s">
        <v>361</v>
      </c>
      <c r="E436">
        <v>0.28999999999999998</v>
      </c>
      <c r="F436">
        <v>0.28999999999999998</v>
      </c>
      <c r="G436">
        <v>0.51</v>
      </c>
      <c r="H436">
        <v>0.54</v>
      </c>
      <c r="I436">
        <v>0.54</v>
      </c>
      <c r="J436">
        <v>0.54</v>
      </c>
      <c r="K436">
        <v>0.54</v>
      </c>
      <c r="L436">
        <v>0.25</v>
      </c>
      <c r="M436">
        <v>0.25</v>
      </c>
      <c r="N436">
        <v>0</v>
      </c>
      <c r="O436">
        <v>0</v>
      </c>
      <c r="P436">
        <v>0</v>
      </c>
    </row>
    <row r="437" spans="1:16" x14ac:dyDescent="0.2">
      <c r="A437" t="s">
        <v>340</v>
      </c>
      <c r="B437" t="s">
        <v>213</v>
      </c>
      <c r="C437" t="s">
        <v>361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 x14ac:dyDescent="0.2">
      <c r="A438" t="s">
        <v>340</v>
      </c>
      <c r="B438" t="s">
        <v>218</v>
      </c>
      <c r="C438" t="s">
        <v>361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 x14ac:dyDescent="0.2">
      <c r="A439" t="s">
        <v>340</v>
      </c>
      <c r="B439" t="s">
        <v>342</v>
      </c>
      <c r="C439" t="s">
        <v>361</v>
      </c>
      <c r="E439">
        <v>7.65</v>
      </c>
      <c r="F439">
        <v>11.07</v>
      </c>
      <c r="G439">
        <v>15.98</v>
      </c>
      <c r="H439">
        <v>24.19</v>
      </c>
      <c r="I439">
        <v>33.74</v>
      </c>
      <c r="J439">
        <v>44.75</v>
      </c>
      <c r="K439">
        <v>47.84</v>
      </c>
      <c r="L439">
        <v>50.27</v>
      </c>
      <c r="M439">
        <v>53.26</v>
      </c>
      <c r="N439">
        <v>97.07</v>
      </c>
      <c r="O439">
        <v>111.7</v>
      </c>
      <c r="P439">
        <v>131.57</v>
      </c>
    </row>
    <row r="440" spans="1:16" x14ac:dyDescent="0.2">
      <c r="A440" t="s">
        <v>266</v>
      </c>
      <c r="B440" t="s">
        <v>267</v>
      </c>
      <c r="C440" t="s">
        <v>361</v>
      </c>
      <c r="E440">
        <v>202.31</v>
      </c>
      <c r="F440">
        <v>204.45</v>
      </c>
      <c r="G440">
        <v>206.75</v>
      </c>
      <c r="H440">
        <v>212.74</v>
      </c>
      <c r="I440">
        <v>220.24</v>
      </c>
      <c r="J440">
        <v>229.66</v>
      </c>
      <c r="K440">
        <v>235.18</v>
      </c>
      <c r="L440">
        <v>240.63</v>
      </c>
      <c r="M440">
        <v>246.15</v>
      </c>
      <c r="N440">
        <v>269.82</v>
      </c>
      <c r="O440">
        <v>276.22000000000003</v>
      </c>
      <c r="P440">
        <v>295.94</v>
      </c>
    </row>
    <row r="441" spans="1:16" x14ac:dyDescent="0.2">
      <c r="A441" t="s">
        <v>270</v>
      </c>
      <c r="B441" t="s">
        <v>193</v>
      </c>
      <c r="C441" t="s">
        <v>361</v>
      </c>
      <c r="E441">
        <v>2.93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 x14ac:dyDescent="0.2">
      <c r="A442" t="s">
        <v>270</v>
      </c>
      <c r="B442" t="s">
        <v>194</v>
      </c>
      <c r="C442" t="s">
        <v>361</v>
      </c>
      <c r="E442">
        <v>52.05</v>
      </c>
      <c r="F442">
        <v>61.84</v>
      </c>
      <c r="G442">
        <v>51.98</v>
      </c>
      <c r="H442">
        <v>39.68</v>
      </c>
      <c r="I442">
        <v>24.75</v>
      </c>
      <c r="J442">
        <v>18.149999999999999</v>
      </c>
      <c r="K442">
        <v>14.37</v>
      </c>
      <c r="L442">
        <v>13.79</v>
      </c>
      <c r="M442">
        <v>11.88</v>
      </c>
      <c r="N442">
        <v>1.83</v>
      </c>
      <c r="O442">
        <v>2.0699999999999998</v>
      </c>
      <c r="P442">
        <v>1.31</v>
      </c>
    </row>
    <row r="443" spans="1:16" x14ac:dyDescent="0.2">
      <c r="A443" t="s">
        <v>270</v>
      </c>
      <c r="B443" t="s">
        <v>195</v>
      </c>
      <c r="C443" t="s">
        <v>361</v>
      </c>
      <c r="E443">
        <v>11.58</v>
      </c>
      <c r="F443">
        <v>12.85</v>
      </c>
      <c r="G443">
        <v>12.29</v>
      </c>
      <c r="H443">
        <v>12.18</v>
      </c>
      <c r="I443">
        <v>12.08</v>
      </c>
      <c r="J443">
        <v>9.6</v>
      </c>
      <c r="K443">
        <v>7.97</v>
      </c>
      <c r="L443">
        <v>6.79</v>
      </c>
      <c r="M443">
        <v>5.48</v>
      </c>
      <c r="N443">
        <v>0.88</v>
      </c>
      <c r="O443">
        <v>0</v>
      </c>
      <c r="P443">
        <v>0</v>
      </c>
    </row>
    <row r="444" spans="1:16" x14ac:dyDescent="0.2">
      <c r="A444" t="s">
        <v>270</v>
      </c>
      <c r="B444" t="s">
        <v>196</v>
      </c>
      <c r="C444" t="s">
        <v>361</v>
      </c>
      <c r="E444">
        <v>23.6</v>
      </c>
      <c r="F444">
        <v>5.09</v>
      </c>
      <c r="G444">
        <v>5.09</v>
      </c>
      <c r="H444">
        <v>5.1100000000000003</v>
      </c>
      <c r="I444">
        <v>5.09</v>
      </c>
      <c r="J444">
        <v>5.1100000000000003</v>
      </c>
      <c r="K444">
        <v>5.09</v>
      </c>
      <c r="L444">
        <v>5.09</v>
      </c>
      <c r="M444">
        <v>5.09</v>
      </c>
      <c r="N444">
        <v>5.09</v>
      </c>
      <c r="O444">
        <v>5.1100000000000003</v>
      </c>
      <c r="P444">
        <v>5.09</v>
      </c>
    </row>
    <row r="445" spans="1:16" x14ac:dyDescent="0.2">
      <c r="A445" t="s">
        <v>270</v>
      </c>
      <c r="B445" t="s">
        <v>197</v>
      </c>
      <c r="C445" t="s">
        <v>361</v>
      </c>
      <c r="E445">
        <v>11.28</v>
      </c>
      <c r="F445">
        <v>11.24</v>
      </c>
      <c r="G445">
        <v>16.100000000000001</v>
      </c>
      <c r="H445">
        <v>25.39</v>
      </c>
      <c r="I445">
        <v>33.44</v>
      </c>
      <c r="J445">
        <v>32.880000000000003</v>
      </c>
      <c r="K445">
        <v>32.93</v>
      </c>
      <c r="L445">
        <v>39.97</v>
      </c>
      <c r="M445">
        <v>44.06</v>
      </c>
      <c r="N445">
        <v>43.5</v>
      </c>
      <c r="O445">
        <v>42.67</v>
      </c>
      <c r="P445">
        <v>43.07</v>
      </c>
    </row>
    <row r="446" spans="1:16" x14ac:dyDescent="0.2">
      <c r="A446" t="s">
        <v>270</v>
      </c>
      <c r="B446" t="s">
        <v>198</v>
      </c>
      <c r="C446" t="s">
        <v>361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</row>
    <row r="447" spans="1:16" x14ac:dyDescent="0.2">
      <c r="A447" t="s">
        <v>270</v>
      </c>
      <c r="B447" t="s">
        <v>199</v>
      </c>
      <c r="C447" t="s">
        <v>361</v>
      </c>
      <c r="E447">
        <v>2.4900000000000002</v>
      </c>
      <c r="F447">
        <v>2.62</v>
      </c>
      <c r="G447">
        <v>2.48</v>
      </c>
      <c r="H447">
        <v>2.4900000000000002</v>
      </c>
      <c r="I447">
        <v>2.4700000000000002</v>
      </c>
      <c r="J447">
        <v>2.48</v>
      </c>
      <c r="K447">
        <v>3.22</v>
      </c>
      <c r="L447">
        <v>2.4700000000000002</v>
      </c>
      <c r="M447">
        <v>2.4700000000000002</v>
      </c>
      <c r="N447">
        <v>2.23</v>
      </c>
      <c r="O447">
        <v>2.2400000000000002</v>
      </c>
      <c r="P447">
        <v>2.23</v>
      </c>
    </row>
    <row r="448" spans="1:16" x14ac:dyDescent="0.2">
      <c r="A448" t="s">
        <v>270</v>
      </c>
      <c r="B448" t="s">
        <v>200</v>
      </c>
      <c r="C448" t="s">
        <v>361</v>
      </c>
      <c r="E448">
        <v>0.9</v>
      </c>
      <c r="F448">
        <v>1.66</v>
      </c>
      <c r="G448">
        <v>0.89</v>
      </c>
      <c r="H448">
        <v>0.9</v>
      </c>
      <c r="I448">
        <v>1.33</v>
      </c>
      <c r="J448">
        <v>1.38</v>
      </c>
      <c r="K448">
        <v>1.5</v>
      </c>
      <c r="L448">
        <v>0.89</v>
      </c>
      <c r="M448">
        <v>0.86</v>
      </c>
      <c r="N448">
        <v>0.86</v>
      </c>
      <c r="O448">
        <v>0.86</v>
      </c>
      <c r="P448">
        <v>0.86</v>
      </c>
    </row>
    <row r="449" spans="1:16" x14ac:dyDescent="0.2">
      <c r="A449" t="s">
        <v>270</v>
      </c>
      <c r="B449" t="s">
        <v>201</v>
      </c>
      <c r="C449" t="s">
        <v>361</v>
      </c>
      <c r="E449">
        <v>27.19</v>
      </c>
      <c r="F449">
        <v>27.11</v>
      </c>
      <c r="G449">
        <v>27.11</v>
      </c>
      <c r="H449">
        <v>27.19</v>
      </c>
      <c r="I449">
        <v>27.11</v>
      </c>
      <c r="J449">
        <v>27.19</v>
      </c>
      <c r="K449">
        <v>27.11</v>
      </c>
      <c r="L449">
        <v>27.11</v>
      </c>
      <c r="M449">
        <v>27.11</v>
      </c>
      <c r="N449">
        <v>27.11</v>
      </c>
      <c r="O449">
        <v>27.19</v>
      </c>
      <c r="P449">
        <v>27.11</v>
      </c>
    </row>
    <row r="450" spans="1:16" x14ac:dyDescent="0.2">
      <c r="A450" t="s">
        <v>270</v>
      </c>
      <c r="B450" t="s">
        <v>202</v>
      </c>
      <c r="C450" t="s">
        <v>361</v>
      </c>
      <c r="E450">
        <v>22.23</v>
      </c>
      <c r="F450">
        <v>22.57</v>
      </c>
      <c r="G450">
        <v>22.34</v>
      </c>
      <c r="H450">
        <v>22.19</v>
      </c>
      <c r="I450">
        <v>32.369999999999997</v>
      </c>
      <c r="J450">
        <v>32.72</v>
      </c>
      <c r="K450">
        <v>32.770000000000003</v>
      </c>
      <c r="L450">
        <v>32.450000000000003</v>
      </c>
      <c r="M450">
        <v>32.26</v>
      </c>
      <c r="N450">
        <v>30.18</v>
      </c>
      <c r="O450">
        <v>29.37</v>
      </c>
      <c r="P450">
        <v>29.74</v>
      </c>
    </row>
    <row r="451" spans="1:16" x14ac:dyDescent="0.2">
      <c r="A451" t="s">
        <v>270</v>
      </c>
      <c r="B451" t="s">
        <v>203</v>
      </c>
      <c r="C451" t="s">
        <v>361</v>
      </c>
      <c r="E451">
        <v>0</v>
      </c>
      <c r="F451">
        <v>0</v>
      </c>
      <c r="G451">
        <v>6.43</v>
      </c>
      <c r="H451">
        <v>12.62</v>
      </c>
      <c r="I451">
        <v>17.23</v>
      </c>
      <c r="J451">
        <v>16.84</v>
      </c>
      <c r="K451">
        <v>16.920000000000002</v>
      </c>
      <c r="L451">
        <v>23.57</v>
      </c>
      <c r="M451">
        <v>27.69</v>
      </c>
      <c r="N451">
        <v>25.3</v>
      </c>
      <c r="O451">
        <v>24.46</v>
      </c>
      <c r="P451">
        <v>23.76</v>
      </c>
    </row>
    <row r="452" spans="1:16" x14ac:dyDescent="0.2">
      <c r="A452" t="s">
        <v>270</v>
      </c>
      <c r="B452" t="s">
        <v>204</v>
      </c>
      <c r="C452" t="s">
        <v>361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</row>
    <row r="453" spans="1:16" x14ac:dyDescent="0.2">
      <c r="A453" t="s">
        <v>270</v>
      </c>
      <c r="B453" t="s">
        <v>205</v>
      </c>
      <c r="C453" t="s">
        <v>361</v>
      </c>
      <c r="E453">
        <v>60.06</v>
      </c>
      <c r="F453">
        <v>68.67</v>
      </c>
      <c r="G453">
        <v>72.05</v>
      </c>
      <c r="H453">
        <v>80.3</v>
      </c>
      <c r="I453">
        <v>83.14</v>
      </c>
      <c r="J453">
        <v>102.42</v>
      </c>
      <c r="K453">
        <v>106.53</v>
      </c>
      <c r="L453">
        <v>105</v>
      </c>
      <c r="M453">
        <v>104.5</v>
      </c>
      <c r="N453">
        <v>152.91999999999999</v>
      </c>
      <c r="O453">
        <v>166.46</v>
      </c>
      <c r="P453">
        <v>203.81</v>
      </c>
    </row>
    <row r="454" spans="1:16" x14ac:dyDescent="0.2">
      <c r="A454" t="s">
        <v>270</v>
      </c>
      <c r="B454" t="s">
        <v>206</v>
      </c>
      <c r="C454" t="s">
        <v>361</v>
      </c>
      <c r="E454">
        <v>29.54</v>
      </c>
      <c r="F454">
        <v>31.54</v>
      </c>
      <c r="G454">
        <v>33.71</v>
      </c>
      <c r="H454">
        <v>38.340000000000003</v>
      </c>
      <c r="I454">
        <v>42.89</v>
      </c>
      <c r="J454">
        <v>47.7</v>
      </c>
      <c r="K454">
        <v>49.88</v>
      </c>
      <c r="L454">
        <v>52.14</v>
      </c>
      <c r="M454">
        <v>54.36</v>
      </c>
      <c r="N454">
        <v>63.11</v>
      </c>
      <c r="O454">
        <v>65.56</v>
      </c>
      <c r="P454">
        <v>76.78</v>
      </c>
    </row>
    <row r="455" spans="1:16" x14ac:dyDescent="0.2">
      <c r="A455" t="s">
        <v>270</v>
      </c>
      <c r="B455" t="s">
        <v>343</v>
      </c>
      <c r="C455" t="s">
        <v>361</v>
      </c>
      <c r="E455">
        <v>-2.62</v>
      </c>
      <c r="F455">
        <v>-2.9</v>
      </c>
      <c r="G455">
        <v>-3.13</v>
      </c>
      <c r="H455">
        <v>-3.35</v>
      </c>
      <c r="I455">
        <v>-3.36</v>
      </c>
      <c r="J455">
        <v>-4.55</v>
      </c>
      <c r="K455">
        <v>-5.49</v>
      </c>
      <c r="L455">
        <v>-5.54</v>
      </c>
      <c r="M455">
        <v>-6.16</v>
      </c>
      <c r="N455">
        <v>-10.55</v>
      </c>
      <c r="O455">
        <v>-11.88</v>
      </c>
      <c r="P455">
        <v>-14.97</v>
      </c>
    </row>
    <row r="456" spans="1:16" x14ac:dyDescent="0.2">
      <c r="A456" t="s">
        <v>270</v>
      </c>
      <c r="B456" t="s">
        <v>210</v>
      </c>
      <c r="C456" t="s">
        <v>361</v>
      </c>
      <c r="E456">
        <v>-0.49</v>
      </c>
      <c r="F456">
        <v>-0.6</v>
      </c>
      <c r="G456">
        <v>-0.87</v>
      </c>
      <c r="H456">
        <v>-2.12</v>
      </c>
      <c r="I456">
        <v>-2.71</v>
      </c>
      <c r="J456">
        <v>-3.4</v>
      </c>
      <c r="K456">
        <v>-3.08</v>
      </c>
      <c r="L456">
        <v>-3.27</v>
      </c>
      <c r="M456">
        <v>-3.07</v>
      </c>
      <c r="N456">
        <v>-2.82</v>
      </c>
      <c r="O456">
        <v>-2.79</v>
      </c>
      <c r="P456">
        <v>-2.87</v>
      </c>
    </row>
    <row r="457" spans="1:16" x14ac:dyDescent="0.2">
      <c r="A457" t="s">
        <v>270</v>
      </c>
      <c r="B457" t="s">
        <v>211</v>
      </c>
      <c r="C457" t="s">
        <v>361</v>
      </c>
      <c r="E457">
        <v>0</v>
      </c>
      <c r="F457">
        <v>0</v>
      </c>
      <c r="G457">
        <v>0</v>
      </c>
      <c r="H457">
        <v>-0.4</v>
      </c>
      <c r="I457">
        <v>-0.5</v>
      </c>
      <c r="J457">
        <v>-0.54</v>
      </c>
      <c r="K457">
        <v>-0.5</v>
      </c>
      <c r="L457">
        <v>-0.49</v>
      </c>
      <c r="M457">
        <v>-0.48</v>
      </c>
      <c r="N457">
        <v>-0.85</v>
      </c>
      <c r="O457">
        <v>-0.77</v>
      </c>
      <c r="P457">
        <v>-0.87</v>
      </c>
    </row>
    <row r="458" spans="1:16" x14ac:dyDescent="0.2">
      <c r="A458" t="s">
        <v>270</v>
      </c>
      <c r="B458" t="s">
        <v>212</v>
      </c>
      <c r="C458" t="s">
        <v>361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</row>
    <row r="459" spans="1:16" x14ac:dyDescent="0.2">
      <c r="A459" t="s">
        <v>270</v>
      </c>
      <c r="B459" t="s">
        <v>213</v>
      </c>
      <c r="C459" t="s">
        <v>361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</row>
    <row r="460" spans="1:16" x14ac:dyDescent="0.2">
      <c r="A460" t="s">
        <v>270</v>
      </c>
      <c r="B460" t="s">
        <v>344</v>
      </c>
      <c r="C460" t="s">
        <v>361</v>
      </c>
      <c r="E460">
        <v>12.29</v>
      </c>
      <c r="F460">
        <v>13.74</v>
      </c>
      <c r="G460">
        <v>16.420000000000002</v>
      </c>
      <c r="H460">
        <v>14.23</v>
      </c>
      <c r="I460">
        <v>12.04</v>
      </c>
      <c r="J460">
        <v>16.84</v>
      </c>
      <c r="K460">
        <v>20.079999999999998</v>
      </c>
      <c r="L460">
        <v>19.91</v>
      </c>
      <c r="M460">
        <v>21.12</v>
      </c>
      <c r="N460">
        <v>29.67</v>
      </c>
      <c r="O460">
        <v>30.12</v>
      </c>
      <c r="P460">
        <v>15.45</v>
      </c>
    </row>
    <row r="461" spans="1:16" x14ac:dyDescent="0.2">
      <c r="A461" t="s">
        <v>270</v>
      </c>
      <c r="B461" t="s">
        <v>345</v>
      </c>
      <c r="C461" t="s">
        <v>361</v>
      </c>
      <c r="E461">
        <v>-3.1</v>
      </c>
      <c r="F461">
        <v>-1.81</v>
      </c>
      <c r="G461">
        <v>-4.62</v>
      </c>
      <c r="H461">
        <v>-4.72</v>
      </c>
      <c r="I461">
        <v>-5.34</v>
      </c>
      <c r="J461">
        <v>-7.11</v>
      </c>
      <c r="K461">
        <v>-4.1399999999999997</v>
      </c>
      <c r="L461">
        <v>-6.57</v>
      </c>
      <c r="M461">
        <v>-5.67</v>
      </c>
      <c r="N461">
        <v>-14.87</v>
      </c>
      <c r="O461">
        <v>-17</v>
      </c>
      <c r="P461">
        <v>-15.18</v>
      </c>
    </row>
    <row r="462" spans="1:16" x14ac:dyDescent="0.2">
      <c r="A462" t="s">
        <v>270</v>
      </c>
      <c r="B462" t="s">
        <v>272</v>
      </c>
      <c r="C462" t="s">
        <v>361</v>
      </c>
      <c r="E462">
        <v>0.26</v>
      </c>
      <c r="F462">
        <v>0.34</v>
      </c>
      <c r="G462">
        <v>2.39</v>
      </c>
      <c r="H462">
        <v>2.83</v>
      </c>
      <c r="I462">
        <v>7.17</v>
      </c>
      <c r="J462">
        <v>12.25</v>
      </c>
      <c r="K462">
        <v>10.39</v>
      </c>
      <c r="L462">
        <v>12.66</v>
      </c>
      <c r="M462">
        <v>13.56</v>
      </c>
      <c r="N462">
        <v>62.94</v>
      </c>
      <c r="O462">
        <v>83.01</v>
      </c>
      <c r="P462">
        <v>85.04</v>
      </c>
    </row>
    <row r="463" spans="1:16" x14ac:dyDescent="0.2">
      <c r="A463" t="s">
        <v>270</v>
      </c>
      <c r="B463" t="s">
        <v>346</v>
      </c>
      <c r="C463" t="s">
        <v>361</v>
      </c>
      <c r="E463">
        <v>9.1999999999999993</v>
      </c>
      <c r="F463">
        <v>11.93</v>
      </c>
      <c r="G463">
        <v>11.8</v>
      </c>
      <c r="H463">
        <v>9.5</v>
      </c>
      <c r="I463">
        <v>6.7</v>
      </c>
      <c r="J463">
        <v>9.73</v>
      </c>
      <c r="K463">
        <v>15.94</v>
      </c>
      <c r="L463">
        <v>13.34</v>
      </c>
      <c r="M463">
        <v>15.45</v>
      </c>
      <c r="N463">
        <v>14.8</v>
      </c>
      <c r="O463">
        <v>13.12</v>
      </c>
      <c r="P463">
        <v>0.27</v>
      </c>
    </row>
    <row r="464" spans="1:16" x14ac:dyDescent="0.2">
      <c r="A464" t="s">
        <v>270</v>
      </c>
      <c r="B464" t="s">
        <v>347</v>
      </c>
      <c r="C464" t="s">
        <v>361</v>
      </c>
      <c r="E464">
        <v>253.03</v>
      </c>
      <c r="F464">
        <v>255.43</v>
      </c>
      <c r="G464">
        <v>262.89</v>
      </c>
      <c r="H464">
        <v>274.72000000000003</v>
      </c>
      <c r="I464">
        <v>287.35000000000002</v>
      </c>
      <c r="J464">
        <v>304.81</v>
      </c>
      <c r="K464">
        <v>309.3</v>
      </c>
      <c r="L464">
        <v>319.89</v>
      </c>
      <c r="M464">
        <v>327.17</v>
      </c>
      <c r="N464">
        <v>368.47</v>
      </c>
      <c r="O464">
        <v>380.67</v>
      </c>
      <c r="P464">
        <v>410.51</v>
      </c>
    </row>
    <row r="465" spans="1:16" x14ac:dyDescent="0.2">
      <c r="A465" t="s">
        <v>272</v>
      </c>
      <c r="B465" t="s">
        <v>202</v>
      </c>
      <c r="C465" t="s">
        <v>361</v>
      </c>
      <c r="E465">
        <v>0.08</v>
      </c>
      <c r="F465">
        <v>0.1</v>
      </c>
      <c r="G465">
        <v>0.33</v>
      </c>
      <c r="H465">
        <v>0.54</v>
      </c>
      <c r="I465">
        <v>1.59</v>
      </c>
      <c r="J465">
        <v>2.5499999999999998</v>
      </c>
      <c r="K465">
        <v>2.41</v>
      </c>
      <c r="L465">
        <v>2.72</v>
      </c>
      <c r="M465">
        <v>2.91</v>
      </c>
      <c r="N465">
        <v>5</v>
      </c>
      <c r="O465">
        <v>5.9</v>
      </c>
      <c r="P465">
        <v>5.43</v>
      </c>
    </row>
    <row r="466" spans="1:16" x14ac:dyDescent="0.2">
      <c r="A466" t="s">
        <v>272</v>
      </c>
      <c r="B466" t="s">
        <v>203</v>
      </c>
      <c r="C466" t="s">
        <v>361</v>
      </c>
      <c r="E466">
        <v>0</v>
      </c>
      <c r="F466">
        <v>0</v>
      </c>
      <c r="G466">
        <v>0.23</v>
      </c>
      <c r="H466">
        <v>0.56999999999999995</v>
      </c>
      <c r="I466">
        <v>1.04</v>
      </c>
      <c r="J466">
        <v>1.48</v>
      </c>
      <c r="K466">
        <v>1.35</v>
      </c>
      <c r="L466">
        <v>1.78</v>
      </c>
      <c r="M466">
        <v>1.99</v>
      </c>
      <c r="N466">
        <v>4.37</v>
      </c>
      <c r="O466">
        <v>5.3</v>
      </c>
      <c r="P466">
        <v>5.91</v>
      </c>
    </row>
    <row r="467" spans="1:16" x14ac:dyDescent="0.2">
      <c r="A467" t="s">
        <v>272</v>
      </c>
      <c r="B467" t="s">
        <v>204</v>
      </c>
      <c r="C467" t="s">
        <v>361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</row>
    <row r="468" spans="1:16" x14ac:dyDescent="0.2">
      <c r="A468" t="s">
        <v>272</v>
      </c>
      <c r="B468" t="s">
        <v>205</v>
      </c>
      <c r="C468" t="s">
        <v>361</v>
      </c>
      <c r="E468">
        <v>0.18</v>
      </c>
      <c r="F468">
        <v>0.24</v>
      </c>
      <c r="G468">
        <v>1.83</v>
      </c>
      <c r="H468">
        <v>1.72</v>
      </c>
      <c r="I468">
        <v>4.54</v>
      </c>
      <c r="J468">
        <v>8.2200000000000006</v>
      </c>
      <c r="K468">
        <v>6.63</v>
      </c>
      <c r="L468">
        <v>8.16</v>
      </c>
      <c r="M468">
        <v>8.66</v>
      </c>
      <c r="N468">
        <v>53.57</v>
      </c>
      <c r="O468">
        <v>71.81</v>
      </c>
      <c r="P468">
        <v>73.69</v>
      </c>
    </row>
    <row r="469" spans="1:16" x14ac:dyDescent="0.2">
      <c r="A469" t="s">
        <v>259</v>
      </c>
      <c r="B469" t="s">
        <v>348</v>
      </c>
      <c r="C469" t="s">
        <v>361</v>
      </c>
      <c r="E469">
        <v>0.91</v>
      </c>
      <c r="F469">
        <v>0.86</v>
      </c>
      <c r="G469">
        <v>1.21</v>
      </c>
      <c r="H469">
        <v>1.49</v>
      </c>
      <c r="I469">
        <v>1.35</v>
      </c>
      <c r="J469">
        <v>0.94</v>
      </c>
      <c r="K469">
        <v>0.57999999999999996</v>
      </c>
      <c r="L469">
        <v>0.56000000000000005</v>
      </c>
      <c r="M469">
        <v>1.26</v>
      </c>
      <c r="N469">
        <v>1.1499999999999999</v>
      </c>
      <c r="O469">
        <v>1.17</v>
      </c>
      <c r="P469">
        <v>4.9800000000000004</v>
      </c>
    </row>
    <row r="470" spans="1:16" x14ac:dyDescent="0.2">
      <c r="A470" t="s">
        <v>259</v>
      </c>
      <c r="B470" t="s">
        <v>261</v>
      </c>
      <c r="C470" t="s">
        <v>361</v>
      </c>
      <c r="D470">
        <v>961297</v>
      </c>
      <c r="E470">
        <v>48952</v>
      </c>
      <c r="F470">
        <v>51213</v>
      </c>
      <c r="G470">
        <v>49582</v>
      </c>
      <c r="H470">
        <v>51073</v>
      </c>
      <c r="I470">
        <v>52983</v>
      </c>
      <c r="J470">
        <v>54308</v>
      </c>
      <c r="K470">
        <v>56108</v>
      </c>
      <c r="L470">
        <v>55631</v>
      </c>
      <c r="M470">
        <v>56741</v>
      </c>
      <c r="N470">
        <v>60728</v>
      </c>
      <c r="O470">
        <v>62371</v>
      </c>
      <c r="P470">
        <v>67370</v>
      </c>
    </row>
    <row r="471" spans="1:16" x14ac:dyDescent="0.2">
      <c r="A471" t="s">
        <v>259</v>
      </c>
      <c r="B471" t="s">
        <v>178</v>
      </c>
      <c r="C471" t="s">
        <v>361</v>
      </c>
      <c r="D471">
        <v>893140</v>
      </c>
      <c r="E471">
        <v>46407</v>
      </c>
      <c r="F471">
        <v>48470</v>
      </c>
      <c r="G471">
        <v>46748</v>
      </c>
      <c r="H471">
        <v>47810</v>
      </c>
      <c r="I471">
        <v>49315</v>
      </c>
      <c r="J471">
        <v>50273</v>
      </c>
      <c r="K471">
        <v>51909</v>
      </c>
      <c r="L471">
        <v>51284</v>
      </c>
      <c r="M471">
        <v>52262</v>
      </c>
      <c r="N471">
        <v>56311</v>
      </c>
      <c r="O471">
        <v>57828</v>
      </c>
      <c r="P471">
        <v>62248</v>
      </c>
    </row>
    <row r="472" spans="1:16" x14ac:dyDescent="0.2">
      <c r="A472" t="s">
        <v>259</v>
      </c>
      <c r="B472" t="s">
        <v>349</v>
      </c>
      <c r="C472" t="s">
        <v>361</v>
      </c>
      <c r="E472">
        <v>0</v>
      </c>
      <c r="F472">
        <v>0</v>
      </c>
      <c r="G472">
        <v>0</v>
      </c>
      <c r="H472">
        <v>21</v>
      </c>
      <c r="I472">
        <v>23</v>
      </c>
      <c r="J472">
        <v>30</v>
      </c>
      <c r="K472">
        <v>30</v>
      </c>
      <c r="L472">
        <v>30</v>
      </c>
      <c r="M472">
        <v>54</v>
      </c>
      <c r="N472">
        <v>128</v>
      </c>
      <c r="O472">
        <v>258</v>
      </c>
      <c r="P472">
        <v>317</v>
      </c>
    </row>
    <row r="473" spans="1:16" x14ac:dyDescent="0.2">
      <c r="A473" t="s">
        <v>350</v>
      </c>
      <c r="B473" t="s">
        <v>193</v>
      </c>
      <c r="C473" t="s">
        <v>361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</row>
    <row r="474" spans="1:16" x14ac:dyDescent="0.2">
      <c r="A474" t="s">
        <v>350</v>
      </c>
      <c r="B474" t="s">
        <v>351</v>
      </c>
      <c r="C474" t="s">
        <v>361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</row>
    <row r="475" spans="1:16" x14ac:dyDescent="0.2">
      <c r="A475" t="s">
        <v>350</v>
      </c>
      <c r="B475" t="s">
        <v>352</v>
      </c>
      <c r="C475" t="s">
        <v>361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</row>
    <row r="476" spans="1:16" x14ac:dyDescent="0.2">
      <c r="A476" t="s">
        <v>350</v>
      </c>
      <c r="B476" t="s">
        <v>195</v>
      </c>
      <c r="C476" t="s">
        <v>361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</row>
    <row r="477" spans="1:16" x14ac:dyDescent="0.2">
      <c r="A477" t="s">
        <v>350</v>
      </c>
      <c r="B477" t="s">
        <v>196</v>
      </c>
      <c r="C477" t="s">
        <v>361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</row>
    <row r="478" spans="1:16" x14ac:dyDescent="0.2">
      <c r="A478" t="s">
        <v>350</v>
      </c>
      <c r="B478" t="s">
        <v>197</v>
      </c>
      <c r="C478" t="s">
        <v>361</v>
      </c>
      <c r="E478">
        <v>0</v>
      </c>
      <c r="F478">
        <v>0</v>
      </c>
      <c r="G478">
        <v>331</v>
      </c>
      <c r="H478">
        <v>955</v>
      </c>
      <c r="I478">
        <v>1553</v>
      </c>
      <c r="J478">
        <v>1553</v>
      </c>
      <c r="K478">
        <v>1553</v>
      </c>
      <c r="L478">
        <v>2041</v>
      </c>
      <c r="M478">
        <v>2325</v>
      </c>
      <c r="N478">
        <v>2582</v>
      </c>
      <c r="O478">
        <v>2582</v>
      </c>
      <c r="P478">
        <v>2582</v>
      </c>
    </row>
    <row r="479" spans="1:16" x14ac:dyDescent="0.2">
      <c r="A479" t="s">
        <v>350</v>
      </c>
      <c r="B479" t="s">
        <v>198</v>
      </c>
      <c r="C479" t="s">
        <v>361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</row>
    <row r="480" spans="1:16" x14ac:dyDescent="0.2">
      <c r="A480" t="s">
        <v>350</v>
      </c>
      <c r="B480" t="s">
        <v>199</v>
      </c>
      <c r="C480" t="s">
        <v>361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</row>
    <row r="481" spans="1:17" x14ac:dyDescent="0.2">
      <c r="A481" t="s">
        <v>350</v>
      </c>
      <c r="B481" t="s">
        <v>200</v>
      </c>
      <c r="C481" t="s">
        <v>361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</row>
    <row r="482" spans="1:17" x14ac:dyDescent="0.2">
      <c r="A482" t="s">
        <v>350</v>
      </c>
      <c r="B482" t="s">
        <v>201</v>
      </c>
      <c r="C482" t="s">
        <v>361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</row>
    <row r="483" spans="1:17" x14ac:dyDescent="0.2">
      <c r="A483" t="s">
        <v>350</v>
      </c>
      <c r="B483" t="s">
        <v>202</v>
      </c>
      <c r="C483" t="s">
        <v>361</v>
      </c>
      <c r="E483">
        <v>42</v>
      </c>
      <c r="F483">
        <v>54</v>
      </c>
      <c r="G483">
        <v>54</v>
      </c>
      <c r="H483">
        <v>54</v>
      </c>
      <c r="I483">
        <v>584</v>
      </c>
      <c r="J483">
        <v>630</v>
      </c>
      <c r="K483">
        <v>630</v>
      </c>
      <c r="L483">
        <v>630</v>
      </c>
      <c r="M483">
        <v>630</v>
      </c>
      <c r="N483">
        <v>630</v>
      </c>
      <c r="O483">
        <v>630</v>
      </c>
      <c r="P483">
        <v>630</v>
      </c>
    </row>
    <row r="484" spans="1:17" x14ac:dyDescent="0.2">
      <c r="A484" t="s">
        <v>350</v>
      </c>
      <c r="B484" t="s">
        <v>203</v>
      </c>
      <c r="C484" t="s">
        <v>361</v>
      </c>
      <c r="E484">
        <v>0</v>
      </c>
      <c r="F484">
        <v>0</v>
      </c>
      <c r="G484">
        <v>332</v>
      </c>
      <c r="H484">
        <v>645</v>
      </c>
      <c r="I484">
        <v>875</v>
      </c>
      <c r="J484">
        <v>875</v>
      </c>
      <c r="K484">
        <v>875</v>
      </c>
      <c r="L484">
        <v>1176</v>
      </c>
      <c r="M484">
        <v>1391</v>
      </c>
      <c r="N484">
        <v>1391</v>
      </c>
      <c r="O484">
        <v>1391</v>
      </c>
      <c r="P484">
        <v>1391</v>
      </c>
    </row>
    <row r="485" spans="1:17" x14ac:dyDescent="0.2">
      <c r="A485" t="s">
        <v>350</v>
      </c>
      <c r="B485" t="s">
        <v>204</v>
      </c>
      <c r="C485" t="s">
        <v>361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</row>
    <row r="486" spans="1:17" x14ac:dyDescent="0.2">
      <c r="A486" t="s">
        <v>350</v>
      </c>
      <c r="B486" t="s">
        <v>205</v>
      </c>
      <c r="C486" t="s">
        <v>361</v>
      </c>
      <c r="E486">
        <v>246</v>
      </c>
      <c r="F486">
        <v>507</v>
      </c>
      <c r="G486">
        <v>654</v>
      </c>
      <c r="H486">
        <v>874</v>
      </c>
      <c r="I486">
        <v>1059</v>
      </c>
      <c r="J486">
        <v>1632</v>
      </c>
      <c r="K486">
        <v>1702</v>
      </c>
      <c r="L486">
        <v>1702</v>
      </c>
      <c r="M486">
        <v>1702</v>
      </c>
      <c r="N486">
        <v>3325</v>
      </c>
      <c r="O486">
        <v>3802</v>
      </c>
      <c r="P486">
        <v>4453</v>
      </c>
    </row>
    <row r="487" spans="1:17" x14ac:dyDescent="0.2">
      <c r="A487" t="s">
        <v>350</v>
      </c>
      <c r="B487" t="s">
        <v>206</v>
      </c>
      <c r="C487" t="s">
        <v>361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</row>
    <row r="488" spans="1:17" x14ac:dyDescent="0.2">
      <c r="A488" t="s">
        <v>350</v>
      </c>
      <c r="B488" t="s">
        <v>207</v>
      </c>
      <c r="C488" t="s">
        <v>361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</row>
    <row r="489" spans="1:17" x14ac:dyDescent="0.2">
      <c r="A489" t="s">
        <v>350</v>
      </c>
      <c r="B489" t="s">
        <v>208</v>
      </c>
      <c r="C489" t="s">
        <v>361</v>
      </c>
      <c r="E489">
        <v>678</v>
      </c>
      <c r="F489">
        <v>733</v>
      </c>
      <c r="G489">
        <v>855</v>
      </c>
      <c r="H489">
        <v>936</v>
      </c>
      <c r="I489">
        <v>936</v>
      </c>
      <c r="J489">
        <v>936</v>
      </c>
      <c r="K489">
        <v>936</v>
      </c>
      <c r="L489">
        <v>936</v>
      </c>
      <c r="M489">
        <v>936</v>
      </c>
      <c r="N489">
        <v>936</v>
      </c>
      <c r="O489">
        <v>936</v>
      </c>
      <c r="P489">
        <v>936</v>
      </c>
    </row>
    <row r="490" spans="1:17" x14ac:dyDescent="0.2">
      <c r="A490" t="s">
        <v>350</v>
      </c>
      <c r="B490" t="s">
        <v>209</v>
      </c>
      <c r="C490" t="s">
        <v>361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592</v>
      </c>
      <c r="K490">
        <v>1066</v>
      </c>
      <c r="L490">
        <v>1066</v>
      </c>
      <c r="M490">
        <v>1355</v>
      </c>
      <c r="N490">
        <v>3516</v>
      </c>
      <c r="O490">
        <v>4234</v>
      </c>
      <c r="P490">
        <v>5259</v>
      </c>
    </row>
    <row r="491" spans="1:17" x14ac:dyDescent="0.2">
      <c r="A491" t="s">
        <v>350</v>
      </c>
      <c r="B491" t="s">
        <v>210</v>
      </c>
      <c r="C491" t="s">
        <v>361</v>
      </c>
      <c r="E491">
        <v>0</v>
      </c>
      <c r="F491">
        <v>0</v>
      </c>
      <c r="G491">
        <v>0</v>
      </c>
      <c r="H491">
        <v>403</v>
      </c>
      <c r="I491">
        <v>516</v>
      </c>
      <c r="J491">
        <v>629</v>
      </c>
      <c r="K491">
        <v>629</v>
      </c>
      <c r="L491">
        <v>629</v>
      </c>
      <c r="M491">
        <v>629</v>
      </c>
      <c r="N491">
        <v>629</v>
      </c>
      <c r="O491">
        <v>629</v>
      </c>
      <c r="P491">
        <v>629</v>
      </c>
    </row>
    <row r="492" spans="1:17" x14ac:dyDescent="0.2">
      <c r="A492" t="s">
        <v>350</v>
      </c>
      <c r="B492" t="s">
        <v>211</v>
      </c>
      <c r="C492" t="s">
        <v>361</v>
      </c>
      <c r="E492">
        <v>0</v>
      </c>
      <c r="F492">
        <v>0</v>
      </c>
      <c r="G492">
        <v>0</v>
      </c>
      <c r="H492">
        <v>92</v>
      </c>
      <c r="I492">
        <v>92</v>
      </c>
      <c r="J492">
        <v>92</v>
      </c>
      <c r="K492">
        <v>92</v>
      </c>
      <c r="L492">
        <v>92</v>
      </c>
      <c r="M492">
        <v>92</v>
      </c>
      <c r="N492">
        <v>165</v>
      </c>
      <c r="O492">
        <v>165</v>
      </c>
      <c r="P492">
        <v>165</v>
      </c>
    </row>
    <row r="493" spans="1:17" x14ac:dyDescent="0.2">
      <c r="A493" t="s">
        <v>350</v>
      </c>
      <c r="B493" t="s">
        <v>212</v>
      </c>
      <c r="C493" t="s">
        <v>361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</row>
    <row r="494" spans="1:17" x14ac:dyDescent="0.2">
      <c r="A494" t="s">
        <v>350</v>
      </c>
      <c r="B494" t="s">
        <v>213</v>
      </c>
      <c r="C494" t="s">
        <v>361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</row>
    <row r="495" spans="1:17" x14ac:dyDescent="0.2">
      <c r="A495" t="s">
        <v>350</v>
      </c>
      <c r="B495" t="s">
        <v>342</v>
      </c>
      <c r="C495" t="s">
        <v>361</v>
      </c>
      <c r="E495">
        <v>966</v>
      </c>
      <c r="F495">
        <v>1294</v>
      </c>
      <c r="G495">
        <v>2226</v>
      </c>
      <c r="H495">
        <v>3960</v>
      </c>
      <c r="I495">
        <v>5615</v>
      </c>
      <c r="J495">
        <v>6940</v>
      </c>
      <c r="K495">
        <v>7484</v>
      </c>
      <c r="L495">
        <v>8272</v>
      </c>
      <c r="M495">
        <v>9061</v>
      </c>
      <c r="N495">
        <v>13176</v>
      </c>
      <c r="O495">
        <v>14370</v>
      </c>
      <c r="P495">
        <v>16046</v>
      </c>
    </row>
    <row r="496" spans="1:17" x14ac:dyDescent="0.2">
      <c r="A496" t="s">
        <v>230</v>
      </c>
      <c r="B496" t="s">
        <v>353</v>
      </c>
      <c r="C496" t="s">
        <v>361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10360</v>
      </c>
    </row>
    <row r="497" spans="1:17" x14ac:dyDescent="0.2">
      <c r="A497" t="s">
        <v>230</v>
      </c>
      <c r="B497" t="s">
        <v>354</v>
      </c>
      <c r="C497" t="s">
        <v>361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11010</v>
      </c>
    </row>
    <row r="498" spans="1:17" x14ac:dyDescent="0.2">
      <c r="A498" t="s">
        <v>230</v>
      </c>
      <c r="B498" t="s">
        <v>355</v>
      </c>
      <c r="C498" t="s">
        <v>361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2680</v>
      </c>
    </row>
    <row r="499" spans="1:17" x14ac:dyDescent="0.2">
      <c r="A499" t="s">
        <v>230</v>
      </c>
      <c r="B499" t="s">
        <v>356</v>
      </c>
      <c r="C499" t="s">
        <v>361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4875</v>
      </c>
    </row>
    <row r="500" spans="1:17" x14ac:dyDescent="0.2">
      <c r="A500" t="s">
        <v>340</v>
      </c>
      <c r="B500" t="s">
        <v>193</v>
      </c>
      <c r="C500" t="s">
        <v>362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</row>
    <row r="501" spans="1:17" x14ac:dyDescent="0.2">
      <c r="A501" t="s">
        <v>340</v>
      </c>
      <c r="B501" t="s">
        <v>194</v>
      </c>
      <c r="C501" t="s">
        <v>362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</row>
    <row r="502" spans="1:17" x14ac:dyDescent="0.2">
      <c r="A502" t="s">
        <v>340</v>
      </c>
      <c r="B502" t="s">
        <v>195</v>
      </c>
      <c r="C502" t="s">
        <v>362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</row>
    <row r="503" spans="1:17" x14ac:dyDescent="0.2">
      <c r="A503" t="s">
        <v>340</v>
      </c>
      <c r="B503" t="s">
        <v>196</v>
      </c>
      <c r="C503" t="s">
        <v>362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</row>
    <row r="504" spans="1:17" x14ac:dyDescent="0.2">
      <c r="A504" t="s">
        <v>340</v>
      </c>
      <c r="B504" t="s">
        <v>197</v>
      </c>
      <c r="C504" t="s">
        <v>362</v>
      </c>
      <c r="E504">
        <v>0</v>
      </c>
      <c r="F504">
        <v>0</v>
      </c>
      <c r="G504">
        <v>0.43</v>
      </c>
      <c r="H504">
        <v>1.46</v>
      </c>
      <c r="I504">
        <v>2.6</v>
      </c>
      <c r="J504">
        <v>2.6</v>
      </c>
      <c r="K504">
        <v>2.6</v>
      </c>
      <c r="L504">
        <v>3.14</v>
      </c>
      <c r="M504">
        <v>3.47</v>
      </c>
      <c r="N504">
        <v>4.47</v>
      </c>
      <c r="O504">
        <v>4.47</v>
      </c>
      <c r="P504">
        <v>4.47</v>
      </c>
    </row>
    <row r="505" spans="1:17" x14ac:dyDescent="0.2">
      <c r="A505" t="s">
        <v>340</v>
      </c>
      <c r="B505" t="s">
        <v>198</v>
      </c>
      <c r="C505" t="s">
        <v>362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</row>
    <row r="506" spans="1:17" x14ac:dyDescent="0.2">
      <c r="A506" t="s">
        <v>340</v>
      </c>
      <c r="B506" t="s">
        <v>199</v>
      </c>
      <c r="C506" t="s">
        <v>362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</row>
    <row r="507" spans="1:17" x14ac:dyDescent="0.2">
      <c r="A507" t="s">
        <v>340</v>
      </c>
      <c r="B507" t="s">
        <v>200</v>
      </c>
      <c r="C507" t="s">
        <v>362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</row>
    <row r="508" spans="1:17" x14ac:dyDescent="0.2">
      <c r="A508" t="s">
        <v>340</v>
      </c>
      <c r="B508" t="s">
        <v>201</v>
      </c>
      <c r="C508" t="s">
        <v>362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</row>
    <row r="509" spans="1:17" x14ac:dyDescent="0.2">
      <c r="A509" t="s">
        <v>340</v>
      </c>
      <c r="B509" t="s">
        <v>202</v>
      </c>
      <c r="C509" t="s">
        <v>362</v>
      </c>
      <c r="E509">
        <v>0.31</v>
      </c>
      <c r="F509">
        <v>0.4</v>
      </c>
      <c r="G509">
        <v>0.4</v>
      </c>
      <c r="H509">
        <v>1.1599999999999999</v>
      </c>
      <c r="I509">
        <v>6.55</v>
      </c>
      <c r="J509">
        <v>8.49</v>
      </c>
      <c r="K509">
        <v>8.49</v>
      </c>
      <c r="L509">
        <v>8.49</v>
      </c>
      <c r="M509">
        <v>9.39</v>
      </c>
      <c r="N509">
        <v>10.029999999999999</v>
      </c>
      <c r="O509">
        <v>10.029999999999999</v>
      </c>
      <c r="P509">
        <v>10.029999999999999</v>
      </c>
    </row>
    <row r="510" spans="1:17" x14ac:dyDescent="0.2">
      <c r="A510" t="s">
        <v>340</v>
      </c>
      <c r="B510" t="s">
        <v>203</v>
      </c>
      <c r="C510" t="s">
        <v>362</v>
      </c>
      <c r="E510">
        <v>0</v>
      </c>
      <c r="F510">
        <v>0</v>
      </c>
      <c r="G510">
        <v>1.32</v>
      </c>
      <c r="H510">
        <v>2.82</v>
      </c>
      <c r="I510">
        <v>4.32</v>
      </c>
      <c r="J510">
        <v>4.32</v>
      </c>
      <c r="K510">
        <v>4.32</v>
      </c>
      <c r="L510">
        <v>7</v>
      </c>
      <c r="M510">
        <v>8.75</v>
      </c>
      <c r="N510">
        <v>10.75</v>
      </c>
      <c r="O510">
        <v>10.75</v>
      </c>
      <c r="P510">
        <v>17.2</v>
      </c>
    </row>
    <row r="511" spans="1:17" x14ac:dyDescent="0.2">
      <c r="A511" t="s">
        <v>340</v>
      </c>
      <c r="B511" t="s">
        <v>204</v>
      </c>
      <c r="C511" t="s">
        <v>362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</row>
    <row r="512" spans="1:17" x14ac:dyDescent="0.2">
      <c r="A512" t="s">
        <v>340</v>
      </c>
      <c r="B512" t="s">
        <v>205</v>
      </c>
      <c r="C512" t="s">
        <v>362</v>
      </c>
      <c r="E512">
        <v>3</v>
      </c>
      <c r="F512">
        <v>6</v>
      </c>
      <c r="G512">
        <v>9</v>
      </c>
      <c r="H512">
        <v>14.25</v>
      </c>
      <c r="I512">
        <v>19.12</v>
      </c>
      <c r="J512">
        <v>26.23</v>
      </c>
      <c r="K512">
        <v>29.4</v>
      </c>
      <c r="L512">
        <v>29.4</v>
      </c>
      <c r="M512">
        <v>29.4</v>
      </c>
      <c r="N512">
        <v>40.08</v>
      </c>
      <c r="O512">
        <v>46.33</v>
      </c>
      <c r="P512">
        <v>69.290000000000006</v>
      </c>
    </row>
    <row r="513" spans="1:16" x14ac:dyDescent="0.2">
      <c r="A513" t="s">
        <v>340</v>
      </c>
      <c r="B513" t="s">
        <v>206</v>
      </c>
      <c r="C513" t="s">
        <v>362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</row>
    <row r="514" spans="1:16" x14ac:dyDescent="0.2">
      <c r="A514" t="s">
        <v>340</v>
      </c>
      <c r="B514" t="s">
        <v>207</v>
      </c>
      <c r="C514" t="s">
        <v>362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</row>
    <row r="515" spans="1:16" x14ac:dyDescent="0.2">
      <c r="A515" t="s">
        <v>340</v>
      </c>
      <c r="B515" t="s">
        <v>208</v>
      </c>
      <c r="C515" t="s">
        <v>362</v>
      </c>
      <c r="E515">
        <v>4.32</v>
      </c>
      <c r="F515">
        <v>5.1100000000000003</v>
      </c>
      <c r="G515">
        <v>5.85</v>
      </c>
      <c r="H515">
        <v>5.85</v>
      </c>
      <c r="I515">
        <v>5.85</v>
      </c>
      <c r="J515">
        <v>5.85</v>
      </c>
      <c r="K515">
        <v>5.85</v>
      </c>
      <c r="L515">
        <v>5.85</v>
      </c>
      <c r="M515">
        <v>5.85</v>
      </c>
      <c r="N515">
        <v>5.85</v>
      </c>
      <c r="O515">
        <v>5.85</v>
      </c>
      <c r="P515">
        <v>5.85</v>
      </c>
    </row>
    <row r="516" spans="1:16" x14ac:dyDescent="0.2">
      <c r="A516" t="s">
        <v>340</v>
      </c>
      <c r="B516" t="s">
        <v>209</v>
      </c>
      <c r="C516" t="s">
        <v>362</v>
      </c>
      <c r="E516">
        <v>0</v>
      </c>
      <c r="F516">
        <v>0</v>
      </c>
      <c r="G516">
        <v>0</v>
      </c>
      <c r="H516">
        <v>0</v>
      </c>
      <c r="I516">
        <v>0.77</v>
      </c>
      <c r="J516">
        <v>5.2</v>
      </c>
      <c r="K516">
        <v>7.79</v>
      </c>
      <c r="L516">
        <v>7.79</v>
      </c>
      <c r="M516">
        <v>8.18</v>
      </c>
      <c r="N516">
        <v>12.64</v>
      </c>
      <c r="O516">
        <v>14.61</v>
      </c>
      <c r="P516">
        <v>25.67</v>
      </c>
    </row>
    <row r="517" spans="1:16" x14ac:dyDescent="0.2">
      <c r="A517" t="s">
        <v>340</v>
      </c>
      <c r="B517" t="s">
        <v>210</v>
      </c>
      <c r="C517" t="s">
        <v>362</v>
      </c>
      <c r="E517">
        <v>0</v>
      </c>
      <c r="F517">
        <v>0</v>
      </c>
      <c r="G517">
        <v>0</v>
      </c>
      <c r="H517">
        <v>2.12</v>
      </c>
      <c r="I517">
        <v>2.62</v>
      </c>
      <c r="J517">
        <v>2.62</v>
      </c>
      <c r="K517">
        <v>2.62</v>
      </c>
      <c r="L517">
        <v>2.62</v>
      </c>
      <c r="M517">
        <v>2.62</v>
      </c>
      <c r="N517">
        <v>2.62</v>
      </c>
      <c r="O517">
        <v>2.62</v>
      </c>
      <c r="P517">
        <v>2.62</v>
      </c>
    </row>
    <row r="518" spans="1:16" x14ac:dyDescent="0.2">
      <c r="A518" t="s">
        <v>340</v>
      </c>
      <c r="B518" t="s">
        <v>211</v>
      </c>
      <c r="C518" t="s">
        <v>362</v>
      </c>
      <c r="E518">
        <v>0</v>
      </c>
      <c r="F518">
        <v>0</v>
      </c>
      <c r="G518">
        <v>0</v>
      </c>
      <c r="H518">
        <v>0.5</v>
      </c>
      <c r="I518">
        <v>0.5</v>
      </c>
      <c r="J518">
        <v>0.5</v>
      </c>
      <c r="K518">
        <v>0.5</v>
      </c>
      <c r="L518">
        <v>0.5</v>
      </c>
      <c r="M518">
        <v>0.5</v>
      </c>
      <c r="N518">
        <v>0.5</v>
      </c>
      <c r="O518">
        <v>0.5</v>
      </c>
      <c r="P518">
        <v>0.5</v>
      </c>
    </row>
    <row r="519" spans="1:16" x14ac:dyDescent="0.2">
      <c r="A519" t="s">
        <v>340</v>
      </c>
      <c r="B519" t="s">
        <v>212</v>
      </c>
      <c r="C519" t="s">
        <v>362</v>
      </c>
      <c r="E519">
        <v>0.03</v>
      </c>
      <c r="F519">
        <v>0.03</v>
      </c>
      <c r="G519">
        <v>0.03</v>
      </c>
      <c r="H519">
        <v>0.03</v>
      </c>
      <c r="I519">
        <v>0.03</v>
      </c>
      <c r="J519">
        <v>0.03</v>
      </c>
      <c r="K519">
        <v>0.03</v>
      </c>
      <c r="L519">
        <v>0.01</v>
      </c>
      <c r="M519">
        <v>0.01</v>
      </c>
      <c r="N519">
        <v>0</v>
      </c>
      <c r="O519">
        <v>0</v>
      </c>
      <c r="P519">
        <v>0</v>
      </c>
    </row>
    <row r="520" spans="1:16" x14ac:dyDescent="0.2">
      <c r="A520" t="s">
        <v>340</v>
      </c>
      <c r="B520" t="s">
        <v>213</v>
      </c>
      <c r="C520" t="s">
        <v>362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</row>
    <row r="521" spans="1:16" x14ac:dyDescent="0.2">
      <c r="A521" t="s">
        <v>340</v>
      </c>
      <c r="B521" t="s">
        <v>218</v>
      </c>
      <c r="C521" t="s">
        <v>362</v>
      </c>
      <c r="E521">
        <v>-0.59</v>
      </c>
      <c r="F521">
        <v>-0.59</v>
      </c>
      <c r="G521">
        <v>-0.59</v>
      </c>
      <c r="H521">
        <v>-0.59</v>
      </c>
      <c r="I521">
        <v>-0.59</v>
      </c>
      <c r="J521">
        <v>-0.59</v>
      </c>
      <c r="K521">
        <v>-0.59</v>
      </c>
      <c r="L521">
        <v>-0.59</v>
      </c>
      <c r="M521">
        <v>-0.59</v>
      </c>
      <c r="N521">
        <v>-0.94</v>
      </c>
      <c r="O521">
        <v>-0.94</v>
      </c>
      <c r="P521">
        <v>-5.26</v>
      </c>
    </row>
    <row r="522" spans="1:16" x14ac:dyDescent="0.2">
      <c r="A522" t="s">
        <v>340</v>
      </c>
      <c r="B522" t="s">
        <v>342</v>
      </c>
      <c r="C522" t="s">
        <v>362</v>
      </c>
      <c r="E522">
        <v>7.08</v>
      </c>
      <c r="F522">
        <v>10.95</v>
      </c>
      <c r="G522">
        <v>16.45</v>
      </c>
      <c r="H522">
        <v>27.62</v>
      </c>
      <c r="I522">
        <v>41.78</v>
      </c>
      <c r="J522">
        <v>55.25</v>
      </c>
      <c r="K522">
        <v>61.01</v>
      </c>
      <c r="L522">
        <v>64.2</v>
      </c>
      <c r="M522">
        <v>67.569999999999993</v>
      </c>
      <c r="N522">
        <v>86</v>
      </c>
      <c r="O522">
        <v>94.23</v>
      </c>
      <c r="P522">
        <v>130.37</v>
      </c>
    </row>
    <row r="523" spans="1:16" x14ac:dyDescent="0.2">
      <c r="A523" t="s">
        <v>266</v>
      </c>
      <c r="B523" t="s">
        <v>267</v>
      </c>
      <c r="C523" t="s">
        <v>362</v>
      </c>
      <c r="E523">
        <v>203.09</v>
      </c>
      <c r="F523">
        <v>205.78</v>
      </c>
      <c r="G523">
        <v>209.3</v>
      </c>
      <c r="H523">
        <v>218.94</v>
      </c>
      <c r="I523">
        <v>231.68</v>
      </c>
      <c r="J523">
        <v>246.61</v>
      </c>
      <c r="K523">
        <v>254.82</v>
      </c>
      <c r="L523">
        <v>262.92</v>
      </c>
      <c r="M523">
        <v>271.18</v>
      </c>
      <c r="N523">
        <v>301.23</v>
      </c>
      <c r="O523">
        <v>309.32</v>
      </c>
      <c r="P523">
        <v>334.9</v>
      </c>
    </row>
    <row r="524" spans="1:16" x14ac:dyDescent="0.2">
      <c r="A524" t="s">
        <v>270</v>
      </c>
      <c r="B524" t="s">
        <v>193</v>
      </c>
      <c r="C524" t="s">
        <v>362</v>
      </c>
      <c r="E524">
        <v>2.97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</row>
    <row r="525" spans="1:16" x14ac:dyDescent="0.2">
      <c r="A525" t="s">
        <v>270</v>
      </c>
      <c r="B525" t="s">
        <v>194</v>
      </c>
      <c r="C525" t="s">
        <v>362</v>
      </c>
      <c r="E525">
        <v>52.81</v>
      </c>
      <c r="F525">
        <v>63.32</v>
      </c>
      <c r="G525">
        <v>53.25</v>
      </c>
      <c r="H525">
        <v>40.67</v>
      </c>
      <c r="I525">
        <v>23.13</v>
      </c>
      <c r="J525">
        <v>20.329999999999998</v>
      </c>
      <c r="K525">
        <v>17.149999999999999</v>
      </c>
      <c r="L525">
        <v>16.71</v>
      </c>
      <c r="M525">
        <v>15.94</v>
      </c>
      <c r="N525">
        <v>10.17</v>
      </c>
      <c r="O525">
        <v>11.57</v>
      </c>
      <c r="P525">
        <v>2</v>
      </c>
    </row>
    <row r="526" spans="1:16" x14ac:dyDescent="0.2">
      <c r="A526" t="s">
        <v>270</v>
      </c>
      <c r="B526" t="s">
        <v>195</v>
      </c>
      <c r="C526" t="s">
        <v>362</v>
      </c>
      <c r="E526">
        <v>11.53</v>
      </c>
      <c r="F526">
        <v>12.9</v>
      </c>
      <c r="G526">
        <v>12.34</v>
      </c>
      <c r="H526">
        <v>12.51</v>
      </c>
      <c r="I526">
        <v>12.23</v>
      </c>
      <c r="J526">
        <v>9.43</v>
      </c>
      <c r="K526">
        <v>8.01</v>
      </c>
      <c r="L526">
        <v>6.82</v>
      </c>
      <c r="M526">
        <v>5.52</v>
      </c>
      <c r="N526">
        <v>1</v>
      </c>
      <c r="O526">
        <v>0</v>
      </c>
      <c r="P526">
        <v>0</v>
      </c>
    </row>
    <row r="527" spans="1:16" x14ac:dyDescent="0.2">
      <c r="A527" t="s">
        <v>270</v>
      </c>
      <c r="B527" t="s">
        <v>196</v>
      </c>
      <c r="C527" t="s">
        <v>362</v>
      </c>
      <c r="E527">
        <v>23.6</v>
      </c>
      <c r="F527">
        <v>5.09</v>
      </c>
      <c r="G527">
        <v>5.09</v>
      </c>
      <c r="H527">
        <v>5.1100000000000003</v>
      </c>
      <c r="I527">
        <v>5.09</v>
      </c>
      <c r="J527">
        <v>5.1100000000000003</v>
      </c>
      <c r="K527">
        <v>5.09</v>
      </c>
      <c r="L527">
        <v>5.09</v>
      </c>
      <c r="M527">
        <v>5.09</v>
      </c>
      <c r="N527">
        <v>5.09</v>
      </c>
      <c r="O527">
        <v>5.1100000000000003</v>
      </c>
      <c r="P527">
        <v>5.09</v>
      </c>
    </row>
    <row r="528" spans="1:16" x14ac:dyDescent="0.2">
      <c r="A528" t="s">
        <v>270</v>
      </c>
      <c r="B528" t="s">
        <v>197</v>
      </c>
      <c r="C528" t="s">
        <v>362</v>
      </c>
      <c r="E528">
        <v>11.3</v>
      </c>
      <c r="F528">
        <v>11.26</v>
      </c>
      <c r="G528">
        <v>14.58</v>
      </c>
      <c r="H528">
        <v>22.76</v>
      </c>
      <c r="I528">
        <v>30.57</v>
      </c>
      <c r="J528">
        <v>30.19</v>
      </c>
      <c r="K528">
        <v>30.34</v>
      </c>
      <c r="L528">
        <v>34.090000000000003</v>
      </c>
      <c r="M528">
        <v>36.4</v>
      </c>
      <c r="N528">
        <v>42.87</v>
      </c>
      <c r="O528">
        <v>42.32</v>
      </c>
      <c r="P528">
        <v>40.43</v>
      </c>
    </row>
    <row r="529" spans="1:16" x14ac:dyDescent="0.2">
      <c r="A529" t="s">
        <v>270</v>
      </c>
      <c r="B529" t="s">
        <v>198</v>
      </c>
      <c r="C529" t="s">
        <v>362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 x14ac:dyDescent="0.2">
      <c r="A530" t="s">
        <v>270</v>
      </c>
      <c r="B530" t="s">
        <v>199</v>
      </c>
      <c r="C530" t="s">
        <v>362</v>
      </c>
      <c r="E530">
        <v>2.4900000000000002</v>
      </c>
      <c r="F530">
        <v>3.23</v>
      </c>
      <c r="G530">
        <v>2.48</v>
      </c>
      <c r="H530">
        <v>2.4900000000000002</v>
      </c>
      <c r="I530">
        <v>2.4700000000000002</v>
      </c>
      <c r="J530">
        <v>2.48</v>
      </c>
      <c r="K530">
        <v>3.32</v>
      </c>
      <c r="L530">
        <v>2.4700000000000002</v>
      </c>
      <c r="M530">
        <v>2.4700000000000002</v>
      </c>
      <c r="N530">
        <v>2.23</v>
      </c>
      <c r="O530">
        <v>2.2400000000000002</v>
      </c>
      <c r="P530">
        <v>2.3199999999999998</v>
      </c>
    </row>
    <row r="531" spans="1:16" x14ac:dyDescent="0.2">
      <c r="A531" t="s">
        <v>270</v>
      </c>
      <c r="B531" t="s">
        <v>200</v>
      </c>
      <c r="C531" t="s">
        <v>362</v>
      </c>
      <c r="E531">
        <v>0.9</v>
      </c>
      <c r="F531">
        <v>1.71</v>
      </c>
      <c r="G531">
        <v>0.89</v>
      </c>
      <c r="H531">
        <v>0.9</v>
      </c>
      <c r="I531">
        <v>1.43</v>
      </c>
      <c r="J531">
        <v>1.39</v>
      </c>
      <c r="K531">
        <v>1.46</v>
      </c>
      <c r="L531">
        <v>0.89</v>
      </c>
      <c r="M531">
        <v>0.86</v>
      </c>
      <c r="N531">
        <v>1.02</v>
      </c>
      <c r="O531">
        <v>1.18</v>
      </c>
      <c r="P531">
        <v>1.0900000000000001</v>
      </c>
    </row>
    <row r="532" spans="1:16" x14ac:dyDescent="0.2">
      <c r="A532" t="s">
        <v>270</v>
      </c>
      <c r="B532" t="s">
        <v>201</v>
      </c>
      <c r="C532" t="s">
        <v>362</v>
      </c>
      <c r="E532">
        <v>27.19</v>
      </c>
      <c r="F532">
        <v>27.11</v>
      </c>
      <c r="G532">
        <v>27.11</v>
      </c>
      <c r="H532">
        <v>27.19</v>
      </c>
      <c r="I532">
        <v>27.11</v>
      </c>
      <c r="J532">
        <v>27.19</v>
      </c>
      <c r="K532">
        <v>27.11</v>
      </c>
      <c r="L532">
        <v>27.11</v>
      </c>
      <c r="M532">
        <v>27.11</v>
      </c>
      <c r="N532">
        <v>27.11</v>
      </c>
      <c r="O532">
        <v>27.19</v>
      </c>
      <c r="P532">
        <v>27.11</v>
      </c>
    </row>
    <row r="533" spans="1:16" x14ac:dyDescent="0.2">
      <c r="A533" t="s">
        <v>270</v>
      </c>
      <c r="B533" t="s">
        <v>202</v>
      </c>
      <c r="C533" t="s">
        <v>362</v>
      </c>
      <c r="E533">
        <v>22.29</v>
      </c>
      <c r="F533">
        <v>22.65</v>
      </c>
      <c r="G533">
        <v>22.52</v>
      </c>
      <c r="H533">
        <v>24.42</v>
      </c>
      <c r="I533">
        <v>34.950000000000003</v>
      </c>
      <c r="J533">
        <v>38.119999999999997</v>
      </c>
      <c r="K533">
        <v>38.119999999999997</v>
      </c>
      <c r="L533">
        <v>37.92</v>
      </c>
      <c r="M533">
        <v>40.229999999999997</v>
      </c>
      <c r="N533">
        <v>40.549999999999997</v>
      </c>
      <c r="O533">
        <v>40.909999999999997</v>
      </c>
      <c r="P533">
        <v>39.479999999999997</v>
      </c>
    </row>
    <row r="534" spans="1:16" x14ac:dyDescent="0.2">
      <c r="A534" t="s">
        <v>270</v>
      </c>
      <c r="B534" t="s">
        <v>203</v>
      </c>
      <c r="C534" t="s">
        <v>362</v>
      </c>
      <c r="E534">
        <v>0</v>
      </c>
      <c r="F534">
        <v>0</v>
      </c>
      <c r="G534">
        <v>5.0999999999999996</v>
      </c>
      <c r="H534">
        <v>11.25</v>
      </c>
      <c r="I534">
        <v>16.940000000000001</v>
      </c>
      <c r="J534">
        <v>16.96</v>
      </c>
      <c r="K534">
        <v>16.53</v>
      </c>
      <c r="L534">
        <v>26.16</v>
      </c>
      <c r="M534">
        <v>33.92</v>
      </c>
      <c r="N534">
        <v>41.75</v>
      </c>
      <c r="O534">
        <v>41.38</v>
      </c>
      <c r="P534">
        <v>65.66</v>
      </c>
    </row>
    <row r="535" spans="1:16" x14ac:dyDescent="0.2">
      <c r="A535" t="s">
        <v>270</v>
      </c>
      <c r="B535" t="s">
        <v>204</v>
      </c>
      <c r="C535" t="s">
        <v>362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</row>
    <row r="536" spans="1:16" x14ac:dyDescent="0.2">
      <c r="A536" t="s">
        <v>270</v>
      </c>
      <c r="B536" t="s">
        <v>205</v>
      </c>
      <c r="C536" t="s">
        <v>362</v>
      </c>
      <c r="E536">
        <v>60</v>
      </c>
      <c r="F536">
        <v>68.75</v>
      </c>
      <c r="G536">
        <v>75.5</v>
      </c>
      <c r="H536">
        <v>90</v>
      </c>
      <c r="I536">
        <v>99.36</v>
      </c>
      <c r="J536">
        <v>119.36</v>
      </c>
      <c r="K536">
        <v>128.55000000000001</v>
      </c>
      <c r="L536">
        <v>128.19999999999999</v>
      </c>
      <c r="M536">
        <v>127.01</v>
      </c>
      <c r="N536">
        <v>150.46</v>
      </c>
      <c r="O536">
        <v>162.59</v>
      </c>
      <c r="P536">
        <v>194.61</v>
      </c>
    </row>
    <row r="537" spans="1:16" x14ac:dyDescent="0.2">
      <c r="A537" t="s">
        <v>270</v>
      </c>
      <c r="B537" t="s">
        <v>206</v>
      </c>
      <c r="C537" t="s">
        <v>362</v>
      </c>
      <c r="E537">
        <v>29.54</v>
      </c>
      <c r="F537">
        <v>31.54</v>
      </c>
      <c r="G537">
        <v>33.71</v>
      </c>
      <c r="H537">
        <v>38.340000000000003</v>
      </c>
      <c r="I537">
        <v>42.89</v>
      </c>
      <c r="J537">
        <v>47.7</v>
      </c>
      <c r="K537">
        <v>49.88</v>
      </c>
      <c r="L537">
        <v>52.14</v>
      </c>
      <c r="M537">
        <v>54.36</v>
      </c>
      <c r="N537">
        <v>63.11</v>
      </c>
      <c r="O537">
        <v>65.56</v>
      </c>
      <c r="P537">
        <v>76.78</v>
      </c>
    </row>
    <row r="538" spans="1:16" x14ac:dyDescent="0.2">
      <c r="A538" t="s">
        <v>270</v>
      </c>
      <c r="B538" t="s">
        <v>343</v>
      </c>
      <c r="C538" t="s">
        <v>362</v>
      </c>
      <c r="E538">
        <v>-2.62</v>
      </c>
      <c r="F538">
        <v>-2.98</v>
      </c>
      <c r="G538">
        <v>-3.28</v>
      </c>
      <c r="H538">
        <v>-3.43</v>
      </c>
      <c r="I538">
        <v>-3.8</v>
      </c>
      <c r="J538">
        <v>-5.78</v>
      </c>
      <c r="K538">
        <v>-6.91</v>
      </c>
      <c r="L538">
        <v>-6.94</v>
      </c>
      <c r="M538">
        <v>-7.07</v>
      </c>
      <c r="N538">
        <v>-8.9700000000000006</v>
      </c>
      <c r="O538">
        <v>-9.98</v>
      </c>
      <c r="P538">
        <v>-13.91</v>
      </c>
    </row>
    <row r="539" spans="1:16" x14ac:dyDescent="0.2">
      <c r="A539" t="s">
        <v>270</v>
      </c>
      <c r="B539" t="s">
        <v>210</v>
      </c>
      <c r="C539" t="s">
        <v>362</v>
      </c>
      <c r="E539">
        <v>-0.47</v>
      </c>
      <c r="F539">
        <v>-0.55000000000000004</v>
      </c>
      <c r="G539">
        <v>-0.81</v>
      </c>
      <c r="H539">
        <v>-2.46</v>
      </c>
      <c r="I539">
        <v>-3.15</v>
      </c>
      <c r="J539">
        <v>-3.16</v>
      </c>
      <c r="K539">
        <v>-2.95</v>
      </c>
      <c r="L539">
        <v>-3.06</v>
      </c>
      <c r="M539">
        <v>-3</v>
      </c>
      <c r="N539">
        <v>-2.98</v>
      </c>
      <c r="O539">
        <v>-2.93</v>
      </c>
      <c r="P539">
        <v>-2.59</v>
      </c>
    </row>
    <row r="540" spans="1:16" x14ac:dyDescent="0.2">
      <c r="A540" t="s">
        <v>270</v>
      </c>
      <c r="B540" t="s">
        <v>211</v>
      </c>
      <c r="C540" t="s">
        <v>362</v>
      </c>
      <c r="E540">
        <v>0</v>
      </c>
      <c r="F540">
        <v>0</v>
      </c>
      <c r="G540">
        <v>0</v>
      </c>
      <c r="H540">
        <v>-0.44</v>
      </c>
      <c r="I540">
        <v>-0.54</v>
      </c>
      <c r="J540">
        <v>-0.54</v>
      </c>
      <c r="K540">
        <v>-0.51</v>
      </c>
      <c r="L540">
        <v>-0.5</v>
      </c>
      <c r="M540">
        <v>-0.51</v>
      </c>
      <c r="N540">
        <v>-0.49</v>
      </c>
      <c r="O540">
        <v>-0.48</v>
      </c>
      <c r="P540">
        <v>-0.43</v>
      </c>
    </row>
    <row r="541" spans="1:16" x14ac:dyDescent="0.2">
      <c r="A541" t="s">
        <v>270</v>
      </c>
      <c r="B541" t="s">
        <v>212</v>
      </c>
      <c r="C541" t="s">
        <v>362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</row>
    <row r="542" spans="1:16" x14ac:dyDescent="0.2">
      <c r="A542" t="s">
        <v>270</v>
      </c>
      <c r="B542" t="s">
        <v>213</v>
      </c>
      <c r="C542" t="s">
        <v>362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 x14ac:dyDescent="0.2">
      <c r="A543" t="s">
        <v>270</v>
      </c>
      <c r="B543" t="s">
        <v>344</v>
      </c>
      <c r="C543" t="s">
        <v>362</v>
      </c>
      <c r="E543">
        <v>12.15</v>
      </c>
      <c r="F543">
        <v>12.48</v>
      </c>
      <c r="G543">
        <v>17.100000000000001</v>
      </c>
      <c r="H543">
        <v>13.03</v>
      </c>
      <c r="I543">
        <v>13.4</v>
      </c>
      <c r="J543">
        <v>15.02</v>
      </c>
      <c r="K543">
        <v>17.5</v>
      </c>
      <c r="L543">
        <v>17.239999999999998</v>
      </c>
      <c r="M543">
        <v>17.36</v>
      </c>
      <c r="N543">
        <v>22.8</v>
      </c>
      <c r="O543">
        <v>21.42</v>
      </c>
      <c r="P543">
        <v>14.8</v>
      </c>
    </row>
    <row r="544" spans="1:16" x14ac:dyDescent="0.2">
      <c r="A544" t="s">
        <v>270</v>
      </c>
      <c r="B544" t="s">
        <v>345</v>
      </c>
      <c r="C544" t="s">
        <v>362</v>
      </c>
      <c r="E544">
        <v>-2.89</v>
      </c>
      <c r="F544">
        <v>-1.42</v>
      </c>
      <c r="G544">
        <v>-4.53</v>
      </c>
      <c r="H544">
        <v>-5.57</v>
      </c>
      <c r="I544">
        <v>-7.64</v>
      </c>
      <c r="J544">
        <v>-7.64</v>
      </c>
      <c r="K544">
        <v>-6.2</v>
      </c>
      <c r="L544">
        <v>-6.79</v>
      </c>
      <c r="M544">
        <v>-7</v>
      </c>
      <c r="N544">
        <v>-7.25</v>
      </c>
      <c r="O544">
        <v>-7.49</v>
      </c>
      <c r="P544">
        <v>-13.87</v>
      </c>
    </row>
    <row r="545" spans="1:16" x14ac:dyDescent="0.2">
      <c r="A545" t="s">
        <v>270</v>
      </c>
      <c r="B545" t="s">
        <v>272</v>
      </c>
      <c r="C545" t="s">
        <v>362</v>
      </c>
      <c r="E545">
        <v>0.24</v>
      </c>
      <c r="F545">
        <v>0.24</v>
      </c>
      <c r="G545">
        <v>2.58</v>
      </c>
      <c r="H545">
        <v>4.17</v>
      </c>
      <c r="I545">
        <v>11.14</v>
      </c>
      <c r="J545">
        <v>14.69</v>
      </c>
      <c r="K545">
        <v>15.01</v>
      </c>
      <c r="L545">
        <v>16.809999999999999</v>
      </c>
      <c r="M545">
        <v>17.670000000000002</v>
      </c>
      <c r="N545">
        <v>27.51</v>
      </c>
      <c r="O545">
        <v>34.44</v>
      </c>
      <c r="P545">
        <v>73.150000000000006</v>
      </c>
    </row>
    <row r="546" spans="1:16" x14ac:dyDescent="0.2">
      <c r="A546" t="s">
        <v>270</v>
      </c>
      <c r="B546" t="s">
        <v>346</v>
      </c>
      <c r="C546" t="s">
        <v>362</v>
      </c>
      <c r="E546">
        <v>9.26</v>
      </c>
      <c r="F546">
        <v>11.05</v>
      </c>
      <c r="G546">
        <v>12.57</v>
      </c>
      <c r="H546">
        <v>7.46</v>
      </c>
      <c r="I546">
        <v>5.77</v>
      </c>
      <c r="J546">
        <v>7.38</v>
      </c>
      <c r="K546">
        <v>11.29</v>
      </c>
      <c r="L546">
        <v>10.44</v>
      </c>
      <c r="M546">
        <v>10.37</v>
      </c>
      <c r="N546">
        <v>15.55</v>
      </c>
      <c r="O546">
        <v>13.92</v>
      </c>
      <c r="P546">
        <v>0.93</v>
      </c>
    </row>
    <row r="547" spans="1:16" x14ac:dyDescent="0.2">
      <c r="A547" t="s">
        <v>270</v>
      </c>
      <c r="B547" t="s">
        <v>347</v>
      </c>
      <c r="C547" t="s">
        <v>362</v>
      </c>
      <c r="E547">
        <v>253.67</v>
      </c>
      <c r="F547">
        <v>256.5</v>
      </c>
      <c r="G547">
        <v>265.58</v>
      </c>
      <c r="H547">
        <v>282.33</v>
      </c>
      <c r="I547">
        <v>302.08</v>
      </c>
      <c r="J547">
        <v>323.8</v>
      </c>
      <c r="K547">
        <v>332.7</v>
      </c>
      <c r="L547">
        <v>344.33</v>
      </c>
      <c r="M547">
        <v>355.7</v>
      </c>
      <c r="N547">
        <v>395.72</v>
      </c>
      <c r="O547">
        <v>408.09</v>
      </c>
      <c r="P547">
        <v>452.45</v>
      </c>
    </row>
    <row r="548" spans="1:16" x14ac:dyDescent="0.2">
      <c r="A548" t="s">
        <v>272</v>
      </c>
      <c r="B548" t="s">
        <v>202</v>
      </c>
      <c r="C548" t="s">
        <v>362</v>
      </c>
      <c r="E548">
        <v>0.02</v>
      </c>
      <c r="F548">
        <v>0.02</v>
      </c>
      <c r="G548">
        <v>0.15</v>
      </c>
      <c r="H548">
        <v>0.4</v>
      </c>
      <c r="I548">
        <v>1.87</v>
      </c>
      <c r="J548">
        <v>3.39</v>
      </c>
      <c r="K548">
        <v>3.27</v>
      </c>
      <c r="L548">
        <v>3.48</v>
      </c>
      <c r="M548">
        <v>3.54</v>
      </c>
      <c r="N548">
        <v>4.46</v>
      </c>
      <c r="O548">
        <v>4.22</v>
      </c>
      <c r="P548">
        <v>5.53</v>
      </c>
    </row>
    <row r="549" spans="1:16" x14ac:dyDescent="0.2">
      <c r="A549" t="s">
        <v>272</v>
      </c>
      <c r="B549" t="s">
        <v>203</v>
      </c>
      <c r="C549" t="s">
        <v>362</v>
      </c>
      <c r="E549">
        <v>0</v>
      </c>
      <c r="F549">
        <v>0</v>
      </c>
      <c r="G549">
        <v>0.28000000000000003</v>
      </c>
      <c r="H549">
        <v>0.65</v>
      </c>
      <c r="I549">
        <v>1.42</v>
      </c>
      <c r="J549">
        <v>1.44</v>
      </c>
      <c r="K549">
        <v>1.82</v>
      </c>
      <c r="L549">
        <v>3.07</v>
      </c>
      <c r="M549">
        <v>2.68</v>
      </c>
      <c r="N549">
        <v>3.5</v>
      </c>
      <c r="O549">
        <v>3.99</v>
      </c>
      <c r="P549">
        <v>7.48</v>
      </c>
    </row>
    <row r="550" spans="1:16" x14ac:dyDescent="0.2">
      <c r="A550" t="s">
        <v>272</v>
      </c>
      <c r="B550" t="s">
        <v>204</v>
      </c>
      <c r="C550" t="s">
        <v>362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</row>
    <row r="551" spans="1:16" x14ac:dyDescent="0.2">
      <c r="A551" t="s">
        <v>272</v>
      </c>
      <c r="B551" t="s">
        <v>205</v>
      </c>
      <c r="C551" t="s">
        <v>362</v>
      </c>
      <c r="E551">
        <v>0.22</v>
      </c>
      <c r="F551">
        <v>0.22</v>
      </c>
      <c r="G551">
        <v>2.16</v>
      </c>
      <c r="H551">
        <v>3.13</v>
      </c>
      <c r="I551">
        <v>7.85</v>
      </c>
      <c r="J551">
        <v>9.86</v>
      </c>
      <c r="K551">
        <v>9.92</v>
      </c>
      <c r="L551">
        <v>10.27</v>
      </c>
      <c r="M551">
        <v>11.46</v>
      </c>
      <c r="N551">
        <v>19.54</v>
      </c>
      <c r="O551">
        <v>26.23</v>
      </c>
      <c r="P551">
        <v>60.14</v>
      </c>
    </row>
    <row r="552" spans="1:16" x14ac:dyDescent="0.2">
      <c r="A552" t="s">
        <v>259</v>
      </c>
      <c r="B552" t="s">
        <v>348</v>
      </c>
      <c r="C552" t="s">
        <v>362</v>
      </c>
      <c r="E552">
        <v>0.91</v>
      </c>
      <c r="F552">
        <v>0.86</v>
      </c>
      <c r="G552">
        <v>1.21</v>
      </c>
      <c r="H552">
        <v>1.49</v>
      </c>
      <c r="I552">
        <v>1.35</v>
      </c>
      <c r="J552">
        <v>0.94</v>
      </c>
      <c r="K552">
        <v>0.57999999999999996</v>
      </c>
      <c r="L552">
        <v>0.56000000000000005</v>
      </c>
      <c r="M552">
        <v>1.26</v>
      </c>
      <c r="N552">
        <v>1.1499999999999999</v>
      </c>
      <c r="O552">
        <v>1.17</v>
      </c>
      <c r="P552">
        <v>4.9800000000000004</v>
      </c>
    </row>
    <row r="553" spans="1:16" x14ac:dyDescent="0.2">
      <c r="A553" t="s">
        <v>259</v>
      </c>
      <c r="B553" t="s">
        <v>261</v>
      </c>
      <c r="C553" t="s">
        <v>362</v>
      </c>
      <c r="D553">
        <v>984942</v>
      </c>
      <c r="E553">
        <v>48665</v>
      </c>
      <c r="F553">
        <v>51207</v>
      </c>
      <c r="G553">
        <v>49354</v>
      </c>
      <c r="H553">
        <v>51212</v>
      </c>
      <c r="I553">
        <v>54045</v>
      </c>
      <c r="J553">
        <v>55589</v>
      </c>
      <c r="K553">
        <v>57799</v>
      </c>
      <c r="L553">
        <v>57499</v>
      </c>
      <c r="M553">
        <v>58498</v>
      </c>
      <c r="N553">
        <v>62734</v>
      </c>
      <c r="O553">
        <v>64224</v>
      </c>
      <c r="P553">
        <v>69905</v>
      </c>
    </row>
    <row r="554" spans="1:16" x14ac:dyDescent="0.2">
      <c r="A554" t="s">
        <v>259</v>
      </c>
      <c r="B554" t="s">
        <v>178</v>
      </c>
      <c r="C554" t="s">
        <v>362</v>
      </c>
      <c r="D554">
        <v>921398</v>
      </c>
      <c r="E554">
        <v>46447</v>
      </c>
      <c r="F554">
        <v>48931</v>
      </c>
      <c r="G554">
        <v>46949</v>
      </c>
      <c r="H554">
        <v>48386</v>
      </c>
      <c r="I554">
        <v>50804</v>
      </c>
      <c r="J554">
        <v>51958</v>
      </c>
      <c r="K554">
        <v>54001</v>
      </c>
      <c r="L554">
        <v>53554</v>
      </c>
      <c r="M554">
        <v>54426</v>
      </c>
      <c r="N554">
        <v>58474</v>
      </c>
      <c r="O554">
        <v>59833</v>
      </c>
      <c r="P554">
        <v>64875</v>
      </c>
    </row>
    <row r="555" spans="1:16" x14ac:dyDescent="0.2">
      <c r="A555" t="s">
        <v>259</v>
      </c>
      <c r="B555" t="s">
        <v>349</v>
      </c>
      <c r="C555" t="s">
        <v>362</v>
      </c>
      <c r="E555">
        <v>0</v>
      </c>
      <c r="F555">
        <v>0</v>
      </c>
      <c r="G555">
        <v>0</v>
      </c>
      <c r="H555">
        <v>21</v>
      </c>
      <c r="I555">
        <v>37</v>
      </c>
      <c r="J555">
        <v>37</v>
      </c>
      <c r="K555">
        <v>37</v>
      </c>
      <c r="L555">
        <v>44</v>
      </c>
      <c r="M555">
        <v>85</v>
      </c>
      <c r="N555">
        <v>189</v>
      </c>
      <c r="O555">
        <v>196</v>
      </c>
      <c r="P555">
        <v>1002</v>
      </c>
    </row>
    <row r="556" spans="1:16" x14ac:dyDescent="0.2">
      <c r="A556" t="s">
        <v>350</v>
      </c>
      <c r="B556" t="s">
        <v>193</v>
      </c>
      <c r="C556" t="s">
        <v>362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 x14ac:dyDescent="0.2">
      <c r="A557" t="s">
        <v>350</v>
      </c>
      <c r="B557" t="s">
        <v>351</v>
      </c>
      <c r="C557" t="s">
        <v>362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 x14ac:dyDescent="0.2">
      <c r="A558" t="s">
        <v>350</v>
      </c>
      <c r="B558" t="s">
        <v>352</v>
      </c>
      <c r="C558" t="s">
        <v>362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</row>
    <row r="559" spans="1:16" x14ac:dyDescent="0.2">
      <c r="A559" t="s">
        <v>350</v>
      </c>
      <c r="B559" t="s">
        <v>195</v>
      </c>
      <c r="C559" t="s">
        <v>362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</row>
    <row r="560" spans="1:16" x14ac:dyDescent="0.2">
      <c r="A560" t="s">
        <v>350</v>
      </c>
      <c r="B560" t="s">
        <v>196</v>
      </c>
      <c r="C560" t="s">
        <v>362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</row>
    <row r="561" spans="1:16" x14ac:dyDescent="0.2">
      <c r="A561" t="s">
        <v>350</v>
      </c>
      <c r="B561" t="s">
        <v>197</v>
      </c>
      <c r="C561" t="s">
        <v>362</v>
      </c>
      <c r="E561">
        <v>0</v>
      </c>
      <c r="F561">
        <v>0</v>
      </c>
      <c r="G561">
        <v>227</v>
      </c>
      <c r="H561">
        <v>766</v>
      </c>
      <c r="I561">
        <v>1364</v>
      </c>
      <c r="J561">
        <v>1364</v>
      </c>
      <c r="K561">
        <v>1364</v>
      </c>
      <c r="L561">
        <v>1624</v>
      </c>
      <c r="M561">
        <v>1786</v>
      </c>
      <c r="N561">
        <v>2278</v>
      </c>
      <c r="O561">
        <v>2278</v>
      </c>
      <c r="P561">
        <v>2278</v>
      </c>
    </row>
    <row r="562" spans="1:16" x14ac:dyDescent="0.2">
      <c r="A562" t="s">
        <v>350</v>
      </c>
      <c r="B562" t="s">
        <v>198</v>
      </c>
      <c r="C562" t="s">
        <v>362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</row>
    <row r="563" spans="1:16" x14ac:dyDescent="0.2">
      <c r="A563" t="s">
        <v>350</v>
      </c>
      <c r="B563" t="s">
        <v>199</v>
      </c>
      <c r="C563" t="s">
        <v>362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</row>
    <row r="564" spans="1:16" x14ac:dyDescent="0.2">
      <c r="A564" t="s">
        <v>350</v>
      </c>
      <c r="B564" t="s">
        <v>200</v>
      </c>
      <c r="C564" t="s">
        <v>362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 x14ac:dyDescent="0.2">
      <c r="A565" t="s">
        <v>350</v>
      </c>
      <c r="B565" t="s">
        <v>201</v>
      </c>
      <c r="C565" t="s">
        <v>362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</row>
    <row r="566" spans="1:16" x14ac:dyDescent="0.2">
      <c r="A566" t="s">
        <v>350</v>
      </c>
      <c r="B566" t="s">
        <v>202</v>
      </c>
      <c r="C566" t="s">
        <v>362</v>
      </c>
      <c r="E566">
        <v>42</v>
      </c>
      <c r="F566">
        <v>54</v>
      </c>
      <c r="G566">
        <v>54</v>
      </c>
      <c r="H566">
        <v>144</v>
      </c>
      <c r="I566">
        <v>773</v>
      </c>
      <c r="J566">
        <v>980</v>
      </c>
      <c r="K566">
        <v>980</v>
      </c>
      <c r="L566">
        <v>980</v>
      </c>
      <c r="M566">
        <v>1065</v>
      </c>
      <c r="N566">
        <v>1136</v>
      </c>
      <c r="O566">
        <v>1136</v>
      </c>
      <c r="P566">
        <v>1136</v>
      </c>
    </row>
    <row r="567" spans="1:16" x14ac:dyDescent="0.2">
      <c r="A567" t="s">
        <v>350</v>
      </c>
      <c r="B567" t="s">
        <v>203</v>
      </c>
      <c r="C567" t="s">
        <v>362</v>
      </c>
      <c r="E567">
        <v>0</v>
      </c>
      <c r="F567">
        <v>0</v>
      </c>
      <c r="G567">
        <v>268</v>
      </c>
      <c r="H567">
        <v>582</v>
      </c>
      <c r="I567">
        <v>872</v>
      </c>
      <c r="J567">
        <v>872</v>
      </c>
      <c r="K567">
        <v>872</v>
      </c>
      <c r="L567">
        <v>1334</v>
      </c>
      <c r="M567">
        <v>1677</v>
      </c>
      <c r="N567">
        <v>2098</v>
      </c>
      <c r="O567">
        <v>2098</v>
      </c>
      <c r="P567">
        <v>3413</v>
      </c>
    </row>
    <row r="568" spans="1:16" x14ac:dyDescent="0.2">
      <c r="A568" t="s">
        <v>350</v>
      </c>
      <c r="B568" t="s">
        <v>204</v>
      </c>
      <c r="C568" t="s">
        <v>362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</row>
    <row r="569" spans="1:16" x14ac:dyDescent="0.2">
      <c r="A569" t="s">
        <v>350</v>
      </c>
      <c r="B569" t="s">
        <v>205</v>
      </c>
      <c r="C569" t="s">
        <v>362</v>
      </c>
      <c r="E569">
        <v>246</v>
      </c>
      <c r="F569">
        <v>509</v>
      </c>
      <c r="G569">
        <v>763</v>
      </c>
      <c r="H569">
        <v>1193</v>
      </c>
      <c r="I569">
        <v>1601</v>
      </c>
      <c r="J569">
        <v>2157</v>
      </c>
      <c r="K569">
        <v>2393</v>
      </c>
      <c r="L569">
        <v>2393</v>
      </c>
      <c r="M569">
        <v>2393</v>
      </c>
      <c r="N569">
        <v>2991</v>
      </c>
      <c r="O569">
        <v>3315</v>
      </c>
      <c r="P569">
        <v>4282</v>
      </c>
    </row>
    <row r="570" spans="1:16" x14ac:dyDescent="0.2">
      <c r="A570" t="s">
        <v>350</v>
      </c>
      <c r="B570" t="s">
        <v>206</v>
      </c>
      <c r="C570" t="s">
        <v>362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</row>
    <row r="571" spans="1:16" x14ac:dyDescent="0.2">
      <c r="A571" t="s">
        <v>350</v>
      </c>
      <c r="B571" t="s">
        <v>207</v>
      </c>
      <c r="C571" t="s">
        <v>362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</row>
    <row r="572" spans="1:16" x14ac:dyDescent="0.2">
      <c r="A572" t="s">
        <v>350</v>
      </c>
      <c r="B572" t="s">
        <v>208</v>
      </c>
      <c r="C572" t="s">
        <v>362</v>
      </c>
      <c r="E572">
        <v>724</v>
      </c>
      <c r="F572">
        <v>857</v>
      </c>
      <c r="G572">
        <v>984</v>
      </c>
      <c r="H572">
        <v>984</v>
      </c>
      <c r="I572">
        <v>984</v>
      </c>
      <c r="J572">
        <v>984</v>
      </c>
      <c r="K572">
        <v>984</v>
      </c>
      <c r="L572">
        <v>984</v>
      </c>
      <c r="M572">
        <v>984</v>
      </c>
      <c r="N572">
        <v>984</v>
      </c>
      <c r="O572">
        <v>984</v>
      </c>
      <c r="P572">
        <v>984</v>
      </c>
    </row>
    <row r="573" spans="1:16" x14ac:dyDescent="0.2">
      <c r="A573" t="s">
        <v>350</v>
      </c>
      <c r="B573" t="s">
        <v>209</v>
      </c>
      <c r="C573" t="s">
        <v>362</v>
      </c>
      <c r="E573">
        <v>0</v>
      </c>
      <c r="F573">
        <v>0</v>
      </c>
      <c r="G573">
        <v>0</v>
      </c>
      <c r="H573">
        <v>0</v>
      </c>
      <c r="I573">
        <v>186</v>
      </c>
      <c r="J573">
        <v>1190</v>
      </c>
      <c r="K573">
        <v>1756</v>
      </c>
      <c r="L573">
        <v>1756</v>
      </c>
      <c r="M573">
        <v>1834</v>
      </c>
      <c r="N573">
        <v>2681</v>
      </c>
      <c r="O573">
        <v>3048</v>
      </c>
      <c r="P573">
        <v>4940</v>
      </c>
    </row>
    <row r="574" spans="1:16" x14ac:dyDescent="0.2">
      <c r="A574" t="s">
        <v>350</v>
      </c>
      <c r="B574" t="s">
        <v>210</v>
      </c>
      <c r="C574" t="s">
        <v>362</v>
      </c>
      <c r="E574">
        <v>0</v>
      </c>
      <c r="F574">
        <v>0</v>
      </c>
      <c r="G574">
        <v>0</v>
      </c>
      <c r="H574">
        <v>480</v>
      </c>
      <c r="I574">
        <v>593</v>
      </c>
      <c r="J574">
        <v>593</v>
      </c>
      <c r="K574">
        <v>593</v>
      </c>
      <c r="L574">
        <v>593</v>
      </c>
      <c r="M574">
        <v>593</v>
      </c>
      <c r="N574">
        <v>593</v>
      </c>
      <c r="O574">
        <v>593</v>
      </c>
      <c r="P574">
        <v>593</v>
      </c>
    </row>
    <row r="575" spans="1:16" x14ac:dyDescent="0.2">
      <c r="A575" t="s">
        <v>350</v>
      </c>
      <c r="B575" t="s">
        <v>211</v>
      </c>
      <c r="C575" t="s">
        <v>362</v>
      </c>
      <c r="E575">
        <v>0</v>
      </c>
      <c r="F575">
        <v>0</v>
      </c>
      <c r="G575">
        <v>0</v>
      </c>
      <c r="H575">
        <v>92</v>
      </c>
      <c r="I575">
        <v>92</v>
      </c>
      <c r="J575">
        <v>92</v>
      </c>
      <c r="K575">
        <v>92</v>
      </c>
      <c r="L575">
        <v>92</v>
      </c>
      <c r="M575">
        <v>92</v>
      </c>
      <c r="N575">
        <v>92</v>
      </c>
      <c r="O575">
        <v>92</v>
      </c>
      <c r="P575">
        <v>92</v>
      </c>
    </row>
    <row r="576" spans="1:16" x14ac:dyDescent="0.2">
      <c r="A576" t="s">
        <v>350</v>
      </c>
      <c r="B576" t="s">
        <v>212</v>
      </c>
      <c r="C576" t="s">
        <v>362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</row>
    <row r="577" spans="1:17" x14ac:dyDescent="0.2">
      <c r="A577" t="s">
        <v>350</v>
      </c>
      <c r="B577" t="s">
        <v>213</v>
      </c>
      <c r="C577" t="s">
        <v>362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7" x14ac:dyDescent="0.2">
      <c r="A578" t="s">
        <v>350</v>
      </c>
      <c r="B578" t="s">
        <v>342</v>
      </c>
      <c r="C578" t="s">
        <v>362</v>
      </c>
      <c r="E578">
        <v>1011</v>
      </c>
      <c r="F578">
        <v>1420</v>
      </c>
      <c r="G578">
        <v>2296</v>
      </c>
      <c r="H578">
        <v>4240</v>
      </c>
      <c r="I578">
        <v>6465</v>
      </c>
      <c r="J578">
        <v>8233</v>
      </c>
      <c r="K578">
        <v>9034</v>
      </c>
      <c r="L578">
        <v>9756</v>
      </c>
      <c r="M578">
        <v>10424</v>
      </c>
      <c r="N578">
        <v>12852</v>
      </c>
      <c r="O578">
        <v>13543</v>
      </c>
      <c r="P578">
        <v>17718</v>
      </c>
    </row>
    <row r="579" spans="1:17" x14ac:dyDescent="0.2">
      <c r="A579" t="s">
        <v>230</v>
      </c>
      <c r="B579" t="s">
        <v>353</v>
      </c>
      <c r="C579" t="s">
        <v>362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10360</v>
      </c>
    </row>
    <row r="580" spans="1:17" x14ac:dyDescent="0.2">
      <c r="A580" t="s">
        <v>230</v>
      </c>
      <c r="B580" t="s">
        <v>354</v>
      </c>
      <c r="C580" t="s">
        <v>362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11010</v>
      </c>
    </row>
    <row r="581" spans="1:17" x14ac:dyDescent="0.2">
      <c r="A581" t="s">
        <v>230</v>
      </c>
      <c r="B581" t="s">
        <v>355</v>
      </c>
      <c r="C581" t="s">
        <v>362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2680</v>
      </c>
    </row>
    <row r="582" spans="1:17" x14ac:dyDescent="0.2">
      <c r="A582" t="s">
        <v>230</v>
      </c>
      <c r="B582" t="s">
        <v>356</v>
      </c>
      <c r="C582" t="s">
        <v>362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4875</v>
      </c>
    </row>
    <row r="583" spans="1:17" x14ac:dyDescent="0.2">
      <c r="A583" t="s">
        <v>340</v>
      </c>
      <c r="B583" t="s">
        <v>193</v>
      </c>
      <c r="C583" t="s">
        <v>363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7" x14ac:dyDescent="0.2">
      <c r="A584" t="s">
        <v>340</v>
      </c>
      <c r="B584" t="s">
        <v>194</v>
      </c>
      <c r="C584" t="s">
        <v>363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</row>
    <row r="585" spans="1:17" x14ac:dyDescent="0.2">
      <c r="A585" t="s">
        <v>340</v>
      </c>
      <c r="B585" t="s">
        <v>195</v>
      </c>
      <c r="C585" t="s">
        <v>363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</row>
    <row r="586" spans="1:17" x14ac:dyDescent="0.2">
      <c r="A586" t="s">
        <v>340</v>
      </c>
      <c r="B586" t="s">
        <v>196</v>
      </c>
      <c r="C586" t="s">
        <v>363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</row>
    <row r="587" spans="1:17" x14ac:dyDescent="0.2">
      <c r="A587" t="s">
        <v>340</v>
      </c>
      <c r="B587" t="s">
        <v>197</v>
      </c>
      <c r="C587" t="s">
        <v>363</v>
      </c>
      <c r="E587">
        <v>0</v>
      </c>
      <c r="F587">
        <v>0</v>
      </c>
      <c r="G587">
        <v>0.64</v>
      </c>
      <c r="H587">
        <v>1.46</v>
      </c>
      <c r="I587">
        <v>2.6</v>
      </c>
      <c r="J587">
        <v>2.6</v>
      </c>
      <c r="K587">
        <v>2.6</v>
      </c>
      <c r="L587">
        <v>3.11</v>
      </c>
      <c r="M587">
        <v>3.47</v>
      </c>
      <c r="N587">
        <v>4.01</v>
      </c>
      <c r="O587">
        <v>4.01</v>
      </c>
      <c r="P587">
        <v>4.01</v>
      </c>
    </row>
    <row r="588" spans="1:17" x14ac:dyDescent="0.2">
      <c r="A588" t="s">
        <v>340</v>
      </c>
      <c r="B588" t="s">
        <v>198</v>
      </c>
      <c r="C588" t="s">
        <v>363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</row>
    <row r="589" spans="1:17" x14ac:dyDescent="0.2">
      <c r="A589" t="s">
        <v>340</v>
      </c>
      <c r="B589" t="s">
        <v>199</v>
      </c>
      <c r="C589" t="s">
        <v>363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</row>
    <row r="590" spans="1:17" x14ac:dyDescent="0.2">
      <c r="A590" t="s">
        <v>340</v>
      </c>
      <c r="B590" t="s">
        <v>200</v>
      </c>
      <c r="C590" t="s">
        <v>363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7" x14ac:dyDescent="0.2">
      <c r="A591" t="s">
        <v>340</v>
      </c>
      <c r="B591" t="s">
        <v>201</v>
      </c>
      <c r="C591" t="s">
        <v>363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</row>
    <row r="592" spans="1:17" x14ac:dyDescent="0.2">
      <c r="A592" t="s">
        <v>340</v>
      </c>
      <c r="B592" t="s">
        <v>202</v>
      </c>
      <c r="C592" t="s">
        <v>363</v>
      </c>
      <c r="E592">
        <v>0.31</v>
      </c>
      <c r="F592">
        <v>0.4</v>
      </c>
      <c r="G592">
        <v>0.4</v>
      </c>
      <c r="H592">
        <v>0.4</v>
      </c>
      <c r="I592">
        <v>6.55</v>
      </c>
      <c r="J592">
        <v>8.49</v>
      </c>
      <c r="K592">
        <v>8.49</v>
      </c>
      <c r="L592">
        <v>8.49</v>
      </c>
      <c r="M592">
        <v>9.07</v>
      </c>
      <c r="N592">
        <v>9.07</v>
      </c>
      <c r="O592">
        <v>9.07</v>
      </c>
      <c r="P592">
        <v>10.029999999999999</v>
      </c>
    </row>
    <row r="593" spans="1:16" x14ac:dyDescent="0.2">
      <c r="A593" t="s">
        <v>340</v>
      </c>
      <c r="B593" t="s">
        <v>203</v>
      </c>
      <c r="C593" t="s">
        <v>363</v>
      </c>
      <c r="E593">
        <v>0</v>
      </c>
      <c r="F593">
        <v>0</v>
      </c>
      <c r="G593">
        <v>1.32</v>
      </c>
      <c r="H593">
        <v>2.82</v>
      </c>
      <c r="I593">
        <v>4.32</v>
      </c>
      <c r="J593">
        <v>4.32</v>
      </c>
      <c r="K593">
        <v>4.32</v>
      </c>
      <c r="L593">
        <v>6.46</v>
      </c>
      <c r="M593">
        <v>7.46</v>
      </c>
      <c r="N593">
        <v>9.4600000000000009</v>
      </c>
      <c r="O593">
        <v>9.4600000000000009</v>
      </c>
      <c r="P593">
        <v>10.48</v>
      </c>
    </row>
    <row r="594" spans="1:16" x14ac:dyDescent="0.2">
      <c r="A594" t="s">
        <v>340</v>
      </c>
      <c r="B594" t="s">
        <v>204</v>
      </c>
      <c r="C594" t="s">
        <v>363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</row>
    <row r="595" spans="1:16" x14ac:dyDescent="0.2">
      <c r="A595" t="s">
        <v>340</v>
      </c>
      <c r="B595" t="s">
        <v>205</v>
      </c>
      <c r="C595" t="s">
        <v>363</v>
      </c>
      <c r="E595">
        <v>3</v>
      </c>
      <c r="F595">
        <v>6</v>
      </c>
      <c r="G595">
        <v>8.6300000000000008</v>
      </c>
      <c r="H595">
        <v>11.72</v>
      </c>
      <c r="I595">
        <v>11.93</v>
      </c>
      <c r="J595">
        <v>18.5</v>
      </c>
      <c r="K595">
        <v>19.72</v>
      </c>
      <c r="L595">
        <v>19.72</v>
      </c>
      <c r="M595">
        <v>19.72</v>
      </c>
      <c r="N595">
        <v>28.87</v>
      </c>
      <c r="O595">
        <v>32.99</v>
      </c>
      <c r="P595">
        <v>58.01</v>
      </c>
    </row>
    <row r="596" spans="1:16" x14ac:dyDescent="0.2">
      <c r="A596" t="s">
        <v>340</v>
      </c>
      <c r="B596" t="s">
        <v>206</v>
      </c>
      <c r="C596" t="s">
        <v>363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</row>
    <row r="597" spans="1:16" x14ac:dyDescent="0.2">
      <c r="A597" t="s">
        <v>340</v>
      </c>
      <c r="B597" t="s">
        <v>207</v>
      </c>
      <c r="C597" t="s">
        <v>363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</row>
    <row r="598" spans="1:16" x14ac:dyDescent="0.2">
      <c r="A598" t="s">
        <v>340</v>
      </c>
      <c r="B598" t="s">
        <v>208</v>
      </c>
      <c r="C598" t="s">
        <v>363</v>
      </c>
      <c r="E598">
        <v>4.05</v>
      </c>
      <c r="F598">
        <v>4.38</v>
      </c>
      <c r="G598">
        <v>5.17</v>
      </c>
      <c r="H598">
        <v>5.71</v>
      </c>
      <c r="I598">
        <v>5.71</v>
      </c>
      <c r="J598">
        <v>5.71</v>
      </c>
      <c r="K598">
        <v>9.4</v>
      </c>
      <c r="L598">
        <v>9.4</v>
      </c>
      <c r="M598">
        <v>11.18</v>
      </c>
      <c r="N598">
        <v>14.88</v>
      </c>
      <c r="O598">
        <v>14.88</v>
      </c>
      <c r="P598">
        <v>14.88</v>
      </c>
    </row>
    <row r="599" spans="1:16" x14ac:dyDescent="0.2">
      <c r="A599" t="s">
        <v>340</v>
      </c>
      <c r="B599" t="s">
        <v>209</v>
      </c>
      <c r="C599" t="s">
        <v>363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1.3</v>
      </c>
      <c r="K599">
        <v>1.3</v>
      </c>
      <c r="L599">
        <v>1.3</v>
      </c>
      <c r="M599">
        <v>1.3</v>
      </c>
      <c r="N599">
        <v>3.92</v>
      </c>
      <c r="O599">
        <v>6.37</v>
      </c>
      <c r="P599">
        <v>18.809999999999999</v>
      </c>
    </row>
    <row r="600" spans="1:16" x14ac:dyDescent="0.2">
      <c r="A600" t="s">
        <v>340</v>
      </c>
      <c r="B600" t="s">
        <v>210</v>
      </c>
      <c r="C600" t="s">
        <v>363</v>
      </c>
      <c r="E600">
        <v>0</v>
      </c>
      <c r="F600">
        <v>0</v>
      </c>
      <c r="G600">
        <v>0</v>
      </c>
      <c r="H600">
        <v>2.12</v>
      </c>
      <c r="I600">
        <v>2.12</v>
      </c>
      <c r="J600">
        <v>2.62</v>
      </c>
      <c r="K600">
        <v>2.62</v>
      </c>
      <c r="L600">
        <v>2.62</v>
      </c>
      <c r="M600">
        <v>2.62</v>
      </c>
      <c r="N600">
        <v>2.62</v>
      </c>
      <c r="O600">
        <v>2.62</v>
      </c>
      <c r="P600">
        <v>2.62</v>
      </c>
    </row>
    <row r="601" spans="1:16" x14ac:dyDescent="0.2">
      <c r="A601" t="s">
        <v>340</v>
      </c>
      <c r="B601" t="s">
        <v>211</v>
      </c>
      <c r="C601" t="s">
        <v>363</v>
      </c>
      <c r="E601">
        <v>0</v>
      </c>
      <c r="F601">
        <v>0</v>
      </c>
      <c r="G601">
        <v>0</v>
      </c>
      <c r="H601">
        <v>0.5</v>
      </c>
      <c r="I601">
        <v>0.5</v>
      </c>
      <c r="J601">
        <v>0.5</v>
      </c>
      <c r="K601">
        <v>0.5</v>
      </c>
      <c r="L601">
        <v>0.5</v>
      </c>
      <c r="M601">
        <v>0.5</v>
      </c>
      <c r="N601">
        <v>0.5</v>
      </c>
      <c r="O601">
        <v>0.5</v>
      </c>
      <c r="P601">
        <v>0.5</v>
      </c>
    </row>
    <row r="602" spans="1:16" x14ac:dyDescent="0.2">
      <c r="A602" t="s">
        <v>340</v>
      </c>
      <c r="B602" t="s">
        <v>212</v>
      </c>
      <c r="C602" t="s">
        <v>363</v>
      </c>
      <c r="E602">
        <v>0.28999999999999998</v>
      </c>
      <c r="F602">
        <v>0.28999999999999998</v>
      </c>
      <c r="G602">
        <v>0.46</v>
      </c>
      <c r="H602">
        <v>0.46</v>
      </c>
      <c r="I602">
        <v>0.46</v>
      </c>
      <c r="J602">
        <v>0.46</v>
      </c>
      <c r="K602">
        <v>0.46</v>
      </c>
      <c r="L602">
        <v>0.17</v>
      </c>
      <c r="M602">
        <v>0.17</v>
      </c>
      <c r="N602">
        <v>0</v>
      </c>
      <c r="O602">
        <v>0</v>
      </c>
      <c r="P602">
        <v>0</v>
      </c>
    </row>
    <row r="603" spans="1:16" x14ac:dyDescent="0.2">
      <c r="A603" t="s">
        <v>340</v>
      </c>
      <c r="B603" t="s">
        <v>213</v>
      </c>
      <c r="C603" t="s">
        <v>363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</row>
    <row r="604" spans="1:16" x14ac:dyDescent="0.2">
      <c r="A604" t="s">
        <v>340</v>
      </c>
      <c r="B604" t="s">
        <v>218</v>
      </c>
      <c r="C604" t="s">
        <v>363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-2.33</v>
      </c>
    </row>
    <row r="605" spans="1:16" x14ac:dyDescent="0.2">
      <c r="A605" t="s">
        <v>340</v>
      </c>
      <c r="B605" t="s">
        <v>342</v>
      </c>
      <c r="C605" t="s">
        <v>363</v>
      </c>
      <c r="E605">
        <v>7.65</v>
      </c>
      <c r="F605">
        <v>11.07</v>
      </c>
      <c r="G605">
        <v>16.63</v>
      </c>
      <c r="H605">
        <v>25.2</v>
      </c>
      <c r="I605">
        <v>34.200000000000003</v>
      </c>
      <c r="J605">
        <v>44.5</v>
      </c>
      <c r="K605">
        <v>49.42</v>
      </c>
      <c r="L605">
        <v>51.78</v>
      </c>
      <c r="M605">
        <v>55.5</v>
      </c>
      <c r="N605">
        <v>73.33</v>
      </c>
      <c r="O605">
        <v>79.900000000000006</v>
      </c>
      <c r="P605">
        <v>117</v>
      </c>
    </row>
    <row r="606" spans="1:16" x14ac:dyDescent="0.2">
      <c r="A606" t="s">
        <v>266</v>
      </c>
      <c r="B606" t="s">
        <v>267</v>
      </c>
      <c r="C606" t="s">
        <v>363</v>
      </c>
      <c r="E606">
        <v>202.31</v>
      </c>
      <c r="F606">
        <v>204.45</v>
      </c>
      <c r="G606">
        <v>206.75</v>
      </c>
      <c r="H606">
        <v>212.74</v>
      </c>
      <c r="I606">
        <v>220.24</v>
      </c>
      <c r="J606">
        <v>229.66</v>
      </c>
      <c r="K606">
        <v>235.18</v>
      </c>
      <c r="L606">
        <v>240.63</v>
      </c>
      <c r="M606">
        <v>246.15</v>
      </c>
      <c r="N606">
        <v>269.82</v>
      </c>
      <c r="O606">
        <v>276.22000000000003</v>
      </c>
      <c r="P606">
        <v>295.94</v>
      </c>
    </row>
    <row r="607" spans="1:16" x14ac:dyDescent="0.2">
      <c r="A607" t="s">
        <v>270</v>
      </c>
      <c r="B607" t="s">
        <v>193</v>
      </c>
      <c r="C607" t="s">
        <v>363</v>
      </c>
      <c r="E607">
        <v>2.94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</row>
    <row r="608" spans="1:16" x14ac:dyDescent="0.2">
      <c r="A608" t="s">
        <v>270</v>
      </c>
      <c r="B608" t="s">
        <v>194</v>
      </c>
      <c r="C608" t="s">
        <v>363</v>
      </c>
      <c r="E608">
        <v>52.33</v>
      </c>
      <c r="F608">
        <v>62.89</v>
      </c>
      <c r="G608">
        <v>51.76</v>
      </c>
      <c r="H608">
        <v>40.71</v>
      </c>
      <c r="I608">
        <v>25.54</v>
      </c>
      <c r="J608">
        <v>19.27</v>
      </c>
      <c r="K608">
        <v>15.42</v>
      </c>
      <c r="L608">
        <v>15.22</v>
      </c>
      <c r="M608">
        <v>13.27</v>
      </c>
      <c r="N608">
        <v>6.1</v>
      </c>
      <c r="O608">
        <v>7.51</v>
      </c>
      <c r="P608">
        <v>2.16</v>
      </c>
    </row>
    <row r="609" spans="1:16" x14ac:dyDescent="0.2">
      <c r="A609" t="s">
        <v>270</v>
      </c>
      <c r="B609" t="s">
        <v>195</v>
      </c>
      <c r="C609" t="s">
        <v>363</v>
      </c>
      <c r="E609">
        <v>11.51</v>
      </c>
      <c r="F609">
        <v>12.86</v>
      </c>
      <c r="G609">
        <v>12.28</v>
      </c>
      <c r="H609">
        <v>12.24</v>
      </c>
      <c r="I609">
        <v>12.2</v>
      </c>
      <c r="J609">
        <v>9.67</v>
      </c>
      <c r="K609">
        <v>8.16</v>
      </c>
      <c r="L609">
        <v>6.91</v>
      </c>
      <c r="M609">
        <v>5.75</v>
      </c>
      <c r="N609">
        <v>1.05</v>
      </c>
      <c r="O609">
        <v>0</v>
      </c>
      <c r="P609">
        <v>0</v>
      </c>
    </row>
    <row r="610" spans="1:16" x14ac:dyDescent="0.2">
      <c r="A610" t="s">
        <v>270</v>
      </c>
      <c r="B610" t="s">
        <v>196</v>
      </c>
      <c r="C610" t="s">
        <v>363</v>
      </c>
      <c r="E610">
        <v>23.6</v>
      </c>
      <c r="F610">
        <v>5.09</v>
      </c>
      <c r="G610">
        <v>5.09</v>
      </c>
      <c r="H610">
        <v>5.1100000000000003</v>
      </c>
      <c r="I610">
        <v>5.09</v>
      </c>
      <c r="J610">
        <v>5.1100000000000003</v>
      </c>
      <c r="K610">
        <v>5.09</v>
      </c>
      <c r="L610">
        <v>5.09</v>
      </c>
      <c r="M610">
        <v>5.09</v>
      </c>
      <c r="N610">
        <v>5.09</v>
      </c>
      <c r="O610">
        <v>5.1100000000000003</v>
      </c>
      <c r="P610">
        <v>5.09</v>
      </c>
    </row>
    <row r="611" spans="1:16" x14ac:dyDescent="0.2">
      <c r="A611" t="s">
        <v>270</v>
      </c>
      <c r="B611" t="s">
        <v>197</v>
      </c>
      <c r="C611" t="s">
        <v>363</v>
      </c>
      <c r="E611">
        <v>11.28</v>
      </c>
      <c r="F611">
        <v>11.22</v>
      </c>
      <c r="G611">
        <v>16.18</v>
      </c>
      <c r="H611">
        <v>22.83</v>
      </c>
      <c r="I611">
        <v>30.94</v>
      </c>
      <c r="J611">
        <v>30.41</v>
      </c>
      <c r="K611">
        <v>30.46</v>
      </c>
      <c r="L611">
        <v>34.11</v>
      </c>
      <c r="M611">
        <v>36.68</v>
      </c>
      <c r="N611">
        <v>40.24</v>
      </c>
      <c r="O611">
        <v>39.81</v>
      </c>
      <c r="P611">
        <v>37.479999999999997</v>
      </c>
    </row>
    <row r="612" spans="1:16" x14ac:dyDescent="0.2">
      <c r="A612" t="s">
        <v>270</v>
      </c>
      <c r="B612" t="s">
        <v>198</v>
      </c>
      <c r="C612" t="s">
        <v>363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</row>
    <row r="613" spans="1:16" x14ac:dyDescent="0.2">
      <c r="A613" t="s">
        <v>270</v>
      </c>
      <c r="B613" t="s">
        <v>199</v>
      </c>
      <c r="C613" t="s">
        <v>363</v>
      </c>
      <c r="E613">
        <v>2.4900000000000002</v>
      </c>
      <c r="F613">
        <v>2.48</v>
      </c>
      <c r="G613">
        <v>2.48</v>
      </c>
      <c r="H613">
        <v>2.4900000000000002</v>
      </c>
      <c r="I613">
        <v>2.4700000000000002</v>
      </c>
      <c r="J613">
        <v>2.48</v>
      </c>
      <c r="K613">
        <v>3.36</v>
      </c>
      <c r="L613">
        <v>2.4700000000000002</v>
      </c>
      <c r="M613">
        <v>2.4700000000000002</v>
      </c>
      <c r="N613">
        <v>2.23</v>
      </c>
      <c r="O613">
        <v>2.2400000000000002</v>
      </c>
      <c r="P613">
        <v>2.23</v>
      </c>
    </row>
    <row r="614" spans="1:16" x14ac:dyDescent="0.2">
      <c r="A614" t="s">
        <v>270</v>
      </c>
      <c r="B614" t="s">
        <v>200</v>
      </c>
      <c r="C614" t="s">
        <v>363</v>
      </c>
      <c r="E614">
        <v>0.9</v>
      </c>
      <c r="F614">
        <v>1.68</v>
      </c>
      <c r="G614">
        <v>0.89</v>
      </c>
      <c r="H614">
        <v>0.9</v>
      </c>
      <c r="I614">
        <v>0.98</v>
      </c>
      <c r="J614">
        <v>1.38</v>
      </c>
      <c r="K614">
        <v>1.49</v>
      </c>
      <c r="L614">
        <v>0.89</v>
      </c>
      <c r="M614">
        <v>0.86</v>
      </c>
      <c r="N614">
        <v>0.86</v>
      </c>
      <c r="O614">
        <v>0.86</v>
      </c>
      <c r="P614">
        <v>1.03</v>
      </c>
    </row>
    <row r="615" spans="1:16" x14ac:dyDescent="0.2">
      <c r="A615" t="s">
        <v>270</v>
      </c>
      <c r="B615" t="s">
        <v>201</v>
      </c>
      <c r="C615" t="s">
        <v>363</v>
      </c>
      <c r="E615">
        <v>27.19</v>
      </c>
      <c r="F615">
        <v>27.11</v>
      </c>
      <c r="G615">
        <v>27.11</v>
      </c>
      <c r="H615">
        <v>27.19</v>
      </c>
      <c r="I615">
        <v>27.11</v>
      </c>
      <c r="J615">
        <v>27.19</v>
      </c>
      <c r="K615">
        <v>27.11</v>
      </c>
      <c r="L615">
        <v>27.11</v>
      </c>
      <c r="M615">
        <v>27.11</v>
      </c>
      <c r="N615">
        <v>27.11</v>
      </c>
      <c r="O615">
        <v>27.19</v>
      </c>
      <c r="P615">
        <v>27.11</v>
      </c>
    </row>
    <row r="616" spans="1:16" x14ac:dyDescent="0.2">
      <c r="A616" t="s">
        <v>270</v>
      </c>
      <c r="B616" t="s">
        <v>202</v>
      </c>
      <c r="C616" t="s">
        <v>363</v>
      </c>
      <c r="E616">
        <v>22.28</v>
      </c>
      <c r="F616">
        <v>22.62</v>
      </c>
      <c r="G616">
        <v>22.2</v>
      </c>
      <c r="H616">
        <v>22.39</v>
      </c>
      <c r="I616">
        <v>35.24</v>
      </c>
      <c r="J616">
        <v>38.840000000000003</v>
      </c>
      <c r="K616">
        <v>38.86</v>
      </c>
      <c r="L616">
        <v>38.65</v>
      </c>
      <c r="M616">
        <v>39.93</v>
      </c>
      <c r="N616">
        <v>39.75</v>
      </c>
      <c r="O616">
        <v>39.479999999999997</v>
      </c>
      <c r="P616">
        <v>39.76</v>
      </c>
    </row>
    <row r="617" spans="1:16" x14ac:dyDescent="0.2">
      <c r="A617" t="s">
        <v>270</v>
      </c>
      <c r="B617" t="s">
        <v>203</v>
      </c>
      <c r="C617" t="s">
        <v>363</v>
      </c>
      <c r="E617">
        <v>0</v>
      </c>
      <c r="F617">
        <v>0</v>
      </c>
      <c r="G617">
        <v>5.08</v>
      </c>
      <c r="H617">
        <v>11.36</v>
      </c>
      <c r="I617">
        <v>17.32</v>
      </c>
      <c r="J617">
        <v>16.88</v>
      </c>
      <c r="K617">
        <v>16.97</v>
      </c>
      <c r="L617">
        <v>24.95</v>
      </c>
      <c r="M617">
        <v>29.26</v>
      </c>
      <c r="N617">
        <v>36.770000000000003</v>
      </c>
      <c r="O617">
        <v>36.630000000000003</v>
      </c>
      <c r="P617">
        <v>38.94</v>
      </c>
    </row>
    <row r="618" spans="1:16" x14ac:dyDescent="0.2">
      <c r="A618" t="s">
        <v>270</v>
      </c>
      <c r="B618" t="s">
        <v>204</v>
      </c>
      <c r="C618" t="s">
        <v>363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</row>
    <row r="619" spans="1:16" x14ac:dyDescent="0.2">
      <c r="A619" t="s">
        <v>270</v>
      </c>
      <c r="B619" t="s">
        <v>205</v>
      </c>
      <c r="C619" t="s">
        <v>363</v>
      </c>
      <c r="E619">
        <v>59.99</v>
      </c>
      <c r="F619">
        <v>68.459999999999994</v>
      </c>
      <c r="G619">
        <v>74.28</v>
      </c>
      <c r="H619">
        <v>83.57</v>
      </c>
      <c r="I619">
        <v>81.93</v>
      </c>
      <c r="J619">
        <v>97.63</v>
      </c>
      <c r="K619">
        <v>102.34</v>
      </c>
      <c r="L619">
        <v>101.34</v>
      </c>
      <c r="M619">
        <v>101.74</v>
      </c>
      <c r="N619">
        <v>124.05</v>
      </c>
      <c r="O619">
        <v>133.99</v>
      </c>
      <c r="P619">
        <v>178.12</v>
      </c>
    </row>
    <row r="620" spans="1:16" x14ac:dyDescent="0.2">
      <c r="A620" t="s">
        <v>270</v>
      </c>
      <c r="B620" t="s">
        <v>206</v>
      </c>
      <c r="C620" t="s">
        <v>363</v>
      </c>
      <c r="E620">
        <v>29.54</v>
      </c>
      <c r="F620">
        <v>31.54</v>
      </c>
      <c r="G620">
        <v>33.71</v>
      </c>
      <c r="H620">
        <v>38.340000000000003</v>
      </c>
      <c r="I620">
        <v>42.89</v>
      </c>
      <c r="J620">
        <v>47.7</v>
      </c>
      <c r="K620">
        <v>49.88</v>
      </c>
      <c r="L620">
        <v>52.14</v>
      </c>
      <c r="M620">
        <v>54.36</v>
      </c>
      <c r="N620">
        <v>63.11</v>
      </c>
      <c r="O620">
        <v>65.56</v>
      </c>
      <c r="P620">
        <v>76.78</v>
      </c>
    </row>
    <row r="621" spans="1:16" x14ac:dyDescent="0.2">
      <c r="A621" t="s">
        <v>270</v>
      </c>
      <c r="B621" t="s">
        <v>343</v>
      </c>
      <c r="C621" t="s">
        <v>363</v>
      </c>
      <c r="E621">
        <v>-2.59</v>
      </c>
      <c r="F621">
        <v>-2.86</v>
      </c>
      <c r="G621">
        <v>-3.12</v>
      </c>
      <c r="H621">
        <v>-3.38</v>
      </c>
      <c r="I621">
        <v>-3.4</v>
      </c>
      <c r="J621">
        <v>-4.01</v>
      </c>
      <c r="K621">
        <v>-4.82</v>
      </c>
      <c r="L621">
        <v>-4.84</v>
      </c>
      <c r="M621">
        <v>-5.22</v>
      </c>
      <c r="N621">
        <v>-7.18</v>
      </c>
      <c r="O621">
        <v>-8.3000000000000007</v>
      </c>
      <c r="P621">
        <v>-13.09</v>
      </c>
    </row>
    <row r="622" spans="1:16" x14ac:dyDescent="0.2">
      <c r="A622" t="s">
        <v>270</v>
      </c>
      <c r="B622" t="s">
        <v>210</v>
      </c>
      <c r="C622" t="s">
        <v>363</v>
      </c>
      <c r="E622">
        <v>-0.5</v>
      </c>
      <c r="F622">
        <v>-0.6</v>
      </c>
      <c r="G622">
        <v>-0.86</v>
      </c>
      <c r="H622">
        <v>-2.2400000000000002</v>
      </c>
      <c r="I622">
        <v>-2.56</v>
      </c>
      <c r="J622">
        <v>-3.28</v>
      </c>
      <c r="K622">
        <v>-3.04</v>
      </c>
      <c r="L622">
        <v>-3.17</v>
      </c>
      <c r="M622">
        <v>-3.08</v>
      </c>
      <c r="N622">
        <v>-3.26</v>
      </c>
      <c r="O622">
        <v>-3.14</v>
      </c>
      <c r="P622">
        <v>-2.58</v>
      </c>
    </row>
    <row r="623" spans="1:16" x14ac:dyDescent="0.2">
      <c r="A623" t="s">
        <v>270</v>
      </c>
      <c r="B623" t="s">
        <v>211</v>
      </c>
      <c r="C623" t="s">
        <v>363</v>
      </c>
      <c r="E623">
        <v>0</v>
      </c>
      <c r="F623">
        <v>0</v>
      </c>
      <c r="G623">
        <v>0</v>
      </c>
      <c r="H623">
        <v>-0.38</v>
      </c>
      <c r="I623">
        <v>-0.48</v>
      </c>
      <c r="J623">
        <v>-0.54</v>
      </c>
      <c r="K623">
        <v>-0.5</v>
      </c>
      <c r="L623">
        <v>-0.49</v>
      </c>
      <c r="M623">
        <v>-0.47</v>
      </c>
      <c r="N623">
        <v>-0.56999999999999995</v>
      </c>
      <c r="O623">
        <v>-0.51</v>
      </c>
      <c r="P623">
        <v>-0.4</v>
      </c>
    </row>
    <row r="624" spans="1:16" x14ac:dyDescent="0.2">
      <c r="A624" t="s">
        <v>270</v>
      </c>
      <c r="B624" t="s">
        <v>212</v>
      </c>
      <c r="C624" t="s">
        <v>363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</row>
    <row r="625" spans="1:16" x14ac:dyDescent="0.2">
      <c r="A625" t="s">
        <v>270</v>
      </c>
      <c r="B625" t="s">
        <v>213</v>
      </c>
      <c r="C625" t="s">
        <v>363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</row>
    <row r="626" spans="1:16" x14ac:dyDescent="0.2">
      <c r="A626" t="s">
        <v>270</v>
      </c>
      <c r="B626" t="s">
        <v>344</v>
      </c>
      <c r="C626" t="s">
        <v>363</v>
      </c>
      <c r="E626">
        <v>12.04</v>
      </c>
      <c r="F626">
        <v>12.83</v>
      </c>
      <c r="G626">
        <v>15.96</v>
      </c>
      <c r="H626">
        <v>13.25</v>
      </c>
      <c r="I626">
        <v>11.21</v>
      </c>
      <c r="J626">
        <v>15.77</v>
      </c>
      <c r="K626">
        <v>18.91</v>
      </c>
      <c r="L626">
        <v>18.48</v>
      </c>
      <c r="M626">
        <v>19.57</v>
      </c>
      <c r="N626">
        <v>26.5</v>
      </c>
      <c r="O626">
        <v>25.1</v>
      </c>
      <c r="P626">
        <v>14.66</v>
      </c>
    </row>
    <row r="627" spans="1:16" x14ac:dyDescent="0.2">
      <c r="A627" t="s">
        <v>270</v>
      </c>
      <c r="B627" t="s">
        <v>345</v>
      </c>
      <c r="C627" t="s">
        <v>363</v>
      </c>
      <c r="E627">
        <v>-3.07</v>
      </c>
      <c r="F627">
        <v>-1.71</v>
      </c>
      <c r="G627">
        <v>-4.78</v>
      </c>
      <c r="H627">
        <v>-4.37</v>
      </c>
      <c r="I627">
        <v>-4.4800000000000004</v>
      </c>
      <c r="J627">
        <v>-6.79</v>
      </c>
      <c r="K627">
        <v>-4.54</v>
      </c>
      <c r="L627">
        <v>-5.55</v>
      </c>
      <c r="M627">
        <v>-5.82</v>
      </c>
      <c r="N627">
        <v>-8.26</v>
      </c>
      <c r="O627">
        <v>-7.87</v>
      </c>
      <c r="P627">
        <v>-11.95</v>
      </c>
    </row>
    <row r="628" spans="1:16" x14ac:dyDescent="0.2">
      <c r="A628" t="s">
        <v>270</v>
      </c>
      <c r="B628" t="s">
        <v>272</v>
      </c>
      <c r="C628" t="s">
        <v>363</v>
      </c>
      <c r="E628">
        <v>0.26</v>
      </c>
      <c r="F628">
        <v>0.33</v>
      </c>
      <c r="G628">
        <v>2.85</v>
      </c>
      <c r="H628">
        <v>2.93</v>
      </c>
      <c r="I628">
        <v>6.7</v>
      </c>
      <c r="J628">
        <v>12.69</v>
      </c>
      <c r="K628">
        <v>11.14</v>
      </c>
      <c r="L628">
        <v>13.07</v>
      </c>
      <c r="M628">
        <v>12.92</v>
      </c>
      <c r="N628">
        <v>19.25</v>
      </c>
      <c r="O628">
        <v>22.65</v>
      </c>
      <c r="P628">
        <v>54.88</v>
      </c>
    </row>
    <row r="629" spans="1:16" x14ac:dyDescent="0.2">
      <c r="A629" t="s">
        <v>270</v>
      </c>
      <c r="B629" t="s">
        <v>346</v>
      </c>
      <c r="C629" t="s">
        <v>363</v>
      </c>
      <c r="E629">
        <v>8.9700000000000006</v>
      </c>
      <c r="F629">
        <v>11.13</v>
      </c>
      <c r="G629">
        <v>11.18</v>
      </c>
      <c r="H629">
        <v>8.8800000000000008</v>
      </c>
      <c r="I629">
        <v>6.74</v>
      </c>
      <c r="J629">
        <v>8.98</v>
      </c>
      <c r="K629">
        <v>14.37</v>
      </c>
      <c r="L629">
        <v>12.93</v>
      </c>
      <c r="M629">
        <v>13.75</v>
      </c>
      <c r="N629">
        <v>18.239999999999998</v>
      </c>
      <c r="O629">
        <v>17.23</v>
      </c>
      <c r="P629">
        <v>2.7</v>
      </c>
    </row>
    <row r="630" spans="1:16" x14ac:dyDescent="0.2">
      <c r="A630" t="s">
        <v>270</v>
      </c>
      <c r="B630" t="s">
        <v>347</v>
      </c>
      <c r="C630" t="s">
        <v>363</v>
      </c>
      <c r="E630">
        <v>253</v>
      </c>
      <c r="F630">
        <v>255.33</v>
      </c>
      <c r="G630">
        <v>263.05</v>
      </c>
      <c r="H630">
        <v>274.37</v>
      </c>
      <c r="I630">
        <v>286.48</v>
      </c>
      <c r="J630">
        <v>304.49</v>
      </c>
      <c r="K630">
        <v>309.7</v>
      </c>
      <c r="L630">
        <v>318.87</v>
      </c>
      <c r="M630">
        <v>327.33</v>
      </c>
      <c r="N630">
        <v>361.86</v>
      </c>
      <c r="O630">
        <v>371.54</v>
      </c>
      <c r="P630">
        <v>407.29</v>
      </c>
    </row>
    <row r="631" spans="1:16" x14ac:dyDescent="0.2">
      <c r="A631" t="s">
        <v>272</v>
      </c>
      <c r="B631" t="s">
        <v>202</v>
      </c>
      <c r="C631" t="s">
        <v>363</v>
      </c>
      <c r="E631">
        <v>0.03</v>
      </c>
      <c r="F631">
        <v>0.05</v>
      </c>
      <c r="G631">
        <v>0.46</v>
      </c>
      <c r="H631">
        <v>0.34</v>
      </c>
      <c r="I631">
        <v>1.57</v>
      </c>
      <c r="J631">
        <v>2.66</v>
      </c>
      <c r="K631">
        <v>2.5299999999999998</v>
      </c>
      <c r="L631">
        <v>2.74</v>
      </c>
      <c r="M631">
        <v>2.99</v>
      </c>
      <c r="N631">
        <v>3.16</v>
      </c>
      <c r="O631">
        <v>3.55</v>
      </c>
      <c r="P631">
        <v>5.25</v>
      </c>
    </row>
    <row r="632" spans="1:16" x14ac:dyDescent="0.2">
      <c r="A632" t="s">
        <v>272</v>
      </c>
      <c r="B632" t="s">
        <v>203</v>
      </c>
      <c r="C632" t="s">
        <v>363</v>
      </c>
      <c r="E632">
        <v>0</v>
      </c>
      <c r="F632">
        <v>0</v>
      </c>
      <c r="G632">
        <v>0.3</v>
      </c>
      <c r="H632">
        <v>0.54</v>
      </c>
      <c r="I632">
        <v>1.04</v>
      </c>
      <c r="J632">
        <v>1.53</v>
      </c>
      <c r="K632">
        <v>1.38</v>
      </c>
      <c r="L632">
        <v>2.1</v>
      </c>
      <c r="M632">
        <v>2.11</v>
      </c>
      <c r="N632">
        <v>3.25</v>
      </c>
      <c r="O632">
        <v>3.5</v>
      </c>
      <c r="P632">
        <v>5.48</v>
      </c>
    </row>
    <row r="633" spans="1:16" x14ac:dyDescent="0.2">
      <c r="A633" t="s">
        <v>272</v>
      </c>
      <c r="B633" t="s">
        <v>204</v>
      </c>
      <c r="C633" t="s">
        <v>363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</row>
    <row r="634" spans="1:16" x14ac:dyDescent="0.2">
      <c r="A634" t="s">
        <v>272</v>
      </c>
      <c r="B634" t="s">
        <v>205</v>
      </c>
      <c r="C634" t="s">
        <v>363</v>
      </c>
      <c r="E634">
        <v>0.23</v>
      </c>
      <c r="F634">
        <v>0.28999999999999998</v>
      </c>
      <c r="G634">
        <v>2.09</v>
      </c>
      <c r="H634">
        <v>2.0499999999999998</v>
      </c>
      <c r="I634">
        <v>4.08</v>
      </c>
      <c r="J634">
        <v>8.5</v>
      </c>
      <c r="K634">
        <v>7.23</v>
      </c>
      <c r="L634">
        <v>8.23</v>
      </c>
      <c r="M634">
        <v>7.83</v>
      </c>
      <c r="N634">
        <v>12.83</v>
      </c>
      <c r="O634">
        <v>15.59</v>
      </c>
      <c r="P634">
        <v>44.15</v>
      </c>
    </row>
    <row r="635" spans="1:16" x14ac:dyDescent="0.2">
      <c r="A635" t="s">
        <v>259</v>
      </c>
      <c r="B635" t="s">
        <v>348</v>
      </c>
      <c r="C635" t="s">
        <v>363</v>
      </c>
      <c r="E635">
        <v>0.91</v>
      </c>
      <c r="F635">
        <v>0.86</v>
      </c>
      <c r="G635">
        <v>1.21</v>
      </c>
      <c r="H635">
        <v>1.49</v>
      </c>
      <c r="I635">
        <v>1.35</v>
      </c>
      <c r="J635">
        <v>0.94</v>
      </c>
      <c r="K635">
        <v>0.57999999999999996</v>
      </c>
      <c r="L635">
        <v>0.56000000000000005</v>
      </c>
      <c r="M635">
        <v>1.26</v>
      </c>
      <c r="N635">
        <v>1.1499999999999999</v>
      </c>
      <c r="O635">
        <v>1.17</v>
      </c>
      <c r="P635">
        <v>4.9800000000000004</v>
      </c>
    </row>
    <row r="636" spans="1:16" x14ac:dyDescent="0.2">
      <c r="A636" t="s">
        <v>259</v>
      </c>
      <c r="B636" t="s">
        <v>261</v>
      </c>
      <c r="C636" t="s">
        <v>363</v>
      </c>
      <c r="D636">
        <v>953459</v>
      </c>
      <c r="E636">
        <v>48942</v>
      </c>
      <c r="F636">
        <v>51033</v>
      </c>
      <c r="G636">
        <v>49549</v>
      </c>
      <c r="H636">
        <v>51078</v>
      </c>
      <c r="I636">
        <v>52918</v>
      </c>
      <c r="J636">
        <v>54189</v>
      </c>
      <c r="K636">
        <v>56437</v>
      </c>
      <c r="L636">
        <v>55688</v>
      </c>
      <c r="M636">
        <v>56588</v>
      </c>
      <c r="N636">
        <v>59798</v>
      </c>
      <c r="O636">
        <v>60969</v>
      </c>
      <c r="P636">
        <v>66413</v>
      </c>
    </row>
    <row r="637" spans="1:16" x14ac:dyDescent="0.2">
      <c r="A637" t="s">
        <v>259</v>
      </c>
      <c r="B637" t="s">
        <v>178</v>
      </c>
      <c r="C637" t="s">
        <v>363</v>
      </c>
      <c r="D637">
        <v>885302</v>
      </c>
      <c r="E637">
        <v>46397</v>
      </c>
      <c r="F637">
        <v>48291</v>
      </c>
      <c r="G637">
        <v>46715</v>
      </c>
      <c r="H637">
        <v>47815</v>
      </c>
      <c r="I637">
        <v>49250</v>
      </c>
      <c r="J637">
        <v>50153</v>
      </c>
      <c r="K637">
        <v>52238</v>
      </c>
      <c r="L637">
        <v>51341</v>
      </c>
      <c r="M637">
        <v>52109</v>
      </c>
      <c r="N637">
        <v>55381</v>
      </c>
      <c r="O637">
        <v>56425</v>
      </c>
      <c r="P637">
        <v>61291</v>
      </c>
    </row>
    <row r="638" spans="1:16" x14ac:dyDescent="0.2">
      <c r="A638" t="s">
        <v>259</v>
      </c>
      <c r="B638" t="s">
        <v>349</v>
      </c>
      <c r="C638" t="s">
        <v>363</v>
      </c>
      <c r="E638">
        <v>0</v>
      </c>
      <c r="F638">
        <v>0</v>
      </c>
      <c r="G638">
        <v>0</v>
      </c>
      <c r="H638">
        <v>21</v>
      </c>
      <c r="I638">
        <v>23</v>
      </c>
      <c r="J638">
        <v>23</v>
      </c>
      <c r="K638">
        <v>23</v>
      </c>
      <c r="L638">
        <v>23</v>
      </c>
      <c r="M638">
        <v>23</v>
      </c>
      <c r="N638">
        <v>79</v>
      </c>
      <c r="O638">
        <v>79</v>
      </c>
      <c r="P638">
        <v>147</v>
      </c>
    </row>
    <row r="639" spans="1:16" x14ac:dyDescent="0.2">
      <c r="A639" t="s">
        <v>350</v>
      </c>
      <c r="B639" t="s">
        <v>193</v>
      </c>
      <c r="C639" t="s">
        <v>363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</row>
    <row r="640" spans="1:16" x14ac:dyDescent="0.2">
      <c r="A640" t="s">
        <v>350</v>
      </c>
      <c r="B640" t="s">
        <v>351</v>
      </c>
      <c r="C640" t="s">
        <v>363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</row>
    <row r="641" spans="1:16" x14ac:dyDescent="0.2">
      <c r="A641" t="s">
        <v>350</v>
      </c>
      <c r="B641" t="s">
        <v>352</v>
      </c>
      <c r="C641" t="s">
        <v>363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</row>
    <row r="642" spans="1:16" x14ac:dyDescent="0.2">
      <c r="A642" t="s">
        <v>350</v>
      </c>
      <c r="B642" t="s">
        <v>195</v>
      </c>
      <c r="C642" t="s">
        <v>363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</row>
    <row r="643" spans="1:16" x14ac:dyDescent="0.2">
      <c r="A643" t="s">
        <v>350</v>
      </c>
      <c r="B643" t="s">
        <v>196</v>
      </c>
      <c r="C643" t="s">
        <v>363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</row>
    <row r="644" spans="1:16" x14ac:dyDescent="0.2">
      <c r="A644" t="s">
        <v>350</v>
      </c>
      <c r="B644" t="s">
        <v>197</v>
      </c>
      <c r="C644" t="s">
        <v>363</v>
      </c>
      <c r="E644">
        <v>0</v>
      </c>
      <c r="F644">
        <v>0</v>
      </c>
      <c r="G644">
        <v>340</v>
      </c>
      <c r="H644">
        <v>768</v>
      </c>
      <c r="I644">
        <v>1365</v>
      </c>
      <c r="J644">
        <v>1365</v>
      </c>
      <c r="K644">
        <v>1365</v>
      </c>
      <c r="L644">
        <v>1614</v>
      </c>
      <c r="M644">
        <v>1787</v>
      </c>
      <c r="N644">
        <v>2045</v>
      </c>
      <c r="O644">
        <v>2045</v>
      </c>
      <c r="P644">
        <v>2045</v>
      </c>
    </row>
    <row r="645" spans="1:16" x14ac:dyDescent="0.2">
      <c r="A645" t="s">
        <v>350</v>
      </c>
      <c r="B645" t="s">
        <v>198</v>
      </c>
      <c r="C645" t="s">
        <v>363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</row>
    <row r="646" spans="1:16" x14ac:dyDescent="0.2">
      <c r="A646" t="s">
        <v>350</v>
      </c>
      <c r="B646" t="s">
        <v>199</v>
      </c>
      <c r="C646" t="s">
        <v>363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</row>
    <row r="647" spans="1:16" x14ac:dyDescent="0.2">
      <c r="A647" t="s">
        <v>350</v>
      </c>
      <c r="B647" t="s">
        <v>200</v>
      </c>
      <c r="C647" t="s">
        <v>363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</row>
    <row r="648" spans="1:16" x14ac:dyDescent="0.2">
      <c r="A648" t="s">
        <v>350</v>
      </c>
      <c r="B648" t="s">
        <v>201</v>
      </c>
      <c r="C648" t="s">
        <v>363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</row>
    <row r="649" spans="1:16" x14ac:dyDescent="0.2">
      <c r="A649" t="s">
        <v>350</v>
      </c>
      <c r="B649" t="s">
        <v>202</v>
      </c>
      <c r="C649" t="s">
        <v>363</v>
      </c>
      <c r="E649">
        <v>42</v>
      </c>
      <c r="F649">
        <v>54</v>
      </c>
      <c r="G649">
        <v>54</v>
      </c>
      <c r="H649">
        <v>54</v>
      </c>
      <c r="I649">
        <v>761</v>
      </c>
      <c r="J649">
        <v>968</v>
      </c>
      <c r="K649">
        <v>968</v>
      </c>
      <c r="L649">
        <v>968</v>
      </c>
      <c r="M649">
        <v>1023</v>
      </c>
      <c r="N649">
        <v>1023</v>
      </c>
      <c r="O649">
        <v>1023</v>
      </c>
      <c r="P649">
        <v>1116</v>
      </c>
    </row>
    <row r="650" spans="1:16" x14ac:dyDescent="0.2">
      <c r="A650" t="s">
        <v>350</v>
      </c>
      <c r="B650" t="s">
        <v>203</v>
      </c>
      <c r="C650" t="s">
        <v>363</v>
      </c>
      <c r="E650">
        <v>0</v>
      </c>
      <c r="F650">
        <v>0</v>
      </c>
      <c r="G650">
        <v>268</v>
      </c>
      <c r="H650">
        <v>582</v>
      </c>
      <c r="I650">
        <v>872</v>
      </c>
      <c r="J650">
        <v>872</v>
      </c>
      <c r="K650">
        <v>872</v>
      </c>
      <c r="L650">
        <v>1241</v>
      </c>
      <c r="M650">
        <v>1456</v>
      </c>
      <c r="N650">
        <v>1877</v>
      </c>
      <c r="O650">
        <v>1877</v>
      </c>
      <c r="P650">
        <v>2084</v>
      </c>
    </row>
    <row r="651" spans="1:16" x14ac:dyDescent="0.2">
      <c r="A651" t="s">
        <v>350</v>
      </c>
      <c r="B651" t="s">
        <v>204</v>
      </c>
      <c r="C651" t="s">
        <v>363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 x14ac:dyDescent="0.2">
      <c r="A652" t="s">
        <v>350</v>
      </c>
      <c r="B652" t="s">
        <v>205</v>
      </c>
      <c r="C652" t="s">
        <v>363</v>
      </c>
      <c r="E652">
        <v>246</v>
      </c>
      <c r="F652">
        <v>496</v>
      </c>
      <c r="G652">
        <v>720</v>
      </c>
      <c r="H652">
        <v>972</v>
      </c>
      <c r="I652">
        <v>989</v>
      </c>
      <c r="J652">
        <v>1499</v>
      </c>
      <c r="K652">
        <v>1591</v>
      </c>
      <c r="L652">
        <v>1591</v>
      </c>
      <c r="M652">
        <v>1591</v>
      </c>
      <c r="N652">
        <v>2083</v>
      </c>
      <c r="O652">
        <v>2291</v>
      </c>
      <c r="P652">
        <v>3441</v>
      </c>
    </row>
    <row r="653" spans="1:16" x14ac:dyDescent="0.2">
      <c r="A653" t="s">
        <v>350</v>
      </c>
      <c r="B653" t="s">
        <v>206</v>
      </c>
      <c r="C653" t="s">
        <v>363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</row>
    <row r="654" spans="1:16" x14ac:dyDescent="0.2">
      <c r="A654" t="s">
        <v>350</v>
      </c>
      <c r="B654" t="s">
        <v>207</v>
      </c>
      <c r="C654" t="s">
        <v>363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</row>
    <row r="655" spans="1:16" x14ac:dyDescent="0.2">
      <c r="A655" t="s">
        <v>350</v>
      </c>
      <c r="B655" t="s">
        <v>208</v>
      </c>
      <c r="C655" t="s">
        <v>363</v>
      </c>
      <c r="E655">
        <v>677</v>
      </c>
      <c r="F655">
        <v>733</v>
      </c>
      <c r="G655">
        <v>869</v>
      </c>
      <c r="H655">
        <v>959</v>
      </c>
      <c r="I655">
        <v>959</v>
      </c>
      <c r="J655">
        <v>959</v>
      </c>
      <c r="K655">
        <v>1442</v>
      </c>
      <c r="L655">
        <v>1442</v>
      </c>
      <c r="M655">
        <v>1659</v>
      </c>
      <c r="N655">
        <v>2088</v>
      </c>
      <c r="O655">
        <v>2088</v>
      </c>
      <c r="P655">
        <v>2088</v>
      </c>
    </row>
    <row r="656" spans="1:16" x14ac:dyDescent="0.2">
      <c r="A656" t="s">
        <v>350</v>
      </c>
      <c r="B656" t="s">
        <v>209</v>
      </c>
      <c r="C656" t="s">
        <v>363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294</v>
      </c>
      <c r="K656">
        <v>294</v>
      </c>
      <c r="L656">
        <v>294</v>
      </c>
      <c r="M656">
        <v>294</v>
      </c>
      <c r="N656">
        <v>792</v>
      </c>
      <c r="O656">
        <v>1249</v>
      </c>
      <c r="P656">
        <v>3378</v>
      </c>
    </row>
    <row r="657" spans="1:17" x14ac:dyDescent="0.2">
      <c r="A657" t="s">
        <v>350</v>
      </c>
      <c r="B657" t="s">
        <v>210</v>
      </c>
      <c r="C657" t="s">
        <v>363</v>
      </c>
      <c r="E657">
        <v>0</v>
      </c>
      <c r="F657">
        <v>0</v>
      </c>
      <c r="G657">
        <v>0</v>
      </c>
      <c r="H657">
        <v>480</v>
      </c>
      <c r="I657">
        <v>480</v>
      </c>
      <c r="J657">
        <v>593</v>
      </c>
      <c r="K657">
        <v>593</v>
      </c>
      <c r="L657">
        <v>593</v>
      </c>
      <c r="M657">
        <v>593</v>
      </c>
      <c r="N657">
        <v>593</v>
      </c>
      <c r="O657">
        <v>593</v>
      </c>
      <c r="P657">
        <v>593</v>
      </c>
    </row>
    <row r="658" spans="1:17" x14ac:dyDescent="0.2">
      <c r="A658" t="s">
        <v>350</v>
      </c>
      <c r="B658" t="s">
        <v>211</v>
      </c>
      <c r="C658" t="s">
        <v>363</v>
      </c>
      <c r="E658">
        <v>0</v>
      </c>
      <c r="F658">
        <v>0</v>
      </c>
      <c r="G658">
        <v>0</v>
      </c>
      <c r="H658">
        <v>92</v>
      </c>
      <c r="I658">
        <v>92</v>
      </c>
      <c r="J658">
        <v>92</v>
      </c>
      <c r="K658">
        <v>92</v>
      </c>
      <c r="L658">
        <v>92</v>
      </c>
      <c r="M658">
        <v>92</v>
      </c>
      <c r="N658">
        <v>92</v>
      </c>
      <c r="O658">
        <v>92</v>
      </c>
      <c r="P658">
        <v>92</v>
      </c>
    </row>
    <row r="659" spans="1:17" x14ac:dyDescent="0.2">
      <c r="A659" t="s">
        <v>350</v>
      </c>
      <c r="B659" t="s">
        <v>212</v>
      </c>
      <c r="C659" t="s">
        <v>363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7" x14ac:dyDescent="0.2">
      <c r="A660" t="s">
        <v>350</v>
      </c>
      <c r="B660" t="s">
        <v>213</v>
      </c>
      <c r="C660" t="s">
        <v>363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</row>
    <row r="661" spans="1:17" x14ac:dyDescent="0.2">
      <c r="A661" t="s">
        <v>350</v>
      </c>
      <c r="B661" t="s">
        <v>342</v>
      </c>
      <c r="C661" t="s">
        <v>363</v>
      </c>
      <c r="E661">
        <v>965</v>
      </c>
      <c r="F661">
        <v>1283</v>
      </c>
      <c r="G661">
        <v>2250</v>
      </c>
      <c r="H661">
        <v>3906</v>
      </c>
      <c r="I661">
        <v>5519</v>
      </c>
      <c r="J661">
        <v>6643</v>
      </c>
      <c r="K661">
        <v>7218</v>
      </c>
      <c r="L661">
        <v>7836</v>
      </c>
      <c r="M661">
        <v>8495</v>
      </c>
      <c r="N661">
        <v>10593</v>
      </c>
      <c r="O661">
        <v>11258</v>
      </c>
      <c r="P661">
        <v>14838</v>
      </c>
    </row>
    <row r="662" spans="1:17" x14ac:dyDescent="0.2">
      <c r="A662" t="s">
        <v>230</v>
      </c>
      <c r="B662" t="s">
        <v>353</v>
      </c>
      <c r="C662" t="s">
        <v>363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10360</v>
      </c>
    </row>
    <row r="663" spans="1:17" x14ac:dyDescent="0.2">
      <c r="A663" t="s">
        <v>230</v>
      </c>
      <c r="B663" t="s">
        <v>354</v>
      </c>
      <c r="C663" t="s">
        <v>363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11010</v>
      </c>
    </row>
    <row r="664" spans="1:17" x14ac:dyDescent="0.2">
      <c r="A664" t="s">
        <v>230</v>
      </c>
      <c r="B664" t="s">
        <v>355</v>
      </c>
      <c r="C664" t="s">
        <v>363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2680</v>
      </c>
    </row>
    <row r="665" spans="1:17" x14ac:dyDescent="0.2">
      <c r="A665" t="s">
        <v>230</v>
      </c>
      <c r="B665" t="s">
        <v>356</v>
      </c>
      <c r="C665" t="s">
        <v>363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4875</v>
      </c>
    </row>
    <row r="666" spans="1:17" x14ac:dyDescent="0.2">
      <c r="A666" t="s">
        <v>340</v>
      </c>
      <c r="B666" t="s">
        <v>193</v>
      </c>
      <c r="C666" t="s">
        <v>364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</row>
    <row r="667" spans="1:17" x14ac:dyDescent="0.2">
      <c r="A667" t="s">
        <v>340</v>
      </c>
      <c r="B667" t="s">
        <v>194</v>
      </c>
      <c r="C667" t="s">
        <v>364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7" x14ac:dyDescent="0.2">
      <c r="A668" t="s">
        <v>340</v>
      </c>
      <c r="B668" t="s">
        <v>195</v>
      </c>
      <c r="C668" t="s">
        <v>364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7" x14ac:dyDescent="0.2">
      <c r="A669" t="s">
        <v>340</v>
      </c>
      <c r="B669" t="s">
        <v>196</v>
      </c>
      <c r="C669" t="s">
        <v>364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</row>
    <row r="670" spans="1:17" x14ac:dyDescent="0.2">
      <c r="A670" t="s">
        <v>340</v>
      </c>
      <c r="B670" t="s">
        <v>197</v>
      </c>
      <c r="C670" t="s">
        <v>364</v>
      </c>
      <c r="E670">
        <v>0</v>
      </c>
      <c r="F670">
        <v>0</v>
      </c>
      <c r="G670">
        <v>0.78</v>
      </c>
      <c r="H670">
        <v>0.93</v>
      </c>
      <c r="I670">
        <v>2.16</v>
      </c>
      <c r="J670">
        <v>2.16</v>
      </c>
      <c r="K670">
        <v>2.16</v>
      </c>
      <c r="L670">
        <v>2.62</v>
      </c>
      <c r="M670">
        <v>2.62</v>
      </c>
      <c r="N670">
        <v>2.62</v>
      </c>
      <c r="O670">
        <v>2.62</v>
      </c>
      <c r="P670">
        <v>2.62</v>
      </c>
    </row>
    <row r="671" spans="1:17" x14ac:dyDescent="0.2">
      <c r="A671" t="s">
        <v>340</v>
      </c>
      <c r="B671" t="s">
        <v>198</v>
      </c>
      <c r="C671" t="s">
        <v>364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</row>
    <row r="672" spans="1:17" x14ac:dyDescent="0.2">
      <c r="A672" t="s">
        <v>340</v>
      </c>
      <c r="B672" t="s">
        <v>199</v>
      </c>
      <c r="C672" t="s">
        <v>364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</row>
    <row r="673" spans="1:16" x14ac:dyDescent="0.2">
      <c r="A673" t="s">
        <v>340</v>
      </c>
      <c r="B673" t="s">
        <v>200</v>
      </c>
      <c r="C673" t="s">
        <v>364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</row>
    <row r="674" spans="1:16" x14ac:dyDescent="0.2">
      <c r="A674" t="s">
        <v>340</v>
      </c>
      <c r="B674" t="s">
        <v>201</v>
      </c>
      <c r="C674" t="s">
        <v>364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</row>
    <row r="675" spans="1:16" x14ac:dyDescent="0.2">
      <c r="A675" t="s">
        <v>340</v>
      </c>
      <c r="B675" t="s">
        <v>202</v>
      </c>
      <c r="C675" t="s">
        <v>364</v>
      </c>
      <c r="E675">
        <v>0.31</v>
      </c>
      <c r="F675">
        <v>0.4</v>
      </c>
      <c r="G675">
        <v>0.9</v>
      </c>
      <c r="H675">
        <v>0.9</v>
      </c>
      <c r="I675">
        <v>6.2</v>
      </c>
      <c r="J675">
        <v>8.14</v>
      </c>
      <c r="K675">
        <v>8.14</v>
      </c>
      <c r="L675">
        <v>8.14</v>
      </c>
      <c r="M675">
        <v>8.6</v>
      </c>
      <c r="N675">
        <v>8.6</v>
      </c>
      <c r="O675">
        <v>8.6</v>
      </c>
      <c r="P675">
        <v>8.6</v>
      </c>
    </row>
    <row r="676" spans="1:16" x14ac:dyDescent="0.2">
      <c r="A676" t="s">
        <v>340</v>
      </c>
      <c r="B676" t="s">
        <v>203</v>
      </c>
      <c r="C676" t="s">
        <v>364</v>
      </c>
      <c r="E676">
        <v>0</v>
      </c>
      <c r="F676">
        <v>0</v>
      </c>
      <c r="G676">
        <v>2.5</v>
      </c>
      <c r="H676">
        <v>4</v>
      </c>
      <c r="I676">
        <v>5.14</v>
      </c>
      <c r="J676">
        <v>5.14</v>
      </c>
      <c r="K676">
        <v>5.14</v>
      </c>
      <c r="L676">
        <v>7</v>
      </c>
      <c r="M676">
        <v>8.6999999999999993</v>
      </c>
      <c r="N676">
        <v>10.7</v>
      </c>
      <c r="O676">
        <v>10.7</v>
      </c>
      <c r="P676">
        <v>11.44</v>
      </c>
    </row>
    <row r="677" spans="1:16" x14ac:dyDescent="0.2">
      <c r="A677" t="s">
        <v>340</v>
      </c>
      <c r="B677" t="s">
        <v>204</v>
      </c>
      <c r="C677" t="s">
        <v>364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</row>
    <row r="678" spans="1:16" x14ac:dyDescent="0.2">
      <c r="A678" t="s">
        <v>340</v>
      </c>
      <c r="B678" t="s">
        <v>205</v>
      </c>
      <c r="C678" t="s">
        <v>364</v>
      </c>
      <c r="E678">
        <v>3</v>
      </c>
      <c r="F678">
        <v>6</v>
      </c>
      <c r="G678">
        <v>8.8699999999999992</v>
      </c>
      <c r="H678">
        <v>10.38</v>
      </c>
      <c r="I678">
        <v>11.83</v>
      </c>
      <c r="J678">
        <v>18.579999999999998</v>
      </c>
      <c r="K678">
        <v>19.72</v>
      </c>
      <c r="L678">
        <v>19.72</v>
      </c>
      <c r="M678">
        <v>19.72</v>
      </c>
      <c r="N678">
        <v>32.43</v>
      </c>
      <c r="O678">
        <v>38.65</v>
      </c>
      <c r="P678">
        <v>70.209999999999994</v>
      </c>
    </row>
    <row r="679" spans="1:16" x14ac:dyDescent="0.2">
      <c r="A679" t="s">
        <v>340</v>
      </c>
      <c r="B679" t="s">
        <v>206</v>
      </c>
      <c r="C679" t="s">
        <v>364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</row>
    <row r="680" spans="1:16" x14ac:dyDescent="0.2">
      <c r="A680" t="s">
        <v>340</v>
      </c>
      <c r="B680" t="s">
        <v>207</v>
      </c>
      <c r="C680" t="s">
        <v>364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</row>
    <row r="681" spans="1:16" x14ac:dyDescent="0.2">
      <c r="A681" t="s">
        <v>340</v>
      </c>
      <c r="B681" t="s">
        <v>208</v>
      </c>
      <c r="C681" t="s">
        <v>364</v>
      </c>
      <c r="E681">
        <v>4.0199999999999996</v>
      </c>
      <c r="F681">
        <v>4.18</v>
      </c>
      <c r="G681">
        <v>4.18</v>
      </c>
      <c r="H681">
        <v>4.3499999999999996</v>
      </c>
      <c r="I681">
        <v>4.3499999999999996</v>
      </c>
      <c r="J681">
        <v>4.3499999999999996</v>
      </c>
      <c r="K681">
        <v>4.3499999999999996</v>
      </c>
      <c r="L681">
        <v>4.3499999999999996</v>
      </c>
      <c r="M681">
        <v>4.3499999999999996</v>
      </c>
      <c r="N681">
        <v>4.3499999999999996</v>
      </c>
      <c r="O681">
        <v>4.3499999999999996</v>
      </c>
      <c r="P681">
        <v>4.3499999999999996</v>
      </c>
    </row>
    <row r="682" spans="1:16" x14ac:dyDescent="0.2">
      <c r="A682" t="s">
        <v>340</v>
      </c>
      <c r="B682" t="s">
        <v>209</v>
      </c>
      <c r="C682" t="s">
        <v>364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2.0699999999999998</v>
      </c>
      <c r="K682">
        <v>4.1500000000000004</v>
      </c>
      <c r="L682">
        <v>4.1500000000000004</v>
      </c>
      <c r="M682">
        <v>5.4</v>
      </c>
      <c r="N682">
        <v>10.51</v>
      </c>
      <c r="O682">
        <v>12.24</v>
      </c>
      <c r="P682">
        <v>25.94</v>
      </c>
    </row>
    <row r="683" spans="1:16" x14ac:dyDescent="0.2">
      <c r="A683" t="s">
        <v>340</v>
      </c>
      <c r="B683" t="s">
        <v>210</v>
      </c>
      <c r="C683" t="s">
        <v>364</v>
      </c>
      <c r="E683">
        <v>0</v>
      </c>
      <c r="F683">
        <v>0</v>
      </c>
      <c r="G683">
        <v>0</v>
      </c>
      <c r="H683">
        <v>0.95</v>
      </c>
      <c r="I683">
        <v>0.95</v>
      </c>
      <c r="J683">
        <v>0.95</v>
      </c>
      <c r="K683">
        <v>0.95</v>
      </c>
      <c r="L683">
        <v>0.95</v>
      </c>
      <c r="M683">
        <v>0.95</v>
      </c>
      <c r="N683">
        <v>0.95</v>
      </c>
      <c r="O683">
        <v>0.95</v>
      </c>
      <c r="P683">
        <v>0.95</v>
      </c>
    </row>
    <row r="684" spans="1:16" x14ac:dyDescent="0.2">
      <c r="A684" t="s">
        <v>340</v>
      </c>
      <c r="B684" t="s">
        <v>211</v>
      </c>
      <c r="C684" t="s">
        <v>364</v>
      </c>
      <c r="E684">
        <v>0</v>
      </c>
      <c r="F684">
        <v>0.2</v>
      </c>
      <c r="G684">
        <v>0.2</v>
      </c>
      <c r="H684">
        <v>2.96</v>
      </c>
      <c r="I684">
        <v>2.96</v>
      </c>
      <c r="J684">
        <v>2.96</v>
      </c>
      <c r="K684">
        <v>2.96</v>
      </c>
      <c r="L684">
        <v>2.96</v>
      </c>
      <c r="M684">
        <v>2.96</v>
      </c>
      <c r="N684">
        <v>2.96</v>
      </c>
      <c r="O684">
        <v>2.96</v>
      </c>
      <c r="P684">
        <v>2.96</v>
      </c>
    </row>
    <row r="685" spans="1:16" x14ac:dyDescent="0.2">
      <c r="A685" t="s">
        <v>340</v>
      </c>
      <c r="B685" t="s">
        <v>212</v>
      </c>
      <c r="C685" t="s">
        <v>364</v>
      </c>
      <c r="E685">
        <v>0.31</v>
      </c>
      <c r="F685">
        <v>0.31</v>
      </c>
      <c r="G685">
        <v>0.53</v>
      </c>
      <c r="H685">
        <v>0.53</v>
      </c>
      <c r="I685">
        <v>0.53</v>
      </c>
      <c r="J685">
        <v>0.53</v>
      </c>
      <c r="K685">
        <v>0.53</v>
      </c>
      <c r="L685">
        <v>0.21</v>
      </c>
      <c r="M685">
        <v>0.21</v>
      </c>
      <c r="N685">
        <v>0</v>
      </c>
      <c r="O685">
        <v>0</v>
      </c>
      <c r="P685">
        <v>0</v>
      </c>
    </row>
    <row r="686" spans="1:16" x14ac:dyDescent="0.2">
      <c r="A686" t="s">
        <v>340</v>
      </c>
      <c r="B686" t="s">
        <v>213</v>
      </c>
      <c r="C686" t="s">
        <v>364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</row>
    <row r="687" spans="1:16" x14ac:dyDescent="0.2">
      <c r="A687" t="s">
        <v>340</v>
      </c>
      <c r="B687" t="s">
        <v>218</v>
      </c>
      <c r="C687" t="s">
        <v>364</v>
      </c>
      <c r="E687">
        <v>-0.61</v>
      </c>
      <c r="F687">
        <v>-0.61</v>
      </c>
      <c r="G687">
        <v>-1.49</v>
      </c>
      <c r="H687">
        <v>-1.49</v>
      </c>
      <c r="I687">
        <v>-1.49</v>
      </c>
      <c r="J687">
        <v>-1.49</v>
      </c>
      <c r="K687">
        <v>-1.49</v>
      </c>
      <c r="L687">
        <v>-1.49</v>
      </c>
      <c r="M687">
        <v>-1.49</v>
      </c>
      <c r="N687">
        <v>-1.49</v>
      </c>
      <c r="O687">
        <v>-1.49</v>
      </c>
      <c r="P687">
        <v>-7.29</v>
      </c>
    </row>
    <row r="688" spans="1:16" x14ac:dyDescent="0.2">
      <c r="A688" t="s">
        <v>340</v>
      </c>
      <c r="B688" t="s">
        <v>342</v>
      </c>
      <c r="C688" t="s">
        <v>364</v>
      </c>
      <c r="E688">
        <v>7.04</v>
      </c>
      <c r="F688">
        <v>10.49</v>
      </c>
      <c r="G688">
        <v>16.47</v>
      </c>
      <c r="H688">
        <v>23.5</v>
      </c>
      <c r="I688">
        <v>32.619999999999997</v>
      </c>
      <c r="J688">
        <v>43.38</v>
      </c>
      <c r="K688">
        <v>46.6</v>
      </c>
      <c r="L688">
        <v>48.61</v>
      </c>
      <c r="M688">
        <v>52.02</v>
      </c>
      <c r="N688">
        <v>71.62</v>
      </c>
      <c r="O688">
        <v>79.58</v>
      </c>
      <c r="P688">
        <v>119.77</v>
      </c>
    </row>
    <row r="689" spans="1:16" x14ac:dyDescent="0.2">
      <c r="A689" t="s">
        <v>266</v>
      </c>
      <c r="B689" t="s">
        <v>267</v>
      </c>
      <c r="C689" t="s">
        <v>364</v>
      </c>
      <c r="E689">
        <v>202.31</v>
      </c>
      <c r="F689">
        <v>204.45</v>
      </c>
      <c r="G689">
        <v>206.75</v>
      </c>
      <c r="H689">
        <v>212.74</v>
      </c>
      <c r="I689">
        <v>220.24</v>
      </c>
      <c r="J689">
        <v>229.66</v>
      </c>
      <c r="K689">
        <v>235.18</v>
      </c>
      <c r="L689">
        <v>240.63</v>
      </c>
      <c r="M689">
        <v>246.15</v>
      </c>
      <c r="N689">
        <v>269.82</v>
      </c>
      <c r="O689">
        <v>276.22000000000003</v>
      </c>
      <c r="P689">
        <v>295.94</v>
      </c>
    </row>
    <row r="690" spans="1:16" x14ac:dyDescent="0.2">
      <c r="A690" t="s">
        <v>270</v>
      </c>
      <c r="B690" t="s">
        <v>193</v>
      </c>
      <c r="C690" t="s">
        <v>364</v>
      </c>
      <c r="E690">
        <v>2.94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</row>
    <row r="691" spans="1:16" x14ac:dyDescent="0.2">
      <c r="A691" t="s">
        <v>270</v>
      </c>
      <c r="B691" t="s">
        <v>194</v>
      </c>
      <c r="C691" t="s">
        <v>364</v>
      </c>
      <c r="E691">
        <v>52.28</v>
      </c>
      <c r="F691">
        <v>62.55</v>
      </c>
      <c r="G691">
        <v>46.39</v>
      </c>
      <c r="H691">
        <v>41.01</v>
      </c>
      <c r="I691">
        <v>26.36</v>
      </c>
      <c r="J691">
        <v>20.43</v>
      </c>
      <c r="K691">
        <v>17.29</v>
      </c>
      <c r="L691">
        <v>17.190000000000001</v>
      </c>
      <c r="M691">
        <v>15.78</v>
      </c>
      <c r="N691">
        <v>8.2899999999999991</v>
      </c>
      <c r="O691">
        <v>8.64</v>
      </c>
      <c r="P691">
        <v>1.76</v>
      </c>
    </row>
    <row r="692" spans="1:16" x14ac:dyDescent="0.2">
      <c r="A692" t="s">
        <v>270</v>
      </c>
      <c r="B692" t="s">
        <v>195</v>
      </c>
      <c r="C692" t="s">
        <v>364</v>
      </c>
      <c r="E692">
        <v>11.51</v>
      </c>
      <c r="F692">
        <v>12.84</v>
      </c>
      <c r="G692">
        <v>12.46</v>
      </c>
      <c r="H692">
        <v>12.36</v>
      </c>
      <c r="I692">
        <v>12.13</v>
      </c>
      <c r="J692">
        <v>9.5</v>
      </c>
      <c r="K692">
        <v>7.93</v>
      </c>
      <c r="L692">
        <v>6.8</v>
      </c>
      <c r="M692">
        <v>5.51</v>
      </c>
      <c r="N692">
        <v>1</v>
      </c>
      <c r="O692">
        <v>0</v>
      </c>
      <c r="P692">
        <v>0</v>
      </c>
    </row>
    <row r="693" spans="1:16" x14ac:dyDescent="0.2">
      <c r="A693" t="s">
        <v>270</v>
      </c>
      <c r="B693" t="s">
        <v>196</v>
      </c>
      <c r="C693" t="s">
        <v>364</v>
      </c>
      <c r="E693">
        <v>23.6</v>
      </c>
      <c r="F693">
        <v>5.09</v>
      </c>
      <c r="G693">
        <v>5.09</v>
      </c>
      <c r="H693">
        <v>5.1100000000000003</v>
      </c>
      <c r="I693">
        <v>5.09</v>
      </c>
      <c r="J693">
        <v>5.1100000000000003</v>
      </c>
      <c r="K693">
        <v>5.09</v>
      </c>
      <c r="L693">
        <v>5.09</v>
      </c>
      <c r="M693">
        <v>5.09</v>
      </c>
      <c r="N693">
        <v>5.09</v>
      </c>
      <c r="O693">
        <v>5.1100000000000003</v>
      </c>
      <c r="P693">
        <v>5.09</v>
      </c>
    </row>
    <row r="694" spans="1:16" x14ac:dyDescent="0.2">
      <c r="A694" t="s">
        <v>270</v>
      </c>
      <c r="B694" t="s">
        <v>197</v>
      </c>
      <c r="C694" t="s">
        <v>364</v>
      </c>
      <c r="E694">
        <v>11.28</v>
      </c>
      <c r="F694">
        <v>11.23</v>
      </c>
      <c r="G694">
        <v>17.2</v>
      </c>
      <c r="H694">
        <v>18.899999999999999</v>
      </c>
      <c r="I694">
        <v>27.71</v>
      </c>
      <c r="J694">
        <v>27.21</v>
      </c>
      <c r="K694">
        <v>27.3</v>
      </c>
      <c r="L694">
        <v>30.53</v>
      </c>
      <c r="M694">
        <v>30.4</v>
      </c>
      <c r="N694">
        <v>30</v>
      </c>
      <c r="O694">
        <v>29.3</v>
      </c>
      <c r="P694">
        <v>27.4</v>
      </c>
    </row>
    <row r="695" spans="1:16" x14ac:dyDescent="0.2">
      <c r="A695" t="s">
        <v>270</v>
      </c>
      <c r="B695" t="s">
        <v>198</v>
      </c>
      <c r="C695" t="s">
        <v>364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</row>
    <row r="696" spans="1:16" x14ac:dyDescent="0.2">
      <c r="A696" t="s">
        <v>270</v>
      </c>
      <c r="B696" t="s">
        <v>199</v>
      </c>
      <c r="C696" t="s">
        <v>364</v>
      </c>
      <c r="E696">
        <v>2.4900000000000002</v>
      </c>
      <c r="F696">
        <v>2.48</v>
      </c>
      <c r="G696">
        <v>2.48</v>
      </c>
      <c r="H696">
        <v>2.4900000000000002</v>
      </c>
      <c r="I696">
        <v>2.4700000000000002</v>
      </c>
      <c r="J696">
        <v>2.48</v>
      </c>
      <c r="K696">
        <v>3.13</v>
      </c>
      <c r="L696">
        <v>2.4700000000000002</v>
      </c>
      <c r="M696">
        <v>2.4700000000000002</v>
      </c>
      <c r="N696">
        <v>2.23</v>
      </c>
      <c r="O696">
        <v>2.2400000000000002</v>
      </c>
      <c r="P696">
        <v>2.23</v>
      </c>
    </row>
    <row r="697" spans="1:16" x14ac:dyDescent="0.2">
      <c r="A697" t="s">
        <v>270</v>
      </c>
      <c r="B697" t="s">
        <v>200</v>
      </c>
      <c r="C697" t="s">
        <v>364</v>
      </c>
      <c r="E697">
        <v>0.9</v>
      </c>
      <c r="F697">
        <v>1.66</v>
      </c>
      <c r="G697">
        <v>0.89</v>
      </c>
      <c r="H697">
        <v>0.9</v>
      </c>
      <c r="I697">
        <v>1.36</v>
      </c>
      <c r="J697">
        <v>1.35</v>
      </c>
      <c r="K697">
        <v>1.52</v>
      </c>
      <c r="L697">
        <v>1.26</v>
      </c>
      <c r="M697">
        <v>0.86</v>
      </c>
      <c r="N697">
        <v>0.86</v>
      </c>
      <c r="O697">
        <v>0.86</v>
      </c>
      <c r="P697">
        <v>1.01</v>
      </c>
    </row>
    <row r="698" spans="1:16" x14ac:dyDescent="0.2">
      <c r="A698" t="s">
        <v>270</v>
      </c>
      <c r="B698" t="s">
        <v>201</v>
      </c>
      <c r="C698" t="s">
        <v>364</v>
      </c>
      <c r="E698">
        <v>27.19</v>
      </c>
      <c r="F698">
        <v>27.11</v>
      </c>
      <c r="G698">
        <v>27.11</v>
      </c>
      <c r="H698">
        <v>27.19</v>
      </c>
      <c r="I698">
        <v>27.11</v>
      </c>
      <c r="J698">
        <v>27.19</v>
      </c>
      <c r="K698">
        <v>27.11</v>
      </c>
      <c r="L698">
        <v>27.11</v>
      </c>
      <c r="M698">
        <v>27.11</v>
      </c>
      <c r="N698">
        <v>27.11</v>
      </c>
      <c r="O698">
        <v>27.19</v>
      </c>
      <c r="P698">
        <v>27.11</v>
      </c>
    </row>
    <row r="699" spans="1:16" x14ac:dyDescent="0.2">
      <c r="A699" t="s">
        <v>270</v>
      </c>
      <c r="B699" t="s">
        <v>202</v>
      </c>
      <c r="C699" t="s">
        <v>364</v>
      </c>
      <c r="E699">
        <v>22.21</v>
      </c>
      <c r="F699">
        <v>22.63</v>
      </c>
      <c r="G699">
        <v>23.24</v>
      </c>
      <c r="H699">
        <v>23.78</v>
      </c>
      <c r="I699">
        <v>34.229999999999997</v>
      </c>
      <c r="J699">
        <v>38.42</v>
      </c>
      <c r="K699">
        <v>38.49</v>
      </c>
      <c r="L699">
        <v>38.130000000000003</v>
      </c>
      <c r="M699">
        <v>39.270000000000003</v>
      </c>
      <c r="N699">
        <v>38.6</v>
      </c>
      <c r="O699">
        <v>38.25</v>
      </c>
      <c r="P699">
        <v>36.72</v>
      </c>
    </row>
    <row r="700" spans="1:16" x14ac:dyDescent="0.2">
      <c r="A700" t="s">
        <v>270</v>
      </c>
      <c r="B700" t="s">
        <v>203</v>
      </c>
      <c r="C700" t="s">
        <v>364</v>
      </c>
      <c r="E700">
        <v>0</v>
      </c>
      <c r="F700">
        <v>0</v>
      </c>
      <c r="G700">
        <v>9.74</v>
      </c>
      <c r="H700">
        <v>16.260000000000002</v>
      </c>
      <c r="I700">
        <v>20.75</v>
      </c>
      <c r="J700">
        <v>20.149999999999999</v>
      </c>
      <c r="K700">
        <v>20.100000000000001</v>
      </c>
      <c r="L700">
        <v>27.27</v>
      </c>
      <c r="M700">
        <v>34.57</v>
      </c>
      <c r="N700">
        <v>41.87</v>
      </c>
      <c r="O700">
        <v>41.48</v>
      </c>
      <c r="P700">
        <v>41.97</v>
      </c>
    </row>
    <row r="701" spans="1:16" x14ac:dyDescent="0.2">
      <c r="A701" t="s">
        <v>270</v>
      </c>
      <c r="B701" t="s">
        <v>204</v>
      </c>
      <c r="C701" t="s">
        <v>364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</row>
    <row r="702" spans="1:16" x14ac:dyDescent="0.2">
      <c r="A702" t="s">
        <v>270</v>
      </c>
      <c r="B702" t="s">
        <v>205</v>
      </c>
      <c r="C702" t="s">
        <v>364</v>
      </c>
      <c r="E702">
        <v>60.05</v>
      </c>
      <c r="F702">
        <v>68.55</v>
      </c>
      <c r="G702">
        <v>74.56</v>
      </c>
      <c r="H702">
        <v>80.38</v>
      </c>
      <c r="I702">
        <v>82.39</v>
      </c>
      <c r="J702">
        <v>98.57</v>
      </c>
      <c r="K702">
        <v>102.81</v>
      </c>
      <c r="L702">
        <v>102.22</v>
      </c>
      <c r="M702">
        <v>102.43</v>
      </c>
      <c r="N702">
        <v>131.21</v>
      </c>
      <c r="O702">
        <v>143.05000000000001</v>
      </c>
      <c r="P702">
        <v>192.03</v>
      </c>
    </row>
    <row r="703" spans="1:16" x14ac:dyDescent="0.2">
      <c r="A703" t="s">
        <v>270</v>
      </c>
      <c r="B703" t="s">
        <v>206</v>
      </c>
      <c r="C703" t="s">
        <v>364</v>
      </c>
      <c r="E703">
        <v>29.54</v>
      </c>
      <c r="F703">
        <v>31.54</v>
      </c>
      <c r="G703">
        <v>33.71</v>
      </c>
      <c r="H703">
        <v>38.340000000000003</v>
      </c>
      <c r="I703">
        <v>42.89</v>
      </c>
      <c r="J703">
        <v>47.7</v>
      </c>
      <c r="K703">
        <v>49.88</v>
      </c>
      <c r="L703">
        <v>52.14</v>
      </c>
      <c r="M703">
        <v>54.36</v>
      </c>
      <c r="N703">
        <v>63.11</v>
      </c>
      <c r="O703">
        <v>65.56</v>
      </c>
      <c r="P703">
        <v>76.78</v>
      </c>
    </row>
    <row r="704" spans="1:16" x14ac:dyDescent="0.2">
      <c r="A704" t="s">
        <v>270</v>
      </c>
      <c r="B704" t="s">
        <v>343</v>
      </c>
      <c r="C704" t="s">
        <v>364</v>
      </c>
      <c r="E704">
        <v>-2.58</v>
      </c>
      <c r="F704">
        <v>-2.84</v>
      </c>
      <c r="G704">
        <v>-2.98</v>
      </c>
      <c r="H704">
        <v>-3.06</v>
      </c>
      <c r="I704">
        <v>-3.09</v>
      </c>
      <c r="J704">
        <v>-4.04</v>
      </c>
      <c r="K704">
        <v>-4.95</v>
      </c>
      <c r="L704">
        <v>-4.99</v>
      </c>
      <c r="M704">
        <v>-5.52</v>
      </c>
      <c r="N704">
        <v>-7.73</v>
      </c>
      <c r="O704">
        <v>-8.5399999999999991</v>
      </c>
      <c r="P704">
        <v>-13.97</v>
      </c>
    </row>
    <row r="705" spans="1:16" x14ac:dyDescent="0.2">
      <c r="A705" t="s">
        <v>270</v>
      </c>
      <c r="B705" t="s">
        <v>210</v>
      </c>
      <c r="C705" t="s">
        <v>364</v>
      </c>
      <c r="E705">
        <v>-0.5</v>
      </c>
      <c r="F705">
        <v>-0.59</v>
      </c>
      <c r="G705">
        <v>-1.03</v>
      </c>
      <c r="H705">
        <v>-1.34</v>
      </c>
      <c r="I705">
        <v>-1.84</v>
      </c>
      <c r="J705">
        <v>-2.17</v>
      </c>
      <c r="K705">
        <v>-1.95</v>
      </c>
      <c r="L705">
        <v>-1.95</v>
      </c>
      <c r="M705">
        <v>-1.86</v>
      </c>
      <c r="N705">
        <v>-2.12</v>
      </c>
      <c r="O705">
        <v>-2.0499999999999998</v>
      </c>
      <c r="P705">
        <v>-1.8</v>
      </c>
    </row>
    <row r="706" spans="1:16" x14ac:dyDescent="0.2">
      <c r="A706" t="s">
        <v>270</v>
      </c>
      <c r="B706" t="s">
        <v>211</v>
      </c>
      <c r="C706" t="s">
        <v>364</v>
      </c>
      <c r="E706">
        <v>0</v>
      </c>
      <c r="F706">
        <v>-0.08</v>
      </c>
      <c r="G706">
        <v>-0.14000000000000001</v>
      </c>
      <c r="H706">
        <v>-1.93</v>
      </c>
      <c r="I706">
        <v>-2.46</v>
      </c>
      <c r="J706">
        <v>-2.85</v>
      </c>
      <c r="K706">
        <v>-2.56</v>
      </c>
      <c r="L706">
        <v>-2.66</v>
      </c>
      <c r="M706">
        <v>-2.4700000000000002</v>
      </c>
      <c r="N706">
        <v>-2.77</v>
      </c>
      <c r="O706">
        <v>-2.69</v>
      </c>
      <c r="P706">
        <v>-2.27</v>
      </c>
    </row>
    <row r="707" spans="1:16" x14ac:dyDescent="0.2">
      <c r="A707" t="s">
        <v>270</v>
      </c>
      <c r="B707" t="s">
        <v>212</v>
      </c>
      <c r="C707" t="s">
        <v>364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</row>
    <row r="708" spans="1:16" x14ac:dyDescent="0.2">
      <c r="A708" t="s">
        <v>270</v>
      </c>
      <c r="B708" t="s">
        <v>213</v>
      </c>
      <c r="C708" t="s">
        <v>364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</row>
    <row r="709" spans="1:16" x14ac:dyDescent="0.2">
      <c r="A709" t="s">
        <v>270</v>
      </c>
      <c r="B709" t="s">
        <v>344</v>
      </c>
      <c r="C709" t="s">
        <v>364</v>
      </c>
      <c r="E709">
        <v>12.11</v>
      </c>
      <c r="F709">
        <v>13.12</v>
      </c>
      <c r="G709">
        <v>15.35</v>
      </c>
      <c r="H709">
        <v>12.87</v>
      </c>
      <c r="I709">
        <v>10.51</v>
      </c>
      <c r="J709">
        <v>14.82</v>
      </c>
      <c r="K709">
        <v>17.440000000000001</v>
      </c>
      <c r="L709">
        <v>16.78</v>
      </c>
      <c r="M709">
        <v>17.5</v>
      </c>
      <c r="N709">
        <v>24.51</v>
      </c>
      <c r="O709">
        <v>24.05</v>
      </c>
      <c r="P709">
        <v>15.04</v>
      </c>
    </row>
    <row r="710" spans="1:16" x14ac:dyDescent="0.2">
      <c r="A710" t="s">
        <v>270</v>
      </c>
      <c r="B710" t="s">
        <v>345</v>
      </c>
      <c r="C710" t="s">
        <v>364</v>
      </c>
      <c r="E710">
        <v>-3.08</v>
      </c>
      <c r="F710">
        <v>-1.68</v>
      </c>
      <c r="G710">
        <v>-5.82</v>
      </c>
      <c r="H710">
        <v>-3.26</v>
      </c>
      <c r="I710">
        <v>-3.6</v>
      </c>
      <c r="J710">
        <v>-6.18</v>
      </c>
      <c r="K710">
        <v>-3.47</v>
      </c>
      <c r="L710">
        <v>-4.08</v>
      </c>
      <c r="M710">
        <v>-4</v>
      </c>
      <c r="N710">
        <v>-7.67</v>
      </c>
      <c r="O710">
        <v>-8.77</v>
      </c>
      <c r="P710">
        <v>-13.75</v>
      </c>
    </row>
    <row r="711" spans="1:16" x14ac:dyDescent="0.2">
      <c r="A711" t="s">
        <v>270</v>
      </c>
      <c r="B711" t="s">
        <v>272</v>
      </c>
      <c r="C711" t="s">
        <v>364</v>
      </c>
      <c r="E711">
        <v>0.26</v>
      </c>
      <c r="F711">
        <v>0.31</v>
      </c>
      <c r="G711">
        <v>3.78</v>
      </c>
      <c r="H711">
        <v>2.12</v>
      </c>
      <c r="I711">
        <v>6.15</v>
      </c>
      <c r="J711">
        <v>11.98</v>
      </c>
      <c r="K711">
        <v>10.76</v>
      </c>
      <c r="L711">
        <v>12.2</v>
      </c>
      <c r="M711">
        <v>11.94</v>
      </c>
      <c r="N711">
        <v>22.98</v>
      </c>
      <c r="O711">
        <v>30.86</v>
      </c>
      <c r="P711">
        <v>76.959999999999994</v>
      </c>
    </row>
    <row r="712" spans="1:16" x14ac:dyDescent="0.2">
      <c r="A712" t="s">
        <v>270</v>
      </c>
      <c r="B712" t="s">
        <v>346</v>
      </c>
      <c r="C712" t="s">
        <v>364</v>
      </c>
      <c r="E712">
        <v>9.0299999999999994</v>
      </c>
      <c r="F712">
        <v>11.44</v>
      </c>
      <c r="G712">
        <v>9.5299999999999994</v>
      </c>
      <c r="H712">
        <v>9.61</v>
      </c>
      <c r="I712">
        <v>6.91</v>
      </c>
      <c r="J712">
        <v>8.65</v>
      </c>
      <c r="K712">
        <v>13.97</v>
      </c>
      <c r="L712">
        <v>12.7</v>
      </c>
      <c r="M712">
        <v>13.49</v>
      </c>
      <c r="N712">
        <v>16.850000000000001</v>
      </c>
      <c r="O712">
        <v>15.28</v>
      </c>
      <c r="P712">
        <v>1.28</v>
      </c>
    </row>
    <row r="713" spans="1:16" x14ac:dyDescent="0.2">
      <c r="A713" t="s">
        <v>270</v>
      </c>
      <c r="B713" t="s">
        <v>347</v>
      </c>
      <c r="C713" t="s">
        <v>364</v>
      </c>
      <c r="E713">
        <v>253.01</v>
      </c>
      <c r="F713">
        <v>255.3</v>
      </c>
      <c r="G713">
        <v>264.08999999999997</v>
      </c>
      <c r="H713">
        <v>273.26</v>
      </c>
      <c r="I713">
        <v>285.61</v>
      </c>
      <c r="J713">
        <v>303.87</v>
      </c>
      <c r="K713">
        <v>308.63</v>
      </c>
      <c r="L713">
        <v>317.39</v>
      </c>
      <c r="M713">
        <v>325.51</v>
      </c>
      <c r="N713">
        <v>361.27</v>
      </c>
      <c r="O713">
        <v>372.44</v>
      </c>
      <c r="P713">
        <v>409.09</v>
      </c>
    </row>
    <row r="714" spans="1:16" x14ac:dyDescent="0.2">
      <c r="A714" t="s">
        <v>272</v>
      </c>
      <c r="B714" t="s">
        <v>202</v>
      </c>
      <c r="C714" t="s">
        <v>364</v>
      </c>
      <c r="E714">
        <v>0.1</v>
      </c>
      <c r="F714">
        <v>0.04</v>
      </c>
      <c r="G714">
        <v>0.81</v>
      </c>
      <c r="H714">
        <v>0.33</v>
      </c>
      <c r="I714">
        <v>1.88</v>
      </c>
      <c r="J714">
        <v>2.39</v>
      </c>
      <c r="K714">
        <v>2.21</v>
      </c>
      <c r="L714">
        <v>2.57</v>
      </c>
      <c r="M714">
        <v>2.64</v>
      </c>
      <c r="N714">
        <v>3.31</v>
      </c>
      <c r="O714">
        <v>3.78</v>
      </c>
      <c r="P714">
        <v>5.19</v>
      </c>
    </row>
    <row r="715" spans="1:16" x14ac:dyDescent="0.2">
      <c r="A715" t="s">
        <v>272</v>
      </c>
      <c r="B715" t="s">
        <v>203</v>
      </c>
      <c r="C715" t="s">
        <v>364</v>
      </c>
      <c r="E715">
        <v>0</v>
      </c>
      <c r="F715">
        <v>0</v>
      </c>
      <c r="G715">
        <v>0.41</v>
      </c>
      <c r="H715">
        <v>0.44</v>
      </c>
      <c r="I715">
        <v>0.82</v>
      </c>
      <c r="J715">
        <v>1.48</v>
      </c>
      <c r="K715">
        <v>1.47</v>
      </c>
      <c r="L715">
        <v>1.96</v>
      </c>
      <c r="M715">
        <v>1.83</v>
      </c>
      <c r="N715">
        <v>3.19</v>
      </c>
      <c r="O715">
        <v>3.7</v>
      </c>
      <c r="P715">
        <v>6.29</v>
      </c>
    </row>
    <row r="716" spans="1:16" x14ac:dyDescent="0.2">
      <c r="A716" t="s">
        <v>272</v>
      </c>
      <c r="B716" t="s">
        <v>204</v>
      </c>
      <c r="C716" t="s">
        <v>364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</row>
    <row r="717" spans="1:16" x14ac:dyDescent="0.2">
      <c r="A717" t="s">
        <v>272</v>
      </c>
      <c r="B717" t="s">
        <v>205</v>
      </c>
      <c r="C717" t="s">
        <v>364</v>
      </c>
      <c r="E717">
        <v>0.17</v>
      </c>
      <c r="F717">
        <v>0.28000000000000003</v>
      </c>
      <c r="G717">
        <v>2.5499999999999998</v>
      </c>
      <c r="H717">
        <v>1.35</v>
      </c>
      <c r="I717">
        <v>3.45</v>
      </c>
      <c r="J717">
        <v>8.11</v>
      </c>
      <c r="K717">
        <v>7.09</v>
      </c>
      <c r="L717">
        <v>7.67</v>
      </c>
      <c r="M717">
        <v>7.46</v>
      </c>
      <c r="N717">
        <v>16.48</v>
      </c>
      <c r="O717">
        <v>23.38</v>
      </c>
      <c r="P717">
        <v>65.48</v>
      </c>
    </row>
    <row r="718" spans="1:16" x14ac:dyDescent="0.2">
      <c r="A718" t="s">
        <v>259</v>
      </c>
      <c r="B718" t="s">
        <v>348</v>
      </c>
      <c r="C718" t="s">
        <v>364</v>
      </c>
      <c r="E718">
        <v>0.91</v>
      </c>
      <c r="F718">
        <v>0.86</v>
      </c>
      <c r="G718">
        <v>1.21</v>
      </c>
      <c r="H718">
        <v>1.49</v>
      </c>
      <c r="I718">
        <v>1.35</v>
      </c>
      <c r="J718">
        <v>0.94</v>
      </c>
      <c r="K718">
        <v>0.57999999999999996</v>
      </c>
      <c r="L718">
        <v>0.56000000000000005</v>
      </c>
      <c r="M718">
        <v>1.26</v>
      </c>
      <c r="N718">
        <v>1.1499999999999999</v>
      </c>
      <c r="O718">
        <v>1.17</v>
      </c>
      <c r="P718">
        <v>4.9800000000000004</v>
      </c>
    </row>
    <row r="719" spans="1:16" x14ac:dyDescent="0.2">
      <c r="A719" t="s">
        <v>259</v>
      </c>
      <c r="B719" t="s">
        <v>261</v>
      </c>
      <c r="C719" t="s">
        <v>364</v>
      </c>
      <c r="D719">
        <v>932069</v>
      </c>
      <c r="E719">
        <v>48913</v>
      </c>
      <c r="F719">
        <v>50939</v>
      </c>
      <c r="G719">
        <v>49326</v>
      </c>
      <c r="H719">
        <v>50824</v>
      </c>
      <c r="I719">
        <v>52608</v>
      </c>
      <c r="J719">
        <v>53447</v>
      </c>
      <c r="K719">
        <v>55128</v>
      </c>
      <c r="L719">
        <v>55055</v>
      </c>
      <c r="M719">
        <v>55638</v>
      </c>
      <c r="N719">
        <v>58134</v>
      </c>
      <c r="O719">
        <v>59076</v>
      </c>
      <c r="P719">
        <v>63787</v>
      </c>
    </row>
    <row r="720" spans="1:16" x14ac:dyDescent="0.2">
      <c r="A720" t="s">
        <v>259</v>
      </c>
      <c r="B720" t="s">
        <v>178</v>
      </c>
      <c r="C720" t="s">
        <v>364</v>
      </c>
      <c r="D720">
        <v>863911</v>
      </c>
      <c r="E720">
        <v>46367</v>
      </c>
      <c r="F720">
        <v>48196</v>
      </c>
      <c r="G720">
        <v>46492</v>
      </c>
      <c r="H720">
        <v>47561</v>
      </c>
      <c r="I720">
        <v>48941</v>
      </c>
      <c r="J720">
        <v>49411</v>
      </c>
      <c r="K720">
        <v>50929</v>
      </c>
      <c r="L720">
        <v>50709</v>
      </c>
      <c r="M720">
        <v>51159</v>
      </c>
      <c r="N720">
        <v>53717</v>
      </c>
      <c r="O720">
        <v>54532</v>
      </c>
      <c r="P720">
        <v>58665</v>
      </c>
    </row>
    <row r="721" spans="1:16" x14ac:dyDescent="0.2">
      <c r="A721" t="s">
        <v>259</v>
      </c>
      <c r="B721" t="s">
        <v>349</v>
      </c>
      <c r="C721" t="s">
        <v>364</v>
      </c>
      <c r="E721">
        <v>0</v>
      </c>
      <c r="F721">
        <v>0</v>
      </c>
      <c r="G721">
        <v>0</v>
      </c>
      <c r="H721">
        <v>13</v>
      </c>
      <c r="I721">
        <v>14</v>
      </c>
      <c r="J721">
        <v>14</v>
      </c>
      <c r="K721">
        <v>14</v>
      </c>
      <c r="L721">
        <v>14</v>
      </c>
      <c r="M721">
        <v>23</v>
      </c>
      <c r="N721">
        <v>56</v>
      </c>
      <c r="O721">
        <v>59</v>
      </c>
      <c r="P721">
        <v>208</v>
      </c>
    </row>
    <row r="722" spans="1:16" x14ac:dyDescent="0.2">
      <c r="A722" t="s">
        <v>350</v>
      </c>
      <c r="B722" t="s">
        <v>193</v>
      </c>
      <c r="C722" t="s">
        <v>364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</row>
    <row r="723" spans="1:16" x14ac:dyDescent="0.2">
      <c r="A723" t="s">
        <v>350</v>
      </c>
      <c r="B723" t="s">
        <v>351</v>
      </c>
      <c r="C723" t="s">
        <v>364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</row>
    <row r="724" spans="1:16" x14ac:dyDescent="0.2">
      <c r="A724" t="s">
        <v>350</v>
      </c>
      <c r="B724" t="s">
        <v>352</v>
      </c>
      <c r="C724" t="s">
        <v>364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</row>
    <row r="725" spans="1:16" x14ac:dyDescent="0.2">
      <c r="A725" t="s">
        <v>350</v>
      </c>
      <c r="B725" t="s">
        <v>195</v>
      </c>
      <c r="C725" t="s">
        <v>364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</row>
    <row r="726" spans="1:16" x14ac:dyDescent="0.2">
      <c r="A726" t="s">
        <v>350</v>
      </c>
      <c r="B726" t="s">
        <v>196</v>
      </c>
      <c r="C726" t="s">
        <v>364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</row>
    <row r="727" spans="1:16" x14ac:dyDescent="0.2">
      <c r="A727" t="s">
        <v>350</v>
      </c>
      <c r="B727" t="s">
        <v>197</v>
      </c>
      <c r="C727" t="s">
        <v>364</v>
      </c>
      <c r="E727">
        <v>0</v>
      </c>
      <c r="F727">
        <v>0</v>
      </c>
      <c r="G727">
        <v>397</v>
      </c>
      <c r="H727">
        <v>470</v>
      </c>
      <c r="I727">
        <v>1073</v>
      </c>
      <c r="J727">
        <v>1073</v>
      </c>
      <c r="K727">
        <v>1073</v>
      </c>
      <c r="L727">
        <v>1269</v>
      </c>
      <c r="M727">
        <v>1269</v>
      </c>
      <c r="N727">
        <v>1269</v>
      </c>
      <c r="O727">
        <v>1269</v>
      </c>
      <c r="P727">
        <v>1269</v>
      </c>
    </row>
    <row r="728" spans="1:16" x14ac:dyDescent="0.2">
      <c r="A728" t="s">
        <v>350</v>
      </c>
      <c r="B728" t="s">
        <v>198</v>
      </c>
      <c r="C728" t="s">
        <v>364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</row>
    <row r="729" spans="1:16" x14ac:dyDescent="0.2">
      <c r="A729" t="s">
        <v>350</v>
      </c>
      <c r="B729" t="s">
        <v>199</v>
      </c>
      <c r="C729" t="s">
        <v>364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</row>
    <row r="730" spans="1:16" x14ac:dyDescent="0.2">
      <c r="A730" t="s">
        <v>350</v>
      </c>
      <c r="B730" t="s">
        <v>200</v>
      </c>
      <c r="C730" t="s">
        <v>364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</row>
    <row r="731" spans="1:16" x14ac:dyDescent="0.2">
      <c r="A731" t="s">
        <v>350</v>
      </c>
      <c r="B731" t="s">
        <v>201</v>
      </c>
      <c r="C731" t="s">
        <v>364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</row>
    <row r="732" spans="1:16" x14ac:dyDescent="0.2">
      <c r="A732" t="s">
        <v>350</v>
      </c>
      <c r="B732" t="s">
        <v>202</v>
      </c>
      <c r="C732" t="s">
        <v>364</v>
      </c>
      <c r="E732">
        <v>41</v>
      </c>
      <c r="F732">
        <v>53</v>
      </c>
      <c r="G732">
        <v>113</v>
      </c>
      <c r="H732">
        <v>113</v>
      </c>
      <c r="I732">
        <v>696</v>
      </c>
      <c r="J732">
        <v>889</v>
      </c>
      <c r="K732">
        <v>889</v>
      </c>
      <c r="L732">
        <v>889</v>
      </c>
      <c r="M732">
        <v>928</v>
      </c>
      <c r="N732">
        <v>928</v>
      </c>
      <c r="O732">
        <v>928</v>
      </c>
      <c r="P732">
        <v>928</v>
      </c>
    </row>
    <row r="733" spans="1:16" x14ac:dyDescent="0.2">
      <c r="A733" t="s">
        <v>350</v>
      </c>
      <c r="B733" t="s">
        <v>203</v>
      </c>
      <c r="C733" t="s">
        <v>364</v>
      </c>
      <c r="E733">
        <v>0</v>
      </c>
      <c r="F733">
        <v>0</v>
      </c>
      <c r="G733">
        <v>439</v>
      </c>
      <c r="H733">
        <v>702</v>
      </c>
      <c r="I733">
        <v>882</v>
      </c>
      <c r="J733">
        <v>882</v>
      </c>
      <c r="K733">
        <v>882</v>
      </c>
      <c r="L733">
        <v>1145</v>
      </c>
      <c r="M733">
        <v>1408</v>
      </c>
      <c r="N733">
        <v>1732</v>
      </c>
      <c r="O733">
        <v>1732</v>
      </c>
      <c r="P733">
        <v>1845</v>
      </c>
    </row>
    <row r="734" spans="1:16" x14ac:dyDescent="0.2">
      <c r="A734" t="s">
        <v>350</v>
      </c>
      <c r="B734" t="s">
        <v>204</v>
      </c>
      <c r="C734" t="s">
        <v>364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</row>
    <row r="735" spans="1:16" x14ac:dyDescent="0.2">
      <c r="A735" t="s">
        <v>350</v>
      </c>
      <c r="B735" t="s">
        <v>205</v>
      </c>
      <c r="C735" t="s">
        <v>364</v>
      </c>
      <c r="E735">
        <v>244</v>
      </c>
      <c r="F735">
        <v>496</v>
      </c>
      <c r="G735">
        <v>737</v>
      </c>
      <c r="H735">
        <v>854</v>
      </c>
      <c r="I735">
        <v>962</v>
      </c>
      <c r="J735">
        <v>1421</v>
      </c>
      <c r="K735">
        <v>1495</v>
      </c>
      <c r="L735">
        <v>1495</v>
      </c>
      <c r="M735">
        <v>1495</v>
      </c>
      <c r="N735">
        <v>1948</v>
      </c>
      <c r="O735">
        <v>2154</v>
      </c>
      <c r="P735">
        <v>3001</v>
      </c>
    </row>
    <row r="736" spans="1:16" x14ac:dyDescent="0.2">
      <c r="A736" t="s">
        <v>350</v>
      </c>
      <c r="B736" t="s">
        <v>206</v>
      </c>
      <c r="C736" t="s">
        <v>364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</row>
    <row r="737" spans="1:17" x14ac:dyDescent="0.2">
      <c r="A737" t="s">
        <v>350</v>
      </c>
      <c r="B737" t="s">
        <v>207</v>
      </c>
      <c r="C737" t="s">
        <v>364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</row>
    <row r="738" spans="1:17" x14ac:dyDescent="0.2">
      <c r="A738" t="s">
        <v>350</v>
      </c>
      <c r="B738" t="s">
        <v>208</v>
      </c>
      <c r="C738" t="s">
        <v>364</v>
      </c>
      <c r="E738">
        <v>673</v>
      </c>
      <c r="F738">
        <v>701</v>
      </c>
      <c r="G738">
        <v>701</v>
      </c>
      <c r="H738">
        <v>722</v>
      </c>
      <c r="I738">
        <v>722</v>
      </c>
      <c r="J738">
        <v>722</v>
      </c>
      <c r="K738">
        <v>722</v>
      </c>
      <c r="L738">
        <v>722</v>
      </c>
      <c r="M738">
        <v>722</v>
      </c>
      <c r="N738">
        <v>722</v>
      </c>
      <c r="O738">
        <v>722</v>
      </c>
      <c r="P738">
        <v>722</v>
      </c>
    </row>
    <row r="739" spans="1:17" x14ac:dyDescent="0.2">
      <c r="A739" t="s">
        <v>350</v>
      </c>
      <c r="B739" t="s">
        <v>209</v>
      </c>
      <c r="C739" t="s">
        <v>364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380</v>
      </c>
      <c r="K739">
        <v>745</v>
      </c>
      <c r="L739">
        <v>745</v>
      </c>
      <c r="M739">
        <v>946</v>
      </c>
      <c r="N739">
        <v>1713</v>
      </c>
      <c r="O739">
        <v>1969</v>
      </c>
      <c r="P739">
        <v>3819</v>
      </c>
    </row>
    <row r="740" spans="1:17" x14ac:dyDescent="0.2">
      <c r="A740" t="s">
        <v>350</v>
      </c>
      <c r="B740" t="s">
        <v>210</v>
      </c>
      <c r="C740" t="s">
        <v>364</v>
      </c>
      <c r="E740">
        <v>0</v>
      </c>
      <c r="F740">
        <v>0</v>
      </c>
      <c r="G740">
        <v>0</v>
      </c>
      <c r="H740">
        <v>206</v>
      </c>
      <c r="I740">
        <v>206</v>
      </c>
      <c r="J740">
        <v>206</v>
      </c>
      <c r="K740">
        <v>206</v>
      </c>
      <c r="L740">
        <v>206</v>
      </c>
      <c r="M740">
        <v>206</v>
      </c>
      <c r="N740">
        <v>206</v>
      </c>
      <c r="O740">
        <v>206</v>
      </c>
      <c r="P740">
        <v>206</v>
      </c>
    </row>
    <row r="741" spans="1:17" x14ac:dyDescent="0.2">
      <c r="A741" t="s">
        <v>350</v>
      </c>
      <c r="B741" t="s">
        <v>211</v>
      </c>
      <c r="C741" t="s">
        <v>364</v>
      </c>
      <c r="E741">
        <v>0</v>
      </c>
      <c r="F741">
        <v>38</v>
      </c>
      <c r="G741">
        <v>38</v>
      </c>
      <c r="H741">
        <v>538</v>
      </c>
      <c r="I741">
        <v>538</v>
      </c>
      <c r="J741">
        <v>538</v>
      </c>
      <c r="K741">
        <v>538</v>
      </c>
      <c r="L741">
        <v>538</v>
      </c>
      <c r="M741">
        <v>538</v>
      </c>
      <c r="N741">
        <v>538</v>
      </c>
      <c r="O741">
        <v>538</v>
      </c>
      <c r="P741">
        <v>538</v>
      </c>
    </row>
    <row r="742" spans="1:17" x14ac:dyDescent="0.2">
      <c r="A742" t="s">
        <v>350</v>
      </c>
      <c r="B742" t="s">
        <v>212</v>
      </c>
      <c r="C742" t="s">
        <v>364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</row>
    <row r="743" spans="1:17" x14ac:dyDescent="0.2">
      <c r="A743" t="s">
        <v>350</v>
      </c>
      <c r="B743" t="s">
        <v>213</v>
      </c>
      <c r="C743" t="s">
        <v>364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</row>
    <row r="744" spans="1:17" x14ac:dyDescent="0.2">
      <c r="A744" t="s">
        <v>350</v>
      </c>
      <c r="B744" t="s">
        <v>342</v>
      </c>
      <c r="C744" t="s">
        <v>364</v>
      </c>
      <c r="E744">
        <v>959</v>
      </c>
      <c r="F744">
        <v>1288</v>
      </c>
      <c r="G744">
        <v>2424</v>
      </c>
      <c r="H744">
        <v>3605</v>
      </c>
      <c r="I744">
        <v>5079</v>
      </c>
      <c r="J744">
        <v>6111</v>
      </c>
      <c r="K744">
        <v>6550</v>
      </c>
      <c r="L744">
        <v>7008</v>
      </c>
      <c r="M744">
        <v>7511</v>
      </c>
      <c r="N744">
        <v>9055</v>
      </c>
      <c r="O744">
        <v>9517</v>
      </c>
      <c r="P744">
        <v>12328</v>
      </c>
    </row>
    <row r="745" spans="1:17" x14ac:dyDescent="0.2">
      <c r="A745" t="s">
        <v>230</v>
      </c>
      <c r="B745" t="s">
        <v>353</v>
      </c>
      <c r="C745" t="s">
        <v>364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10360</v>
      </c>
    </row>
    <row r="746" spans="1:17" x14ac:dyDescent="0.2">
      <c r="A746" t="s">
        <v>230</v>
      </c>
      <c r="B746" t="s">
        <v>354</v>
      </c>
      <c r="C746" t="s">
        <v>364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11010</v>
      </c>
    </row>
    <row r="747" spans="1:17" x14ac:dyDescent="0.2">
      <c r="A747" t="s">
        <v>230</v>
      </c>
      <c r="B747" t="s">
        <v>355</v>
      </c>
      <c r="C747" t="s">
        <v>364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2680</v>
      </c>
    </row>
    <row r="748" spans="1:17" x14ac:dyDescent="0.2">
      <c r="A748" t="s">
        <v>230</v>
      </c>
      <c r="B748" t="s">
        <v>356</v>
      </c>
      <c r="C748" t="s">
        <v>364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4875</v>
      </c>
    </row>
    <row r="749" spans="1:17" x14ac:dyDescent="0.2">
      <c r="A749" t="s">
        <v>340</v>
      </c>
      <c r="B749" t="s">
        <v>193</v>
      </c>
      <c r="C749" t="s">
        <v>365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</row>
    <row r="750" spans="1:17" x14ac:dyDescent="0.2">
      <c r="A750" t="s">
        <v>340</v>
      </c>
      <c r="B750" t="s">
        <v>194</v>
      </c>
      <c r="C750" t="s">
        <v>365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</row>
    <row r="751" spans="1:17" x14ac:dyDescent="0.2">
      <c r="A751" t="s">
        <v>340</v>
      </c>
      <c r="B751" t="s">
        <v>195</v>
      </c>
      <c r="C751" t="s">
        <v>365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</row>
    <row r="752" spans="1:17" x14ac:dyDescent="0.2">
      <c r="A752" t="s">
        <v>340</v>
      </c>
      <c r="B752" t="s">
        <v>196</v>
      </c>
      <c r="C752" t="s">
        <v>365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</row>
    <row r="753" spans="1:16" x14ac:dyDescent="0.2">
      <c r="A753" t="s">
        <v>340</v>
      </c>
      <c r="B753" t="s">
        <v>197</v>
      </c>
      <c r="C753" t="s">
        <v>365</v>
      </c>
      <c r="E753">
        <v>0</v>
      </c>
      <c r="F753">
        <v>0</v>
      </c>
      <c r="G753">
        <v>0.1</v>
      </c>
      <c r="H753">
        <v>1.8</v>
      </c>
      <c r="I753">
        <v>1.8</v>
      </c>
      <c r="J753">
        <v>1.8</v>
      </c>
      <c r="K753">
        <v>1.8</v>
      </c>
      <c r="L753">
        <v>1.8</v>
      </c>
      <c r="M753">
        <v>1.8</v>
      </c>
      <c r="N753">
        <v>1.8</v>
      </c>
      <c r="O753">
        <v>1.8</v>
      </c>
      <c r="P753">
        <v>1.8</v>
      </c>
    </row>
    <row r="754" spans="1:16" x14ac:dyDescent="0.2">
      <c r="A754" t="s">
        <v>340</v>
      </c>
      <c r="B754" t="s">
        <v>198</v>
      </c>
      <c r="C754" t="s">
        <v>365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</row>
    <row r="755" spans="1:16" x14ac:dyDescent="0.2">
      <c r="A755" t="s">
        <v>340</v>
      </c>
      <c r="B755" t="s">
        <v>199</v>
      </c>
      <c r="C755" t="s">
        <v>365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</row>
    <row r="756" spans="1:16" x14ac:dyDescent="0.2">
      <c r="A756" t="s">
        <v>340</v>
      </c>
      <c r="B756" t="s">
        <v>200</v>
      </c>
      <c r="C756" t="s">
        <v>365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</row>
    <row r="757" spans="1:16" x14ac:dyDescent="0.2">
      <c r="A757" t="s">
        <v>340</v>
      </c>
      <c r="B757" t="s">
        <v>201</v>
      </c>
      <c r="C757" t="s">
        <v>365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</row>
    <row r="758" spans="1:16" x14ac:dyDescent="0.2">
      <c r="A758" t="s">
        <v>340</v>
      </c>
      <c r="B758" t="s">
        <v>202</v>
      </c>
      <c r="C758" t="s">
        <v>365</v>
      </c>
      <c r="E758">
        <v>0.02</v>
      </c>
      <c r="F758">
        <v>0.02</v>
      </c>
      <c r="G758">
        <v>0.02</v>
      </c>
      <c r="H758">
        <v>0.02</v>
      </c>
      <c r="I758">
        <v>2</v>
      </c>
      <c r="J758">
        <v>2</v>
      </c>
      <c r="K758">
        <v>2</v>
      </c>
      <c r="L758">
        <v>2</v>
      </c>
      <c r="M758">
        <v>2</v>
      </c>
      <c r="N758">
        <v>2</v>
      </c>
      <c r="O758">
        <v>2</v>
      </c>
      <c r="P758">
        <v>2</v>
      </c>
    </row>
    <row r="759" spans="1:16" x14ac:dyDescent="0.2">
      <c r="A759" t="s">
        <v>340</v>
      </c>
      <c r="B759" t="s">
        <v>203</v>
      </c>
      <c r="C759" t="s">
        <v>365</v>
      </c>
      <c r="E759">
        <v>0</v>
      </c>
      <c r="F759">
        <v>0</v>
      </c>
      <c r="G759">
        <v>1.32</v>
      </c>
      <c r="H759">
        <v>2.82</v>
      </c>
      <c r="I759">
        <v>4.32</v>
      </c>
      <c r="J759">
        <v>4.32</v>
      </c>
      <c r="K759">
        <v>4.32</v>
      </c>
      <c r="L759">
        <v>4.32</v>
      </c>
      <c r="M759">
        <v>5</v>
      </c>
      <c r="N759">
        <v>5</v>
      </c>
      <c r="O759">
        <v>5</v>
      </c>
      <c r="P759">
        <v>5</v>
      </c>
    </row>
    <row r="760" spans="1:16" x14ac:dyDescent="0.2">
      <c r="A760" t="s">
        <v>340</v>
      </c>
      <c r="B760" t="s">
        <v>204</v>
      </c>
      <c r="C760" t="s">
        <v>365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</row>
    <row r="761" spans="1:16" x14ac:dyDescent="0.2">
      <c r="A761" t="s">
        <v>340</v>
      </c>
      <c r="B761" t="s">
        <v>205</v>
      </c>
      <c r="C761" t="s">
        <v>365</v>
      </c>
      <c r="E761">
        <v>3</v>
      </c>
      <c r="F761">
        <v>6</v>
      </c>
      <c r="G761">
        <v>9</v>
      </c>
      <c r="H761">
        <v>11.64</v>
      </c>
      <c r="I761">
        <v>20.04</v>
      </c>
      <c r="J761">
        <v>26.68</v>
      </c>
      <c r="K761">
        <v>29.64</v>
      </c>
      <c r="L761">
        <v>33.39</v>
      </c>
      <c r="M761">
        <v>35.51</v>
      </c>
      <c r="N761">
        <v>52.8</v>
      </c>
      <c r="O761">
        <v>58.04</v>
      </c>
      <c r="P761">
        <v>92.22</v>
      </c>
    </row>
    <row r="762" spans="1:16" x14ac:dyDescent="0.2">
      <c r="A762" t="s">
        <v>340</v>
      </c>
      <c r="B762" t="s">
        <v>206</v>
      </c>
      <c r="C762" t="s">
        <v>365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</row>
    <row r="763" spans="1:16" x14ac:dyDescent="0.2">
      <c r="A763" t="s">
        <v>340</v>
      </c>
      <c r="B763" t="s">
        <v>207</v>
      </c>
      <c r="C763" t="s">
        <v>365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</row>
    <row r="764" spans="1:16" x14ac:dyDescent="0.2">
      <c r="A764" t="s">
        <v>340</v>
      </c>
      <c r="B764" t="s">
        <v>208</v>
      </c>
      <c r="C764" t="s">
        <v>365</v>
      </c>
      <c r="E764">
        <v>4.37</v>
      </c>
      <c r="F764">
        <v>4.8600000000000003</v>
      </c>
      <c r="G764">
        <v>6.28</v>
      </c>
      <c r="H764">
        <v>7.6</v>
      </c>
      <c r="I764">
        <v>7.6</v>
      </c>
      <c r="J764">
        <v>7.6</v>
      </c>
      <c r="K764">
        <v>7.6</v>
      </c>
      <c r="L764">
        <v>7.6</v>
      </c>
      <c r="M764">
        <v>7.6</v>
      </c>
      <c r="N764">
        <v>7.6</v>
      </c>
      <c r="O764">
        <v>7.6</v>
      </c>
      <c r="P764">
        <v>7.6</v>
      </c>
    </row>
    <row r="765" spans="1:16" x14ac:dyDescent="0.2">
      <c r="A765" t="s">
        <v>340</v>
      </c>
      <c r="B765" t="s">
        <v>209</v>
      </c>
      <c r="C765" t="s">
        <v>365</v>
      </c>
      <c r="E765">
        <v>0</v>
      </c>
      <c r="F765">
        <v>0</v>
      </c>
      <c r="G765">
        <v>0</v>
      </c>
      <c r="H765">
        <v>0</v>
      </c>
      <c r="I765">
        <v>3.17</v>
      </c>
      <c r="J765">
        <v>7.44</v>
      </c>
      <c r="K765">
        <v>9.2100000000000009</v>
      </c>
      <c r="L765">
        <v>11.26</v>
      </c>
      <c r="M765">
        <v>12.91</v>
      </c>
      <c r="N765">
        <v>19.91</v>
      </c>
      <c r="O765">
        <v>21.55</v>
      </c>
      <c r="P765">
        <v>37.71</v>
      </c>
    </row>
    <row r="766" spans="1:16" x14ac:dyDescent="0.2">
      <c r="A766" t="s">
        <v>340</v>
      </c>
      <c r="B766" t="s">
        <v>210</v>
      </c>
      <c r="C766" t="s">
        <v>365</v>
      </c>
      <c r="E766">
        <v>0</v>
      </c>
      <c r="F766">
        <v>0</v>
      </c>
      <c r="G766">
        <v>0</v>
      </c>
      <c r="H766">
        <v>0.5</v>
      </c>
      <c r="I766">
        <v>0.5</v>
      </c>
      <c r="J766">
        <v>0.5</v>
      </c>
      <c r="K766">
        <v>0.5</v>
      </c>
      <c r="L766">
        <v>0.5</v>
      </c>
      <c r="M766">
        <v>0.5</v>
      </c>
      <c r="N766">
        <v>0.5</v>
      </c>
      <c r="O766">
        <v>0.5</v>
      </c>
      <c r="P766">
        <v>0.5</v>
      </c>
    </row>
    <row r="767" spans="1:16" x14ac:dyDescent="0.2">
      <c r="A767" t="s">
        <v>340</v>
      </c>
      <c r="B767" t="s">
        <v>211</v>
      </c>
      <c r="C767" t="s">
        <v>365</v>
      </c>
      <c r="E767">
        <v>0</v>
      </c>
      <c r="F767">
        <v>0</v>
      </c>
      <c r="G767">
        <v>0</v>
      </c>
      <c r="H767">
        <v>0.5</v>
      </c>
      <c r="I767">
        <v>0.5</v>
      </c>
      <c r="J767">
        <v>0.5</v>
      </c>
      <c r="K767">
        <v>0.5</v>
      </c>
      <c r="L767">
        <v>0.5</v>
      </c>
      <c r="M767">
        <v>0.5</v>
      </c>
      <c r="N767">
        <v>0.5</v>
      </c>
      <c r="O767">
        <v>0.5</v>
      </c>
      <c r="P767">
        <v>0.5</v>
      </c>
    </row>
    <row r="768" spans="1:16" x14ac:dyDescent="0.2">
      <c r="A768" t="s">
        <v>340</v>
      </c>
      <c r="B768" t="s">
        <v>212</v>
      </c>
      <c r="C768" t="s">
        <v>365</v>
      </c>
      <c r="E768">
        <v>0.03</v>
      </c>
      <c r="F768">
        <v>0.03</v>
      </c>
      <c r="G768">
        <v>0.03</v>
      </c>
      <c r="H768">
        <v>0.03</v>
      </c>
      <c r="I768">
        <v>0.03</v>
      </c>
      <c r="J768">
        <v>0.03</v>
      </c>
      <c r="K768">
        <v>0.03</v>
      </c>
      <c r="L768">
        <v>0.01</v>
      </c>
      <c r="M768">
        <v>0.01</v>
      </c>
      <c r="N768">
        <v>0</v>
      </c>
      <c r="O768">
        <v>0</v>
      </c>
      <c r="P768">
        <v>0</v>
      </c>
    </row>
    <row r="769" spans="1:16" x14ac:dyDescent="0.2">
      <c r="A769" t="s">
        <v>340</v>
      </c>
      <c r="B769" t="s">
        <v>213</v>
      </c>
      <c r="C769" t="s">
        <v>365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 x14ac:dyDescent="0.2">
      <c r="A770" t="s">
        <v>340</v>
      </c>
      <c r="B770" t="s">
        <v>218</v>
      </c>
      <c r="C770" t="s">
        <v>365</v>
      </c>
      <c r="E770">
        <v>-0.68</v>
      </c>
      <c r="F770">
        <v>-0.68</v>
      </c>
      <c r="G770">
        <v>-1.96</v>
      </c>
      <c r="H770">
        <v>-3.92</v>
      </c>
      <c r="I770">
        <v>-4.3499999999999996</v>
      </c>
      <c r="J770">
        <v>-4.3499999999999996</v>
      </c>
      <c r="K770">
        <v>-4.3499999999999996</v>
      </c>
      <c r="L770">
        <v>-4.3499999999999996</v>
      </c>
      <c r="M770">
        <v>-4.3499999999999996</v>
      </c>
      <c r="N770">
        <v>-4.3499999999999996</v>
      </c>
      <c r="O770">
        <v>-4.3499999999999996</v>
      </c>
      <c r="P770">
        <v>-9.09</v>
      </c>
    </row>
    <row r="771" spans="1:16" x14ac:dyDescent="0.2">
      <c r="A771" t="s">
        <v>340</v>
      </c>
      <c r="B771" t="s">
        <v>342</v>
      </c>
      <c r="C771" t="s">
        <v>365</v>
      </c>
      <c r="E771">
        <v>6.74</v>
      </c>
      <c r="F771">
        <v>10.220000000000001</v>
      </c>
      <c r="G771">
        <v>14.79</v>
      </c>
      <c r="H771">
        <v>21.01</v>
      </c>
      <c r="I771">
        <v>35.61</v>
      </c>
      <c r="J771">
        <v>46.53</v>
      </c>
      <c r="K771">
        <v>51.25</v>
      </c>
      <c r="L771">
        <v>57.03</v>
      </c>
      <c r="M771">
        <v>61.48</v>
      </c>
      <c r="N771">
        <v>85.76</v>
      </c>
      <c r="O771">
        <v>92.64</v>
      </c>
      <c r="P771">
        <v>138.25</v>
      </c>
    </row>
    <row r="772" spans="1:16" x14ac:dyDescent="0.2">
      <c r="A772" t="s">
        <v>266</v>
      </c>
      <c r="B772" t="s">
        <v>267</v>
      </c>
      <c r="C772" t="s">
        <v>365</v>
      </c>
      <c r="E772">
        <v>202.31</v>
      </c>
      <c r="F772">
        <v>204.45</v>
      </c>
      <c r="G772">
        <v>206.75</v>
      </c>
      <c r="H772">
        <v>212.74</v>
      </c>
      <c r="I772">
        <v>220.24</v>
      </c>
      <c r="J772">
        <v>229.66</v>
      </c>
      <c r="K772">
        <v>235.18</v>
      </c>
      <c r="L772">
        <v>240.63</v>
      </c>
      <c r="M772">
        <v>246.15</v>
      </c>
      <c r="N772">
        <v>269.82</v>
      </c>
      <c r="O772">
        <v>276.22000000000003</v>
      </c>
      <c r="P772">
        <v>295.94</v>
      </c>
    </row>
    <row r="773" spans="1:16" x14ac:dyDescent="0.2">
      <c r="A773" t="s">
        <v>270</v>
      </c>
      <c r="B773" t="s">
        <v>193</v>
      </c>
      <c r="C773" t="s">
        <v>365</v>
      </c>
      <c r="E773">
        <v>2.97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</row>
    <row r="774" spans="1:16" x14ac:dyDescent="0.2">
      <c r="A774" t="s">
        <v>270</v>
      </c>
      <c r="B774" t="s">
        <v>194</v>
      </c>
      <c r="C774" t="s">
        <v>365</v>
      </c>
      <c r="E774">
        <v>52.7</v>
      </c>
      <c r="F774">
        <v>63.01</v>
      </c>
      <c r="G774">
        <v>51.95</v>
      </c>
      <c r="H774">
        <v>37.11</v>
      </c>
      <c r="I774">
        <v>21.27</v>
      </c>
      <c r="J774">
        <v>17.32</v>
      </c>
      <c r="K774">
        <v>12.34</v>
      </c>
      <c r="L774">
        <v>14.16</v>
      </c>
      <c r="M774">
        <v>12.83</v>
      </c>
      <c r="N774">
        <v>7.59</v>
      </c>
      <c r="O774">
        <v>8.23</v>
      </c>
      <c r="P774">
        <v>1.58</v>
      </c>
    </row>
    <row r="775" spans="1:16" x14ac:dyDescent="0.2">
      <c r="A775" t="s">
        <v>270</v>
      </c>
      <c r="B775" t="s">
        <v>195</v>
      </c>
      <c r="C775" t="s">
        <v>365</v>
      </c>
      <c r="E775">
        <v>11.51</v>
      </c>
      <c r="F775">
        <v>12.92</v>
      </c>
      <c r="G775">
        <v>12.8</v>
      </c>
      <c r="H775">
        <v>12.58</v>
      </c>
      <c r="I775">
        <v>12.29</v>
      </c>
      <c r="J775">
        <v>9.61</v>
      </c>
      <c r="K775">
        <v>7.91</v>
      </c>
      <c r="L775">
        <v>6.78</v>
      </c>
      <c r="M775">
        <v>5.73</v>
      </c>
      <c r="N775">
        <v>1.01</v>
      </c>
      <c r="O775">
        <v>0</v>
      </c>
      <c r="P775">
        <v>0</v>
      </c>
    </row>
    <row r="776" spans="1:16" x14ac:dyDescent="0.2">
      <c r="A776" t="s">
        <v>270</v>
      </c>
      <c r="B776" t="s">
        <v>196</v>
      </c>
      <c r="C776" t="s">
        <v>365</v>
      </c>
      <c r="E776">
        <v>23.6</v>
      </c>
      <c r="F776">
        <v>5.09</v>
      </c>
      <c r="G776">
        <v>5.09</v>
      </c>
      <c r="H776">
        <v>5.1100000000000003</v>
      </c>
      <c r="I776">
        <v>5.09</v>
      </c>
      <c r="J776">
        <v>5.1100000000000003</v>
      </c>
      <c r="K776">
        <v>5.09</v>
      </c>
      <c r="L776">
        <v>5.09</v>
      </c>
      <c r="M776">
        <v>5.09</v>
      </c>
      <c r="N776">
        <v>5.09</v>
      </c>
      <c r="O776">
        <v>5.1100000000000003</v>
      </c>
      <c r="P776">
        <v>5.09</v>
      </c>
    </row>
    <row r="777" spans="1:16" x14ac:dyDescent="0.2">
      <c r="A777" t="s">
        <v>270</v>
      </c>
      <c r="B777" t="s">
        <v>197</v>
      </c>
      <c r="C777" t="s">
        <v>365</v>
      </c>
      <c r="E777">
        <v>11.31</v>
      </c>
      <c r="F777">
        <v>11.25</v>
      </c>
      <c r="G777">
        <v>12.06</v>
      </c>
      <c r="H777">
        <v>25.37</v>
      </c>
      <c r="I777">
        <v>24.57</v>
      </c>
      <c r="J777">
        <v>24.32</v>
      </c>
      <c r="K777">
        <v>24.25</v>
      </c>
      <c r="L777">
        <v>24.16</v>
      </c>
      <c r="M777">
        <v>24.19</v>
      </c>
      <c r="N777">
        <v>23.23</v>
      </c>
      <c r="O777">
        <v>23.09</v>
      </c>
      <c r="P777">
        <v>21.53</v>
      </c>
    </row>
    <row r="778" spans="1:16" x14ac:dyDescent="0.2">
      <c r="A778" t="s">
        <v>270</v>
      </c>
      <c r="B778" t="s">
        <v>198</v>
      </c>
      <c r="C778" t="s">
        <v>365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</row>
    <row r="779" spans="1:16" x14ac:dyDescent="0.2">
      <c r="A779" t="s">
        <v>270</v>
      </c>
      <c r="B779" t="s">
        <v>199</v>
      </c>
      <c r="C779" t="s">
        <v>365</v>
      </c>
      <c r="E779">
        <v>2.4900000000000002</v>
      </c>
      <c r="F779">
        <v>3.06</v>
      </c>
      <c r="G779">
        <v>2.48</v>
      </c>
      <c r="H779">
        <v>2.4900000000000002</v>
      </c>
      <c r="I779">
        <v>2.4700000000000002</v>
      </c>
      <c r="J779">
        <v>2.48</v>
      </c>
      <c r="K779">
        <v>2.95</v>
      </c>
      <c r="L779">
        <v>2.4700000000000002</v>
      </c>
      <c r="M779">
        <v>2.4700000000000002</v>
      </c>
      <c r="N779">
        <v>2.23</v>
      </c>
      <c r="O779">
        <v>2.2400000000000002</v>
      </c>
      <c r="P779">
        <v>2.33</v>
      </c>
    </row>
    <row r="780" spans="1:16" x14ac:dyDescent="0.2">
      <c r="A780" t="s">
        <v>270</v>
      </c>
      <c r="B780" t="s">
        <v>200</v>
      </c>
      <c r="C780" t="s">
        <v>365</v>
      </c>
      <c r="E780">
        <v>0.9</v>
      </c>
      <c r="F780">
        <v>1.7</v>
      </c>
      <c r="G780">
        <v>0.89</v>
      </c>
      <c r="H780">
        <v>0.9</v>
      </c>
      <c r="I780">
        <v>1.44</v>
      </c>
      <c r="J780">
        <v>1.39</v>
      </c>
      <c r="K780">
        <v>1.45</v>
      </c>
      <c r="L780">
        <v>1.37</v>
      </c>
      <c r="M780">
        <v>1.26</v>
      </c>
      <c r="N780">
        <v>1.01</v>
      </c>
      <c r="O780">
        <v>1.19</v>
      </c>
      <c r="P780">
        <v>1.1000000000000001</v>
      </c>
    </row>
    <row r="781" spans="1:16" x14ac:dyDescent="0.2">
      <c r="A781" t="s">
        <v>270</v>
      </c>
      <c r="B781" t="s">
        <v>201</v>
      </c>
      <c r="C781" t="s">
        <v>365</v>
      </c>
      <c r="E781">
        <v>27.19</v>
      </c>
      <c r="F781">
        <v>27.11</v>
      </c>
      <c r="G781">
        <v>27.11</v>
      </c>
      <c r="H781">
        <v>27.19</v>
      </c>
      <c r="I781">
        <v>27.11</v>
      </c>
      <c r="J781">
        <v>27.19</v>
      </c>
      <c r="K781">
        <v>27.11</v>
      </c>
      <c r="L781">
        <v>27.11</v>
      </c>
      <c r="M781">
        <v>27.11</v>
      </c>
      <c r="N781">
        <v>27.11</v>
      </c>
      <c r="O781">
        <v>27.19</v>
      </c>
      <c r="P781">
        <v>27.11</v>
      </c>
    </row>
    <row r="782" spans="1:16" x14ac:dyDescent="0.2">
      <c r="A782" t="s">
        <v>270</v>
      </c>
      <c r="B782" t="s">
        <v>202</v>
      </c>
      <c r="C782" t="s">
        <v>365</v>
      </c>
      <c r="E782">
        <v>21.58</v>
      </c>
      <c r="F782">
        <v>21.8</v>
      </c>
      <c r="G782">
        <v>21.37</v>
      </c>
      <c r="H782">
        <v>21.54</v>
      </c>
      <c r="I782">
        <v>25.81</v>
      </c>
      <c r="J782">
        <v>25.64</v>
      </c>
      <c r="K782">
        <v>25.44</v>
      </c>
      <c r="L782">
        <v>25.3</v>
      </c>
      <c r="M782">
        <v>25.34</v>
      </c>
      <c r="N782">
        <v>25.32</v>
      </c>
      <c r="O782">
        <v>25.62</v>
      </c>
      <c r="P782">
        <v>24.92</v>
      </c>
    </row>
    <row r="783" spans="1:16" x14ac:dyDescent="0.2">
      <c r="A783" t="s">
        <v>270</v>
      </c>
      <c r="B783" t="s">
        <v>203</v>
      </c>
      <c r="C783" t="s">
        <v>365</v>
      </c>
      <c r="E783">
        <v>0</v>
      </c>
      <c r="F783">
        <v>0</v>
      </c>
      <c r="G783">
        <v>5.0599999999999996</v>
      </c>
      <c r="H783">
        <v>11.33</v>
      </c>
      <c r="I783">
        <v>16.95</v>
      </c>
      <c r="J783">
        <v>16.8</v>
      </c>
      <c r="K783">
        <v>16.649999999999999</v>
      </c>
      <c r="L783">
        <v>16.55</v>
      </c>
      <c r="M783">
        <v>19.36</v>
      </c>
      <c r="N783">
        <v>18.27</v>
      </c>
      <c r="O783">
        <v>17.88</v>
      </c>
      <c r="P783">
        <v>16.989999999999998</v>
      </c>
    </row>
    <row r="784" spans="1:16" x14ac:dyDescent="0.2">
      <c r="A784" t="s">
        <v>270</v>
      </c>
      <c r="B784" t="s">
        <v>204</v>
      </c>
      <c r="C784" t="s">
        <v>365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 x14ac:dyDescent="0.2">
      <c r="A785" t="s">
        <v>270</v>
      </c>
      <c r="B785" t="s">
        <v>205</v>
      </c>
      <c r="C785" t="s">
        <v>365</v>
      </c>
      <c r="E785">
        <v>60.05</v>
      </c>
      <c r="F785">
        <v>68.45</v>
      </c>
      <c r="G785">
        <v>75.599999999999994</v>
      </c>
      <c r="H785">
        <v>82.54</v>
      </c>
      <c r="I785">
        <v>101.99</v>
      </c>
      <c r="J785">
        <v>119.35</v>
      </c>
      <c r="K785">
        <v>127.22</v>
      </c>
      <c r="L785">
        <v>136.55000000000001</v>
      </c>
      <c r="M785">
        <v>142.05000000000001</v>
      </c>
      <c r="N785">
        <v>178.11</v>
      </c>
      <c r="O785">
        <v>187.35</v>
      </c>
      <c r="P785">
        <v>237.71</v>
      </c>
    </row>
    <row r="786" spans="1:16" x14ac:dyDescent="0.2">
      <c r="A786" t="s">
        <v>270</v>
      </c>
      <c r="B786" t="s">
        <v>206</v>
      </c>
      <c r="C786" t="s">
        <v>365</v>
      </c>
      <c r="E786">
        <v>29.54</v>
      </c>
      <c r="F786">
        <v>31.54</v>
      </c>
      <c r="G786">
        <v>33.71</v>
      </c>
      <c r="H786">
        <v>38.340000000000003</v>
      </c>
      <c r="I786">
        <v>42.89</v>
      </c>
      <c r="J786">
        <v>47.7</v>
      </c>
      <c r="K786">
        <v>49.88</v>
      </c>
      <c r="L786">
        <v>52.14</v>
      </c>
      <c r="M786">
        <v>54.36</v>
      </c>
      <c r="N786">
        <v>63.11</v>
      </c>
      <c r="O786">
        <v>65.56</v>
      </c>
      <c r="P786">
        <v>76.78</v>
      </c>
    </row>
    <row r="787" spans="1:16" x14ac:dyDescent="0.2">
      <c r="A787" t="s">
        <v>270</v>
      </c>
      <c r="B787" t="s">
        <v>343</v>
      </c>
      <c r="C787" t="s">
        <v>365</v>
      </c>
      <c r="E787">
        <v>-2.63</v>
      </c>
      <c r="F787">
        <v>-2.95</v>
      </c>
      <c r="G787">
        <v>-3.4</v>
      </c>
      <c r="H787">
        <v>-3.77</v>
      </c>
      <c r="I787">
        <v>-5.21</v>
      </c>
      <c r="J787">
        <v>-7.11</v>
      </c>
      <c r="K787">
        <v>-7.91</v>
      </c>
      <c r="L787">
        <v>-8.83</v>
      </c>
      <c r="M787">
        <v>-9.5</v>
      </c>
      <c r="N787">
        <v>-12.68</v>
      </c>
      <c r="O787">
        <v>-13.5</v>
      </c>
      <c r="P787">
        <v>-19.68</v>
      </c>
    </row>
    <row r="788" spans="1:16" x14ac:dyDescent="0.2">
      <c r="A788" t="s">
        <v>270</v>
      </c>
      <c r="B788" t="s">
        <v>210</v>
      </c>
      <c r="C788" t="s">
        <v>365</v>
      </c>
      <c r="E788">
        <v>-0.48</v>
      </c>
      <c r="F788">
        <v>-0.55000000000000004</v>
      </c>
      <c r="G788">
        <v>-0.81</v>
      </c>
      <c r="H788">
        <v>-1.47</v>
      </c>
      <c r="I788">
        <v>-1.81</v>
      </c>
      <c r="J788">
        <v>-1.98</v>
      </c>
      <c r="K788">
        <v>-1.81</v>
      </c>
      <c r="L788">
        <v>-1.84</v>
      </c>
      <c r="M788">
        <v>-1.8</v>
      </c>
      <c r="N788">
        <v>-1.86</v>
      </c>
      <c r="O788">
        <v>-1.86</v>
      </c>
      <c r="P788">
        <v>-1.58</v>
      </c>
    </row>
    <row r="789" spans="1:16" x14ac:dyDescent="0.2">
      <c r="A789" t="s">
        <v>270</v>
      </c>
      <c r="B789" t="s">
        <v>211</v>
      </c>
      <c r="C789" t="s">
        <v>365</v>
      </c>
      <c r="E789">
        <v>0</v>
      </c>
      <c r="F789">
        <v>0</v>
      </c>
      <c r="G789">
        <v>0</v>
      </c>
      <c r="H789">
        <v>-0.42</v>
      </c>
      <c r="I789">
        <v>-0.56000000000000005</v>
      </c>
      <c r="J789">
        <v>-0.55000000000000004</v>
      </c>
      <c r="K789">
        <v>-0.53</v>
      </c>
      <c r="L789">
        <v>-0.52</v>
      </c>
      <c r="M789">
        <v>-0.51</v>
      </c>
      <c r="N789">
        <v>-0.55000000000000004</v>
      </c>
      <c r="O789">
        <v>-0.53</v>
      </c>
      <c r="P789">
        <v>-0.44</v>
      </c>
    </row>
    <row r="790" spans="1:16" x14ac:dyDescent="0.2">
      <c r="A790" t="s">
        <v>270</v>
      </c>
      <c r="B790" t="s">
        <v>212</v>
      </c>
      <c r="C790" t="s">
        <v>365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</row>
    <row r="791" spans="1:16" x14ac:dyDescent="0.2">
      <c r="A791" t="s">
        <v>270</v>
      </c>
      <c r="B791" t="s">
        <v>213</v>
      </c>
      <c r="C791" t="s">
        <v>365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</row>
    <row r="792" spans="1:16" x14ac:dyDescent="0.2">
      <c r="A792" t="s">
        <v>270</v>
      </c>
      <c r="B792" t="s">
        <v>344</v>
      </c>
      <c r="C792" t="s">
        <v>365</v>
      </c>
      <c r="E792">
        <v>12.12</v>
      </c>
      <c r="F792">
        <v>12.71</v>
      </c>
      <c r="G792">
        <v>18.440000000000001</v>
      </c>
      <c r="H792">
        <v>16.25</v>
      </c>
      <c r="I792">
        <v>15.02</v>
      </c>
      <c r="J792">
        <v>17.600000000000001</v>
      </c>
      <c r="K792">
        <v>21.99</v>
      </c>
      <c r="L792">
        <v>19.59</v>
      </c>
      <c r="M792">
        <v>20.010000000000002</v>
      </c>
      <c r="N792">
        <v>25.1</v>
      </c>
      <c r="O792">
        <v>24.47</v>
      </c>
      <c r="P792">
        <v>15.21</v>
      </c>
    </row>
    <row r="793" spans="1:16" x14ac:dyDescent="0.2">
      <c r="A793" t="s">
        <v>270</v>
      </c>
      <c r="B793" t="s">
        <v>345</v>
      </c>
      <c r="C793" t="s">
        <v>365</v>
      </c>
      <c r="E793">
        <v>-2.91</v>
      </c>
      <c r="F793">
        <v>-1.52</v>
      </c>
      <c r="G793">
        <v>-4.0999999999999996</v>
      </c>
      <c r="H793">
        <v>-5.09</v>
      </c>
      <c r="I793">
        <v>-7.33</v>
      </c>
      <c r="J793">
        <v>-7.17</v>
      </c>
      <c r="K793">
        <v>-6.88</v>
      </c>
      <c r="L793">
        <v>-6.76</v>
      </c>
      <c r="M793">
        <v>-6.48</v>
      </c>
      <c r="N793">
        <v>-8.49</v>
      </c>
      <c r="O793">
        <v>-8.3800000000000008</v>
      </c>
      <c r="P793">
        <v>-13.33</v>
      </c>
    </row>
    <row r="794" spans="1:16" x14ac:dyDescent="0.2">
      <c r="A794" t="s">
        <v>270</v>
      </c>
      <c r="B794" t="s">
        <v>272</v>
      </c>
      <c r="C794" t="s">
        <v>365</v>
      </c>
      <c r="E794">
        <v>0.23</v>
      </c>
      <c r="F794">
        <v>0.28000000000000003</v>
      </c>
      <c r="G794">
        <v>2.52</v>
      </c>
      <c r="H794">
        <v>3.6</v>
      </c>
      <c r="I794">
        <v>10.66</v>
      </c>
      <c r="J794">
        <v>13.99</v>
      </c>
      <c r="K794">
        <v>15.01</v>
      </c>
      <c r="L794">
        <v>16.72</v>
      </c>
      <c r="M794">
        <v>17.41</v>
      </c>
      <c r="N794">
        <v>33.729999999999997</v>
      </c>
      <c r="O794">
        <v>40.520000000000003</v>
      </c>
      <c r="P794">
        <v>90.88</v>
      </c>
    </row>
    <row r="795" spans="1:16" x14ac:dyDescent="0.2">
      <c r="A795" t="s">
        <v>270</v>
      </c>
      <c r="B795" t="s">
        <v>346</v>
      </c>
      <c r="C795" t="s">
        <v>365</v>
      </c>
      <c r="E795">
        <v>9.2100000000000009</v>
      </c>
      <c r="F795">
        <v>11.19</v>
      </c>
      <c r="G795">
        <v>14.33</v>
      </c>
      <c r="H795">
        <v>11.16</v>
      </c>
      <c r="I795">
        <v>7.69</v>
      </c>
      <c r="J795">
        <v>10.43</v>
      </c>
      <c r="K795">
        <v>15.12</v>
      </c>
      <c r="L795">
        <v>12.83</v>
      </c>
      <c r="M795">
        <v>13.54</v>
      </c>
      <c r="N795">
        <v>16.61</v>
      </c>
      <c r="O795">
        <v>16.09</v>
      </c>
      <c r="P795">
        <v>1.88</v>
      </c>
    </row>
    <row r="796" spans="1:16" x14ac:dyDescent="0.2">
      <c r="A796" t="s">
        <v>270</v>
      </c>
      <c r="B796" t="s">
        <v>347</v>
      </c>
      <c r="C796" t="s">
        <v>365</v>
      </c>
      <c r="E796">
        <v>252.84</v>
      </c>
      <c r="F796">
        <v>255.14</v>
      </c>
      <c r="G796">
        <v>262.37</v>
      </c>
      <c r="H796">
        <v>275.08999999999997</v>
      </c>
      <c r="I796">
        <v>289.33999999999997</v>
      </c>
      <c r="J796">
        <v>304.87</v>
      </c>
      <c r="K796">
        <v>312.04000000000002</v>
      </c>
      <c r="L796">
        <v>320.08</v>
      </c>
      <c r="M796">
        <v>327.98</v>
      </c>
      <c r="N796">
        <v>362.09</v>
      </c>
      <c r="O796">
        <v>372.05</v>
      </c>
      <c r="P796">
        <v>408.66</v>
      </c>
    </row>
    <row r="797" spans="1:16" x14ac:dyDescent="0.2">
      <c r="A797" t="s">
        <v>272</v>
      </c>
      <c r="B797" t="s">
        <v>202</v>
      </c>
      <c r="C797" t="s">
        <v>365</v>
      </c>
      <c r="E797">
        <v>7.0000000000000007E-2</v>
      </c>
      <c r="F797">
        <v>0</v>
      </c>
      <c r="G797">
        <v>0.43</v>
      </c>
      <c r="H797">
        <v>0.32</v>
      </c>
      <c r="I797">
        <v>1.32</v>
      </c>
      <c r="J797">
        <v>1.56</v>
      </c>
      <c r="K797">
        <v>1.7</v>
      </c>
      <c r="L797">
        <v>1.83</v>
      </c>
      <c r="M797">
        <v>1.79</v>
      </c>
      <c r="N797">
        <v>1.82</v>
      </c>
      <c r="O797">
        <v>1.58</v>
      </c>
      <c r="P797">
        <v>2.21</v>
      </c>
    </row>
    <row r="798" spans="1:16" x14ac:dyDescent="0.2">
      <c r="A798" t="s">
        <v>272</v>
      </c>
      <c r="B798" t="s">
        <v>203</v>
      </c>
      <c r="C798" t="s">
        <v>365</v>
      </c>
      <c r="E798">
        <v>0</v>
      </c>
      <c r="F798">
        <v>0</v>
      </c>
      <c r="G798">
        <v>0.31</v>
      </c>
      <c r="H798">
        <v>0.56000000000000005</v>
      </c>
      <c r="I798">
        <v>1.4</v>
      </c>
      <c r="J798">
        <v>1.61</v>
      </c>
      <c r="K798">
        <v>1.71</v>
      </c>
      <c r="L798">
        <v>1.81</v>
      </c>
      <c r="M798">
        <v>1.93</v>
      </c>
      <c r="N798">
        <v>3.01</v>
      </c>
      <c r="O798">
        <v>3.45</v>
      </c>
      <c r="P798">
        <v>4.29</v>
      </c>
    </row>
    <row r="799" spans="1:16" x14ac:dyDescent="0.2">
      <c r="A799" t="s">
        <v>272</v>
      </c>
      <c r="B799" t="s">
        <v>204</v>
      </c>
      <c r="C799" t="s">
        <v>365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</row>
    <row r="800" spans="1:16" x14ac:dyDescent="0.2">
      <c r="A800" t="s">
        <v>272</v>
      </c>
      <c r="B800" t="s">
        <v>205</v>
      </c>
      <c r="C800" t="s">
        <v>365</v>
      </c>
      <c r="E800">
        <v>0.16</v>
      </c>
      <c r="F800">
        <v>0.27</v>
      </c>
      <c r="G800">
        <v>1.77</v>
      </c>
      <c r="H800">
        <v>2.72</v>
      </c>
      <c r="I800">
        <v>7.93</v>
      </c>
      <c r="J800">
        <v>10.82</v>
      </c>
      <c r="K800">
        <v>11.61</v>
      </c>
      <c r="L800">
        <v>13.09</v>
      </c>
      <c r="M800">
        <v>13.69</v>
      </c>
      <c r="N800">
        <v>28.9</v>
      </c>
      <c r="O800">
        <v>35.479999999999997</v>
      </c>
      <c r="P800">
        <v>84.39</v>
      </c>
    </row>
    <row r="801" spans="1:16" x14ac:dyDescent="0.2">
      <c r="A801" t="s">
        <v>259</v>
      </c>
      <c r="B801" t="s">
        <v>348</v>
      </c>
      <c r="C801" t="s">
        <v>365</v>
      </c>
      <c r="E801">
        <v>0.91</v>
      </c>
      <c r="F801">
        <v>0.86</v>
      </c>
      <c r="G801">
        <v>1.21</v>
      </c>
      <c r="H801">
        <v>1.49</v>
      </c>
      <c r="I801">
        <v>1.35</v>
      </c>
      <c r="J801">
        <v>0.94</v>
      </c>
      <c r="K801">
        <v>0.57999999999999996</v>
      </c>
      <c r="L801">
        <v>0.56000000000000005</v>
      </c>
      <c r="M801">
        <v>1.26</v>
      </c>
      <c r="N801">
        <v>1.1499999999999999</v>
      </c>
      <c r="O801">
        <v>1.17</v>
      </c>
      <c r="P801">
        <v>4.9800000000000004</v>
      </c>
    </row>
    <row r="802" spans="1:16" x14ac:dyDescent="0.2">
      <c r="A802" t="s">
        <v>259</v>
      </c>
      <c r="B802" t="s">
        <v>261</v>
      </c>
      <c r="C802" t="s">
        <v>365</v>
      </c>
      <c r="D802">
        <v>965414</v>
      </c>
      <c r="E802">
        <v>48913</v>
      </c>
      <c r="F802">
        <v>51391</v>
      </c>
      <c r="G802">
        <v>49524</v>
      </c>
      <c r="H802">
        <v>50943</v>
      </c>
      <c r="I802">
        <v>53522</v>
      </c>
      <c r="J802">
        <v>54659</v>
      </c>
      <c r="K802">
        <v>56057</v>
      </c>
      <c r="L802">
        <v>56834</v>
      </c>
      <c r="M802">
        <v>57661</v>
      </c>
      <c r="N802">
        <v>61009</v>
      </c>
      <c r="O802">
        <v>62343</v>
      </c>
      <c r="P802">
        <v>67593</v>
      </c>
    </row>
    <row r="803" spans="1:16" x14ac:dyDescent="0.2">
      <c r="A803" t="s">
        <v>259</v>
      </c>
      <c r="B803" t="s">
        <v>178</v>
      </c>
      <c r="C803" t="s">
        <v>365</v>
      </c>
      <c r="D803">
        <v>897257</v>
      </c>
      <c r="E803">
        <v>46367</v>
      </c>
      <c r="F803">
        <v>48648</v>
      </c>
      <c r="G803">
        <v>46690</v>
      </c>
      <c r="H803">
        <v>47680</v>
      </c>
      <c r="I803">
        <v>49855</v>
      </c>
      <c r="J803">
        <v>50624</v>
      </c>
      <c r="K803">
        <v>51857</v>
      </c>
      <c r="L803">
        <v>52487</v>
      </c>
      <c r="M803">
        <v>53181</v>
      </c>
      <c r="N803">
        <v>56593</v>
      </c>
      <c r="O803">
        <v>57800</v>
      </c>
      <c r="P803">
        <v>62472</v>
      </c>
    </row>
    <row r="804" spans="1:16" x14ac:dyDescent="0.2">
      <c r="A804" t="s">
        <v>259</v>
      </c>
      <c r="B804" t="s">
        <v>349</v>
      </c>
      <c r="C804" t="s">
        <v>365</v>
      </c>
      <c r="E804">
        <v>0</v>
      </c>
      <c r="F804">
        <v>0</v>
      </c>
      <c r="G804">
        <v>0</v>
      </c>
      <c r="H804">
        <v>16</v>
      </c>
      <c r="I804">
        <v>34</v>
      </c>
      <c r="J804">
        <v>34</v>
      </c>
      <c r="K804">
        <v>34</v>
      </c>
      <c r="L804">
        <v>46</v>
      </c>
      <c r="M804">
        <v>46</v>
      </c>
      <c r="N804">
        <v>59</v>
      </c>
      <c r="O804">
        <v>66</v>
      </c>
      <c r="P804">
        <v>366</v>
      </c>
    </row>
    <row r="805" spans="1:16" x14ac:dyDescent="0.2">
      <c r="A805" t="s">
        <v>350</v>
      </c>
      <c r="B805" t="s">
        <v>193</v>
      </c>
      <c r="C805" t="s">
        <v>365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</row>
    <row r="806" spans="1:16" x14ac:dyDescent="0.2">
      <c r="A806" t="s">
        <v>350</v>
      </c>
      <c r="B806" t="s">
        <v>351</v>
      </c>
      <c r="C806" t="s">
        <v>365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</row>
    <row r="807" spans="1:16" x14ac:dyDescent="0.2">
      <c r="A807" t="s">
        <v>350</v>
      </c>
      <c r="B807" t="s">
        <v>352</v>
      </c>
      <c r="C807" t="s">
        <v>365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</row>
    <row r="808" spans="1:16" x14ac:dyDescent="0.2">
      <c r="A808" t="s">
        <v>350</v>
      </c>
      <c r="B808" t="s">
        <v>195</v>
      </c>
      <c r="C808" t="s">
        <v>365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</row>
    <row r="809" spans="1:16" x14ac:dyDescent="0.2">
      <c r="A809" t="s">
        <v>350</v>
      </c>
      <c r="B809" t="s">
        <v>196</v>
      </c>
      <c r="C809" t="s">
        <v>365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</row>
    <row r="810" spans="1:16" x14ac:dyDescent="0.2">
      <c r="A810" t="s">
        <v>350</v>
      </c>
      <c r="B810" t="s">
        <v>197</v>
      </c>
      <c r="C810" t="s">
        <v>365</v>
      </c>
      <c r="E810">
        <v>0</v>
      </c>
      <c r="F810">
        <v>0</v>
      </c>
      <c r="G810">
        <v>50</v>
      </c>
      <c r="H810">
        <v>951</v>
      </c>
      <c r="I810">
        <v>951</v>
      </c>
      <c r="J810">
        <v>951</v>
      </c>
      <c r="K810">
        <v>951</v>
      </c>
      <c r="L810">
        <v>951</v>
      </c>
      <c r="M810">
        <v>951</v>
      </c>
      <c r="N810">
        <v>951</v>
      </c>
      <c r="O810">
        <v>951</v>
      </c>
      <c r="P810">
        <v>951</v>
      </c>
    </row>
    <row r="811" spans="1:16" x14ac:dyDescent="0.2">
      <c r="A811" t="s">
        <v>350</v>
      </c>
      <c r="B811" t="s">
        <v>198</v>
      </c>
      <c r="C811" t="s">
        <v>365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</row>
    <row r="812" spans="1:16" x14ac:dyDescent="0.2">
      <c r="A812" t="s">
        <v>350</v>
      </c>
      <c r="B812" t="s">
        <v>199</v>
      </c>
      <c r="C812" t="s">
        <v>365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</row>
    <row r="813" spans="1:16" x14ac:dyDescent="0.2">
      <c r="A813" t="s">
        <v>350</v>
      </c>
      <c r="B813" t="s">
        <v>200</v>
      </c>
      <c r="C813" t="s">
        <v>365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</row>
    <row r="814" spans="1:16" x14ac:dyDescent="0.2">
      <c r="A814" t="s">
        <v>350</v>
      </c>
      <c r="B814" t="s">
        <v>201</v>
      </c>
      <c r="C814" t="s">
        <v>365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</row>
    <row r="815" spans="1:16" x14ac:dyDescent="0.2">
      <c r="A815" t="s">
        <v>350</v>
      </c>
      <c r="B815" t="s">
        <v>202</v>
      </c>
      <c r="C815" t="s">
        <v>365</v>
      </c>
      <c r="E815">
        <v>3</v>
      </c>
      <c r="F815">
        <v>3</v>
      </c>
      <c r="G815">
        <v>3</v>
      </c>
      <c r="H815">
        <v>3</v>
      </c>
      <c r="I815">
        <v>211</v>
      </c>
      <c r="J815">
        <v>211</v>
      </c>
      <c r="K815">
        <v>211</v>
      </c>
      <c r="L815">
        <v>211</v>
      </c>
      <c r="M815">
        <v>211</v>
      </c>
      <c r="N815">
        <v>211</v>
      </c>
      <c r="O815">
        <v>211</v>
      </c>
      <c r="P815">
        <v>211</v>
      </c>
    </row>
    <row r="816" spans="1:16" x14ac:dyDescent="0.2">
      <c r="A816" t="s">
        <v>350</v>
      </c>
      <c r="B816" t="s">
        <v>203</v>
      </c>
      <c r="C816" t="s">
        <v>365</v>
      </c>
      <c r="E816">
        <v>0</v>
      </c>
      <c r="F816">
        <v>0</v>
      </c>
      <c r="G816">
        <v>268</v>
      </c>
      <c r="H816">
        <v>582</v>
      </c>
      <c r="I816">
        <v>872</v>
      </c>
      <c r="J816">
        <v>872</v>
      </c>
      <c r="K816">
        <v>872</v>
      </c>
      <c r="L816">
        <v>872</v>
      </c>
      <c r="M816">
        <v>1017</v>
      </c>
      <c r="N816">
        <v>1017</v>
      </c>
      <c r="O816">
        <v>1017</v>
      </c>
      <c r="P816">
        <v>1017</v>
      </c>
    </row>
    <row r="817" spans="1:17" x14ac:dyDescent="0.2">
      <c r="A817" t="s">
        <v>350</v>
      </c>
      <c r="B817" t="s">
        <v>204</v>
      </c>
      <c r="C817" t="s">
        <v>365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</row>
    <row r="818" spans="1:17" x14ac:dyDescent="0.2">
      <c r="A818" t="s">
        <v>350</v>
      </c>
      <c r="B818" t="s">
        <v>205</v>
      </c>
      <c r="C818" t="s">
        <v>365</v>
      </c>
      <c r="E818">
        <v>246</v>
      </c>
      <c r="F818">
        <v>493</v>
      </c>
      <c r="G818">
        <v>747</v>
      </c>
      <c r="H818">
        <v>957</v>
      </c>
      <c r="I818">
        <v>1618</v>
      </c>
      <c r="J818">
        <v>2117</v>
      </c>
      <c r="K818">
        <v>2341</v>
      </c>
      <c r="L818">
        <v>2574</v>
      </c>
      <c r="M818">
        <v>2705</v>
      </c>
      <c r="N818">
        <v>3639</v>
      </c>
      <c r="O818">
        <v>3928</v>
      </c>
      <c r="P818">
        <v>5326</v>
      </c>
    </row>
    <row r="819" spans="1:17" x14ac:dyDescent="0.2">
      <c r="A819" t="s">
        <v>350</v>
      </c>
      <c r="B819" t="s">
        <v>206</v>
      </c>
      <c r="C819" t="s">
        <v>365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</row>
    <row r="820" spans="1:17" x14ac:dyDescent="0.2">
      <c r="A820" t="s">
        <v>350</v>
      </c>
      <c r="B820" t="s">
        <v>207</v>
      </c>
      <c r="C820" t="s">
        <v>365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</row>
    <row r="821" spans="1:17" x14ac:dyDescent="0.2">
      <c r="A821" t="s">
        <v>350</v>
      </c>
      <c r="B821" t="s">
        <v>208</v>
      </c>
      <c r="C821" t="s">
        <v>365</v>
      </c>
      <c r="E821">
        <v>731</v>
      </c>
      <c r="F821">
        <v>813</v>
      </c>
      <c r="G821">
        <v>1057</v>
      </c>
      <c r="H821">
        <v>1277</v>
      </c>
      <c r="I821">
        <v>1277</v>
      </c>
      <c r="J821">
        <v>1277</v>
      </c>
      <c r="K821">
        <v>1277</v>
      </c>
      <c r="L821">
        <v>1277</v>
      </c>
      <c r="M821">
        <v>1277</v>
      </c>
      <c r="N821">
        <v>1277</v>
      </c>
      <c r="O821">
        <v>1277</v>
      </c>
      <c r="P821">
        <v>1277</v>
      </c>
    </row>
    <row r="822" spans="1:17" x14ac:dyDescent="0.2">
      <c r="A822" t="s">
        <v>350</v>
      </c>
      <c r="B822" t="s">
        <v>209</v>
      </c>
      <c r="C822" t="s">
        <v>365</v>
      </c>
      <c r="E822">
        <v>0</v>
      </c>
      <c r="F822">
        <v>0</v>
      </c>
      <c r="G822">
        <v>0</v>
      </c>
      <c r="H822">
        <v>0</v>
      </c>
      <c r="I822">
        <v>769</v>
      </c>
      <c r="J822">
        <v>1739</v>
      </c>
      <c r="K822">
        <v>2125</v>
      </c>
      <c r="L822">
        <v>2554</v>
      </c>
      <c r="M822">
        <v>2887</v>
      </c>
      <c r="N822">
        <v>4213</v>
      </c>
      <c r="O822">
        <v>4519</v>
      </c>
      <c r="P822">
        <v>7283</v>
      </c>
    </row>
    <row r="823" spans="1:17" x14ac:dyDescent="0.2">
      <c r="A823" t="s">
        <v>350</v>
      </c>
      <c r="B823" t="s">
        <v>210</v>
      </c>
      <c r="C823" t="s">
        <v>365</v>
      </c>
      <c r="E823">
        <v>0</v>
      </c>
      <c r="F823">
        <v>0</v>
      </c>
      <c r="G823">
        <v>0</v>
      </c>
      <c r="H823">
        <v>113</v>
      </c>
      <c r="I823">
        <v>113</v>
      </c>
      <c r="J823">
        <v>113</v>
      </c>
      <c r="K823">
        <v>113</v>
      </c>
      <c r="L823">
        <v>113</v>
      </c>
      <c r="M823">
        <v>113</v>
      </c>
      <c r="N823">
        <v>113</v>
      </c>
      <c r="O823">
        <v>113</v>
      </c>
      <c r="P823">
        <v>113</v>
      </c>
    </row>
    <row r="824" spans="1:17" x14ac:dyDescent="0.2">
      <c r="A824" t="s">
        <v>350</v>
      </c>
      <c r="B824" t="s">
        <v>211</v>
      </c>
      <c r="C824" t="s">
        <v>365</v>
      </c>
      <c r="E824">
        <v>0</v>
      </c>
      <c r="F824">
        <v>0</v>
      </c>
      <c r="G824">
        <v>0</v>
      </c>
      <c r="H824">
        <v>92</v>
      </c>
      <c r="I824">
        <v>92</v>
      </c>
      <c r="J824">
        <v>92</v>
      </c>
      <c r="K824">
        <v>92</v>
      </c>
      <c r="L824">
        <v>92</v>
      </c>
      <c r="M824">
        <v>92</v>
      </c>
      <c r="N824">
        <v>92</v>
      </c>
      <c r="O824">
        <v>92</v>
      </c>
      <c r="P824">
        <v>92</v>
      </c>
    </row>
    <row r="825" spans="1:17" x14ac:dyDescent="0.2">
      <c r="A825" t="s">
        <v>350</v>
      </c>
      <c r="B825" t="s">
        <v>212</v>
      </c>
      <c r="C825" t="s">
        <v>365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</row>
    <row r="826" spans="1:17" x14ac:dyDescent="0.2">
      <c r="A826" t="s">
        <v>350</v>
      </c>
      <c r="B826" t="s">
        <v>213</v>
      </c>
      <c r="C826" t="s">
        <v>365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</row>
    <row r="827" spans="1:17" x14ac:dyDescent="0.2">
      <c r="A827" t="s">
        <v>350</v>
      </c>
      <c r="B827" t="s">
        <v>342</v>
      </c>
      <c r="C827" t="s">
        <v>365</v>
      </c>
      <c r="E827">
        <v>980</v>
      </c>
      <c r="F827">
        <v>1310</v>
      </c>
      <c r="G827">
        <v>2125</v>
      </c>
      <c r="H827">
        <v>3975</v>
      </c>
      <c r="I827">
        <v>5904</v>
      </c>
      <c r="J827">
        <v>7372</v>
      </c>
      <c r="K827">
        <v>7981</v>
      </c>
      <c r="L827">
        <v>8644</v>
      </c>
      <c r="M827">
        <v>9253</v>
      </c>
      <c r="N827">
        <v>11513</v>
      </c>
      <c r="O827">
        <v>12108</v>
      </c>
      <c r="P827">
        <v>16270</v>
      </c>
    </row>
    <row r="828" spans="1:17" x14ac:dyDescent="0.2">
      <c r="A828" t="s">
        <v>230</v>
      </c>
      <c r="B828" t="s">
        <v>353</v>
      </c>
      <c r="C828" t="s">
        <v>365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10360</v>
      </c>
    </row>
    <row r="829" spans="1:17" x14ac:dyDescent="0.2">
      <c r="A829" t="s">
        <v>230</v>
      </c>
      <c r="B829" t="s">
        <v>354</v>
      </c>
      <c r="C829" t="s">
        <v>365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11010</v>
      </c>
    </row>
    <row r="830" spans="1:17" x14ac:dyDescent="0.2">
      <c r="A830" t="s">
        <v>230</v>
      </c>
      <c r="B830" t="s">
        <v>355</v>
      </c>
      <c r="C830" t="s">
        <v>365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2680</v>
      </c>
    </row>
    <row r="831" spans="1:17" x14ac:dyDescent="0.2">
      <c r="A831" t="s">
        <v>230</v>
      </c>
      <c r="B831" t="s">
        <v>356</v>
      </c>
      <c r="C831" t="s">
        <v>365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4875</v>
      </c>
    </row>
    <row r="832" spans="1:17" x14ac:dyDescent="0.2">
      <c r="A832" t="s">
        <v>340</v>
      </c>
      <c r="B832" t="s">
        <v>193</v>
      </c>
      <c r="C832" t="s">
        <v>366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</row>
    <row r="833" spans="1:16" x14ac:dyDescent="0.2">
      <c r="A833" t="s">
        <v>340</v>
      </c>
      <c r="B833" t="s">
        <v>194</v>
      </c>
      <c r="C833" t="s">
        <v>366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</row>
    <row r="834" spans="1:16" x14ac:dyDescent="0.2">
      <c r="A834" t="s">
        <v>340</v>
      </c>
      <c r="B834" t="s">
        <v>195</v>
      </c>
      <c r="C834" t="s">
        <v>366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</row>
    <row r="835" spans="1:16" x14ac:dyDescent="0.2">
      <c r="A835" t="s">
        <v>340</v>
      </c>
      <c r="B835" t="s">
        <v>196</v>
      </c>
      <c r="C835" t="s">
        <v>366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</row>
    <row r="836" spans="1:16" x14ac:dyDescent="0.2">
      <c r="A836" t="s">
        <v>340</v>
      </c>
      <c r="B836" t="s">
        <v>197</v>
      </c>
      <c r="C836" t="s">
        <v>366</v>
      </c>
      <c r="E836">
        <v>0</v>
      </c>
      <c r="F836">
        <v>0</v>
      </c>
      <c r="G836">
        <v>0.78</v>
      </c>
      <c r="H836">
        <v>0.93</v>
      </c>
      <c r="I836">
        <v>2.16</v>
      </c>
      <c r="J836">
        <v>2.16</v>
      </c>
      <c r="K836">
        <v>2.16</v>
      </c>
      <c r="L836">
        <v>2.62</v>
      </c>
      <c r="M836">
        <v>2.62</v>
      </c>
      <c r="N836">
        <v>2.62</v>
      </c>
      <c r="O836">
        <v>2.62</v>
      </c>
      <c r="P836">
        <v>2.62</v>
      </c>
    </row>
    <row r="837" spans="1:16" x14ac:dyDescent="0.2">
      <c r="A837" t="s">
        <v>340</v>
      </c>
      <c r="B837" t="s">
        <v>198</v>
      </c>
      <c r="C837" t="s">
        <v>366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</row>
    <row r="838" spans="1:16" x14ac:dyDescent="0.2">
      <c r="A838" t="s">
        <v>340</v>
      </c>
      <c r="B838" t="s">
        <v>199</v>
      </c>
      <c r="C838" t="s">
        <v>366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</row>
    <row r="839" spans="1:16" x14ac:dyDescent="0.2">
      <c r="A839" t="s">
        <v>340</v>
      </c>
      <c r="B839" t="s">
        <v>200</v>
      </c>
      <c r="C839" t="s">
        <v>366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</row>
    <row r="840" spans="1:16" x14ac:dyDescent="0.2">
      <c r="A840" t="s">
        <v>340</v>
      </c>
      <c r="B840" t="s">
        <v>201</v>
      </c>
      <c r="C840" t="s">
        <v>366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</row>
    <row r="841" spans="1:16" x14ac:dyDescent="0.2">
      <c r="A841" t="s">
        <v>340</v>
      </c>
      <c r="B841" t="s">
        <v>202</v>
      </c>
      <c r="C841" t="s">
        <v>366</v>
      </c>
      <c r="E841">
        <v>0.31</v>
      </c>
      <c r="F841">
        <v>0.4</v>
      </c>
      <c r="G841">
        <v>0.9</v>
      </c>
      <c r="H841">
        <v>0.9</v>
      </c>
      <c r="I841">
        <v>6.2</v>
      </c>
      <c r="J841">
        <v>8.14</v>
      </c>
      <c r="K841">
        <v>8.14</v>
      </c>
      <c r="L841">
        <v>8.14</v>
      </c>
      <c r="M841">
        <v>8.6</v>
      </c>
      <c r="N841">
        <v>8.6</v>
      </c>
      <c r="O841">
        <v>8.6</v>
      </c>
      <c r="P841">
        <v>8.6</v>
      </c>
    </row>
    <row r="842" spans="1:16" x14ac:dyDescent="0.2">
      <c r="A842" t="s">
        <v>340</v>
      </c>
      <c r="B842" t="s">
        <v>203</v>
      </c>
      <c r="C842" t="s">
        <v>366</v>
      </c>
      <c r="E842">
        <v>0</v>
      </c>
      <c r="F842">
        <v>0</v>
      </c>
      <c r="G842">
        <v>2.5</v>
      </c>
      <c r="H842">
        <v>4</v>
      </c>
      <c r="I842">
        <v>5.14</v>
      </c>
      <c r="J842">
        <v>5.14</v>
      </c>
      <c r="K842">
        <v>5.14</v>
      </c>
      <c r="L842">
        <v>7</v>
      </c>
      <c r="M842">
        <v>8.6999999999999993</v>
      </c>
      <c r="N842">
        <v>10.7</v>
      </c>
      <c r="O842">
        <v>10.7</v>
      </c>
      <c r="P842">
        <v>11.44</v>
      </c>
    </row>
    <row r="843" spans="1:16" x14ac:dyDescent="0.2">
      <c r="A843" t="s">
        <v>340</v>
      </c>
      <c r="B843" t="s">
        <v>204</v>
      </c>
      <c r="C843" t="s">
        <v>366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</row>
    <row r="844" spans="1:16" x14ac:dyDescent="0.2">
      <c r="A844" t="s">
        <v>340</v>
      </c>
      <c r="B844" t="s">
        <v>205</v>
      </c>
      <c r="C844" t="s">
        <v>366</v>
      </c>
      <c r="E844">
        <v>3</v>
      </c>
      <c r="F844">
        <v>6</v>
      </c>
      <c r="G844">
        <v>8.8699999999999992</v>
      </c>
      <c r="H844">
        <v>10.38</v>
      </c>
      <c r="I844">
        <v>11.83</v>
      </c>
      <c r="J844">
        <v>18.579999999999998</v>
      </c>
      <c r="K844">
        <v>19.72</v>
      </c>
      <c r="L844">
        <v>19.72</v>
      </c>
      <c r="M844">
        <v>19.72</v>
      </c>
      <c r="N844">
        <v>32.43</v>
      </c>
      <c r="O844">
        <v>38.65</v>
      </c>
      <c r="P844">
        <v>70.209999999999994</v>
      </c>
    </row>
    <row r="845" spans="1:16" x14ac:dyDescent="0.2">
      <c r="A845" t="s">
        <v>340</v>
      </c>
      <c r="B845" t="s">
        <v>206</v>
      </c>
      <c r="C845" t="s">
        <v>366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</row>
    <row r="846" spans="1:16" x14ac:dyDescent="0.2">
      <c r="A846" t="s">
        <v>340</v>
      </c>
      <c r="B846" t="s">
        <v>207</v>
      </c>
      <c r="C846" t="s">
        <v>366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</row>
    <row r="847" spans="1:16" x14ac:dyDescent="0.2">
      <c r="A847" t="s">
        <v>340</v>
      </c>
      <c r="B847" t="s">
        <v>208</v>
      </c>
      <c r="C847" t="s">
        <v>366</v>
      </c>
      <c r="E847">
        <v>4.0199999999999996</v>
      </c>
      <c r="F847">
        <v>4.18</v>
      </c>
      <c r="G847">
        <v>4.18</v>
      </c>
      <c r="H847">
        <v>4.3499999999999996</v>
      </c>
      <c r="I847">
        <v>4.3499999999999996</v>
      </c>
      <c r="J847">
        <v>4.3499999999999996</v>
      </c>
      <c r="K847">
        <v>4.3499999999999996</v>
      </c>
      <c r="L847">
        <v>4.3499999999999996</v>
      </c>
      <c r="M847">
        <v>4.3499999999999996</v>
      </c>
      <c r="N847">
        <v>4.3499999999999996</v>
      </c>
      <c r="O847">
        <v>4.3499999999999996</v>
      </c>
      <c r="P847">
        <v>4.3499999999999996</v>
      </c>
    </row>
    <row r="848" spans="1:16" x14ac:dyDescent="0.2">
      <c r="A848" t="s">
        <v>340</v>
      </c>
      <c r="B848" t="s">
        <v>209</v>
      </c>
      <c r="C848" t="s">
        <v>366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2.0699999999999998</v>
      </c>
      <c r="K848">
        <v>4.1500000000000004</v>
      </c>
      <c r="L848">
        <v>4.1500000000000004</v>
      </c>
      <c r="M848">
        <v>5.4</v>
      </c>
      <c r="N848">
        <v>10.51</v>
      </c>
      <c r="O848">
        <v>12.24</v>
      </c>
      <c r="P848">
        <v>25.94</v>
      </c>
    </row>
    <row r="849" spans="1:16" x14ac:dyDescent="0.2">
      <c r="A849" t="s">
        <v>340</v>
      </c>
      <c r="B849" t="s">
        <v>210</v>
      </c>
      <c r="C849" t="s">
        <v>366</v>
      </c>
      <c r="E849">
        <v>0</v>
      </c>
      <c r="F849">
        <v>0</v>
      </c>
      <c r="G849">
        <v>0</v>
      </c>
      <c r="H849">
        <v>0.95</v>
      </c>
      <c r="I849">
        <v>0.95</v>
      </c>
      <c r="J849">
        <v>0.95</v>
      </c>
      <c r="K849">
        <v>0.95</v>
      </c>
      <c r="L849">
        <v>0.95</v>
      </c>
      <c r="M849">
        <v>0.95</v>
      </c>
      <c r="N849">
        <v>0.95</v>
      </c>
      <c r="O849">
        <v>0.95</v>
      </c>
      <c r="P849">
        <v>0.95</v>
      </c>
    </row>
    <row r="850" spans="1:16" x14ac:dyDescent="0.2">
      <c r="A850" t="s">
        <v>340</v>
      </c>
      <c r="B850" t="s">
        <v>211</v>
      </c>
      <c r="C850" t="s">
        <v>366</v>
      </c>
      <c r="E850">
        <v>0</v>
      </c>
      <c r="F850">
        <v>0.2</v>
      </c>
      <c r="G850">
        <v>0.2</v>
      </c>
      <c r="H850">
        <v>2.96</v>
      </c>
      <c r="I850">
        <v>2.96</v>
      </c>
      <c r="J850">
        <v>2.96</v>
      </c>
      <c r="K850">
        <v>2.96</v>
      </c>
      <c r="L850">
        <v>2.96</v>
      </c>
      <c r="M850">
        <v>2.96</v>
      </c>
      <c r="N850">
        <v>2.96</v>
      </c>
      <c r="O850">
        <v>2.96</v>
      </c>
      <c r="P850">
        <v>2.96</v>
      </c>
    </row>
    <row r="851" spans="1:16" x14ac:dyDescent="0.2">
      <c r="A851" t="s">
        <v>340</v>
      </c>
      <c r="B851" t="s">
        <v>212</v>
      </c>
      <c r="C851" t="s">
        <v>366</v>
      </c>
      <c r="E851">
        <v>0.31</v>
      </c>
      <c r="F851">
        <v>0.31</v>
      </c>
      <c r="G851">
        <v>0.53</v>
      </c>
      <c r="H851">
        <v>0.53</v>
      </c>
      <c r="I851">
        <v>0.53</v>
      </c>
      <c r="J851">
        <v>0.53</v>
      </c>
      <c r="K851">
        <v>0.53</v>
      </c>
      <c r="L851">
        <v>0.21</v>
      </c>
      <c r="M851">
        <v>0.21</v>
      </c>
      <c r="N851">
        <v>0</v>
      </c>
      <c r="O851">
        <v>0</v>
      </c>
      <c r="P851">
        <v>0</v>
      </c>
    </row>
    <row r="852" spans="1:16" x14ac:dyDescent="0.2">
      <c r="A852" t="s">
        <v>340</v>
      </c>
      <c r="B852" t="s">
        <v>213</v>
      </c>
      <c r="C852" t="s">
        <v>366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</row>
    <row r="853" spans="1:16" x14ac:dyDescent="0.2">
      <c r="A853" t="s">
        <v>340</v>
      </c>
      <c r="B853" t="s">
        <v>218</v>
      </c>
      <c r="C853" t="s">
        <v>366</v>
      </c>
      <c r="E853">
        <v>-0.61</v>
      </c>
      <c r="F853">
        <v>-0.61</v>
      </c>
      <c r="G853">
        <v>-1.49</v>
      </c>
      <c r="H853">
        <v>-1.49</v>
      </c>
      <c r="I853">
        <v>-1.49</v>
      </c>
      <c r="J853">
        <v>-1.49</v>
      </c>
      <c r="K853">
        <v>-1.49</v>
      </c>
      <c r="L853">
        <v>-1.49</v>
      </c>
      <c r="M853">
        <v>-1.49</v>
      </c>
      <c r="N853">
        <v>-1.49</v>
      </c>
      <c r="O853">
        <v>-1.49</v>
      </c>
      <c r="P853">
        <v>-7.29</v>
      </c>
    </row>
    <row r="854" spans="1:16" x14ac:dyDescent="0.2">
      <c r="A854" t="s">
        <v>340</v>
      </c>
      <c r="B854" t="s">
        <v>342</v>
      </c>
      <c r="C854" t="s">
        <v>366</v>
      </c>
      <c r="E854">
        <v>7.04</v>
      </c>
      <c r="F854">
        <v>10.49</v>
      </c>
      <c r="G854">
        <v>16.47</v>
      </c>
      <c r="H854">
        <v>23.5</v>
      </c>
      <c r="I854">
        <v>32.619999999999997</v>
      </c>
      <c r="J854">
        <v>43.38</v>
      </c>
      <c r="K854">
        <v>46.6</v>
      </c>
      <c r="L854">
        <v>48.61</v>
      </c>
      <c r="M854">
        <v>52.02</v>
      </c>
      <c r="N854">
        <v>71.62</v>
      </c>
      <c r="O854">
        <v>79.58</v>
      </c>
      <c r="P854">
        <v>119.77</v>
      </c>
    </row>
    <row r="855" spans="1:16" x14ac:dyDescent="0.2">
      <c r="A855" t="s">
        <v>266</v>
      </c>
      <c r="B855" t="s">
        <v>267</v>
      </c>
      <c r="C855" t="s">
        <v>366</v>
      </c>
      <c r="E855">
        <v>202.31</v>
      </c>
      <c r="F855">
        <v>204.45</v>
      </c>
      <c r="G855">
        <v>206.75</v>
      </c>
      <c r="H855">
        <v>212.74</v>
      </c>
      <c r="I855">
        <v>220.24</v>
      </c>
      <c r="J855">
        <v>229.66</v>
      </c>
      <c r="K855">
        <v>235.18</v>
      </c>
      <c r="L855">
        <v>240.63</v>
      </c>
      <c r="M855">
        <v>246.15</v>
      </c>
      <c r="N855">
        <v>269.82</v>
      </c>
      <c r="O855">
        <v>276.22000000000003</v>
      </c>
      <c r="P855">
        <v>295.94</v>
      </c>
    </row>
    <row r="856" spans="1:16" x14ac:dyDescent="0.2">
      <c r="A856" t="s">
        <v>270</v>
      </c>
      <c r="B856" t="s">
        <v>193</v>
      </c>
      <c r="C856" t="s">
        <v>366</v>
      </c>
      <c r="E856">
        <v>2.94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</row>
    <row r="857" spans="1:16" x14ac:dyDescent="0.2">
      <c r="A857" t="s">
        <v>270</v>
      </c>
      <c r="B857" t="s">
        <v>194</v>
      </c>
      <c r="C857" t="s">
        <v>366</v>
      </c>
      <c r="E857">
        <v>52.28</v>
      </c>
      <c r="F857">
        <v>62.55</v>
      </c>
      <c r="G857">
        <v>46.39</v>
      </c>
      <c r="H857">
        <v>41.01</v>
      </c>
      <c r="I857">
        <v>26.36</v>
      </c>
      <c r="J857">
        <v>20.43</v>
      </c>
      <c r="K857">
        <v>17.29</v>
      </c>
      <c r="L857">
        <v>17.190000000000001</v>
      </c>
      <c r="M857">
        <v>15.78</v>
      </c>
      <c r="N857">
        <v>8.2899999999999991</v>
      </c>
      <c r="O857">
        <v>8.64</v>
      </c>
      <c r="P857">
        <v>1.76</v>
      </c>
    </row>
    <row r="858" spans="1:16" x14ac:dyDescent="0.2">
      <c r="A858" t="s">
        <v>270</v>
      </c>
      <c r="B858" t="s">
        <v>195</v>
      </c>
      <c r="C858" t="s">
        <v>366</v>
      </c>
      <c r="E858">
        <v>11.51</v>
      </c>
      <c r="F858">
        <v>12.84</v>
      </c>
      <c r="G858">
        <v>12.46</v>
      </c>
      <c r="H858">
        <v>12.36</v>
      </c>
      <c r="I858">
        <v>12.13</v>
      </c>
      <c r="J858">
        <v>9.5</v>
      </c>
      <c r="K858">
        <v>7.93</v>
      </c>
      <c r="L858">
        <v>6.8</v>
      </c>
      <c r="M858">
        <v>5.51</v>
      </c>
      <c r="N858">
        <v>1</v>
      </c>
      <c r="O858">
        <v>0</v>
      </c>
      <c r="P858">
        <v>0</v>
      </c>
    </row>
    <row r="859" spans="1:16" x14ac:dyDescent="0.2">
      <c r="A859" t="s">
        <v>270</v>
      </c>
      <c r="B859" t="s">
        <v>196</v>
      </c>
      <c r="C859" t="s">
        <v>366</v>
      </c>
      <c r="E859">
        <v>23.6</v>
      </c>
      <c r="F859">
        <v>5.09</v>
      </c>
      <c r="G859">
        <v>5.09</v>
      </c>
      <c r="H859">
        <v>5.1100000000000003</v>
      </c>
      <c r="I859">
        <v>5.09</v>
      </c>
      <c r="J859">
        <v>5.1100000000000003</v>
      </c>
      <c r="K859">
        <v>5.09</v>
      </c>
      <c r="L859">
        <v>5.09</v>
      </c>
      <c r="M859">
        <v>5.09</v>
      </c>
      <c r="N859">
        <v>5.09</v>
      </c>
      <c r="O859">
        <v>5.1100000000000003</v>
      </c>
      <c r="P859">
        <v>5.09</v>
      </c>
    </row>
    <row r="860" spans="1:16" x14ac:dyDescent="0.2">
      <c r="A860" t="s">
        <v>270</v>
      </c>
      <c r="B860" t="s">
        <v>197</v>
      </c>
      <c r="C860" t="s">
        <v>366</v>
      </c>
      <c r="E860">
        <v>11.28</v>
      </c>
      <c r="F860">
        <v>11.23</v>
      </c>
      <c r="G860">
        <v>17.2</v>
      </c>
      <c r="H860">
        <v>18.899999999999999</v>
      </c>
      <c r="I860">
        <v>27.71</v>
      </c>
      <c r="J860">
        <v>27.21</v>
      </c>
      <c r="K860">
        <v>27.3</v>
      </c>
      <c r="L860">
        <v>30.53</v>
      </c>
      <c r="M860">
        <v>30.4</v>
      </c>
      <c r="N860">
        <v>30</v>
      </c>
      <c r="O860">
        <v>29.3</v>
      </c>
      <c r="P860">
        <v>27.4</v>
      </c>
    </row>
    <row r="861" spans="1:16" x14ac:dyDescent="0.2">
      <c r="A861" t="s">
        <v>270</v>
      </c>
      <c r="B861" t="s">
        <v>198</v>
      </c>
      <c r="C861" t="s">
        <v>366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</row>
    <row r="862" spans="1:16" x14ac:dyDescent="0.2">
      <c r="A862" t="s">
        <v>270</v>
      </c>
      <c r="B862" t="s">
        <v>199</v>
      </c>
      <c r="C862" t="s">
        <v>366</v>
      </c>
      <c r="E862">
        <v>2.4900000000000002</v>
      </c>
      <c r="F862">
        <v>2.48</v>
      </c>
      <c r="G862">
        <v>2.48</v>
      </c>
      <c r="H862">
        <v>2.4900000000000002</v>
      </c>
      <c r="I862">
        <v>2.4700000000000002</v>
      </c>
      <c r="J862">
        <v>2.48</v>
      </c>
      <c r="K862">
        <v>3.13</v>
      </c>
      <c r="L862">
        <v>2.4700000000000002</v>
      </c>
      <c r="M862">
        <v>2.4700000000000002</v>
      </c>
      <c r="N862">
        <v>2.23</v>
      </c>
      <c r="O862">
        <v>2.2400000000000002</v>
      </c>
      <c r="P862">
        <v>2.23</v>
      </c>
    </row>
    <row r="863" spans="1:16" x14ac:dyDescent="0.2">
      <c r="A863" t="s">
        <v>270</v>
      </c>
      <c r="B863" t="s">
        <v>200</v>
      </c>
      <c r="C863" t="s">
        <v>366</v>
      </c>
      <c r="E863">
        <v>0.9</v>
      </c>
      <c r="F863">
        <v>1.66</v>
      </c>
      <c r="G863">
        <v>0.89</v>
      </c>
      <c r="H863">
        <v>0.9</v>
      </c>
      <c r="I863">
        <v>1.36</v>
      </c>
      <c r="J863">
        <v>1.35</v>
      </c>
      <c r="K863">
        <v>1.52</v>
      </c>
      <c r="L863">
        <v>1.26</v>
      </c>
      <c r="M863">
        <v>0.86</v>
      </c>
      <c r="N863">
        <v>0.86</v>
      </c>
      <c r="O863">
        <v>0.86</v>
      </c>
      <c r="P863">
        <v>1.01</v>
      </c>
    </row>
    <row r="864" spans="1:16" x14ac:dyDescent="0.2">
      <c r="A864" t="s">
        <v>270</v>
      </c>
      <c r="B864" t="s">
        <v>201</v>
      </c>
      <c r="C864" t="s">
        <v>366</v>
      </c>
      <c r="E864">
        <v>27.19</v>
      </c>
      <c r="F864">
        <v>27.11</v>
      </c>
      <c r="G864">
        <v>27.11</v>
      </c>
      <c r="H864">
        <v>27.19</v>
      </c>
      <c r="I864">
        <v>27.11</v>
      </c>
      <c r="J864">
        <v>27.19</v>
      </c>
      <c r="K864">
        <v>27.11</v>
      </c>
      <c r="L864">
        <v>27.11</v>
      </c>
      <c r="M864">
        <v>27.11</v>
      </c>
      <c r="N864">
        <v>27.11</v>
      </c>
      <c r="O864">
        <v>27.19</v>
      </c>
      <c r="P864">
        <v>27.11</v>
      </c>
    </row>
    <row r="865" spans="1:16" x14ac:dyDescent="0.2">
      <c r="A865" t="s">
        <v>270</v>
      </c>
      <c r="B865" t="s">
        <v>202</v>
      </c>
      <c r="C865" t="s">
        <v>366</v>
      </c>
      <c r="E865">
        <v>22.21</v>
      </c>
      <c r="F865">
        <v>22.63</v>
      </c>
      <c r="G865">
        <v>23.24</v>
      </c>
      <c r="H865">
        <v>23.78</v>
      </c>
      <c r="I865">
        <v>34.229999999999997</v>
      </c>
      <c r="J865">
        <v>38.42</v>
      </c>
      <c r="K865">
        <v>38.49</v>
      </c>
      <c r="L865">
        <v>38.130000000000003</v>
      </c>
      <c r="M865">
        <v>39.270000000000003</v>
      </c>
      <c r="N865">
        <v>38.6</v>
      </c>
      <c r="O865">
        <v>38.25</v>
      </c>
      <c r="P865">
        <v>36.72</v>
      </c>
    </row>
    <row r="866" spans="1:16" x14ac:dyDescent="0.2">
      <c r="A866" t="s">
        <v>270</v>
      </c>
      <c r="B866" t="s">
        <v>203</v>
      </c>
      <c r="C866" t="s">
        <v>366</v>
      </c>
      <c r="E866">
        <v>0</v>
      </c>
      <c r="F866">
        <v>0</v>
      </c>
      <c r="G866">
        <v>9.74</v>
      </c>
      <c r="H866">
        <v>16.260000000000002</v>
      </c>
      <c r="I866">
        <v>20.75</v>
      </c>
      <c r="J866">
        <v>20.149999999999999</v>
      </c>
      <c r="K866">
        <v>20.100000000000001</v>
      </c>
      <c r="L866">
        <v>27.27</v>
      </c>
      <c r="M866">
        <v>34.57</v>
      </c>
      <c r="N866">
        <v>41.87</v>
      </c>
      <c r="O866">
        <v>41.48</v>
      </c>
      <c r="P866">
        <v>41.97</v>
      </c>
    </row>
    <row r="867" spans="1:16" x14ac:dyDescent="0.2">
      <c r="A867" t="s">
        <v>270</v>
      </c>
      <c r="B867" t="s">
        <v>204</v>
      </c>
      <c r="C867" t="s">
        <v>366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</row>
    <row r="868" spans="1:16" x14ac:dyDescent="0.2">
      <c r="A868" t="s">
        <v>270</v>
      </c>
      <c r="B868" t="s">
        <v>205</v>
      </c>
      <c r="C868" t="s">
        <v>366</v>
      </c>
      <c r="E868">
        <v>60.05</v>
      </c>
      <c r="F868">
        <v>68.55</v>
      </c>
      <c r="G868">
        <v>74.56</v>
      </c>
      <c r="H868">
        <v>80.38</v>
      </c>
      <c r="I868">
        <v>82.39</v>
      </c>
      <c r="J868">
        <v>98.57</v>
      </c>
      <c r="K868">
        <v>102.81</v>
      </c>
      <c r="L868">
        <v>102.22</v>
      </c>
      <c r="M868">
        <v>102.43</v>
      </c>
      <c r="N868">
        <v>131.21</v>
      </c>
      <c r="O868">
        <v>143.05000000000001</v>
      </c>
      <c r="P868">
        <v>192.03</v>
      </c>
    </row>
    <row r="869" spans="1:16" x14ac:dyDescent="0.2">
      <c r="A869" t="s">
        <v>270</v>
      </c>
      <c r="B869" t="s">
        <v>206</v>
      </c>
      <c r="C869" t="s">
        <v>366</v>
      </c>
      <c r="E869">
        <v>29.54</v>
      </c>
      <c r="F869">
        <v>31.54</v>
      </c>
      <c r="G869">
        <v>33.71</v>
      </c>
      <c r="H869">
        <v>38.340000000000003</v>
      </c>
      <c r="I869">
        <v>42.89</v>
      </c>
      <c r="J869">
        <v>47.7</v>
      </c>
      <c r="K869">
        <v>49.88</v>
      </c>
      <c r="L869">
        <v>52.14</v>
      </c>
      <c r="M869">
        <v>54.36</v>
      </c>
      <c r="N869">
        <v>63.11</v>
      </c>
      <c r="O869">
        <v>65.56</v>
      </c>
      <c r="P869">
        <v>76.78</v>
      </c>
    </row>
    <row r="870" spans="1:16" x14ac:dyDescent="0.2">
      <c r="A870" t="s">
        <v>270</v>
      </c>
      <c r="B870" t="s">
        <v>343</v>
      </c>
      <c r="C870" t="s">
        <v>366</v>
      </c>
      <c r="E870">
        <v>-2.58</v>
      </c>
      <c r="F870">
        <v>-2.84</v>
      </c>
      <c r="G870">
        <v>-2.98</v>
      </c>
      <c r="H870">
        <v>-3.06</v>
      </c>
      <c r="I870">
        <v>-3.09</v>
      </c>
      <c r="J870">
        <v>-4.04</v>
      </c>
      <c r="K870">
        <v>-4.95</v>
      </c>
      <c r="L870">
        <v>-4.99</v>
      </c>
      <c r="M870">
        <v>-5.52</v>
      </c>
      <c r="N870">
        <v>-7.73</v>
      </c>
      <c r="O870">
        <v>-8.5399999999999991</v>
      </c>
      <c r="P870">
        <v>-13.97</v>
      </c>
    </row>
    <row r="871" spans="1:16" x14ac:dyDescent="0.2">
      <c r="A871" t="s">
        <v>270</v>
      </c>
      <c r="B871" t="s">
        <v>210</v>
      </c>
      <c r="C871" t="s">
        <v>366</v>
      </c>
      <c r="E871">
        <v>-0.5</v>
      </c>
      <c r="F871">
        <v>-0.59</v>
      </c>
      <c r="G871">
        <v>-1.03</v>
      </c>
      <c r="H871">
        <v>-1.34</v>
      </c>
      <c r="I871">
        <v>-1.84</v>
      </c>
      <c r="J871">
        <v>-2.17</v>
      </c>
      <c r="K871">
        <v>-1.95</v>
      </c>
      <c r="L871">
        <v>-1.95</v>
      </c>
      <c r="M871">
        <v>-1.86</v>
      </c>
      <c r="N871">
        <v>-2.12</v>
      </c>
      <c r="O871">
        <v>-2.0499999999999998</v>
      </c>
      <c r="P871">
        <v>-1.8</v>
      </c>
    </row>
    <row r="872" spans="1:16" x14ac:dyDescent="0.2">
      <c r="A872" t="s">
        <v>270</v>
      </c>
      <c r="B872" t="s">
        <v>211</v>
      </c>
      <c r="C872" t="s">
        <v>366</v>
      </c>
      <c r="E872">
        <v>0</v>
      </c>
      <c r="F872">
        <v>-0.08</v>
      </c>
      <c r="G872">
        <v>-0.14000000000000001</v>
      </c>
      <c r="H872">
        <v>-1.93</v>
      </c>
      <c r="I872">
        <v>-2.46</v>
      </c>
      <c r="J872">
        <v>-2.85</v>
      </c>
      <c r="K872">
        <v>-2.56</v>
      </c>
      <c r="L872">
        <v>-2.66</v>
      </c>
      <c r="M872">
        <v>-2.4700000000000002</v>
      </c>
      <c r="N872">
        <v>-2.77</v>
      </c>
      <c r="O872">
        <v>-2.69</v>
      </c>
      <c r="P872">
        <v>-2.27</v>
      </c>
    </row>
    <row r="873" spans="1:16" x14ac:dyDescent="0.2">
      <c r="A873" t="s">
        <v>270</v>
      </c>
      <c r="B873" t="s">
        <v>212</v>
      </c>
      <c r="C873" t="s">
        <v>366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</row>
    <row r="874" spans="1:16" x14ac:dyDescent="0.2">
      <c r="A874" t="s">
        <v>270</v>
      </c>
      <c r="B874" t="s">
        <v>213</v>
      </c>
      <c r="C874" t="s">
        <v>366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</row>
    <row r="875" spans="1:16" x14ac:dyDescent="0.2">
      <c r="A875" t="s">
        <v>270</v>
      </c>
      <c r="B875" t="s">
        <v>344</v>
      </c>
      <c r="C875" t="s">
        <v>366</v>
      </c>
      <c r="E875">
        <v>12.11</v>
      </c>
      <c r="F875">
        <v>13.12</v>
      </c>
      <c r="G875">
        <v>15.35</v>
      </c>
      <c r="H875">
        <v>12.87</v>
      </c>
      <c r="I875">
        <v>10.51</v>
      </c>
      <c r="J875">
        <v>14.82</v>
      </c>
      <c r="K875">
        <v>17.440000000000001</v>
      </c>
      <c r="L875">
        <v>16.78</v>
      </c>
      <c r="M875">
        <v>17.5</v>
      </c>
      <c r="N875">
        <v>24.51</v>
      </c>
      <c r="O875">
        <v>24.05</v>
      </c>
      <c r="P875">
        <v>15.04</v>
      </c>
    </row>
    <row r="876" spans="1:16" x14ac:dyDescent="0.2">
      <c r="A876" t="s">
        <v>270</v>
      </c>
      <c r="B876" t="s">
        <v>345</v>
      </c>
      <c r="C876" t="s">
        <v>366</v>
      </c>
      <c r="E876">
        <v>-3.08</v>
      </c>
      <c r="F876">
        <v>-1.68</v>
      </c>
      <c r="G876">
        <v>-5.82</v>
      </c>
      <c r="H876">
        <v>-3.26</v>
      </c>
      <c r="I876">
        <v>-3.6</v>
      </c>
      <c r="J876">
        <v>-6.18</v>
      </c>
      <c r="K876">
        <v>-3.47</v>
      </c>
      <c r="L876">
        <v>-4.08</v>
      </c>
      <c r="M876">
        <v>-4</v>
      </c>
      <c r="N876">
        <v>-7.67</v>
      </c>
      <c r="O876">
        <v>-8.77</v>
      </c>
      <c r="P876">
        <v>-13.75</v>
      </c>
    </row>
    <row r="877" spans="1:16" x14ac:dyDescent="0.2">
      <c r="A877" t="s">
        <v>270</v>
      </c>
      <c r="B877" t="s">
        <v>272</v>
      </c>
      <c r="C877" t="s">
        <v>366</v>
      </c>
      <c r="E877">
        <v>0.26</v>
      </c>
      <c r="F877">
        <v>0.31</v>
      </c>
      <c r="G877">
        <v>3.78</v>
      </c>
      <c r="H877">
        <v>2.12</v>
      </c>
      <c r="I877">
        <v>6.15</v>
      </c>
      <c r="J877">
        <v>11.98</v>
      </c>
      <c r="K877">
        <v>10.76</v>
      </c>
      <c r="L877">
        <v>12.2</v>
      </c>
      <c r="M877">
        <v>11.94</v>
      </c>
      <c r="N877">
        <v>22.98</v>
      </c>
      <c r="O877">
        <v>30.86</v>
      </c>
      <c r="P877">
        <v>76.959999999999994</v>
      </c>
    </row>
    <row r="878" spans="1:16" x14ac:dyDescent="0.2">
      <c r="A878" t="s">
        <v>270</v>
      </c>
      <c r="B878" t="s">
        <v>346</v>
      </c>
      <c r="C878" t="s">
        <v>366</v>
      </c>
      <c r="E878">
        <v>9.0299999999999994</v>
      </c>
      <c r="F878">
        <v>11.44</v>
      </c>
      <c r="G878">
        <v>9.5299999999999994</v>
      </c>
      <c r="H878">
        <v>9.61</v>
      </c>
      <c r="I878">
        <v>6.91</v>
      </c>
      <c r="J878">
        <v>8.65</v>
      </c>
      <c r="K878">
        <v>13.97</v>
      </c>
      <c r="L878">
        <v>12.7</v>
      </c>
      <c r="M878">
        <v>13.49</v>
      </c>
      <c r="N878">
        <v>16.850000000000001</v>
      </c>
      <c r="O878">
        <v>15.28</v>
      </c>
      <c r="P878">
        <v>1.28</v>
      </c>
    </row>
    <row r="879" spans="1:16" x14ac:dyDescent="0.2">
      <c r="A879" t="s">
        <v>270</v>
      </c>
      <c r="B879" t="s">
        <v>347</v>
      </c>
      <c r="C879" t="s">
        <v>366</v>
      </c>
      <c r="E879">
        <v>253.01</v>
      </c>
      <c r="F879">
        <v>255.3</v>
      </c>
      <c r="G879">
        <v>264.08999999999997</v>
      </c>
      <c r="H879">
        <v>273.26</v>
      </c>
      <c r="I879">
        <v>285.61</v>
      </c>
      <c r="J879">
        <v>303.87</v>
      </c>
      <c r="K879">
        <v>308.63</v>
      </c>
      <c r="L879">
        <v>317.39</v>
      </c>
      <c r="M879">
        <v>325.51</v>
      </c>
      <c r="N879">
        <v>361.27</v>
      </c>
      <c r="O879">
        <v>372.44</v>
      </c>
      <c r="P879">
        <v>409.09</v>
      </c>
    </row>
    <row r="880" spans="1:16" x14ac:dyDescent="0.2">
      <c r="A880" t="s">
        <v>272</v>
      </c>
      <c r="B880" t="s">
        <v>202</v>
      </c>
      <c r="C880" t="s">
        <v>366</v>
      </c>
      <c r="E880">
        <v>0.1</v>
      </c>
      <c r="F880">
        <v>0.04</v>
      </c>
      <c r="G880">
        <v>0.81</v>
      </c>
      <c r="H880">
        <v>0.33</v>
      </c>
      <c r="I880">
        <v>1.88</v>
      </c>
      <c r="J880">
        <v>2.39</v>
      </c>
      <c r="K880">
        <v>2.21</v>
      </c>
      <c r="L880">
        <v>2.57</v>
      </c>
      <c r="M880">
        <v>2.64</v>
      </c>
      <c r="N880">
        <v>3.31</v>
      </c>
      <c r="O880">
        <v>3.78</v>
      </c>
      <c r="P880">
        <v>5.19</v>
      </c>
    </row>
    <row r="881" spans="1:16" x14ac:dyDescent="0.2">
      <c r="A881" t="s">
        <v>272</v>
      </c>
      <c r="B881" t="s">
        <v>203</v>
      </c>
      <c r="C881" t="s">
        <v>366</v>
      </c>
      <c r="E881">
        <v>0</v>
      </c>
      <c r="F881">
        <v>0</v>
      </c>
      <c r="G881">
        <v>0.41</v>
      </c>
      <c r="H881">
        <v>0.44</v>
      </c>
      <c r="I881">
        <v>0.82</v>
      </c>
      <c r="J881">
        <v>1.48</v>
      </c>
      <c r="K881">
        <v>1.47</v>
      </c>
      <c r="L881">
        <v>1.96</v>
      </c>
      <c r="M881">
        <v>1.83</v>
      </c>
      <c r="N881">
        <v>3.19</v>
      </c>
      <c r="O881">
        <v>3.7</v>
      </c>
      <c r="P881">
        <v>6.29</v>
      </c>
    </row>
    <row r="882" spans="1:16" x14ac:dyDescent="0.2">
      <c r="A882" t="s">
        <v>272</v>
      </c>
      <c r="B882" t="s">
        <v>204</v>
      </c>
      <c r="C882" t="s">
        <v>366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</row>
    <row r="883" spans="1:16" x14ac:dyDescent="0.2">
      <c r="A883" t="s">
        <v>272</v>
      </c>
      <c r="B883" t="s">
        <v>205</v>
      </c>
      <c r="C883" t="s">
        <v>366</v>
      </c>
      <c r="E883">
        <v>0.17</v>
      </c>
      <c r="F883">
        <v>0.28000000000000003</v>
      </c>
      <c r="G883">
        <v>2.5499999999999998</v>
      </c>
      <c r="H883">
        <v>1.35</v>
      </c>
      <c r="I883">
        <v>3.45</v>
      </c>
      <c r="J883">
        <v>8.11</v>
      </c>
      <c r="K883">
        <v>7.09</v>
      </c>
      <c r="L883">
        <v>7.67</v>
      </c>
      <c r="M883">
        <v>7.46</v>
      </c>
      <c r="N883">
        <v>16.48</v>
      </c>
      <c r="O883">
        <v>23.38</v>
      </c>
      <c r="P883">
        <v>65.48</v>
      </c>
    </row>
    <row r="884" spans="1:16" x14ac:dyDescent="0.2">
      <c r="A884" t="s">
        <v>259</v>
      </c>
      <c r="B884" t="s">
        <v>348</v>
      </c>
      <c r="C884" t="s">
        <v>366</v>
      </c>
      <c r="E884">
        <v>0.91</v>
      </c>
      <c r="F884">
        <v>0.86</v>
      </c>
      <c r="G884">
        <v>1.21</v>
      </c>
      <c r="H884">
        <v>1.49</v>
      </c>
      <c r="I884">
        <v>1.35</v>
      </c>
      <c r="J884">
        <v>0.94</v>
      </c>
      <c r="K884">
        <v>0.57999999999999996</v>
      </c>
      <c r="L884">
        <v>0.56000000000000005</v>
      </c>
      <c r="M884">
        <v>1.26</v>
      </c>
      <c r="N884">
        <v>1.1499999999999999</v>
      </c>
      <c r="O884">
        <v>1.17</v>
      </c>
      <c r="P884">
        <v>4.9800000000000004</v>
      </c>
    </row>
    <row r="885" spans="1:16" x14ac:dyDescent="0.2">
      <c r="A885" t="s">
        <v>259</v>
      </c>
      <c r="B885" t="s">
        <v>261</v>
      </c>
      <c r="C885" t="s">
        <v>366</v>
      </c>
      <c r="D885">
        <v>932069</v>
      </c>
      <c r="E885">
        <v>48913</v>
      </c>
      <c r="F885">
        <v>50939</v>
      </c>
      <c r="G885">
        <v>49326</v>
      </c>
      <c r="H885">
        <v>50824</v>
      </c>
      <c r="I885">
        <v>52608</v>
      </c>
      <c r="J885">
        <v>53447</v>
      </c>
      <c r="K885">
        <v>55128</v>
      </c>
      <c r="L885">
        <v>55055</v>
      </c>
      <c r="M885">
        <v>55638</v>
      </c>
      <c r="N885">
        <v>58134</v>
      </c>
      <c r="O885">
        <v>59076</v>
      </c>
      <c r="P885">
        <v>63787</v>
      </c>
    </row>
    <row r="886" spans="1:16" x14ac:dyDescent="0.2">
      <c r="A886" t="s">
        <v>259</v>
      </c>
      <c r="B886" t="s">
        <v>178</v>
      </c>
      <c r="C886" t="s">
        <v>366</v>
      </c>
      <c r="D886">
        <v>863911</v>
      </c>
      <c r="E886">
        <v>46367</v>
      </c>
      <c r="F886">
        <v>48196</v>
      </c>
      <c r="G886">
        <v>46492</v>
      </c>
      <c r="H886">
        <v>47561</v>
      </c>
      <c r="I886">
        <v>48941</v>
      </c>
      <c r="J886">
        <v>49411</v>
      </c>
      <c r="K886">
        <v>50929</v>
      </c>
      <c r="L886">
        <v>50709</v>
      </c>
      <c r="M886">
        <v>51159</v>
      </c>
      <c r="N886">
        <v>53717</v>
      </c>
      <c r="O886">
        <v>54532</v>
      </c>
      <c r="P886">
        <v>58665</v>
      </c>
    </row>
    <row r="887" spans="1:16" x14ac:dyDescent="0.2">
      <c r="A887" t="s">
        <v>259</v>
      </c>
      <c r="B887" t="s">
        <v>349</v>
      </c>
      <c r="C887" t="s">
        <v>366</v>
      </c>
      <c r="E887">
        <v>0</v>
      </c>
      <c r="F887">
        <v>0</v>
      </c>
      <c r="G887">
        <v>0</v>
      </c>
      <c r="H887">
        <v>13</v>
      </c>
      <c r="I887">
        <v>14</v>
      </c>
      <c r="J887">
        <v>14</v>
      </c>
      <c r="K887">
        <v>14</v>
      </c>
      <c r="L887">
        <v>14</v>
      </c>
      <c r="M887">
        <v>23</v>
      </c>
      <c r="N887">
        <v>56</v>
      </c>
      <c r="O887">
        <v>59</v>
      </c>
      <c r="P887">
        <v>208</v>
      </c>
    </row>
    <row r="888" spans="1:16" x14ac:dyDescent="0.2">
      <c r="A888" t="s">
        <v>350</v>
      </c>
      <c r="B888" t="s">
        <v>193</v>
      </c>
      <c r="C888" t="s">
        <v>366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</row>
    <row r="889" spans="1:16" x14ac:dyDescent="0.2">
      <c r="A889" t="s">
        <v>350</v>
      </c>
      <c r="B889" t="s">
        <v>351</v>
      </c>
      <c r="C889" t="s">
        <v>366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 x14ac:dyDescent="0.2">
      <c r="A890" t="s">
        <v>350</v>
      </c>
      <c r="B890" t="s">
        <v>352</v>
      </c>
      <c r="C890" t="s">
        <v>366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</row>
    <row r="891" spans="1:16" x14ac:dyDescent="0.2">
      <c r="A891" t="s">
        <v>350</v>
      </c>
      <c r="B891" t="s">
        <v>195</v>
      </c>
      <c r="C891" t="s">
        <v>366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</row>
    <row r="892" spans="1:16" x14ac:dyDescent="0.2">
      <c r="A892" t="s">
        <v>350</v>
      </c>
      <c r="B892" t="s">
        <v>196</v>
      </c>
      <c r="C892" t="s">
        <v>366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</row>
    <row r="893" spans="1:16" x14ac:dyDescent="0.2">
      <c r="A893" t="s">
        <v>350</v>
      </c>
      <c r="B893" t="s">
        <v>197</v>
      </c>
      <c r="C893" t="s">
        <v>366</v>
      </c>
      <c r="E893">
        <v>0</v>
      </c>
      <c r="F893">
        <v>0</v>
      </c>
      <c r="G893">
        <v>397</v>
      </c>
      <c r="H893">
        <v>470</v>
      </c>
      <c r="I893">
        <v>1073</v>
      </c>
      <c r="J893">
        <v>1073</v>
      </c>
      <c r="K893">
        <v>1073</v>
      </c>
      <c r="L893">
        <v>1269</v>
      </c>
      <c r="M893">
        <v>1269</v>
      </c>
      <c r="N893">
        <v>1269</v>
      </c>
      <c r="O893">
        <v>1269</v>
      </c>
      <c r="P893">
        <v>1269</v>
      </c>
    </row>
    <row r="894" spans="1:16" x14ac:dyDescent="0.2">
      <c r="A894" t="s">
        <v>350</v>
      </c>
      <c r="B894" t="s">
        <v>198</v>
      </c>
      <c r="C894" t="s">
        <v>366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</row>
    <row r="895" spans="1:16" x14ac:dyDescent="0.2">
      <c r="A895" t="s">
        <v>350</v>
      </c>
      <c r="B895" t="s">
        <v>199</v>
      </c>
      <c r="C895" t="s">
        <v>366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</row>
    <row r="896" spans="1:16" x14ac:dyDescent="0.2">
      <c r="A896" t="s">
        <v>350</v>
      </c>
      <c r="B896" t="s">
        <v>200</v>
      </c>
      <c r="C896" t="s">
        <v>366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7" x14ac:dyDescent="0.2">
      <c r="A897" t="s">
        <v>350</v>
      </c>
      <c r="B897" t="s">
        <v>201</v>
      </c>
      <c r="C897" t="s">
        <v>366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7" x14ac:dyDescent="0.2">
      <c r="A898" t="s">
        <v>350</v>
      </c>
      <c r="B898" t="s">
        <v>202</v>
      </c>
      <c r="C898" t="s">
        <v>366</v>
      </c>
      <c r="E898">
        <v>41</v>
      </c>
      <c r="F898">
        <v>53</v>
      </c>
      <c r="G898">
        <v>113</v>
      </c>
      <c r="H898">
        <v>113</v>
      </c>
      <c r="I898">
        <v>696</v>
      </c>
      <c r="J898">
        <v>889</v>
      </c>
      <c r="K898">
        <v>889</v>
      </c>
      <c r="L898">
        <v>889</v>
      </c>
      <c r="M898">
        <v>928</v>
      </c>
      <c r="N898">
        <v>928</v>
      </c>
      <c r="O898">
        <v>928</v>
      </c>
      <c r="P898">
        <v>928</v>
      </c>
    </row>
    <row r="899" spans="1:17" x14ac:dyDescent="0.2">
      <c r="A899" t="s">
        <v>350</v>
      </c>
      <c r="B899" t="s">
        <v>203</v>
      </c>
      <c r="C899" t="s">
        <v>366</v>
      </c>
      <c r="E899">
        <v>0</v>
      </c>
      <c r="F899">
        <v>0</v>
      </c>
      <c r="G899">
        <v>439</v>
      </c>
      <c r="H899">
        <v>702</v>
      </c>
      <c r="I899">
        <v>882</v>
      </c>
      <c r="J899">
        <v>882</v>
      </c>
      <c r="K899">
        <v>882</v>
      </c>
      <c r="L899">
        <v>1145</v>
      </c>
      <c r="M899">
        <v>1408</v>
      </c>
      <c r="N899">
        <v>1732</v>
      </c>
      <c r="O899">
        <v>1732</v>
      </c>
      <c r="P899">
        <v>1845</v>
      </c>
    </row>
    <row r="900" spans="1:17" x14ac:dyDescent="0.2">
      <c r="A900" t="s">
        <v>350</v>
      </c>
      <c r="B900" t="s">
        <v>204</v>
      </c>
      <c r="C900" t="s">
        <v>366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7" x14ac:dyDescent="0.2">
      <c r="A901" t="s">
        <v>350</v>
      </c>
      <c r="B901" t="s">
        <v>205</v>
      </c>
      <c r="C901" t="s">
        <v>366</v>
      </c>
      <c r="E901">
        <v>244</v>
      </c>
      <c r="F901">
        <v>496</v>
      </c>
      <c r="G901">
        <v>737</v>
      </c>
      <c r="H901">
        <v>854</v>
      </c>
      <c r="I901">
        <v>962</v>
      </c>
      <c r="J901">
        <v>1421</v>
      </c>
      <c r="K901">
        <v>1495</v>
      </c>
      <c r="L901">
        <v>1495</v>
      </c>
      <c r="M901">
        <v>1495</v>
      </c>
      <c r="N901">
        <v>1948</v>
      </c>
      <c r="O901">
        <v>2154</v>
      </c>
      <c r="P901">
        <v>3001</v>
      </c>
    </row>
    <row r="902" spans="1:17" x14ac:dyDescent="0.2">
      <c r="A902" t="s">
        <v>350</v>
      </c>
      <c r="B902" t="s">
        <v>206</v>
      </c>
      <c r="C902" t="s">
        <v>366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7" x14ac:dyDescent="0.2">
      <c r="A903" t="s">
        <v>350</v>
      </c>
      <c r="B903" t="s">
        <v>207</v>
      </c>
      <c r="C903" t="s">
        <v>366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7" x14ac:dyDescent="0.2">
      <c r="A904" t="s">
        <v>350</v>
      </c>
      <c r="B904" t="s">
        <v>208</v>
      </c>
      <c r="C904" t="s">
        <v>366</v>
      </c>
      <c r="E904">
        <v>673</v>
      </c>
      <c r="F904">
        <v>701</v>
      </c>
      <c r="G904">
        <v>701</v>
      </c>
      <c r="H904">
        <v>722</v>
      </c>
      <c r="I904">
        <v>722</v>
      </c>
      <c r="J904">
        <v>722</v>
      </c>
      <c r="K904">
        <v>722</v>
      </c>
      <c r="L904">
        <v>722</v>
      </c>
      <c r="M904">
        <v>722</v>
      </c>
      <c r="N904">
        <v>722</v>
      </c>
      <c r="O904">
        <v>722</v>
      </c>
      <c r="P904">
        <v>722</v>
      </c>
    </row>
    <row r="905" spans="1:17" x14ac:dyDescent="0.2">
      <c r="A905" t="s">
        <v>350</v>
      </c>
      <c r="B905" t="s">
        <v>209</v>
      </c>
      <c r="C905" t="s">
        <v>366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380</v>
      </c>
      <c r="K905">
        <v>745</v>
      </c>
      <c r="L905">
        <v>745</v>
      </c>
      <c r="M905">
        <v>946</v>
      </c>
      <c r="N905">
        <v>1713</v>
      </c>
      <c r="O905">
        <v>1969</v>
      </c>
      <c r="P905">
        <v>3819</v>
      </c>
    </row>
    <row r="906" spans="1:17" x14ac:dyDescent="0.2">
      <c r="A906" t="s">
        <v>350</v>
      </c>
      <c r="B906" t="s">
        <v>210</v>
      </c>
      <c r="C906" t="s">
        <v>366</v>
      </c>
      <c r="E906">
        <v>0</v>
      </c>
      <c r="F906">
        <v>0</v>
      </c>
      <c r="G906">
        <v>0</v>
      </c>
      <c r="H906">
        <v>206</v>
      </c>
      <c r="I906">
        <v>206</v>
      </c>
      <c r="J906">
        <v>206</v>
      </c>
      <c r="K906">
        <v>206</v>
      </c>
      <c r="L906">
        <v>206</v>
      </c>
      <c r="M906">
        <v>206</v>
      </c>
      <c r="N906">
        <v>206</v>
      </c>
      <c r="O906">
        <v>206</v>
      </c>
      <c r="P906">
        <v>206</v>
      </c>
    </row>
    <row r="907" spans="1:17" x14ac:dyDescent="0.2">
      <c r="A907" t="s">
        <v>350</v>
      </c>
      <c r="B907" t="s">
        <v>211</v>
      </c>
      <c r="C907" t="s">
        <v>366</v>
      </c>
      <c r="E907">
        <v>0</v>
      </c>
      <c r="F907">
        <v>38</v>
      </c>
      <c r="G907">
        <v>38</v>
      </c>
      <c r="H907">
        <v>538</v>
      </c>
      <c r="I907">
        <v>538</v>
      </c>
      <c r="J907">
        <v>538</v>
      </c>
      <c r="K907">
        <v>538</v>
      </c>
      <c r="L907">
        <v>538</v>
      </c>
      <c r="M907">
        <v>538</v>
      </c>
      <c r="N907">
        <v>538</v>
      </c>
      <c r="O907">
        <v>538</v>
      </c>
      <c r="P907">
        <v>538</v>
      </c>
    </row>
    <row r="908" spans="1:17" x14ac:dyDescent="0.2">
      <c r="A908" t="s">
        <v>350</v>
      </c>
      <c r="B908" t="s">
        <v>212</v>
      </c>
      <c r="C908" t="s">
        <v>366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</row>
    <row r="909" spans="1:17" x14ac:dyDescent="0.2">
      <c r="A909" t="s">
        <v>350</v>
      </c>
      <c r="B909" t="s">
        <v>213</v>
      </c>
      <c r="C909" t="s">
        <v>366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</row>
    <row r="910" spans="1:17" x14ac:dyDescent="0.2">
      <c r="A910" t="s">
        <v>350</v>
      </c>
      <c r="B910" t="s">
        <v>342</v>
      </c>
      <c r="C910" t="s">
        <v>366</v>
      </c>
      <c r="E910">
        <v>959</v>
      </c>
      <c r="F910">
        <v>1288</v>
      </c>
      <c r="G910">
        <v>2424</v>
      </c>
      <c r="H910">
        <v>3605</v>
      </c>
      <c r="I910">
        <v>5079</v>
      </c>
      <c r="J910">
        <v>6111</v>
      </c>
      <c r="K910">
        <v>6550</v>
      </c>
      <c r="L910">
        <v>7008</v>
      </c>
      <c r="M910">
        <v>7511</v>
      </c>
      <c r="N910">
        <v>9055</v>
      </c>
      <c r="O910">
        <v>9517</v>
      </c>
      <c r="P910">
        <v>12328</v>
      </c>
    </row>
    <row r="911" spans="1:17" x14ac:dyDescent="0.2">
      <c r="A911" t="s">
        <v>230</v>
      </c>
      <c r="B911" t="s">
        <v>353</v>
      </c>
      <c r="C911" t="s">
        <v>366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10360</v>
      </c>
    </row>
    <row r="912" spans="1:17" x14ac:dyDescent="0.2">
      <c r="A912" t="s">
        <v>230</v>
      </c>
      <c r="B912" t="s">
        <v>354</v>
      </c>
      <c r="C912" t="s">
        <v>366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11010</v>
      </c>
    </row>
    <row r="913" spans="1:17" x14ac:dyDescent="0.2">
      <c r="A913" t="s">
        <v>230</v>
      </c>
      <c r="B913" t="s">
        <v>355</v>
      </c>
      <c r="C913" t="s">
        <v>366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2680</v>
      </c>
    </row>
    <row r="914" spans="1:17" x14ac:dyDescent="0.2">
      <c r="A914" t="s">
        <v>230</v>
      </c>
      <c r="B914" t="s">
        <v>356</v>
      </c>
      <c r="C914" t="s">
        <v>366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4875</v>
      </c>
    </row>
    <row r="915" spans="1:17" x14ac:dyDescent="0.2">
      <c r="A915" t="s">
        <v>340</v>
      </c>
      <c r="B915" t="s">
        <v>193</v>
      </c>
      <c r="C915" t="s">
        <v>367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</row>
    <row r="916" spans="1:17" x14ac:dyDescent="0.2">
      <c r="A916" t="s">
        <v>340</v>
      </c>
      <c r="B916" t="s">
        <v>194</v>
      </c>
      <c r="C916" t="s">
        <v>367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</row>
    <row r="917" spans="1:17" x14ac:dyDescent="0.2">
      <c r="A917" t="s">
        <v>340</v>
      </c>
      <c r="B917" t="s">
        <v>195</v>
      </c>
      <c r="C917" t="s">
        <v>367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</row>
    <row r="918" spans="1:17" x14ac:dyDescent="0.2">
      <c r="A918" t="s">
        <v>340</v>
      </c>
      <c r="B918" t="s">
        <v>196</v>
      </c>
      <c r="C918" t="s">
        <v>367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</row>
    <row r="919" spans="1:17" x14ac:dyDescent="0.2">
      <c r="A919" t="s">
        <v>340</v>
      </c>
      <c r="B919" t="s">
        <v>197</v>
      </c>
      <c r="C919" t="s">
        <v>367</v>
      </c>
      <c r="E919">
        <v>0</v>
      </c>
      <c r="F919">
        <v>0</v>
      </c>
      <c r="G919">
        <v>0</v>
      </c>
      <c r="H919">
        <v>1.04</v>
      </c>
      <c r="I919">
        <v>2.1800000000000002</v>
      </c>
      <c r="J919">
        <v>2.1800000000000002</v>
      </c>
      <c r="K919">
        <v>2.1800000000000002</v>
      </c>
      <c r="L919">
        <v>3.81</v>
      </c>
      <c r="M919">
        <v>4.67</v>
      </c>
      <c r="N919">
        <v>5.33</v>
      </c>
      <c r="O919">
        <v>5.33</v>
      </c>
      <c r="P919">
        <v>5.33</v>
      </c>
    </row>
    <row r="920" spans="1:17" x14ac:dyDescent="0.2">
      <c r="A920" t="s">
        <v>340</v>
      </c>
      <c r="B920" t="s">
        <v>198</v>
      </c>
      <c r="C920" t="s">
        <v>367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0.11</v>
      </c>
      <c r="N920">
        <v>0.11</v>
      </c>
      <c r="O920">
        <v>0.11</v>
      </c>
      <c r="P920">
        <v>15.56</v>
      </c>
    </row>
    <row r="921" spans="1:17" x14ac:dyDescent="0.2">
      <c r="A921" t="s">
        <v>340</v>
      </c>
      <c r="B921" t="s">
        <v>199</v>
      </c>
      <c r="C921" t="s">
        <v>367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</row>
    <row r="922" spans="1:17" x14ac:dyDescent="0.2">
      <c r="A922" t="s">
        <v>340</v>
      </c>
      <c r="B922" t="s">
        <v>200</v>
      </c>
      <c r="C922" t="s">
        <v>367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</row>
    <row r="923" spans="1:17" x14ac:dyDescent="0.2">
      <c r="A923" t="s">
        <v>340</v>
      </c>
      <c r="B923" t="s">
        <v>201</v>
      </c>
      <c r="C923" t="s">
        <v>367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</row>
    <row r="924" spans="1:17" x14ac:dyDescent="0.2">
      <c r="A924" t="s">
        <v>340</v>
      </c>
      <c r="B924" t="s">
        <v>202</v>
      </c>
      <c r="C924" t="s">
        <v>367</v>
      </c>
      <c r="E924">
        <v>0.31</v>
      </c>
      <c r="F924">
        <v>0.4</v>
      </c>
      <c r="G924">
        <v>0.4</v>
      </c>
      <c r="H924">
        <v>1.1599999999999999</v>
      </c>
      <c r="I924">
        <v>5.47</v>
      </c>
      <c r="J924">
        <v>5.96</v>
      </c>
      <c r="K924">
        <v>5.96</v>
      </c>
      <c r="L924">
        <v>5.96</v>
      </c>
      <c r="M924">
        <v>5.96</v>
      </c>
      <c r="N924">
        <v>5.96</v>
      </c>
      <c r="O924">
        <v>5.96</v>
      </c>
      <c r="P924">
        <v>6.14</v>
      </c>
    </row>
    <row r="925" spans="1:17" x14ac:dyDescent="0.2">
      <c r="A925" t="s">
        <v>340</v>
      </c>
      <c r="B925" t="s">
        <v>203</v>
      </c>
      <c r="C925" t="s">
        <v>367</v>
      </c>
      <c r="E925">
        <v>0</v>
      </c>
      <c r="F925">
        <v>0</v>
      </c>
      <c r="G925">
        <v>2.27</v>
      </c>
      <c r="H925">
        <v>3.77</v>
      </c>
      <c r="I925">
        <v>5.27</v>
      </c>
      <c r="J925">
        <v>5.27</v>
      </c>
      <c r="K925">
        <v>5.27</v>
      </c>
      <c r="L925">
        <v>7</v>
      </c>
      <c r="M925">
        <v>8</v>
      </c>
      <c r="N925">
        <v>8</v>
      </c>
      <c r="O925">
        <v>8</v>
      </c>
      <c r="P925">
        <v>9.89</v>
      </c>
    </row>
    <row r="926" spans="1:17" x14ac:dyDescent="0.2">
      <c r="A926" t="s">
        <v>340</v>
      </c>
      <c r="B926" t="s">
        <v>204</v>
      </c>
      <c r="C926" t="s">
        <v>367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</row>
    <row r="927" spans="1:17" x14ac:dyDescent="0.2">
      <c r="A927" t="s">
        <v>340</v>
      </c>
      <c r="B927" t="s">
        <v>205</v>
      </c>
      <c r="C927" t="s">
        <v>367</v>
      </c>
      <c r="E927">
        <v>3</v>
      </c>
      <c r="F927">
        <v>6</v>
      </c>
      <c r="G927">
        <v>9</v>
      </c>
      <c r="H927">
        <v>14.36</v>
      </c>
      <c r="I927">
        <v>19.71</v>
      </c>
      <c r="J927">
        <v>28.36</v>
      </c>
      <c r="K927">
        <v>32.51</v>
      </c>
      <c r="L927">
        <v>32.51</v>
      </c>
      <c r="M927">
        <v>34.6</v>
      </c>
      <c r="N927">
        <v>68.45</v>
      </c>
      <c r="O927">
        <v>83.02</v>
      </c>
      <c r="P927">
        <v>103.68</v>
      </c>
    </row>
    <row r="928" spans="1:17" x14ac:dyDescent="0.2">
      <c r="A928" t="s">
        <v>340</v>
      </c>
      <c r="B928" t="s">
        <v>206</v>
      </c>
      <c r="C928" t="s">
        <v>367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</row>
    <row r="929" spans="1:16" x14ac:dyDescent="0.2">
      <c r="A929" t="s">
        <v>340</v>
      </c>
      <c r="B929" t="s">
        <v>207</v>
      </c>
      <c r="C929" t="s">
        <v>367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</row>
    <row r="930" spans="1:16" x14ac:dyDescent="0.2">
      <c r="A930" t="s">
        <v>340</v>
      </c>
      <c r="B930" t="s">
        <v>208</v>
      </c>
      <c r="C930" t="s">
        <v>367</v>
      </c>
      <c r="E930">
        <v>4.32</v>
      </c>
      <c r="F930">
        <v>4.66</v>
      </c>
      <c r="G930">
        <v>5.97</v>
      </c>
      <c r="H930">
        <v>6.31</v>
      </c>
      <c r="I930">
        <v>6.31</v>
      </c>
      <c r="J930">
        <v>6.31</v>
      </c>
      <c r="K930">
        <v>6.31</v>
      </c>
      <c r="L930">
        <v>6.31</v>
      </c>
      <c r="M930">
        <v>6.31</v>
      </c>
      <c r="N930">
        <v>6.31</v>
      </c>
      <c r="O930">
        <v>6.31</v>
      </c>
      <c r="P930">
        <v>6.31</v>
      </c>
    </row>
    <row r="931" spans="1:16" x14ac:dyDescent="0.2">
      <c r="A931" t="s">
        <v>340</v>
      </c>
      <c r="B931" t="s">
        <v>209</v>
      </c>
      <c r="C931" t="s">
        <v>367</v>
      </c>
      <c r="E931">
        <v>0</v>
      </c>
      <c r="F931">
        <v>0</v>
      </c>
      <c r="G931">
        <v>0</v>
      </c>
      <c r="H931">
        <v>0</v>
      </c>
      <c r="I931">
        <v>1.48</v>
      </c>
      <c r="J931">
        <v>6.27</v>
      </c>
      <c r="K931">
        <v>9.6</v>
      </c>
      <c r="L931">
        <v>9.6</v>
      </c>
      <c r="M931">
        <v>10.79</v>
      </c>
      <c r="N931">
        <v>22.61</v>
      </c>
      <c r="O931">
        <v>27.85</v>
      </c>
      <c r="P931">
        <v>35.92</v>
      </c>
    </row>
    <row r="932" spans="1:16" x14ac:dyDescent="0.2">
      <c r="A932" t="s">
        <v>340</v>
      </c>
      <c r="B932" t="s">
        <v>210</v>
      </c>
      <c r="C932" t="s">
        <v>367</v>
      </c>
      <c r="E932">
        <v>0</v>
      </c>
      <c r="F932">
        <v>0</v>
      </c>
      <c r="G932">
        <v>0</v>
      </c>
      <c r="H932">
        <v>1.78</v>
      </c>
      <c r="I932">
        <v>2.2799999999999998</v>
      </c>
      <c r="J932">
        <v>2.78</v>
      </c>
      <c r="K932">
        <v>2.78</v>
      </c>
      <c r="L932">
        <v>2.78</v>
      </c>
      <c r="M932">
        <v>2.78</v>
      </c>
      <c r="N932">
        <v>2.78</v>
      </c>
      <c r="O932">
        <v>2.78</v>
      </c>
      <c r="P932">
        <v>2.78</v>
      </c>
    </row>
    <row r="933" spans="1:16" x14ac:dyDescent="0.2">
      <c r="A933" t="s">
        <v>340</v>
      </c>
      <c r="B933" t="s">
        <v>211</v>
      </c>
      <c r="C933" t="s">
        <v>367</v>
      </c>
      <c r="E933">
        <v>0</v>
      </c>
      <c r="F933">
        <v>0</v>
      </c>
      <c r="G933">
        <v>0</v>
      </c>
      <c r="H933">
        <v>0.5</v>
      </c>
      <c r="I933">
        <v>0.5</v>
      </c>
      <c r="J933">
        <v>0.5</v>
      </c>
      <c r="K933">
        <v>0.5</v>
      </c>
      <c r="L933">
        <v>0.5</v>
      </c>
      <c r="M933">
        <v>0.5</v>
      </c>
      <c r="N933">
        <v>0.9</v>
      </c>
      <c r="O933">
        <v>0.9</v>
      </c>
      <c r="P933">
        <v>0.9</v>
      </c>
    </row>
    <row r="934" spans="1:16" x14ac:dyDescent="0.2">
      <c r="A934" t="s">
        <v>340</v>
      </c>
      <c r="B934" t="s">
        <v>212</v>
      </c>
      <c r="C934" t="s">
        <v>367</v>
      </c>
      <c r="E934">
        <v>0.03</v>
      </c>
      <c r="F934">
        <v>0.03</v>
      </c>
      <c r="G934">
        <v>0.03</v>
      </c>
      <c r="H934">
        <v>0.03</v>
      </c>
      <c r="I934">
        <v>0.03</v>
      </c>
      <c r="J934">
        <v>0.03</v>
      </c>
      <c r="K934">
        <v>0.03</v>
      </c>
      <c r="L934">
        <v>0</v>
      </c>
      <c r="M934">
        <v>0</v>
      </c>
      <c r="N934">
        <v>0</v>
      </c>
      <c r="O934">
        <v>0</v>
      </c>
      <c r="P934">
        <v>0</v>
      </c>
    </row>
    <row r="935" spans="1:16" x14ac:dyDescent="0.2">
      <c r="A935" t="s">
        <v>340</v>
      </c>
      <c r="B935" t="s">
        <v>213</v>
      </c>
      <c r="C935" t="s">
        <v>367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</row>
    <row r="936" spans="1:16" x14ac:dyDescent="0.2">
      <c r="A936" t="s">
        <v>340</v>
      </c>
      <c r="B936" t="s">
        <v>218</v>
      </c>
      <c r="C936" t="s">
        <v>367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-0.27</v>
      </c>
      <c r="O936">
        <v>-1.21</v>
      </c>
      <c r="P936">
        <v>-13.88</v>
      </c>
    </row>
    <row r="937" spans="1:16" x14ac:dyDescent="0.2">
      <c r="A937" t="s">
        <v>340</v>
      </c>
      <c r="B937" t="s">
        <v>342</v>
      </c>
      <c r="C937" t="s">
        <v>367</v>
      </c>
      <c r="E937">
        <v>7.66</v>
      </c>
      <c r="F937">
        <v>11.09</v>
      </c>
      <c r="G937">
        <v>17.670000000000002</v>
      </c>
      <c r="H937">
        <v>28.96</v>
      </c>
      <c r="I937">
        <v>43.23</v>
      </c>
      <c r="J937">
        <v>57.66</v>
      </c>
      <c r="K937">
        <v>65.14</v>
      </c>
      <c r="L937">
        <v>68.48</v>
      </c>
      <c r="M937">
        <v>73.72</v>
      </c>
      <c r="N937">
        <v>120.18</v>
      </c>
      <c r="O937">
        <v>139.05000000000001</v>
      </c>
      <c r="P937">
        <v>172.65</v>
      </c>
    </row>
    <row r="938" spans="1:16" x14ac:dyDescent="0.2">
      <c r="A938" t="s">
        <v>266</v>
      </c>
      <c r="B938" t="s">
        <v>267</v>
      </c>
      <c r="C938" t="s">
        <v>367</v>
      </c>
      <c r="E938">
        <v>203.09</v>
      </c>
      <c r="F938">
        <v>205.78</v>
      </c>
      <c r="G938">
        <v>209.3</v>
      </c>
      <c r="H938">
        <v>218.94</v>
      </c>
      <c r="I938">
        <v>231.68</v>
      </c>
      <c r="J938">
        <v>246.61</v>
      </c>
      <c r="K938">
        <v>254.82</v>
      </c>
      <c r="L938">
        <v>262.92</v>
      </c>
      <c r="M938">
        <v>271.18</v>
      </c>
      <c r="N938">
        <v>301.23</v>
      </c>
      <c r="O938">
        <v>309.32</v>
      </c>
      <c r="P938">
        <v>334.9</v>
      </c>
    </row>
    <row r="939" spans="1:16" x14ac:dyDescent="0.2">
      <c r="A939" t="s">
        <v>270</v>
      </c>
      <c r="B939" t="s">
        <v>193</v>
      </c>
      <c r="C939" t="s">
        <v>367</v>
      </c>
      <c r="E939">
        <v>2.97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</row>
    <row r="940" spans="1:16" x14ac:dyDescent="0.2">
      <c r="A940" t="s">
        <v>270</v>
      </c>
      <c r="B940" t="s">
        <v>194</v>
      </c>
      <c r="C940" t="s">
        <v>367</v>
      </c>
      <c r="E940">
        <v>52.92</v>
      </c>
      <c r="F940">
        <v>62.46</v>
      </c>
      <c r="G940">
        <v>53.16</v>
      </c>
      <c r="H940">
        <v>40.4</v>
      </c>
      <c r="I940">
        <v>22.49</v>
      </c>
      <c r="J940">
        <v>18.920000000000002</v>
      </c>
      <c r="K940">
        <v>14.99</v>
      </c>
      <c r="L940">
        <v>12.26</v>
      </c>
      <c r="M940">
        <v>9.34</v>
      </c>
      <c r="N940">
        <v>2.5099999999999998</v>
      </c>
      <c r="O940">
        <v>1.8</v>
      </c>
      <c r="P940">
        <v>0</v>
      </c>
    </row>
    <row r="941" spans="1:16" x14ac:dyDescent="0.2">
      <c r="A941" t="s">
        <v>270</v>
      </c>
      <c r="B941" t="s">
        <v>195</v>
      </c>
      <c r="C941" t="s">
        <v>367</v>
      </c>
      <c r="E941">
        <v>11.48</v>
      </c>
      <c r="F941">
        <v>12.83</v>
      </c>
      <c r="G941">
        <v>12.23</v>
      </c>
      <c r="H941">
        <v>12.46</v>
      </c>
      <c r="I941">
        <v>12.16</v>
      </c>
      <c r="J941">
        <v>9.57</v>
      </c>
      <c r="K941">
        <v>7.91</v>
      </c>
      <c r="L941">
        <v>6.71</v>
      </c>
      <c r="M941">
        <v>5.21</v>
      </c>
      <c r="N941">
        <v>0.92</v>
      </c>
      <c r="O941">
        <v>0</v>
      </c>
      <c r="P941">
        <v>0</v>
      </c>
    </row>
    <row r="942" spans="1:16" x14ac:dyDescent="0.2">
      <c r="A942" t="s">
        <v>270</v>
      </c>
      <c r="B942" t="s">
        <v>196</v>
      </c>
      <c r="C942" t="s">
        <v>367</v>
      </c>
      <c r="E942">
        <v>23.6</v>
      </c>
      <c r="F942">
        <v>5.09</v>
      </c>
      <c r="G942">
        <v>5.09</v>
      </c>
      <c r="H942">
        <v>5.1100000000000003</v>
      </c>
      <c r="I942">
        <v>5.09</v>
      </c>
      <c r="J942">
        <v>5.1100000000000003</v>
      </c>
      <c r="K942">
        <v>5.09</v>
      </c>
      <c r="L942">
        <v>5.09</v>
      </c>
      <c r="M942">
        <v>5.09</v>
      </c>
      <c r="N942">
        <v>5.09</v>
      </c>
      <c r="O942">
        <v>5.1100000000000003</v>
      </c>
      <c r="P942">
        <v>5.09</v>
      </c>
    </row>
    <row r="943" spans="1:16" x14ac:dyDescent="0.2">
      <c r="A943" t="s">
        <v>270</v>
      </c>
      <c r="B943" t="s">
        <v>197</v>
      </c>
      <c r="C943" t="s">
        <v>367</v>
      </c>
      <c r="E943">
        <v>11.3</v>
      </c>
      <c r="F943">
        <v>11.26</v>
      </c>
      <c r="G943">
        <v>11.31</v>
      </c>
      <c r="H943">
        <v>19.48</v>
      </c>
      <c r="I943">
        <v>27.37</v>
      </c>
      <c r="J943">
        <v>26.96</v>
      </c>
      <c r="K943">
        <v>27</v>
      </c>
      <c r="L943">
        <v>38.42</v>
      </c>
      <c r="M943">
        <v>44.38</v>
      </c>
      <c r="N943">
        <v>45.55</v>
      </c>
      <c r="O943">
        <v>44.61</v>
      </c>
      <c r="P943">
        <v>44.68</v>
      </c>
    </row>
    <row r="944" spans="1:16" x14ac:dyDescent="0.2">
      <c r="A944" t="s">
        <v>270</v>
      </c>
      <c r="B944" t="s">
        <v>198</v>
      </c>
      <c r="C944" t="s">
        <v>367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0.43</v>
      </c>
      <c r="N944">
        <v>0.15</v>
      </c>
      <c r="O944">
        <v>0.1</v>
      </c>
      <c r="P944">
        <v>8.36</v>
      </c>
    </row>
    <row r="945" spans="1:16" x14ac:dyDescent="0.2">
      <c r="A945" t="s">
        <v>270</v>
      </c>
      <c r="B945" t="s">
        <v>199</v>
      </c>
      <c r="C945" t="s">
        <v>367</v>
      </c>
      <c r="E945">
        <v>2.4900000000000002</v>
      </c>
      <c r="F945">
        <v>3.37</v>
      </c>
      <c r="G945">
        <v>2.48</v>
      </c>
      <c r="H945">
        <v>2.4900000000000002</v>
      </c>
      <c r="I945">
        <v>2.4700000000000002</v>
      </c>
      <c r="J945">
        <v>2.48</v>
      </c>
      <c r="K945">
        <v>2.4700000000000002</v>
      </c>
      <c r="L945">
        <v>2.4700000000000002</v>
      </c>
      <c r="M945">
        <v>2.4700000000000002</v>
      </c>
      <c r="N945">
        <v>2.23</v>
      </c>
      <c r="O945">
        <v>2.2400000000000002</v>
      </c>
      <c r="P945">
        <v>2.27</v>
      </c>
    </row>
    <row r="946" spans="1:16" x14ac:dyDescent="0.2">
      <c r="A946" t="s">
        <v>270</v>
      </c>
      <c r="B946" t="s">
        <v>200</v>
      </c>
      <c r="C946" t="s">
        <v>367</v>
      </c>
      <c r="E946">
        <v>0.9</v>
      </c>
      <c r="F946">
        <v>1.71</v>
      </c>
      <c r="G946">
        <v>0.89</v>
      </c>
      <c r="H946">
        <v>0.9</v>
      </c>
      <c r="I946">
        <v>1.42</v>
      </c>
      <c r="J946">
        <v>1.36</v>
      </c>
      <c r="K946">
        <v>0.91</v>
      </c>
      <c r="L946">
        <v>0.89</v>
      </c>
      <c r="M946">
        <v>0.86</v>
      </c>
      <c r="N946">
        <v>0.86</v>
      </c>
      <c r="O946">
        <v>0.86</v>
      </c>
      <c r="P946">
        <v>0.89</v>
      </c>
    </row>
    <row r="947" spans="1:16" x14ac:dyDescent="0.2">
      <c r="A947" t="s">
        <v>270</v>
      </c>
      <c r="B947" t="s">
        <v>201</v>
      </c>
      <c r="C947" t="s">
        <v>367</v>
      </c>
      <c r="E947">
        <v>27.19</v>
      </c>
      <c r="F947">
        <v>27.11</v>
      </c>
      <c r="G947">
        <v>27.11</v>
      </c>
      <c r="H947">
        <v>27.19</v>
      </c>
      <c r="I947">
        <v>27.11</v>
      </c>
      <c r="J947">
        <v>27.19</v>
      </c>
      <c r="K947">
        <v>27.11</v>
      </c>
      <c r="L947">
        <v>27.11</v>
      </c>
      <c r="M947">
        <v>27.11</v>
      </c>
      <c r="N947">
        <v>27.11</v>
      </c>
      <c r="O947">
        <v>27.19</v>
      </c>
      <c r="P947">
        <v>27.11</v>
      </c>
    </row>
    <row r="948" spans="1:16" x14ac:dyDescent="0.2">
      <c r="A948" t="s">
        <v>270</v>
      </c>
      <c r="B948" t="s">
        <v>202</v>
      </c>
      <c r="C948" t="s">
        <v>367</v>
      </c>
      <c r="E948">
        <v>22.3</v>
      </c>
      <c r="F948">
        <v>22.62</v>
      </c>
      <c r="G948">
        <v>22.48</v>
      </c>
      <c r="H948">
        <v>24.31</v>
      </c>
      <c r="I948">
        <v>32.46</v>
      </c>
      <c r="J948">
        <v>33.880000000000003</v>
      </c>
      <c r="K948">
        <v>33.659999999999997</v>
      </c>
      <c r="L948">
        <v>33.25</v>
      </c>
      <c r="M948">
        <v>33.22</v>
      </c>
      <c r="N948">
        <v>31.86</v>
      </c>
      <c r="O948">
        <v>30.24</v>
      </c>
      <c r="P948">
        <v>30.52</v>
      </c>
    </row>
    <row r="949" spans="1:16" x14ac:dyDescent="0.2">
      <c r="A949" t="s">
        <v>270</v>
      </c>
      <c r="B949" t="s">
        <v>203</v>
      </c>
      <c r="C949" t="s">
        <v>367</v>
      </c>
      <c r="E949">
        <v>0</v>
      </c>
      <c r="F949">
        <v>0</v>
      </c>
      <c r="G949">
        <v>8.91</v>
      </c>
      <c r="H949">
        <v>14.87</v>
      </c>
      <c r="I949">
        <v>20.28</v>
      </c>
      <c r="J949">
        <v>20.52</v>
      </c>
      <c r="K949">
        <v>20.64</v>
      </c>
      <c r="L949">
        <v>27.02</v>
      </c>
      <c r="M949">
        <v>31.19</v>
      </c>
      <c r="N949">
        <v>27.03</v>
      </c>
      <c r="O949">
        <v>26.47</v>
      </c>
      <c r="P949">
        <v>33.94</v>
      </c>
    </row>
    <row r="950" spans="1:16" x14ac:dyDescent="0.2">
      <c r="A950" t="s">
        <v>270</v>
      </c>
      <c r="B950" t="s">
        <v>204</v>
      </c>
      <c r="C950" t="s">
        <v>367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</row>
    <row r="951" spans="1:16" x14ac:dyDescent="0.2">
      <c r="A951" t="s">
        <v>270</v>
      </c>
      <c r="B951" t="s">
        <v>205</v>
      </c>
      <c r="C951" t="s">
        <v>367</v>
      </c>
      <c r="E951">
        <v>60</v>
      </c>
      <c r="F951">
        <v>68.89</v>
      </c>
      <c r="G951">
        <v>75.62</v>
      </c>
      <c r="H951">
        <v>90.3</v>
      </c>
      <c r="I951">
        <v>102.14</v>
      </c>
      <c r="J951">
        <v>124.5</v>
      </c>
      <c r="K951">
        <v>135.56</v>
      </c>
      <c r="L951">
        <v>131.07</v>
      </c>
      <c r="M951">
        <v>132.99</v>
      </c>
      <c r="N951">
        <v>188.73</v>
      </c>
      <c r="O951">
        <v>209.13</v>
      </c>
      <c r="P951">
        <v>247.45</v>
      </c>
    </row>
    <row r="952" spans="1:16" x14ac:dyDescent="0.2">
      <c r="A952" t="s">
        <v>270</v>
      </c>
      <c r="B952" t="s">
        <v>206</v>
      </c>
      <c r="C952" t="s">
        <v>367</v>
      </c>
      <c r="E952">
        <v>29.54</v>
      </c>
      <c r="F952">
        <v>31.54</v>
      </c>
      <c r="G952">
        <v>33.71</v>
      </c>
      <c r="H952">
        <v>38.340000000000003</v>
      </c>
      <c r="I952">
        <v>42.89</v>
      </c>
      <c r="J952">
        <v>47.7</v>
      </c>
      <c r="K952">
        <v>49.88</v>
      </c>
      <c r="L952">
        <v>52.14</v>
      </c>
      <c r="M952">
        <v>54.36</v>
      </c>
      <c r="N952">
        <v>63.11</v>
      </c>
      <c r="O952">
        <v>65.56</v>
      </c>
      <c r="P952">
        <v>76.78</v>
      </c>
    </row>
    <row r="953" spans="1:16" x14ac:dyDescent="0.2">
      <c r="A953" t="s">
        <v>270</v>
      </c>
      <c r="B953" t="s">
        <v>343</v>
      </c>
      <c r="C953" t="s">
        <v>367</v>
      </c>
      <c r="E953">
        <v>-2.63</v>
      </c>
      <c r="F953">
        <v>-2.93</v>
      </c>
      <c r="G953">
        <v>-3.33</v>
      </c>
      <c r="H953">
        <v>-3.54</v>
      </c>
      <c r="I953">
        <v>-4.21</v>
      </c>
      <c r="J953">
        <v>-6.36</v>
      </c>
      <c r="K953">
        <v>-7.84</v>
      </c>
      <c r="L953">
        <v>-7.82</v>
      </c>
      <c r="M953">
        <v>-8.2100000000000009</v>
      </c>
      <c r="N953">
        <v>-13</v>
      </c>
      <c r="O953">
        <v>-14.94</v>
      </c>
      <c r="P953">
        <v>-18.420000000000002</v>
      </c>
    </row>
    <row r="954" spans="1:16" x14ac:dyDescent="0.2">
      <c r="A954" t="s">
        <v>270</v>
      </c>
      <c r="B954" t="s">
        <v>210</v>
      </c>
      <c r="C954" t="s">
        <v>367</v>
      </c>
      <c r="E954">
        <v>-0.47</v>
      </c>
      <c r="F954">
        <v>-0.59</v>
      </c>
      <c r="G954">
        <v>-0.85</v>
      </c>
      <c r="H954">
        <v>-2.33</v>
      </c>
      <c r="I954">
        <v>-2.95</v>
      </c>
      <c r="J954">
        <v>-3.36</v>
      </c>
      <c r="K954">
        <v>-3.2</v>
      </c>
      <c r="L954">
        <v>-3.23</v>
      </c>
      <c r="M954">
        <v>-3.02</v>
      </c>
      <c r="N954">
        <v>-2.83</v>
      </c>
      <c r="O954">
        <v>-2.78</v>
      </c>
      <c r="P954">
        <v>-2.65</v>
      </c>
    </row>
    <row r="955" spans="1:16" x14ac:dyDescent="0.2">
      <c r="A955" t="s">
        <v>270</v>
      </c>
      <c r="B955" t="s">
        <v>211</v>
      </c>
      <c r="C955" t="s">
        <v>367</v>
      </c>
      <c r="E955">
        <v>0</v>
      </c>
      <c r="F955">
        <v>0</v>
      </c>
      <c r="G955">
        <v>0</v>
      </c>
      <c r="H955">
        <v>-0.45</v>
      </c>
      <c r="I955">
        <v>-0.55000000000000004</v>
      </c>
      <c r="J955">
        <v>-0.53</v>
      </c>
      <c r="K955">
        <v>-0.51</v>
      </c>
      <c r="L955">
        <v>-0.51</v>
      </c>
      <c r="M955">
        <v>-0.48</v>
      </c>
      <c r="N955">
        <v>-0.85</v>
      </c>
      <c r="O955">
        <v>-0.77</v>
      </c>
      <c r="P955">
        <v>-0.74</v>
      </c>
    </row>
    <row r="956" spans="1:16" x14ac:dyDescent="0.2">
      <c r="A956" t="s">
        <v>270</v>
      </c>
      <c r="B956" t="s">
        <v>212</v>
      </c>
      <c r="C956" t="s">
        <v>367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</row>
    <row r="957" spans="1:16" x14ac:dyDescent="0.2">
      <c r="A957" t="s">
        <v>270</v>
      </c>
      <c r="B957" t="s">
        <v>213</v>
      </c>
      <c r="C957" t="s">
        <v>367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</row>
    <row r="958" spans="1:16" x14ac:dyDescent="0.2">
      <c r="A958" t="s">
        <v>270</v>
      </c>
      <c r="B958" t="s">
        <v>344</v>
      </c>
      <c r="C958" t="s">
        <v>367</v>
      </c>
      <c r="E958">
        <v>12.09</v>
      </c>
      <c r="F958">
        <v>13.26</v>
      </c>
      <c r="G958">
        <v>16.86</v>
      </c>
      <c r="H958">
        <v>13.32</v>
      </c>
      <c r="I958">
        <v>14.03</v>
      </c>
      <c r="J958">
        <v>16.170000000000002</v>
      </c>
      <c r="K958">
        <v>19.559999999999999</v>
      </c>
      <c r="L958">
        <v>21.4</v>
      </c>
      <c r="M958">
        <v>23.69</v>
      </c>
      <c r="N958">
        <v>23.22</v>
      </c>
      <c r="O958">
        <v>22.06</v>
      </c>
      <c r="P958">
        <v>0</v>
      </c>
    </row>
    <row r="959" spans="1:16" x14ac:dyDescent="0.2">
      <c r="A959" t="s">
        <v>270</v>
      </c>
      <c r="B959" t="s">
        <v>345</v>
      </c>
      <c r="C959" t="s">
        <v>367</v>
      </c>
      <c r="E959">
        <v>-2.89</v>
      </c>
      <c r="F959">
        <v>-1.54</v>
      </c>
      <c r="G959">
        <v>-4.6500000000000004</v>
      </c>
      <c r="H959">
        <v>-6.08</v>
      </c>
      <c r="I959">
        <v>-7.75</v>
      </c>
      <c r="J959">
        <v>-7.95</v>
      </c>
      <c r="K959">
        <v>-6.73</v>
      </c>
      <c r="L959">
        <v>-8.74</v>
      </c>
      <c r="M959">
        <v>-9.94</v>
      </c>
      <c r="N959">
        <v>-13.23</v>
      </c>
      <c r="O959">
        <v>-16.27</v>
      </c>
      <c r="P959">
        <v>-16.71</v>
      </c>
    </row>
    <row r="960" spans="1:16" x14ac:dyDescent="0.2">
      <c r="A960" t="s">
        <v>270</v>
      </c>
      <c r="B960" t="s">
        <v>272</v>
      </c>
      <c r="C960" t="s">
        <v>367</v>
      </c>
      <c r="E960">
        <v>0.24</v>
      </c>
      <c r="F960">
        <v>0.27</v>
      </c>
      <c r="G960">
        <v>2.69</v>
      </c>
      <c r="H960">
        <v>4.7</v>
      </c>
      <c r="I960">
        <v>11.36</v>
      </c>
      <c r="J960">
        <v>15.38</v>
      </c>
      <c r="K960">
        <v>16.23</v>
      </c>
      <c r="L960">
        <v>21.77</v>
      </c>
      <c r="M960">
        <v>26.04</v>
      </c>
      <c r="N960">
        <v>74.459999999999994</v>
      </c>
      <c r="O960">
        <v>98.99</v>
      </c>
      <c r="P960">
        <v>117.81</v>
      </c>
    </row>
    <row r="961" spans="1:16" x14ac:dyDescent="0.2">
      <c r="A961" t="s">
        <v>270</v>
      </c>
      <c r="B961" t="s">
        <v>346</v>
      </c>
      <c r="C961" t="s">
        <v>367</v>
      </c>
      <c r="E961">
        <v>9.1999999999999993</v>
      </c>
      <c r="F961">
        <v>11.72</v>
      </c>
      <c r="G961">
        <v>12.21</v>
      </c>
      <c r="H961">
        <v>7.24</v>
      </c>
      <c r="I961">
        <v>6.28</v>
      </c>
      <c r="J961">
        <v>8.2200000000000006</v>
      </c>
      <c r="K961">
        <v>12.83</v>
      </c>
      <c r="L961">
        <v>12.65</v>
      </c>
      <c r="M961">
        <v>13.75</v>
      </c>
      <c r="N961">
        <v>9.99</v>
      </c>
      <c r="O961">
        <v>5.79</v>
      </c>
      <c r="P961">
        <v>-16.71</v>
      </c>
    </row>
    <row r="962" spans="1:16" x14ac:dyDescent="0.2">
      <c r="A962" t="s">
        <v>270</v>
      </c>
      <c r="B962" t="s">
        <v>347</v>
      </c>
      <c r="C962" t="s">
        <v>367</v>
      </c>
      <c r="E962">
        <v>253.67</v>
      </c>
      <c r="F962">
        <v>256.62</v>
      </c>
      <c r="G962">
        <v>265.7</v>
      </c>
      <c r="H962">
        <v>282.83999999999997</v>
      </c>
      <c r="I962">
        <v>302.19</v>
      </c>
      <c r="J962">
        <v>324.11</v>
      </c>
      <c r="K962">
        <v>333.23</v>
      </c>
      <c r="L962">
        <v>346.28</v>
      </c>
      <c r="M962">
        <v>358.64</v>
      </c>
      <c r="N962">
        <v>401.7</v>
      </c>
      <c r="O962">
        <v>416.87</v>
      </c>
      <c r="P962">
        <v>455.28</v>
      </c>
    </row>
    <row r="963" spans="1:16" x14ac:dyDescent="0.2">
      <c r="A963" t="s">
        <v>272</v>
      </c>
      <c r="B963" t="s">
        <v>202</v>
      </c>
      <c r="C963" t="s">
        <v>367</v>
      </c>
      <c r="E963">
        <v>0.01</v>
      </c>
      <c r="F963">
        <v>0.04</v>
      </c>
      <c r="G963">
        <v>0.18</v>
      </c>
      <c r="H963">
        <v>0.51</v>
      </c>
      <c r="I963">
        <v>2.25</v>
      </c>
      <c r="J963">
        <v>2.23</v>
      </c>
      <c r="K963">
        <v>2.35</v>
      </c>
      <c r="L963">
        <v>2.76</v>
      </c>
      <c r="M963">
        <v>2.79</v>
      </c>
      <c r="N963">
        <v>4.1500000000000004</v>
      </c>
      <c r="O963">
        <v>5.88</v>
      </c>
      <c r="P963">
        <v>5.84</v>
      </c>
    </row>
    <row r="964" spans="1:16" x14ac:dyDescent="0.2">
      <c r="A964" t="s">
        <v>272</v>
      </c>
      <c r="B964" t="s">
        <v>203</v>
      </c>
      <c r="C964" t="s">
        <v>367</v>
      </c>
      <c r="E964">
        <v>0</v>
      </c>
      <c r="F964">
        <v>0</v>
      </c>
      <c r="G964">
        <v>0.32</v>
      </c>
      <c r="H964">
        <v>0.9</v>
      </c>
      <c r="I964">
        <v>1.93</v>
      </c>
      <c r="J964">
        <v>1.75</v>
      </c>
      <c r="K964">
        <v>1.57</v>
      </c>
      <c r="L964">
        <v>2.21</v>
      </c>
      <c r="M964">
        <v>2.36</v>
      </c>
      <c r="N964">
        <v>6.52</v>
      </c>
      <c r="O964">
        <v>7.18</v>
      </c>
      <c r="P964">
        <v>7.79</v>
      </c>
    </row>
    <row r="965" spans="1:16" x14ac:dyDescent="0.2">
      <c r="A965" t="s">
        <v>272</v>
      </c>
      <c r="B965" t="s">
        <v>204</v>
      </c>
      <c r="C965" t="s">
        <v>367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</row>
    <row r="966" spans="1:16" x14ac:dyDescent="0.2">
      <c r="A966" t="s">
        <v>272</v>
      </c>
      <c r="B966" t="s">
        <v>205</v>
      </c>
      <c r="C966" t="s">
        <v>367</v>
      </c>
      <c r="E966">
        <v>0.22</v>
      </c>
      <c r="F966">
        <v>0.23</v>
      </c>
      <c r="G966">
        <v>2.1800000000000002</v>
      </c>
      <c r="H966">
        <v>3.29</v>
      </c>
      <c r="I966">
        <v>7.18</v>
      </c>
      <c r="J966">
        <v>11.4</v>
      </c>
      <c r="K966">
        <v>12.31</v>
      </c>
      <c r="L966">
        <v>16.8</v>
      </c>
      <c r="M966">
        <v>20.88</v>
      </c>
      <c r="N966">
        <v>63.78</v>
      </c>
      <c r="O966">
        <v>85.93</v>
      </c>
      <c r="P966">
        <v>104.18</v>
      </c>
    </row>
    <row r="967" spans="1:16" x14ac:dyDescent="0.2">
      <c r="A967" t="s">
        <v>259</v>
      </c>
      <c r="B967" t="s">
        <v>348</v>
      </c>
      <c r="C967" t="s">
        <v>367</v>
      </c>
      <c r="E967">
        <v>0.91</v>
      </c>
      <c r="F967">
        <v>0.86</v>
      </c>
      <c r="G967">
        <v>1.21</v>
      </c>
      <c r="H967">
        <v>1.49</v>
      </c>
      <c r="I967">
        <v>1.35</v>
      </c>
      <c r="J967">
        <v>0.94</v>
      </c>
      <c r="K967">
        <v>0.57999999999999996</v>
      </c>
      <c r="L967">
        <v>0.56000000000000005</v>
      </c>
      <c r="M967">
        <v>1.26</v>
      </c>
      <c r="N967">
        <v>1.1499999999999999</v>
      </c>
      <c r="O967">
        <v>1.17</v>
      </c>
      <c r="P967">
        <v>4.9800000000000004</v>
      </c>
    </row>
    <row r="968" spans="1:16" x14ac:dyDescent="0.2">
      <c r="A968" t="s">
        <v>259</v>
      </c>
      <c r="B968" t="s">
        <v>261</v>
      </c>
      <c r="C968" t="s">
        <v>367</v>
      </c>
      <c r="D968">
        <v>1027235</v>
      </c>
      <c r="E968">
        <v>48802</v>
      </c>
      <c r="F968">
        <v>51913</v>
      </c>
      <c r="G968">
        <v>49119</v>
      </c>
      <c r="H968">
        <v>50787</v>
      </c>
      <c r="I968">
        <v>53464</v>
      </c>
      <c r="J968">
        <v>55669</v>
      </c>
      <c r="K968">
        <v>57848</v>
      </c>
      <c r="L968">
        <v>58541</v>
      </c>
      <c r="M968">
        <v>58744</v>
      </c>
      <c r="N968">
        <v>63824</v>
      </c>
      <c r="O968">
        <v>65785</v>
      </c>
      <c r="P968">
        <v>77777</v>
      </c>
    </row>
    <row r="969" spans="1:16" x14ac:dyDescent="0.2">
      <c r="A969" t="s">
        <v>259</v>
      </c>
      <c r="B969" t="s">
        <v>178</v>
      </c>
      <c r="C969" t="s">
        <v>367</v>
      </c>
      <c r="D969">
        <v>963691</v>
      </c>
      <c r="E969">
        <v>46583</v>
      </c>
      <c r="F969">
        <v>49637</v>
      </c>
      <c r="G969">
        <v>46713</v>
      </c>
      <c r="H969">
        <v>47961</v>
      </c>
      <c r="I969">
        <v>50223</v>
      </c>
      <c r="J969">
        <v>52038</v>
      </c>
      <c r="K969">
        <v>54050</v>
      </c>
      <c r="L969">
        <v>54596</v>
      </c>
      <c r="M969">
        <v>54673</v>
      </c>
      <c r="N969">
        <v>59563</v>
      </c>
      <c r="O969">
        <v>61393</v>
      </c>
      <c r="P969">
        <v>72747</v>
      </c>
    </row>
    <row r="970" spans="1:16" x14ac:dyDescent="0.2">
      <c r="A970" t="s">
        <v>259</v>
      </c>
      <c r="B970" t="s">
        <v>349</v>
      </c>
      <c r="C970" t="s">
        <v>367</v>
      </c>
      <c r="E970">
        <v>0</v>
      </c>
      <c r="F970">
        <v>0</v>
      </c>
      <c r="G970">
        <v>0</v>
      </c>
      <c r="H970">
        <v>21</v>
      </c>
      <c r="I970">
        <v>23</v>
      </c>
      <c r="J970">
        <v>30</v>
      </c>
      <c r="K970">
        <v>30</v>
      </c>
      <c r="L970">
        <v>64</v>
      </c>
      <c r="M970">
        <v>111</v>
      </c>
      <c r="N970">
        <v>315</v>
      </c>
      <c r="O970">
        <v>422</v>
      </c>
      <c r="P970">
        <v>899</v>
      </c>
    </row>
    <row r="971" spans="1:16" x14ac:dyDescent="0.2">
      <c r="A971" t="s">
        <v>350</v>
      </c>
      <c r="B971" t="s">
        <v>193</v>
      </c>
      <c r="C971" t="s">
        <v>367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</row>
    <row r="972" spans="1:16" x14ac:dyDescent="0.2">
      <c r="A972" t="s">
        <v>350</v>
      </c>
      <c r="B972" t="s">
        <v>351</v>
      </c>
      <c r="C972" t="s">
        <v>367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</row>
    <row r="973" spans="1:16" x14ac:dyDescent="0.2">
      <c r="A973" t="s">
        <v>350</v>
      </c>
      <c r="B973" t="s">
        <v>352</v>
      </c>
      <c r="C973" t="s">
        <v>367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</row>
    <row r="974" spans="1:16" x14ac:dyDescent="0.2">
      <c r="A974" t="s">
        <v>350</v>
      </c>
      <c r="B974" t="s">
        <v>195</v>
      </c>
      <c r="C974" t="s">
        <v>367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</row>
    <row r="975" spans="1:16" x14ac:dyDescent="0.2">
      <c r="A975" t="s">
        <v>350</v>
      </c>
      <c r="B975" t="s">
        <v>196</v>
      </c>
      <c r="C975" t="s">
        <v>367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</row>
    <row r="976" spans="1:16" x14ac:dyDescent="0.2">
      <c r="A976" t="s">
        <v>350</v>
      </c>
      <c r="B976" t="s">
        <v>197</v>
      </c>
      <c r="C976" t="s">
        <v>367</v>
      </c>
      <c r="E976">
        <v>0</v>
      </c>
      <c r="F976">
        <v>0</v>
      </c>
      <c r="G976">
        <v>0</v>
      </c>
      <c r="H976">
        <v>554</v>
      </c>
      <c r="I976">
        <v>1152</v>
      </c>
      <c r="J976">
        <v>1152</v>
      </c>
      <c r="K976">
        <v>1152</v>
      </c>
      <c r="L976">
        <v>1945</v>
      </c>
      <c r="M976">
        <v>2389</v>
      </c>
      <c r="N976">
        <v>2709</v>
      </c>
      <c r="O976">
        <v>2709</v>
      </c>
      <c r="P976">
        <v>2709</v>
      </c>
    </row>
    <row r="977" spans="1:16" x14ac:dyDescent="0.2">
      <c r="A977" t="s">
        <v>350</v>
      </c>
      <c r="B977" t="s">
        <v>198</v>
      </c>
      <c r="C977" t="s">
        <v>367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40</v>
      </c>
      <c r="N977">
        <v>40</v>
      </c>
      <c r="O977">
        <v>40</v>
      </c>
      <c r="P977">
        <v>5344</v>
      </c>
    </row>
    <row r="978" spans="1:16" x14ac:dyDescent="0.2">
      <c r="A978" t="s">
        <v>350</v>
      </c>
      <c r="B978" t="s">
        <v>199</v>
      </c>
      <c r="C978" t="s">
        <v>367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</row>
    <row r="979" spans="1:16" x14ac:dyDescent="0.2">
      <c r="A979" t="s">
        <v>350</v>
      </c>
      <c r="B979" t="s">
        <v>200</v>
      </c>
      <c r="C979" t="s">
        <v>367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</row>
    <row r="980" spans="1:16" x14ac:dyDescent="0.2">
      <c r="A980" t="s">
        <v>350</v>
      </c>
      <c r="B980" t="s">
        <v>201</v>
      </c>
      <c r="C980" t="s">
        <v>367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</row>
    <row r="981" spans="1:16" x14ac:dyDescent="0.2">
      <c r="A981" t="s">
        <v>350</v>
      </c>
      <c r="B981" t="s">
        <v>202</v>
      </c>
      <c r="C981" t="s">
        <v>367</v>
      </c>
      <c r="E981">
        <v>42</v>
      </c>
      <c r="F981">
        <v>54</v>
      </c>
      <c r="G981">
        <v>54</v>
      </c>
      <c r="H981">
        <v>144</v>
      </c>
      <c r="I981">
        <v>638</v>
      </c>
      <c r="J981">
        <v>688</v>
      </c>
      <c r="K981">
        <v>688</v>
      </c>
      <c r="L981">
        <v>688</v>
      </c>
      <c r="M981">
        <v>688</v>
      </c>
      <c r="N981">
        <v>688</v>
      </c>
      <c r="O981">
        <v>688</v>
      </c>
      <c r="P981">
        <v>706</v>
      </c>
    </row>
    <row r="982" spans="1:16" x14ac:dyDescent="0.2">
      <c r="A982" t="s">
        <v>350</v>
      </c>
      <c r="B982" t="s">
        <v>203</v>
      </c>
      <c r="C982" t="s">
        <v>367</v>
      </c>
      <c r="E982">
        <v>0</v>
      </c>
      <c r="F982">
        <v>0</v>
      </c>
      <c r="G982">
        <v>460</v>
      </c>
      <c r="H982">
        <v>774</v>
      </c>
      <c r="I982">
        <v>1064</v>
      </c>
      <c r="J982">
        <v>1064</v>
      </c>
      <c r="K982">
        <v>1064</v>
      </c>
      <c r="L982">
        <v>1363</v>
      </c>
      <c r="M982">
        <v>1577</v>
      </c>
      <c r="N982">
        <v>1577</v>
      </c>
      <c r="O982">
        <v>1577</v>
      </c>
      <c r="P982">
        <v>1962</v>
      </c>
    </row>
    <row r="983" spans="1:16" x14ac:dyDescent="0.2">
      <c r="A983" t="s">
        <v>350</v>
      </c>
      <c r="B983" t="s">
        <v>204</v>
      </c>
      <c r="C983" t="s">
        <v>367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</row>
    <row r="984" spans="1:16" x14ac:dyDescent="0.2">
      <c r="A984" t="s">
        <v>350</v>
      </c>
      <c r="B984" t="s">
        <v>205</v>
      </c>
      <c r="C984" t="s">
        <v>367</v>
      </c>
      <c r="E984">
        <v>246</v>
      </c>
      <c r="F984">
        <v>516</v>
      </c>
      <c r="G984">
        <v>772</v>
      </c>
      <c r="H984">
        <v>1212</v>
      </c>
      <c r="I984">
        <v>1675</v>
      </c>
      <c r="J984">
        <v>2348</v>
      </c>
      <c r="K984">
        <v>2651</v>
      </c>
      <c r="L984">
        <v>2651</v>
      </c>
      <c r="M984">
        <v>2773</v>
      </c>
      <c r="N984">
        <v>4527</v>
      </c>
      <c r="O984">
        <v>5257</v>
      </c>
      <c r="P984">
        <v>6166</v>
      </c>
    </row>
    <row r="985" spans="1:16" x14ac:dyDescent="0.2">
      <c r="A985" t="s">
        <v>350</v>
      </c>
      <c r="B985" t="s">
        <v>206</v>
      </c>
      <c r="C985" t="s">
        <v>367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</row>
    <row r="986" spans="1:16" x14ac:dyDescent="0.2">
      <c r="A986" t="s">
        <v>350</v>
      </c>
      <c r="B986" t="s">
        <v>207</v>
      </c>
      <c r="C986" t="s">
        <v>367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</row>
    <row r="987" spans="1:16" x14ac:dyDescent="0.2">
      <c r="A987" t="s">
        <v>350</v>
      </c>
      <c r="B987" t="s">
        <v>208</v>
      </c>
      <c r="C987" t="s">
        <v>367</v>
      </c>
      <c r="E987">
        <v>723</v>
      </c>
      <c r="F987">
        <v>780</v>
      </c>
      <c r="G987">
        <v>1005</v>
      </c>
      <c r="H987">
        <v>1063</v>
      </c>
      <c r="I987">
        <v>1063</v>
      </c>
      <c r="J987">
        <v>1063</v>
      </c>
      <c r="K987">
        <v>1063</v>
      </c>
      <c r="L987">
        <v>1063</v>
      </c>
      <c r="M987">
        <v>1063</v>
      </c>
      <c r="N987">
        <v>1063</v>
      </c>
      <c r="O987">
        <v>1063</v>
      </c>
      <c r="P987">
        <v>1063</v>
      </c>
    </row>
    <row r="988" spans="1:16" x14ac:dyDescent="0.2">
      <c r="A988" t="s">
        <v>350</v>
      </c>
      <c r="B988" t="s">
        <v>209</v>
      </c>
      <c r="C988" t="s">
        <v>367</v>
      </c>
      <c r="E988">
        <v>0</v>
      </c>
      <c r="F988">
        <v>0</v>
      </c>
      <c r="G988">
        <v>0</v>
      </c>
      <c r="H988">
        <v>0</v>
      </c>
      <c r="I988">
        <v>360</v>
      </c>
      <c r="J988">
        <v>1446</v>
      </c>
      <c r="K988">
        <v>2172</v>
      </c>
      <c r="L988">
        <v>2172</v>
      </c>
      <c r="M988">
        <v>2413</v>
      </c>
      <c r="N988">
        <v>4653</v>
      </c>
      <c r="O988">
        <v>5630</v>
      </c>
      <c r="P988">
        <v>7012</v>
      </c>
    </row>
    <row r="989" spans="1:16" x14ac:dyDescent="0.2">
      <c r="A989" t="s">
        <v>350</v>
      </c>
      <c r="B989" t="s">
        <v>210</v>
      </c>
      <c r="C989" t="s">
        <v>367</v>
      </c>
      <c r="E989">
        <v>0</v>
      </c>
      <c r="F989">
        <v>0</v>
      </c>
      <c r="G989">
        <v>0</v>
      </c>
      <c r="H989">
        <v>403</v>
      </c>
      <c r="I989">
        <v>516</v>
      </c>
      <c r="J989">
        <v>629</v>
      </c>
      <c r="K989">
        <v>629</v>
      </c>
      <c r="L989">
        <v>629</v>
      </c>
      <c r="M989">
        <v>629</v>
      </c>
      <c r="N989">
        <v>629</v>
      </c>
      <c r="O989">
        <v>629</v>
      </c>
      <c r="P989">
        <v>629</v>
      </c>
    </row>
    <row r="990" spans="1:16" x14ac:dyDescent="0.2">
      <c r="A990" t="s">
        <v>350</v>
      </c>
      <c r="B990" t="s">
        <v>211</v>
      </c>
      <c r="C990" t="s">
        <v>367</v>
      </c>
      <c r="E990">
        <v>0</v>
      </c>
      <c r="F990">
        <v>0</v>
      </c>
      <c r="G990">
        <v>0</v>
      </c>
      <c r="H990">
        <v>92</v>
      </c>
      <c r="I990">
        <v>92</v>
      </c>
      <c r="J990">
        <v>92</v>
      </c>
      <c r="K990">
        <v>92</v>
      </c>
      <c r="L990">
        <v>92</v>
      </c>
      <c r="M990">
        <v>92</v>
      </c>
      <c r="N990">
        <v>165</v>
      </c>
      <c r="O990">
        <v>165</v>
      </c>
      <c r="P990">
        <v>165</v>
      </c>
    </row>
    <row r="991" spans="1:16" x14ac:dyDescent="0.2">
      <c r="A991" t="s">
        <v>350</v>
      </c>
      <c r="B991" t="s">
        <v>212</v>
      </c>
      <c r="C991" t="s">
        <v>367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</row>
    <row r="992" spans="1:16" x14ac:dyDescent="0.2">
      <c r="A992" t="s">
        <v>350</v>
      </c>
      <c r="B992" t="s">
        <v>213</v>
      </c>
      <c r="C992" t="s">
        <v>367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</row>
    <row r="993" spans="1:17" x14ac:dyDescent="0.2">
      <c r="A993" t="s">
        <v>350</v>
      </c>
      <c r="B993" t="s">
        <v>342</v>
      </c>
      <c r="C993" t="s">
        <v>367</v>
      </c>
      <c r="E993">
        <v>1011</v>
      </c>
      <c r="F993">
        <v>1350</v>
      </c>
      <c r="G993">
        <v>2291</v>
      </c>
      <c r="H993">
        <v>4241</v>
      </c>
      <c r="I993">
        <v>6559</v>
      </c>
      <c r="J993">
        <v>8482</v>
      </c>
      <c r="K993">
        <v>9511</v>
      </c>
      <c r="L993">
        <v>10602</v>
      </c>
      <c r="M993">
        <v>11663</v>
      </c>
      <c r="N993">
        <v>16051</v>
      </c>
      <c r="O993">
        <v>17759</v>
      </c>
      <c r="P993">
        <v>25757</v>
      </c>
    </row>
    <row r="994" spans="1:17" x14ac:dyDescent="0.2">
      <c r="A994" t="s">
        <v>230</v>
      </c>
      <c r="B994" t="s">
        <v>353</v>
      </c>
      <c r="C994" t="s">
        <v>367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10360</v>
      </c>
    </row>
    <row r="995" spans="1:17" x14ac:dyDescent="0.2">
      <c r="A995" t="s">
        <v>230</v>
      </c>
      <c r="B995" t="s">
        <v>354</v>
      </c>
      <c r="C995" t="s">
        <v>367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11010</v>
      </c>
    </row>
    <row r="996" spans="1:17" x14ac:dyDescent="0.2">
      <c r="A996" t="s">
        <v>230</v>
      </c>
      <c r="B996" t="s">
        <v>355</v>
      </c>
      <c r="C996" t="s">
        <v>367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2680</v>
      </c>
    </row>
    <row r="997" spans="1:17" x14ac:dyDescent="0.2">
      <c r="A997" t="s">
        <v>230</v>
      </c>
      <c r="B997" t="s">
        <v>356</v>
      </c>
      <c r="C997" t="s">
        <v>367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4875</v>
      </c>
    </row>
    <row r="998" spans="1:17" x14ac:dyDescent="0.2">
      <c r="A998" t="s">
        <v>340</v>
      </c>
      <c r="B998" t="s">
        <v>193</v>
      </c>
      <c r="C998" t="s">
        <v>368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</row>
    <row r="999" spans="1:17" x14ac:dyDescent="0.2">
      <c r="A999" t="s">
        <v>340</v>
      </c>
      <c r="B999" t="s">
        <v>194</v>
      </c>
      <c r="C999" t="s">
        <v>368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</row>
    <row r="1000" spans="1:17" x14ac:dyDescent="0.2">
      <c r="A1000" t="s">
        <v>340</v>
      </c>
      <c r="B1000" t="s">
        <v>195</v>
      </c>
      <c r="C1000" t="s">
        <v>368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</row>
    <row r="1001" spans="1:17" x14ac:dyDescent="0.2">
      <c r="A1001" t="s">
        <v>340</v>
      </c>
      <c r="B1001" t="s">
        <v>196</v>
      </c>
      <c r="C1001" t="s">
        <v>368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</row>
    <row r="1002" spans="1:17" x14ac:dyDescent="0.2">
      <c r="A1002" t="s">
        <v>340</v>
      </c>
      <c r="B1002" t="s">
        <v>197</v>
      </c>
      <c r="C1002" t="s">
        <v>368</v>
      </c>
      <c r="E1002">
        <v>0</v>
      </c>
      <c r="F1002">
        <v>0</v>
      </c>
      <c r="G1002">
        <v>0.78</v>
      </c>
      <c r="H1002">
        <v>1.8</v>
      </c>
      <c r="I1002">
        <v>1.8</v>
      </c>
      <c r="J1002">
        <v>1.8</v>
      </c>
      <c r="K1002">
        <v>1.8</v>
      </c>
      <c r="L1002">
        <v>1.8</v>
      </c>
      <c r="M1002">
        <v>1.8</v>
      </c>
      <c r="N1002">
        <v>1.8</v>
      </c>
      <c r="O1002">
        <v>1.8</v>
      </c>
      <c r="P1002">
        <v>1.8</v>
      </c>
    </row>
    <row r="1003" spans="1:17" x14ac:dyDescent="0.2">
      <c r="A1003" t="s">
        <v>340</v>
      </c>
      <c r="B1003" t="s">
        <v>198</v>
      </c>
      <c r="C1003" t="s">
        <v>368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</row>
    <row r="1004" spans="1:17" x14ac:dyDescent="0.2">
      <c r="A1004" t="s">
        <v>340</v>
      </c>
      <c r="B1004" t="s">
        <v>199</v>
      </c>
      <c r="C1004" t="s">
        <v>368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</row>
    <row r="1005" spans="1:17" x14ac:dyDescent="0.2">
      <c r="A1005" t="s">
        <v>340</v>
      </c>
      <c r="B1005" t="s">
        <v>200</v>
      </c>
      <c r="C1005" t="s">
        <v>368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</row>
    <row r="1006" spans="1:17" x14ac:dyDescent="0.2">
      <c r="A1006" t="s">
        <v>340</v>
      </c>
      <c r="B1006" t="s">
        <v>201</v>
      </c>
      <c r="C1006" t="s">
        <v>368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</row>
    <row r="1007" spans="1:17" x14ac:dyDescent="0.2">
      <c r="A1007" t="s">
        <v>340</v>
      </c>
      <c r="B1007" t="s">
        <v>202</v>
      </c>
      <c r="C1007" t="s">
        <v>368</v>
      </c>
      <c r="E1007">
        <v>0.02</v>
      </c>
      <c r="F1007">
        <v>0.02</v>
      </c>
      <c r="G1007">
        <v>0.02</v>
      </c>
      <c r="H1007">
        <v>0.33</v>
      </c>
      <c r="I1007">
        <v>1</v>
      </c>
      <c r="J1007">
        <v>1</v>
      </c>
      <c r="K1007">
        <v>1</v>
      </c>
      <c r="L1007">
        <v>1</v>
      </c>
      <c r="M1007">
        <v>1</v>
      </c>
      <c r="N1007">
        <v>1</v>
      </c>
      <c r="O1007">
        <v>1</v>
      </c>
      <c r="P1007">
        <v>1</v>
      </c>
    </row>
    <row r="1008" spans="1:17" x14ac:dyDescent="0.2">
      <c r="A1008" t="s">
        <v>340</v>
      </c>
      <c r="B1008" t="s">
        <v>203</v>
      </c>
      <c r="C1008" t="s">
        <v>368</v>
      </c>
      <c r="E1008">
        <v>0</v>
      </c>
      <c r="F1008">
        <v>0</v>
      </c>
      <c r="G1008">
        <v>0</v>
      </c>
      <c r="H1008">
        <v>1.5</v>
      </c>
      <c r="I1008">
        <v>2</v>
      </c>
      <c r="J1008">
        <v>2</v>
      </c>
      <c r="K1008">
        <v>2</v>
      </c>
      <c r="L1008">
        <v>2</v>
      </c>
      <c r="M1008">
        <v>2</v>
      </c>
      <c r="N1008">
        <v>2</v>
      </c>
      <c r="O1008">
        <v>2</v>
      </c>
      <c r="P1008">
        <v>2</v>
      </c>
    </row>
    <row r="1009" spans="1:16" x14ac:dyDescent="0.2">
      <c r="A1009" t="s">
        <v>340</v>
      </c>
      <c r="B1009" t="s">
        <v>204</v>
      </c>
      <c r="C1009" t="s">
        <v>368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</row>
    <row r="1010" spans="1:16" x14ac:dyDescent="0.2">
      <c r="A1010" t="s">
        <v>340</v>
      </c>
      <c r="B1010" t="s">
        <v>205</v>
      </c>
      <c r="C1010" t="s">
        <v>368</v>
      </c>
      <c r="E1010">
        <v>3</v>
      </c>
      <c r="F1010">
        <v>6</v>
      </c>
      <c r="G1010">
        <v>9</v>
      </c>
      <c r="H1010">
        <v>14.15</v>
      </c>
      <c r="I1010">
        <v>25.26</v>
      </c>
      <c r="J1010">
        <v>32.29</v>
      </c>
      <c r="K1010">
        <v>35.619999999999997</v>
      </c>
      <c r="L1010">
        <v>39.4</v>
      </c>
      <c r="M1010">
        <v>41.93</v>
      </c>
      <c r="N1010">
        <v>59.53</v>
      </c>
      <c r="O1010">
        <v>65.900000000000006</v>
      </c>
      <c r="P1010">
        <v>103.15</v>
      </c>
    </row>
    <row r="1011" spans="1:16" x14ac:dyDescent="0.2">
      <c r="A1011" t="s">
        <v>340</v>
      </c>
      <c r="B1011" t="s">
        <v>206</v>
      </c>
      <c r="C1011" t="s">
        <v>368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</row>
    <row r="1012" spans="1:16" x14ac:dyDescent="0.2">
      <c r="A1012" t="s">
        <v>340</v>
      </c>
      <c r="B1012" t="s">
        <v>207</v>
      </c>
      <c r="C1012" t="s">
        <v>368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</row>
    <row r="1013" spans="1:16" x14ac:dyDescent="0.2">
      <c r="A1013" t="s">
        <v>340</v>
      </c>
      <c r="B1013" t="s">
        <v>208</v>
      </c>
      <c r="C1013" t="s">
        <v>368</v>
      </c>
      <c r="E1013">
        <v>4.37</v>
      </c>
      <c r="F1013">
        <v>4.72</v>
      </c>
      <c r="G1013">
        <v>6.02</v>
      </c>
      <c r="H1013">
        <v>7.85</v>
      </c>
      <c r="I1013">
        <v>7.85</v>
      </c>
      <c r="J1013">
        <v>7.85</v>
      </c>
      <c r="K1013">
        <v>7.85</v>
      </c>
      <c r="L1013">
        <v>7.85</v>
      </c>
      <c r="M1013">
        <v>7.85</v>
      </c>
      <c r="N1013">
        <v>7.85</v>
      </c>
      <c r="O1013">
        <v>7.85</v>
      </c>
      <c r="P1013">
        <v>7.85</v>
      </c>
    </row>
    <row r="1014" spans="1:16" x14ac:dyDescent="0.2">
      <c r="A1014" t="s">
        <v>340</v>
      </c>
      <c r="B1014" t="s">
        <v>209</v>
      </c>
      <c r="C1014" t="s">
        <v>368</v>
      </c>
      <c r="E1014">
        <v>0</v>
      </c>
      <c r="F1014">
        <v>0</v>
      </c>
      <c r="G1014">
        <v>0</v>
      </c>
      <c r="H1014">
        <v>0</v>
      </c>
      <c r="I1014">
        <v>5.74</v>
      </c>
      <c r="J1014">
        <v>9.99</v>
      </c>
      <c r="K1014">
        <v>11.72</v>
      </c>
      <c r="L1014">
        <v>13.77</v>
      </c>
      <c r="M1014">
        <v>16.43</v>
      </c>
      <c r="N1014">
        <v>23.6</v>
      </c>
      <c r="O1014">
        <v>24.98</v>
      </c>
      <c r="P1014">
        <v>41.23</v>
      </c>
    </row>
    <row r="1015" spans="1:16" x14ac:dyDescent="0.2">
      <c r="A1015" t="s">
        <v>340</v>
      </c>
      <c r="B1015" t="s">
        <v>210</v>
      </c>
      <c r="C1015" t="s">
        <v>368</v>
      </c>
      <c r="E1015">
        <v>0</v>
      </c>
      <c r="F1015">
        <v>0</v>
      </c>
      <c r="G1015">
        <v>0</v>
      </c>
      <c r="H1015">
        <v>0.5</v>
      </c>
      <c r="I1015">
        <v>0.5</v>
      </c>
      <c r="J1015">
        <v>0.5</v>
      </c>
      <c r="K1015">
        <v>0.5</v>
      </c>
      <c r="L1015">
        <v>0.5</v>
      </c>
      <c r="M1015">
        <v>0.5</v>
      </c>
      <c r="N1015">
        <v>0.5</v>
      </c>
      <c r="O1015">
        <v>0.5</v>
      </c>
      <c r="P1015">
        <v>0.5</v>
      </c>
    </row>
    <row r="1016" spans="1:16" x14ac:dyDescent="0.2">
      <c r="A1016" t="s">
        <v>340</v>
      </c>
      <c r="B1016" t="s">
        <v>211</v>
      </c>
      <c r="C1016" t="s">
        <v>368</v>
      </c>
      <c r="E1016">
        <v>0</v>
      </c>
      <c r="F1016">
        <v>0</v>
      </c>
      <c r="G1016">
        <v>0</v>
      </c>
      <c r="H1016">
        <v>0.5</v>
      </c>
      <c r="I1016">
        <v>0.5</v>
      </c>
      <c r="J1016">
        <v>0.5</v>
      </c>
      <c r="K1016">
        <v>0.5</v>
      </c>
      <c r="L1016">
        <v>0.5</v>
      </c>
      <c r="M1016">
        <v>0.5</v>
      </c>
      <c r="N1016">
        <v>0.5</v>
      </c>
      <c r="O1016">
        <v>0.5</v>
      </c>
      <c r="P1016">
        <v>0.5</v>
      </c>
    </row>
    <row r="1017" spans="1:16" x14ac:dyDescent="0.2">
      <c r="A1017" t="s">
        <v>340</v>
      </c>
      <c r="B1017" t="s">
        <v>212</v>
      </c>
      <c r="C1017" t="s">
        <v>368</v>
      </c>
      <c r="E1017">
        <v>0.03</v>
      </c>
      <c r="F1017">
        <v>0.03</v>
      </c>
      <c r="G1017">
        <v>0.03</v>
      </c>
      <c r="H1017">
        <v>0.03</v>
      </c>
      <c r="I1017">
        <v>0.03</v>
      </c>
      <c r="J1017">
        <v>0.03</v>
      </c>
      <c r="K1017">
        <v>0.03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 x14ac:dyDescent="0.2">
      <c r="A1018" t="s">
        <v>340</v>
      </c>
      <c r="B1018" t="s">
        <v>213</v>
      </c>
      <c r="C1018" t="s">
        <v>368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</row>
    <row r="1019" spans="1:16" x14ac:dyDescent="0.2">
      <c r="A1019" t="s">
        <v>340</v>
      </c>
      <c r="B1019" t="s">
        <v>218</v>
      </c>
      <c r="C1019" t="s">
        <v>368</v>
      </c>
      <c r="E1019">
        <v>-0.77</v>
      </c>
      <c r="F1019">
        <v>-0.77</v>
      </c>
      <c r="G1019">
        <v>-2.29</v>
      </c>
      <c r="H1019">
        <v>-4.1500000000000004</v>
      </c>
      <c r="I1019">
        <v>-5.44</v>
      </c>
      <c r="J1019">
        <v>-5.44</v>
      </c>
      <c r="K1019">
        <v>-5.44</v>
      </c>
      <c r="L1019">
        <v>-5.44</v>
      </c>
      <c r="M1019">
        <v>-5.44</v>
      </c>
      <c r="N1019">
        <v>-5.44</v>
      </c>
      <c r="O1019">
        <v>-5.44</v>
      </c>
      <c r="P1019">
        <v>-8.67</v>
      </c>
    </row>
    <row r="1020" spans="1:16" x14ac:dyDescent="0.2">
      <c r="A1020" t="s">
        <v>340</v>
      </c>
      <c r="B1020" t="s">
        <v>342</v>
      </c>
      <c r="C1020" t="s">
        <v>368</v>
      </c>
      <c r="E1020">
        <v>6.65</v>
      </c>
      <c r="F1020">
        <v>10</v>
      </c>
      <c r="G1020">
        <v>13.57</v>
      </c>
      <c r="H1020">
        <v>22.51</v>
      </c>
      <c r="I1020">
        <v>39.229999999999997</v>
      </c>
      <c r="J1020">
        <v>50.52</v>
      </c>
      <c r="K1020">
        <v>55.57</v>
      </c>
      <c r="L1020">
        <v>61.38</v>
      </c>
      <c r="M1020">
        <v>66.569999999999993</v>
      </c>
      <c r="N1020">
        <v>91.34</v>
      </c>
      <c r="O1020">
        <v>99.09</v>
      </c>
      <c r="P1020">
        <v>149.36000000000001</v>
      </c>
    </row>
    <row r="1021" spans="1:16" x14ac:dyDescent="0.2">
      <c r="A1021" t="s">
        <v>266</v>
      </c>
      <c r="B1021" t="s">
        <v>267</v>
      </c>
      <c r="C1021" t="s">
        <v>368</v>
      </c>
      <c r="E1021">
        <v>202.31</v>
      </c>
      <c r="F1021">
        <v>204.45</v>
      </c>
      <c r="G1021">
        <v>206.75</v>
      </c>
      <c r="H1021">
        <v>212.74</v>
      </c>
      <c r="I1021">
        <v>220.24</v>
      </c>
      <c r="J1021">
        <v>229.66</v>
      </c>
      <c r="K1021">
        <v>235.18</v>
      </c>
      <c r="L1021">
        <v>240.63</v>
      </c>
      <c r="M1021">
        <v>246.15</v>
      </c>
      <c r="N1021">
        <v>269.82</v>
      </c>
      <c r="O1021">
        <v>276.22000000000003</v>
      </c>
      <c r="P1021">
        <v>295.94</v>
      </c>
    </row>
    <row r="1022" spans="1:16" x14ac:dyDescent="0.2">
      <c r="A1022" t="s">
        <v>270</v>
      </c>
      <c r="B1022" t="s">
        <v>193</v>
      </c>
      <c r="C1022" t="s">
        <v>368</v>
      </c>
      <c r="E1022">
        <v>2.97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</row>
    <row r="1023" spans="1:16" x14ac:dyDescent="0.2">
      <c r="A1023" t="s">
        <v>270</v>
      </c>
      <c r="B1023" t="s">
        <v>194</v>
      </c>
      <c r="C1023" t="s">
        <v>368</v>
      </c>
      <c r="E1023">
        <v>52.65</v>
      </c>
      <c r="F1023">
        <v>63.03</v>
      </c>
      <c r="G1023">
        <v>51.36</v>
      </c>
      <c r="H1023">
        <v>36.39</v>
      </c>
      <c r="I1023">
        <v>20.45</v>
      </c>
      <c r="J1023">
        <v>16.72</v>
      </c>
      <c r="K1023">
        <v>13.37</v>
      </c>
      <c r="L1023">
        <v>13.16</v>
      </c>
      <c r="M1023">
        <v>13.26</v>
      </c>
      <c r="N1023">
        <v>8.89</v>
      </c>
      <c r="O1023">
        <v>8.15</v>
      </c>
      <c r="P1023">
        <v>1.66</v>
      </c>
    </row>
    <row r="1024" spans="1:16" x14ac:dyDescent="0.2">
      <c r="A1024" t="s">
        <v>270</v>
      </c>
      <c r="B1024" t="s">
        <v>195</v>
      </c>
      <c r="C1024" t="s">
        <v>368</v>
      </c>
      <c r="E1024">
        <v>11.52</v>
      </c>
      <c r="F1024">
        <v>12.96</v>
      </c>
      <c r="G1024">
        <v>12.93</v>
      </c>
      <c r="H1024">
        <v>12.69</v>
      </c>
      <c r="I1024">
        <v>12.01</v>
      </c>
      <c r="J1024">
        <v>9.4</v>
      </c>
      <c r="K1024">
        <v>7.95</v>
      </c>
      <c r="L1024">
        <v>6.77</v>
      </c>
      <c r="M1024">
        <v>5.64</v>
      </c>
      <c r="N1024">
        <v>0.99</v>
      </c>
      <c r="O1024">
        <v>0</v>
      </c>
      <c r="P1024">
        <v>0</v>
      </c>
    </row>
    <row r="1025" spans="1:16" x14ac:dyDescent="0.2">
      <c r="A1025" t="s">
        <v>270</v>
      </c>
      <c r="B1025" t="s">
        <v>196</v>
      </c>
      <c r="C1025" t="s">
        <v>368</v>
      </c>
      <c r="E1025">
        <v>23.6</v>
      </c>
      <c r="F1025">
        <v>5.09</v>
      </c>
      <c r="G1025">
        <v>5.09</v>
      </c>
      <c r="H1025">
        <v>5.1100000000000003</v>
      </c>
      <c r="I1025">
        <v>5.09</v>
      </c>
      <c r="J1025">
        <v>5.1100000000000003</v>
      </c>
      <c r="K1025">
        <v>5.09</v>
      </c>
      <c r="L1025">
        <v>5.09</v>
      </c>
      <c r="M1025">
        <v>5.09</v>
      </c>
      <c r="N1025">
        <v>5.09</v>
      </c>
      <c r="O1025">
        <v>5.1100000000000003</v>
      </c>
      <c r="P1025">
        <v>5.09</v>
      </c>
    </row>
    <row r="1026" spans="1:16" x14ac:dyDescent="0.2">
      <c r="A1026" t="s">
        <v>270</v>
      </c>
      <c r="B1026" t="s">
        <v>197</v>
      </c>
      <c r="C1026" t="s">
        <v>368</v>
      </c>
      <c r="E1026">
        <v>11.31</v>
      </c>
      <c r="F1026">
        <v>11.25</v>
      </c>
      <c r="G1026">
        <v>17.28</v>
      </c>
      <c r="H1026">
        <v>25.29</v>
      </c>
      <c r="I1026">
        <v>24.59</v>
      </c>
      <c r="J1026">
        <v>24.25</v>
      </c>
      <c r="K1026">
        <v>24.15</v>
      </c>
      <c r="L1026">
        <v>24.07</v>
      </c>
      <c r="M1026">
        <v>24.09</v>
      </c>
      <c r="N1026">
        <v>23.14</v>
      </c>
      <c r="O1026">
        <v>22.97</v>
      </c>
      <c r="P1026">
        <v>21.2</v>
      </c>
    </row>
    <row r="1027" spans="1:16" x14ac:dyDescent="0.2">
      <c r="A1027" t="s">
        <v>270</v>
      </c>
      <c r="B1027" t="s">
        <v>198</v>
      </c>
      <c r="C1027" t="s">
        <v>368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</row>
    <row r="1028" spans="1:16" x14ac:dyDescent="0.2">
      <c r="A1028" t="s">
        <v>270</v>
      </c>
      <c r="B1028" t="s">
        <v>199</v>
      </c>
      <c r="C1028" t="s">
        <v>368</v>
      </c>
      <c r="E1028">
        <v>2.4900000000000002</v>
      </c>
      <c r="F1028">
        <v>3.07</v>
      </c>
      <c r="G1028">
        <v>2.48</v>
      </c>
      <c r="H1028">
        <v>2.4900000000000002</v>
      </c>
      <c r="I1028">
        <v>2.4700000000000002</v>
      </c>
      <c r="J1028">
        <v>2.48</v>
      </c>
      <c r="K1028">
        <v>2.74</v>
      </c>
      <c r="L1028">
        <v>2.4700000000000002</v>
      </c>
      <c r="M1028">
        <v>2.4700000000000002</v>
      </c>
      <c r="N1028">
        <v>2.23</v>
      </c>
      <c r="O1028">
        <v>2.2400000000000002</v>
      </c>
      <c r="P1028">
        <v>2.38</v>
      </c>
    </row>
    <row r="1029" spans="1:16" x14ac:dyDescent="0.2">
      <c r="A1029" t="s">
        <v>270</v>
      </c>
      <c r="B1029" t="s">
        <v>200</v>
      </c>
      <c r="C1029" t="s">
        <v>368</v>
      </c>
      <c r="E1029">
        <v>0.9</v>
      </c>
      <c r="F1029">
        <v>1.69</v>
      </c>
      <c r="G1029">
        <v>0.89</v>
      </c>
      <c r="H1029">
        <v>0.9</v>
      </c>
      <c r="I1029">
        <v>1.44</v>
      </c>
      <c r="J1029">
        <v>1.39</v>
      </c>
      <c r="K1029">
        <v>1.46</v>
      </c>
      <c r="L1029">
        <v>1.38</v>
      </c>
      <c r="M1029">
        <v>1.31</v>
      </c>
      <c r="N1029">
        <v>1.04</v>
      </c>
      <c r="O1029">
        <v>1.17</v>
      </c>
      <c r="P1029">
        <v>1.1100000000000001</v>
      </c>
    </row>
    <row r="1030" spans="1:16" x14ac:dyDescent="0.2">
      <c r="A1030" t="s">
        <v>270</v>
      </c>
      <c r="B1030" t="s">
        <v>201</v>
      </c>
      <c r="C1030" t="s">
        <v>368</v>
      </c>
      <c r="E1030">
        <v>27.19</v>
      </c>
      <c r="F1030">
        <v>27.11</v>
      </c>
      <c r="G1030">
        <v>27.11</v>
      </c>
      <c r="H1030">
        <v>27.19</v>
      </c>
      <c r="I1030">
        <v>27.11</v>
      </c>
      <c r="J1030">
        <v>27.19</v>
      </c>
      <c r="K1030">
        <v>27.11</v>
      </c>
      <c r="L1030">
        <v>27.11</v>
      </c>
      <c r="M1030">
        <v>27.11</v>
      </c>
      <c r="N1030">
        <v>27.11</v>
      </c>
      <c r="O1030">
        <v>27.19</v>
      </c>
      <c r="P1030">
        <v>27.11</v>
      </c>
    </row>
    <row r="1031" spans="1:16" x14ac:dyDescent="0.2">
      <c r="A1031" t="s">
        <v>270</v>
      </c>
      <c r="B1031" t="s">
        <v>202</v>
      </c>
      <c r="C1031" t="s">
        <v>368</v>
      </c>
      <c r="E1031">
        <v>21.59</v>
      </c>
      <c r="F1031">
        <v>21.8</v>
      </c>
      <c r="G1031">
        <v>21.34</v>
      </c>
      <c r="H1031">
        <v>22.2</v>
      </c>
      <c r="I1031">
        <v>23.39</v>
      </c>
      <c r="J1031">
        <v>23.79</v>
      </c>
      <c r="K1031">
        <v>23.71</v>
      </c>
      <c r="L1031">
        <v>23.47</v>
      </c>
      <c r="M1031">
        <v>23.76</v>
      </c>
      <c r="N1031">
        <v>23.42</v>
      </c>
      <c r="O1031">
        <v>23.54</v>
      </c>
      <c r="P1031">
        <v>23.17</v>
      </c>
    </row>
    <row r="1032" spans="1:16" x14ac:dyDescent="0.2">
      <c r="A1032" t="s">
        <v>270</v>
      </c>
      <c r="B1032" t="s">
        <v>203</v>
      </c>
      <c r="C1032" t="s">
        <v>368</v>
      </c>
      <c r="E1032">
        <v>0</v>
      </c>
      <c r="F1032">
        <v>0</v>
      </c>
      <c r="G1032">
        <v>0</v>
      </c>
      <c r="H1032">
        <v>6.15</v>
      </c>
      <c r="I1032">
        <v>7.93</v>
      </c>
      <c r="J1032">
        <v>7.82</v>
      </c>
      <c r="K1032">
        <v>7.74</v>
      </c>
      <c r="L1032">
        <v>7.71</v>
      </c>
      <c r="M1032">
        <v>7.75</v>
      </c>
      <c r="N1032">
        <v>7.27</v>
      </c>
      <c r="O1032">
        <v>6.92</v>
      </c>
      <c r="P1032">
        <v>6.43</v>
      </c>
    </row>
    <row r="1033" spans="1:16" x14ac:dyDescent="0.2">
      <c r="A1033" t="s">
        <v>270</v>
      </c>
      <c r="B1033" t="s">
        <v>204</v>
      </c>
      <c r="C1033" t="s">
        <v>368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</row>
    <row r="1034" spans="1:16" x14ac:dyDescent="0.2">
      <c r="A1034" t="s">
        <v>270</v>
      </c>
      <c r="B1034" t="s">
        <v>205</v>
      </c>
      <c r="C1034" t="s">
        <v>368</v>
      </c>
      <c r="E1034">
        <v>60.04</v>
      </c>
      <c r="F1034">
        <v>68.41</v>
      </c>
      <c r="G1034">
        <v>75.41</v>
      </c>
      <c r="H1034">
        <v>88.61</v>
      </c>
      <c r="I1034">
        <v>115.2</v>
      </c>
      <c r="J1034">
        <v>132.16999999999999</v>
      </c>
      <c r="K1034">
        <v>140.41</v>
      </c>
      <c r="L1034">
        <v>149.59</v>
      </c>
      <c r="M1034">
        <v>157.52000000000001</v>
      </c>
      <c r="N1034">
        <v>192.66</v>
      </c>
      <c r="O1034">
        <v>202.78</v>
      </c>
      <c r="P1034">
        <v>252.49</v>
      </c>
    </row>
    <row r="1035" spans="1:16" x14ac:dyDescent="0.2">
      <c r="A1035" t="s">
        <v>270</v>
      </c>
      <c r="B1035" t="s">
        <v>206</v>
      </c>
      <c r="C1035" t="s">
        <v>368</v>
      </c>
      <c r="E1035">
        <v>29.54</v>
      </c>
      <c r="F1035">
        <v>31.54</v>
      </c>
      <c r="G1035">
        <v>33.71</v>
      </c>
      <c r="H1035">
        <v>38.340000000000003</v>
      </c>
      <c r="I1035">
        <v>42.89</v>
      </c>
      <c r="J1035">
        <v>47.7</v>
      </c>
      <c r="K1035">
        <v>49.88</v>
      </c>
      <c r="L1035">
        <v>52.14</v>
      </c>
      <c r="M1035">
        <v>54.36</v>
      </c>
      <c r="N1035">
        <v>63.11</v>
      </c>
      <c r="O1035">
        <v>65.56</v>
      </c>
      <c r="P1035">
        <v>76.78</v>
      </c>
    </row>
    <row r="1036" spans="1:16" x14ac:dyDescent="0.2">
      <c r="A1036" t="s">
        <v>270</v>
      </c>
      <c r="B1036" t="s">
        <v>343</v>
      </c>
      <c r="C1036" t="s">
        <v>368</v>
      </c>
      <c r="E1036">
        <v>-2.63</v>
      </c>
      <c r="F1036">
        <v>-2.92</v>
      </c>
      <c r="G1036">
        <v>-3.35</v>
      </c>
      <c r="H1036">
        <v>-3.84</v>
      </c>
      <c r="I1036">
        <v>-6.37</v>
      </c>
      <c r="J1036">
        <v>-8.25</v>
      </c>
      <c r="K1036">
        <v>-9.0500000000000007</v>
      </c>
      <c r="L1036">
        <v>-9.9499999999999993</v>
      </c>
      <c r="M1036">
        <v>-11.06</v>
      </c>
      <c r="N1036">
        <v>-14.35</v>
      </c>
      <c r="O1036">
        <v>-15.1</v>
      </c>
      <c r="P1036">
        <v>-21.26</v>
      </c>
    </row>
    <row r="1037" spans="1:16" x14ac:dyDescent="0.2">
      <c r="A1037" t="s">
        <v>270</v>
      </c>
      <c r="B1037" t="s">
        <v>210</v>
      </c>
      <c r="C1037" t="s">
        <v>368</v>
      </c>
      <c r="E1037">
        <v>-0.48</v>
      </c>
      <c r="F1037">
        <v>-0.56999999999999995</v>
      </c>
      <c r="G1037">
        <v>-0.83</v>
      </c>
      <c r="H1037">
        <v>-1.59</v>
      </c>
      <c r="I1037">
        <v>-1.8</v>
      </c>
      <c r="J1037">
        <v>-1.98</v>
      </c>
      <c r="K1037">
        <v>-1.87</v>
      </c>
      <c r="L1037">
        <v>-1.86</v>
      </c>
      <c r="M1037">
        <v>-1.74</v>
      </c>
      <c r="N1037">
        <v>-1.81</v>
      </c>
      <c r="O1037">
        <v>-1.89</v>
      </c>
      <c r="P1037">
        <v>-1.57</v>
      </c>
    </row>
    <row r="1038" spans="1:16" x14ac:dyDescent="0.2">
      <c r="A1038" t="s">
        <v>270</v>
      </c>
      <c r="B1038" t="s">
        <v>211</v>
      </c>
      <c r="C1038" t="s">
        <v>368</v>
      </c>
      <c r="E1038">
        <v>0</v>
      </c>
      <c r="F1038">
        <v>0</v>
      </c>
      <c r="G1038">
        <v>0</v>
      </c>
      <c r="H1038">
        <v>-0.44</v>
      </c>
      <c r="I1038">
        <v>-0.55000000000000004</v>
      </c>
      <c r="J1038">
        <v>-0.56999999999999995</v>
      </c>
      <c r="K1038">
        <v>-0.55000000000000004</v>
      </c>
      <c r="L1038">
        <v>-0.54</v>
      </c>
      <c r="M1038">
        <v>-0.52</v>
      </c>
      <c r="N1038">
        <v>-0.51</v>
      </c>
      <c r="O1038">
        <v>-0.55000000000000004</v>
      </c>
      <c r="P1038">
        <v>-0.42</v>
      </c>
    </row>
    <row r="1039" spans="1:16" x14ac:dyDescent="0.2">
      <c r="A1039" t="s">
        <v>270</v>
      </c>
      <c r="B1039" t="s">
        <v>212</v>
      </c>
      <c r="C1039" t="s">
        <v>368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</row>
    <row r="1040" spans="1:16" x14ac:dyDescent="0.2">
      <c r="A1040" t="s">
        <v>270</v>
      </c>
      <c r="B1040" t="s">
        <v>213</v>
      </c>
      <c r="C1040" t="s">
        <v>368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</row>
    <row r="1041" spans="1:16" x14ac:dyDescent="0.2">
      <c r="A1041" t="s">
        <v>270</v>
      </c>
      <c r="B1041" t="s">
        <v>344</v>
      </c>
      <c r="C1041" t="s">
        <v>368</v>
      </c>
      <c r="E1041">
        <v>12.16</v>
      </c>
      <c r="F1041">
        <v>12.68</v>
      </c>
      <c r="G1041">
        <v>18.93</v>
      </c>
      <c r="H1041">
        <v>16.760000000000002</v>
      </c>
      <c r="I1041">
        <v>16.05</v>
      </c>
      <c r="J1041">
        <v>18.34</v>
      </c>
      <c r="K1041">
        <v>21</v>
      </c>
      <c r="L1041">
        <v>20.53</v>
      </c>
      <c r="M1041">
        <v>19.7</v>
      </c>
      <c r="N1041">
        <v>23.84</v>
      </c>
      <c r="O1041">
        <v>24.53</v>
      </c>
      <c r="P1041">
        <v>15.13</v>
      </c>
    </row>
    <row r="1042" spans="1:16" x14ac:dyDescent="0.2">
      <c r="A1042" t="s">
        <v>270</v>
      </c>
      <c r="B1042" t="s">
        <v>345</v>
      </c>
      <c r="C1042" t="s">
        <v>368</v>
      </c>
      <c r="E1042">
        <v>-2.91</v>
      </c>
      <c r="F1042">
        <v>-1.51</v>
      </c>
      <c r="G1042">
        <v>-4.09</v>
      </c>
      <c r="H1042">
        <v>-6.25</v>
      </c>
      <c r="I1042">
        <v>-7.91</v>
      </c>
      <c r="J1042">
        <v>-7.86</v>
      </c>
      <c r="K1042">
        <v>-7.98</v>
      </c>
      <c r="L1042">
        <v>-7.81</v>
      </c>
      <c r="M1042">
        <v>-7.25</v>
      </c>
      <c r="N1042">
        <v>-8.52</v>
      </c>
      <c r="O1042">
        <v>-8.9600000000000009</v>
      </c>
      <c r="P1042">
        <v>-13.96</v>
      </c>
    </row>
    <row r="1043" spans="1:16" x14ac:dyDescent="0.2">
      <c r="A1043" t="s">
        <v>270</v>
      </c>
      <c r="B1043" t="s">
        <v>272</v>
      </c>
      <c r="C1043" t="s">
        <v>368</v>
      </c>
      <c r="E1043">
        <v>0.23</v>
      </c>
      <c r="F1043">
        <v>0.28999999999999998</v>
      </c>
      <c r="G1043">
        <v>2.41</v>
      </c>
      <c r="H1043">
        <v>4.8099999999999996</v>
      </c>
      <c r="I1043">
        <v>11.48</v>
      </c>
      <c r="J1043">
        <v>15.8</v>
      </c>
      <c r="K1043">
        <v>17.350000000000001</v>
      </c>
      <c r="L1043">
        <v>19.37</v>
      </c>
      <c r="M1043">
        <v>18.7</v>
      </c>
      <c r="N1043">
        <v>36.380000000000003</v>
      </c>
      <c r="O1043">
        <v>46.03</v>
      </c>
      <c r="P1043">
        <v>105.03</v>
      </c>
    </row>
    <row r="1044" spans="1:16" x14ac:dyDescent="0.2">
      <c r="A1044" t="s">
        <v>270</v>
      </c>
      <c r="B1044" t="s">
        <v>346</v>
      </c>
      <c r="C1044" t="s">
        <v>368</v>
      </c>
      <c r="E1044">
        <v>9.25</v>
      </c>
      <c r="F1044">
        <v>11.17</v>
      </c>
      <c r="G1044">
        <v>14.84</v>
      </c>
      <c r="H1044">
        <v>10.51</v>
      </c>
      <c r="I1044">
        <v>8.15</v>
      </c>
      <c r="J1044">
        <v>10.48</v>
      </c>
      <c r="K1044">
        <v>13.03</v>
      </c>
      <c r="L1044">
        <v>12.72</v>
      </c>
      <c r="M1044">
        <v>12.45</v>
      </c>
      <c r="N1044">
        <v>15.32</v>
      </c>
      <c r="O1044">
        <v>15.57</v>
      </c>
      <c r="P1044">
        <v>1.17</v>
      </c>
    </row>
    <row r="1045" spans="1:16" x14ac:dyDescent="0.2">
      <c r="A1045" t="s">
        <v>270</v>
      </c>
      <c r="B1045" t="s">
        <v>347</v>
      </c>
      <c r="C1045" t="s">
        <v>368</v>
      </c>
      <c r="E1045">
        <v>252.84</v>
      </c>
      <c r="F1045">
        <v>255.14</v>
      </c>
      <c r="G1045">
        <v>262.36</v>
      </c>
      <c r="H1045">
        <v>276.25</v>
      </c>
      <c r="I1045">
        <v>289.92</v>
      </c>
      <c r="J1045">
        <v>305.56</v>
      </c>
      <c r="K1045">
        <v>313.14</v>
      </c>
      <c r="L1045">
        <v>321.13</v>
      </c>
      <c r="M1045">
        <v>328.76</v>
      </c>
      <c r="N1045">
        <v>362.12</v>
      </c>
      <c r="O1045">
        <v>372.63</v>
      </c>
      <c r="P1045">
        <v>409.3</v>
      </c>
    </row>
    <row r="1046" spans="1:16" x14ac:dyDescent="0.2">
      <c r="A1046" t="s">
        <v>272</v>
      </c>
      <c r="B1046" t="s">
        <v>202</v>
      </c>
      <c r="C1046" t="s">
        <v>368</v>
      </c>
      <c r="E1046">
        <v>0.06</v>
      </c>
      <c r="F1046">
        <v>0.01</v>
      </c>
      <c r="G1046">
        <v>0.46</v>
      </c>
      <c r="H1046">
        <v>0.56000000000000005</v>
      </c>
      <c r="I1046">
        <v>1.1499999999999999</v>
      </c>
      <c r="J1046">
        <v>0.82</v>
      </c>
      <c r="K1046">
        <v>0.83</v>
      </c>
      <c r="L1046">
        <v>1.08</v>
      </c>
      <c r="M1046">
        <v>0.78</v>
      </c>
      <c r="N1046">
        <v>1.1299999999999999</v>
      </c>
      <c r="O1046">
        <v>1.07</v>
      </c>
      <c r="P1046">
        <v>1.38</v>
      </c>
    </row>
    <row r="1047" spans="1:16" x14ac:dyDescent="0.2">
      <c r="A1047" t="s">
        <v>272</v>
      </c>
      <c r="B1047" t="s">
        <v>203</v>
      </c>
      <c r="C1047" t="s">
        <v>368</v>
      </c>
      <c r="E1047">
        <v>0</v>
      </c>
      <c r="F1047">
        <v>0</v>
      </c>
      <c r="G1047">
        <v>0</v>
      </c>
      <c r="H1047">
        <v>0.36</v>
      </c>
      <c r="I1047">
        <v>0.72</v>
      </c>
      <c r="J1047">
        <v>0.85</v>
      </c>
      <c r="K1047">
        <v>0.91</v>
      </c>
      <c r="L1047">
        <v>0.94</v>
      </c>
      <c r="M1047">
        <v>0.9</v>
      </c>
      <c r="N1047">
        <v>1.38</v>
      </c>
      <c r="O1047">
        <v>1.76</v>
      </c>
      <c r="P1047">
        <v>2.2200000000000002</v>
      </c>
    </row>
    <row r="1048" spans="1:16" x14ac:dyDescent="0.2">
      <c r="A1048" t="s">
        <v>272</v>
      </c>
      <c r="B1048" t="s">
        <v>204</v>
      </c>
      <c r="C1048" t="s">
        <v>368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</row>
    <row r="1049" spans="1:16" x14ac:dyDescent="0.2">
      <c r="A1049" t="s">
        <v>272</v>
      </c>
      <c r="B1049" t="s">
        <v>205</v>
      </c>
      <c r="C1049" t="s">
        <v>368</v>
      </c>
      <c r="E1049">
        <v>0.18</v>
      </c>
      <c r="F1049">
        <v>0.28999999999999998</v>
      </c>
      <c r="G1049">
        <v>1.95</v>
      </c>
      <c r="H1049">
        <v>3.9</v>
      </c>
      <c r="I1049">
        <v>9.61</v>
      </c>
      <c r="J1049">
        <v>14.13</v>
      </c>
      <c r="K1049">
        <v>15.61</v>
      </c>
      <c r="L1049">
        <v>17.350000000000001</v>
      </c>
      <c r="M1049">
        <v>17.02</v>
      </c>
      <c r="N1049">
        <v>33.880000000000003</v>
      </c>
      <c r="O1049">
        <v>43.2</v>
      </c>
      <c r="P1049">
        <v>101.43</v>
      </c>
    </row>
    <row r="1050" spans="1:16" x14ac:dyDescent="0.2">
      <c r="A1050" t="s">
        <v>259</v>
      </c>
      <c r="B1050" t="s">
        <v>348</v>
      </c>
      <c r="C1050" t="s">
        <v>368</v>
      </c>
      <c r="E1050">
        <v>0.91</v>
      </c>
      <c r="F1050">
        <v>0.86</v>
      </c>
      <c r="G1050">
        <v>1.21</v>
      </c>
      <c r="H1050">
        <v>1.49</v>
      </c>
      <c r="I1050">
        <v>1.35</v>
      </c>
      <c r="J1050">
        <v>0.94</v>
      </c>
      <c r="K1050">
        <v>0.57999999999999996</v>
      </c>
      <c r="L1050">
        <v>0.56000000000000005</v>
      </c>
      <c r="M1050">
        <v>1.26</v>
      </c>
      <c r="N1050">
        <v>1.1499999999999999</v>
      </c>
      <c r="O1050">
        <v>1.17</v>
      </c>
      <c r="P1050">
        <v>4.9800000000000004</v>
      </c>
    </row>
    <row r="1051" spans="1:16" x14ac:dyDescent="0.2">
      <c r="A1051" t="s">
        <v>259</v>
      </c>
      <c r="B1051" t="s">
        <v>261</v>
      </c>
      <c r="C1051" t="s">
        <v>368</v>
      </c>
      <c r="D1051">
        <v>972892</v>
      </c>
      <c r="E1051">
        <v>48910</v>
      </c>
      <c r="F1051">
        <v>51364</v>
      </c>
      <c r="G1051">
        <v>49605</v>
      </c>
      <c r="H1051">
        <v>51030</v>
      </c>
      <c r="I1051">
        <v>53997</v>
      </c>
      <c r="J1051">
        <v>55188</v>
      </c>
      <c r="K1051">
        <v>56477</v>
      </c>
      <c r="L1051">
        <v>57401</v>
      </c>
      <c r="M1051">
        <v>58360</v>
      </c>
      <c r="N1051">
        <v>61791</v>
      </c>
      <c r="O1051">
        <v>63072</v>
      </c>
      <c r="P1051">
        <v>68184</v>
      </c>
    </row>
    <row r="1052" spans="1:16" x14ac:dyDescent="0.2">
      <c r="A1052" t="s">
        <v>259</v>
      </c>
      <c r="B1052" t="s">
        <v>178</v>
      </c>
      <c r="C1052" t="s">
        <v>368</v>
      </c>
      <c r="D1052">
        <v>904735</v>
      </c>
      <c r="E1052">
        <v>46365</v>
      </c>
      <c r="F1052">
        <v>48622</v>
      </c>
      <c r="G1052">
        <v>46771</v>
      </c>
      <c r="H1052">
        <v>47767</v>
      </c>
      <c r="I1052">
        <v>50330</v>
      </c>
      <c r="J1052">
        <v>51152</v>
      </c>
      <c r="K1052">
        <v>52278</v>
      </c>
      <c r="L1052">
        <v>53055</v>
      </c>
      <c r="M1052">
        <v>53880</v>
      </c>
      <c r="N1052">
        <v>57374</v>
      </c>
      <c r="O1052">
        <v>58529</v>
      </c>
      <c r="P1052">
        <v>63063</v>
      </c>
    </row>
    <row r="1053" spans="1:16" x14ac:dyDescent="0.2">
      <c r="A1053" t="s">
        <v>259</v>
      </c>
      <c r="B1053" t="s">
        <v>349</v>
      </c>
      <c r="C1053" t="s">
        <v>368</v>
      </c>
      <c r="E1053">
        <v>0</v>
      </c>
      <c r="F1053">
        <v>0</v>
      </c>
      <c r="G1053">
        <v>0</v>
      </c>
      <c r="H1053">
        <v>16</v>
      </c>
      <c r="I1053">
        <v>54</v>
      </c>
      <c r="J1053">
        <v>54</v>
      </c>
      <c r="K1053">
        <v>54</v>
      </c>
      <c r="L1053">
        <v>54</v>
      </c>
      <c r="M1053">
        <v>54</v>
      </c>
      <c r="N1053">
        <v>57</v>
      </c>
      <c r="O1053">
        <v>81</v>
      </c>
      <c r="P1053">
        <v>372</v>
      </c>
    </row>
    <row r="1054" spans="1:16" x14ac:dyDescent="0.2">
      <c r="A1054" t="s">
        <v>350</v>
      </c>
      <c r="B1054" t="s">
        <v>193</v>
      </c>
      <c r="C1054" t="s">
        <v>368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</row>
    <row r="1055" spans="1:16" x14ac:dyDescent="0.2">
      <c r="A1055" t="s">
        <v>350</v>
      </c>
      <c r="B1055" t="s">
        <v>351</v>
      </c>
      <c r="C1055" t="s">
        <v>368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</row>
    <row r="1056" spans="1:16" x14ac:dyDescent="0.2">
      <c r="A1056" t="s">
        <v>350</v>
      </c>
      <c r="B1056" t="s">
        <v>352</v>
      </c>
      <c r="C1056" t="s">
        <v>368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</row>
    <row r="1057" spans="1:16" x14ac:dyDescent="0.2">
      <c r="A1057" t="s">
        <v>350</v>
      </c>
      <c r="B1057" t="s">
        <v>195</v>
      </c>
      <c r="C1057" t="s">
        <v>368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</row>
    <row r="1058" spans="1:16" x14ac:dyDescent="0.2">
      <c r="A1058" t="s">
        <v>350</v>
      </c>
      <c r="B1058" t="s">
        <v>196</v>
      </c>
      <c r="C1058" t="s">
        <v>368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</row>
    <row r="1059" spans="1:16" x14ac:dyDescent="0.2">
      <c r="A1059" t="s">
        <v>350</v>
      </c>
      <c r="B1059" t="s">
        <v>197</v>
      </c>
      <c r="C1059" t="s">
        <v>368</v>
      </c>
      <c r="E1059">
        <v>0</v>
      </c>
      <c r="F1059">
        <v>0</v>
      </c>
      <c r="G1059">
        <v>413</v>
      </c>
      <c r="H1059">
        <v>957</v>
      </c>
      <c r="I1059">
        <v>957</v>
      </c>
      <c r="J1059">
        <v>957</v>
      </c>
      <c r="K1059">
        <v>957</v>
      </c>
      <c r="L1059">
        <v>957</v>
      </c>
      <c r="M1059">
        <v>957</v>
      </c>
      <c r="N1059">
        <v>957</v>
      </c>
      <c r="O1059">
        <v>957</v>
      </c>
      <c r="P1059">
        <v>957</v>
      </c>
    </row>
    <row r="1060" spans="1:16" x14ac:dyDescent="0.2">
      <c r="A1060" t="s">
        <v>350</v>
      </c>
      <c r="B1060" t="s">
        <v>198</v>
      </c>
      <c r="C1060" t="s">
        <v>368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</row>
    <row r="1061" spans="1:16" x14ac:dyDescent="0.2">
      <c r="A1061" t="s">
        <v>350</v>
      </c>
      <c r="B1061" t="s">
        <v>199</v>
      </c>
      <c r="C1061" t="s">
        <v>368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</row>
    <row r="1062" spans="1:16" x14ac:dyDescent="0.2">
      <c r="A1062" t="s">
        <v>350</v>
      </c>
      <c r="B1062" t="s">
        <v>200</v>
      </c>
      <c r="C1062" t="s">
        <v>368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</row>
    <row r="1063" spans="1:16" x14ac:dyDescent="0.2">
      <c r="A1063" t="s">
        <v>350</v>
      </c>
      <c r="B1063" t="s">
        <v>201</v>
      </c>
      <c r="C1063" t="s">
        <v>368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</row>
    <row r="1064" spans="1:16" x14ac:dyDescent="0.2">
      <c r="A1064" t="s">
        <v>350</v>
      </c>
      <c r="B1064" t="s">
        <v>202</v>
      </c>
      <c r="C1064" t="s">
        <v>368</v>
      </c>
      <c r="E1064">
        <v>3</v>
      </c>
      <c r="F1064">
        <v>3</v>
      </c>
      <c r="G1064">
        <v>3</v>
      </c>
      <c r="H1064">
        <v>39</v>
      </c>
      <c r="I1064">
        <v>108</v>
      </c>
      <c r="J1064">
        <v>108</v>
      </c>
      <c r="K1064">
        <v>108</v>
      </c>
      <c r="L1064">
        <v>108</v>
      </c>
      <c r="M1064">
        <v>108</v>
      </c>
      <c r="N1064">
        <v>108</v>
      </c>
      <c r="O1064">
        <v>108</v>
      </c>
      <c r="P1064">
        <v>108</v>
      </c>
    </row>
    <row r="1065" spans="1:16" x14ac:dyDescent="0.2">
      <c r="A1065" t="s">
        <v>350</v>
      </c>
      <c r="B1065" t="s">
        <v>203</v>
      </c>
      <c r="C1065" t="s">
        <v>368</v>
      </c>
      <c r="E1065">
        <v>0</v>
      </c>
      <c r="F1065">
        <v>0</v>
      </c>
      <c r="G1065">
        <v>0</v>
      </c>
      <c r="H1065">
        <v>314</v>
      </c>
      <c r="I1065">
        <v>411</v>
      </c>
      <c r="J1065">
        <v>411</v>
      </c>
      <c r="K1065">
        <v>411</v>
      </c>
      <c r="L1065">
        <v>411</v>
      </c>
      <c r="M1065">
        <v>411</v>
      </c>
      <c r="N1065">
        <v>411</v>
      </c>
      <c r="O1065">
        <v>411</v>
      </c>
      <c r="P1065">
        <v>411</v>
      </c>
    </row>
    <row r="1066" spans="1:16" x14ac:dyDescent="0.2">
      <c r="A1066" t="s">
        <v>350</v>
      </c>
      <c r="B1066" t="s">
        <v>204</v>
      </c>
      <c r="C1066" t="s">
        <v>368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</row>
    <row r="1067" spans="1:16" x14ac:dyDescent="0.2">
      <c r="A1067" t="s">
        <v>350</v>
      </c>
      <c r="B1067" t="s">
        <v>205</v>
      </c>
      <c r="C1067" t="s">
        <v>368</v>
      </c>
      <c r="E1067">
        <v>246</v>
      </c>
      <c r="F1067">
        <v>493</v>
      </c>
      <c r="G1067">
        <v>745</v>
      </c>
      <c r="H1067">
        <v>1160</v>
      </c>
      <c r="I1067">
        <v>2023</v>
      </c>
      <c r="J1067">
        <v>2550</v>
      </c>
      <c r="K1067">
        <v>2800</v>
      </c>
      <c r="L1067">
        <v>3042</v>
      </c>
      <c r="M1067">
        <v>3210</v>
      </c>
      <c r="N1067">
        <v>4172</v>
      </c>
      <c r="O1067">
        <v>4507</v>
      </c>
      <c r="P1067">
        <v>6035</v>
      </c>
    </row>
    <row r="1068" spans="1:16" x14ac:dyDescent="0.2">
      <c r="A1068" t="s">
        <v>350</v>
      </c>
      <c r="B1068" t="s">
        <v>206</v>
      </c>
      <c r="C1068" t="s">
        <v>368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</row>
    <row r="1069" spans="1:16" x14ac:dyDescent="0.2">
      <c r="A1069" t="s">
        <v>350</v>
      </c>
      <c r="B1069" t="s">
        <v>207</v>
      </c>
      <c r="C1069" t="s">
        <v>368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</row>
    <row r="1070" spans="1:16" x14ac:dyDescent="0.2">
      <c r="A1070" t="s">
        <v>350</v>
      </c>
      <c r="B1070" t="s">
        <v>208</v>
      </c>
      <c r="C1070" t="s">
        <v>368</v>
      </c>
      <c r="E1070">
        <v>731</v>
      </c>
      <c r="F1070">
        <v>790</v>
      </c>
      <c r="G1070">
        <v>1012</v>
      </c>
      <c r="H1070">
        <v>1316</v>
      </c>
      <c r="I1070">
        <v>1316</v>
      </c>
      <c r="J1070">
        <v>1316</v>
      </c>
      <c r="K1070">
        <v>1316</v>
      </c>
      <c r="L1070">
        <v>1316</v>
      </c>
      <c r="M1070">
        <v>1316</v>
      </c>
      <c r="N1070">
        <v>1316</v>
      </c>
      <c r="O1070">
        <v>1316</v>
      </c>
      <c r="P1070">
        <v>1316</v>
      </c>
    </row>
    <row r="1071" spans="1:16" x14ac:dyDescent="0.2">
      <c r="A1071" t="s">
        <v>350</v>
      </c>
      <c r="B1071" t="s">
        <v>209</v>
      </c>
      <c r="C1071" t="s">
        <v>368</v>
      </c>
      <c r="E1071">
        <v>0</v>
      </c>
      <c r="F1071">
        <v>0</v>
      </c>
      <c r="G1071">
        <v>0</v>
      </c>
      <c r="H1071">
        <v>0</v>
      </c>
      <c r="I1071">
        <v>1396</v>
      </c>
      <c r="J1071">
        <v>2358</v>
      </c>
      <c r="K1071">
        <v>2736</v>
      </c>
      <c r="L1071">
        <v>3166</v>
      </c>
      <c r="M1071">
        <v>3703</v>
      </c>
      <c r="N1071">
        <v>5062</v>
      </c>
      <c r="O1071">
        <v>5320</v>
      </c>
      <c r="P1071">
        <v>8097</v>
      </c>
    </row>
    <row r="1072" spans="1:16" x14ac:dyDescent="0.2">
      <c r="A1072" t="s">
        <v>350</v>
      </c>
      <c r="B1072" t="s">
        <v>210</v>
      </c>
      <c r="C1072" t="s">
        <v>368</v>
      </c>
      <c r="E1072">
        <v>0</v>
      </c>
      <c r="F1072">
        <v>0</v>
      </c>
      <c r="G1072">
        <v>0</v>
      </c>
      <c r="H1072">
        <v>113</v>
      </c>
      <c r="I1072">
        <v>113</v>
      </c>
      <c r="J1072">
        <v>113</v>
      </c>
      <c r="K1072">
        <v>113</v>
      </c>
      <c r="L1072">
        <v>113</v>
      </c>
      <c r="M1072">
        <v>113</v>
      </c>
      <c r="N1072">
        <v>113</v>
      </c>
      <c r="O1072">
        <v>113</v>
      </c>
      <c r="P1072">
        <v>113</v>
      </c>
    </row>
    <row r="1073" spans="1:17" x14ac:dyDescent="0.2">
      <c r="A1073" t="s">
        <v>350</v>
      </c>
      <c r="B1073" t="s">
        <v>211</v>
      </c>
      <c r="C1073" t="s">
        <v>368</v>
      </c>
      <c r="E1073">
        <v>0</v>
      </c>
      <c r="F1073">
        <v>0</v>
      </c>
      <c r="G1073">
        <v>0</v>
      </c>
      <c r="H1073">
        <v>92</v>
      </c>
      <c r="I1073">
        <v>92</v>
      </c>
      <c r="J1073">
        <v>92</v>
      </c>
      <c r="K1073">
        <v>92</v>
      </c>
      <c r="L1073">
        <v>92</v>
      </c>
      <c r="M1073">
        <v>92</v>
      </c>
      <c r="N1073">
        <v>92</v>
      </c>
      <c r="O1073">
        <v>92</v>
      </c>
      <c r="P1073">
        <v>92</v>
      </c>
    </row>
    <row r="1074" spans="1:17" x14ac:dyDescent="0.2">
      <c r="A1074" t="s">
        <v>350</v>
      </c>
      <c r="B1074" t="s">
        <v>212</v>
      </c>
      <c r="C1074" t="s">
        <v>368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</row>
    <row r="1075" spans="1:17" x14ac:dyDescent="0.2">
      <c r="A1075" t="s">
        <v>350</v>
      </c>
      <c r="B1075" t="s">
        <v>213</v>
      </c>
      <c r="C1075" t="s">
        <v>368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</row>
    <row r="1076" spans="1:17" x14ac:dyDescent="0.2">
      <c r="A1076" t="s">
        <v>350</v>
      </c>
      <c r="B1076" t="s">
        <v>342</v>
      </c>
      <c r="C1076" t="s">
        <v>368</v>
      </c>
      <c r="E1076">
        <v>980</v>
      </c>
      <c r="F1076">
        <v>1286</v>
      </c>
      <c r="G1076">
        <v>2173</v>
      </c>
      <c r="H1076">
        <v>3990</v>
      </c>
      <c r="I1076">
        <v>6416</v>
      </c>
      <c r="J1076">
        <v>7904</v>
      </c>
      <c r="K1076">
        <v>8533</v>
      </c>
      <c r="L1076">
        <v>9205</v>
      </c>
      <c r="M1076">
        <v>9909</v>
      </c>
      <c r="N1076">
        <v>12230</v>
      </c>
      <c r="O1076">
        <v>12823</v>
      </c>
      <c r="P1076">
        <v>17129</v>
      </c>
    </row>
    <row r="1077" spans="1:17" x14ac:dyDescent="0.2">
      <c r="A1077" t="s">
        <v>230</v>
      </c>
      <c r="B1077" t="s">
        <v>353</v>
      </c>
      <c r="C1077" t="s">
        <v>368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10360</v>
      </c>
    </row>
    <row r="1078" spans="1:17" x14ac:dyDescent="0.2">
      <c r="A1078" t="s">
        <v>230</v>
      </c>
      <c r="B1078" t="s">
        <v>354</v>
      </c>
      <c r="C1078" t="s">
        <v>368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11010</v>
      </c>
    </row>
    <row r="1079" spans="1:17" x14ac:dyDescent="0.2">
      <c r="A1079" t="s">
        <v>230</v>
      </c>
      <c r="B1079" t="s">
        <v>355</v>
      </c>
      <c r="C1079" t="s">
        <v>368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2680</v>
      </c>
    </row>
    <row r="1080" spans="1:17" x14ac:dyDescent="0.2">
      <c r="A1080" t="s">
        <v>230</v>
      </c>
      <c r="B1080" t="s">
        <v>356</v>
      </c>
      <c r="C1080" t="s">
        <v>368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4875</v>
      </c>
    </row>
    <row r="1081" spans="1:17" x14ac:dyDescent="0.2">
      <c r="A1081" t="s">
        <v>340</v>
      </c>
      <c r="B1081" t="s">
        <v>193</v>
      </c>
      <c r="C1081" t="s">
        <v>135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</row>
    <row r="1082" spans="1:17" x14ac:dyDescent="0.2">
      <c r="A1082" t="s">
        <v>340</v>
      </c>
      <c r="B1082" t="s">
        <v>194</v>
      </c>
      <c r="C1082" t="s">
        <v>135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</row>
    <row r="1083" spans="1:17" x14ac:dyDescent="0.2">
      <c r="A1083" t="s">
        <v>340</v>
      </c>
      <c r="B1083" t="s">
        <v>195</v>
      </c>
      <c r="C1083" t="s">
        <v>135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</row>
    <row r="1084" spans="1:17" x14ac:dyDescent="0.2">
      <c r="A1084" t="s">
        <v>340</v>
      </c>
      <c r="B1084" t="s">
        <v>196</v>
      </c>
      <c r="C1084" t="s">
        <v>135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</row>
    <row r="1085" spans="1:17" x14ac:dyDescent="0.2">
      <c r="A1085" t="s">
        <v>340</v>
      </c>
      <c r="B1085" t="s">
        <v>197</v>
      </c>
      <c r="C1085" t="s">
        <v>135</v>
      </c>
      <c r="E1085">
        <v>0</v>
      </c>
      <c r="F1085">
        <v>0</v>
      </c>
      <c r="G1085">
        <v>0.78</v>
      </c>
      <c r="H1085">
        <v>0.93</v>
      </c>
      <c r="I1085">
        <v>2.08</v>
      </c>
      <c r="J1085">
        <v>2.08</v>
      </c>
      <c r="K1085">
        <v>2.08</v>
      </c>
      <c r="L1085">
        <v>2.08</v>
      </c>
      <c r="M1085">
        <v>2.08</v>
      </c>
      <c r="N1085">
        <v>2.08</v>
      </c>
      <c r="O1085">
        <v>2.08</v>
      </c>
      <c r="P1085">
        <v>2.08</v>
      </c>
    </row>
    <row r="1086" spans="1:17" x14ac:dyDescent="0.2">
      <c r="A1086" t="s">
        <v>340</v>
      </c>
      <c r="B1086" t="s">
        <v>198</v>
      </c>
      <c r="C1086" t="s">
        <v>135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</row>
    <row r="1087" spans="1:17" x14ac:dyDescent="0.2">
      <c r="A1087" t="s">
        <v>340</v>
      </c>
      <c r="B1087" t="s">
        <v>199</v>
      </c>
      <c r="C1087" t="s">
        <v>135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</row>
    <row r="1088" spans="1:17" x14ac:dyDescent="0.2">
      <c r="A1088" t="s">
        <v>340</v>
      </c>
      <c r="B1088" t="s">
        <v>200</v>
      </c>
      <c r="C1088" t="s">
        <v>135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</row>
    <row r="1089" spans="1:16" x14ac:dyDescent="0.2">
      <c r="A1089" t="s">
        <v>340</v>
      </c>
      <c r="B1089" t="s">
        <v>201</v>
      </c>
      <c r="C1089" t="s">
        <v>135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</row>
    <row r="1090" spans="1:16" x14ac:dyDescent="0.2">
      <c r="A1090" t="s">
        <v>340</v>
      </c>
      <c r="B1090" t="s">
        <v>202</v>
      </c>
      <c r="C1090" t="s">
        <v>135</v>
      </c>
      <c r="E1090">
        <v>0.31</v>
      </c>
      <c r="F1090">
        <v>0.4</v>
      </c>
      <c r="G1090">
        <v>1.06</v>
      </c>
      <c r="H1090">
        <v>1.06</v>
      </c>
      <c r="I1090">
        <v>6.32</v>
      </c>
      <c r="J1090">
        <v>8.26</v>
      </c>
      <c r="K1090">
        <v>8.26</v>
      </c>
      <c r="L1090">
        <v>8.26</v>
      </c>
      <c r="M1090">
        <v>8.26</v>
      </c>
      <c r="N1090">
        <v>8.26</v>
      </c>
      <c r="O1090">
        <v>8.26</v>
      </c>
      <c r="P1090">
        <v>8.26</v>
      </c>
    </row>
    <row r="1091" spans="1:16" x14ac:dyDescent="0.2">
      <c r="A1091" t="s">
        <v>340</v>
      </c>
      <c r="B1091" t="s">
        <v>203</v>
      </c>
      <c r="C1091" t="s">
        <v>135</v>
      </c>
      <c r="E1091">
        <v>0</v>
      </c>
      <c r="F1091">
        <v>0</v>
      </c>
      <c r="G1091">
        <v>2.5</v>
      </c>
      <c r="H1091">
        <v>4</v>
      </c>
      <c r="I1091">
        <v>5.14</v>
      </c>
      <c r="J1091">
        <v>5.14</v>
      </c>
      <c r="K1091">
        <v>5.14</v>
      </c>
      <c r="L1091">
        <v>7</v>
      </c>
      <c r="M1091">
        <v>7</v>
      </c>
      <c r="N1091">
        <v>7.19</v>
      </c>
      <c r="O1091">
        <v>7.19</v>
      </c>
      <c r="P1091">
        <v>7.19</v>
      </c>
    </row>
    <row r="1092" spans="1:16" x14ac:dyDescent="0.2">
      <c r="A1092" t="s">
        <v>340</v>
      </c>
      <c r="B1092" t="s">
        <v>204</v>
      </c>
      <c r="C1092" t="s">
        <v>135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7.56</v>
      </c>
      <c r="N1092">
        <v>7.56</v>
      </c>
      <c r="O1092">
        <v>7.56</v>
      </c>
      <c r="P1092">
        <v>15.56</v>
      </c>
    </row>
    <row r="1093" spans="1:16" x14ac:dyDescent="0.2">
      <c r="A1093" t="s">
        <v>340</v>
      </c>
      <c r="B1093" t="s">
        <v>205</v>
      </c>
      <c r="C1093" t="s">
        <v>135</v>
      </c>
      <c r="E1093">
        <v>3</v>
      </c>
      <c r="F1093">
        <v>6</v>
      </c>
      <c r="G1093">
        <v>9</v>
      </c>
      <c r="H1093">
        <v>10.32</v>
      </c>
      <c r="I1093">
        <v>12.28</v>
      </c>
      <c r="J1093">
        <v>19.53</v>
      </c>
      <c r="K1093">
        <v>21.4</v>
      </c>
      <c r="L1093">
        <v>22.19</v>
      </c>
      <c r="M1093">
        <v>22.19</v>
      </c>
      <c r="N1093">
        <v>31.87</v>
      </c>
      <c r="O1093">
        <v>35.619999999999997</v>
      </c>
      <c r="P1093">
        <v>40</v>
      </c>
    </row>
    <row r="1094" spans="1:16" x14ac:dyDescent="0.2">
      <c r="A1094" t="s">
        <v>340</v>
      </c>
      <c r="B1094" t="s">
        <v>206</v>
      </c>
      <c r="C1094" t="s">
        <v>135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</row>
    <row r="1095" spans="1:16" x14ac:dyDescent="0.2">
      <c r="A1095" t="s">
        <v>340</v>
      </c>
      <c r="B1095" t="s">
        <v>207</v>
      </c>
      <c r="C1095" t="s">
        <v>135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</row>
    <row r="1096" spans="1:16" x14ac:dyDescent="0.2">
      <c r="A1096" t="s">
        <v>340</v>
      </c>
      <c r="B1096" t="s">
        <v>208</v>
      </c>
      <c r="C1096" t="s">
        <v>135</v>
      </c>
      <c r="E1096">
        <v>4.05</v>
      </c>
      <c r="F1096">
        <v>4.22</v>
      </c>
      <c r="G1096">
        <v>4.22</v>
      </c>
      <c r="H1096">
        <v>4.28</v>
      </c>
      <c r="I1096">
        <v>4.28</v>
      </c>
      <c r="J1096">
        <v>4.28</v>
      </c>
      <c r="K1096">
        <v>4.28</v>
      </c>
      <c r="L1096">
        <v>4.28</v>
      </c>
      <c r="M1096">
        <v>4.28</v>
      </c>
      <c r="N1096">
        <v>4.28</v>
      </c>
      <c r="O1096">
        <v>4.28</v>
      </c>
      <c r="P1096">
        <v>4.28</v>
      </c>
    </row>
    <row r="1097" spans="1:16" x14ac:dyDescent="0.2">
      <c r="A1097" t="s">
        <v>340</v>
      </c>
      <c r="B1097" t="s">
        <v>209</v>
      </c>
      <c r="C1097" t="s">
        <v>135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2.02</v>
      </c>
      <c r="K1097">
        <v>4.3099999999999996</v>
      </c>
      <c r="L1097">
        <v>4.53</v>
      </c>
      <c r="M1097">
        <v>4.53</v>
      </c>
      <c r="N1097">
        <v>9.32</v>
      </c>
      <c r="O1097">
        <v>11.07</v>
      </c>
      <c r="P1097">
        <v>13.14</v>
      </c>
    </row>
    <row r="1098" spans="1:16" x14ac:dyDescent="0.2">
      <c r="A1098" t="s">
        <v>340</v>
      </c>
      <c r="B1098" t="s">
        <v>210</v>
      </c>
      <c r="C1098" t="s">
        <v>135</v>
      </c>
      <c r="E1098">
        <v>0</v>
      </c>
      <c r="F1098">
        <v>0</v>
      </c>
      <c r="G1098">
        <v>0</v>
      </c>
      <c r="H1098">
        <v>0.28000000000000003</v>
      </c>
      <c r="I1098">
        <v>0.28000000000000003</v>
      </c>
      <c r="J1098">
        <v>0.28000000000000003</v>
      </c>
      <c r="K1098">
        <v>0.28000000000000003</v>
      </c>
      <c r="L1098">
        <v>0.28000000000000003</v>
      </c>
      <c r="M1098">
        <v>0.28000000000000003</v>
      </c>
      <c r="N1098">
        <v>0.28000000000000003</v>
      </c>
      <c r="O1098">
        <v>0.28000000000000003</v>
      </c>
      <c r="P1098">
        <v>0.28000000000000003</v>
      </c>
    </row>
    <row r="1099" spans="1:16" x14ac:dyDescent="0.2">
      <c r="A1099" t="s">
        <v>340</v>
      </c>
      <c r="B1099" t="s">
        <v>211</v>
      </c>
      <c r="C1099" t="s">
        <v>135</v>
      </c>
      <c r="E1099">
        <v>0</v>
      </c>
      <c r="F1099">
        <v>0.2</v>
      </c>
      <c r="G1099">
        <v>0.2</v>
      </c>
      <c r="H1099">
        <v>3.72</v>
      </c>
      <c r="I1099">
        <v>3.72</v>
      </c>
      <c r="J1099">
        <v>3.72</v>
      </c>
      <c r="K1099">
        <v>3.72</v>
      </c>
      <c r="L1099">
        <v>3.72</v>
      </c>
      <c r="M1099">
        <v>3.72</v>
      </c>
      <c r="N1099">
        <v>3.72</v>
      </c>
      <c r="O1099">
        <v>3.72</v>
      </c>
      <c r="P1099">
        <v>3.72</v>
      </c>
    </row>
    <row r="1100" spans="1:16" x14ac:dyDescent="0.2">
      <c r="A1100" t="s">
        <v>340</v>
      </c>
      <c r="B1100" t="s">
        <v>212</v>
      </c>
      <c r="C1100" t="s">
        <v>135</v>
      </c>
      <c r="E1100">
        <v>0.28999999999999998</v>
      </c>
      <c r="F1100">
        <v>0.28999999999999998</v>
      </c>
      <c r="G1100">
        <v>0.46</v>
      </c>
      <c r="H1100">
        <v>0.46</v>
      </c>
      <c r="I1100">
        <v>0.46</v>
      </c>
      <c r="J1100">
        <v>0.46</v>
      </c>
      <c r="K1100">
        <v>0.46</v>
      </c>
      <c r="L1100">
        <v>0.17</v>
      </c>
      <c r="M1100">
        <v>0.17</v>
      </c>
      <c r="N1100">
        <v>0</v>
      </c>
      <c r="O1100">
        <v>0</v>
      </c>
      <c r="P1100">
        <v>0</v>
      </c>
    </row>
    <row r="1101" spans="1:16" x14ac:dyDescent="0.2">
      <c r="A1101" t="s">
        <v>340</v>
      </c>
      <c r="B1101" t="s">
        <v>213</v>
      </c>
      <c r="C1101" t="s">
        <v>135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</row>
    <row r="1102" spans="1:16" x14ac:dyDescent="0.2">
      <c r="A1102" t="s">
        <v>340</v>
      </c>
      <c r="B1102" t="s">
        <v>218</v>
      </c>
      <c r="C1102" t="s">
        <v>135</v>
      </c>
      <c r="E1102">
        <v>-0.6</v>
      </c>
      <c r="F1102">
        <v>-0.6</v>
      </c>
      <c r="G1102">
        <v>-1.64</v>
      </c>
      <c r="H1102">
        <v>-1.64</v>
      </c>
      <c r="I1102">
        <v>-1.64</v>
      </c>
      <c r="J1102">
        <v>-1.64</v>
      </c>
      <c r="K1102">
        <v>-1.64</v>
      </c>
      <c r="L1102">
        <v>-1.64</v>
      </c>
      <c r="M1102">
        <v>-1.64</v>
      </c>
      <c r="N1102">
        <v>-1.64</v>
      </c>
      <c r="O1102">
        <v>-1.64</v>
      </c>
      <c r="P1102">
        <v>-1.64</v>
      </c>
    </row>
    <row r="1103" spans="1:16" x14ac:dyDescent="0.2">
      <c r="A1103" t="s">
        <v>340</v>
      </c>
      <c r="B1103" t="s">
        <v>342</v>
      </c>
      <c r="C1103" t="s">
        <v>135</v>
      </c>
      <c r="E1103">
        <v>7.05</v>
      </c>
      <c r="F1103">
        <v>10.52</v>
      </c>
      <c r="G1103">
        <v>16.59</v>
      </c>
      <c r="H1103">
        <v>23.41</v>
      </c>
      <c r="I1103">
        <v>32.92</v>
      </c>
      <c r="J1103">
        <v>44.13</v>
      </c>
      <c r="K1103">
        <v>48.29</v>
      </c>
      <c r="L1103">
        <v>50.87</v>
      </c>
      <c r="M1103">
        <v>58.42</v>
      </c>
      <c r="N1103">
        <v>72.92</v>
      </c>
      <c r="O1103">
        <v>78.42</v>
      </c>
      <c r="P1103">
        <v>92.87</v>
      </c>
    </row>
    <row r="1104" spans="1:16" x14ac:dyDescent="0.2">
      <c r="A1104" t="s">
        <v>266</v>
      </c>
      <c r="B1104" t="s">
        <v>267</v>
      </c>
      <c r="C1104" t="s">
        <v>135</v>
      </c>
      <c r="E1104">
        <v>202.31</v>
      </c>
      <c r="F1104">
        <v>204.45</v>
      </c>
      <c r="G1104">
        <v>206.75</v>
      </c>
      <c r="H1104">
        <v>212.74</v>
      </c>
      <c r="I1104">
        <v>220.24</v>
      </c>
      <c r="J1104">
        <v>229.66</v>
      </c>
      <c r="K1104">
        <v>235.18</v>
      </c>
      <c r="L1104">
        <v>240.63</v>
      </c>
      <c r="M1104">
        <v>246.15</v>
      </c>
      <c r="N1104">
        <v>269.82</v>
      </c>
      <c r="O1104">
        <v>276.22000000000003</v>
      </c>
      <c r="P1104">
        <v>295.94</v>
      </c>
    </row>
    <row r="1105" spans="1:16" x14ac:dyDescent="0.2">
      <c r="A1105" t="s">
        <v>270</v>
      </c>
      <c r="B1105" t="s">
        <v>193</v>
      </c>
      <c r="C1105" t="s">
        <v>135</v>
      </c>
      <c r="E1105">
        <v>2.94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</row>
    <row r="1106" spans="1:16" x14ac:dyDescent="0.2">
      <c r="A1106" t="s">
        <v>270</v>
      </c>
      <c r="B1106" t="s">
        <v>194</v>
      </c>
      <c r="C1106" t="s">
        <v>135</v>
      </c>
      <c r="E1106">
        <v>52.27</v>
      </c>
      <c r="F1106">
        <v>62.65</v>
      </c>
      <c r="G1106">
        <v>46.01</v>
      </c>
      <c r="H1106">
        <v>40.909999999999997</v>
      </c>
      <c r="I1106">
        <v>26.33</v>
      </c>
      <c r="J1106">
        <v>20.09</v>
      </c>
      <c r="K1106">
        <v>15.43</v>
      </c>
      <c r="L1106">
        <v>16.260000000000002</v>
      </c>
      <c r="M1106">
        <v>8.23</v>
      </c>
      <c r="N1106">
        <v>7.08</v>
      </c>
      <c r="O1106">
        <v>8.7899999999999991</v>
      </c>
      <c r="P1106">
        <v>5.18</v>
      </c>
    </row>
    <row r="1107" spans="1:16" x14ac:dyDescent="0.2">
      <c r="A1107" t="s">
        <v>270</v>
      </c>
      <c r="B1107" t="s">
        <v>195</v>
      </c>
      <c r="C1107" t="s">
        <v>135</v>
      </c>
      <c r="E1107">
        <v>11.51</v>
      </c>
      <c r="F1107">
        <v>12.85</v>
      </c>
      <c r="G1107">
        <v>12.26</v>
      </c>
      <c r="H1107">
        <v>12.28</v>
      </c>
      <c r="I1107">
        <v>12.12</v>
      </c>
      <c r="J1107">
        <v>9.52</v>
      </c>
      <c r="K1107">
        <v>7.95</v>
      </c>
      <c r="L1107">
        <v>6.77</v>
      </c>
      <c r="M1107">
        <v>5.0599999999999996</v>
      </c>
      <c r="N1107">
        <v>0.97</v>
      </c>
      <c r="O1107">
        <v>0</v>
      </c>
      <c r="P1107">
        <v>0</v>
      </c>
    </row>
    <row r="1108" spans="1:16" x14ac:dyDescent="0.2">
      <c r="A1108" t="s">
        <v>270</v>
      </c>
      <c r="B1108" t="s">
        <v>196</v>
      </c>
      <c r="C1108" t="s">
        <v>135</v>
      </c>
      <c r="E1108">
        <v>23.6</v>
      </c>
      <c r="F1108">
        <v>5.09</v>
      </c>
      <c r="G1108">
        <v>5.09</v>
      </c>
      <c r="H1108">
        <v>5.1100000000000003</v>
      </c>
      <c r="I1108">
        <v>5.09</v>
      </c>
      <c r="J1108">
        <v>5.1100000000000003</v>
      </c>
      <c r="K1108">
        <v>5.09</v>
      </c>
      <c r="L1108">
        <v>5.09</v>
      </c>
      <c r="M1108">
        <v>5.09</v>
      </c>
      <c r="N1108">
        <v>5.09</v>
      </c>
      <c r="O1108">
        <v>5.1100000000000003</v>
      </c>
      <c r="P1108">
        <v>5.09</v>
      </c>
    </row>
    <row r="1109" spans="1:16" x14ac:dyDescent="0.2">
      <c r="A1109" t="s">
        <v>270</v>
      </c>
      <c r="B1109" t="s">
        <v>197</v>
      </c>
      <c r="C1109" t="s">
        <v>135</v>
      </c>
      <c r="E1109">
        <v>11.28</v>
      </c>
      <c r="F1109">
        <v>11.23</v>
      </c>
      <c r="G1109">
        <v>17.190000000000001</v>
      </c>
      <c r="H1109">
        <v>18.93</v>
      </c>
      <c r="I1109">
        <v>27.07</v>
      </c>
      <c r="J1109">
        <v>26.46</v>
      </c>
      <c r="K1109">
        <v>26.56</v>
      </c>
      <c r="L1109">
        <v>26.41</v>
      </c>
      <c r="M1109">
        <v>25.28</v>
      </c>
      <c r="N1109">
        <v>24.57</v>
      </c>
      <c r="O1109">
        <v>24.37</v>
      </c>
      <c r="P1109">
        <v>23.54</v>
      </c>
    </row>
    <row r="1110" spans="1:16" x14ac:dyDescent="0.2">
      <c r="A1110" t="s">
        <v>270</v>
      </c>
      <c r="B1110" t="s">
        <v>198</v>
      </c>
      <c r="C1110" t="s">
        <v>135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</row>
    <row r="1111" spans="1:16" x14ac:dyDescent="0.2">
      <c r="A1111" t="s">
        <v>270</v>
      </c>
      <c r="B1111" t="s">
        <v>199</v>
      </c>
      <c r="C1111" t="s">
        <v>135</v>
      </c>
      <c r="E1111">
        <v>2.4900000000000002</v>
      </c>
      <c r="F1111">
        <v>2.48</v>
      </c>
      <c r="G1111">
        <v>2.48</v>
      </c>
      <c r="H1111">
        <v>2.4900000000000002</v>
      </c>
      <c r="I1111">
        <v>2.4700000000000002</v>
      </c>
      <c r="J1111">
        <v>2.48</v>
      </c>
      <c r="K1111">
        <v>2.4700000000000002</v>
      </c>
      <c r="L1111">
        <v>2.4700000000000002</v>
      </c>
      <c r="M1111">
        <v>2.4700000000000002</v>
      </c>
      <c r="N1111">
        <v>2.23</v>
      </c>
      <c r="O1111">
        <v>2.2400000000000002</v>
      </c>
      <c r="P1111">
        <v>2.23</v>
      </c>
    </row>
    <row r="1112" spans="1:16" x14ac:dyDescent="0.2">
      <c r="A1112" t="s">
        <v>270</v>
      </c>
      <c r="B1112" t="s">
        <v>200</v>
      </c>
      <c r="C1112" t="s">
        <v>135</v>
      </c>
      <c r="E1112">
        <v>0.9</v>
      </c>
      <c r="F1112">
        <v>1.66</v>
      </c>
      <c r="G1112">
        <v>0.89</v>
      </c>
      <c r="H1112">
        <v>0.9</v>
      </c>
      <c r="I1112">
        <v>1.28</v>
      </c>
      <c r="J1112">
        <v>1.0900000000000001</v>
      </c>
      <c r="K1112">
        <v>1.28</v>
      </c>
      <c r="L1112">
        <v>1.26</v>
      </c>
      <c r="M1112">
        <v>0.86</v>
      </c>
      <c r="N1112">
        <v>0.86</v>
      </c>
      <c r="O1112">
        <v>0.86</v>
      </c>
      <c r="P1112">
        <v>0.86</v>
      </c>
    </row>
    <row r="1113" spans="1:16" x14ac:dyDescent="0.2">
      <c r="A1113" t="s">
        <v>270</v>
      </c>
      <c r="B1113" t="s">
        <v>201</v>
      </c>
      <c r="C1113" t="s">
        <v>135</v>
      </c>
      <c r="E1113">
        <v>27.19</v>
      </c>
      <c r="F1113">
        <v>27.11</v>
      </c>
      <c r="G1113">
        <v>27.11</v>
      </c>
      <c r="H1113">
        <v>27.19</v>
      </c>
      <c r="I1113">
        <v>27.11</v>
      </c>
      <c r="J1113">
        <v>27.19</v>
      </c>
      <c r="K1113">
        <v>27.11</v>
      </c>
      <c r="L1113">
        <v>27.11</v>
      </c>
      <c r="M1113">
        <v>27.11</v>
      </c>
      <c r="N1113">
        <v>27.11</v>
      </c>
      <c r="O1113">
        <v>27.19</v>
      </c>
      <c r="P1113">
        <v>27.11</v>
      </c>
    </row>
    <row r="1114" spans="1:16" x14ac:dyDescent="0.2">
      <c r="A1114" t="s">
        <v>270</v>
      </c>
      <c r="B1114" t="s">
        <v>202</v>
      </c>
      <c r="C1114" t="s">
        <v>135</v>
      </c>
      <c r="E1114">
        <v>22.24</v>
      </c>
      <c r="F1114">
        <v>22.62</v>
      </c>
      <c r="G1114">
        <v>23.67</v>
      </c>
      <c r="H1114">
        <v>24.24</v>
      </c>
      <c r="I1114">
        <v>34.51</v>
      </c>
      <c r="J1114">
        <v>38.54</v>
      </c>
      <c r="K1114">
        <v>38.53</v>
      </c>
      <c r="L1114">
        <v>38.35</v>
      </c>
      <c r="M1114">
        <v>36.72</v>
      </c>
      <c r="N1114">
        <v>36.229999999999997</v>
      </c>
      <c r="O1114">
        <v>36.44</v>
      </c>
      <c r="P1114">
        <v>35.590000000000003</v>
      </c>
    </row>
    <row r="1115" spans="1:16" x14ac:dyDescent="0.2">
      <c r="A1115" t="s">
        <v>270</v>
      </c>
      <c r="B1115" t="s">
        <v>203</v>
      </c>
      <c r="C1115" t="s">
        <v>135</v>
      </c>
      <c r="E1115">
        <v>0</v>
      </c>
      <c r="F1115">
        <v>0</v>
      </c>
      <c r="G1115">
        <v>9.69</v>
      </c>
      <c r="H1115">
        <v>16.23</v>
      </c>
      <c r="I1115">
        <v>20.68</v>
      </c>
      <c r="J1115">
        <v>20.010000000000002</v>
      </c>
      <c r="K1115">
        <v>19.850000000000001</v>
      </c>
      <c r="L1115">
        <v>27.17</v>
      </c>
      <c r="M1115">
        <v>26.21</v>
      </c>
      <c r="N1115">
        <v>26.27</v>
      </c>
      <c r="O1115">
        <v>26.25</v>
      </c>
      <c r="P1115">
        <v>25.8</v>
      </c>
    </row>
    <row r="1116" spans="1:16" x14ac:dyDescent="0.2">
      <c r="A1116" t="s">
        <v>270</v>
      </c>
      <c r="B1116" t="s">
        <v>204</v>
      </c>
      <c r="C1116" t="s">
        <v>135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29.33</v>
      </c>
      <c r="N1116">
        <v>28.93</v>
      </c>
      <c r="O1116">
        <v>28.37</v>
      </c>
      <c r="P1116">
        <v>61.71</v>
      </c>
    </row>
    <row r="1117" spans="1:16" x14ac:dyDescent="0.2">
      <c r="A1117" t="s">
        <v>270</v>
      </c>
      <c r="B1117" t="s">
        <v>205</v>
      </c>
      <c r="C1117" t="s">
        <v>135</v>
      </c>
      <c r="E1117">
        <v>60.02</v>
      </c>
      <c r="F1117">
        <v>68.510000000000005</v>
      </c>
      <c r="G1117">
        <v>74.790000000000006</v>
      </c>
      <c r="H1117">
        <v>80.14</v>
      </c>
      <c r="I1117">
        <v>83.3</v>
      </c>
      <c r="J1117">
        <v>100.46</v>
      </c>
      <c r="K1117">
        <v>106.54</v>
      </c>
      <c r="L1117">
        <v>107.69</v>
      </c>
      <c r="M1117">
        <v>96.82</v>
      </c>
      <c r="N1117">
        <v>116.85</v>
      </c>
      <c r="O1117">
        <v>123</v>
      </c>
      <c r="P1117">
        <v>123.54</v>
      </c>
    </row>
    <row r="1118" spans="1:16" x14ac:dyDescent="0.2">
      <c r="A1118" t="s">
        <v>270</v>
      </c>
      <c r="B1118" t="s">
        <v>206</v>
      </c>
      <c r="C1118" t="s">
        <v>135</v>
      </c>
      <c r="E1118">
        <v>29.54</v>
      </c>
      <c r="F1118">
        <v>31.54</v>
      </c>
      <c r="G1118">
        <v>33.71</v>
      </c>
      <c r="H1118">
        <v>38.340000000000003</v>
      </c>
      <c r="I1118">
        <v>42.89</v>
      </c>
      <c r="J1118">
        <v>47.7</v>
      </c>
      <c r="K1118">
        <v>49.88</v>
      </c>
      <c r="L1118">
        <v>52.14</v>
      </c>
      <c r="M1118">
        <v>54.36</v>
      </c>
      <c r="N1118">
        <v>63.11</v>
      </c>
      <c r="O1118">
        <v>65.56</v>
      </c>
      <c r="P1118">
        <v>76.78</v>
      </c>
    </row>
    <row r="1119" spans="1:16" x14ac:dyDescent="0.2">
      <c r="A1119" t="s">
        <v>270</v>
      </c>
      <c r="B1119" t="s">
        <v>343</v>
      </c>
      <c r="C1119" t="s">
        <v>135</v>
      </c>
      <c r="E1119">
        <v>-2.59</v>
      </c>
      <c r="F1119">
        <v>-2.84</v>
      </c>
      <c r="G1119">
        <v>-2.98</v>
      </c>
      <c r="H1119">
        <v>-3.03</v>
      </c>
      <c r="I1119">
        <v>-3.08</v>
      </c>
      <c r="J1119">
        <v>-4</v>
      </c>
      <c r="K1119">
        <v>-5.0199999999999996</v>
      </c>
      <c r="L1119">
        <v>-5.16</v>
      </c>
      <c r="M1119">
        <v>-4.6100000000000003</v>
      </c>
      <c r="N1119">
        <v>-6.76</v>
      </c>
      <c r="O1119">
        <v>-7.42</v>
      </c>
      <c r="P1119">
        <v>-7.94</v>
      </c>
    </row>
    <row r="1120" spans="1:16" x14ac:dyDescent="0.2">
      <c r="A1120" t="s">
        <v>270</v>
      </c>
      <c r="B1120" t="s">
        <v>210</v>
      </c>
      <c r="C1120" t="s">
        <v>135</v>
      </c>
      <c r="E1120">
        <v>-0.5</v>
      </c>
      <c r="F1120">
        <v>-0.57999999999999996</v>
      </c>
      <c r="G1120">
        <v>-1.01</v>
      </c>
      <c r="H1120">
        <v>-0.95</v>
      </c>
      <c r="I1120">
        <v>-1.44</v>
      </c>
      <c r="J1120">
        <v>-1.78</v>
      </c>
      <c r="K1120">
        <v>-1.62</v>
      </c>
      <c r="L1120">
        <v>-1.62</v>
      </c>
      <c r="M1120">
        <v>-1.53</v>
      </c>
      <c r="N1120">
        <v>-1.52</v>
      </c>
      <c r="O1120">
        <v>-1.43</v>
      </c>
      <c r="P1120">
        <v>-1.36</v>
      </c>
    </row>
    <row r="1121" spans="1:16" x14ac:dyDescent="0.2">
      <c r="A1121" t="s">
        <v>270</v>
      </c>
      <c r="B1121" t="s">
        <v>211</v>
      </c>
      <c r="C1121" t="s">
        <v>135</v>
      </c>
      <c r="E1121">
        <v>0</v>
      </c>
      <c r="F1121">
        <v>-0.08</v>
      </c>
      <c r="G1121">
        <v>-0.14000000000000001</v>
      </c>
      <c r="H1121">
        <v>-2.4300000000000002</v>
      </c>
      <c r="I1121">
        <v>-3.17</v>
      </c>
      <c r="J1121">
        <v>-3.67</v>
      </c>
      <c r="K1121">
        <v>-3.5</v>
      </c>
      <c r="L1121">
        <v>-3.46</v>
      </c>
      <c r="M1121">
        <v>-3.14</v>
      </c>
      <c r="N1121">
        <v>-3.08</v>
      </c>
      <c r="O1121">
        <v>-2.93</v>
      </c>
      <c r="P1121">
        <v>-2.74</v>
      </c>
    </row>
    <row r="1122" spans="1:16" x14ac:dyDescent="0.2">
      <c r="A1122" t="s">
        <v>270</v>
      </c>
      <c r="B1122" t="s">
        <v>212</v>
      </c>
      <c r="C1122" t="s">
        <v>135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 x14ac:dyDescent="0.2">
      <c r="A1123" t="s">
        <v>270</v>
      </c>
      <c r="B1123" t="s">
        <v>213</v>
      </c>
      <c r="C1123" t="s">
        <v>135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 x14ac:dyDescent="0.2">
      <c r="A1124" t="s">
        <v>270</v>
      </c>
      <c r="B1124" t="s">
        <v>344</v>
      </c>
      <c r="C1124" t="s">
        <v>135</v>
      </c>
      <c r="E1124">
        <v>12.11</v>
      </c>
      <c r="F1124">
        <v>13.03</v>
      </c>
      <c r="G1124">
        <v>15.31</v>
      </c>
      <c r="H1124">
        <v>13.04</v>
      </c>
      <c r="I1124">
        <v>10.54</v>
      </c>
      <c r="J1124">
        <v>15.11</v>
      </c>
      <c r="K1124">
        <v>19.100000000000001</v>
      </c>
      <c r="L1124">
        <v>17.66</v>
      </c>
      <c r="M1124">
        <v>24.81</v>
      </c>
      <c r="N1124">
        <v>37.299999999999997</v>
      </c>
      <c r="O1124">
        <v>38.270000000000003</v>
      </c>
      <c r="P1124">
        <v>34.4</v>
      </c>
    </row>
    <row r="1125" spans="1:16" x14ac:dyDescent="0.2">
      <c r="A1125" t="s">
        <v>270</v>
      </c>
      <c r="B1125" t="s">
        <v>345</v>
      </c>
      <c r="C1125" t="s">
        <v>135</v>
      </c>
      <c r="E1125">
        <v>-3.07</v>
      </c>
      <c r="F1125">
        <v>-1.65</v>
      </c>
      <c r="G1125">
        <v>-5.82</v>
      </c>
      <c r="H1125">
        <v>-3.37</v>
      </c>
      <c r="I1125">
        <v>-3.68</v>
      </c>
      <c r="J1125">
        <v>-6.61</v>
      </c>
      <c r="K1125">
        <v>-4.49</v>
      </c>
      <c r="L1125">
        <v>-4.83</v>
      </c>
      <c r="M1125">
        <v>-11.55</v>
      </c>
      <c r="N1125">
        <v>-11.65</v>
      </c>
      <c r="O1125">
        <v>-11.02</v>
      </c>
      <c r="P1125">
        <v>-14.47</v>
      </c>
    </row>
    <row r="1126" spans="1:16" x14ac:dyDescent="0.2">
      <c r="A1126" t="s">
        <v>270</v>
      </c>
      <c r="B1126" t="s">
        <v>272</v>
      </c>
      <c r="C1126" t="s">
        <v>135</v>
      </c>
      <c r="E1126">
        <v>0.26</v>
      </c>
      <c r="F1126">
        <v>0.31</v>
      </c>
      <c r="G1126">
        <v>3.92</v>
      </c>
      <c r="H1126">
        <v>2.12</v>
      </c>
      <c r="I1126">
        <v>6.49</v>
      </c>
      <c r="J1126">
        <v>13.1</v>
      </c>
      <c r="K1126">
        <v>12.42</v>
      </c>
      <c r="L1126">
        <v>14.06</v>
      </c>
      <c r="M1126">
        <v>31.47</v>
      </c>
      <c r="N1126">
        <v>41.61</v>
      </c>
      <c r="O1126">
        <v>47.83</v>
      </c>
      <c r="P1126">
        <v>67.38</v>
      </c>
    </row>
    <row r="1127" spans="1:16" x14ac:dyDescent="0.2">
      <c r="A1127" t="s">
        <v>270</v>
      </c>
      <c r="B1127" t="s">
        <v>346</v>
      </c>
      <c r="C1127" t="s">
        <v>135</v>
      </c>
      <c r="E1127">
        <v>9.0399999999999991</v>
      </c>
      <c r="F1127">
        <v>11.38</v>
      </c>
      <c r="G1127">
        <v>9.49</v>
      </c>
      <c r="H1127">
        <v>9.68</v>
      </c>
      <c r="I1127">
        <v>6.86</v>
      </c>
      <c r="J1127">
        <v>8.5</v>
      </c>
      <c r="K1127">
        <v>14.61</v>
      </c>
      <c r="L1127">
        <v>12.83</v>
      </c>
      <c r="M1127">
        <v>13.25</v>
      </c>
      <c r="N1127">
        <v>25.64</v>
      </c>
      <c r="O1127">
        <v>27.26</v>
      </c>
      <c r="P1127">
        <v>19.93</v>
      </c>
    </row>
    <row r="1128" spans="1:16" x14ac:dyDescent="0.2">
      <c r="A1128" t="s">
        <v>270</v>
      </c>
      <c r="B1128" t="s">
        <v>347</v>
      </c>
      <c r="C1128" t="s">
        <v>135</v>
      </c>
      <c r="E1128">
        <v>253</v>
      </c>
      <c r="F1128">
        <v>255.27</v>
      </c>
      <c r="G1128">
        <v>264.08</v>
      </c>
      <c r="H1128">
        <v>273.37</v>
      </c>
      <c r="I1128">
        <v>285.69</v>
      </c>
      <c r="J1128">
        <v>304.31</v>
      </c>
      <c r="K1128">
        <v>309.64999999999998</v>
      </c>
      <c r="L1128">
        <v>318.14999999999998</v>
      </c>
      <c r="M1128">
        <v>333.06</v>
      </c>
      <c r="N1128">
        <v>365.25</v>
      </c>
      <c r="O1128">
        <v>374.68</v>
      </c>
      <c r="P1128">
        <v>409.8</v>
      </c>
    </row>
    <row r="1129" spans="1:16" x14ac:dyDescent="0.2">
      <c r="A1129" t="s">
        <v>272</v>
      </c>
      <c r="B1129" t="s">
        <v>202</v>
      </c>
      <c r="C1129" t="s">
        <v>135</v>
      </c>
      <c r="E1129">
        <v>7.0000000000000007E-2</v>
      </c>
      <c r="F1129">
        <v>0.05</v>
      </c>
      <c r="G1129">
        <v>0.81</v>
      </c>
      <c r="H1129">
        <v>0.31</v>
      </c>
      <c r="I1129">
        <v>1.9</v>
      </c>
      <c r="J1129">
        <v>2.56</v>
      </c>
      <c r="K1129">
        <v>2.4500000000000002</v>
      </c>
      <c r="L1129">
        <v>2.64</v>
      </c>
      <c r="M1129">
        <v>4.2699999999999996</v>
      </c>
      <c r="N1129">
        <v>4.75</v>
      </c>
      <c r="O1129">
        <v>4.6500000000000004</v>
      </c>
      <c r="P1129">
        <v>5.39</v>
      </c>
    </row>
    <row r="1130" spans="1:16" x14ac:dyDescent="0.2">
      <c r="A1130" t="s">
        <v>272</v>
      </c>
      <c r="B1130" t="s">
        <v>203</v>
      </c>
      <c r="C1130" t="s">
        <v>135</v>
      </c>
      <c r="E1130">
        <v>0</v>
      </c>
      <c r="F1130">
        <v>0</v>
      </c>
      <c r="G1130">
        <v>0.47</v>
      </c>
      <c r="H1130">
        <v>0.47</v>
      </c>
      <c r="I1130">
        <v>0.9</v>
      </c>
      <c r="J1130">
        <v>1.62</v>
      </c>
      <c r="K1130">
        <v>1.73</v>
      </c>
      <c r="L1130">
        <v>2.06</v>
      </c>
      <c r="M1130">
        <v>3.02</v>
      </c>
      <c r="N1130">
        <v>3.79</v>
      </c>
      <c r="O1130">
        <v>3.89</v>
      </c>
      <c r="P1130">
        <v>4.26</v>
      </c>
    </row>
    <row r="1131" spans="1:16" x14ac:dyDescent="0.2">
      <c r="A1131" t="s">
        <v>272</v>
      </c>
      <c r="B1131" t="s">
        <v>204</v>
      </c>
      <c r="C1131" t="s">
        <v>135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3.94</v>
      </c>
      <c r="N1131">
        <v>4.34</v>
      </c>
      <c r="O1131">
        <v>4.99</v>
      </c>
      <c r="P1131">
        <v>11.61</v>
      </c>
    </row>
    <row r="1132" spans="1:16" x14ac:dyDescent="0.2">
      <c r="A1132" t="s">
        <v>272</v>
      </c>
      <c r="B1132" t="s">
        <v>205</v>
      </c>
      <c r="C1132" t="s">
        <v>135</v>
      </c>
      <c r="E1132">
        <v>0.2</v>
      </c>
      <c r="F1132">
        <v>0.26</v>
      </c>
      <c r="G1132">
        <v>2.63</v>
      </c>
      <c r="H1132">
        <v>1.34</v>
      </c>
      <c r="I1132">
        <v>3.69</v>
      </c>
      <c r="J1132">
        <v>8.92</v>
      </c>
      <c r="K1132">
        <v>8.24</v>
      </c>
      <c r="L1132">
        <v>9.36</v>
      </c>
      <c r="M1132">
        <v>20.23</v>
      </c>
      <c r="N1132">
        <v>28.73</v>
      </c>
      <c r="O1132">
        <v>34.29</v>
      </c>
      <c r="P1132">
        <v>46.12</v>
      </c>
    </row>
    <row r="1133" spans="1:16" x14ac:dyDescent="0.2">
      <c r="A1133" t="s">
        <v>259</v>
      </c>
      <c r="B1133" t="s">
        <v>348</v>
      </c>
      <c r="C1133" t="s">
        <v>135</v>
      </c>
      <c r="E1133">
        <v>0.91</v>
      </c>
      <c r="F1133">
        <v>0.86</v>
      </c>
      <c r="G1133">
        <v>1.21</v>
      </c>
      <c r="H1133">
        <v>1.49</v>
      </c>
      <c r="I1133">
        <v>1.35</v>
      </c>
      <c r="J1133">
        <v>0.94</v>
      </c>
      <c r="K1133">
        <v>0.57999999999999996</v>
      </c>
      <c r="L1133">
        <v>0.56000000000000005</v>
      </c>
      <c r="M1133">
        <v>1.26</v>
      </c>
      <c r="N1133">
        <v>1.1499999999999999</v>
      </c>
      <c r="O1133">
        <v>1.17</v>
      </c>
      <c r="P1133">
        <v>4.9800000000000004</v>
      </c>
    </row>
    <row r="1134" spans="1:16" x14ac:dyDescent="0.2">
      <c r="A1134" t="s">
        <v>259</v>
      </c>
      <c r="B1134" t="s">
        <v>261</v>
      </c>
      <c r="C1134" t="s">
        <v>135</v>
      </c>
      <c r="D1134">
        <v>911472</v>
      </c>
      <c r="E1134">
        <v>49022</v>
      </c>
      <c r="F1134">
        <v>51325</v>
      </c>
      <c r="G1134">
        <v>49096</v>
      </c>
      <c r="H1134">
        <v>50362</v>
      </c>
      <c r="I1134">
        <v>52096</v>
      </c>
      <c r="J1134">
        <v>53352</v>
      </c>
      <c r="K1134">
        <v>55546</v>
      </c>
      <c r="L1134">
        <v>56367</v>
      </c>
      <c r="M1134">
        <v>53853</v>
      </c>
      <c r="N1134">
        <v>56847</v>
      </c>
      <c r="O1134">
        <v>57815</v>
      </c>
      <c r="P1134">
        <v>60765</v>
      </c>
    </row>
    <row r="1135" spans="1:16" x14ac:dyDescent="0.2">
      <c r="A1135" t="s">
        <v>259</v>
      </c>
      <c r="B1135" t="s">
        <v>178</v>
      </c>
      <c r="C1135" t="s">
        <v>135</v>
      </c>
      <c r="D1135">
        <v>843315</v>
      </c>
      <c r="E1135">
        <v>46476</v>
      </c>
      <c r="F1135">
        <v>48583</v>
      </c>
      <c r="G1135">
        <v>46261</v>
      </c>
      <c r="H1135">
        <v>47099</v>
      </c>
      <c r="I1135">
        <v>48428</v>
      </c>
      <c r="J1135">
        <v>49317</v>
      </c>
      <c r="K1135">
        <v>51347</v>
      </c>
      <c r="L1135">
        <v>52020</v>
      </c>
      <c r="M1135">
        <v>49374</v>
      </c>
      <c r="N1135">
        <v>52430</v>
      </c>
      <c r="O1135">
        <v>53272</v>
      </c>
      <c r="P1135">
        <v>55643</v>
      </c>
    </row>
    <row r="1136" spans="1:16" x14ac:dyDescent="0.2">
      <c r="A1136" t="s">
        <v>259</v>
      </c>
      <c r="B1136" t="s">
        <v>349</v>
      </c>
      <c r="C1136" t="s">
        <v>135</v>
      </c>
      <c r="E1136">
        <v>0</v>
      </c>
      <c r="F1136">
        <v>0</v>
      </c>
      <c r="G1136">
        <v>0</v>
      </c>
      <c r="H1136">
        <v>13</v>
      </c>
      <c r="I1136">
        <v>14</v>
      </c>
      <c r="J1136">
        <v>14</v>
      </c>
      <c r="K1136">
        <v>14</v>
      </c>
      <c r="L1136">
        <v>14</v>
      </c>
      <c r="M1136">
        <v>14</v>
      </c>
      <c r="N1136">
        <v>24</v>
      </c>
      <c r="O1136">
        <v>24</v>
      </c>
      <c r="P1136">
        <v>30</v>
      </c>
    </row>
    <row r="1137" spans="1:16" x14ac:dyDescent="0.2">
      <c r="A1137" t="s">
        <v>350</v>
      </c>
      <c r="B1137" t="s">
        <v>193</v>
      </c>
      <c r="C1137" t="s">
        <v>135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</row>
    <row r="1138" spans="1:16" x14ac:dyDescent="0.2">
      <c r="A1138" t="s">
        <v>350</v>
      </c>
      <c r="B1138" t="s">
        <v>351</v>
      </c>
      <c r="C1138" t="s">
        <v>135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</row>
    <row r="1139" spans="1:16" x14ac:dyDescent="0.2">
      <c r="A1139" t="s">
        <v>350</v>
      </c>
      <c r="B1139" t="s">
        <v>352</v>
      </c>
      <c r="C1139" t="s">
        <v>135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</row>
    <row r="1140" spans="1:16" x14ac:dyDescent="0.2">
      <c r="A1140" t="s">
        <v>350</v>
      </c>
      <c r="B1140" t="s">
        <v>195</v>
      </c>
      <c r="C1140" t="s">
        <v>135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</row>
    <row r="1141" spans="1:16" x14ac:dyDescent="0.2">
      <c r="A1141" t="s">
        <v>350</v>
      </c>
      <c r="B1141" t="s">
        <v>196</v>
      </c>
      <c r="C1141" t="s">
        <v>135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</row>
    <row r="1142" spans="1:16" x14ac:dyDescent="0.2">
      <c r="A1142" t="s">
        <v>350</v>
      </c>
      <c r="B1142" t="s">
        <v>197</v>
      </c>
      <c r="C1142" t="s">
        <v>135</v>
      </c>
      <c r="E1142">
        <v>0</v>
      </c>
      <c r="F1142">
        <v>0</v>
      </c>
      <c r="G1142">
        <v>396</v>
      </c>
      <c r="H1142">
        <v>470</v>
      </c>
      <c r="I1142">
        <v>1032</v>
      </c>
      <c r="J1142">
        <v>1032</v>
      </c>
      <c r="K1142">
        <v>1032</v>
      </c>
      <c r="L1142">
        <v>1032</v>
      </c>
      <c r="M1142">
        <v>1032</v>
      </c>
      <c r="N1142">
        <v>1032</v>
      </c>
      <c r="O1142">
        <v>1032</v>
      </c>
      <c r="P1142">
        <v>1032</v>
      </c>
    </row>
    <row r="1143" spans="1:16" x14ac:dyDescent="0.2">
      <c r="A1143" t="s">
        <v>350</v>
      </c>
      <c r="B1143" t="s">
        <v>198</v>
      </c>
      <c r="C1143" t="s">
        <v>135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</row>
    <row r="1144" spans="1:16" x14ac:dyDescent="0.2">
      <c r="A1144" t="s">
        <v>350</v>
      </c>
      <c r="B1144" t="s">
        <v>199</v>
      </c>
      <c r="C1144" t="s">
        <v>135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</row>
    <row r="1145" spans="1:16" x14ac:dyDescent="0.2">
      <c r="A1145" t="s">
        <v>350</v>
      </c>
      <c r="B1145" t="s">
        <v>200</v>
      </c>
      <c r="C1145" t="s">
        <v>135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</row>
    <row r="1146" spans="1:16" x14ac:dyDescent="0.2">
      <c r="A1146" t="s">
        <v>350</v>
      </c>
      <c r="B1146" t="s">
        <v>201</v>
      </c>
      <c r="C1146" t="s">
        <v>135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</row>
    <row r="1147" spans="1:16" x14ac:dyDescent="0.2">
      <c r="A1147" t="s">
        <v>350</v>
      </c>
      <c r="B1147" t="s">
        <v>202</v>
      </c>
      <c r="C1147" t="s">
        <v>135</v>
      </c>
      <c r="E1147">
        <v>41</v>
      </c>
      <c r="F1147">
        <v>53</v>
      </c>
      <c r="G1147">
        <v>134</v>
      </c>
      <c r="H1147">
        <v>134</v>
      </c>
      <c r="I1147">
        <v>714</v>
      </c>
      <c r="J1147">
        <v>907</v>
      </c>
      <c r="K1147">
        <v>907</v>
      </c>
      <c r="L1147">
        <v>907</v>
      </c>
      <c r="M1147">
        <v>907</v>
      </c>
      <c r="N1147">
        <v>907</v>
      </c>
      <c r="O1147">
        <v>907</v>
      </c>
      <c r="P1147">
        <v>907</v>
      </c>
    </row>
    <row r="1148" spans="1:16" x14ac:dyDescent="0.2">
      <c r="A1148" t="s">
        <v>350</v>
      </c>
      <c r="B1148" t="s">
        <v>203</v>
      </c>
      <c r="C1148" t="s">
        <v>135</v>
      </c>
      <c r="E1148">
        <v>0</v>
      </c>
      <c r="F1148">
        <v>0</v>
      </c>
      <c r="G1148">
        <v>439</v>
      </c>
      <c r="H1148">
        <v>702</v>
      </c>
      <c r="I1148">
        <v>883</v>
      </c>
      <c r="J1148">
        <v>883</v>
      </c>
      <c r="K1148">
        <v>883</v>
      </c>
      <c r="L1148">
        <v>1145</v>
      </c>
      <c r="M1148">
        <v>1145</v>
      </c>
      <c r="N1148">
        <v>1176</v>
      </c>
      <c r="O1148">
        <v>1176</v>
      </c>
      <c r="P1148">
        <v>1176</v>
      </c>
    </row>
    <row r="1149" spans="1:16" x14ac:dyDescent="0.2">
      <c r="A1149" t="s">
        <v>350</v>
      </c>
      <c r="B1149" t="s">
        <v>204</v>
      </c>
      <c r="C1149" t="s">
        <v>135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</row>
    <row r="1150" spans="1:16" x14ac:dyDescent="0.2">
      <c r="A1150" t="s">
        <v>350</v>
      </c>
      <c r="B1150" t="s">
        <v>205</v>
      </c>
      <c r="C1150" t="s">
        <v>135</v>
      </c>
      <c r="E1150">
        <v>244</v>
      </c>
      <c r="F1150">
        <v>493</v>
      </c>
      <c r="G1150">
        <v>743</v>
      </c>
      <c r="H1150">
        <v>846</v>
      </c>
      <c r="I1150">
        <v>985</v>
      </c>
      <c r="J1150">
        <v>1476</v>
      </c>
      <c r="K1150">
        <v>1597</v>
      </c>
      <c r="L1150">
        <v>1637</v>
      </c>
      <c r="M1150">
        <v>1637</v>
      </c>
      <c r="N1150">
        <v>1939</v>
      </c>
      <c r="O1150">
        <v>2054</v>
      </c>
      <c r="P1150">
        <v>2159</v>
      </c>
    </row>
    <row r="1151" spans="1:16" x14ac:dyDescent="0.2">
      <c r="A1151" t="s">
        <v>350</v>
      </c>
      <c r="B1151" t="s">
        <v>206</v>
      </c>
      <c r="C1151" t="s">
        <v>135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</row>
    <row r="1152" spans="1:16" x14ac:dyDescent="0.2">
      <c r="A1152" t="s">
        <v>350</v>
      </c>
      <c r="B1152" t="s">
        <v>207</v>
      </c>
      <c r="C1152" t="s">
        <v>135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</row>
    <row r="1153" spans="1:17" x14ac:dyDescent="0.2">
      <c r="A1153" t="s">
        <v>350</v>
      </c>
      <c r="B1153" t="s">
        <v>208</v>
      </c>
      <c r="C1153" t="s">
        <v>135</v>
      </c>
      <c r="E1153">
        <v>677</v>
      </c>
      <c r="F1153">
        <v>707</v>
      </c>
      <c r="G1153">
        <v>707</v>
      </c>
      <c r="H1153">
        <v>715</v>
      </c>
      <c r="I1153">
        <v>715</v>
      </c>
      <c r="J1153">
        <v>715</v>
      </c>
      <c r="K1153">
        <v>715</v>
      </c>
      <c r="L1153">
        <v>715</v>
      </c>
      <c r="M1153">
        <v>715</v>
      </c>
      <c r="N1153">
        <v>715</v>
      </c>
      <c r="O1153">
        <v>715</v>
      </c>
      <c r="P1153">
        <v>715</v>
      </c>
    </row>
    <row r="1154" spans="1:17" x14ac:dyDescent="0.2">
      <c r="A1154" t="s">
        <v>350</v>
      </c>
      <c r="B1154" t="s">
        <v>209</v>
      </c>
      <c r="C1154" t="s">
        <v>135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372</v>
      </c>
      <c r="K1154">
        <v>773</v>
      </c>
      <c r="L1154">
        <v>810</v>
      </c>
      <c r="M1154">
        <v>810</v>
      </c>
      <c r="N1154">
        <v>1529</v>
      </c>
      <c r="O1154">
        <v>1787</v>
      </c>
      <c r="P1154">
        <v>2067</v>
      </c>
    </row>
    <row r="1155" spans="1:17" x14ac:dyDescent="0.2">
      <c r="A1155" t="s">
        <v>350</v>
      </c>
      <c r="B1155" t="s">
        <v>210</v>
      </c>
      <c r="C1155" t="s">
        <v>135</v>
      </c>
      <c r="E1155">
        <v>0</v>
      </c>
      <c r="F1155">
        <v>0</v>
      </c>
      <c r="G1155">
        <v>0</v>
      </c>
      <c r="H1155">
        <v>60</v>
      </c>
      <c r="I1155">
        <v>60</v>
      </c>
      <c r="J1155">
        <v>60</v>
      </c>
      <c r="K1155">
        <v>60</v>
      </c>
      <c r="L1155">
        <v>60</v>
      </c>
      <c r="M1155">
        <v>60</v>
      </c>
      <c r="N1155">
        <v>60</v>
      </c>
      <c r="O1155">
        <v>60</v>
      </c>
      <c r="P1155">
        <v>60</v>
      </c>
    </row>
    <row r="1156" spans="1:17" x14ac:dyDescent="0.2">
      <c r="A1156" t="s">
        <v>350</v>
      </c>
      <c r="B1156" t="s">
        <v>211</v>
      </c>
      <c r="C1156" t="s">
        <v>135</v>
      </c>
      <c r="E1156">
        <v>0</v>
      </c>
      <c r="F1156">
        <v>38</v>
      </c>
      <c r="G1156">
        <v>38</v>
      </c>
      <c r="H1156">
        <v>677</v>
      </c>
      <c r="I1156">
        <v>677</v>
      </c>
      <c r="J1156">
        <v>677</v>
      </c>
      <c r="K1156">
        <v>677</v>
      </c>
      <c r="L1156">
        <v>677</v>
      </c>
      <c r="M1156">
        <v>677</v>
      </c>
      <c r="N1156">
        <v>677</v>
      </c>
      <c r="O1156">
        <v>677</v>
      </c>
      <c r="P1156">
        <v>677</v>
      </c>
    </row>
    <row r="1157" spans="1:17" x14ac:dyDescent="0.2">
      <c r="A1157" t="s">
        <v>350</v>
      </c>
      <c r="B1157" t="s">
        <v>212</v>
      </c>
      <c r="C1157" t="s">
        <v>135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</row>
    <row r="1158" spans="1:17" x14ac:dyDescent="0.2">
      <c r="A1158" t="s">
        <v>350</v>
      </c>
      <c r="B1158" t="s">
        <v>213</v>
      </c>
      <c r="C1158" t="s">
        <v>135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</row>
    <row r="1159" spans="1:17" x14ac:dyDescent="0.2">
      <c r="A1159" t="s">
        <v>350</v>
      </c>
      <c r="B1159" t="s">
        <v>342</v>
      </c>
      <c r="C1159" t="s">
        <v>135</v>
      </c>
      <c r="E1159">
        <v>963</v>
      </c>
      <c r="F1159">
        <v>1291</v>
      </c>
      <c r="G1159">
        <v>2457</v>
      </c>
      <c r="H1159">
        <v>3603</v>
      </c>
      <c r="I1159">
        <v>5065</v>
      </c>
      <c r="J1159">
        <v>6120</v>
      </c>
      <c r="K1159">
        <v>6643</v>
      </c>
      <c r="L1159">
        <v>6982</v>
      </c>
      <c r="M1159">
        <v>6982</v>
      </c>
      <c r="N1159">
        <v>8034</v>
      </c>
      <c r="O1159">
        <v>8407</v>
      </c>
      <c r="P1159">
        <v>8793</v>
      </c>
    </row>
    <row r="1160" spans="1:17" x14ac:dyDescent="0.2">
      <c r="A1160" t="s">
        <v>230</v>
      </c>
      <c r="B1160" t="s">
        <v>353</v>
      </c>
      <c r="C1160" t="s">
        <v>135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1</v>
      </c>
      <c r="Q1160">
        <v>10360</v>
      </c>
    </row>
    <row r="1161" spans="1:17" x14ac:dyDescent="0.2">
      <c r="A1161" t="s">
        <v>230</v>
      </c>
      <c r="B1161" t="s">
        <v>354</v>
      </c>
      <c r="C1161" t="s">
        <v>135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1</v>
      </c>
      <c r="Q1161">
        <v>11010</v>
      </c>
    </row>
    <row r="1162" spans="1:17" x14ac:dyDescent="0.2">
      <c r="A1162" t="s">
        <v>230</v>
      </c>
      <c r="B1162" t="s">
        <v>355</v>
      </c>
      <c r="C1162" t="s">
        <v>135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1</v>
      </c>
      <c r="M1162">
        <v>1</v>
      </c>
      <c r="N1162">
        <v>1</v>
      </c>
      <c r="O1162">
        <v>1</v>
      </c>
      <c r="P1162">
        <v>1</v>
      </c>
      <c r="Q1162">
        <v>2680</v>
      </c>
    </row>
    <row r="1163" spans="1:17" x14ac:dyDescent="0.2">
      <c r="A1163" t="s">
        <v>230</v>
      </c>
      <c r="B1163" t="s">
        <v>356</v>
      </c>
      <c r="C1163" t="s">
        <v>135</v>
      </c>
      <c r="E1163">
        <v>0</v>
      </c>
      <c r="F1163">
        <v>0</v>
      </c>
      <c r="G1163">
        <v>0</v>
      </c>
      <c r="H1163">
        <v>0</v>
      </c>
      <c r="I1163">
        <v>1</v>
      </c>
      <c r="J1163">
        <v>1</v>
      </c>
      <c r="K1163">
        <v>1</v>
      </c>
      <c r="L1163">
        <v>1</v>
      </c>
      <c r="M1163">
        <v>1</v>
      </c>
      <c r="N1163">
        <v>1</v>
      </c>
      <c r="O1163">
        <v>1</v>
      </c>
      <c r="P1163">
        <v>1</v>
      </c>
      <c r="Q1163">
        <v>4875</v>
      </c>
    </row>
    <row r="1164" spans="1:17" x14ac:dyDescent="0.2">
      <c r="A1164" t="s">
        <v>340</v>
      </c>
      <c r="B1164" t="s">
        <v>193</v>
      </c>
      <c r="C1164" t="s">
        <v>134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</row>
    <row r="1165" spans="1:17" x14ac:dyDescent="0.2">
      <c r="A1165" t="s">
        <v>340</v>
      </c>
      <c r="B1165" t="s">
        <v>194</v>
      </c>
      <c r="C1165" t="s">
        <v>134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</row>
    <row r="1166" spans="1:17" x14ac:dyDescent="0.2">
      <c r="A1166" t="s">
        <v>340</v>
      </c>
      <c r="B1166" t="s">
        <v>195</v>
      </c>
      <c r="C1166" t="s">
        <v>134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</row>
    <row r="1167" spans="1:17" x14ac:dyDescent="0.2">
      <c r="A1167" t="s">
        <v>340</v>
      </c>
      <c r="B1167" t="s">
        <v>196</v>
      </c>
      <c r="C1167" t="s">
        <v>134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</row>
    <row r="1168" spans="1:17" x14ac:dyDescent="0.2">
      <c r="A1168" t="s">
        <v>340</v>
      </c>
      <c r="B1168" t="s">
        <v>197</v>
      </c>
      <c r="C1168" t="s">
        <v>134</v>
      </c>
      <c r="E1168">
        <v>0</v>
      </c>
      <c r="F1168">
        <v>0</v>
      </c>
      <c r="G1168">
        <v>0.78</v>
      </c>
      <c r="H1168">
        <v>1.8</v>
      </c>
      <c r="I1168">
        <v>1.8</v>
      </c>
      <c r="J1168">
        <v>1.8</v>
      </c>
      <c r="K1168">
        <v>1.8</v>
      </c>
      <c r="L1168">
        <v>1.8</v>
      </c>
      <c r="M1168">
        <v>1.8</v>
      </c>
      <c r="N1168">
        <v>1.8</v>
      </c>
      <c r="O1168">
        <v>1.8</v>
      </c>
      <c r="P1168">
        <v>1.8</v>
      </c>
    </row>
    <row r="1169" spans="1:16" x14ac:dyDescent="0.2">
      <c r="A1169" t="s">
        <v>340</v>
      </c>
      <c r="B1169" t="s">
        <v>198</v>
      </c>
      <c r="C1169" t="s">
        <v>134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</row>
    <row r="1170" spans="1:16" x14ac:dyDescent="0.2">
      <c r="A1170" t="s">
        <v>340</v>
      </c>
      <c r="B1170" t="s">
        <v>199</v>
      </c>
      <c r="C1170" t="s">
        <v>134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</row>
    <row r="1171" spans="1:16" x14ac:dyDescent="0.2">
      <c r="A1171" t="s">
        <v>340</v>
      </c>
      <c r="B1171" t="s">
        <v>200</v>
      </c>
      <c r="C1171" t="s">
        <v>134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</row>
    <row r="1172" spans="1:16" x14ac:dyDescent="0.2">
      <c r="A1172" t="s">
        <v>340</v>
      </c>
      <c r="B1172" t="s">
        <v>201</v>
      </c>
      <c r="C1172" t="s">
        <v>134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</row>
    <row r="1173" spans="1:16" x14ac:dyDescent="0.2">
      <c r="A1173" t="s">
        <v>340</v>
      </c>
      <c r="B1173" t="s">
        <v>202</v>
      </c>
      <c r="C1173" t="s">
        <v>134</v>
      </c>
      <c r="E1173">
        <v>0.31</v>
      </c>
      <c r="F1173">
        <v>0.31</v>
      </c>
      <c r="G1173">
        <v>0.31</v>
      </c>
      <c r="H1173">
        <v>0.31</v>
      </c>
      <c r="I1173">
        <v>2</v>
      </c>
      <c r="J1173">
        <v>2</v>
      </c>
      <c r="K1173">
        <v>2</v>
      </c>
      <c r="L1173">
        <v>2</v>
      </c>
      <c r="M1173">
        <v>2</v>
      </c>
      <c r="N1173">
        <v>2</v>
      </c>
      <c r="O1173">
        <v>2</v>
      </c>
      <c r="P1173">
        <v>2</v>
      </c>
    </row>
    <row r="1174" spans="1:16" x14ac:dyDescent="0.2">
      <c r="A1174" t="s">
        <v>340</v>
      </c>
      <c r="B1174" t="s">
        <v>203</v>
      </c>
      <c r="C1174" t="s">
        <v>134</v>
      </c>
      <c r="E1174">
        <v>0</v>
      </c>
      <c r="F1174">
        <v>0</v>
      </c>
      <c r="G1174">
        <v>0</v>
      </c>
      <c r="H1174">
        <v>1.6</v>
      </c>
      <c r="I1174">
        <v>4.32</v>
      </c>
      <c r="J1174">
        <v>4.32</v>
      </c>
      <c r="K1174">
        <v>4.32</v>
      </c>
      <c r="L1174">
        <v>5</v>
      </c>
      <c r="M1174">
        <v>5</v>
      </c>
      <c r="N1174">
        <v>5</v>
      </c>
      <c r="O1174">
        <v>5</v>
      </c>
      <c r="P1174">
        <v>5</v>
      </c>
    </row>
    <row r="1175" spans="1:16" x14ac:dyDescent="0.2">
      <c r="A1175" t="s">
        <v>340</v>
      </c>
      <c r="B1175" t="s">
        <v>204</v>
      </c>
      <c r="C1175" t="s">
        <v>134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7.56</v>
      </c>
      <c r="N1175">
        <v>7.56</v>
      </c>
      <c r="O1175">
        <v>7.56</v>
      </c>
      <c r="P1175">
        <v>15.56</v>
      </c>
    </row>
    <row r="1176" spans="1:16" x14ac:dyDescent="0.2">
      <c r="A1176" t="s">
        <v>340</v>
      </c>
      <c r="B1176" t="s">
        <v>205</v>
      </c>
      <c r="C1176" t="s">
        <v>134</v>
      </c>
      <c r="E1176">
        <v>3</v>
      </c>
      <c r="F1176">
        <v>6</v>
      </c>
      <c r="G1176">
        <v>9</v>
      </c>
      <c r="H1176">
        <v>14.61</v>
      </c>
      <c r="I1176">
        <v>21.88</v>
      </c>
      <c r="J1176">
        <v>27.58</v>
      </c>
      <c r="K1176">
        <v>29.54</v>
      </c>
      <c r="L1176">
        <v>32.54</v>
      </c>
      <c r="M1176">
        <v>32.54</v>
      </c>
      <c r="N1176">
        <v>37.08</v>
      </c>
      <c r="O1176">
        <v>40.520000000000003</v>
      </c>
      <c r="P1176">
        <v>59.99</v>
      </c>
    </row>
    <row r="1177" spans="1:16" x14ac:dyDescent="0.2">
      <c r="A1177" t="s">
        <v>340</v>
      </c>
      <c r="B1177" t="s">
        <v>206</v>
      </c>
      <c r="C1177" t="s">
        <v>134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</row>
    <row r="1178" spans="1:16" x14ac:dyDescent="0.2">
      <c r="A1178" t="s">
        <v>340</v>
      </c>
      <c r="B1178" t="s">
        <v>207</v>
      </c>
      <c r="C1178" t="s">
        <v>134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</row>
    <row r="1179" spans="1:16" x14ac:dyDescent="0.2">
      <c r="A1179" t="s">
        <v>340</v>
      </c>
      <c r="B1179" t="s">
        <v>208</v>
      </c>
      <c r="C1179" t="s">
        <v>134</v>
      </c>
      <c r="E1179">
        <v>4.3499999999999996</v>
      </c>
      <c r="F1179">
        <v>4.72</v>
      </c>
      <c r="G1179">
        <v>6</v>
      </c>
      <c r="H1179">
        <v>7.8</v>
      </c>
      <c r="I1179">
        <v>7.8</v>
      </c>
      <c r="J1179">
        <v>7.8</v>
      </c>
      <c r="K1179">
        <v>7.8</v>
      </c>
      <c r="L1179">
        <v>7.8</v>
      </c>
      <c r="M1179">
        <v>7.8</v>
      </c>
      <c r="N1179">
        <v>16.11</v>
      </c>
      <c r="O1179">
        <v>18.75</v>
      </c>
      <c r="P1179">
        <v>18.75</v>
      </c>
    </row>
    <row r="1180" spans="1:16" x14ac:dyDescent="0.2">
      <c r="A1180" t="s">
        <v>340</v>
      </c>
      <c r="B1180" t="s">
        <v>209</v>
      </c>
      <c r="C1180" t="s">
        <v>134</v>
      </c>
      <c r="E1180">
        <v>0</v>
      </c>
      <c r="F1180">
        <v>0</v>
      </c>
      <c r="G1180">
        <v>0</v>
      </c>
      <c r="H1180">
        <v>0</v>
      </c>
      <c r="I1180">
        <v>2.52</v>
      </c>
      <c r="J1180">
        <v>7.03</v>
      </c>
      <c r="K1180">
        <v>9.41</v>
      </c>
      <c r="L1180">
        <v>9.94</v>
      </c>
      <c r="M1180">
        <v>9.94</v>
      </c>
      <c r="N1180">
        <v>9.94</v>
      </c>
      <c r="O1180">
        <v>10.67</v>
      </c>
      <c r="P1180">
        <v>19.97</v>
      </c>
    </row>
    <row r="1181" spans="1:16" x14ac:dyDescent="0.2">
      <c r="A1181" t="s">
        <v>340</v>
      </c>
      <c r="B1181" t="s">
        <v>210</v>
      </c>
      <c r="C1181" t="s">
        <v>134</v>
      </c>
      <c r="E1181">
        <v>0</v>
      </c>
      <c r="F1181">
        <v>0</v>
      </c>
      <c r="G1181">
        <v>0</v>
      </c>
      <c r="H1181">
        <v>0.5</v>
      </c>
      <c r="I1181">
        <v>0.5</v>
      </c>
      <c r="J1181">
        <v>0.5</v>
      </c>
      <c r="K1181">
        <v>0.5</v>
      </c>
      <c r="L1181">
        <v>0.5</v>
      </c>
      <c r="M1181">
        <v>0.5</v>
      </c>
      <c r="N1181">
        <v>0.5</v>
      </c>
      <c r="O1181">
        <v>0.5</v>
      </c>
      <c r="P1181">
        <v>0.5</v>
      </c>
    </row>
    <row r="1182" spans="1:16" x14ac:dyDescent="0.2">
      <c r="A1182" t="s">
        <v>340</v>
      </c>
      <c r="B1182" t="s">
        <v>211</v>
      </c>
      <c r="C1182" t="s">
        <v>134</v>
      </c>
      <c r="E1182">
        <v>0</v>
      </c>
      <c r="F1182">
        <v>0</v>
      </c>
      <c r="G1182">
        <v>0</v>
      </c>
      <c r="H1182">
        <v>0.5</v>
      </c>
      <c r="I1182">
        <v>0.5</v>
      </c>
      <c r="J1182">
        <v>0.5</v>
      </c>
      <c r="K1182">
        <v>0.5</v>
      </c>
      <c r="L1182">
        <v>0.5</v>
      </c>
      <c r="M1182">
        <v>0.5</v>
      </c>
      <c r="N1182">
        <v>0.5</v>
      </c>
      <c r="O1182">
        <v>0.5</v>
      </c>
      <c r="P1182">
        <v>0.5</v>
      </c>
    </row>
    <row r="1183" spans="1:16" x14ac:dyDescent="0.2">
      <c r="A1183" t="s">
        <v>340</v>
      </c>
      <c r="B1183" t="s">
        <v>212</v>
      </c>
      <c r="C1183" t="s">
        <v>134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</row>
    <row r="1184" spans="1:16" x14ac:dyDescent="0.2">
      <c r="A1184" t="s">
        <v>340</v>
      </c>
      <c r="B1184" t="s">
        <v>213</v>
      </c>
      <c r="C1184" t="s">
        <v>134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</row>
    <row r="1185" spans="1:16" x14ac:dyDescent="0.2">
      <c r="A1185" t="s">
        <v>340</v>
      </c>
      <c r="B1185" t="s">
        <v>218</v>
      </c>
      <c r="C1185" t="s">
        <v>134</v>
      </c>
      <c r="E1185">
        <v>-0.59</v>
      </c>
      <c r="F1185">
        <v>-0.59</v>
      </c>
      <c r="G1185">
        <v>-1.9</v>
      </c>
      <c r="H1185">
        <v>-2.4500000000000002</v>
      </c>
      <c r="I1185">
        <v>-2.4500000000000002</v>
      </c>
      <c r="J1185">
        <v>-2.4500000000000002</v>
      </c>
      <c r="K1185">
        <v>-2.4500000000000002</v>
      </c>
      <c r="L1185">
        <v>-2.4500000000000002</v>
      </c>
      <c r="M1185">
        <v>-2.4500000000000002</v>
      </c>
      <c r="N1185">
        <v>-2.4500000000000002</v>
      </c>
      <c r="O1185">
        <v>-2.4500000000000002</v>
      </c>
      <c r="P1185">
        <v>-7.28</v>
      </c>
    </row>
    <row r="1186" spans="1:16" x14ac:dyDescent="0.2">
      <c r="A1186" t="s">
        <v>340</v>
      </c>
      <c r="B1186" t="s">
        <v>342</v>
      </c>
      <c r="C1186" t="s">
        <v>134</v>
      </c>
      <c r="E1186">
        <v>7.07</v>
      </c>
      <c r="F1186">
        <v>10.44</v>
      </c>
      <c r="G1186">
        <v>14.2</v>
      </c>
      <c r="H1186">
        <v>24.67</v>
      </c>
      <c r="I1186">
        <v>38.869999999999997</v>
      </c>
      <c r="J1186">
        <v>49.09</v>
      </c>
      <c r="K1186">
        <v>53.43</v>
      </c>
      <c r="L1186">
        <v>57.62</v>
      </c>
      <c r="M1186">
        <v>65.17</v>
      </c>
      <c r="N1186">
        <v>78.040000000000006</v>
      </c>
      <c r="O1186">
        <v>84.84</v>
      </c>
      <c r="P1186">
        <v>116.78</v>
      </c>
    </row>
    <row r="1187" spans="1:16" x14ac:dyDescent="0.2">
      <c r="A1187" t="s">
        <v>266</v>
      </c>
      <c r="B1187" t="s">
        <v>267</v>
      </c>
      <c r="C1187" t="s">
        <v>134</v>
      </c>
      <c r="E1187">
        <v>202.31</v>
      </c>
      <c r="F1187">
        <v>204.45</v>
      </c>
      <c r="G1187">
        <v>206.75</v>
      </c>
      <c r="H1187">
        <v>212.74</v>
      </c>
      <c r="I1187">
        <v>220.24</v>
      </c>
      <c r="J1187">
        <v>229.66</v>
      </c>
      <c r="K1187">
        <v>235.18</v>
      </c>
      <c r="L1187">
        <v>240.63</v>
      </c>
      <c r="M1187">
        <v>246.15</v>
      </c>
      <c r="N1187">
        <v>269.82</v>
      </c>
      <c r="O1187">
        <v>276.22000000000003</v>
      </c>
      <c r="P1187">
        <v>295.94</v>
      </c>
    </row>
    <row r="1188" spans="1:16" x14ac:dyDescent="0.2">
      <c r="A1188" t="s">
        <v>270</v>
      </c>
      <c r="B1188" t="s">
        <v>193</v>
      </c>
      <c r="C1188" t="s">
        <v>134</v>
      </c>
      <c r="E1188">
        <v>2.96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</row>
    <row r="1189" spans="1:16" x14ac:dyDescent="0.2">
      <c r="A1189" t="s">
        <v>270</v>
      </c>
      <c r="B1189" t="s">
        <v>194</v>
      </c>
      <c r="C1189" t="s">
        <v>134</v>
      </c>
      <c r="E1189">
        <v>52.12</v>
      </c>
      <c r="F1189">
        <v>62.73</v>
      </c>
      <c r="G1189">
        <v>51.52</v>
      </c>
      <c r="H1189">
        <v>37.92</v>
      </c>
      <c r="I1189">
        <v>19.86</v>
      </c>
      <c r="J1189">
        <v>17.13</v>
      </c>
      <c r="K1189">
        <v>13.29</v>
      </c>
      <c r="L1189">
        <v>13.34</v>
      </c>
      <c r="M1189">
        <v>7.13</v>
      </c>
      <c r="N1189">
        <v>7.95</v>
      </c>
      <c r="O1189">
        <v>8.9700000000000006</v>
      </c>
      <c r="P1189">
        <v>1.93</v>
      </c>
    </row>
    <row r="1190" spans="1:16" x14ac:dyDescent="0.2">
      <c r="A1190" t="s">
        <v>270</v>
      </c>
      <c r="B1190" t="s">
        <v>195</v>
      </c>
      <c r="C1190" t="s">
        <v>134</v>
      </c>
      <c r="E1190">
        <v>11.53</v>
      </c>
      <c r="F1190">
        <v>12.81</v>
      </c>
      <c r="G1190">
        <v>12.84</v>
      </c>
      <c r="H1190">
        <v>12.48</v>
      </c>
      <c r="I1190">
        <v>12.19</v>
      </c>
      <c r="J1190">
        <v>9.49</v>
      </c>
      <c r="K1190">
        <v>7.91</v>
      </c>
      <c r="L1190">
        <v>6.94</v>
      </c>
      <c r="M1190">
        <v>5.09</v>
      </c>
      <c r="N1190">
        <v>1.06</v>
      </c>
      <c r="O1190">
        <v>0</v>
      </c>
      <c r="P1190">
        <v>0</v>
      </c>
    </row>
    <row r="1191" spans="1:16" x14ac:dyDescent="0.2">
      <c r="A1191" t="s">
        <v>270</v>
      </c>
      <c r="B1191" t="s">
        <v>196</v>
      </c>
      <c r="C1191" t="s">
        <v>134</v>
      </c>
      <c r="E1191">
        <v>23.6</v>
      </c>
      <c r="F1191">
        <v>5.09</v>
      </c>
      <c r="G1191">
        <v>5.09</v>
      </c>
      <c r="H1191">
        <v>5.1100000000000003</v>
      </c>
      <c r="I1191">
        <v>5.09</v>
      </c>
      <c r="J1191">
        <v>5.1100000000000003</v>
      </c>
      <c r="K1191">
        <v>5.09</v>
      </c>
      <c r="L1191">
        <v>5.09</v>
      </c>
      <c r="M1191">
        <v>5.09</v>
      </c>
      <c r="N1191">
        <v>5.09</v>
      </c>
      <c r="O1191">
        <v>5.1100000000000003</v>
      </c>
      <c r="P1191">
        <v>5.09</v>
      </c>
    </row>
    <row r="1192" spans="1:16" x14ac:dyDescent="0.2">
      <c r="A1192" t="s">
        <v>270</v>
      </c>
      <c r="B1192" t="s">
        <v>197</v>
      </c>
      <c r="C1192" t="s">
        <v>134</v>
      </c>
      <c r="E1192">
        <v>11.29</v>
      </c>
      <c r="F1192">
        <v>11.26</v>
      </c>
      <c r="G1192">
        <v>17.27</v>
      </c>
      <c r="H1192">
        <v>25.19</v>
      </c>
      <c r="I1192">
        <v>24.39</v>
      </c>
      <c r="J1192">
        <v>24.12</v>
      </c>
      <c r="K1192">
        <v>24.22</v>
      </c>
      <c r="L1192">
        <v>24.08</v>
      </c>
      <c r="M1192">
        <v>22.71</v>
      </c>
      <c r="N1192">
        <v>23.36</v>
      </c>
      <c r="O1192">
        <v>23.31</v>
      </c>
      <c r="P1192">
        <v>20.82</v>
      </c>
    </row>
    <row r="1193" spans="1:16" x14ac:dyDescent="0.2">
      <c r="A1193" t="s">
        <v>270</v>
      </c>
      <c r="B1193" t="s">
        <v>198</v>
      </c>
      <c r="C1193" t="s">
        <v>134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</row>
    <row r="1194" spans="1:16" x14ac:dyDescent="0.2">
      <c r="A1194" t="s">
        <v>270</v>
      </c>
      <c r="B1194" t="s">
        <v>199</v>
      </c>
      <c r="C1194" t="s">
        <v>134</v>
      </c>
      <c r="E1194">
        <v>2.4900000000000002</v>
      </c>
      <c r="F1194">
        <v>2.48</v>
      </c>
      <c r="G1194">
        <v>2.48</v>
      </c>
      <c r="H1194">
        <v>2.4900000000000002</v>
      </c>
      <c r="I1194">
        <v>2.5499999999999998</v>
      </c>
      <c r="J1194">
        <v>2.48</v>
      </c>
      <c r="K1194">
        <v>2.4700000000000002</v>
      </c>
      <c r="L1194">
        <v>3.1</v>
      </c>
      <c r="M1194">
        <v>2.4700000000000002</v>
      </c>
      <c r="N1194">
        <v>2.23</v>
      </c>
      <c r="O1194">
        <v>2.2400000000000002</v>
      </c>
      <c r="P1194">
        <v>2.4900000000000002</v>
      </c>
    </row>
    <row r="1195" spans="1:16" x14ac:dyDescent="0.2">
      <c r="A1195" t="s">
        <v>270</v>
      </c>
      <c r="B1195" t="s">
        <v>200</v>
      </c>
      <c r="C1195" t="s">
        <v>134</v>
      </c>
      <c r="E1195">
        <v>0.9</v>
      </c>
      <c r="F1195">
        <v>1.66</v>
      </c>
      <c r="G1195">
        <v>0.89</v>
      </c>
      <c r="H1195">
        <v>0.9</v>
      </c>
      <c r="I1195">
        <v>1.46</v>
      </c>
      <c r="J1195">
        <v>1.38</v>
      </c>
      <c r="K1195">
        <v>1.38</v>
      </c>
      <c r="L1195">
        <v>1.48</v>
      </c>
      <c r="M1195">
        <v>0.86</v>
      </c>
      <c r="N1195">
        <v>0.86</v>
      </c>
      <c r="O1195">
        <v>1.01</v>
      </c>
      <c r="P1195">
        <v>1.08</v>
      </c>
    </row>
    <row r="1196" spans="1:16" x14ac:dyDescent="0.2">
      <c r="A1196" t="s">
        <v>270</v>
      </c>
      <c r="B1196" t="s">
        <v>201</v>
      </c>
      <c r="C1196" t="s">
        <v>134</v>
      </c>
      <c r="E1196">
        <v>27.19</v>
      </c>
      <c r="F1196">
        <v>27.11</v>
      </c>
      <c r="G1196">
        <v>27.11</v>
      </c>
      <c r="H1196">
        <v>27.19</v>
      </c>
      <c r="I1196">
        <v>27.11</v>
      </c>
      <c r="J1196">
        <v>27.19</v>
      </c>
      <c r="K1196">
        <v>27.11</v>
      </c>
      <c r="L1196">
        <v>27.11</v>
      </c>
      <c r="M1196">
        <v>27.11</v>
      </c>
      <c r="N1196">
        <v>27.11</v>
      </c>
      <c r="O1196">
        <v>27.19</v>
      </c>
      <c r="P1196">
        <v>27.11</v>
      </c>
    </row>
    <row r="1197" spans="1:16" x14ac:dyDescent="0.2">
      <c r="A1197" t="s">
        <v>270</v>
      </c>
      <c r="B1197" t="s">
        <v>202</v>
      </c>
      <c r="C1197" t="s">
        <v>134</v>
      </c>
      <c r="E1197">
        <v>22.3</v>
      </c>
      <c r="F1197">
        <v>22.45</v>
      </c>
      <c r="G1197">
        <v>22.28</v>
      </c>
      <c r="H1197">
        <v>22.08</v>
      </c>
      <c r="I1197">
        <v>25.21</v>
      </c>
      <c r="J1197">
        <v>25.98</v>
      </c>
      <c r="K1197">
        <v>25.96</v>
      </c>
      <c r="L1197">
        <v>25.93</v>
      </c>
      <c r="M1197">
        <v>25.21</v>
      </c>
      <c r="N1197">
        <v>25.81</v>
      </c>
      <c r="O1197">
        <v>25.84</v>
      </c>
      <c r="P1197">
        <v>25.25</v>
      </c>
    </row>
    <row r="1198" spans="1:16" x14ac:dyDescent="0.2">
      <c r="A1198" t="s">
        <v>270</v>
      </c>
      <c r="B1198" t="s">
        <v>203</v>
      </c>
      <c r="C1198" t="s">
        <v>134</v>
      </c>
      <c r="E1198">
        <v>0</v>
      </c>
      <c r="F1198">
        <v>0</v>
      </c>
      <c r="G1198">
        <v>0</v>
      </c>
      <c r="H1198">
        <v>6.57</v>
      </c>
      <c r="I1198">
        <v>16.7</v>
      </c>
      <c r="J1198">
        <v>16.559999999999999</v>
      </c>
      <c r="K1198">
        <v>16.47</v>
      </c>
      <c r="L1198">
        <v>18.93</v>
      </c>
      <c r="M1198">
        <v>17.98</v>
      </c>
      <c r="N1198">
        <v>18.64</v>
      </c>
      <c r="O1198">
        <v>18.72</v>
      </c>
      <c r="P1198">
        <v>17.04</v>
      </c>
    </row>
    <row r="1199" spans="1:16" x14ac:dyDescent="0.2">
      <c r="A1199" t="s">
        <v>270</v>
      </c>
      <c r="B1199" t="s">
        <v>204</v>
      </c>
      <c r="C1199" t="s">
        <v>134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28.61</v>
      </c>
      <c r="N1199">
        <v>29.75</v>
      </c>
      <c r="O1199">
        <v>29.4</v>
      </c>
      <c r="P1199">
        <v>61</v>
      </c>
    </row>
    <row r="1200" spans="1:16" x14ac:dyDescent="0.2">
      <c r="A1200" t="s">
        <v>270</v>
      </c>
      <c r="B1200" t="s">
        <v>205</v>
      </c>
      <c r="C1200" t="s">
        <v>134</v>
      </c>
      <c r="E1200">
        <v>60.04</v>
      </c>
      <c r="F1200">
        <v>68.739999999999995</v>
      </c>
      <c r="G1200">
        <v>75.41</v>
      </c>
      <c r="H1200">
        <v>89.66</v>
      </c>
      <c r="I1200">
        <v>105.67</v>
      </c>
      <c r="J1200">
        <v>120.67</v>
      </c>
      <c r="K1200">
        <v>127.2</v>
      </c>
      <c r="L1200">
        <v>133.03</v>
      </c>
      <c r="M1200">
        <v>121.71</v>
      </c>
      <c r="N1200">
        <v>143.38999999999999</v>
      </c>
      <c r="O1200">
        <v>152.11000000000001</v>
      </c>
      <c r="P1200">
        <v>171.97</v>
      </c>
    </row>
    <row r="1201" spans="1:16" x14ac:dyDescent="0.2">
      <c r="A1201" t="s">
        <v>270</v>
      </c>
      <c r="B1201" t="s">
        <v>206</v>
      </c>
      <c r="C1201" t="s">
        <v>134</v>
      </c>
      <c r="E1201">
        <v>29.54</v>
      </c>
      <c r="F1201">
        <v>31.54</v>
      </c>
      <c r="G1201">
        <v>33.71</v>
      </c>
      <c r="H1201">
        <v>38.340000000000003</v>
      </c>
      <c r="I1201">
        <v>42.89</v>
      </c>
      <c r="J1201">
        <v>47.7</v>
      </c>
      <c r="K1201">
        <v>49.88</v>
      </c>
      <c r="L1201">
        <v>52.14</v>
      </c>
      <c r="M1201">
        <v>54.36</v>
      </c>
      <c r="N1201">
        <v>63.11</v>
      </c>
      <c r="O1201">
        <v>65.56</v>
      </c>
      <c r="P1201">
        <v>76.78</v>
      </c>
    </row>
    <row r="1202" spans="1:16" x14ac:dyDescent="0.2">
      <c r="A1202" t="s">
        <v>270</v>
      </c>
      <c r="B1202" t="s">
        <v>343</v>
      </c>
      <c r="C1202" t="s">
        <v>134</v>
      </c>
      <c r="E1202">
        <v>-2.64</v>
      </c>
      <c r="F1202">
        <v>-2.95</v>
      </c>
      <c r="G1202">
        <v>-3.36</v>
      </c>
      <c r="H1202">
        <v>-3.87</v>
      </c>
      <c r="I1202">
        <v>-5.01</v>
      </c>
      <c r="J1202">
        <v>-7.02</v>
      </c>
      <c r="K1202">
        <v>-8.07</v>
      </c>
      <c r="L1202">
        <v>-8.32</v>
      </c>
      <c r="M1202">
        <v>-7.76</v>
      </c>
      <c r="N1202">
        <v>-10.01</v>
      </c>
      <c r="O1202">
        <v>-11.02</v>
      </c>
      <c r="P1202">
        <v>-13.41</v>
      </c>
    </row>
    <row r="1203" spans="1:16" x14ac:dyDescent="0.2">
      <c r="A1203" t="s">
        <v>270</v>
      </c>
      <c r="B1203" t="s">
        <v>210</v>
      </c>
      <c r="C1203" t="s">
        <v>134</v>
      </c>
      <c r="E1203">
        <v>-0.49</v>
      </c>
      <c r="F1203">
        <v>-0.59</v>
      </c>
      <c r="G1203">
        <v>-0.88</v>
      </c>
      <c r="H1203">
        <v>-1.67</v>
      </c>
      <c r="I1203">
        <v>-1.98</v>
      </c>
      <c r="J1203">
        <v>-2.0099999999999998</v>
      </c>
      <c r="K1203">
        <v>-1.82</v>
      </c>
      <c r="L1203">
        <v>-1.88</v>
      </c>
      <c r="M1203">
        <v>-1.74</v>
      </c>
      <c r="N1203">
        <v>-1.73</v>
      </c>
      <c r="O1203">
        <v>-1.73</v>
      </c>
      <c r="P1203">
        <v>-1.34</v>
      </c>
    </row>
    <row r="1204" spans="1:16" x14ac:dyDescent="0.2">
      <c r="A1204" t="s">
        <v>270</v>
      </c>
      <c r="B1204" t="s">
        <v>211</v>
      </c>
      <c r="C1204" t="s">
        <v>134</v>
      </c>
      <c r="E1204">
        <v>0</v>
      </c>
      <c r="F1204">
        <v>0</v>
      </c>
      <c r="G1204">
        <v>0</v>
      </c>
      <c r="H1204">
        <v>-0.47</v>
      </c>
      <c r="I1204">
        <v>-0.61</v>
      </c>
      <c r="J1204">
        <v>-0.59</v>
      </c>
      <c r="K1204">
        <v>-0.53</v>
      </c>
      <c r="L1204">
        <v>-0.56000000000000005</v>
      </c>
      <c r="M1204">
        <v>-0.52</v>
      </c>
      <c r="N1204">
        <v>-0.5</v>
      </c>
      <c r="O1204">
        <v>-0.51</v>
      </c>
      <c r="P1204">
        <v>-0.34</v>
      </c>
    </row>
    <row r="1205" spans="1:16" x14ac:dyDescent="0.2">
      <c r="A1205" t="s">
        <v>270</v>
      </c>
      <c r="B1205" t="s">
        <v>212</v>
      </c>
      <c r="C1205" t="s">
        <v>134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</row>
    <row r="1206" spans="1:16" x14ac:dyDescent="0.2">
      <c r="A1206" t="s">
        <v>270</v>
      </c>
      <c r="B1206" t="s">
        <v>213</v>
      </c>
      <c r="C1206" t="s">
        <v>134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</row>
    <row r="1207" spans="1:16" x14ac:dyDescent="0.2">
      <c r="A1207" t="s">
        <v>270</v>
      </c>
      <c r="B1207" t="s">
        <v>344</v>
      </c>
      <c r="C1207" t="s">
        <v>134</v>
      </c>
      <c r="E1207">
        <v>12.08</v>
      </c>
      <c r="F1207">
        <v>12.99</v>
      </c>
      <c r="G1207">
        <v>18.37</v>
      </c>
      <c r="H1207">
        <v>15.49</v>
      </c>
      <c r="I1207">
        <v>16.41</v>
      </c>
      <c r="J1207">
        <v>17.88</v>
      </c>
      <c r="K1207">
        <v>21.13</v>
      </c>
      <c r="L1207">
        <v>20.21</v>
      </c>
      <c r="M1207">
        <v>25.33</v>
      </c>
      <c r="N1207">
        <v>24.79</v>
      </c>
      <c r="O1207">
        <v>23.81</v>
      </c>
      <c r="P1207">
        <v>14.86</v>
      </c>
    </row>
    <row r="1208" spans="1:16" x14ac:dyDescent="0.2">
      <c r="A1208" t="s">
        <v>270</v>
      </c>
      <c r="B1208" t="s">
        <v>345</v>
      </c>
      <c r="C1208" t="s">
        <v>134</v>
      </c>
      <c r="E1208">
        <v>-2.98</v>
      </c>
      <c r="F1208">
        <v>-1.7</v>
      </c>
      <c r="G1208">
        <v>-4.46</v>
      </c>
      <c r="H1208">
        <v>-7.4</v>
      </c>
      <c r="I1208">
        <v>-9.91</v>
      </c>
      <c r="J1208">
        <v>-8.3699999999999992</v>
      </c>
      <c r="K1208">
        <v>-6.53</v>
      </c>
      <c r="L1208">
        <v>-7.32</v>
      </c>
      <c r="M1208">
        <v>-12.13</v>
      </c>
      <c r="N1208">
        <v>-7.3</v>
      </c>
      <c r="O1208">
        <v>-6.36</v>
      </c>
      <c r="P1208">
        <v>-14.99</v>
      </c>
    </row>
    <row r="1209" spans="1:16" x14ac:dyDescent="0.2">
      <c r="A1209" t="s">
        <v>270</v>
      </c>
      <c r="B1209" t="s">
        <v>272</v>
      </c>
      <c r="C1209" t="s">
        <v>134</v>
      </c>
      <c r="E1209">
        <v>0.24</v>
      </c>
      <c r="F1209">
        <v>0.3</v>
      </c>
      <c r="G1209">
        <v>2.44</v>
      </c>
      <c r="H1209">
        <v>5.28</v>
      </c>
      <c r="I1209">
        <v>13.46</v>
      </c>
      <c r="J1209">
        <v>15.54</v>
      </c>
      <c r="K1209">
        <v>14.6</v>
      </c>
      <c r="L1209">
        <v>17.7</v>
      </c>
      <c r="M1209">
        <v>35.369999999999997</v>
      </c>
      <c r="N1209">
        <v>24.43</v>
      </c>
      <c r="O1209">
        <v>27.01</v>
      </c>
      <c r="P1209">
        <v>74.48</v>
      </c>
    </row>
    <row r="1210" spans="1:16" x14ac:dyDescent="0.2">
      <c r="A1210" t="s">
        <v>270</v>
      </c>
      <c r="B1210" t="s">
        <v>346</v>
      </c>
      <c r="C1210" t="s">
        <v>134</v>
      </c>
      <c r="E1210">
        <v>9.1</v>
      </c>
      <c r="F1210">
        <v>11.29</v>
      </c>
      <c r="G1210">
        <v>13.91</v>
      </c>
      <c r="H1210">
        <v>8.09</v>
      </c>
      <c r="I1210">
        <v>6.5</v>
      </c>
      <c r="J1210">
        <v>9.52</v>
      </c>
      <c r="K1210">
        <v>14.6</v>
      </c>
      <c r="L1210">
        <v>12.89</v>
      </c>
      <c r="M1210">
        <v>13.2</v>
      </c>
      <c r="N1210">
        <v>17.489999999999998</v>
      </c>
      <c r="O1210">
        <v>17.45</v>
      </c>
      <c r="P1210">
        <v>-0.13</v>
      </c>
    </row>
    <row r="1211" spans="1:16" x14ac:dyDescent="0.2">
      <c r="A1211" t="s">
        <v>270</v>
      </c>
      <c r="B1211" t="s">
        <v>347</v>
      </c>
      <c r="C1211" t="s">
        <v>134</v>
      </c>
      <c r="E1211">
        <v>252.91</v>
      </c>
      <c r="F1211">
        <v>255.32</v>
      </c>
      <c r="G1211">
        <v>262.73</v>
      </c>
      <c r="H1211">
        <v>277.39999999999998</v>
      </c>
      <c r="I1211">
        <v>291.92</v>
      </c>
      <c r="J1211">
        <v>306.06</v>
      </c>
      <c r="K1211">
        <v>311.69</v>
      </c>
      <c r="L1211">
        <v>320.64</v>
      </c>
      <c r="M1211">
        <v>333.64</v>
      </c>
      <c r="N1211">
        <v>360.9</v>
      </c>
      <c r="O1211">
        <v>370.03</v>
      </c>
      <c r="P1211">
        <v>410.32</v>
      </c>
    </row>
    <row r="1212" spans="1:16" x14ac:dyDescent="0.2">
      <c r="A1212" t="s">
        <v>272</v>
      </c>
      <c r="B1212" t="s">
        <v>202</v>
      </c>
      <c r="C1212" t="s">
        <v>134</v>
      </c>
      <c r="E1212">
        <v>0.01</v>
      </c>
      <c r="F1212">
        <v>0.02</v>
      </c>
      <c r="G1212">
        <v>0.18</v>
      </c>
      <c r="H1212">
        <v>0.45</v>
      </c>
      <c r="I1212">
        <v>1.86</v>
      </c>
      <c r="J1212">
        <v>1.1599999999999999</v>
      </c>
      <c r="K1212">
        <v>1.1000000000000001</v>
      </c>
      <c r="L1212">
        <v>1.1299999999999999</v>
      </c>
      <c r="M1212">
        <v>1.86</v>
      </c>
      <c r="N1212">
        <v>1.26</v>
      </c>
      <c r="O1212">
        <v>1.3</v>
      </c>
      <c r="P1212">
        <v>1.82</v>
      </c>
    </row>
    <row r="1213" spans="1:16" x14ac:dyDescent="0.2">
      <c r="A1213" t="s">
        <v>272</v>
      </c>
      <c r="B1213" t="s">
        <v>203</v>
      </c>
      <c r="C1213" t="s">
        <v>134</v>
      </c>
      <c r="E1213">
        <v>0</v>
      </c>
      <c r="F1213">
        <v>0</v>
      </c>
      <c r="G1213">
        <v>0</v>
      </c>
      <c r="H1213">
        <v>0.36</v>
      </c>
      <c r="I1213">
        <v>1.66</v>
      </c>
      <c r="J1213">
        <v>1.84</v>
      </c>
      <c r="K1213">
        <v>1.88</v>
      </c>
      <c r="L1213">
        <v>2.17</v>
      </c>
      <c r="M1213">
        <v>3.12</v>
      </c>
      <c r="N1213">
        <v>2.4700000000000002</v>
      </c>
      <c r="O1213">
        <v>2.44</v>
      </c>
      <c r="P1213">
        <v>4.07</v>
      </c>
    </row>
    <row r="1214" spans="1:16" x14ac:dyDescent="0.2">
      <c r="A1214" t="s">
        <v>272</v>
      </c>
      <c r="B1214" t="s">
        <v>204</v>
      </c>
      <c r="C1214" t="s">
        <v>134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4.67</v>
      </c>
      <c r="N1214">
        <v>3.52</v>
      </c>
      <c r="O1214">
        <v>3.96</v>
      </c>
      <c r="P1214">
        <v>12.32</v>
      </c>
    </row>
    <row r="1215" spans="1:16" x14ac:dyDescent="0.2">
      <c r="A1215" t="s">
        <v>272</v>
      </c>
      <c r="B1215" t="s">
        <v>205</v>
      </c>
      <c r="C1215" t="s">
        <v>134</v>
      </c>
      <c r="E1215">
        <v>0.23</v>
      </c>
      <c r="F1215">
        <v>0.28000000000000003</v>
      </c>
      <c r="G1215">
        <v>2.2599999999999998</v>
      </c>
      <c r="H1215">
        <v>4.4800000000000004</v>
      </c>
      <c r="I1215">
        <v>9.9499999999999993</v>
      </c>
      <c r="J1215">
        <v>12.54</v>
      </c>
      <c r="K1215">
        <v>11.61</v>
      </c>
      <c r="L1215">
        <v>14.4</v>
      </c>
      <c r="M1215">
        <v>25.72</v>
      </c>
      <c r="N1215">
        <v>17.190000000000001</v>
      </c>
      <c r="O1215">
        <v>19.309999999999999</v>
      </c>
      <c r="P1215">
        <v>56.27</v>
      </c>
    </row>
    <row r="1216" spans="1:16" x14ac:dyDescent="0.2">
      <c r="A1216" t="s">
        <v>259</v>
      </c>
      <c r="B1216" t="s">
        <v>348</v>
      </c>
      <c r="C1216" t="s">
        <v>134</v>
      </c>
      <c r="E1216">
        <v>0.91</v>
      </c>
      <c r="F1216">
        <v>0.86</v>
      </c>
      <c r="G1216">
        <v>1.21</v>
      </c>
      <c r="H1216">
        <v>1.49</v>
      </c>
      <c r="I1216">
        <v>1.35</v>
      </c>
      <c r="J1216">
        <v>0.94</v>
      </c>
      <c r="K1216">
        <v>0.57999999999999996</v>
      </c>
      <c r="L1216">
        <v>0.56000000000000005</v>
      </c>
      <c r="M1216">
        <v>1.26</v>
      </c>
      <c r="N1216">
        <v>1.1499999999999999</v>
      </c>
      <c r="O1216">
        <v>1.17</v>
      </c>
      <c r="P1216">
        <v>4.9800000000000004</v>
      </c>
    </row>
    <row r="1217" spans="1:16" x14ac:dyDescent="0.2">
      <c r="A1217" t="s">
        <v>259</v>
      </c>
      <c r="B1217" t="s">
        <v>261</v>
      </c>
      <c r="C1217" t="s">
        <v>134</v>
      </c>
      <c r="D1217">
        <v>960500</v>
      </c>
      <c r="E1217">
        <v>49062</v>
      </c>
      <c r="F1217">
        <v>51386</v>
      </c>
      <c r="G1217">
        <v>49421</v>
      </c>
      <c r="H1217">
        <v>50811</v>
      </c>
      <c r="I1217">
        <v>53665</v>
      </c>
      <c r="J1217">
        <v>55654</v>
      </c>
      <c r="K1217">
        <v>58227</v>
      </c>
      <c r="L1217">
        <v>60197</v>
      </c>
      <c r="M1217">
        <v>56265</v>
      </c>
      <c r="N1217">
        <v>60163</v>
      </c>
      <c r="O1217">
        <v>61623</v>
      </c>
      <c r="P1217">
        <v>66506</v>
      </c>
    </row>
    <row r="1218" spans="1:16" x14ac:dyDescent="0.2">
      <c r="A1218" t="s">
        <v>259</v>
      </c>
      <c r="B1218" t="s">
        <v>178</v>
      </c>
      <c r="C1218" t="s">
        <v>134</v>
      </c>
      <c r="D1218">
        <v>892343</v>
      </c>
      <c r="E1218">
        <v>46516</v>
      </c>
      <c r="F1218">
        <v>48644</v>
      </c>
      <c r="G1218">
        <v>46586</v>
      </c>
      <c r="H1218">
        <v>47548</v>
      </c>
      <c r="I1218">
        <v>49998</v>
      </c>
      <c r="J1218">
        <v>51618</v>
      </c>
      <c r="K1218">
        <v>54028</v>
      </c>
      <c r="L1218">
        <v>55850</v>
      </c>
      <c r="M1218">
        <v>51786</v>
      </c>
      <c r="N1218">
        <v>55746</v>
      </c>
      <c r="O1218">
        <v>57080</v>
      </c>
      <c r="P1218">
        <v>61385</v>
      </c>
    </row>
    <row r="1219" spans="1:16" x14ac:dyDescent="0.2">
      <c r="A1219" t="s">
        <v>259</v>
      </c>
      <c r="B1219" t="s">
        <v>349</v>
      </c>
      <c r="C1219" t="s">
        <v>134</v>
      </c>
      <c r="E1219">
        <v>0</v>
      </c>
      <c r="F1219">
        <v>0</v>
      </c>
      <c r="G1219">
        <v>0</v>
      </c>
      <c r="H1219">
        <v>19</v>
      </c>
      <c r="I1219">
        <v>45</v>
      </c>
      <c r="J1219">
        <v>45</v>
      </c>
      <c r="K1219">
        <v>45</v>
      </c>
      <c r="L1219">
        <v>48</v>
      </c>
      <c r="M1219">
        <v>48</v>
      </c>
      <c r="N1219">
        <v>51</v>
      </c>
      <c r="O1219">
        <v>51</v>
      </c>
      <c r="P1219">
        <v>70</v>
      </c>
    </row>
    <row r="1220" spans="1:16" x14ac:dyDescent="0.2">
      <c r="A1220" t="s">
        <v>350</v>
      </c>
      <c r="B1220" t="s">
        <v>193</v>
      </c>
      <c r="C1220" t="s">
        <v>134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</row>
    <row r="1221" spans="1:16" x14ac:dyDescent="0.2">
      <c r="A1221" t="s">
        <v>350</v>
      </c>
      <c r="B1221" t="s">
        <v>351</v>
      </c>
      <c r="C1221" t="s">
        <v>134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</row>
    <row r="1222" spans="1:16" x14ac:dyDescent="0.2">
      <c r="A1222" t="s">
        <v>350</v>
      </c>
      <c r="B1222" t="s">
        <v>352</v>
      </c>
      <c r="C1222" t="s">
        <v>134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</row>
    <row r="1223" spans="1:16" x14ac:dyDescent="0.2">
      <c r="A1223" t="s">
        <v>350</v>
      </c>
      <c r="B1223" t="s">
        <v>195</v>
      </c>
      <c r="C1223" t="s">
        <v>134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</row>
    <row r="1224" spans="1:16" x14ac:dyDescent="0.2">
      <c r="A1224" t="s">
        <v>350</v>
      </c>
      <c r="B1224" t="s">
        <v>196</v>
      </c>
      <c r="C1224" t="s">
        <v>134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</row>
    <row r="1225" spans="1:16" x14ac:dyDescent="0.2">
      <c r="A1225" t="s">
        <v>350</v>
      </c>
      <c r="B1225" t="s">
        <v>197</v>
      </c>
      <c r="C1225" t="s">
        <v>134</v>
      </c>
      <c r="E1225">
        <v>0</v>
      </c>
      <c r="F1225">
        <v>0</v>
      </c>
      <c r="G1225">
        <v>441</v>
      </c>
      <c r="H1225">
        <v>1035</v>
      </c>
      <c r="I1225">
        <v>1035</v>
      </c>
      <c r="J1225">
        <v>1035</v>
      </c>
      <c r="K1225">
        <v>1035</v>
      </c>
      <c r="L1225">
        <v>1035</v>
      </c>
      <c r="M1225">
        <v>1035</v>
      </c>
      <c r="N1225">
        <v>1035</v>
      </c>
      <c r="O1225">
        <v>1035</v>
      </c>
      <c r="P1225">
        <v>1035</v>
      </c>
    </row>
    <row r="1226" spans="1:16" x14ac:dyDescent="0.2">
      <c r="A1226" t="s">
        <v>350</v>
      </c>
      <c r="B1226" t="s">
        <v>198</v>
      </c>
      <c r="C1226" t="s">
        <v>134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</row>
    <row r="1227" spans="1:16" x14ac:dyDescent="0.2">
      <c r="A1227" t="s">
        <v>350</v>
      </c>
      <c r="B1227" t="s">
        <v>199</v>
      </c>
      <c r="C1227" t="s">
        <v>134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</row>
    <row r="1228" spans="1:16" x14ac:dyDescent="0.2">
      <c r="A1228" t="s">
        <v>350</v>
      </c>
      <c r="B1228" t="s">
        <v>200</v>
      </c>
      <c r="C1228" t="s">
        <v>134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</row>
    <row r="1229" spans="1:16" x14ac:dyDescent="0.2">
      <c r="A1229" t="s">
        <v>350</v>
      </c>
      <c r="B1229" t="s">
        <v>201</v>
      </c>
      <c r="C1229" t="s">
        <v>134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</row>
    <row r="1230" spans="1:16" x14ac:dyDescent="0.2">
      <c r="A1230" t="s">
        <v>350</v>
      </c>
      <c r="B1230" t="s">
        <v>202</v>
      </c>
      <c r="C1230" t="s">
        <v>134</v>
      </c>
      <c r="E1230">
        <v>42</v>
      </c>
      <c r="F1230">
        <v>42</v>
      </c>
      <c r="G1230">
        <v>42</v>
      </c>
      <c r="H1230">
        <v>42</v>
      </c>
      <c r="I1230">
        <v>229</v>
      </c>
      <c r="J1230">
        <v>229</v>
      </c>
      <c r="K1230">
        <v>229</v>
      </c>
      <c r="L1230">
        <v>229</v>
      </c>
      <c r="M1230">
        <v>229</v>
      </c>
      <c r="N1230">
        <v>229</v>
      </c>
      <c r="O1230">
        <v>229</v>
      </c>
      <c r="P1230">
        <v>229</v>
      </c>
    </row>
    <row r="1231" spans="1:16" x14ac:dyDescent="0.2">
      <c r="A1231" t="s">
        <v>350</v>
      </c>
      <c r="B1231" t="s">
        <v>203</v>
      </c>
      <c r="C1231" t="s">
        <v>134</v>
      </c>
      <c r="E1231">
        <v>0</v>
      </c>
      <c r="F1231">
        <v>0</v>
      </c>
      <c r="G1231">
        <v>0</v>
      </c>
      <c r="H1231">
        <v>398</v>
      </c>
      <c r="I1231">
        <v>1019</v>
      </c>
      <c r="J1231">
        <v>1019</v>
      </c>
      <c r="K1231">
        <v>1019</v>
      </c>
      <c r="L1231">
        <v>1165</v>
      </c>
      <c r="M1231">
        <v>1165</v>
      </c>
      <c r="N1231">
        <v>1165</v>
      </c>
      <c r="O1231">
        <v>1165</v>
      </c>
      <c r="P1231">
        <v>1165</v>
      </c>
    </row>
    <row r="1232" spans="1:16" x14ac:dyDescent="0.2">
      <c r="A1232" t="s">
        <v>350</v>
      </c>
      <c r="B1232" t="s">
        <v>204</v>
      </c>
      <c r="C1232" t="s">
        <v>134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7" x14ac:dyDescent="0.2">
      <c r="A1233" t="s">
        <v>350</v>
      </c>
      <c r="B1233" t="s">
        <v>205</v>
      </c>
      <c r="C1233" t="s">
        <v>134</v>
      </c>
      <c r="E1233">
        <v>248</v>
      </c>
      <c r="F1233">
        <v>513</v>
      </c>
      <c r="G1233">
        <v>767</v>
      </c>
      <c r="H1233">
        <v>1237</v>
      </c>
      <c r="I1233">
        <v>1878</v>
      </c>
      <c r="J1233">
        <v>2388</v>
      </c>
      <c r="K1233">
        <v>2563</v>
      </c>
      <c r="L1233">
        <v>2791</v>
      </c>
      <c r="M1233">
        <v>2791</v>
      </c>
      <c r="N1233">
        <v>3114</v>
      </c>
      <c r="O1233">
        <v>3377</v>
      </c>
      <c r="P1233">
        <v>4744</v>
      </c>
    </row>
    <row r="1234" spans="1:17" x14ac:dyDescent="0.2">
      <c r="A1234" t="s">
        <v>350</v>
      </c>
      <c r="B1234" t="s">
        <v>206</v>
      </c>
      <c r="C1234" t="s">
        <v>134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7" x14ac:dyDescent="0.2">
      <c r="A1235" t="s">
        <v>350</v>
      </c>
      <c r="B1235" t="s">
        <v>207</v>
      </c>
      <c r="C1235" t="s">
        <v>134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</row>
    <row r="1236" spans="1:17" x14ac:dyDescent="0.2">
      <c r="A1236" t="s">
        <v>350</v>
      </c>
      <c r="B1236" t="s">
        <v>208</v>
      </c>
      <c r="C1236" t="s">
        <v>134</v>
      </c>
      <c r="E1236">
        <v>757</v>
      </c>
      <c r="F1236">
        <v>822</v>
      </c>
      <c r="G1236">
        <v>1050</v>
      </c>
      <c r="H1236">
        <v>1369</v>
      </c>
      <c r="I1236">
        <v>1369</v>
      </c>
      <c r="J1236">
        <v>1369</v>
      </c>
      <c r="K1236">
        <v>1369</v>
      </c>
      <c r="L1236">
        <v>1369</v>
      </c>
      <c r="M1236">
        <v>1369</v>
      </c>
      <c r="N1236">
        <v>2550</v>
      </c>
      <c r="O1236">
        <v>2923</v>
      </c>
      <c r="P1236">
        <v>2923</v>
      </c>
    </row>
    <row r="1237" spans="1:17" x14ac:dyDescent="0.2">
      <c r="A1237" t="s">
        <v>350</v>
      </c>
      <c r="B1237" t="s">
        <v>209</v>
      </c>
      <c r="C1237" t="s">
        <v>134</v>
      </c>
      <c r="E1237">
        <v>0</v>
      </c>
      <c r="F1237">
        <v>0</v>
      </c>
      <c r="G1237">
        <v>0</v>
      </c>
      <c r="H1237">
        <v>0</v>
      </c>
      <c r="I1237">
        <v>717</v>
      </c>
      <c r="J1237">
        <v>1902</v>
      </c>
      <c r="K1237">
        <v>2499</v>
      </c>
      <c r="L1237">
        <v>2629</v>
      </c>
      <c r="M1237">
        <v>2629</v>
      </c>
      <c r="N1237">
        <v>2629</v>
      </c>
      <c r="O1237">
        <v>2806</v>
      </c>
      <c r="P1237">
        <v>4957</v>
      </c>
    </row>
    <row r="1238" spans="1:17" x14ac:dyDescent="0.2">
      <c r="A1238" t="s">
        <v>350</v>
      </c>
      <c r="B1238" t="s">
        <v>210</v>
      </c>
      <c r="C1238" t="s">
        <v>134</v>
      </c>
      <c r="E1238">
        <v>0</v>
      </c>
      <c r="F1238">
        <v>0</v>
      </c>
      <c r="G1238">
        <v>0</v>
      </c>
      <c r="H1238">
        <v>113</v>
      </c>
      <c r="I1238">
        <v>113</v>
      </c>
      <c r="J1238">
        <v>113</v>
      </c>
      <c r="K1238">
        <v>113</v>
      </c>
      <c r="L1238">
        <v>113</v>
      </c>
      <c r="M1238">
        <v>113</v>
      </c>
      <c r="N1238">
        <v>113</v>
      </c>
      <c r="O1238">
        <v>113</v>
      </c>
      <c r="P1238">
        <v>113</v>
      </c>
    </row>
    <row r="1239" spans="1:17" x14ac:dyDescent="0.2">
      <c r="A1239" t="s">
        <v>350</v>
      </c>
      <c r="B1239" t="s">
        <v>211</v>
      </c>
      <c r="C1239" t="s">
        <v>134</v>
      </c>
      <c r="E1239">
        <v>0</v>
      </c>
      <c r="F1239">
        <v>0</v>
      </c>
      <c r="G1239">
        <v>0</v>
      </c>
      <c r="H1239">
        <v>106</v>
      </c>
      <c r="I1239">
        <v>106</v>
      </c>
      <c r="J1239">
        <v>106</v>
      </c>
      <c r="K1239">
        <v>106</v>
      </c>
      <c r="L1239">
        <v>106</v>
      </c>
      <c r="M1239">
        <v>106</v>
      </c>
      <c r="N1239">
        <v>106</v>
      </c>
      <c r="O1239">
        <v>106</v>
      </c>
      <c r="P1239">
        <v>106</v>
      </c>
    </row>
    <row r="1240" spans="1:17" x14ac:dyDescent="0.2">
      <c r="A1240" t="s">
        <v>350</v>
      </c>
      <c r="B1240" t="s">
        <v>212</v>
      </c>
      <c r="C1240" t="s">
        <v>134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</row>
    <row r="1241" spans="1:17" x14ac:dyDescent="0.2">
      <c r="A1241" t="s">
        <v>350</v>
      </c>
      <c r="B1241" t="s">
        <v>213</v>
      </c>
      <c r="C1241" t="s">
        <v>134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</row>
    <row r="1242" spans="1:17" x14ac:dyDescent="0.2">
      <c r="A1242" t="s">
        <v>350</v>
      </c>
      <c r="B1242" t="s">
        <v>342</v>
      </c>
      <c r="C1242" t="s">
        <v>134</v>
      </c>
      <c r="E1242">
        <v>1048</v>
      </c>
      <c r="F1242">
        <v>1378</v>
      </c>
      <c r="G1242">
        <v>2300</v>
      </c>
      <c r="H1242">
        <v>4300</v>
      </c>
      <c r="I1242">
        <v>6466</v>
      </c>
      <c r="J1242">
        <v>8161</v>
      </c>
      <c r="K1242">
        <v>8933</v>
      </c>
      <c r="L1242">
        <v>9438</v>
      </c>
      <c r="M1242">
        <v>9438</v>
      </c>
      <c r="N1242">
        <v>10940</v>
      </c>
      <c r="O1242">
        <v>11754</v>
      </c>
      <c r="P1242">
        <v>15273</v>
      </c>
    </row>
    <row r="1243" spans="1:17" x14ac:dyDescent="0.2">
      <c r="A1243" t="s">
        <v>230</v>
      </c>
      <c r="B1243" t="s">
        <v>353</v>
      </c>
      <c r="C1243" t="s">
        <v>134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1</v>
      </c>
      <c r="Q1243">
        <v>10360</v>
      </c>
    </row>
    <row r="1244" spans="1:17" x14ac:dyDescent="0.2">
      <c r="A1244" t="s">
        <v>230</v>
      </c>
      <c r="B1244" t="s">
        <v>354</v>
      </c>
      <c r="C1244" t="s">
        <v>134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1</v>
      </c>
      <c r="Q1244">
        <v>11010</v>
      </c>
    </row>
    <row r="1245" spans="1:17" x14ac:dyDescent="0.2">
      <c r="A1245" t="s">
        <v>230</v>
      </c>
      <c r="B1245" t="s">
        <v>355</v>
      </c>
      <c r="C1245" t="s">
        <v>134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1</v>
      </c>
      <c r="M1245">
        <v>1</v>
      </c>
      <c r="N1245">
        <v>1</v>
      </c>
      <c r="O1245">
        <v>1</v>
      </c>
      <c r="P1245">
        <v>1</v>
      </c>
      <c r="Q1245">
        <v>2680</v>
      </c>
    </row>
    <row r="1246" spans="1:17" x14ac:dyDescent="0.2">
      <c r="A1246" t="s">
        <v>230</v>
      </c>
      <c r="B1246" t="s">
        <v>356</v>
      </c>
      <c r="C1246" t="s">
        <v>134</v>
      </c>
      <c r="E1246">
        <v>0</v>
      </c>
      <c r="F1246">
        <v>0</v>
      </c>
      <c r="G1246">
        <v>0</v>
      </c>
      <c r="H1246">
        <v>0</v>
      </c>
      <c r="I1246">
        <v>1</v>
      </c>
      <c r="J1246">
        <v>1</v>
      </c>
      <c r="K1246">
        <v>1</v>
      </c>
      <c r="L1246">
        <v>1</v>
      </c>
      <c r="M1246">
        <v>1</v>
      </c>
      <c r="N1246">
        <v>1</v>
      </c>
      <c r="O1246">
        <v>1</v>
      </c>
      <c r="P1246">
        <v>1</v>
      </c>
      <c r="Q1246">
        <v>4875</v>
      </c>
    </row>
    <row r="1247" spans="1:17" x14ac:dyDescent="0.2">
      <c r="A1247" t="s">
        <v>340</v>
      </c>
      <c r="B1247" t="s">
        <v>193</v>
      </c>
      <c r="C1247" t="s">
        <v>132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</row>
    <row r="1248" spans="1:17" x14ac:dyDescent="0.2">
      <c r="A1248" t="s">
        <v>340</v>
      </c>
      <c r="B1248" t="s">
        <v>194</v>
      </c>
      <c r="C1248" t="s">
        <v>132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</row>
    <row r="1249" spans="1:16" x14ac:dyDescent="0.2">
      <c r="A1249" t="s">
        <v>340</v>
      </c>
      <c r="B1249" t="s">
        <v>195</v>
      </c>
      <c r="C1249" t="s">
        <v>132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</row>
    <row r="1250" spans="1:16" x14ac:dyDescent="0.2">
      <c r="A1250" t="s">
        <v>340</v>
      </c>
      <c r="B1250" t="s">
        <v>196</v>
      </c>
      <c r="C1250" t="s">
        <v>132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</row>
    <row r="1251" spans="1:16" x14ac:dyDescent="0.2">
      <c r="A1251" t="s">
        <v>340</v>
      </c>
      <c r="B1251" t="s">
        <v>197</v>
      </c>
      <c r="C1251" t="s">
        <v>132</v>
      </c>
      <c r="E1251">
        <v>0</v>
      </c>
      <c r="F1251">
        <v>0</v>
      </c>
      <c r="G1251">
        <v>0.78</v>
      </c>
      <c r="H1251">
        <v>1.8</v>
      </c>
      <c r="I1251">
        <v>1.8</v>
      </c>
      <c r="J1251">
        <v>1.8</v>
      </c>
      <c r="K1251">
        <v>1.8</v>
      </c>
      <c r="L1251">
        <v>1.8</v>
      </c>
      <c r="M1251">
        <v>1.8</v>
      </c>
      <c r="N1251">
        <v>1.8</v>
      </c>
      <c r="O1251">
        <v>1.8</v>
      </c>
      <c r="P1251">
        <v>1.8</v>
      </c>
    </row>
    <row r="1252" spans="1:16" x14ac:dyDescent="0.2">
      <c r="A1252" t="s">
        <v>340</v>
      </c>
      <c r="B1252" t="s">
        <v>198</v>
      </c>
      <c r="C1252" t="s">
        <v>132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3.78</v>
      </c>
      <c r="O1252">
        <v>7.08</v>
      </c>
      <c r="P1252">
        <v>16.350000000000001</v>
      </c>
    </row>
    <row r="1253" spans="1:16" x14ac:dyDescent="0.2">
      <c r="A1253" t="s">
        <v>340</v>
      </c>
      <c r="B1253" t="s">
        <v>199</v>
      </c>
      <c r="C1253" t="s">
        <v>132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</row>
    <row r="1254" spans="1:16" x14ac:dyDescent="0.2">
      <c r="A1254" t="s">
        <v>340</v>
      </c>
      <c r="B1254" t="s">
        <v>200</v>
      </c>
      <c r="C1254" t="s">
        <v>132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</row>
    <row r="1255" spans="1:16" x14ac:dyDescent="0.2">
      <c r="A1255" t="s">
        <v>340</v>
      </c>
      <c r="B1255" t="s">
        <v>201</v>
      </c>
      <c r="C1255" t="s">
        <v>132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</row>
    <row r="1256" spans="1:16" x14ac:dyDescent="0.2">
      <c r="A1256" t="s">
        <v>340</v>
      </c>
      <c r="B1256" t="s">
        <v>202</v>
      </c>
      <c r="C1256" t="s">
        <v>132</v>
      </c>
      <c r="E1256">
        <v>0.19</v>
      </c>
      <c r="F1256">
        <v>0.19</v>
      </c>
      <c r="G1256">
        <v>0.5</v>
      </c>
      <c r="H1256">
        <v>0.6</v>
      </c>
      <c r="I1256">
        <v>1</v>
      </c>
      <c r="J1256">
        <v>1</v>
      </c>
      <c r="K1256">
        <v>1</v>
      </c>
      <c r="L1256">
        <v>1</v>
      </c>
      <c r="M1256">
        <v>1</v>
      </c>
      <c r="N1256">
        <v>1</v>
      </c>
      <c r="O1256">
        <v>1</v>
      </c>
      <c r="P1256">
        <v>1</v>
      </c>
    </row>
    <row r="1257" spans="1:16" x14ac:dyDescent="0.2">
      <c r="A1257" t="s">
        <v>340</v>
      </c>
      <c r="B1257" t="s">
        <v>203</v>
      </c>
      <c r="C1257" t="s">
        <v>132</v>
      </c>
      <c r="E1257">
        <v>0</v>
      </c>
      <c r="F1257">
        <v>0</v>
      </c>
      <c r="G1257">
        <v>0</v>
      </c>
      <c r="H1257">
        <v>1.5</v>
      </c>
      <c r="I1257">
        <v>2</v>
      </c>
      <c r="J1257">
        <v>2</v>
      </c>
      <c r="K1257">
        <v>2</v>
      </c>
      <c r="L1257">
        <v>2</v>
      </c>
      <c r="M1257">
        <v>2</v>
      </c>
      <c r="N1257">
        <v>2</v>
      </c>
      <c r="O1257">
        <v>2</v>
      </c>
      <c r="P1257">
        <v>2</v>
      </c>
    </row>
    <row r="1258" spans="1:16" x14ac:dyDescent="0.2">
      <c r="A1258" t="s">
        <v>340</v>
      </c>
      <c r="B1258" t="s">
        <v>204</v>
      </c>
      <c r="C1258" t="s">
        <v>132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7.56</v>
      </c>
      <c r="N1258">
        <v>7.56</v>
      </c>
      <c r="O1258">
        <v>7.56</v>
      </c>
      <c r="P1258">
        <v>15.56</v>
      </c>
    </row>
    <row r="1259" spans="1:16" x14ac:dyDescent="0.2">
      <c r="A1259" t="s">
        <v>340</v>
      </c>
      <c r="B1259" t="s">
        <v>205</v>
      </c>
      <c r="C1259" t="s">
        <v>132</v>
      </c>
      <c r="E1259">
        <v>3</v>
      </c>
      <c r="F1259">
        <v>6</v>
      </c>
      <c r="G1259">
        <v>9</v>
      </c>
      <c r="H1259">
        <v>19.25</v>
      </c>
      <c r="I1259">
        <v>32.119999999999997</v>
      </c>
      <c r="J1259">
        <v>41.02</v>
      </c>
      <c r="K1259">
        <v>44.58</v>
      </c>
      <c r="L1259">
        <v>48.86</v>
      </c>
      <c r="M1259">
        <v>48.86</v>
      </c>
      <c r="N1259">
        <v>61.21</v>
      </c>
      <c r="O1259">
        <v>63.54</v>
      </c>
      <c r="P1259">
        <v>86.09</v>
      </c>
    </row>
    <row r="1260" spans="1:16" x14ac:dyDescent="0.2">
      <c r="A1260" t="s">
        <v>340</v>
      </c>
      <c r="B1260" t="s">
        <v>206</v>
      </c>
      <c r="C1260" t="s">
        <v>132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</row>
    <row r="1261" spans="1:16" x14ac:dyDescent="0.2">
      <c r="A1261" t="s">
        <v>340</v>
      </c>
      <c r="B1261" t="s">
        <v>207</v>
      </c>
      <c r="C1261" t="s">
        <v>132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</row>
    <row r="1262" spans="1:16" x14ac:dyDescent="0.2">
      <c r="A1262" t="s">
        <v>340</v>
      </c>
      <c r="B1262" t="s">
        <v>208</v>
      </c>
      <c r="C1262" t="s">
        <v>132</v>
      </c>
      <c r="E1262">
        <v>4.37</v>
      </c>
      <c r="F1262">
        <v>4.72</v>
      </c>
      <c r="G1262">
        <v>5.97</v>
      </c>
      <c r="H1262">
        <v>7.38</v>
      </c>
      <c r="I1262">
        <v>7.38</v>
      </c>
      <c r="J1262">
        <v>11.45</v>
      </c>
      <c r="K1262">
        <v>17.350000000000001</v>
      </c>
      <c r="L1262">
        <v>22.92</v>
      </c>
      <c r="M1262">
        <v>22.92</v>
      </c>
      <c r="N1262">
        <v>32.79</v>
      </c>
      <c r="O1262">
        <v>34.75</v>
      </c>
      <c r="P1262">
        <v>34.75</v>
      </c>
    </row>
    <row r="1263" spans="1:16" x14ac:dyDescent="0.2">
      <c r="A1263" t="s">
        <v>340</v>
      </c>
      <c r="B1263" t="s">
        <v>209</v>
      </c>
      <c r="C1263" t="s">
        <v>132</v>
      </c>
      <c r="E1263">
        <v>0</v>
      </c>
      <c r="F1263">
        <v>0</v>
      </c>
      <c r="G1263">
        <v>0</v>
      </c>
      <c r="H1263">
        <v>0</v>
      </c>
      <c r="I1263">
        <v>8.1</v>
      </c>
      <c r="J1263">
        <v>12.03</v>
      </c>
      <c r="K1263">
        <v>12.03</v>
      </c>
      <c r="L1263">
        <v>12.03</v>
      </c>
      <c r="M1263">
        <v>12.03</v>
      </c>
      <c r="N1263">
        <v>12.03</v>
      </c>
      <c r="O1263">
        <v>12.03</v>
      </c>
      <c r="P1263">
        <v>27.92</v>
      </c>
    </row>
    <row r="1264" spans="1:16" x14ac:dyDescent="0.2">
      <c r="A1264" t="s">
        <v>340</v>
      </c>
      <c r="B1264" t="s">
        <v>210</v>
      </c>
      <c r="C1264" t="s">
        <v>132</v>
      </c>
      <c r="E1264">
        <v>0</v>
      </c>
      <c r="F1264">
        <v>0</v>
      </c>
      <c r="G1264">
        <v>0</v>
      </c>
      <c r="H1264">
        <v>0.5</v>
      </c>
      <c r="I1264">
        <v>0.5</v>
      </c>
      <c r="J1264">
        <v>0.5</v>
      </c>
      <c r="K1264">
        <v>0.5</v>
      </c>
      <c r="L1264">
        <v>0.5</v>
      </c>
      <c r="M1264">
        <v>0.5</v>
      </c>
      <c r="N1264">
        <v>0.5</v>
      </c>
      <c r="O1264">
        <v>0.5</v>
      </c>
      <c r="P1264">
        <v>0.5</v>
      </c>
    </row>
    <row r="1265" spans="1:16" x14ac:dyDescent="0.2">
      <c r="A1265" t="s">
        <v>340</v>
      </c>
      <c r="B1265" t="s">
        <v>211</v>
      </c>
      <c r="C1265" t="s">
        <v>132</v>
      </c>
      <c r="E1265">
        <v>0</v>
      </c>
      <c r="F1265">
        <v>0</v>
      </c>
      <c r="G1265">
        <v>0</v>
      </c>
      <c r="H1265">
        <v>0.5</v>
      </c>
      <c r="I1265">
        <v>0.5</v>
      </c>
      <c r="J1265">
        <v>0.5</v>
      </c>
      <c r="K1265">
        <v>0.5</v>
      </c>
      <c r="L1265">
        <v>0.5</v>
      </c>
      <c r="M1265">
        <v>0.5</v>
      </c>
      <c r="N1265">
        <v>0.5</v>
      </c>
      <c r="O1265">
        <v>0.5</v>
      </c>
      <c r="P1265">
        <v>0.5</v>
      </c>
    </row>
    <row r="1266" spans="1:16" x14ac:dyDescent="0.2">
      <c r="A1266" t="s">
        <v>340</v>
      </c>
      <c r="B1266" t="s">
        <v>212</v>
      </c>
      <c r="C1266" t="s">
        <v>132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</row>
    <row r="1267" spans="1:16" x14ac:dyDescent="0.2">
      <c r="A1267" t="s">
        <v>340</v>
      </c>
      <c r="B1267" t="s">
        <v>213</v>
      </c>
      <c r="C1267" t="s">
        <v>132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</row>
    <row r="1268" spans="1:16" x14ac:dyDescent="0.2">
      <c r="A1268" t="s">
        <v>340</v>
      </c>
      <c r="B1268" t="s">
        <v>218</v>
      </c>
      <c r="C1268" t="s">
        <v>132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-0.27</v>
      </c>
      <c r="N1268">
        <v>-0.27</v>
      </c>
      <c r="O1268">
        <v>-1.21</v>
      </c>
      <c r="P1268">
        <v>-13.88</v>
      </c>
    </row>
    <row r="1269" spans="1:16" x14ac:dyDescent="0.2">
      <c r="A1269" t="s">
        <v>340</v>
      </c>
      <c r="B1269" t="s">
        <v>342</v>
      </c>
      <c r="C1269" t="s">
        <v>132</v>
      </c>
      <c r="E1269">
        <v>7.56</v>
      </c>
      <c r="F1269">
        <v>10.91</v>
      </c>
      <c r="G1269">
        <v>16.25</v>
      </c>
      <c r="H1269">
        <v>31.52</v>
      </c>
      <c r="I1269">
        <v>53.4</v>
      </c>
      <c r="J1269">
        <v>70.31</v>
      </c>
      <c r="K1269">
        <v>79.760000000000005</v>
      </c>
      <c r="L1269">
        <v>89.62</v>
      </c>
      <c r="M1269">
        <v>96.9</v>
      </c>
      <c r="N1269">
        <v>122.89</v>
      </c>
      <c r="O1269">
        <v>129.55000000000001</v>
      </c>
      <c r="P1269">
        <v>172.6</v>
      </c>
    </row>
    <row r="1270" spans="1:16" x14ac:dyDescent="0.2">
      <c r="A1270" t="s">
        <v>266</v>
      </c>
      <c r="B1270" t="s">
        <v>267</v>
      </c>
      <c r="C1270" t="s">
        <v>132</v>
      </c>
      <c r="E1270">
        <v>203.09</v>
      </c>
      <c r="F1270">
        <v>205.78</v>
      </c>
      <c r="G1270">
        <v>209.3</v>
      </c>
      <c r="H1270">
        <v>218.94</v>
      </c>
      <c r="I1270">
        <v>231.68</v>
      </c>
      <c r="J1270">
        <v>246.61</v>
      </c>
      <c r="K1270">
        <v>254.82</v>
      </c>
      <c r="L1270">
        <v>262.92</v>
      </c>
      <c r="M1270">
        <v>271.18</v>
      </c>
      <c r="N1270">
        <v>301.23</v>
      </c>
      <c r="O1270">
        <v>309.32</v>
      </c>
      <c r="P1270">
        <v>334.9</v>
      </c>
    </row>
    <row r="1271" spans="1:16" x14ac:dyDescent="0.2">
      <c r="A1271" t="s">
        <v>270</v>
      </c>
      <c r="B1271" t="s">
        <v>193</v>
      </c>
      <c r="C1271" t="s">
        <v>132</v>
      </c>
      <c r="E1271">
        <v>2.97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</row>
    <row r="1272" spans="1:16" x14ac:dyDescent="0.2">
      <c r="A1272" t="s">
        <v>270</v>
      </c>
      <c r="B1272" t="s">
        <v>194</v>
      </c>
      <c r="C1272" t="s">
        <v>132</v>
      </c>
      <c r="E1272">
        <v>53.11</v>
      </c>
      <c r="F1272">
        <v>63</v>
      </c>
      <c r="G1272">
        <v>54.3</v>
      </c>
      <c r="H1272">
        <v>36.880000000000003</v>
      </c>
      <c r="I1272">
        <v>20.2</v>
      </c>
      <c r="J1272">
        <v>16.84</v>
      </c>
      <c r="K1272">
        <v>13.31</v>
      </c>
      <c r="L1272">
        <v>13.4</v>
      </c>
      <c r="M1272">
        <v>7.39</v>
      </c>
      <c r="N1272">
        <v>3.91</v>
      </c>
      <c r="O1272">
        <v>3.1</v>
      </c>
      <c r="P1272">
        <v>0</v>
      </c>
    </row>
    <row r="1273" spans="1:16" x14ac:dyDescent="0.2">
      <c r="A1273" t="s">
        <v>270</v>
      </c>
      <c r="B1273" t="s">
        <v>195</v>
      </c>
      <c r="C1273" t="s">
        <v>132</v>
      </c>
      <c r="E1273">
        <v>11.53</v>
      </c>
      <c r="F1273">
        <v>12.88</v>
      </c>
      <c r="G1273">
        <v>12.61</v>
      </c>
      <c r="H1273">
        <v>12.71</v>
      </c>
      <c r="I1273">
        <v>12.14</v>
      </c>
      <c r="J1273">
        <v>9.48</v>
      </c>
      <c r="K1273">
        <v>8.14</v>
      </c>
      <c r="L1273">
        <v>6.92</v>
      </c>
      <c r="M1273">
        <v>5.18</v>
      </c>
      <c r="N1273">
        <v>0.97</v>
      </c>
      <c r="O1273">
        <v>0</v>
      </c>
      <c r="P1273">
        <v>0</v>
      </c>
    </row>
    <row r="1274" spans="1:16" x14ac:dyDescent="0.2">
      <c r="A1274" t="s">
        <v>270</v>
      </c>
      <c r="B1274" t="s">
        <v>196</v>
      </c>
      <c r="C1274" t="s">
        <v>132</v>
      </c>
      <c r="E1274">
        <v>23.6</v>
      </c>
      <c r="F1274">
        <v>5.09</v>
      </c>
      <c r="G1274">
        <v>5.09</v>
      </c>
      <c r="H1274">
        <v>5.1100000000000003</v>
      </c>
      <c r="I1274">
        <v>5.09</v>
      </c>
      <c r="J1274">
        <v>5.1100000000000003</v>
      </c>
      <c r="K1274">
        <v>5.09</v>
      </c>
      <c r="L1274">
        <v>5.09</v>
      </c>
      <c r="M1274">
        <v>5.09</v>
      </c>
      <c r="N1274">
        <v>5.09</v>
      </c>
      <c r="O1274">
        <v>5.1100000000000003</v>
      </c>
      <c r="P1274">
        <v>5.09</v>
      </c>
    </row>
    <row r="1275" spans="1:16" x14ac:dyDescent="0.2">
      <c r="A1275" t="s">
        <v>270</v>
      </c>
      <c r="B1275" t="s">
        <v>197</v>
      </c>
      <c r="C1275" t="s">
        <v>132</v>
      </c>
      <c r="E1275">
        <v>11.31</v>
      </c>
      <c r="F1275">
        <v>11.26</v>
      </c>
      <c r="G1275">
        <v>17.329999999999998</v>
      </c>
      <c r="H1275">
        <v>24.78</v>
      </c>
      <c r="I1275">
        <v>24.33</v>
      </c>
      <c r="J1275">
        <v>23.94</v>
      </c>
      <c r="K1275">
        <v>23.79</v>
      </c>
      <c r="L1275">
        <v>23.68</v>
      </c>
      <c r="M1275">
        <v>22.65</v>
      </c>
      <c r="N1275">
        <v>22.93</v>
      </c>
      <c r="O1275">
        <v>22.97</v>
      </c>
      <c r="P1275">
        <v>20.91</v>
      </c>
    </row>
    <row r="1276" spans="1:16" x14ac:dyDescent="0.2">
      <c r="A1276" t="s">
        <v>270</v>
      </c>
      <c r="B1276" t="s">
        <v>198</v>
      </c>
      <c r="C1276" t="s">
        <v>132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8.42</v>
      </c>
      <c r="O1276">
        <v>13.98</v>
      </c>
      <c r="P1276">
        <v>9.68</v>
      </c>
    </row>
    <row r="1277" spans="1:16" x14ac:dyDescent="0.2">
      <c r="A1277" t="s">
        <v>270</v>
      </c>
      <c r="B1277" t="s">
        <v>199</v>
      </c>
      <c r="C1277" t="s">
        <v>132</v>
      </c>
      <c r="E1277">
        <v>2.4900000000000002</v>
      </c>
      <c r="F1277">
        <v>3.7</v>
      </c>
      <c r="G1277">
        <v>2.48</v>
      </c>
      <c r="H1277">
        <v>2.4900000000000002</v>
      </c>
      <c r="I1277">
        <v>2.92</v>
      </c>
      <c r="J1277">
        <v>2.5</v>
      </c>
      <c r="K1277">
        <v>2.4900000000000002</v>
      </c>
      <c r="L1277">
        <v>2.4700000000000002</v>
      </c>
      <c r="M1277">
        <v>2.4700000000000002</v>
      </c>
      <c r="N1277">
        <v>2.23</v>
      </c>
      <c r="O1277">
        <v>2.2400000000000002</v>
      </c>
      <c r="P1277">
        <v>2.2599999999999998</v>
      </c>
    </row>
    <row r="1278" spans="1:16" x14ac:dyDescent="0.2">
      <c r="A1278" t="s">
        <v>270</v>
      </c>
      <c r="B1278" t="s">
        <v>200</v>
      </c>
      <c r="C1278" t="s">
        <v>132</v>
      </c>
      <c r="E1278">
        <v>0.9</v>
      </c>
      <c r="F1278">
        <v>1.71</v>
      </c>
      <c r="G1278">
        <v>0.89</v>
      </c>
      <c r="H1278">
        <v>1.28</v>
      </c>
      <c r="I1278">
        <v>1.46</v>
      </c>
      <c r="J1278">
        <v>1.39</v>
      </c>
      <c r="K1278">
        <v>1.35</v>
      </c>
      <c r="L1278">
        <v>1.32</v>
      </c>
      <c r="M1278">
        <v>0.86</v>
      </c>
      <c r="N1278">
        <v>0.86</v>
      </c>
      <c r="O1278">
        <v>0.86</v>
      </c>
      <c r="P1278">
        <v>0.88</v>
      </c>
    </row>
    <row r="1279" spans="1:16" x14ac:dyDescent="0.2">
      <c r="A1279" t="s">
        <v>270</v>
      </c>
      <c r="B1279" t="s">
        <v>201</v>
      </c>
      <c r="C1279" t="s">
        <v>132</v>
      </c>
      <c r="E1279">
        <v>27.19</v>
      </c>
      <c r="F1279">
        <v>27.11</v>
      </c>
      <c r="G1279">
        <v>27.11</v>
      </c>
      <c r="H1279">
        <v>27.19</v>
      </c>
      <c r="I1279">
        <v>27.11</v>
      </c>
      <c r="J1279">
        <v>27.19</v>
      </c>
      <c r="K1279">
        <v>27.11</v>
      </c>
      <c r="L1279">
        <v>27.11</v>
      </c>
      <c r="M1279">
        <v>27.11</v>
      </c>
      <c r="N1279">
        <v>27.11</v>
      </c>
      <c r="O1279">
        <v>27.19</v>
      </c>
      <c r="P1279">
        <v>27.11</v>
      </c>
    </row>
    <row r="1280" spans="1:16" x14ac:dyDescent="0.2">
      <c r="A1280" t="s">
        <v>270</v>
      </c>
      <c r="B1280" t="s">
        <v>202</v>
      </c>
      <c r="C1280" t="s">
        <v>132</v>
      </c>
      <c r="E1280">
        <v>21.98</v>
      </c>
      <c r="F1280">
        <v>22.14</v>
      </c>
      <c r="G1280">
        <v>22.77</v>
      </c>
      <c r="H1280">
        <v>22.71</v>
      </c>
      <c r="I1280">
        <v>23.52</v>
      </c>
      <c r="J1280">
        <v>22.98</v>
      </c>
      <c r="K1280">
        <v>23.12</v>
      </c>
      <c r="L1280">
        <v>23.2</v>
      </c>
      <c r="M1280">
        <v>22.62</v>
      </c>
      <c r="N1280">
        <v>22.64</v>
      </c>
      <c r="O1280">
        <v>22.84</v>
      </c>
      <c r="P1280">
        <v>22.27</v>
      </c>
    </row>
    <row r="1281" spans="1:16" x14ac:dyDescent="0.2">
      <c r="A1281" t="s">
        <v>270</v>
      </c>
      <c r="B1281" t="s">
        <v>203</v>
      </c>
      <c r="C1281" t="s">
        <v>132</v>
      </c>
      <c r="E1281">
        <v>0</v>
      </c>
      <c r="F1281">
        <v>0</v>
      </c>
      <c r="G1281">
        <v>0</v>
      </c>
      <c r="H1281">
        <v>5.95</v>
      </c>
      <c r="I1281">
        <v>7.75</v>
      </c>
      <c r="J1281">
        <v>7.77</v>
      </c>
      <c r="K1281">
        <v>7.83</v>
      </c>
      <c r="L1281">
        <v>7.66</v>
      </c>
      <c r="M1281">
        <v>7.49</v>
      </c>
      <c r="N1281">
        <v>7.43</v>
      </c>
      <c r="O1281">
        <v>7.46</v>
      </c>
      <c r="P1281">
        <v>6.86</v>
      </c>
    </row>
    <row r="1282" spans="1:16" x14ac:dyDescent="0.2">
      <c r="A1282" t="s">
        <v>270</v>
      </c>
      <c r="B1282" t="s">
        <v>204</v>
      </c>
      <c r="C1282" t="s">
        <v>132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28.27</v>
      </c>
      <c r="N1282">
        <v>27.94</v>
      </c>
      <c r="O1282">
        <v>28.13</v>
      </c>
      <c r="P1282">
        <v>61.33</v>
      </c>
    </row>
    <row r="1283" spans="1:16" x14ac:dyDescent="0.2">
      <c r="A1283" t="s">
        <v>270</v>
      </c>
      <c r="B1283" t="s">
        <v>205</v>
      </c>
      <c r="C1283" t="s">
        <v>132</v>
      </c>
      <c r="E1283">
        <v>60.02</v>
      </c>
      <c r="F1283">
        <v>68.91</v>
      </c>
      <c r="G1283">
        <v>76.34</v>
      </c>
      <c r="H1283">
        <v>100</v>
      </c>
      <c r="I1283">
        <v>132.02000000000001</v>
      </c>
      <c r="J1283">
        <v>155.34</v>
      </c>
      <c r="K1283">
        <v>165.63</v>
      </c>
      <c r="L1283">
        <v>177.25</v>
      </c>
      <c r="M1283">
        <v>165.94</v>
      </c>
      <c r="N1283">
        <v>200.61</v>
      </c>
      <c r="O1283">
        <v>207.12</v>
      </c>
      <c r="P1283">
        <v>232.32</v>
      </c>
    </row>
    <row r="1284" spans="1:16" x14ac:dyDescent="0.2">
      <c r="A1284" t="s">
        <v>270</v>
      </c>
      <c r="B1284" t="s">
        <v>206</v>
      </c>
      <c r="C1284" t="s">
        <v>132</v>
      </c>
      <c r="E1284">
        <v>29.54</v>
      </c>
      <c r="F1284">
        <v>31.54</v>
      </c>
      <c r="G1284">
        <v>33.71</v>
      </c>
      <c r="H1284">
        <v>38.340000000000003</v>
      </c>
      <c r="I1284">
        <v>42.89</v>
      </c>
      <c r="J1284">
        <v>47.7</v>
      </c>
      <c r="K1284">
        <v>49.88</v>
      </c>
      <c r="L1284">
        <v>52.14</v>
      </c>
      <c r="M1284">
        <v>54.36</v>
      </c>
      <c r="N1284">
        <v>63.11</v>
      </c>
      <c r="O1284">
        <v>65.56</v>
      </c>
      <c r="P1284">
        <v>76.78</v>
      </c>
    </row>
    <row r="1285" spans="1:16" x14ac:dyDescent="0.2">
      <c r="A1285" t="s">
        <v>270</v>
      </c>
      <c r="B1285" t="s">
        <v>343</v>
      </c>
      <c r="C1285" t="s">
        <v>132</v>
      </c>
      <c r="E1285">
        <v>-2.62</v>
      </c>
      <c r="F1285">
        <v>-2.94</v>
      </c>
      <c r="G1285">
        <v>-3.27</v>
      </c>
      <c r="H1285">
        <v>-3.79</v>
      </c>
      <c r="I1285">
        <v>-7.39</v>
      </c>
      <c r="J1285">
        <v>-10.039999999999999</v>
      </c>
      <c r="K1285">
        <v>-11.35</v>
      </c>
      <c r="L1285">
        <v>-12.6</v>
      </c>
      <c r="M1285">
        <v>-12.05</v>
      </c>
      <c r="N1285">
        <v>-14.63</v>
      </c>
      <c r="O1285">
        <v>-15.28</v>
      </c>
      <c r="P1285">
        <v>-19.52</v>
      </c>
    </row>
    <row r="1286" spans="1:16" x14ac:dyDescent="0.2">
      <c r="A1286" t="s">
        <v>270</v>
      </c>
      <c r="B1286" t="s">
        <v>210</v>
      </c>
      <c r="C1286" t="s">
        <v>132</v>
      </c>
      <c r="E1286">
        <v>-0.47</v>
      </c>
      <c r="F1286">
        <v>-0.56999999999999995</v>
      </c>
      <c r="G1286">
        <v>-0.81</v>
      </c>
      <c r="H1286">
        <v>-1.93</v>
      </c>
      <c r="I1286">
        <v>-1.97</v>
      </c>
      <c r="J1286">
        <v>-1.95</v>
      </c>
      <c r="K1286">
        <v>-1.87</v>
      </c>
      <c r="L1286">
        <v>-1.77</v>
      </c>
      <c r="M1286">
        <v>-1.71</v>
      </c>
      <c r="N1286">
        <v>-1.88</v>
      </c>
      <c r="O1286">
        <v>-1.83</v>
      </c>
      <c r="P1286">
        <v>-1.0900000000000001</v>
      </c>
    </row>
    <row r="1287" spans="1:16" x14ac:dyDescent="0.2">
      <c r="A1287" t="s">
        <v>270</v>
      </c>
      <c r="B1287" t="s">
        <v>211</v>
      </c>
      <c r="C1287" t="s">
        <v>132</v>
      </c>
      <c r="E1287">
        <v>0</v>
      </c>
      <c r="F1287">
        <v>0</v>
      </c>
      <c r="G1287">
        <v>0</v>
      </c>
      <c r="H1287">
        <v>-0.6</v>
      </c>
      <c r="I1287">
        <v>-0.6</v>
      </c>
      <c r="J1287">
        <v>-0.59</v>
      </c>
      <c r="K1287">
        <v>-0.53</v>
      </c>
      <c r="L1287">
        <v>-0.54</v>
      </c>
      <c r="M1287">
        <v>-0.48</v>
      </c>
      <c r="N1287">
        <v>-0.54</v>
      </c>
      <c r="O1287">
        <v>-0.54</v>
      </c>
      <c r="P1287">
        <v>-0.24</v>
      </c>
    </row>
    <row r="1288" spans="1:16" x14ac:dyDescent="0.2">
      <c r="A1288" t="s">
        <v>270</v>
      </c>
      <c r="B1288" t="s">
        <v>212</v>
      </c>
      <c r="C1288" t="s">
        <v>132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</row>
    <row r="1289" spans="1:16" x14ac:dyDescent="0.2">
      <c r="A1289" t="s">
        <v>270</v>
      </c>
      <c r="B1289" t="s">
        <v>213</v>
      </c>
      <c r="C1289" t="s">
        <v>132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</row>
    <row r="1290" spans="1:16" x14ac:dyDescent="0.2">
      <c r="A1290" t="s">
        <v>270</v>
      </c>
      <c r="B1290" t="s">
        <v>344</v>
      </c>
      <c r="C1290" t="s">
        <v>132</v>
      </c>
      <c r="E1290">
        <v>12.09</v>
      </c>
      <c r="F1290">
        <v>12.67</v>
      </c>
      <c r="G1290">
        <v>16.46</v>
      </c>
      <c r="H1290">
        <v>16.27</v>
      </c>
      <c r="I1290">
        <v>16.170000000000002</v>
      </c>
      <c r="J1290">
        <v>18.16</v>
      </c>
      <c r="K1290">
        <v>20.85</v>
      </c>
      <c r="L1290">
        <v>20.16</v>
      </c>
      <c r="M1290">
        <v>25.52</v>
      </c>
      <c r="N1290">
        <v>21.8</v>
      </c>
      <c r="O1290">
        <v>20.86</v>
      </c>
      <c r="P1290">
        <v>9.33</v>
      </c>
    </row>
    <row r="1291" spans="1:16" x14ac:dyDescent="0.2">
      <c r="A1291" t="s">
        <v>270</v>
      </c>
      <c r="B1291" t="s">
        <v>345</v>
      </c>
      <c r="C1291" t="s">
        <v>132</v>
      </c>
      <c r="E1291">
        <v>-2.86</v>
      </c>
      <c r="F1291">
        <v>-1.43</v>
      </c>
      <c r="G1291">
        <v>-3.98</v>
      </c>
      <c r="H1291">
        <v>-10.62</v>
      </c>
      <c r="I1291">
        <v>-11.2</v>
      </c>
      <c r="J1291">
        <v>-9.68</v>
      </c>
      <c r="K1291">
        <v>-8.35</v>
      </c>
      <c r="L1291">
        <v>-7.98</v>
      </c>
      <c r="M1291">
        <v>-12.01</v>
      </c>
      <c r="N1291">
        <v>-9.5399999999999991</v>
      </c>
      <c r="O1291">
        <v>-9.18</v>
      </c>
      <c r="P1291">
        <v>-15.42</v>
      </c>
    </row>
    <row r="1292" spans="1:16" x14ac:dyDescent="0.2">
      <c r="A1292" t="s">
        <v>270</v>
      </c>
      <c r="B1292" t="s">
        <v>272</v>
      </c>
      <c r="C1292" t="s">
        <v>132</v>
      </c>
      <c r="E1292">
        <v>0.23</v>
      </c>
      <c r="F1292">
        <v>0.25</v>
      </c>
      <c r="G1292">
        <v>1.73</v>
      </c>
      <c r="H1292">
        <v>9</v>
      </c>
      <c r="I1292">
        <v>15.7</v>
      </c>
      <c r="J1292">
        <v>20.32</v>
      </c>
      <c r="K1292">
        <v>19.95</v>
      </c>
      <c r="L1292">
        <v>20.77</v>
      </c>
      <c r="M1292">
        <v>37.840000000000003</v>
      </c>
      <c r="N1292">
        <v>39.520000000000003</v>
      </c>
      <c r="O1292">
        <v>40.229999999999997</v>
      </c>
      <c r="P1292">
        <v>87.43</v>
      </c>
    </row>
    <row r="1293" spans="1:16" x14ac:dyDescent="0.2">
      <c r="A1293" t="s">
        <v>270</v>
      </c>
      <c r="B1293" t="s">
        <v>346</v>
      </c>
      <c r="C1293" t="s">
        <v>132</v>
      </c>
      <c r="E1293">
        <v>9.23</v>
      </c>
      <c r="F1293">
        <v>11.24</v>
      </c>
      <c r="G1293">
        <v>12.48</v>
      </c>
      <c r="H1293">
        <v>5.65</v>
      </c>
      <c r="I1293">
        <v>4.9800000000000004</v>
      </c>
      <c r="J1293">
        <v>8.49</v>
      </c>
      <c r="K1293">
        <v>12.5</v>
      </c>
      <c r="L1293">
        <v>12.18</v>
      </c>
      <c r="M1293">
        <v>13.51</v>
      </c>
      <c r="N1293">
        <v>12.26</v>
      </c>
      <c r="O1293">
        <v>11.68</v>
      </c>
      <c r="P1293">
        <v>-6.09</v>
      </c>
    </row>
    <row r="1294" spans="1:16" x14ac:dyDescent="0.2">
      <c r="A1294" t="s">
        <v>270</v>
      </c>
      <c r="B1294" t="s">
        <v>347</v>
      </c>
      <c r="C1294" t="s">
        <v>132</v>
      </c>
      <c r="E1294">
        <v>253.63</v>
      </c>
      <c r="F1294">
        <v>256.51</v>
      </c>
      <c r="G1294">
        <v>265.02</v>
      </c>
      <c r="H1294">
        <v>287.38</v>
      </c>
      <c r="I1294">
        <v>305.64</v>
      </c>
      <c r="J1294">
        <v>325.83999999999997</v>
      </c>
      <c r="K1294">
        <v>334.85</v>
      </c>
      <c r="L1294">
        <v>345.52</v>
      </c>
      <c r="M1294">
        <v>360.71</v>
      </c>
      <c r="N1294">
        <v>398.01</v>
      </c>
      <c r="O1294">
        <v>409.77</v>
      </c>
      <c r="P1294">
        <v>453.99</v>
      </c>
    </row>
    <row r="1295" spans="1:16" x14ac:dyDescent="0.2">
      <c r="A1295" t="s">
        <v>272</v>
      </c>
      <c r="B1295" t="s">
        <v>202</v>
      </c>
      <c r="C1295" t="s">
        <v>132</v>
      </c>
      <c r="E1295">
        <v>0.04</v>
      </c>
      <c r="F1295">
        <v>0.03</v>
      </c>
      <c r="G1295">
        <v>0.3</v>
      </c>
      <c r="H1295">
        <v>0.69</v>
      </c>
      <c r="I1295">
        <v>0.99</v>
      </c>
      <c r="J1295">
        <v>1.59</v>
      </c>
      <c r="K1295">
        <v>1.38</v>
      </c>
      <c r="L1295">
        <v>1.3</v>
      </c>
      <c r="M1295">
        <v>1.89</v>
      </c>
      <c r="N1295">
        <v>1.86</v>
      </c>
      <c r="O1295">
        <v>1.73</v>
      </c>
      <c r="P1295">
        <v>2.2400000000000002</v>
      </c>
    </row>
    <row r="1296" spans="1:16" x14ac:dyDescent="0.2">
      <c r="A1296" t="s">
        <v>272</v>
      </c>
      <c r="B1296" t="s">
        <v>203</v>
      </c>
      <c r="C1296" t="s">
        <v>132</v>
      </c>
      <c r="E1296">
        <v>0</v>
      </c>
      <c r="F1296">
        <v>0</v>
      </c>
      <c r="G1296">
        <v>0</v>
      </c>
      <c r="H1296">
        <v>0.56000000000000005</v>
      </c>
      <c r="I1296">
        <v>0.9</v>
      </c>
      <c r="J1296">
        <v>0.9</v>
      </c>
      <c r="K1296">
        <v>0.82</v>
      </c>
      <c r="L1296">
        <v>0.99</v>
      </c>
      <c r="M1296">
        <v>1.1599999999999999</v>
      </c>
      <c r="N1296">
        <v>1.23</v>
      </c>
      <c r="O1296">
        <v>1.21</v>
      </c>
      <c r="P1296">
        <v>1.79</v>
      </c>
    </row>
    <row r="1297" spans="1:16" x14ac:dyDescent="0.2">
      <c r="A1297" t="s">
        <v>272</v>
      </c>
      <c r="B1297" t="s">
        <v>204</v>
      </c>
      <c r="C1297" t="s">
        <v>132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5.01</v>
      </c>
      <c r="N1297">
        <v>5.33</v>
      </c>
      <c r="O1297">
        <v>5.24</v>
      </c>
      <c r="P1297">
        <v>11.99</v>
      </c>
    </row>
    <row r="1298" spans="1:16" x14ac:dyDescent="0.2">
      <c r="A1298" t="s">
        <v>272</v>
      </c>
      <c r="B1298" t="s">
        <v>205</v>
      </c>
      <c r="C1298" t="s">
        <v>132</v>
      </c>
      <c r="E1298">
        <v>0.19</v>
      </c>
      <c r="F1298">
        <v>0.21</v>
      </c>
      <c r="G1298">
        <v>1.42</v>
      </c>
      <c r="H1298">
        <v>7.75</v>
      </c>
      <c r="I1298">
        <v>13.82</v>
      </c>
      <c r="J1298">
        <v>17.829999999999998</v>
      </c>
      <c r="K1298">
        <v>17.75</v>
      </c>
      <c r="L1298">
        <v>18.48</v>
      </c>
      <c r="M1298">
        <v>29.78</v>
      </c>
      <c r="N1298">
        <v>31.11</v>
      </c>
      <c r="O1298">
        <v>32.049999999999997</v>
      </c>
      <c r="P1298">
        <v>71.42</v>
      </c>
    </row>
    <row r="1299" spans="1:16" x14ac:dyDescent="0.2">
      <c r="A1299" t="s">
        <v>259</v>
      </c>
      <c r="B1299" t="s">
        <v>348</v>
      </c>
      <c r="C1299" t="s">
        <v>132</v>
      </c>
      <c r="E1299">
        <v>0.91</v>
      </c>
      <c r="F1299">
        <v>0.86</v>
      </c>
      <c r="G1299">
        <v>1.21</v>
      </c>
      <c r="H1299">
        <v>1.49</v>
      </c>
      <c r="I1299">
        <v>1.35</v>
      </c>
      <c r="J1299">
        <v>0.94</v>
      </c>
      <c r="K1299">
        <v>0.57999999999999996</v>
      </c>
      <c r="L1299">
        <v>0.56000000000000005</v>
      </c>
      <c r="M1299">
        <v>1.26</v>
      </c>
      <c r="N1299">
        <v>1.1499999999999999</v>
      </c>
      <c r="O1299">
        <v>1.17</v>
      </c>
      <c r="P1299">
        <v>4.9800000000000004</v>
      </c>
    </row>
    <row r="1300" spans="1:16" x14ac:dyDescent="0.2">
      <c r="A1300" t="s">
        <v>259</v>
      </c>
      <c r="B1300" t="s">
        <v>261</v>
      </c>
      <c r="C1300" t="s">
        <v>132</v>
      </c>
      <c r="D1300">
        <v>1009147</v>
      </c>
      <c r="E1300">
        <v>48834</v>
      </c>
      <c r="F1300">
        <v>52605</v>
      </c>
      <c r="G1300">
        <v>49307</v>
      </c>
      <c r="H1300">
        <v>51400</v>
      </c>
      <c r="I1300">
        <v>55367</v>
      </c>
      <c r="J1300">
        <v>58205</v>
      </c>
      <c r="K1300">
        <v>61078</v>
      </c>
      <c r="L1300">
        <v>62651</v>
      </c>
      <c r="M1300">
        <v>59877</v>
      </c>
      <c r="N1300">
        <v>65843</v>
      </c>
      <c r="O1300">
        <v>67998</v>
      </c>
      <c r="P1300">
        <v>70682</v>
      </c>
    </row>
    <row r="1301" spans="1:16" x14ac:dyDescent="0.2">
      <c r="A1301" t="s">
        <v>259</v>
      </c>
      <c r="B1301" t="s">
        <v>178</v>
      </c>
      <c r="C1301" t="s">
        <v>132</v>
      </c>
      <c r="D1301">
        <v>945603</v>
      </c>
      <c r="E1301">
        <v>46616</v>
      </c>
      <c r="F1301">
        <v>50329</v>
      </c>
      <c r="G1301">
        <v>46902</v>
      </c>
      <c r="H1301">
        <v>48574</v>
      </c>
      <c r="I1301">
        <v>52126</v>
      </c>
      <c r="J1301">
        <v>54574</v>
      </c>
      <c r="K1301">
        <v>57280</v>
      </c>
      <c r="L1301">
        <v>58706</v>
      </c>
      <c r="M1301">
        <v>55806</v>
      </c>
      <c r="N1301">
        <v>61582</v>
      </c>
      <c r="O1301">
        <v>63607</v>
      </c>
      <c r="P1301">
        <v>65652</v>
      </c>
    </row>
    <row r="1302" spans="1:16" x14ac:dyDescent="0.2">
      <c r="A1302" t="s">
        <v>259</v>
      </c>
      <c r="B1302" t="s">
        <v>349</v>
      </c>
      <c r="C1302" t="s">
        <v>132</v>
      </c>
      <c r="E1302">
        <v>0</v>
      </c>
      <c r="F1302">
        <v>0</v>
      </c>
      <c r="G1302">
        <v>0</v>
      </c>
      <c r="H1302">
        <v>20</v>
      </c>
      <c r="I1302">
        <v>46</v>
      </c>
      <c r="J1302">
        <v>46</v>
      </c>
      <c r="K1302">
        <v>59</v>
      </c>
      <c r="L1302">
        <v>74</v>
      </c>
      <c r="M1302">
        <v>74</v>
      </c>
      <c r="N1302">
        <v>100</v>
      </c>
      <c r="O1302">
        <v>105</v>
      </c>
      <c r="P1302">
        <v>450</v>
      </c>
    </row>
    <row r="1303" spans="1:16" x14ac:dyDescent="0.2">
      <c r="A1303" t="s">
        <v>350</v>
      </c>
      <c r="B1303" t="s">
        <v>193</v>
      </c>
      <c r="C1303" t="s">
        <v>132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</row>
    <row r="1304" spans="1:16" x14ac:dyDescent="0.2">
      <c r="A1304" t="s">
        <v>350</v>
      </c>
      <c r="B1304" t="s">
        <v>351</v>
      </c>
      <c r="C1304" t="s">
        <v>132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</row>
    <row r="1305" spans="1:16" x14ac:dyDescent="0.2">
      <c r="A1305" t="s">
        <v>350</v>
      </c>
      <c r="B1305" t="s">
        <v>352</v>
      </c>
      <c r="C1305" t="s">
        <v>132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</row>
    <row r="1306" spans="1:16" x14ac:dyDescent="0.2">
      <c r="A1306" t="s">
        <v>350</v>
      </c>
      <c r="B1306" t="s">
        <v>195</v>
      </c>
      <c r="C1306" t="s">
        <v>132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</row>
    <row r="1307" spans="1:16" x14ac:dyDescent="0.2">
      <c r="A1307" t="s">
        <v>350</v>
      </c>
      <c r="B1307" t="s">
        <v>196</v>
      </c>
      <c r="C1307" t="s">
        <v>132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</row>
    <row r="1308" spans="1:16" x14ac:dyDescent="0.2">
      <c r="A1308" t="s">
        <v>350</v>
      </c>
      <c r="B1308" t="s">
        <v>197</v>
      </c>
      <c r="C1308" t="s">
        <v>132</v>
      </c>
      <c r="E1308">
        <v>0</v>
      </c>
      <c r="F1308">
        <v>0</v>
      </c>
      <c r="G1308">
        <v>441</v>
      </c>
      <c r="H1308">
        <v>1035</v>
      </c>
      <c r="I1308">
        <v>1035</v>
      </c>
      <c r="J1308">
        <v>1035</v>
      </c>
      <c r="K1308">
        <v>1035</v>
      </c>
      <c r="L1308">
        <v>1035</v>
      </c>
      <c r="M1308">
        <v>1035</v>
      </c>
      <c r="N1308">
        <v>1035</v>
      </c>
      <c r="O1308">
        <v>1035</v>
      </c>
      <c r="P1308">
        <v>1035</v>
      </c>
    </row>
    <row r="1309" spans="1:16" x14ac:dyDescent="0.2">
      <c r="A1309" t="s">
        <v>350</v>
      </c>
      <c r="B1309" t="s">
        <v>198</v>
      </c>
      <c r="C1309" t="s">
        <v>132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1384</v>
      </c>
      <c r="O1309">
        <v>2581</v>
      </c>
      <c r="P1309">
        <v>5763</v>
      </c>
    </row>
    <row r="1310" spans="1:16" x14ac:dyDescent="0.2">
      <c r="A1310" t="s">
        <v>350</v>
      </c>
      <c r="B1310" t="s">
        <v>199</v>
      </c>
      <c r="C1310" t="s">
        <v>132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</row>
    <row r="1311" spans="1:16" x14ac:dyDescent="0.2">
      <c r="A1311" t="s">
        <v>350</v>
      </c>
      <c r="B1311" t="s">
        <v>200</v>
      </c>
      <c r="C1311" t="s">
        <v>132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</row>
    <row r="1312" spans="1:16" x14ac:dyDescent="0.2">
      <c r="A1312" t="s">
        <v>350</v>
      </c>
      <c r="B1312" t="s">
        <v>201</v>
      </c>
      <c r="C1312" t="s">
        <v>132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</row>
    <row r="1313" spans="1:17" x14ac:dyDescent="0.2">
      <c r="A1313" t="s">
        <v>350</v>
      </c>
      <c r="B1313" t="s">
        <v>202</v>
      </c>
      <c r="C1313" t="s">
        <v>132</v>
      </c>
      <c r="E1313">
        <v>25</v>
      </c>
      <c r="F1313">
        <v>25</v>
      </c>
      <c r="G1313">
        <v>64</v>
      </c>
      <c r="H1313">
        <v>76</v>
      </c>
      <c r="I1313">
        <v>120</v>
      </c>
      <c r="J1313">
        <v>120</v>
      </c>
      <c r="K1313">
        <v>120</v>
      </c>
      <c r="L1313">
        <v>120</v>
      </c>
      <c r="M1313">
        <v>120</v>
      </c>
      <c r="N1313">
        <v>120</v>
      </c>
      <c r="O1313">
        <v>120</v>
      </c>
      <c r="P1313">
        <v>120</v>
      </c>
    </row>
    <row r="1314" spans="1:17" x14ac:dyDescent="0.2">
      <c r="A1314" t="s">
        <v>350</v>
      </c>
      <c r="B1314" t="s">
        <v>203</v>
      </c>
      <c r="C1314" t="s">
        <v>132</v>
      </c>
      <c r="E1314">
        <v>0</v>
      </c>
      <c r="F1314">
        <v>0</v>
      </c>
      <c r="G1314">
        <v>0</v>
      </c>
      <c r="H1314">
        <v>373</v>
      </c>
      <c r="I1314">
        <v>491</v>
      </c>
      <c r="J1314">
        <v>491</v>
      </c>
      <c r="K1314">
        <v>491</v>
      </c>
      <c r="L1314">
        <v>491</v>
      </c>
      <c r="M1314">
        <v>491</v>
      </c>
      <c r="N1314">
        <v>491</v>
      </c>
      <c r="O1314">
        <v>491</v>
      </c>
      <c r="P1314">
        <v>491</v>
      </c>
    </row>
    <row r="1315" spans="1:17" x14ac:dyDescent="0.2">
      <c r="A1315" t="s">
        <v>350</v>
      </c>
      <c r="B1315" t="s">
        <v>204</v>
      </c>
      <c r="C1315" t="s">
        <v>132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</row>
    <row r="1316" spans="1:17" x14ac:dyDescent="0.2">
      <c r="A1316" t="s">
        <v>350</v>
      </c>
      <c r="B1316" t="s">
        <v>205</v>
      </c>
      <c r="C1316" t="s">
        <v>132</v>
      </c>
      <c r="E1316">
        <v>248</v>
      </c>
      <c r="F1316">
        <v>524</v>
      </c>
      <c r="G1316">
        <v>778</v>
      </c>
      <c r="H1316">
        <v>1647</v>
      </c>
      <c r="I1316">
        <v>2792</v>
      </c>
      <c r="J1316">
        <v>3599</v>
      </c>
      <c r="K1316">
        <v>3907</v>
      </c>
      <c r="L1316">
        <v>4238</v>
      </c>
      <c r="M1316">
        <v>4238</v>
      </c>
      <c r="N1316">
        <v>5202</v>
      </c>
      <c r="O1316">
        <v>5395</v>
      </c>
      <c r="P1316">
        <v>6848</v>
      </c>
    </row>
    <row r="1317" spans="1:17" x14ac:dyDescent="0.2">
      <c r="A1317" t="s">
        <v>350</v>
      </c>
      <c r="B1317" t="s">
        <v>206</v>
      </c>
      <c r="C1317" t="s">
        <v>132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</row>
    <row r="1318" spans="1:17" x14ac:dyDescent="0.2">
      <c r="A1318" t="s">
        <v>350</v>
      </c>
      <c r="B1318" t="s">
        <v>207</v>
      </c>
      <c r="C1318" t="s">
        <v>132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</row>
    <row r="1319" spans="1:17" x14ac:dyDescent="0.2">
      <c r="A1319" t="s">
        <v>350</v>
      </c>
      <c r="B1319" t="s">
        <v>208</v>
      </c>
      <c r="C1319" t="s">
        <v>132</v>
      </c>
      <c r="E1319">
        <v>761</v>
      </c>
      <c r="F1319">
        <v>822</v>
      </c>
      <c r="G1319">
        <v>1043</v>
      </c>
      <c r="H1319">
        <v>1293</v>
      </c>
      <c r="I1319">
        <v>1293</v>
      </c>
      <c r="J1319">
        <v>1919</v>
      </c>
      <c r="K1319">
        <v>2793</v>
      </c>
      <c r="L1319">
        <v>3608</v>
      </c>
      <c r="M1319">
        <v>3608</v>
      </c>
      <c r="N1319">
        <v>5015</v>
      </c>
      <c r="O1319">
        <v>5292</v>
      </c>
      <c r="P1319">
        <v>5292</v>
      </c>
    </row>
    <row r="1320" spans="1:17" x14ac:dyDescent="0.2">
      <c r="A1320" t="s">
        <v>350</v>
      </c>
      <c r="B1320" t="s">
        <v>209</v>
      </c>
      <c r="C1320" t="s">
        <v>132</v>
      </c>
      <c r="E1320">
        <v>0</v>
      </c>
      <c r="F1320">
        <v>0</v>
      </c>
      <c r="G1320">
        <v>0</v>
      </c>
      <c r="H1320">
        <v>0</v>
      </c>
      <c r="I1320">
        <v>2311</v>
      </c>
      <c r="J1320">
        <v>3341</v>
      </c>
      <c r="K1320">
        <v>3341</v>
      </c>
      <c r="L1320">
        <v>3341</v>
      </c>
      <c r="M1320">
        <v>3341</v>
      </c>
      <c r="N1320">
        <v>3341</v>
      </c>
      <c r="O1320">
        <v>3341</v>
      </c>
      <c r="P1320">
        <v>7018</v>
      </c>
    </row>
    <row r="1321" spans="1:17" x14ac:dyDescent="0.2">
      <c r="A1321" t="s">
        <v>350</v>
      </c>
      <c r="B1321" t="s">
        <v>210</v>
      </c>
      <c r="C1321" t="s">
        <v>132</v>
      </c>
      <c r="E1321">
        <v>0</v>
      </c>
      <c r="F1321">
        <v>0</v>
      </c>
      <c r="G1321">
        <v>0</v>
      </c>
      <c r="H1321">
        <v>113</v>
      </c>
      <c r="I1321">
        <v>113</v>
      </c>
      <c r="J1321">
        <v>113</v>
      </c>
      <c r="K1321">
        <v>113</v>
      </c>
      <c r="L1321">
        <v>113</v>
      </c>
      <c r="M1321">
        <v>113</v>
      </c>
      <c r="N1321">
        <v>113</v>
      </c>
      <c r="O1321">
        <v>113</v>
      </c>
      <c r="P1321">
        <v>113</v>
      </c>
    </row>
    <row r="1322" spans="1:17" x14ac:dyDescent="0.2">
      <c r="A1322" t="s">
        <v>350</v>
      </c>
      <c r="B1322" t="s">
        <v>211</v>
      </c>
      <c r="C1322" t="s">
        <v>132</v>
      </c>
      <c r="E1322">
        <v>0</v>
      </c>
      <c r="F1322">
        <v>0</v>
      </c>
      <c r="G1322">
        <v>0</v>
      </c>
      <c r="H1322">
        <v>106</v>
      </c>
      <c r="I1322">
        <v>106</v>
      </c>
      <c r="J1322">
        <v>106</v>
      </c>
      <c r="K1322">
        <v>106</v>
      </c>
      <c r="L1322">
        <v>106</v>
      </c>
      <c r="M1322">
        <v>106</v>
      </c>
      <c r="N1322">
        <v>106</v>
      </c>
      <c r="O1322">
        <v>106</v>
      </c>
      <c r="P1322">
        <v>106</v>
      </c>
    </row>
    <row r="1323" spans="1:17" x14ac:dyDescent="0.2">
      <c r="A1323" t="s">
        <v>350</v>
      </c>
      <c r="B1323" t="s">
        <v>212</v>
      </c>
      <c r="C1323" t="s">
        <v>132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</row>
    <row r="1324" spans="1:17" x14ac:dyDescent="0.2">
      <c r="A1324" t="s">
        <v>350</v>
      </c>
      <c r="B1324" t="s">
        <v>213</v>
      </c>
      <c r="C1324" t="s">
        <v>132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7" x14ac:dyDescent="0.2">
      <c r="A1325" t="s">
        <v>350</v>
      </c>
      <c r="B1325" t="s">
        <v>342</v>
      </c>
      <c r="C1325" t="s">
        <v>132</v>
      </c>
      <c r="E1325">
        <v>1034</v>
      </c>
      <c r="F1325">
        <v>1371</v>
      </c>
      <c r="G1325">
        <v>2326</v>
      </c>
      <c r="H1325">
        <v>4643</v>
      </c>
      <c r="I1325">
        <v>8260</v>
      </c>
      <c r="J1325">
        <v>10724</v>
      </c>
      <c r="K1325">
        <v>11906</v>
      </c>
      <c r="L1325">
        <v>13052</v>
      </c>
      <c r="M1325">
        <v>13052</v>
      </c>
      <c r="N1325">
        <v>16807</v>
      </c>
      <c r="O1325">
        <v>18474</v>
      </c>
      <c r="P1325">
        <v>26786</v>
      </c>
    </row>
    <row r="1326" spans="1:17" x14ac:dyDescent="0.2">
      <c r="A1326" t="s">
        <v>230</v>
      </c>
      <c r="B1326" t="s">
        <v>353</v>
      </c>
      <c r="C1326" t="s">
        <v>132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1</v>
      </c>
      <c r="Q1326">
        <v>10360</v>
      </c>
    </row>
    <row r="1327" spans="1:17" x14ac:dyDescent="0.2">
      <c r="A1327" t="s">
        <v>230</v>
      </c>
      <c r="B1327" t="s">
        <v>354</v>
      </c>
      <c r="C1327" t="s">
        <v>132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1</v>
      </c>
      <c r="Q1327">
        <v>11010</v>
      </c>
    </row>
    <row r="1328" spans="1:17" x14ac:dyDescent="0.2">
      <c r="A1328" t="s">
        <v>230</v>
      </c>
      <c r="B1328" t="s">
        <v>355</v>
      </c>
      <c r="C1328" t="s">
        <v>132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1</v>
      </c>
      <c r="M1328">
        <v>1</v>
      </c>
      <c r="N1328">
        <v>1</v>
      </c>
      <c r="O1328">
        <v>1</v>
      </c>
      <c r="P1328">
        <v>1</v>
      </c>
      <c r="Q1328">
        <v>2680</v>
      </c>
    </row>
    <row r="1329" spans="1:17" x14ac:dyDescent="0.2">
      <c r="A1329" t="s">
        <v>230</v>
      </c>
      <c r="B1329" t="s">
        <v>356</v>
      </c>
      <c r="C1329" t="s">
        <v>132</v>
      </c>
      <c r="E1329">
        <v>0</v>
      </c>
      <c r="F1329">
        <v>0</v>
      </c>
      <c r="G1329">
        <v>0</v>
      </c>
      <c r="H1329">
        <v>0</v>
      </c>
      <c r="I1329">
        <v>1</v>
      </c>
      <c r="J1329">
        <v>1</v>
      </c>
      <c r="K1329">
        <v>1</v>
      </c>
      <c r="L1329">
        <v>1</v>
      </c>
      <c r="M1329">
        <v>1</v>
      </c>
      <c r="N1329">
        <v>1</v>
      </c>
      <c r="O1329">
        <v>1</v>
      </c>
      <c r="P1329">
        <v>1</v>
      </c>
      <c r="Q1329">
        <v>4875</v>
      </c>
    </row>
    <row r="1330" spans="1:17" x14ac:dyDescent="0.2">
      <c r="A1330" t="s">
        <v>340</v>
      </c>
      <c r="B1330" t="s">
        <v>193</v>
      </c>
      <c r="C1330" t="s">
        <v>136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7" x14ac:dyDescent="0.2">
      <c r="A1331" t="s">
        <v>340</v>
      </c>
      <c r="B1331" t="s">
        <v>194</v>
      </c>
      <c r="C1331" t="s">
        <v>136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7" x14ac:dyDescent="0.2">
      <c r="A1332" t="s">
        <v>340</v>
      </c>
      <c r="B1332" t="s">
        <v>195</v>
      </c>
      <c r="C1332" t="s">
        <v>136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</row>
    <row r="1333" spans="1:17" x14ac:dyDescent="0.2">
      <c r="A1333" t="s">
        <v>340</v>
      </c>
      <c r="B1333" t="s">
        <v>196</v>
      </c>
      <c r="C1333" t="s">
        <v>136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7" x14ac:dyDescent="0.2">
      <c r="A1334" t="s">
        <v>340</v>
      </c>
      <c r="B1334" t="s">
        <v>197</v>
      </c>
      <c r="C1334" t="s">
        <v>136</v>
      </c>
      <c r="E1334">
        <v>0</v>
      </c>
      <c r="F1334">
        <v>0</v>
      </c>
      <c r="G1334">
        <v>0.16</v>
      </c>
      <c r="H1334">
        <v>0.93</v>
      </c>
      <c r="I1334">
        <v>2.0299999999999998</v>
      </c>
      <c r="J1334">
        <v>2.06</v>
      </c>
      <c r="K1334">
        <v>2.06</v>
      </c>
      <c r="L1334">
        <v>2.29</v>
      </c>
      <c r="M1334">
        <v>2.29</v>
      </c>
      <c r="N1334">
        <v>2.29</v>
      </c>
      <c r="O1334">
        <v>2.29</v>
      </c>
      <c r="P1334">
        <v>2.29</v>
      </c>
    </row>
    <row r="1335" spans="1:17" x14ac:dyDescent="0.2">
      <c r="A1335" t="s">
        <v>340</v>
      </c>
      <c r="B1335" t="s">
        <v>198</v>
      </c>
      <c r="C1335" t="s">
        <v>136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7" x14ac:dyDescent="0.2">
      <c r="A1336" t="s">
        <v>340</v>
      </c>
      <c r="B1336" t="s">
        <v>199</v>
      </c>
      <c r="C1336" t="s">
        <v>136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7" x14ac:dyDescent="0.2">
      <c r="A1337" t="s">
        <v>340</v>
      </c>
      <c r="B1337" t="s">
        <v>200</v>
      </c>
      <c r="C1337" t="s">
        <v>136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7" x14ac:dyDescent="0.2">
      <c r="A1338" t="s">
        <v>340</v>
      </c>
      <c r="B1338" t="s">
        <v>201</v>
      </c>
      <c r="C1338" t="s">
        <v>136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7" x14ac:dyDescent="0.2">
      <c r="A1339" t="s">
        <v>340</v>
      </c>
      <c r="B1339" t="s">
        <v>202</v>
      </c>
      <c r="C1339" t="s">
        <v>136</v>
      </c>
      <c r="E1339">
        <v>0.31</v>
      </c>
      <c r="F1339">
        <v>0.4</v>
      </c>
      <c r="G1339">
        <v>0.4</v>
      </c>
      <c r="H1339">
        <v>0.71</v>
      </c>
      <c r="I1339">
        <v>6.55</v>
      </c>
      <c r="J1339">
        <v>8.49</v>
      </c>
      <c r="K1339">
        <v>8.49</v>
      </c>
      <c r="L1339">
        <v>8.49</v>
      </c>
      <c r="M1339">
        <v>8.49</v>
      </c>
      <c r="N1339">
        <v>8.49</v>
      </c>
      <c r="O1339">
        <v>8.49</v>
      </c>
      <c r="P1339">
        <v>8.6300000000000008</v>
      </c>
    </row>
    <row r="1340" spans="1:17" x14ac:dyDescent="0.2">
      <c r="A1340" t="s">
        <v>340</v>
      </c>
      <c r="B1340" t="s">
        <v>203</v>
      </c>
      <c r="C1340" t="s">
        <v>136</v>
      </c>
      <c r="E1340">
        <v>0</v>
      </c>
      <c r="F1340">
        <v>0</v>
      </c>
      <c r="G1340">
        <v>2.12</v>
      </c>
      <c r="H1340">
        <v>3.62</v>
      </c>
      <c r="I1340">
        <v>5.12</v>
      </c>
      <c r="J1340">
        <v>5.12</v>
      </c>
      <c r="K1340">
        <v>5.12</v>
      </c>
      <c r="L1340">
        <v>7</v>
      </c>
      <c r="M1340">
        <v>7</v>
      </c>
      <c r="N1340">
        <v>10</v>
      </c>
      <c r="O1340">
        <v>10</v>
      </c>
      <c r="P1340">
        <v>10.11</v>
      </c>
    </row>
    <row r="1341" spans="1:17" x14ac:dyDescent="0.2">
      <c r="A1341" t="s">
        <v>340</v>
      </c>
      <c r="B1341" t="s">
        <v>204</v>
      </c>
      <c r="C1341" t="s">
        <v>136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7.56</v>
      </c>
      <c r="N1341">
        <v>7.56</v>
      </c>
      <c r="O1341">
        <v>7.56</v>
      </c>
      <c r="P1341">
        <v>15.56</v>
      </c>
    </row>
    <row r="1342" spans="1:17" x14ac:dyDescent="0.2">
      <c r="A1342" t="s">
        <v>340</v>
      </c>
      <c r="B1342" t="s">
        <v>205</v>
      </c>
      <c r="C1342" t="s">
        <v>136</v>
      </c>
      <c r="E1342">
        <v>3</v>
      </c>
      <c r="F1342">
        <v>6</v>
      </c>
      <c r="G1342">
        <v>9</v>
      </c>
      <c r="H1342">
        <v>12.08</v>
      </c>
      <c r="I1342">
        <v>12.08</v>
      </c>
      <c r="J1342">
        <v>19.12</v>
      </c>
      <c r="K1342">
        <v>21.53</v>
      </c>
      <c r="L1342">
        <v>21.53</v>
      </c>
      <c r="M1342">
        <v>21.53</v>
      </c>
      <c r="N1342">
        <v>25.11</v>
      </c>
      <c r="O1342">
        <v>29.68</v>
      </c>
      <c r="P1342">
        <v>45.82</v>
      </c>
    </row>
    <row r="1343" spans="1:17" x14ac:dyDescent="0.2">
      <c r="A1343" t="s">
        <v>340</v>
      </c>
      <c r="B1343" t="s">
        <v>206</v>
      </c>
      <c r="C1343" t="s">
        <v>136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</row>
    <row r="1344" spans="1:17" x14ac:dyDescent="0.2">
      <c r="A1344" t="s">
        <v>340</v>
      </c>
      <c r="B1344" t="s">
        <v>207</v>
      </c>
      <c r="C1344" t="s">
        <v>136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</row>
    <row r="1345" spans="1:16" x14ac:dyDescent="0.2">
      <c r="A1345" t="s">
        <v>340</v>
      </c>
      <c r="B1345" t="s">
        <v>208</v>
      </c>
      <c r="C1345" t="s">
        <v>136</v>
      </c>
      <c r="E1345">
        <v>4.32</v>
      </c>
      <c r="F1345">
        <v>4.66</v>
      </c>
      <c r="G1345">
        <v>5.85</v>
      </c>
      <c r="H1345">
        <v>6.42</v>
      </c>
      <c r="I1345">
        <v>6.42</v>
      </c>
      <c r="J1345">
        <v>6.42</v>
      </c>
      <c r="K1345">
        <v>6.42</v>
      </c>
      <c r="L1345">
        <v>6.42</v>
      </c>
      <c r="M1345">
        <v>6.42</v>
      </c>
      <c r="N1345">
        <v>6.42</v>
      </c>
      <c r="O1345">
        <v>6.42</v>
      </c>
      <c r="P1345">
        <v>6.42</v>
      </c>
    </row>
    <row r="1346" spans="1:16" x14ac:dyDescent="0.2">
      <c r="A1346" t="s">
        <v>340</v>
      </c>
      <c r="B1346" t="s">
        <v>209</v>
      </c>
      <c r="C1346" t="s">
        <v>136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1.03</v>
      </c>
      <c r="K1346">
        <v>3.18</v>
      </c>
      <c r="L1346">
        <v>3.18</v>
      </c>
      <c r="M1346">
        <v>3.18</v>
      </c>
      <c r="N1346">
        <v>5.78</v>
      </c>
      <c r="O1346">
        <v>7.26</v>
      </c>
      <c r="P1346">
        <v>14.98</v>
      </c>
    </row>
    <row r="1347" spans="1:16" x14ac:dyDescent="0.2">
      <c r="A1347" t="s">
        <v>340</v>
      </c>
      <c r="B1347" t="s">
        <v>210</v>
      </c>
      <c r="C1347" t="s">
        <v>136</v>
      </c>
      <c r="E1347">
        <v>0</v>
      </c>
      <c r="F1347">
        <v>0</v>
      </c>
      <c r="G1347">
        <v>0</v>
      </c>
      <c r="H1347">
        <v>2.12</v>
      </c>
      <c r="I1347">
        <v>2.12</v>
      </c>
      <c r="J1347">
        <v>2.62</v>
      </c>
      <c r="K1347">
        <v>2.62</v>
      </c>
      <c r="L1347">
        <v>2.62</v>
      </c>
      <c r="M1347">
        <v>2.62</v>
      </c>
      <c r="N1347">
        <v>2.62</v>
      </c>
      <c r="O1347">
        <v>2.62</v>
      </c>
      <c r="P1347">
        <v>2.62</v>
      </c>
    </row>
    <row r="1348" spans="1:16" x14ac:dyDescent="0.2">
      <c r="A1348" t="s">
        <v>340</v>
      </c>
      <c r="B1348" t="s">
        <v>211</v>
      </c>
      <c r="C1348" t="s">
        <v>136</v>
      </c>
      <c r="E1348">
        <v>0</v>
      </c>
      <c r="F1348">
        <v>0</v>
      </c>
      <c r="G1348">
        <v>0</v>
      </c>
      <c r="H1348">
        <v>0.5</v>
      </c>
      <c r="I1348">
        <v>0.5</v>
      </c>
      <c r="J1348">
        <v>0.5</v>
      </c>
      <c r="K1348">
        <v>0.5</v>
      </c>
      <c r="L1348">
        <v>0.5</v>
      </c>
      <c r="M1348">
        <v>0.5</v>
      </c>
      <c r="N1348">
        <v>0.5</v>
      </c>
      <c r="O1348">
        <v>0.5</v>
      </c>
      <c r="P1348">
        <v>0.5</v>
      </c>
    </row>
    <row r="1349" spans="1:16" x14ac:dyDescent="0.2">
      <c r="A1349" t="s">
        <v>340</v>
      </c>
      <c r="B1349" t="s">
        <v>212</v>
      </c>
      <c r="C1349" t="s">
        <v>136</v>
      </c>
      <c r="E1349">
        <v>0.03</v>
      </c>
      <c r="F1349">
        <v>0.03</v>
      </c>
      <c r="G1349">
        <v>0.03</v>
      </c>
      <c r="H1349">
        <v>0.03</v>
      </c>
      <c r="I1349">
        <v>0.03</v>
      </c>
      <c r="J1349">
        <v>0.03</v>
      </c>
      <c r="K1349">
        <v>0.03</v>
      </c>
      <c r="L1349">
        <v>0.01</v>
      </c>
      <c r="M1349">
        <v>0.01</v>
      </c>
      <c r="N1349">
        <v>0</v>
      </c>
      <c r="O1349">
        <v>0</v>
      </c>
      <c r="P1349">
        <v>0</v>
      </c>
    </row>
    <row r="1350" spans="1:16" x14ac:dyDescent="0.2">
      <c r="A1350" t="s">
        <v>340</v>
      </c>
      <c r="B1350" t="s">
        <v>213</v>
      </c>
      <c r="C1350" t="s">
        <v>136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 x14ac:dyDescent="0.2">
      <c r="A1351" t="s">
        <v>340</v>
      </c>
      <c r="B1351" t="s">
        <v>218</v>
      </c>
      <c r="C1351" t="s">
        <v>136</v>
      </c>
      <c r="E1351">
        <v>-0.53</v>
      </c>
      <c r="F1351">
        <v>-0.53</v>
      </c>
      <c r="G1351">
        <v>-1.3</v>
      </c>
      <c r="H1351">
        <v>-1.3</v>
      </c>
      <c r="I1351">
        <v>-1.3</v>
      </c>
      <c r="J1351">
        <v>-1.3</v>
      </c>
      <c r="K1351">
        <v>-1.3</v>
      </c>
      <c r="L1351">
        <v>-1.3</v>
      </c>
      <c r="M1351">
        <v>-1.3</v>
      </c>
      <c r="N1351">
        <v>-1.3</v>
      </c>
      <c r="O1351">
        <v>-1.3</v>
      </c>
      <c r="P1351">
        <v>-7.21</v>
      </c>
    </row>
    <row r="1352" spans="1:16" x14ac:dyDescent="0.2">
      <c r="A1352" t="s">
        <v>340</v>
      </c>
      <c r="B1352" t="s">
        <v>342</v>
      </c>
      <c r="C1352" t="s">
        <v>136</v>
      </c>
      <c r="E1352">
        <v>7.14</v>
      </c>
      <c r="F1352">
        <v>10.56</v>
      </c>
      <c r="G1352">
        <v>16.27</v>
      </c>
      <c r="H1352">
        <v>25.13</v>
      </c>
      <c r="I1352">
        <v>33.57</v>
      </c>
      <c r="J1352">
        <v>44.11</v>
      </c>
      <c r="K1352">
        <v>48.66</v>
      </c>
      <c r="L1352">
        <v>50.74</v>
      </c>
      <c r="M1352">
        <v>58.29</v>
      </c>
      <c r="N1352">
        <v>67.47</v>
      </c>
      <c r="O1352">
        <v>73.53</v>
      </c>
      <c r="P1352">
        <v>99.72</v>
      </c>
    </row>
    <row r="1353" spans="1:16" x14ac:dyDescent="0.2">
      <c r="A1353" t="s">
        <v>266</v>
      </c>
      <c r="B1353" t="s">
        <v>267</v>
      </c>
      <c r="C1353" t="s">
        <v>136</v>
      </c>
      <c r="E1353">
        <v>202.31</v>
      </c>
      <c r="F1353">
        <v>204.45</v>
      </c>
      <c r="G1353">
        <v>206.75</v>
      </c>
      <c r="H1353">
        <v>212.74</v>
      </c>
      <c r="I1353">
        <v>220.24</v>
      </c>
      <c r="J1353">
        <v>229.66</v>
      </c>
      <c r="K1353">
        <v>235.18</v>
      </c>
      <c r="L1353">
        <v>240.63</v>
      </c>
      <c r="M1353">
        <v>246.15</v>
      </c>
      <c r="N1353">
        <v>269.82</v>
      </c>
      <c r="O1353">
        <v>276.22000000000003</v>
      </c>
      <c r="P1353">
        <v>295.94</v>
      </c>
    </row>
    <row r="1354" spans="1:16" x14ac:dyDescent="0.2">
      <c r="A1354" t="s">
        <v>270</v>
      </c>
      <c r="B1354" t="s">
        <v>193</v>
      </c>
      <c r="C1354" t="s">
        <v>136</v>
      </c>
      <c r="E1354">
        <v>2.96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</row>
    <row r="1355" spans="1:16" x14ac:dyDescent="0.2">
      <c r="A1355" t="s">
        <v>270</v>
      </c>
      <c r="B1355" t="s">
        <v>194</v>
      </c>
      <c r="C1355" t="s">
        <v>136</v>
      </c>
      <c r="E1355">
        <v>52.2</v>
      </c>
      <c r="F1355">
        <v>62.91</v>
      </c>
      <c r="G1355">
        <v>50.6</v>
      </c>
      <c r="H1355">
        <v>39.82</v>
      </c>
      <c r="I1355">
        <v>25.67</v>
      </c>
      <c r="J1355">
        <v>19.350000000000001</v>
      </c>
      <c r="K1355">
        <v>14.36</v>
      </c>
      <c r="L1355">
        <v>15.67</v>
      </c>
      <c r="M1355">
        <v>8.0299999999999994</v>
      </c>
      <c r="N1355">
        <v>6.56</v>
      </c>
      <c r="O1355">
        <v>8.0299999999999994</v>
      </c>
      <c r="P1355">
        <v>2.44</v>
      </c>
    </row>
    <row r="1356" spans="1:16" x14ac:dyDescent="0.2">
      <c r="A1356" t="s">
        <v>270</v>
      </c>
      <c r="B1356" t="s">
        <v>195</v>
      </c>
      <c r="C1356" t="s">
        <v>136</v>
      </c>
      <c r="E1356">
        <v>11.5</v>
      </c>
      <c r="F1356">
        <v>12.84</v>
      </c>
      <c r="G1356">
        <v>12.34</v>
      </c>
      <c r="H1356">
        <v>11.77</v>
      </c>
      <c r="I1356">
        <v>12.16</v>
      </c>
      <c r="J1356">
        <v>9.5500000000000007</v>
      </c>
      <c r="K1356">
        <v>7.96</v>
      </c>
      <c r="L1356">
        <v>6.82</v>
      </c>
      <c r="M1356">
        <v>5.07</v>
      </c>
      <c r="N1356">
        <v>0.98</v>
      </c>
      <c r="O1356">
        <v>0</v>
      </c>
      <c r="P1356">
        <v>0</v>
      </c>
    </row>
    <row r="1357" spans="1:16" x14ac:dyDescent="0.2">
      <c r="A1357" t="s">
        <v>270</v>
      </c>
      <c r="B1357" t="s">
        <v>196</v>
      </c>
      <c r="C1357" t="s">
        <v>136</v>
      </c>
      <c r="E1357">
        <v>23.6</v>
      </c>
      <c r="F1357">
        <v>5.09</v>
      </c>
      <c r="G1357">
        <v>5.09</v>
      </c>
      <c r="H1357">
        <v>5.1100000000000003</v>
      </c>
      <c r="I1357">
        <v>5.09</v>
      </c>
      <c r="J1357">
        <v>5.1100000000000003</v>
      </c>
      <c r="K1357">
        <v>5.09</v>
      </c>
      <c r="L1357">
        <v>5.09</v>
      </c>
      <c r="M1357">
        <v>5.09</v>
      </c>
      <c r="N1357">
        <v>5.09</v>
      </c>
      <c r="O1357">
        <v>5.1100000000000003</v>
      </c>
      <c r="P1357">
        <v>5.09</v>
      </c>
    </row>
    <row r="1358" spans="1:16" x14ac:dyDescent="0.2">
      <c r="A1358" t="s">
        <v>270</v>
      </c>
      <c r="B1358" t="s">
        <v>197</v>
      </c>
      <c r="C1358" t="s">
        <v>136</v>
      </c>
      <c r="E1358">
        <v>11.29</v>
      </c>
      <c r="F1358">
        <v>11.23</v>
      </c>
      <c r="G1358">
        <v>12.48</v>
      </c>
      <c r="H1358">
        <v>18.68</v>
      </c>
      <c r="I1358">
        <v>26.71</v>
      </c>
      <c r="J1358">
        <v>26.28</v>
      </c>
      <c r="K1358">
        <v>26.38</v>
      </c>
      <c r="L1358">
        <v>27.85</v>
      </c>
      <c r="M1358">
        <v>26.62</v>
      </c>
      <c r="N1358">
        <v>26.67</v>
      </c>
      <c r="O1358">
        <v>26.28</v>
      </c>
      <c r="P1358">
        <v>24.53</v>
      </c>
    </row>
    <row r="1359" spans="1:16" x14ac:dyDescent="0.2">
      <c r="A1359" t="s">
        <v>270</v>
      </c>
      <c r="B1359" t="s">
        <v>198</v>
      </c>
      <c r="C1359" t="s">
        <v>136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</row>
    <row r="1360" spans="1:16" x14ac:dyDescent="0.2">
      <c r="A1360" t="s">
        <v>270</v>
      </c>
      <c r="B1360" t="s">
        <v>199</v>
      </c>
      <c r="C1360" t="s">
        <v>136</v>
      </c>
      <c r="E1360">
        <v>2.4900000000000002</v>
      </c>
      <c r="F1360">
        <v>2.48</v>
      </c>
      <c r="G1360">
        <v>2.48</v>
      </c>
      <c r="H1360">
        <v>2.4900000000000002</v>
      </c>
      <c r="I1360">
        <v>2.4700000000000002</v>
      </c>
      <c r="J1360">
        <v>2.48</v>
      </c>
      <c r="K1360">
        <v>2.4700000000000002</v>
      </c>
      <c r="L1360">
        <v>2.4700000000000002</v>
      </c>
      <c r="M1360">
        <v>2.4700000000000002</v>
      </c>
      <c r="N1360">
        <v>2.23</v>
      </c>
      <c r="O1360">
        <v>2.2400000000000002</v>
      </c>
      <c r="P1360">
        <v>2.37</v>
      </c>
    </row>
    <row r="1361" spans="1:16" x14ac:dyDescent="0.2">
      <c r="A1361" t="s">
        <v>270</v>
      </c>
      <c r="B1361" t="s">
        <v>200</v>
      </c>
      <c r="C1361" t="s">
        <v>136</v>
      </c>
      <c r="E1361">
        <v>0.9</v>
      </c>
      <c r="F1361">
        <v>1.65</v>
      </c>
      <c r="G1361">
        <v>0.89</v>
      </c>
      <c r="H1361">
        <v>0.9</v>
      </c>
      <c r="I1361">
        <v>0.89</v>
      </c>
      <c r="J1361">
        <v>1.34</v>
      </c>
      <c r="K1361">
        <v>1.36</v>
      </c>
      <c r="L1361">
        <v>1.26</v>
      </c>
      <c r="M1361">
        <v>0.86</v>
      </c>
      <c r="N1361">
        <v>0.86</v>
      </c>
      <c r="O1361">
        <v>0.86</v>
      </c>
      <c r="P1361">
        <v>1.04</v>
      </c>
    </row>
    <row r="1362" spans="1:16" x14ac:dyDescent="0.2">
      <c r="A1362" t="s">
        <v>270</v>
      </c>
      <c r="B1362" t="s">
        <v>201</v>
      </c>
      <c r="C1362" t="s">
        <v>136</v>
      </c>
      <c r="E1362">
        <v>27.19</v>
      </c>
      <c r="F1362">
        <v>27.11</v>
      </c>
      <c r="G1362">
        <v>27.11</v>
      </c>
      <c r="H1362">
        <v>27.19</v>
      </c>
      <c r="I1362">
        <v>27.11</v>
      </c>
      <c r="J1362">
        <v>27.19</v>
      </c>
      <c r="K1362">
        <v>27.11</v>
      </c>
      <c r="L1362">
        <v>27.11</v>
      </c>
      <c r="M1362">
        <v>27.11</v>
      </c>
      <c r="N1362">
        <v>27.11</v>
      </c>
      <c r="O1362">
        <v>27.19</v>
      </c>
      <c r="P1362">
        <v>27.11</v>
      </c>
    </row>
    <row r="1363" spans="1:16" x14ac:dyDescent="0.2">
      <c r="A1363" t="s">
        <v>270</v>
      </c>
      <c r="B1363" t="s">
        <v>202</v>
      </c>
      <c r="C1363" t="s">
        <v>136</v>
      </c>
      <c r="E1363">
        <v>22.29</v>
      </c>
      <c r="F1363">
        <v>22.63</v>
      </c>
      <c r="G1363">
        <v>22.51</v>
      </c>
      <c r="H1363">
        <v>23.08</v>
      </c>
      <c r="I1363">
        <v>35.21</v>
      </c>
      <c r="J1363">
        <v>38.17</v>
      </c>
      <c r="K1363">
        <v>38.17</v>
      </c>
      <c r="L1363">
        <v>38.06</v>
      </c>
      <c r="M1363">
        <v>36.19</v>
      </c>
      <c r="N1363">
        <v>36.82</v>
      </c>
      <c r="O1363">
        <v>36.58</v>
      </c>
      <c r="P1363">
        <v>35.770000000000003</v>
      </c>
    </row>
    <row r="1364" spans="1:16" x14ac:dyDescent="0.2">
      <c r="A1364" t="s">
        <v>270</v>
      </c>
      <c r="B1364" t="s">
        <v>203</v>
      </c>
      <c r="C1364" t="s">
        <v>136</v>
      </c>
      <c r="E1364">
        <v>0</v>
      </c>
      <c r="F1364">
        <v>0</v>
      </c>
      <c r="G1364">
        <v>8.19</v>
      </c>
      <c r="H1364">
        <v>14.44</v>
      </c>
      <c r="I1364">
        <v>20.52</v>
      </c>
      <c r="J1364">
        <v>19.989999999999998</v>
      </c>
      <c r="K1364">
        <v>19.87</v>
      </c>
      <c r="L1364">
        <v>26.97</v>
      </c>
      <c r="M1364">
        <v>25.69</v>
      </c>
      <c r="N1364">
        <v>38.36</v>
      </c>
      <c r="O1364">
        <v>38.35</v>
      </c>
      <c r="P1364">
        <v>35.85</v>
      </c>
    </row>
    <row r="1365" spans="1:16" x14ac:dyDescent="0.2">
      <c r="A1365" t="s">
        <v>270</v>
      </c>
      <c r="B1365" t="s">
        <v>204</v>
      </c>
      <c r="C1365" t="s">
        <v>136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29.09</v>
      </c>
      <c r="N1365">
        <v>30.02</v>
      </c>
      <c r="O1365">
        <v>29.17</v>
      </c>
      <c r="P1365">
        <v>60.19</v>
      </c>
    </row>
    <row r="1366" spans="1:16" x14ac:dyDescent="0.2">
      <c r="A1366" t="s">
        <v>270</v>
      </c>
      <c r="B1366" t="s">
        <v>205</v>
      </c>
      <c r="C1366" t="s">
        <v>136</v>
      </c>
      <c r="E1366">
        <v>59.99</v>
      </c>
      <c r="F1366">
        <v>68.48</v>
      </c>
      <c r="G1366">
        <v>75.05</v>
      </c>
      <c r="H1366">
        <v>84.23</v>
      </c>
      <c r="I1366">
        <v>82.39</v>
      </c>
      <c r="J1366">
        <v>99.65</v>
      </c>
      <c r="K1366">
        <v>106.7</v>
      </c>
      <c r="L1366">
        <v>106.07</v>
      </c>
      <c r="M1366">
        <v>95.92</v>
      </c>
      <c r="N1366">
        <v>107.93</v>
      </c>
      <c r="O1366">
        <v>119.23</v>
      </c>
      <c r="P1366">
        <v>136.69</v>
      </c>
    </row>
    <row r="1367" spans="1:16" x14ac:dyDescent="0.2">
      <c r="A1367" t="s">
        <v>270</v>
      </c>
      <c r="B1367" t="s">
        <v>206</v>
      </c>
      <c r="C1367" t="s">
        <v>136</v>
      </c>
      <c r="E1367">
        <v>29.54</v>
      </c>
      <c r="F1367">
        <v>31.54</v>
      </c>
      <c r="G1367">
        <v>33.71</v>
      </c>
      <c r="H1367">
        <v>38.340000000000003</v>
      </c>
      <c r="I1367">
        <v>42.89</v>
      </c>
      <c r="J1367">
        <v>47.7</v>
      </c>
      <c r="K1367">
        <v>49.88</v>
      </c>
      <c r="L1367">
        <v>52.14</v>
      </c>
      <c r="M1367">
        <v>54.36</v>
      </c>
      <c r="N1367">
        <v>63.11</v>
      </c>
      <c r="O1367">
        <v>65.56</v>
      </c>
      <c r="P1367">
        <v>76.78</v>
      </c>
    </row>
    <row r="1368" spans="1:16" x14ac:dyDescent="0.2">
      <c r="A1368" t="s">
        <v>270</v>
      </c>
      <c r="B1368" t="s">
        <v>343</v>
      </c>
      <c r="C1368" t="s">
        <v>136</v>
      </c>
      <c r="E1368">
        <v>-2.63</v>
      </c>
      <c r="F1368">
        <v>-2.91</v>
      </c>
      <c r="G1368">
        <v>-3.27</v>
      </c>
      <c r="H1368">
        <v>-3.53</v>
      </c>
      <c r="I1368">
        <v>-3.56</v>
      </c>
      <c r="J1368">
        <v>-4.04</v>
      </c>
      <c r="K1368">
        <v>-5.01</v>
      </c>
      <c r="L1368">
        <v>-5.03</v>
      </c>
      <c r="M1368">
        <v>-4.5</v>
      </c>
      <c r="N1368">
        <v>-5.82</v>
      </c>
      <c r="O1368">
        <v>-6.48</v>
      </c>
      <c r="P1368">
        <v>-8.67</v>
      </c>
    </row>
    <row r="1369" spans="1:16" x14ac:dyDescent="0.2">
      <c r="A1369" t="s">
        <v>270</v>
      </c>
      <c r="B1369" t="s">
        <v>210</v>
      </c>
      <c r="C1369" t="s">
        <v>136</v>
      </c>
      <c r="E1369">
        <v>-0.48</v>
      </c>
      <c r="F1369">
        <v>-0.6</v>
      </c>
      <c r="G1369">
        <v>-0.81</v>
      </c>
      <c r="H1369">
        <v>-2.17</v>
      </c>
      <c r="I1369">
        <v>-2.4900000000000002</v>
      </c>
      <c r="J1369">
        <v>-3.32</v>
      </c>
      <c r="K1369">
        <v>-3.16</v>
      </c>
      <c r="L1369">
        <v>-3.19</v>
      </c>
      <c r="M1369">
        <v>-2.9</v>
      </c>
      <c r="N1369">
        <v>-3.01</v>
      </c>
      <c r="O1369">
        <v>-2.98</v>
      </c>
      <c r="P1369">
        <v>-2.31</v>
      </c>
    </row>
    <row r="1370" spans="1:16" x14ac:dyDescent="0.2">
      <c r="A1370" t="s">
        <v>270</v>
      </c>
      <c r="B1370" t="s">
        <v>211</v>
      </c>
      <c r="C1370" t="s">
        <v>136</v>
      </c>
      <c r="E1370">
        <v>0</v>
      </c>
      <c r="F1370">
        <v>0</v>
      </c>
      <c r="G1370">
        <v>0</v>
      </c>
      <c r="H1370">
        <v>-0.32</v>
      </c>
      <c r="I1370">
        <v>-0.47</v>
      </c>
      <c r="J1370">
        <v>-0.57999999999999996</v>
      </c>
      <c r="K1370">
        <v>-0.52</v>
      </c>
      <c r="L1370">
        <v>-0.5</v>
      </c>
      <c r="M1370">
        <v>-0.5</v>
      </c>
      <c r="N1370">
        <v>-0.52</v>
      </c>
      <c r="O1370">
        <v>-0.48</v>
      </c>
      <c r="P1370">
        <v>-0.35</v>
      </c>
    </row>
    <row r="1371" spans="1:16" x14ac:dyDescent="0.2">
      <c r="A1371" t="s">
        <v>270</v>
      </c>
      <c r="B1371" t="s">
        <v>212</v>
      </c>
      <c r="C1371" t="s">
        <v>136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</row>
    <row r="1372" spans="1:16" x14ac:dyDescent="0.2">
      <c r="A1372" t="s">
        <v>270</v>
      </c>
      <c r="B1372" t="s">
        <v>213</v>
      </c>
      <c r="C1372" t="s">
        <v>136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</row>
    <row r="1373" spans="1:16" x14ac:dyDescent="0.2">
      <c r="A1373" t="s">
        <v>270</v>
      </c>
      <c r="B1373" t="s">
        <v>344</v>
      </c>
      <c r="C1373" t="s">
        <v>136</v>
      </c>
      <c r="E1373">
        <v>12.07</v>
      </c>
      <c r="F1373">
        <v>12.81</v>
      </c>
      <c r="G1373">
        <v>16.54</v>
      </c>
      <c r="H1373">
        <v>14.46</v>
      </c>
      <c r="I1373">
        <v>11.14</v>
      </c>
      <c r="J1373">
        <v>15.79</v>
      </c>
      <c r="K1373">
        <v>20.11</v>
      </c>
      <c r="L1373">
        <v>18.170000000000002</v>
      </c>
      <c r="M1373">
        <v>25</v>
      </c>
      <c r="N1373">
        <v>26.13</v>
      </c>
      <c r="O1373">
        <v>24.63</v>
      </c>
      <c r="P1373">
        <v>14.38</v>
      </c>
    </row>
    <row r="1374" spans="1:16" x14ac:dyDescent="0.2">
      <c r="A1374" t="s">
        <v>270</v>
      </c>
      <c r="B1374" t="s">
        <v>345</v>
      </c>
      <c r="C1374" t="s">
        <v>136</v>
      </c>
      <c r="E1374">
        <v>-2.97</v>
      </c>
      <c r="F1374">
        <v>-1.64</v>
      </c>
      <c r="G1374">
        <v>-4.6500000000000004</v>
      </c>
      <c r="H1374">
        <v>-4.5</v>
      </c>
      <c r="I1374">
        <v>-3.74</v>
      </c>
      <c r="J1374">
        <v>-6.97</v>
      </c>
      <c r="K1374">
        <v>-5.62</v>
      </c>
      <c r="L1374">
        <v>-5.67</v>
      </c>
      <c r="M1374">
        <v>-12.1</v>
      </c>
      <c r="N1374">
        <v>-8.93</v>
      </c>
      <c r="O1374">
        <v>-9.61</v>
      </c>
      <c r="P1374">
        <v>-15.57</v>
      </c>
    </row>
    <row r="1375" spans="1:16" x14ac:dyDescent="0.2">
      <c r="A1375" t="s">
        <v>270</v>
      </c>
      <c r="B1375" t="s">
        <v>272</v>
      </c>
      <c r="C1375" t="s">
        <v>136</v>
      </c>
      <c r="E1375">
        <v>0.25</v>
      </c>
      <c r="F1375">
        <v>0.31</v>
      </c>
      <c r="G1375">
        <v>2.95</v>
      </c>
      <c r="H1375">
        <v>3.61</v>
      </c>
      <c r="I1375">
        <v>6.63</v>
      </c>
      <c r="J1375">
        <v>13.44</v>
      </c>
      <c r="K1375">
        <v>13.36</v>
      </c>
      <c r="L1375">
        <v>14.63</v>
      </c>
      <c r="M1375">
        <v>32.1</v>
      </c>
      <c r="N1375">
        <v>29.28</v>
      </c>
      <c r="O1375">
        <v>33.65</v>
      </c>
      <c r="P1375">
        <v>75.73</v>
      </c>
    </row>
    <row r="1376" spans="1:16" x14ac:dyDescent="0.2">
      <c r="A1376" t="s">
        <v>270</v>
      </c>
      <c r="B1376" t="s">
        <v>346</v>
      </c>
      <c r="C1376" t="s">
        <v>136</v>
      </c>
      <c r="E1376">
        <v>9.1</v>
      </c>
      <c r="F1376">
        <v>11.17</v>
      </c>
      <c r="G1376">
        <v>11.89</v>
      </c>
      <c r="H1376">
        <v>9.9700000000000006</v>
      </c>
      <c r="I1376">
        <v>7.4</v>
      </c>
      <c r="J1376">
        <v>8.83</v>
      </c>
      <c r="K1376">
        <v>14.49</v>
      </c>
      <c r="L1376">
        <v>12.51</v>
      </c>
      <c r="M1376">
        <v>12.9</v>
      </c>
      <c r="N1376">
        <v>17.190000000000001</v>
      </c>
      <c r="O1376">
        <v>15.02</v>
      </c>
      <c r="P1376">
        <v>-1.19</v>
      </c>
    </row>
    <row r="1377" spans="1:16" x14ac:dyDescent="0.2">
      <c r="A1377" t="s">
        <v>270</v>
      </c>
      <c r="B1377" t="s">
        <v>347</v>
      </c>
      <c r="C1377" t="s">
        <v>136</v>
      </c>
      <c r="E1377">
        <v>252.9</v>
      </c>
      <c r="F1377">
        <v>255.27</v>
      </c>
      <c r="G1377">
        <v>262.92</v>
      </c>
      <c r="H1377">
        <v>274.49</v>
      </c>
      <c r="I1377">
        <v>285.74</v>
      </c>
      <c r="J1377">
        <v>304.67</v>
      </c>
      <c r="K1377">
        <v>310.77999999999997</v>
      </c>
      <c r="L1377">
        <v>318.98</v>
      </c>
      <c r="M1377">
        <v>333.6</v>
      </c>
      <c r="N1377">
        <v>362.53</v>
      </c>
      <c r="O1377">
        <v>373.27</v>
      </c>
      <c r="P1377">
        <v>410.91</v>
      </c>
    </row>
    <row r="1378" spans="1:16" x14ac:dyDescent="0.2">
      <c r="A1378" t="s">
        <v>272</v>
      </c>
      <c r="B1378" t="s">
        <v>202</v>
      </c>
      <c r="C1378" t="s">
        <v>136</v>
      </c>
      <c r="E1378">
        <v>0.02</v>
      </c>
      <c r="F1378">
        <v>0.04</v>
      </c>
      <c r="G1378">
        <v>0.15</v>
      </c>
      <c r="H1378">
        <v>0.55000000000000004</v>
      </c>
      <c r="I1378">
        <v>1.6</v>
      </c>
      <c r="J1378">
        <v>3.34</v>
      </c>
      <c r="K1378">
        <v>3.22</v>
      </c>
      <c r="L1378">
        <v>3.33</v>
      </c>
      <c r="M1378">
        <v>5.2</v>
      </c>
      <c r="N1378">
        <v>4.57</v>
      </c>
      <c r="O1378">
        <v>4.93</v>
      </c>
      <c r="P1378">
        <v>5.9</v>
      </c>
    </row>
    <row r="1379" spans="1:16" x14ac:dyDescent="0.2">
      <c r="A1379" t="s">
        <v>272</v>
      </c>
      <c r="B1379" t="s">
        <v>203</v>
      </c>
      <c r="C1379" t="s">
        <v>136</v>
      </c>
      <c r="E1379">
        <v>0</v>
      </c>
      <c r="F1379">
        <v>0</v>
      </c>
      <c r="G1379">
        <v>0.44</v>
      </c>
      <c r="H1379">
        <v>0.72</v>
      </c>
      <c r="I1379">
        <v>1.08</v>
      </c>
      <c r="J1379">
        <v>1.67</v>
      </c>
      <c r="K1379">
        <v>1.73</v>
      </c>
      <c r="L1379">
        <v>2.2599999999999998</v>
      </c>
      <c r="M1379">
        <v>3.54</v>
      </c>
      <c r="N1379">
        <v>3.85</v>
      </c>
      <c r="O1379">
        <v>3.98</v>
      </c>
      <c r="P1379">
        <v>6.82</v>
      </c>
    </row>
    <row r="1380" spans="1:16" x14ac:dyDescent="0.2">
      <c r="A1380" t="s">
        <v>272</v>
      </c>
      <c r="B1380" t="s">
        <v>204</v>
      </c>
      <c r="C1380" t="s">
        <v>136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4.1900000000000004</v>
      </c>
      <c r="N1380">
        <v>3.25</v>
      </c>
      <c r="O1380">
        <v>4.2</v>
      </c>
      <c r="P1380">
        <v>13.13</v>
      </c>
    </row>
    <row r="1381" spans="1:16" x14ac:dyDescent="0.2">
      <c r="A1381" t="s">
        <v>272</v>
      </c>
      <c r="B1381" t="s">
        <v>205</v>
      </c>
      <c r="C1381" t="s">
        <v>136</v>
      </c>
      <c r="E1381">
        <v>0.23</v>
      </c>
      <c r="F1381">
        <v>0.27</v>
      </c>
      <c r="G1381">
        <v>2.35</v>
      </c>
      <c r="H1381">
        <v>2.34</v>
      </c>
      <c r="I1381">
        <v>3.94</v>
      </c>
      <c r="J1381">
        <v>8.43</v>
      </c>
      <c r="K1381">
        <v>8.41</v>
      </c>
      <c r="L1381">
        <v>9.0399999999999991</v>
      </c>
      <c r="M1381">
        <v>19.18</v>
      </c>
      <c r="N1381">
        <v>17.62</v>
      </c>
      <c r="O1381">
        <v>20.55</v>
      </c>
      <c r="P1381">
        <v>49.87</v>
      </c>
    </row>
    <row r="1382" spans="1:16" x14ac:dyDescent="0.2">
      <c r="A1382" t="s">
        <v>259</v>
      </c>
      <c r="B1382" t="s">
        <v>348</v>
      </c>
      <c r="C1382" t="s">
        <v>136</v>
      </c>
      <c r="E1382">
        <v>0.91</v>
      </c>
      <c r="F1382">
        <v>0.86</v>
      </c>
      <c r="G1382">
        <v>1.21</v>
      </c>
      <c r="H1382">
        <v>1.49</v>
      </c>
      <c r="I1382">
        <v>1.35</v>
      </c>
      <c r="J1382">
        <v>0.94</v>
      </c>
      <c r="K1382">
        <v>0.57999999999999996</v>
      </c>
      <c r="L1382">
        <v>0.56000000000000005</v>
      </c>
      <c r="M1382">
        <v>1.26</v>
      </c>
      <c r="N1382">
        <v>1.1499999999999999</v>
      </c>
      <c r="O1382">
        <v>1.17</v>
      </c>
      <c r="P1382">
        <v>4.9800000000000004</v>
      </c>
    </row>
    <row r="1383" spans="1:16" x14ac:dyDescent="0.2">
      <c r="A1383" t="s">
        <v>259</v>
      </c>
      <c r="B1383" t="s">
        <v>261</v>
      </c>
      <c r="C1383" t="s">
        <v>136</v>
      </c>
      <c r="D1383">
        <v>927412</v>
      </c>
      <c r="E1383">
        <v>49029</v>
      </c>
      <c r="F1383">
        <v>51187</v>
      </c>
      <c r="G1383">
        <v>49245</v>
      </c>
      <c r="H1383">
        <v>50515</v>
      </c>
      <c r="I1383">
        <v>52307</v>
      </c>
      <c r="J1383">
        <v>53968</v>
      </c>
      <c r="K1383">
        <v>56615</v>
      </c>
      <c r="L1383">
        <v>57226</v>
      </c>
      <c r="M1383">
        <v>54578</v>
      </c>
      <c r="N1383">
        <v>57664</v>
      </c>
      <c r="O1383">
        <v>58745</v>
      </c>
      <c r="P1383">
        <v>62921</v>
      </c>
    </row>
    <row r="1384" spans="1:16" x14ac:dyDescent="0.2">
      <c r="A1384" t="s">
        <v>259</v>
      </c>
      <c r="B1384" t="s">
        <v>178</v>
      </c>
      <c r="C1384" t="s">
        <v>136</v>
      </c>
      <c r="D1384">
        <v>859255</v>
      </c>
      <c r="E1384">
        <v>46484</v>
      </c>
      <c r="F1384">
        <v>48444</v>
      </c>
      <c r="G1384">
        <v>46411</v>
      </c>
      <c r="H1384">
        <v>47252</v>
      </c>
      <c r="I1384">
        <v>48639</v>
      </c>
      <c r="J1384">
        <v>49933</v>
      </c>
      <c r="K1384">
        <v>52416</v>
      </c>
      <c r="L1384">
        <v>52879</v>
      </c>
      <c r="M1384">
        <v>50098</v>
      </c>
      <c r="N1384">
        <v>53247</v>
      </c>
      <c r="O1384">
        <v>54202</v>
      </c>
      <c r="P1384">
        <v>57800</v>
      </c>
    </row>
    <row r="1385" spans="1:16" x14ac:dyDescent="0.2">
      <c r="A1385" t="s">
        <v>259</v>
      </c>
      <c r="B1385" t="s">
        <v>349</v>
      </c>
      <c r="C1385" t="s">
        <v>136</v>
      </c>
      <c r="E1385">
        <v>0</v>
      </c>
      <c r="F1385">
        <v>0</v>
      </c>
      <c r="G1385">
        <v>0</v>
      </c>
      <c r="H1385">
        <v>21</v>
      </c>
      <c r="I1385">
        <v>23</v>
      </c>
      <c r="J1385">
        <v>23</v>
      </c>
      <c r="K1385">
        <v>23</v>
      </c>
      <c r="L1385">
        <v>23</v>
      </c>
      <c r="M1385">
        <v>23</v>
      </c>
      <c r="N1385">
        <v>78</v>
      </c>
      <c r="O1385">
        <v>78</v>
      </c>
      <c r="P1385">
        <v>96</v>
      </c>
    </row>
    <row r="1386" spans="1:16" x14ac:dyDescent="0.2">
      <c r="A1386" t="s">
        <v>350</v>
      </c>
      <c r="B1386" t="s">
        <v>193</v>
      </c>
      <c r="C1386" t="s">
        <v>136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</row>
    <row r="1387" spans="1:16" x14ac:dyDescent="0.2">
      <c r="A1387" t="s">
        <v>350</v>
      </c>
      <c r="B1387" t="s">
        <v>351</v>
      </c>
      <c r="C1387" t="s">
        <v>136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</row>
    <row r="1388" spans="1:16" x14ac:dyDescent="0.2">
      <c r="A1388" t="s">
        <v>350</v>
      </c>
      <c r="B1388" t="s">
        <v>352</v>
      </c>
      <c r="C1388" t="s">
        <v>136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</row>
    <row r="1389" spans="1:16" x14ac:dyDescent="0.2">
      <c r="A1389" t="s">
        <v>350</v>
      </c>
      <c r="B1389" t="s">
        <v>195</v>
      </c>
      <c r="C1389" t="s">
        <v>136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</row>
    <row r="1390" spans="1:16" x14ac:dyDescent="0.2">
      <c r="A1390" t="s">
        <v>350</v>
      </c>
      <c r="B1390" t="s">
        <v>196</v>
      </c>
      <c r="C1390" t="s">
        <v>136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</row>
    <row r="1391" spans="1:16" x14ac:dyDescent="0.2">
      <c r="A1391" t="s">
        <v>350</v>
      </c>
      <c r="B1391" t="s">
        <v>197</v>
      </c>
      <c r="C1391" t="s">
        <v>136</v>
      </c>
      <c r="E1391">
        <v>0</v>
      </c>
      <c r="F1391">
        <v>0</v>
      </c>
      <c r="G1391">
        <v>82</v>
      </c>
      <c r="H1391">
        <v>485</v>
      </c>
      <c r="I1391">
        <v>1069</v>
      </c>
      <c r="J1391">
        <v>1083</v>
      </c>
      <c r="K1391">
        <v>1083</v>
      </c>
      <c r="L1391">
        <v>1194</v>
      </c>
      <c r="M1391">
        <v>1194</v>
      </c>
      <c r="N1391">
        <v>1194</v>
      </c>
      <c r="O1391">
        <v>1194</v>
      </c>
      <c r="P1391">
        <v>1194</v>
      </c>
    </row>
    <row r="1392" spans="1:16" x14ac:dyDescent="0.2">
      <c r="A1392" t="s">
        <v>350</v>
      </c>
      <c r="B1392" t="s">
        <v>198</v>
      </c>
      <c r="C1392" t="s">
        <v>136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</row>
    <row r="1393" spans="1:16" x14ac:dyDescent="0.2">
      <c r="A1393" t="s">
        <v>350</v>
      </c>
      <c r="B1393" t="s">
        <v>199</v>
      </c>
      <c r="C1393" t="s">
        <v>136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</row>
    <row r="1394" spans="1:16" x14ac:dyDescent="0.2">
      <c r="A1394" t="s">
        <v>350</v>
      </c>
      <c r="B1394" t="s">
        <v>200</v>
      </c>
      <c r="C1394" t="s">
        <v>136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</row>
    <row r="1395" spans="1:16" x14ac:dyDescent="0.2">
      <c r="A1395" t="s">
        <v>350</v>
      </c>
      <c r="B1395" t="s">
        <v>201</v>
      </c>
      <c r="C1395" t="s">
        <v>136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</row>
    <row r="1396" spans="1:16" x14ac:dyDescent="0.2">
      <c r="A1396" t="s">
        <v>350</v>
      </c>
      <c r="B1396" t="s">
        <v>202</v>
      </c>
      <c r="C1396" t="s">
        <v>136</v>
      </c>
      <c r="E1396">
        <v>42</v>
      </c>
      <c r="F1396">
        <v>54</v>
      </c>
      <c r="G1396">
        <v>54</v>
      </c>
      <c r="H1396">
        <v>89</v>
      </c>
      <c r="I1396">
        <v>766</v>
      </c>
      <c r="J1396">
        <v>973</v>
      </c>
      <c r="K1396">
        <v>973</v>
      </c>
      <c r="L1396">
        <v>973</v>
      </c>
      <c r="M1396">
        <v>973</v>
      </c>
      <c r="N1396">
        <v>973</v>
      </c>
      <c r="O1396">
        <v>973</v>
      </c>
      <c r="P1396">
        <v>988</v>
      </c>
    </row>
    <row r="1397" spans="1:16" x14ac:dyDescent="0.2">
      <c r="A1397" t="s">
        <v>350</v>
      </c>
      <c r="B1397" t="s">
        <v>203</v>
      </c>
      <c r="C1397" t="s">
        <v>136</v>
      </c>
      <c r="E1397">
        <v>0</v>
      </c>
      <c r="F1397">
        <v>0</v>
      </c>
      <c r="G1397">
        <v>430</v>
      </c>
      <c r="H1397">
        <v>743</v>
      </c>
      <c r="I1397">
        <v>1034</v>
      </c>
      <c r="J1397">
        <v>1034</v>
      </c>
      <c r="K1397">
        <v>1034</v>
      </c>
      <c r="L1397">
        <v>1358</v>
      </c>
      <c r="M1397">
        <v>1358</v>
      </c>
      <c r="N1397">
        <v>1989</v>
      </c>
      <c r="O1397">
        <v>1989</v>
      </c>
      <c r="P1397">
        <v>2011</v>
      </c>
    </row>
    <row r="1398" spans="1:16" x14ac:dyDescent="0.2">
      <c r="A1398" t="s">
        <v>350</v>
      </c>
      <c r="B1398" t="s">
        <v>204</v>
      </c>
      <c r="C1398" t="s">
        <v>136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</row>
    <row r="1399" spans="1:16" x14ac:dyDescent="0.2">
      <c r="A1399" t="s">
        <v>350</v>
      </c>
      <c r="B1399" t="s">
        <v>205</v>
      </c>
      <c r="C1399" t="s">
        <v>136</v>
      </c>
      <c r="E1399">
        <v>246</v>
      </c>
      <c r="F1399">
        <v>495</v>
      </c>
      <c r="G1399">
        <v>748</v>
      </c>
      <c r="H1399">
        <v>998</v>
      </c>
      <c r="I1399">
        <v>998</v>
      </c>
      <c r="J1399">
        <v>1536</v>
      </c>
      <c r="K1399">
        <v>1717</v>
      </c>
      <c r="L1399">
        <v>1717</v>
      </c>
      <c r="M1399">
        <v>1717</v>
      </c>
      <c r="N1399">
        <v>1886</v>
      </c>
      <c r="O1399">
        <v>2114</v>
      </c>
      <c r="P1399">
        <v>2853</v>
      </c>
    </row>
    <row r="1400" spans="1:16" x14ac:dyDescent="0.2">
      <c r="A1400" t="s">
        <v>350</v>
      </c>
      <c r="B1400" t="s">
        <v>206</v>
      </c>
      <c r="C1400" t="s">
        <v>136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</row>
    <row r="1401" spans="1:16" x14ac:dyDescent="0.2">
      <c r="A1401" t="s">
        <v>350</v>
      </c>
      <c r="B1401" t="s">
        <v>207</v>
      </c>
      <c r="C1401" t="s">
        <v>136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</row>
    <row r="1402" spans="1:16" x14ac:dyDescent="0.2">
      <c r="A1402" t="s">
        <v>350</v>
      </c>
      <c r="B1402" t="s">
        <v>208</v>
      </c>
      <c r="C1402" t="s">
        <v>136</v>
      </c>
      <c r="E1402">
        <v>723</v>
      </c>
      <c r="F1402">
        <v>780</v>
      </c>
      <c r="G1402">
        <v>985</v>
      </c>
      <c r="H1402">
        <v>1081</v>
      </c>
      <c r="I1402">
        <v>1081</v>
      </c>
      <c r="J1402">
        <v>1081</v>
      </c>
      <c r="K1402">
        <v>1081</v>
      </c>
      <c r="L1402">
        <v>1081</v>
      </c>
      <c r="M1402">
        <v>1081</v>
      </c>
      <c r="N1402">
        <v>1081</v>
      </c>
      <c r="O1402">
        <v>1081</v>
      </c>
      <c r="P1402">
        <v>1081</v>
      </c>
    </row>
    <row r="1403" spans="1:16" x14ac:dyDescent="0.2">
      <c r="A1403" t="s">
        <v>350</v>
      </c>
      <c r="B1403" t="s">
        <v>209</v>
      </c>
      <c r="C1403" t="s">
        <v>136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233</v>
      </c>
      <c r="K1403">
        <v>703</v>
      </c>
      <c r="L1403">
        <v>703</v>
      </c>
      <c r="M1403">
        <v>703</v>
      </c>
      <c r="N1403">
        <v>1194</v>
      </c>
      <c r="O1403">
        <v>1471</v>
      </c>
      <c r="P1403">
        <v>2793</v>
      </c>
    </row>
    <row r="1404" spans="1:16" x14ac:dyDescent="0.2">
      <c r="A1404" t="s">
        <v>350</v>
      </c>
      <c r="B1404" t="s">
        <v>210</v>
      </c>
      <c r="C1404" t="s">
        <v>136</v>
      </c>
      <c r="E1404">
        <v>0</v>
      </c>
      <c r="F1404">
        <v>0</v>
      </c>
      <c r="G1404">
        <v>0</v>
      </c>
      <c r="H1404">
        <v>480</v>
      </c>
      <c r="I1404">
        <v>480</v>
      </c>
      <c r="J1404">
        <v>593</v>
      </c>
      <c r="K1404">
        <v>593</v>
      </c>
      <c r="L1404">
        <v>593</v>
      </c>
      <c r="M1404">
        <v>593</v>
      </c>
      <c r="N1404">
        <v>593</v>
      </c>
      <c r="O1404">
        <v>593</v>
      </c>
      <c r="P1404">
        <v>593</v>
      </c>
    </row>
    <row r="1405" spans="1:16" x14ac:dyDescent="0.2">
      <c r="A1405" t="s">
        <v>350</v>
      </c>
      <c r="B1405" t="s">
        <v>211</v>
      </c>
      <c r="C1405" t="s">
        <v>136</v>
      </c>
      <c r="E1405">
        <v>0</v>
      </c>
      <c r="F1405">
        <v>0</v>
      </c>
      <c r="G1405">
        <v>0</v>
      </c>
      <c r="H1405">
        <v>92</v>
      </c>
      <c r="I1405">
        <v>92</v>
      </c>
      <c r="J1405">
        <v>92</v>
      </c>
      <c r="K1405">
        <v>92</v>
      </c>
      <c r="L1405">
        <v>92</v>
      </c>
      <c r="M1405">
        <v>92</v>
      </c>
      <c r="N1405">
        <v>92</v>
      </c>
      <c r="O1405">
        <v>92</v>
      </c>
      <c r="P1405">
        <v>92</v>
      </c>
    </row>
    <row r="1406" spans="1:16" x14ac:dyDescent="0.2">
      <c r="A1406" t="s">
        <v>350</v>
      </c>
      <c r="B1406" t="s">
        <v>212</v>
      </c>
      <c r="C1406" t="s">
        <v>136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</row>
    <row r="1407" spans="1:16" x14ac:dyDescent="0.2">
      <c r="A1407" t="s">
        <v>350</v>
      </c>
      <c r="B1407" t="s">
        <v>213</v>
      </c>
      <c r="C1407" t="s">
        <v>136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</row>
    <row r="1408" spans="1:16" x14ac:dyDescent="0.2">
      <c r="A1408" t="s">
        <v>350</v>
      </c>
      <c r="B1408" t="s">
        <v>342</v>
      </c>
      <c r="C1408" t="s">
        <v>136</v>
      </c>
      <c r="E1408">
        <v>1011</v>
      </c>
      <c r="F1408">
        <v>1329</v>
      </c>
      <c r="G1408">
        <v>2300</v>
      </c>
      <c r="H1408">
        <v>3968</v>
      </c>
      <c r="I1408">
        <v>5519</v>
      </c>
      <c r="J1408">
        <v>6624</v>
      </c>
      <c r="K1408">
        <v>7275</v>
      </c>
      <c r="L1408">
        <v>7711</v>
      </c>
      <c r="M1408">
        <v>7711</v>
      </c>
      <c r="N1408">
        <v>9002</v>
      </c>
      <c r="O1408">
        <v>9507</v>
      </c>
      <c r="P1408">
        <v>11605</v>
      </c>
    </row>
    <row r="1409" spans="1:17" x14ac:dyDescent="0.2">
      <c r="A1409" t="s">
        <v>230</v>
      </c>
      <c r="B1409" t="s">
        <v>353</v>
      </c>
      <c r="C1409" t="s">
        <v>136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1</v>
      </c>
      <c r="Q1409">
        <v>10360</v>
      </c>
    </row>
    <row r="1410" spans="1:17" x14ac:dyDescent="0.2">
      <c r="A1410" t="s">
        <v>230</v>
      </c>
      <c r="B1410" t="s">
        <v>354</v>
      </c>
      <c r="C1410" t="s">
        <v>136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1</v>
      </c>
      <c r="Q1410">
        <v>11010</v>
      </c>
    </row>
    <row r="1411" spans="1:17" x14ac:dyDescent="0.2">
      <c r="A1411" t="s">
        <v>230</v>
      </c>
      <c r="B1411" t="s">
        <v>355</v>
      </c>
      <c r="C1411" t="s">
        <v>136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1</v>
      </c>
      <c r="M1411">
        <v>1</v>
      </c>
      <c r="N1411">
        <v>1</v>
      </c>
      <c r="O1411">
        <v>1</v>
      </c>
      <c r="P1411">
        <v>1</v>
      </c>
      <c r="Q1411">
        <v>2680</v>
      </c>
    </row>
    <row r="1412" spans="1:17" x14ac:dyDescent="0.2">
      <c r="A1412" t="s">
        <v>230</v>
      </c>
      <c r="B1412" t="s">
        <v>356</v>
      </c>
      <c r="C1412" t="s">
        <v>136</v>
      </c>
      <c r="E1412">
        <v>0</v>
      </c>
      <c r="F1412">
        <v>0</v>
      </c>
      <c r="G1412">
        <v>0</v>
      </c>
      <c r="H1412">
        <v>0</v>
      </c>
      <c r="I1412">
        <v>1</v>
      </c>
      <c r="J1412">
        <v>1</v>
      </c>
      <c r="K1412">
        <v>1</v>
      </c>
      <c r="L1412">
        <v>1</v>
      </c>
      <c r="M1412">
        <v>1</v>
      </c>
      <c r="N1412">
        <v>1</v>
      </c>
      <c r="O1412">
        <v>1</v>
      </c>
      <c r="P1412">
        <v>1</v>
      </c>
      <c r="Q1412">
        <v>4875</v>
      </c>
    </row>
    <row r="1413" spans="1:17" x14ac:dyDescent="0.2">
      <c r="A1413" t="s">
        <v>340</v>
      </c>
      <c r="B1413" t="s">
        <v>193</v>
      </c>
      <c r="C1413" t="s">
        <v>369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</row>
    <row r="1414" spans="1:17" x14ac:dyDescent="0.2">
      <c r="A1414" t="s">
        <v>340</v>
      </c>
      <c r="B1414" t="s">
        <v>194</v>
      </c>
      <c r="C1414" t="s">
        <v>369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</row>
    <row r="1415" spans="1:17" x14ac:dyDescent="0.2">
      <c r="A1415" t="s">
        <v>340</v>
      </c>
      <c r="B1415" t="s">
        <v>195</v>
      </c>
      <c r="C1415" t="s">
        <v>369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</row>
    <row r="1416" spans="1:17" x14ac:dyDescent="0.2">
      <c r="A1416" t="s">
        <v>340</v>
      </c>
      <c r="B1416" t="s">
        <v>196</v>
      </c>
      <c r="C1416" t="s">
        <v>369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</row>
    <row r="1417" spans="1:17" x14ac:dyDescent="0.2">
      <c r="A1417" t="s">
        <v>340</v>
      </c>
      <c r="B1417" t="s">
        <v>197</v>
      </c>
      <c r="C1417" t="s">
        <v>369</v>
      </c>
      <c r="E1417">
        <v>0</v>
      </c>
      <c r="F1417">
        <v>0</v>
      </c>
      <c r="G1417">
        <v>0.72</v>
      </c>
      <c r="H1417">
        <v>0.93</v>
      </c>
      <c r="I1417">
        <v>1.97</v>
      </c>
      <c r="J1417">
        <v>1.97</v>
      </c>
      <c r="K1417">
        <v>1.97</v>
      </c>
      <c r="L1417">
        <v>1.97</v>
      </c>
      <c r="M1417">
        <v>1.97</v>
      </c>
      <c r="N1417">
        <v>1.97</v>
      </c>
      <c r="O1417">
        <v>1.97</v>
      </c>
      <c r="P1417">
        <v>1.97</v>
      </c>
    </row>
    <row r="1418" spans="1:17" x14ac:dyDescent="0.2">
      <c r="A1418" t="s">
        <v>340</v>
      </c>
      <c r="B1418" t="s">
        <v>198</v>
      </c>
      <c r="C1418" t="s">
        <v>369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</row>
    <row r="1419" spans="1:17" x14ac:dyDescent="0.2">
      <c r="A1419" t="s">
        <v>340</v>
      </c>
      <c r="B1419" t="s">
        <v>199</v>
      </c>
      <c r="C1419" t="s">
        <v>369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</row>
    <row r="1420" spans="1:17" x14ac:dyDescent="0.2">
      <c r="A1420" t="s">
        <v>340</v>
      </c>
      <c r="B1420" t="s">
        <v>200</v>
      </c>
      <c r="C1420" t="s">
        <v>369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</row>
    <row r="1421" spans="1:17" x14ac:dyDescent="0.2">
      <c r="A1421" t="s">
        <v>340</v>
      </c>
      <c r="B1421" t="s">
        <v>201</v>
      </c>
      <c r="C1421" t="s">
        <v>369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</row>
    <row r="1422" spans="1:17" x14ac:dyDescent="0.2">
      <c r="A1422" t="s">
        <v>340</v>
      </c>
      <c r="B1422" t="s">
        <v>202</v>
      </c>
      <c r="C1422" t="s">
        <v>369</v>
      </c>
      <c r="E1422">
        <v>0.31</v>
      </c>
      <c r="F1422">
        <v>0.4</v>
      </c>
      <c r="G1422">
        <v>1.05</v>
      </c>
      <c r="H1422">
        <v>1.05</v>
      </c>
      <c r="I1422">
        <v>6.32</v>
      </c>
      <c r="J1422">
        <v>8.26</v>
      </c>
      <c r="K1422">
        <v>8.26</v>
      </c>
      <c r="L1422">
        <v>8.26</v>
      </c>
      <c r="M1422">
        <v>8.26</v>
      </c>
      <c r="N1422">
        <v>8.26</v>
      </c>
      <c r="O1422">
        <v>8.26</v>
      </c>
      <c r="P1422">
        <v>8.26</v>
      </c>
    </row>
    <row r="1423" spans="1:17" x14ac:dyDescent="0.2">
      <c r="A1423" t="s">
        <v>340</v>
      </c>
      <c r="B1423" t="s">
        <v>203</v>
      </c>
      <c r="C1423" t="s">
        <v>369</v>
      </c>
      <c r="E1423">
        <v>0</v>
      </c>
      <c r="F1423">
        <v>0</v>
      </c>
      <c r="G1423">
        <v>2.5</v>
      </c>
      <c r="H1423">
        <v>4</v>
      </c>
      <c r="I1423">
        <v>5.23</v>
      </c>
      <c r="J1423">
        <v>5.23</v>
      </c>
      <c r="K1423">
        <v>5.23</v>
      </c>
      <c r="L1423">
        <v>7</v>
      </c>
      <c r="M1423">
        <v>7</v>
      </c>
      <c r="N1423">
        <v>10</v>
      </c>
      <c r="O1423">
        <v>10</v>
      </c>
      <c r="P1423">
        <v>10</v>
      </c>
    </row>
    <row r="1424" spans="1:17" x14ac:dyDescent="0.2">
      <c r="A1424" t="s">
        <v>340</v>
      </c>
      <c r="B1424" t="s">
        <v>204</v>
      </c>
      <c r="C1424" t="s">
        <v>369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7.56</v>
      </c>
      <c r="N1424">
        <v>7.56</v>
      </c>
      <c r="O1424">
        <v>7.56</v>
      </c>
      <c r="P1424">
        <v>15.56</v>
      </c>
    </row>
    <row r="1425" spans="1:16" x14ac:dyDescent="0.2">
      <c r="A1425" t="s">
        <v>340</v>
      </c>
      <c r="B1425" t="s">
        <v>205</v>
      </c>
      <c r="C1425" t="s">
        <v>369</v>
      </c>
      <c r="E1425">
        <v>3</v>
      </c>
      <c r="F1425">
        <v>6</v>
      </c>
      <c r="G1425">
        <v>9</v>
      </c>
      <c r="H1425">
        <v>10.38</v>
      </c>
      <c r="I1425">
        <v>12.59</v>
      </c>
      <c r="J1425">
        <v>19.72</v>
      </c>
      <c r="K1425">
        <v>21.55</v>
      </c>
      <c r="L1425">
        <v>22.41</v>
      </c>
      <c r="M1425">
        <v>22.41</v>
      </c>
      <c r="N1425">
        <v>31.15</v>
      </c>
      <c r="O1425">
        <v>36.22</v>
      </c>
      <c r="P1425">
        <v>50.06</v>
      </c>
    </row>
    <row r="1426" spans="1:16" x14ac:dyDescent="0.2">
      <c r="A1426" t="s">
        <v>340</v>
      </c>
      <c r="B1426" t="s">
        <v>206</v>
      </c>
      <c r="C1426" t="s">
        <v>369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</row>
    <row r="1427" spans="1:16" x14ac:dyDescent="0.2">
      <c r="A1427" t="s">
        <v>340</v>
      </c>
      <c r="B1427" t="s">
        <v>207</v>
      </c>
      <c r="C1427" t="s">
        <v>369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</row>
    <row r="1428" spans="1:16" x14ac:dyDescent="0.2">
      <c r="A1428" t="s">
        <v>340</v>
      </c>
      <c r="B1428" t="s">
        <v>208</v>
      </c>
      <c r="C1428" t="s">
        <v>369</v>
      </c>
      <c r="E1428">
        <v>4.05</v>
      </c>
      <c r="F1428">
        <v>4.29</v>
      </c>
      <c r="G1428">
        <v>4.29</v>
      </c>
      <c r="H1428">
        <v>4.4400000000000004</v>
      </c>
      <c r="I1428">
        <v>4.4400000000000004</v>
      </c>
      <c r="J1428">
        <v>4.4400000000000004</v>
      </c>
      <c r="K1428">
        <v>4.4400000000000004</v>
      </c>
      <c r="L1428">
        <v>4.4400000000000004</v>
      </c>
      <c r="M1428">
        <v>4.4400000000000004</v>
      </c>
      <c r="N1428">
        <v>4.4400000000000004</v>
      </c>
      <c r="O1428">
        <v>4.4400000000000004</v>
      </c>
      <c r="P1428">
        <v>4.4400000000000004</v>
      </c>
    </row>
    <row r="1429" spans="1:16" x14ac:dyDescent="0.2">
      <c r="A1429" t="s">
        <v>340</v>
      </c>
      <c r="B1429" t="s">
        <v>209</v>
      </c>
      <c r="C1429" t="s">
        <v>369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2.13</v>
      </c>
      <c r="K1429">
        <v>4.4400000000000004</v>
      </c>
      <c r="L1429">
        <v>5.0999999999999996</v>
      </c>
      <c r="M1429">
        <v>5.0999999999999996</v>
      </c>
      <c r="N1429">
        <v>8.94</v>
      </c>
      <c r="O1429">
        <v>10.55</v>
      </c>
      <c r="P1429">
        <v>16.600000000000001</v>
      </c>
    </row>
    <row r="1430" spans="1:16" x14ac:dyDescent="0.2">
      <c r="A1430" t="s">
        <v>340</v>
      </c>
      <c r="B1430" t="s">
        <v>210</v>
      </c>
      <c r="C1430" t="s">
        <v>369</v>
      </c>
      <c r="E1430">
        <v>0</v>
      </c>
      <c r="F1430">
        <v>0</v>
      </c>
      <c r="G1430">
        <v>0</v>
      </c>
      <c r="H1430">
        <v>0.42</v>
      </c>
      <c r="I1430">
        <v>0.42</v>
      </c>
      <c r="J1430">
        <v>0.42</v>
      </c>
      <c r="K1430">
        <v>0.42</v>
      </c>
      <c r="L1430">
        <v>0.42</v>
      </c>
      <c r="M1430">
        <v>0.42</v>
      </c>
      <c r="N1430">
        <v>0.42</v>
      </c>
      <c r="O1430">
        <v>0.42</v>
      </c>
      <c r="P1430">
        <v>0.42</v>
      </c>
    </row>
    <row r="1431" spans="1:16" x14ac:dyDescent="0.2">
      <c r="A1431" t="s">
        <v>340</v>
      </c>
      <c r="B1431" t="s">
        <v>211</v>
      </c>
      <c r="C1431" t="s">
        <v>369</v>
      </c>
      <c r="E1431">
        <v>0</v>
      </c>
      <c r="F1431">
        <v>0.2</v>
      </c>
      <c r="G1431">
        <v>0.2</v>
      </c>
      <c r="H1431">
        <v>3.44</v>
      </c>
      <c r="I1431">
        <v>3.44</v>
      </c>
      <c r="J1431">
        <v>3.44</v>
      </c>
      <c r="K1431">
        <v>3.44</v>
      </c>
      <c r="L1431">
        <v>3.44</v>
      </c>
      <c r="M1431">
        <v>3.44</v>
      </c>
      <c r="N1431">
        <v>3.44</v>
      </c>
      <c r="O1431">
        <v>3.44</v>
      </c>
      <c r="P1431">
        <v>3.44</v>
      </c>
    </row>
    <row r="1432" spans="1:16" x14ac:dyDescent="0.2">
      <c r="A1432" t="s">
        <v>340</v>
      </c>
      <c r="B1432" t="s">
        <v>212</v>
      </c>
      <c r="C1432" t="s">
        <v>369</v>
      </c>
      <c r="E1432">
        <v>0.28999999999999998</v>
      </c>
      <c r="F1432">
        <v>0.28999999999999998</v>
      </c>
      <c r="G1432">
        <v>0.46</v>
      </c>
      <c r="H1432">
        <v>0.46</v>
      </c>
      <c r="I1432">
        <v>0.46</v>
      </c>
      <c r="J1432">
        <v>0.46</v>
      </c>
      <c r="K1432">
        <v>0.46</v>
      </c>
      <c r="L1432">
        <v>0.17</v>
      </c>
      <c r="M1432">
        <v>0.17</v>
      </c>
      <c r="N1432">
        <v>0</v>
      </c>
      <c r="O1432">
        <v>0</v>
      </c>
      <c r="P1432">
        <v>0</v>
      </c>
    </row>
    <row r="1433" spans="1:16" x14ac:dyDescent="0.2">
      <c r="A1433" t="s">
        <v>340</v>
      </c>
      <c r="B1433" t="s">
        <v>213</v>
      </c>
      <c r="C1433" t="s">
        <v>369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</row>
    <row r="1434" spans="1:16" x14ac:dyDescent="0.2">
      <c r="A1434" t="s">
        <v>340</v>
      </c>
      <c r="B1434" t="s">
        <v>218</v>
      </c>
      <c r="C1434" t="s">
        <v>369</v>
      </c>
      <c r="E1434">
        <v>-0.67</v>
      </c>
      <c r="F1434">
        <v>-0.67</v>
      </c>
      <c r="G1434">
        <v>-1.76</v>
      </c>
      <c r="H1434">
        <v>-2.0099999999999998</v>
      </c>
      <c r="I1434">
        <v>-2.0099999999999998</v>
      </c>
      <c r="J1434">
        <v>-2.0099999999999998</v>
      </c>
      <c r="K1434">
        <v>-2.0099999999999998</v>
      </c>
      <c r="L1434">
        <v>-2.0099999999999998</v>
      </c>
      <c r="M1434">
        <v>-2.0099999999999998</v>
      </c>
      <c r="N1434">
        <v>-2.0099999999999998</v>
      </c>
      <c r="O1434">
        <v>-2.0099999999999998</v>
      </c>
      <c r="P1434">
        <v>-5.18</v>
      </c>
    </row>
    <row r="1435" spans="1:16" x14ac:dyDescent="0.2">
      <c r="A1435" t="s">
        <v>340</v>
      </c>
      <c r="B1435" t="s">
        <v>342</v>
      </c>
      <c r="C1435" t="s">
        <v>369</v>
      </c>
      <c r="E1435">
        <v>6.98</v>
      </c>
      <c r="F1435">
        <v>10.51</v>
      </c>
      <c r="G1435">
        <v>16.46</v>
      </c>
      <c r="H1435">
        <v>23.09</v>
      </c>
      <c r="I1435">
        <v>32.86</v>
      </c>
      <c r="J1435">
        <v>44.05</v>
      </c>
      <c r="K1435">
        <v>48.19</v>
      </c>
      <c r="L1435">
        <v>51.18</v>
      </c>
      <c r="M1435">
        <v>58.74</v>
      </c>
      <c r="N1435">
        <v>74.16</v>
      </c>
      <c r="O1435">
        <v>80.84</v>
      </c>
      <c r="P1435">
        <v>105.56</v>
      </c>
    </row>
    <row r="1436" spans="1:16" x14ac:dyDescent="0.2">
      <c r="A1436" t="s">
        <v>266</v>
      </c>
      <c r="B1436" t="s">
        <v>267</v>
      </c>
      <c r="C1436" t="s">
        <v>369</v>
      </c>
      <c r="E1436">
        <v>202.31</v>
      </c>
      <c r="F1436">
        <v>204.45</v>
      </c>
      <c r="G1436">
        <v>206.75</v>
      </c>
      <c r="H1436">
        <v>212.74</v>
      </c>
      <c r="I1436">
        <v>220.24</v>
      </c>
      <c r="J1436">
        <v>229.66</v>
      </c>
      <c r="K1436">
        <v>235.18</v>
      </c>
      <c r="L1436">
        <v>240.63</v>
      </c>
      <c r="M1436">
        <v>246.15</v>
      </c>
      <c r="N1436">
        <v>269.82</v>
      </c>
      <c r="O1436">
        <v>276.22000000000003</v>
      </c>
      <c r="P1436">
        <v>295.94</v>
      </c>
    </row>
    <row r="1437" spans="1:16" x14ac:dyDescent="0.2">
      <c r="A1437" t="s">
        <v>270</v>
      </c>
      <c r="B1437" t="s">
        <v>193</v>
      </c>
      <c r="C1437" t="s">
        <v>369</v>
      </c>
      <c r="E1437">
        <v>2.94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</row>
    <row r="1438" spans="1:16" x14ac:dyDescent="0.2">
      <c r="A1438" t="s">
        <v>270</v>
      </c>
      <c r="B1438" t="s">
        <v>194</v>
      </c>
      <c r="C1438" t="s">
        <v>369</v>
      </c>
      <c r="E1438">
        <v>52.26</v>
      </c>
      <c r="F1438">
        <v>62.7</v>
      </c>
      <c r="G1438">
        <v>46.2</v>
      </c>
      <c r="H1438">
        <v>40.49</v>
      </c>
      <c r="I1438">
        <v>26.07</v>
      </c>
      <c r="J1438">
        <v>19.98</v>
      </c>
      <c r="K1438">
        <v>15.31</v>
      </c>
      <c r="L1438">
        <v>16.61</v>
      </c>
      <c r="M1438">
        <v>7.87</v>
      </c>
      <c r="N1438">
        <v>5.04</v>
      </c>
      <c r="O1438">
        <v>6.86</v>
      </c>
      <c r="P1438">
        <v>2.16</v>
      </c>
    </row>
    <row r="1439" spans="1:16" x14ac:dyDescent="0.2">
      <c r="A1439" t="s">
        <v>270</v>
      </c>
      <c r="B1439" t="s">
        <v>195</v>
      </c>
      <c r="C1439" t="s">
        <v>369</v>
      </c>
      <c r="E1439">
        <v>11.51</v>
      </c>
      <c r="F1439">
        <v>12.85</v>
      </c>
      <c r="G1439">
        <v>12.27</v>
      </c>
      <c r="H1439">
        <v>12.29</v>
      </c>
      <c r="I1439">
        <v>12.13</v>
      </c>
      <c r="J1439">
        <v>9.52</v>
      </c>
      <c r="K1439">
        <v>7.96</v>
      </c>
      <c r="L1439">
        <v>6.75</v>
      </c>
      <c r="M1439">
        <v>5.07</v>
      </c>
      <c r="N1439">
        <v>0.96</v>
      </c>
      <c r="O1439">
        <v>0</v>
      </c>
      <c r="P1439">
        <v>0</v>
      </c>
    </row>
    <row r="1440" spans="1:16" x14ac:dyDescent="0.2">
      <c r="A1440" t="s">
        <v>270</v>
      </c>
      <c r="B1440" t="s">
        <v>196</v>
      </c>
      <c r="C1440" t="s">
        <v>369</v>
      </c>
      <c r="E1440">
        <v>23.6</v>
      </c>
      <c r="F1440">
        <v>5.09</v>
      </c>
      <c r="G1440">
        <v>5.09</v>
      </c>
      <c r="H1440">
        <v>5.1100000000000003</v>
      </c>
      <c r="I1440">
        <v>5.09</v>
      </c>
      <c r="J1440">
        <v>5.1100000000000003</v>
      </c>
      <c r="K1440">
        <v>5.09</v>
      </c>
      <c r="L1440">
        <v>5.09</v>
      </c>
      <c r="M1440">
        <v>5.09</v>
      </c>
      <c r="N1440">
        <v>5.09</v>
      </c>
      <c r="O1440">
        <v>5.1100000000000003</v>
      </c>
      <c r="P1440">
        <v>5.09</v>
      </c>
    </row>
    <row r="1441" spans="1:16" x14ac:dyDescent="0.2">
      <c r="A1441" t="s">
        <v>270</v>
      </c>
      <c r="B1441" t="s">
        <v>197</v>
      </c>
      <c r="C1441" t="s">
        <v>369</v>
      </c>
      <c r="E1441">
        <v>11.28</v>
      </c>
      <c r="F1441">
        <v>11.23</v>
      </c>
      <c r="G1441">
        <v>16.72</v>
      </c>
      <c r="H1441">
        <v>18.91</v>
      </c>
      <c r="I1441">
        <v>26.22</v>
      </c>
      <c r="J1441">
        <v>25.61</v>
      </c>
      <c r="K1441">
        <v>25.72</v>
      </c>
      <c r="L1441">
        <v>25.59</v>
      </c>
      <c r="M1441">
        <v>24.5</v>
      </c>
      <c r="N1441">
        <v>23.8</v>
      </c>
      <c r="O1441">
        <v>23.48</v>
      </c>
      <c r="P1441">
        <v>22.21</v>
      </c>
    </row>
    <row r="1442" spans="1:16" x14ac:dyDescent="0.2">
      <c r="A1442" t="s">
        <v>270</v>
      </c>
      <c r="B1442" t="s">
        <v>198</v>
      </c>
      <c r="C1442" t="s">
        <v>369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</row>
    <row r="1443" spans="1:16" x14ac:dyDescent="0.2">
      <c r="A1443" t="s">
        <v>270</v>
      </c>
      <c r="B1443" t="s">
        <v>199</v>
      </c>
      <c r="C1443" t="s">
        <v>369</v>
      </c>
      <c r="E1443">
        <v>2.4900000000000002</v>
      </c>
      <c r="F1443">
        <v>2.4900000000000002</v>
      </c>
      <c r="G1443">
        <v>2.48</v>
      </c>
      <c r="H1443">
        <v>2.4900000000000002</v>
      </c>
      <c r="I1443">
        <v>2.4700000000000002</v>
      </c>
      <c r="J1443">
        <v>2.48</v>
      </c>
      <c r="K1443">
        <v>2.4700000000000002</v>
      </c>
      <c r="L1443">
        <v>2.4700000000000002</v>
      </c>
      <c r="M1443">
        <v>2.4700000000000002</v>
      </c>
      <c r="N1443">
        <v>2.23</v>
      </c>
      <c r="O1443">
        <v>2.2400000000000002</v>
      </c>
      <c r="P1443">
        <v>2.23</v>
      </c>
    </row>
    <row r="1444" spans="1:16" x14ac:dyDescent="0.2">
      <c r="A1444" t="s">
        <v>270</v>
      </c>
      <c r="B1444" t="s">
        <v>200</v>
      </c>
      <c r="C1444" t="s">
        <v>369</v>
      </c>
      <c r="E1444">
        <v>0.9</v>
      </c>
      <c r="F1444">
        <v>1.66</v>
      </c>
      <c r="G1444">
        <v>0.89</v>
      </c>
      <c r="H1444">
        <v>0.9</v>
      </c>
      <c r="I1444">
        <v>1.34</v>
      </c>
      <c r="J1444">
        <v>1.08</v>
      </c>
      <c r="K1444">
        <v>1.26</v>
      </c>
      <c r="L1444">
        <v>0.89</v>
      </c>
      <c r="M1444">
        <v>0.86</v>
      </c>
      <c r="N1444">
        <v>0.86</v>
      </c>
      <c r="O1444">
        <v>0.86</v>
      </c>
      <c r="P1444">
        <v>0.98</v>
      </c>
    </row>
    <row r="1445" spans="1:16" x14ac:dyDescent="0.2">
      <c r="A1445" t="s">
        <v>270</v>
      </c>
      <c r="B1445" t="s">
        <v>201</v>
      </c>
      <c r="C1445" t="s">
        <v>369</v>
      </c>
      <c r="E1445">
        <v>27.19</v>
      </c>
      <c r="F1445">
        <v>27.11</v>
      </c>
      <c r="G1445">
        <v>27.11</v>
      </c>
      <c r="H1445">
        <v>27.19</v>
      </c>
      <c r="I1445">
        <v>27.11</v>
      </c>
      <c r="J1445">
        <v>27.19</v>
      </c>
      <c r="K1445">
        <v>27.11</v>
      </c>
      <c r="L1445">
        <v>27.11</v>
      </c>
      <c r="M1445">
        <v>27.11</v>
      </c>
      <c r="N1445">
        <v>27.11</v>
      </c>
      <c r="O1445">
        <v>27.19</v>
      </c>
      <c r="P1445">
        <v>27.11</v>
      </c>
    </row>
    <row r="1446" spans="1:16" x14ac:dyDescent="0.2">
      <c r="A1446" t="s">
        <v>270</v>
      </c>
      <c r="B1446" t="s">
        <v>202</v>
      </c>
      <c r="C1446" t="s">
        <v>369</v>
      </c>
      <c r="E1446">
        <v>22.24</v>
      </c>
      <c r="F1446">
        <v>22.62</v>
      </c>
      <c r="G1446">
        <v>23.6</v>
      </c>
      <c r="H1446">
        <v>24.14</v>
      </c>
      <c r="I1446">
        <v>34.590000000000003</v>
      </c>
      <c r="J1446">
        <v>38.6</v>
      </c>
      <c r="K1446">
        <v>38.42</v>
      </c>
      <c r="L1446">
        <v>38.39</v>
      </c>
      <c r="M1446">
        <v>36.78</v>
      </c>
      <c r="N1446">
        <v>36.39</v>
      </c>
      <c r="O1446">
        <v>36.340000000000003</v>
      </c>
      <c r="P1446">
        <v>35.15</v>
      </c>
    </row>
    <row r="1447" spans="1:16" x14ac:dyDescent="0.2">
      <c r="A1447" t="s">
        <v>270</v>
      </c>
      <c r="B1447" t="s">
        <v>203</v>
      </c>
      <c r="C1447" t="s">
        <v>369</v>
      </c>
      <c r="E1447">
        <v>0</v>
      </c>
      <c r="F1447">
        <v>0</v>
      </c>
      <c r="G1447">
        <v>9.6199999999999992</v>
      </c>
      <c r="H1447">
        <v>16.079999999999998</v>
      </c>
      <c r="I1447">
        <v>20.89</v>
      </c>
      <c r="J1447">
        <v>20.21</v>
      </c>
      <c r="K1447">
        <v>20.350000000000001</v>
      </c>
      <c r="L1447">
        <v>27.11</v>
      </c>
      <c r="M1447">
        <v>26.12</v>
      </c>
      <c r="N1447">
        <v>38.06</v>
      </c>
      <c r="O1447">
        <v>37.46</v>
      </c>
      <c r="P1447">
        <v>34.630000000000003</v>
      </c>
    </row>
    <row r="1448" spans="1:16" x14ac:dyDescent="0.2">
      <c r="A1448" t="s">
        <v>270</v>
      </c>
      <c r="B1448" t="s">
        <v>204</v>
      </c>
      <c r="C1448" t="s">
        <v>369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29.17</v>
      </c>
      <c r="N1448">
        <v>29.21</v>
      </c>
      <c r="O1448">
        <v>29.29</v>
      </c>
      <c r="P1448">
        <v>60.03</v>
      </c>
    </row>
    <row r="1449" spans="1:16" x14ac:dyDescent="0.2">
      <c r="A1449" t="s">
        <v>270</v>
      </c>
      <c r="B1449" t="s">
        <v>205</v>
      </c>
      <c r="C1449" t="s">
        <v>369</v>
      </c>
      <c r="E1449">
        <v>60.02</v>
      </c>
      <c r="F1449">
        <v>68.47</v>
      </c>
      <c r="G1449">
        <v>74.92</v>
      </c>
      <c r="H1449">
        <v>80.41</v>
      </c>
      <c r="I1449">
        <v>83.98</v>
      </c>
      <c r="J1449">
        <v>100.99</v>
      </c>
      <c r="K1449">
        <v>106.9</v>
      </c>
      <c r="L1449">
        <v>108.72</v>
      </c>
      <c r="M1449">
        <v>97.52</v>
      </c>
      <c r="N1449">
        <v>115.89</v>
      </c>
      <c r="O1449">
        <v>126.62</v>
      </c>
      <c r="P1449">
        <v>142.99</v>
      </c>
    </row>
    <row r="1450" spans="1:16" x14ac:dyDescent="0.2">
      <c r="A1450" t="s">
        <v>270</v>
      </c>
      <c r="B1450" t="s">
        <v>206</v>
      </c>
      <c r="C1450" t="s">
        <v>369</v>
      </c>
      <c r="E1450">
        <v>29.54</v>
      </c>
      <c r="F1450">
        <v>31.54</v>
      </c>
      <c r="G1450">
        <v>33.71</v>
      </c>
      <c r="H1450">
        <v>38.340000000000003</v>
      </c>
      <c r="I1450">
        <v>42.89</v>
      </c>
      <c r="J1450">
        <v>47.7</v>
      </c>
      <c r="K1450">
        <v>49.88</v>
      </c>
      <c r="L1450">
        <v>52.14</v>
      </c>
      <c r="M1450">
        <v>54.36</v>
      </c>
      <c r="N1450">
        <v>63.11</v>
      </c>
      <c r="O1450">
        <v>65.56</v>
      </c>
      <c r="P1450">
        <v>76.78</v>
      </c>
    </row>
    <row r="1451" spans="1:16" x14ac:dyDescent="0.2">
      <c r="A1451" t="s">
        <v>270</v>
      </c>
      <c r="B1451" t="s">
        <v>343</v>
      </c>
      <c r="C1451" t="s">
        <v>369</v>
      </c>
      <c r="E1451">
        <v>-2.59</v>
      </c>
      <c r="F1451">
        <v>-2.86</v>
      </c>
      <c r="G1451">
        <v>-3</v>
      </c>
      <c r="H1451">
        <v>-3.07</v>
      </c>
      <c r="I1451">
        <v>-3.11</v>
      </c>
      <c r="J1451">
        <v>-4.09</v>
      </c>
      <c r="K1451">
        <v>-5.12</v>
      </c>
      <c r="L1451">
        <v>-5.44</v>
      </c>
      <c r="M1451">
        <v>-4.87</v>
      </c>
      <c r="N1451">
        <v>-6.71</v>
      </c>
      <c r="O1451">
        <v>-7.41</v>
      </c>
      <c r="P1451">
        <v>-8.98</v>
      </c>
    </row>
    <row r="1452" spans="1:16" x14ac:dyDescent="0.2">
      <c r="A1452" t="s">
        <v>270</v>
      </c>
      <c r="B1452" t="s">
        <v>210</v>
      </c>
      <c r="C1452" t="s">
        <v>369</v>
      </c>
      <c r="E1452">
        <v>-0.5</v>
      </c>
      <c r="F1452">
        <v>-0.56000000000000005</v>
      </c>
      <c r="G1452">
        <v>-1</v>
      </c>
      <c r="H1452">
        <v>-1.04</v>
      </c>
      <c r="I1452">
        <v>-1.54</v>
      </c>
      <c r="J1452">
        <v>-1.87</v>
      </c>
      <c r="K1452">
        <v>-1.71</v>
      </c>
      <c r="L1452">
        <v>-1.67</v>
      </c>
      <c r="M1452">
        <v>-1.58</v>
      </c>
      <c r="N1452">
        <v>-1.66</v>
      </c>
      <c r="O1452">
        <v>-1.56</v>
      </c>
      <c r="P1452">
        <v>-1.38</v>
      </c>
    </row>
    <row r="1453" spans="1:16" x14ac:dyDescent="0.2">
      <c r="A1453" t="s">
        <v>270</v>
      </c>
      <c r="B1453" t="s">
        <v>211</v>
      </c>
      <c r="C1453" t="s">
        <v>369</v>
      </c>
      <c r="E1453">
        <v>0</v>
      </c>
      <c r="F1453">
        <v>-0.08</v>
      </c>
      <c r="G1453">
        <v>-0.14000000000000001</v>
      </c>
      <c r="H1453">
        <v>-2.2400000000000002</v>
      </c>
      <c r="I1453">
        <v>-2.95</v>
      </c>
      <c r="J1453">
        <v>-3.39</v>
      </c>
      <c r="K1453">
        <v>-3.21</v>
      </c>
      <c r="L1453">
        <v>-3.15</v>
      </c>
      <c r="M1453">
        <v>-2.84</v>
      </c>
      <c r="N1453">
        <v>-2.98</v>
      </c>
      <c r="O1453">
        <v>-2.86</v>
      </c>
      <c r="P1453">
        <v>-2.25</v>
      </c>
    </row>
    <row r="1454" spans="1:16" x14ac:dyDescent="0.2">
      <c r="A1454" t="s">
        <v>270</v>
      </c>
      <c r="B1454" t="s">
        <v>212</v>
      </c>
      <c r="C1454" t="s">
        <v>369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</row>
    <row r="1455" spans="1:16" x14ac:dyDescent="0.2">
      <c r="A1455" t="s">
        <v>270</v>
      </c>
      <c r="B1455" t="s">
        <v>213</v>
      </c>
      <c r="C1455" t="s">
        <v>369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</row>
    <row r="1456" spans="1:16" x14ac:dyDescent="0.2">
      <c r="A1456" t="s">
        <v>270</v>
      </c>
      <c r="B1456" t="s">
        <v>344</v>
      </c>
      <c r="C1456" t="s">
        <v>369</v>
      </c>
      <c r="E1456">
        <v>12.11</v>
      </c>
      <c r="F1456">
        <v>12.98</v>
      </c>
      <c r="G1456">
        <v>15.5</v>
      </c>
      <c r="H1456">
        <v>13.42</v>
      </c>
      <c r="I1456">
        <v>10.77</v>
      </c>
      <c r="J1456">
        <v>15.22</v>
      </c>
      <c r="K1456">
        <v>19.2</v>
      </c>
      <c r="L1456">
        <v>17.350000000000001</v>
      </c>
      <c r="M1456">
        <v>25.14</v>
      </c>
      <c r="N1456">
        <v>27.53</v>
      </c>
      <c r="O1456">
        <v>25.7</v>
      </c>
      <c r="P1456">
        <v>14.64</v>
      </c>
    </row>
    <row r="1457" spans="1:16" x14ac:dyDescent="0.2">
      <c r="A1457" t="s">
        <v>270</v>
      </c>
      <c r="B1457" t="s">
        <v>345</v>
      </c>
      <c r="C1457" t="s">
        <v>369</v>
      </c>
      <c r="E1457">
        <v>-3.07</v>
      </c>
      <c r="F1457">
        <v>-1.63</v>
      </c>
      <c r="G1457">
        <v>-5.71</v>
      </c>
      <c r="H1457">
        <v>-3.41</v>
      </c>
      <c r="I1457">
        <v>-3.93</v>
      </c>
      <c r="J1457">
        <v>-6.65</v>
      </c>
      <c r="K1457">
        <v>-4.47</v>
      </c>
      <c r="L1457">
        <v>-4.6500000000000004</v>
      </c>
      <c r="M1457">
        <v>-11.28</v>
      </c>
      <c r="N1457">
        <v>-10.35</v>
      </c>
      <c r="O1457">
        <v>-11.2</v>
      </c>
      <c r="P1457">
        <v>-16.05</v>
      </c>
    </row>
    <row r="1458" spans="1:16" x14ac:dyDescent="0.2">
      <c r="A1458" t="s">
        <v>270</v>
      </c>
      <c r="B1458" t="s">
        <v>272</v>
      </c>
      <c r="C1458" t="s">
        <v>369</v>
      </c>
      <c r="E1458">
        <v>0.26</v>
      </c>
      <c r="F1458">
        <v>0.31</v>
      </c>
      <c r="G1458">
        <v>3.86</v>
      </c>
      <c r="H1458">
        <v>2.17</v>
      </c>
      <c r="I1458">
        <v>6.8</v>
      </c>
      <c r="J1458">
        <v>13.2</v>
      </c>
      <c r="K1458">
        <v>12.45</v>
      </c>
      <c r="L1458">
        <v>13.62</v>
      </c>
      <c r="M1458">
        <v>31.51</v>
      </c>
      <c r="N1458">
        <v>40.630000000000003</v>
      </c>
      <c r="O1458">
        <v>46.31</v>
      </c>
      <c r="P1458">
        <v>82.62</v>
      </c>
    </row>
    <row r="1459" spans="1:16" x14ac:dyDescent="0.2">
      <c r="A1459" t="s">
        <v>270</v>
      </c>
      <c r="B1459" t="s">
        <v>346</v>
      </c>
      <c r="C1459" t="s">
        <v>369</v>
      </c>
      <c r="E1459">
        <v>9.0399999999999991</v>
      </c>
      <c r="F1459">
        <v>11.36</v>
      </c>
      <c r="G1459">
        <v>9.7899999999999991</v>
      </c>
      <c r="H1459">
        <v>10.01</v>
      </c>
      <c r="I1459">
        <v>6.84</v>
      </c>
      <c r="J1459">
        <v>8.57</v>
      </c>
      <c r="K1459">
        <v>14.73</v>
      </c>
      <c r="L1459">
        <v>12.7</v>
      </c>
      <c r="M1459">
        <v>13.86</v>
      </c>
      <c r="N1459">
        <v>17.190000000000001</v>
      </c>
      <c r="O1459">
        <v>14.5</v>
      </c>
      <c r="P1459">
        <v>-1.41</v>
      </c>
    </row>
    <row r="1460" spans="1:16" x14ac:dyDescent="0.2">
      <c r="A1460" t="s">
        <v>270</v>
      </c>
      <c r="B1460" t="s">
        <v>347</v>
      </c>
      <c r="C1460" t="s">
        <v>369</v>
      </c>
      <c r="E1460">
        <v>253</v>
      </c>
      <c r="F1460">
        <v>255.25</v>
      </c>
      <c r="G1460">
        <v>263.98</v>
      </c>
      <c r="H1460">
        <v>273.39999999999998</v>
      </c>
      <c r="I1460">
        <v>285.94</v>
      </c>
      <c r="J1460">
        <v>304.35000000000002</v>
      </c>
      <c r="K1460">
        <v>309.62</v>
      </c>
      <c r="L1460">
        <v>317.97000000000003</v>
      </c>
      <c r="M1460">
        <v>332.78</v>
      </c>
      <c r="N1460">
        <v>363.95</v>
      </c>
      <c r="O1460">
        <v>374.87</v>
      </c>
      <c r="P1460">
        <v>411.39</v>
      </c>
    </row>
    <row r="1461" spans="1:16" x14ac:dyDescent="0.2">
      <c r="A1461" t="s">
        <v>272</v>
      </c>
      <c r="B1461" t="s">
        <v>202</v>
      </c>
      <c r="C1461" t="s">
        <v>369</v>
      </c>
      <c r="E1461">
        <v>7.0000000000000007E-2</v>
      </c>
      <c r="F1461">
        <v>0.05</v>
      </c>
      <c r="G1461">
        <v>0.85</v>
      </c>
      <c r="H1461">
        <v>0.37</v>
      </c>
      <c r="I1461">
        <v>1.81</v>
      </c>
      <c r="J1461">
        <v>2.4900000000000002</v>
      </c>
      <c r="K1461">
        <v>2.5499999999999998</v>
      </c>
      <c r="L1461">
        <v>2.58</v>
      </c>
      <c r="M1461">
        <v>4.1900000000000004</v>
      </c>
      <c r="N1461">
        <v>4.58</v>
      </c>
      <c r="O1461">
        <v>4.75</v>
      </c>
      <c r="P1461">
        <v>5.82</v>
      </c>
    </row>
    <row r="1462" spans="1:16" x14ac:dyDescent="0.2">
      <c r="A1462" t="s">
        <v>272</v>
      </c>
      <c r="B1462" t="s">
        <v>203</v>
      </c>
      <c r="C1462" t="s">
        <v>369</v>
      </c>
      <c r="E1462">
        <v>0</v>
      </c>
      <c r="F1462">
        <v>0</v>
      </c>
      <c r="G1462">
        <v>0.54</v>
      </c>
      <c r="H1462">
        <v>0.61</v>
      </c>
      <c r="I1462">
        <v>1.0900000000000001</v>
      </c>
      <c r="J1462">
        <v>1.82</v>
      </c>
      <c r="K1462">
        <v>1.63</v>
      </c>
      <c r="L1462">
        <v>2.12</v>
      </c>
      <c r="M1462">
        <v>3.11</v>
      </c>
      <c r="N1462">
        <v>4.1500000000000004</v>
      </c>
      <c r="O1462">
        <v>4.87</v>
      </c>
      <c r="P1462">
        <v>7.58</v>
      </c>
    </row>
    <row r="1463" spans="1:16" x14ac:dyDescent="0.2">
      <c r="A1463" t="s">
        <v>272</v>
      </c>
      <c r="B1463" t="s">
        <v>204</v>
      </c>
      <c r="C1463" t="s">
        <v>369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4.0999999999999996</v>
      </c>
      <c r="N1463">
        <v>4.0599999999999996</v>
      </c>
      <c r="O1463">
        <v>4.07</v>
      </c>
      <c r="P1463">
        <v>13.29</v>
      </c>
    </row>
    <row r="1464" spans="1:16" x14ac:dyDescent="0.2">
      <c r="A1464" t="s">
        <v>272</v>
      </c>
      <c r="B1464" t="s">
        <v>205</v>
      </c>
      <c r="C1464" t="s">
        <v>369</v>
      </c>
      <c r="E1464">
        <v>0.2</v>
      </c>
      <c r="F1464">
        <v>0.26</v>
      </c>
      <c r="G1464">
        <v>2.46</v>
      </c>
      <c r="H1464">
        <v>1.18</v>
      </c>
      <c r="I1464">
        <v>3.9</v>
      </c>
      <c r="J1464">
        <v>8.89</v>
      </c>
      <c r="K1464">
        <v>8.27</v>
      </c>
      <c r="L1464">
        <v>8.91</v>
      </c>
      <c r="M1464">
        <v>20.11</v>
      </c>
      <c r="N1464">
        <v>27.84</v>
      </c>
      <c r="O1464">
        <v>32.619999999999997</v>
      </c>
      <c r="P1464">
        <v>55.92</v>
      </c>
    </row>
    <row r="1465" spans="1:16" x14ac:dyDescent="0.2">
      <c r="A1465" t="s">
        <v>259</v>
      </c>
      <c r="B1465" t="s">
        <v>348</v>
      </c>
      <c r="C1465" t="s">
        <v>369</v>
      </c>
      <c r="E1465">
        <v>0.91</v>
      </c>
      <c r="F1465">
        <v>0.86</v>
      </c>
      <c r="G1465">
        <v>1.21</v>
      </c>
      <c r="H1465">
        <v>1.49</v>
      </c>
      <c r="I1465">
        <v>1.35</v>
      </c>
      <c r="J1465">
        <v>0.94</v>
      </c>
      <c r="K1465">
        <v>0.57999999999999996</v>
      </c>
      <c r="L1465">
        <v>0.56000000000000005</v>
      </c>
      <c r="M1465">
        <v>1.26</v>
      </c>
      <c r="N1465">
        <v>1.1499999999999999</v>
      </c>
      <c r="O1465">
        <v>1.17</v>
      </c>
      <c r="P1465">
        <v>4.9800000000000004</v>
      </c>
    </row>
    <row r="1466" spans="1:16" x14ac:dyDescent="0.2">
      <c r="A1466" t="s">
        <v>259</v>
      </c>
      <c r="B1466" t="s">
        <v>261</v>
      </c>
      <c r="C1466" t="s">
        <v>369</v>
      </c>
      <c r="D1466">
        <v>913945</v>
      </c>
      <c r="E1466">
        <v>49018</v>
      </c>
      <c r="F1466">
        <v>51398</v>
      </c>
      <c r="G1466">
        <v>49095</v>
      </c>
      <c r="H1466">
        <v>50346</v>
      </c>
      <c r="I1466">
        <v>52080</v>
      </c>
      <c r="J1466">
        <v>53326</v>
      </c>
      <c r="K1466">
        <v>55510</v>
      </c>
      <c r="L1466">
        <v>56080</v>
      </c>
      <c r="M1466">
        <v>53864</v>
      </c>
      <c r="N1466">
        <v>56592</v>
      </c>
      <c r="O1466">
        <v>57545</v>
      </c>
      <c r="P1466">
        <v>61420</v>
      </c>
    </row>
    <row r="1467" spans="1:16" x14ac:dyDescent="0.2">
      <c r="A1467" t="s">
        <v>259</v>
      </c>
      <c r="B1467" t="s">
        <v>178</v>
      </c>
      <c r="C1467" t="s">
        <v>369</v>
      </c>
      <c r="D1467">
        <v>845788</v>
      </c>
      <c r="E1467">
        <v>46473</v>
      </c>
      <c r="F1467">
        <v>48655</v>
      </c>
      <c r="G1467">
        <v>46261</v>
      </c>
      <c r="H1467">
        <v>47084</v>
      </c>
      <c r="I1467">
        <v>48412</v>
      </c>
      <c r="J1467">
        <v>49290</v>
      </c>
      <c r="K1467">
        <v>51311</v>
      </c>
      <c r="L1467">
        <v>51733</v>
      </c>
      <c r="M1467">
        <v>49385</v>
      </c>
      <c r="N1467">
        <v>52175</v>
      </c>
      <c r="O1467">
        <v>53002</v>
      </c>
      <c r="P1467">
        <v>56298</v>
      </c>
    </row>
    <row r="1468" spans="1:16" x14ac:dyDescent="0.2">
      <c r="A1468" t="s">
        <v>259</v>
      </c>
      <c r="B1468" t="s">
        <v>349</v>
      </c>
      <c r="C1468" t="s">
        <v>369</v>
      </c>
      <c r="E1468">
        <v>0</v>
      </c>
      <c r="F1468">
        <v>0</v>
      </c>
      <c r="G1468">
        <v>0</v>
      </c>
      <c r="H1468">
        <v>13</v>
      </c>
      <c r="I1468">
        <v>14</v>
      </c>
      <c r="J1468">
        <v>14</v>
      </c>
      <c r="K1468">
        <v>14</v>
      </c>
      <c r="L1468">
        <v>14</v>
      </c>
      <c r="M1468">
        <v>14</v>
      </c>
      <c r="N1468">
        <v>58</v>
      </c>
      <c r="O1468">
        <v>59</v>
      </c>
      <c r="P1468">
        <v>72</v>
      </c>
    </row>
    <row r="1469" spans="1:16" x14ac:dyDescent="0.2">
      <c r="A1469" t="s">
        <v>350</v>
      </c>
      <c r="B1469" t="s">
        <v>193</v>
      </c>
      <c r="C1469" t="s">
        <v>369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 x14ac:dyDescent="0.2">
      <c r="A1470" t="s">
        <v>350</v>
      </c>
      <c r="B1470" t="s">
        <v>351</v>
      </c>
      <c r="C1470" t="s">
        <v>369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</row>
    <row r="1471" spans="1:16" x14ac:dyDescent="0.2">
      <c r="A1471" t="s">
        <v>350</v>
      </c>
      <c r="B1471" t="s">
        <v>352</v>
      </c>
      <c r="C1471" t="s">
        <v>369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</row>
    <row r="1472" spans="1:16" x14ac:dyDescent="0.2">
      <c r="A1472" t="s">
        <v>350</v>
      </c>
      <c r="B1472" t="s">
        <v>195</v>
      </c>
      <c r="C1472" t="s">
        <v>369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</row>
    <row r="1473" spans="1:16" x14ac:dyDescent="0.2">
      <c r="A1473" t="s">
        <v>350</v>
      </c>
      <c r="B1473" t="s">
        <v>196</v>
      </c>
      <c r="C1473" t="s">
        <v>369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</row>
    <row r="1474" spans="1:16" x14ac:dyDescent="0.2">
      <c r="A1474" t="s">
        <v>350</v>
      </c>
      <c r="B1474" t="s">
        <v>197</v>
      </c>
      <c r="C1474" t="s">
        <v>369</v>
      </c>
      <c r="E1474">
        <v>0</v>
      </c>
      <c r="F1474">
        <v>0</v>
      </c>
      <c r="G1474">
        <v>365</v>
      </c>
      <c r="H1474">
        <v>471</v>
      </c>
      <c r="I1474">
        <v>980</v>
      </c>
      <c r="J1474">
        <v>980</v>
      </c>
      <c r="K1474">
        <v>980</v>
      </c>
      <c r="L1474">
        <v>980</v>
      </c>
      <c r="M1474">
        <v>980</v>
      </c>
      <c r="N1474">
        <v>980</v>
      </c>
      <c r="O1474">
        <v>980</v>
      </c>
      <c r="P1474">
        <v>980</v>
      </c>
    </row>
    <row r="1475" spans="1:16" x14ac:dyDescent="0.2">
      <c r="A1475" t="s">
        <v>350</v>
      </c>
      <c r="B1475" t="s">
        <v>198</v>
      </c>
      <c r="C1475" t="s">
        <v>369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</row>
    <row r="1476" spans="1:16" x14ac:dyDescent="0.2">
      <c r="A1476" t="s">
        <v>350</v>
      </c>
      <c r="B1476" t="s">
        <v>199</v>
      </c>
      <c r="C1476" t="s">
        <v>369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</row>
    <row r="1477" spans="1:16" x14ac:dyDescent="0.2">
      <c r="A1477" t="s">
        <v>350</v>
      </c>
      <c r="B1477" t="s">
        <v>200</v>
      </c>
      <c r="C1477" t="s">
        <v>369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</row>
    <row r="1478" spans="1:16" x14ac:dyDescent="0.2">
      <c r="A1478" t="s">
        <v>350</v>
      </c>
      <c r="B1478" t="s">
        <v>201</v>
      </c>
      <c r="C1478" t="s">
        <v>369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</row>
    <row r="1479" spans="1:16" x14ac:dyDescent="0.2">
      <c r="A1479" t="s">
        <v>350</v>
      </c>
      <c r="B1479" t="s">
        <v>202</v>
      </c>
      <c r="C1479" t="s">
        <v>369</v>
      </c>
      <c r="E1479">
        <v>41</v>
      </c>
      <c r="F1479">
        <v>53</v>
      </c>
      <c r="G1479">
        <v>132</v>
      </c>
      <c r="H1479">
        <v>132</v>
      </c>
      <c r="I1479">
        <v>713</v>
      </c>
      <c r="J1479">
        <v>906</v>
      </c>
      <c r="K1479">
        <v>906</v>
      </c>
      <c r="L1479">
        <v>906</v>
      </c>
      <c r="M1479">
        <v>906</v>
      </c>
      <c r="N1479">
        <v>906</v>
      </c>
      <c r="O1479">
        <v>906</v>
      </c>
      <c r="P1479">
        <v>906</v>
      </c>
    </row>
    <row r="1480" spans="1:16" x14ac:dyDescent="0.2">
      <c r="A1480" t="s">
        <v>350</v>
      </c>
      <c r="B1480" t="s">
        <v>203</v>
      </c>
      <c r="C1480" t="s">
        <v>369</v>
      </c>
      <c r="E1480">
        <v>0</v>
      </c>
      <c r="F1480">
        <v>0</v>
      </c>
      <c r="G1480">
        <v>439</v>
      </c>
      <c r="H1480">
        <v>702</v>
      </c>
      <c r="I1480">
        <v>897</v>
      </c>
      <c r="J1480">
        <v>897</v>
      </c>
      <c r="K1480">
        <v>897</v>
      </c>
      <c r="L1480">
        <v>1146</v>
      </c>
      <c r="M1480">
        <v>1146</v>
      </c>
      <c r="N1480">
        <v>1632</v>
      </c>
      <c r="O1480">
        <v>1632</v>
      </c>
      <c r="P1480">
        <v>1632</v>
      </c>
    </row>
    <row r="1481" spans="1:16" x14ac:dyDescent="0.2">
      <c r="A1481" t="s">
        <v>350</v>
      </c>
      <c r="B1481" t="s">
        <v>204</v>
      </c>
      <c r="C1481" t="s">
        <v>369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</row>
    <row r="1482" spans="1:16" x14ac:dyDescent="0.2">
      <c r="A1482" t="s">
        <v>350</v>
      </c>
      <c r="B1482" t="s">
        <v>205</v>
      </c>
      <c r="C1482" t="s">
        <v>369</v>
      </c>
      <c r="E1482">
        <v>244</v>
      </c>
      <c r="F1482">
        <v>491</v>
      </c>
      <c r="G1482">
        <v>741</v>
      </c>
      <c r="H1482">
        <v>848</v>
      </c>
      <c r="I1482">
        <v>1006</v>
      </c>
      <c r="J1482">
        <v>1487</v>
      </c>
      <c r="K1482">
        <v>1606</v>
      </c>
      <c r="L1482">
        <v>1649</v>
      </c>
      <c r="M1482">
        <v>1649</v>
      </c>
      <c r="N1482">
        <v>1938</v>
      </c>
      <c r="O1482">
        <v>2098</v>
      </c>
      <c r="P1482">
        <v>2496</v>
      </c>
    </row>
    <row r="1483" spans="1:16" x14ac:dyDescent="0.2">
      <c r="A1483" t="s">
        <v>350</v>
      </c>
      <c r="B1483" t="s">
        <v>206</v>
      </c>
      <c r="C1483" t="s">
        <v>369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</row>
    <row r="1484" spans="1:16" x14ac:dyDescent="0.2">
      <c r="A1484" t="s">
        <v>350</v>
      </c>
      <c r="B1484" t="s">
        <v>207</v>
      </c>
      <c r="C1484" t="s">
        <v>369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</row>
    <row r="1485" spans="1:16" x14ac:dyDescent="0.2">
      <c r="A1485" t="s">
        <v>350</v>
      </c>
      <c r="B1485" t="s">
        <v>208</v>
      </c>
      <c r="C1485" t="s">
        <v>369</v>
      </c>
      <c r="E1485">
        <v>677</v>
      </c>
      <c r="F1485">
        <v>719</v>
      </c>
      <c r="G1485">
        <v>719</v>
      </c>
      <c r="H1485">
        <v>738</v>
      </c>
      <c r="I1485">
        <v>738</v>
      </c>
      <c r="J1485">
        <v>738</v>
      </c>
      <c r="K1485">
        <v>738</v>
      </c>
      <c r="L1485">
        <v>738</v>
      </c>
      <c r="M1485">
        <v>738</v>
      </c>
      <c r="N1485">
        <v>738</v>
      </c>
      <c r="O1485">
        <v>738</v>
      </c>
      <c r="P1485">
        <v>738</v>
      </c>
    </row>
    <row r="1486" spans="1:16" x14ac:dyDescent="0.2">
      <c r="A1486" t="s">
        <v>350</v>
      </c>
      <c r="B1486" t="s">
        <v>209</v>
      </c>
      <c r="C1486" t="s">
        <v>369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391</v>
      </c>
      <c r="K1486">
        <v>796</v>
      </c>
      <c r="L1486">
        <v>907</v>
      </c>
      <c r="M1486">
        <v>907</v>
      </c>
      <c r="N1486">
        <v>1484</v>
      </c>
      <c r="O1486">
        <v>1722</v>
      </c>
      <c r="P1486">
        <v>2539</v>
      </c>
    </row>
    <row r="1487" spans="1:16" x14ac:dyDescent="0.2">
      <c r="A1487" t="s">
        <v>350</v>
      </c>
      <c r="B1487" t="s">
        <v>210</v>
      </c>
      <c r="C1487" t="s">
        <v>369</v>
      </c>
      <c r="E1487">
        <v>0</v>
      </c>
      <c r="F1487">
        <v>0</v>
      </c>
      <c r="G1487">
        <v>0</v>
      </c>
      <c r="H1487">
        <v>91</v>
      </c>
      <c r="I1487">
        <v>91</v>
      </c>
      <c r="J1487">
        <v>91</v>
      </c>
      <c r="K1487">
        <v>91</v>
      </c>
      <c r="L1487">
        <v>91</v>
      </c>
      <c r="M1487">
        <v>91</v>
      </c>
      <c r="N1487">
        <v>91</v>
      </c>
      <c r="O1487">
        <v>91</v>
      </c>
      <c r="P1487">
        <v>91</v>
      </c>
    </row>
    <row r="1488" spans="1:16" x14ac:dyDescent="0.2">
      <c r="A1488" t="s">
        <v>350</v>
      </c>
      <c r="B1488" t="s">
        <v>211</v>
      </c>
      <c r="C1488" t="s">
        <v>369</v>
      </c>
      <c r="E1488">
        <v>0</v>
      </c>
      <c r="F1488">
        <v>38</v>
      </c>
      <c r="G1488">
        <v>38</v>
      </c>
      <c r="H1488">
        <v>625</v>
      </c>
      <c r="I1488">
        <v>625</v>
      </c>
      <c r="J1488">
        <v>625</v>
      </c>
      <c r="K1488">
        <v>625</v>
      </c>
      <c r="L1488">
        <v>625</v>
      </c>
      <c r="M1488">
        <v>625</v>
      </c>
      <c r="N1488">
        <v>625</v>
      </c>
      <c r="O1488">
        <v>625</v>
      </c>
      <c r="P1488">
        <v>625</v>
      </c>
    </row>
    <row r="1489" spans="1:17" x14ac:dyDescent="0.2">
      <c r="A1489" t="s">
        <v>350</v>
      </c>
      <c r="B1489" t="s">
        <v>212</v>
      </c>
      <c r="C1489" t="s">
        <v>369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</row>
    <row r="1490" spans="1:17" x14ac:dyDescent="0.2">
      <c r="A1490" t="s">
        <v>350</v>
      </c>
      <c r="B1490" t="s">
        <v>213</v>
      </c>
      <c r="C1490" t="s">
        <v>369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</row>
    <row r="1491" spans="1:17" x14ac:dyDescent="0.2">
      <c r="A1491" t="s">
        <v>350</v>
      </c>
      <c r="B1491" t="s">
        <v>342</v>
      </c>
      <c r="C1491" t="s">
        <v>369</v>
      </c>
      <c r="E1491">
        <v>963</v>
      </c>
      <c r="F1491">
        <v>1301</v>
      </c>
      <c r="G1491">
        <v>2434</v>
      </c>
      <c r="H1491">
        <v>3606</v>
      </c>
      <c r="I1491">
        <v>5050</v>
      </c>
      <c r="J1491">
        <v>6115</v>
      </c>
      <c r="K1491">
        <v>6639</v>
      </c>
      <c r="L1491">
        <v>7041</v>
      </c>
      <c r="M1491">
        <v>7041</v>
      </c>
      <c r="N1491">
        <v>8393</v>
      </c>
      <c r="O1491">
        <v>8791</v>
      </c>
      <c r="P1491">
        <v>10006</v>
      </c>
    </row>
    <row r="1492" spans="1:17" x14ac:dyDescent="0.2">
      <c r="A1492" t="s">
        <v>230</v>
      </c>
      <c r="B1492" t="s">
        <v>353</v>
      </c>
      <c r="C1492" t="s">
        <v>369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1</v>
      </c>
      <c r="Q1492">
        <v>10360</v>
      </c>
    </row>
    <row r="1493" spans="1:17" x14ac:dyDescent="0.2">
      <c r="A1493" t="s">
        <v>230</v>
      </c>
      <c r="B1493" t="s">
        <v>354</v>
      </c>
      <c r="C1493" t="s">
        <v>369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1</v>
      </c>
      <c r="Q1493">
        <v>11010</v>
      </c>
    </row>
    <row r="1494" spans="1:17" x14ac:dyDescent="0.2">
      <c r="A1494" t="s">
        <v>230</v>
      </c>
      <c r="B1494" t="s">
        <v>355</v>
      </c>
      <c r="C1494" t="s">
        <v>369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1</v>
      </c>
      <c r="M1494">
        <v>1</v>
      </c>
      <c r="N1494">
        <v>1</v>
      </c>
      <c r="O1494">
        <v>1</v>
      </c>
      <c r="P1494">
        <v>1</v>
      </c>
      <c r="Q1494">
        <v>2680</v>
      </c>
    </row>
    <row r="1495" spans="1:17" x14ac:dyDescent="0.2">
      <c r="A1495" t="s">
        <v>230</v>
      </c>
      <c r="B1495" t="s">
        <v>356</v>
      </c>
      <c r="C1495" t="s">
        <v>369</v>
      </c>
      <c r="E1495">
        <v>0</v>
      </c>
      <c r="F1495">
        <v>0</v>
      </c>
      <c r="G1495">
        <v>0</v>
      </c>
      <c r="H1495">
        <v>0</v>
      </c>
      <c r="I1495">
        <v>1</v>
      </c>
      <c r="J1495">
        <v>1</v>
      </c>
      <c r="K1495">
        <v>1</v>
      </c>
      <c r="L1495">
        <v>1</v>
      </c>
      <c r="M1495">
        <v>1</v>
      </c>
      <c r="N1495">
        <v>1</v>
      </c>
      <c r="O1495">
        <v>1</v>
      </c>
      <c r="P1495">
        <v>1</v>
      </c>
      <c r="Q1495">
        <v>4875</v>
      </c>
    </row>
    <row r="1496" spans="1:17" x14ac:dyDescent="0.2">
      <c r="A1496" t="s">
        <v>340</v>
      </c>
      <c r="B1496" t="s">
        <v>193</v>
      </c>
      <c r="C1496" t="s">
        <v>133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</row>
    <row r="1497" spans="1:17" x14ac:dyDescent="0.2">
      <c r="A1497" t="s">
        <v>340</v>
      </c>
      <c r="B1497" t="s">
        <v>194</v>
      </c>
      <c r="C1497" t="s">
        <v>133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</row>
    <row r="1498" spans="1:17" x14ac:dyDescent="0.2">
      <c r="A1498" t="s">
        <v>340</v>
      </c>
      <c r="B1498" t="s">
        <v>195</v>
      </c>
      <c r="C1498" t="s">
        <v>133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</row>
    <row r="1499" spans="1:17" x14ac:dyDescent="0.2">
      <c r="A1499" t="s">
        <v>340</v>
      </c>
      <c r="B1499" t="s">
        <v>196</v>
      </c>
      <c r="C1499" t="s">
        <v>133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</row>
    <row r="1500" spans="1:17" x14ac:dyDescent="0.2">
      <c r="A1500" t="s">
        <v>340</v>
      </c>
      <c r="B1500" t="s">
        <v>197</v>
      </c>
      <c r="C1500" t="s">
        <v>133</v>
      </c>
      <c r="E1500">
        <v>0</v>
      </c>
      <c r="F1500">
        <v>0</v>
      </c>
      <c r="G1500">
        <v>0.03</v>
      </c>
      <c r="H1500">
        <v>1.25</v>
      </c>
      <c r="I1500">
        <v>2.39</v>
      </c>
      <c r="J1500">
        <v>2.39</v>
      </c>
      <c r="K1500">
        <v>2.39</v>
      </c>
      <c r="L1500">
        <v>4.28</v>
      </c>
      <c r="M1500">
        <v>4.28</v>
      </c>
      <c r="N1500">
        <v>4.8099999999999996</v>
      </c>
      <c r="O1500">
        <v>4.8099999999999996</v>
      </c>
      <c r="P1500">
        <v>4.8099999999999996</v>
      </c>
    </row>
    <row r="1501" spans="1:17" x14ac:dyDescent="0.2">
      <c r="A1501" t="s">
        <v>340</v>
      </c>
      <c r="B1501" t="s">
        <v>198</v>
      </c>
      <c r="C1501" t="s">
        <v>133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9.2799999999999994</v>
      </c>
    </row>
    <row r="1502" spans="1:17" x14ac:dyDescent="0.2">
      <c r="A1502" t="s">
        <v>340</v>
      </c>
      <c r="B1502" t="s">
        <v>199</v>
      </c>
      <c r="C1502" t="s">
        <v>133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</row>
    <row r="1503" spans="1:17" x14ac:dyDescent="0.2">
      <c r="A1503" t="s">
        <v>340</v>
      </c>
      <c r="B1503" t="s">
        <v>200</v>
      </c>
      <c r="C1503" t="s">
        <v>133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</row>
    <row r="1504" spans="1:17" x14ac:dyDescent="0.2">
      <c r="A1504" t="s">
        <v>340</v>
      </c>
      <c r="B1504" t="s">
        <v>201</v>
      </c>
      <c r="C1504" t="s">
        <v>133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</row>
    <row r="1505" spans="1:16" x14ac:dyDescent="0.2">
      <c r="A1505" t="s">
        <v>340</v>
      </c>
      <c r="B1505" t="s">
        <v>202</v>
      </c>
      <c r="C1505" t="s">
        <v>133</v>
      </c>
      <c r="E1505">
        <v>0.31</v>
      </c>
      <c r="F1505">
        <v>0.4</v>
      </c>
      <c r="G1505">
        <v>0.4</v>
      </c>
      <c r="H1505">
        <v>1.1599999999999999</v>
      </c>
      <c r="I1505">
        <v>5.47</v>
      </c>
      <c r="J1505">
        <v>6.12</v>
      </c>
      <c r="K1505">
        <v>6.12</v>
      </c>
      <c r="L1505">
        <v>6.12</v>
      </c>
      <c r="M1505">
        <v>6.12</v>
      </c>
      <c r="N1505">
        <v>6.12</v>
      </c>
      <c r="O1505">
        <v>6.12</v>
      </c>
      <c r="P1505">
        <v>6.57</v>
      </c>
    </row>
    <row r="1506" spans="1:16" x14ac:dyDescent="0.2">
      <c r="A1506" t="s">
        <v>340</v>
      </c>
      <c r="B1506" t="s">
        <v>203</v>
      </c>
      <c r="C1506" t="s">
        <v>133</v>
      </c>
      <c r="E1506">
        <v>0</v>
      </c>
      <c r="F1506">
        <v>0</v>
      </c>
      <c r="G1506">
        <v>1.89</v>
      </c>
      <c r="H1506">
        <v>3.39</v>
      </c>
      <c r="I1506">
        <v>4.8899999999999997</v>
      </c>
      <c r="J1506">
        <v>4.8899999999999997</v>
      </c>
      <c r="K1506">
        <v>4.8899999999999997</v>
      </c>
      <c r="L1506">
        <v>5.01</v>
      </c>
      <c r="M1506">
        <v>5.01</v>
      </c>
      <c r="N1506">
        <v>6.1</v>
      </c>
      <c r="O1506">
        <v>6.1</v>
      </c>
      <c r="P1506">
        <v>7.78</v>
      </c>
    </row>
    <row r="1507" spans="1:16" x14ac:dyDescent="0.2">
      <c r="A1507" t="s">
        <v>340</v>
      </c>
      <c r="B1507" t="s">
        <v>204</v>
      </c>
      <c r="C1507" t="s">
        <v>133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7.56</v>
      </c>
      <c r="N1507">
        <v>7.56</v>
      </c>
      <c r="O1507">
        <v>7.56</v>
      </c>
      <c r="P1507">
        <v>15.56</v>
      </c>
    </row>
    <row r="1508" spans="1:16" x14ac:dyDescent="0.2">
      <c r="A1508" t="s">
        <v>340</v>
      </c>
      <c r="B1508" t="s">
        <v>205</v>
      </c>
      <c r="C1508" t="s">
        <v>133</v>
      </c>
      <c r="E1508">
        <v>3</v>
      </c>
      <c r="F1508">
        <v>6</v>
      </c>
      <c r="G1508">
        <v>9</v>
      </c>
      <c r="H1508">
        <v>14.35</v>
      </c>
      <c r="I1508">
        <v>19.670000000000002</v>
      </c>
      <c r="J1508">
        <v>28.27</v>
      </c>
      <c r="K1508">
        <v>32.1</v>
      </c>
      <c r="L1508">
        <v>32.1</v>
      </c>
      <c r="M1508">
        <v>32.1</v>
      </c>
      <c r="N1508">
        <v>58.78</v>
      </c>
      <c r="O1508">
        <v>73.38</v>
      </c>
      <c r="P1508">
        <v>100.75</v>
      </c>
    </row>
    <row r="1509" spans="1:16" x14ac:dyDescent="0.2">
      <c r="A1509" t="s">
        <v>340</v>
      </c>
      <c r="B1509" t="s">
        <v>206</v>
      </c>
      <c r="C1509" t="s">
        <v>133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</row>
    <row r="1510" spans="1:16" x14ac:dyDescent="0.2">
      <c r="A1510" t="s">
        <v>340</v>
      </c>
      <c r="B1510" t="s">
        <v>207</v>
      </c>
      <c r="C1510" t="s">
        <v>133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</row>
    <row r="1511" spans="1:16" x14ac:dyDescent="0.2">
      <c r="A1511" t="s">
        <v>340</v>
      </c>
      <c r="B1511" t="s">
        <v>208</v>
      </c>
      <c r="C1511" t="s">
        <v>133</v>
      </c>
      <c r="E1511">
        <v>4.32</v>
      </c>
      <c r="F1511">
        <v>4.66</v>
      </c>
      <c r="G1511">
        <v>6.08</v>
      </c>
      <c r="H1511">
        <v>6.22</v>
      </c>
      <c r="I1511">
        <v>6.22</v>
      </c>
      <c r="J1511">
        <v>6.22</v>
      </c>
      <c r="K1511">
        <v>6.22</v>
      </c>
      <c r="L1511">
        <v>6.22</v>
      </c>
      <c r="M1511">
        <v>6.22</v>
      </c>
      <c r="N1511">
        <v>6.22</v>
      </c>
      <c r="O1511">
        <v>6.22</v>
      </c>
      <c r="P1511">
        <v>6.22</v>
      </c>
    </row>
    <row r="1512" spans="1:16" x14ac:dyDescent="0.2">
      <c r="A1512" t="s">
        <v>340</v>
      </c>
      <c r="B1512" t="s">
        <v>209</v>
      </c>
      <c r="C1512" t="s">
        <v>133</v>
      </c>
      <c r="E1512">
        <v>0</v>
      </c>
      <c r="F1512">
        <v>0</v>
      </c>
      <c r="G1512">
        <v>0</v>
      </c>
      <c r="H1512">
        <v>0</v>
      </c>
      <c r="I1512">
        <v>1.51</v>
      </c>
      <c r="J1512">
        <v>6.17</v>
      </c>
      <c r="K1512">
        <v>9.5</v>
      </c>
      <c r="L1512">
        <v>9.76</v>
      </c>
      <c r="M1512">
        <v>9.76</v>
      </c>
      <c r="N1512">
        <v>19.309999999999999</v>
      </c>
      <c r="O1512">
        <v>24.54</v>
      </c>
      <c r="P1512">
        <v>35.08</v>
      </c>
    </row>
    <row r="1513" spans="1:16" x14ac:dyDescent="0.2">
      <c r="A1513" t="s">
        <v>340</v>
      </c>
      <c r="B1513" t="s">
        <v>210</v>
      </c>
      <c r="C1513" t="s">
        <v>133</v>
      </c>
      <c r="E1513">
        <v>0</v>
      </c>
      <c r="F1513">
        <v>0</v>
      </c>
      <c r="G1513">
        <v>0</v>
      </c>
      <c r="H1513">
        <v>1.78</v>
      </c>
      <c r="I1513">
        <v>2.2799999999999998</v>
      </c>
      <c r="J1513">
        <v>2.78</v>
      </c>
      <c r="K1513">
        <v>2.78</v>
      </c>
      <c r="L1513">
        <v>2.78</v>
      </c>
      <c r="M1513">
        <v>2.78</v>
      </c>
      <c r="N1513">
        <v>2.78</v>
      </c>
      <c r="O1513">
        <v>2.78</v>
      </c>
      <c r="P1513">
        <v>2.78</v>
      </c>
    </row>
    <row r="1514" spans="1:16" x14ac:dyDescent="0.2">
      <c r="A1514" t="s">
        <v>340</v>
      </c>
      <c r="B1514" t="s">
        <v>211</v>
      </c>
      <c r="C1514" t="s">
        <v>133</v>
      </c>
      <c r="E1514">
        <v>0</v>
      </c>
      <c r="F1514">
        <v>0</v>
      </c>
      <c r="G1514">
        <v>0</v>
      </c>
      <c r="H1514">
        <v>0.5</v>
      </c>
      <c r="I1514">
        <v>0.5</v>
      </c>
      <c r="J1514">
        <v>0.5</v>
      </c>
      <c r="K1514">
        <v>0.5</v>
      </c>
      <c r="L1514">
        <v>0.5</v>
      </c>
      <c r="M1514">
        <v>0.5</v>
      </c>
      <c r="N1514">
        <v>0.9</v>
      </c>
      <c r="O1514">
        <v>0.9</v>
      </c>
      <c r="P1514">
        <v>0.9</v>
      </c>
    </row>
    <row r="1515" spans="1:16" x14ac:dyDescent="0.2">
      <c r="A1515" t="s">
        <v>340</v>
      </c>
      <c r="B1515" t="s">
        <v>212</v>
      </c>
      <c r="C1515" t="s">
        <v>133</v>
      </c>
      <c r="E1515">
        <v>0.03</v>
      </c>
      <c r="F1515">
        <v>0.03</v>
      </c>
      <c r="G1515">
        <v>0.03</v>
      </c>
      <c r="H1515">
        <v>0.03</v>
      </c>
      <c r="I1515">
        <v>0.03</v>
      </c>
      <c r="J1515">
        <v>0.03</v>
      </c>
      <c r="K1515">
        <v>0.03</v>
      </c>
      <c r="L1515">
        <v>0</v>
      </c>
      <c r="M1515">
        <v>0</v>
      </c>
      <c r="N1515">
        <v>0</v>
      </c>
      <c r="O1515">
        <v>0</v>
      </c>
      <c r="P1515">
        <v>0</v>
      </c>
    </row>
    <row r="1516" spans="1:16" x14ac:dyDescent="0.2">
      <c r="A1516" t="s">
        <v>340</v>
      </c>
      <c r="B1516" t="s">
        <v>213</v>
      </c>
      <c r="C1516" t="s">
        <v>133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</row>
    <row r="1517" spans="1:16" x14ac:dyDescent="0.2">
      <c r="A1517" t="s">
        <v>340</v>
      </c>
      <c r="B1517" t="s">
        <v>218</v>
      </c>
      <c r="C1517" t="s">
        <v>133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-0.27</v>
      </c>
      <c r="N1517">
        <v>-0.27</v>
      </c>
      <c r="O1517">
        <v>-1.21</v>
      </c>
      <c r="P1517">
        <v>-13.88</v>
      </c>
    </row>
    <row r="1518" spans="1:16" x14ac:dyDescent="0.2">
      <c r="A1518" t="s">
        <v>340</v>
      </c>
      <c r="B1518" t="s">
        <v>342</v>
      </c>
      <c r="C1518" t="s">
        <v>133</v>
      </c>
      <c r="E1518">
        <v>7.66</v>
      </c>
      <c r="F1518">
        <v>11.09</v>
      </c>
      <c r="G1518">
        <v>17.43</v>
      </c>
      <c r="H1518">
        <v>28.69</v>
      </c>
      <c r="I1518">
        <v>42.95</v>
      </c>
      <c r="J1518">
        <v>57.37</v>
      </c>
      <c r="K1518">
        <v>64.52</v>
      </c>
      <c r="L1518">
        <v>66.77</v>
      </c>
      <c r="M1518">
        <v>74.05</v>
      </c>
      <c r="N1518">
        <v>112.31</v>
      </c>
      <c r="O1518">
        <v>131.19999999999999</v>
      </c>
      <c r="P1518">
        <v>175.84</v>
      </c>
    </row>
    <row r="1519" spans="1:16" x14ac:dyDescent="0.2">
      <c r="A1519" t="s">
        <v>266</v>
      </c>
      <c r="B1519" t="s">
        <v>267</v>
      </c>
      <c r="C1519" t="s">
        <v>133</v>
      </c>
      <c r="E1519">
        <v>203.09</v>
      </c>
      <c r="F1519">
        <v>205.78</v>
      </c>
      <c r="G1519">
        <v>209.3</v>
      </c>
      <c r="H1519">
        <v>218.94</v>
      </c>
      <c r="I1519">
        <v>231.68</v>
      </c>
      <c r="J1519">
        <v>246.61</v>
      </c>
      <c r="K1519">
        <v>254.82</v>
      </c>
      <c r="L1519">
        <v>262.92</v>
      </c>
      <c r="M1519">
        <v>271.18</v>
      </c>
      <c r="N1519">
        <v>301.23</v>
      </c>
      <c r="O1519">
        <v>309.32</v>
      </c>
      <c r="P1519">
        <v>334.9</v>
      </c>
    </row>
    <row r="1520" spans="1:16" x14ac:dyDescent="0.2">
      <c r="A1520" t="s">
        <v>270</v>
      </c>
      <c r="B1520" t="s">
        <v>193</v>
      </c>
      <c r="C1520" t="s">
        <v>133</v>
      </c>
      <c r="E1520">
        <v>2.97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</row>
    <row r="1521" spans="1:16" x14ac:dyDescent="0.2">
      <c r="A1521" t="s">
        <v>270</v>
      </c>
      <c r="B1521" t="s">
        <v>194</v>
      </c>
      <c r="C1521" t="s">
        <v>133</v>
      </c>
      <c r="E1521">
        <v>52.87</v>
      </c>
      <c r="F1521">
        <v>62.64</v>
      </c>
      <c r="G1521">
        <v>53.92</v>
      </c>
      <c r="H1521">
        <v>40.36</v>
      </c>
      <c r="I1521">
        <v>22.51</v>
      </c>
      <c r="J1521">
        <v>19.079999999999998</v>
      </c>
      <c r="K1521">
        <v>15.08</v>
      </c>
      <c r="L1521">
        <v>14.02</v>
      </c>
      <c r="M1521">
        <v>7.86</v>
      </c>
      <c r="N1521">
        <v>2.95</v>
      </c>
      <c r="O1521">
        <v>1.83</v>
      </c>
      <c r="P1521">
        <v>0</v>
      </c>
    </row>
    <row r="1522" spans="1:16" x14ac:dyDescent="0.2">
      <c r="A1522" t="s">
        <v>270</v>
      </c>
      <c r="B1522" t="s">
        <v>195</v>
      </c>
      <c r="C1522" t="s">
        <v>133</v>
      </c>
      <c r="E1522">
        <v>11.53</v>
      </c>
      <c r="F1522">
        <v>12.83</v>
      </c>
      <c r="G1522">
        <v>12.28</v>
      </c>
      <c r="H1522">
        <v>12.49</v>
      </c>
      <c r="I1522">
        <v>12.16</v>
      </c>
      <c r="J1522">
        <v>9.58</v>
      </c>
      <c r="K1522">
        <v>7.97</v>
      </c>
      <c r="L1522">
        <v>6.8</v>
      </c>
      <c r="M1522">
        <v>5.15</v>
      </c>
      <c r="N1522">
        <v>0.92</v>
      </c>
      <c r="O1522">
        <v>0</v>
      </c>
      <c r="P1522">
        <v>0</v>
      </c>
    </row>
    <row r="1523" spans="1:16" x14ac:dyDescent="0.2">
      <c r="A1523" t="s">
        <v>270</v>
      </c>
      <c r="B1523" t="s">
        <v>196</v>
      </c>
      <c r="C1523" t="s">
        <v>133</v>
      </c>
      <c r="E1523">
        <v>23.6</v>
      </c>
      <c r="F1523">
        <v>5.09</v>
      </c>
      <c r="G1523">
        <v>5.09</v>
      </c>
      <c r="H1523">
        <v>5.1100000000000003</v>
      </c>
      <c r="I1523">
        <v>5.09</v>
      </c>
      <c r="J1523">
        <v>5.1100000000000003</v>
      </c>
      <c r="K1523">
        <v>5.09</v>
      </c>
      <c r="L1523">
        <v>5.09</v>
      </c>
      <c r="M1523">
        <v>5.09</v>
      </c>
      <c r="N1523">
        <v>5.09</v>
      </c>
      <c r="O1523">
        <v>5.1100000000000003</v>
      </c>
      <c r="P1523">
        <v>5.09</v>
      </c>
    </row>
    <row r="1524" spans="1:16" x14ac:dyDescent="0.2">
      <c r="A1524" t="s">
        <v>270</v>
      </c>
      <c r="B1524" t="s">
        <v>197</v>
      </c>
      <c r="C1524" t="s">
        <v>133</v>
      </c>
      <c r="E1524">
        <v>11.3</v>
      </c>
      <c r="F1524">
        <v>11.26</v>
      </c>
      <c r="G1524">
        <v>11.52</v>
      </c>
      <c r="H1524">
        <v>21.1</v>
      </c>
      <c r="I1524">
        <v>28.94</v>
      </c>
      <c r="J1524">
        <v>28.55</v>
      </c>
      <c r="K1524">
        <v>28.62</v>
      </c>
      <c r="L1524">
        <v>42.32</v>
      </c>
      <c r="M1524">
        <v>40.83</v>
      </c>
      <c r="N1524">
        <v>42.31</v>
      </c>
      <c r="O1524">
        <v>41.52</v>
      </c>
      <c r="P1524">
        <v>39.1</v>
      </c>
    </row>
    <row r="1525" spans="1:16" x14ac:dyDescent="0.2">
      <c r="A1525" t="s">
        <v>270</v>
      </c>
      <c r="B1525" t="s">
        <v>198</v>
      </c>
      <c r="C1525" t="s">
        <v>133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1.95</v>
      </c>
    </row>
    <row r="1526" spans="1:16" x14ac:dyDescent="0.2">
      <c r="A1526" t="s">
        <v>270</v>
      </c>
      <c r="B1526" t="s">
        <v>199</v>
      </c>
      <c r="C1526" t="s">
        <v>133</v>
      </c>
      <c r="E1526">
        <v>2.4900000000000002</v>
      </c>
      <c r="F1526">
        <v>3.37</v>
      </c>
      <c r="G1526">
        <v>2.48</v>
      </c>
      <c r="H1526">
        <v>2.4900000000000002</v>
      </c>
      <c r="I1526">
        <v>2.4700000000000002</v>
      </c>
      <c r="J1526">
        <v>2.48</v>
      </c>
      <c r="K1526">
        <v>2.4700000000000002</v>
      </c>
      <c r="L1526">
        <v>2.4700000000000002</v>
      </c>
      <c r="M1526">
        <v>2.4700000000000002</v>
      </c>
      <c r="N1526">
        <v>2.23</v>
      </c>
      <c r="O1526">
        <v>2.2400000000000002</v>
      </c>
      <c r="P1526">
        <v>2.2599999999999998</v>
      </c>
    </row>
    <row r="1527" spans="1:16" x14ac:dyDescent="0.2">
      <c r="A1527" t="s">
        <v>270</v>
      </c>
      <c r="B1527" t="s">
        <v>200</v>
      </c>
      <c r="C1527" t="s">
        <v>133</v>
      </c>
      <c r="E1527">
        <v>0.9</v>
      </c>
      <c r="F1527">
        <v>1.71</v>
      </c>
      <c r="G1527">
        <v>0.89</v>
      </c>
      <c r="H1527">
        <v>0.9</v>
      </c>
      <c r="I1527">
        <v>1.41</v>
      </c>
      <c r="J1527">
        <v>1.36</v>
      </c>
      <c r="K1527">
        <v>1.01</v>
      </c>
      <c r="L1527">
        <v>0.89</v>
      </c>
      <c r="M1527">
        <v>0.86</v>
      </c>
      <c r="N1527">
        <v>0.86</v>
      </c>
      <c r="O1527">
        <v>0.86</v>
      </c>
      <c r="P1527">
        <v>0.88</v>
      </c>
    </row>
    <row r="1528" spans="1:16" x14ac:dyDescent="0.2">
      <c r="A1528" t="s">
        <v>270</v>
      </c>
      <c r="B1528" t="s">
        <v>201</v>
      </c>
      <c r="C1528" t="s">
        <v>133</v>
      </c>
      <c r="E1528">
        <v>27.19</v>
      </c>
      <c r="F1528">
        <v>27.11</v>
      </c>
      <c r="G1528">
        <v>27.11</v>
      </c>
      <c r="H1528">
        <v>27.19</v>
      </c>
      <c r="I1528">
        <v>27.11</v>
      </c>
      <c r="J1528">
        <v>27.19</v>
      </c>
      <c r="K1528">
        <v>27.11</v>
      </c>
      <c r="L1528">
        <v>27.11</v>
      </c>
      <c r="M1528">
        <v>27.11</v>
      </c>
      <c r="N1528">
        <v>27.11</v>
      </c>
      <c r="O1528">
        <v>27.19</v>
      </c>
      <c r="P1528">
        <v>27.11</v>
      </c>
    </row>
    <row r="1529" spans="1:16" x14ac:dyDescent="0.2">
      <c r="A1529" t="s">
        <v>270</v>
      </c>
      <c r="B1529" t="s">
        <v>202</v>
      </c>
      <c r="C1529" t="s">
        <v>133</v>
      </c>
      <c r="E1529">
        <v>22.3</v>
      </c>
      <c r="F1529">
        <v>22.64</v>
      </c>
      <c r="G1529">
        <v>22.48</v>
      </c>
      <c r="H1529">
        <v>24.41</v>
      </c>
      <c r="I1529">
        <v>32.770000000000003</v>
      </c>
      <c r="J1529">
        <v>34.35</v>
      </c>
      <c r="K1529">
        <v>34.18</v>
      </c>
      <c r="L1529">
        <v>34.15</v>
      </c>
      <c r="M1529">
        <v>32.82</v>
      </c>
      <c r="N1529">
        <v>32.299999999999997</v>
      </c>
      <c r="O1529">
        <v>32.18</v>
      </c>
      <c r="P1529">
        <v>31.85</v>
      </c>
    </row>
    <row r="1530" spans="1:16" x14ac:dyDescent="0.2">
      <c r="A1530" t="s">
        <v>270</v>
      </c>
      <c r="B1530" t="s">
        <v>203</v>
      </c>
      <c r="C1530" t="s">
        <v>133</v>
      </c>
      <c r="E1530">
        <v>0</v>
      </c>
      <c r="F1530">
        <v>0</v>
      </c>
      <c r="G1530">
        <v>7.35</v>
      </c>
      <c r="H1530">
        <v>13.54</v>
      </c>
      <c r="I1530">
        <v>19.3</v>
      </c>
      <c r="J1530">
        <v>18.98</v>
      </c>
      <c r="K1530">
        <v>18.95</v>
      </c>
      <c r="L1530">
        <v>19.36</v>
      </c>
      <c r="M1530">
        <v>18.86</v>
      </c>
      <c r="N1530">
        <v>21.51</v>
      </c>
      <c r="O1530">
        <v>21.06</v>
      </c>
      <c r="P1530">
        <v>26.82</v>
      </c>
    </row>
    <row r="1531" spans="1:16" x14ac:dyDescent="0.2">
      <c r="A1531" t="s">
        <v>270</v>
      </c>
      <c r="B1531" t="s">
        <v>204</v>
      </c>
      <c r="C1531" t="s">
        <v>133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29.24</v>
      </c>
      <c r="N1531">
        <v>28.16</v>
      </c>
      <c r="O1531">
        <v>26.92</v>
      </c>
      <c r="P1531">
        <v>53.91</v>
      </c>
    </row>
    <row r="1532" spans="1:16" x14ac:dyDescent="0.2">
      <c r="A1532" t="s">
        <v>270</v>
      </c>
      <c r="B1532" t="s">
        <v>205</v>
      </c>
      <c r="C1532" t="s">
        <v>133</v>
      </c>
      <c r="E1532">
        <v>59.99</v>
      </c>
      <c r="F1532">
        <v>68.83</v>
      </c>
      <c r="G1532">
        <v>75.739999999999995</v>
      </c>
      <c r="H1532">
        <v>89.95</v>
      </c>
      <c r="I1532">
        <v>101.27</v>
      </c>
      <c r="J1532">
        <v>124.08</v>
      </c>
      <c r="K1532">
        <v>134.74</v>
      </c>
      <c r="L1532">
        <v>133.30000000000001</v>
      </c>
      <c r="M1532">
        <v>121.87</v>
      </c>
      <c r="N1532">
        <v>167.74</v>
      </c>
      <c r="O1532">
        <v>186.61</v>
      </c>
      <c r="P1532">
        <v>212.42</v>
      </c>
    </row>
    <row r="1533" spans="1:16" x14ac:dyDescent="0.2">
      <c r="A1533" t="s">
        <v>270</v>
      </c>
      <c r="B1533" t="s">
        <v>206</v>
      </c>
      <c r="C1533" t="s">
        <v>133</v>
      </c>
      <c r="E1533">
        <v>29.54</v>
      </c>
      <c r="F1533">
        <v>31.54</v>
      </c>
      <c r="G1533">
        <v>33.71</v>
      </c>
      <c r="H1533">
        <v>38.340000000000003</v>
      </c>
      <c r="I1533">
        <v>42.89</v>
      </c>
      <c r="J1533">
        <v>47.7</v>
      </c>
      <c r="K1533">
        <v>49.88</v>
      </c>
      <c r="L1533">
        <v>52.14</v>
      </c>
      <c r="M1533">
        <v>54.36</v>
      </c>
      <c r="N1533">
        <v>63.11</v>
      </c>
      <c r="O1533">
        <v>65.56</v>
      </c>
      <c r="P1533">
        <v>76.78</v>
      </c>
    </row>
    <row r="1534" spans="1:16" x14ac:dyDescent="0.2">
      <c r="A1534" t="s">
        <v>270</v>
      </c>
      <c r="B1534" t="s">
        <v>343</v>
      </c>
      <c r="C1534" t="s">
        <v>133</v>
      </c>
      <c r="E1534">
        <v>-2.62</v>
      </c>
      <c r="F1534">
        <v>-2.93</v>
      </c>
      <c r="G1534">
        <v>-3.35</v>
      </c>
      <c r="H1534">
        <v>-3.52</v>
      </c>
      <c r="I1534">
        <v>-4.2</v>
      </c>
      <c r="J1534">
        <v>-6.3</v>
      </c>
      <c r="K1534">
        <v>-7.78</v>
      </c>
      <c r="L1534">
        <v>-7.91</v>
      </c>
      <c r="M1534">
        <v>-7.3</v>
      </c>
      <c r="N1534">
        <v>-11.25</v>
      </c>
      <c r="O1534">
        <v>-13.08</v>
      </c>
      <c r="P1534">
        <v>-15.16</v>
      </c>
    </row>
    <row r="1535" spans="1:16" x14ac:dyDescent="0.2">
      <c r="A1535" t="s">
        <v>270</v>
      </c>
      <c r="B1535" t="s">
        <v>210</v>
      </c>
      <c r="C1535" t="s">
        <v>133</v>
      </c>
      <c r="E1535">
        <v>-0.47</v>
      </c>
      <c r="F1535">
        <v>-0.59</v>
      </c>
      <c r="G1535">
        <v>-0.82</v>
      </c>
      <c r="H1535">
        <v>-2.33</v>
      </c>
      <c r="I1535">
        <v>-2.95</v>
      </c>
      <c r="J1535">
        <v>-3.36</v>
      </c>
      <c r="K1535">
        <v>-3.15</v>
      </c>
      <c r="L1535">
        <v>-3.25</v>
      </c>
      <c r="M1535">
        <v>-2.85</v>
      </c>
      <c r="N1535">
        <v>-2.69</v>
      </c>
      <c r="O1535">
        <v>-2.58</v>
      </c>
      <c r="P1535">
        <v>-1.79</v>
      </c>
    </row>
    <row r="1536" spans="1:16" x14ac:dyDescent="0.2">
      <c r="A1536" t="s">
        <v>270</v>
      </c>
      <c r="B1536" t="s">
        <v>211</v>
      </c>
      <c r="C1536" t="s">
        <v>133</v>
      </c>
      <c r="E1536">
        <v>0</v>
      </c>
      <c r="F1536">
        <v>0</v>
      </c>
      <c r="G1536">
        <v>0</v>
      </c>
      <c r="H1536">
        <v>-0.45</v>
      </c>
      <c r="I1536">
        <v>-0.55000000000000004</v>
      </c>
      <c r="J1536">
        <v>-0.54</v>
      </c>
      <c r="K1536">
        <v>-0.51</v>
      </c>
      <c r="L1536">
        <v>-0.5</v>
      </c>
      <c r="M1536">
        <v>-0.46</v>
      </c>
      <c r="N1536">
        <v>-0.79</v>
      </c>
      <c r="O1536">
        <v>-0.76</v>
      </c>
      <c r="P1536">
        <v>-0.54</v>
      </c>
    </row>
    <row r="1537" spans="1:16" x14ac:dyDescent="0.2">
      <c r="A1537" t="s">
        <v>270</v>
      </c>
      <c r="B1537" t="s">
        <v>212</v>
      </c>
      <c r="C1537" t="s">
        <v>133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</row>
    <row r="1538" spans="1:16" x14ac:dyDescent="0.2">
      <c r="A1538" t="s">
        <v>270</v>
      </c>
      <c r="B1538" t="s">
        <v>213</v>
      </c>
      <c r="C1538" t="s">
        <v>133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</row>
    <row r="1539" spans="1:16" x14ac:dyDescent="0.2">
      <c r="A1539" t="s">
        <v>270</v>
      </c>
      <c r="B1539" t="s">
        <v>344</v>
      </c>
      <c r="C1539" t="s">
        <v>133</v>
      </c>
      <c r="E1539">
        <v>12.09</v>
      </c>
      <c r="F1539">
        <v>13.1</v>
      </c>
      <c r="G1539">
        <v>17.100000000000001</v>
      </c>
      <c r="H1539">
        <v>13.33</v>
      </c>
      <c r="I1539">
        <v>14.01</v>
      </c>
      <c r="J1539">
        <v>16.02</v>
      </c>
      <c r="K1539">
        <v>19.41</v>
      </c>
      <c r="L1539">
        <v>19.690000000000001</v>
      </c>
      <c r="M1539">
        <v>24.43</v>
      </c>
      <c r="N1539">
        <v>22.85</v>
      </c>
      <c r="O1539">
        <v>22.03</v>
      </c>
      <c r="P1539">
        <v>0</v>
      </c>
    </row>
    <row r="1540" spans="1:16" x14ac:dyDescent="0.2">
      <c r="A1540" t="s">
        <v>270</v>
      </c>
      <c r="B1540" t="s">
        <v>345</v>
      </c>
      <c r="C1540" t="s">
        <v>133</v>
      </c>
      <c r="E1540">
        <v>-2.89</v>
      </c>
      <c r="F1540">
        <v>-1.55</v>
      </c>
      <c r="G1540">
        <v>-4.46</v>
      </c>
      <c r="H1540">
        <v>-6.14</v>
      </c>
      <c r="I1540">
        <v>-7.8</v>
      </c>
      <c r="J1540">
        <v>-8.11</v>
      </c>
      <c r="K1540">
        <v>-6.59</v>
      </c>
      <c r="L1540">
        <v>-8.15</v>
      </c>
      <c r="M1540">
        <v>-11.66</v>
      </c>
      <c r="N1540">
        <v>-13.97</v>
      </c>
      <c r="O1540">
        <v>-16.100000000000001</v>
      </c>
      <c r="P1540">
        <v>-22.13</v>
      </c>
    </row>
    <row r="1541" spans="1:16" x14ac:dyDescent="0.2">
      <c r="A1541" t="s">
        <v>270</v>
      </c>
      <c r="B1541" t="s">
        <v>272</v>
      </c>
      <c r="C1541" t="s">
        <v>133</v>
      </c>
      <c r="E1541">
        <v>0.24</v>
      </c>
      <c r="F1541">
        <v>0.28000000000000003</v>
      </c>
      <c r="G1541">
        <v>2.56</v>
      </c>
      <c r="H1541">
        <v>4.6500000000000004</v>
      </c>
      <c r="I1541">
        <v>11.2</v>
      </c>
      <c r="J1541">
        <v>15.42</v>
      </c>
      <c r="K1541">
        <v>15.77</v>
      </c>
      <c r="L1541">
        <v>17.34</v>
      </c>
      <c r="M1541">
        <v>34.630000000000003</v>
      </c>
      <c r="N1541">
        <v>70.349999999999994</v>
      </c>
      <c r="O1541">
        <v>95.98</v>
      </c>
      <c r="P1541">
        <v>162.88</v>
      </c>
    </row>
    <row r="1542" spans="1:16" x14ac:dyDescent="0.2">
      <c r="A1542" t="s">
        <v>270</v>
      </c>
      <c r="B1542" t="s">
        <v>346</v>
      </c>
      <c r="C1542" t="s">
        <v>133</v>
      </c>
      <c r="E1542">
        <v>9.19</v>
      </c>
      <c r="F1542">
        <v>11.56</v>
      </c>
      <c r="G1542">
        <v>12.64</v>
      </c>
      <c r="H1542">
        <v>7.19</v>
      </c>
      <c r="I1542">
        <v>6.21</v>
      </c>
      <c r="J1542">
        <v>7.9</v>
      </c>
      <c r="K1542">
        <v>12.82</v>
      </c>
      <c r="L1542">
        <v>11.54</v>
      </c>
      <c r="M1542">
        <v>12.77</v>
      </c>
      <c r="N1542">
        <v>8.8800000000000008</v>
      </c>
      <c r="O1542">
        <v>5.93</v>
      </c>
      <c r="P1542">
        <v>-22.13</v>
      </c>
    </row>
    <row r="1543" spans="1:16" x14ac:dyDescent="0.2">
      <c r="A1543" t="s">
        <v>270</v>
      </c>
      <c r="B1543" t="s">
        <v>347</v>
      </c>
      <c r="C1543" t="s">
        <v>133</v>
      </c>
      <c r="E1543">
        <v>253.67</v>
      </c>
      <c r="F1543">
        <v>256.62</v>
      </c>
      <c r="G1543">
        <v>265.51</v>
      </c>
      <c r="H1543">
        <v>282.89999999999998</v>
      </c>
      <c r="I1543">
        <v>302.25</v>
      </c>
      <c r="J1543">
        <v>324.27</v>
      </c>
      <c r="K1543">
        <v>333.08</v>
      </c>
      <c r="L1543">
        <v>345.69</v>
      </c>
      <c r="M1543">
        <v>360.36</v>
      </c>
      <c r="N1543">
        <v>402.43</v>
      </c>
      <c r="O1543">
        <v>416.69</v>
      </c>
      <c r="P1543">
        <v>460.7</v>
      </c>
    </row>
    <row r="1544" spans="1:16" x14ac:dyDescent="0.2">
      <c r="A1544" t="s">
        <v>272</v>
      </c>
      <c r="B1544" t="s">
        <v>202</v>
      </c>
      <c r="C1544" t="s">
        <v>133</v>
      </c>
      <c r="E1544">
        <v>0.01</v>
      </c>
      <c r="F1544">
        <v>0.02</v>
      </c>
      <c r="G1544">
        <v>0.19</v>
      </c>
      <c r="H1544">
        <v>0.41</v>
      </c>
      <c r="I1544">
        <v>1.94</v>
      </c>
      <c r="J1544">
        <v>2.1800000000000002</v>
      </c>
      <c r="K1544">
        <v>2.2400000000000002</v>
      </c>
      <c r="L1544">
        <v>2.27</v>
      </c>
      <c r="M1544">
        <v>3.6</v>
      </c>
      <c r="N1544">
        <v>4.12</v>
      </c>
      <c r="O1544">
        <v>4.3499999999999996</v>
      </c>
      <c r="P1544">
        <v>5.45</v>
      </c>
    </row>
    <row r="1545" spans="1:16" x14ac:dyDescent="0.2">
      <c r="A1545" t="s">
        <v>272</v>
      </c>
      <c r="B1545" t="s">
        <v>203</v>
      </c>
      <c r="C1545" t="s">
        <v>133</v>
      </c>
      <c r="E1545">
        <v>0</v>
      </c>
      <c r="F1545">
        <v>0</v>
      </c>
      <c r="G1545">
        <v>0.33</v>
      </c>
      <c r="H1545">
        <v>0.66</v>
      </c>
      <c r="I1545">
        <v>1.35</v>
      </c>
      <c r="J1545">
        <v>1.73</v>
      </c>
      <c r="K1545">
        <v>1.7</v>
      </c>
      <c r="L1545">
        <v>1.8</v>
      </c>
      <c r="M1545">
        <v>2.2999999999999998</v>
      </c>
      <c r="N1545">
        <v>4.3499999999999996</v>
      </c>
      <c r="O1545">
        <v>4.87</v>
      </c>
      <c r="P1545">
        <v>6.3</v>
      </c>
    </row>
    <row r="1546" spans="1:16" x14ac:dyDescent="0.2">
      <c r="A1546" t="s">
        <v>272</v>
      </c>
      <c r="B1546" t="s">
        <v>204</v>
      </c>
      <c r="C1546" t="s">
        <v>133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4.04</v>
      </c>
      <c r="N1546">
        <v>5.1100000000000003</v>
      </c>
      <c r="O1546">
        <v>6.45</v>
      </c>
      <c r="P1546">
        <v>19.41</v>
      </c>
    </row>
    <row r="1547" spans="1:16" x14ac:dyDescent="0.2">
      <c r="A1547" t="s">
        <v>272</v>
      </c>
      <c r="B1547" t="s">
        <v>205</v>
      </c>
      <c r="C1547" t="s">
        <v>133</v>
      </c>
      <c r="E1547">
        <v>0.23</v>
      </c>
      <c r="F1547">
        <v>0.26</v>
      </c>
      <c r="G1547">
        <v>2.04</v>
      </c>
      <c r="H1547">
        <v>3.58</v>
      </c>
      <c r="I1547">
        <v>7.91</v>
      </c>
      <c r="J1547">
        <v>11.52</v>
      </c>
      <c r="K1547">
        <v>11.82</v>
      </c>
      <c r="L1547">
        <v>13.27</v>
      </c>
      <c r="M1547">
        <v>24.7</v>
      </c>
      <c r="N1547">
        <v>56.77</v>
      </c>
      <c r="O1547">
        <v>80.31</v>
      </c>
      <c r="P1547">
        <v>131.72</v>
      </c>
    </row>
    <row r="1548" spans="1:16" x14ac:dyDescent="0.2">
      <c r="A1548" t="s">
        <v>259</v>
      </c>
      <c r="B1548" t="s">
        <v>348</v>
      </c>
      <c r="C1548" t="s">
        <v>133</v>
      </c>
      <c r="E1548">
        <v>0.91</v>
      </c>
      <c r="F1548">
        <v>0.86</v>
      </c>
      <c r="G1548">
        <v>1.21</v>
      </c>
      <c r="H1548">
        <v>1.49</v>
      </c>
      <c r="I1548">
        <v>1.35</v>
      </c>
      <c r="J1548">
        <v>0.94</v>
      </c>
      <c r="K1548">
        <v>0.57999999999999996</v>
      </c>
      <c r="L1548">
        <v>0.56000000000000005</v>
      </c>
      <c r="M1548">
        <v>1.26</v>
      </c>
      <c r="N1548">
        <v>1.1499999999999999</v>
      </c>
      <c r="O1548">
        <v>1.17</v>
      </c>
      <c r="P1548">
        <v>4.9800000000000004</v>
      </c>
    </row>
    <row r="1549" spans="1:16" x14ac:dyDescent="0.2">
      <c r="A1549" t="s">
        <v>259</v>
      </c>
      <c r="B1549" t="s">
        <v>261</v>
      </c>
      <c r="C1549" t="s">
        <v>133</v>
      </c>
      <c r="D1549">
        <v>1000771</v>
      </c>
      <c r="E1549">
        <v>48803</v>
      </c>
      <c r="F1549">
        <v>51850</v>
      </c>
      <c r="G1549">
        <v>49132</v>
      </c>
      <c r="H1549">
        <v>50801</v>
      </c>
      <c r="I1549">
        <v>53481</v>
      </c>
      <c r="J1549">
        <v>55665</v>
      </c>
      <c r="K1549">
        <v>57950</v>
      </c>
      <c r="L1549">
        <v>58753</v>
      </c>
      <c r="M1549">
        <v>57190</v>
      </c>
      <c r="N1549">
        <v>61828</v>
      </c>
      <c r="O1549">
        <v>63788</v>
      </c>
      <c r="P1549">
        <v>73749</v>
      </c>
    </row>
    <row r="1550" spans="1:16" x14ac:dyDescent="0.2">
      <c r="A1550" t="s">
        <v>259</v>
      </c>
      <c r="B1550" t="s">
        <v>178</v>
      </c>
      <c r="C1550" t="s">
        <v>133</v>
      </c>
      <c r="D1550">
        <v>937227</v>
      </c>
      <c r="E1550">
        <v>46584</v>
      </c>
      <c r="F1550">
        <v>49575</v>
      </c>
      <c r="G1550">
        <v>46726</v>
      </c>
      <c r="H1550">
        <v>47975</v>
      </c>
      <c r="I1550">
        <v>50240</v>
      </c>
      <c r="J1550">
        <v>52034</v>
      </c>
      <c r="K1550">
        <v>54152</v>
      </c>
      <c r="L1550">
        <v>54808</v>
      </c>
      <c r="M1550">
        <v>53118</v>
      </c>
      <c r="N1550">
        <v>57567</v>
      </c>
      <c r="O1550">
        <v>59397</v>
      </c>
      <c r="P1550">
        <v>68719</v>
      </c>
    </row>
    <row r="1551" spans="1:16" x14ac:dyDescent="0.2">
      <c r="A1551" t="s">
        <v>259</v>
      </c>
      <c r="B1551" t="s">
        <v>349</v>
      </c>
      <c r="C1551" t="s">
        <v>133</v>
      </c>
      <c r="E1551">
        <v>0</v>
      </c>
      <c r="F1551">
        <v>0</v>
      </c>
      <c r="G1551">
        <v>0</v>
      </c>
      <c r="H1551">
        <v>21</v>
      </c>
      <c r="I1551">
        <v>23</v>
      </c>
      <c r="J1551">
        <v>30</v>
      </c>
      <c r="K1551">
        <v>30</v>
      </c>
      <c r="L1551">
        <v>31</v>
      </c>
      <c r="M1551">
        <v>31</v>
      </c>
      <c r="N1551">
        <v>139</v>
      </c>
      <c r="O1551">
        <v>233</v>
      </c>
      <c r="P1551">
        <v>623</v>
      </c>
    </row>
    <row r="1552" spans="1:16" x14ac:dyDescent="0.2">
      <c r="A1552" t="s">
        <v>350</v>
      </c>
      <c r="B1552" t="s">
        <v>193</v>
      </c>
      <c r="C1552" t="s">
        <v>133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</row>
    <row r="1553" spans="1:16" x14ac:dyDescent="0.2">
      <c r="A1553" t="s">
        <v>350</v>
      </c>
      <c r="B1553" t="s">
        <v>351</v>
      </c>
      <c r="C1553" t="s">
        <v>133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</row>
    <row r="1554" spans="1:16" x14ac:dyDescent="0.2">
      <c r="A1554" t="s">
        <v>350</v>
      </c>
      <c r="B1554" t="s">
        <v>352</v>
      </c>
      <c r="C1554" t="s">
        <v>133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</row>
    <row r="1555" spans="1:16" x14ac:dyDescent="0.2">
      <c r="A1555" t="s">
        <v>350</v>
      </c>
      <c r="B1555" t="s">
        <v>195</v>
      </c>
      <c r="C1555" t="s">
        <v>133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</row>
    <row r="1556" spans="1:16" x14ac:dyDescent="0.2">
      <c r="A1556" t="s">
        <v>350</v>
      </c>
      <c r="B1556" t="s">
        <v>196</v>
      </c>
      <c r="C1556" t="s">
        <v>133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</row>
    <row r="1557" spans="1:16" x14ac:dyDescent="0.2">
      <c r="A1557" t="s">
        <v>350</v>
      </c>
      <c r="B1557" t="s">
        <v>197</v>
      </c>
      <c r="C1557" t="s">
        <v>133</v>
      </c>
      <c r="E1557">
        <v>0</v>
      </c>
      <c r="F1557">
        <v>0</v>
      </c>
      <c r="G1557">
        <v>14</v>
      </c>
      <c r="H1557">
        <v>665</v>
      </c>
      <c r="I1557">
        <v>1263</v>
      </c>
      <c r="J1557">
        <v>1263</v>
      </c>
      <c r="K1557">
        <v>1263</v>
      </c>
      <c r="L1557">
        <v>2196</v>
      </c>
      <c r="M1557">
        <v>2196</v>
      </c>
      <c r="N1557">
        <v>2453</v>
      </c>
      <c r="O1557">
        <v>2453</v>
      </c>
      <c r="P1557">
        <v>2453</v>
      </c>
    </row>
    <row r="1558" spans="1:16" x14ac:dyDescent="0.2">
      <c r="A1558" t="s">
        <v>350</v>
      </c>
      <c r="B1558" t="s">
        <v>198</v>
      </c>
      <c r="C1558" t="s">
        <v>133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3183</v>
      </c>
    </row>
    <row r="1559" spans="1:16" x14ac:dyDescent="0.2">
      <c r="A1559" t="s">
        <v>350</v>
      </c>
      <c r="B1559" t="s">
        <v>199</v>
      </c>
      <c r="C1559" t="s">
        <v>133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</row>
    <row r="1560" spans="1:16" x14ac:dyDescent="0.2">
      <c r="A1560" t="s">
        <v>350</v>
      </c>
      <c r="B1560" t="s">
        <v>200</v>
      </c>
      <c r="C1560" t="s">
        <v>133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</row>
    <row r="1561" spans="1:16" x14ac:dyDescent="0.2">
      <c r="A1561" t="s">
        <v>350</v>
      </c>
      <c r="B1561" t="s">
        <v>201</v>
      </c>
      <c r="C1561" t="s">
        <v>133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</row>
    <row r="1562" spans="1:16" x14ac:dyDescent="0.2">
      <c r="A1562" t="s">
        <v>350</v>
      </c>
      <c r="B1562" t="s">
        <v>202</v>
      </c>
      <c r="C1562" t="s">
        <v>133</v>
      </c>
      <c r="E1562">
        <v>42</v>
      </c>
      <c r="F1562">
        <v>54</v>
      </c>
      <c r="G1562">
        <v>54</v>
      </c>
      <c r="H1562">
        <v>144</v>
      </c>
      <c r="I1562">
        <v>638</v>
      </c>
      <c r="J1562">
        <v>704</v>
      </c>
      <c r="K1562">
        <v>704</v>
      </c>
      <c r="L1562">
        <v>704</v>
      </c>
      <c r="M1562">
        <v>704</v>
      </c>
      <c r="N1562">
        <v>704</v>
      </c>
      <c r="O1562">
        <v>704</v>
      </c>
      <c r="P1562">
        <v>750</v>
      </c>
    </row>
    <row r="1563" spans="1:16" x14ac:dyDescent="0.2">
      <c r="A1563" t="s">
        <v>350</v>
      </c>
      <c r="B1563" t="s">
        <v>203</v>
      </c>
      <c r="C1563" t="s">
        <v>133</v>
      </c>
      <c r="E1563">
        <v>0</v>
      </c>
      <c r="F1563">
        <v>0</v>
      </c>
      <c r="G1563">
        <v>382</v>
      </c>
      <c r="H1563">
        <v>696</v>
      </c>
      <c r="I1563">
        <v>986</v>
      </c>
      <c r="J1563">
        <v>986</v>
      </c>
      <c r="K1563">
        <v>986</v>
      </c>
      <c r="L1563">
        <v>1008</v>
      </c>
      <c r="M1563">
        <v>1008</v>
      </c>
      <c r="N1563">
        <v>1237</v>
      </c>
      <c r="O1563">
        <v>1237</v>
      </c>
      <c r="P1563">
        <v>1579</v>
      </c>
    </row>
    <row r="1564" spans="1:16" x14ac:dyDescent="0.2">
      <c r="A1564" t="s">
        <v>350</v>
      </c>
      <c r="B1564" t="s">
        <v>204</v>
      </c>
      <c r="C1564" t="s">
        <v>133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</row>
    <row r="1565" spans="1:16" x14ac:dyDescent="0.2">
      <c r="A1565" t="s">
        <v>350</v>
      </c>
      <c r="B1565" t="s">
        <v>205</v>
      </c>
      <c r="C1565" t="s">
        <v>133</v>
      </c>
      <c r="E1565">
        <v>246</v>
      </c>
      <c r="F1565">
        <v>515</v>
      </c>
      <c r="G1565">
        <v>770</v>
      </c>
      <c r="H1565">
        <v>1209</v>
      </c>
      <c r="I1565">
        <v>1669</v>
      </c>
      <c r="J1565">
        <v>2339</v>
      </c>
      <c r="K1565">
        <v>2617</v>
      </c>
      <c r="L1565">
        <v>2617</v>
      </c>
      <c r="M1565">
        <v>2617</v>
      </c>
      <c r="N1565">
        <v>4025</v>
      </c>
      <c r="O1565">
        <v>4737</v>
      </c>
      <c r="P1565">
        <v>5889</v>
      </c>
    </row>
    <row r="1566" spans="1:16" x14ac:dyDescent="0.2">
      <c r="A1566" t="s">
        <v>350</v>
      </c>
      <c r="B1566" t="s">
        <v>206</v>
      </c>
      <c r="C1566" t="s">
        <v>133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</row>
    <row r="1567" spans="1:16" x14ac:dyDescent="0.2">
      <c r="A1567" t="s">
        <v>350</v>
      </c>
      <c r="B1567" t="s">
        <v>207</v>
      </c>
      <c r="C1567" t="s">
        <v>133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</row>
    <row r="1568" spans="1:16" x14ac:dyDescent="0.2">
      <c r="A1568" t="s">
        <v>350</v>
      </c>
      <c r="B1568" t="s">
        <v>208</v>
      </c>
      <c r="C1568" t="s">
        <v>133</v>
      </c>
      <c r="E1568">
        <v>723</v>
      </c>
      <c r="F1568">
        <v>780</v>
      </c>
      <c r="G1568">
        <v>1025</v>
      </c>
      <c r="H1568">
        <v>1048</v>
      </c>
      <c r="I1568">
        <v>1048</v>
      </c>
      <c r="J1568">
        <v>1048</v>
      </c>
      <c r="K1568">
        <v>1048</v>
      </c>
      <c r="L1568">
        <v>1048</v>
      </c>
      <c r="M1568">
        <v>1048</v>
      </c>
      <c r="N1568">
        <v>1048</v>
      </c>
      <c r="O1568">
        <v>1048</v>
      </c>
      <c r="P1568">
        <v>1048</v>
      </c>
    </row>
    <row r="1569" spans="1:17" x14ac:dyDescent="0.2">
      <c r="A1569" t="s">
        <v>350</v>
      </c>
      <c r="B1569" t="s">
        <v>209</v>
      </c>
      <c r="C1569" t="s">
        <v>133</v>
      </c>
      <c r="E1569">
        <v>0</v>
      </c>
      <c r="F1569">
        <v>0</v>
      </c>
      <c r="G1569">
        <v>0</v>
      </c>
      <c r="H1569">
        <v>0</v>
      </c>
      <c r="I1569">
        <v>366</v>
      </c>
      <c r="J1569">
        <v>1423</v>
      </c>
      <c r="K1569">
        <v>2150</v>
      </c>
      <c r="L1569">
        <v>2206</v>
      </c>
      <c r="M1569">
        <v>2206</v>
      </c>
      <c r="N1569">
        <v>4016</v>
      </c>
      <c r="O1569">
        <v>4991</v>
      </c>
      <c r="P1569">
        <v>6793</v>
      </c>
    </row>
    <row r="1570" spans="1:17" x14ac:dyDescent="0.2">
      <c r="A1570" t="s">
        <v>350</v>
      </c>
      <c r="B1570" t="s">
        <v>210</v>
      </c>
      <c r="C1570" t="s">
        <v>133</v>
      </c>
      <c r="E1570">
        <v>0</v>
      </c>
      <c r="F1570">
        <v>0</v>
      </c>
      <c r="G1570">
        <v>0</v>
      </c>
      <c r="H1570">
        <v>403</v>
      </c>
      <c r="I1570">
        <v>516</v>
      </c>
      <c r="J1570">
        <v>629</v>
      </c>
      <c r="K1570">
        <v>629</v>
      </c>
      <c r="L1570">
        <v>629</v>
      </c>
      <c r="M1570">
        <v>629</v>
      </c>
      <c r="N1570">
        <v>629</v>
      </c>
      <c r="O1570">
        <v>629</v>
      </c>
      <c r="P1570">
        <v>629</v>
      </c>
    </row>
    <row r="1571" spans="1:17" x14ac:dyDescent="0.2">
      <c r="A1571" t="s">
        <v>350</v>
      </c>
      <c r="B1571" t="s">
        <v>211</v>
      </c>
      <c r="C1571" t="s">
        <v>133</v>
      </c>
      <c r="E1571">
        <v>0</v>
      </c>
      <c r="F1571">
        <v>0</v>
      </c>
      <c r="G1571">
        <v>0</v>
      </c>
      <c r="H1571">
        <v>92</v>
      </c>
      <c r="I1571">
        <v>92</v>
      </c>
      <c r="J1571">
        <v>92</v>
      </c>
      <c r="K1571">
        <v>92</v>
      </c>
      <c r="L1571">
        <v>92</v>
      </c>
      <c r="M1571">
        <v>92</v>
      </c>
      <c r="N1571">
        <v>165</v>
      </c>
      <c r="O1571">
        <v>165</v>
      </c>
      <c r="P1571">
        <v>165</v>
      </c>
    </row>
    <row r="1572" spans="1:17" x14ac:dyDescent="0.2">
      <c r="A1572" t="s">
        <v>350</v>
      </c>
      <c r="B1572" t="s">
        <v>212</v>
      </c>
      <c r="C1572" t="s">
        <v>133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</row>
    <row r="1573" spans="1:17" x14ac:dyDescent="0.2">
      <c r="A1573" t="s">
        <v>350</v>
      </c>
      <c r="B1573" t="s">
        <v>213</v>
      </c>
      <c r="C1573" t="s">
        <v>133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</row>
    <row r="1574" spans="1:17" x14ac:dyDescent="0.2">
      <c r="A1574" t="s">
        <v>350</v>
      </c>
      <c r="B1574" t="s">
        <v>342</v>
      </c>
      <c r="C1574" t="s">
        <v>133</v>
      </c>
      <c r="E1574">
        <v>1011</v>
      </c>
      <c r="F1574">
        <v>1349</v>
      </c>
      <c r="G1574">
        <v>2245</v>
      </c>
      <c r="H1574">
        <v>4257</v>
      </c>
      <c r="I1574">
        <v>6579</v>
      </c>
      <c r="J1574">
        <v>8484</v>
      </c>
      <c r="K1574">
        <v>9489</v>
      </c>
      <c r="L1574">
        <v>10499</v>
      </c>
      <c r="M1574">
        <v>10499</v>
      </c>
      <c r="N1574">
        <v>14277</v>
      </c>
      <c r="O1574">
        <v>15964</v>
      </c>
      <c r="P1574">
        <v>22489</v>
      </c>
    </row>
    <row r="1575" spans="1:17" x14ac:dyDescent="0.2">
      <c r="A1575" t="s">
        <v>230</v>
      </c>
      <c r="B1575" t="s">
        <v>353</v>
      </c>
      <c r="C1575" t="s">
        <v>133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1</v>
      </c>
      <c r="Q1575">
        <v>10360</v>
      </c>
    </row>
    <row r="1576" spans="1:17" x14ac:dyDescent="0.2">
      <c r="A1576" t="s">
        <v>230</v>
      </c>
      <c r="B1576" t="s">
        <v>354</v>
      </c>
      <c r="C1576" t="s">
        <v>133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1</v>
      </c>
      <c r="Q1576">
        <v>11010</v>
      </c>
    </row>
    <row r="1577" spans="1:17" x14ac:dyDescent="0.2">
      <c r="A1577" t="s">
        <v>230</v>
      </c>
      <c r="B1577" t="s">
        <v>355</v>
      </c>
      <c r="C1577" t="s">
        <v>133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1</v>
      </c>
      <c r="M1577">
        <v>1</v>
      </c>
      <c r="N1577">
        <v>1</v>
      </c>
      <c r="O1577">
        <v>1</v>
      </c>
      <c r="P1577">
        <v>1</v>
      </c>
      <c r="Q1577">
        <v>2680</v>
      </c>
    </row>
    <row r="1578" spans="1:17" x14ac:dyDescent="0.2">
      <c r="A1578" t="s">
        <v>230</v>
      </c>
      <c r="B1578" t="s">
        <v>356</v>
      </c>
      <c r="C1578" t="s">
        <v>133</v>
      </c>
      <c r="E1578">
        <v>0</v>
      </c>
      <c r="F1578">
        <v>0</v>
      </c>
      <c r="G1578">
        <v>0</v>
      </c>
      <c r="H1578">
        <v>0</v>
      </c>
      <c r="I1578">
        <v>1</v>
      </c>
      <c r="J1578">
        <v>1</v>
      </c>
      <c r="K1578">
        <v>1</v>
      </c>
      <c r="L1578">
        <v>1</v>
      </c>
      <c r="M1578">
        <v>1</v>
      </c>
      <c r="N1578">
        <v>1</v>
      </c>
      <c r="O1578">
        <v>1</v>
      </c>
      <c r="P1578">
        <v>1</v>
      </c>
      <c r="Q1578">
        <v>4875</v>
      </c>
    </row>
    <row r="1579" spans="1:17" x14ac:dyDescent="0.2">
      <c r="A1579" t="s">
        <v>340</v>
      </c>
      <c r="B1579" t="s">
        <v>193</v>
      </c>
      <c r="C1579" t="s">
        <v>73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</row>
    <row r="1580" spans="1:17" x14ac:dyDescent="0.2">
      <c r="A1580" t="s">
        <v>340</v>
      </c>
      <c r="B1580" t="s">
        <v>194</v>
      </c>
      <c r="C1580" t="s">
        <v>73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</row>
    <row r="1581" spans="1:17" x14ac:dyDescent="0.2">
      <c r="A1581" t="s">
        <v>340</v>
      </c>
      <c r="B1581" t="s">
        <v>195</v>
      </c>
      <c r="C1581" t="s">
        <v>73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7" x14ac:dyDescent="0.2">
      <c r="A1582" t="s">
        <v>340</v>
      </c>
      <c r="B1582" t="s">
        <v>196</v>
      </c>
      <c r="C1582" t="s">
        <v>73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</row>
    <row r="1583" spans="1:17" x14ac:dyDescent="0.2">
      <c r="A1583" t="s">
        <v>340</v>
      </c>
      <c r="B1583" t="s">
        <v>197</v>
      </c>
      <c r="C1583" t="s">
        <v>73</v>
      </c>
      <c r="E1583">
        <v>0</v>
      </c>
      <c r="F1583">
        <v>0</v>
      </c>
      <c r="G1583">
        <v>0.78</v>
      </c>
      <c r="H1583">
        <v>0.93</v>
      </c>
      <c r="I1583">
        <v>2.11</v>
      </c>
      <c r="J1583">
        <v>2.11</v>
      </c>
      <c r="K1583">
        <v>2.11</v>
      </c>
      <c r="L1583">
        <v>2.11</v>
      </c>
      <c r="M1583">
        <v>2.11</v>
      </c>
      <c r="N1583">
        <v>2.11</v>
      </c>
      <c r="O1583">
        <v>2.11</v>
      </c>
      <c r="P1583">
        <v>2.11</v>
      </c>
    </row>
    <row r="1584" spans="1:17" x14ac:dyDescent="0.2">
      <c r="A1584" t="s">
        <v>340</v>
      </c>
      <c r="B1584" t="s">
        <v>198</v>
      </c>
      <c r="C1584" t="s">
        <v>73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</row>
    <row r="1585" spans="1:16" x14ac:dyDescent="0.2">
      <c r="A1585" t="s">
        <v>340</v>
      </c>
      <c r="B1585" t="s">
        <v>199</v>
      </c>
      <c r="C1585" t="s">
        <v>73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</row>
    <row r="1586" spans="1:16" x14ac:dyDescent="0.2">
      <c r="A1586" t="s">
        <v>340</v>
      </c>
      <c r="B1586" t="s">
        <v>200</v>
      </c>
      <c r="C1586" t="s">
        <v>73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</row>
    <row r="1587" spans="1:16" x14ac:dyDescent="0.2">
      <c r="A1587" t="s">
        <v>340</v>
      </c>
      <c r="B1587" t="s">
        <v>201</v>
      </c>
      <c r="C1587" t="s">
        <v>73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</row>
    <row r="1588" spans="1:16" x14ac:dyDescent="0.2">
      <c r="A1588" t="s">
        <v>340</v>
      </c>
      <c r="B1588" t="s">
        <v>202</v>
      </c>
      <c r="C1588" t="s">
        <v>73</v>
      </c>
      <c r="E1588">
        <v>0.31</v>
      </c>
      <c r="F1588">
        <v>0.4</v>
      </c>
      <c r="G1588">
        <v>1.06</v>
      </c>
      <c r="H1588">
        <v>1.06</v>
      </c>
      <c r="I1588">
        <v>6.37</v>
      </c>
      <c r="J1588">
        <v>8.31</v>
      </c>
      <c r="K1588">
        <v>8.31</v>
      </c>
      <c r="L1588">
        <v>8.31</v>
      </c>
      <c r="M1588">
        <v>8.31</v>
      </c>
      <c r="N1588">
        <v>8.31</v>
      </c>
      <c r="O1588">
        <v>8.31</v>
      </c>
      <c r="P1588">
        <v>8.31</v>
      </c>
    </row>
    <row r="1589" spans="1:16" x14ac:dyDescent="0.2">
      <c r="A1589" t="s">
        <v>340</v>
      </c>
      <c r="B1589" t="s">
        <v>203</v>
      </c>
      <c r="C1589" t="s">
        <v>73</v>
      </c>
      <c r="E1589">
        <v>0</v>
      </c>
      <c r="F1589">
        <v>0</v>
      </c>
      <c r="G1589">
        <v>2.5</v>
      </c>
      <c r="H1589">
        <v>4</v>
      </c>
      <c r="I1589">
        <v>5.14</v>
      </c>
      <c r="J1589">
        <v>5.14</v>
      </c>
      <c r="K1589">
        <v>5.14</v>
      </c>
      <c r="L1589">
        <v>7</v>
      </c>
      <c r="M1589">
        <v>9.39</v>
      </c>
      <c r="N1589">
        <v>9.8800000000000008</v>
      </c>
      <c r="O1589">
        <v>9.8800000000000008</v>
      </c>
      <c r="P1589">
        <v>9.8800000000000008</v>
      </c>
    </row>
    <row r="1590" spans="1:16" x14ac:dyDescent="0.2">
      <c r="A1590" t="s">
        <v>340</v>
      </c>
      <c r="B1590" t="s">
        <v>204</v>
      </c>
      <c r="C1590" t="s">
        <v>73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1</v>
      </c>
      <c r="N1590">
        <v>1</v>
      </c>
      <c r="O1590">
        <v>1</v>
      </c>
      <c r="P1590">
        <v>1</v>
      </c>
    </row>
    <row r="1591" spans="1:16" x14ac:dyDescent="0.2">
      <c r="A1591" t="s">
        <v>340</v>
      </c>
      <c r="B1591" t="s">
        <v>205</v>
      </c>
      <c r="C1591" t="s">
        <v>73</v>
      </c>
      <c r="E1591">
        <v>3</v>
      </c>
      <c r="F1591">
        <v>6</v>
      </c>
      <c r="G1591">
        <v>9</v>
      </c>
      <c r="H1591">
        <v>10.34</v>
      </c>
      <c r="I1591">
        <v>12.12</v>
      </c>
      <c r="J1591">
        <v>19.329999999999998</v>
      </c>
      <c r="K1591">
        <v>21.95</v>
      </c>
      <c r="L1591">
        <v>22.74</v>
      </c>
      <c r="M1591">
        <v>22.74</v>
      </c>
      <c r="N1591">
        <v>36.06</v>
      </c>
      <c r="O1591">
        <v>40.99</v>
      </c>
      <c r="P1591">
        <v>54.98</v>
      </c>
    </row>
    <row r="1592" spans="1:16" x14ac:dyDescent="0.2">
      <c r="A1592" t="s">
        <v>340</v>
      </c>
      <c r="B1592" t="s">
        <v>206</v>
      </c>
      <c r="C1592" t="s">
        <v>73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</row>
    <row r="1593" spans="1:16" x14ac:dyDescent="0.2">
      <c r="A1593" t="s">
        <v>340</v>
      </c>
      <c r="B1593" t="s">
        <v>207</v>
      </c>
      <c r="C1593" t="s">
        <v>73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</row>
    <row r="1594" spans="1:16" x14ac:dyDescent="0.2">
      <c r="A1594" t="s">
        <v>340</v>
      </c>
      <c r="B1594" t="s">
        <v>208</v>
      </c>
      <c r="C1594" t="s">
        <v>73</v>
      </c>
      <c r="E1594">
        <v>4.05</v>
      </c>
      <c r="F1594">
        <v>4.22</v>
      </c>
      <c r="G1594">
        <v>4.22</v>
      </c>
      <c r="H1594">
        <v>4.72</v>
      </c>
      <c r="I1594">
        <v>4.72</v>
      </c>
      <c r="J1594">
        <v>4.72</v>
      </c>
      <c r="K1594">
        <v>4.72</v>
      </c>
      <c r="L1594">
        <v>4.72</v>
      </c>
      <c r="M1594">
        <v>4.72</v>
      </c>
      <c r="N1594">
        <v>4.72</v>
      </c>
      <c r="O1594">
        <v>4.72</v>
      </c>
      <c r="P1594">
        <v>4.72</v>
      </c>
    </row>
    <row r="1595" spans="1:16" x14ac:dyDescent="0.2">
      <c r="A1595" t="s">
        <v>340</v>
      </c>
      <c r="B1595" t="s">
        <v>209</v>
      </c>
      <c r="C1595" t="s">
        <v>73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2.0499999999999998</v>
      </c>
      <c r="K1595">
        <v>4.08</v>
      </c>
      <c r="L1595">
        <v>4.66</v>
      </c>
      <c r="M1595">
        <v>5.59</v>
      </c>
      <c r="N1595">
        <v>11.46</v>
      </c>
      <c r="O1595">
        <v>13.33</v>
      </c>
      <c r="P1595">
        <v>19.16</v>
      </c>
    </row>
    <row r="1596" spans="1:16" x14ac:dyDescent="0.2">
      <c r="A1596" t="s">
        <v>340</v>
      </c>
      <c r="B1596" t="s">
        <v>210</v>
      </c>
      <c r="C1596" t="s">
        <v>73</v>
      </c>
      <c r="E1596">
        <v>0</v>
      </c>
      <c r="F1596">
        <v>0</v>
      </c>
      <c r="G1596">
        <v>0</v>
      </c>
      <c r="H1596">
        <v>0.43</v>
      </c>
      <c r="I1596">
        <v>0.43</v>
      </c>
      <c r="J1596">
        <v>0.43</v>
      </c>
      <c r="K1596">
        <v>0.43</v>
      </c>
      <c r="L1596">
        <v>0.43</v>
      </c>
      <c r="M1596">
        <v>0.43</v>
      </c>
      <c r="N1596">
        <v>0.43</v>
      </c>
      <c r="O1596">
        <v>0.43</v>
      </c>
      <c r="P1596">
        <v>0.43</v>
      </c>
    </row>
    <row r="1597" spans="1:16" x14ac:dyDescent="0.2">
      <c r="A1597" t="s">
        <v>340</v>
      </c>
      <c r="B1597" t="s">
        <v>211</v>
      </c>
      <c r="C1597" t="s">
        <v>73</v>
      </c>
      <c r="E1597">
        <v>0</v>
      </c>
      <c r="F1597">
        <v>0.2</v>
      </c>
      <c r="G1597">
        <v>0.2</v>
      </c>
      <c r="H1597">
        <v>3.17</v>
      </c>
      <c r="I1597">
        <v>3.17</v>
      </c>
      <c r="J1597">
        <v>3.17</v>
      </c>
      <c r="K1597">
        <v>3.17</v>
      </c>
      <c r="L1597">
        <v>3.17</v>
      </c>
      <c r="M1597">
        <v>3.17</v>
      </c>
      <c r="N1597">
        <v>3.17</v>
      </c>
      <c r="O1597">
        <v>3.17</v>
      </c>
      <c r="P1597">
        <v>3.17</v>
      </c>
    </row>
    <row r="1598" spans="1:16" x14ac:dyDescent="0.2">
      <c r="A1598" t="s">
        <v>340</v>
      </c>
      <c r="B1598" t="s">
        <v>212</v>
      </c>
      <c r="C1598" t="s">
        <v>73</v>
      </c>
      <c r="E1598">
        <v>0.28999999999999998</v>
      </c>
      <c r="F1598">
        <v>0.28999999999999998</v>
      </c>
      <c r="G1598">
        <v>0.46</v>
      </c>
      <c r="H1598">
        <v>0.46</v>
      </c>
      <c r="I1598">
        <v>0.46</v>
      </c>
      <c r="J1598">
        <v>0.46</v>
      </c>
      <c r="K1598">
        <v>0.46</v>
      </c>
      <c r="L1598">
        <v>0.17</v>
      </c>
      <c r="M1598">
        <v>0.17</v>
      </c>
      <c r="N1598">
        <v>0</v>
      </c>
      <c r="O1598">
        <v>0</v>
      </c>
      <c r="P1598">
        <v>0</v>
      </c>
    </row>
    <row r="1599" spans="1:16" x14ac:dyDescent="0.2">
      <c r="A1599" t="s">
        <v>340</v>
      </c>
      <c r="B1599" t="s">
        <v>213</v>
      </c>
      <c r="C1599" t="s">
        <v>73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</row>
    <row r="1600" spans="1:16" x14ac:dyDescent="0.2">
      <c r="A1600" t="s">
        <v>340</v>
      </c>
      <c r="B1600" t="s">
        <v>218</v>
      </c>
      <c r="C1600" t="s">
        <v>73</v>
      </c>
      <c r="E1600">
        <v>-0.6</v>
      </c>
      <c r="F1600">
        <v>-0.6</v>
      </c>
      <c r="G1600">
        <v>-1.73</v>
      </c>
      <c r="H1600">
        <v>-1.73</v>
      </c>
      <c r="I1600">
        <v>-1.73</v>
      </c>
      <c r="J1600">
        <v>-1.73</v>
      </c>
      <c r="K1600">
        <v>-1.73</v>
      </c>
      <c r="L1600">
        <v>-1.73</v>
      </c>
      <c r="M1600">
        <v>-1.73</v>
      </c>
      <c r="N1600">
        <v>-1.73</v>
      </c>
      <c r="O1600">
        <v>-1.73</v>
      </c>
      <c r="P1600">
        <v>-1.73</v>
      </c>
    </row>
    <row r="1601" spans="1:16" x14ac:dyDescent="0.2">
      <c r="A1601" t="s">
        <v>340</v>
      </c>
      <c r="B1601" t="s">
        <v>342</v>
      </c>
      <c r="C1601" t="s">
        <v>73</v>
      </c>
      <c r="E1601">
        <v>7.05</v>
      </c>
      <c r="F1601">
        <v>10.52</v>
      </c>
      <c r="G1601">
        <v>16.5</v>
      </c>
      <c r="H1601">
        <v>23.38</v>
      </c>
      <c r="I1601">
        <v>32.79</v>
      </c>
      <c r="J1601">
        <v>43.98</v>
      </c>
      <c r="K1601">
        <v>48.63</v>
      </c>
      <c r="L1601">
        <v>51.57</v>
      </c>
      <c r="M1601">
        <v>55.89</v>
      </c>
      <c r="N1601">
        <v>75.41</v>
      </c>
      <c r="O1601">
        <v>82.21</v>
      </c>
      <c r="P1601">
        <v>102.03</v>
      </c>
    </row>
    <row r="1602" spans="1:16" x14ac:dyDescent="0.2">
      <c r="A1602" t="s">
        <v>266</v>
      </c>
      <c r="B1602" t="s">
        <v>267</v>
      </c>
      <c r="C1602" t="s">
        <v>73</v>
      </c>
      <c r="E1602">
        <v>202.31</v>
      </c>
      <c r="F1602">
        <v>204.45</v>
      </c>
      <c r="G1602">
        <v>206.75</v>
      </c>
      <c r="H1602">
        <v>212.74</v>
      </c>
      <c r="I1602">
        <v>220.24</v>
      </c>
      <c r="J1602">
        <v>229.66</v>
      </c>
      <c r="K1602">
        <v>235.18</v>
      </c>
      <c r="L1602">
        <v>240.63</v>
      </c>
      <c r="M1602">
        <v>246.15</v>
      </c>
      <c r="N1602">
        <v>269.82</v>
      </c>
      <c r="O1602">
        <v>276.22000000000003</v>
      </c>
      <c r="P1602">
        <v>295.94</v>
      </c>
    </row>
    <row r="1603" spans="1:16" x14ac:dyDescent="0.2">
      <c r="A1603" t="s">
        <v>270</v>
      </c>
      <c r="B1603" t="s">
        <v>193</v>
      </c>
      <c r="C1603" t="s">
        <v>73</v>
      </c>
      <c r="E1603">
        <v>2.94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</row>
    <row r="1604" spans="1:16" x14ac:dyDescent="0.2">
      <c r="A1604" t="s">
        <v>270</v>
      </c>
      <c r="B1604" t="s">
        <v>194</v>
      </c>
      <c r="C1604" t="s">
        <v>73</v>
      </c>
      <c r="E1604">
        <v>52.27</v>
      </c>
      <c r="F1604">
        <v>62.66</v>
      </c>
      <c r="G1604">
        <v>45.91</v>
      </c>
      <c r="H1604">
        <v>40.76</v>
      </c>
      <c r="I1604">
        <v>26.26</v>
      </c>
      <c r="J1604">
        <v>20</v>
      </c>
      <c r="K1604">
        <v>15.25</v>
      </c>
      <c r="L1604">
        <v>16.18</v>
      </c>
      <c r="M1604">
        <v>12.63</v>
      </c>
      <c r="N1604">
        <v>7.06</v>
      </c>
      <c r="O1604">
        <v>8.76</v>
      </c>
      <c r="P1604">
        <v>6.34</v>
      </c>
    </row>
    <row r="1605" spans="1:16" x14ac:dyDescent="0.2">
      <c r="A1605" t="s">
        <v>270</v>
      </c>
      <c r="B1605" t="s">
        <v>195</v>
      </c>
      <c r="C1605" t="s">
        <v>73</v>
      </c>
      <c r="E1605">
        <v>11.51</v>
      </c>
      <c r="F1605">
        <v>12.84</v>
      </c>
      <c r="G1605">
        <v>12.27</v>
      </c>
      <c r="H1605">
        <v>12.29</v>
      </c>
      <c r="I1605">
        <v>12.16</v>
      </c>
      <c r="J1605">
        <v>9.52</v>
      </c>
      <c r="K1605">
        <v>7.96</v>
      </c>
      <c r="L1605">
        <v>6.82</v>
      </c>
      <c r="M1605">
        <v>5.37</v>
      </c>
      <c r="N1605">
        <v>0.98</v>
      </c>
      <c r="O1605">
        <v>0</v>
      </c>
      <c r="P1605">
        <v>0</v>
      </c>
    </row>
    <row r="1606" spans="1:16" x14ac:dyDescent="0.2">
      <c r="A1606" t="s">
        <v>270</v>
      </c>
      <c r="B1606" t="s">
        <v>196</v>
      </c>
      <c r="C1606" t="s">
        <v>73</v>
      </c>
      <c r="E1606">
        <v>23.6</v>
      </c>
      <c r="F1606">
        <v>5.09</v>
      </c>
      <c r="G1606">
        <v>5.09</v>
      </c>
      <c r="H1606">
        <v>5.1100000000000003</v>
      </c>
      <c r="I1606">
        <v>5.09</v>
      </c>
      <c r="J1606">
        <v>5.1100000000000003</v>
      </c>
      <c r="K1606">
        <v>5.09</v>
      </c>
      <c r="L1606">
        <v>5.09</v>
      </c>
      <c r="M1606">
        <v>5.09</v>
      </c>
      <c r="N1606">
        <v>5.09</v>
      </c>
      <c r="O1606">
        <v>5.1100000000000003</v>
      </c>
      <c r="P1606">
        <v>5.09</v>
      </c>
    </row>
    <row r="1607" spans="1:16" x14ac:dyDescent="0.2">
      <c r="A1607" t="s">
        <v>270</v>
      </c>
      <c r="B1607" t="s">
        <v>197</v>
      </c>
      <c r="C1607" t="s">
        <v>73</v>
      </c>
      <c r="E1607">
        <v>11.28</v>
      </c>
      <c r="F1607">
        <v>11.23</v>
      </c>
      <c r="G1607">
        <v>17.18</v>
      </c>
      <c r="H1607">
        <v>18.89</v>
      </c>
      <c r="I1607">
        <v>27.26</v>
      </c>
      <c r="J1607">
        <v>26.71</v>
      </c>
      <c r="K1607">
        <v>26.71</v>
      </c>
      <c r="L1607">
        <v>26.56</v>
      </c>
      <c r="M1607">
        <v>26.34</v>
      </c>
      <c r="N1607">
        <v>25.3</v>
      </c>
      <c r="O1607">
        <v>24.76</v>
      </c>
      <c r="P1607">
        <v>24.47</v>
      </c>
    </row>
    <row r="1608" spans="1:16" x14ac:dyDescent="0.2">
      <c r="A1608" t="s">
        <v>270</v>
      </c>
      <c r="B1608" t="s">
        <v>198</v>
      </c>
      <c r="C1608" t="s">
        <v>73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</row>
    <row r="1609" spans="1:16" x14ac:dyDescent="0.2">
      <c r="A1609" t="s">
        <v>270</v>
      </c>
      <c r="B1609" t="s">
        <v>199</v>
      </c>
      <c r="C1609" t="s">
        <v>73</v>
      </c>
      <c r="E1609">
        <v>2.4900000000000002</v>
      </c>
      <c r="F1609">
        <v>2.48</v>
      </c>
      <c r="G1609">
        <v>2.48</v>
      </c>
      <c r="H1609">
        <v>2.4900000000000002</v>
      </c>
      <c r="I1609">
        <v>2.4700000000000002</v>
      </c>
      <c r="J1609">
        <v>2.48</v>
      </c>
      <c r="K1609">
        <v>2.4700000000000002</v>
      </c>
      <c r="L1609">
        <v>2.4700000000000002</v>
      </c>
      <c r="M1609">
        <v>2.4700000000000002</v>
      </c>
      <c r="N1609">
        <v>2.23</v>
      </c>
      <c r="O1609">
        <v>2.2400000000000002</v>
      </c>
      <c r="P1609">
        <v>2.23</v>
      </c>
    </row>
    <row r="1610" spans="1:16" x14ac:dyDescent="0.2">
      <c r="A1610" t="s">
        <v>270</v>
      </c>
      <c r="B1610" t="s">
        <v>200</v>
      </c>
      <c r="C1610" t="s">
        <v>73</v>
      </c>
      <c r="E1610">
        <v>0.9</v>
      </c>
      <c r="F1610">
        <v>1.66</v>
      </c>
      <c r="G1610">
        <v>0.89</v>
      </c>
      <c r="H1610">
        <v>0.9</v>
      </c>
      <c r="I1610">
        <v>1.27</v>
      </c>
      <c r="J1610">
        <v>1.0900000000000001</v>
      </c>
      <c r="K1610">
        <v>1.28</v>
      </c>
      <c r="L1610">
        <v>0.89</v>
      </c>
      <c r="M1610">
        <v>0.86</v>
      </c>
      <c r="N1610">
        <v>0.86</v>
      </c>
      <c r="O1610">
        <v>0.86</v>
      </c>
      <c r="P1610">
        <v>0.86</v>
      </c>
    </row>
    <row r="1611" spans="1:16" x14ac:dyDescent="0.2">
      <c r="A1611" t="s">
        <v>270</v>
      </c>
      <c r="B1611" t="s">
        <v>201</v>
      </c>
      <c r="C1611" t="s">
        <v>73</v>
      </c>
      <c r="E1611">
        <v>27.19</v>
      </c>
      <c r="F1611">
        <v>27.11</v>
      </c>
      <c r="G1611">
        <v>27.11</v>
      </c>
      <c r="H1611">
        <v>27.19</v>
      </c>
      <c r="I1611">
        <v>27.11</v>
      </c>
      <c r="J1611">
        <v>27.19</v>
      </c>
      <c r="K1611">
        <v>27.11</v>
      </c>
      <c r="L1611">
        <v>27.11</v>
      </c>
      <c r="M1611">
        <v>27.11</v>
      </c>
      <c r="N1611">
        <v>27.11</v>
      </c>
      <c r="O1611">
        <v>27.19</v>
      </c>
      <c r="P1611">
        <v>27.11</v>
      </c>
    </row>
    <row r="1612" spans="1:16" x14ac:dyDescent="0.2">
      <c r="A1612" t="s">
        <v>270</v>
      </c>
      <c r="B1612" t="s">
        <v>202</v>
      </c>
      <c r="C1612" t="s">
        <v>73</v>
      </c>
      <c r="E1612">
        <v>22.26</v>
      </c>
      <c r="F1612">
        <v>22.62</v>
      </c>
      <c r="G1612">
        <v>23.81</v>
      </c>
      <c r="H1612">
        <v>24.16</v>
      </c>
      <c r="I1612">
        <v>34.57</v>
      </c>
      <c r="J1612">
        <v>37.950000000000003</v>
      </c>
      <c r="K1612">
        <v>37.770000000000003</v>
      </c>
      <c r="L1612">
        <v>37.5</v>
      </c>
      <c r="M1612">
        <v>37.21</v>
      </c>
      <c r="N1612">
        <v>36.69</v>
      </c>
      <c r="O1612">
        <v>36.51</v>
      </c>
      <c r="P1612">
        <v>35.86</v>
      </c>
    </row>
    <row r="1613" spans="1:16" x14ac:dyDescent="0.2">
      <c r="A1613" t="s">
        <v>270</v>
      </c>
      <c r="B1613" t="s">
        <v>203</v>
      </c>
      <c r="C1613" t="s">
        <v>73</v>
      </c>
      <c r="E1613">
        <v>0</v>
      </c>
      <c r="F1613">
        <v>0</v>
      </c>
      <c r="G1613">
        <v>9.59</v>
      </c>
      <c r="H1613">
        <v>16.18</v>
      </c>
      <c r="I1613">
        <v>20.55</v>
      </c>
      <c r="J1613">
        <v>19.82</v>
      </c>
      <c r="K1613">
        <v>19.670000000000002</v>
      </c>
      <c r="L1613">
        <v>27.07</v>
      </c>
      <c r="M1613">
        <v>35.619999999999997</v>
      </c>
      <c r="N1613">
        <v>37.1</v>
      </c>
      <c r="O1613">
        <v>36.770000000000003</v>
      </c>
      <c r="P1613">
        <v>36.340000000000003</v>
      </c>
    </row>
    <row r="1614" spans="1:16" x14ac:dyDescent="0.2">
      <c r="A1614" t="s">
        <v>270</v>
      </c>
      <c r="B1614" t="s">
        <v>204</v>
      </c>
      <c r="C1614" t="s">
        <v>73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3.38</v>
      </c>
      <c r="N1614">
        <v>3.2</v>
      </c>
      <c r="O1614">
        <v>3.07</v>
      </c>
      <c r="P1614">
        <v>2.94</v>
      </c>
    </row>
    <row r="1615" spans="1:16" x14ac:dyDescent="0.2">
      <c r="A1615" t="s">
        <v>270</v>
      </c>
      <c r="B1615" t="s">
        <v>205</v>
      </c>
      <c r="C1615" t="s">
        <v>73</v>
      </c>
      <c r="E1615">
        <v>60.01</v>
      </c>
      <c r="F1615">
        <v>68.510000000000005</v>
      </c>
      <c r="G1615">
        <v>74.77</v>
      </c>
      <c r="H1615">
        <v>80.22</v>
      </c>
      <c r="I1615">
        <v>82.96</v>
      </c>
      <c r="J1615">
        <v>100.71</v>
      </c>
      <c r="K1615">
        <v>108.11</v>
      </c>
      <c r="L1615">
        <v>109.62</v>
      </c>
      <c r="M1615">
        <v>107.15</v>
      </c>
      <c r="N1615">
        <v>130.66</v>
      </c>
      <c r="O1615">
        <v>137.88999999999999</v>
      </c>
      <c r="P1615">
        <v>165.52</v>
      </c>
    </row>
    <row r="1616" spans="1:16" x14ac:dyDescent="0.2">
      <c r="A1616" t="s">
        <v>270</v>
      </c>
      <c r="B1616" t="s">
        <v>206</v>
      </c>
      <c r="C1616" t="s">
        <v>73</v>
      </c>
      <c r="E1616">
        <v>29.54</v>
      </c>
      <c r="F1616">
        <v>31.54</v>
      </c>
      <c r="G1616">
        <v>33.71</v>
      </c>
      <c r="H1616">
        <v>38.340000000000003</v>
      </c>
      <c r="I1616">
        <v>42.89</v>
      </c>
      <c r="J1616">
        <v>47.7</v>
      </c>
      <c r="K1616">
        <v>49.88</v>
      </c>
      <c r="L1616">
        <v>52.14</v>
      </c>
      <c r="M1616">
        <v>54.36</v>
      </c>
      <c r="N1616">
        <v>63.11</v>
      </c>
      <c r="O1616">
        <v>65.56</v>
      </c>
      <c r="P1616">
        <v>76.78</v>
      </c>
    </row>
    <row r="1617" spans="1:16" x14ac:dyDescent="0.2">
      <c r="A1617" t="s">
        <v>270</v>
      </c>
      <c r="B1617" t="s">
        <v>343</v>
      </c>
      <c r="C1617" t="s">
        <v>73</v>
      </c>
      <c r="E1617">
        <v>-2.59</v>
      </c>
      <c r="F1617">
        <v>-2.84</v>
      </c>
      <c r="G1617">
        <v>-2.98</v>
      </c>
      <c r="H1617">
        <v>-3.12</v>
      </c>
      <c r="I1617">
        <v>-3.18</v>
      </c>
      <c r="J1617">
        <v>-4.12</v>
      </c>
      <c r="K1617">
        <v>-5.03</v>
      </c>
      <c r="L1617">
        <v>-5.32</v>
      </c>
      <c r="M1617">
        <v>-5.64</v>
      </c>
      <c r="N1617">
        <v>-8.0299999999999994</v>
      </c>
      <c r="O1617">
        <v>-8.8699999999999992</v>
      </c>
      <c r="P1617">
        <v>-11.47</v>
      </c>
    </row>
    <row r="1618" spans="1:16" x14ac:dyDescent="0.2">
      <c r="A1618" t="s">
        <v>270</v>
      </c>
      <c r="B1618" t="s">
        <v>210</v>
      </c>
      <c r="C1618" t="s">
        <v>73</v>
      </c>
      <c r="E1618">
        <v>-0.5</v>
      </c>
      <c r="F1618">
        <v>-0.57999999999999996</v>
      </c>
      <c r="G1618">
        <v>-1.01</v>
      </c>
      <c r="H1618">
        <v>-1.05</v>
      </c>
      <c r="I1618">
        <v>-1.54</v>
      </c>
      <c r="J1618">
        <v>-1.88</v>
      </c>
      <c r="K1618">
        <v>-1.78</v>
      </c>
      <c r="L1618">
        <v>-1.76</v>
      </c>
      <c r="M1618">
        <v>-1.71</v>
      </c>
      <c r="N1618">
        <v>-1.71</v>
      </c>
      <c r="O1618">
        <v>-1.6</v>
      </c>
      <c r="P1618">
        <v>-1.59</v>
      </c>
    </row>
    <row r="1619" spans="1:16" x14ac:dyDescent="0.2">
      <c r="A1619" t="s">
        <v>270</v>
      </c>
      <c r="B1619" t="s">
        <v>211</v>
      </c>
      <c r="C1619" t="s">
        <v>73</v>
      </c>
      <c r="E1619">
        <v>0</v>
      </c>
      <c r="F1619">
        <v>-0.08</v>
      </c>
      <c r="G1619">
        <v>-0.14000000000000001</v>
      </c>
      <c r="H1619">
        <v>-2.0699999999999998</v>
      </c>
      <c r="I1619">
        <v>-2.69</v>
      </c>
      <c r="J1619">
        <v>-3.13</v>
      </c>
      <c r="K1619">
        <v>-3.06</v>
      </c>
      <c r="L1619">
        <v>-3.02</v>
      </c>
      <c r="M1619">
        <v>-2.89</v>
      </c>
      <c r="N1619">
        <v>-2.76</v>
      </c>
      <c r="O1619">
        <v>-2.62</v>
      </c>
      <c r="P1619">
        <v>-2.63</v>
      </c>
    </row>
    <row r="1620" spans="1:16" x14ac:dyDescent="0.2">
      <c r="A1620" t="s">
        <v>270</v>
      </c>
      <c r="B1620" t="s">
        <v>212</v>
      </c>
      <c r="C1620" t="s">
        <v>73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</row>
    <row r="1621" spans="1:16" x14ac:dyDescent="0.2">
      <c r="A1621" t="s">
        <v>270</v>
      </c>
      <c r="B1621" t="s">
        <v>213</v>
      </c>
      <c r="C1621" t="s">
        <v>73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</row>
    <row r="1622" spans="1:16" x14ac:dyDescent="0.2">
      <c r="A1622" t="s">
        <v>270</v>
      </c>
      <c r="B1622" t="s">
        <v>344</v>
      </c>
      <c r="C1622" t="s">
        <v>73</v>
      </c>
      <c r="E1622">
        <v>12.11</v>
      </c>
      <c r="F1622">
        <v>13.03</v>
      </c>
      <c r="G1622">
        <v>15.39</v>
      </c>
      <c r="H1622">
        <v>13.16</v>
      </c>
      <c r="I1622">
        <v>10.57</v>
      </c>
      <c r="J1622">
        <v>15.2</v>
      </c>
      <c r="K1622">
        <v>19.25</v>
      </c>
      <c r="L1622">
        <v>17.670000000000002</v>
      </c>
      <c r="M1622">
        <v>20.49</v>
      </c>
      <c r="N1622">
        <v>37.96</v>
      </c>
      <c r="O1622">
        <v>39.340000000000003</v>
      </c>
      <c r="P1622">
        <v>40.01</v>
      </c>
    </row>
    <row r="1623" spans="1:16" x14ac:dyDescent="0.2">
      <c r="A1623" t="s">
        <v>270</v>
      </c>
      <c r="B1623" t="s">
        <v>345</v>
      </c>
      <c r="C1623" t="s">
        <v>73</v>
      </c>
      <c r="E1623">
        <v>-3.07</v>
      </c>
      <c r="F1623">
        <v>-1.65</v>
      </c>
      <c r="G1623">
        <v>-5.82</v>
      </c>
      <c r="H1623">
        <v>-3.45</v>
      </c>
      <c r="I1623">
        <v>-3.76</v>
      </c>
      <c r="J1623">
        <v>-6.64</v>
      </c>
      <c r="K1623">
        <v>-5.54</v>
      </c>
      <c r="L1623">
        <v>-5.7</v>
      </c>
      <c r="M1623">
        <v>-6.33</v>
      </c>
      <c r="N1623">
        <v>-11.25</v>
      </c>
      <c r="O1623">
        <v>-11.32</v>
      </c>
      <c r="P1623">
        <v>-12.54</v>
      </c>
    </row>
    <row r="1624" spans="1:16" x14ac:dyDescent="0.2">
      <c r="A1624" t="s">
        <v>270</v>
      </c>
      <c r="B1624" t="s">
        <v>272</v>
      </c>
      <c r="C1624" t="s">
        <v>73</v>
      </c>
      <c r="E1624">
        <v>0.26</v>
      </c>
      <c r="F1624">
        <v>0.31</v>
      </c>
      <c r="G1624">
        <v>3.89</v>
      </c>
      <c r="H1624">
        <v>2.2000000000000002</v>
      </c>
      <c r="I1624">
        <v>6.52</v>
      </c>
      <c r="J1624">
        <v>13.11</v>
      </c>
      <c r="K1624">
        <v>13.56</v>
      </c>
      <c r="L1624">
        <v>14.86</v>
      </c>
      <c r="M1624">
        <v>19.690000000000001</v>
      </c>
      <c r="N1624">
        <v>37.29</v>
      </c>
      <c r="O1624">
        <v>45.64</v>
      </c>
      <c r="P1624">
        <v>58.64</v>
      </c>
    </row>
    <row r="1625" spans="1:16" x14ac:dyDescent="0.2">
      <c r="A1625" t="s">
        <v>270</v>
      </c>
      <c r="B1625" t="s">
        <v>346</v>
      </c>
      <c r="C1625" t="s">
        <v>73</v>
      </c>
      <c r="E1625">
        <v>9.0299999999999994</v>
      </c>
      <c r="F1625">
        <v>11.38</v>
      </c>
      <c r="G1625">
        <v>9.57</v>
      </c>
      <c r="H1625">
        <v>9.7100000000000009</v>
      </c>
      <c r="I1625">
        <v>6.81</v>
      </c>
      <c r="J1625">
        <v>8.56</v>
      </c>
      <c r="K1625">
        <v>13.71</v>
      </c>
      <c r="L1625">
        <v>11.97</v>
      </c>
      <c r="M1625">
        <v>14.15</v>
      </c>
      <c r="N1625">
        <v>26.71</v>
      </c>
      <c r="O1625">
        <v>28.02</v>
      </c>
      <c r="P1625">
        <v>27.47</v>
      </c>
    </row>
    <row r="1626" spans="1:16" x14ac:dyDescent="0.2">
      <c r="A1626" t="s">
        <v>270</v>
      </c>
      <c r="B1626" t="s">
        <v>347</v>
      </c>
      <c r="C1626" t="s">
        <v>73</v>
      </c>
      <c r="E1626">
        <v>253</v>
      </c>
      <c r="F1626">
        <v>255.27</v>
      </c>
      <c r="G1626">
        <v>264.08</v>
      </c>
      <c r="H1626">
        <v>273.45</v>
      </c>
      <c r="I1626">
        <v>285.77</v>
      </c>
      <c r="J1626">
        <v>304.33999999999997</v>
      </c>
      <c r="K1626">
        <v>310.7</v>
      </c>
      <c r="L1626">
        <v>319.02</v>
      </c>
      <c r="M1626">
        <v>327.84</v>
      </c>
      <c r="N1626">
        <v>364.85</v>
      </c>
      <c r="O1626">
        <v>374.99</v>
      </c>
      <c r="P1626">
        <v>407.88</v>
      </c>
    </row>
    <row r="1627" spans="1:16" x14ac:dyDescent="0.2">
      <c r="A1627" t="s">
        <v>272</v>
      </c>
      <c r="B1627" t="s">
        <v>202</v>
      </c>
      <c r="C1627" t="s">
        <v>73</v>
      </c>
      <c r="E1627">
        <v>0.05</v>
      </c>
      <c r="F1627">
        <v>0.04</v>
      </c>
      <c r="G1627">
        <v>0.67</v>
      </c>
      <c r="H1627">
        <v>0.39</v>
      </c>
      <c r="I1627">
        <v>1.92</v>
      </c>
      <c r="J1627">
        <v>3.23</v>
      </c>
      <c r="K1627">
        <v>3.3</v>
      </c>
      <c r="L1627">
        <v>3.57</v>
      </c>
      <c r="M1627">
        <v>3.86</v>
      </c>
      <c r="N1627">
        <v>4.38</v>
      </c>
      <c r="O1627">
        <v>4.67</v>
      </c>
      <c r="P1627">
        <v>5.21</v>
      </c>
    </row>
    <row r="1628" spans="1:16" x14ac:dyDescent="0.2">
      <c r="A1628" t="s">
        <v>272</v>
      </c>
      <c r="B1628" t="s">
        <v>203</v>
      </c>
      <c r="C1628" t="s">
        <v>73</v>
      </c>
      <c r="E1628">
        <v>0</v>
      </c>
      <c r="F1628">
        <v>0</v>
      </c>
      <c r="G1628">
        <v>0.56999999999999995</v>
      </c>
      <c r="H1628">
        <v>0.52</v>
      </c>
      <c r="I1628">
        <v>1.02</v>
      </c>
      <c r="J1628">
        <v>1.81</v>
      </c>
      <c r="K1628">
        <v>1.9</v>
      </c>
      <c r="L1628">
        <v>2.17</v>
      </c>
      <c r="M1628">
        <v>3.57</v>
      </c>
      <c r="N1628">
        <v>4.22</v>
      </c>
      <c r="O1628">
        <v>4.66</v>
      </c>
      <c r="P1628">
        <v>4.9800000000000004</v>
      </c>
    </row>
    <row r="1629" spans="1:16" x14ac:dyDescent="0.2">
      <c r="A1629" t="s">
        <v>272</v>
      </c>
      <c r="B1629" t="s">
        <v>204</v>
      </c>
      <c r="C1629" t="s">
        <v>73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0.67</v>
      </c>
      <c r="N1629">
        <v>0.84</v>
      </c>
      <c r="O1629">
        <v>0.99</v>
      </c>
      <c r="P1629">
        <v>1.1000000000000001</v>
      </c>
    </row>
    <row r="1630" spans="1:16" x14ac:dyDescent="0.2">
      <c r="A1630" t="s">
        <v>272</v>
      </c>
      <c r="B1630" t="s">
        <v>205</v>
      </c>
      <c r="C1630" t="s">
        <v>73</v>
      </c>
      <c r="E1630">
        <v>0.21</v>
      </c>
      <c r="F1630">
        <v>0.27</v>
      </c>
      <c r="G1630">
        <v>2.66</v>
      </c>
      <c r="H1630">
        <v>1.29</v>
      </c>
      <c r="I1630">
        <v>3.57</v>
      </c>
      <c r="J1630">
        <v>8.06</v>
      </c>
      <c r="K1630">
        <v>8.36</v>
      </c>
      <c r="L1630">
        <v>9.1199999999999992</v>
      </c>
      <c r="M1630">
        <v>11.59</v>
      </c>
      <c r="N1630">
        <v>27.84</v>
      </c>
      <c r="O1630">
        <v>35.32</v>
      </c>
      <c r="P1630">
        <v>47.35</v>
      </c>
    </row>
    <row r="1631" spans="1:16" x14ac:dyDescent="0.2">
      <c r="A1631" t="s">
        <v>259</v>
      </c>
      <c r="B1631" t="s">
        <v>348</v>
      </c>
      <c r="C1631" t="s">
        <v>73</v>
      </c>
      <c r="E1631">
        <v>0.91</v>
      </c>
      <c r="F1631">
        <v>0.86</v>
      </c>
      <c r="G1631">
        <v>1.21</v>
      </c>
      <c r="H1631">
        <v>1.49</v>
      </c>
      <c r="I1631">
        <v>1.35</v>
      </c>
      <c r="J1631">
        <v>0.94</v>
      </c>
      <c r="K1631">
        <v>0.57999999999999996</v>
      </c>
      <c r="L1631">
        <v>0.56000000000000005</v>
      </c>
      <c r="M1631">
        <v>1.26</v>
      </c>
      <c r="N1631">
        <v>1.1499999999999999</v>
      </c>
      <c r="O1631">
        <v>1.17</v>
      </c>
      <c r="P1631">
        <v>4.9800000000000004</v>
      </c>
    </row>
    <row r="1632" spans="1:16" x14ac:dyDescent="0.2">
      <c r="A1632" t="s">
        <v>259</v>
      </c>
      <c r="B1632" t="s">
        <v>261</v>
      </c>
      <c r="C1632" t="s">
        <v>73</v>
      </c>
      <c r="D1632">
        <v>925170</v>
      </c>
      <c r="E1632">
        <v>49022</v>
      </c>
      <c r="F1632">
        <v>51325</v>
      </c>
      <c r="G1632">
        <v>49094</v>
      </c>
      <c r="H1632">
        <v>50349</v>
      </c>
      <c r="I1632">
        <v>52092</v>
      </c>
      <c r="J1632">
        <v>53347</v>
      </c>
      <c r="K1632">
        <v>55525</v>
      </c>
      <c r="L1632">
        <v>56016</v>
      </c>
      <c r="M1632">
        <v>54980</v>
      </c>
      <c r="N1632">
        <v>57848</v>
      </c>
      <c r="O1632">
        <v>58880</v>
      </c>
      <c r="P1632">
        <v>62798</v>
      </c>
    </row>
    <row r="1633" spans="1:16" x14ac:dyDescent="0.2">
      <c r="A1633" t="s">
        <v>259</v>
      </c>
      <c r="B1633" t="s">
        <v>178</v>
      </c>
      <c r="C1633" t="s">
        <v>73</v>
      </c>
      <c r="D1633">
        <v>857013</v>
      </c>
      <c r="E1633">
        <v>46476</v>
      </c>
      <c r="F1633">
        <v>48582</v>
      </c>
      <c r="G1633">
        <v>46259</v>
      </c>
      <c r="H1633">
        <v>47086</v>
      </c>
      <c r="I1633">
        <v>48424</v>
      </c>
      <c r="J1633">
        <v>49312</v>
      </c>
      <c r="K1633">
        <v>51326</v>
      </c>
      <c r="L1633">
        <v>51670</v>
      </c>
      <c r="M1633">
        <v>50501</v>
      </c>
      <c r="N1633">
        <v>53431</v>
      </c>
      <c r="O1633">
        <v>54337</v>
      </c>
      <c r="P1633">
        <v>57676</v>
      </c>
    </row>
    <row r="1634" spans="1:16" x14ac:dyDescent="0.2">
      <c r="A1634" t="s">
        <v>259</v>
      </c>
      <c r="B1634" t="s">
        <v>349</v>
      </c>
      <c r="C1634" t="s">
        <v>73</v>
      </c>
      <c r="E1634">
        <v>0</v>
      </c>
      <c r="F1634">
        <v>0</v>
      </c>
      <c r="G1634">
        <v>0</v>
      </c>
      <c r="H1634">
        <v>13</v>
      </c>
      <c r="I1634">
        <v>14</v>
      </c>
      <c r="J1634">
        <v>14</v>
      </c>
      <c r="K1634">
        <v>14</v>
      </c>
      <c r="L1634">
        <v>14</v>
      </c>
      <c r="M1634">
        <v>43</v>
      </c>
      <c r="N1634">
        <v>53</v>
      </c>
      <c r="O1634">
        <v>60</v>
      </c>
      <c r="P1634">
        <v>70</v>
      </c>
    </row>
    <row r="1635" spans="1:16" x14ac:dyDescent="0.2">
      <c r="A1635" t="s">
        <v>350</v>
      </c>
      <c r="B1635" t="s">
        <v>193</v>
      </c>
      <c r="C1635" t="s">
        <v>73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</row>
    <row r="1636" spans="1:16" x14ac:dyDescent="0.2">
      <c r="A1636" t="s">
        <v>350</v>
      </c>
      <c r="B1636" t="s">
        <v>351</v>
      </c>
      <c r="C1636" t="s">
        <v>73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</row>
    <row r="1637" spans="1:16" x14ac:dyDescent="0.2">
      <c r="A1637" t="s">
        <v>350</v>
      </c>
      <c r="B1637" t="s">
        <v>352</v>
      </c>
      <c r="C1637" t="s">
        <v>73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</row>
    <row r="1638" spans="1:16" x14ac:dyDescent="0.2">
      <c r="A1638" t="s">
        <v>350</v>
      </c>
      <c r="B1638" t="s">
        <v>195</v>
      </c>
      <c r="C1638" t="s">
        <v>73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</row>
    <row r="1639" spans="1:16" x14ac:dyDescent="0.2">
      <c r="A1639" t="s">
        <v>350</v>
      </c>
      <c r="B1639" t="s">
        <v>196</v>
      </c>
      <c r="C1639" t="s">
        <v>73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</row>
    <row r="1640" spans="1:16" x14ac:dyDescent="0.2">
      <c r="A1640" t="s">
        <v>350</v>
      </c>
      <c r="B1640" t="s">
        <v>197</v>
      </c>
      <c r="C1640" t="s">
        <v>73</v>
      </c>
      <c r="E1640">
        <v>0</v>
      </c>
      <c r="F1640">
        <v>0</v>
      </c>
      <c r="G1640">
        <v>397</v>
      </c>
      <c r="H1640">
        <v>470</v>
      </c>
      <c r="I1640">
        <v>1048</v>
      </c>
      <c r="J1640">
        <v>1048</v>
      </c>
      <c r="K1640">
        <v>1048</v>
      </c>
      <c r="L1640">
        <v>1048</v>
      </c>
      <c r="M1640">
        <v>1048</v>
      </c>
      <c r="N1640">
        <v>1048</v>
      </c>
      <c r="O1640">
        <v>1048</v>
      </c>
      <c r="P1640">
        <v>1048</v>
      </c>
    </row>
    <row r="1641" spans="1:16" x14ac:dyDescent="0.2">
      <c r="A1641" t="s">
        <v>350</v>
      </c>
      <c r="B1641" t="s">
        <v>198</v>
      </c>
      <c r="C1641" t="s">
        <v>73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</row>
    <row r="1642" spans="1:16" x14ac:dyDescent="0.2">
      <c r="A1642" t="s">
        <v>350</v>
      </c>
      <c r="B1642" t="s">
        <v>199</v>
      </c>
      <c r="C1642" t="s">
        <v>73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</row>
    <row r="1643" spans="1:16" x14ac:dyDescent="0.2">
      <c r="A1643" t="s">
        <v>350</v>
      </c>
      <c r="B1643" t="s">
        <v>200</v>
      </c>
      <c r="C1643" t="s">
        <v>73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</row>
    <row r="1644" spans="1:16" x14ac:dyDescent="0.2">
      <c r="A1644" t="s">
        <v>350</v>
      </c>
      <c r="B1644" t="s">
        <v>201</v>
      </c>
      <c r="C1644" t="s">
        <v>73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</row>
    <row r="1645" spans="1:16" x14ac:dyDescent="0.2">
      <c r="A1645" t="s">
        <v>350</v>
      </c>
      <c r="B1645" t="s">
        <v>202</v>
      </c>
      <c r="C1645" t="s">
        <v>73</v>
      </c>
      <c r="E1645">
        <v>41</v>
      </c>
      <c r="F1645">
        <v>53</v>
      </c>
      <c r="G1645">
        <v>134</v>
      </c>
      <c r="H1645">
        <v>134</v>
      </c>
      <c r="I1645">
        <v>719</v>
      </c>
      <c r="J1645">
        <v>911</v>
      </c>
      <c r="K1645">
        <v>911</v>
      </c>
      <c r="L1645">
        <v>911</v>
      </c>
      <c r="M1645">
        <v>911</v>
      </c>
      <c r="N1645">
        <v>911</v>
      </c>
      <c r="O1645">
        <v>911</v>
      </c>
      <c r="P1645">
        <v>911</v>
      </c>
    </row>
    <row r="1646" spans="1:16" x14ac:dyDescent="0.2">
      <c r="A1646" t="s">
        <v>350</v>
      </c>
      <c r="B1646" t="s">
        <v>203</v>
      </c>
      <c r="C1646" t="s">
        <v>73</v>
      </c>
      <c r="E1646">
        <v>0</v>
      </c>
      <c r="F1646">
        <v>0</v>
      </c>
      <c r="G1646">
        <v>439</v>
      </c>
      <c r="H1646">
        <v>702</v>
      </c>
      <c r="I1646">
        <v>882</v>
      </c>
      <c r="J1646">
        <v>882</v>
      </c>
      <c r="K1646">
        <v>882</v>
      </c>
      <c r="L1646">
        <v>1145</v>
      </c>
      <c r="M1646">
        <v>1501</v>
      </c>
      <c r="N1646">
        <v>1581</v>
      </c>
      <c r="O1646">
        <v>1581</v>
      </c>
      <c r="P1646">
        <v>1581</v>
      </c>
    </row>
    <row r="1647" spans="1:16" x14ac:dyDescent="0.2">
      <c r="A1647" t="s">
        <v>350</v>
      </c>
      <c r="B1647" t="s">
        <v>204</v>
      </c>
      <c r="C1647" t="s">
        <v>73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</row>
    <row r="1648" spans="1:16" x14ac:dyDescent="0.2">
      <c r="A1648" t="s">
        <v>350</v>
      </c>
      <c r="B1648" t="s">
        <v>205</v>
      </c>
      <c r="C1648" t="s">
        <v>73</v>
      </c>
      <c r="E1648">
        <v>244</v>
      </c>
      <c r="F1648">
        <v>493</v>
      </c>
      <c r="G1648">
        <v>743</v>
      </c>
      <c r="H1648">
        <v>847</v>
      </c>
      <c r="I1648">
        <v>974</v>
      </c>
      <c r="J1648">
        <v>1462</v>
      </c>
      <c r="K1648">
        <v>1633</v>
      </c>
      <c r="L1648">
        <v>1672</v>
      </c>
      <c r="M1648">
        <v>1672</v>
      </c>
      <c r="N1648">
        <v>2120</v>
      </c>
      <c r="O1648">
        <v>2257</v>
      </c>
      <c r="P1648">
        <v>2698</v>
      </c>
    </row>
    <row r="1649" spans="1:17" x14ac:dyDescent="0.2">
      <c r="A1649" t="s">
        <v>350</v>
      </c>
      <c r="B1649" t="s">
        <v>206</v>
      </c>
      <c r="C1649" t="s">
        <v>73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</row>
    <row r="1650" spans="1:17" x14ac:dyDescent="0.2">
      <c r="A1650" t="s">
        <v>350</v>
      </c>
      <c r="B1650" t="s">
        <v>207</v>
      </c>
      <c r="C1650" t="s">
        <v>73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</row>
    <row r="1651" spans="1:17" x14ac:dyDescent="0.2">
      <c r="A1651" t="s">
        <v>350</v>
      </c>
      <c r="B1651" t="s">
        <v>208</v>
      </c>
      <c r="C1651" t="s">
        <v>73</v>
      </c>
      <c r="E1651">
        <v>677</v>
      </c>
      <c r="F1651">
        <v>707</v>
      </c>
      <c r="G1651">
        <v>707</v>
      </c>
      <c r="H1651">
        <v>771</v>
      </c>
      <c r="I1651">
        <v>771</v>
      </c>
      <c r="J1651">
        <v>771</v>
      </c>
      <c r="K1651">
        <v>771</v>
      </c>
      <c r="L1651">
        <v>771</v>
      </c>
      <c r="M1651">
        <v>771</v>
      </c>
      <c r="N1651">
        <v>771</v>
      </c>
      <c r="O1651">
        <v>771</v>
      </c>
      <c r="P1651">
        <v>771</v>
      </c>
    </row>
    <row r="1652" spans="1:17" x14ac:dyDescent="0.2">
      <c r="A1652" t="s">
        <v>350</v>
      </c>
      <c r="B1652" t="s">
        <v>209</v>
      </c>
      <c r="C1652" t="s">
        <v>73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377</v>
      </c>
      <c r="K1652">
        <v>732</v>
      </c>
      <c r="L1652">
        <v>830</v>
      </c>
      <c r="M1652">
        <v>979</v>
      </c>
      <c r="N1652">
        <v>1861</v>
      </c>
      <c r="O1652">
        <v>2137</v>
      </c>
      <c r="P1652">
        <v>2925</v>
      </c>
    </row>
    <row r="1653" spans="1:17" x14ac:dyDescent="0.2">
      <c r="A1653" t="s">
        <v>350</v>
      </c>
      <c r="B1653" t="s">
        <v>210</v>
      </c>
      <c r="C1653" t="s">
        <v>73</v>
      </c>
      <c r="E1653">
        <v>0</v>
      </c>
      <c r="F1653">
        <v>0</v>
      </c>
      <c r="G1653">
        <v>0</v>
      </c>
      <c r="H1653">
        <v>94</v>
      </c>
      <c r="I1653">
        <v>94</v>
      </c>
      <c r="J1653">
        <v>94</v>
      </c>
      <c r="K1653">
        <v>94</v>
      </c>
      <c r="L1653">
        <v>94</v>
      </c>
      <c r="M1653">
        <v>94</v>
      </c>
      <c r="N1653">
        <v>94</v>
      </c>
      <c r="O1653">
        <v>94</v>
      </c>
      <c r="P1653">
        <v>94</v>
      </c>
    </row>
    <row r="1654" spans="1:17" x14ac:dyDescent="0.2">
      <c r="A1654" t="s">
        <v>350</v>
      </c>
      <c r="B1654" t="s">
        <v>211</v>
      </c>
      <c r="C1654" t="s">
        <v>73</v>
      </c>
      <c r="E1654">
        <v>0</v>
      </c>
      <c r="F1654">
        <v>38</v>
      </c>
      <c r="G1654">
        <v>38</v>
      </c>
      <c r="H1654">
        <v>576</v>
      </c>
      <c r="I1654">
        <v>576</v>
      </c>
      <c r="J1654">
        <v>576</v>
      </c>
      <c r="K1654">
        <v>576</v>
      </c>
      <c r="L1654">
        <v>576</v>
      </c>
      <c r="M1654">
        <v>576</v>
      </c>
      <c r="N1654">
        <v>576</v>
      </c>
      <c r="O1654">
        <v>576</v>
      </c>
      <c r="P1654">
        <v>576</v>
      </c>
    </row>
    <row r="1655" spans="1:17" x14ac:dyDescent="0.2">
      <c r="A1655" t="s">
        <v>350</v>
      </c>
      <c r="B1655" t="s">
        <v>212</v>
      </c>
      <c r="C1655" t="s">
        <v>73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</row>
    <row r="1656" spans="1:17" x14ac:dyDescent="0.2">
      <c r="A1656" t="s">
        <v>350</v>
      </c>
      <c r="B1656" t="s">
        <v>213</v>
      </c>
      <c r="C1656" t="s">
        <v>73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</row>
    <row r="1657" spans="1:17" x14ac:dyDescent="0.2">
      <c r="A1657" t="s">
        <v>350</v>
      </c>
      <c r="B1657" t="s">
        <v>342</v>
      </c>
      <c r="C1657" t="s">
        <v>73</v>
      </c>
      <c r="E1657">
        <v>963</v>
      </c>
      <c r="F1657">
        <v>1292</v>
      </c>
      <c r="G1657">
        <v>2458</v>
      </c>
      <c r="H1657">
        <v>3594</v>
      </c>
      <c r="I1657">
        <v>5064</v>
      </c>
      <c r="J1657">
        <v>6121</v>
      </c>
      <c r="K1657">
        <v>6647</v>
      </c>
      <c r="L1657">
        <v>7047</v>
      </c>
      <c r="M1657">
        <v>7552</v>
      </c>
      <c r="N1657">
        <v>8962</v>
      </c>
      <c r="O1657">
        <v>9375</v>
      </c>
      <c r="P1657">
        <v>10603</v>
      </c>
    </row>
    <row r="1658" spans="1:17" x14ac:dyDescent="0.2">
      <c r="A1658" t="s">
        <v>230</v>
      </c>
      <c r="B1658" t="s">
        <v>353</v>
      </c>
      <c r="C1658" t="s">
        <v>73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1</v>
      </c>
      <c r="Q1658">
        <v>10360</v>
      </c>
    </row>
    <row r="1659" spans="1:17" x14ac:dyDescent="0.2">
      <c r="A1659" t="s">
        <v>230</v>
      </c>
      <c r="B1659" t="s">
        <v>354</v>
      </c>
      <c r="C1659" t="s">
        <v>73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1</v>
      </c>
      <c r="Q1659">
        <v>11010</v>
      </c>
    </row>
    <row r="1660" spans="1:17" x14ac:dyDescent="0.2">
      <c r="A1660" t="s">
        <v>230</v>
      </c>
      <c r="B1660" t="s">
        <v>355</v>
      </c>
      <c r="C1660" t="s">
        <v>73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1</v>
      </c>
      <c r="Q1660">
        <v>2680</v>
      </c>
    </row>
    <row r="1661" spans="1:17" x14ac:dyDescent="0.2">
      <c r="A1661" t="s">
        <v>230</v>
      </c>
      <c r="B1661" t="s">
        <v>356</v>
      </c>
      <c r="C1661" t="s">
        <v>73</v>
      </c>
      <c r="E1661">
        <v>0</v>
      </c>
      <c r="F1661">
        <v>0</v>
      </c>
      <c r="G1661">
        <v>0</v>
      </c>
      <c r="H1661">
        <v>0</v>
      </c>
      <c r="I1661">
        <v>0.21</v>
      </c>
      <c r="J1661">
        <v>0.21</v>
      </c>
      <c r="K1661">
        <v>0.21</v>
      </c>
      <c r="L1661">
        <v>0.21</v>
      </c>
      <c r="M1661">
        <v>0.21</v>
      </c>
      <c r="N1661">
        <v>0.21</v>
      </c>
      <c r="O1661">
        <v>0.21</v>
      </c>
      <c r="P1661">
        <v>1</v>
      </c>
      <c r="Q1661">
        <v>4875</v>
      </c>
    </row>
    <row r="1662" spans="1:17" x14ac:dyDescent="0.2">
      <c r="A1662" t="s">
        <v>340</v>
      </c>
      <c r="B1662" t="s">
        <v>193</v>
      </c>
      <c r="C1662" t="s">
        <v>46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</row>
    <row r="1663" spans="1:17" x14ac:dyDescent="0.2">
      <c r="A1663" t="s">
        <v>340</v>
      </c>
      <c r="B1663" t="s">
        <v>194</v>
      </c>
      <c r="C1663" t="s">
        <v>46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</row>
    <row r="1664" spans="1:17" x14ac:dyDescent="0.2">
      <c r="A1664" t="s">
        <v>340</v>
      </c>
      <c r="B1664" t="s">
        <v>195</v>
      </c>
      <c r="C1664" t="s">
        <v>46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</row>
    <row r="1665" spans="1:16" x14ac:dyDescent="0.2">
      <c r="A1665" t="s">
        <v>340</v>
      </c>
      <c r="B1665" t="s">
        <v>196</v>
      </c>
      <c r="C1665" t="s">
        <v>46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</row>
    <row r="1666" spans="1:16" x14ac:dyDescent="0.2">
      <c r="A1666" t="s">
        <v>340</v>
      </c>
      <c r="B1666" t="s">
        <v>197</v>
      </c>
      <c r="C1666" t="s">
        <v>46</v>
      </c>
      <c r="E1666">
        <v>0</v>
      </c>
      <c r="F1666">
        <v>0</v>
      </c>
      <c r="G1666">
        <v>0.78</v>
      </c>
      <c r="H1666">
        <v>1.8</v>
      </c>
      <c r="I1666">
        <v>1.8</v>
      </c>
      <c r="J1666">
        <v>1.8</v>
      </c>
      <c r="K1666">
        <v>1.8</v>
      </c>
      <c r="L1666">
        <v>1.8</v>
      </c>
      <c r="M1666">
        <v>1.8</v>
      </c>
      <c r="N1666">
        <v>1.8</v>
      </c>
      <c r="O1666">
        <v>1.8</v>
      </c>
      <c r="P1666">
        <v>1.8</v>
      </c>
    </row>
    <row r="1667" spans="1:16" x14ac:dyDescent="0.2">
      <c r="A1667" t="s">
        <v>340</v>
      </c>
      <c r="B1667" t="s">
        <v>198</v>
      </c>
      <c r="C1667" t="s">
        <v>46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</row>
    <row r="1668" spans="1:16" x14ac:dyDescent="0.2">
      <c r="A1668" t="s">
        <v>340</v>
      </c>
      <c r="B1668" t="s">
        <v>199</v>
      </c>
      <c r="C1668" t="s">
        <v>46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</row>
    <row r="1669" spans="1:16" x14ac:dyDescent="0.2">
      <c r="A1669" t="s">
        <v>340</v>
      </c>
      <c r="B1669" t="s">
        <v>200</v>
      </c>
      <c r="C1669" t="s">
        <v>46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</row>
    <row r="1670" spans="1:16" x14ac:dyDescent="0.2">
      <c r="A1670" t="s">
        <v>340</v>
      </c>
      <c r="B1670" t="s">
        <v>201</v>
      </c>
      <c r="C1670" t="s">
        <v>46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</row>
    <row r="1671" spans="1:16" x14ac:dyDescent="0.2">
      <c r="A1671" t="s">
        <v>340</v>
      </c>
      <c r="B1671" t="s">
        <v>202</v>
      </c>
      <c r="C1671" t="s">
        <v>46</v>
      </c>
      <c r="E1671">
        <v>0.31</v>
      </c>
      <c r="F1671">
        <v>0.32</v>
      </c>
      <c r="G1671">
        <v>0.32</v>
      </c>
      <c r="H1671">
        <v>0.32</v>
      </c>
      <c r="I1671">
        <v>2</v>
      </c>
      <c r="J1671">
        <v>2</v>
      </c>
      <c r="K1671">
        <v>2</v>
      </c>
      <c r="L1671">
        <v>2</v>
      </c>
      <c r="M1671">
        <v>2</v>
      </c>
      <c r="N1671">
        <v>2</v>
      </c>
      <c r="O1671">
        <v>2</v>
      </c>
      <c r="P1671">
        <v>2</v>
      </c>
    </row>
    <row r="1672" spans="1:16" x14ac:dyDescent="0.2">
      <c r="A1672" t="s">
        <v>340</v>
      </c>
      <c r="B1672" t="s">
        <v>203</v>
      </c>
      <c r="C1672" t="s">
        <v>46</v>
      </c>
      <c r="E1672">
        <v>0</v>
      </c>
      <c r="F1672">
        <v>0</v>
      </c>
      <c r="G1672">
        <v>0</v>
      </c>
      <c r="H1672">
        <v>1.59</v>
      </c>
      <c r="I1672">
        <v>4.32</v>
      </c>
      <c r="J1672">
        <v>4.32</v>
      </c>
      <c r="K1672">
        <v>4.32</v>
      </c>
      <c r="L1672">
        <v>5</v>
      </c>
      <c r="M1672">
        <v>5</v>
      </c>
      <c r="N1672">
        <v>5</v>
      </c>
      <c r="O1672">
        <v>5</v>
      </c>
      <c r="P1672">
        <v>5</v>
      </c>
    </row>
    <row r="1673" spans="1:16" x14ac:dyDescent="0.2">
      <c r="A1673" t="s">
        <v>340</v>
      </c>
      <c r="B1673" t="s">
        <v>204</v>
      </c>
      <c r="C1673" t="s">
        <v>46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1</v>
      </c>
      <c r="N1673">
        <v>1</v>
      </c>
      <c r="O1673">
        <v>1</v>
      </c>
      <c r="P1673">
        <v>1</v>
      </c>
    </row>
    <row r="1674" spans="1:16" x14ac:dyDescent="0.2">
      <c r="A1674" t="s">
        <v>340</v>
      </c>
      <c r="B1674" t="s">
        <v>205</v>
      </c>
      <c r="C1674" t="s">
        <v>46</v>
      </c>
      <c r="E1674">
        <v>3</v>
      </c>
      <c r="F1674">
        <v>6</v>
      </c>
      <c r="G1674">
        <v>9</v>
      </c>
      <c r="H1674">
        <v>14.62</v>
      </c>
      <c r="I1674">
        <v>21.88</v>
      </c>
      <c r="J1674">
        <v>27.5</v>
      </c>
      <c r="K1674">
        <v>30.33</v>
      </c>
      <c r="L1674">
        <v>33.090000000000003</v>
      </c>
      <c r="M1674">
        <v>35.31</v>
      </c>
      <c r="N1674">
        <v>48.48</v>
      </c>
      <c r="O1674">
        <v>52.77</v>
      </c>
      <c r="P1674">
        <v>86.27</v>
      </c>
    </row>
    <row r="1675" spans="1:16" x14ac:dyDescent="0.2">
      <c r="A1675" t="s">
        <v>340</v>
      </c>
      <c r="B1675" t="s">
        <v>206</v>
      </c>
      <c r="C1675" t="s">
        <v>46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</row>
    <row r="1676" spans="1:16" x14ac:dyDescent="0.2">
      <c r="A1676" t="s">
        <v>340</v>
      </c>
      <c r="B1676" t="s">
        <v>207</v>
      </c>
      <c r="C1676" t="s">
        <v>46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</row>
    <row r="1677" spans="1:16" x14ac:dyDescent="0.2">
      <c r="A1677" t="s">
        <v>340</v>
      </c>
      <c r="B1677" t="s">
        <v>208</v>
      </c>
      <c r="C1677" t="s">
        <v>46</v>
      </c>
      <c r="E1677">
        <v>4.3499999999999996</v>
      </c>
      <c r="F1677">
        <v>4.7</v>
      </c>
      <c r="G1677">
        <v>6</v>
      </c>
      <c r="H1677">
        <v>7.81</v>
      </c>
      <c r="I1677">
        <v>7.81</v>
      </c>
      <c r="J1677">
        <v>7.81</v>
      </c>
      <c r="K1677">
        <v>7.81</v>
      </c>
      <c r="L1677">
        <v>7.81</v>
      </c>
      <c r="M1677">
        <v>8.6199999999999992</v>
      </c>
      <c r="N1677">
        <v>16.36</v>
      </c>
      <c r="O1677">
        <v>18.36</v>
      </c>
      <c r="P1677">
        <v>18.36</v>
      </c>
    </row>
    <row r="1678" spans="1:16" x14ac:dyDescent="0.2">
      <c r="A1678" t="s">
        <v>340</v>
      </c>
      <c r="B1678" t="s">
        <v>209</v>
      </c>
      <c r="C1678" t="s">
        <v>46</v>
      </c>
      <c r="E1678">
        <v>0</v>
      </c>
      <c r="F1678">
        <v>0</v>
      </c>
      <c r="G1678">
        <v>0</v>
      </c>
      <c r="H1678">
        <v>0</v>
      </c>
      <c r="I1678">
        <v>2.5099999999999998</v>
      </c>
      <c r="J1678">
        <v>7.07</v>
      </c>
      <c r="K1678">
        <v>9.2100000000000009</v>
      </c>
      <c r="L1678">
        <v>10.4</v>
      </c>
      <c r="M1678">
        <v>11.29</v>
      </c>
      <c r="N1678">
        <v>15.23</v>
      </c>
      <c r="O1678">
        <v>16.43</v>
      </c>
      <c r="P1678">
        <v>31.37</v>
      </c>
    </row>
    <row r="1679" spans="1:16" x14ac:dyDescent="0.2">
      <c r="A1679" t="s">
        <v>340</v>
      </c>
      <c r="B1679" t="s">
        <v>210</v>
      </c>
      <c r="C1679" t="s">
        <v>46</v>
      </c>
      <c r="E1679">
        <v>0</v>
      </c>
      <c r="F1679">
        <v>0</v>
      </c>
      <c r="G1679">
        <v>0</v>
      </c>
      <c r="H1679">
        <v>0.5</v>
      </c>
      <c r="I1679">
        <v>0.5</v>
      </c>
      <c r="J1679">
        <v>0.5</v>
      </c>
      <c r="K1679">
        <v>0.5</v>
      </c>
      <c r="L1679">
        <v>0.5</v>
      </c>
      <c r="M1679">
        <v>0.5</v>
      </c>
      <c r="N1679">
        <v>0.5</v>
      </c>
      <c r="O1679">
        <v>0.5</v>
      </c>
      <c r="P1679">
        <v>0.5</v>
      </c>
    </row>
    <row r="1680" spans="1:16" x14ac:dyDescent="0.2">
      <c r="A1680" t="s">
        <v>340</v>
      </c>
      <c r="B1680" t="s">
        <v>211</v>
      </c>
      <c r="C1680" t="s">
        <v>46</v>
      </c>
      <c r="E1680">
        <v>0</v>
      </c>
      <c r="F1680">
        <v>0</v>
      </c>
      <c r="G1680">
        <v>0</v>
      </c>
      <c r="H1680">
        <v>0.5</v>
      </c>
      <c r="I1680">
        <v>0.5</v>
      </c>
      <c r="J1680">
        <v>0.5</v>
      </c>
      <c r="K1680">
        <v>0.5</v>
      </c>
      <c r="L1680">
        <v>0.5</v>
      </c>
      <c r="M1680">
        <v>0.5</v>
      </c>
      <c r="N1680">
        <v>0.5</v>
      </c>
      <c r="O1680">
        <v>0.5</v>
      </c>
      <c r="P1680">
        <v>0.5</v>
      </c>
    </row>
    <row r="1681" spans="1:16" x14ac:dyDescent="0.2">
      <c r="A1681" t="s">
        <v>340</v>
      </c>
      <c r="B1681" t="s">
        <v>212</v>
      </c>
      <c r="C1681" t="s">
        <v>46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</row>
    <row r="1682" spans="1:16" x14ac:dyDescent="0.2">
      <c r="A1682" t="s">
        <v>340</v>
      </c>
      <c r="B1682" t="s">
        <v>213</v>
      </c>
      <c r="C1682" t="s">
        <v>46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</row>
    <row r="1683" spans="1:16" x14ac:dyDescent="0.2">
      <c r="A1683" t="s">
        <v>340</v>
      </c>
      <c r="B1683" t="s">
        <v>218</v>
      </c>
      <c r="C1683" t="s">
        <v>46</v>
      </c>
      <c r="E1683">
        <v>-0.56999999999999995</v>
      </c>
      <c r="F1683">
        <v>-0.56999999999999995</v>
      </c>
      <c r="G1683">
        <v>-1.9</v>
      </c>
      <c r="H1683">
        <v>-2.2599999999999998</v>
      </c>
      <c r="I1683">
        <v>-2.2599999999999998</v>
      </c>
      <c r="J1683">
        <v>-2.2599999999999998</v>
      </c>
      <c r="K1683">
        <v>-2.2599999999999998</v>
      </c>
      <c r="L1683">
        <v>-2.2599999999999998</v>
      </c>
      <c r="M1683">
        <v>-2.2599999999999998</v>
      </c>
      <c r="N1683">
        <v>-2.2599999999999998</v>
      </c>
      <c r="O1683">
        <v>-2.2599999999999998</v>
      </c>
      <c r="P1683">
        <v>-5.9</v>
      </c>
    </row>
    <row r="1684" spans="1:16" x14ac:dyDescent="0.2">
      <c r="A1684" t="s">
        <v>340</v>
      </c>
      <c r="B1684" t="s">
        <v>342</v>
      </c>
      <c r="C1684" t="s">
        <v>46</v>
      </c>
      <c r="E1684">
        <v>7.09</v>
      </c>
      <c r="F1684">
        <v>10.45</v>
      </c>
      <c r="G1684">
        <v>14.21</v>
      </c>
      <c r="H1684">
        <v>24.88</v>
      </c>
      <c r="I1684">
        <v>39.06</v>
      </c>
      <c r="J1684">
        <v>49.23</v>
      </c>
      <c r="K1684">
        <v>54.21</v>
      </c>
      <c r="L1684">
        <v>58.84</v>
      </c>
      <c r="M1684">
        <v>63.76</v>
      </c>
      <c r="N1684">
        <v>88.61</v>
      </c>
      <c r="O1684">
        <v>96.1</v>
      </c>
      <c r="P1684">
        <v>140.9</v>
      </c>
    </row>
    <row r="1685" spans="1:16" x14ac:dyDescent="0.2">
      <c r="A1685" t="s">
        <v>266</v>
      </c>
      <c r="B1685" t="s">
        <v>267</v>
      </c>
      <c r="C1685" t="s">
        <v>46</v>
      </c>
      <c r="E1685">
        <v>202.31</v>
      </c>
      <c r="F1685">
        <v>204.45</v>
      </c>
      <c r="G1685">
        <v>206.75</v>
      </c>
      <c r="H1685">
        <v>212.74</v>
      </c>
      <c r="I1685">
        <v>220.24</v>
      </c>
      <c r="J1685">
        <v>229.66</v>
      </c>
      <c r="K1685">
        <v>235.18</v>
      </c>
      <c r="L1685">
        <v>240.63</v>
      </c>
      <c r="M1685">
        <v>246.15</v>
      </c>
      <c r="N1685">
        <v>269.82</v>
      </c>
      <c r="O1685">
        <v>276.22000000000003</v>
      </c>
      <c r="P1685">
        <v>295.94</v>
      </c>
    </row>
    <row r="1686" spans="1:16" x14ac:dyDescent="0.2">
      <c r="A1686" t="s">
        <v>270</v>
      </c>
      <c r="B1686" t="s">
        <v>193</v>
      </c>
      <c r="C1686" t="s">
        <v>46</v>
      </c>
      <c r="E1686">
        <v>2.96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</row>
    <row r="1687" spans="1:16" x14ac:dyDescent="0.2">
      <c r="A1687" t="s">
        <v>270</v>
      </c>
      <c r="B1687" t="s">
        <v>194</v>
      </c>
      <c r="C1687" t="s">
        <v>46</v>
      </c>
      <c r="E1687">
        <v>52.13</v>
      </c>
      <c r="F1687">
        <v>62.76</v>
      </c>
      <c r="G1687">
        <v>51.52</v>
      </c>
      <c r="H1687">
        <v>38.119999999999997</v>
      </c>
      <c r="I1687">
        <v>19.89</v>
      </c>
      <c r="J1687">
        <v>17.21</v>
      </c>
      <c r="K1687">
        <v>12.75</v>
      </c>
      <c r="L1687">
        <v>13.8</v>
      </c>
      <c r="M1687">
        <v>13.28</v>
      </c>
      <c r="N1687">
        <v>7.46</v>
      </c>
      <c r="O1687">
        <v>8.4600000000000009</v>
      </c>
      <c r="P1687">
        <v>1.97</v>
      </c>
    </row>
    <row r="1688" spans="1:16" x14ac:dyDescent="0.2">
      <c r="A1688" t="s">
        <v>270</v>
      </c>
      <c r="B1688" t="s">
        <v>195</v>
      </c>
      <c r="C1688" t="s">
        <v>46</v>
      </c>
      <c r="E1688">
        <v>11.53</v>
      </c>
      <c r="F1688">
        <v>12.81</v>
      </c>
      <c r="G1688">
        <v>12.84</v>
      </c>
      <c r="H1688">
        <v>12.44</v>
      </c>
      <c r="I1688">
        <v>12.19</v>
      </c>
      <c r="J1688">
        <v>9.52</v>
      </c>
      <c r="K1688">
        <v>7.9</v>
      </c>
      <c r="L1688">
        <v>6.82</v>
      </c>
      <c r="M1688">
        <v>5.71</v>
      </c>
      <c r="N1688">
        <v>1.05</v>
      </c>
      <c r="O1688">
        <v>0</v>
      </c>
      <c r="P1688">
        <v>0</v>
      </c>
    </row>
    <row r="1689" spans="1:16" x14ac:dyDescent="0.2">
      <c r="A1689" t="s">
        <v>270</v>
      </c>
      <c r="B1689" t="s">
        <v>196</v>
      </c>
      <c r="C1689" t="s">
        <v>46</v>
      </c>
      <c r="E1689">
        <v>23.6</v>
      </c>
      <c r="F1689">
        <v>5.09</v>
      </c>
      <c r="G1689">
        <v>5.09</v>
      </c>
      <c r="H1689">
        <v>5.1100000000000003</v>
      </c>
      <c r="I1689">
        <v>5.09</v>
      </c>
      <c r="J1689">
        <v>5.1100000000000003</v>
      </c>
      <c r="K1689">
        <v>5.09</v>
      </c>
      <c r="L1689">
        <v>5.09</v>
      </c>
      <c r="M1689">
        <v>5.09</v>
      </c>
      <c r="N1689">
        <v>5.09</v>
      </c>
      <c r="O1689">
        <v>5.1100000000000003</v>
      </c>
      <c r="P1689">
        <v>5.09</v>
      </c>
    </row>
    <row r="1690" spans="1:16" x14ac:dyDescent="0.2">
      <c r="A1690" t="s">
        <v>270</v>
      </c>
      <c r="B1690" t="s">
        <v>197</v>
      </c>
      <c r="C1690" t="s">
        <v>46</v>
      </c>
      <c r="E1690">
        <v>11.29</v>
      </c>
      <c r="F1690">
        <v>11.26</v>
      </c>
      <c r="G1690">
        <v>17.27</v>
      </c>
      <c r="H1690">
        <v>25.2</v>
      </c>
      <c r="I1690">
        <v>24.4</v>
      </c>
      <c r="J1690">
        <v>24.16</v>
      </c>
      <c r="K1690">
        <v>24.16</v>
      </c>
      <c r="L1690">
        <v>24.12</v>
      </c>
      <c r="M1690">
        <v>23.93</v>
      </c>
      <c r="N1690">
        <v>23.32</v>
      </c>
      <c r="O1690">
        <v>23.09</v>
      </c>
      <c r="P1690">
        <v>21.43</v>
      </c>
    </row>
    <row r="1691" spans="1:16" x14ac:dyDescent="0.2">
      <c r="A1691" t="s">
        <v>270</v>
      </c>
      <c r="B1691" t="s">
        <v>198</v>
      </c>
      <c r="C1691" t="s">
        <v>46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</row>
    <row r="1692" spans="1:16" x14ac:dyDescent="0.2">
      <c r="A1692" t="s">
        <v>270</v>
      </c>
      <c r="B1692" t="s">
        <v>199</v>
      </c>
      <c r="C1692" t="s">
        <v>46</v>
      </c>
      <c r="E1692">
        <v>2.4900000000000002</v>
      </c>
      <c r="F1692">
        <v>2.48</v>
      </c>
      <c r="G1692">
        <v>2.48</v>
      </c>
      <c r="H1692">
        <v>2.4900000000000002</v>
      </c>
      <c r="I1692">
        <v>2.5499999999999998</v>
      </c>
      <c r="J1692">
        <v>2.48</v>
      </c>
      <c r="K1692">
        <v>2.4700000000000002</v>
      </c>
      <c r="L1692">
        <v>2.4700000000000002</v>
      </c>
      <c r="M1692">
        <v>2.4700000000000002</v>
      </c>
      <c r="N1692">
        <v>2.23</v>
      </c>
      <c r="O1692">
        <v>2.2400000000000002</v>
      </c>
      <c r="P1692">
        <v>2.56</v>
      </c>
    </row>
    <row r="1693" spans="1:16" x14ac:dyDescent="0.2">
      <c r="A1693" t="s">
        <v>270</v>
      </c>
      <c r="B1693" t="s">
        <v>200</v>
      </c>
      <c r="C1693" t="s">
        <v>46</v>
      </c>
      <c r="E1693">
        <v>0.9</v>
      </c>
      <c r="F1693">
        <v>1.66</v>
      </c>
      <c r="G1693">
        <v>0.89</v>
      </c>
      <c r="H1693">
        <v>0.9</v>
      </c>
      <c r="I1693">
        <v>1.46</v>
      </c>
      <c r="J1693">
        <v>1.38</v>
      </c>
      <c r="K1693">
        <v>1.35</v>
      </c>
      <c r="L1693">
        <v>1.24</v>
      </c>
      <c r="M1693">
        <v>1.04</v>
      </c>
      <c r="N1693">
        <v>1.1299999999999999</v>
      </c>
      <c r="O1693">
        <v>1.1100000000000001</v>
      </c>
      <c r="P1693">
        <v>1.1100000000000001</v>
      </c>
    </row>
    <row r="1694" spans="1:16" x14ac:dyDescent="0.2">
      <c r="A1694" t="s">
        <v>270</v>
      </c>
      <c r="B1694" t="s">
        <v>201</v>
      </c>
      <c r="C1694" t="s">
        <v>46</v>
      </c>
      <c r="E1694">
        <v>27.19</v>
      </c>
      <c r="F1694">
        <v>27.11</v>
      </c>
      <c r="G1694">
        <v>27.11</v>
      </c>
      <c r="H1694">
        <v>27.19</v>
      </c>
      <c r="I1694">
        <v>27.11</v>
      </c>
      <c r="J1694">
        <v>27.19</v>
      </c>
      <c r="K1694">
        <v>27.11</v>
      </c>
      <c r="L1694">
        <v>27.11</v>
      </c>
      <c r="M1694">
        <v>27.11</v>
      </c>
      <c r="N1694">
        <v>27.11</v>
      </c>
      <c r="O1694">
        <v>27.19</v>
      </c>
      <c r="P1694">
        <v>27.11</v>
      </c>
    </row>
    <row r="1695" spans="1:16" x14ac:dyDescent="0.2">
      <c r="A1695" t="s">
        <v>270</v>
      </c>
      <c r="B1695" t="s">
        <v>202</v>
      </c>
      <c r="C1695" t="s">
        <v>46</v>
      </c>
      <c r="E1695">
        <v>22.27</v>
      </c>
      <c r="F1695">
        <v>22.47</v>
      </c>
      <c r="G1695">
        <v>22.38</v>
      </c>
      <c r="H1695">
        <v>22.35</v>
      </c>
      <c r="I1695">
        <v>25.39</v>
      </c>
      <c r="J1695">
        <v>25.34</v>
      </c>
      <c r="K1695">
        <v>25.38</v>
      </c>
      <c r="L1695">
        <v>25.48</v>
      </c>
      <c r="M1695">
        <v>25.88</v>
      </c>
      <c r="N1695">
        <v>25.45</v>
      </c>
      <c r="O1695">
        <v>25.62</v>
      </c>
      <c r="P1695">
        <v>24.89</v>
      </c>
    </row>
    <row r="1696" spans="1:16" x14ac:dyDescent="0.2">
      <c r="A1696" t="s">
        <v>270</v>
      </c>
      <c r="B1696" t="s">
        <v>203</v>
      </c>
      <c r="C1696" t="s">
        <v>46</v>
      </c>
      <c r="E1696">
        <v>0</v>
      </c>
      <c r="F1696">
        <v>0</v>
      </c>
      <c r="G1696">
        <v>0</v>
      </c>
      <c r="H1696">
        <v>6.43</v>
      </c>
      <c r="I1696">
        <v>16.54</v>
      </c>
      <c r="J1696">
        <v>16.47</v>
      </c>
      <c r="K1696">
        <v>16.37</v>
      </c>
      <c r="L1696">
        <v>18.54</v>
      </c>
      <c r="M1696">
        <v>18.7</v>
      </c>
      <c r="N1696">
        <v>18.73</v>
      </c>
      <c r="O1696">
        <v>18.53</v>
      </c>
      <c r="P1696">
        <v>17.059999999999999</v>
      </c>
    </row>
    <row r="1697" spans="1:16" x14ac:dyDescent="0.2">
      <c r="A1697" t="s">
        <v>270</v>
      </c>
      <c r="B1697" t="s">
        <v>204</v>
      </c>
      <c r="C1697" t="s">
        <v>46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3.35</v>
      </c>
      <c r="N1697">
        <v>3.17</v>
      </c>
      <c r="O1697">
        <v>3.18</v>
      </c>
      <c r="P1697">
        <v>2.86</v>
      </c>
    </row>
    <row r="1698" spans="1:16" x14ac:dyDescent="0.2">
      <c r="A1698" t="s">
        <v>270</v>
      </c>
      <c r="B1698" t="s">
        <v>205</v>
      </c>
      <c r="C1698" t="s">
        <v>46</v>
      </c>
      <c r="E1698">
        <v>60.06</v>
      </c>
      <c r="F1698">
        <v>68.73</v>
      </c>
      <c r="G1698">
        <v>75.319999999999993</v>
      </c>
      <c r="H1698">
        <v>89.5</v>
      </c>
      <c r="I1698">
        <v>105.63</v>
      </c>
      <c r="J1698">
        <v>121.16</v>
      </c>
      <c r="K1698">
        <v>128.93</v>
      </c>
      <c r="L1698">
        <v>135.31</v>
      </c>
      <c r="M1698">
        <v>140.21</v>
      </c>
      <c r="N1698">
        <v>172.82</v>
      </c>
      <c r="O1698">
        <v>182.11</v>
      </c>
      <c r="P1698">
        <v>233.9</v>
      </c>
    </row>
    <row r="1699" spans="1:16" x14ac:dyDescent="0.2">
      <c r="A1699" t="s">
        <v>270</v>
      </c>
      <c r="B1699" t="s">
        <v>206</v>
      </c>
      <c r="C1699" t="s">
        <v>46</v>
      </c>
      <c r="E1699">
        <v>29.54</v>
      </c>
      <c r="F1699">
        <v>31.54</v>
      </c>
      <c r="G1699">
        <v>33.71</v>
      </c>
      <c r="H1699">
        <v>38.340000000000003</v>
      </c>
      <c r="I1699">
        <v>42.89</v>
      </c>
      <c r="J1699">
        <v>47.7</v>
      </c>
      <c r="K1699">
        <v>49.88</v>
      </c>
      <c r="L1699">
        <v>52.14</v>
      </c>
      <c r="M1699">
        <v>54.36</v>
      </c>
      <c r="N1699">
        <v>63.11</v>
      </c>
      <c r="O1699">
        <v>65.56</v>
      </c>
      <c r="P1699">
        <v>76.78</v>
      </c>
    </row>
    <row r="1700" spans="1:16" x14ac:dyDescent="0.2">
      <c r="A1700" t="s">
        <v>270</v>
      </c>
      <c r="B1700" t="s">
        <v>343</v>
      </c>
      <c r="C1700" t="s">
        <v>46</v>
      </c>
      <c r="E1700">
        <v>-2.64</v>
      </c>
      <c r="F1700">
        <v>-2.94</v>
      </c>
      <c r="G1700">
        <v>-3.36</v>
      </c>
      <c r="H1700">
        <v>-3.87</v>
      </c>
      <c r="I1700">
        <v>-5.01</v>
      </c>
      <c r="J1700">
        <v>-7.03</v>
      </c>
      <c r="K1700">
        <v>-7.99</v>
      </c>
      <c r="L1700">
        <v>-8.56</v>
      </c>
      <c r="M1700">
        <v>-9.11</v>
      </c>
      <c r="N1700">
        <v>-12.51</v>
      </c>
      <c r="O1700">
        <v>-13.61</v>
      </c>
      <c r="P1700">
        <v>-19.21</v>
      </c>
    </row>
    <row r="1701" spans="1:16" x14ac:dyDescent="0.2">
      <c r="A1701" t="s">
        <v>270</v>
      </c>
      <c r="B1701" t="s">
        <v>210</v>
      </c>
      <c r="C1701" t="s">
        <v>46</v>
      </c>
      <c r="E1701">
        <v>-0.49</v>
      </c>
      <c r="F1701">
        <v>-0.59</v>
      </c>
      <c r="G1701">
        <v>-0.88</v>
      </c>
      <c r="H1701">
        <v>-1.67</v>
      </c>
      <c r="I1701">
        <v>-1.98</v>
      </c>
      <c r="J1701">
        <v>-2.0099999999999998</v>
      </c>
      <c r="K1701">
        <v>-1.89</v>
      </c>
      <c r="L1701">
        <v>-1.98</v>
      </c>
      <c r="M1701">
        <v>-1.92</v>
      </c>
      <c r="N1701">
        <v>-1.83</v>
      </c>
      <c r="O1701">
        <v>-1.8</v>
      </c>
      <c r="P1701">
        <v>-1.61</v>
      </c>
    </row>
    <row r="1702" spans="1:16" x14ac:dyDescent="0.2">
      <c r="A1702" t="s">
        <v>270</v>
      </c>
      <c r="B1702" t="s">
        <v>211</v>
      </c>
      <c r="C1702" t="s">
        <v>46</v>
      </c>
      <c r="E1702">
        <v>0</v>
      </c>
      <c r="F1702">
        <v>0</v>
      </c>
      <c r="G1702">
        <v>0</v>
      </c>
      <c r="H1702">
        <v>-0.47</v>
      </c>
      <c r="I1702">
        <v>-0.61</v>
      </c>
      <c r="J1702">
        <v>-0.59</v>
      </c>
      <c r="K1702">
        <v>-0.55000000000000004</v>
      </c>
      <c r="L1702">
        <v>-0.6</v>
      </c>
      <c r="M1702">
        <v>-0.56000000000000005</v>
      </c>
      <c r="N1702">
        <v>-0.51</v>
      </c>
      <c r="O1702">
        <v>-0.5</v>
      </c>
      <c r="P1702">
        <v>-0.42</v>
      </c>
    </row>
    <row r="1703" spans="1:16" x14ac:dyDescent="0.2">
      <c r="A1703" t="s">
        <v>270</v>
      </c>
      <c r="B1703" t="s">
        <v>212</v>
      </c>
      <c r="C1703" t="s">
        <v>46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</row>
    <row r="1704" spans="1:16" x14ac:dyDescent="0.2">
      <c r="A1704" t="s">
        <v>270</v>
      </c>
      <c r="B1704" t="s">
        <v>213</v>
      </c>
      <c r="C1704" t="s">
        <v>46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</row>
    <row r="1705" spans="1:16" x14ac:dyDescent="0.2">
      <c r="A1705" t="s">
        <v>270</v>
      </c>
      <c r="B1705" t="s">
        <v>344</v>
      </c>
      <c r="C1705" t="s">
        <v>46</v>
      </c>
      <c r="E1705">
        <v>12.08</v>
      </c>
      <c r="F1705">
        <v>12.95</v>
      </c>
      <c r="G1705">
        <v>18.36</v>
      </c>
      <c r="H1705">
        <v>15.34</v>
      </c>
      <c r="I1705">
        <v>16.38</v>
      </c>
      <c r="J1705">
        <v>17.79</v>
      </c>
      <c r="K1705">
        <v>21.62</v>
      </c>
      <c r="L1705">
        <v>19.89</v>
      </c>
      <c r="M1705">
        <v>19.62</v>
      </c>
      <c r="N1705">
        <v>25.21</v>
      </c>
      <c r="O1705">
        <v>24.28</v>
      </c>
      <c r="P1705">
        <v>14.86</v>
      </c>
    </row>
    <row r="1706" spans="1:16" x14ac:dyDescent="0.2">
      <c r="A1706" t="s">
        <v>270</v>
      </c>
      <c r="B1706" t="s">
        <v>345</v>
      </c>
      <c r="C1706" t="s">
        <v>46</v>
      </c>
      <c r="E1706">
        <v>-2.98</v>
      </c>
      <c r="F1706">
        <v>-1.71</v>
      </c>
      <c r="G1706">
        <v>-4.46</v>
      </c>
      <c r="H1706">
        <v>-7.4</v>
      </c>
      <c r="I1706">
        <v>-9.91</v>
      </c>
      <c r="J1706">
        <v>-8.17</v>
      </c>
      <c r="K1706">
        <v>-7.43</v>
      </c>
      <c r="L1706">
        <v>-7.57</v>
      </c>
      <c r="M1706">
        <v>-7.66</v>
      </c>
      <c r="N1706">
        <v>-7.46</v>
      </c>
      <c r="O1706">
        <v>-6.9</v>
      </c>
      <c r="P1706">
        <v>-13.02</v>
      </c>
    </row>
    <row r="1707" spans="1:16" x14ac:dyDescent="0.2">
      <c r="A1707" t="s">
        <v>270</v>
      </c>
      <c r="B1707" t="s">
        <v>272</v>
      </c>
      <c r="C1707" t="s">
        <v>46</v>
      </c>
      <c r="E1707">
        <v>0.24</v>
      </c>
      <c r="F1707">
        <v>0.3</v>
      </c>
      <c r="G1707">
        <v>2.4500000000000002</v>
      </c>
      <c r="H1707">
        <v>5.3</v>
      </c>
      <c r="I1707">
        <v>13.47</v>
      </c>
      <c r="J1707">
        <v>15.4</v>
      </c>
      <c r="K1707">
        <v>15.8</v>
      </c>
      <c r="L1707">
        <v>17.850000000000001</v>
      </c>
      <c r="M1707">
        <v>19.48</v>
      </c>
      <c r="N1707">
        <v>26.66</v>
      </c>
      <c r="O1707">
        <v>30.64</v>
      </c>
      <c r="P1707">
        <v>78.53</v>
      </c>
    </row>
    <row r="1708" spans="1:16" x14ac:dyDescent="0.2">
      <c r="A1708" t="s">
        <v>270</v>
      </c>
      <c r="B1708" t="s">
        <v>346</v>
      </c>
      <c r="C1708" t="s">
        <v>46</v>
      </c>
      <c r="E1708">
        <v>9.1</v>
      </c>
      <c r="F1708">
        <v>11.24</v>
      </c>
      <c r="G1708">
        <v>13.89</v>
      </c>
      <c r="H1708">
        <v>7.94</v>
      </c>
      <c r="I1708">
        <v>6.47</v>
      </c>
      <c r="J1708">
        <v>9.6199999999999992</v>
      </c>
      <c r="K1708">
        <v>14.19</v>
      </c>
      <c r="L1708">
        <v>12.32</v>
      </c>
      <c r="M1708">
        <v>11.96</v>
      </c>
      <c r="N1708">
        <v>17.760000000000002</v>
      </c>
      <c r="O1708">
        <v>17.38</v>
      </c>
      <c r="P1708">
        <v>1.84</v>
      </c>
    </row>
    <row r="1709" spans="1:16" x14ac:dyDescent="0.2">
      <c r="A1709" t="s">
        <v>270</v>
      </c>
      <c r="B1709" t="s">
        <v>347</v>
      </c>
      <c r="C1709" t="s">
        <v>46</v>
      </c>
      <c r="E1709">
        <v>252.91</v>
      </c>
      <c r="F1709">
        <v>255.33</v>
      </c>
      <c r="G1709">
        <v>262.73</v>
      </c>
      <c r="H1709">
        <v>277.39999999999998</v>
      </c>
      <c r="I1709">
        <v>291.92</v>
      </c>
      <c r="J1709">
        <v>305.87</v>
      </c>
      <c r="K1709">
        <v>312.58999999999997</v>
      </c>
      <c r="L1709">
        <v>320.89</v>
      </c>
      <c r="M1709">
        <v>329.16</v>
      </c>
      <c r="N1709">
        <v>361.06</v>
      </c>
      <c r="O1709">
        <v>370.56</v>
      </c>
      <c r="P1709">
        <v>408.36</v>
      </c>
    </row>
    <row r="1710" spans="1:16" x14ac:dyDescent="0.2">
      <c r="A1710" t="s">
        <v>272</v>
      </c>
      <c r="B1710" t="s">
        <v>202</v>
      </c>
      <c r="C1710" t="s">
        <v>46</v>
      </c>
      <c r="E1710">
        <v>0.04</v>
      </c>
      <c r="F1710">
        <v>0.02</v>
      </c>
      <c r="G1710">
        <v>0.11</v>
      </c>
      <c r="H1710">
        <v>0.2</v>
      </c>
      <c r="I1710">
        <v>1.67</v>
      </c>
      <c r="J1710">
        <v>1.8</v>
      </c>
      <c r="K1710">
        <v>1.68</v>
      </c>
      <c r="L1710">
        <v>1.58</v>
      </c>
      <c r="M1710">
        <v>1.18</v>
      </c>
      <c r="N1710">
        <v>1.61</v>
      </c>
      <c r="O1710">
        <v>1.52</v>
      </c>
      <c r="P1710">
        <v>2.1800000000000002</v>
      </c>
    </row>
    <row r="1711" spans="1:16" x14ac:dyDescent="0.2">
      <c r="A1711" t="s">
        <v>272</v>
      </c>
      <c r="B1711" t="s">
        <v>203</v>
      </c>
      <c r="C1711" t="s">
        <v>46</v>
      </c>
      <c r="E1711">
        <v>0</v>
      </c>
      <c r="F1711">
        <v>0</v>
      </c>
      <c r="G1711">
        <v>0</v>
      </c>
      <c r="H1711">
        <v>0.42</v>
      </c>
      <c r="I1711">
        <v>1.82</v>
      </c>
      <c r="J1711">
        <v>1.94</v>
      </c>
      <c r="K1711">
        <v>1.98</v>
      </c>
      <c r="L1711">
        <v>2.56</v>
      </c>
      <c r="M1711">
        <v>2.4</v>
      </c>
      <c r="N1711">
        <v>2.37</v>
      </c>
      <c r="O1711">
        <v>2.63</v>
      </c>
      <c r="P1711">
        <v>4.05</v>
      </c>
    </row>
    <row r="1712" spans="1:16" x14ac:dyDescent="0.2">
      <c r="A1712" t="s">
        <v>272</v>
      </c>
      <c r="B1712" t="s">
        <v>204</v>
      </c>
      <c r="C1712" t="s">
        <v>46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0.7</v>
      </c>
      <c r="N1712">
        <v>0.87</v>
      </c>
      <c r="O1712">
        <v>0.88</v>
      </c>
      <c r="P1712">
        <v>1.18</v>
      </c>
    </row>
    <row r="1713" spans="1:16" x14ac:dyDescent="0.2">
      <c r="A1713" t="s">
        <v>272</v>
      </c>
      <c r="B1713" t="s">
        <v>205</v>
      </c>
      <c r="C1713" t="s">
        <v>46</v>
      </c>
      <c r="E1713">
        <v>0.21</v>
      </c>
      <c r="F1713">
        <v>0.28000000000000003</v>
      </c>
      <c r="G1713">
        <v>2.34</v>
      </c>
      <c r="H1713">
        <v>4.68</v>
      </c>
      <c r="I1713">
        <v>9.98</v>
      </c>
      <c r="J1713">
        <v>11.66</v>
      </c>
      <c r="K1713">
        <v>12.14</v>
      </c>
      <c r="L1713">
        <v>13.7</v>
      </c>
      <c r="M1713">
        <v>15.2</v>
      </c>
      <c r="N1713">
        <v>21.81</v>
      </c>
      <c r="O1713">
        <v>25.61</v>
      </c>
      <c r="P1713">
        <v>71.12</v>
      </c>
    </row>
    <row r="1714" spans="1:16" x14ac:dyDescent="0.2">
      <c r="A1714" t="s">
        <v>259</v>
      </c>
      <c r="B1714" t="s">
        <v>348</v>
      </c>
      <c r="C1714" t="s">
        <v>46</v>
      </c>
      <c r="E1714">
        <v>0.91</v>
      </c>
      <c r="F1714">
        <v>0.86</v>
      </c>
      <c r="G1714">
        <v>1.21</v>
      </c>
      <c r="H1714">
        <v>1.49</v>
      </c>
      <c r="I1714">
        <v>1.35</v>
      </c>
      <c r="J1714">
        <v>0.94</v>
      </c>
      <c r="K1714">
        <v>0.57999999999999996</v>
      </c>
      <c r="L1714">
        <v>0.56000000000000005</v>
      </c>
      <c r="M1714">
        <v>1.26</v>
      </c>
      <c r="N1714">
        <v>1.1499999999999999</v>
      </c>
      <c r="O1714">
        <v>1.17</v>
      </c>
      <c r="P1714">
        <v>4.9800000000000004</v>
      </c>
    </row>
    <row r="1715" spans="1:16" x14ac:dyDescent="0.2">
      <c r="A1715" t="s">
        <v>259</v>
      </c>
      <c r="B1715" t="s">
        <v>261</v>
      </c>
      <c r="C1715" t="s">
        <v>46</v>
      </c>
      <c r="D1715">
        <v>992449</v>
      </c>
      <c r="E1715">
        <v>49063</v>
      </c>
      <c r="F1715">
        <v>51283</v>
      </c>
      <c r="G1715">
        <v>49421</v>
      </c>
      <c r="H1715">
        <v>50822</v>
      </c>
      <c r="I1715">
        <v>53674</v>
      </c>
      <c r="J1715">
        <v>55656</v>
      </c>
      <c r="K1715">
        <v>58149</v>
      </c>
      <c r="L1715">
        <v>58976</v>
      </c>
      <c r="M1715">
        <v>58041</v>
      </c>
      <c r="N1715">
        <v>62648</v>
      </c>
      <c r="O1715">
        <v>64060</v>
      </c>
      <c r="P1715">
        <v>71484</v>
      </c>
    </row>
    <row r="1716" spans="1:16" x14ac:dyDescent="0.2">
      <c r="A1716" t="s">
        <v>259</v>
      </c>
      <c r="B1716" t="s">
        <v>178</v>
      </c>
      <c r="C1716" t="s">
        <v>46</v>
      </c>
      <c r="D1716">
        <v>924292</v>
      </c>
      <c r="E1716">
        <v>46517</v>
      </c>
      <c r="F1716">
        <v>48541</v>
      </c>
      <c r="G1716">
        <v>46586</v>
      </c>
      <c r="H1716">
        <v>47559</v>
      </c>
      <c r="I1716">
        <v>50007</v>
      </c>
      <c r="J1716">
        <v>51620</v>
      </c>
      <c r="K1716">
        <v>53950</v>
      </c>
      <c r="L1716">
        <v>54629</v>
      </c>
      <c r="M1716">
        <v>53562</v>
      </c>
      <c r="N1716">
        <v>58231</v>
      </c>
      <c r="O1716">
        <v>59517</v>
      </c>
      <c r="P1716">
        <v>66363</v>
      </c>
    </row>
    <row r="1717" spans="1:16" x14ac:dyDescent="0.2">
      <c r="A1717" t="s">
        <v>259</v>
      </c>
      <c r="B1717" t="s">
        <v>349</v>
      </c>
      <c r="C1717" t="s">
        <v>46</v>
      </c>
      <c r="E1717">
        <v>0</v>
      </c>
      <c r="F1717">
        <v>0</v>
      </c>
      <c r="G1717">
        <v>0</v>
      </c>
      <c r="H1717">
        <v>19</v>
      </c>
      <c r="I1717">
        <v>45</v>
      </c>
      <c r="J1717">
        <v>45</v>
      </c>
      <c r="K1717">
        <v>45</v>
      </c>
      <c r="L1717">
        <v>45</v>
      </c>
      <c r="M1717">
        <v>45</v>
      </c>
      <c r="N1717">
        <v>62</v>
      </c>
      <c r="O1717">
        <v>63</v>
      </c>
      <c r="P1717">
        <v>412</v>
      </c>
    </row>
    <row r="1718" spans="1:16" x14ac:dyDescent="0.2">
      <c r="A1718" t="s">
        <v>350</v>
      </c>
      <c r="B1718" t="s">
        <v>193</v>
      </c>
      <c r="C1718" t="s">
        <v>46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</row>
    <row r="1719" spans="1:16" x14ac:dyDescent="0.2">
      <c r="A1719" t="s">
        <v>350</v>
      </c>
      <c r="B1719" t="s">
        <v>351</v>
      </c>
      <c r="C1719" t="s">
        <v>46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</row>
    <row r="1720" spans="1:16" x14ac:dyDescent="0.2">
      <c r="A1720" t="s">
        <v>350</v>
      </c>
      <c r="B1720" t="s">
        <v>352</v>
      </c>
      <c r="C1720" t="s">
        <v>46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</row>
    <row r="1721" spans="1:16" x14ac:dyDescent="0.2">
      <c r="A1721" t="s">
        <v>350</v>
      </c>
      <c r="B1721" t="s">
        <v>195</v>
      </c>
      <c r="C1721" t="s">
        <v>46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</row>
    <row r="1722" spans="1:16" x14ac:dyDescent="0.2">
      <c r="A1722" t="s">
        <v>350</v>
      </c>
      <c r="B1722" t="s">
        <v>196</v>
      </c>
      <c r="C1722" t="s">
        <v>46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</row>
    <row r="1723" spans="1:16" x14ac:dyDescent="0.2">
      <c r="A1723" t="s">
        <v>350</v>
      </c>
      <c r="B1723" t="s">
        <v>197</v>
      </c>
      <c r="C1723" t="s">
        <v>46</v>
      </c>
      <c r="E1723">
        <v>0</v>
      </c>
      <c r="F1723">
        <v>0</v>
      </c>
      <c r="G1723">
        <v>441</v>
      </c>
      <c r="H1723">
        <v>1035</v>
      </c>
      <c r="I1723">
        <v>1035</v>
      </c>
      <c r="J1723">
        <v>1035</v>
      </c>
      <c r="K1723">
        <v>1035</v>
      </c>
      <c r="L1723">
        <v>1035</v>
      </c>
      <c r="M1723">
        <v>1035</v>
      </c>
      <c r="N1723">
        <v>1035</v>
      </c>
      <c r="O1723">
        <v>1035</v>
      </c>
      <c r="P1723">
        <v>1035</v>
      </c>
    </row>
    <row r="1724" spans="1:16" x14ac:dyDescent="0.2">
      <c r="A1724" t="s">
        <v>350</v>
      </c>
      <c r="B1724" t="s">
        <v>198</v>
      </c>
      <c r="C1724" t="s">
        <v>46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</row>
    <row r="1725" spans="1:16" x14ac:dyDescent="0.2">
      <c r="A1725" t="s">
        <v>350</v>
      </c>
      <c r="B1725" t="s">
        <v>199</v>
      </c>
      <c r="C1725" t="s">
        <v>46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</row>
    <row r="1726" spans="1:16" x14ac:dyDescent="0.2">
      <c r="A1726" t="s">
        <v>350</v>
      </c>
      <c r="B1726" t="s">
        <v>200</v>
      </c>
      <c r="C1726" t="s">
        <v>46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</row>
    <row r="1727" spans="1:16" x14ac:dyDescent="0.2">
      <c r="A1727" t="s">
        <v>350</v>
      </c>
      <c r="B1727" t="s">
        <v>201</v>
      </c>
      <c r="C1727" t="s">
        <v>46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</row>
    <row r="1728" spans="1:16" x14ac:dyDescent="0.2">
      <c r="A1728" t="s">
        <v>350</v>
      </c>
      <c r="B1728" t="s">
        <v>202</v>
      </c>
      <c r="C1728" t="s">
        <v>46</v>
      </c>
      <c r="E1728">
        <v>42</v>
      </c>
      <c r="F1728">
        <v>44</v>
      </c>
      <c r="G1728">
        <v>44</v>
      </c>
      <c r="H1728">
        <v>44</v>
      </c>
      <c r="I1728">
        <v>230</v>
      </c>
      <c r="J1728">
        <v>230</v>
      </c>
      <c r="K1728">
        <v>230</v>
      </c>
      <c r="L1728">
        <v>230</v>
      </c>
      <c r="M1728">
        <v>230</v>
      </c>
      <c r="N1728">
        <v>230</v>
      </c>
      <c r="O1728">
        <v>230</v>
      </c>
      <c r="P1728">
        <v>230</v>
      </c>
    </row>
    <row r="1729" spans="1:17" x14ac:dyDescent="0.2">
      <c r="A1729" t="s">
        <v>350</v>
      </c>
      <c r="B1729" t="s">
        <v>203</v>
      </c>
      <c r="C1729" t="s">
        <v>46</v>
      </c>
      <c r="E1729">
        <v>0</v>
      </c>
      <c r="F1729">
        <v>0</v>
      </c>
      <c r="G1729">
        <v>0</v>
      </c>
      <c r="H1729">
        <v>393</v>
      </c>
      <c r="I1729">
        <v>1019</v>
      </c>
      <c r="J1729">
        <v>1019</v>
      </c>
      <c r="K1729">
        <v>1019</v>
      </c>
      <c r="L1729">
        <v>1165</v>
      </c>
      <c r="M1729">
        <v>1165</v>
      </c>
      <c r="N1729">
        <v>1165</v>
      </c>
      <c r="O1729">
        <v>1165</v>
      </c>
      <c r="P1729">
        <v>1165</v>
      </c>
    </row>
    <row r="1730" spans="1:17" x14ac:dyDescent="0.2">
      <c r="A1730" t="s">
        <v>350</v>
      </c>
      <c r="B1730" t="s">
        <v>204</v>
      </c>
      <c r="C1730" t="s">
        <v>46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</row>
    <row r="1731" spans="1:17" x14ac:dyDescent="0.2">
      <c r="A1731" t="s">
        <v>350</v>
      </c>
      <c r="B1731" t="s">
        <v>205</v>
      </c>
      <c r="C1731" t="s">
        <v>46</v>
      </c>
      <c r="E1731">
        <v>248</v>
      </c>
      <c r="F1731">
        <v>513</v>
      </c>
      <c r="G1731">
        <v>767</v>
      </c>
      <c r="H1731">
        <v>1238</v>
      </c>
      <c r="I1731">
        <v>1878</v>
      </c>
      <c r="J1731">
        <v>2370</v>
      </c>
      <c r="K1731">
        <v>2624</v>
      </c>
      <c r="L1731">
        <v>2834</v>
      </c>
      <c r="M1731">
        <v>3004</v>
      </c>
      <c r="N1731">
        <v>4024</v>
      </c>
      <c r="O1731">
        <v>4366</v>
      </c>
      <c r="P1731">
        <v>6583</v>
      </c>
    </row>
    <row r="1732" spans="1:17" x14ac:dyDescent="0.2">
      <c r="A1732" t="s">
        <v>350</v>
      </c>
      <c r="B1732" t="s">
        <v>206</v>
      </c>
      <c r="C1732" t="s">
        <v>46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</row>
    <row r="1733" spans="1:17" x14ac:dyDescent="0.2">
      <c r="A1733" t="s">
        <v>350</v>
      </c>
      <c r="B1733" t="s">
        <v>207</v>
      </c>
      <c r="C1733" t="s">
        <v>46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</row>
    <row r="1734" spans="1:17" x14ac:dyDescent="0.2">
      <c r="A1734" t="s">
        <v>350</v>
      </c>
      <c r="B1734" t="s">
        <v>208</v>
      </c>
      <c r="C1734" t="s">
        <v>46</v>
      </c>
      <c r="E1734">
        <v>757</v>
      </c>
      <c r="F1734">
        <v>818</v>
      </c>
      <c r="G1734">
        <v>1049</v>
      </c>
      <c r="H1734">
        <v>1370</v>
      </c>
      <c r="I1734">
        <v>1370</v>
      </c>
      <c r="J1734">
        <v>1370</v>
      </c>
      <c r="K1734">
        <v>1370</v>
      </c>
      <c r="L1734">
        <v>1370</v>
      </c>
      <c r="M1734">
        <v>1489</v>
      </c>
      <c r="N1734">
        <v>2590</v>
      </c>
      <c r="O1734">
        <v>2873</v>
      </c>
      <c r="P1734">
        <v>2873</v>
      </c>
    </row>
    <row r="1735" spans="1:17" x14ac:dyDescent="0.2">
      <c r="A1735" t="s">
        <v>350</v>
      </c>
      <c r="B1735" t="s">
        <v>209</v>
      </c>
      <c r="C1735" t="s">
        <v>46</v>
      </c>
      <c r="E1735">
        <v>0</v>
      </c>
      <c r="F1735">
        <v>0</v>
      </c>
      <c r="G1735">
        <v>0</v>
      </c>
      <c r="H1735">
        <v>0</v>
      </c>
      <c r="I1735">
        <v>716</v>
      </c>
      <c r="J1735">
        <v>1910</v>
      </c>
      <c r="K1735">
        <v>2448</v>
      </c>
      <c r="L1735">
        <v>2745</v>
      </c>
      <c r="M1735">
        <v>2964</v>
      </c>
      <c r="N1735">
        <v>3913</v>
      </c>
      <c r="O1735">
        <v>4201</v>
      </c>
      <c r="P1735">
        <v>7656</v>
      </c>
    </row>
    <row r="1736" spans="1:17" x14ac:dyDescent="0.2">
      <c r="A1736" t="s">
        <v>350</v>
      </c>
      <c r="B1736" t="s">
        <v>210</v>
      </c>
      <c r="C1736" t="s">
        <v>46</v>
      </c>
      <c r="E1736">
        <v>0</v>
      </c>
      <c r="F1736">
        <v>0</v>
      </c>
      <c r="G1736">
        <v>0</v>
      </c>
      <c r="H1736">
        <v>113</v>
      </c>
      <c r="I1736">
        <v>113</v>
      </c>
      <c r="J1736">
        <v>113</v>
      </c>
      <c r="K1736">
        <v>113</v>
      </c>
      <c r="L1736">
        <v>113</v>
      </c>
      <c r="M1736">
        <v>113</v>
      </c>
      <c r="N1736">
        <v>113</v>
      </c>
      <c r="O1736">
        <v>113</v>
      </c>
      <c r="P1736">
        <v>113</v>
      </c>
    </row>
    <row r="1737" spans="1:17" x14ac:dyDescent="0.2">
      <c r="A1737" t="s">
        <v>350</v>
      </c>
      <c r="B1737" t="s">
        <v>211</v>
      </c>
      <c r="C1737" t="s">
        <v>46</v>
      </c>
      <c r="E1737">
        <v>0</v>
      </c>
      <c r="F1737">
        <v>0</v>
      </c>
      <c r="G1737">
        <v>0</v>
      </c>
      <c r="H1737">
        <v>106</v>
      </c>
      <c r="I1737">
        <v>106</v>
      </c>
      <c r="J1737">
        <v>106</v>
      </c>
      <c r="K1737">
        <v>106</v>
      </c>
      <c r="L1737">
        <v>106</v>
      </c>
      <c r="M1737">
        <v>106</v>
      </c>
      <c r="N1737">
        <v>106</v>
      </c>
      <c r="O1737">
        <v>106</v>
      </c>
      <c r="P1737">
        <v>106</v>
      </c>
    </row>
    <row r="1738" spans="1:17" x14ac:dyDescent="0.2">
      <c r="A1738" t="s">
        <v>350</v>
      </c>
      <c r="B1738" t="s">
        <v>212</v>
      </c>
      <c r="C1738" t="s">
        <v>46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</row>
    <row r="1739" spans="1:17" x14ac:dyDescent="0.2">
      <c r="A1739" t="s">
        <v>350</v>
      </c>
      <c r="B1739" t="s">
        <v>213</v>
      </c>
      <c r="C1739" t="s">
        <v>46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</row>
    <row r="1740" spans="1:17" x14ac:dyDescent="0.2">
      <c r="A1740" t="s">
        <v>350</v>
      </c>
      <c r="B1740" t="s">
        <v>342</v>
      </c>
      <c r="C1740" t="s">
        <v>46</v>
      </c>
      <c r="E1740">
        <v>1048</v>
      </c>
      <c r="F1740">
        <v>1375</v>
      </c>
      <c r="G1740">
        <v>2301</v>
      </c>
      <c r="H1740">
        <v>4299</v>
      </c>
      <c r="I1740">
        <v>6466</v>
      </c>
      <c r="J1740">
        <v>8153</v>
      </c>
      <c r="K1740">
        <v>8944</v>
      </c>
      <c r="L1740">
        <v>9597</v>
      </c>
      <c r="M1740">
        <v>10106</v>
      </c>
      <c r="N1740">
        <v>13176</v>
      </c>
      <c r="O1740">
        <v>14088</v>
      </c>
      <c r="P1740">
        <v>19761</v>
      </c>
    </row>
    <row r="1741" spans="1:17" x14ac:dyDescent="0.2">
      <c r="A1741" t="s">
        <v>230</v>
      </c>
      <c r="B1741" t="s">
        <v>353</v>
      </c>
      <c r="C1741" t="s">
        <v>46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1</v>
      </c>
      <c r="Q1741">
        <v>10360</v>
      </c>
    </row>
    <row r="1742" spans="1:17" x14ac:dyDescent="0.2">
      <c r="A1742" t="s">
        <v>230</v>
      </c>
      <c r="B1742" t="s">
        <v>354</v>
      </c>
      <c r="C1742" t="s">
        <v>46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1</v>
      </c>
      <c r="Q1742">
        <v>11010</v>
      </c>
    </row>
    <row r="1743" spans="1:17" x14ac:dyDescent="0.2">
      <c r="A1743" t="s">
        <v>230</v>
      </c>
      <c r="B1743" t="s">
        <v>355</v>
      </c>
      <c r="C1743" t="s">
        <v>46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1</v>
      </c>
      <c r="Q1743">
        <v>2680</v>
      </c>
    </row>
    <row r="1744" spans="1:17" x14ac:dyDescent="0.2">
      <c r="A1744" t="s">
        <v>230</v>
      </c>
      <c r="B1744" t="s">
        <v>356</v>
      </c>
      <c r="C1744" t="s">
        <v>46</v>
      </c>
      <c r="E1744">
        <v>0</v>
      </c>
      <c r="F1744">
        <v>0</v>
      </c>
      <c r="G1744">
        <v>0</v>
      </c>
      <c r="H1744">
        <v>0</v>
      </c>
      <c r="I1744">
        <v>0.21</v>
      </c>
      <c r="J1744">
        <v>0.21</v>
      </c>
      <c r="K1744">
        <v>0.21</v>
      </c>
      <c r="L1744">
        <v>0.21</v>
      </c>
      <c r="M1744">
        <v>0.21</v>
      </c>
      <c r="N1744">
        <v>0.21</v>
      </c>
      <c r="O1744">
        <v>0.21</v>
      </c>
      <c r="P1744">
        <v>1</v>
      </c>
      <c r="Q1744">
        <v>4875</v>
      </c>
    </row>
    <row r="1745" spans="1:16" x14ac:dyDescent="0.2">
      <c r="A1745" t="s">
        <v>340</v>
      </c>
      <c r="B1745" t="s">
        <v>193</v>
      </c>
      <c r="C1745" t="s">
        <v>53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</row>
    <row r="1746" spans="1:16" x14ac:dyDescent="0.2">
      <c r="A1746" t="s">
        <v>340</v>
      </c>
      <c r="B1746" t="s">
        <v>194</v>
      </c>
      <c r="C1746" t="s">
        <v>53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</row>
    <row r="1747" spans="1:16" x14ac:dyDescent="0.2">
      <c r="A1747" t="s">
        <v>340</v>
      </c>
      <c r="B1747" t="s">
        <v>195</v>
      </c>
      <c r="C1747" t="s">
        <v>53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</row>
    <row r="1748" spans="1:16" x14ac:dyDescent="0.2">
      <c r="A1748" t="s">
        <v>340</v>
      </c>
      <c r="B1748" t="s">
        <v>196</v>
      </c>
      <c r="C1748" t="s">
        <v>53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</row>
    <row r="1749" spans="1:16" x14ac:dyDescent="0.2">
      <c r="A1749" t="s">
        <v>340</v>
      </c>
      <c r="B1749" t="s">
        <v>197</v>
      </c>
      <c r="C1749" t="s">
        <v>53</v>
      </c>
      <c r="E1749">
        <v>0</v>
      </c>
      <c r="F1749">
        <v>0</v>
      </c>
      <c r="G1749">
        <v>0.51</v>
      </c>
      <c r="H1749">
        <v>1.8</v>
      </c>
      <c r="I1749">
        <v>2.94</v>
      </c>
      <c r="J1749">
        <v>2.94</v>
      </c>
      <c r="K1749">
        <v>2.94</v>
      </c>
      <c r="L1749">
        <v>4.05</v>
      </c>
      <c r="M1749">
        <v>4.66</v>
      </c>
      <c r="N1749">
        <v>5.33</v>
      </c>
      <c r="O1749">
        <v>5.33</v>
      </c>
      <c r="P1749">
        <v>5.33</v>
      </c>
    </row>
    <row r="1750" spans="1:16" x14ac:dyDescent="0.2">
      <c r="A1750" t="s">
        <v>340</v>
      </c>
      <c r="B1750" t="s">
        <v>198</v>
      </c>
      <c r="C1750" t="s">
        <v>53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0.1</v>
      </c>
      <c r="P1750">
        <v>10.49</v>
      </c>
    </row>
    <row r="1751" spans="1:16" x14ac:dyDescent="0.2">
      <c r="A1751" t="s">
        <v>340</v>
      </c>
      <c r="B1751" t="s">
        <v>199</v>
      </c>
      <c r="C1751" t="s">
        <v>53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</row>
    <row r="1752" spans="1:16" x14ac:dyDescent="0.2">
      <c r="A1752" t="s">
        <v>340</v>
      </c>
      <c r="B1752" t="s">
        <v>200</v>
      </c>
      <c r="C1752" t="s">
        <v>53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</row>
    <row r="1753" spans="1:16" x14ac:dyDescent="0.2">
      <c r="A1753" t="s">
        <v>340</v>
      </c>
      <c r="B1753" t="s">
        <v>201</v>
      </c>
      <c r="C1753" t="s">
        <v>53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</row>
    <row r="1754" spans="1:16" x14ac:dyDescent="0.2">
      <c r="A1754" t="s">
        <v>340</v>
      </c>
      <c r="B1754" t="s">
        <v>202</v>
      </c>
      <c r="C1754" t="s">
        <v>53</v>
      </c>
      <c r="E1754">
        <v>0.31</v>
      </c>
      <c r="F1754">
        <v>0.4</v>
      </c>
      <c r="G1754">
        <v>0.4</v>
      </c>
      <c r="H1754">
        <v>0.52</v>
      </c>
      <c r="I1754">
        <v>4.5199999999999996</v>
      </c>
      <c r="J1754">
        <v>4.5199999999999996</v>
      </c>
      <c r="K1754">
        <v>4.5199999999999996</v>
      </c>
      <c r="L1754">
        <v>4.5199999999999996</v>
      </c>
      <c r="M1754">
        <v>4.5199999999999996</v>
      </c>
      <c r="N1754">
        <v>4.5199999999999996</v>
      </c>
      <c r="O1754">
        <v>4.5199999999999996</v>
      </c>
      <c r="P1754">
        <v>4.5199999999999996</v>
      </c>
    </row>
    <row r="1755" spans="1:16" x14ac:dyDescent="0.2">
      <c r="A1755" t="s">
        <v>340</v>
      </c>
      <c r="B1755" t="s">
        <v>203</v>
      </c>
      <c r="C1755" t="s">
        <v>53</v>
      </c>
      <c r="E1755">
        <v>0</v>
      </c>
      <c r="F1755">
        <v>0</v>
      </c>
      <c r="G1755">
        <v>1.32</v>
      </c>
      <c r="H1755">
        <v>2.82</v>
      </c>
      <c r="I1755">
        <v>4.32</v>
      </c>
      <c r="J1755">
        <v>4.32</v>
      </c>
      <c r="K1755">
        <v>4.32</v>
      </c>
      <c r="L1755">
        <v>5.3</v>
      </c>
      <c r="M1755">
        <v>5.88</v>
      </c>
      <c r="N1755">
        <v>5.88</v>
      </c>
      <c r="O1755">
        <v>5.88</v>
      </c>
      <c r="P1755">
        <v>5.88</v>
      </c>
    </row>
    <row r="1756" spans="1:16" x14ac:dyDescent="0.2">
      <c r="A1756" t="s">
        <v>340</v>
      </c>
      <c r="B1756" t="s">
        <v>204</v>
      </c>
      <c r="C1756" t="s">
        <v>53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1</v>
      </c>
      <c r="N1756">
        <v>1</v>
      </c>
      <c r="O1756">
        <v>1</v>
      </c>
      <c r="P1756">
        <v>1</v>
      </c>
    </row>
    <row r="1757" spans="1:16" x14ac:dyDescent="0.2">
      <c r="A1757" t="s">
        <v>340</v>
      </c>
      <c r="B1757" t="s">
        <v>205</v>
      </c>
      <c r="C1757" t="s">
        <v>53</v>
      </c>
      <c r="E1757">
        <v>3</v>
      </c>
      <c r="F1757">
        <v>6</v>
      </c>
      <c r="G1757">
        <v>7.96</v>
      </c>
      <c r="H1757">
        <v>10.67</v>
      </c>
      <c r="I1757">
        <v>13.24</v>
      </c>
      <c r="J1757">
        <v>20.82</v>
      </c>
      <c r="K1757">
        <v>21.48</v>
      </c>
      <c r="L1757">
        <v>21.48</v>
      </c>
      <c r="M1757">
        <v>21.48</v>
      </c>
      <c r="N1757">
        <v>51.81</v>
      </c>
      <c r="O1757">
        <v>65.66</v>
      </c>
      <c r="P1757">
        <v>104.95</v>
      </c>
    </row>
    <row r="1758" spans="1:16" x14ac:dyDescent="0.2">
      <c r="A1758" t="s">
        <v>340</v>
      </c>
      <c r="B1758" t="s">
        <v>206</v>
      </c>
      <c r="C1758" t="s">
        <v>53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</row>
    <row r="1759" spans="1:16" x14ac:dyDescent="0.2">
      <c r="A1759" t="s">
        <v>340</v>
      </c>
      <c r="B1759" t="s">
        <v>207</v>
      </c>
      <c r="C1759" t="s">
        <v>53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</row>
    <row r="1760" spans="1:16" x14ac:dyDescent="0.2">
      <c r="A1760" t="s">
        <v>340</v>
      </c>
      <c r="B1760" t="s">
        <v>208</v>
      </c>
      <c r="C1760" t="s">
        <v>53</v>
      </c>
      <c r="E1760">
        <v>4.05</v>
      </c>
      <c r="F1760">
        <v>5.36</v>
      </c>
      <c r="G1760">
        <v>5.36</v>
      </c>
      <c r="H1760">
        <v>5.71</v>
      </c>
      <c r="I1760">
        <v>5.71</v>
      </c>
      <c r="J1760">
        <v>5.71</v>
      </c>
      <c r="K1760">
        <v>5.71</v>
      </c>
      <c r="L1760">
        <v>5.71</v>
      </c>
      <c r="M1760">
        <v>5.71</v>
      </c>
      <c r="N1760">
        <v>5.71</v>
      </c>
      <c r="O1760">
        <v>5.71</v>
      </c>
      <c r="P1760">
        <v>5.71</v>
      </c>
    </row>
    <row r="1761" spans="1:16" x14ac:dyDescent="0.2">
      <c r="A1761" t="s">
        <v>340</v>
      </c>
      <c r="B1761" t="s">
        <v>209</v>
      </c>
      <c r="C1761" t="s">
        <v>53</v>
      </c>
      <c r="E1761">
        <v>0</v>
      </c>
      <c r="F1761">
        <v>0</v>
      </c>
      <c r="G1761">
        <v>0</v>
      </c>
      <c r="H1761">
        <v>0</v>
      </c>
      <c r="I1761">
        <v>0.14000000000000001</v>
      </c>
      <c r="J1761">
        <v>3.12</v>
      </c>
      <c r="K1761">
        <v>5.2</v>
      </c>
      <c r="L1761">
        <v>5.2</v>
      </c>
      <c r="M1761">
        <v>5.2</v>
      </c>
      <c r="N1761">
        <v>17.29</v>
      </c>
      <c r="O1761">
        <v>22.2</v>
      </c>
      <c r="P1761">
        <v>36.65</v>
      </c>
    </row>
    <row r="1762" spans="1:16" x14ac:dyDescent="0.2">
      <c r="A1762" t="s">
        <v>340</v>
      </c>
      <c r="B1762" t="s">
        <v>210</v>
      </c>
      <c r="C1762" t="s">
        <v>53</v>
      </c>
      <c r="E1762">
        <v>0</v>
      </c>
      <c r="F1762">
        <v>0</v>
      </c>
      <c r="G1762">
        <v>0</v>
      </c>
      <c r="H1762">
        <v>1.78</v>
      </c>
      <c r="I1762">
        <v>2.2799999999999998</v>
      </c>
      <c r="J1762">
        <v>2.78</v>
      </c>
      <c r="K1762">
        <v>2.78</v>
      </c>
      <c r="L1762">
        <v>2.78</v>
      </c>
      <c r="M1762">
        <v>2.78</v>
      </c>
      <c r="N1762">
        <v>2.78</v>
      </c>
      <c r="O1762">
        <v>2.78</v>
      </c>
      <c r="P1762">
        <v>2.78</v>
      </c>
    </row>
    <row r="1763" spans="1:16" x14ac:dyDescent="0.2">
      <c r="A1763" t="s">
        <v>340</v>
      </c>
      <c r="B1763" t="s">
        <v>211</v>
      </c>
      <c r="C1763" t="s">
        <v>53</v>
      </c>
      <c r="E1763">
        <v>0</v>
      </c>
      <c r="F1763">
        <v>0</v>
      </c>
      <c r="G1763">
        <v>0</v>
      </c>
      <c r="H1763">
        <v>0.5</v>
      </c>
      <c r="I1763">
        <v>0.5</v>
      </c>
      <c r="J1763">
        <v>0.5</v>
      </c>
      <c r="K1763">
        <v>0.5</v>
      </c>
      <c r="L1763">
        <v>0.5</v>
      </c>
      <c r="M1763">
        <v>0.5</v>
      </c>
      <c r="N1763">
        <v>0.9</v>
      </c>
      <c r="O1763">
        <v>0.9</v>
      </c>
      <c r="P1763">
        <v>0.9</v>
      </c>
    </row>
    <row r="1764" spans="1:16" x14ac:dyDescent="0.2">
      <c r="A1764" t="s">
        <v>340</v>
      </c>
      <c r="B1764" t="s">
        <v>212</v>
      </c>
      <c r="C1764" t="s">
        <v>53</v>
      </c>
      <c r="E1764">
        <v>0.28999999999999998</v>
      </c>
      <c r="F1764">
        <v>0.28999999999999998</v>
      </c>
      <c r="G1764">
        <v>0.46</v>
      </c>
      <c r="H1764">
        <v>0.49</v>
      </c>
      <c r="I1764">
        <v>0.49</v>
      </c>
      <c r="J1764">
        <v>0.49</v>
      </c>
      <c r="K1764">
        <v>0.49</v>
      </c>
      <c r="L1764">
        <v>0.2</v>
      </c>
      <c r="M1764">
        <v>0.2</v>
      </c>
      <c r="N1764">
        <v>0</v>
      </c>
      <c r="O1764">
        <v>0</v>
      </c>
      <c r="P1764">
        <v>0</v>
      </c>
    </row>
    <row r="1765" spans="1:16" x14ac:dyDescent="0.2">
      <c r="A1765" t="s">
        <v>340</v>
      </c>
      <c r="B1765" t="s">
        <v>213</v>
      </c>
      <c r="C1765" t="s">
        <v>53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</row>
    <row r="1766" spans="1:16" x14ac:dyDescent="0.2">
      <c r="A1766" t="s">
        <v>340</v>
      </c>
      <c r="B1766" t="s">
        <v>218</v>
      </c>
      <c r="C1766" t="s">
        <v>53</v>
      </c>
      <c r="E1766">
        <v>-1.56</v>
      </c>
      <c r="F1766">
        <v>-1.56</v>
      </c>
      <c r="G1766">
        <v>-2.08</v>
      </c>
      <c r="H1766">
        <v>-4.46</v>
      </c>
      <c r="I1766">
        <v>-4.46</v>
      </c>
      <c r="J1766">
        <v>-4.46</v>
      </c>
      <c r="K1766">
        <v>-4.46</v>
      </c>
      <c r="L1766">
        <v>-4.46</v>
      </c>
      <c r="M1766">
        <v>-4.46</v>
      </c>
      <c r="N1766">
        <v>-10.14</v>
      </c>
      <c r="O1766">
        <v>-12.67</v>
      </c>
      <c r="P1766">
        <v>-25.34</v>
      </c>
    </row>
    <row r="1767" spans="1:16" x14ac:dyDescent="0.2">
      <c r="A1767" t="s">
        <v>340</v>
      </c>
      <c r="B1767" t="s">
        <v>342</v>
      </c>
      <c r="C1767" t="s">
        <v>53</v>
      </c>
      <c r="E1767">
        <v>6.09</v>
      </c>
      <c r="F1767">
        <v>10.49</v>
      </c>
      <c r="G1767">
        <v>13.94</v>
      </c>
      <c r="H1767">
        <v>19.84</v>
      </c>
      <c r="I1767">
        <v>29.69</v>
      </c>
      <c r="J1767">
        <v>40.74</v>
      </c>
      <c r="K1767">
        <v>43.49</v>
      </c>
      <c r="L1767">
        <v>45.29</v>
      </c>
      <c r="M1767">
        <v>47.47</v>
      </c>
      <c r="N1767">
        <v>85.09</v>
      </c>
      <c r="O1767">
        <v>101.41</v>
      </c>
      <c r="P1767">
        <v>152.88</v>
      </c>
    </row>
    <row r="1768" spans="1:16" x14ac:dyDescent="0.2">
      <c r="A1768" t="s">
        <v>266</v>
      </c>
      <c r="B1768" t="s">
        <v>267</v>
      </c>
      <c r="C1768" t="s">
        <v>53</v>
      </c>
      <c r="E1768">
        <v>202.31</v>
      </c>
      <c r="F1768">
        <v>204.45</v>
      </c>
      <c r="G1768">
        <v>206.75</v>
      </c>
      <c r="H1768">
        <v>212.74</v>
      </c>
      <c r="I1768">
        <v>220.24</v>
      </c>
      <c r="J1768">
        <v>229.66</v>
      </c>
      <c r="K1768">
        <v>235.18</v>
      </c>
      <c r="L1768">
        <v>240.63</v>
      </c>
      <c r="M1768">
        <v>246.15</v>
      </c>
      <c r="N1768">
        <v>269.82</v>
      </c>
      <c r="O1768">
        <v>276.22000000000003</v>
      </c>
      <c r="P1768">
        <v>295.94</v>
      </c>
    </row>
    <row r="1769" spans="1:16" x14ac:dyDescent="0.2">
      <c r="A1769" t="s">
        <v>270</v>
      </c>
      <c r="B1769" t="s">
        <v>193</v>
      </c>
      <c r="C1769" t="s">
        <v>53</v>
      </c>
      <c r="E1769">
        <v>2.93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</row>
    <row r="1770" spans="1:16" x14ac:dyDescent="0.2">
      <c r="A1770" t="s">
        <v>270</v>
      </c>
      <c r="B1770" t="s">
        <v>194</v>
      </c>
      <c r="C1770" t="s">
        <v>53</v>
      </c>
      <c r="E1770">
        <v>51.88</v>
      </c>
      <c r="F1770">
        <v>62.81</v>
      </c>
      <c r="G1770">
        <v>52.52</v>
      </c>
      <c r="H1770">
        <v>38.43</v>
      </c>
      <c r="I1770">
        <v>24.24</v>
      </c>
      <c r="J1770">
        <v>17.989999999999998</v>
      </c>
      <c r="K1770">
        <v>15.68</v>
      </c>
      <c r="L1770">
        <v>15.17</v>
      </c>
      <c r="M1770">
        <v>12.9</v>
      </c>
      <c r="N1770">
        <v>1.91</v>
      </c>
      <c r="O1770">
        <v>1.5</v>
      </c>
      <c r="P1770">
        <v>0</v>
      </c>
    </row>
    <row r="1771" spans="1:16" x14ac:dyDescent="0.2">
      <c r="A1771" t="s">
        <v>270</v>
      </c>
      <c r="B1771" t="s">
        <v>195</v>
      </c>
      <c r="C1771" t="s">
        <v>53</v>
      </c>
      <c r="E1771">
        <v>11.58</v>
      </c>
      <c r="F1771">
        <v>12.77</v>
      </c>
      <c r="G1771">
        <v>12.33</v>
      </c>
      <c r="H1771">
        <v>12.45</v>
      </c>
      <c r="I1771">
        <v>12.14</v>
      </c>
      <c r="J1771">
        <v>9.66</v>
      </c>
      <c r="K1771">
        <v>8.15</v>
      </c>
      <c r="L1771">
        <v>6.67</v>
      </c>
      <c r="M1771">
        <v>5.65</v>
      </c>
      <c r="N1771">
        <v>0.89</v>
      </c>
      <c r="O1771">
        <v>0</v>
      </c>
      <c r="P1771">
        <v>0</v>
      </c>
    </row>
    <row r="1772" spans="1:16" x14ac:dyDescent="0.2">
      <c r="A1772" t="s">
        <v>270</v>
      </c>
      <c r="B1772" t="s">
        <v>196</v>
      </c>
      <c r="C1772" t="s">
        <v>53</v>
      </c>
      <c r="E1772">
        <v>23.6</v>
      </c>
      <c r="F1772">
        <v>5.09</v>
      </c>
      <c r="G1772">
        <v>5.09</v>
      </c>
      <c r="H1772">
        <v>5.1100000000000003</v>
      </c>
      <c r="I1772">
        <v>5.09</v>
      </c>
      <c r="J1772">
        <v>5.1100000000000003</v>
      </c>
      <c r="K1772">
        <v>5.09</v>
      </c>
      <c r="L1772">
        <v>5.09</v>
      </c>
      <c r="M1772">
        <v>5.09</v>
      </c>
      <c r="N1772">
        <v>5.09</v>
      </c>
      <c r="O1772">
        <v>5.1100000000000003</v>
      </c>
      <c r="P1772">
        <v>5.09</v>
      </c>
    </row>
    <row r="1773" spans="1:16" x14ac:dyDescent="0.2">
      <c r="A1773" t="s">
        <v>270</v>
      </c>
      <c r="B1773" t="s">
        <v>197</v>
      </c>
      <c r="C1773" t="s">
        <v>53</v>
      </c>
      <c r="E1773">
        <v>11.28</v>
      </c>
      <c r="F1773">
        <v>11.26</v>
      </c>
      <c r="G1773">
        <v>15.24</v>
      </c>
      <c r="H1773">
        <v>25.41</v>
      </c>
      <c r="I1773">
        <v>33.4</v>
      </c>
      <c r="J1773">
        <v>32.94</v>
      </c>
      <c r="K1773">
        <v>33.07</v>
      </c>
      <c r="L1773">
        <v>41.15</v>
      </c>
      <c r="M1773">
        <v>45.44</v>
      </c>
      <c r="N1773">
        <v>46.05</v>
      </c>
      <c r="O1773">
        <v>44.68</v>
      </c>
      <c r="P1773">
        <v>42.99</v>
      </c>
    </row>
    <row r="1774" spans="1:16" x14ac:dyDescent="0.2">
      <c r="A1774" t="s">
        <v>270</v>
      </c>
      <c r="B1774" t="s">
        <v>198</v>
      </c>
      <c r="C1774" t="s">
        <v>53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0.05</v>
      </c>
      <c r="P1774">
        <v>2.36</v>
      </c>
    </row>
    <row r="1775" spans="1:16" x14ac:dyDescent="0.2">
      <c r="A1775" t="s">
        <v>270</v>
      </c>
      <c r="B1775" t="s">
        <v>199</v>
      </c>
      <c r="C1775" t="s">
        <v>53</v>
      </c>
      <c r="E1775">
        <v>2.4900000000000002</v>
      </c>
      <c r="F1775">
        <v>2.48</v>
      </c>
      <c r="G1775">
        <v>2.48</v>
      </c>
      <c r="H1775">
        <v>2.4900000000000002</v>
      </c>
      <c r="I1775">
        <v>2.4700000000000002</v>
      </c>
      <c r="J1775">
        <v>2.48</v>
      </c>
      <c r="K1775">
        <v>3.4</v>
      </c>
      <c r="L1775">
        <v>2.4700000000000002</v>
      </c>
      <c r="M1775">
        <v>2.4700000000000002</v>
      </c>
      <c r="N1775">
        <v>2.23</v>
      </c>
      <c r="O1775">
        <v>2.2400000000000002</v>
      </c>
      <c r="P1775">
        <v>2.23</v>
      </c>
    </row>
    <row r="1776" spans="1:16" x14ac:dyDescent="0.2">
      <c r="A1776" t="s">
        <v>270</v>
      </c>
      <c r="B1776" t="s">
        <v>200</v>
      </c>
      <c r="C1776" t="s">
        <v>53</v>
      </c>
      <c r="E1776">
        <v>0.9</v>
      </c>
      <c r="F1776">
        <v>1.47</v>
      </c>
      <c r="G1776">
        <v>0.89</v>
      </c>
      <c r="H1776">
        <v>0.9</v>
      </c>
      <c r="I1776">
        <v>1.25</v>
      </c>
      <c r="J1776">
        <v>1.38</v>
      </c>
      <c r="K1776">
        <v>1.51</v>
      </c>
      <c r="L1776">
        <v>0.89</v>
      </c>
      <c r="M1776">
        <v>0.86</v>
      </c>
      <c r="N1776">
        <v>0.86</v>
      </c>
      <c r="O1776">
        <v>0.86</v>
      </c>
      <c r="P1776">
        <v>0.86</v>
      </c>
    </row>
    <row r="1777" spans="1:16" x14ac:dyDescent="0.2">
      <c r="A1777" t="s">
        <v>270</v>
      </c>
      <c r="B1777" t="s">
        <v>201</v>
      </c>
      <c r="C1777" t="s">
        <v>53</v>
      </c>
      <c r="E1777">
        <v>27.19</v>
      </c>
      <c r="F1777">
        <v>27.11</v>
      </c>
      <c r="G1777">
        <v>27.11</v>
      </c>
      <c r="H1777">
        <v>27.19</v>
      </c>
      <c r="I1777">
        <v>27.11</v>
      </c>
      <c r="J1777">
        <v>27.19</v>
      </c>
      <c r="K1777">
        <v>27.11</v>
      </c>
      <c r="L1777">
        <v>27.11</v>
      </c>
      <c r="M1777">
        <v>27.11</v>
      </c>
      <c r="N1777">
        <v>27.11</v>
      </c>
      <c r="O1777">
        <v>27.19</v>
      </c>
      <c r="P1777">
        <v>27.11</v>
      </c>
    </row>
    <row r="1778" spans="1:16" x14ac:dyDescent="0.2">
      <c r="A1778" t="s">
        <v>270</v>
      </c>
      <c r="B1778" t="s">
        <v>202</v>
      </c>
      <c r="C1778" t="s">
        <v>53</v>
      </c>
      <c r="E1778">
        <v>22.26</v>
      </c>
      <c r="F1778">
        <v>22.64</v>
      </c>
      <c r="G1778">
        <v>22.61</v>
      </c>
      <c r="H1778">
        <v>22.83</v>
      </c>
      <c r="I1778">
        <v>31.35</v>
      </c>
      <c r="J1778">
        <v>30.76</v>
      </c>
      <c r="K1778">
        <v>31.01</v>
      </c>
      <c r="L1778">
        <v>30.8</v>
      </c>
      <c r="M1778">
        <v>30.74</v>
      </c>
      <c r="N1778">
        <v>28.67</v>
      </c>
      <c r="O1778">
        <v>28.26</v>
      </c>
      <c r="P1778">
        <v>27.84</v>
      </c>
    </row>
    <row r="1779" spans="1:16" x14ac:dyDescent="0.2">
      <c r="A1779" t="s">
        <v>270</v>
      </c>
      <c r="B1779" t="s">
        <v>203</v>
      </c>
      <c r="C1779" t="s">
        <v>53</v>
      </c>
      <c r="E1779">
        <v>0</v>
      </c>
      <c r="F1779">
        <v>0</v>
      </c>
      <c r="G1779">
        <v>5.0999999999999996</v>
      </c>
      <c r="H1779">
        <v>11.47</v>
      </c>
      <c r="I1779">
        <v>17.170000000000002</v>
      </c>
      <c r="J1779">
        <v>16.739999999999998</v>
      </c>
      <c r="K1779">
        <v>16.899999999999999</v>
      </c>
      <c r="L1779">
        <v>20.6</v>
      </c>
      <c r="M1779">
        <v>22.9</v>
      </c>
      <c r="N1779">
        <v>20.74</v>
      </c>
      <c r="O1779">
        <v>20.02</v>
      </c>
      <c r="P1779">
        <v>19.39</v>
      </c>
    </row>
    <row r="1780" spans="1:16" x14ac:dyDescent="0.2">
      <c r="A1780" t="s">
        <v>270</v>
      </c>
      <c r="B1780" t="s">
        <v>204</v>
      </c>
      <c r="C1780" t="s">
        <v>53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3.54</v>
      </c>
      <c r="N1780">
        <v>3.05</v>
      </c>
      <c r="O1780">
        <v>3.02</v>
      </c>
      <c r="P1780">
        <v>2.69</v>
      </c>
    </row>
    <row r="1781" spans="1:16" x14ac:dyDescent="0.2">
      <c r="A1781" t="s">
        <v>270</v>
      </c>
      <c r="B1781" t="s">
        <v>205</v>
      </c>
      <c r="C1781" t="s">
        <v>53</v>
      </c>
      <c r="E1781">
        <v>60.03</v>
      </c>
      <c r="F1781">
        <v>68.709999999999994</v>
      </c>
      <c r="G1781">
        <v>72.650000000000006</v>
      </c>
      <c r="H1781">
        <v>80.709999999999994</v>
      </c>
      <c r="I1781">
        <v>85.15</v>
      </c>
      <c r="J1781">
        <v>104.82</v>
      </c>
      <c r="K1781">
        <v>108.09</v>
      </c>
      <c r="L1781">
        <v>107.37</v>
      </c>
      <c r="M1781">
        <v>106.84</v>
      </c>
      <c r="N1781">
        <v>157.13</v>
      </c>
      <c r="O1781">
        <v>174.49</v>
      </c>
      <c r="P1781">
        <v>230.11</v>
      </c>
    </row>
    <row r="1782" spans="1:16" x14ac:dyDescent="0.2">
      <c r="A1782" t="s">
        <v>270</v>
      </c>
      <c r="B1782" t="s">
        <v>206</v>
      </c>
      <c r="C1782" t="s">
        <v>53</v>
      </c>
      <c r="E1782">
        <v>29.54</v>
      </c>
      <c r="F1782">
        <v>31.54</v>
      </c>
      <c r="G1782">
        <v>33.71</v>
      </c>
      <c r="H1782">
        <v>38.340000000000003</v>
      </c>
      <c r="I1782">
        <v>42.89</v>
      </c>
      <c r="J1782">
        <v>47.7</v>
      </c>
      <c r="K1782">
        <v>49.88</v>
      </c>
      <c r="L1782">
        <v>52.14</v>
      </c>
      <c r="M1782">
        <v>54.36</v>
      </c>
      <c r="N1782">
        <v>63.11</v>
      </c>
      <c r="O1782">
        <v>65.56</v>
      </c>
      <c r="P1782">
        <v>76.78</v>
      </c>
    </row>
    <row r="1783" spans="1:16" x14ac:dyDescent="0.2">
      <c r="A1783" t="s">
        <v>270</v>
      </c>
      <c r="B1783" t="s">
        <v>343</v>
      </c>
      <c r="C1783" t="s">
        <v>53</v>
      </c>
      <c r="E1783">
        <v>-2.62</v>
      </c>
      <c r="F1783">
        <v>-3.06</v>
      </c>
      <c r="G1783">
        <v>-3.19</v>
      </c>
      <c r="H1783">
        <v>-3.39</v>
      </c>
      <c r="I1783">
        <v>-3.46</v>
      </c>
      <c r="J1783">
        <v>-4.82</v>
      </c>
      <c r="K1783">
        <v>-5.72</v>
      </c>
      <c r="L1783">
        <v>-5.78</v>
      </c>
      <c r="M1783">
        <v>-5.78</v>
      </c>
      <c r="N1783">
        <v>-10.75</v>
      </c>
      <c r="O1783">
        <v>-12.59</v>
      </c>
      <c r="P1783">
        <v>-18.100000000000001</v>
      </c>
    </row>
    <row r="1784" spans="1:16" x14ac:dyDescent="0.2">
      <c r="A1784" t="s">
        <v>270</v>
      </c>
      <c r="B1784" t="s">
        <v>210</v>
      </c>
      <c r="C1784" t="s">
        <v>53</v>
      </c>
      <c r="E1784">
        <v>-0.49</v>
      </c>
      <c r="F1784">
        <v>-0.57999999999999996</v>
      </c>
      <c r="G1784">
        <v>-0.86</v>
      </c>
      <c r="H1784">
        <v>-2.13</v>
      </c>
      <c r="I1784">
        <v>-2.78</v>
      </c>
      <c r="J1784">
        <v>-3.41</v>
      </c>
      <c r="K1784">
        <v>-3.03</v>
      </c>
      <c r="L1784">
        <v>-3.23</v>
      </c>
      <c r="M1784">
        <v>-3.28</v>
      </c>
      <c r="N1784">
        <v>-3.01</v>
      </c>
      <c r="O1784">
        <v>-2.82</v>
      </c>
      <c r="P1784">
        <v>-2.38</v>
      </c>
    </row>
    <row r="1785" spans="1:16" x14ac:dyDescent="0.2">
      <c r="A1785" t="s">
        <v>270</v>
      </c>
      <c r="B1785" t="s">
        <v>211</v>
      </c>
      <c r="C1785" t="s">
        <v>53</v>
      </c>
      <c r="E1785">
        <v>0</v>
      </c>
      <c r="F1785">
        <v>0</v>
      </c>
      <c r="G1785">
        <v>0</v>
      </c>
      <c r="H1785">
        <v>-0.41</v>
      </c>
      <c r="I1785">
        <v>-0.51</v>
      </c>
      <c r="J1785">
        <v>-0.54</v>
      </c>
      <c r="K1785">
        <v>-0.5</v>
      </c>
      <c r="L1785">
        <v>-0.5</v>
      </c>
      <c r="M1785">
        <v>-0.52</v>
      </c>
      <c r="N1785">
        <v>-0.87</v>
      </c>
      <c r="O1785">
        <v>-0.82</v>
      </c>
      <c r="P1785">
        <v>-0.7</v>
      </c>
    </row>
    <row r="1786" spans="1:16" x14ac:dyDescent="0.2">
      <c r="A1786" t="s">
        <v>270</v>
      </c>
      <c r="B1786" t="s">
        <v>212</v>
      </c>
      <c r="C1786" t="s">
        <v>53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</row>
    <row r="1787" spans="1:16" x14ac:dyDescent="0.2">
      <c r="A1787" t="s">
        <v>270</v>
      </c>
      <c r="B1787" t="s">
        <v>213</v>
      </c>
      <c r="C1787" t="s">
        <v>53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</row>
    <row r="1788" spans="1:16" x14ac:dyDescent="0.2">
      <c r="A1788" t="s">
        <v>270</v>
      </c>
      <c r="B1788" t="s">
        <v>344</v>
      </c>
      <c r="C1788" t="s">
        <v>53</v>
      </c>
      <c r="E1788">
        <v>12.47</v>
      </c>
      <c r="F1788">
        <v>12.96</v>
      </c>
      <c r="G1788">
        <v>17.100000000000001</v>
      </c>
      <c r="H1788">
        <v>15.14</v>
      </c>
      <c r="I1788">
        <v>12.45</v>
      </c>
      <c r="J1788">
        <v>16.940000000000001</v>
      </c>
      <c r="K1788">
        <v>18.670000000000002</v>
      </c>
      <c r="L1788">
        <v>18.760000000000002</v>
      </c>
      <c r="M1788">
        <v>20.010000000000002</v>
      </c>
      <c r="N1788">
        <v>23.82</v>
      </c>
      <c r="O1788">
        <v>22.33</v>
      </c>
      <c r="P1788">
        <v>0</v>
      </c>
    </row>
    <row r="1789" spans="1:16" x14ac:dyDescent="0.2">
      <c r="A1789" t="s">
        <v>270</v>
      </c>
      <c r="B1789" t="s">
        <v>345</v>
      </c>
      <c r="C1789" t="s">
        <v>53</v>
      </c>
      <c r="E1789">
        <v>-3.1</v>
      </c>
      <c r="F1789">
        <v>-1.58</v>
      </c>
      <c r="G1789">
        <v>-4.51</v>
      </c>
      <c r="H1789">
        <v>-4.54</v>
      </c>
      <c r="I1789">
        <v>-5.96</v>
      </c>
      <c r="J1789">
        <v>-7.23</v>
      </c>
      <c r="K1789">
        <v>-4.1500000000000004</v>
      </c>
      <c r="L1789">
        <v>-5.4</v>
      </c>
      <c r="M1789">
        <v>-6.84</v>
      </c>
      <c r="N1789">
        <v>-12.43</v>
      </c>
      <c r="O1789">
        <v>-15.41</v>
      </c>
      <c r="P1789">
        <v>-20.94</v>
      </c>
    </row>
    <row r="1790" spans="1:16" x14ac:dyDescent="0.2">
      <c r="A1790" t="s">
        <v>270</v>
      </c>
      <c r="B1790" t="s">
        <v>272</v>
      </c>
      <c r="C1790" t="s">
        <v>53</v>
      </c>
      <c r="E1790">
        <v>0.26</v>
      </c>
      <c r="F1790">
        <v>0.26</v>
      </c>
      <c r="G1790">
        <v>2.3199999999999998</v>
      </c>
      <c r="H1790">
        <v>2.66</v>
      </c>
      <c r="I1790">
        <v>7.62</v>
      </c>
      <c r="J1790">
        <v>12.39</v>
      </c>
      <c r="K1790">
        <v>10.28</v>
      </c>
      <c r="L1790">
        <v>11.5</v>
      </c>
      <c r="M1790">
        <v>12.81</v>
      </c>
      <c r="N1790">
        <v>56.44</v>
      </c>
      <c r="O1790">
        <v>81.12</v>
      </c>
      <c r="P1790">
        <v>136.66999999999999</v>
      </c>
    </row>
    <row r="1791" spans="1:16" x14ac:dyDescent="0.2">
      <c r="A1791" t="s">
        <v>270</v>
      </c>
      <c r="B1791" t="s">
        <v>346</v>
      </c>
      <c r="C1791" t="s">
        <v>53</v>
      </c>
      <c r="E1791">
        <v>9.3699999999999992</v>
      </c>
      <c r="F1791">
        <v>11.38</v>
      </c>
      <c r="G1791">
        <v>12.59</v>
      </c>
      <c r="H1791">
        <v>10.6</v>
      </c>
      <c r="I1791">
        <v>6.48</v>
      </c>
      <c r="J1791">
        <v>9.7100000000000009</v>
      </c>
      <c r="K1791">
        <v>14.51</v>
      </c>
      <c r="L1791">
        <v>13.36</v>
      </c>
      <c r="M1791">
        <v>13.17</v>
      </c>
      <c r="N1791">
        <v>11.39</v>
      </c>
      <c r="O1791">
        <v>6.92</v>
      </c>
      <c r="P1791">
        <v>-20.94</v>
      </c>
    </row>
    <row r="1792" spans="1:16" x14ac:dyDescent="0.2">
      <c r="A1792" t="s">
        <v>270</v>
      </c>
      <c r="B1792" t="s">
        <v>347</v>
      </c>
      <c r="C1792" t="s">
        <v>53</v>
      </c>
      <c r="E1792">
        <v>253.03</v>
      </c>
      <c r="F1792">
        <v>255.2</v>
      </c>
      <c r="G1792">
        <v>262.77999999999997</v>
      </c>
      <c r="H1792">
        <v>274.54000000000002</v>
      </c>
      <c r="I1792">
        <v>287.97000000000003</v>
      </c>
      <c r="J1792">
        <v>304.93</v>
      </c>
      <c r="K1792">
        <v>309.31</v>
      </c>
      <c r="L1792">
        <v>318.72000000000003</v>
      </c>
      <c r="M1792">
        <v>328.34</v>
      </c>
      <c r="N1792">
        <v>366.03</v>
      </c>
      <c r="O1792">
        <v>379.07</v>
      </c>
      <c r="P1792">
        <v>416.28</v>
      </c>
    </row>
    <row r="1793" spans="1:16" x14ac:dyDescent="0.2">
      <c r="A1793" t="s">
        <v>272</v>
      </c>
      <c r="B1793" t="s">
        <v>202</v>
      </c>
      <c r="C1793" t="s">
        <v>53</v>
      </c>
      <c r="E1793">
        <v>0.05</v>
      </c>
      <c r="F1793">
        <v>0.02</v>
      </c>
      <c r="G1793">
        <v>0.05</v>
      </c>
      <c r="H1793">
        <v>0.23</v>
      </c>
      <c r="I1793">
        <v>1.48</v>
      </c>
      <c r="J1793">
        <v>2.16</v>
      </c>
      <c r="K1793">
        <v>1.82</v>
      </c>
      <c r="L1793">
        <v>2.0299999999999998</v>
      </c>
      <c r="M1793">
        <v>2.09</v>
      </c>
      <c r="N1793">
        <v>4.16</v>
      </c>
      <c r="O1793">
        <v>4.66</v>
      </c>
      <c r="P1793">
        <v>4.99</v>
      </c>
    </row>
    <row r="1794" spans="1:16" x14ac:dyDescent="0.2">
      <c r="A1794" t="s">
        <v>272</v>
      </c>
      <c r="B1794" t="s">
        <v>203</v>
      </c>
      <c r="C1794" t="s">
        <v>53</v>
      </c>
      <c r="E1794">
        <v>0</v>
      </c>
      <c r="F1794">
        <v>0</v>
      </c>
      <c r="G1794">
        <v>0.28000000000000003</v>
      </c>
      <c r="H1794">
        <v>0.42</v>
      </c>
      <c r="I1794">
        <v>1.18</v>
      </c>
      <c r="J1794">
        <v>1.66</v>
      </c>
      <c r="K1794">
        <v>1.46</v>
      </c>
      <c r="L1794">
        <v>1.72</v>
      </c>
      <c r="M1794">
        <v>1.95</v>
      </c>
      <c r="N1794">
        <v>4.0999999999999996</v>
      </c>
      <c r="O1794">
        <v>4.8899999999999997</v>
      </c>
      <c r="P1794">
        <v>5.45</v>
      </c>
    </row>
    <row r="1795" spans="1:16" x14ac:dyDescent="0.2">
      <c r="A1795" t="s">
        <v>272</v>
      </c>
      <c r="B1795" t="s">
        <v>204</v>
      </c>
      <c r="C1795" t="s">
        <v>53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0.5</v>
      </c>
      <c r="N1795">
        <v>1</v>
      </c>
      <c r="O1795">
        <v>1.04</v>
      </c>
      <c r="P1795">
        <v>1.35</v>
      </c>
    </row>
    <row r="1796" spans="1:16" x14ac:dyDescent="0.2">
      <c r="A1796" t="s">
        <v>272</v>
      </c>
      <c r="B1796" t="s">
        <v>205</v>
      </c>
      <c r="C1796" t="s">
        <v>53</v>
      </c>
      <c r="E1796">
        <v>0.21</v>
      </c>
      <c r="F1796">
        <v>0.25</v>
      </c>
      <c r="G1796">
        <v>1.99</v>
      </c>
      <c r="H1796">
        <v>2.0099999999999998</v>
      </c>
      <c r="I1796">
        <v>4.96</v>
      </c>
      <c r="J1796">
        <v>8.57</v>
      </c>
      <c r="K1796">
        <v>7.01</v>
      </c>
      <c r="L1796">
        <v>7.74</v>
      </c>
      <c r="M1796">
        <v>8.27</v>
      </c>
      <c r="N1796">
        <v>47.18</v>
      </c>
      <c r="O1796">
        <v>70.53</v>
      </c>
      <c r="P1796">
        <v>124.87</v>
      </c>
    </row>
    <row r="1797" spans="1:16" x14ac:dyDescent="0.2">
      <c r="A1797" t="s">
        <v>259</v>
      </c>
      <c r="B1797" t="s">
        <v>348</v>
      </c>
      <c r="C1797" t="s">
        <v>53</v>
      </c>
      <c r="E1797">
        <v>0.91</v>
      </c>
      <c r="F1797">
        <v>0.86</v>
      </c>
      <c r="G1797">
        <v>1.21</v>
      </c>
      <c r="H1797">
        <v>1.49</v>
      </c>
      <c r="I1797">
        <v>1.35</v>
      </c>
      <c r="J1797">
        <v>0.94</v>
      </c>
      <c r="K1797">
        <v>0.57999999999999996</v>
      </c>
      <c r="L1797">
        <v>0.56000000000000005</v>
      </c>
      <c r="M1797">
        <v>1.26</v>
      </c>
      <c r="N1797">
        <v>1.1499999999999999</v>
      </c>
      <c r="O1797">
        <v>1.17</v>
      </c>
      <c r="P1797">
        <v>4.9800000000000004</v>
      </c>
    </row>
    <row r="1798" spans="1:16" x14ac:dyDescent="0.2">
      <c r="A1798" t="s">
        <v>259</v>
      </c>
      <c r="B1798" t="s">
        <v>261</v>
      </c>
      <c r="C1798" t="s">
        <v>53</v>
      </c>
      <c r="D1798">
        <v>987790</v>
      </c>
      <c r="E1798">
        <v>48879</v>
      </c>
      <c r="F1798">
        <v>50847</v>
      </c>
      <c r="G1798">
        <v>49497</v>
      </c>
      <c r="H1798">
        <v>50958</v>
      </c>
      <c r="I1798">
        <v>52881</v>
      </c>
      <c r="J1798">
        <v>54368</v>
      </c>
      <c r="K1798">
        <v>56892</v>
      </c>
      <c r="L1798">
        <v>55962</v>
      </c>
      <c r="M1798">
        <v>56567</v>
      </c>
      <c r="N1798">
        <v>60322</v>
      </c>
      <c r="O1798">
        <v>62095</v>
      </c>
      <c r="P1798">
        <v>72913</v>
      </c>
    </row>
    <row r="1799" spans="1:16" x14ac:dyDescent="0.2">
      <c r="A1799" t="s">
        <v>259</v>
      </c>
      <c r="B1799" t="s">
        <v>178</v>
      </c>
      <c r="C1799" t="s">
        <v>53</v>
      </c>
      <c r="D1799">
        <v>919633</v>
      </c>
      <c r="E1799">
        <v>46333</v>
      </c>
      <c r="F1799">
        <v>48104</v>
      </c>
      <c r="G1799">
        <v>46662</v>
      </c>
      <c r="H1799">
        <v>47695</v>
      </c>
      <c r="I1799">
        <v>49213</v>
      </c>
      <c r="J1799">
        <v>50333</v>
      </c>
      <c r="K1799">
        <v>52693</v>
      </c>
      <c r="L1799">
        <v>51615</v>
      </c>
      <c r="M1799">
        <v>52088</v>
      </c>
      <c r="N1799">
        <v>55905</v>
      </c>
      <c r="O1799">
        <v>57551</v>
      </c>
      <c r="P1799">
        <v>67792</v>
      </c>
    </row>
    <row r="1800" spans="1:16" x14ac:dyDescent="0.2">
      <c r="A1800" t="s">
        <v>259</v>
      </c>
      <c r="B1800" t="s">
        <v>349</v>
      </c>
      <c r="C1800" t="s">
        <v>53</v>
      </c>
      <c r="E1800">
        <v>0</v>
      </c>
      <c r="F1800">
        <v>0</v>
      </c>
      <c r="G1800">
        <v>0</v>
      </c>
      <c r="H1800">
        <v>21</v>
      </c>
      <c r="I1800">
        <v>23</v>
      </c>
      <c r="J1800">
        <v>30</v>
      </c>
      <c r="K1800">
        <v>30</v>
      </c>
      <c r="L1800">
        <v>30</v>
      </c>
      <c r="M1800">
        <v>32</v>
      </c>
      <c r="N1800">
        <v>112</v>
      </c>
      <c r="O1800">
        <v>215</v>
      </c>
      <c r="P1800">
        <v>602</v>
      </c>
    </row>
    <row r="1801" spans="1:16" x14ac:dyDescent="0.2">
      <c r="A1801" t="s">
        <v>350</v>
      </c>
      <c r="B1801" t="s">
        <v>193</v>
      </c>
      <c r="C1801" t="s">
        <v>53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</row>
    <row r="1802" spans="1:16" x14ac:dyDescent="0.2">
      <c r="A1802" t="s">
        <v>350</v>
      </c>
      <c r="B1802" t="s">
        <v>351</v>
      </c>
      <c r="C1802" t="s">
        <v>53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</row>
    <row r="1803" spans="1:16" x14ac:dyDescent="0.2">
      <c r="A1803" t="s">
        <v>350</v>
      </c>
      <c r="B1803" t="s">
        <v>352</v>
      </c>
      <c r="C1803" t="s">
        <v>53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</row>
    <row r="1804" spans="1:16" x14ac:dyDescent="0.2">
      <c r="A1804" t="s">
        <v>350</v>
      </c>
      <c r="B1804" t="s">
        <v>195</v>
      </c>
      <c r="C1804" t="s">
        <v>53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</row>
    <row r="1805" spans="1:16" x14ac:dyDescent="0.2">
      <c r="A1805" t="s">
        <v>350</v>
      </c>
      <c r="B1805" t="s">
        <v>196</v>
      </c>
      <c r="C1805" t="s">
        <v>53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</row>
    <row r="1806" spans="1:16" x14ac:dyDescent="0.2">
      <c r="A1806" t="s">
        <v>350</v>
      </c>
      <c r="B1806" t="s">
        <v>197</v>
      </c>
      <c r="C1806" t="s">
        <v>53</v>
      </c>
      <c r="E1806">
        <v>0</v>
      </c>
      <c r="F1806">
        <v>0</v>
      </c>
      <c r="G1806">
        <v>271</v>
      </c>
      <c r="H1806">
        <v>955</v>
      </c>
      <c r="I1806">
        <v>1552</v>
      </c>
      <c r="J1806">
        <v>1552</v>
      </c>
      <c r="K1806">
        <v>1552</v>
      </c>
      <c r="L1806">
        <v>2100</v>
      </c>
      <c r="M1806">
        <v>2415</v>
      </c>
      <c r="N1806">
        <v>2742</v>
      </c>
      <c r="O1806">
        <v>2742</v>
      </c>
      <c r="P1806">
        <v>2742</v>
      </c>
    </row>
    <row r="1807" spans="1:16" x14ac:dyDescent="0.2">
      <c r="A1807" t="s">
        <v>350</v>
      </c>
      <c r="B1807" t="s">
        <v>198</v>
      </c>
      <c r="C1807" t="s">
        <v>53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35</v>
      </c>
      <c r="P1807">
        <v>3601</v>
      </c>
    </row>
    <row r="1808" spans="1:16" x14ac:dyDescent="0.2">
      <c r="A1808" t="s">
        <v>350</v>
      </c>
      <c r="B1808" t="s">
        <v>199</v>
      </c>
      <c r="C1808" t="s">
        <v>53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</row>
    <row r="1809" spans="1:17" x14ac:dyDescent="0.2">
      <c r="A1809" t="s">
        <v>350</v>
      </c>
      <c r="B1809" t="s">
        <v>200</v>
      </c>
      <c r="C1809" t="s">
        <v>53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</row>
    <row r="1810" spans="1:17" x14ac:dyDescent="0.2">
      <c r="A1810" t="s">
        <v>350</v>
      </c>
      <c r="B1810" t="s">
        <v>201</v>
      </c>
      <c r="C1810" t="s">
        <v>53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</row>
    <row r="1811" spans="1:17" x14ac:dyDescent="0.2">
      <c r="A1811" t="s">
        <v>350</v>
      </c>
      <c r="B1811" t="s">
        <v>202</v>
      </c>
      <c r="C1811" t="s">
        <v>53</v>
      </c>
      <c r="E1811">
        <v>42</v>
      </c>
      <c r="F1811">
        <v>53</v>
      </c>
      <c r="G1811">
        <v>53</v>
      </c>
      <c r="H1811">
        <v>67</v>
      </c>
      <c r="I1811">
        <v>514</v>
      </c>
      <c r="J1811">
        <v>514</v>
      </c>
      <c r="K1811">
        <v>514</v>
      </c>
      <c r="L1811">
        <v>514</v>
      </c>
      <c r="M1811">
        <v>514</v>
      </c>
      <c r="N1811">
        <v>514</v>
      </c>
      <c r="O1811">
        <v>514</v>
      </c>
      <c r="P1811">
        <v>514</v>
      </c>
    </row>
    <row r="1812" spans="1:17" x14ac:dyDescent="0.2">
      <c r="A1812" t="s">
        <v>350</v>
      </c>
      <c r="B1812" t="s">
        <v>203</v>
      </c>
      <c r="C1812" t="s">
        <v>53</v>
      </c>
      <c r="E1812">
        <v>0</v>
      </c>
      <c r="F1812">
        <v>0</v>
      </c>
      <c r="G1812">
        <v>268</v>
      </c>
      <c r="H1812">
        <v>582</v>
      </c>
      <c r="I1812">
        <v>872</v>
      </c>
      <c r="J1812">
        <v>872</v>
      </c>
      <c r="K1812">
        <v>872</v>
      </c>
      <c r="L1812">
        <v>1041</v>
      </c>
      <c r="M1812">
        <v>1166</v>
      </c>
      <c r="N1812">
        <v>1166</v>
      </c>
      <c r="O1812">
        <v>1166</v>
      </c>
      <c r="P1812">
        <v>1166</v>
      </c>
    </row>
    <row r="1813" spans="1:17" x14ac:dyDescent="0.2">
      <c r="A1813" t="s">
        <v>350</v>
      </c>
      <c r="B1813" t="s">
        <v>204</v>
      </c>
      <c r="C1813" t="s">
        <v>53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</row>
    <row r="1814" spans="1:17" x14ac:dyDescent="0.2">
      <c r="A1814" t="s">
        <v>350</v>
      </c>
      <c r="B1814" t="s">
        <v>205</v>
      </c>
      <c r="C1814" t="s">
        <v>53</v>
      </c>
      <c r="E1814">
        <v>246</v>
      </c>
      <c r="F1814">
        <v>509</v>
      </c>
      <c r="G1814">
        <v>677</v>
      </c>
      <c r="H1814">
        <v>896</v>
      </c>
      <c r="I1814">
        <v>1119</v>
      </c>
      <c r="J1814">
        <v>1714</v>
      </c>
      <c r="K1814">
        <v>1764</v>
      </c>
      <c r="L1814">
        <v>1764</v>
      </c>
      <c r="M1814">
        <v>1764</v>
      </c>
      <c r="N1814">
        <v>3318</v>
      </c>
      <c r="O1814">
        <v>3990</v>
      </c>
      <c r="P1814">
        <v>5706</v>
      </c>
    </row>
    <row r="1815" spans="1:17" x14ac:dyDescent="0.2">
      <c r="A1815" t="s">
        <v>350</v>
      </c>
      <c r="B1815" t="s">
        <v>206</v>
      </c>
      <c r="C1815" t="s">
        <v>53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</row>
    <row r="1816" spans="1:17" x14ac:dyDescent="0.2">
      <c r="A1816" t="s">
        <v>350</v>
      </c>
      <c r="B1816" t="s">
        <v>207</v>
      </c>
      <c r="C1816" t="s">
        <v>53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</row>
    <row r="1817" spans="1:17" x14ac:dyDescent="0.2">
      <c r="A1817" t="s">
        <v>350</v>
      </c>
      <c r="B1817" t="s">
        <v>208</v>
      </c>
      <c r="C1817" t="s">
        <v>53</v>
      </c>
      <c r="E1817">
        <v>678</v>
      </c>
      <c r="F1817">
        <v>901</v>
      </c>
      <c r="G1817">
        <v>901</v>
      </c>
      <c r="H1817">
        <v>959</v>
      </c>
      <c r="I1817">
        <v>959</v>
      </c>
      <c r="J1817">
        <v>959</v>
      </c>
      <c r="K1817">
        <v>959</v>
      </c>
      <c r="L1817">
        <v>959</v>
      </c>
      <c r="M1817">
        <v>959</v>
      </c>
      <c r="N1817">
        <v>959</v>
      </c>
      <c r="O1817">
        <v>959</v>
      </c>
      <c r="P1817">
        <v>959</v>
      </c>
    </row>
    <row r="1818" spans="1:17" x14ac:dyDescent="0.2">
      <c r="A1818" t="s">
        <v>350</v>
      </c>
      <c r="B1818" t="s">
        <v>209</v>
      </c>
      <c r="C1818" t="s">
        <v>53</v>
      </c>
      <c r="E1818">
        <v>0</v>
      </c>
      <c r="F1818">
        <v>0</v>
      </c>
      <c r="G1818">
        <v>0</v>
      </c>
      <c r="H1818">
        <v>0</v>
      </c>
      <c r="I1818">
        <v>33</v>
      </c>
      <c r="J1818">
        <v>709</v>
      </c>
      <c r="K1818">
        <v>1163</v>
      </c>
      <c r="L1818">
        <v>1163</v>
      </c>
      <c r="M1818">
        <v>1163</v>
      </c>
      <c r="N1818">
        <v>3456</v>
      </c>
      <c r="O1818">
        <v>4371</v>
      </c>
      <c r="P1818">
        <v>6843</v>
      </c>
    </row>
    <row r="1819" spans="1:17" x14ac:dyDescent="0.2">
      <c r="A1819" t="s">
        <v>350</v>
      </c>
      <c r="B1819" t="s">
        <v>210</v>
      </c>
      <c r="C1819" t="s">
        <v>53</v>
      </c>
      <c r="E1819">
        <v>0</v>
      </c>
      <c r="F1819">
        <v>0</v>
      </c>
      <c r="G1819">
        <v>0</v>
      </c>
      <c r="H1819">
        <v>403</v>
      </c>
      <c r="I1819">
        <v>516</v>
      </c>
      <c r="J1819">
        <v>629</v>
      </c>
      <c r="K1819">
        <v>629</v>
      </c>
      <c r="L1819">
        <v>629</v>
      </c>
      <c r="M1819">
        <v>629</v>
      </c>
      <c r="N1819">
        <v>629</v>
      </c>
      <c r="O1819">
        <v>629</v>
      </c>
      <c r="P1819">
        <v>629</v>
      </c>
    </row>
    <row r="1820" spans="1:17" x14ac:dyDescent="0.2">
      <c r="A1820" t="s">
        <v>350</v>
      </c>
      <c r="B1820" t="s">
        <v>211</v>
      </c>
      <c r="C1820" t="s">
        <v>53</v>
      </c>
      <c r="E1820">
        <v>0</v>
      </c>
      <c r="F1820">
        <v>0</v>
      </c>
      <c r="G1820">
        <v>0</v>
      </c>
      <c r="H1820">
        <v>92</v>
      </c>
      <c r="I1820">
        <v>92</v>
      </c>
      <c r="J1820">
        <v>92</v>
      </c>
      <c r="K1820">
        <v>92</v>
      </c>
      <c r="L1820">
        <v>92</v>
      </c>
      <c r="M1820">
        <v>92</v>
      </c>
      <c r="N1820">
        <v>165</v>
      </c>
      <c r="O1820">
        <v>165</v>
      </c>
      <c r="P1820">
        <v>165</v>
      </c>
    </row>
    <row r="1821" spans="1:17" x14ac:dyDescent="0.2">
      <c r="A1821" t="s">
        <v>350</v>
      </c>
      <c r="B1821" t="s">
        <v>212</v>
      </c>
      <c r="C1821" t="s">
        <v>53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</row>
    <row r="1822" spans="1:17" x14ac:dyDescent="0.2">
      <c r="A1822" t="s">
        <v>350</v>
      </c>
      <c r="B1822" t="s">
        <v>213</v>
      </c>
      <c r="C1822" t="s">
        <v>53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</row>
    <row r="1823" spans="1:17" x14ac:dyDescent="0.2">
      <c r="A1823" t="s">
        <v>350</v>
      </c>
      <c r="B1823" t="s">
        <v>342</v>
      </c>
      <c r="C1823" t="s">
        <v>53</v>
      </c>
      <c r="E1823">
        <v>966</v>
      </c>
      <c r="F1823">
        <v>1464</v>
      </c>
      <c r="G1823">
        <v>2170</v>
      </c>
      <c r="H1823">
        <v>3953</v>
      </c>
      <c r="I1823">
        <v>5658</v>
      </c>
      <c r="J1823">
        <v>7041</v>
      </c>
      <c r="K1823">
        <v>7546</v>
      </c>
      <c r="L1823">
        <v>8262</v>
      </c>
      <c r="M1823">
        <v>8702</v>
      </c>
      <c r="N1823">
        <v>12950</v>
      </c>
      <c r="O1823">
        <v>14571</v>
      </c>
      <c r="P1823">
        <v>22326</v>
      </c>
    </row>
    <row r="1824" spans="1:17" x14ac:dyDescent="0.2">
      <c r="A1824" t="s">
        <v>230</v>
      </c>
      <c r="B1824" t="s">
        <v>353</v>
      </c>
      <c r="C1824" t="s">
        <v>53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1</v>
      </c>
      <c r="Q1824">
        <v>10360</v>
      </c>
    </row>
    <row r="1825" spans="1:17" x14ac:dyDescent="0.2">
      <c r="A1825" t="s">
        <v>230</v>
      </c>
      <c r="B1825" t="s">
        <v>354</v>
      </c>
      <c r="C1825" t="s">
        <v>53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1</v>
      </c>
      <c r="Q1825">
        <v>11010</v>
      </c>
    </row>
    <row r="1826" spans="1:17" x14ac:dyDescent="0.2">
      <c r="A1826" t="s">
        <v>230</v>
      </c>
      <c r="B1826" t="s">
        <v>355</v>
      </c>
      <c r="C1826" t="s">
        <v>53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1</v>
      </c>
      <c r="Q1826">
        <v>2680</v>
      </c>
    </row>
    <row r="1827" spans="1:17" x14ac:dyDescent="0.2">
      <c r="A1827" t="s">
        <v>230</v>
      </c>
      <c r="B1827" t="s">
        <v>356</v>
      </c>
      <c r="C1827" t="s">
        <v>53</v>
      </c>
      <c r="E1827">
        <v>0</v>
      </c>
      <c r="F1827">
        <v>0</v>
      </c>
      <c r="G1827">
        <v>0</v>
      </c>
      <c r="H1827">
        <v>0</v>
      </c>
      <c r="I1827">
        <v>0.21</v>
      </c>
      <c r="J1827">
        <v>0.21</v>
      </c>
      <c r="K1827">
        <v>0.21</v>
      </c>
      <c r="L1827">
        <v>0.21</v>
      </c>
      <c r="M1827">
        <v>0.21</v>
      </c>
      <c r="N1827">
        <v>0.21</v>
      </c>
      <c r="O1827">
        <v>0.21</v>
      </c>
      <c r="P1827">
        <v>1</v>
      </c>
      <c r="Q1827">
        <v>4875</v>
      </c>
    </row>
    <row r="1828" spans="1:17" x14ac:dyDescent="0.2">
      <c r="A1828" t="s">
        <v>340</v>
      </c>
      <c r="B1828" t="s">
        <v>193</v>
      </c>
      <c r="C1828" t="s">
        <v>50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</row>
    <row r="1829" spans="1:17" x14ac:dyDescent="0.2">
      <c r="A1829" t="s">
        <v>340</v>
      </c>
      <c r="B1829" t="s">
        <v>194</v>
      </c>
      <c r="C1829" t="s">
        <v>50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</row>
    <row r="1830" spans="1:17" x14ac:dyDescent="0.2">
      <c r="A1830" t="s">
        <v>340</v>
      </c>
      <c r="B1830" t="s">
        <v>195</v>
      </c>
      <c r="C1830" t="s">
        <v>50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</row>
    <row r="1831" spans="1:17" x14ac:dyDescent="0.2">
      <c r="A1831" t="s">
        <v>340</v>
      </c>
      <c r="B1831" t="s">
        <v>196</v>
      </c>
      <c r="C1831" t="s">
        <v>50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</row>
    <row r="1832" spans="1:17" x14ac:dyDescent="0.2">
      <c r="A1832" t="s">
        <v>340</v>
      </c>
      <c r="B1832" t="s">
        <v>197</v>
      </c>
      <c r="C1832" t="s">
        <v>50</v>
      </c>
      <c r="E1832">
        <v>0</v>
      </c>
      <c r="F1832">
        <v>0</v>
      </c>
      <c r="G1832">
        <v>0.78</v>
      </c>
      <c r="H1832">
        <v>1.46</v>
      </c>
      <c r="I1832">
        <v>2.33</v>
      </c>
      <c r="J1832">
        <v>2.6</v>
      </c>
      <c r="K1832">
        <v>2.6</v>
      </c>
      <c r="L1832">
        <v>3.13</v>
      </c>
      <c r="M1832">
        <v>3.13</v>
      </c>
      <c r="N1832">
        <v>4.47</v>
      </c>
      <c r="O1832">
        <v>4.47</v>
      </c>
      <c r="P1832">
        <v>4.47</v>
      </c>
    </row>
    <row r="1833" spans="1:17" x14ac:dyDescent="0.2">
      <c r="A1833" t="s">
        <v>340</v>
      </c>
      <c r="B1833" t="s">
        <v>198</v>
      </c>
      <c r="C1833" t="s">
        <v>50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</row>
    <row r="1834" spans="1:17" x14ac:dyDescent="0.2">
      <c r="A1834" t="s">
        <v>340</v>
      </c>
      <c r="B1834" t="s">
        <v>199</v>
      </c>
      <c r="C1834" t="s">
        <v>50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</row>
    <row r="1835" spans="1:17" x14ac:dyDescent="0.2">
      <c r="A1835" t="s">
        <v>340</v>
      </c>
      <c r="B1835" t="s">
        <v>200</v>
      </c>
      <c r="C1835" t="s">
        <v>50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</row>
    <row r="1836" spans="1:17" x14ac:dyDescent="0.2">
      <c r="A1836" t="s">
        <v>340</v>
      </c>
      <c r="B1836" t="s">
        <v>201</v>
      </c>
      <c r="C1836" t="s">
        <v>50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</row>
    <row r="1837" spans="1:17" x14ac:dyDescent="0.2">
      <c r="A1837" t="s">
        <v>340</v>
      </c>
      <c r="B1837" t="s">
        <v>202</v>
      </c>
      <c r="C1837" t="s">
        <v>50</v>
      </c>
      <c r="E1837">
        <v>0.31</v>
      </c>
      <c r="F1837">
        <v>0.4</v>
      </c>
      <c r="G1837">
        <v>0.4</v>
      </c>
      <c r="H1837">
        <v>0.4</v>
      </c>
      <c r="I1837">
        <v>6.55</v>
      </c>
      <c r="J1837">
        <v>8.49</v>
      </c>
      <c r="K1837">
        <v>8.49</v>
      </c>
      <c r="L1837">
        <v>8.49</v>
      </c>
      <c r="M1837">
        <v>9.39</v>
      </c>
      <c r="N1837">
        <v>9.6300000000000008</v>
      </c>
      <c r="O1837">
        <v>10.14</v>
      </c>
      <c r="P1837">
        <v>10.91</v>
      </c>
    </row>
    <row r="1838" spans="1:17" x14ac:dyDescent="0.2">
      <c r="A1838" t="s">
        <v>340</v>
      </c>
      <c r="B1838" t="s">
        <v>203</v>
      </c>
      <c r="C1838" t="s">
        <v>50</v>
      </c>
      <c r="E1838">
        <v>0</v>
      </c>
      <c r="F1838">
        <v>0</v>
      </c>
      <c r="G1838">
        <v>0.1</v>
      </c>
      <c r="H1838">
        <v>2.82</v>
      </c>
      <c r="I1838">
        <v>4.32</v>
      </c>
      <c r="J1838">
        <v>4.32</v>
      </c>
      <c r="K1838">
        <v>4.32</v>
      </c>
      <c r="L1838">
        <v>6.13</v>
      </c>
      <c r="M1838">
        <v>7.13</v>
      </c>
      <c r="N1838">
        <v>9.1300000000000008</v>
      </c>
      <c r="O1838">
        <v>9.1300000000000008</v>
      </c>
      <c r="P1838">
        <v>16.39</v>
      </c>
    </row>
    <row r="1839" spans="1:17" x14ac:dyDescent="0.2">
      <c r="A1839" t="s">
        <v>340</v>
      </c>
      <c r="B1839" t="s">
        <v>204</v>
      </c>
      <c r="C1839" t="s">
        <v>50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1</v>
      </c>
      <c r="N1839">
        <v>1</v>
      </c>
      <c r="O1839">
        <v>1</v>
      </c>
      <c r="P1839">
        <v>1</v>
      </c>
    </row>
    <row r="1840" spans="1:17" x14ac:dyDescent="0.2">
      <c r="A1840" t="s">
        <v>340</v>
      </c>
      <c r="B1840" t="s">
        <v>205</v>
      </c>
      <c r="C1840" t="s">
        <v>50</v>
      </c>
      <c r="E1840">
        <v>3</v>
      </c>
      <c r="F1840">
        <v>6</v>
      </c>
      <c r="G1840">
        <v>9</v>
      </c>
      <c r="H1840">
        <v>14.1</v>
      </c>
      <c r="I1840">
        <v>14.1</v>
      </c>
      <c r="J1840">
        <v>19</v>
      </c>
      <c r="K1840">
        <v>20.350000000000001</v>
      </c>
      <c r="L1840">
        <v>20.350000000000001</v>
      </c>
      <c r="M1840">
        <v>20.350000000000001</v>
      </c>
      <c r="N1840">
        <v>25.36</v>
      </c>
      <c r="O1840">
        <v>28.03</v>
      </c>
      <c r="P1840">
        <v>43.18</v>
      </c>
    </row>
    <row r="1841" spans="1:16" x14ac:dyDescent="0.2">
      <c r="A1841" t="s">
        <v>340</v>
      </c>
      <c r="B1841" t="s">
        <v>206</v>
      </c>
      <c r="C1841" t="s">
        <v>50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</row>
    <row r="1842" spans="1:16" x14ac:dyDescent="0.2">
      <c r="A1842" t="s">
        <v>340</v>
      </c>
      <c r="B1842" t="s">
        <v>207</v>
      </c>
      <c r="C1842" t="s">
        <v>50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</row>
    <row r="1843" spans="1:16" x14ac:dyDescent="0.2">
      <c r="A1843" t="s">
        <v>340</v>
      </c>
      <c r="B1843" t="s">
        <v>208</v>
      </c>
      <c r="C1843" t="s">
        <v>50</v>
      </c>
      <c r="E1843">
        <v>4.05</v>
      </c>
      <c r="F1843">
        <v>4.4000000000000004</v>
      </c>
      <c r="G1843">
        <v>5.44</v>
      </c>
      <c r="H1843">
        <v>5.49</v>
      </c>
      <c r="I1843">
        <v>5.49</v>
      </c>
      <c r="J1843">
        <v>5.49</v>
      </c>
      <c r="K1843">
        <v>5.49</v>
      </c>
      <c r="L1843">
        <v>5.49</v>
      </c>
      <c r="M1843">
        <v>5.49</v>
      </c>
      <c r="N1843">
        <v>5.49</v>
      </c>
      <c r="O1843">
        <v>5.49</v>
      </c>
      <c r="P1843">
        <v>5.49</v>
      </c>
    </row>
    <row r="1844" spans="1:16" x14ac:dyDescent="0.2">
      <c r="A1844" t="s">
        <v>340</v>
      </c>
      <c r="B1844" t="s">
        <v>209</v>
      </c>
      <c r="C1844" t="s">
        <v>50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0.71</v>
      </c>
      <c r="K1844">
        <v>2.71</v>
      </c>
      <c r="L1844">
        <v>2.71</v>
      </c>
      <c r="M1844">
        <v>2.71</v>
      </c>
      <c r="N1844">
        <v>6.11</v>
      </c>
      <c r="O1844">
        <v>8.01</v>
      </c>
      <c r="P1844">
        <v>14.39</v>
      </c>
    </row>
    <row r="1845" spans="1:16" x14ac:dyDescent="0.2">
      <c r="A1845" t="s">
        <v>340</v>
      </c>
      <c r="B1845" t="s">
        <v>210</v>
      </c>
      <c r="C1845" t="s">
        <v>50</v>
      </c>
      <c r="E1845">
        <v>0</v>
      </c>
      <c r="F1845">
        <v>0</v>
      </c>
      <c r="G1845">
        <v>0</v>
      </c>
      <c r="H1845">
        <v>2.12</v>
      </c>
      <c r="I1845">
        <v>2.12</v>
      </c>
      <c r="J1845">
        <v>3.12</v>
      </c>
      <c r="K1845">
        <v>3.12</v>
      </c>
      <c r="L1845">
        <v>3.12</v>
      </c>
      <c r="M1845">
        <v>3.12</v>
      </c>
      <c r="N1845">
        <v>3.17</v>
      </c>
      <c r="O1845">
        <v>3.17</v>
      </c>
      <c r="P1845">
        <v>3.17</v>
      </c>
    </row>
    <row r="1846" spans="1:16" x14ac:dyDescent="0.2">
      <c r="A1846" t="s">
        <v>340</v>
      </c>
      <c r="B1846" t="s">
        <v>211</v>
      </c>
      <c r="C1846" t="s">
        <v>50</v>
      </c>
      <c r="E1846">
        <v>0</v>
      </c>
      <c r="F1846">
        <v>0</v>
      </c>
      <c r="G1846">
        <v>0</v>
      </c>
      <c r="H1846">
        <v>0.5</v>
      </c>
      <c r="I1846">
        <v>0.5</v>
      </c>
      <c r="J1846">
        <v>0.5</v>
      </c>
      <c r="K1846">
        <v>0.5</v>
      </c>
      <c r="L1846">
        <v>0.5</v>
      </c>
      <c r="M1846">
        <v>0.5</v>
      </c>
      <c r="N1846">
        <v>0.5</v>
      </c>
      <c r="O1846">
        <v>0.5</v>
      </c>
      <c r="P1846">
        <v>0.5</v>
      </c>
    </row>
    <row r="1847" spans="1:16" x14ac:dyDescent="0.2">
      <c r="A1847" t="s">
        <v>340</v>
      </c>
      <c r="B1847" t="s">
        <v>212</v>
      </c>
      <c r="C1847" t="s">
        <v>50</v>
      </c>
      <c r="E1847">
        <v>0.28999999999999998</v>
      </c>
      <c r="F1847">
        <v>0.28999999999999998</v>
      </c>
      <c r="G1847">
        <v>0.46</v>
      </c>
      <c r="H1847">
        <v>0.46</v>
      </c>
      <c r="I1847">
        <v>0.46</v>
      </c>
      <c r="J1847">
        <v>0.46</v>
      </c>
      <c r="K1847">
        <v>0.46</v>
      </c>
      <c r="L1847">
        <v>0.17</v>
      </c>
      <c r="M1847">
        <v>0.17</v>
      </c>
      <c r="N1847">
        <v>0</v>
      </c>
      <c r="O1847">
        <v>0</v>
      </c>
      <c r="P1847">
        <v>0</v>
      </c>
    </row>
    <row r="1848" spans="1:16" x14ac:dyDescent="0.2">
      <c r="A1848" t="s">
        <v>340</v>
      </c>
      <c r="B1848" t="s">
        <v>213</v>
      </c>
      <c r="C1848" t="s">
        <v>50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</row>
    <row r="1849" spans="1:16" x14ac:dyDescent="0.2">
      <c r="A1849" t="s">
        <v>340</v>
      </c>
      <c r="B1849" t="s">
        <v>218</v>
      </c>
      <c r="C1849" t="s">
        <v>50</v>
      </c>
      <c r="E1849">
        <v>-0.49</v>
      </c>
      <c r="F1849">
        <v>-0.49</v>
      </c>
      <c r="G1849">
        <v>-0.49</v>
      </c>
      <c r="H1849">
        <v>-0.49</v>
      </c>
      <c r="I1849">
        <v>-0.49</v>
      </c>
      <c r="J1849">
        <v>-0.49</v>
      </c>
      <c r="K1849">
        <v>-0.49</v>
      </c>
      <c r="L1849">
        <v>-0.49</v>
      </c>
      <c r="M1849">
        <v>-0.49</v>
      </c>
      <c r="N1849">
        <v>-0.49</v>
      </c>
      <c r="O1849">
        <v>-0.49</v>
      </c>
      <c r="P1849">
        <v>-3.38</v>
      </c>
    </row>
    <row r="1850" spans="1:16" x14ac:dyDescent="0.2">
      <c r="A1850" t="s">
        <v>340</v>
      </c>
      <c r="B1850" t="s">
        <v>342</v>
      </c>
      <c r="C1850" t="s">
        <v>50</v>
      </c>
      <c r="E1850">
        <v>7.16</v>
      </c>
      <c r="F1850">
        <v>10.6</v>
      </c>
      <c r="G1850">
        <v>15.69</v>
      </c>
      <c r="H1850">
        <v>26.88</v>
      </c>
      <c r="I1850">
        <v>35.39</v>
      </c>
      <c r="J1850">
        <v>44.21</v>
      </c>
      <c r="K1850">
        <v>47.56</v>
      </c>
      <c r="L1850">
        <v>49.61</v>
      </c>
      <c r="M1850">
        <v>52.51</v>
      </c>
      <c r="N1850">
        <v>64.38</v>
      </c>
      <c r="O1850">
        <v>69.459999999999994</v>
      </c>
      <c r="P1850">
        <v>96.13</v>
      </c>
    </row>
    <row r="1851" spans="1:16" x14ac:dyDescent="0.2">
      <c r="A1851" t="s">
        <v>266</v>
      </c>
      <c r="B1851" t="s">
        <v>267</v>
      </c>
      <c r="C1851" t="s">
        <v>50</v>
      </c>
      <c r="E1851">
        <v>202.31</v>
      </c>
      <c r="F1851">
        <v>204.45</v>
      </c>
      <c r="G1851">
        <v>206.75</v>
      </c>
      <c r="H1851">
        <v>212.74</v>
      </c>
      <c r="I1851">
        <v>220.24</v>
      </c>
      <c r="J1851">
        <v>229.66</v>
      </c>
      <c r="K1851">
        <v>235.18</v>
      </c>
      <c r="L1851">
        <v>240.63</v>
      </c>
      <c r="M1851">
        <v>246.15</v>
      </c>
      <c r="N1851">
        <v>269.82</v>
      </c>
      <c r="O1851">
        <v>276.22000000000003</v>
      </c>
      <c r="P1851">
        <v>295.94</v>
      </c>
    </row>
    <row r="1852" spans="1:16" x14ac:dyDescent="0.2">
      <c r="A1852" t="s">
        <v>270</v>
      </c>
      <c r="B1852" t="s">
        <v>193</v>
      </c>
      <c r="C1852" t="s">
        <v>50</v>
      </c>
      <c r="E1852">
        <v>2.94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 x14ac:dyDescent="0.2">
      <c r="A1853" t="s">
        <v>270</v>
      </c>
      <c r="B1853" t="s">
        <v>194</v>
      </c>
      <c r="C1853" t="s">
        <v>50</v>
      </c>
      <c r="E1853">
        <v>52.28</v>
      </c>
      <c r="F1853">
        <v>62.72</v>
      </c>
      <c r="G1853">
        <v>53.24</v>
      </c>
      <c r="H1853">
        <v>38.08</v>
      </c>
      <c r="I1853">
        <v>24.48</v>
      </c>
      <c r="J1853">
        <v>18.940000000000001</v>
      </c>
      <c r="K1853">
        <v>15.37</v>
      </c>
      <c r="L1853">
        <v>15.78</v>
      </c>
      <c r="M1853">
        <v>14.79</v>
      </c>
      <c r="N1853">
        <v>8.8000000000000007</v>
      </c>
      <c r="O1853">
        <v>10.39</v>
      </c>
      <c r="P1853">
        <v>1.88</v>
      </c>
    </row>
    <row r="1854" spans="1:16" x14ac:dyDescent="0.2">
      <c r="A1854" t="s">
        <v>270</v>
      </c>
      <c r="B1854" t="s">
        <v>195</v>
      </c>
      <c r="C1854" t="s">
        <v>50</v>
      </c>
      <c r="E1854">
        <v>11.51</v>
      </c>
      <c r="F1854">
        <v>12.83</v>
      </c>
      <c r="G1854">
        <v>12.43</v>
      </c>
      <c r="H1854">
        <v>12.38</v>
      </c>
      <c r="I1854">
        <v>12.12</v>
      </c>
      <c r="J1854">
        <v>9.59</v>
      </c>
      <c r="K1854">
        <v>7.92</v>
      </c>
      <c r="L1854">
        <v>6.82</v>
      </c>
      <c r="M1854">
        <v>5.67</v>
      </c>
      <c r="N1854">
        <v>1</v>
      </c>
      <c r="O1854">
        <v>0</v>
      </c>
      <c r="P1854">
        <v>0</v>
      </c>
    </row>
    <row r="1855" spans="1:16" x14ac:dyDescent="0.2">
      <c r="A1855" t="s">
        <v>270</v>
      </c>
      <c r="B1855" t="s">
        <v>196</v>
      </c>
      <c r="C1855" t="s">
        <v>50</v>
      </c>
      <c r="E1855">
        <v>23.6</v>
      </c>
      <c r="F1855">
        <v>5.09</v>
      </c>
      <c r="G1855">
        <v>5.09</v>
      </c>
      <c r="H1855">
        <v>5.1100000000000003</v>
      </c>
      <c r="I1855">
        <v>5.09</v>
      </c>
      <c r="J1855">
        <v>5.1100000000000003</v>
      </c>
      <c r="K1855">
        <v>5.09</v>
      </c>
      <c r="L1855">
        <v>5.09</v>
      </c>
      <c r="M1855">
        <v>5.09</v>
      </c>
      <c r="N1855">
        <v>5.09</v>
      </c>
      <c r="O1855">
        <v>5.1100000000000003</v>
      </c>
      <c r="P1855">
        <v>5.09</v>
      </c>
    </row>
    <row r="1856" spans="1:16" x14ac:dyDescent="0.2">
      <c r="A1856" t="s">
        <v>270</v>
      </c>
      <c r="B1856" t="s">
        <v>197</v>
      </c>
      <c r="C1856" t="s">
        <v>50</v>
      </c>
      <c r="E1856">
        <v>11.28</v>
      </c>
      <c r="F1856">
        <v>11.24</v>
      </c>
      <c r="G1856">
        <v>17.23</v>
      </c>
      <c r="H1856">
        <v>22.51</v>
      </c>
      <c r="I1856">
        <v>28.75</v>
      </c>
      <c r="J1856">
        <v>30.26</v>
      </c>
      <c r="K1856">
        <v>30.41</v>
      </c>
      <c r="L1856">
        <v>34.17</v>
      </c>
      <c r="M1856">
        <v>34.159999999999997</v>
      </c>
      <c r="N1856">
        <v>43.67</v>
      </c>
      <c r="O1856">
        <v>43.47</v>
      </c>
      <c r="P1856">
        <v>40.4</v>
      </c>
    </row>
    <row r="1857" spans="1:16" x14ac:dyDescent="0.2">
      <c r="A1857" t="s">
        <v>270</v>
      </c>
      <c r="B1857" t="s">
        <v>198</v>
      </c>
      <c r="C1857" t="s">
        <v>50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</row>
    <row r="1858" spans="1:16" x14ac:dyDescent="0.2">
      <c r="A1858" t="s">
        <v>270</v>
      </c>
      <c r="B1858" t="s">
        <v>199</v>
      </c>
      <c r="C1858" t="s">
        <v>50</v>
      </c>
      <c r="E1858">
        <v>2.4900000000000002</v>
      </c>
      <c r="F1858">
        <v>2.48</v>
      </c>
      <c r="G1858">
        <v>2.48</v>
      </c>
      <c r="H1858">
        <v>2.4900000000000002</v>
      </c>
      <c r="I1858">
        <v>2.4700000000000002</v>
      </c>
      <c r="J1858">
        <v>2.48</v>
      </c>
      <c r="K1858">
        <v>3.29</v>
      </c>
      <c r="L1858">
        <v>2.4700000000000002</v>
      </c>
      <c r="M1858">
        <v>2.4700000000000002</v>
      </c>
      <c r="N1858">
        <v>2.23</v>
      </c>
      <c r="O1858">
        <v>2.2400000000000002</v>
      </c>
      <c r="P1858">
        <v>2.4500000000000002</v>
      </c>
    </row>
    <row r="1859" spans="1:16" x14ac:dyDescent="0.2">
      <c r="A1859" t="s">
        <v>270</v>
      </c>
      <c r="B1859" t="s">
        <v>200</v>
      </c>
      <c r="C1859" t="s">
        <v>50</v>
      </c>
      <c r="E1859">
        <v>0.9</v>
      </c>
      <c r="F1859">
        <v>1.66</v>
      </c>
      <c r="G1859">
        <v>0.89</v>
      </c>
      <c r="H1859">
        <v>0.9</v>
      </c>
      <c r="I1859">
        <v>0.89</v>
      </c>
      <c r="J1859">
        <v>1.39</v>
      </c>
      <c r="K1859">
        <v>1.48</v>
      </c>
      <c r="L1859">
        <v>1.1599999999999999</v>
      </c>
      <c r="M1859">
        <v>0.86</v>
      </c>
      <c r="N1859">
        <v>0.86</v>
      </c>
      <c r="O1859">
        <v>1.05</v>
      </c>
      <c r="P1859">
        <v>1.1399999999999999</v>
      </c>
    </row>
    <row r="1860" spans="1:16" x14ac:dyDescent="0.2">
      <c r="A1860" t="s">
        <v>270</v>
      </c>
      <c r="B1860" t="s">
        <v>201</v>
      </c>
      <c r="C1860" t="s">
        <v>50</v>
      </c>
      <c r="E1860">
        <v>27.19</v>
      </c>
      <c r="F1860">
        <v>27.11</v>
      </c>
      <c r="G1860">
        <v>27.11</v>
      </c>
      <c r="H1860">
        <v>27.19</v>
      </c>
      <c r="I1860">
        <v>27.11</v>
      </c>
      <c r="J1860">
        <v>27.19</v>
      </c>
      <c r="K1860">
        <v>27.11</v>
      </c>
      <c r="L1860">
        <v>27.11</v>
      </c>
      <c r="M1860">
        <v>27.11</v>
      </c>
      <c r="N1860">
        <v>27.11</v>
      </c>
      <c r="O1860">
        <v>27.19</v>
      </c>
      <c r="P1860">
        <v>27.11</v>
      </c>
    </row>
    <row r="1861" spans="1:16" x14ac:dyDescent="0.2">
      <c r="A1861" t="s">
        <v>270</v>
      </c>
      <c r="B1861" t="s">
        <v>202</v>
      </c>
      <c r="C1861" t="s">
        <v>50</v>
      </c>
      <c r="E1861">
        <v>22.29</v>
      </c>
      <c r="F1861">
        <v>22.63</v>
      </c>
      <c r="G1861">
        <v>22.38</v>
      </c>
      <c r="H1861">
        <v>22.47</v>
      </c>
      <c r="I1861">
        <v>35.03</v>
      </c>
      <c r="J1861">
        <v>38.82</v>
      </c>
      <c r="K1861">
        <v>38.86</v>
      </c>
      <c r="L1861">
        <v>38.67</v>
      </c>
      <c r="M1861">
        <v>40.71</v>
      </c>
      <c r="N1861">
        <v>40.770000000000003</v>
      </c>
      <c r="O1861">
        <v>41.79</v>
      </c>
      <c r="P1861">
        <v>41.17</v>
      </c>
    </row>
    <row r="1862" spans="1:16" x14ac:dyDescent="0.2">
      <c r="A1862" t="s">
        <v>270</v>
      </c>
      <c r="B1862" t="s">
        <v>203</v>
      </c>
      <c r="C1862" t="s">
        <v>50</v>
      </c>
      <c r="E1862">
        <v>0</v>
      </c>
      <c r="F1862">
        <v>0</v>
      </c>
      <c r="G1862">
        <v>0.37</v>
      </c>
      <c r="H1862">
        <v>11.04</v>
      </c>
      <c r="I1862">
        <v>17.2</v>
      </c>
      <c r="J1862">
        <v>16.93</v>
      </c>
      <c r="K1862">
        <v>17.16</v>
      </c>
      <c r="L1862">
        <v>23.86</v>
      </c>
      <c r="M1862">
        <v>27.75</v>
      </c>
      <c r="N1862">
        <v>36.01</v>
      </c>
      <c r="O1862">
        <v>36.17</v>
      </c>
      <c r="P1862">
        <v>64.05</v>
      </c>
    </row>
    <row r="1863" spans="1:16" x14ac:dyDescent="0.2">
      <c r="A1863" t="s">
        <v>270</v>
      </c>
      <c r="B1863" t="s">
        <v>204</v>
      </c>
      <c r="C1863" t="s">
        <v>50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3.46</v>
      </c>
      <c r="N1863">
        <v>3.41</v>
      </c>
      <c r="O1863">
        <v>3.37</v>
      </c>
      <c r="P1863">
        <v>3.07</v>
      </c>
    </row>
    <row r="1864" spans="1:16" x14ac:dyDescent="0.2">
      <c r="A1864" t="s">
        <v>270</v>
      </c>
      <c r="B1864" t="s">
        <v>205</v>
      </c>
      <c r="C1864" t="s">
        <v>50</v>
      </c>
      <c r="E1864">
        <v>59.97</v>
      </c>
      <c r="F1864">
        <v>68.61</v>
      </c>
      <c r="G1864">
        <v>75.209999999999994</v>
      </c>
      <c r="H1864">
        <v>87.25</v>
      </c>
      <c r="I1864">
        <v>86.84</v>
      </c>
      <c r="J1864">
        <v>98.32</v>
      </c>
      <c r="K1864">
        <v>103.14</v>
      </c>
      <c r="L1864">
        <v>102.41</v>
      </c>
      <c r="M1864">
        <v>102.11</v>
      </c>
      <c r="N1864">
        <v>114.48</v>
      </c>
      <c r="O1864">
        <v>121.01</v>
      </c>
      <c r="P1864">
        <v>141.21</v>
      </c>
    </row>
    <row r="1865" spans="1:16" x14ac:dyDescent="0.2">
      <c r="A1865" t="s">
        <v>270</v>
      </c>
      <c r="B1865" t="s">
        <v>206</v>
      </c>
      <c r="C1865" t="s">
        <v>50</v>
      </c>
      <c r="E1865">
        <v>29.54</v>
      </c>
      <c r="F1865">
        <v>31.54</v>
      </c>
      <c r="G1865">
        <v>33.71</v>
      </c>
      <c r="H1865">
        <v>38.340000000000003</v>
      </c>
      <c r="I1865">
        <v>42.89</v>
      </c>
      <c r="J1865">
        <v>47.7</v>
      </c>
      <c r="K1865">
        <v>49.88</v>
      </c>
      <c r="L1865">
        <v>52.14</v>
      </c>
      <c r="M1865">
        <v>54.36</v>
      </c>
      <c r="N1865">
        <v>63.11</v>
      </c>
      <c r="O1865">
        <v>65.56</v>
      </c>
      <c r="P1865">
        <v>76.78</v>
      </c>
    </row>
    <row r="1866" spans="1:16" x14ac:dyDescent="0.2">
      <c r="A1866" t="s">
        <v>270</v>
      </c>
      <c r="B1866" t="s">
        <v>343</v>
      </c>
      <c r="C1866" t="s">
        <v>50</v>
      </c>
      <c r="E1866">
        <v>-2.59</v>
      </c>
      <c r="F1866">
        <v>-2.88</v>
      </c>
      <c r="G1866">
        <v>-3.19</v>
      </c>
      <c r="H1866">
        <v>-3.38</v>
      </c>
      <c r="I1866">
        <v>-3.37</v>
      </c>
      <c r="J1866">
        <v>-3.7</v>
      </c>
      <c r="K1866">
        <v>-4.57</v>
      </c>
      <c r="L1866">
        <v>-4.5999999999999996</v>
      </c>
      <c r="M1866">
        <v>-4.57</v>
      </c>
      <c r="N1866">
        <v>-6.04</v>
      </c>
      <c r="O1866">
        <v>-6.91</v>
      </c>
      <c r="P1866">
        <v>-9.2200000000000006</v>
      </c>
    </row>
    <row r="1867" spans="1:16" x14ac:dyDescent="0.2">
      <c r="A1867" t="s">
        <v>270</v>
      </c>
      <c r="B1867" t="s">
        <v>210</v>
      </c>
      <c r="C1867" t="s">
        <v>50</v>
      </c>
      <c r="E1867">
        <v>-0.5</v>
      </c>
      <c r="F1867">
        <v>-0.6</v>
      </c>
      <c r="G1867">
        <v>-0.87</v>
      </c>
      <c r="H1867">
        <v>-2.5299999999999998</v>
      </c>
      <c r="I1867">
        <v>-2.78</v>
      </c>
      <c r="J1867">
        <v>-3.6</v>
      </c>
      <c r="K1867">
        <v>-3.41</v>
      </c>
      <c r="L1867">
        <v>-3.51</v>
      </c>
      <c r="M1867">
        <v>-3.46</v>
      </c>
      <c r="N1867">
        <v>-3.55</v>
      </c>
      <c r="O1867">
        <v>-3.41</v>
      </c>
      <c r="P1867">
        <v>-2.91</v>
      </c>
    </row>
    <row r="1868" spans="1:16" x14ac:dyDescent="0.2">
      <c r="A1868" t="s">
        <v>270</v>
      </c>
      <c r="B1868" t="s">
        <v>211</v>
      </c>
      <c r="C1868" t="s">
        <v>50</v>
      </c>
      <c r="E1868">
        <v>0</v>
      </c>
      <c r="F1868">
        <v>0</v>
      </c>
      <c r="G1868">
        <v>0</v>
      </c>
      <c r="H1868">
        <v>-0.43</v>
      </c>
      <c r="I1868">
        <v>-0.51</v>
      </c>
      <c r="J1868">
        <v>-0.56999999999999995</v>
      </c>
      <c r="K1868">
        <v>-0.5</v>
      </c>
      <c r="L1868">
        <v>-0.53</v>
      </c>
      <c r="M1868">
        <v>-0.54</v>
      </c>
      <c r="N1868">
        <v>-0.51</v>
      </c>
      <c r="O1868">
        <v>-0.45</v>
      </c>
      <c r="P1868">
        <v>-0.4</v>
      </c>
    </row>
    <row r="1869" spans="1:16" x14ac:dyDescent="0.2">
      <c r="A1869" t="s">
        <v>270</v>
      </c>
      <c r="B1869" t="s">
        <v>212</v>
      </c>
      <c r="C1869" t="s">
        <v>50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</row>
    <row r="1870" spans="1:16" x14ac:dyDescent="0.2">
      <c r="A1870" t="s">
        <v>270</v>
      </c>
      <c r="B1870" t="s">
        <v>213</v>
      </c>
      <c r="C1870" t="s">
        <v>50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</row>
    <row r="1871" spans="1:16" x14ac:dyDescent="0.2">
      <c r="A1871" t="s">
        <v>270</v>
      </c>
      <c r="B1871" t="s">
        <v>344</v>
      </c>
      <c r="C1871" t="s">
        <v>50</v>
      </c>
      <c r="E1871">
        <v>12.09</v>
      </c>
      <c r="F1871">
        <v>12.96</v>
      </c>
      <c r="G1871">
        <v>16.8</v>
      </c>
      <c r="H1871">
        <v>15.47</v>
      </c>
      <c r="I1871">
        <v>12.24</v>
      </c>
      <c r="J1871">
        <v>16.149999999999999</v>
      </c>
      <c r="K1871">
        <v>19.239999999999998</v>
      </c>
      <c r="L1871">
        <v>18.07</v>
      </c>
      <c r="M1871">
        <v>18.25</v>
      </c>
      <c r="N1871">
        <v>24.06</v>
      </c>
      <c r="O1871">
        <v>22.46</v>
      </c>
      <c r="P1871">
        <v>14.9</v>
      </c>
    </row>
    <row r="1872" spans="1:16" x14ac:dyDescent="0.2">
      <c r="A1872" t="s">
        <v>270</v>
      </c>
      <c r="B1872" t="s">
        <v>345</v>
      </c>
      <c r="C1872" t="s">
        <v>50</v>
      </c>
      <c r="E1872">
        <v>-3.07</v>
      </c>
      <c r="F1872">
        <v>-1.77</v>
      </c>
      <c r="G1872">
        <v>-4.62</v>
      </c>
      <c r="H1872">
        <v>-6.88</v>
      </c>
      <c r="I1872">
        <v>-6.45</v>
      </c>
      <c r="J1872">
        <v>-7.3</v>
      </c>
      <c r="K1872">
        <v>-5.3</v>
      </c>
      <c r="L1872">
        <v>-5.82</v>
      </c>
      <c r="M1872">
        <v>-6.71</v>
      </c>
      <c r="N1872">
        <v>-6.91</v>
      </c>
      <c r="O1872">
        <v>-5.4</v>
      </c>
      <c r="P1872">
        <v>-11.39</v>
      </c>
    </row>
    <row r="1873" spans="1:16" x14ac:dyDescent="0.2">
      <c r="A1873" t="s">
        <v>270</v>
      </c>
      <c r="B1873" t="s">
        <v>272</v>
      </c>
      <c r="C1873" t="s">
        <v>50</v>
      </c>
      <c r="E1873">
        <v>0.26</v>
      </c>
      <c r="F1873">
        <v>0.33</v>
      </c>
      <c r="G1873">
        <v>2.65</v>
      </c>
      <c r="H1873">
        <v>6.71</v>
      </c>
      <c r="I1873">
        <v>8.73</v>
      </c>
      <c r="J1873">
        <v>13.55</v>
      </c>
      <c r="K1873">
        <v>12.1</v>
      </c>
      <c r="L1873">
        <v>13.65</v>
      </c>
      <c r="M1873">
        <v>15.32</v>
      </c>
      <c r="N1873">
        <v>18.7</v>
      </c>
      <c r="O1873">
        <v>20.52</v>
      </c>
      <c r="P1873">
        <v>50.49</v>
      </c>
    </row>
    <row r="1874" spans="1:16" x14ac:dyDescent="0.2">
      <c r="A1874" t="s">
        <v>270</v>
      </c>
      <c r="B1874" t="s">
        <v>346</v>
      </c>
      <c r="C1874" t="s">
        <v>50</v>
      </c>
      <c r="E1874">
        <v>9.02</v>
      </c>
      <c r="F1874">
        <v>11.19</v>
      </c>
      <c r="G1874">
        <v>12.18</v>
      </c>
      <c r="H1874">
        <v>8.59</v>
      </c>
      <c r="I1874">
        <v>5.79</v>
      </c>
      <c r="J1874">
        <v>8.84</v>
      </c>
      <c r="K1874">
        <v>13.94</v>
      </c>
      <c r="L1874">
        <v>12.25</v>
      </c>
      <c r="M1874">
        <v>11.54</v>
      </c>
      <c r="N1874">
        <v>17.149999999999999</v>
      </c>
      <c r="O1874">
        <v>17.059999999999999</v>
      </c>
      <c r="P1874">
        <v>3.51</v>
      </c>
    </row>
    <row r="1875" spans="1:16" x14ac:dyDescent="0.2">
      <c r="A1875" t="s">
        <v>270</v>
      </c>
      <c r="B1875" t="s">
        <v>347</v>
      </c>
      <c r="C1875" t="s">
        <v>50</v>
      </c>
      <c r="E1875">
        <v>253</v>
      </c>
      <c r="F1875">
        <v>255.39</v>
      </c>
      <c r="G1875">
        <v>262.89</v>
      </c>
      <c r="H1875">
        <v>276.88</v>
      </c>
      <c r="I1875">
        <v>288.45999999999998</v>
      </c>
      <c r="J1875">
        <v>305</v>
      </c>
      <c r="K1875">
        <v>310.45999999999998</v>
      </c>
      <c r="L1875">
        <v>319.14</v>
      </c>
      <c r="M1875">
        <v>328.22</v>
      </c>
      <c r="N1875">
        <v>360.51</v>
      </c>
      <c r="O1875">
        <v>369.07</v>
      </c>
      <c r="P1875">
        <v>406.72</v>
      </c>
    </row>
    <row r="1876" spans="1:16" x14ac:dyDescent="0.2">
      <c r="A1876" t="s">
        <v>272</v>
      </c>
      <c r="B1876" t="s">
        <v>202</v>
      </c>
      <c r="C1876" t="s">
        <v>50</v>
      </c>
      <c r="E1876">
        <v>0.02</v>
      </c>
      <c r="F1876">
        <v>0.03</v>
      </c>
      <c r="G1876">
        <v>0.28000000000000003</v>
      </c>
      <c r="H1876">
        <v>0.25</v>
      </c>
      <c r="I1876">
        <v>1.82</v>
      </c>
      <c r="J1876">
        <v>2.72</v>
      </c>
      <c r="K1876">
        <v>2.57</v>
      </c>
      <c r="L1876">
        <v>2.76</v>
      </c>
      <c r="M1876">
        <v>3.1</v>
      </c>
      <c r="N1876">
        <v>3.49</v>
      </c>
      <c r="O1876">
        <v>3.58</v>
      </c>
      <c r="P1876">
        <v>5.68</v>
      </c>
    </row>
    <row r="1877" spans="1:16" x14ac:dyDescent="0.2">
      <c r="A1877" t="s">
        <v>272</v>
      </c>
      <c r="B1877" t="s">
        <v>203</v>
      </c>
      <c r="C1877" t="s">
        <v>50</v>
      </c>
      <c r="E1877">
        <v>0</v>
      </c>
      <c r="F1877">
        <v>0</v>
      </c>
      <c r="G1877">
        <v>0.02</v>
      </c>
      <c r="H1877">
        <v>0.86</v>
      </c>
      <c r="I1877">
        <v>1.1499999999999999</v>
      </c>
      <c r="J1877">
        <v>1.47</v>
      </c>
      <c r="K1877">
        <v>1.19</v>
      </c>
      <c r="L1877">
        <v>1.82</v>
      </c>
      <c r="M1877">
        <v>2.2599999999999998</v>
      </c>
      <c r="N1877">
        <v>2.65</v>
      </c>
      <c r="O1877">
        <v>2.59</v>
      </c>
      <c r="P1877">
        <v>6.05</v>
      </c>
    </row>
    <row r="1878" spans="1:16" x14ac:dyDescent="0.2">
      <c r="A1878" t="s">
        <v>272</v>
      </c>
      <c r="B1878" t="s">
        <v>204</v>
      </c>
      <c r="C1878" t="s">
        <v>50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0.59</v>
      </c>
      <c r="N1878">
        <v>0.64</v>
      </c>
      <c r="O1878">
        <v>0.68</v>
      </c>
      <c r="P1878">
        <v>0.98</v>
      </c>
    </row>
    <row r="1879" spans="1:16" x14ac:dyDescent="0.2">
      <c r="A1879" t="s">
        <v>272</v>
      </c>
      <c r="B1879" t="s">
        <v>205</v>
      </c>
      <c r="C1879" t="s">
        <v>50</v>
      </c>
      <c r="E1879">
        <v>0.25</v>
      </c>
      <c r="F1879">
        <v>0.3</v>
      </c>
      <c r="G1879">
        <v>2.35</v>
      </c>
      <c r="H1879">
        <v>5.6</v>
      </c>
      <c r="I1879">
        <v>5.75</v>
      </c>
      <c r="J1879">
        <v>9.36</v>
      </c>
      <c r="K1879">
        <v>8.34</v>
      </c>
      <c r="L1879">
        <v>9.07</v>
      </c>
      <c r="M1879">
        <v>9.3699999999999992</v>
      </c>
      <c r="N1879">
        <v>11.92</v>
      </c>
      <c r="O1879">
        <v>13.67</v>
      </c>
      <c r="P1879">
        <v>37.78</v>
      </c>
    </row>
    <row r="1880" spans="1:16" x14ac:dyDescent="0.2">
      <c r="A1880" t="s">
        <v>259</v>
      </c>
      <c r="B1880" t="s">
        <v>348</v>
      </c>
      <c r="C1880" t="s">
        <v>50</v>
      </c>
      <c r="E1880">
        <v>0.91</v>
      </c>
      <c r="F1880">
        <v>0.86</v>
      </c>
      <c r="G1880">
        <v>1.21</v>
      </c>
      <c r="H1880">
        <v>1.49</v>
      </c>
      <c r="I1880">
        <v>1.35</v>
      </c>
      <c r="J1880">
        <v>0.94</v>
      </c>
      <c r="K1880">
        <v>0.57999999999999996</v>
      </c>
      <c r="L1880">
        <v>0.56000000000000005</v>
      </c>
      <c r="M1880">
        <v>1.26</v>
      </c>
      <c r="N1880">
        <v>1.1499999999999999</v>
      </c>
      <c r="O1880">
        <v>1.17</v>
      </c>
      <c r="P1880">
        <v>4.9800000000000004</v>
      </c>
    </row>
    <row r="1881" spans="1:16" x14ac:dyDescent="0.2">
      <c r="A1881" t="s">
        <v>259</v>
      </c>
      <c r="B1881" t="s">
        <v>261</v>
      </c>
      <c r="C1881" t="s">
        <v>50</v>
      </c>
      <c r="D1881">
        <v>971179</v>
      </c>
      <c r="E1881">
        <v>48949</v>
      </c>
      <c r="F1881">
        <v>50910</v>
      </c>
      <c r="G1881">
        <v>49663</v>
      </c>
      <c r="H1881">
        <v>51211</v>
      </c>
      <c r="I1881">
        <v>53131</v>
      </c>
      <c r="J1881">
        <v>54799</v>
      </c>
      <c r="K1881">
        <v>56590</v>
      </c>
      <c r="L1881">
        <v>56475</v>
      </c>
      <c r="M1881">
        <v>56999</v>
      </c>
      <c r="N1881">
        <v>60842</v>
      </c>
      <c r="O1881">
        <v>62394</v>
      </c>
      <c r="P1881">
        <v>68966</v>
      </c>
    </row>
    <row r="1882" spans="1:16" x14ac:dyDescent="0.2">
      <c r="A1882" t="s">
        <v>259</v>
      </c>
      <c r="B1882" t="s">
        <v>178</v>
      </c>
      <c r="C1882" t="s">
        <v>50</v>
      </c>
      <c r="D1882">
        <v>903022</v>
      </c>
      <c r="E1882">
        <v>46403</v>
      </c>
      <c r="F1882">
        <v>48168</v>
      </c>
      <c r="G1882">
        <v>46828</v>
      </c>
      <c r="H1882">
        <v>47948</v>
      </c>
      <c r="I1882">
        <v>49464</v>
      </c>
      <c r="J1882">
        <v>50764</v>
      </c>
      <c r="K1882">
        <v>52391</v>
      </c>
      <c r="L1882">
        <v>52128</v>
      </c>
      <c r="M1882">
        <v>52519</v>
      </c>
      <c r="N1882">
        <v>56425</v>
      </c>
      <c r="O1882">
        <v>57850</v>
      </c>
      <c r="P1882">
        <v>63845</v>
      </c>
    </row>
    <row r="1883" spans="1:16" x14ac:dyDescent="0.2">
      <c r="A1883" t="s">
        <v>259</v>
      </c>
      <c r="B1883" t="s">
        <v>349</v>
      </c>
      <c r="C1883" t="s">
        <v>50</v>
      </c>
      <c r="E1883">
        <v>0</v>
      </c>
      <c r="F1883">
        <v>0</v>
      </c>
      <c r="G1883">
        <v>0</v>
      </c>
      <c r="H1883">
        <v>26</v>
      </c>
      <c r="I1883">
        <v>28</v>
      </c>
      <c r="J1883">
        <v>36</v>
      </c>
      <c r="K1883">
        <v>36</v>
      </c>
      <c r="L1883">
        <v>36</v>
      </c>
      <c r="M1883">
        <v>36</v>
      </c>
      <c r="N1883">
        <v>127</v>
      </c>
      <c r="O1883">
        <v>137</v>
      </c>
      <c r="P1883">
        <v>906</v>
      </c>
    </row>
    <row r="1884" spans="1:16" x14ac:dyDescent="0.2">
      <c r="A1884" t="s">
        <v>350</v>
      </c>
      <c r="B1884" t="s">
        <v>193</v>
      </c>
      <c r="C1884" t="s">
        <v>50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</row>
    <row r="1885" spans="1:16" x14ac:dyDescent="0.2">
      <c r="A1885" t="s">
        <v>350</v>
      </c>
      <c r="B1885" t="s">
        <v>351</v>
      </c>
      <c r="C1885" t="s">
        <v>50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</row>
    <row r="1886" spans="1:16" x14ac:dyDescent="0.2">
      <c r="A1886" t="s">
        <v>350</v>
      </c>
      <c r="B1886" t="s">
        <v>352</v>
      </c>
      <c r="C1886" t="s">
        <v>50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</row>
    <row r="1887" spans="1:16" x14ac:dyDescent="0.2">
      <c r="A1887" t="s">
        <v>350</v>
      </c>
      <c r="B1887" t="s">
        <v>195</v>
      </c>
      <c r="C1887" t="s">
        <v>50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</row>
    <row r="1888" spans="1:16" x14ac:dyDescent="0.2">
      <c r="A1888" t="s">
        <v>350</v>
      </c>
      <c r="B1888" t="s">
        <v>196</v>
      </c>
      <c r="C1888" t="s">
        <v>50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</row>
    <row r="1889" spans="1:16" x14ac:dyDescent="0.2">
      <c r="A1889" t="s">
        <v>350</v>
      </c>
      <c r="B1889" t="s">
        <v>197</v>
      </c>
      <c r="C1889" t="s">
        <v>50</v>
      </c>
      <c r="E1889">
        <v>0</v>
      </c>
      <c r="F1889">
        <v>0</v>
      </c>
      <c r="G1889">
        <v>441</v>
      </c>
      <c r="H1889">
        <v>829</v>
      </c>
      <c r="I1889">
        <v>1330</v>
      </c>
      <c r="J1889">
        <v>1488</v>
      </c>
      <c r="K1889">
        <v>1488</v>
      </c>
      <c r="L1889">
        <v>1784</v>
      </c>
      <c r="M1889">
        <v>1784</v>
      </c>
      <c r="N1889">
        <v>2536</v>
      </c>
      <c r="O1889">
        <v>2536</v>
      </c>
      <c r="P1889">
        <v>2536</v>
      </c>
    </row>
    <row r="1890" spans="1:16" x14ac:dyDescent="0.2">
      <c r="A1890" t="s">
        <v>350</v>
      </c>
      <c r="B1890" t="s">
        <v>198</v>
      </c>
      <c r="C1890" t="s">
        <v>50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</row>
    <row r="1891" spans="1:16" x14ac:dyDescent="0.2">
      <c r="A1891" t="s">
        <v>350</v>
      </c>
      <c r="B1891" t="s">
        <v>199</v>
      </c>
      <c r="C1891" t="s">
        <v>50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</row>
    <row r="1892" spans="1:16" x14ac:dyDescent="0.2">
      <c r="A1892" t="s">
        <v>350</v>
      </c>
      <c r="B1892" t="s">
        <v>200</v>
      </c>
      <c r="C1892" t="s">
        <v>50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</row>
    <row r="1893" spans="1:16" x14ac:dyDescent="0.2">
      <c r="A1893" t="s">
        <v>350</v>
      </c>
      <c r="B1893" t="s">
        <v>201</v>
      </c>
      <c r="C1893" t="s">
        <v>50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</row>
    <row r="1894" spans="1:16" x14ac:dyDescent="0.2">
      <c r="A1894" t="s">
        <v>350</v>
      </c>
      <c r="B1894" t="s">
        <v>202</v>
      </c>
      <c r="C1894" t="s">
        <v>50</v>
      </c>
      <c r="E1894">
        <v>42</v>
      </c>
      <c r="F1894">
        <v>55</v>
      </c>
      <c r="G1894">
        <v>55</v>
      </c>
      <c r="H1894">
        <v>55</v>
      </c>
      <c r="I1894">
        <v>803</v>
      </c>
      <c r="J1894">
        <v>1028</v>
      </c>
      <c r="K1894">
        <v>1028</v>
      </c>
      <c r="L1894">
        <v>1028</v>
      </c>
      <c r="M1894">
        <v>1125</v>
      </c>
      <c r="N1894">
        <v>1155</v>
      </c>
      <c r="O1894">
        <v>1218</v>
      </c>
      <c r="P1894">
        <v>1305</v>
      </c>
    </row>
    <row r="1895" spans="1:16" x14ac:dyDescent="0.2">
      <c r="A1895" t="s">
        <v>350</v>
      </c>
      <c r="B1895" t="s">
        <v>203</v>
      </c>
      <c r="C1895" t="s">
        <v>50</v>
      </c>
      <c r="E1895">
        <v>0</v>
      </c>
      <c r="F1895">
        <v>0</v>
      </c>
      <c r="G1895">
        <v>23</v>
      </c>
      <c r="H1895">
        <v>681</v>
      </c>
      <c r="I1895">
        <v>1035</v>
      </c>
      <c r="J1895">
        <v>1035</v>
      </c>
      <c r="K1895">
        <v>1035</v>
      </c>
      <c r="L1895">
        <v>1425</v>
      </c>
      <c r="M1895">
        <v>1698</v>
      </c>
      <c r="N1895">
        <v>2239</v>
      </c>
      <c r="O1895">
        <v>2239</v>
      </c>
      <c r="P1895">
        <v>4171</v>
      </c>
    </row>
    <row r="1896" spans="1:16" x14ac:dyDescent="0.2">
      <c r="A1896" t="s">
        <v>350</v>
      </c>
      <c r="B1896" t="s">
        <v>204</v>
      </c>
      <c r="C1896" t="s">
        <v>50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</row>
    <row r="1897" spans="1:16" x14ac:dyDescent="0.2">
      <c r="A1897" t="s">
        <v>350</v>
      </c>
      <c r="B1897" t="s">
        <v>205</v>
      </c>
      <c r="C1897" t="s">
        <v>50</v>
      </c>
      <c r="E1897">
        <v>247</v>
      </c>
      <c r="F1897">
        <v>508</v>
      </c>
      <c r="G1897">
        <v>764</v>
      </c>
      <c r="H1897">
        <v>1213</v>
      </c>
      <c r="I1897">
        <v>1213</v>
      </c>
      <c r="J1897">
        <v>1659</v>
      </c>
      <c r="K1897">
        <v>1774</v>
      </c>
      <c r="L1897">
        <v>1774</v>
      </c>
      <c r="M1897">
        <v>1774</v>
      </c>
      <c r="N1897">
        <v>2167</v>
      </c>
      <c r="O1897">
        <v>2383</v>
      </c>
      <c r="P1897">
        <v>3448</v>
      </c>
    </row>
    <row r="1898" spans="1:16" x14ac:dyDescent="0.2">
      <c r="A1898" t="s">
        <v>350</v>
      </c>
      <c r="B1898" t="s">
        <v>206</v>
      </c>
      <c r="C1898" t="s">
        <v>50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</row>
    <row r="1899" spans="1:16" x14ac:dyDescent="0.2">
      <c r="A1899" t="s">
        <v>350</v>
      </c>
      <c r="B1899" t="s">
        <v>207</v>
      </c>
      <c r="C1899" t="s">
        <v>50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</row>
    <row r="1900" spans="1:16" x14ac:dyDescent="0.2">
      <c r="A1900" t="s">
        <v>350</v>
      </c>
      <c r="B1900" t="s">
        <v>208</v>
      </c>
      <c r="C1900" t="s">
        <v>50</v>
      </c>
      <c r="E1900">
        <v>705</v>
      </c>
      <c r="F1900">
        <v>767</v>
      </c>
      <c r="G1900">
        <v>952</v>
      </c>
      <c r="H1900">
        <v>962</v>
      </c>
      <c r="I1900">
        <v>962</v>
      </c>
      <c r="J1900">
        <v>962</v>
      </c>
      <c r="K1900">
        <v>962</v>
      </c>
      <c r="L1900">
        <v>962</v>
      </c>
      <c r="M1900">
        <v>962</v>
      </c>
      <c r="N1900">
        <v>962</v>
      </c>
      <c r="O1900">
        <v>962</v>
      </c>
      <c r="P1900">
        <v>962</v>
      </c>
    </row>
    <row r="1901" spans="1:16" x14ac:dyDescent="0.2">
      <c r="A1901" t="s">
        <v>350</v>
      </c>
      <c r="B1901" t="s">
        <v>209</v>
      </c>
      <c r="C1901" t="s">
        <v>50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186</v>
      </c>
      <c r="K1901">
        <v>687</v>
      </c>
      <c r="L1901">
        <v>687</v>
      </c>
      <c r="M1901">
        <v>687</v>
      </c>
      <c r="N1901">
        <v>1507</v>
      </c>
      <c r="O1901">
        <v>1961</v>
      </c>
      <c r="P1901">
        <v>3440</v>
      </c>
    </row>
    <row r="1902" spans="1:16" x14ac:dyDescent="0.2">
      <c r="A1902" t="s">
        <v>350</v>
      </c>
      <c r="B1902" t="s">
        <v>210</v>
      </c>
      <c r="C1902" t="s">
        <v>50</v>
      </c>
      <c r="E1902">
        <v>0</v>
      </c>
      <c r="F1902">
        <v>0</v>
      </c>
      <c r="G1902">
        <v>0</v>
      </c>
      <c r="H1902">
        <v>480</v>
      </c>
      <c r="I1902">
        <v>480</v>
      </c>
      <c r="J1902">
        <v>706</v>
      </c>
      <c r="K1902">
        <v>706</v>
      </c>
      <c r="L1902">
        <v>706</v>
      </c>
      <c r="M1902">
        <v>706</v>
      </c>
      <c r="N1902">
        <v>718</v>
      </c>
      <c r="O1902">
        <v>718</v>
      </c>
      <c r="P1902">
        <v>718</v>
      </c>
    </row>
    <row r="1903" spans="1:16" x14ac:dyDescent="0.2">
      <c r="A1903" t="s">
        <v>350</v>
      </c>
      <c r="B1903" t="s">
        <v>211</v>
      </c>
      <c r="C1903" t="s">
        <v>50</v>
      </c>
      <c r="E1903">
        <v>0</v>
      </c>
      <c r="F1903">
        <v>0</v>
      </c>
      <c r="G1903">
        <v>0</v>
      </c>
      <c r="H1903">
        <v>106</v>
      </c>
      <c r="I1903">
        <v>106</v>
      </c>
      <c r="J1903">
        <v>106</v>
      </c>
      <c r="K1903">
        <v>106</v>
      </c>
      <c r="L1903">
        <v>106</v>
      </c>
      <c r="M1903">
        <v>106</v>
      </c>
      <c r="N1903">
        <v>106</v>
      </c>
      <c r="O1903">
        <v>106</v>
      </c>
      <c r="P1903">
        <v>106</v>
      </c>
    </row>
    <row r="1904" spans="1:16" x14ac:dyDescent="0.2">
      <c r="A1904" t="s">
        <v>350</v>
      </c>
      <c r="B1904" t="s">
        <v>212</v>
      </c>
      <c r="C1904" t="s">
        <v>50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</row>
    <row r="1905" spans="1:17" x14ac:dyDescent="0.2">
      <c r="A1905" t="s">
        <v>350</v>
      </c>
      <c r="B1905" t="s">
        <v>213</v>
      </c>
      <c r="C1905" t="s">
        <v>50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</row>
    <row r="1906" spans="1:17" x14ac:dyDescent="0.2">
      <c r="A1906" t="s">
        <v>350</v>
      </c>
      <c r="B1906" t="s">
        <v>342</v>
      </c>
      <c r="C1906" t="s">
        <v>50</v>
      </c>
      <c r="E1906">
        <v>994</v>
      </c>
      <c r="F1906">
        <v>1330</v>
      </c>
      <c r="G1906">
        <v>2235</v>
      </c>
      <c r="H1906">
        <v>4325</v>
      </c>
      <c r="I1906">
        <v>5928</v>
      </c>
      <c r="J1906">
        <v>7170</v>
      </c>
      <c r="K1906">
        <v>7786</v>
      </c>
      <c r="L1906">
        <v>8472</v>
      </c>
      <c r="M1906">
        <v>8842</v>
      </c>
      <c r="N1906">
        <v>11389</v>
      </c>
      <c r="O1906">
        <v>12123</v>
      </c>
      <c r="P1906">
        <v>16686</v>
      </c>
    </row>
    <row r="1907" spans="1:17" x14ac:dyDescent="0.2">
      <c r="A1907" t="s">
        <v>230</v>
      </c>
      <c r="B1907" t="s">
        <v>353</v>
      </c>
      <c r="C1907" t="s">
        <v>50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1</v>
      </c>
      <c r="Q1907">
        <v>10360</v>
      </c>
    </row>
    <row r="1908" spans="1:17" x14ac:dyDescent="0.2">
      <c r="A1908" t="s">
        <v>230</v>
      </c>
      <c r="B1908" t="s">
        <v>354</v>
      </c>
      <c r="C1908" t="s">
        <v>50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1</v>
      </c>
      <c r="Q1908">
        <v>11010</v>
      </c>
    </row>
    <row r="1909" spans="1:17" x14ac:dyDescent="0.2">
      <c r="A1909" t="s">
        <v>230</v>
      </c>
      <c r="B1909" t="s">
        <v>355</v>
      </c>
      <c r="C1909" t="s">
        <v>50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1</v>
      </c>
      <c r="Q1909">
        <v>2680</v>
      </c>
    </row>
    <row r="1910" spans="1:17" x14ac:dyDescent="0.2">
      <c r="A1910" t="s">
        <v>230</v>
      </c>
      <c r="B1910" t="s">
        <v>356</v>
      </c>
      <c r="C1910" t="s">
        <v>50</v>
      </c>
      <c r="E1910">
        <v>0</v>
      </c>
      <c r="F1910">
        <v>0</v>
      </c>
      <c r="G1910">
        <v>0</v>
      </c>
      <c r="H1910">
        <v>0</v>
      </c>
      <c r="I1910">
        <v>0.21</v>
      </c>
      <c r="J1910">
        <v>0.21</v>
      </c>
      <c r="K1910">
        <v>0.21</v>
      </c>
      <c r="L1910">
        <v>0.21</v>
      </c>
      <c r="M1910">
        <v>0.21</v>
      </c>
      <c r="N1910">
        <v>0.21</v>
      </c>
      <c r="O1910">
        <v>0.21</v>
      </c>
      <c r="P1910">
        <v>1</v>
      </c>
      <c r="Q1910">
        <v>4875</v>
      </c>
    </row>
    <row r="1911" spans="1:17" x14ac:dyDescent="0.2">
      <c r="A1911" t="s">
        <v>340</v>
      </c>
      <c r="B1911" t="s">
        <v>193</v>
      </c>
      <c r="C1911" t="s">
        <v>43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</row>
    <row r="1912" spans="1:17" x14ac:dyDescent="0.2">
      <c r="A1912" t="s">
        <v>340</v>
      </c>
      <c r="B1912" t="s">
        <v>194</v>
      </c>
      <c r="C1912" t="s">
        <v>43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</row>
    <row r="1913" spans="1:17" x14ac:dyDescent="0.2">
      <c r="A1913" t="s">
        <v>340</v>
      </c>
      <c r="B1913" t="s">
        <v>195</v>
      </c>
      <c r="C1913" t="s">
        <v>43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</row>
    <row r="1914" spans="1:17" x14ac:dyDescent="0.2">
      <c r="A1914" t="s">
        <v>340</v>
      </c>
      <c r="B1914" t="s">
        <v>196</v>
      </c>
      <c r="C1914" t="s">
        <v>43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</row>
    <row r="1915" spans="1:17" x14ac:dyDescent="0.2">
      <c r="A1915" t="s">
        <v>340</v>
      </c>
      <c r="B1915" t="s">
        <v>197</v>
      </c>
      <c r="C1915" t="s">
        <v>43</v>
      </c>
      <c r="E1915">
        <v>0</v>
      </c>
      <c r="F1915">
        <v>0</v>
      </c>
      <c r="G1915">
        <v>0.78</v>
      </c>
      <c r="H1915">
        <v>1.8</v>
      </c>
      <c r="I1915">
        <v>1.8</v>
      </c>
      <c r="J1915">
        <v>1.8</v>
      </c>
      <c r="K1915">
        <v>1.8</v>
      </c>
      <c r="L1915">
        <v>1.8</v>
      </c>
      <c r="M1915">
        <v>1.8</v>
      </c>
      <c r="N1915">
        <v>1.8</v>
      </c>
      <c r="O1915">
        <v>1.8</v>
      </c>
      <c r="P1915">
        <v>1.8</v>
      </c>
    </row>
    <row r="1916" spans="1:17" x14ac:dyDescent="0.2">
      <c r="A1916" t="s">
        <v>340</v>
      </c>
      <c r="B1916" t="s">
        <v>198</v>
      </c>
      <c r="C1916" t="s">
        <v>43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1.71</v>
      </c>
      <c r="N1916">
        <v>5.83</v>
      </c>
      <c r="O1916">
        <v>8.99</v>
      </c>
      <c r="P1916">
        <v>27.24</v>
      </c>
    </row>
    <row r="1917" spans="1:17" x14ac:dyDescent="0.2">
      <c r="A1917" t="s">
        <v>340</v>
      </c>
      <c r="B1917" t="s">
        <v>199</v>
      </c>
      <c r="C1917" t="s">
        <v>43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</row>
    <row r="1918" spans="1:17" x14ac:dyDescent="0.2">
      <c r="A1918" t="s">
        <v>340</v>
      </c>
      <c r="B1918" t="s">
        <v>200</v>
      </c>
      <c r="C1918" t="s">
        <v>43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</row>
    <row r="1919" spans="1:17" x14ac:dyDescent="0.2">
      <c r="A1919" t="s">
        <v>340</v>
      </c>
      <c r="B1919" t="s">
        <v>201</v>
      </c>
      <c r="C1919" t="s">
        <v>43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</row>
    <row r="1920" spans="1:17" x14ac:dyDescent="0.2">
      <c r="A1920" t="s">
        <v>340</v>
      </c>
      <c r="B1920" t="s">
        <v>202</v>
      </c>
      <c r="C1920" t="s">
        <v>43</v>
      </c>
      <c r="E1920">
        <v>0.19</v>
      </c>
      <c r="F1920">
        <v>0.19</v>
      </c>
      <c r="G1920">
        <v>0.5</v>
      </c>
      <c r="H1920">
        <v>0.6</v>
      </c>
      <c r="I1920">
        <v>1</v>
      </c>
      <c r="J1920">
        <v>1</v>
      </c>
      <c r="K1920">
        <v>1</v>
      </c>
      <c r="L1920">
        <v>1</v>
      </c>
      <c r="M1920">
        <v>1</v>
      </c>
      <c r="N1920">
        <v>1</v>
      </c>
      <c r="O1920">
        <v>1</v>
      </c>
      <c r="P1920">
        <v>1</v>
      </c>
    </row>
    <row r="1921" spans="1:16" x14ac:dyDescent="0.2">
      <c r="A1921" t="s">
        <v>340</v>
      </c>
      <c r="B1921" t="s">
        <v>203</v>
      </c>
      <c r="C1921" t="s">
        <v>43</v>
      </c>
      <c r="E1921">
        <v>0</v>
      </c>
      <c r="F1921">
        <v>0</v>
      </c>
      <c r="G1921">
        <v>0</v>
      </c>
      <c r="H1921">
        <v>1.5</v>
      </c>
      <c r="I1921">
        <v>2</v>
      </c>
      <c r="J1921">
        <v>2</v>
      </c>
      <c r="K1921">
        <v>2</v>
      </c>
      <c r="L1921">
        <v>2</v>
      </c>
      <c r="M1921">
        <v>2</v>
      </c>
      <c r="N1921">
        <v>2</v>
      </c>
      <c r="O1921">
        <v>2</v>
      </c>
      <c r="P1921">
        <v>2</v>
      </c>
    </row>
    <row r="1922" spans="1:16" x14ac:dyDescent="0.2">
      <c r="A1922" t="s">
        <v>340</v>
      </c>
      <c r="B1922" t="s">
        <v>204</v>
      </c>
      <c r="C1922" t="s">
        <v>43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1</v>
      </c>
      <c r="N1922">
        <v>1</v>
      </c>
      <c r="O1922">
        <v>1</v>
      </c>
      <c r="P1922">
        <v>1</v>
      </c>
    </row>
    <row r="1923" spans="1:16" x14ac:dyDescent="0.2">
      <c r="A1923" t="s">
        <v>340</v>
      </c>
      <c r="B1923" t="s">
        <v>205</v>
      </c>
      <c r="C1923" t="s">
        <v>43</v>
      </c>
      <c r="E1923">
        <v>3</v>
      </c>
      <c r="F1923">
        <v>6</v>
      </c>
      <c r="G1923">
        <v>9</v>
      </c>
      <c r="H1923">
        <v>19.25</v>
      </c>
      <c r="I1923">
        <v>32.22</v>
      </c>
      <c r="J1923">
        <v>41.07</v>
      </c>
      <c r="K1923">
        <v>44.59</v>
      </c>
      <c r="L1923">
        <v>49.18</v>
      </c>
      <c r="M1923">
        <v>49.18</v>
      </c>
      <c r="N1923">
        <v>69.39</v>
      </c>
      <c r="O1923">
        <v>72.19</v>
      </c>
      <c r="P1923">
        <v>84.87</v>
      </c>
    </row>
    <row r="1924" spans="1:16" x14ac:dyDescent="0.2">
      <c r="A1924" t="s">
        <v>340</v>
      </c>
      <c r="B1924" t="s">
        <v>206</v>
      </c>
      <c r="C1924" t="s">
        <v>43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</row>
    <row r="1925" spans="1:16" x14ac:dyDescent="0.2">
      <c r="A1925" t="s">
        <v>340</v>
      </c>
      <c r="B1925" t="s">
        <v>207</v>
      </c>
      <c r="C1925" t="s">
        <v>43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</row>
    <row r="1926" spans="1:16" x14ac:dyDescent="0.2">
      <c r="A1926" t="s">
        <v>340</v>
      </c>
      <c r="B1926" t="s">
        <v>208</v>
      </c>
      <c r="C1926" t="s">
        <v>43</v>
      </c>
      <c r="E1926">
        <v>4.37</v>
      </c>
      <c r="F1926">
        <v>4.72</v>
      </c>
      <c r="G1926">
        <v>5.97</v>
      </c>
      <c r="H1926">
        <v>7.37</v>
      </c>
      <c r="I1926">
        <v>7.37</v>
      </c>
      <c r="J1926">
        <v>10.98</v>
      </c>
      <c r="K1926">
        <v>17.100000000000001</v>
      </c>
      <c r="L1926">
        <v>22.63</v>
      </c>
      <c r="M1926">
        <v>22.63</v>
      </c>
      <c r="N1926">
        <v>36.96</v>
      </c>
      <c r="O1926">
        <v>39.25</v>
      </c>
      <c r="P1926">
        <v>49.09</v>
      </c>
    </row>
    <row r="1927" spans="1:16" x14ac:dyDescent="0.2">
      <c r="A1927" t="s">
        <v>340</v>
      </c>
      <c r="B1927" t="s">
        <v>209</v>
      </c>
      <c r="C1927" t="s">
        <v>43</v>
      </c>
      <c r="E1927">
        <v>0</v>
      </c>
      <c r="F1927">
        <v>0</v>
      </c>
      <c r="G1927">
        <v>0</v>
      </c>
      <c r="H1927">
        <v>0</v>
      </c>
      <c r="I1927">
        <v>8.08</v>
      </c>
      <c r="J1927">
        <v>12.26</v>
      </c>
      <c r="K1927">
        <v>12.26</v>
      </c>
      <c r="L1927">
        <v>12.26</v>
      </c>
      <c r="M1927">
        <v>12.26</v>
      </c>
      <c r="N1927">
        <v>12.26</v>
      </c>
      <c r="O1927">
        <v>12.26</v>
      </c>
      <c r="P1927">
        <v>12.26</v>
      </c>
    </row>
    <row r="1928" spans="1:16" x14ac:dyDescent="0.2">
      <c r="A1928" t="s">
        <v>340</v>
      </c>
      <c r="B1928" t="s">
        <v>210</v>
      </c>
      <c r="C1928" t="s">
        <v>43</v>
      </c>
      <c r="E1928">
        <v>0</v>
      </c>
      <c r="F1928">
        <v>0</v>
      </c>
      <c r="G1928">
        <v>0</v>
      </c>
      <c r="H1928">
        <v>0.5</v>
      </c>
      <c r="I1928">
        <v>0.5</v>
      </c>
      <c r="J1928">
        <v>0.5</v>
      </c>
      <c r="K1928">
        <v>0.5</v>
      </c>
      <c r="L1928">
        <v>0.5</v>
      </c>
      <c r="M1928">
        <v>0.5</v>
      </c>
      <c r="N1928">
        <v>0.5</v>
      </c>
      <c r="O1928">
        <v>0.5</v>
      </c>
      <c r="P1928">
        <v>0.5</v>
      </c>
    </row>
    <row r="1929" spans="1:16" x14ac:dyDescent="0.2">
      <c r="A1929" t="s">
        <v>340</v>
      </c>
      <c r="B1929" t="s">
        <v>211</v>
      </c>
      <c r="C1929" t="s">
        <v>43</v>
      </c>
      <c r="E1929">
        <v>0</v>
      </c>
      <c r="F1929">
        <v>0</v>
      </c>
      <c r="G1929">
        <v>0</v>
      </c>
      <c r="H1929">
        <v>0.5</v>
      </c>
      <c r="I1929">
        <v>0.5</v>
      </c>
      <c r="J1929">
        <v>0.5</v>
      </c>
      <c r="K1929">
        <v>0.5</v>
      </c>
      <c r="L1929">
        <v>0.5</v>
      </c>
      <c r="M1929">
        <v>0.5</v>
      </c>
      <c r="N1929">
        <v>0.9</v>
      </c>
      <c r="O1929">
        <v>0.9</v>
      </c>
      <c r="P1929">
        <v>0.9</v>
      </c>
    </row>
    <row r="1930" spans="1:16" x14ac:dyDescent="0.2">
      <c r="A1930" t="s">
        <v>340</v>
      </c>
      <c r="B1930" t="s">
        <v>212</v>
      </c>
      <c r="C1930" t="s">
        <v>43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</row>
    <row r="1931" spans="1:16" x14ac:dyDescent="0.2">
      <c r="A1931" t="s">
        <v>340</v>
      </c>
      <c r="B1931" t="s">
        <v>213</v>
      </c>
      <c r="C1931" t="s">
        <v>43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</row>
    <row r="1932" spans="1:16" x14ac:dyDescent="0.2">
      <c r="A1932" t="s">
        <v>340</v>
      </c>
      <c r="B1932" t="s">
        <v>218</v>
      </c>
      <c r="C1932" t="s">
        <v>43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-0.13</v>
      </c>
      <c r="N1932">
        <v>-0.27</v>
      </c>
      <c r="O1932">
        <v>-1.21</v>
      </c>
      <c r="P1932">
        <v>-13.88</v>
      </c>
    </row>
    <row r="1933" spans="1:16" x14ac:dyDescent="0.2">
      <c r="A1933" t="s">
        <v>340</v>
      </c>
      <c r="B1933" t="s">
        <v>342</v>
      </c>
      <c r="C1933" t="s">
        <v>43</v>
      </c>
      <c r="E1933">
        <v>7.56</v>
      </c>
      <c r="F1933">
        <v>10.91</v>
      </c>
      <c r="G1933">
        <v>16.25</v>
      </c>
      <c r="H1933">
        <v>31.53</v>
      </c>
      <c r="I1933">
        <v>53.48</v>
      </c>
      <c r="J1933">
        <v>70.11</v>
      </c>
      <c r="K1933">
        <v>79.75</v>
      </c>
      <c r="L1933">
        <v>89.86</v>
      </c>
      <c r="M1933">
        <v>92.44</v>
      </c>
      <c r="N1933">
        <v>131.36000000000001</v>
      </c>
      <c r="O1933">
        <v>138.69</v>
      </c>
      <c r="P1933">
        <v>166.79</v>
      </c>
    </row>
    <row r="1934" spans="1:16" x14ac:dyDescent="0.2">
      <c r="A1934" t="s">
        <v>266</v>
      </c>
      <c r="B1934" t="s">
        <v>267</v>
      </c>
      <c r="C1934" t="s">
        <v>43</v>
      </c>
      <c r="E1934">
        <v>203.09</v>
      </c>
      <c r="F1934">
        <v>205.78</v>
      </c>
      <c r="G1934">
        <v>209.3</v>
      </c>
      <c r="H1934">
        <v>218.94</v>
      </c>
      <c r="I1934">
        <v>231.68</v>
      </c>
      <c r="J1934">
        <v>246.61</v>
      </c>
      <c r="K1934">
        <v>254.82</v>
      </c>
      <c r="L1934">
        <v>262.92</v>
      </c>
      <c r="M1934">
        <v>271.18</v>
      </c>
      <c r="N1934">
        <v>301.23</v>
      </c>
      <c r="O1934">
        <v>309.32</v>
      </c>
      <c r="P1934">
        <v>334.9</v>
      </c>
    </row>
    <row r="1935" spans="1:16" x14ac:dyDescent="0.2">
      <c r="A1935" t="s">
        <v>270</v>
      </c>
      <c r="B1935" t="s">
        <v>193</v>
      </c>
      <c r="C1935" t="s">
        <v>43</v>
      </c>
      <c r="E1935">
        <v>2.97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</row>
    <row r="1936" spans="1:16" x14ac:dyDescent="0.2">
      <c r="A1936" t="s">
        <v>270</v>
      </c>
      <c r="B1936" t="s">
        <v>194</v>
      </c>
      <c r="C1936" t="s">
        <v>43</v>
      </c>
      <c r="E1936">
        <v>53.11</v>
      </c>
      <c r="F1936">
        <v>63</v>
      </c>
      <c r="G1936">
        <v>54.3</v>
      </c>
      <c r="H1936">
        <v>36.89</v>
      </c>
      <c r="I1936">
        <v>20.16</v>
      </c>
      <c r="J1936">
        <v>16.920000000000002</v>
      </c>
      <c r="K1936">
        <v>13.2</v>
      </c>
      <c r="L1936">
        <v>14</v>
      </c>
      <c r="M1936">
        <v>11.66</v>
      </c>
      <c r="N1936">
        <v>3.48</v>
      </c>
      <c r="O1936">
        <v>2.66</v>
      </c>
      <c r="P1936">
        <v>0</v>
      </c>
    </row>
    <row r="1937" spans="1:16" x14ac:dyDescent="0.2">
      <c r="A1937" t="s">
        <v>270</v>
      </c>
      <c r="B1937" t="s">
        <v>195</v>
      </c>
      <c r="C1937" t="s">
        <v>43</v>
      </c>
      <c r="E1937">
        <v>11.53</v>
      </c>
      <c r="F1937">
        <v>12.88</v>
      </c>
      <c r="G1937">
        <v>12.61</v>
      </c>
      <c r="H1937">
        <v>12.71</v>
      </c>
      <c r="I1937">
        <v>12.14</v>
      </c>
      <c r="J1937">
        <v>9.48</v>
      </c>
      <c r="K1937">
        <v>8.08</v>
      </c>
      <c r="L1937">
        <v>6.92</v>
      </c>
      <c r="M1937">
        <v>5.57</v>
      </c>
      <c r="N1937">
        <v>0.97</v>
      </c>
      <c r="O1937">
        <v>0</v>
      </c>
      <c r="P1937">
        <v>0</v>
      </c>
    </row>
    <row r="1938" spans="1:16" x14ac:dyDescent="0.2">
      <c r="A1938" t="s">
        <v>270</v>
      </c>
      <c r="B1938" t="s">
        <v>196</v>
      </c>
      <c r="C1938" t="s">
        <v>43</v>
      </c>
      <c r="E1938">
        <v>23.6</v>
      </c>
      <c r="F1938">
        <v>5.09</v>
      </c>
      <c r="G1938">
        <v>5.09</v>
      </c>
      <c r="H1938">
        <v>5.1100000000000003</v>
      </c>
      <c r="I1938">
        <v>5.09</v>
      </c>
      <c r="J1938">
        <v>5.1100000000000003</v>
      </c>
      <c r="K1938">
        <v>5.09</v>
      </c>
      <c r="L1938">
        <v>5.09</v>
      </c>
      <c r="M1938">
        <v>5.09</v>
      </c>
      <c r="N1938">
        <v>5.09</v>
      </c>
      <c r="O1938">
        <v>5.1100000000000003</v>
      </c>
      <c r="P1938">
        <v>5.09</v>
      </c>
    </row>
    <row r="1939" spans="1:16" x14ac:dyDescent="0.2">
      <c r="A1939" t="s">
        <v>270</v>
      </c>
      <c r="B1939" t="s">
        <v>197</v>
      </c>
      <c r="C1939" t="s">
        <v>43</v>
      </c>
      <c r="E1939">
        <v>11.31</v>
      </c>
      <c r="F1939">
        <v>11.26</v>
      </c>
      <c r="G1939">
        <v>17.39</v>
      </c>
      <c r="H1939">
        <v>24.94</v>
      </c>
      <c r="I1939">
        <v>24.48</v>
      </c>
      <c r="J1939">
        <v>24.09</v>
      </c>
      <c r="K1939">
        <v>24.06</v>
      </c>
      <c r="L1939">
        <v>23.94</v>
      </c>
      <c r="M1939">
        <v>24.01</v>
      </c>
      <c r="N1939">
        <v>23.13</v>
      </c>
      <c r="O1939">
        <v>23.34</v>
      </c>
      <c r="P1939">
        <v>22.62</v>
      </c>
    </row>
    <row r="1940" spans="1:16" x14ac:dyDescent="0.2">
      <c r="A1940" t="s">
        <v>270</v>
      </c>
      <c r="B1940" t="s">
        <v>198</v>
      </c>
      <c r="C1940" t="s">
        <v>43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7.69</v>
      </c>
      <c r="N1940">
        <v>15.77</v>
      </c>
      <c r="O1940">
        <v>20.75</v>
      </c>
      <c r="P1940">
        <v>42.97</v>
      </c>
    </row>
    <row r="1941" spans="1:16" x14ac:dyDescent="0.2">
      <c r="A1941" t="s">
        <v>270</v>
      </c>
      <c r="B1941" t="s">
        <v>199</v>
      </c>
      <c r="C1941" t="s">
        <v>43</v>
      </c>
      <c r="E1941">
        <v>2.4900000000000002</v>
      </c>
      <c r="F1941">
        <v>3.7</v>
      </c>
      <c r="G1941">
        <v>2.48</v>
      </c>
      <c r="H1941">
        <v>2.4900000000000002</v>
      </c>
      <c r="I1941">
        <v>2.93</v>
      </c>
      <c r="J1941">
        <v>2.5</v>
      </c>
      <c r="K1941">
        <v>2.4700000000000002</v>
      </c>
      <c r="L1941">
        <v>2.4700000000000002</v>
      </c>
      <c r="M1941">
        <v>2.4700000000000002</v>
      </c>
      <c r="N1941">
        <v>2.23</v>
      </c>
      <c r="O1941">
        <v>2.2400000000000002</v>
      </c>
      <c r="P1941">
        <v>2.27</v>
      </c>
    </row>
    <row r="1942" spans="1:16" x14ac:dyDescent="0.2">
      <c r="A1942" t="s">
        <v>270</v>
      </c>
      <c r="B1942" t="s">
        <v>200</v>
      </c>
      <c r="C1942" t="s">
        <v>43</v>
      </c>
      <c r="E1942">
        <v>0.9</v>
      </c>
      <c r="F1942">
        <v>1.71</v>
      </c>
      <c r="G1942">
        <v>0.89</v>
      </c>
      <c r="H1942">
        <v>1.28</v>
      </c>
      <c r="I1942">
        <v>1.46</v>
      </c>
      <c r="J1942">
        <v>1.39</v>
      </c>
      <c r="K1942">
        <v>1.34</v>
      </c>
      <c r="L1942">
        <v>1.1100000000000001</v>
      </c>
      <c r="M1942">
        <v>0.86</v>
      </c>
      <c r="N1942">
        <v>0.88</v>
      </c>
      <c r="O1942">
        <v>0.86</v>
      </c>
      <c r="P1942">
        <v>0.89</v>
      </c>
    </row>
    <row r="1943" spans="1:16" x14ac:dyDescent="0.2">
      <c r="A1943" t="s">
        <v>270</v>
      </c>
      <c r="B1943" t="s">
        <v>201</v>
      </c>
      <c r="C1943" t="s">
        <v>43</v>
      </c>
      <c r="E1943">
        <v>27.19</v>
      </c>
      <c r="F1943">
        <v>27.11</v>
      </c>
      <c r="G1943">
        <v>27.11</v>
      </c>
      <c r="H1943">
        <v>27.19</v>
      </c>
      <c r="I1943">
        <v>27.11</v>
      </c>
      <c r="J1943">
        <v>27.19</v>
      </c>
      <c r="K1943">
        <v>27.11</v>
      </c>
      <c r="L1943">
        <v>27.11</v>
      </c>
      <c r="M1943">
        <v>27.11</v>
      </c>
      <c r="N1943">
        <v>27.11</v>
      </c>
      <c r="O1943">
        <v>27.19</v>
      </c>
      <c r="P1943">
        <v>27.11</v>
      </c>
    </row>
    <row r="1944" spans="1:16" x14ac:dyDescent="0.2">
      <c r="A1944" t="s">
        <v>270</v>
      </c>
      <c r="B1944" t="s">
        <v>202</v>
      </c>
      <c r="C1944" t="s">
        <v>43</v>
      </c>
      <c r="E1944">
        <v>21.9</v>
      </c>
      <c r="F1944">
        <v>22.05</v>
      </c>
      <c r="G1944">
        <v>22.76</v>
      </c>
      <c r="H1944">
        <v>22.94</v>
      </c>
      <c r="I1944">
        <v>23.82</v>
      </c>
      <c r="J1944">
        <v>23.19</v>
      </c>
      <c r="K1944">
        <v>23.49</v>
      </c>
      <c r="L1944">
        <v>23.83</v>
      </c>
      <c r="M1944">
        <v>23.76</v>
      </c>
      <c r="N1944">
        <v>23.28</v>
      </c>
      <c r="O1944">
        <v>23.45</v>
      </c>
      <c r="P1944">
        <v>23.13</v>
      </c>
    </row>
    <row r="1945" spans="1:16" x14ac:dyDescent="0.2">
      <c r="A1945" t="s">
        <v>270</v>
      </c>
      <c r="B1945" t="s">
        <v>203</v>
      </c>
      <c r="C1945" t="s">
        <v>43</v>
      </c>
      <c r="E1945">
        <v>0</v>
      </c>
      <c r="F1945">
        <v>0</v>
      </c>
      <c r="G1945">
        <v>0</v>
      </c>
      <c r="H1945">
        <v>5.94</v>
      </c>
      <c r="I1945">
        <v>7.68</v>
      </c>
      <c r="J1945">
        <v>7.72</v>
      </c>
      <c r="K1945">
        <v>7.82</v>
      </c>
      <c r="L1945">
        <v>7.8</v>
      </c>
      <c r="M1945">
        <v>7.8</v>
      </c>
      <c r="N1945">
        <v>7.42</v>
      </c>
      <c r="O1945">
        <v>7.5</v>
      </c>
      <c r="P1945">
        <v>7.36</v>
      </c>
    </row>
    <row r="1946" spans="1:16" x14ac:dyDescent="0.2">
      <c r="A1946" t="s">
        <v>270</v>
      </c>
      <c r="B1946" t="s">
        <v>204</v>
      </c>
      <c r="C1946" t="s">
        <v>43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3.39</v>
      </c>
      <c r="N1946">
        <v>3.14</v>
      </c>
      <c r="O1946">
        <v>3.18</v>
      </c>
      <c r="P1946">
        <v>3.07</v>
      </c>
    </row>
    <row r="1947" spans="1:16" x14ac:dyDescent="0.2">
      <c r="A1947" t="s">
        <v>270</v>
      </c>
      <c r="B1947" t="s">
        <v>205</v>
      </c>
      <c r="C1947" t="s">
        <v>43</v>
      </c>
      <c r="E1947">
        <v>60.1</v>
      </c>
      <c r="F1947">
        <v>69.010000000000005</v>
      </c>
      <c r="G1947">
        <v>76.290000000000006</v>
      </c>
      <c r="H1947">
        <v>99.62</v>
      </c>
      <c r="I1947">
        <v>131.63999999999999</v>
      </c>
      <c r="J1947">
        <v>155</v>
      </c>
      <c r="K1947">
        <v>165.06</v>
      </c>
      <c r="L1947">
        <v>176.66</v>
      </c>
      <c r="M1947">
        <v>178.21</v>
      </c>
      <c r="N1947">
        <v>219.5</v>
      </c>
      <c r="O1947">
        <v>226.82</v>
      </c>
      <c r="P1947">
        <v>249.62</v>
      </c>
    </row>
    <row r="1948" spans="1:16" x14ac:dyDescent="0.2">
      <c r="A1948" t="s">
        <v>270</v>
      </c>
      <c r="B1948" t="s">
        <v>206</v>
      </c>
      <c r="C1948" t="s">
        <v>43</v>
      </c>
      <c r="E1948">
        <v>29.54</v>
      </c>
      <c r="F1948">
        <v>31.54</v>
      </c>
      <c r="G1948">
        <v>33.71</v>
      </c>
      <c r="H1948">
        <v>38.340000000000003</v>
      </c>
      <c r="I1948">
        <v>42.89</v>
      </c>
      <c r="J1948">
        <v>47.7</v>
      </c>
      <c r="K1948">
        <v>49.88</v>
      </c>
      <c r="L1948">
        <v>52.14</v>
      </c>
      <c r="M1948">
        <v>54.36</v>
      </c>
      <c r="N1948">
        <v>63.11</v>
      </c>
      <c r="O1948">
        <v>65.56</v>
      </c>
      <c r="P1948">
        <v>76.78</v>
      </c>
    </row>
    <row r="1949" spans="1:16" x14ac:dyDescent="0.2">
      <c r="A1949" t="s">
        <v>270</v>
      </c>
      <c r="B1949" t="s">
        <v>343</v>
      </c>
      <c r="C1949" t="s">
        <v>43</v>
      </c>
      <c r="E1949">
        <v>-2.62</v>
      </c>
      <c r="F1949">
        <v>-2.94</v>
      </c>
      <c r="G1949">
        <v>-3.27</v>
      </c>
      <c r="H1949">
        <v>-3.79</v>
      </c>
      <c r="I1949">
        <v>-7.38</v>
      </c>
      <c r="J1949">
        <v>-10.039999999999999</v>
      </c>
      <c r="K1949">
        <v>-11.39</v>
      </c>
      <c r="L1949">
        <v>-12.63</v>
      </c>
      <c r="M1949">
        <v>-12.62</v>
      </c>
      <c r="N1949">
        <v>-15.99</v>
      </c>
      <c r="O1949">
        <v>-16.600000000000001</v>
      </c>
      <c r="P1949">
        <v>-18.87</v>
      </c>
    </row>
    <row r="1950" spans="1:16" x14ac:dyDescent="0.2">
      <c r="A1950" t="s">
        <v>270</v>
      </c>
      <c r="B1950" t="s">
        <v>210</v>
      </c>
      <c r="C1950" t="s">
        <v>43</v>
      </c>
      <c r="E1950">
        <v>-0.47</v>
      </c>
      <c r="F1950">
        <v>-0.56999999999999995</v>
      </c>
      <c r="G1950">
        <v>-0.81</v>
      </c>
      <c r="H1950">
        <v>-1.93</v>
      </c>
      <c r="I1950">
        <v>-1.97</v>
      </c>
      <c r="J1950">
        <v>-1.94</v>
      </c>
      <c r="K1950">
        <v>-1.93</v>
      </c>
      <c r="L1950">
        <v>-1.78</v>
      </c>
      <c r="M1950">
        <v>-1.9</v>
      </c>
      <c r="N1950">
        <v>-2.04</v>
      </c>
      <c r="O1950">
        <v>-2.12</v>
      </c>
      <c r="P1950">
        <v>-1.93</v>
      </c>
    </row>
    <row r="1951" spans="1:16" x14ac:dyDescent="0.2">
      <c r="A1951" t="s">
        <v>270</v>
      </c>
      <c r="B1951" t="s">
        <v>211</v>
      </c>
      <c r="C1951" t="s">
        <v>43</v>
      </c>
      <c r="E1951">
        <v>0</v>
      </c>
      <c r="F1951">
        <v>0</v>
      </c>
      <c r="G1951">
        <v>0</v>
      </c>
      <c r="H1951">
        <v>-0.6</v>
      </c>
      <c r="I1951">
        <v>-0.61</v>
      </c>
      <c r="J1951">
        <v>-0.6</v>
      </c>
      <c r="K1951">
        <v>-0.54</v>
      </c>
      <c r="L1951">
        <v>-0.54</v>
      </c>
      <c r="M1951">
        <v>-0.56000000000000005</v>
      </c>
      <c r="N1951">
        <v>-1.1299999999999999</v>
      </c>
      <c r="O1951">
        <v>-1.17</v>
      </c>
      <c r="P1951">
        <v>-1.04</v>
      </c>
    </row>
    <row r="1952" spans="1:16" x14ac:dyDescent="0.2">
      <c r="A1952" t="s">
        <v>270</v>
      </c>
      <c r="B1952" t="s">
        <v>212</v>
      </c>
      <c r="C1952" t="s">
        <v>43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</row>
    <row r="1953" spans="1:16" x14ac:dyDescent="0.2">
      <c r="A1953" t="s">
        <v>270</v>
      </c>
      <c r="B1953" t="s">
        <v>213</v>
      </c>
      <c r="C1953" t="s">
        <v>43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</row>
    <row r="1954" spans="1:16" x14ac:dyDescent="0.2">
      <c r="A1954" t="s">
        <v>270</v>
      </c>
      <c r="B1954" t="s">
        <v>344</v>
      </c>
      <c r="C1954" t="s">
        <v>43</v>
      </c>
      <c r="E1954">
        <v>12.09</v>
      </c>
      <c r="F1954">
        <v>12.67</v>
      </c>
      <c r="G1954">
        <v>16.46</v>
      </c>
      <c r="H1954">
        <v>16.27</v>
      </c>
      <c r="I1954">
        <v>16.21</v>
      </c>
      <c r="J1954">
        <v>18.09</v>
      </c>
      <c r="K1954">
        <v>21.01</v>
      </c>
      <c r="L1954">
        <v>19.61</v>
      </c>
      <c r="M1954">
        <v>21.23</v>
      </c>
      <c r="N1954">
        <v>22.2</v>
      </c>
      <c r="O1954">
        <v>21.27</v>
      </c>
      <c r="P1954">
        <v>9.33</v>
      </c>
    </row>
    <row r="1955" spans="1:16" x14ac:dyDescent="0.2">
      <c r="A1955" t="s">
        <v>270</v>
      </c>
      <c r="B1955" t="s">
        <v>345</v>
      </c>
      <c r="C1955" t="s">
        <v>43</v>
      </c>
      <c r="E1955">
        <v>-2.86</v>
      </c>
      <c r="F1955">
        <v>-1.43</v>
      </c>
      <c r="G1955">
        <v>-3.98</v>
      </c>
      <c r="H1955">
        <v>-10.62</v>
      </c>
      <c r="I1955">
        <v>-11.21</v>
      </c>
      <c r="J1955">
        <v>-9.65</v>
      </c>
      <c r="K1955">
        <v>-8.26</v>
      </c>
      <c r="L1955">
        <v>-8.19</v>
      </c>
      <c r="M1955">
        <v>-9.42</v>
      </c>
      <c r="N1955">
        <v>-9.67</v>
      </c>
      <c r="O1955">
        <v>-9.44</v>
      </c>
      <c r="P1955">
        <v>-9.83</v>
      </c>
    </row>
    <row r="1956" spans="1:16" x14ac:dyDescent="0.2">
      <c r="A1956" t="s">
        <v>270</v>
      </c>
      <c r="B1956" t="s">
        <v>272</v>
      </c>
      <c r="C1956" t="s">
        <v>43</v>
      </c>
      <c r="E1956">
        <v>0.23</v>
      </c>
      <c r="F1956">
        <v>0.25</v>
      </c>
      <c r="G1956">
        <v>1.79</v>
      </c>
      <c r="H1956">
        <v>9.17</v>
      </c>
      <c r="I1956">
        <v>16</v>
      </c>
      <c r="J1956">
        <v>20.54</v>
      </c>
      <c r="K1956">
        <v>20.04</v>
      </c>
      <c r="L1956">
        <v>21.35</v>
      </c>
      <c r="M1956">
        <v>20.53</v>
      </c>
      <c r="N1956">
        <v>39.44</v>
      </c>
      <c r="O1956">
        <v>40.94</v>
      </c>
      <c r="P1956">
        <v>54.43</v>
      </c>
    </row>
    <row r="1957" spans="1:16" x14ac:dyDescent="0.2">
      <c r="A1957" t="s">
        <v>270</v>
      </c>
      <c r="B1957" t="s">
        <v>346</v>
      </c>
      <c r="C1957" t="s">
        <v>43</v>
      </c>
      <c r="E1957">
        <v>9.23</v>
      </c>
      <c r="F1957">
        <v>11.24</v>
      </c>
      <c r="G1957">
        <v>12.48</v>
      </c>
      <c r="H1957">
        <v>5.64</v>
      </c>
      <c r="I1957">
        <v>5</v>
      </c>
      <c r="J1957">
        <v>8.44</v>
      </c>
      <c r="K1957">
        <v>12.75</v>
      </c>
      <c r="L1957">
        <v>11.41</v>
      </c>
      <c r="M1957">
        <v>11.81</v>
      </c>
      <c r="N1957">
        <v>12.53</v>
      </c>
      <c r="O1957">
        <v>11.82</v>
      </c>
      <c r="P1957">
        <v>-0.5</v>
      </c>
    </row>
    <row r="1958" spans="1:16" x14ac:dyDescent="0.2">
      <c r="A1958" t="s">
        <v>270</v>
      </c>
      <c r="B1958" t="s">
        <v>347</v>
      </c>
      <c r="C1958" t="s">
        <v>43</v>
      </c>
      <c r="E1958">
        <v>253.63</v>
      </c>
      <c r="F1958">
        <v>256.51</v>
      </c>
      <c r="G1958">
        <v>265.02</v>
      </c>
      <c r="H1958">
        <v>287.38</v>
      </c>
      <c r="I1958">
        <v>305.66000000000003</v>
      </c>
      <c r="J1958">
        <v>325.81</v>
      </c>
      <c r="K1958">
        <v>334.76</v>
      </c>
      <c r="L1958">
        <v>345.73</v>
      </c>
      <c r="M1958">
        <v>358.12</v>
      </c>
      <c r="N1958">
        <v>398.14</v>
      </c>
      <c r="O1958">
        <v>410.04</v>
      </c>
      <c r="P1958">
        <v>448.4</v>
      </c>
    </row>
    <row r="1959" spans="1:16" x14ac:dyDescent="0.2">
      <c r="A1959" t="s">
        <v>272</v>
      </c>
      <c r="B1959" t="s">
        <v>202</v>
      </c>
      <c r="C1959" t="s">
        <v>43</v>
      </c>
      <c r="E1959">
        <v>0.12</v>
      </c>
      <c r="F1959">
        <v>0.13</v>
      </c>
      <c r="G1959">
        <v>0.31</v>
      </c>
      <c r="H1959">
        <v>0.47</v>
      </c>
      <c r="I1959">
        <v>0.68</v>
      </c>
      <c r="J1959">
        <v>1.38</v>
      </c>
      <c r="K1959">
        <v>1.01</v>
      </c>
      <c r="L1959">
        <v>0.68</v>
      </c>
      <c r="M1959">
        <v>0.75</v>
      </c>
      <c r="N1959">
        <v>1.23</v>
      </c>
      <c r="O1959">
        <v>1.1200000000000001</v>
      </c>
      <c r="P1959">
        <v>1.37</v>
      </c>
    </row>
    <row r="1960" spans="1:16" x14ac:dyDescent="0.2">
      <c r="A1960" t="s">
        <v>272</v>
      </c>
      <c r="B1960" t="s">
        <v>203</v>
      </c>
      <c r="C1960" t="s">
        <v>43</v>
      </c>
      <c r="E1960">
        <v>0</v>
      </c>
      <c r="F1960">
        <v>0</v>
      </c>
      <c r="G1960">
        <v>0</v>
      </c>
      <c r="H1960">
        <v>0.56000000000000005</v>
      </c>
      <c r="I1960">
        <v>0.97</v>
      </c>
      <c r="J1960">
        <v>0.96</v>
      </c>
      <c r="K1960">
        <v>0.83</v>
      </c>
      <c r="L1960">
        <v>0.85</v>
      </c>
      <c r="M1960">
        <v>0.85</v>
      </c>
      <c r="N1960">
        <v>1.24</v>
      </c>
      <c r="O1960">
        <v>1.18</v>
      </c>
      <c r="P1960">
        <v>1.29</v>
      </c>
    </row>
    <row r="1961" spans="1:16" x14ac:dyDescent="0.2">
      <c r="A1961" t="s">
        <v>272</v>
      </c>
      <c r="B1961" t="s">
        <v>204</v>
      </c>
      <c r="C1961" t="s">
        <v>43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0.66</v>
      </c>
      <c r="N1961">
        <v>0.91</v>
      </c>
      <c r="O1961">
        <v>0.88</v>
      </c>
      <c r="P1961">
        <v>0.97</v>
      </c>
    </row>
    <row r="1962" spans="1:16" x14ac:dyDescent="0.2">
      <c r="A1962" t="s">
        <v>272</v>
      </c>
      <c r="B1962" t="s">
        <v>205</v>
      </c>
      <c r="C1962" t="s">
        <v>43</v>
      </c>
      <c r="E1962">
        <v>0.11</v>
      </c>
      <c r="F1962">
        <v>0.12</v>
      </c>
      <c r="G1962">
        <v>1.48</v>
      </c>
      <c r="H1962">
        <v>8.14</v>
      </c>
      <c r="I1962">
        <v>14.35</v>
      </c>
      <c r="J1962">
        <v>18.21</v>
      </c>
      <c r="K1962">
        <v>18.2</v>
      </c>
      <c r="L1962">
        <v>19.82</v>
      </c>
      <c r="M1962">
        <v>18.27</v>
      </c>
      <c r="N1962">
        <v>36.07</v>
      </c>
      <c r="O1962">
        <v>37.76</v>
      </c>
      <c r="P1962">
        <v>50.8</v>
      </c>
    </row>
    <row r="1963" spans="1:16" x14ac:dyDescent="0.2">
      <c r="A1963" t="s">
        <v>259</v>
      </c>
      <c r="B1963" t="s">
        <v>348</v>
      </c>
      <c r="C1963" t="s">
        <v>43</v>
      </c>
      <c r="E1963">
        <v>0.91</v>
      </c>
      <c r="F1963">
        <v>0.86</v>
      </c>
      <c r="G1963">
        <v>1.21</v>
      </c>
      <c r="H1963">
        <v>1.49</v>
      </c>
      <c r="I1963">
        <v>1.35</v>
      </c>
      <c r="J1963">
        <v>0.94</v>
      </c>
      <c r="K1963">
        <v>0.57999999999999996</v>
      </c>
      <c r="L1963">
        <v>0.56000000000000005</v>
      </c>
      <c r="M1963">
        <v>1.26</v>
      </c>
      <c r="N1963">
        <v>1.1499999999999999</v>
      </c>
      <c r="O1963">
        <v>1.17</v>
      </c>
      <c r="P1963">
        <v>4.9800000000000004</v>
      </c>
    </row>
    <row r="1964" spans="1:16" x14ac:dyDescent="0.2">
      <c r="A1964" t="s">
        <v>259</v>
      </c>
      <c r="B1964" t="s">
        <v>261</v>
      </c>
      <c r="C1964" t="s">
        <v>43</v>
      </c>
      <c r="D1964">
        <v>1039546</v>
      </c>
      <c r="E1964">
        <v>48834</v>
      </c>
      <c r="F1964">
        <v>52605</v>
      </c>
      <c r="G1964">
        <v>49307</v>
      </c>
      <c r="H1964">
        <v>51400</v>
      </c>
      <c r="I1964">
        <v>55364</v>
      </c>
      <c r="J1964">
        <v>58185</v>
      </c>
      <c r="K1964">
        <v>60893</v>
      </c>
      <c r="L1964">
        <v>62333</v>
      </c>
      <c r="M1964">
        <v>61536</v>
      </c>
      <c r="N1964">
        <v>68327</v>
      </c>
      <c r="O1964">
        <v>70564</v>
      </c>
      <c r="P1964">
        <v>75253</v>
      </c>
    </row>
    <row r="1965" spans="1:16" x14ac:dyDescent="0.2">
      <c r="A1965" t="s">
        <v>259</v>
      </c>
      <c r="B1965" t="s">
        <v>178</v>
      </c>
      <c r="C1965" t="s">
        <v>43</v>
      </c>
      <c r="D1965">
        <v>976002</v>
      </c>
      <c r="E1965">
        <v>46616</v>
      </c>
      <c r="F1965">
        <v>50329</v>
      </c>
      <c r="G1965">
        <v>46902</v>
      </c>
      <c r="H1965">
        <v>48573</v>
      </c>
      <c r="I1965">
        <v>52123</v>
      </c>
      <c r="J1965">
        <v>54554</v>
      </c>
      <c r="K1965">
        <v>57095</v>
      </c>
      <c r="L1965">
        <v>58388</v>
      </c>
      <c r="M1965">
        <v>57464</v>
      </c>
      <c r="N1965">
        <v>64067</v>
      </c>
      <c r="O1965">
        <v>66172</v>
      </c>
      <c r="P1965">
        <v>70223</v>
      </c>
    </row>
    <row r="1966" spans="1:16" x14ac:dyDescent="0.2">
      <c r="A1966" t="s">
        <v>259</v>
      </c>
      <c r="B1966" t="s">
        <v>349</v>
      </c>
      <c r="C1966" t="s">
        <v>43</v>
      </c>
      <c r="E1966">
        <v>0</v>
      </c>
      <c r="F1966">
        <v>0</v>
      </c>
      <c r="G1966">
        <v>0</v>
      </c>
      <c r="H1966">
        <v>19</v>
      </c>
      <c r="I1966">
        <v>49</v>
      </c>
      <c r="J1966">
        <v>49</v>
      </c>
      <c r="K1966">
        <v>51</v>
      </c>
      <c r="L1966">
        <v>73</v>
      </c>
      <c r="M1966">
        <v>73</v>
      </c>
      <c r="N1966">
        <v>130</v>
      </c>
      <c r="O1966">
        <v>171</v>
      </c>
      <c r="P1966">
        <v>333</v>
      </c>
    </row>
    <row r="1967" spans="1:16" x14ac:dyDescent="0.2">
      <c r="A1967" t="s">
        <v>350</v>
      </c>
      <c r="B1967" t="s">
        <v>193</v>
      </c>
      <c r="C1967" t="s">
        <v>43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</row>
    <row r="1968" spans="1:16" x14ac:dyDescent="0.2">
      <c r="A1968" t="s">
        <v>350</v>
      </c>
      <c r="B1968" t="s">
        <v>351</v>
      </c>
      <c r="C1968" t="s">
        <v>43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</row>
    <row r="1969" spans="1:16" x14ac:dyDescent="0.2">
      <c r="A1969" t="s">
        <v>350</v>
      </c>
      <c r="B1969" t="s">
        <v>352</v>
      </c>
      <c r="C1969" t="s">
        <v>43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</row>
    <row r="1970" spans="1:16" x14ac:dyDescent="0.2">
      <c r="A1970" t="s">
        <v>350</v>
      </c>
      <c r="B1970" t="s">
        <v>195</v>
      </c>
      <c r="C1970" t="s">
        <v>43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</row>
    <row r="1971" spans="1:16" x14ac:dyDescent="0.2">
      <c r="A1971" t="s">
        <v>350</v>
      </c>
      <c r="B1971" t="s">
        <v>196</v>
      </c>
      <c r="C1971" t="s">
        <v>43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</row>
    <row r="1972" spans="1:16" x14ac:dyDescent="0.2">
      <c r="A1972" t="s">
        <v>350</v>
      </c>
      <c r="B1972" t="s">
        <v>197</v>
      </c>
      <c r="C1972" t="s">
        <v>43</v>
      </c>
      <c r="E1972">
        <v>0</v>
      </c>
      <c r="F1972">
        <v>0</v>
      </c>
      <c r="G1972">
        <v>441</v>
      </c>
      <c r="H1972">
        <v>1035</v>
      </c>
      <c r="I1972">
        <v>1035</v>
      </c>
      <c r="J1972">
        <v>1035</v>
      </c>
      <c r="K1972">
        <v>1035</v>
      </c>
      <c r="L1972">
        <v>1035</v>
      </c>
      <c r="M1972">
        <v>1035</v>
      </c>
      <c r="N1972">
        <v>1035</v>
      </c>
      <c r="O1972">
        <v>1035</v>
      </c>
      <c r="P1972">
        <v>1035</v>
      </c>
    </row>
    <row r="1973" spans="1:16" x14ac:dyDescent="0.2">
      <c r="A1973" t="s">
        <v>350</v>
      </c>
      <c r="B1973" t="s">
        <v>198</v>
      </c>
      <c r="C1973" t="s">
        <v>43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652</v>
      </c>
      <c r="N1973">
        <v>2164</v>
      </c>
      <c r="O1973">
        <v>3312</v>
      </c>
      <c r="P1973">
        <v>9571</v>
      </c>
    </row>
    <row r="1974" spans="1:16" x14ac:dyDescent="0.2">
      <c r="A1974" t="s">
        <v>350</v>
      </c>
      <c r="B1974" t="s">
        <v>199</v>
      </c>
      <c r="C1974" t="s">
        <v>43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</row>
    <row r="1975" spans="1:16" x14ac:dyDescent="0.2">
      <c r="A1975" t="s">
        <v>350</v>
      </c>
      <c r="B1975" t="s">
        <v>200</v>
      </c>
      <c r="C1975" t="s">
        <v>43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</row>
    <row r="1976" spans="1:16" x14ac:dyDescent="0.2">
      <c r="A1976" t="s">
        <v>350</v>
      </c>
      <c r="B1976" t="s">
        <v>201</v>
      </c>
      <c r="C1976" t="s">
        <v>43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</row>
    <row r="1977" spans="1:16" x14ac:dyDescent="0.2">
      <c r="A1977" t="s">
        <v>350</v>
      </c>
      <c r="B1977" t="s">
        <v>202</v>
      </c>
      <c r="C1977" t="s">
        <v>43</v>
      </c>
      <c r="E1977">
        <v>25</v>
      </c>
      <c r="F1977">
        <v>25</v>
      </c>
      <c r="G1977">
        <v>64</v>
      </c>
      <c r="H1977">
        <v>76</v>
      </c>
      <c r="I1977">
        <v>120</v>
      </c>
      <c r="J1977">
        <v>120</v>
      </c>
      <c r="K1977">
        <v>120</v>
      </c>
      <c r="L1977">
        <v>120</v>
      </c>
      <c r="M1977">
        <v>120</v>
      </c>
      <c r="N1977">
        <v>120</v>
      </c>
      <c r="O1977">
        <v>120</v>
      </c>
      <c r="P1977">
        <v>120</v>
      </c>
    </row>
    <row r="1978" spans="1:16" x14ac:dyDescent="0.2">
      <c r="A1978" t="s">
        <v>350</v>
      </c>
      <c r="B1978" t="s">
        <v>203</v>
      </c>
      <c r="C1978" t="s">
        <v>43</v>
      </c>
      <c r="E1978">
        <v>0</v>
      </c>
      <c r="F1978">
        <v>0</v>
      </c>
      <c r="G1978">
        <v>0</v>
      </c>
      <c r="H1978">
        <v>373</v>
      </c>
      <c r="I1978">
        <v>491</v>
      </c>
      <c r="J1978">
        <v>491</v>
      </c>
      <c r="K1978">
        <v>491</v>
      </c>
      <c r="L1978">
        <v>491</v>
      </c>
      <c r="M1978">
        <v>491</v>
      </c>
      <c r="N1978">
        <v>491</v>
      </c>
      <c r="O1978">
        <v>491</v>
      </c>
      <c r="P1978">
        <v>491</v>
      </c>
    </row>
    <row r="1979" spans="1:16" x14ac:dyDescent="0.2">
      <c r="A1979" t="s">
        <v>350</v>
      </c>
      <c r="B1979" t="s">
        <v>204</v>
      </c>
      <c r="C1979" t="s">
        <v>43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</row>
    <row r="1980" spans="1:16" x14ac:dyDescent="0.2">
      <c r="A1980" t="s">
        <v>350</v>
      </c>
      <c r="B1980" t="s">
        <v>205</v>
      </c>
      <c r="C1980" t="s">
        <v>43</v>
      </c>
      <c r="E1980">
        <v>248</v>
      </c>
      <c r="F1980">
        <v>524</v>
      </c>
      <c r="G1980">
        <v>778</v>
      </c>
      <c r="H1980">
        <v>1647</v>
      </c>
      <c r="I1980">
        <v>2790</v>
      </c>
      <c r="J1980">
        <v>3593</v>
      </c>
      <c r="K1980">
        <v>3906</v>
      </c>
      <c r="L1980">
        <v>4264</v>
      </c>
      <c r="M1980">
        <v>4264</v>
      </c>
      <c r="N1980">
        <v>5873</v>
      </c>
      <c r="O1980">
        <v>6079</v>
      </c>
      <c r="P1980">
        <v>6913</v>
      </c>
    </row>
    <row r="1981" spans="1:16" x14ac:dyDescent="0.2">
      <c r="A1981" t="s">
        <v>350</v>
      </c>
      <c r="B1981" t="s">
        <v>206</v>
      </c>
      <c r="C1981" t="s">
        <v>43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</row>
    <row r="1982" spans="1:16" x14ac:dyDescent="0.2">
      <c r="A1982" t="s">
        <v>350</v>
      </c>
      <c r="B1982" t="s">
        <v>207</v>
      </c>
      <c r="C1982" t="s">
        <v>43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</row>
    <row r="1983" spans="1:16" x14ac:dyDescent="0.2">
      <c r="A1983" t="s">
        <v>350</v>
      </c>
      <c r="B1983" t="s">
        <v>208</v>
      </c>
      <c r="C1983" t="s">
        <v>43</v>
      </c>
      <c r="E1983">
        <v>761</v>
      </c>
      <c r="F1983">
        <v>822</v>
      </c>
      <c r="G1983">
        <v>1043</v>
      </c>
      <c r="H1983">
        <v>1293</v>
      </c>
      <c r="I1983">
        <v>1293</v>
      </c>
      <c r="J1983">
        <v>1848</v>
      </c>
      <c r="K1983">
        <v>2753</v>
      </c>
      <c r="L1983">
        <v>3562</v>
      </c>
      <c r="M1983">
        <v>3562</v>
      </c>
      <c r="N1983">
        <v>5603</v>
      </c>
      <c r="O1983">
        <v>5928</v>
      </c>
      <c r="P1983">
        <v>7276</v>
      </c>
    </row>
    <row r="1984" spans="1:16" x14ac:dyDescent="0.2">
      <c r="A1984" t="s">
        <v>350</v>
      </c>
      <c r="B1984" t="s">
        <v>209</v>
      </c>
      <c r="C1984" t="s">
        <v>43</v>
      </c>
      <c r="E1984">
        <v>0</v>
      </c>
      <c r="F1984">
        <v>0</v>
      </c>
      <c r="G1984">
        <v>0</v>
      </c>
      <c r="H1984">
        <v>0</v>
      </c>
      <c r="I1984">
        <v>2304</v>
      </c>
      <c r="J1984">
        <v>3400</v>
      </c>
      <c r="K1984">
        <v>3400</v>
      </c>
      <c r="L1984">
        <v>3400</v>
      </c>
      <c r="M1984">
        <v>3400</v>
      </c>
      <c r="N1984">
        <v>3400</v>
      </c>
      <c r="O1984">
        <v>3400</v>
      </c>
      <c r="P1984">
        <v>3400</v>
      </c>
    </row>
    <row r="1985" spans="1:17" x14ac:dyDescent="0.2">
      <c r="A1985" t="s">
        <v>350</v>
      </c>
      <c r="B1985" t="s">
        <v>210</v>
      </c>
      <c r="C1985" t="s">
        <v>43</v>
      </c>
      <c r="E1985">
        <v>0</v>
      </c>
      <c r="F1985">
        <v>0</v>
      </c>
      <c r="G1985">
        <v>0</v>
      </c>
      <c r="H1985">
        <v>113</v>
      </c>
      <c r="I1985">
        <v>113</v>
      </c>
      <c r="J1985">
        <v>113</v>
      </c>
      <c r="K1985">
        <v>113</v>
      </c>
      <c r="L1985">
        <v>113</v>
      </c>
      <c r="M1985">
        <v>113</v>
      </c>
      <c r="N1985">
        <v>113</v>
      </c>
      <c r="O1985">
        <v>113</v>
      </c>
      <c r="P1985">
        <v>113</v>
      </c>
    </row>
    <row r="1986" spans="1:17" x14ac:dyDescent="0.2">
      <c r="A1986" t="s">
        <v>350</v>
      </c>
      <c r="B1986" t="s">
        <v>211</v>
      </c>
      <c r="C1986" t="s">
        <v>43</v>
      </c>
      <c r="E1986">
        <v>0</v>
      </c>
      <c r="F1986">
        <v>0</v>
      </c>
      <c r="G1986">
        <v>0</v>
      </c>
      <c r="H1986">
        <v>106</v>
      </c>
      <c r="I1986">
        <v>106</v>
      </c>
      <c r="J1986">
        <v>106</v>
      </c>
      <c r="K1986">
        <v>106</v>
      </c>
      <c r="L1986">
        <v>106</v>
      </c>
      <c r="M1986">
        <v>106</v>
      </c>
      <c r="N1986">
        <v>190</v>
      </c>
      <c r="O1986">
        <v>190</v>
      </c>
      <c r="P1986">
        <v>190</v>
      </c>
    </row>
    <row r="1987" spans="1:17" x14ac:dyDescent="0.2">
      <c r="A1987" t="s">
        <v>350</v>
      </c>
      <c r="B1987" t="s">
        <v>212</v>
      </c>
      <c r="C1987" t="s">
        <v>43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</row>
    <row r="1988" spans="1:17" x14ac:dyDescent="0.2">
      <c r="A1988" t="s">
        <v>350</v>
      </c>
      <c r="B1988" t="s">
        <v>213</v>
      </c>
      <c r="C1988" t="s">
        <v>43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</row>
    <row r="1989" spans="1:17" x14ac:dyDescent="0.2">
      <c r="A1989" t="s">
        <v>350</v>
      </c>
      <c r="B1989" t="s">
        <v>342</v>
      </c>
      <c r="C1989" t="s">
        <v>43</v>
      </c>
      <c r="E1989">
        <v>1034</v>
      </c>
      <c r="F1989">
        <v>1371</v>
      </c>
      <c r="G1989">
        <v>2326</v>
      </c>
      <c r="H1989">
        <v>4642</v>
      </c>
      <c r="I1989">
        <v>8252</v>
      </c>
      <c r="J1989">
        <v>10705</v>
      </c>
      <c r="K1989">
        <v>11923</v>
      </c>
      <c r="L1989">
        <v>13090</v>
      </c>
      <c r="M1989">
        <v>13742</v>
      </c>
      <c r="N1989">
        <v>18989</v>
      </c>
      <c r="O1989">
        <v>20667</v>
      </c>
      <c r="P1989">
        <v>29109</v>
      </c>
    </row>
    <row r="1990" spans="1:17" x14ac:dyDescent="0.2">
      <c r="A1990" t="s">
        <v>230</v>
      </c>
      <c r="B1990" t="s">
        <v>353</v>
      </c>
      <c r="C1990" t="s">
        <v>43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1</v>
      </c>
      <c r="Q1990">
        <v>10360</v>
      </c>
    </row>
    <row r="1991" spans="1:17" x14ac:dyDescent="0.2">
      <c r="A1991" t="s">
        <v>230</v>
      </c>
      <c r="B1991" t="s">
        <v>354</v>
      </c>
      <c r="C1991" t="s">
        <v>43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1</v>
      </c>
      <c r="Q1991">
        <v>11010</v>
      </c>
    </row>
    <row r="1992" spans="1:17" x14ac:dyDescent="0.2">
      <c r="A1992" t="s">
        <v>230</v>
      </c>
      <c r="B1992" t="s">
        <v>355</v>
      </c>
      <c r="C1992" t="s">
        <v>43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1</v>
      </c>
      <c r="Q1992">
        <v>2680</v>
      </c>
    </row>
    <row r="1993" spans="1:17" x14ac:dyDescent="0.2">
      <c r="A1993" t="s">
        <v>230</v>
      </c>
      <c r="B1993" t="s">
        <v>356</v>
      </c>
      <c r="C1993" t="s">
        <v>43</v>
      </c>
      <c r="E1993">
        <v>0</v>
      </c>
      <c r="F1993">
        <v>0</v>
      </c>
      <c r="G1993">
        <v>0</v>
      </c>
      <c r="H1993">
        <v>0</v>
      </c>
      <c r="I1993">
        <v>0.21</v>
      </c>
      <c r="J1993">
        <v>0.21</v>
      </c>
      <c r="K1993">
        <v>0.21</v>
      </c>
      <c r="L1993">
        <v>0.21</v>
      </c>
      <c r="M1993">
        <v>0.21</v>
      </c>
      <c r="N1993">
        <v>0.21</v>
      </c>
      <c r="O1993">
        <v>0.21</v>
      </c>
      <c r="P1993">
        <v>1</v>
      </c>
      <c r="Q1993">
        <v>4875</v>
      </c>
    </row>
    <row r="1994" spans="1:17" x14ac:dyDescent="0.2">
      <c r="A1994" t="s">
        <v>340</v>
      </c>
      <c r="B1994" t="s">
        <v>193</v>
      </c>
      <c r="C1994" t="s">
        <v>67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</row>
    <row r="1995" spans="1:17" x14ac:dyDescent="0.2">
      <c r="A1995" t="s">
        <v>340</v>
      </c>
      <c r="B1995" t="s">
        <v>194</v>
      </c>
      <c r="C1995" t="s">
        <v>67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</row>
    <row r="1996" spans="1:17" x14ac:dyDescent="0.2">
      <c r="A1996" t="s">
        <v>340</v>
      </c>
      <c r="B1996" t="s">
        <v>195</v>
      </c>
      <c r="C1996" t="s">
        <v>67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</row>
    <row r="1997" spans="1:17" x14ac:dyDescent="0.2">
      <c r="A1997" t="s">
        <v>340</v>
      </c>
      <c r="B1997" t="s">
        <v>196</v>
      </c>
      <c r="C1997" t="s">
        <v>67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</row>
    <row r="1998" spans="1:17" x14ac:dyDescent="0.2">
      <c r="A1998" t="s">
        <v>340</v>
      </c>
      <c r="B1998" t="s">
        <v>197</v>
      </c>
      <c r="C1998" t="s">
        <v>67</v>
      </c>
      <c r="E1998">
        <v>0</v>
      </c>
      <c r="F1998">
        <v>0</v>
      </c>
      <c r="G1998">
        <v>0.69</v>
      </c>
      <c r="H1998">
        <v>1.46</v>
      </c>
      <c r="I1998">
        <v>2.6</v>
      </c>
      <c r="J1998">
        <v>2.6</v>
      </c>
      <c r="K1998">
        <v>2.6</v>
      </c>
      <c r="L1998">
        <v>3.02</v>
      </c>
      <c r="M1998">
        <v>3.09</v>
      </c>
      <c r="N1998">
        <v>3.62</v>
      </c>
      <c r="O1998">
        <v>3.62</v>
      </c>
      <c r="P1998">
        <v>3.62</v>
      </c>
    </row>
    <row r="1999" spans="1:17" x14ac:dyDescent="0.2">
      <c r="A1999" t="s">
        <v>340</v>
      </c>
      <c r="B1999" t="s">
        <v>198</v>
      </c>
      <c r="C1999" t="s">
        <v>67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</row>
    <row r="2000" spans="1:17" x14ac:dyDescent="0.2">
      <c r="A2000" t="s">
        <v>340</v>
      </c>
      <c r="B2000" t="s">
        <v>199</v>
      </c>
      <c r="C2000" t="s">
        <v>67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</row>
    <row r="2001" spans="1:16" x14ac:dyDescent="0.2">
      <c r="A2001" t="s">
        <v>340</v>
      </c>
      <c r="B2001" t="s">
        <v>200</v>
      </c>
      <c r="C2001" t="s">
        <v>67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</row>
    <row r="2002" spans="1:16" x14ac:dyDescent="0.2">
      <c r="A2002" t="s">
        <v>340</v>
      </c>
      <c r="B2002" t="s">
        <v>201</v>
      </c>
      <c r="C2002" t="s">
        <v>67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</row>
    <row r="2003" spans="1:16" x14ac:dyDescent="0.2">
      <c r="A2003" t="s">
        <v>340</v>
      </c>
      <c r="B2003" t="s">
        <v>202</v>
      </c>
      <c r="C2003" t="s">
        <v>67</v>
      </c>
      <c r="E2003">
        <v>0.31</v>
      </c>
      <c r="F2003">
        <v>0.4</v>
      </c>
      <c r="G2003">
        <v>0.4</v>
      </c>
      <c r="H2003">
        <v>0.61</v>
      </c>
      <c r="I2003">
        <v>6.55</v>
      </c>
      <c r="J2003">
        <v>8.49</v>
      </c>
      <c r="K2003">
        <v>8.49</v>
      </c>
      <c r="L2003">
        <v>8.49</v>
      </c>
      <c r="M2003">
        <v>9.39</v>
      </c>
      <c r="N2003">
        <v>9.39</v>
      </c>
      <c r="O2003">
        <v>9.48</v>
      </c>
      <c r="P2003">
        <v>10.029999999999999</v>
      </c>
    </row>
    <row r="2004" spans="1:16" x14ac:dyDescent="0.2">
      <c r="A2004" t="s">
        <v>340</v>
      </c>
      <c r="B2004" t="s">
        <v>203</v>
      </c>
      <c r="C2004" t="s">
        <v>67</v>
      </c>
      <c r="E2004">
        <v>0</v>
      </c>
      <c r="F2004">
        <v>0</v>
      </c>
      <c r="G2004">
        <v>1.32</v>
      </c>
      <c r="H2004">
        <v>2.82</v>
      </c>
      <c r="I2004">
        <v>4.32</v>
      </c>
      <c r="J2004">
        <v>4.32</v>
      </c>
      <c r="K2004">
        <v>4.32</v>
      </c>
      <c r="L2004">
        <v>6.66</v>
      </c>
      <c r="M2004">
        <v>7.66</v>
      </c>
      <c r="N2004">
        <v>9.66</v>
      </c>
      <c r="O2004">
        <v>9.66</v>
      </c>
      <c r="P2004">
        <v>11.06</v>
      </c>
    </row>
    <row r="2005" spans="1:16" x14ac:dyDescent="0.2">
      <c r="A2005" t="s">
        <v>340</v>
      </c>
      <c r="B2005" t="s">
        <v>204</v>
      </c>
      <c r="C2005" t="s">
        <v>67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1</v>
      </c>
      <c r="N2005">
        <v>1</v>
      </c>
      <c r="O2005">
        <v>1</v>
      </c>
      <c r="P2005">
        <v>1</v>
      </c>
    </row>
    <row r="2006" spans="1:16" x14ac:dyDescent="0.2">
      <c r="A2006" t="s">
        <v>340</v>
      </c>
      <c r="B2006" t="s">
        <v>205</v>
      </c>
      <c r="C2006" t="s">
        <v>67</v>
      </c>
      <c r="E2006">
        <v>3</v>
      </c>
      <c r="F2006">
        <v>6</v>
      </c>
      <c r="G2006">
        <v>8.8800000000000008</v>
      </c>
      <c r="H2006">
        <v>11.61</v>
      </c>
      <c r="I2006">
        <v>11.99</v>
      </c>
      <c r="J2006">
        <v>18.420000000000002</v>
      </c>
      <c r="K2006">
        <v>19.37</v>
      </c>
      <c r="L2006">
        <v>19.37</v>
      </c>
      <c r="M2006">
        <v>19.37</v>
      </c>
      <c r="N2006">
        <v>27.96</v>
      </c>
      <c r="O2006">
        <v>32.58</v>
      </c>
      <c r="P2006">
        <v>60.29</v>
      </c>
    </row>
    <row r="2007" spans="1:16" x14ac:dyDescent="0.2">
      <c r="A2007" t="s">
        <v>340</v>
      </c>
      <c r="B2007" t="s">
        <v>206</v>
      </c>
      <c r="C2007" t="s">
        <v>67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</row>
    <row r="2008" spans="1:16" x14ac:dyDescent="0.2">
      <c r="A2008" t="s">
        <v>340</v>
      </c>
      <c r="B2008" t="s">
        <v>207</v>
      </c>
      <c r="C2008" t="s">
        <v>67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</row>
    <row r="2009" spans="1:16" x14ac:dyDescent="0.2">
      <c r="A2009" t="s">
        <v>340</v>
      </c>
      <c r="B2009" t="s">
        <v>208</v>
      </c>
      <c r="C2009" t="s">
        <v>67</v>
      </c>
      <c r="E2009">
        <v>4.05</v>
      </c>
      <c r="F2009">
        <v>4.62</v>
      </c>
      <c r="G2009">
        <v>5.05</v>
      </c>
      <c r="H2009">
        <v>5.59</v>
      </c>
      <c r="I2009">
        <v>5.59</v>
      </c>
      <c r="J2009">
        <v>5.59</v>
      </c>
      <c r="K2009">
        <v>5.59</v>
      </c>
      <c r="L2009">
        <v>5.59</v>
      </c>
      <c r="M2009">
        <v>5.59</v>
      </c>
      <c r="N2009">
        <v>5.59</v>
      </c>
      <c r="O2009">
        <v>5.59</v>
      </c>
      <c r="P2009">
        <v>5.59</v>
      </c>
    </row>
    <row r="2010" spans="1:16" x14ac:dyDescent="0.2">
      <c r="A2010" t="s">
        <v>340</v>
      </c>
      <c r="B2010" t="s">
        <v>209</v>
      </c>
      <c r="C2010" t="s">
        <v>67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1.38</v>
      </c>
      <c r="K2010">
        <v>3.41</v>
      </c>
      <c r="L2010">
        <v>3.41</v>
      </c>
      <c r="M2010">
        <v>3.41</v>
      </c>
      <c r="N2010">
        <v>7.66</v>
      </c>
      <c r="O2010">
        <v>9.23</v>
      </c>
      <c r="P2010">
        <v>23.03</v>
      </c>
    </row>
    <row r="2011" spans="1:16" x14ac:dyDescent="0.2">
      <c r="A2011" t="s">
        <v>340</v>
      </c>
      <c r="B2011" t="s">
        <v>210</v>
      </c>
      <c r="C2011" t="s">
        <v>67</v>
      </c>
      <c r="E2011">
        <v>0</v>
      </c>
      <c r="F2011">
        <v>0</v>
      </c>
      <c r="G2011">
        <v>0</v>
      </c>
      <c r="H2011">
        <v>2.12</v>
      </c>
      <c r="I2011">
        <v>2.12</v>
      </c>
      <c r="J2011">
        <v>2.62</v>
      </c>
      <c r="K2011">
        <v>2.62</v>
      </c>
      <c r="L2011">
        <v>2.62</v>
      </c>
      <c r="M2011">
        <v>2.62</v>
      </c>
      <c r="N2011">
        <v>2.62</v>
      </c>
      <c r="O2011">
        <v>2.62</v>
      </c>
      <c r="P2011">
        <v>2.62</v>
      </c>
    </row>
    <row r="2012" spans="1:16" x14ac:dyDescent="0.2">
      <c r="A2012" t="s">
        <v>340</v>
      </c>
      <c r="B2012" t="s">
        <v>211</v>
      </c>
      <c r="C2012" t="s">
        <v>67</v>
      </c>
      <c r="E2012">
        <v>0</v>
      </c>
      <c r="F2012">
        <v>0</v>
      </c>
      <c r="G2012">
        <v>0</v>
      </c>
      <c r="H2012">
        <v>0.5</v>
      </c>
      <c r="I2012">
        <v>0.5</v>
      </c>
      <c r="J2012">
        <v>0.5</v>
      </c>
      <c r="K2012">
        <v>0.5</v>
      </c>
      <c r="L2012">
        <v>0.5</v>
      </c>
      <c r="M2012">
        <v>0.5</v>
      </c>
      <c r="N2012">
        <v>0.5</v>
      </c>
      <c r="O2012">
        <v>0.5</v>
      </c>
      <c r="P2012">
        <v>0.5</v>
      </c>
    </row>
    <row r="2013" spans="1:16" x14ac:dyDescent="0.2">
      <c r="A2013" t="s">
        <v>340</v>
      </c>
      <c r="B2013" t="s">
        <v>212</v>
      </c>
      <c r="C2013" t="s">
        <v>67</v>
      </c>
      <c r="E2013">
        <v>0.28999999999999998</v>
      </c>
      <c r="F2013">
        <v>0.28999999999999998</v>
      </c>
      <c r="G2013">
        <v>0.51</v>
      </c>
      <c r="H2013">
        <v>0.54</v>
      </c>
      <c r="I2013">
        <v>0.54</v>
      </c>
      <c r="J2013">
        <v>0.54</v>
      </c>
      <c r="K2013">
        <v>0.54</v>
      </c>
      <c r="L2013">
        <v>0.25</v>
      </c>
      <c r="M2013">
        <v>0.25</v>
      </c>
      <c r="N2013">
        <v>0</v>
      </c>
      <c r="O2013">
        <v>0</v>
      </c>
      <c r="P2013">
        <v>0</v>
      </c>
    </row>
    <row r="2014" spans="1:16" x14ac:dyDescent="0.2">
      <c r="A2014" t="s">
        <v>340</v>
      </c>
      <c r="B2014" t="s">
        <v>213</v>
      </c>
      <c r="C2014" t="s">
        <v>67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</row>
    <row r="2015" spans="1:16" x14ac:dyDescent="0.2">
      <c r="A2015" t="s">
        <v>340</v>
      </c>
      <c r="B2015" t="s">
        <v>218</v>
      </c>
      <c r="C2015" t="s">
        <v>67</v>
      </c>
      <c r="E2015">
        <v>-0.68</v>
      </c>
      <c r="F2015">
        <v>-0.68</v>
      </c>
      <c r="G2015">
        <v>-0.88</v>
      </c>
      <c r="H2015">
        <v>-0.88</v>
      </c>
      <c r="I2015">
        <v>-0.88</v>
      </c>
      <c r="J2015">
        <v>-0.88</v>
      </c>
      <c r="K2015">
        <v>-0.88</v>
      </c>
      <c r="L2015">
        <v>-0.88</v>
      </c>
      <c r="M2015">
        <v>-0.88</v>
      </c>
      <c r="N2015">
        <v>-0.88</v>
      </c>
      <c r="O2015">
        <v>-0.88</v>
      </c>
      <c r="P2015">
        <v>-6.57</v>
      </c>
    </row>
    <row r="2016" spans="1:16" x14ac:dyDescent="0.2">
      <c r="A2016" t="s">
        <v>340</v>
      </c>
      <c r="B2016" t="s">
        <v>342</v>
      </c>
      <c r="C2016" t="s">
        <v>67</v>
      </c>
      <c r="E2016">
        <v>6.97</v>
      </c>
      <c r="F2016">
        <v>10.63</v>
      </c>
      <c r="G2016">
        <v>15.97</v>
      </c>
      <c r="H2016">
        <v>24.39</v>
      </c>
      <c r="I2016">
        <v>33.340000000000003</v>
      </c>
      <c r="J2016">
        <v>43.58</v>
      </c>
      <c r="K2016">
        <v>46.56</v>
      </c>
      <c r="L2016">
        <v>49.04</v>
      </c>
      <c r="M2016">
        <v>52</v>
      </c>
      <c r="N2016">
        <v>67.13</v>
      </c>
      <c r="O2016">
        <v>73.41</v>
      </c>
      <c r="P2016">
        <v>111.17</v>
      </c>
    </row>
    <row r="2017" spans="1:16" x14ac:dyDescent="0.2">
      <c r="A2017" t="s">
        <v>266</v>
      </c>
      <c r="B2017" t="s">
        <v>267</v>
      </c>
      <c r="C2017" t="s">
        <v>67</v>
      </c>
      <c r="E2017">
        <v>202.31</v>
      </c>
      <c r="F2017">
        <v>204.45</v>
      </c>
      <c r="G2017">
        <v>206.75</v>
      </c>
      <c r="H2017">
        <v>212.74</v>
      </c>
      <c r="I2017">
        <v>220.24</v>
      </c>
      <c r="J2017">
        <v>229.66</v>
      </c>
      <c r="K2017">
        <v>235.18</v>
      </c>
      <c r="L2017">
        <v>240.63</v>
      </c>
      <c r="M2017">
        <v>246.15</v>
      </c>
      <c r="N2017">
        <v>269.82</v>
      </c>
      <c r="O2017">
        <v>276.22000000000003</v>
      </c>
      <c r="P2017">
        <v>295.94</v>
      </c>
    </row>
    <row r="2018" spans="1:16" x14ac:dyDescent="0.2">
      <c r="A2018" t="s">
        <v>270</v>
      </c>
      <c r="B2018" t="s">
        <v>193</v>
      </c>
      <c r="C2018" t="s">
        <v>67</v>
      </c>
      <c r="E2018">
        <v>2.94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</row>
    <row r="2019" spans="1:16" x14ac:dyDescent="0.2">
      <c r="A2019" t="s">
        <v>270</v>
      </c>
      <c r="B2019" t="s">
        <v>194</v>
      </c>
      <c r="C2019" t="s">
        <v>67</v>
      </c>
      <c r="E2019">
        <v>52.26</v>
      </c>
      <c r="F2019">
        <v>62.86</v>
      </c>
      <c r="G2019">
        <v>51</v>
      </c>
      <c r="H2019">
        <v>40.39</v>
      </c>
      <c r="I2019">
        <v>25.44</v>
      </c>
      <c r="J2019">
        <v>19.350000000000001</v>
      </c>
      <c r="K2019">
        <v>16.8</v>
      </c>
      <c r="L2019">
        <v>16.03</v>
      </c>
      <c r="M2019">
        <v>14.2</v>
      </c>
      <c r="N2019">
        <v>8.51</v>
      </c>
      <c r="O2019">
        <v>10.029999999999999</v>
      </c>
      <c r="P2019">
        <v>2.04</v>
      </c>
    </row>
    <row r="2020" spans="1:16" x14ac:dyDescent="0.2">
      <c r="A2020" t="s">
        <v>270</v>
      </c>
      <c r="B2020" t="s">
        <v>195</v>
      </c>
      <c r="C2020" t="s">
        <v>67</v>
      </c>
      <c r="E2020">
        <v>11.51</v>
      </c>
      <c r="F2020">
        <v>12.82</v>
      </c>
      <c r="G2020">
        <v>12.3</v>
      </c>
      <c r="H2020">
        <v>12.23</v>
      </c>
      <c r="I2020">
        <v>12.19</v>
      </c>
      <c r="J2020">
        <v>9.66</v>
      </c>
      <c r="K2020">
        <v>8.15</v>
      </c>
      <c r="L2020">
        <v>6.81</v>
      </c>
      <c r="M2020">
        <v>5.67</v>
      </c>
      <c r="N2020">
        <v>1.02</v>
      </c>
      <c r="O2020">
        <v>0</v>
      </c>
      <c r="P2020">
        <v>0</v>
      </c>
    </row>
    <row r="2021" spans="1:16" x14ac:dyDescent="0.2">
      <c r="A2021" t="s">
        <v>270</v>
      </c>
      <c r="B2021" t="s">
        <v>196</v>
      </c>
      <c r="C2021" t="s">
        <v>67</v>
      </c>
      <c r="E2021">
        <v>23.6</v>
      </c>
      <c r="F2021">
        <v>5.09</v>
      </c>
      <c r="G2021">
        <v>5.09</v>
      </c>
      <c r="H2021">
        <v>5.1100000000000003</v>
      </c>
      <c r="I2021">
        <v>5.09</v>
      </c>
      <c r="J2021">
        <v>5.1100000000000003</v>
      </c>
      <c r="K2021">
        <v>5.09</v>
      </c>
      <c r="L2021">
        <v>5.09</v>
      </c>
      <c r="M2021">
        <v>5.09</v>
      </c>
      <c r="N2021">
        <v>5.09</v>
      </c>
      <c r="O2021">
        <v>5.1100000000000003</v>
      </c>
      <c r="P2021">
        <v>5.09</v>
      </c>
    </row>
    <row r="2022" spans="1:16" x14ac:dyDescent="0.2">
      <c r="A2022" t="s">
        <v>270</v>
      </c>
      <c r="B2022" t="s">
        <v>197</v>
      </c>
      <c r="C2022" t="s">
        <v>67</v>
      </c>
      <c r="E2022">
        <v>11.28</v>
      </c>
      <c r="F2022">
        <v>11.24</v>
      </c>
      <c r="G2022">
        <v>16.47</v>
      </c>
      <c r="H2022">
        <v>22.82</v>
      </c>
      <c r="I2022">
        <v>30.94</v>
      </c>
      <c r="J2022">
        <v>30.44</v>
      </c>
      <c r="K2022">
        <v>30.55</v>
      </c>
      <c r="L2022">
        <v>33.53</v>
      </c>
      <c r="M2022">
        <v>33.76</v>
      </c>
      <c r="N2022">
        <v>37.42</v>
      </c>
      <c r="O2022">
        <v>36.770000000000003</v>
      </c>
      <c r="P2022">
        <v>34.659999999999997</v>
      </c>
    </row>
    <row r="2023" spans="1:16" x14ac:dyDescent="0.2">
      <c r="A2023" t="s">
        <v>270</v>
      </c>
      <c r="B2023" t="s">
        <v>198</v>
      </c>
      <c r="C2023" t="s">
        <v>67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 x14ac:dyDescent="0.2">
      <c r="A2024" t="s">
        <v>270</v>
      </c>
      <c r="B2024" t="s">
        <v>199</v>
      </c>
      <c r="C2024" t="s">
        <v>67</v>
      </c>
      <c r="E2024">
        <v>2.4900000000000002</v>
      </c>
      <c r="F2024">
        <v>2.48</v>
      </c>
      <c r="G2024">
        <v>2.48</v>
      </c>
      <c r="H2024">
        <v>2.4900000000000002</v>
      </c>
      <c r="I2024">
        <v>2.4700000000000002</v>
      </c>
      <c r="J2024">
        <v>2.48</v>
      </c>
      <c r="K2024">
        <v>3.37</v>
      </c>
      <c r="L2024">
        <v>2.4700000000000002</v>
      </c>
      <c r="M2024">
        <v>2.4700000000000002</v>
      </c>
      <c r="N2024">
        <v>2.23</v>
      </c>
      <c r="O2024">
        <v>2.2400000000000002</v>
      </c>
      <c r="P2024">
        <v>2.23</v>
      </c>
    </row>
    <row r="2025" spans="1:16" x14ac:dyDescent="0.2">
      <c r="A2025" t="s">
        <v>270</v>
      </c>
      <c r="B2025" t="s">
        <v>200</v>
      </c>
      <c r="C2025" t="s">
        <v>67</v>
      </c>
      <c r="E2025">
        <v>0.9</v>
      </c>
      <c r="F2025">
        <v>1.61</v>
      </c>
      <c r="G2025">
        <v>0.89</v>
      </c>
      <c r="H2025">
        <v>0.9</v>
      </c>
      <c r="I2025">
        <v>1.03</v>
      </c>
      <c r="J2025">
        <v>1.38</v>
      </c>
      <c r="K2025">
        <v>1.49</v>
      </c>
      <c r="L2025">
        <v>0.89</v>
      </c>
      <c r="M2025">
        <v>0.86</v>
      </c>
      <c r="N2025">
        <v>0.86</v>
      </c>
      <c r="O2025">
        <v>0.86</v>
      </c>
      <c r="P2025">
        <v>1.03</v>
      </c>
    </row>
    <row r="2026" spans="1:16" x14ac:dyDescent="0.2">
      <c r="A2026" t="s">
        <v>270</v>
      </c>
      <c r="B2026" t="s">
        <v>201</v>
      </c>
      <c r="C2026" t="s">
        <v>67</v>
      </c>
      <c r="E2026">
        <v>27.19</v>
      </c>
      <c r="F2026">
        <v>27.11</v>
      </c>
      <c r="G2026">
        <v>27.11</v>
      </c>
      <c r="H2026">
        <v>27.19</v>
      </c>
      <c r="I2026">
        <v>27.11</v>
      </c>
      <c r="J2026">
        <v>27.19</v>
      </c>
      <c r="K2026">
        <v>27.11</v>
      </c>
      <c r="L2026">
        <v>27.11</v>
      </c>
      <c r="M2026">
        <v>27.11</v>
      </c>
      <c r="N2026">
        <v>27.11</v>
      </c>
      <c r="O2026">
        <v>27.19</v>
      </c>
      <c r="P2026">
        <v>27.11</v>
      </c>
    </row>
    <row r="2027" spans="1:16" x14ac:dyDescent="0.2">
      <c r="A2027" t="s">
        <v>270</v>
      </c>
      <c r="B2027" t="s">
        <v>202</v>
      </c>
      <c r="C2027" t="s">
        <v>67</v>
      </c>
      <c r="E2027">
        <v>22.28</v>
      </c>
      <c r="F2027">
        <v>22.65</v>
      </c>
      <c r="G2027">
        <v>22.49</v>
      </c>
      <c r="H2027">
        <v>22.96</v>
      </c>
      <c r="I2027">
        <v>35.26</v>
      </c>
      <c r="J2027">
        <v>38.49</v>
      </c>
      <c r="K2027">
        <v>38.58</v>
      </c>
      <c r="L2027">
        <v>38.29</v>
      </c>
      <c r="M2027">
        <v>40.03</v>
      </c>
      <c r="N2027">
        <v>39.71</v>
      </c>
      <c r="O2027">
        <v>39.79</v>
      </c>
      <c r="P2027">
        <v>38.75</v>
      </c>
    </row>
    <row r="2028" spans="1:16" x14ac:dyDescent="0.2">
      <c r="A2028" t="s">
        <v>270</v>
      </c>
      <c r="B2028" t="s">
        <v>203</v>
      </c>
      <c r="C2028" t="s">
        <v>67</v>
      </c>
      <c r="E2028">
        <v>0</v>
      </c>
      <c r="F2028">
        <v>0</v>
      </c>
      <c r="G2028">
        <v>5.01</v>
      </c>
      <c r="H2028">
        <v>11.39</v>
      </c>
      <c r="I2028">
        <v>17.32</v>
      </c>
      <c r="J2028">
        <v>17.010000000000002</v>
      </c>
      <c r="K2028">
        <v>16.98</v>
      </c>
      <c r="L2028">
        <v>25.98</v>
      </c>
      <c r="M2028">
        <v>30.17</v>
      </c>
      <c r="N2028">
        <v>38.049999999999997</v>
      </c>
      <c r="O2028">
        <v>37.58</v>
      </c>
      <c r="P2028">
        <v>41.18</v>
      </c>
    </row>
    <row r="2029" spans="1:16" x14ac:dyDescent="0.2">
      <c r="A2029" t="s">
        <v>270</v>
      </c>
      <c r="B2029" t="s">
        <v>204</v>
      </c>
      <c r="C2029" t="s">
        <v>67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3.51</v>
      </c>
      <c r="N2029">
        <v>3.45</v>
      </c>
      <c r="O2029">
        <v>3.32</v>
      </c>
      <c r="P2029">
        <v>2.98</v>
      </c>
    </row>
    <row r="2030" spans="1:16" x14ac:dyDescent="0.2">
      <c r="A2030" t="s">
        <v>270</v>
      </c>
      <c r="B2030" t="s">
        <v>205</v>
      </c>
      <c r="C2030" t="s">
        <v>67</v>
      </c>
      <c r="E2030">
        <v>59.99</v>
      </c>
      <c r="F2030">
        <v>68.59</v>
      </c>
      <c r="G2030">
        <v>74.7</v>
      </c>
      <c r="H2030">
        <v>83.09</v>
      </c>
      <c r="I2030">
        <v>82.05</v>
      </c>
      <c r="J2030">
        <v>97.76</v>
      </c>
      <c r="K2030">
        <v>101.94</v>
      </c>
      <c r="L2030">
        <v>100.76</v>
      </c>
      <c r="M2030">
        <v>100.36</v>
      </c>
      <c r="N2030">
        <v>120.74</v>
      </c>
      <c r="O2030">
        <v>130.63</v>
      </c>
      <c r="P2030">
        <v>177.21</v>
      </c>
    </row>
    <row r="2031" spans="1:16" x14ac:dyDescent="0.2">
      <c r="A2031" t="s">
        <v>270</v>
      </c>
      <c r="B2031" t="s">
        <v>206</v>
      </c>
      <c r="C2031" t="s">
        <v>67</v>
      </c>
      <c r="E2031">
        <v>29.54</v>
      </c>
      <c r="F2031">
        <v>31.54</v>
      </c>
      <c r="G2031">
        <v>33.71</v>
      </c>
      <c r="H2031">
        <v>38.340000000000003</v>
      </c>
      <c r="I2031">
        <v>42.89</v>
      </c>
      <c r="J2031">
        <v>47.7</v>
      </c>
      <c r="K2031">
        <v>49.88</v>
      </c>
      <c r="L2031">
        <v>52.14</v>
      </c>
      <c r="M2031">
        <v>54.36</v>
      </c>
      <c r="N2031">
        <v>63.11</v>
      </c>
      <c r="O2031">
        <v>65.56</v>
      </c>
      <c r="P2031">
        <v>76.78</v>
      </c>
    </row>
    <row r="2032" spans="1:16" x14ac:dyDescent="0.2">
      <c r="A2032" t="s">
        <v>270</v>
      </c>
      <c r="B2032" t="s">
        <v>343</v>
      </c>
      <c r="C2032" t="s">
        <v>67</v>
      </c>
      <c r="E2032">
        <v>-2.59</v>
      </c>
      <c r="F2032">
        <v>-2.91</v>
      </c>
      <c r="G2032">
        <v>-3.12</v>
      </c>
      <c r="H2032">
        <v>-3.36</v>
      </c>
      <c r="I2032">
        <v>-3.38</v>
      </c>
      <c r="J2032">
        <v>-4.01</v>
      </c>
      <c r="K2032">
        <v>-4.8899999999999997</v>
      </c>
      <c r="L2032">
        <v>-4.91</v>
      </c>
      <c r="M2032">
        <v>-4.88</v>
      </c>
      <c r="N2032">
        <v>-6.72</v>
      </c>
      <c r="O2032">
        <v>-7.47</v>
      </c>
      <c r="P2032">
        <v>-12.82</v>
      </c>
    </row>
    <row r="2033" spans="1:16" x14ac:dyDescent="0.2">
      <c r="A2033" t="s">
        <v>270</v>
      </c>
      <c r="B2033" t="s">
        <v>210</v>
      </c>
      <c r="C2033" t="s">
        <v>67</v>
      </c>
      <c r="E2033">
        <v>-0.5</v>
      </c>
      <c r="F2033">
        <v>-0.62</v>
      </c>
      <c r="G2033">
        <v>-0.91</v>
      </c>
      <c r="H2033">
        <v>-2.2400000000000002</v>
      </c>
      <c r="I2033">
        <v>-2.57</v>
      </c>
      <c r="J2033">
        <v>-3.28</v>
      </c>
      <c r="K2033">
        <v>-2.95</v>
      </c>
      <c r="L2033">
        <v>-3.09</v>
      </c>
      <c r="M2033">
        <v>-3.11</v>
      </c>
      <c r="N2033">
        <v>-3.18</v>
      </c>
      <c r="O2033">
        <v>-3.12</v>
      </c>
      <c r="P2033">
        <v>-2.6</v>
      </c>
    </row>
    <row r="2034" spans="1:16" x14ac:dyDescent="0.2">
      <c r="A2034" t="s">
        <v>270</v>
      </c>
      <c r="B2034" t="s">
        <v>211</v>
      </c>
      <c r="C2034" t="s">
        <v>67</v>
      </c>
      <c r="E2034">
        <v>0</v>
      </c>
      <c r="F2034">
        <v>0</v>
      </c>
      <c r="G2034">
        <v>0</v>
      </c>
      <c r="H2034">
        <v>-0.38</v>
      </c>
      <c r="I2034">
        <v>-0.49</v>
      </c>
      <c r="J2034">
        <v>-0.54</v>
      </c>
      <c r="K2034">
        <v>-0.48</v>
      </c>
      <c r="L2034">
        <v>-0.48</v>
      </c>
      <c r="M2034">
        <v>-0.49</v>
      </c>
      <c r="N2034">
        <v>-0.54</v>
      </c>
      <c r="O2034">
        <v>-0.51</v>
      </c>
      <c r="P2034">
        <v>-0.42</v>
      </c>
    </row>
    <row r="2035" spans="1:16" x14ac:dyDescent="0.2">
      <c r="A2035" t="s">
        <v>270</v>
      </c>
      <c r="B2035" t="s">
        <v>212</v>
      </c>
      <c r="C2035" t="s">
        <v>67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</row>
    <row r="2036" spans="1:16" x14ac:dyDescent="0.2">
      <c r="A2036" t="s">
        <v>270</v>
      </c>
      <c r="B2036" t="s">
        <v>213</v>
      </c>
      <c r="C2036" t="s">
        <v>67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</row>
    <row r="2037" spans="1:16" x14ac:dyDescent="0.2">
      <c r="A2037" t="s">
        <v>270</v>
      </c>
      <c r="B2037" t="s">
        <v>344</v>
      </c>
      <c r="C2037" t="s">
        <v>67</v>
      </c>
      <c r="E2037">
        <v>12.11</v>
      </c>
      <c r="F2037">
        <v>12.86</v>
      </c>
      <c r="G2037">
        <v>16.09</v>
      </c>
      <c r="H2037">
        <v>13.54</v>
      </c>
      <c r="I2037">
        <v>11.31</v>
      </c>
      <c r="J2037">
        <v>15.71</v>
      </c>
      <c r="K2037">
        <v>17.66</v>
      </c>
      <c r="L2037">
        <v>17.84</v>
      </c>
      <c r="M2037">
        <v>18.8</v>
      </c>
      <c r="N2037">
        <v>24.31</v>
      </c>
      <c r="O2037">
        <v>22.79</v>
      </c>
      <c r="P2037">
        <v>14.78</v>
      </c>
    </row>
    <row r="2038" spans="1:16" x14ac:dyDescent="0.2">
      <c r="A2038" t="s">
        <v>270</v>
      </c>
      <c r="B2038" t="s">
        <v>345</v>
      </c>
      <c r="C2038" t="s">
        <v>67</v>
      </c>
      <c r="E2038">
        <v>-3.07</v>
      </c>
      <c r="F2038">
        <v>-1.7</v>
      </c>
      <c r="G2038">
        <v>-5.04</v>
      </c>
      <c r="H2038">
        <v>-4.47</v>
      </c>
      <c r="I2038">
        <v>-4.6500000000000004</v>
      </c>
      <c r="J2038">
        <v>-6.73</v>
      </c>
      <c r="K2038">
        <v>-4.1399999999999997</v>
      </c>
      <c r="L2038">
        <v>-5.16</v>
      </c>
      <c r="M2038">
        <v>-6.38</v>
      </c>
      <c r="N2038">
        <v>-7.56</v>
      </c>
      <c r="O2038">
        <v>-7.11</v>
      </c>
      <c r="P2038">
        <v>-12.67</v>
      </c>
    </row>
    <row r="2039" spans="1:16" x14ac:dyDescent="0.2">
      <c r="A2039" t="s">
        <v>270</v>
      </c>
      <c r="B2039" t="s">
        <v>272</v>
      </c>
      <c r="C2039" t="s">
        <v>67</v>
      </c>
      <c r="E2039">
        <v>0.26</v>
      </c>
      <c r="F2039">
        <v>0.31</v>
      </c>
      <c r="G2039">
        <v>3.04</v>
      </c>
      <c r="H2039">
        <v>3.15</v>
      </c>
      <c r="I2039">
        <v>6.81</v>
      </c>
      <c r="J2039">
        <v>12.61</v>
      </c>
      <c r="K2039">
        <v>10.81</v>
      </c>
      <c r="L2039">
        <v>12.79</v>
      </c>
      <c r="M2039">
        <v>14.51</v>
      </c>
      <c r="N2039">
        <v>20.9</v>
      </c>
      <c r="O2039">
        <v>25.85</v>
      </c>
      <c r="P2039">
        <v>64.23</v>
      </c>
    </row>
    <row r="2040" spans="1:16" x14ac:dyDescent="0.2">
      <c r="A2040" t="s">
        <v>270</v>
      </c>
      <c r="B2040" t="s">
        <v>346</v>
      </c>
      <c r="C2040" t="s">
        <v>67</v>
      </c>
      <c r="E2040">
        <v>9.0399999999999991</v>
      </c>
      <c r="F2040">
        <v>11.16</v>
      </c>
      <c r="G2040">
        <v>11.04</v>
      </c>
      <c r="H2040">
        <v>9.07</v>
      </c>
      <c r="I2040">
        <v>6.65</v>
      </c>
      <c r="J2040">
        <v>8.9700000000000006</v>
      </c>
      <c r="K2040">
        <v>13.53</v>
      </c>
      <c r="L2040">
        <v>12.69</v>
      </c>
      <c r="M2040">
        <v>12.41</v>
      </c>
      <c r="N2040">
        <v>16.75</v>
      </c>
      <c r="O2040">
        <v>15.69</v>
      </c>
      <c r="P2040">
        <v>2.11</v>
      </c>
    </row>
    <row r="2041" spans="1:16" x14ac:dyDescent="0.2">
      <c r="A2041" t="s">
        <v>270</v>
      </c>
      <c r="B2041" t="s">
        <v>347</v>
      </c>
      <c r="C2041" t="s">
        <v>67</v>
      </c>
      <c r="E2041">
        <v>253</v>
      </c>
      <c r="F2041">
        <v>255.33</v>
      </c>
      <c r="G2041">
        <v>263.31</v>
      </c>
      <c r="H2041">
        <v>274.47000000000003</v>
      </c>
      <c r="I2041">
        <v>286.66000000000003</v>
      </c>
      <c r="J2041">
        <v>304.43</v>
      </c>
      <c r="K2041">
        <v>309.29000000000002</v>
      </c>
      <c r="L2041">
        <v>318.47000000000003</v>
      </c>
      <c r="M2041">
        <v>327.89</v>
      </c>
      <c r="N2041">
        <v>361.16</v>
      </c>
      <c r="O2041">
        <v>370.77</v>
      </c>
      <c r="P2041">
        <v>408.01</v>
      </c>
    </row>
    <row r="2042" spans="1:16" x14ac:dyDescent="0.2">
      <c r="A2042" t="s">
        <v>272</v>
      </c>
      <c r="B2042" t="s">
        <v>202</v>
      </c>
      <c r="C2042" t="s">
        <v>67</v>
      </c>
      <c r="E2042">
        <v>0.03</v>
      </c>
      <c r="F2042">
        <v>0.02</v>
      </c>
      <c r="G2042">
        <v>0.17</v>
      </c>
      <c r="H2042">
        <v>0.37</v>
      </c>
      <c r="I2042">
        <v>1.56</v>
      </c>
      <c r="J2042">
        <v>3.01</v>
      </c>
      <c r="K2042">
        <v>2.81</v>
      </c>
      <c r="L2042">
        <v>3.1</v>
      </c>
      <c r="M2042">
        <v>3.74</v>
      </c>
      <c r="N2042">
        <v>4.05</v>
      </c>
      <c r="O2042">
        <v>4.2699999999999996</v>
      </c>
      <c r="P2042">
        <v>6.26</v>
      </c>
    </row>
    <row r="2043" spans="1:16" x14ac:dyDescent="0.2">
      <c r="A2043" t="s">
        <v>272</v>
      </c>
      <c r="B2043" t="s">
        <v>203</v>
      </c>
      <c r="C2043" t="s">
        <v>67</v>
      </c>
      <c r="E2043">
        <v>0</v>
      </c>
      <c r="F2043">
        <v>0</v>
      </c>
      <c r="G2043">
        <v>0.37</v>
      </c>
      <c r="H2043">
        <v>0.51</v>
      </c>
      <c r="I2043">
        <v>1.04</v>
      </c>
      <c r="J2043">
        <v>1.39</v>
      </c>
      <c r="K2043">
        <v>1.37</v>
      </c>
      <c r="L2043">
        <v>1.89</v>
      </c>
      <c r="M2043">
        <v>2.02</v>
      </c>
      <c r="N2043">
        <v>2.8</v>
      </c>
      <c r="O2043">
        <v>3.37</v>
      </c>
      <c r="P2043">
        <v>5.68</v>
      </c>
    </row>
    <row r="2044" spans="1:16" x14ac:dyDescent="0.2">
      <c r="A2044" t="s">
        <v>272</v>
      </c>
      <c r="B2044" t="s">
        <v>204</v>
      </c>
      <c r="C2044" t="s">
        <v>67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0.54</v>
      </c>
      <c r="N2044">
        <v>0.6</v>
      </c>
      <c r="O2044">
        <v>0.73</v>
      </c>
      <c r="P2044">
        <v>1.07</v>
      </c>
    </row>
    <row r="2045" spans="1:16" x14ac:dyDescent="0.2">
      <c r="A2045" t="s">
        <v>272</v>
      </c>
      <c r="B2045" t="s">
        <v>205</v>
      </c>
      <c r="C2045" t="s">
        <v>67</v>
      </c>
      <c r="E2045">
        <v>0.23</v>
      </c>
      <c r="F2045">
        <v>0.28999999999999998</v>
      </c>
      <c r="G2045">
        <v>2.5</v>
      </c>
      <c r="H2045">
        <v>2.2599999999999998</v>
      </c>
      <c r="I2045">
        <v>4.21</v>
      </c>
      <c r="J2045">
        <v>8.1999999999999993</v>
      </c>
      <c r="K2045">
        <v>6.63</v>
      </c>
      <c r="L2045">
        <v>7.81</v>
      </c>
      <c r="M2045">
        <v>8.2100000000000009</v>
      </c>
      <c r="N2045">
        <v>13.46</v>
      </c>
      <c r="O2045">
        <v>17.48</v>
      </c>
      <c r="P2045">
        <v>51.23</v>
      </c>
    </row>
    <row r="2046" spans="1:16" x14ac:dyDescent="0.2">
      <c r="A2046" t="s">
        <v>259</v>
      </c>
      <c r="B2046" t="s">
        <v>348</v>
      </c>
      <c r="C2046" t="s">
        <v>67</v>
      </c>
      <c r="E2046">
        <v>0.91</v>
      </c>
      <c r="F2046">
        <v>0.86</v>
      </c>
      <c r="G2046">
        <v>1.21</v>
      </c>
      <c r="H2046">
        <v>1.49</v>
      </c>
      <c r="I2046">
        <v>1.35</v>
      </c>
      <c r="J2046">
        <v>0.94</v>
      </c>
      <c r="K2046">
        <v>0.57999999999999996</v>
      </c>
      <c r="L2046">
        <v>0.56000000000000005</v>
      </c>
      <c r="M2046">
        <v>1.26</v>
      </c>
      <c r="N2046">
        <v>1.1499999999999999</v>
      </c>
      <c r="O2046">
        <v>1.17</v>
      </c>
      <c r="P2046">
        <v>4.9800000000000004</v>
      </c>
    </row>
    <row r="2047" spans="1:16" x14ac:dyDescent="0.2">
      <c r="A2047" t="s">
        <v>259</v>
      </c>
      <c r="B2047" t="s">
        <v>261</v>
      </c>
      <c r="C2047" t="s">
        <v>67</v>
      </c>
      <c r="D2047">
        <v>948967</v>
      </c>
      <c r="E2047">
        <v>48910</v>
      </c>
      <c r="F2047">
        <v>50810</v>
      </c>
      <c r="G2047">
        <v>49508</v>
      </c>
      <c r="H2047">
        <v>51004</v>
      </c>
      <c r="I2047">
        <v>52884</v>
      </c>
      <c r="J2047">
        <v>54140</v>
      </c>
      <c r="K2047">
        <v>56448</v>
      </c>
      <c r="L2047">
        <v>55579</v>
      </c>
      <c r="M2047">
        <v>56117</v>
      </c>
      <c r="N2047">
        <v>59345</v>
      </c>
      <c r="O2047">
        <v>60614</v>
      </c>
      <c r="P2047">
        <v>65924</v>
      </c>
    </row>
    <row r="2048" spans="1:16" x14ac:dyDescent="0.2">
      <c r="A2048" t="s">
        <v>259</v>
      </c>
      <c r="B2048" t="s">
        <v>178</v>
      </c>
      <c r="C2048" t="s">
        <v>67</v>
      </c>
      <c r="D2048">
        <v>880810</v>
      </c>
      <c r="E2048">
        <v>46365</v>
      </c>
      <c r="F2048">
        <v>48067</v>
      </c>
      <c r="G2048">
        <v>46674</v>
      </c>
      <c r="H2048">
        <v>47741</v>
      </c>
      <c r="I2048">
        <v>49217</v>
      </c>
      <c r="J2048">
        <v>50105</v>
      </c>
      <c r="K2048">
        <v>52249</v>
      </c>
      <c r="L2048">
        <v>51233</v>
      </c>
      <c r="M2048">
        <v>51637</v>
      </c>
      <c r="N2048">
        <v>54928</v>
      </c>
      <c r="O2048">
        <v>56071</v>
      </c>
      <c r="P2048">
        <v>60802</v>
      </c>
    </row>
    <row r="2049" spans="1:16" x14ac:dyDescent="0.2">
      <c r="A2049" t="s">
        <v>259</v>
      </c>
      <c r="B2049" t="s">
        <v>349</v>
      </c>
      <c r="C2049" t="s">
        <v>67</v>
      </c>
      <c r="E2049">
        <v>0</v>
      </c>
      <c r="F2049">
        <v>0</v>
      </c>
      <c r="G2049">
        <v>0</v>
      </c>
      <c r="H2049">
        <v>21</v>
      </c>
      <c r="I2049">
        <v>23</v>
      </c>
      <c r="J2049">
        <v>23</v>
      </c>
      <c r="K2049">
        <v>23</v>
      </c>
      <c r="L2049">
        <v>23</v>
      </c>
      <c r="M2049">
        <v>23</v>
      </c>
      <c r="N2049">
        <v>79</v>
      </c>
      <c r="O2049">
        <v>83</v>
      </c>
      <c r="P2049">
        <v>245</v>
      </c>
    </row>
    <row r="2050" spans="1:16" x14ac:dyDescent="0.2">
      <c r="A2050" t="s">
        <v>350</v>
      </c>
      <c r="B2050" t="s">
        <v>193</v>
      </c>
      <c r="C2050" t="s">
        <v>67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</row>
    <row r="2051" spans="1:16" x14ac:dyDescent="0.2">
      <c r="A2051" t="s">
        <v>350</v>
      </c>
      <c r="B2051" t="s">
        <v>351</v>
      </c>
      <c r="C2051" t="s">
        <v>67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</row>
    <row r="2052" spans="1:16" x14ac:dyDescent="0.2">
      <c r="A2052" t="s">
        <v>350</v>
      </c>
      <c r="B2052" t="s">
        <v>352</v>
      </c>
      <c r="C2052" t="s">
        <v>67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</row>
    <row r="2053" spans="1:16" x14ac:dyDescent="0.2">
      <c r="A2053" t="s">
        <v>350</v>
      </c>
      <c r="B2053" t="s">
        <v>195</v>
      </c>
      <c r="C2053" t="s">
        <v>67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</row>
    <row r="2054" spans="1:16" x14ac:dyDescent="0.2">
      <c r="A2054" t="s">
        <v>350</v>
      </c>
      <c r="B2054" t="s">
        <v>196</v>
      </c>
      <c r="C2054" t="s">
        <v>67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</row>
    <row r="2055" spans="1:16" x14ac:dyDescent="0.2">
      <c r="A2055" t="s">
        <v>350</v>
      </c>
      <c r="B2055" t="s">
        <v>197</v>
      </c>
      <c r="C2055" t="s">
        <v>67</v>
      </c>
      <c r="E2055">
        <v>0</v>
      </c>
      <c r="F2055">
        <v>0</v>
      </c>
      <c r="G2055">
        <v>361</v>
      </c>
      <c r="H2055">
        <v>768</v>
      </c>
      <c r="I2055">
        <v>1366</v>
      </c>
      <c r="J2055">
        <v>1366</v>
      </c>
      <c r="K2055">
        <v>1366</v>
      </c>
      <c r="L2055">
        <v>1571</v>
      </c>
      <c r="M2055">
        <v>1602</v>
      </c>
      <c r="N2055">
        <v>1860</v>
      </c>
      <c r="O2055">
        <v>1860</v>
      </c>
      <c r="P2055">
        <v>1860</v>
      </c>
    </row>
    <row r="2056" spans="1:16" x14ac:dyDescent="0.2">
      <c r="A2056" t="s">
        <v>350</v>
      </c>
      <c r="B2056" t="s">
        <v>198</v>
      </c>
      <c r="C2056" t="s">
        <v>67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</row>
    <row r="2057" spans="1:16" x14ac:dyDescent="0.2">
      <c r="A2057" t="s">
        <v>350</v>
      </c>
      <c r="B2057" t="s">
        <v>199</v>
      </c>
      <c r="C2057" t="s">
        <v>67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</row>
    <row r="2058" spans="1:16" x14ac:dyDescent="0.2">
      <c r="A2058" t="s">
        <v>350</v>
      </c>
      <c r="B2058" t="s">
        <v>200</v>
      </c>
      <c r="C2058" t="s">
        <v>67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</row>
    <row r="2059" spans="1:16" x14ac:dyDescent="0.2">
      <c r="A2059" t="s">
        <v>350</v>
      </c>
      <c r="B2059" t="s">
        <v>201</v>
      </c>
      <c r="C2059" t="s">
        <v>67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</row>
    <row r="2060" spans="1:16" x14ac:dyDescent="0.2">
      <c r="A2060" t="s">
        <v>350</v>
      </c>
      <c r="B2060" t="s">
        <v>202</v>
      </c>
      <c r="C2060" t="s">
        <v>67</v>
      </c>
      <c r="E2060">
        <v>42</v>
      </c>
      <c r="F2060">
        <v>54</v>
      </c>
      <c r="G2060">
        <v>54</v>
      </c>
      <c r="H2060">
        <v>78</v>
      </c>
      <c r="I2060">
        <v>765</v>
      </c>
      <c r="J2060">
        <v>971</v>
      </c>
      <c r="K2060">
        <v>971</v>
      </c>
      <c r="L2060">
        <v>971</v>
      </c>
      <c r="M2060">
        <v>1057</v>
      </c>
      <c r="N2060">
        <v>1057</v>
      </c>
      <c r="O2060">
        <v>1066</v>
      </c>
      <c r="P2060">
        <v>1123</v>
      </c>
    </row>
    <row r="2061" spans="1:16" x14ac:dyDescent="0.2">
      <c r="A2061" t="s">
        <v>350</v>
      </c>
      <c r="B2061" t="s">
        <v>203</v>
      </c>
      <c r="C2061" t="s">
        <v>67</v>
      </c>
      <c r="E2061">
        <v>0</v>
      </c>
      <c r="F2061">
        <v>0</v>
      </c>
      <c r="G2061">
        <v>268</v>
      </c>
      <c r="H2061">
        <v>582</v>
      </c>
      <c r="I2061">
        <v>872</v>
      </c>
      <c r="J2061">
        <v>872</v>
      </c>
      <c r="K2061">
        <v>872</v>
      </c>
      <c r="L2061">
        <v>1276</v>
      </c>
      <c r="M2061">
        <v>1491</v>
      </c>
      <c r="N2061">
        <v>1912</v>
      </c>
      <c r="O2061">
        <v>1912</v>
      </c>
      <c r="P2061">
        <v>2196</v>
      </c>
    </row>
    <row r="2062" spans="1:16" x14ac:dyDescent="0.2">
      <c r="A2062" t="s">
        <v>350</v>
      </c>
      <c r="B2062" t="s">
        <v>204</v>
      </c>
      <c r="C2062" t="s">
        <v>67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</row>
    <row r="2063" spans="1:16" x14ac:dyDescent="0.2">
      <c r="A2063" t="s">
        <v>350</v>
      </c>
      <c r="B2063" t="s">
        <v>205</v>
      </c>
      <c r="C2063" t="s">
        <v>67</v>
      </c>
      <c r="E2063">
        <v>246</v>
      </c>
      <c r="F2063">
        <v>503</v>
      </c>
      <c r="G2063">
        <v>746</v>
      </c>
      <c r="H2063">
        <v>967</v>
      </c>
      <c r="I2063">
        <v>998</v>
      </c>
      <c r="J2063">
        <v>1500</v>
      </c>
      <c r="K2063">
        <v>1571</v>
      </c>
      <c r="L2063">
        <v>1571</v>
      </c>
      <c r="M2063">
        <v>1571</v>
      </c>
      <c r="N2063">
        <v>2035</v>
      </c>
      <c r="O2063">
        <v>2289</v>
      </c>
      <c r="P2063">
        <v>3479</v>
      </c>
    </row>
    <row r="2064" spans="1:16" x14ac:dyDescent="0.2">
      <c r="A2064" t="s">
        <v>350</v>
      </c>
      <c r="B2064" t="s">
        <v>206</v>
      </c>
      <c r="C2064" t="s">
        <v>67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</row>
    <row r="2065" spans="1:17" x14ac:dyDescent="0.2">
      <c r="A2065" t="s">
        <v>350</v>
      </c>
      <c r="B2065" t="s">
        <v>207</v>
      </c>
      <c r="C2065" t="s">
        <v>67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</row>
    <row r="2066" spans="1:17" x14ac:dyDescent="0.2">
      <c r="A2066" t="s">
        <v>350</v>
      </c>
      <c r="B2066" t="s">
        <v>208</v>
      </c>
      <c r="C2066" t="s">
        <v>67</v>
      </c>
      <c r="E2066">
        <v>678</v>
      </c>
      <c r="F2066">
        <v>775</v>
      </c>
      <c r="G2066">
        <v>848</v>
      </c>
      <c r="H2066">
        <v>938</v>
      </c>
      <c r="I2066">
        <v>938</v>
      </c>
      <c r="J2066">
        <v>938</v>
      </c>
      <c r="K2066">
        <v>938</v>
      </c>
      <c r="L2066">
        <v>938</v>
      </c>
      <c r="M2066">
        <v>938</v>
      </c>
      <c r="N2066">
        <v>938</v>
      </c>
      <c r="O2066">
        <v>938</v>
      </c>
      <c r="P2066">
        <v>938</v>
      </c>
    </row>
    <row r="2067" spans="1:17" x14ac:dyDescent="0.2">
      <c r="A2067" t="s">
        <v>350</v>
      </c>
      <c r="B2067" t="s">
        <v>209</v>
      </c>
      <c r="C2067" t="s">
        <v>67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312</v>
      </c>
      <c r="K2067">
        <v>755</v>
      </c>
      <c r="L2067">
        <v>755</v>
      </c>
      <c r="M2067">
        <v>755</v>
      </c>
      <c r="N2067">
        <v>1563</v>
      </c>
      <c r="O2067">
        <v>1855</v>
      </c>
      <c r="P2067">
        <v>4217</v>
      </c>
    </row>
    <row r="2068" spans="1:17" x14ac:dyDescent="0.2">
      <c r="A2068" t="s">
        <v>350</v>
      </c>
      <c r="B2068" t="s">
        <v>210</v>
      </c>
      <c r="C2068" t="s">
        <v>67</v>
      </c>
      <c r="E2068">
        <v>0</v>
      </c>
      <c r="F2068">
        <v>0</v>
      </c>
      <c r="G2068">
        <v>0</v>
      </c>
      <c r="H2068">
        <v>480</v>
      </c>
      <c r="I2068">
        <v>480</v>
      </c>
      <c r="J2068">
        <v>593</v>
      </c>
      <c r="K2068">
        <v>593</v>
      </c>
      <c r="L2068">
        <v>593</v>
      </c>
      <c r="M2068">
        <v>593</v>
      </c>
      <c r="N2068">
        <v>593</v>
      </c>
      <c r="O2068">
        <v>593</v>
      </c>
      <c r="P2068">
        <v>593</v>
      </c>
    </row>
    <row r="2069" spans="1:17" x14ac:dyDescent="0.2">
      <c r="A2069" t="s">
        <v>350</v>
      </c>
      <c r="B2069" t="s">
        <v>211</v>
      </c>
      <c r="C2069" t="s">
        <v>67</v>
      </c>
      <c r="E2069">
        <v>0</v>
      </c>
      <c r="F2069">
        <v>0</v>
      </c>
      <c r="G2069">
        <v>0</v>
      </c>
      <c r="H2069">
        <v>92</v>
      </c>
      <c r="I2069">
        <v>92</v>
      </c>
      <c r="J2069">
        <v>92</v>
      </c>
      <c r="K2069">
        <v>92</v>
      </c>
      <c r="L2069">
        <v>92</v>
      </c>
      <c r="M2069">
        <v>92</v>
      </c>
      <c r="N2069">
        <v>92</v>
      </c>
      <c r="O2069">
        <v>92</v>
      </c>
      <c r="P2069">
        <v>92</v>
      </c>
    </row>
    <row r="2070" spans="1:17" x14ac:dyDescent="0.2">
      <c r="A2070" t="s">
        <v>350</v>
      </c>
      <c r="B2070" t="s">
        <v>212</v>
      </c>
      <c r="C2070" t="s">
        <v>67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</row>
    <row r="2071" spans="1:17" x14ac:dyDescent="0.2">
      <c r="A2071" t="s">
        <v>350</v>
      </c>
      <c r="B2071" t="s">
        <v>213</v>
      </c>
      <c r="C2071" t="s">
        <v>67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</row>
    <row r="2072" spans="1:17" x14ac:dyDescent="0.2">
      <c r="A2072" t="s">
        <v>350</v>
      </c>
      <c r="B2072" t="s">
        <v>342</v>
      </c>
      <c r="C2072" t="s">
        <v>67</v>
      </c>
      <c r="E2072">
        <v>965</v>
      </c>
      <c r="F2072">
        <v>1332</v>
      </c>
      <c r="G2072">
        <v>2278</v>
      </c>
      <c r="H2072">
        <v>3904</v>
      </c>
      <c r="I2072">
        <v>5510</v>
      </c>
      <c r="J2072">
        <v>6644</v>
      </c>
      <c r="K2072">
        <v>7159</v>
      </c>
      <c r="L2072">
        <v>7768</v>
      </c>
      <c r="M2072">
        <v>8100</v>
      </c>
      <c r="N2072">
        <v>10050</v>
      </c>
      <c r="O2072">
        <v>10605</v>
      </c>
      <c r="P2072">
        <v>14498</v>
      </c>
    </row>
    <row r="2073" spans="1:17" x14ac:dyDescent="0.2">
      <c r="A2073" t="s">
        <v>230</v>
      </c>
      <c r="B2073" t="s">
        <v>353</v>
      </c>
      <c r="C2073" t="s">
        <v>67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1</v>
      </c>
      <c r="Q2073">
        <v>10360</v>
      </c>
    </row>
    <row r="2074" spans="1:17" x14ac:dyDescent="0.2">
      <c r="A2074" t="s">
        <v>230</v>
      </c>
      <c r="B2074" t="s">
        <v>354</v>
      </c>
      <c r="C2074" t="s">
        <v>67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1</v>
      </c>
      <c r="Q2074">
        <v>11010</v>
      </c>
    </row>
    <row r="2075" spans="1:17" x14ac:dyDescent="0.2">
      <c r="A2075" t="s">
        <v>230</v>
      </c>
      <c r="B2075" t="s">
        <v>355</v>
      </c>
      <c r="C2075" t="s">
        <v>67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1</v>
      </c>
      <c r="Q2075">
        <v>2680</v>
      </c>
    </row>
    <row r="2076" spans="1:17" x14ac:dyDescent="0.2">
      <c r="A2076" t="s">
        <v>230</v>
      </c>
      <c r="B2076" t="s">
        <v>356</v>
      </c>
      <c r="C2076" t="s">
        <v>67</v>
      </c>
      <c r="E2076">
        <v>0</v>
      </c>
      <c r="F2076">
        <v>0</v>
      </c>
      <c r="G2076">
        <v>0</v>
      </c>
      <c r="H2076">
        <v>0</v>
      </c>
      <c r="I2076">
        <v>0.21</v>
      </c>
      <c r="J2076">
        <v>0.21</v>
      </c>
      <c r="K2076">
        <v>0.21</v>
      </c>
      <c r="L2076">
        <v>0.21</v>
      </c>
      <c r="M2076">
        <v>0.21</v>
      </c>
      <c r="N2076">
        <v>0.21</v>
      </c>
      <c r="O2076">
        <v>0.21</v>
      </c>
      <c r="P2076">
        <v>1</v>
      </c>
      <c r="Q2076">
        <v>4875</v>
      </c>
    </row>
    <row r="2077" spans="1:17" x14ac:dyDescent="0.2">
      <c r="A2077" t="s">
        <v>340</v>
      </c>
      <c r="B2077" t="s">
        <v>193</v>
      </c>
      <c r="C2077" t="s">
        <v>63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</row>
    <row r="2078" spans="1:17" x14ac:dyDescent="0.2">
      <c r="A2078" t="s">
        <v>340</v>
      </c>
      <c r="B2078" t="s">
        <v>194</v>
      </c>
      <c r="C2078" t="s">
        <v>63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</row>
    <row r="2079" spans="1:17" x14ac:dyDescent="0.2">
      <c r="A2079" t="s">
        <v>340</v>
      </c>
      <c r="B2079" t="s">
        <v>195</v>
      </c>
      <c r="C2079" t="s">
        <v>63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</row>
    <row r="2080" spans="1:17" x14ac:dyDescent="0.2">
      <c r="A2080" t="s">
        <v>340</v>
      </c>
      <c r="B2080" t="s">
        <v>196</v>
      </c>
      <c r="C2080" t="s">
        <v>63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</row>
    <row r="2081" spans="1:16" x14ac:dyDescent="0.2">
      <c r="A2081" t="s">
        <v>340</v>
      </c>
      <c r="B2081" t="s">
        <v>197</v>
      </c>
      <c r="C2081" t="s">
        <v>63</v>
      </c>
      <c r="E2081">
        <v>0</v>
      </c>
      <c r="F2081">
        <v>0</v>
      </c>
      <c r="G2081">
        <v>0.63</v>
      </c>
      <c r="H2081">
        <v>1.8</v>
      </c>
      <c r="I2081">
        <v>2.94</v>
      </c>
      <c r="J2081">
        <v>2.94</v>
      </c>
      <c r="K2081">
        <v>2.94</v>
      </c>
      <c r="L2081">
        <v>3.95</v>
      </c>
      <c r="M2081">
        <v>4.46</v>
      </c>
      <c r="N2081">
        <v>4.99</v>
      </c>
      <c r="O2081">
        <v>4.99</v>
      </c>
      <c r="P2081">
        <v>4.99</v>
      </c>
    </row>
    <row r="2082" spans="1:16" x14ac:dyDescent="0.2">
      <c r="A2082" t="s">
        <v>340</v>
      </c>
      <c r="B2082" t="s">
        <v>198</v>
      </c>
      <c r="C2082" t="s">
        <v>63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</row>
    <row r="2083" spans="1:16" x14ac:dyDescent="0.2">
      <c r="A2083" t="s">
        <v>340</v>
      </c>
      <c r="B2083" t="s">
        <v>199</v>
      </c>
      <c r="C2083" t="s">
        <v>63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</row>
    <row r="2084" spans="1:16" x14ac:dyDescent="0.2">
      <c r="A2084" t="s">
        <v>340</v>
      </c>
      <c r="B2084" t="s">
        <v>200</v>
      </c>
      <c r="C2084" t="s">
        <v>63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</row>
    <row r="2085" spans="1:16" x14ac:dyDescent="0.2">
      <c r="A2085" t="s">
        <v>340</v>
      </c>
      <c r="B2085" t="s">
        <v>201</v>
      </c>
      <c r="C2085" t="s">
        <v>63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</row>
    <row r="2086" spans="1:16" x14ac:dyDescent="0.2">
      <c r="A2086" t="s">
        <v>340</v>
      </c>
      <c r="B2086" t="s">
        <v>202</v>
      </c>
      <c r="C2086" t="s">
        <v>63</v>
      </c>
      <c r="E2086">
        <v>0.31</v>
      </c>
      <c r="F2086">
        <v>0.4</v>
      </c>
      <c r="G2086">
        <v>0.4</v>
      </c>
      <c r="H2086">
        <v>0.4</v>
      </c>
      <c r="I2086">
        <v>5.07</v>
      </c>
      <c r="J2086">
        <v>5.59</v>
      </c>
      <c r="K2086">
        <v>5.59</v>
      </c>
      <c r="L2086">
        <v>5.59</v>
      </c>
      <c r="M2086">
        <v>5.59</v>
      </c>
      <c r="N2086">
        <v>5.59</v>
      </c>
      <c r="O2086">
        <v>5.59</v>
      </c>
      <c r="P2086">
        <v>5.59</v>
      </c>
    </row>
    <row r="2087" spans="1:16" x14ac:dyDescent="0.2">
      <c r="A2087" t="s">
        <v>340</v>
      </c>
      <c r="B2087" t="s">
        <v>203</v>
      </c>
      <c r="C2087" t="s">
        <v>63</v>
      </c>
      <c r="E2087">
        <v>0</v>
      </c>
      <c r="F2087">
        <v>0</v>
      </c>
      <c r="G2087">
        <v>1.56</v>
      </c>
      <c r="H2087">
        <v>3.06</v>
      </c>
      <c r="I2087">
        <v>4.32</v>
      </c>
      <c r="J2087">
        <v>4.32</v>
      </c>
      <c r="K2087">
        <v>4.32</v>
      </c>
      <c r="L2087">
        <v>6.07</v>
      </c>
      <c r="M2087">
        <v>7.07</v>
      </c>
      <c r="N2087">
        <v>7.07</v>
      </c>
      <c r="O2087">
        <v>7.07</v>
      </c>
      <c r="P2087">
        <v>7.07</v>
      </c>
    </row>
    <row r="2088" spans="1:16" x14ac:dyDescent="0.2">
      <c r="A2088" t="s">
        <v>340</v>
      </c>
      <c r="B2088" t="s">
        <v>204</v>
      </c>
      <c r="C2088" t="s">
        <v>63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1</v>
      </c>
      <c r="N2088">
        <v>1</v>
      </c>
      <c r="O2088">
        <v>1</v>
      </c>
      <c r="P2088">
        <v>1</v>
      </c>
    </row>
    <row r="2089" spans="1:16" x14ac:dyDescent="0.2">
      <c r="A2089" t="s">
        <v>340</v>
      </c>
      <c r="B2089" t="s">
        <v>205</v>
      </c>
      <c r="C2089" t="s">
        <v>63</v>
      </c>
      <c r="E2089">
        <v>3</v>
      </c>
      <c r="F2089">
        <v>6</v>
      </c>
      <c r="G2089">
        <v>7.77</v>
      </c>
      <c r="H2089">
        <v>10.5</v>
      </c>
      <c r="I2089">
        <v>12.46</v>
      </c>
      <c r="J2089">
        <v>19.86</v>
      </c>
      <c r="K2089">
        <v>20.53</v>
      </c>
      <c r="L2089">
        <v>20.53</v>
      </c>
      <c r="M2089">
        <v>20.53</v>
      </c>
      <c r="N2089">
        <v>50.78</v>
      </c>
      <c r="O2089">
        <v>61.57</v>
      </c>
      <c r="P2089">
        <v>75.489999999999995</v>
      </c>
    </row>
    <row r="2090" spans="1:16" x14ac:dyDescent="0.2">
      <c r="A2090" t="s">
        <v>340</v>
      </c>
      <c r="B2090" t="s">
        <v>206</v>
      </c>
      <c r="C2090" t="s">
        <v>63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</row>
    <row r="2091" spans="1:16" x14ac:dyDescent="0.2">
      <c r="A2091" t="s">
        <v>340</v>
      </c>
      <c r="B2091" t="s">
        <v>207</v>
      </c>
      <c r="C2091" t="s">
        <v>63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</row>
    <row r="2092" spans="1:16" x14ac:dyDescent="0.2">
      <c r="A2092" t="s">
        <v>340</v>
      </c>
      <c r="B2092" t="s">
        <v>208</v>
      </c>
      <c r="C2092" t="s">
        <v>63</v>
      </c>
      <c r="E2092">
        <v>4.05</v>
      </c>
      <c r="F2092">
        <v>4.38</v>
      </c>
      <c r="G2092">
        <v>5.1100000000000003</v>
      </c>
      <c r="H2092">
        <v>5.6</v>
      </c>
      <c r="I2092">
        <v>5.6</v>
      </c>
      <c r="J2092">
        <v>5.6</v>
      </c>
      <c r="K2092">
        <v>5.6</v>
      </c>
      <c r="L2092">
        <v>5.6</v>
      </c>
      <c r="M2092">
        <v>5.6</v>
      </c>
      <c r="N2092">
        <v>5.6</v>
      </c>
      <c r="O2092">
        <v>5.6</v>
      </c>
      <c r="P2092">
        <v>5.6</v>
      </c>
    </row>
    <row r="2093" spans="1:16" x14ac:dyDescent="0.2">
      <c r="A2093" t="s">
        <v>340</v>
      </c>
      <c r="B2093" t="s">
        <v>209</v>
      </c>
      <c r="C2093" t="s">
        <v>63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2.56</v>
      </c>
      <c r="K2093">
        <v>4.79</v>
      </c>
      <c r="L2093">
        <v>4.79</v>
      </c>
      <c r="M2093">
        <v>5.46</v>
      </c>
      <c r="N2093">
        <v>17.010000000000002</v>
      </c>
      <c r="O2093">
        <v>20.84</v>
      </c>
      <c r="P2093">
        <v>26.83</v>
      </c>
    </row>
    <row r="2094" spans="1:16" x14ac:dyDescent="0.2">
      <c r="A2094" t="s">
        <v>340</v>
      </c>
      <c r="B2094" t="s">
        <v>210</v>
      </c>
      <c r="C2094" t="s">
        <v>63</v>
      </c>
      <c r="E2094">
        <v>0</v>
      </c>
      <c r="F2094">
        <v>0</v>
      </c>
      <c r="G2094">
        <v>0</v>
      </c>
      <c r="H2094">
        <v>1.78</v>
      </c>
      <c r="I2094">
        <v>2.2799999999999998</v>
      </c>
      <c r="J2094">
        <v>2.78</v>
      </c>
      <c r="K2094">
        <v>2.78</v>
      </c>
      <c r="L2094">
        <v>2.78</v>
      </c>
      <c r="M2094">
        <v>2.78</v>
      </c>
      <c r="N2094">
        <v>2.78</v>
      </c>
      <c r="O2094">
        <v>2.78</v>
      </c>
      <c r="P2094">
        <v>2.78</v>
      </c>
    </row>
    <row r="2095" spans="1:16" x14ac:dyDescent="0.2">
      <c r="A2095" t="s">
        <v>340</v>
      </c>
      <c r="B2095" t="s">
        <v>211</v>
      </c>
      <c r="C2095" t="s">
        <v>63</v>
      </c>
      <c r="E2095">
        <v>0</v>
      </c>
      <c r="F2095">
        <v>0</v>
      </c>
      <c r="G2095">
        <v>0</v>
      </c>
      <c r="H2095">
        <v>0.5</v>
      </c>
      <c r="I2095">
        <v>0.5</v>
      </c>
      <c r="J2095">
        <v>0.5</v>
      </c>
      <c r="K2095">
        <v>0.5</v>
      </c>
      <c r="L2095">
        <v>0.5</v>
      </c>
      <c r="M2095">
        <v>0.5</v>
      </c>
      <c r="N2095">
        <v>0.9</v>
      </c>
      <c r="O2095">
        <v>0.9</v>
      </c>
      <c r="P2095">
        <v>0.9</v>
      </c>
    </row>
    <row r="2096" spans="1:16" x14ac:dyDescent="0.2">
      <c r="A2096" t="s">
        <v>340</v>
      </c>
      <c r="B2096" t="s">
        <v>212</v>
      </c>
      <c r="C2096" t="s">
        <v>63</v>
      </c>
      <c r="E2096">
        <v>0.28999999999999998</v>
      </c>
      <c r="F2096">
        <v>0.28999999999999998</v>
      </c>
      <c r="G2096">
        <v>0.51</v>
      </c>
      <c r="H2096">
        <v>0.54</v>
      </c>
      <c r="I2096">
        <v>0.54</v>
      </c>
      <c r="J2096">
        <v>0.54</v>
      </c>
      <c r="K2096">
        <v>0.54</v>
      </c>
      <c r="L2096">
        <v>0.25</v>
      </c>
      <c r="M2096">
        <v>0.25</v>
      </c>
      <c r="N2096">
        <v>0</v>
      </c>
      <c r="O2096">
        <v>0</v>
      </c>
      <c r="P2096">
        <v>0</v>
      </c>
    </row>
    <row r="2097" spans="1:16" x14ac:dyDescent="0.2">
      <c r="A2097" t="s">
        <v>340</v>
      </c>
      <c r="B2097" t="s">
        <v>213</v>
      </c>
      <c r="C2097" t="s">
        <v>63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</row>
    <row r="2098" spans="1:16" x14ac:dyDescent="0.2">
      <c r="A2098" t="s">
        <v>340</v>
      </c>
      <c r="B2098" t="s">
        <v>218</v>
      </c>
      <c r="C2098" t="s">
        <v>63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</row>
    <row r="2099" spans="1:16" x14ac:dyDescent="0.2">
      <c r="A2099" t="s">
        <v>340</v>
      </c>
      <c r="B2099" t="s">
        <v>342</v>
      </c>
      <c r="C2099" t="s">
        <v>63</v>
      </c>
      <c r="E2099">
        <v>7.65</v>
      </c>
      <c r="F2099">
        <v>11.07</v>
      </c>
      <c r="G2099">
        <v>15.98</v>
      </c>
      <c r="H2099">
        <v>24.19</v>
      </c>
      <c r="I2099">
        <v>33.71</v>
      </c>
      <c r="J2099">
        <v>44.69</v>
      </c>
      <c r="K2099">
        <v>47.58</v>
      </c>
      <c r="L2099">
        <v>50.05</v>
      </c>
      <c r="M2099">
        <v>53.23</v>
      </c>
      <c r="N2099">
        <v>95.71</v>
      </c>
      <c r="O2099">
        <v>110.34</v>
      </c>
      <c r="P2099">
        <v>130.24</v>
      </c>
    </row>
    <row r="2100" spans="1:16" x14ac:dyDescent="0.2">
      <c r="A2100" t="s">
        <v>266</v>
      </c>
      <c r="B2100" t="s">
        <v>267</v>
      </c>
      <c r="C2100" t="s">
        <v>63</v>
      </c>
      <c r="E2100">
        <v>202.31</v>
      </c>
      <c r="F2100">
        <v>204.45</v>
      </c>
      <c r="G2100">
        <v>206.75</v>
      </c>
      <c r="H2100">
        <v>212.74</v>
      </c>
      <c r="I2100">
        <v>220.24</v>
      </c>
      <c r="J2100">
        <v>229.66</v>
      </c>
      <c r="K2100">
        <v>235.18</v>
      </c>
      <c r="L2100">
        <v>240.63</v>
      </c>
      <c r="M2100">
        <v>246.15</v>
      </c>
      <c r="N2100">
        <v>269.82</v>
      </c>
      <c r="O2100">
        <v>276.22000000000003</v>
      </c>
      <c r="P2100">
        <v>295.94</v>
      </c>
    </row>
    <row r="2101" spans="1:16" x14ac:dyDescent="0.2">
      <c r="A2101" t="s">
        <v>270</v>
      </c>
      <c r="B2101" t="s">
        <v>193</v>
      </c>
      <c r="C2101" t="s">
        <v>63</v>
      </c>
      <c r="E2101">
        <v>2.93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</row>
    <row r="2102" spans="1:16" x14ac:dyDescent="0.2">
      <c r="A2102" t="s">
        <v>270</v>
      </c>
      <c r="B2102" t="s">
        <v>194</v>
      </c>
      <c r="C2102" t="s">
        <v>63</v>
      </c>
      <c r="E2102">
        <v>52.05</v>
      </c>
      <c r="F2102">
        <v>61.77</v>
      </c>
      <c r="G2102">
        <v>52.05</v>
      </c>
      <c r="H2102">
        <v>39.82</v>
      </c>
      <c r="I2102">
        <v>24.76</v>
      </c>
      <c r="J2102">
        <v>18.239999999999998</v>
      </c>
      <c r="K2102">
        <v>14.67</v>
      </c>
      <c r="L2102">
        <v>13.82</v>
      </c>
      <c r="M2102">
        <v>11.25</v>
      </c>
      <c r="N2102">
        <v>1.89</v>
      </c>
      <c r="O2102">
        <v>2.13</v>
      </c>
      <c r="P2102">
        <v>1.34</v>
      </c>
    </row>
    <row r="2103" spans="1:16" x14ac:dyDescent="0.2">
      <c r="A2103" t="s">
        <v>270</v>
      </c>
      <c r="B2103" t="s">
        <v>195</v>
      </c>
      <c r="C2103" t="s">
        <v>63</v>
      </c>
      <c r="E2103">
        <v>11.58</v>
      </c>
      <c r="F2103">
        <v>12.84</v>
      </c>
      <c r="G2103">
        <v>12.31</v>
      </c>
      <c r="H2103">
        <v>12.2</v>
      </c>
      <c r="I2103">
        <v>12.08</v>
      </c>
      <c r="J2103">
        <v>9.61</v>
      </c>
      <c r="K2103">
        <v>8.0500000000000007</v>
      </c>
      <c r="L2103">
        <v>6.79</v>
      </c>
      <c r="M2103">
        <v>5.51</v>
      </c>
      <c r="N2103">
        <v>0.88</v>
      </c>
      <c r="O2103">
        <v>0</v>
      </c>
      <c r="P2103">
        <v>0</v>
      </c>
    </row>
    <row r="2104" spans="1:16" x14ac:dyDescent="0.2">
      <c r="A2104" t="s">
        <v>270</v>
      </c>
      <c r="B2104" t="s">
        <v>196</v>
      </c>
      <c r="C2104" t="s">
        <v>63</v>
      </c>
      <c r="E2104">
        <v>23.6</v>
      </c>
      <c r="F2104">
        <v>5.09</v>
      </c>
      <c r="G2104">
        <v>5.09</v>
      </c>
      <c r="H2104">
        <v>5.1100000000000003</v>
      </c>
      <c r="I2104">
        <v>5.09</v>
      </c>
      <c r="J2104">
        <v>5.1100000000000003</v>
      </c>
      <c r="K2104">
        <v>5.09</v>
      </c>
      <c r="L2104">
        <v>5.09</v>
      </c>
      <c r="M2104">
        <v>5.09</v>
      </c>
      <c r="N2104">
        <v>5.09</v>
      </c>
      <c r="O2104">
        <v>5.1100000000000003</v>
      </c>
      <c r="P2104">
        <v>5.09</v>
      </c>
    </row>
    <row r="2105" spans="1:16" x14ac:dyDescent="0.2">
      <c r="A2105" t="s">
        <v>270</v>
      </c>
      <c r="B2105" t="s">
        <v>197</v>
      </c>
      <c r="C2105" t="s">
        <v>63</v>
      </c>
      <c r="E2105">
        <v>11.28</v>
      </c>
      <c r="F2105">
        <v>11.25</v>
      </c>
      <c r="G2105">
        <v>16.09</v>
      </c>
      <c r="H2105">
        <v>25.4</v>
      </c>
      <c r="I2105">
        <v>33.4</v>
      </c>
      <c r="J2105">
        <v>32.83</v>
      </c>
      <c r="K2105">
        <v>32.979999999999997</v>
      </c>
      <c r="L2105">
        <v>40.06</v>
      </c>
      <c r="M2105">
        <v>43.49</v>
      </c>
      <c r="N2105">
        <v>43.35</v>
      </c>
      <c r="O2105">
        <v>42.88</v>
      </c>
      <c r="P2105">
        <v>42.87</v>
      </c>
    </row>
    <row r="2106" spans="1:16" x14ac:dyDescent="0.2">
      <c r="A2106" t="s">
        <v>270</v>
      </c>
      <c r="B2106" t="s">
        <v>198</v>
      </c>
      <c r="C2106" t="s">
        <v>63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</row>
    <row r="2107" spans="1:16" x14ac:dyDescent="0.2">
      <c r="A2107" t="s">
        <v>270</v>
      </c>
      <c r="B2107" t="s">
        <v>199</v>
      </c>
      <c r="C2107" t="s">
        <v>63</v>
      </c>
      <c r="E2107">
        <v>2.4900000000000002</v>
      </c>
      <c r="F2107">
        <v>2.5499999999999998</v>
      </c>
      <c r="G2107">
        <v>2.48</v>
      </c>
      <c r="H2107">
        <v>2.4900000000000002</v>
      </c>
      <c r="I2107">
        <v>2.4700000000000002</v>
      </c>
      <c r="J2107">
        <v>2.48</v>
      </c>
      <c r="K2107">
        <v>3.29</v>
      </c>
      <c r="L2107">
        <v>2.4700000000000002</v>
      </c>
      <c r="M2107">
        <v>2.4700000000000002</v>
      </c>
      <c r="N2107">
        <v>2.23</v>
      </c>
      <c r="O2107">
        <v>2.2400000000000002</v>
      </c>
      <c r="P2107">
        <v>2.23</v>
      </c>
    </row>
    <row r="2108" spans="1:16" x14ac:dyDescent="0.2">
      <c r="A2108" t="s">
        <v>270</v>
      </c>
      <c r="B2108" t="s">
        <v>200</v>
      </c>
      <c r="C2108" t="s">
        <v>63</v>
      </c>
      <c r="E2108">
        <v>0.9</v>
      </c>
      <c r="F2108">
        <v>1.66</v>
      </c>
      <c r="G2108">
        <v>0.89</v>
      </c>
      <c r="H2108">
        <v>0.9</v>
      </c>
      <c r="I2108">
        <v>1.33</v>
      </c>
      <c r="J2108">
        <v>1.38</v>
      </c>
      <c r="K2108">
        <v>1.51</v>
      </c>
      <c r="L2108">
        <v>0.89</v>
      </c>
      <c r="M2108">
        <v>0.86</v>
      </c>
      <c r="N2108">
        <v>0.86</v>
      </c>
      <c r="O2108">
        <v>0.86</v>
      </c>
      <c r="P2108">
        <v>0.86</v>
      </c>
    </row>
    <row r="2109" spans="1:16" x14ac:dyDescent="0.2">
      <c r="A2109" t="s">
        <v>270</v>
      </c>
      <c r="B2109" t="s">
        <v>201</v>
      </c>
      <c r="C2109" t="s">
        <v>63</v>
      </c>
      <c r="E2109">
        <v>27.19</v>
      </c>
      <c r="F2109">
        <v>27.11</v>
      </c>
      <c r="G2109">
        <v>27.11</v>
      </c>
      <c r="H2109">
        <v>27.19</v>
      </c>
      <c r="I2109">
        <v>27.11</v>
      </c>
      <c r="J2109">
        <v>27.19</v>
      </c>
      <c r="K2109">
        <v>27.11</v>
      </c>
      <c r="L2109">
        <v>27.11</v>
      </c>
      <c r="M2109">
        <v>27.11</v>
      </c>
      <c r="N2109">
        <v>27.11</v>
      </c>
      <c r="O2109">
        <v>27.19</v>
      </c>
      <c r="P2109">
        <v>27.11</v>
      </c>
    </row>
    <row r="2110" spans="1:16" x14ac:dyDescent="0.2">
      <c r="A2110" t="s">
        <v>270</v>
      </c>
      <c r="B2110" t="s">
        <v>202</v>
      </c>
      <c r="C2110" t="s">
        <v>63</v>
      </c>
      <c r="E2110">
        <v>22.3</v>
      </c>
      <c r="F2110">
        <v>22.64</v>
      </c>
      <c r="G2110">
        <v>22.44</v>
      </c>
      <c r="H2110">
        <v>22.58</v>
      </c>
      <c r="I2110">
        <v>32.29</v>
      </c>
      <c r="J2110">
        <v>33.28</v>
      </c>
      <c r="K2110">
        <v>33.450000000000003</v>
      </c>
      <c r="L2110">
        <v>33.159999999999997</v>
      </c>
      <c r="M2110">
        <v>33.119999999999997</v>
      </c>
      <c r="N2110">
        <v>31.56</v>
      </c>
      <c r="O2110">
        <v>31.29</v>
      </c>
      <c r="P2110">
        <v>31.37</v>
      </c>
    </row>
    <row r="2111" spans="1:16" x14ac:dyDescent="0.2">
      <c r="A2111" t="s">
        <v>270</v>
      </c>
      <c r="B2111" t="s">
        <v>203</v>
      </c>
      <c r="C2111" t="s">
        <v>63</v>
      </c>
      <c r="E2111">
        <v>0</v>
      </c>
      <c r="F2111">
        <v>0</v>
      </c>
      <c r="G2111">
        <v>6</v>
      </c>
      <c r="H2111">
        <v>12.31</v>
      </c>
      <c r="I2111">
        <v>17.13</v>
      </c>
      <c r="J2111">
        <v>16.98</v>
      </c>
      <c r="K2111">
        <v>17.010000000000002</v>
      </c>
      <c r="L2111">
        <v>23.69</v>
      </c>
      <c r="M2111">
        <v>27.62</v>
      </c>
      <c r="N2111">
        <v>24.58</v>
      </c>
      <c r="O2111">
        <v>23.18</v>
      </c>
      <c r="P2111">
        <v>23.62</v>
      </c>
    </row>
    <row r="2112" spans="1:16" x14ac:dyDescent="0.2">
      <c r="A2112" t="s">
        <v>270</v>
      </c>
      <c r="B2112" t="s">
        <v>204</v>
      </c>
      <c r="C2112" t="s">
        <v>63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3.43</v>
      </c>
      <c r="N2112">
        <v>2.93</v>
      </c>
      <c r="O2112">
        <v>2.86</v>
      </c>
      <c r="P2112">
        <v>2.86</v>
      </c>
    </row>
    <row r="2113" spans="1:16" x14ac:dyDescent="0.2">
      <c r="A2113" t="s">
        <v>270</v>
      </c>
      <c r="B2113" t="s">
        <v>205</v>
      </c>
      <c r="C2113" t="s">
        <v>63</v>
      </c>
      <c r="E2113">
        <v>59.99</v>
      </c>
      <c r="F2113">
        <v>68.680000000000007</v>
      </c>
      <c r="G2113">
        <v>72.3</v>
      </c>
      <c r="H2113">
        <v>80.16</v>
      </c>
      <c r="I2113">
        <v>83.39</v>
      </c>
      <c r="J2113">
        <v>101.8</v>
      </c>
      <c r="K2113">
        <v>105.31</v>
      </c>
      <c r="L2113">
        <v>103.85</v>
      </c>
      <c r="M2113">
        <v>101.32</v>
      </c>
      <c r="N2113">
        <v>149.24</v>
      </c>
      <c r="O2113">
        <v>162.55000000000001</v>
      </c>
      <c r="P2113">
        <v>199.37</v>
      </c>
    </row>
    <row r="2114" spans="1:16" x14ac:dyDescent="0.2">
      <c r="A2114" t="s">
        <v>270</v>
      </c>
      <c r="B2114" t="s">
        <v>206</v>
      </c>
      <c r="C2114" t="s">
        <v>63</v>
      </c>
      <c r="E2114">
        <v>29.54</v>
      </c>
      <c r="F2114">
        <v>31.54</v>
      </c>
      <c r="G2114">
        <v>33.71</v>
      </c>
      <c r="H2114">
        <v>38.340000000000003</v>
      </c>
      <c r="I2114">
        <v>42.89</v>
      </c>
      <c r="J2114">
        <v>47.7</v>
      </c>
      <c r="K2114">
        <v>49.88</v>
      </c>
      <c r="L2114">
        <v>52.14</v>
      </c>
      <c r="M2114">
        <v>54.36</v>
      </c>
      <c r="N2114">
        <v>63.11</v>
      </c>
      <c r="O2114">
        <v>65.56</v>
      </c>
      <c r="P2114">
        <v>76.78</v>
      </c>
    </row>
    <row r="2115" spans="1:16" x14ac:dyDescent="0.2">
      <c r="A2115" t="s">
        <v>270</v>
      </c>
      <c r="B2115" t="s">
        <v>343</v>
      </c>
      <c r="C2115" t="s">
        <v>63</v>
      </c>
      <c r="E2115">
        <v>-2.62</v>
      </c>
      <c r="F2115">
        <v>-2.9</v>
      </c>
      <c r="G2115">
        <v>-3.14</v>
      </c>
      <c r="H2115">
        <v>-3.36</v>
      </c>
      <c r="I2115">
        <v>-3.37</v>
      </c>
      <c r="J2115">
        <v>-4.54</v>
      </c>
      <c r="K2115">
        <v>-5.5</v>
      </c>
      <c r="L2115">
        <v>-5.54</v>
      </c>
      <c r="M2115">
        <v>-5.83</v>
      </c>
      <c r="N2115">
        <v>-10.25</v>
      </c>
      <c r="O2115">
        <v>-11.56</v>
      </c>
      <c r="P2115">
        <v>-14.65</v>
      </c>
    </row>
    <row r="2116" spans="1:16" x14ac:dyDescent="0.2">
      <c r="A2116" t="s">
        <v>270</v>
      </c>
      <c r="B2116" t="s">
        <v>210</v>
      </c>
      <c r="C2116" t="s">
        <v>63</v>
      </c>
      <c r="E2116">
        <v>-0.49</v>
      </c>
      <c r="F2116">
        <v>-0.61</v>
      </c>
      <c r="G2116">
        <v>-0.87</v>
      </c>
      <c r="H2116">
        <v>-2.12</v>
      </c>
      <c r="I2116">
        <v>-2.72</v>
      </c>
      <c r="J2116">
        <v>-3.4</v>
      </c>
      <c r="K2116">
        <v>-3.06</v>
      </c>
      <c r="L2116">
        <v>-3.25</v>
      </c>
      <c r="M2116">
        <v>-3.16</v>
      </c>
      <c r="N2116">
        <v>-2.78</v>
      </c>
      <c r="O2116">
        <v>-2.74</v>
      </c>
      <c r="P2116">
        <v>-2.82</v>
      </c>
    </row>
    <row r="2117" spans="1:16" x14ac:dyDescent="0.2">
      <c r="A2117" t="s">
        <v>270</v>
      </c>
      <c r="B2117" t="s">
        <v>211</v>
      </c>
      <c r="C2117" t="s">
        <v>63</v>
      </c>
      <c r="E2117">
        <v>0</v>
      </c>
      <c r="F2117">
        <v>0</v>
      </c>
      <c r="G2117">
        <v>0</v>
      </c>
      <c r="H2117">
        <v>-0.4</v>
      </c>
      <c r="I2117">
        <v>-0.5</v>
      </c>
      <c r="J2117">
        <v>-0.54</v>
      </c>
      <c r="K2117">
        <v>-0.49</v>
      </c>
      <c r="L2117">
        <v>-0.48</v>
      </c>
      <c r="M2117">
        <v>-0.48</v>
      </c>
      <c r="N2117">
        <v>-0.81</v>
      </c>
      <c r="O2117">
        <v>-0.79</v>
      </c>
      <c r="P2117">
        <v>-0.85</v>
      </c>
    </row>
    <row r="2118" spans="1:16" x14ac:dyDescent="0.2">
      <c r="A2118" t="s">
        <v>270</v>
      </c>
      <c r="B2118" t="s">
        <v>212</v>
      </c>
      <c r="C2118" t="s">
        <v>63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</row>
    <row r="2119" spans="1:16" x14ac:dyDescent="0.2">
      <c r="A2119" t="s">
        <v>270</v>
      </c>
      <c r="B2119" t="s">
        <v>213</v>
      </c>
      <c r="C2119" t="s">
        <v>63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</row>
    <row r="2120" spans="1:16" x14ac:dyDescent="0.2">
      <c r="A2120" t="s">
        <v>270</v>
      </c>
      <c r="B2120" t="s">
        <v>344</v>
      </c>
      <c r="C2120" t="s">
        <v>63</v>
      </c>
      <c r="E2120">
        <v>12.29</v>
      </c>
      <c r="F2120">
        <v>13.81</v>
      </c>
      <c r="G2120">
        <v>16.46</v>
      </c>
      <c r="H2120">
        <v>14.08</v>
      </c>
      <c r="I2120">
        <v>12.03</v>
      </c>
      <c r="J2120">
        <v>16.75</v>
      </c>
      <c r="K2120">
        <v>19.739999999999998</v>
      </c>
      <c r="L2120">
        <v>19.88</v>
      </c>
      <c r="M2120">
        <v>21.67</v>
      </c>
      <c r="N2120">
        <v>29.66</v>
      </c>
      <c r="O2120">
        <v>30.07</v>
      </c>
      <c r="P2120">
        <v>15.43</v>
      </c>
    </row>
    <row r="2121" spans="1:16" x14ac:dyDescent="0.2">
      <c r="A2121" t="s">
        <v>270</v>
      </c>
      <c r="B2121" t="s">
        <v>345</v>
      </c>
      <c r="C2121" t="s">
        <v>63</v>
      </c>
      <c r="E2121">
        <v>-3.1</v>
      </c>
      <c r="F2121">
        <v>-1.83</v>
      </c>
      <c r="G2121">
        <v>-4.66</v>
      </c>
      <c r="H2121">
        <v>-4.68</v>
      </c>
      <c r="I2121">
        <v>-5.37</v>
      </c>
      <c r="J2121">
        <v>-7.15</v>
      </c>
      <c r="K2121">
        <v>-3.88</v>
      </c>
      <c r="L2121">
        <v>-6.37</v>
      </c>
      <c r="M2121">
        <v>-6.34</v>
      </c>
      <c r="N2121">
        <v>-15.04</v>
      </c>
      <c r="O2121">
        <v>-17.170000000000002</v>
      </c>
      <c r="P2121">
        <v>-15.28</v>
      </c>
    </row>
    <row r="2122" spans="1:16" x14ac:dyDescent="0.2">
      <c r="A2122" t="s">
        <v>270</v>
      </c>
      <c r="B2122" t="s">
        <v>272</v>
      </c>
      <c r="C2122" t="s">
        <v>63</v>
      </c>
      <c r="E2122">
        <v>0.26</v>
      </c>
      <c r="F2122">
        <v>0.34</v>
      </c>
      <c r="G2122">
        <v>2.38</v>
      </c>
      <c r="H2122">
        <v>2.8</v>
      </c>
      <c r="I2122">
        <v>7.1</v>
      </c>
      <c r="J2122">
        <v>12.21</v>
      </c>
      <c r="K2122">
        <v>10.06</v>
      </c>
      <c r="L2122">
        <v>12.28</v>
      </c>
      <c r="M2122">
        <v>15.85</v>
      </c>
      <c r="N2122">
        <v>62.08</v>
      </c>
      <c r="O2122">
        <v>82.51</v>
      </c>
      <c r="P2122">
        <v>84.22</v>
      </c>
    </row>
    <row r="2123" spans="1:16" x14ac:dyDescent="0.2">
      <c r="A2123" t="s">
        <v>270</v>
      </c>
      <c r="B2123" t="s">
        <v>346</v>
      </c>
      <c r="C2123" t="s">
        <v>63</v>
      </c>
      <c r="E2123">
        <v>9.1999999999999993</v>
      </c>
      <c r="F2123">
        <v>11.98</v>
      </c>
      <c r="G2123">
        <v>11.8</v>
      </c>
      <c r="H2123">
        <v>9.4</v>
      </c>
      <c r="I2123">
        <v>6.66</v>
      </c>
      <c r="J2123">
        <v>9.6</v>
      </c>
      <c r="K2123">
        <v>15.87</v>
      </c>
      <c r="L2123">
        <v>13.5</v>
      </c>
      <c r="M2123">
        <v>15.33</v>
      </c>
      <c r="N2123">
        <v>14.62</v>
      </c>
      <c r="O2123">
        <v>12.9</v>
      </c>
      <c r="P2123">
        <v>0.14000000000000001</v>
      </c>
    </row>
    <row r="2124" spans="1:16" x14ac:dyDescent="0.2">
      <c r="A2124" t="s">
        <v>270</v>
      </c>
      <c r="B2124" t="s">
        <v>347</v>
      </c>
      <c r="C2124" t="s">
        <v>63</v>
      </c>
      <c r="E2124">
        <v>253.03</v>
      </c>
      <c r="F2124">
        <v>255.45</v>
      </c>
      <c r="G2124">
        <v>262.93</v>
      </c>
      <c r="H2124">
        <v>274.68</v>
      </c>
      <c r="I2124">
        <v>287.38</v>
      </c>
      <c r="J2124">
        <v>304.85000000000002</v>
      </c>
      <c r="K2124">
        <v>309.04000000000002</v>
      </c>
      <c r="L2124">
        <v>319.69</v>
      </c>
      <c r="M2124">
        <v>327.85</v>
      </c>
      <c r="N2124">
        <v>368.64</v>
      </c>
      <c r="O2124">
        <v>380.83</v>
      </c>
      <c r="P2124">
        <v>410.62</v>
      </c>
    </row>
    <row r="2125" spans="1:16" x14ac:dyDescent="0.2">
      <c r="A2125" t="s">
        <v>272</v>
      </c>
      <c r="B2125" t="s">
        <v>202</v>
      </c>
      <c r="C2125" t="s">
        <v>63</v>
      </c>
      <c r="E2125">
        <v>0.01</v>
      </c>
      <c r="F2125">
        <v>0.02</v>
      </c>
      <c r="G2125">
        <v>0.22</v>
      </c>
      <c r="H2125">
        <v>0.15</v>
      </c>
      <c r="I2125">
        <v>1.59</v>
      </c>
      <c r="J2125">
        <v>2.0699999999999998</v>
      </c>
      <c r="K2125">
        <v>1.81</v>
      </c>
      <c r="L2125">
        <v>2.1</v>
      </c>
      <c r="M2125">
        <v>2.13</v>
      </c>
      <c r="N2125">
        <v>3.7</v>
      </c>
      <c r="O2125">
        <v>4.07</v>
      </c>
      <c r="P2125">
        <v>3.88</v>
      </c>
    </row>
    <row r="2126" spans="1:16" x14ac:dyDescent="0.2">
      <c r="A2126" t="s">
        <v>272</v>
      </c>
      <c r="B2126" t="s">
        <v>203</v>
      </c>
      <c r="C2126" t="s">
        <v>63</v>
      </c>
      <c r="E2126">
        <v>0</v>
      </c>
      <c r="F2126">
        <v>0</v>
      </c>
      <c r="G2126">
        <v>0.35</v>
      </c>
      <c r="H2126">
        <v>0.56000000000000005</v>
      </c>
      <c r="I2126">
        <v>1.1599999999999999</v>
      </c>
      <c r="J2126">
        <v>1.37</v>
      </c>
      <c r="K2126">
        <v>1.28</v>
      </c>
      <c r="L2126">
        <v>1.75</v>
      </c>
      <c r="M2126">
        <v>2.14</v>
      </c>
      <c r="N2126">
        <v>5.18</v>
      </c>
      <c r="O2126">
        <v>6.66</v>
      </c>
      <c r="P2126">
        <v>6.14</v>
      </c>
    </row>
    <row r="2127" spans="1:16" x14ac:dyDescent="0.2">
      <c r="A2127" t="s">
        <v>272</v>
      </c>
      <c r="B2127" t="s">
        <v>204</v>
      </c>
      <c r="C2127" t="s">
        <v>63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0.61</v>
      </c>
      <c r="N2127">
        <v>1.1200000000000001</v>
      </c>
      <c r="O2127">
        <v>1.19</v>
      </c>
      <c r="P2127">
        <v>1.18</v>
      </c>
    </row>
    <row r="2128" spans="1:16" x14ac:dyDescent="0.2">
      <c r="A2128" t="s">
        <v>272</v>
      </c>
      <c r="B2128" t="s">
        <v>205</v>
      </c>
      <c r="C2128" t="s">
        <v>63</v>
      </c>
      <c r="E2128">
        <v>0.25</v>
      </c>
      <c r="F2128">
        <v>0.32</v>
      </c>
      <c r="G2128">
        <v>1.82</v>
      </c>
      <c r="H2128">
        <v>2.09</v>
      </c>
      <c r="I2128">
        <v>4.3499999999999996</v>
      </c>
      <c r="J2128">
        <v>8.77</v>
      </c>
      <c r="K2128">
        <v>6.97</v>
      </c>
      <c r="L2128">
        <v>8.43</v>
      </c>
      <c r="M2128">
        <v>10.97</v>
      </c>
      <c r="N2128">
        <v>52.08</v>
      </c>
      <c r="O2128">
        <v>70.59</v>
      </c>
      <c r="P2128">
        <v>73.010000000000005</v>
      </c>
    </row>
    <row r="2129" spans="1:16" x14ac:dyDescent="0.2">
      <c r="A2129" t="s">
        <v>259</v>
      </c>
      <c r="B2129" t="s">
        <v>348</v>
      </c>
      <c r="C2129" t="s">
        <v>63</v>
      </c>
      <c r="E2129">
        <v>0.91</v>
      </c>
      <c r="F2129">
        <v>0.86</v>
      </c>
      <c r="G2129">
        <v>1.21</v>
      </c>
      <c r="H2129">
        <v>1.49</v>
      </c>
      <c r="I2129">
        <v>1.35</v>
      </c>
      <c r="J2129">
        <v>0.94</v>
      </c>
      <c r="K2129">
        <v>0.57999999999999996</v>
      </c>
      <c r="L2129">
        <v>0.56000000000000005</v>
      </c>
      <c r="M2129">
        <v>1.26</v>
      </c>
      <c r="N2129">
        <v>1.1499999999999999</v>
      </c>
      <c r="O2129">
        <v>1.17</v>
      </c>
      <c r="P2129">
        <v>4.9800000000000004</v>
      </c>
    </row>
    <row r="2130" spans="1:16" x14ac:dyDescent="0.2">
      <c r="A2130" t="s">
        <v>259</v>
      </c>
      <c r="B2130" t="s">
        <v>261</v>
      </c>
      <c r="C2130" t="s">
        <v>63</v>
      </c>
      <c r="D2130">
        <v>959092</v>
      </c>
      <c r="E2130">
        <v>48952</v>
      </c>
      <c r="F2130">
        <v>51192</v>
      </c>
      <c r="G2130">
        <v>49587</v>
      </c>
      <c r="H2130">
        <v>51081</v>
      </c>
      <c r="I2130">
        <v>52983</v>
      </c>
      <c r="J2130">
        <v>54302</v>
      </c>
      <c r="K2130">
        <v>56190</v>
      </c>
      <c r="L2130">
        <v>55636</v>
      </c>
      <c r="M2130">
        <v>56451</v>
      </c>
      <c r="N2130">
        <v>60485</v>
      </c>
      <c r="O2130">
        <v>62128</v>
      </c>
      <c r="P2130">
        <v>67105</v>
      </c>
    </row>
    <row r="2131" spans="1:16" x14ac:dyDescent="0.2">
      <c r="A2131" t="s">
        <v>259</v>
      </c>
      <c r="B2131" t="s">
        <v>178</v>
      </c>
      <c r="C2131" t="s">
        <v>63</v>
      </c>
      <c r="D2131">
        <v>890934</v>
      </c>
      <c r="E2131">
        <v>46407</v>
      </c>
      <c r="F2131">
        <v>48449</v>
      </c>
      <c r="G2131">
        <v>46752</v>
      </c>
      <c r="H2131">
        <v>47819</v>
      </c>
      <c r="I2131">
        <v>49315</v>
      </c>
      <c r="J2131">
        <v>50267</v>
      </c>
      <c r="K2131">
        <v>51991</v>
      </c>
      <c r="L2131">
        <v>51289</v>
      </c>
      <c r="M2131">
        <v>51972</v>
      </c>
      <c r="N2131">
        <v>56068</v>
      </c>
      <c r="O2131">
        <v>57585</v>
      </c>
      <c r="P2131">
        <v>61983</v>
      </c>
    </row>
    <row r="2132" spans="1:16" x14ac:dyDescent="0.2">
      <c r="A2132" t="s">
        <v>259</v>
      </c>
      <c r="B2132" t="s">
        <v>349</v>
      </c>
      <c r="C2132" t="s">
        <v>63</v>
      </c>
      <c r="E2132">
        <v>0</v>
      </c>
      <c r="F2132">
        <v>0</v>
      </c>
      <c r="G2132">
        <v>0</v>
      </c>
      <c r="H2132">
        <v>21</v>
      </c>
      <c r="I2132">
        <v>23</v>
      </c>
      <c r="J2132">
        <v>30</v>
      </c>
      <c r="K2132">
        <v>30</v>
      </c>
      <c r="L2132">
        <v>30</v>
      </c>
      <c r="M2132">
        <v>47</v>
      </c>
      <c r="N2132">
        <v>121</v>
      </c>
      <c r="O2132">
        <v>246</v>
      </c>
      <c r="P2132">
        <v>290</v>
      </c>
    </row>
    <row r="2133" spans="1:16" x14ac:dyDescent="0.2">
      <c r="A2133" t="s">
        <v>350</v>
      </c>
      <c r="B2133" t="s">
        <v>193</v>
      </c>
      <c r="C2133" t="s">
        <v>63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</row>
    <row r="2134" spans="1:16" x14ac:dyDescent="0.2">
      <c r="A2134" t="s">
        <v>350</v>
      </c>
      <c r="B2134" t="s">
        <v>351</v>
      </c>
      <c r="C2134" t="s">
        <v>63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</row>
    <row r="2135" spans="1:16" x14ac:dyDescent="0.2">
      <c r="A2135" t="s">
        <v>350</v>
      </c>
      <c r="B2135" t="s">
        <v>352</v>
      </c>
      <c r="C2135" t="s">
        <v>63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</row>
    <row r="2136" spans="1:16" x14ac:dyDescent="0.2">
      <c r="A2136" t="s">
        <v>350</v>
      </c>
      <c r="B2136" t="s">
        <v>195</v>
      </c>
      <c r="C2136" t="s">
        <v>63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</row>
    <row r="2137" spans="1:16" x14ac:dyDescent="0.2">
      <c r="A2137" t="s">
        <v>350</v>
      </c>
      <c r="B2137" t="s">
        <v>196</v>
      </c>
      <c r="C2137" t="s">
        <v>63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</row>
    <row r="2138" spans="1:16" x14ac:dyDescent="0.2">
      <c r="A2138" t="s">
        <v>350</v>
      </c>
      <c r="B2138" t="s">
        <v>197</v>
      </c>
      <c r="C2138" t="s">
        <v>63</v>
      </c>
      <c r="E2138">
        <v>0</v>
      </c>
      <c r="F2138">
        <v>0</v>
      </c>
      <c r="G2138">
        <v>330</v>
      </c>
      <c r="H2138">
        <v>955</v>
      </c>
      <c r="I2138">
        <v>1553</v>
      </c>
      <c r="J2138">
        <v>1553</v>
      </c>
      <c r="K2138">
        <v>1553</v>
      </c>
      <c r="L2138">
        <v>2049</v>
      </c>
      <c r="M2138">
        <v>2312</v>
      </c>
      <c r="N2138">
        <v>2569</v>
      </c>
      <c r="O2138">
        <v>2569</v>
      </c>
      <c r="P2138">
        <v>2569</v>
      </c>
    </row>
    <row r="2139" spans="1:16" x14ac:dyDescent="0.2">
      <c r="A2139" t="s">
        <v>350</v>
      </c>
      <c r="B2139" t="s">
        <v>198</v>
      </c>
      <c r="C2139" t="s">
        <v>63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</row>
    <row r="2140" spans="1:16" x14ac:dyDescent="0.2">
      <c r="A2140" t="s">
        <v>350</v>
      </c>
      <c r="B2140" t="s">
        <v>199</v>
      </c>
      <c r="C2140" t="s">
        <v>63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</row>
    <row r="2141" spans="1:16" x14ac:dyDescent="0.2">
      <c r="A2141" t="s">
        <v>350</v>
      </c>
      <c r="B2141" t="s">
        <v>200</v>
      </c>
      <c r="C2141" t="s">
        <v>63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</row>
    <row r="2142" spans="1:16" x14ac:dyDescent="0.2">
      <c r="A2142" t="s">
        <v>350</v>
      </c>
      <c r="B2142" t="s">
        <v>201</v>
      </c>
      <c r="C2142" t="s">
        <v>63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</row>
    <row r="2143" spans="1:16" x14ac:dyDescent="0.2">
      <c r="A2143" t="s">
        <v>350</v>
      </c>
      <c r="B2143" t="s">
        <v>202</v>
      </c>
      <c r="C2143" t="s">
        <v>63</v>
      </c>
      <c r="E2143">
        <v>42</v>
      </c>
      <c r="F2143">
        <v>54</v>
      </c>
      <c r="G2143">
        <v>54</v>
      </c>
      <c r="H2143">
        <v>54</v>
      </c>
      <c r="I2143">
        <v>579</v>
      </c>
      <c r="J2143">
        <v>632</v>
      </c>
      <c r="K2143">
        <v>632</v>
      </c>
      <c r="L2143">
        <v>632</v>
      </c>
      <c r="M2143">
        <v>632</v>
      </c>
      <c r="N2143">
        <v>632</v>
      </c>
      <c r="O2143">
        <v>632</v>
      </c>
      <c r="P2143">
        <v>632</v>
      </c>
    </row>
    <row r="2144" spans="1:16" x14ac:dyDescent="0.2">
      <c r="A2144" t="s">
        <v>350</v>
      </c>
      <c r="B2144" t="s">
        <v>203</v>
      </c>
      <c r="C2144" t="s">
        <v>63</v>
      </c>
      <c r="E2144">
        <v>0</v>
      </c>
      <c r="F2144">
        <v>0</v>
      </c>
      <c r="G2144">
        <v>316</v>
      </c>
      <c r="H2144">
        <v>630</v>
      </c>
      <c r="I2144">
        <v>874</v>
      </c>
      <c r="J2144">
        <v>874</v>
      </c>
      <c r="K2144">
        <v>874</v>
      </c>
      <c r="L2144">
        <v>1178</v>
      </c>
      <c r="M2144">
        <v>1393</v>
      </c>
      <c r="N2144">
        <v>1393</v>
      </c>
      <c r="O2144">
        <v>1393</v>
      </c>
      <c r="P2144">
        <v>1393</v>
      </c>
    </row>
    <row r="2145" spans="1:17" x14ac:dyDescent="0.2">
      <c r="A2145" t="s">
        <v>350</v>
      </c>
      <c r="B2145" t="s">
        <v>204</v>
      </c>
      <c r="C2145" t="s">
        <v>63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7" x14ac:dyDescent="0.2">
      <c r="A2146" t="s">
        <v>350</v>
      </c>
      <c r="B2146" t="s">
        <v>205</v>
      </c>
      <c r="C2146" t="s">
        <v>63</v>
      </c>
      <c r="E2146">
        <v>246</v>
      </c>
      <c r="F2146">
        <v>511</v>
      </c>
      <c r="G2146">
        <v>662</v>
      </c>
      <c r="H2146">
        <v>883</v>
      </c>
      <c r="I2146">
        <v>1062</v>
      </c>
      <c r="J2146">
        <v>1635</v>
      </c>
      <c r="K2146">
        <v>1685</v>
      </c>
      <c r="L2146">
        <v>1685</v>
      </c>
      <c r="M2146">
        <v>1685</v>
      </c>
      <c r="N2146">
        <v>3224</v>
      </c>
      <c r="O2146">
        <v>3703</v>
      </c>
      <c r="P2146">
        <v>4364</v>
      </c>
    </row>
    <row r="2147" spans="1:17" x14ac:dyDescent="0.2">
      <c r="A2147" t="s">
        <v>350</v>
      </c>
      <c r="B2147" t="s">
        <v>206</v>
      </c>
      <c r="C2147" t="s">
        <v>63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</row>
    <row r="2148" spans="1:17" x14ac:dyDescent="0.2">
      <c r="A2148" t="s">
        <v>350</v>
      </c>
      <c r="B2148" t="s">
        <v>207</v>
      </c>
      <c r="C2148" t="s">
        <v>63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</row>
    <row r="2149" spans="1:17" x14ac:dyDescent="0.2">
      <c r="A2149" t="s">
        <v>350</v>
      </c>
      <c r="B2149" t="s">
        <v>208</v>
      </c>
      <c r="C2149" t="s">
        <v>63</v>
      </c>
      <c r="E2149">
        <v>678</v>
      </c>
      <c r="F2149">
        <v>734</v>
      </c>
      <c r="G2149">
        <v>860</v>
      </c>
      <c r="H2149">
        <v>941</v>
      </c>
      <c r="I2149">
        <v>941</v>
      </c>
      <c r="J2149">
        <v>941</v>
      </c>
      <c r="K2149">
        <v>941</v>
      </c>
      <c r="L2149">
        <v>941</v>
      </c>
      <c r="M2149">
        <v>941</v>
      </c>
      <c r="N2149">
        <v>941</v>
      </c>
      <c r="O2149">
        <v>941</v>
      </c>
      <c r="P2149">
        <v>941</v>
      </c>
    </row>
    <row r="2150" spans="1:17" x14ac:dyDescent="0.2">
      <c r="A2150" t="s">
        <v>350</v>
      </c>
      <c r="B2150" t="s">
        <v>209</v>
      </c>
      <c r="C2150" t="s">
        <v>63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580</v>
      </c>
      <c r="K2150">
        <v>1066</v>
      </c>
      <c r="L2150">
        <v>1066</v>
      </c>
      <c r="M2150">
        <v>1202</v>
      </c>
      <c r="N2150">
        <v>3393</v>
      </c>
      <c r="O2150">
        <v>4106</v>
      </c>
      <c r="P2150">
        <v>5131</v>
      </c>
    </row>
    <row r="2151" spans="1:17" x14ac:dyDescent="0.2">
      <c r="A2151" t="s">
        <v>350</v>
      </c>
      <c r="B2151" t="s">
        <v>210</v>
      </c>
      <c r="C2151" t="s">
        <v>63</v>
      </c>
      <c r="E2151">
        <v>0</v>
      </c>
      <c r="F2151">
        <v>0</v>
      </c>
      <c r="G2151">
        <v>0</v>
      </c>
      <c r="H2151">
        <v>403</v>
      </c>
      <c r="I2151">
        <v>516</v>
      </c>
      <c r="J2151">
        <v>629</v>
      </c>
      <c r="K2151">
        <v>629</v>
      </c>
      <c r="L2151">
        <v>629</v>
      </c>
      <c r="M2151">
        <v>629</v>
      </c>
      <c r="N2151">
        <v>629</v>
      </c>
      <c r="O2151">
        <v>629</v>
      </c>
      <c r="P2151">
        <v>629</v>
      </c>
    </row>
    <row r="2152" spans="1:17" x14ac:dyDescent="0.2">
      <c r="A2152" t="s">
        <v>350</v>
      </c>
      <c r="B2152" t="s">
        <v>211</v>
      </c>
      <c r="C2152" t="s">
        <v>63</v>
      </c>
      <c r="E2152">
        <v>0</v>
      </c>
      <c r="F2152">
        <v>0</v>
      </c>
      <c r="G2152">
        <v>0</v>
      </c>
      <c r="H2152">
        <v>92</v>
      </c>
      <c r="I2152">
        <v>92</v>
      </c>
      <c r="J2152">
        <v>92</v>
      </c>
      <c r="K2152">
        <v>92</v>
      </c>
      <c r="L2152">
        <v>92</v>
      </c>
      <c r="M2152">
        <v>92</v>
      </c>
      <c r="N2152">
        <v>165</v>
      </c>
      <c r="O2152">
        <v>165</v>
      </c>
      <c r="P2152">
        <v>165</v>
      </c>
    </row>
    <row r="2153" spans="1:17" x14ac:dyDescent="0.2">
      <c r="A2153" t="s">
        <v>350</v>
      </c>
      <c r="B2153" t="s">
        <v>212</v>
      </c>
      <c r="C2153" t="s">
        <v>63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</row>
    <row r="2154" spans="1:17" x14ac:dyDescent="0.2">
      <c r="A2154" t="s">
        <v>350</v>
      </c>
      <c r="B2154" t="s">
        <v>213</v>
      </c>
      <c r="C2154" t="s">
        <v>63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</row>
    <row r="2155" spans="1:17" x14ac:dyDescent="0.2">
      <c r="A2155" t="s">
        <v>350</v>
      </c>
      <c r="B2155" t="s">
        <v>342</v>
      </c>
      <c r="C2155" t="s">
        <v>63</v>
      </c>
      <c r="E2155">
        <v>966</v>
      </c>
      <c r="F2155">
        <v>1299</v>
      </c>
      <c r="G2155">
        <v>2223</v>
      </c>
      <c r="H2155">
        <v>3958</v>
      </c>
      <c r="I2155">
        <v>5617</v>
      </c>
      <c r="J2155">
        <v>6936</v>
      </c>
      <c r="K2155">
        <v>7472</v>
      </c>
      <c r="L2155">
        <v>8272</v>
      </c>
      <c r="M2155">
        <v>8885</v>
      </c>
      <c r="N2155">
        <v>12946</v>
      </c>
      <c r="O2155">
        <v>14138</v>
      </c>
      <c r="P2155">
        <v>15823</v>
      </c>
    </row>
    <row r="2156" spans="1:17" x14ac:dyDescent="0.2">
      <c r="A2156" t="s">
        <v>230</v>
      </c>
      <c r="B2156" t="s">
        <v>353</v>
      </c>
      <c r="C2156" t="s">
        <v>63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1</v>
      </c>
      <c r="Q2156">
        <v>10360</v>
      </c>
    </row>
    <row r="2157" spans="1:17" x14ac:dyDescent="0.2">
      <c r="A2157" t="s">
        <v>230</v>
      </c>
      <c r="B2157" t="s">
        <v>354</v>
      </c>
      <c r="C2157" t="s">
        <v>63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1</v>
      </c>
      <c r="Q2157">
        <v>11010</v>
      </c>
    </row>
    <row r="2158" spans="1:17" x14ac:dyDescent="0.2">
      <c r="A2158" t="s">
        <v>230</v>
      </c>
      <c r="B2158" t="s">
        <v>355</v>
      </c>
      <c r="C2158" t="s">
        <v>63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1</v>
      </c>
      <c r="Q2158">
        <v>2680</v>
      </c>
    </row>
    <row r="2159" spans="1:17" x14ac:dyDescent="0.2">
      <c r="A2159" t="s">
        <v>230</v>
      </c>
      <c r="B2159" t="s">
        <v>356</v>
      </c>
      <c r="C2159" t="s">
        <v>63</v>
      </c>
      <c r="E2159">
        <v>0</v>
      </c>
      <c r="F2159">
        <v>0</v>
      </c>
      <c r="G2159">
        <v>0</v>
      </c>
      <c r="H2159">
        <v>0</v>
      </c>
      <c r="I2159">
        <v>0.21</v>
      </c>
      <c r="J2159">
        <v>0.21</v>
      </c>
      <c r="K2159">
        <v>0.21</v>
      </c>
      <c r="L2159">
        <v>0.21</v>
      </c>
      <c r="M2159">
        <v>0.21</v>
      </c>
      <c r="N2159">
        <v>0.21</v>
      </c>
      <c r="O2159">
        <v>0.21</v>
      </c>
      <c r="P2159">
        <v>1</v>
      </c>
      <c r="Q2159">
        <v>4875</v>
      </c>
    </row>
    <row r="2160" spans="1:17" x14ac:dyDescent="0.2">
      <c r="A2160" t="s">
        <v>340</v>
      </c>
      <c r="B2160" t="s">
        <v>193</v>
      </c>
      <c r="C2160" t="s">
        <v>51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</row>
    <row r="2161" spans="1:16" x14ac:dyDescent="0.2">
      <c r="A2161" t="s">
        <v>340</v>
      </c>
      <c r="B2161" t="s">
        <v>194</v>
      </c>
      <c r="C2161" t="s">
        <v>51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</row>
    <row r="2162" spans="1:16" x14ac:dyDescent="0.2">
      <c r="A2162" t="s">
        <v>340</v>
      </c>
      <c r="B2162" t="s">
        <v>195</v>
      </c>
      <c r="C2162" t="s">
        <v>51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</row>
    <row r="2163" spans="1:16" x14ac:dyDescent="0.2">
      <c r="A2163" t="s">
        <v>340</v>
      </c>
      <c r="B2163" t="s">
        <v>196</v>
      </c>
      <c r="C2163" t="s">
        <v>51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</row>
    <row r="2164" spans="1:16" x14ac:dyDescent="0.2">
      <c r="A2164" t="s">
        <v>340</v>
      </c>
      <c r="B2164" t="s">
        <v>197</v>
      </c>
      <c r="C2164" t="s">
        <v>51</v>
      </c>
      <c r="E2164">
        <v>0</v>
      </c>
      <c r="F2164">
        <v>0</v>
      </c>
      <c r="G2164">
        <v>0.43</v>
      </c>
      <c r="H2164">
        <v>1.46</v>
      </c>
      <c r="I2164">
        <v>2.6</v>
      </c>
      <c r="J2164">
        <v>2.6</v>
      </c>
      <c r="K2164">
        <v>2.6</v>
      </c>
      <c r="L2164">
        <v>3.17</v>
      </c>
      <c r="M2164">
        <v>3.47</v>
      </c>
      <c r="N2164">
        <v>4.18</v>
      </c>
      <c r="O2164">
        <v>4.18</v>
      </c>
      <c r="P2164">
        <v>4.18</v>
      </c>
    </row>
    <row r="2165" spans="1:16" x14ac:dyDescent="0.2">
      <c r="A2165" t="s">
        <v>340</v>
      </c>
      <c r="B2165" t="s">
        <v>198</v>
      </c>
      <c r="C2165" t="s">
        <v>51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</row>
    <row r="2166" spans="1:16" x14ac:dyDescent="0.2">
      <c r="A2166" t="s">
        <v>340</v>
      </c>
      <c r="B2166" t="s">
        <v>199</v>
      </c>
      <c r="C2166" t="s">
        <v>51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</row>
    <row r="2167" spans="1:16" x14ac:dyDescent="0.2">
      <c r="A2167" t="s">
        <v>340</v>
      </c>
      <c r="B2167" t="s">
        <v>200</v>
      </c>
      <c r="C2167" t="s">
        <v>51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</row>
    <row r="2168" spans="1:16" x14ac:dyDescent="0.2">
      <c r="A2168" t="s">
        <v>340</v>
      </c>
      <c r="B2168" t="s">
        <v>201</v>
      </c>
      <c r="C2168" t="s">
        <v>51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</row>
    <row r="2169" spans="1:16" x14ac:dyDescent="0.2">
      <c r="A2169" t="s">
        <v>340</v>
      </c>
      <c r="B2169" t="s">
        <v>202</v>
      </c>
      <c r="C2169" t="s">
        <v>51</v>
      </c>
      <c r="E2169">
        <v>0.31</v>
      </c>
      <c r="F2169">
        <v>0.4</v>
      </c>
      <c r="G2169">
        <v>0.4</v>
      </c>
      <c r="H2169">
        <v>1.1599999999999999</v>
      </c>
      <c r="I2169">
        <v>6.55</v>
      </c>
      <c r="J2169">
        <v>8.49</v>
      </c>
      <c r="K2169">
        <v>8.49</v>
      </c>
      <c r="L2169">
        <v>8.49</v>
      </c>
      <c r="M2169">
        <v>9.2799999999999994</v>
      </c>
      <c r="N2169">
        <v>10.029999999999999</v>
      </c>
      <c r="O2169">
        <v>10.029999999999999</v>
      </c>
      <c r="P2169">
        <v>10.029999999999999</v>
      </c>
    </row>
    <row r="2170" spans="1:16" x14ac:dyDescent="0.2">
      <c r="A2170" t="s">
        <v>340</v>
      </c>
      <c r="B2170" t="s">
        <v>203</v>
      </c>
      <c r="C2170" t="s">
        <v>51</v>
      </c>
      <c r="E2170">
        <v>0</v>
      </c>
      <c r="F2170">
        <v>0</v>
      </c>
      <c r="G2170">
        <v>1.32</v>
      </c>
      <c r="H2170">
        <v>2.82</v>
      </c>
      <c r="I2170">
        <v>4.32</v>
      </c>
      <c r="J2170">
        <v>4.32</v>
      </c>
      <c r="K2170">
        <v>4.32</v>
      </c>
      <c r="L2170">
        <v>7</v>
      </c>
      <c r="M2170">
        <v>8.48</v>
      </c>
      <c r="N2170">
        <v>10.48</v>
      </c>
      <c r="O2170">
        <v>10.48</v>
      </c>
      <c r="P2170">
        <v>17.2</v>
      </c>
    </row>
    <row r="2171" spans="1:16" x14ac:dyDescent="0.2">
      <c r="A2171" t="s">
        <v>340</v>
      </c>
      <c r="B2171" t="s">
        <v>204</v>
      </c>
      <c r="C2171" t="s">
        <v>51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1</v>
      </c>
      <c r="N2171">
        <v>1</v>
      </c>
      <c r="O2171">
        <v>1</v>
      </c>
      <c r="P2171">
        <v>1</v>
      </c>
    </row>
    <row r="2172" spans="1:16" x14ac:dyDescent="0.2">
      <c r="A2172" t="s">
        <v>340</v>
      </c>
      <c r="B2172" t="s">
        <v>205</v>
      </c>
      <c r="C2172" t="s">
        <v>51</v>
      </c>
      <c r="E2172">
        <v>3</v>
      </c>
      <c r="F2172">
        <v>6</v>
      </c>
      <c r="G2172">
        <v>9</v>
      </c>
      <c r="H2172">
        <v>14.24</v>
      </c>
      <c r="I2172">
        <v>19.07</v>
      </c>
      <c r="J2172">
        <v>26.2</v>
      </c>
      <c r="K2172">
        <v>28.76</v>
      </c>
      <c r="L2172">
        <v>28.76</v>
      </c>
      <c r="M2172">
        <v>28.76</v>
      </c>
      <c r="N2172">
        <v>39.909999999999997</v>
      </c>
      <c r="O2172">
        <v>46.17</v>
      </c>
      <c r="P2172">
        <v>68.930000000000007</v>
      </c>
    </row>
    <row r="2173" spans="1:16" x14ac:dyDescent="0.2">
      <c r="A2173" t="s">
        <v>340</v>
      </c>
      <c r="B2173" t="s">
        <v>206</v>
      </c>
      <c r="C2173" t="s">
        <v>51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</row>
    <row r="2174" spans="1:16" x14ac:dyDescent="0.2">
      <c r="A2174" t="s">
        <v>340</v>
      </c>
      <c r="B2174" t="s">
        <v>207</v>
      </c>
      <c r="C2174" t="s">
        <v>51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</row>
    <row r="2175" spans="1:16" x14ac:dyDescent="0.2">
      <c r="A2175" t="s">
        <v>340</v>
      </c>
      <c r="B2175" t="s">
        <v>208</v>
      </c>
      <c r="C2175" t="s">
        <v>51</v>
      </c>
      <c r="E2175">
        <v>4.32</v>
      </c>
      <c r="F2175">
        <v>5.19</v>
      </c>
      <c r="G2175">
        <v>5.85</v>
      </c>
      <c r="H2175">
        <v>5.85</v>
      </c>
      <c r="I2175">
        <v>5.85</v>
      </c>
      <c r="J2175">
        <v>5.85</v>
      </c>
      <c r="K2175">
        <v>5.85</v>
      </c>
      <c r="L2175">
        <v>5.85</v>
      </c>
      <c r="M2175">
        <v>5.85</v>
      </c>
      <c r="N2175">
        <v>5.85</v>
      </c>
      <c r="O2175">
        <v>5.85</v>
      </c>
      <c r="P2175">
        <v>5.85</v>
      </c>
    </row>
    <row r="2176" spans="1:16" x14ac:dyDescent="0.2">
      <c r="A2176" t="s">
        <v>340</v>
      </c>
      <c r="B2176" t="s">
        <v>209</v>
      </c>
      <c r="C2176" t="s">
        <v>51</v>
      </c>
      <c r="E2176">
        <v>0</v>
      </c>
      <c r="F2176">
        <v>0</v>
      </c>
      <c r="G2176">
        <v>0</v>
      </c>
      <c r="H2176">
        <v>0</v>
      </c>
      <c r="I2176">
        <v>0.78</v>
      </c>
      <c r="J2176">
        <v>5.2</v>
      </c>
      <c r="K2176">
        <v>7.98</v>
      </c>
      <c r="L2176">
        <v>7.98</v>
      </c>
      <c r="M2176">
        <v>7.98</v>
      </c>
      <c r="N2176">
        <v>12.59</v>
      </c>
      <c r="O2176">
        <v>14.55</v>
      </c>
      <c r="P2176">
        <v>25.49</v>
      </c>
    </row>
    <row r="2177" spans="1:16" x14ac:dyDescent="0.2">
      <c r="A2177" t="s">
        <v>340</v>
      </c>
      <c r="B2177" t="s">
        <v>210</v>
      </c>
      <c r="C2177" t="s">
        <v>51</v>
      </c>
      <c r="E2177">
        <v>0</v>
      </c>
      <c r="F2177">
        <v>0</v>
      </c>
      <c r="G2177">
        <v>0</v>
      </c>
      <c r="H2177">
        <v>2.12</v>
      </c>
      <c r="I2177">
        <v>2.62</v>
      </c>
      <c r="J2177">
        <v>2.62</v>
      </c>
      <c r="K2177">
        <v>2.62</v>
      </c>
      <c r="L2177">
        <v>2.62</v>
      </c>
      <c r="M2177">
        <v>2.62</v>
      </c>
      <c r="N2177">
        <v>2.62</v>
      </c>
      <c r="O2177">
        <v>2.62</v>
      </c>
      <c r="P2177">
        <v>2.62</v>
      </c>
    </row>
    <row r="2178" spans="1:16" x14ac:dyDescent="0.2">
      <c r="A2178" t="s">
        <v>340</v>
      </c>
      <c r="B2178" t="s">
        <v>211</v>
      </c>
      <c r="C2178" t="s">
        <v>51</v>
      </c>
      <c r="E2178">
        <v>0</v>
      </c>
      <c r="F2178">
        <v>0</v>
      </c>
      <c r="G2178">
        <v>0</v>
      </c>
      <c r="H2178">
        <v>0.5</v>
      </c>
      <c r="I2178">
        <v>0.5</v>
      </c>
      <c r="J2178">
        <v>0.5</v>
      </c>
      <c r="K2178">
        <v>0.5</v>
      </c>
      <c r="L2178">
        <v>0.5</v>
      </c>
      <c r="M2178">
        <v>0.5</v>
      </c>
      <c r="N2178">
        <v>0.5</v>
      </c>
      <c r="O2178">
        <v>0.5</v>
      </c>
      <c r="P2178">
        <v>0.5</v>
      </c>
    </row>
    <row r="2179" spans="1:16" x14ac:dyDescent="0.2">
      <c r="A2179" t="s">
        <v>340</v>
      </c>
      <c r="B2179" t="s">
        <v>212</v>
      </c>
      <c r="C2179" t="s">
        <v>51</v>
      </c>
      <c r="E2179">
        <v>0.03</v>
      </c>
      <c r="F2179">
        <v>0.03</v>
      </c>
      <c r="G2179">
        <v>0.03</v>
      </c>
      <c r="H2179">
        <v>0.03</v>
      </c>
      <c r="I2179">
        <v>0.03</v>
      </c>
      <c r="J2179">
        <v>0.03</v>
      </c>
      <c r="K2179">
        <v>0.03</v>
      </c>
      <c r="L2179">
        <v>0.01</v>
      </c>
      <c r="M2179">
        <v>0.01</v>
      </c>
      <c r="N2179">
        <v>0</v>
      </c>
      <c r="O2179">
        <v>0</v>
      </c>
      <c r="P2179">
        <v>0</v>
      </c>
    </row>
    <row r="2180" spans="1:16" x14ac:dyDescent="0.2">
      <c r="A2180" t="s">
        <v>340</v>
      </c>
      <c r="B2180" t="s">
        <v>213</v>
      </c>
      <c r="C2180" t="s">
        <v>51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</row>
    <row r="2181" spans="1:16" x14ac:dyDescent="0.2">
      <c r="A2181" t="s">
        <v>340</v>
      </c>
      <c r="B2181" t="s">
        <v>218</v>
      </c>
      <c r="C2181" t="s">
        <v>51</v>
      </c>
      <c r="E2181">
        <v>-0.68</v>
      </c>
      <c r="F2181">
        <v>-0.68</v>
      </c>
      <c r="G2181">
        <v>-0.78</v>
      </c>
      <c r="H2181">
        <v>-0.78</v>
      </c>
      <c r="I2181">
        <v>-0.78</v>
      </c>
      <c r="J2181">
        <v>-0.78</v>
      </c>
      <c r="K2181">
        <v>-0.78</v>
      </c>
      <c r="L2181">
        <v>-0.78</v>
      </c>
      <c r="M2181">
        <v>-0.78</v>
      </c>
      <c r="N2181">
        <v>-0.98</v>
      </c>
      <c r="O2181">
        <v>-0.98</v>
      </c>
      <c r="P2181">
        <v>-5.32</v>
      </c>
    </row>
    <row r="2182" spans="1:16" x14ac:dyDescent="0.2">
      <c r="A2182" t="s">
        <v>340</v>
      </c>
      <c r="B2182" t="s">
        <v>342</v>
      </c>
      <c r="C2182" t="s">
        <v>51</v>
      </c>
      <c r="E2182">
        <v>6.98</v>
      </c>
      <c r="F2182">
        <v>10.94</v>
      </c>
      <c r="G2182">
        <v>16.25</v>
      </c>
      <c r="H2182">
        <v>27.41</v>
      </c>
      <c r="I2182">
        <v>41.54</v>
      </c>
      <c r="J2182">
        <v>55.03</v>
      </c>
      <c r="K2182">
        <v>60.36</v>
      </c>
      <c r="L2182">
        <v>63.58</v>
      </c>
      <c r="M2182">
        <v>67.16</v>
      </c>
      <c r="N2182">
        <v>86.18</v>
      </c>
      <c r="O2182">
        <v>94.4</v>
      </c>
      <c r="P2182">
        <v>130.47999999999999</v>
      </c>
    </row>
    <row r="2183" spans="1:16" x14ac:dyDescent="0.2">
      <c r="A2183" t="s">
        <v>266</v>
      </c>
      <c r="B2183" t="s">
        <v>267</v>
      </c>
      <c r="C2183" t="s">
        <v>51</v>
      </c>
      <c r="E2183">
        <v>203.09</v>
      </c>
      <c r="F2183">
        <v>205.78</v>
      </c>
      <c r="G2183">
        <v>209.3</v>
      </c>
      <c r="H2183">
        <v>218.94</v>
      </c>
      <c r="I2183">
        <v>231.68</v>
      </c>
      <c r="J2183">
        <v>246.61</v>
      </c>
      <c r="K2183">
        <v>254.82</v>
      </c>
      <c r="L2183">
        <v>262.92</v>
      </c>
      <c r="M2183">
        <v>271.18</v>
      </c>
      <c r="N2183">
        <v>301.23</v>
      </c>
      <c r="O2183">
        <v>309.32</v>
      </c>
      <c r="P2183">
        <v>334.9</v>
      </c>
    </row>
    <row r="2184" spans="1:16" x14ac:dyDescent="0.2">
      <c r="A2184" t="s">
        <v>270</v>
      </c>
      <c r="B2184" t="s">
        <v>193</v>
      </c>
      <c r="C2184" t="s">
        <v>51</v>
      </c>
      <c r="E2184">
        <v>2.97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</row>
    <row r="2185" spans="1:16" x14ac:dyDescent="0.2">
      <c r="A2185" t="s">
        <v>270</v>
      </c>
      <c r="B2185" t="s">
        <v>194</v>
      </c>
      <c r="C2185" t="s">
        <v>51</v>
      </c>
      <c r="E2185">
        <v>52.8</v>
      </c>
      <c r="F2185">
        <v>63.36</v>
      </c>
      <c r="G2185">
        <v>53.12</v>
      </c>
      <c r="H2185">
        <v>40.6</v>
      </c>
      <c r="I2185">
        <v>23.11</v>
      </c>
      <c r="J2185">
        <v>20.34</v>
      </c>
      <c r="K2185">
        <v>18.190000000000001</v>
      </c>
      <c r="L2185">
        <v>17.190000000000001</v>
      </c>
      <c r="M2185">
        <v>15.11</v>
      </c>
      <c r="N2185">
        <v>10.27</v>
      </c>
      <c r="O2185">
        <v>11.7</v>
      </c>
      <c r="P2185">
        <v>2.0499999999999998</v>
      </c>
    </row>
    <row r="2186" spans="1:16" x14ac:dyDescent="0.2">
      <c r="A2186" t="s">
        <v>270</v>
      </c>
      <c r="B2186" t="s">
        <v>195</v>
      </c>
      <c r="C2186" t="s">
        <v>51</v>
      </c>
      <c r="E2186">
        <v>11.53</v>
      </c>
      <c r="F2186">
        <v>12.88</v>
      </c>
      <c r="G2186">
        <v>12.35</v>
      </c>
      <c r="H2186">
        <v>12.51</v>
      </c>
      <c r="I2186">
        <v>12.24</v>
      </c>
      <c r="J2186">
        <v>9.42</v>
      </c>
      <c r="K2186">
        <v>8.0299999999999994</v>
      </c>
      <c r="L2186">
        <v>6.73</v>
      </c>
      <c r="M2186">
        <v>5.48</v>
      </c>
      <c r="N2186">
        <v>0.99</v>
      </c>
      <c r="O2186">
        <v>0</v>
      </c>
      <c r="P2186">
        <v>0</v>
      </c>
    </row>
    <row r="2187" spans="1:16" x14ac:dyDescent="0.2">
      <c r="A2187" t="s">
        <v>270</v>
      </c>
      <c r="B2187" t="s">
        <v>196</v>
      </c>
      <c r="C2187" t="s">
        <v>51</v>
      </c>
      <c r="E2187">
        <v>23.6</v>
      </c>
      <c r="F2187">
        <v>5.09</v>
      </c>
      <c r="G2187">
        <v>5.09</v>
      </c>
      <c r="H2187">
        <v>5.1100000000000003</v>
      </c>
      <c r="I2187">
        <v>5.09</v>
      </c>
      <c r="J2187">
        <v>5.1100000000000003</v>
      </c>
      <c r="K2187">
        <v>5.09</v>
      </c>
      <c r="L2187">
        <v>5.09</v>
      </c>
      <c r="M2187">
        <v>5.09</v>
      </c>
      <c r="N2187">
        <v>5.09</v>
      </c>
      <c r="O2187">
        <v>5.1100000000000003</v>
      </c>
      <c r="P2187">
        <v>5.09</v>
      </c>
    </row>
    <row r="2188" spans="1:16" x14ac:dyDescent="0.2">
      <c r="A2188" t="s">
        <v>270</v>
      </c>
      <c r="B2188" t="s">
        <v>197</v>
      </c>
      <c r="C2188" t="s">
        <v>51</v>
      </c>
      <c r="E2188">
        <v>11.3</v>
      </c>
      <c r="F2188">
        <v>11.26</v>
      </c>
      <c r="G2188">
        <v>14.57</v>
      </c>
      <c r="H2188">
        <v>22.74</v>
      </c>
      <c r="I2188">
        <v>30.51</v>
      </c>
      <c r="J2188">
        <v>30.22</v>
      </c>
      <c r="K2188">
        <v>30.38</v>
      </c>
      <c r="L2188">
        <v>34.32</v>
      </c>
      <c r="M2188">
        <v>36.340000000000003</v>
      </c>
      <c r="N2188">
        <v>40.78</v>
      </c>
      <c r="O2188">
        <v>40.409999999999997</v>
      </c>
      <c r="P2188">
        <v>38.4</v>
      </c>
    </row>
    <row r="2189" spans="1:16" x14ac:dyDescent="0.2">
      <c r="A2189" t="s">
        <v>270</v>
      </c>
      <c r="B2189" t="s">
        <v>198</v>
      </c>
      <c r="C2189" t="s">
        <v>51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</row>
    <row r="2190" spans="1:16" x14ac:dyDescent="0.2">
      <c r="A2190" t="s">
        <v>270</v>
      </c>
      <c r="B2190" t="s">
        <v>199</v>
      </c>
      <c r="C2190" t="s">
        <v>51</v>
      </c>
      <c r="E2190">
        <v>2.4900000000000002</v>
      </c>
      <c r="F2190">
        <v>3.19</v>
      </c>
      <c r="G2190">
        <v>2.48</v>
      </c>
      <c r="H2190">
        <v>2.4900000000000002</v>
      </c>
      <c r="I2190">
        <v>2.4700000000000002</v>
      </c>
      <c r="J2190">
        <v>2.48</v>
      </c>
      <c r="K2190">
        <v>3.34</v>
      </c>
      <c r="L2190">
        <v>2.4700000000000002</v>
      </c>
      <c r="M2190">
        <v>2.4700000000000002</v>
      </c>
      <c r="N2190">
        <v>2.23</v>
      </c>
      <c r="O2190">
        <v>2.2400000000000002</v>
      </c>
      <c r="P2190">
        <v>2.31</v>
      </c>
    </row>
    <row r="2191" spans="1:16" x14ac:dyDescent="0.2">
      <c r="A2191" t="s">
        <v>270</v>
      </c>
      <c r="B2191" t="s">
        <v>200</v>
      </c>
      <c r="C2191" t="s">
        <v>51</v>
      </c>
      <c r="E2191">
        <v>0.9</v>
      </c>
      <c r="F2191">
        <v>1.71</v>
      </c>
      <c r="G2191">
        <v>0.89</v>
      </c>
      <c r="H2191">
        <v>0.9</v>
      </c>
      <c r="I2191">
        <v>1.43</v>
      </c>
      <c r="J2191">
        <v>1.39</v>
      </c>
      <c r="K2191">
        <v>1.47</v>
      </c>
      <c r="L2191">
        <v>0.89</v>
      </c>
      <c r="M2191">
        <v>0.86</v>
      </c>
      <c r="N2191">
        <v>0.99</v>
      </c>
      <c r="O2191">
        <v>1.18</v>
      </c>
      <c r="P2191">
        <v>1.1000000000000001</v>
      </c>
    </row>
    <row r="2192" spans="1:16" x14ac:dyDescent="0.2">
      <c r="A2192" t="s">
        <v>270</v>
      </c>
      <c r="B2192" t="s">
        <v>201</v>
      </c>
      <c r="C2192" t="s">
        <v>51</v>
      </c>
      <c r="E2192">
        <v>27.19</v>
      </c>
      <c r="F2192">
        <v>27.11</v>
      </c>
      <c r="G2192">
        <v>27.11</v>
      </c>
      <c r="H2192">
        <v>27.19</v>
      </c>
      <c r="I2192">
        <v>27.11</v>
      </c>
      <c r="J2192">
        <v>27.19</v>
      </c>
      <c r="K2192">
        <v>27.11</v>
      </c>
      <c r="L2192">
        <v>27.11</v>
      </c>
      <c r="M2192">
        <v>27.11</v>
      </c>
      <c r="N2192">
        <v>27.11</v>
      </c>
      <c r="O2192">
        <v>27.19</v>
      </c>
      <c r="P2192">
        <v>27.11</v>
      </c>
    </row>
    <row r="2193" spans="1:16" x14ac:dyDescent="0.2">
      <c r="A2193" t="s">
        <v>270</v>
      </c>
      <c r="B2193" t="s">
        <v>202</v>
      </c>
      <c r="C2193" t="s">
        <v>51</v>
      </c>
      <c r="E2193">
        <v>22.23</v>
      </c>
      <c r="F2193">
        <v>22.64</v>
      </c>
      <c r="G2193">
        <v>22.21</v>
      </c>
      <c r="H2193">
        <v>24.29</v>
      </c>
      <c r="I2193">
        <v>34.43</v>
      </c>
      <c r="J2193">
        <v>38.14</v>
      </c>
      <c r="K2193">
        <v>38.28</v>
      </c>
      <c r="L2193">
        <v>38.08</v>
      </c>
      <c r="M2193">
        <v>39.86</v>
      </c>
      <c r="N2193">
        <v>40.22</v>
      </c>
      <c r="O2193">
        <v>40.369999999999997</v>
      </c>
      <c r="P2193">
        <v>39.58</v>
      </c>
    </row>
    <row r="2194" spans="1:16" x14ac:dyDescent="0.2">
      <c r="A2194" t="s">
        <v>270</v>
      </c>
      <c r="B2194" t="s">
        <v>203</v>
      </c>
      <c r="C2194" t="s">
        <v>51</v>
      </c>
      <c r="E2194">
        <v>0</v>
      </c>
      <c r="F2194">
        <v>0</v>
      </c>
      <c r="G2194">
        <v>5.19</v>
      </c>
      <c r="H2194">
        <v>11.31</v>
      </c>
      <c r="I2194">
        <v>17.170000000000002</v>
      </c>
      <c r="J2194">
        <v>16.760000000000002</v>
      </c>
      <c r="K2194">
        <v>16.809999999999999</v>
      </c>
      <c r="L2194">
        <v>27.19</v>
      </c>
      <c r="M2194">
        <v>33.19</v>
      </c>
      <c r="N2194">
        <v>40.86</v>
      </c>
      <c r="O2194">
        <v>40.75</v>
      </c>
      <c r="P2194">
        <v>66.099999999999994</v>
      </c>
    </row>
    <row r="2195" spans="1:16" x14ac:dyDescent="0.2">
      <c r="A2195" t="s">
        <v>270</v>
      </c>
      <c r="B2195" t="s">
        <v>204</v>
      </c>
      <c r="C2195" t="s">
        <v>51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3.45</v>
      </c>
      <c r="N2195">
        <v>3.28</v>
      </c>
      <c r="O2195">
        <v>3.21</v>
      </c>
      <c r="P2195">
        <v>2.95</v>
      </c>
    </row>
    <row r="2196" spans="1:16" x14ac:dyDescent="0.2">
      <c r="A2196" t="s">
        <v>270</v>
      </c>
      <c r="B2196" t="s">
        <v>205</v>
      </c>
      <c r="C2196" t="s">
        <v>51</v>
      </c>
      <c r="E2196">
        <v>60.05</v>
      </c>
      <c r="F2196">
        <v>68.8</v>
      </c>
      <c r="G2196">
        <v>75.75</v>
      </c>
      <c r="H2196">
        <v>90.09</v>
      </c>
      <c r="I2196">
        <v>99.65</v>
      </c>
      <c r="J2196">
        <v>119.5</v>
      </c>
      <c r="K2196">
        <v>127.24</v>
      </c>
      <c r="L2196">
        <v>126.15</v>
      </c>
      <c r="M2196">
        <v>124.86</v>
      </c>
      <c r="N2196">
        <v>150.24</v>
      </c>
      <c r="O2196">
        <v>162.27000000000001</v>
      </c>
      <c r="P2196">
        <v>193.19</v>
      </c>
    </row>
    <row r="2197" spans="1:16" x14ac:dyDescent="0.2">
      <c r="A2197" t="s">
        <v>270</v>
      </c>
      <c r="B2197" t="s">
        <v>206</v>
      </c>
      <c r="C2197" t="s">
        <v>51</v>
      </c>
      <c r="E2197">
        <v>29.54</v>
      </c>
      <c r="F2197">
        <v>31.54</v>
      </c>
      <c r="G2197">
        <v>33.71</v>
      </c>
      <c r="H2197">
        <v>38.340000000000003</v>
      </c>
      <c r="I2197">
        <v>42.89</v>
      </c>
      <c r="J2197">
        <v>47.7</v>
      </c>
      <c r="K2197">
        <v>49.88</v>
      </c>
      <c r="L2197">
        <v>52.14</v>
      </c>
      <c r="M2197">
        <v>54.36</v>
      </c>
      <c r="N2197">
        <v>63.11</v>
      </c>
      <c r="O2197">
        <v>65.56</v>
      </c>
      <c r="P2197">
        <v>76.78</v>
      </c>
    </row>
    <row r="2198" spans="1:16" x14ac:dyDescent="0.2">
      <c r="A2198" t="s">
        <v>270</v>
      </c>
      <c r="B2198" t="s">
        <v>343</v>
      </c>
      <c r="C2198" t="s">
        <v>51</v>
      </c>
      <c r="E2198">
        <v>-2.62</v>
      </c>
      <c r="F2198">
        <v>-3</v>
      </c>
      <c r="G2198">
        <v>-3.29</v>
      </c>
      <c r="H2198">
        <v>-3.43</v>
      </c>
      <c r="I2198">
        <v>-3.8</v>
      </c>
      <c r="J2198">
        <v>-5.78</v>
      </c>
      <c r="K2198">
        <v>-6.98</v>
      </c>
      <c r="L2198">
        <v>-7.01</v>
      </c>
      <c r="M2198">
        <v>-6.96</v>
      </c>
      <c r="N2198">
        <v>-8.93</v>
      </c>
      <c r="O2198">
        <v>-9.94</v>
      </c>
      <c r="P2198">
        <v>-13.7</v>
      </c>
    </row>
    <row r="2199" spans="1:16" x14ac:dyDescent="0.2">
      <c r="A2199" t="s">
        <v>270</v>
      </c>
      <c r="B2199" t="s">
        <v>210</v>
      </c>
      <c r="C2199" t="s">
        <v>51</v>
      </c>
      <c r="E2199">
        <v>-0.47</v>
      </c>
      <c r="F2199">
        <v>-0.55000000000000004</v>
      </c>
      <c r="G2199">
        <v>-0.81</v>
      </c>
      <c r="H2199">
        <v>-2.46</v>
      </c>
      <c r="I2199">
        <v>-3.14</v>
      </c>
      <c r="J2199">
        <v>-3.16</v>
      </c>
      <c r="K2199">
        <v>-2.88</v>
      </c>
      <c r="L2199">
        <v>-2.98</v>
      </c>
      <c r="M2199">
        <v>-2.97</v>
      </c>
      <c r="N2199">
        <v>-2.93</v>
      </c>
      <c r="O2199">
        <v>-2.85</v>
      </c>
      <c r="P2199">
        <v>-2.64</v>
      </c>
    </row>
    <row r="2200" spans="1:16" x14ac:dyDescent="0.2">
      <c r="A2200" t="s">
        <v>270</v>
      </c>
      <c r="B2200" t="s">
        <v>211</v>
      </c>
      <c r="C2200" t="s">
        <v>51</v>
      </c>
      <c r="E2200">
        <v>0</v>
      </c>
      <c r="F2200">
        <v>0</v>
      </c>
      <c r="G2200">
        <v>0</v>
      </c>
      <c r="H2200">
        <v>-0.44</v>
      </c>
      <c r="I2200">
        <v>-0.54</v>
      </c>
      <c r="J2200">
        <v>-0.54</v>
      </c>
      <c r="K2200">
        <v>-0.49</v>
      </c>
      <c r="L2200">
        <v>-0.49</v>
      </c>
      <c r="M2200">
        <v>-0.47</v>
      </c>
      <c r="N2200">
        <v>-0.48</v>
      </c>
      <c r="O2200">
        <v>-0.47</v>
      </c>
      <c r="P2200">
        <v>-0.43</v>
      </c>
    </row>
    <row r="2201" spans="1:16" x14ac:dyDescent="0.2">
      <c r="A2201" t="s">
        <v>270</v>
      </c>
      <c r="B2201" t="s">
        <v>212</v>
      </c>
      <c r="C2201" t="s">
        <v>51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</row>
    <row r="2202" spans="1:16" x14ac:dyDescent="0.2">
      <c r="A2202" t="s">
        <v>270</v>
      </c>
      <c r="B2202" t="s">
        <v>213</v>
      </c>
      <c r="C2202" t="s">
        <v>51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</row>
    <row r="2203" spans="1:16" x14ac:dyDescent="0.2">
      <c r="A2203" t="s">
        <v>270</v>
      </c>
      <c r="B2203" t="s">
        <v>344</v>
      </c>
      <c r="C2203" t="s">
        <v>51</v>
      </c>
      <c r="E2203">
        <v>12.16</v>
      </c>
      <c r="F2203">
        <v>12.45</v>
      </c>
      <c r="G2203">
        <v>17.22</v>
      </c>
      <c r="H2203">
        <v>13.1</v>
      </c>
      <c r="I2203">
        <v>13.41</v>
      </c>
      <c r="J2203">
        <v>15.02</v>
      </c>
      <c r="K2203">
        <v>16.52</v>
      </c>
      <c r="L2203">
        <v>16.88</v>
      </c>
      <c r="M2203">
        <v>18.16</v>
      </c>
      <c r="N2203">
        <v>22.73</v>
      </c>
      <c r="O2203">
        <v>21.3</v>
      </c>
      <c r="P2203">
        <v>14.76</v>
      </c>
    </row>
    <row r="2204" spans="1:16" x14ac:dyDescent="0.2">
      <c r="A2204" t="s">
        <v>270</v>
      </c>
      <c r="B2204" t="s">
        <v>345</v>
      </c>
      <c r="C2204" t="s">
        <v>51</v>
      </c>
      <c r="E2204">
        <v>-2.89</v>
      </c>
      <c r="F2204">
        <v>-1.41</v>
      </c>
      <c r="G2204">
        <v>-4.54</v>
      </c>
      <c r="H2204">
        <v>-5.57</v>
      </c>
      <c r="I2204">
        <v>-7.59</v>
      </c>
      <c r="J2204">
        <v>-7.62</v>
      </c>
      <c r="K2204">
        <v>-5.5</v>
      </c>
      <c r="L2204">
        <v>-6.23</v>
      </c>
      <c r="M2204">
        <v>-7.24</v>
      </c>
      <c r="N2204">
        <v>-7.09</v>
      </c>
      <c r="O2204">
        <v>-7.44</v>
      </c>
      <c r="P2204">
        <v>-14.08</v>
      </c>
    </row>
    <row r="2205" spans="1:16" x14ac:dyDescent="0.2">
      <c r="A2205" t="s">
        <v>270</v>
      </c>
      <c r="B2205" t="s">
        <v>272</v>
      </c>
      <c r="C2205" t="s">
        <v>51</v>
      </c>
      <c r="E2205">
        <v>0.24</v>
      </c>
      <c r="F2205">
        <v>0.23</v>
      </c>
      <c r="G2205">
        <v>2.58</v>
      </c>
      <c r="H2205">
        <v>4.1399999999999997</v>
      </c>
      <c r="I2205">
        <v>11.01</v>
      </c>
      <c r="J2205">
        <v>14.68</v>
      </c>
      <c r="K2205">
        <v>13.98</v>
      </c>
      <c r="L2205">
        <v>15.76</v>
      </c>
      <c r="M2205">
        <v>18.23</v>
      </c>
      <c r="N2205">
        <v>28.14</v>
      </c>
      <c r="O2205">
        <v>35.22</v>
      </c>
      <c r="P2205">
        <v>74.09</v>
      </c>
    </row>
    <row r="2206" spans="1:16" x14ac:dyDescent="0.2">
      <c r="A2206" t="s">
        <v>270</v>
      </c>
      <c r="B2206" t="s">
        <v>346</v>
      </c>
      <c r="C2206" t="s">
        <v>51</v>
      </c>
      <c r="E2206">
        <v>9.27</v>
      </c>
      <c r="F2206">
        <v>11.05</v>
      </c>
      <c r="G2206">
        <v>12.67</v>
      </c>
      <c r="H2206">
        <v>7.53</v>
      </c>
      <c r="I2206">
        <v>5.82</v>
      </c>
      <c r="J2206">
        <v>7.4</v>
      </c>
      <c r="K2206">
        <v>11.03</v>
      </c>
      <c r="L2206">
        <v>10.65</v>
      </c>
      <c r="M2206">
        <v>10.92</v>
      </c>
      <c r="N2206">
        <v>15.64</v>
      </c>
      <c r="O2206">
        <v>13.87</v>
      </c>
      <c r="P2206">
        <v>0.68</v>
      </c>
    </row>
    <row r="2207" spans="1:16" x14ac:dyDescent="0.2">
      <c r="A2207" t="s">
        <v>270</v>
      </c>
      <c r="B2207" t="s">
        <v>347</v>
      </c>
      <c r="C2207" t="s">
        <v>51</v>
      </c>
      <c r="E2207">
        <v>253.67</v>
      </c>
      <c r="F2207">
        <v>256.48</v>
      </c>
      <c r="G2207">
        <v>265.58999999999997</v>
      </c>
      <c r="H2207">
        <v>282.33</v>
      </c>
      <c r="I2207">
        <v>302.02999999999997</v>
      </c>
      <c r="J2207">
        <v>323.77999999999997</v>
      </c>
      <c r="K2207">
        <v>332</v>
      </c>
      <c r="L2207">
        <v>343.77</v>
      </c>
      <c r="M2207">
        <v>355.94</v>
      </c>
      <c r="N2207">
        <v>395.56</v>
      </c>
      <c r="O2207">
        <v>408.03</v>
      </c>
      <c r="P2207">
        <v>452.65</v>
      </c>
    </row>
    <row r="2208" spans="1:16" x14ac:dyDescent="0.2">
      <c r="A2208" t="s">
        <v>272</v>
      </c>
      <c r="B2208" t="s">
        <v>202</v>
      </c>
      <c r="C2208" t="s">
        <v>51</v>
      </c>
      <c r="E2208">
        <v>0.08</v>
      </c>
      <c r="F2208">
        <v>0.03</v>
      </c>
      <c r="G2208">
        <v>0.45</v>
      </c>
      <c r="H2208">
        <v>0.53</v>
      </c>
      <c r="I2208">
        <v>2.38</v>
      </c>
      <c r="J2208">
        <v>3.37</v>
      </c>
      <c r="K2208">
        <v>3.11</v>
      </c>
      <c r="L2208">
        <v>3.31</v>
      </c>
      <c r="M2208">
        <v>3.61</v>
      </c>
      <c r="N2208">
        <v>4.79</v>
      </c>
      <c r="O2208">
        <v>4.7699999999999996</v>
      </c>
      <c r="P2208">
        <v>5.42</v>
      </c>
    </row>
    <row r="2209" spans="1:16" x14ac:dyDescent="0.2">
      <c r="A2209" t="s">
        <v>272</v>
      </c>
      <c r="B2209" t="s">
        <v>203</v>
      </c>
      <c r="C2209" t="s">
        <v>51</v>
      </c>
      <c r="E2209">
        <v>0</v>
      </c>
      <c r="F2209">
        <v>0</v>
      </c>
      <c r="G2209">
        <v>0.19</v>
      </c>
      <c r="H2209">
        <v>0.59</v>
      </c>
      <c r="I2209">
        <v>1.19</v>
      </c>
      <c r="J2209">
        <v>1.65</v>
      </c>
      <c r="K2209">
        <v>1.55</v>
      </c>
      <c r="L2209">
        <v>2.04</v>
      </c>
      <c r="M2209">
        <v>2.31</v>
      </c>
      <c r="N2209">
        <v>3.3</v>
      </c>
      <c r="O2209">
        <v>3.53</v>
      </c>
      <c r="P2209">
        <v>7.11</v>
      </c>
    </row>
    <row r="2210" spans="1:16" x14ac:dyDescent="0.2">
      <c r="A2210" t="s">
        <v>272</v>
      </c>
      <c r="B2210" t="s">
        <v>204</v>
      </c>
      <c r="C2210" t="s">
        <v>51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0.6</v>
      </c>
      <c r="N2210">
        <v>0.76</v>
      </c>
      <c r="O2210">
        <v>0.85</v>
      </c>
      <c r="P2210">
        <v>1.1000000000000001</v>
      </c>
    </row>
    <row r="2211" spans="1:16" x14ac:dyDescent="0.2">
      <c r="A2211" t="s">
        <v>272</v>
      </c>
      <c r="B2211" t="s">
        <v>205</v>
      </c>
      <c r="C2211" t="s">
        <v>51</v>
      </c>
      <c r="E2211">
        <v>0.16</v>
      </c>
      <c r="F2211">
        <v>0.21</v>
      </c>
      <c r="G2211">
        <v>1.93</v>
      </c>
      <c r="H2211">
        <v>3.02</v>
      </c>
      <c r="I2211">
        <v>7.44</v>
      </c>
      <c r="J2211">
        <v>9.66</v>
      </c>
      <c r="K2211">
        <v>9.33</v>
      </c>
      <c r="L2211">
        <v>10.42</v>
      </c>
      <c r="M2211">
        <v>11.71</v>
      </c>
      <c r="N2211">
        <v>19.29</v>
      </c>
      <c r="O2211">
        <v>26.08</v>
      </c>
      <c r="P2211">
        <v>60.46</v>
      </c>
    </row>
    <row r="2212" spans="1:16" x14ac:dyDescent="0.2">
      <c r="A2212" t="s">
        <v>259</v>
      </c>
      <c r="B2212" t="s">
        <v>348</v>
      </c>
      <c r="C2212" t="s">
        <v>51</v>
      </c>
      <c r="E2212">
        <v>0.91</v>
      </c>
      <c r="F2212">
        <v>0.86</v>
      </c>
      <c r="G2212">
        <v>1.21</v>
      </c>
      <c r="H2212">
        <v>1.49</v>
      </c>
      <c r="I2212">
        <v>1.35</v>
      </c>
      <c r="J2212">
        <v>0.94</v>
      </c>
      <c r="K2212">
        <v>0.57999999999999996</v>
      </c>
      <c r="L2212">
        <v>0.56000000000000005</v>
      </c>
      <c r="M2212">
        <v>1.26</v>
      </c>
      <c r="N2212">
        <v>1.1499999999999999</v>
      </c>
      <c r="O2212">
        <v>1.17</v>
      </c>
      <c r="P2212">
        <v>4.9800000000000004</v>
      </c>
    </row>
    <row r="2213" spans="1:16" x14ac:dyDescent="0.2">
      <c r="A2213" t="s">
        <v>259</v>
      </c>
      <c r="B2213" t="s">
        <v>261</v>
      </c>
      <c r="C2213" t="s">
        <v>51</v>
      </c>
      <c r="D2213">
        <v>982952</v>
      </c>
      <c r="E2213">
        <v>48660</v>
      </c>
      <c r="F2213">
        <v>51186</v>
      </c>
      <c r="G2213">
        <v>49349</v>
      </c>
      <c r="H2213">
        <v>51202</v>
      </c>
      <c r="I2213">
        <v>54037</v>
      </c>
      <c r="J2213">
        <v>55579</v>
      </c>
      <c r="K2213">
        <v>58051</v>
      </c>
      <c r="L2213">
        <v>57493</v>
      </c>
      <c r="M2213">
        <v>58245</v>
      </c>
      <c r="N2213">
        <v>62492</v>
      </c>
      <c r="O2213">
        <v>63957</v>
      </c>
      <c r="P2213">
        <v>69672</v>
      </c>
    </row>
    <row r="2214" spans="1:16" x14ac:dyDescent="0.2">
      <c r="A2214" t="s">
        <v>259</v>
      </c>
      <c r="B2214" t="s">
        <v>178</v>
      </c>
      <c r="C2214" t="s">
        <v>51</v>
      </c>
      <c r="D2214">
        <v>919407</v>
      </c>
      <c r="E2214">
        <v>46442</v>
      </c>
      <c r="F2214">
        <v>48911</v>
      </c>
      <c r="G2214">
        <v>46944</v>
      </c>
      <c r="H2214">
        <v>48376</v>
      </c>
      <c r="I2214">
        <v>50796</v>
      </c>
      <c r="J2214">
        <v>51948</v>
      </c>
      <c r="K2214">
        <v>54253</v>
      </c>
      <c r="L2214">
        <v>53548</v>
      </c>
      <c r="M2214">
        <v>54173</v>
      </c>
      <c r="N2214">
        <v>58231</v>
      </c>
      <c r="O2214">
        <v>59566</v>
      </c>
      <c r="P2214">
        <v>64642</v>
      </c>
    </row>
    <row r="2215" spans="1:16" x14ac:dyDescent="0.2">
      <c r="A2215" t="s">
        <v>259</v>
      </c>
      <c r="B2215" t="s">
        <v>349</v>
      </c>
      <c r="C2215" t="s">
        <v>51</v>
      </c>
      <c r="E2215">
        <v>0</v>
      </c>
      <c r="F2215">
        <v>0</v>
      </c>
      <c r="G2215">
        <v>0</v>
      </c>
      <c r="H2215">
        <v>21</v>
      </c>
      <c r="I2215">
        <v>37</v>
      </c>
      <c r="J2215">
        <v>37</v>
      </c>
      <c r="K2215">
        <v>37</v>
      </c>
      <c r="L2215">
        <v>45</v>
      </c>
      <c r="M2215">
        <v>75</v>
      </c>
      <c r="N2215">
        <v>148</v>
      </c>
      <c r="O2215">
        <v>155</v>
      </c>
      <c r="P2215">
        <v>984</v>
      </c>
    </row>
    <row r="2216" spans="1:16" x14ac:dyDescent="0.2">
      <c r="A2216" t="s">
        <v>350</v>
      </c>
      <c r="B2216" t="s">
        <v>193</v>
      </c>
      <c r="C2216" t="s">
        <v>51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</row>
    <row r="2217" spans="1:16" x14ac:dyDescent="0.2">
      <c r="A2217" t="s">
        <v>350</v>
      </c>
      <c r="B2217" t="s">
        <v>351</v>
      </c>
      <c r="C2217" t="s">
        <v>51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</row>
    <row r="2218" spans="1:16" x14ac:dyDescent="0.2">
      <c r="A2218" t="s">
        <v>350</v>
      </c>
      <c r="B2218" t="s">
        <v>352</v>
      </c>
      <c r="C2218" t="s">
        <v>51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</row>
    <row r="2219" spans="1:16" x14ac:dyDescent="0.2">
      <c r="A2219" t="s">
        <v>350</v>
      </c>
      <c r="B2219" t="s">
        <v>195</v>
      </c>
      <c r="C2219" t="s">
        <v>51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</row>
    <row r="2220" spans="1:16" x14ac:dyDescent="0.2">
      <c r="A2220" t="s">
        <v>350</v>
      </c>
      <c r="B2220" t="s">
        <v>196</v>
      </c>
      <c r="C2220" t="s">
        <v>51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</row>
    <row r="2221" spans="1:16" x14ac:dyDescent="0.2">
      <c r="A2221" t="s">
        <v>350</v>
      </c>
      <c r="B2221" t="s">
        <v>197</v>
      </c>
      <c r="C2221" t="s">
        <v>51</v>
      </c>
      <c r="E2221">
        <v>0</v>
      </c>
      <c r="F2221">
        <v>0</v>
      </c>
      <c r="G2221">
        <v>227</v>
      </c>
      <c r="H2221">
        <v>766</v>
      </c>
      <c r="I2221">
        <v>1364</v>
      </c>
      <c r="J2221">
        <v>1364</v>
      </c>
      <c r="K2221">
        <v>1364</v>
      </c>
      <c r="L2221">
        <v>1639</v>
      </c>
      <c r="M2221">
        <v>1786</v>
      </c>
      <c r="N2221">
        <v>2132</v>
      </c>
      <c r="O2221">
        <v>2132</v>
      </c>
      <c r="P2221">
        <v>2132</v>
      </c>
    </row>
    <row r="2222" spans="1:16" x14ac:dyDescent="0.2">
      <c r="A2222" t="s">
        <v>350</v>
      </c>
      <c r="B2222" t="s">
        <v>198</v>
      </c>
      <c r="C2222" t="s">
        <v>51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</row>
    <row r="2223" spans="1:16" x14ac:dyDescent="0.2">
      <c r="A2223" t="s">
        <v>350</v>
      </c>
      <c r="B2223" t="s">
        <v>199</v>
      </c>
      <c r="C2223" t="s">
        <v>51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</row>
    <row r="2224" spans="1:16" x14ac:dyDescent="0.2">
      <c r="A2224" t="s">
        <v>350</v>
      </c>
      <c r="B2224" t="s">
        <v>200</v>
      </c>
      <c r="C2224" t="s">
        <v>51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</row>
    <row r="2225" spans="1:17" x14ac:dyDescent="0.2">
      <c r="A2225" t="s">
        <v>350</v>
      </c>
      <c r="B2225" t="s">
        <v>201</v>
      </c>
      <c r="C2225" t="s">
        <v>51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</row>
    <row r="2226" spans="1:17" x14ac:dyDescent="0.2">
      <c r="A2226" t="s">
        <v>350</v>
      </c>
      <c r="B2226" t="s">
        <v>202</v>
      </c>
      <c r="C2226" t="s">
        <v>51</v>
      </c>
      <c r="E2226">
        <v>42</v>
      </c>
      <c r="F2226">
        <v>54</v>
      </c>
      <c r="G2226">
        <v>54</v>
      </c>
      <c r="H2226">
        <v>144</v>
      </c>
      <c r="I2226">
        <v>773</v>
      </c>
      <c r="J2226">
        <v>980</v>
      </c>
      <c r="K2226">
        <v>980</v>
      </c>
      <c r="L2226">
        <v>980</v>
      </c>
      <c r="M2226">
        <v>1055</v>
      </c>
      <c r="N2226">
        <v>1135</v>
      </c>
      <c r="O2226">
        <v>1135</v>
      </c>
      <c r="P2226">
        <v>1135</v>
      </c>
    </row>
    <row r="2227" spans="1:17" x14ac:dyDescent="0.2">
      <c r="A2227" t="s">
        <v>350</v>
      </c>
      <c r="B2227" t="s">
        <v>203</v>
      </c>
      <c r="C2227" t="s">
        <v>51</v>
      </c>
      <c r="E2227">
        <v>0</v>
      </c>
      <c r="F2227">
        <v>0</v>
      </c>
      <c r="G2227">
        <v>268</v>
      </c>
      <c r="H2227">
        <v>582</v>
      </c>
      <c r="I2227">
        <v>872</v>
      </c>
      <c r="J2227">
        <v>872</v>
      </c>
      <c r="K2227">
        <v>872</v>
      </c>
      <c r="L2227">
        <v>1334</v>
      </c>
      <c r="M2227">
        <v>1631</v>
      </c>
      <c r="N2227">
        <v>2052</v>
      </c>
      <c r="O2227">
        <v>2052</v>
      </c>
      <c r="P2227">
        <v>3422</v>
      </c>
    </row>
    <row r="2228" spans="1:17" x14ac:dyDescent="0.2">
      <c r="A2228" t="s">
        <v>350</v>
      </c>
      <c r="B2228" t="s">
        <v>204</v>
      </c>
      <c r="C2228" t="s">
        <v>51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</row>
    <row r="2229" spans="1:17" x14ac:dyDescent="0.2">
      <c r="A2229" t="s">
        <v>350</v>
      </c>
      <c r="B2229" t="s">
        <v>205</v>
      </c>
      <c r="C2229" t="s">
        <v>51</v>
      </c>
      <c r="E2229">
        <v>246</v>
      </c>
      <c r="F2229">
        <v>511</v>
      </c>
      <c r="G2229">
        <v>764</v>
      </c>
      <c r="H2229">
        <v>1193</v>
      </c>
      <c r="I2229">
        <v>1599</v>
      </c>
      <c r="J2229">
        <v>2157</v>
      </c>
      <c r="K2229">
        <v>2347</v>
      </c>
      <c r="L2229">
        <v>2347</v>
      </c>
      <c r="M2229">
        <v>2347</v>
      </c>
      <c r="N2229">
        <v>2970</v>
      </c>
      <c r="O2229">
        <v>3294</v>
      </c>
      <c r="P2229">
        <v>4251</v>
      </c>
    </row>
    <row r="2230" spans="1:17" x14ac:dyDescent="0.2">
      <c r="A2230" t="s">
        <v>350</v>
      </c>
      <c r="B2230" t="s">
        <v>206</v>
      </c>
      <c r="C2230" t="s">
        <v>51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</row>
    <row r="2231" spans="1:17" x14ac:dyDescent="0.2">
      <c r="A2231" t="s">
        <v>350</v>
      </c>
      <c r="B2231" t="s">
        <v>207</v>
      </c>
      <c r="C2231" t="s">
        <v>51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</row>
    <row r="2232" spans="1:17" x14ac:dyDescent="0.2">
      <c r="A2232" t="s">
        <v>350</v>
      </c>
      <c r="B2232" t="s">
        <v>208</v>
      </c>
      <c r="C2232" t="s">
        <v>51</v>
      </c>
      <c r="E2232">
        <v>724</v>
      </c>
      <c r="F2232">
        <v>872</v>
      </c>
      <c r="G2232">
        <v>984</v>
      </c>
      <c r="H2232">
        <v>984</v>
      </c>
      <c r="I2232">
        <v>984</v>
      </c>
      <c r="J2232">
        <v>984</v>
      </c>
      <c r="K2232">
        <v>984</v>
      </c>
      <c r="L2232">
        <v>984</v>
      </c>
      <c r="M2232">
        <v>984</v>
      </c>
      <c r="N2232">
        <v>984</v>
      </c>
      <c r="O2232">
        <v>984</v>
      </c>
      <c r="P2232">
        <v>984</v>
      </c>
    </row>
    <row r="2233" spans="1:17" x14ac:dyDescent="0.2">
      <c r="A2233" t="s">
        <v>350</v>
      </c>
      <c r="B2233" t="s">
        <v>209</v>
      </c>
      <c r="C2233" t="s">
        <v>51</v>
      </c>
      <c r="E2233">
        <v>0</v>
      </c>
      <c r="F2233">
        <v>0</v>
      </c>
      <c r="G2233">
        <v>0</v>
      </c>
      <c r="H2233">
        <v>0</v>
      </c>
      <c r="I2233">
        <v>188</v>
      </c>
      <c r="J2233">
        <v>1192</v>
      </c>
      <c r="K2233">
        <v>1797</v>
      </c>
      <c r="L2233">
        <v>1797</v>
      </c>
      <c r="M2233">
        <v>1797</v>
      </c>
      <c r="N2233">
        <v>2672</v>
      </c>
      <c r="O2233">
        <v>3038</v>
      </c>
      <c r="P2233">
        <v>4909</v>
      </c>
    </row>
    <row r="2234" spans="1:17" x14ac:dyDescent="0.2">
      <c r="A2234" t="s">
        <v>350</v>
      </c>
      <c r="B2234" t="s">
        <v>210</v>
      </c>
      <c r="C2234" t="s">
        <v>51</v>
      </c>
      <c r="E2234">
        <v>0</v>
      </c>
      <c r="F2234">
        <v>0</v>
      </c>
      <c r="G2234">
        <v>0</v>
      </c>
      <c r="H2234">
        <v>480</v>
      </c>
      <c r="I2234">
        <v>593</v>
      </c>
      <c r="J2234">
        <v>593</v>
      </c>
      <c r="K2234">
        <v>593</v>
      </c>
      <c r="L2234">
        <v>593</v>
      </c>
      <c r="M2234">
        <v>593</v>
      </c>
      <c r="N2234">
        <v>593</v>
      </c>
      <c r="O2234">
        <v>593</v>
      </c>
      <c r="P2234">
        <v>593</v>
      </c>
    </row>
    <row r="2235" spans="1:17" x14ac:dyDescent="0.2">
      <c r="A2235" t="s">
        <v>350</v>
      </c>
      <c r="B2235" t="s">
        <v>211</v>
      </c>
      <c r="C2235" t="s">
        <v>51</v>
      </c>
      <c r="E2235">
        <v>0</v>
      </c>
      <c r="F2235">
        <v>0</v>
      </c>
      <c r="G2235">
        <v>0</v>
      </c>
      <c r="H2235">
        <v>92</v>
      </c>
      <c r="I2235">
        <v>92</v>
      </c>
      <c r="J2235">
        <v>92</v>
      </c>
      <c r="K2235">
        <v>92</v>
      </c>
      <c r="L2235">
        <v>92</v>
      </c>
      <c r="M2235">
        <v>92</v>
      </c>
      <c r="N2235">
        <v>92</v>
      </c>
      <c r="O2235">
        <v>92</v>
      </c>
      <c r="P2235">
        <v>92</v>
      </c>
    </row>
    <row r="2236" spans="1:17" x14ac:dyDescent="0.2">
      <c r="A2236" t="s">
        <v>350</v>
      </c>
      <c r="B2236" t="s">
        <v>212</v>
      </c>
      <c r="C2236" t="s">
        <v>51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</row>
    <row r="2237" spans="1:17" x14ac:dyDescent="0.2">
      <c r="A2237" t="s">
        <v>350</v>
      </c>
      <c r="B2237" t="s">
        <v>213</v>
      </c>
      <c r="C2237" t="s">
        <v>51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</row>
    <row r="2238" spans="1:17" x14ac:dyDescent="0.2">
      <c r="A2238" t="s">
        <v>350</v>
      </c>
      <c r="B2238" t="s">
        <v>342</v>
      </c>
      <c r="C2238" t="s">
        <v>51</v>
      </c>
      <c r="E2238">
        <v>1011</v>
      </c>
      <c r="F2238">
        <v>1436</v>
      </c>
      <c r="G2238">
        <v>2297</v>
      </c>
      <c r="H2238">
        <v>4240</v>
      </c>
      <c r="I2238">
        <v>6465</v>
      </c>
      <c r="J2238">
        <v>8233</v>
      </c>
      <c r="K2238">
        <v>9029</v>
      </c>
      <c r="L2238">
        <v>9766</v>
      </c>
      <c r="M2238">
        <v>10284</v>
      </c>
      <c r="N2238">
        <v>12630</v>
      </c>
      <c r="O2238">
        <v>13320</v>
      </c>
      <c r="P2238">
        <v>17517</v>
      </c>
    </row>
    <row r="2239" spans="1:17" x14ac:dyDescent="0.2">
      <c r="A2239" t="s">
        <v>230</v>
      </c>
      <c r="B2239" t="s">
        <v>353</v>
      </c>
      <c r="C2239" t="s">
        <v>51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1</v>
      </c>
      <c r="Q2239">
        <v>10360</v>
      </c>
    </row>
    <row r="2240" spans="1:17" x14ac:dyDescent="0.2">
      <c r="A2240" t="s">
        <v>230</v>
      </c>
      <c r="B2240" t="s">
        <v>354</v>
      </c>
      <c r="C2240" t="s">
        <v>51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1</v>
      </c>
      <c r="Q2240">
        <v>11010</v>
      </c>
    </row>
    <row r="2241" spans="1:17" x14ac:dyDescent="0.2">
      <c r="A2241" t="s">
        <v>230</v>
      </c>
      <c r="B2241" t="s">
        <v>355</v>
      </c>
      <c r="C2241" t="s">
        <v>51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1</v>
      </c>
      <c r="Q2241">
        <v>2680</v>
      </c>
    </row>
    <row r="2242" spans="1:17" x14ac:dyDescent="0.2">
      <c r="A2242" t="s">
        <v>230</v>
      </c>
      <c r="B2242" t="s">
        <v>356</v>
      </c>
      <c r="C2242" t="s">
        <v>51</v>
      </c>
      <c r="E2242">
        <v>0</v>
      </c>
      <c r="F2242">
        <v>0</v>
      </c>
      <c r="G2242">
        <v>0</v>
      </c>
      <c r="H2242">
        <v>0</v>
      </c>
      <c r="I2242">
        <v>0.21</v>
      </c>
      <c r="J2242">
        <v>0.21</v>
      </c>
      <c r="K2242">
        <v>0.21</v>
      </c>
      <c r="L2242">
        <v>0.21</v>
      </c>
      <c r="M2242">
        <v>0.21</v>
      </c>
      <c r="N2242">
        <v>0.21</v>
      </c>
      <c r="O2242">
        <v>0.21</v>
      </c>
      <c r="P2242">
        <v>1</v>
      </c>
      <c r="Q2242">
        <v>4875</v>
      </c>
    </row>
    <row r="2243" spans="1:17" x14ac:dyDescent="0.2">
      <c r="A2243" t="s">
        <v>340</v>
      </c>
      <c r="B2243" t="s">
        <v>193</v>
      </c>
      <c r="C2243" t="s">
        <v>65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</row>
    <row r="2244" spans="1:17" x14ac:dyDescent="0.2">
      <c r="A2244" t="s">
        <v>340</v>
      </c>
      <c r="B2244" t="s">
        <v>194</v>
      </c>
      <c r="C2244" t="s">
        <v>65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</row>
    <row r="2245" spans="1:17" x14ac:dyDescent="0.2">
      <c r="A2245" t="s">
        <v>340</v>
      </c>
      <c r="B2245" t="s">
        <v>195</v>
      </c>
      <c r="C2245" t="s">
        <v>65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</row>
    <row r="2246" spans="1:17" x14ac:dyDescent="0.2">
      <c r="A2246" t="s">
        <v>340</v>
      </c>
      <c r="B2246" t="s">
        <v>196</v>
      </c>
      <c r="C2246" t="s">
        <v>65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</row>
    <row r="2247" spans="1:17" x14ac:dyDescent="0.2">
      <c r="A2247" t="s">
        <v>340</v>
      </c>
      <c r="B2247" t="s">
        <v>197</v>
      </c>
      <c r="C2247" t="s">
        <v>65</v>
      </c>
      <c r="E2247">
        <v>0</v>
      </c>
      <c r="F2247">
        <v>0</v>
      </c>
      <c r="G2247">
        <v>0.62</v>
      </c>
      <c r="H2247">
        <v>1.46</v>
      </c>
      <c r="I2247">
        <v>2.6</v>
      </c>
      <c r="J2247">
        <v>2.6</v>
      </c>
      <c r="K2247">
        <v>2.6</v>
      </c>
      <c r="L2247">
        <v>3.29</v>
      </c>
      <c r="M2247">
        <v>3.47</v>
      </c>
      <c r="N2247">
        <v>4.01</v>
      </c>
      <c r="O2247">
        <v>4.01</v>
      </c>
      <c r="P2247">
        <v>4.01</v>
      </c>
    </row>
    <row r="2248" spans="1:17" x14ac:dyDescent="0.2">
      <c r="A2248" t="s">
        <v>340</v>
      </c>
      <c r="B2248" t="s">
        <v>198</v>
      </c>
      <c r="C2248" t="s">
        <v>65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7" x14ac:dyDescent="0.2">
      <c r="A2249" t="s">
        <v>340</v>
      </c>
      <c r="B2249" t="s">
        <v>199</v>
      </c>
      <c r="C2249" t="s">
        <v>65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7" x14ac:dyDescent="0.2">
      <c r="A2250" t="s">
        <v>340</v>
      </c>
      <c r="B2250" t="s">
        <v>200</v>
      </c>
      <c r="C2250" t="s">
        <v>65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7" x14ac:dyDescent="0.2">
      <c r="A2251" t="s">
        <v>340</v>
      </c>
      <c r="B2251" t="s">
        <v>201</v>
      </c>
      <c r="C2251" t="s">
        <v>65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</row>
    <row r="2252" spans="1:17" x14ac:dyDescent="0.2">
      <c r="A2252" t="s">
        <v>340</v>
      </c>
      <c r="B2252" t="s">
        <v>202</v>
      </c>
      <c r="C2252" t="s">
        <v>65</v>
      </c>
      <c r="E2252">
        <v>0.31</v>
      </c>
      <c r="F2252">
        <v>0.4</v>
      </c>
      <c r="G2252">
        <v>0.4</v>
      </c>
      <c r="H2252">
        <v>0.4</v>
      </c>
      <c r="I2252">
        <v>6.55</v>
      </c>
      <c r="J2252">
        <v>8.49</v>
      </c>
      <c r="K2252">
        <v>8.49</v>
      </c>
      <c r="L2252">
        <v>8.49</v>
      </c>
      <c r="M2252">
        <v>8.7100000000000009</v>
      </c>
      <c r="N2252">
        <v>8.7100000000000009</v>
      </c>
      <c r="O2252">
        <v>8.7100000000000009</v>
      </c>
      <c r="P2252">
        <v>10.029999999999999</v>
      </c>
    </row>
    <row r="2253" spans="1:17" x14ac:dyDescent="0.2">
      <c r="A2253" t="s">
        <v>340</v>
      </c>
      <c r="B2253" t="s">
        <v>203</v>
      </c>
      <c r="C2253" t="s">
        <v>65</v>
      </c>
      <c r="E2253">
        <v>0</v>
      </c>
      <c r="F2253">
        <v>0</v>
      </c>
      <c r="G2253">
        <v>1.32</v>
      </c>
      <c r="H2253">
        <v>2.82</v>
      </c>
      <c r="I2253">
        <v>4.32</v>
      </c>
      <c r="J2253">
        <v>4.32</v>
      </c>
      <c r="K2253">
        <v>4.32</v>
      </c>
      <c r="L2253">
        <v>6.14</v>
      </c>
      <c r="M2253">
        <v>7.14</v>
      </c>
      <c r="N2253">
        <v>9.14</v>
      </c>
      <c r="O2253">
        <v>9.14</v>
      </c>
      <c r="P2253">
        <v>10.48</v>
      </c>
    </row>
    <row r="2254" spans="1:17" x14ac:dyDescent="0.2">
      <c r="A2254" t="s">
        <v>340</v>
      </c>
      <c r="B2254" t="s">
        <v>204</v>
      </c>
      <c r="C2254" t="s">
        <v>65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1</v>
      </c>
      <c r="N2254">
        <v>1</v>
      </c>
      <c r="O2254">
        <v>1</v>
      </c>
      <c r="P2254">
        <v>1</v>
      </c>
    </row>
    <row r="2255" spans="1:17" x14ac:dyDescent="0.2">
      <c r="A2255" t="s">
        <v>340</v>
      </c>
      <c r="B2255" t="s">
        <v>205</v>
      </c>
      <c r="C2255" t="s">
        <v>65</v>
      </c>
      <c r="E2255">
        <v>3</v>
      </c>
      <c r="F2255">
        <v>6</v>
      </c>
      <c r="G2255">
        <v>9</v>
      </c>
      <c r="H2255">
        <v>11.75</v>
      </c>
      <c r="I2255">
        <v>11.99</v>
      </c>
      <c r="J2255">
        <v>18.489999999999998</v>
      </c>
      <c r="K2255">
        <v>19.600000000000001</v>
      </c>
      <c r="L2255">
        <v>19.600000000000001</v>
      </c>
      <c r="M2255">
        <v>19.600000000000001</v>
      </c>
      <c r="N2255">
        <v>28.21</v>
      </c>
      <c r="O2255">
        <v>32.24</v>
      </c>
      <c r="P2255">
        <v>56.43</v>
      </c>
    </row>
    <row r="2256" spans="1:17" x14ac:dyDescent="0.2">
      <c r="A2256" t="s">
        <v>340</v>
      </c>
      <c r="B2256" t="s">
        <v>206</v>
      </c>
      <c r="C2256" t="s">
        <v>65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 x14ac:dyDescent="0.2">
      <c r="A2257" t="s">
        <v>340</v>
      </c>
      <c r="B2257" t="s">
        <v>207</v>
      </c>
      <c r="C2257" t="s">
        <v>65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 x14ac:dyDescent="0.2">
      <c r="A2258" t="s">
        <v>340</v>
      </c>
      <c r="B2258" t="s">
        <v>208</v>
      </c>
      <c r="C2258" t="s">
        <v>65</v>
      </c>
      <c r="E2258">
        <v>4.05</v>
      </c>
      <c r="F2258">
        <v>4.38</v>
      </c>
      <c r="G2258">
        <v>5.16</v>
      </c>
      <c r="H2258">
        <v>5.7</v>
      </c>
      <c r="I2258">
        <v>5.7</v>
      </c>
      <c r="J2258">
        <v>5.7</v>
      </c>
      <c r="K2258">
        <v>9.48</v>
      </c>
      <c r="L2258">
        <v>9.48</v>
      </c>
      <c r="M2258">
        <v>10.48</v>
      </c>
      <c r="N2258">
        <v>14.33</v>
      </c>
      <c r="O2258">
        <v>14.33</v>
      </c>
      <c r="P2258">
        <v>14.33</v>
      </c>
    </row>
    <row r="2259" spans="1:16" x14ac:dyDescent="0.2">
      <c r="A2259" t="s">
        <v>340</v>
      </c>
      <c r="B2259" t="s">
        <v>209</v>
      </c>
      <c r="C2259" t="s">
        <v>65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1.31</v>
      </c>
      <c r="K2259">
        <v>1.31</v>
      </c>
      <c r="L2259">
        <v>1.31</v>
      </c>
      <c r="M2259">
        <v>1.31</v>
      </c>
      <c r="N2259">
        <v>3.71</v>
      </c>
      <c r="O2259">
        <v>6.13</v>
      </c>
      <c r="P2259">
        <v>18.43</v>
      </c>
    </row>
    <row r="2260" spans="1:16" x14ac:dyDescent="0.2">
      <c r="A2260" t="s">
        <v>340</v>
      </c>
      <c r="B2260" t="s">
        <v>210</v>
      </c>
      <c r="C2260" t="s">
        <v>65</v>
      </c>
      <c r="E2260">
        <v>0</v>
      </c>
      <c r="F2260">
        <v>0</v>
      </c>
      <c r="G2260">
        <v>0</v>
      </c>
      <c r="H2260">
        <v>2.12</v>
      </c>
      <c r="I2260">
        <v>2.12</v>
      </c>
      <c r="J2260">
        <v>2.62</v>
      </c>
      <c r="K2260">
        <v>2.62</v>
      </c>
      <c r="L2260">
        <v>2.62</v>
      </c>
      <c r="M2260">
        <v>2.62</v>
      </c>
      <c r="N2260">
        <v>2.62</v>
      </c>
      <c r="O2260">
        <v>2.62</v>
      </c>
      <c r="P2260">
        <v>2.62</v>
      </c>
    </row>
    <row r="2261" spans="1:16" x14ac:dyDescent="0.2">
      <c r="A2261" t="s">
        <v>340</v>
      </c>
      <c r="B2261" t="s">
        <v>211</v>
      </c>
      <c r="C2261" t="s">
        <v>65</v>
      </c>
      <c r="E2261">
        <v>0</v>
      </c>
      <c r="F2261">
        <v>0</v>
      </c>
      <c r="G2261">
        <v>0</v>
      </c>
      <c r="H2261">
        <v>0.5</v>
      </c>
      <c r="I2261">
        <v>0.5</v>
      </c>
      <c r="J2261">
        <v>0.5</v>
      </c>
      <c r="K2261">
        <v>0.5</v>
      </c>
      <c r="L2261">
        <v>0.5</v>
      </c>
      <c r="M2261">
        <v>0.5</v>
      </c>
      <c r="N2261">
        <v>0.5</v>
      </c>
      <c r="O2261">
        <v>0.5</v>
      </c>
      <c r="P2261">
        <v>0.5</v>
      </c>
    </row>
    <row r="2262" spans="1:16" x14ac:dyDescent="0.2">
      <c r="A2262" t="s">
        <v>340</v>
      </c>
      <c r="B2262" t="s">
        <v>212</v>
      </c>
      <c r="C2262" t="s">
        <v>65</v>
      </c>
      <c r="E2262">
        <v>0.28999999999999998</v>
      </c>
      <c r="F2262">
        <v>0.28999999999999998</v>
      </c>
      <c r="G2262">
        <v>0.46</v>
      </c>
      <c r="H2262">
        <v>0.46</v>
      </c>
      <c r="I2262">
        <v>0.46</v>
      </c>
      <c r="J2262">
        <v>0.46</v>
      </c>
      <c r="K2262">
        <v>0.46</v>
      </c>
      <c r="L2262">
        <v>0.17</v>
      </c>
      <c r="M2262">
        <v>0.17</v>
      </c>
      <c r="N2262">
        <v>0</v>
      </c>
      <c r="O2262">
        <v>0</v>
      </c>
      <c r="P2262">
        <v>0</v>
      </c>
    </row>
    <row r="2263" spans="1:16" x14ac:dyDescent="0.2">
      <c r="A2263" t="s">
        <v>340</v>
      </c>
      <c r="B2263" t="s">
        <v>213</v>
      </c>
      <c r="C2263" t="s">
        <v>65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</row>
    <row r="2264" spans="1:16" x14ac:dyDescent="0.2">
      <c r="A2264" t="s">
        <v>340</v>
      </c>
      <c r="B2264" t="s">
        <v>218</v>
      </c>
      <c r="C2264" t="s">
        <v>65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-2.4</v>
      </c>
    </row>
    <row r="2265" spans="1:16" x14ac:dyDescent="0.2">
      <c r="A2265" t="s">
        <v>340</v>
      </c>
      <c r="B2265" t="s">
        <v>342</v>
      </c>
      <c r="C2265" t="s">
        <v>65</v>
      </c>
      <c r="E2265">
        <v>7.65</v>
      </c>
      <c r="F2265">
        <v>11.07</v>
      </c>
      <c r="G2265">
        <v>16.97</v>
      </c>
      <c r="H2265">
        <v>25.22</v>
      </c>
      <c r="I2265">
        <v>34.25</v>
      </c>
      <c r="J2265">
        <v>44.5</v>
      </c>
      <c r="K2265">
        <v>49.38</v>
      </c>
      <c r="L2265">
        <v>51.6</v>
      </c>
      <c r="M2265">
        <v>55.01</v>
      </c>
      <c r="N2265">
        <v>72.22</v>
      </c>
      <c r="O2265">
        <v>78.680000000000007</v>
      </c>
      <c r="P2265">
        <v>115.44</v>
      </c>
    </row>
    <row r="2266" spans="1:16" x14ac:dyDescent="0.2">
      <c r="A2266" t="s">
        <v>266</v>
      </c>
      <c r="B2266" t="s">
        <v>267</v>
      </c>
      <c r="C2266" t="s">
        <v>65</v>
      </c>
      <c r="E2266">
        <v>202.31</v>
      </c>
      <c r="F2266">
        <v>204.45</v>
      </c>
      <c r="G2266">
        <v>206.75</v>
      </c>
      <c r="H2266">
        <v>212.74</v>
      </c>
      <c r="I2266">
        <v>220.24</v>
      </c>
      <c r="J2266">
        <v>229.66</v>
      </c>
      <c r="K2266">
        <v>235.18</v>
      </c>
      <c r="L2266">
        <v>240.63</v>
      </c>
      <c r="M2266">
        <v>246.15</v>
      </c>
      <c r="N2266">
        <v>269.82</v>
      </c>
      <c r="O2266">
        <v>276.22000000000003</v>
      </c>
      <c r="P2266">
        <v>295.94</v>
      </c>
    </row>
    <row r="2267" spans="1:16" x14ac:dyDescent="0.2">
      <c r="A2267" t="s">
        <v>270</v>
      </c>
      <c r="B2267" t="s">
        <v>193</v>
      </c>
      <c r="C2267" t="s">
        <v>65</v>
      </c>
      <c r="E2267">
        <v>2.94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 x14ac:dyDescent="0.2">
      <c r="A2268" t="s">
        <v>270</v>
      </c>
      <c r="B2268" t="s">
        <v>194</v>
      </c>
      <c r="C2268" t="s">
        <v>65</v>
      </c>
      <c r="E2268">
        <v>52.33</v>
      </c>
      <c r="F2268">
        <v>62.87</v>
      </c>
      <c r="G2268">
        <v>51.51</v>
      </c>
      <c r="H2268">
        <v>40.74</v>
      </c>
      <c r="I2268">
        <v>25.62</v>
      </c>
      <c r="J2268">
        <v>19.28</v>
      </c>
      <c r="K2268">
        <v>15.59</v>
      </c>
      <c r="L2268">
        <v>15.13</v>
      </c>
      <c r="M2268">
        <v>12.9</v>
      </c>
      <c r="N2268">
        <v>6.23</v>
      </c>
      <c r="O2268">
        <v>7.75</v>
      </c>
      <c r="P2268">
        <v>2.2200000000000002</v>
      </c>
    </row>
    <row r="2269" spans="1:16" x14ac:dyDescent="0.2">
      <c r="A2269" t="s">
        <v>270</v>
      </c>
      <c r="B2269" t="s">
        <v>195</v>
      </c>
      <c r="C2269" t="s">
        <v>65</v>
      </c>
      <c r="E2269">
        <v>11.51</v>
      </c>
      <c r="F2269">
        <v>12.87</v>
      </c>
      <c r="G2269">
        <v>12.29</v>
      </c>
      <c r="H2269">
        <v>12.25</v>
      </c>
      <c r="I2269">
        <v>12.19</v>
      </c>
      <c r="J2269">
        <v>9.67</v>
      </c>
      <c r="K2269">
        <v>8.17</v>
      </c>
      <c r="L2269">
        <v>6.9</v>
      </c>
      <c r="M2269">
        <v>5.75</v>
      </c>
      <c r="N2269">
        <v>1.03</v>
      </c>
      <c r="O2269">
        <v>0</v>
      </c>
      <c r="P2269">
        <v>0</v>
      </c>
    </row>
    <row r="2270" spans="1:16" x14ac:dyDescent="0.2">
      <c r="A2270" t="s">
        <v>270</v>
      </c>
      <c r="B2270" t="s">
        <v>196</v>
      </c>
      <c r="C2270" t="s">
        <v>65</v>
      </c>
      <c r="E2270">
        <v>23.6</v>
      </c>
      <c r="F2270">
        <v>5.09</v>
      </c>
      <c r="G2270">
        <v>5.09</v>
      </c>
      <c r="H2270">
        <v>5.1100000000000003</v>
      </c>
      <c r="I2270">
        <v>5.09</v>
      </c>
      <c r="J2270">
        <v>5.1100000000000003</v>
      </c>
      <c r="K2270">
        <v>5.09</v>
      </c>
      <c r="L2270">
        <v>5.09</v>
      </c>
      <c r="M2270">
        <v>5.09</v>
      </c>
      <c r="N2270">
        <v>5.09</v>
      </c>
      <c r="O2270">
        <v>5.1100000000000003</v>
      </c>
      <c r="P2270">
        <v>5.09</v>
      </c>
    </row>
    <row r="2271" spans="1:16" x14ac:dyDescent="0.2">
      <c r="A2271" t="s">
        <v>270</v>
      </c>
      <c r="B2271" t="s">
        <v>197</v>
      </c>
      <c r="C2271" t="s">
        <v>65</v>
      </c>
      <c r="E2271">
        <v>11.28</v>
      </c>
      <c r="F2271">
        <v>11.21</v>
      </c>
      <c r="G2271">
        <v>15.97</v>
      </c>
      <c r="H2271">
        <v>22.83</v>
      </c>
      <c r="I2271">
        <v>30.97</v>
      </c>
      <c r="J2271">
        <v>30.38</v>
      </c>
      <c r="K2271">
        <v>30.49</v>
      </c>
      <c r="L2271">
        <v>35.44</v>
      </c>
      <c r="M2271">
        <v>36.64</v>
      </c>
      <c r="N2271">
        <v>40.229999999999997</v>
      </c>
      <c r="O2271">
        <v>39.700000000000003</v>
      </c>
      <c r="P2271">
        <v>37.65</v>
      </c>
    </row>
    <row r="2272" spans="1:16" x14ac:dyDescent="0.2">
      <c r="A2272" t="s">
        <v>270</v>
      </c>
      <c r="B2272" t="s">
        <v>198</v>
      </c>
      <c r="C2272" t="s">
        <v>65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</row>
    <row r="2273" spans="1:16" x14ac:dyDescent="0.2">
      <c r="A2273" t="s">
        <v>270</v>
      </c>
      <c r="B2273" t="s">
        <v>199</v>
      </c>
      <c r="C2273" t="s">
        <v>65</v>
      </c>
      <c r="E2273">
        <v>2.4900000000000002</v>
      </c>
      <c r="F2273">
        <v>2.5</v>
      </c>
      <c r="G2273">
        <v>2.48</v>
      </c>
      <c r="H2273">
        <v>2.4900000000000002</v>
      </c>
      <c r="I2273">
        <v>2.4700000000000002</v>
      </c>
      <c r="J2273">
        <v>2.48</v>
      </c>
      <c r="K2273">
        <v>3.36</v>
      </c>
      <c r="L2273">
        <v>2.4700000000000002</v>
      </c>
      <c r="M2273">
        <v>2.4700000000000002</v>
      </c>
      <c r="N2273">
        <v>2.23</v>
      </c>
      <c r="O2273">
        <v>2.2400000000000002</v>
      </c>
      <c r="P2273">
        <v>2.23</v>
      </c>
    </row>
    <row r="2274" spans="1:16" x14ac:dyDescent="0.2">
      <c r="A2274" t="s">
        <v>270</v>
      </c>
      <c r="B2274" t="s">
        <v>200</v>
      </c>
      <c r="C2274" t="s">
        <v>65</v>
      </c>
      <c r="E2274">
        <v>0.9</v>
      </c>
      <c r="F2274">
        <v>1.68</v>
      </c>
      <c r="G2274">
        <v>0.89</v>
      </c>
      <c r="H2274">
        <v>0.9</v>
      </c>
      <c r="I2274">
        <v>0.91</v>
      </c>
      <c r="J2274">
        <v>1.38</v>
      </c>
      <c r="K2274">
        <v>1.5</v>
      </c>
      <c r="L2274">
        <v>0.89</v>
      </c>
      <c r="M2274">
        <v>0.86</v>
      </c>
      <c r="N2274">
        <v>0.86</v>
      </c>
      <c r="O2274">
        <v>0.86</v>
      </c>
      <c r="P2274">
        <v>1.03</v>
      </c>
    </row>
    <row r="2275" spans="1:16" x14ac:dyDescent="0.2">
      <c r="A2275" t="s">
        <v>270</v>
      </c>
      <c r="B2275" t="s">
        <v>201</v>
      </c>
      <c r="C2275" t="s">
        <v>65</v>
      </c>
      <c r="E2275">
        <v>27.19</v>
      </c>
      <c r="F2275">
        <v>27.11</v>
      </c>
      <c r="G2275">
        <v>27.11</v>
      </c>
      <c r="H2275">
        <v>27.19</v>
      </c>
      <c r="I2275">
        <v>27.11</v>
      </c>
      <c r="J2275">
        <v>27.19</v>
      </c>
      <c r="K2275">
        <v>27.11</v>
      </c>
      <c r="L2275">
        <v>27.11</v>
      </c>
      <c r="M2275">
        <v>27.11</v>
      </c>
      <c r="N2275">
        <v>27.11</v>
      </c>
      <c r="O2275">
        <v>27.19</v>
      </c>
      <c r="P2275">
        <v>27.11</v>
      </c>
    </row>
    <row r="2276" spans="1:16" x14ac:dyDescent="0.2">
      <c r="A2276" t="s">
        <v>270</v>
      </c>
      <c r="B2276" t="s">
        <v>202</v>
      </c>
      <c r="C2276" t="s">
        <v>65</v>
      </c>
      <c r="E2276">
        <v>22.24</v>
      </c>
      <c r="F2276">
        <v>22.64</v>
      </c>
      <c r="G2276">
        <v>22.03</v>
      </c>
      <c r="H2276">
        <v>22.39</v>
      </c>
      <c r="I2276">
        <v>34.840000000000003</v>
      </c>
      <c r="J2276">
        <v>39.06</v>
      </c>
      <c r="K2276">
        <v>39.07</v>
      </c>
      <c r="L2276">
        <v>38.81</v>
      </c>
      <c r="M2276">
        <v>39.31</v>
      </c>
      <c r="N2276">
        <v>39.03</v>
      </c>
      <c r="O2276">
        <v>38.75</v>
      </c>
      <c r="P2276">
        <v>39.909999999999997</v>
      </c>
    </row>
    <row r="2277" spans="1:16" x14ac:dyDescent="0.2">
      <c r="A2277" t="s">
        <v>270</v>
      </c>
      <c r="B2277" t="s">
        <v>203</v>
      </c>
      <c r="C2277" t="s">
        <v>65</v>
      </c>
      <c r="E2277">
        <v>0</v>
      </c>
      <c r="F2277">
        <v>0</v>
      </c>
      <c r="G2277">
        <v>5.0599999999999996</v>
      </c>
      <c r="H2277">
        <v>11.39</v>
      </c>
      <c r="I2277">
        <v>17.43</v>
      </c>
      <c r="J2277">
        <v>17.02</v>
      </c>
      <c r="K2277">
        <v>17.14</v>
      </c>
      <c r="L2277">
        <v>23.88</v>
      </c>
      <c r="M2277">
        <v>28.08</v>
      </c>
      <c r="N2277">
        <v>36.26</v>
      </c>
      <c r="O2277">
        <v>36.1</v>
      </c>
      <c r="P2277">
        <v>39.97</v>
      </c>
    </row>
    <row r="2278" spans="1:16" x14ac:dyDescent="0.2">
      <c r="A2278" t="s">
        <v>270</v>
      </c>
      <c r="B2278" t="s">
        <v>204</v>
      </c>
      <c r="C2278" t="s">
        <v>65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3.5</v>
      </c>
      <c r="N2278">
        <v>3.49</v>
      </c>
      <c r="O2278">
        <v>3.35</v>
      </c>
      <c r="P2278">
        <v>3</v>
      </c>
    </row>
    <row r="2279" spans="1:16" x14ac:dyDescent="0.2">
      <c r="A2279" t="s">
        <v>270</v>
      </c>
      <c r="B2279" t="s">
        <v>205</v>
      </c>
      <c r="C2279" t="s">
        <v>65</v>
      </c>
      <c r="E2279">
        <v>60.02</v>
      </c>
      <c r="F2279">
        <v>68.38</v>
      </c>
      <c r="G2279">
        <v>75.27</v>
      </c>
      <c r="H2279">
        <v>83.47</v>
      </c>
      <c r="I2279">
        <v>82.21</v>
      </c>
      <c r="J2279">
        <v>97.25</v>
      </c>
      <c r="K2279">
        <v>101.72</v>
      </c>
      <c r="L2279">
        <v>100.88</v>
      </c>
      <c r="M2279">
        <v>100.62</v>
      </c>
      <c r="N2279">
        <v>121.64</v>
      </c>
      <c r="O2279">
        <v>131.53</v>
      </c>
      <c r="P2279">
        <v>173.51</v>
      </c>
    </row>
    <row r="2280" spans="1:16" x14ac:dyDescent="0.2">
      <c r="A2280" t="s">
        <v>270</v>
      </c>
      <c r="B2280" t="s">
        <v>206</v>
      </c>
      <c r="C2280" t="s">
        <v>65</v>
      </c>
      <c r="E2280">
        <v>29.54</v>
      </c>
      <c r="F2280">
        <v>31.54</v>
      </c>
      <c r="G2280">
        <v>33.71</v>
      </c>
      <c r="H2280">
        <v>38.340000000000003</v>
      </c>
      <c r="I2280">
        <v>42.89</v>
      </c>
      <c r="J2280">
        <v>47.7</v>
      </c>
      <c r="K2280">
        <v>49.88</v>
      </c>
      <c r="L2280">
        <v>52.14</v>
      </c>
      <c r="M2280">
        <v>54.36</v>
      </c>
      <c r="N2280">
        <v>63.11</v>
      </c>
      <c r="O2280">
        <v>65.56</v>
      </c>
      <c r="P2280">
        <v>76.78</v>
      </c>
    </row>
    <row r="2281" spans="1:16" x14ac:dyDescent="0.2">
      <c r="A2281" t="s">
        <v>270</v>
      </c>
      <c r="B2281" t="s">
        <v>343</v>
      </c>
      <c r="C2281" t="s">
        <v>65</v>
      </c>
      <c r="E2281">
        <v>-2.59</v>
      </c>
      <c r="F2281">
        <v>-2.85</v>
      </c>
      <c r="G2281">
        <v>-3.13</v>
      </c>
      <c r="H2281">
        <v>-3.38</v>
      </c>
      <c r="I2281">
        <v>-3.4</v>
      </c>
      <c r="J2281">
        <v>-4.01</v>
      </c>
      <c r="K2281">
        <v>-4.84</v>
      </c>
      <c r="L2281">
        <v>-4.8600000000000003</v>
      </c>
      <c r="M2281">
        <v>-5.05</v>
      </c>
      <c r="N2281">
        <v>-6.97</v>
      </c>
      <c r="O2281">
        <v>-8.06</v>
      </c>
      <c r="P2281">
        <v>-12.71</v>
      </c>
    </row>
    <row r="2282" spans="1:16" x14ac:dyDescent="0.2">
      <c r="A2282" t="s">
        <v>270</v>
      </c>
      <c r="B2282" t="s">
        <v>210</v>
      </c>
      <c r="C2282" t="s">
        <v>65</v>
      </c>
      <c r="E2282">
        <v>-0.5</v>
      </c>
      <c r="F2282">
        <v>-0.6</v>
      </c>
      <c r="G2282">
        <v>-0.89</v>
      </c>
      <c r="H2282">
        <v>-2.23</v>
      </c>
      <c r="I2282">
        <v>-2.5499999999999998</v>
      </c>
      <c r="J2282">
        <v>-3.28</v>
      </c>
      <c r="K2282">
        <v>-3.02</v>
      </c>
      <c r="L2282">
        <v>-3.16</v>
      </c>
      <c r="M2282">
        <v>-3.16</v>
      </c>
      <c r="N2282">
        <v>-3.25</v>
      </c>
      <c r="O2282">
        <v>-3.15</v>
      </c>
      <c r="P2282">
        <v>-2.57</v>
      </c>
    </row>
    <row r="2283" spans="1:16" x14ac:dyDescent="0.2">
      <c r="A2283" t="s">
        <v>270</v>
      </c>
      <c r="B2283" t="s">
        <v>211</v>
      </c>
      <c r="C2283" t="s">
        <v>65</v>
      </c>
      <c r="E2283">
        <v>0</v>
      </c>
      <c r="F2283">
        <v>0</v>
      </c>
      <c r="G2283">
        <v>0</v>
      </c>
      <c r="H2283">
        <v>-0.37</v>
      </c>
      <c r="I2283">
        <v>-0.48</v>
      </c>
      <c r="J2283">
        <v>-0.54</v>
      </c>
      <c r="K2283">
        <v>-0.49</v>
      </c>
      <c r="L2283">
        <v>-0.49</v>
      </c>
      <c r="M2283">
        <v>-0.49</v>
      </c>
      <c r="N2283">
        <v>-0.56999999999999995</v>
      </c>
      <c r="O2283">
        <v>-0.52</v>
      </c>
      <c r="P2283">
        <v>-0.4</v>
      </c>
    </row>
    <row r="2284" spans="1:16" x14ac:dyDescent="0.2">
      <c r="A2284" t="s">
        <v>270</v>
      </c>
      <c r="B2284" t="s">
        <v>212</v>
      </c>
      <c r="C2284" t="s">
        <v>65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</row>
    <row r="2285" spans="1:16" x14ac:dyDescent="0.2">
      <c r="A2285" t="s">
        <v>270</v>
      </c>
      <c r="B2285" t="s">
        <v>213</v>
      </c>
      <c r="C2285" t="s">
        <v>65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</row>
    <row r="2286" spans="1:16" x14ac:dyDescent="0.2">
      <c r="A2286" t="s">
        <v>270</v>
      </c>
      <c r="B2286" t="s">
        <v>344</v>
      </c>
      <c r="C2286" t="s">
        <v>65</v>
      </c>
      <c r="E2286">
        <v>12.04</v>
      </c>
      <c r="F2286">
        <v>12.86</v>
      </c>
      <c r="G2286">
        <v>15.83</v>
      </c>
      <c r="H2286">
        <v>13.22</v>
      </c>
      <c r="I2286">
        <v>11.15</v>
      </c>
      <c r="J2286">
        <v>15.76</v>
      </c>
      <c r="K2286">
        <v>18.760000000000002</v>
      </c>
      <c r="L2286">
        <v>18.57</v>
      </c>
      <c r="M2286">
        <v>19.91</v>
      </c>
      <c r="N2286">
        <v>26.4</v>
      </c>
      <c r="O2286">
        <v>24.89</v>
      </c>
      <c r="P2286">
        <v>14.6</v>
      </c>
    </row>
    <row r="2287" spans="1:16" x14ac:dyDescent="0.2">
      <c r="A2287" t="s">
        <v>270</v>
      </c>
      <c r="B2287" t="s">
        <v>345</v>
      </c>
      <c r="C2287" t="s">
        <v>65</v>
      </c>
      <c r="E2287">
        <v>-3.07</v>
      </c>
      <c r="F2287">
        <v>-1.68</v>
      </c>
      <c r="G2287">
        <v>-4.95</v>
      </c>
      <c r="H2287">
        <v>-4.34</v>
      </c>
      <c r="I2287">
        <v>-4.4400000000000004</v>
      </c>
      <c r="J2287">
        <v>-6.75</v>
      </c>
      <c r="K2287">
        <v>-4.3600000000000003</v>
      </c>
      <c r="L2287">
        <v>-5.51</v>
      </c>
      <c r="M2287">
        <v>-6.39</v>
      </c>
      <c r="N2287">
        <v>-8.33</v>
      </c>
      <c r="O2287">
        <v>-7.63</v>
      </c>
      <c r="P2287">
        <v>-12.09</v>
      </c>
    </row>
    <row r="2288" spans="1:16" x14ac:dyDescent="0.2">
      <c r="A2288" t="s">
        <v>270</v>
      </c>
      <c r="B2288" t="s">
        <v>272</v>
      </c>
      <c r="C2288" t="s">
        <v>65</v>
      </c>
      <c r="E2288">
        <v>0.26</v>
      </c>
      <c r="F2288">
        <v>0.34</v>
      </c>
      <c r="G2288">
        <v>3.08</v>
      </c>
      <c r="H2288">
        <v>2.96</v>
      </c>
      <c r="I2288">
        <v>6.78</v>
      </c>
      <c r="J2288">
        <v>12.64</v>
      </c>
      <c r="K2288">
        <v>10.98</v>
      </c>
      <c r="L2288">
        <v>12.71</v>
      </c>
      <c r="M2288">
        <v>13.73</v>
      </c>
      <c r="N2288">
        <v>19.149999999999999</v>
      </c>
      <c r="O2288">
        <v>22.5</v>
      </c>
      <c r="P2288">
        <v>54.73</v>
      </c>
    </row>
    <row r="2289" spans="1:16" x14ac:dyDescent="0.2">
      <c r="A2289" t="s">
        <v>270</v>
      </c>
      <c r="B2289" t="s">
        <v>346</v>
      </c>
      <c r="C2289" t="s">
        <v>65</v>
      </c>
      <c r="E2289">
        <v>8.9700000000000006</v>
      </c>
      <c r="F2289">
        <v>11.18</v>
      </c>
      <c r="G2289">
        <v>10.88</v>
      </c>
      <c r="H2289">
        <v>8.8800000000000008</v>
      </c>
      <c r="I2289">
        <v>6.71</v>
      </c>
      <c r="J2289">
        <v>9</v>
      </c>
      <c r="K2289">
        <v>14.4</v>
      </c>
      <c r="L2289">
        <v>13.06</v>
      </c>
      <c r="M2289">
        <v>13.52</v>
      </c>
      <c r="N2289">
        <v>18.059999999999999</v>
      </c>
      <c r="O2289">
        <v>17.260000000000002</v>
      </c>
      <c r="P2289">
        <v>2.5099999999999998</v>
      </c>
    </row>
    <row r="2290" spans="1:16" x14ac:dyDescent="0.2">
      <c r="A2290" t="s">
        <v>270</v>
      </c>
      <c r="B2290" t="s">
        <v>347</v>
      </c>
      <c r="C2290" t="s">
        <v>65</v>
      </c>
      <c r="E2290">
        <v>253</v>
      </c>
      <c r="F2290">
        <v>255.31</v>
      </c>
      <c r="G2290">
        <v>263.22000000000003</v>
      </c>
      <c r="H2290">
        <v>274.33</v>
      </c>
      <c r="I2290">
        <v>286.45</v>
      </c>
      <c r="J2290">
        <v>304.45</v>
      </c>
      <c r="K2290">
        <v>309.52</v>
      </c>
      <c r="L2290">
        <v>318.83</v>
      </c>
      <c r="M2290">
        <v>327.89</v>
      </c>
      <c r="N2290">
        <v>361.93</v>
      </c>
      <c r="O2290">
        <v>371.29</v>
      </c>
      <c r="P2290">
        <v>407.43</v>
      </c>
    </row>
    <row r="2291" spans="1:16" x14ac:dyDescent="0.2">
      <c r="A2291" t="s">
        <v>272</v>
      </c>
      <c r="B2291" t="s">
        <v>202</v>
      </c>
      <c r="C2291" t="s">
        <v>65</v>
      </c>
      <c r="E2291">
        <v>7.0000000000000007E-2</v>
      </c>
      <c r="F2291">
        <v>0.02</v>
      </c>
      <c r="G2291">
        <v>0.64</v>
      </c>
      <c r="H2291">
        <v>0.34</v>
      </c>
      <c r="I2291">
        <v>1.97</v>
      </c>
      <c r="J2291">
        <v>2.44</v>
      </c>
      <c r="K2291">
        <v>2.3199999999999998</v>
      </c>
      <c r="L2291">
        <v>2.58</v>
      </c>
      <c r="M2291">
        <v>2.67</v>
      </c>
      <c r="N2291">
        <v>2.94</v>
      </c>
      <c r="O2291">
        <v>3.34</v>
      </c>
      <c r="P2291">
        <v>5.0999999999999996</v>
      </c>
    </row>
    <row r="2292" spans="1:16" x14ac:dyDescent="0.2">
      <c r="A2292" t="s">
        <v>272</v>
      </c>
      <c r="B2292" t="s">
        <v>203</v>
      </c>
      <c r="C2292" t="s">
        <v>65</v>
      </c>
      <c r="E2292">
        <v>0</v>
      </c>
      <c r="F2292">
        <v>0</v>
      </c>
      <c r="G2292">
        <v>0.32</v>
      </c>
      <c r="H2292">
        <v>0.51</v>
      </c>
      <c r="I2292">
        <v>0.93</v>
      </c>
      <c r="J2292">
        <v>1.38</v>
      </c>
      <c r="K2292">
        <v>1.22</v>
      </c>
      <c r="L2292">
        <v>1.86</v>
      </c>
      <c r="M2292">
        <v>1.99</v>
      </c>
      <c r="N2292">
        <v>2.46</v>
      </c>
      <c r="O2292">
        <v>2.72</v>
      </c>
      <c r="P2292">
        <v>4.54</v>
      </c>
    </row>
    <row r="2293" spans="1:16" x14ac:dyDescent="0.2">
      <c r="A2293" t="s">
        <v>272</v>
      </c>
      <c r="B2293" t="s">
        <v>204</v>
      </c>
      <c r="C2293" t="s">
        <v>65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0.55000000000000004</v>
      </c>
      <c r="N2293">
        <v>0.56000000000000005</v>
      </c>
      <c r="O2293">
        <v>0.71</v>
      </c>
      <c r="P2293">
        <v>1.04</v>
      </c>
    </row>
    <row r="2294" spans="1:16" x14ac:dyDescent="0.2">
      <c r="A2294" t="s">
        <v>272</v>
      </c>
      <c r="B2294" t="s">
        <v>205</v>
      </c>
      <c r="C2294" t="s">
        <v>65</v>
      </c>
      <c r="E2294">
        <v>0.19</v>
      </c>
      <c r="F2294">
        <v>0.32</v>
      </c>
      <c r="G2294">
        <v>2.12</v>
      </c>
      <c r="H2294">
        <v>2.11</v>
      </c>
      <c r="I2294">
        <v>3.88</v>
      </c>
      <c r="J2294">
        <v>8.81</v>
      </c>
      <c r="K2294">
        <v>7.44</v>
      </c>
      <c r="L2294">
        <v>8.27</v>
      </c>
      <c r="M2294">
        <v>8.5299999999999994</v>
      </c>
      <c r="N2294">
        <v>13.19</v>
      </c>
      <c r="O2294">
        <v>15.73</v>
      </c>
      <c r="P2294">
        <v>44.06</v>
      </c>
    </row>
    <row r="2295" spans="1:16" x14ac:dyDescent="0.2">
      <c r="A2295" t="s">
        <v>259</v>
      </c>
      <c r="B2295" t="s">
        <v>348</v>
      </c>
      <c r="C2295" t="s">
        <v>65</v>
      </c>
      <c r="E2295">
        <v>0.91</v>
      </c>
      <c r="F2295">
        <v>0.86</v>
      </c>
      <c r="G2295">
        <v>1.21</v>
      </c>
      <c r="H2295">
        <v>1.49</v>
      </c>
      <c r="I2295">
        <v>1.35</v>
      </c>
      <c r="J2295">
        <v>0.94</v>
      </c>
      <c r="K2295">
        <v>0.57999999999999996</v>
      </c>
      <c r="L2295">
        <v>0.56000000000000005</v>
      </c>
      <c r="M2295">
        <v>1.26</v>
      </c>
      <c r="N2295">
        <v>1.1499999999999999</v>
      </c>
      <c r="O2295">
        <v>1.17</v>
      </c>
      <c r="P2295">
        <v>4.9800000000000004</v>
      </c>
    </row>
    <row r="2296" spans="1:16" x14ac:dyDescent="0.2">
      <c r="A2296" t="s">
        <v>259</v>
      </c>
      <c r="B2296" t="s">
        <v>261</v>
      </c>
      <c r="C2296" t="s">
        <v>65</v>
      </c>
      <c r="D2296">
        <v>951591</v>
      </c>
      <c r="E2296">
        <v>48942</v>
      </c>
      <c r="F2296">
        <v>51126</v>
      </c>
      <c r="G2296">
        <v>49540</v>
      </c>
      <c r="H2296">
        <v>51074</v>
      </c>
      <c r="I2296">
        <v>52902</v>
      </c>
      <c r="J2296">
        <v>54182</v>
      </c>
      <c r="K2296">
        <v>56497</v>
      </c>
      <c r="L2296">
        <v>55709</v>
      </c>
      <c r="M2296">
        <v>56336</v>
      </c>
      <c r="N2296">
        <v>59590</v>
      </c>
      <c r="O2296">
        <v>60795</v>
      </c>
      <c r="P2296">
        <v>66174</v>
      </c>
    </row>
    <row r="2297" spans="1:16" x14ac:dyDescent="0.2">
      <c r="A2297" t="s">
        <v>259</v>
      </c>
      <c r="B2297" t="s">
        <v>178</v>
      </c>
      <c r="C2297" t="s">
        <v>65</v>
      </c>
      <c r="D2297">
        <v>883433</v>
      </c>
      <c r="E2297">
        <v>46397</v>
      </c>
      <c r="F2297">
        <v>48383</v>
      </c>
      <c r="G2297">
        <v>46706</v>
      </c>
      <c r="H2297">
        <v>47811</v>
      </c>
      <c r="I2297">
        <v>49235</v>
      </c>
      <c r="J2297">
        <v>50146</v>
      </c>
      <c r="K2297">
        <v>52298</v>
      </c>
      <c r="L2297">
        <v>51362</v>
      </c>
      <c r="M2297">
        <v>51857</v>
      </c>
      <c r="N2297">
        <v>55174</v>
      </c>
      <c r="O2297">
        <v>56252</v>
      </c>
      <c r="P2297">
        <v>61052</v>
      </c>
    </row>
    <row r="2298" spans="1:16" x14ac:dyDescent="0.2">
      <c r="A2298" t="s">
        <v>259</v>
      </c>
      <c r="B2298" t="s">
        <v>349</v>
      </c>
      <c r="C2298" t="s">
        <v>65</v>
      </c>
      <c r="E2298">
        <v>0</v>
      </c>
      <c r="F2298">
        <v>0</v>
      </c>
      <c r="G2298">
        <v>0</v>
      </c>
      <c r="H2298">
        <v>21</v>
      </c>
      <c r="I2298">
        <v>23</v>
      </c>
      <c r="J2298">
        <v>23</v>
      </c>
      <c r="K2298">
        <v>23</v>
      </c>
      <c r="L2298">
        <v>23</v>
      </c>
      <c r="M2298">
        <v>23</v>
      </c>
      <c r="N2298">
        <v>79</v>
      </c>
      <c r="O2298">
        <v>79</v>
      </c>
      <c r="P2298">
        <v>147</v>
      </c>
    </row>
    <row r="2299" spans="1:16" x14ac:dyDescent="0.2">
      <c r="A2299" t="s">
        <v>350</v>
      </c>
      <c r="B2299" t="s">
        <v>193</v>
      </c>
      <c r="C2299" t="s">
        <v>65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</row>
    <row r="2300" spans="1:16" x14ac:dyDescent="0.2">
      <c r="A2300" t="s">
        <v>350</v>
      </c>
      <c r="B2300" t="s">
        <v>351</v>
      </c>
      <c r="C2300" t="s">
        <v>65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</row>
    <row r="2301" spans="1:16" x14ac:dyDescent="0.2">
      <c r="A2301" t="s">
        <v>350</v>
      </c>
      <c r="B2301" t="s">
        <v>352</v>
      </c>
      <c r="C2301" t="s">
        <v>65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</row>
    <row r="2302" spans="1:16" x14ac:dyDescent="0.2">
      <c r="A2302" t="s">
        <v>350</v>
      </c>
      <c r="B2302" t="s">
        <v>195</v>
      </c>
      <c r="C2302" t="s">
        <v>65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</row>
    <row r="2303" spans="1:16" x14ac:dyDescent="0.2">
      <c r="A2303" t="s">
        <v>350</v>
      </c>
      <c r="B2303" t="s">
        <v>196</v>
      </c>
      <c r="C2303" t="s">
        <v>65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</row>
    <row r="2304" spans="1:16" x14ac:dyDescent="0.2">
      <c r="A2304" t="s">
        <v>350</v>
      </c>
      <c r="B2304" t="s">
        <v>197</v>
      </c>
      <c r="C2304" t="s">
        <v>65</v>
      </c>
      <c r="E2304">
        <v>0</v>
      </c>
      <c r="F2304">
        <v>0</v>
      </c>
      <c r="G2304">
        <v>326</v>
      </c>
      <c r="H2304">
        <v>767</v>
      </c>
      <c r="I2304">
        <v>1365</v>
      </c>
      <c r="J2304">
        <v>1365</v>
      </c>
      <c r="K2304">
        <v>1365</v>
      </c>
      <c r="L2304">
        <v>1701</v>
      </c>
      <c r="M2304">
        <v>1788</v>
      </c>
      <c r="N2304">
        <v>2045</v>
      </c>
      <c r="O2304">
        <v>2045</v>
      </c>
      <c r="P2304">
        <v>2045</v>
      </c>
    </row>
    <row r="2305" spans="1:16" x14ac:dyDescent="0.2">
      <c r="A2305" t="s">
        <v>350</v>
      </c>
      <c r="B2305" t="s">
        <v>198</v>
      </c>
      <c r="C2305" t="s">
        <v>65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</row>
    <row r="2306" spans="1:16" x14ac:dyDescent="0.2">
      <c r="A2306" t="s">
        <v>350</v>
      </c>
      <c r="B2306" t="s">
        <v>199</v>
      </c>
      <c r="C2306" t="s">
        <v>65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</row>
    <row r="2307" spans="1:16" x14ac:dyDescent="0.2">
      <c r="A2307" t="s">
        <v>350</v>
      </c>
      <c r="B2307" t="s">
        <v>200</v>
      </c>
      <c r="C2307" t="s">
        <v>65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</row>
    <row r="2308" spans="1:16" x14ac:dyDescent="0.2">
      <c r="A2308" t="s">
        <v>350</v>
      </c>
      <c r="B2308" t="s">
        <v>201</v>
      </c>
      <c r="C2308" t="s">
        <v>65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</row>
    <row r="2309" spans="1:16" x14ac:dyDescent="0.2">
      <c r="A2309" t="s">
        <v>350</v>
      </c>
      <c r="B2309" t="s">
        <v>202</v>
      </c>
      <c r="C2309" t="s">
        <v>65</v>
      </c>
      <c r="E2309">
        <v>42</v>
      </c>
      <c r="F2309">
        <v>54</v>
      </c>
      <c r="G2309">
        <v>54</v>
      </c>
      <c r="H2309">
        <v>54</v>
      </c>
      <c r="I2309">
        <v>761</v>
      </c>
      <c r="J2309">
        <v>968</v>
      </c>
      <c r="K2309">
        <v>968</v>
      </c>
      <c r="L2309">
        <v>968</v>
      </c>
      <c r="M2309">
        <v>989</v>
      </c>
      <c r="N2309">
        <v>989</v>
      </c>
      <c r="O2309">
        <v>989</v>
      </c>
      <c r="P2309">
        <v>1113</v>
      </c>
    </row>
    <row r="2310" spans="1:16" x14ac:dyDescent="0.2">
      <c r="A2310" t="s">
        <v>350</v>
      </c>
      <c r="B2310" t="s">
        <v>203</v>
      </c>
      <c r="C2310" t="s">
        <v>65</v>
      </c>
      <c r="E2310">
        <v>0</v>
      </c>
      <c r="F2310">
        <v>0</v>
      </c>
      <c r="G2310">
        <v>268</v>
      </c>
      <c r="H2310">
        <v>582</v>
      </c>
      <c r="I2310">
        <v>872</v>
      </c>
      <c r="J2310">
        <v>872</v>
      </c>
      <c r="K2310">
        <v>872</v>
      </c>
      <c r="L2310">
        <v>1186</v>
      </c>
      <c r="M2310">
        <v>1400</v>
      </c>
      <c r="N2310">
        <v>1821</v>
      </c>
      <c r="O2310">
        <v>1821</v>
      </c>
      <c r="P2310">
        <v>2094</v>
      </c>
    </row>
    <row r="2311" spans="1:16" x14ac:dyDescent="0.2">
      <c r="A2311" t="s">
        <v>350</v>
      </c>
      <c r="B2311" t="s">
        <v>204</v>
      </c>
      <c r="C2311" t="s">
        <v>65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</row>
    <row r="2312" spans="1:16" x14ac:dyDescent="0.2">
      <c r="A2312" t="s">
        <v>350</v>
      </c>
      <c r="B2312" t="s">
        <v>205</v>
      </c>
      <c r="C2312" t="s">
        <v>65</v>
      </c>
      <c r="E2312">
        <v>246</v>
      </c>
      <c r="F2312">
        <v>494</v>
      </c>
      <c r="G2312">
        <v>748</v>
      </c>
      <c r="H2312">
        <v>970</v>
      </c>
      <c r="I2312">
        <v>990</v>
      </c>
      <c r="J2312">
        <v>1491</v>
      </c>
      <c r="K2312">
        <v>1573</v>
      </c>
      <c r="L2312">
        <v>1573</v>
      </c>
      <c r="M2312">
        <v>1573</v>
      </c>
      <c r="N2312">
        <v>2037</v>
      </c>
      <c r="O2312">
        <v>2242</v>
      </c>
      <c r="P2312">
        <v>3353</v>
      </c>
    </row>
    <row r="2313" spans="1:16" x14ac:dyDescent="0.2">
      <c r="A2313" t="s">
        <v>350</v>
      </c>
      <c r="B2313" t="s">
        <v>206</v>
      </c>
      <c r="C2313" t="s">
        <v>65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</row>
    <row r="2314" spans="1:16" x14ac:dyDescent="0.2">
      <c r="A2314" t="s">
        <v>350</v>
      </c>
      <c r="B2314" t="s">
        <v>207</v>
      </c>
      <c r="C2314" t="s">
        <v>65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</row>
    <row r="2315" spans="1:16" x14ac:dyDescent="0.2">
      <c r="A2315" t="s">
        <v>350</v>
      </c>
      <c r="B2315" t="s">
        <v>208</v>
      </c>
      <c r="C2315" t="s">
        <v>65</v>
      </c>
      <c r="E2315">
        <v>677</v>
      </c>
      <c r="F2315">
        <v>733</v>
      </c>
      <c r="G2315">
        <v>868</v>
      </c>
      <c r="H2315">
        <v>958</v>
      </c>
      <c r="I2315">
        <v>958</v>
      </c>
      <c r="J2315">
        <v>958</v>
      </c>
      <c r="K2315">
        <v>1452</v>
      </c>
      <c r="L2315">
        <v>1452</v>
      </c>
      <c r="M2315">
        <v>1574</v>
      </c>
      <c r="N2315">
        <v>2021</v>
      </c>
      <c r="O2315">
        <v>2021</v>
      </c>
      <c r="P2315">
        <v>2021</v>
      </c>
    </row>
    <row r="2316" spans="1:16" x14ac:dyDescent="0.2">
      <c r="A2316" t="s">
        <v>350</v>
      </c>
      <c r="B2316" t="s">
        <v>209</v>
      </c>
      <c r="C2316" t="s">
        <v>65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296</v>
      </c>
      <c r="K2316">
        <v>296</v>
      </c>
      <c r="L2316">
        <v>296</v>
      </c>
      <c r="M2316">
        <v>296</v>
      </c>
      <c r="N2316">
        <v>751</v>
      </c>
      <c r="O2316">
        <v>1204</v>
      </c>
      <c r="P2316">
        <v>3310</v>
      </c>
    </row>
    <row r="2317" spans="1:16" x14ac:dyDescent="0.2">
      <c r="A2317" t="s">
        <v>350</v>
      </c>
      <c r="B2317" t="s">
        <v>210</v>
      </c>
      <c r="C2317" t="s">
        <v>65</v>
      </c>
      <c r="E2317">
        <v>0</v>
      </c>
      <c r="F2317">
        <v>0</v>
      </c>
      <c r="G2317">
        <v>0</v>
      </c>
      <c r="H2317">
        <v>480</v>
      </c>
      <c r="I2317">
        <v>480</v>
      </c>
      <c r="J2317">
        <v>593</v>
      </c>
      <c r="K2317">
        <v>593</v>
      </c>
      <c r="L2317">
        <v>593</v>
      </c>
      <c r="M2317">
        <v>593</v>
      </c>
      <c r="N2317">
        <v>593</v>
      </c>
      <c r="O2317">
        <v>593</v>
      </c>
      <c r="P2317">
        <v>593</v>
      </c>
    </row>
    <row r="2318" spans="1:16" x14ac:dyDescent="0.2">
      <c r="A2318" t="s">
        <v>350</v>
      </c>
      <c r="B2318" t="s">
        <v>211</v>
      </c>
      <c r="C2318" t="s">
        <v>65</v>
      </c>
      <c r="E2318">
        <v>0</v>
      </c>
      <c r="F2318">
        <v>0</v>
      </c>
      <c r="G2318">
        <v>0</v>
      </c>
      <c r="H2318">
        <v>92</v>
      </c>
      <c r="I2318">
        <v>92</v>
      </c>
      <c r="J2318">
        <v>92</v>
      </c>
      <c r="K2318">
        <v>92</v>
      </c>
      <c r="L2318">
        <v>92</v>
      </c>
      <c r="M2318">
        <v>92</v>
      </c>
      <c r="N2318">
        <v>92</v>
      </c>
      <c r="O2318">
        <v>92</v>
      </c>
      <c r="P2318">
        <v>92</v>
      </c>
    </row>
    <row r="2319" spans="1:16" x14ac:dyDescent="0.2">
      <c r="A2319" t="s">
        <v>350</v>
      </c>
      <c r="B2319" t="s">
        <v>212</v>
      </c>
      <c r="C2319" t="s">
        <v>65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</row>
    <row r="2320" spans="1:16" x14ac:dyDescent="0.2">
      <c r="A2320" t="s">
        <v>350</v>
      </c>
      <c r="B2320" t="s">
        <v>213</v>
      </c>
      <c r="C2320" t="s">
        <v>65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</row>
    <row r="2321" spans="1:17" x14ac:dyDescent="0.2">
      <c r="A2321" t="s">
        <v>350</v>
      </c>
      <c r="B2321" t="s">
        <v>342</v>
      </c>
      <c r="C2321" t="s">
        <v>65</v>
      </c>
      <c r="E2321">
        <v>965</v>
      </c>
      <c r="F2321">
        <v>1281</v>
      </c>
      <c r="G2321">
        <v>2264</v>
      </c>
      <c r="H2321">
        <v>3903</v>
      </c>
      <c r="I2321">
        <v>5519</v>
      </c>
      <c r="J2321">
        <v>6635</v>
      </c>
      <c r="K2321">
        <v>7211</v>
      </c>
      <c r="L2321">
        <v>7861</v>
      </c>
      <c r="M2321">
        <v>8305</v>
      </c>
      <c r="N2321">
        <v>10350</v>
      </c>
      <c r="O2321">
        <v>11008</v>
      </c>
      <c r="P2321">
        <v>14621</v>
      </c>
    </row>
    <row r="2322" spans="1:17" x14ac:dyDescent="0.2">
      <c r="A2322" t="s">
        <v>230</v>
      </c>
      <c r="B2322" t="s">
        <v>353</v>
      </c>
      <c r="C2322" t="s">
        <v>65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1</v>
      </c>
      <c r="Q2322">
        <v>10360</v>
      </c>
    </row>
    <row r="2323" spans="1:17" x14ac:dyDescent="0.2">
      <c r="A2323" t="s">
        <v>230</v>
      </c>
      <c r="B2323" t="s">
        <v>354</v>
      </c>
      <c r="C2323" t="s">
        <v>65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1</v>
      </c>
      <c r="Q2323">
        <v>11010</v>
      </c>
    </row>
    <row r="2324" spans="1:17" x14ac:dyDescent="0.2">
      <c r="A2324" t="s">
        <v>230</v>
      </c>
      <c r="B2324" t="s">
        <v>355</v>
      </c>
      <c r="C2324" t="s">
        <v>65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1</v>
      </c>
      <c r="Q2324">
        <v>2680</v>
      </c>
    </row>
    <row r="2325" spans="1:17" x14ac:dyDescent="0.2">
      <c r="A2325" t="s">
        <v>230</v>
      </c>
      <c r="B2325" t="s">
        <v>356</v>
      </c>
      <c r="C2325" t="s">
        <v>65</v>
      </c>
      <c r="E2325">
        <v>0</v>
      </c>
      <c r="F2325">
        <v>0</v>
      </c>
      <c r="G2325">
        <v>0</v>
      </c>
      <c r="H2325">
        <v>0</v>
      </c>
      <c r="I2325">
        <v>0.21</v>
      </c>
      <c r="J2325">
        <v>0.21</v>
      </c>
      <c r="K2325">
        <v>0.21</v>
      </c>
      <c r="L2325">
        <v>0.21</v>
      </c>
      <c r="M2325">
        <v>0.21</v>
      </c>
      <c r="N2325">
        <v>0.21</v>
      </c>
      <c r="O2325">
        <v>0.21</v>
      </c>
      <c r="P2325">
        <v>1</v>
      </c>
      <c r="Q2325">
        <v>4875</v>
      </c>
    </row>
    <row r="2326" spans="1:17" x14ac:dyDescent="0.2">
      <c r="A2326" t="s">
        <v>340</v>
      </c>
      <c r="B2326" t="s">
        <v>193</v>
      </c>
      <c r="C2326" t="s">
        <v>75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</row>
    <row r="2327" spans="1:17" x14ac:dyDescent="0.2">
      <c r="A2327" t="s">
        <v>340</v>
      </c>
      <c r="B2327" t="s">
        <v>194</v>
      </c>
      <c r="C2327" t="s">
        <v>75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</row>
    <row r="2328" spans="1:17" x14ac:dyDescent="0.2">
      <c r="A2328" t="s">
        <v>340</v>
      </c>
      <c r="B2328" t="s">
        <v>195</v>
      </c>
      <c r="C2328" t="s">
        <v>75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</row>
    <row r="2329" spans="1:17" x14ac:dyDescent="0.2">
      <c r="A2329" t="s">
        <v>340</v>
      </c>
      <c r="B2329" t="s">
        <v>196</v>
      </c>
      <c r="C2329" t="s">
        <v>75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</row>
    <row r="2330" spans="1:17" x14ac:dyDescent="0.2">
      <c r="A2330" t="s">
        <v>340</v>
      </c>
      <c r="B2330" t="s">
        <v>197</v>
      </c>
      <c r="C2330" t="s">
        <v>75</v>
      </c>
      <c r="E2330">
        <v>0</v>
      </c>
      <c r="F2330">
        <v>0</v>
      </c>
      <c r="G2330">
        <v>0.69</v>
      </c>
      <c r="H2330">
        <v>1.46</v>
      </c>
      <c r="I2330">
        <v>2.6</v>
      </c>
      <c r="J2330">
        <v>2.6</v>
      </c>
      <c r="K2330">
        <v>2.6</v>
      </c>
      <c r="L2330">
        <v>3.03</v>
      </c>
      <c r="M2330">
        <v>3.09</v>
      </c>
      <c r="N2330">
        <v>3.63</v>
      </c>
      <c r="O2330">
        <v>3.63</v>
      </c>
      <c r="P2330">
        <v>3.63</v>
      </c>
    </row>
    <row r="2331" spans="1:17" x14ac:dyDescent="0.2">
      <c r="A2331" t="s">
        <v>340</v>
      </c>
      <c r="B2331" t="s">
        <v>198</v>
      </c>
      <c r="C2331" t="s">
        <v>75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</row>
    <row r="2332" spans="1:17" x14ac:dyDescent="0.2">
      <c r="A2332" t="s">
        <v>340</v>
      </c>
      <c r="B2332" t="s">
        <v>199</v>
      </c>
      <c r="C2332" t="s">
        <v>75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</row>
    <row r="2333" spans="1:17" x14ac:dyDescent="0.2">
      <c r="A2333" t="s">
        <v>340</v>
      </c>
      <c r="B2333" t="s">
        <v>200</v>
      </c>
      <c r="C2333" t="s">
        <v>75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</row>
    <row r="2334" spans="1:17" x14ac:dyDescent="0.2">
      <c r="A2334" t="s">
        <v>340</v>
      </c>
      <c r="B2334" t="s">
        <v>201</v>
      </c>
      <c r="C2334" t="s">
        <v>75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</row>
    <row r="2335" spans="1:17" x14ac:dyDescent="0.2">
      <c r="A2335" t="s">
        <v>340</v>
      </c>
      <c r="B2335" t="s">
        <v>202</v>
      </c>
      <c r="C2335" t="s">
        <v>75</v>
      </c>
      <c r="E2335">
        <v>0.31</v>
      </c>
      <c r="F2335">
        <v>0.4</v>
      </c>
      <c r="G2335">
        <v>0.4</v>
      </c>
      <c r="H2335">
        <v>0.61</v>
      </c>
      <c r="I2335">
        <v>6.55</v>
      </c>
      <c r="J2335">
        <v>8.49</v>
      </c>
      <c r="K2335">
        <v>8.49</v>
      </c>
      <c r="L2335">
        <v>8.49</v>
      </c>
      <c r="M2335">
        <v>9.39</v>
      </c>
      <c r="N2335">
        <v>9.39</v>
      </c>
      <c r="O2335">
        <v>9.48</v>
      </c>
      <c r="P2335">
        <v>10.029999999999999</v>
      </c>
    </row>
    <row r="2336" spans="1:17" x14ac:dyDescent="0.2">
      <c r="A2336" t="s">
        <v>340</v>
      </c>
      <c r="B2336" t="s">
        <v>203</v>
      </c>
      <c r="C2336" t="s">
        <v>75</v>
      </c>
      <c r="E2336">
        <v>0</v>
      </c>
      <c r="F2336">
        <v>0</v>
      </c>
      <c r="G2336">
        <v>1.32</v>
      </c>
      <c r="H2336">
        <v>2.82</v>
      </c>
      <c r="I2336">
        <v>4.32</v>
      </c>
      <c r="J2336">
        <v>4.32</v>
      </c>
      <c r="K2336">
        <v>4.32</v>
      </c>
      <c r="L2336">
        <v>6.65</v>
      </c>
      <c r="M2336">
        <v>7.65</v>
      </c>
      <c r="N2336">
        <v>9.65</v>
      </c>
      <c r="O2336">
        <v>9.65</v>
      </c>
      <c r="P2336">
        <v>11.05</v>
      </c>
    </row>
    <row r="2337" spans="1:16" x14ac:dyDescent="0.2">
      <c r="A2337" t="s">
        <v>340</v>
      </c>
      <c r="B2337" t="s">
        <v>204</v>
      </c>
      <c r="C2337" t="s">
        <v>75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1</v>
      </c>
      <c r="N2337">
        <v>1</v>
      </c>
      <c r="O2337">
        <v>1</v>
      </c>
      <c r="P2337">
        <v>1</v>
      </c>
    </row>
    <row r="2338" spans="1:16" x14ac:dyDescent="0.2">
      <c r="A2338" t="s">
        <v>340</v>
      </c>
      <c r="B2338" t="s">
        <v>205</v>
      </c>
      <c r="C2338" t="s">
        <v>75</v>
      </c>
      <c r="E2338">
        <v>3</v>
      </c>
      <c r="F2338">
        <v>6</v>
      </c>
      <c r="G2338">
        <v>8.8800000000000008</v>
      </c>
      <c r="H2338">
        <v>11.62</v>
      </c>
      <c r="I2338">
        <v>11.99</v>
      </c>
      <c r="J2338">
        <v>18.420000000000002</v>
      </c>
      <c r="K2338">
        <v>19.37</v>
      </c>
      <c r="L2338">
        <v>19.37</v>
      </c>
      <c r="M2338">
        <v>19.37</v>
      </c>
      <c r="N2338">
        <v>27.96</v>
      </c>
      <c r="O2338">
        <v>32.58</v>
      </c>
      <c r="P2338">
        <v>60.28</v>
      </c>
    </row>
    <row r="2339" spans="1:16" x14ac:dyDescent="0.2">
      <c r="A2339" t="s">
        <v>340</v>
      </c>
      <c r="B2339" t="s">
        <v>206</v>
      </c>
      <c r="C2339" t="s">
        <v>75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</row>
    <row r="2340" spans="1:16" x14ac:dyDescent="0.2">
      <c r="A2340" t="s">
        <v>340</v>
      </c>
      <c r="B2340" t="s">
        <v>207</v>
      </c>
      <c r="C2340" t="s">
        <v>75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</row>
    <row r="2341" spans="1:16" x14ac:dyDescent="0.2">
      <c r="A2341" t="s">
        <v>340</v>
      </c>
      <c r="B2341" t="s">
        <v>208</v>
      </c>
      <c r="C2341" t="s">
        <v>75</v>
      </c>
      <c r="E2341">
        <v>4.05</v>
      </c>
      <c r="F2341">
        <v>4.62</v>
      </c>
      <c r="G2341">
        <v>5.05</v>
      </c>
      <c r="H2341">
        <v>5.59</v>
      </c>
      <c r="I2341">
        <v>5.59</v>
      </c>
      <c r="J2341">
        <v>5.59</v>
      </c>
      <c r="K2341">
        <v>5.59</v>
      </c>
      <c r="L2341">
        <v>5.59</v>
      </c>
      <c r="M2341">
        <v>5.59</v>
      </c>
      <c r="N2341">
        <v>5.59</v>
      </c>
      <c r="O2341">
        <v>5.59</v>
      </c>
      <c r="P2341">
        <v>5.59</v>
      </c>
    </row>
    <row r="2342" spans="1:16" x14ac:dyDescent="0.2">
      <c r="A2342" t="s">
        <v>340</v>
      </c>
      <c r="B2342" t="s">
        <v>209</v>
      </c>
      <c r="C2342" t="s">
        <v>75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1.37</v>
      </c>
      <c r="K2342">
        <v>3.4</v>
      </c>
      <c r="L2342">
        <v>3.4</v>
      </c>
      <c r="M2342">
        <v>3.4</v>
      </c>
      <c r="N2342">
        <v>7.66</v>
      </c>
      <c r="O2342">
        <v>9.23</v>
      </c>
      <c r="P2342">
        <v>23.02</v>
      </c>
    </row>
    <row r="2343" spans="1:16" x14ac:dyDescent="0.2">
      <c r="A2343" t="s">
        <v>340</v>
      </c>
      <c r="B2343" t="s">
        <v>210</v>
      </c>
      <c r="C2343" t="s">
        <v>75</v>
      </c>
      <c r="E2343">
        <v>0</v>
      </c>
      <c r="F2343">
        <v>0</v>
      </c>
      <c r="G2343">
        <v>0</v>
      </c>
      <c r="H2343">
        <v>2.12</v>
      </c>
      <c r="I2343">
        <v>2.12</v>
      </c>
      <c r="J2343">
        <v>2.62</v>
      </c>
      <c r="K2343">
        <v>2.62</v>
      </c>
      <c r="L2343">
        <v>2.62</v>
      </c>
      <c r="M2343">
        <v>2.62</v>
      </c>
      <c r="N2343">
        <v>2.62</v>
      </c>
      <c r="O2343">
        <v>2.62</v>
      </c>
      <c r="P2343">
        <v>2.62</v>
      </c>
    </row>
    <row r="2344" spans="1:16" x14ac:dyDescent="0.2">
      <c r="A2344" t="s">
        <v>340</v>
      </c>
      <c r="B2344" t="s">
        <v>211</v>
      </c>
      <c r="C2344" t="s">
        <v>75</v>
      </c>
      <c r="E2344">
        <v>0</v>
      </c>
      <c r="F2344">
        <v>0</v>
      </c>
      <c r="G2344">
        <v>0</v>
      </c>
      <c r="H2344">
        <v>0.5</v>
      </c>
      <c r="I2344">
        <v>0.5</v>
      </c>
      <c r="J2344">
        <v>0.5</v>
      </c>
      <c r="K2344">
        <v>0.5</v>
      </c>
      <c r="L2344">
        <v>0.5</v>
      </c>
      <c r="M2344">
        <v>0.5</v>
      </c>
      <c r="N2344">
        <v>0.5</v>
      </c>
      <c r="O2344">
        <v>0.5</v>
      </c>
      <c r="P2344">
        <v>0.5</v>
      </c>
    </row>
    <row r="2345" spans="1:16" x14ac:dyDescent="0.2">
      <c r="A2345" t="s">
        <v>340</v>
      </c>
      <c r="B2345" t="s">
        <v>212</v>
      </c>
      <c r="C2345" t="s">
        <v>75</v>
      </c>
      <c r="E2345">
        <v>0.28999999999999998</v>
      </c>
      <c r="F2345">
        <v>0.28999999999999998</v>
      </c>
      <c r="G2345">
        <v>0.51</v>
      </c>
      <c r="H2345">
        <v>0.54</v>
      </c>
      <c r="I2345">
        <v>0.54</v>
      </c>
      <c r="J2345">
        <v>0.54</v>
      </c>
      <c r="K2345">
        <v>0.54</v>
      </c>
      <c r="L2345">
        <v>0.25</v>
      </c>
      <c r="M2345">
        <v>0.25</v>
      </c>
      <c r="N2345">
        <v>0</v>
      </c>
      <c r="O2345">
        <v>0</v>
      </c>
      <c r="P2345">
        <v>0</v>
      </c>
    </row>
    <row r="2346" spans="1:16" x14ac:dyDescent="0.2">
      <c r="A2346" t="s">
        <v>340</v>
      </c>
      <c r="B2346" t="s">
        <v>213</v>
      </c>
      <c r="C2346" t="s">
        <v>75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</row>
    <row r="2347" spans="1:16" x14ac:dyDescent="0.2">
      <c r="A2347" t="s">
        <v>340</v>
      </c>
      <c r="B2347" t="s">
        <v>218</v>
      </c>
      <c r="C2347" t="s">
        <v>75</v>
      </c>
      <c r="E2347">
        <v>-0.68</v>
      </c>
      <c r="F2347">
        <v>-0.68</v>
      </c>
      <c r="G2347">
        <v>-0.72</v>
      </c>
      <c r="H2347">
        <v>-0.72</v>
      </c>
      <c r="I2347">
        <v>-0.72</v>
      </c>
      <c r="J2347">
        <v>-0.72</v>
      </c>
      <c r="K2347">
        <v>-0.72</v>
      </c>
      <c r="L2347">
        <v>-0.72</v>
      </c>
      <c r="M2347">
        <v>-0.72</v>
      </c>
      <c r="N2347">
        <v>-0.72</v>
      </c>
      <c r="O2347">
        <v>-0.72</v>
      </c>
      <c r="P2347">
        <v>-6.42</v>
      </c>
    </row>
    <row r="2348" spans="1:16" x14ac:dyDescent="0.2">
      <c r="A2348" t="s">
        <v>340</v>
      </c>
      <c r="B2348" t="s">
        <v>342</v>
      </c>
      <c r="C2348" t="s">
        <v>75</v>
      </c>
      <c r="E2348">
        <v>6.97</v>
      </c>
      <c r="F2348">
        <v>10.63</v>
      </c>
      <c r="G2348">
        <v>16.12</v>
      </c>
      <c r="H2348">
        <v>24.54</v>
      </c>
      <c r="I2348">
        <v>33.49</v>
      </c>
      <c r="J2348">
        <v>43.73</v>
      </c>
      <c r="K2348">
        <v>46.71</v>
      </c>
      <c r="L2348">
        <v>49.18</v>
      </c>
      <c r="M2348">
        <v>52.15</v>
      </c>
      <c r="N2348">
        <v>67.27</v>
      </c>
      <c r="O2348">
        <v>73.55</v>
      </c>
      <c r="P2348">
        <v>111.3</v>
      </c>
    </row>
    <row r="2349" spans="1:16" x14ac:dyDescent="0.2">
      <c r="A2349" t="s">
        <v>266</v>
      </c>
      <c r="B2349" t="s">
        <v>267</v>
      </c>
      <c r="C2349" t="s">
        <v>75</v>
      </c>
      <c r="E2349">
        <v>202.31</v>
      </c>
      <c r="F2349">
        <v>204.45</v>
      </c>
      <c r="G2349">
        <v>206.75</v>
      </c>
      <c r="H2349">
        <v>212.74</v>
      </c>
      <c r="I2349">
        <v>220.24</v>
      </c>
      <c r="J2349">
        <v>229.66</v>
      </c>
      <c r="K2349">
        <v>235.18</v>
      </c>
      <c r="L2349">
        <v>240.63</v>
      </c>
      <c r="M2349">
        <v>246.15</v>
      </c>
      <c r="N2349">
        <v>269.82</v>
      </c>
      <c r="O2349">
        <v>276.22000000000003</v>
      </c>
      <c r="P2349">
        <v>295.94</v>
      </c>
    </row>
    <row r="2350" spans="1:16" x14ac:dyDescent="0.2">
      <c r="A2350" t="s">
        <v>270</v>
      </c>
      <c r="B2350" t="s">
        <v>193</v>
      </c>
      <c r="C2350" t="s">
        <v>75</v>
      </c>
      <c r="E2350">
        <v>2.94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</row>
    <row r="2351" spans="1:16" x14ac:dyDescent="0.2">
      <c r="A2351" t="s">
        <v>270</v>
      </c>
      <c r="B2351" t="s">
        <v>194</v>
      </c>
      <c r="C2351" t="s">
        <v>75</v>
      </c>
      <c r="E2351">
        <v>52.26</v>
      </c>
      <c r="F2351">
        <v>62.86</v>
      </c>
      <c r="G2351">
        <v>51.16</v>
      </c>
      <c r="H2351">
        <v>40.47</v>
      </c>
      <c r="I2351">
        <v>25.47</v>
      </c>
      <c r="J2351">
        <v>19.37</v>
      </c>
      <c r="K2351">
        <v>16.829999999999998</v>
      </c>
      <c r="L2351">
        <v>16.02</v>
      </c>
      <c r="M2351">
        <v>14.2</v>
      </c>
      <c r="N2351">
        <v>8.5399999999999991</v>
      </c>
      <c r="O2351">
        <v>10.07</v>
      </c>
      <c r="P2351">
        <v>2.0299999999999998</v>
      </c>
    </row>
    <row r="2352" spans="1:16" x14ac:dyDescent="0.2">
      <c r="A2352" t="s">
        <v>270</v>
      </c>
      <c r="B2352" t="s">
        <v>195</v>
      </c>
      <c r="C2352" t="s">
        <v>75</v>
      </c>
      <c r="E2352">
        <v>11.51</v>
      </c>
      <c r="F2352">
        <v>12.82</v>
      </c>
      <c r="G2352">
        <v>12.28</v>
      </c>
      <c r="H2352">
        <v>12.21</v>
      </c>
      <c r="I2352">
        <v>12.2</v>
      </c>
      <c r="J2352">
        <v>9.66</v>
      </c>
      <c r="K2352">
        <v>8.15</v>
      </c>
      <c r="L2352">
        <v>6.81</v>
      </c>
      <c r="M2352">
        <v>5.67</v>
      </c>
      <c r="N2352">
        <v>1.02</v>
      </c>
      <c r="O2352">
        <v>0</v>
      </c>
      <c r="P2352">
        <v>0</v>
      </c>
    </row>
    <row r="2353" spans="1:16" x14ac:dyDescent="0.2">
      <c r="A2353" t="s">
        <v>270</v>
      </c>
      <c r="B2353" t="s">
        <v>196</v>
      </c>
      <c r="C2353" t="s">
        <v>75</v>
      </c>
      <c r="E2353">
        <v>23.6</v>
      </c>
      <c r="F2353">
        <v>5.09</v>
      </c>
      <c r="G2353">
        <v>5.09</v>
      </c>
      <c r="H2353">
        <v>5.1100000000000003</v>
      </c>
      <c r="I2353">
        <v>5.09</v>
      </c>
      <c r="J2353">
        <v>5.1100000000000003</v>
      </c>
      <c r="K2353">
        <v>5.09</v>
      </c>
      <c r="L2353">
        <v>5.09</v>
      </c>
      <c r="M2353">
        <v>5.09</v>
      </c>
      <c r="N2353">
        <v>5.09</v>
      </c>
      <c r="O2353">
        <v>5.1100000000000003</v>
      </c>
      <c r="P2353">
        <v>5.09</v>
      </c>
    </row>
    <row r="2354" spans="1:16" x14ac:dyDescent="0.2">
      <c r="A2354" t="s">
        <v>270</v>
      </c>
      <c r="B2354" t="s">
        <v>197</v>
      </c>
      <c r="C2354" t="s">
        <v>75</v>
      </c>
      <c r="E2354">
        <v>11.28</v>
      </c>
      <c r="F2354">
        <v>11.24</v>
      </c>
      <c r="G2354">
        <v>16.47</v>
      </c>
      <c r="H2354">
        <v>22.83</v>
      </c>
      <c r="I2354">
        <v>30.96</v>
      </c>
      <c r="J2354">
        <v>30.42</v>
      </c>
      <c r="K2354">
        <v>30.55</v>
      </c>
      <c r="L2354">
        <v>33.47</v>
      </c>
      <c r="M2354">
        <v>33.82</v>
      </c>
      <c r="N2354">
        <v>37.409999999999997</v>
      </c>
      <c r="O2354">
        <v>36.89</v>
      </c>
      <c r="P2354">
        <v>34.81</v>
      </c>
    </row>
    <row r="2355" spans="1:16" x14ac:dyDescent="0.2">
      <c r="A2355" t="s">
        <v>270</v>
      </c>
      <c r="B2355" t="s">
        <v>198</v>
      </c>
      <c r="C2355" t="s">
        <v>75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</row>
    <row r="2356" spans="1:16" x14ac:dyDescent="0.2">
      <c r="A2356" t="s">
        <v>270</v>
      </c>
      <c r="B2356" t="s">
        <v>199</v>
      </c>
      <c r="C2356" t="s">
        <v>75</v>
      </c>
      <c r="E2356">
        <v>2.4900000000000002</v>
      </c>
      <c r="F2356">
        <v>2.48</v>
      </c>
      <c r="G2356">
        <v>2.48</v>
      </c>
      <c r="H2356">
        <v>2.4900000000000002</v>
      </c>
      <c r="I2356">
        <v>2.4700000000000002</v>
      </c>
      <c r="J2356">
        <v>2.48</v>
      </c>
      <c r="K2356">
        <v>3.37</v>
      </c>
      <c r="L2356">
        <v>2.4700000000000002</v>
      </c>
      <c r="M2356">
        <v>2.4700000000000002</v>
      </c>
      <c r="N2356">
        <v>2.23</v>
      </c>
      <c r="O2356">
        <v>2.2400000000000002</v>
      </c>
      <c r="P2356">
        <v>2.23</v>
      </c>
    </row>
    <row r="2357" spans="1:16" x14ac:dyDescent="0.2">
      <c r="A2357" t="s">
        <v>270</v>
      </c>
      <c r="B2357" t="s">
        <v>200</v>
      </c>
      <c r="C2357" t="s">
        <v>75</v>
      </c>
      <c r="E2357">
        <v>0.9</v>
      </c>
      <c r="F2357">
        <v>1.61</v>
      </c>
      <c r="G2357">
        <v>0.89</v>
      </c>
      <c r="H2357">
        <v>0.9</v>
      </c>
      <c r="I2357">
        <v>1.02</v>
      </c>
      <c r="J2357">
        <v>1.38</v>
      </c>
      <c r="K2357">
        <v>1.49</v>
      </c>
      <c r="L2357">
        <v>0.89</v>
      </c>
      <c r="M2357">
        <v>0.86</v>
      </c>
      <c r="N2357">
        <v>0.86</v>
      </c>
      <c r="O2357">
        <v>0.86</v>
      </c>
      <c r="P2357">
        <v>1.03</v>
      </c>
    </row>
    <row r="2358" spans="1:16" x14ac:dyDescent="0.2">
      <c r="A2358" t="s">
        <v>270</v>
      </c>
      <c r="B2358" t="s">
        <v>201</v>
      </c>
      <c r="C2358" t="s">
        <v>75</v>
      </c>
      <c r="E2358">
        <v>27.19</v>
      </c>
      <c r="F2358">
        <v>27.11</v>
      </c>
      <c r="G2358">
        <v>27.11</v>
      </c>
      <c r="H2358">
        <v>27.19</v>
      </c>
      <c r="I2358">
        <v>27.11</v>
      </c>
      <c r="J2358">
        <v>27.19</v>
      </c>
      <c r="K2358">
        <v>27.11</v>
      </c>
      <c r="L2358">
        <v>27.11</v>
      </c>
      <c r="M2358">
        <v>27.11</v>
      </c>
      <c r="N2358">
        <v>27.11</v>
      </c>
      <c r="O2358">
        <v>27.19</v>
      </c>
      <c r="P2358">
        <v>27.11</v>
      </c>
    </row>
    <row r="2359" spans="1:16" x14ac:dyDescent="0.2">
      <c r="A2359" t="s">
        <v>270</v>
      </c>
      <c r="B2359" t="s">
        <v>202</v>
      </c>
      <c r="C2359" t="s">
        <v>75</v>
      </c>
      <c r="E2359">
        <v>22.26</v>
      </c>
      <c r="F2359">
        <v>22.64</v>
      </c>
      <c r="G2359">
        <v>22.02</v>
      </c>
      <c r="H2359">
        <v>22.81</v>
      </c>
      <c r="I2359">
        <v>34.94</v>
      </c>
      <c r="J2359">
        <v>38.9</v>
      </c>
      <c r="K2359">
        <v>39.119999999999997</v>
      </c>
      <c r="L2359">
        <v>38.729999999999997</v>
      </c>
      <c r="M2359">
        <v>40.79</v>
      </c>
      <c r="N2359">
        <v>40.270000000000003</v>
      </c>
      <c r="O2359">
        <v>40.21</v>
      </c>
      <c r="P2359">
        <v>39.56</v>
      </c>
    </row>
    <row r="2360" spans="1:16" x14ac:dyDescent="0.2">
      <c r="A2360" t="s">
        <v>270</v>
      </c>
      <c r="B2360" t="s">
        <v>203</v>
      </c>
      <c r="C2360" t="s">
        <v>75</v>
      </c>
      <c r="E2360">
        <v>0</v>
      </c>
      <c r="F2360">
        <v>0</v>
      </c>
      <c r="G2360">
        <v>5.16</v>
      </c>
      <c r="H2360">
        <v>11.43</v>
      </c>
      <c r="I2360">
        <v>17.47</v>
      </c>
      <c r="J2360">
        <v>17.100000000000001</v>
      </c>
      <c r="K2360">
        <v>17.16</v>
      </c>
      <c r="L2360">
        <v>25.95</v>
      </c>
      <c r="M2360">
        <v>30.09</v>
      </c>
      <c r="N2360">
        <v>37.950000000000003</v>
      </c>
      <c r="O2360">
        <v>37.549999999999997</v>
      </c>
      <c r="P2360">
        <v>41.22</v>
      </c>
    </row>
    <row r="2361" spans="1:16" x14ac:dyDescent="0.2">
      <c r="A2361" t="s">
        <v>270</v>
      </c>
      <c r="B2361" t="s">
        <v>204</v>
      </c>
      <c r="C2361" t="s">
        <v>75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3.45</v>
      </c>
      <c r="N2361">
        <v>3.43</v>
      </c>
      <c r="O2361">
        <v>3.29</v>
      </c>
      <c r="P2361">
        <v>2.93</v>
      </c>
    </row>
    <row r="2362" spans="1:16" x14ac:dyDescent="0.2">
      <c r="A2362" t="s">
        <v>270</v>
      </c>
      <c r="B2362" t="s">
        <v>205</v>
      </c>
      <c r="C2362" t="s">
        <v>75</v>
      </c>
      <c r="E2362">
        <v>60</v>
      </c>
      <c r="F2362">
        <v>68.599999999999994</v>
      </c>
      <c r="G2362">
        <v>75.02</v>
      </c>
      <c r="H2362">
        <v>83.19</v>
      </c>
      <c r="I2362">
        <v>82.2</v>
      </c>
      <c r="J2362">
        <v>97.28</v>
      </c>
      <c r="K2362">
        <v>101.22</v>
      </c>
      <c r="L2362">
        <v>100.4</v>
      </c>
      <c r="M2362">
        <v>99.66</v>
      </c>
      <c r="N2362">
        <v>120.28</v>
      </c>
      <c r="O2362">
        <v>130.15</v>
      </c>
      <c r="P2362">
        <v>176.24</v>
      </c>
    </row>
    <row r="2363" spans="1:16" x14ac:dyDescent="0.2">
      <c r="A2363" t="s">
        <v>270</v>
      </c>
      <c r="B2363" t="s">
        <v>206</v>
      </c>
      <c r="C2363" t="s">
        <v>75</v>
      </c>
      <c r="E2363">
        <v>29.54</v>
      </c>
      <c r="F2363">
        <v>31.54</v>
      </c>
      <c r="G2363">
        <v>33.71</v>
      </c>
      <c r="H2363">
        <v>38.340000000000003</v>
      </c>
      <c r="I2363">
        <v>42.89</v>
      </c>
      <c r="J2363">
        <v>47.7</v>
      </c>
      <c r="K2363">
        <v>49.88</v>
      </c>
      <c r="L2363">
        <v>52.14</v>
      </c>
      <c r="M2363">
        <v>54.36</v>
      </c>
      <c r="N2363">
        <v>63.11</v>
      </c>
      <c r="O2363">
        <v>65.56</v>
      </c>
      <c r="P2363">
        <v>76.78</v>
      </c>
    </row>
    <row r="2364" spans="1:16" x14ac:dyDescent="0.2">
      <c r="A2364" t="s">
        <v>270</v>
      </c>
      <c r="B2364" t="s">
        <v>343</v>
      </c>
      <c r="C2364" t="s">
        <v>75</v>
      </c>
      <c r="E2364">
        <v>-2.59</v>
      </c>
      <c r="F2364">
        <v>-2.91</v>
      </c>
      <c r="G2364">
        <v>-3.12</v>
      </c>
      <c r="H2364">
        <v>-3.36</v>
      </c>
      <c r="I2364">
        <v>-3.38</v>
      </c>
      <c r="J2364">
        <v>-4.01</v>
      </c>
      <c r="K2364">
        <v>-4.8899999999999997</v>
      </c>
      <c r="L2364">
        <v>-4.92</v>
      </c>
      <c r="M2364">
        <v>-4.88</v>
      </c>
      <c r="N2364">
        <v>-6.73</v>
      </c>
      <c r="O2364">
        <v>-7.46</v>
      </c>
      <c r="P2364">
        <v>-12.82</v>
      </c>
    </row>
    <row r="2365" spans="1:16" x14ac:dyDescent="0.2">
      <c r="A2365" t="s">
        <v>270</v>
      </c>
      <c r="B2365" t="s">
        <v>210</v>
      </c>
      <c r="C2365" t="s">
        <v>75</v>
      </c>
      <c r="E2365">
        <v>-0.5</v>
      </c>
      <c r="F2365">
        <v>-0.62</v>
      </c>
      <c r="G2365">
        <v>-0.91</v>
      </c>
      <c r="H2365">
        <v>-2.2400000000000002</v>
      </c>
      <c r="I2365">
        <v>-2.57</v>
      </c>
      <c r="J2365">
        <v>-3.29</v>
      </c>
      <c r="K2365">
        <v>-2.96</v>
      </c>
      <c r="L2365">
        <v>-3.07</v>
      </c>
      <c r="M2365">
        <v>-3.12</v>
      </c>
      <c r="N2365">
        <v>-3.16</v>
      </c>
      <c r="O2365">
        <v>-3.13</v>
      </c>
      <c r="P2365">
        <v>-2.6</v>
      </c>
    </row>
    <row r="2366" spans="1:16" x14ac:dyDescent="0.2">
      <c r="A2366" t="s">
        <v>270</v>
      </c>
      <c r="B2366" t="s">
        <v>211</v>
      </c>
      <c r="C2366" t="s">
        <v>75</v>
      </c>
      <c r="E2366">
        <v>0</v>
      </c>
      <c r="F2366">
        <v>0</v>
      </c>
      <c r="G2366">
        <v>0</v>
      </c>
      <c r="H2366">
        <v>-0.38</v>
      </c>
      <c r="I2366">
        <v>-0.49</v>
      </c>
      <c r="J2366">
        <v>-0.54</v>
      </c>
      <c r="K2366">
        <v>-0.48</v>
      </c>
      <c r="L2366">
        <v>-0.49</v>
      </c>
      <c r="M2366">
        <v>-0.49</v>
      </c>
      <c r="N2366">
        <v>-0.53</v>
      </c>
      <c r="O2366">
        <v>-0.5</v>
      </c>
      <c r="P2366">
        <v>-0.41</v>
      </c>
    </row>
    <row r="2367" spans="1:16" x14ac:dyDescent="0.2">
      <c r="A2367" t="s">
        <v>270</v>
      </c>
      <c r="B2367" t="s">
        <v>212</v>
      </c>
      <c r="C2367" t="s">
        <v>75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</row>
    <row r="2368" spans="1:16" x14ac:dyDescent="0.2">
      <c r="A2368" t="s">
        <v>270</v>
      </c>
      <c r="B2368" t="s">
        <v>213</v>
      </c>
      <c r="C2368" t="s">
        <v>75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</row>
    <row r="2369" spans="1:16" x14ac:dyDescent="0.2">
      <c r="A2369" t="s">
        <v>270</v>
      </c>
      <c r="B2369" t="s">
        <v>344</v>
      </c>
      <c r="C2369" t="s">
        <v>75</v>
      </c>
      <c r="E2369">
        <v>12.11</v>
      </c>
      <c r="F2369">
        <v>12.86</v>
      </c>
      <c r="G2369">
        <v>15.94</v>
      </c>
      <c r="H2369">
        <v>13.49</v>
      </c>
      <c r="I2369">
        <v>11.28</v>
      </c>
      <c r="J2369">
        <v>15.68</v>
      </c>
      <c r="K2369">
        <v>17.64</v>
      </c>
      <c r="L2369">
        <v>17.850000000000001</v>
      </c>
      <c r="M2369">
        <v>18.8</v>
      </c>
      <c r="N2369">
        <v>24.29</v>
      </c>
      <c r="O2369">
        <v>22.75</v>
      </c>
      <c r="P2369">
        <v>14.79</v>
      </c>
    </row>
    <row r="2370" spans="1:16" x14ac:dyDescent="0.2">
      <c r="A2370" t="s">
        <v>270</v>
      </c>
      <c r="B2370" t="s">
        <v>345</v>
      </c>
      <c r="C2370" t="s">
        <v>75</v>
      </c>
      <c r="E2370">
        <v>-3.07</v>
      </c>
      <c r="F2370">
        <v>-1.7</v>
      </c>
      <c r="G2370">
        <v>-5.05</v>
      </c>
      <c r="H2370">
        <v>-4.47</v>
      </c>
      <c r="I2370">
        <v>-4.66</v>
      </c>
      <c r="J2370">
        <v>-6.73</v>
      </c>
      <c r="K2370">
        <v>-4.1399999999999997</v>
      </c>
      <c r="L2370">
        <v>-5.16</v>
      </c>
      <c r="M2370">
        <v>-6.39</v>
      </c>
      <c r="N2370">
        <v>-7.56</v>
      </c>
      <c r="O2370">
        <v>-7.11</v>
      </c>
      <c r="P2370">
        <v>-12.67</v>
      </c>
    </row>
    <row r="2371" spans="1:16" x14ac:dyDescent="0.2">
      <c r="A2371" t="s">
        <v>270</v>
      </c>
      <c r="B2371" t="s">
        <v>272</v>
      </c>
      <c r="C2371" t="s">
        <v>75</v>
      </c>
      <c r="E2371">
        <v>0.26</v>
      </c>
      <c r="F2371">
        <v>0.31</v>
      </c>
      <c r="G2371">
        <v>3.05</v>
      </c>
      <c r="H2371">
        <v>3.15</v>
      </c>
      <c r="I2371">
        <v>6.83</v>
      </c>
      <c r="J2371">
        <v>12.59</v>
      </c>
      <c r="K2371">
        <v>10.81</v>
      </c>
      <c r="L2371">
        <v>12.7</v>
      </c>
      <c r="M2371">
        <v>14.53</v>
      </c>
      <c r="N2371">
        <v>20.86</v>
      </c>
      <c r="O2371">
        <v>25.92</v>
      </c>
      <c r="P2371">
        <v>64.33</v>
      </c>
    </row>
    <row r="2372" spans="1:16" x14ac:dyDescent="0.2">
      <c r="A2372" t="s">
        <v>270</v>
      </c>
      <c r="B2372" t="s">
        <v>346</v>
      </c>
      <c r="C2372" t="s">
        <v>75</v>
      </c>
      <c r="E2372">
        <v>9.0399999999999991</v>
      </c>
      <c r="F2372">
        <v>11.16</v>
      </c>
      <c r="G2372">
        <v>10.89</v>
      </c>
      <c r="H2372">
        <v>9.02</v>
      </c>
      <c r="I2372">
        <v>6.62</v>
      </c>
      <c r="J2372">
        <v>8.9499999999999993</v>
      </c>
      <c r="K2372">
        <v>13.5</v>
      </c>
      <c r="L2372">
        <v>12.69</v>
      </c>
      <c r="M2372">
        <v>12.41</v>
      </c>
      <c r="N2372">
        <v>16.72</v>
      </c>
      <c r="O2372">
        <v>15.65</v>
      </c>
      <c r="P2372">
        <v>2.12</v>
      </c>
    </row>
    <row r="2373" spans="1:16" x14ac:dyDescent="0.2">
      <c r="A2373" t="s">
        <v>270</v>
      </c>
      <c r="B2373" t="s">
        <v>347</v>
      </c>
      <c r="C2373" t="s">
        <v>75</v>
      </c>
      <c r="E2373">
        <v>253</v>
      </c>
      <c r="F2373">
        <v>255.32</v>
      </c>
      <c r="G2373">
        <v>263.31</v>
      </c>
      <c r="H2373">
        <v>274.47000000000003</v>
      </c>
      <c r="I2373">
        <v>286.66000000000003</v>
      </c>
      <c r="J2373">
        <v>304.43</v>
      </c>
      <c r="K2373">
        <v>309.3</v>
      </c>
      <c r="L2373">
        <v>318.48</v>
      </c>
      <c r="M2373">
        <v>327.89</v>
      </c>
      <c r="N2373">
        <v>361.16</v>
      </c>
      <c r="O2373">
        <v>370.77</v>
      </c>
      <c r="P2373">
        <v>408</v>
      </c>
    </row>
    <row r="2374" spans="1:16" x14ac:dyDescent="0.2">
      <c r="A2374" t="s">
        <v>272</v>
      </c>
      <c r="B2374" t="s">
        <v>202</v>
      </c>
      <c r="C2374" t="s">
        <v>75</v>
      </c>
      <c r="E2374">
        <v>0.05</v>
      </c>
      <c r="F2374">
        <v>0.03</v>
      </c>
      <c r="G2374">
        <v>0.65</v>
      </c>
      <c r="H2374">
        <v>0.52</v>
      </c>
      <c r="I2374">
        <v>1.88</v>
      </c>
      <c r="J2374">
        <v>2.61</v>
      </c>
      <c r="K2374">
        <v>2.27</v>
      </c>
      <c r="L2374">
        <v>2.66</v>
      </c>
      <c r="M2374">
        <v>2.98</v>
      </c>
      <c r="N2374">
        <v>3.49</v>
      </c>
      <c r="O2374">
        <v>3.85</v>
      </c>
      <c r="P2374">
        <v>5.45</v>
      </c>
    </row>
    <row r="2375" spans="1:16" x14ac:dyDescent="0.2">
      <c r="A2375" t="s">
        <v>272</v>
      </c>
      <c r="B2375" t="s">
        <v>203</v>
      </c>
      <c r="C2375" t="s">
        <v>75</v>
      </c>
      <c r="E2375">
        <v>0</v>
      </c>
      <c r="F2375">
        <v>0</v>
      </c>
      <c r="G2375">
        <v>0.22</v>
      </c>
      <c r="H2375">
        <v>0.46</v>
      </c>
      <c r="I2375">
        <v>0.88</v>
      </c>
      <c r="J2375">
        <v>1.3</v>
      </c>
      <c r="K2375">
        <v>1.2</v>
      </c>
      <c r="L2375">
        <v>1.88</v>
      </c>
      <c r="M2375">
        <v>2.06</v>
      </c>
      <c r="N2375">
        <v>2.85</v>
      </c>
      <c r="O2375">
        <v>3.37</v>
      </c>
      <c r="P2375">
        <v>5.61</v>
      </c>
    </row>
    <row r="2376" spans="1:16" x14ac:dyDescent="0.2">
      <c r="A2376" t="s">
        <v>272</v>
      </c>
      <c r="B2376" t="s">
        <v>204</v>
      </c>
      <c r="C2376" t="s">
        <v>75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0.59</v>
      </c>
      <c r="N2376">
        <v>0.61</v>
      </c>
      <c r="O2376">
        <v>0.76</v>
      </c>
      <c r="P2376">
        <v>1.1200000000000001</v>
      </c>
    </row>
    <row r="2377" spans="1:16" x14ac:dyDescent="0.2">
      <c r="A2377" t="s">
        <v>272</v>
      </c>
      <c r="B2377" t="s">
        <v>205</v>
      </c>
      <c r="C2377" t="s">
        <v>75</v>
      </c>
      <c r="E2377">
        <v>0.21</v>
      </c>
      <c r="F2377">
        <v>0.28000000000000003</v>
      </c>
      <c r="G2377">
        <v>2.19</v>
      </c>
      <c r="H2377">
        <v>2.17</v>
      </c>
      <c r="I2377">
        <v>4.07</v>
      </c>
      <c r="J2377">
        <v>8.68</v>
      </c>
      <c r="K2377">
        <v>7.34</v>
      </c>
      <c r="L2377">
        <v>8.16</v>
      </c>
      <c r="M2377">
        <v>8.91</v>
      </c>
      <c r="N2377">
        <v>13.91</v>
      </c>
      <c r="O2377">
        <v>17.940000000000001</v>
      </c>
      <c r="P2377">
        <v>52.15</v>
      </c>
    </row>
    <row r="2378" spans="1:16" x14ac:dyDescent="0.2">
      <c r="A2378" t="s">
        <v>259</v>
      </c>
      <c r="B2378" t="s">
        <v>348</v>
      </c>
      <c r="C2378" t="s">
        <v>75</v>
      </c>
      <c r="E2378">
        <v>0.91</v>
      </c>
      <c r="F2378">
        <v>0.86</v>
      </c>
      <c r="G2378">
        <v>1.21</v>
      </c>
      <c r="H2378">
        <v>1.49</v>
      </c>
      <c r="I2378">
        <v>1.35</v>
      </c>
      <c r="J2378">
        <v>0.94</v>
      </c>
      <c r="K2378">
        <v>0.57999999999999996</v>
      </c>
      <c r="L2378">
        <v>0.56000000000000005</v>
      </c>
      <c r="M2378">
        <v>1.26</v>
      </c>
      <c r="N2378">
        <v>1.1499999999999999</v>
      </c>
      <c r="O2378">
        <v>1.17</v>
      </c>
      <c r="P2378">
        <v>4.9800000000000004</v>
      </c>
    </row>
    <row r="2379" spans="1:16" x14ac:dyDescent="0.2">
      <c r="A2379" t="s">
        <v>259</v>
      </c>
      <c r="B2379" t="s">
        <v>261</v>
      </c>
      <c r="C2379" t="s">
        <v>75</v>
      </c>
      <c r="D2379">
        <v>949060</v>
      </c>
      <c r="E2379">
        <v>48910</v>
      </c>
      <c r="F2379">
        <v>50810</v>
      </c>
      <c r="G2379">
        <v>49511</v>
      </c>
      <c r="H2379">
        <v>51009</v>
      </c>
      <c r="I2379">
        <v>52890</v>
      </c>
      <c r="J2379">
        <v>54147</v>
      </c>
      <c r="K2379">
        <v>56452</v>
      </c>
      <c r="L2379">
        <v>55587</v>
      </c>
      <c r="M2379">
        <v>56124</v>
      </c>
      <c r="N2379">
        <v>59351</v>
      </c>
      <c r="O2379">
        <v>60621</v>
      </c>
      <c r="P2379">
        <v>65931</v>
      </c>
    </row>
    <row r="2380" spans="1:16" x14ac:dyDescent="0.2">
      <c r="A2380" t="s">
        <v>259</v>
      </c>
      <c r="B2380" t="s">
        <v>178</v>
      </c>
      <c r="C2380" t="s">
        <v>75</v>
      </c>
      <c r="D2380">
        <v>880903</v>
      </c>
      <c r="E2380">
        <v>46365</v>
      </c>
      <c r="F2380">
        <v>48067</v>
      </c>
      <c r="G2380">
        <v>46677</v>
      </c>
      <c r="H2380">
        <v>47747</v>
      </c>
      <c r="I2380">
        <v>49223</v>
      </c>
      <c r="J2380">
        <v>50111</v>
      </c>
      <c r="K2380">
        <v>52253</v>
      </c>
      <c r="L2380">
        <v>51240</v>
      </c>
      <c r="M2380">
        <v>51645</v>
      </c>
      <c r="N2380">
        <v>54934</v>
      </c>
      <c r="O2380">
        <v>56078</v>
      </c>
      <c r="P2380">
        <v>60809</v>
      </c>
    </row>
    <row r="2381" spans="1:16" x14ac:dyDescent="0.2">
      <c r="A2381" t="s">
        <v>259</v>
      </c>
      <c r="B2381" t="s">
        <v>349</v>
      </c>
      <c r="C2381" t="s">
        <v>75</v>
      </c>
      <c r="E2381">
        <v>0</v>
      </c>
      <c r="F2381">
        <v>0</v>
      </c>
      <c r="G2381">
        <v>0</v>
      </c>
      <c r="H2381">
        <v>21</v>
      </c>
      <c r="I2381">
        <v>23</v>
      </c>
      <c r="J2381">
        <v>23</v>
      </c>
      <c r="K2381">
        <v>23</v>
      </c>
      <c r="L2381">
        <v>23</v>
      </c>
      <c r="M2381">
        <v>23</v>
      </c>
      <c r="N2381">
        <v>79</v>
      </c>
      <c r="O2381">
        <v>83</v>
      </c>
      <c r="P2381">
        <v>245</v>
      </c>
    </row>
    <row r="2382" spans="1:16" x14ac:dyDescent="0.2">
      <c r="A2382" t="s">
        <v>350</v>
      </c>
      <c r="B2382" t="s">
        <v>193</v>
      </c>
      <c r="C2382" t="s">
        <v>75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</row>
    <row r="2383" spans="1:16" x14ac:dyDescent="0.2">
      <c r="A2383" t="s">
        <v>350</v>
      </c>
      <c r="B2383" t="s">
        <v>351</v>
      </c>
      <c r="C2383" t="s">
        <v>75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</row>
    <row r="2384" spans="1:16" x14ac:dyDescent="0.2">
      <c r="A2384" t="s">
        <v>350</v>
      </c>
      <c r="B2384" t="s">
        <v>352</v>
      </c>
      <c r="C2384" t="s">
        <v>75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</row>
    <row r="2385" spans="1:16" x14ac:dyDescent="0.2">
      <c r="A2385" t="s">
        <v>350</v>
      </c>
      <c r="B2385" t="s">
        <v>195</v>
      </c>
      <c r="C2385" t="s">
        <v>75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</row>
    <row r="2386" spans="1:16" x14ac:dyDescent="0.2">
      <c r="A2386" t="s">
        <v>350</v>
      </c>
      <c r="B2386" t="s">
        <v>196</v>
      </c>
      <c r="C2386" t="s">
        <v>75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</row>
    <row r="2387" spans="1:16" x14ac:dyDescent="0.2">
      <c r="A2387" t="s">
        <v>350</v>
      </c>
      <c r="B2387" t="s">
        <v>197</v>
      </c>
      <c r="C2387" t="s">
        <v>75</v>
      </c>
      <c r="E2387">
        <v>0</v>
      </c>
      <c r="F2387">
        <v>0</v>
      </c>
      <c r="G2387">
        <v>361</v>
      </c>
      <c r="H2387">
        <v>768</v>
      </c>
      <c r="I2387">
        <v>1366</v>
      </c>
      <c r="J2387">
        <v>1366</v>
      </c>
      <c r="K2387">
        <v>1366</v>
      </c>
      <c r="L2387">
        <v>1573</v>
      </c>
      <c r="M2387">
        <v>1605</v>
      </c>
      <c r="N2387">
        <v>1862</v>
      </c>
      <c r="O2387">
        <v>1862</v>
      </c>
      <c r="P2387">
        <v>1862</v>
      </c>
    </row>
    <row r="2388" spans="1:16" x14ac:dyDescent="0.2">
      <c r="A2388" t="s">
        <v>350</v>
      </c>
      <c r="B2388" t="s">
        <v>198</v>
      </c>
      <c r="C2388" t="s">
        <v>75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</row>
    <row r="2389" spans="1:16" x14ac:dyDescent="0.2">
      <c r="A2389" t="s">
        <v>350</v>
      </c>
      <c r="B2389" t="s">
        <v>199</v>
      </c>
      <c r="C2389" t="s">
        <v>75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</row>
    <row r="2390" spans="1:16" x14ac:dyDescent="0.2">
      <c r="A2390" t="s">
        <v>350</v>
      </c>
      <c r="B2390" t="s">
        <v>200</v>
      </c>
      <c r="C2390" t="s">
        <v>75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</row>
    <row r="2391" spans="1:16" x14ac:dyDescent="0.2">
      <c r="A2391" t="s">
        <v>350</v>
      </c>
      <c r="B2391" t="s">
        <v>201</v>
      </c>
      <c r="C2391" t="s">
        <v>75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</row>
    <row r="2392" spans="1:16" x14ac:dyDescent="0.2">
      <c r="A2392" t="s">
        <v>350</v>
      </c>
      <c r="B2392" t="s">
        <v>202</v>
      </c>
      <c r="C2392" t="s">
        <v>75</v>
      </c>
      <c r="E2392">
        <v>42</v>
      </c>
      <c r="F2392">
        <v>54</v>
      </c>
      <c r="G2392">
        <v>54</v>
      </c>
      <c r="H2392">
        <v>77</v>
      </c>
      <c r="I2392">
        <v>765</v>
      </c>
      <c r="J2392">
        <v>971</v>
      </c>
      <c r="K2392">
        <v>971</v>
      </c>
      <c r="L2392">
        <v>971</v>
      </c>
      <c r="M2392">
        <v>1057</v>
      </c>
      <c r="N2392">
        <v>1057</v>
      </c>
      <c r="O2392">
        <v>1067</v>
      </c>
      <c r="P2392">
        <v>1123</v>
      </c>
    </row>
    <row r="2393" spans="1:16" x14ac:dyDescent="0.2">
      <c r="A2393" t="s">
        <v>350</v>
      </c>
      <c r="B2393" t="s">
        <v>203</v>
      </c>
      <c r="C2393" t="s">
        <v>75</v>
      </c>
      <c r="E2393">
        <v>0</v>
      </c>
      <c r="F2393">
        <v>0</v>
      </c>
      <c r="G2393">
        <v>268</v>
      </c>
      <c r="H2393">
        <v>582</v>
      </c>
      <c r="I2393">
        <v>872</v>
      </c>
      <c r="J2393">
        <v>872</v>
      </c>
      <c r="K2393">
        <v>872</v>
      </c>
      <c r="L2393">
        <v>1275</v>
      </c>
      <c r="M2393">
        <v>1489</v>
      </c>
      <c r="N2393">
        <v>1910</v>
      </c>
      <c r="O2393">
        <v>1910</v>
      </c>
      <c r="P2393">
        <v>2194</v>
      </c>
    </row>
    <row r="2394" spans="1:16" x14ac:dyDescent="0.2">
      <c r="A2394" t="s">
        <v>350</v>
      </c>
      <c r="B2394" t="s">
        <v>204</v>
      </c>
      <c r="C2394" t="s">
        <v>75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</row>
    <row r="2395" spans="1:16" x14ac:dyDescent="0.2">
      <c r="A2395" t="s">
        <v>350</v>
      </c>
      <c r="B2395" t="s">
        <v>205</v>
      </c>
      <c r="C2395" t="s">
        <v>75</v>
      </c>
      <c r="E2395">
        <v>246</v>
      </c>
      <c r="F2395">
        <v>503</v>
      </c>
      <c r="G2395">
        <v>746</v>
      </c>
      <c r="H2395">
        <v>967</v>
      </c>
      <c r="I2395">
        <v>998</v>
      </c>
      <c r="J2395">
        <v>1500</v>
      </c>
      <c r="K2395">
        <v>1571</v>
      </c>
      <c r="L2395">
        <v>1571</v>
      </c>
      <c r="M2395">
        <v>1571</v>
      </c>
      <c r="N2395">
        <v>2035</v>
      </c>
      <c r="O2395">
        <v>2288</v>
      </c>
      <c r="P2395">
        <v>3479</v>
      </c>
    </row>
    <row r="2396" spans="1:16" x14ac:dyDescent="0.2">
      <c r="A2396" t="s">
        <v>350</v>
      </c>
      <c r="B2396" t="s">
        <v>206</v>
      </c>
      <c r="C2396" t="s">
        <v>75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</row>
    <row r="2397" spans="1:16" x14ac:dyDescent="0.2">
      <c r="A2397" t="s">
        <v>350</v>
      </c>
      <c r="B2397" t="s">
        <v>207</v>
      </c>
      <c r="C2397" t="s">
        <v>75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</row>
    <row r="2398" spans="1:16" x14ac:dyDescent="0.2">
      <c r="A2398" t="s">
        <v>350</v>
      </c>
      <c r="B2398" t="s">
        <v>208</v>
      </c>
      <c r="C2398" t="s">
        <v>75</v>
      </c>
      <c r="E2398">
        <v>678</v>
      </c>
      <c r="F2398">
        <v>775</v>
      </c>
      <c r="G2398">
        <v>848</v>
      </c>
      <c r="H2398">
        <v>938</v>
      </c>
      <c r="I2398">
        <v>938</v>
      </c>
      <c r="J2398">
        <v>938</v>
      </c>
      <c r="K2398">
        <v>938</v>
      </c>
      <c r="L2398">
        <v>938</v>
      </c>
      <c r="M2398">
        <v>938</v>
      </c>
      <c r="N2398">
        <v>938</v>
      </c>
      <c r="O2398">
        <v>938</v>
      </c>
      <c r="P2398">
        <v>938</v>
      </c>
    </row>
    <row r="2399" spans="1:16" x14ac:dyDescent="0.2">
      <c r="A2399" t="s">
        <v>350</v>
      </c>
      <c r="B2399" t="s">
        <v>209</v>
      </c>
      <c r="C2399" t="s">
        <v>75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311</v>
      </c>
      <c r="K2399">
        <v>755</v>
      </c>
      <c r="L2399">
        <v>755</v>
      </c>
      <c r="M2399">
        <v>755</v>
      </c>
      <c r="N2399">
        <v>1563</v>
      </c>
      <c r="O2399">
        <v>1855</v>
      </c>
      <c r="P2399">
        <v>4216</v>
      </c>
    </row>
    <row r="2400" spans="1:16" x14ac:dyDescent="0.2">
      <c r="A2400" t="s">
        <v>350</v>
      </c>
      <c r="B2400" t="s">
        <v>210</v>
      </c>
      <c r="C2400" t="s">
        <v>75</v>
      </c>
      <c r="E2400">
        <v>0</v>
      </c>
      <c r="F2400">
        <v>0</v>
      </c>
      <c r="G2400">
        <v>0</v>
      </c>
      <c r="H2400">
        <v>480</v>
      </c>
      <c r="I2400">
        <v>480</v>
      </c>
      <c r="J2400">
        <v>593</v>
      </c>
      <c r="K2400">
        <v>593</v>
      </c>
      <c r="L2400">
        <v>593</v>
      </c>
      <c r="M2400">
        <v>593</v>
      </c>
      <c r="N2400">
        <v>593</v>
      </c>
      <c r="O2400">
        <v>593</v>
      </c>
      <c r="P2400">
        <v>593</v>
      </c>
    </row>
    <row r="2401" spans="1:17" x14ac:dyDescent="0.2">
      <c r="A2401" t="s">
        <v>350</v>
      </c>
      <c r="B2401" t="s">
        <v>211</v>
      </c>
      <c r="C2401" t="s">
        <v>75</v>
      </c>
      <c r="E2401">
        <v>0</v>
      </c>
      <c r="F2401">
        <v>0</v>
      </c>
      <c r="G2401">
        <v>0</v>
      </c>
      <c r="H2401">
        <v>92</v>
      </c>
      <c r="I2401">
        <v>92</v>
      </c>
      <c r="J2401">
        <v>92</v>
      </c>
      <c r="K2401">
        <v>92</v>
      </c>
      <c r="L2401">
        <v>92</v>
      </c>
      <c r="M2401">
        <v>92</v>
      </c>
      <c r="N2401">
        <v>92</v>
      </c>
      <c r="O2401">
        <v>92</v>
      </c>
      <c r="P2401">
        <v>92</v>
      </c>
    </row>
    <row r="2402" spans="1:17" x14ac:dyDescent="0.2">
      <c r="A2402" t="s">
        <v>350</v>
      </c>
      <c r="B2402" t="s">
        <v>212</v>
      </c>
      <c r="C2402" t="s">
        <v>75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</row>
    <row r="2403" spans="1:17" x14ac:dyDescent="0.2">
      <c r="A2403" t="s">
        <v>350</v>
      </c>
      <c r="B2403" t="s">
        <v>213</v>
      </c>
      <c r="C2403" t="s">
        <v>75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</row>
    <row r="2404" spans="1:17" x14ac:dyDescent="0.2">
      <c r="A2404" t="s">
        <v>350</v>
      </c>
      <c r="B2404" t="s">
        <v>342</v>
      </c>
      <c r="C2404" t="s">
        <v>75</v>
      </c>
      <c r="E2404">
        <v>965</v>
      </c>
      <c r="F2404">
        <v>1332</v>
      </c>
      <c r="G2404">
        <v>2277</v>
      </c>
      <c r="H2404">
        <v>3904</v>
      </c>
      <c r="I2404">
        <v>5511</v>
      </c>
      <c r="J2404">
        <v>6644</v>
      </c>
      <c r="K2404">
        <v>7159</v>
      </c>
      <c r="L2404">
        <v>7769</v>
      </c>
      <c r="M2404">
        <v>8100</v>
      </c>
      <c r="N2404">
        <v>10050</v>
      </c>
      <c r="O2404">
        <v>10605</v>
      </c>
      <c r="P2404">
        <v>14498</v>
      </c>
    </row>
    <row r="2405" spans="1:17" x14ac:dyDescent="0.2">
      <c r="A2405" t="s">
        <v>230</v>
      </c>
      <c r="B2405" t="s">
        <v>353</v>
      </c>
      <c r="C2405" t="s">
        <v>75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1</v>
      </c>
      <c r="Q2405">
        <v>10360</v>
      </c>
    </row>
    <row r="2406" spans="1:17" x14ac:dyDescent="0.2">
      <c r="A2406" t="s">
        <v>230</v>
      </c>
      <c r="B2406" t="s">
        <v>354</v>
      </c>
      <c r="C2406" t="s">
        <v>75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1</v>
      </c>
      <c r="Q2406">
        <v>11010</v>
      </c>
    </row>
    <row r="2407" spans="1:17" x14ac:dyDescent="0.2">
      <c r="A2407" t="s">
        <v>230</v>
      </c>
      <c r="B2407" t="s">
        <v>355</v>
      </c>
      <c r="C2407" t="s">
        <v>75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1</v>
      </c>
      <c r="Q2407">
        <v>2680</v>
      </c>
    </row>
    <row r="2408" spans="1:17" x14ac:dyDescent="0.2">
      <c r="A2408" t="s">
        <v>230</v>
      </c>
      <c r="B2408" t="s">
        <v>356</v>
      </c>
      <c r="C2408" t="s">
        <v>75</v>
      </c>
      <c r="E2408">
        <v>0</v>
      </c>
      <c r="F2408">
        <v>0</v>
      </c>
      <c r="G2408">
        <v>0</v>
      </c>
      <c r="H2408">
        <v>0</v>
      </c>
      <c r="I2408">
        <v>0.21</v>
      </c>
      <c r="J2408">
        <v>0.21</v>
      </c>
      <c r="K2408">
        <v>0.21</v>
      </c>
      <c r="L2408">
        <v>0.21</v>
      </c>
      <c r="M2408">
        <v>0.21</v>
      </c>
      <c r="N2408">
        <v>0.21</v>
      </c>
      <c r="O2408">
        <v>0.21</v>
      </c>
      <c r="P2408">
        <v>1</v>
      </c>
      <c r="Q2408">
        <v>4875</v>
      </c>
    </row>
    <row r="2409" spans="1:17" x14ac:dyDescent="0.2">
      <c r="A2409" t="s">
        <v>340</v>
      </c>
      <c r="B2409" t="s">
        <v>193</v>
      </c>
      <c r="C2409" t="s">
        <v>71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</row>
    <row r="2410" spans="1:17" x14ac:dyDescent="0.2">
      <c r="A2410" t="s">
        <v>340</v>
      </c>
      <c r="B2410" t="s">
        <v>194</v>
      </c>
      <c r="C2410" t="s">
        <v>71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</row>
    <row r="2411" spans="1:17" x14ac:dyDescent="0.2">
      <c r="A2411" t="s">
        <v>340</v>
      </c>
      <c r="B2411" t="s">
        <v>195</v>
      </c>
      <c r="C2411" t="s">
        <v>71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</row>
    <row r="2412" spans="1:17" x14ac:dyDescent="0.2">
      <c r="A2412" t="s">
        <v>340</v>
      </c>
      <c r="B2412" t="s">
        <v>196</v>
      </c>
      <c r="C2412" t="s">
        <v>71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</row>
    <row r="2413" spans="1:17" x14ac:dyDescent="0.2">
      <c r="A2413" t="s">
        <v>340</v>
      </c>
      <c r="B2413" t="s">
        <v>197</v>
      </c>
      <c r="C2413" t="s">
        <v>71</v>
      </c>
      <c r="E2413">
        <v>0</v>
      </c>
      <c r="F2413">
        <v>0</v>
      </c>
      <c r="G2413">
        <v>0.78</v>
      </c>
      <c r="H2413">
        <v>0.93</v>
      </c>
      <c r="I2413">
        <v>2.16</v>
      </c>
      <c r="J2413">
        <v>2.16</v>
      </c>
      <c r="K2413">
        <v>2.16</v>
      </c>
      <c r="L2413">
        <v>2.59</v>
      </c>
      <c r="M2413">
        <v>2.59</v>
      </c>
      <c r="N2413">
        <v>2.59</v>
      </c>
      <c r="O2413">
        <v>2.59</v>
      </c>
      <c r="P2413">
        <v>2.59</v>
      </c>
    </row>
    <row r="2414" spans="1:17" x14ac:dyDescent="0.2">
      <c r="A2414" t="s">
        <v>340</v>
      </c>
      <c r="B2414" t="s">
        <v>198</v>
      </c>
      <c r="C2414" t="s">
        <v>71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</row>
    <row r="2415" spans="1:17" x14ac:dyDescent="0.2">
      <c r="A2415" t="s">
        <v>340</v>
      </c>
      <c r="B2415" t="s">
        <v>199</v>
      </c>
      <c r="C2415" t="s">
        <v>71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</row>
    <row r="2416" spans="1:17" x14ac:dyDescent="0.2">
      <c r="A2416" t="s">
        <v>340</v>
      </c>
      <c r="B2416" t="s">
        <v>200</v>
      </c>
      <c r="C2416" t="s">
        <v>71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</row>
    <row r="2417" spans="1:16" x14ac:dyDescent="0.2">
      <c r="A2417" t="s">
        <v>340</v>
      </c>
      <c r="B2417" t="s">
        <v>201</v>
      </c>
      <c r="C2417" t="s">
        <v>71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</row>
    <row r="2418" spans="1:16" x14ac:dyDescent="0.2">
      <c r="A2418" t="s">
        <v>340</v>
      </c>
      <c r="B2418" t="s">
        <v>202</v>
      </c>
      <c r="C2418" t="s">
        <v>71</v>
      </c>
      <c r="E2418">
        <v>0.31</v>
      </c>
      <c r="F2418">
        <v>0.4</v>
      </c>
      <c r="G2418">
        <v>0.91</v>
      </c>
      <c r="H2418">
        <v>0.91</v>
      </c>
      <c r="I2418">
        <v>6.2</v>
      </c>
      <c r="J2418">
        <v>8.14</v>
      </c>
      <c r="K2418">
        <v>8.14</v>
      </c>
      <c r="L2418">
        <v>8.14</v>
      </c>
      <c r="M2418">
        <v>8.14</v>
      </c>
      <c r="N2418">
        <v>8.14</v>
      </c>
      <c r="O2418">
        <v>8.14</v>
      </c>
      <c r="P2418">
        <v>8.14</v>
      </c>
    </row>
    <row r="2419" spans="1:16" x14ac:dyDescent="0.2">
      <c r="A2419" t="s">
        <v>340</v>
      </c>
      <c r="B2419" t="s">
        <v>203</v>
      </c>
      <c r="C2419" t="s">
        <v>71</v>
      </c>
      <c r="E2419">
        <v>0</v>
      </c>
      <c r="F2419">
        <v>0</v>
      </c>
      <c r="G2419">
        <v>2.5</v>
      </c>
      <c r="H2419">
        <v>4</v>
      </c>
      <c r="I2419">
        <v>5.14</v>
      </c>
      <c r="J2419">
        <v>5.14</v>
      </c>
      <c r="K2419">
        <v>5.14</v>
      </c>
      <c r="L2419">
        <v>7</v>
      </c>
      <c r="M2419">
        <v>8.1999999999999993</v>
      </c>
      <c r="N2419">
        <v>10.199999999999999</v>
      </c>
      <c r="O2419">
        <v>10.199999999999999</v>
      </c>
      <c r="P2419">
        <v>11.45</v>
      </c>
    </row>
    <row r="2420" spans="1:16" x14ac:dyDescent="0.2">
      <c r="A2420" t="s">
        <v>340</v>
      </c>
      <c r="B2420" t="s">
        <v>204</v>
      </c>
      <c r="C2420" t="s">
        <v>71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1</v>
      </c>
      <c r="N2420">
        <v>1</v>
      </c>
      <c r="O2420">
        <v>1</v>
      </c>
      <c r="P2420">
        <v>1</v>
      </c>
    </row>
    <row r="2421" spans="1:16" x14ac:dyDescent="0.2">
      <c r="A2421" t="s">
        <v>340</v>
      </c>
      <c r="B2421" t="s">
        <v>205</v>
      </c>
      <c r="C2421" t="s">
        <v>71</v>
      </c>
      <c r="E2421">
        <v>3</v>
      </c>
      <c r="F2421">
        <v>6</v>
      </c>
      <c r="G2421">
        <v>8.9499999999999993</v>
      </c>
      <c r="H2421">
        <v>10.41</v>
      </c>
      <c r="I2421">
        <v>11.9</v>
      </c>
      <c r="J2421">
        <v>18.63</v>
      </c>
      <c r="K2421">
        <v>19.649999999999999</v>
      </c>
      <c r="L2421">
        <v>19.649999999999999</v>
      </c>
      <c r="M2421">
        <v>19.649999999999999</v>
      </c>
      <c r="N2421">
        <v>32.44</v>
      </c>
      <c r="O2421">
        <v>38.89</v>
      </c>
      <c r="P2421">
        <v>69.400000000000006</v>
      </c>
    </row>
    <row r="2422" spans="1:16" x14ac:dyDescent="0.2">
      <c r="A2422" t="s">
        <v>340</v>
      </c>
      <c r="B2422" t="s">
        <v>206</v>
      </c>
      <c r="C2422" t="s">
        <v>71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</row>
    <row r="2423" spans="1:16" x14ac:dyDescent="0.2">
      <c r="A2423" t="s">
        <v>340</v>
      </c>
      <c r="B2423" t="s">
        <v>207</v>
      </c>
      <c r="C2423" t="s">
        <v>71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</row>
    <row r="2424" spans="1:16" x14ac:dyDescent="0.2">
      <c r="A2424" t="s">
        <v>340</v>
      </c>
      <c r="B2424" t="s">
        <v>208</v>
      </c>
      <c r="C2424" t="s">
        <v>71</v>
      </c>
      <c r="E2424">
        <v>3.98</v>
      </c>
      <c r="F2424">
        <v>4.13</v>
      </c>
      <c r="G2424">
        <v>4.13</v>
      </c>
      <c r="H2424">
        <v>4.13</v>
      </c>
      <c r="I2424">
        <v>4.13</v>
      </c>
      <c r="J2424">
        <v>4.13</v>
      </c>
      <c r="K2424">
        <v>4.13</v>
      </c>
      <c r="L2424">
        <v>4.13</v>
      </c>
      <c r="M2424">
        <v>4.13</v>
      </c>
      <c r="N2424">
        <v>4.13</v>
      </c>
      <c r="O2424">
        <v>4.13</v>
      </c>
      <c r="P2424">
        <v>4.13</v>
      </c>
    </row>
    <row r="2425" spans="1:16" x14ac:dyDescent="0.2">
      <c r="A2425" t="s">
        <v>340</v>
      </c>
      <c r="B2425" t="s">
        <v>209</v>
      </c>
      <c r="C2425" t="s">
        <v>71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2.08</v>
      </c>
      <c r="K2425">
        <v>4.25</v>
      </c>
      <c r="L2425">
        <v>4.25</v>
      </c>
      <c r="M2425">
        <v>5.4</v>
      </c>
      <c r="N2425">
        <v>10.48</v>
      </c>
      <c r="O2425">
        <v>12.2</v>
      </c>
      <c r="P2425">
        <v>25.27</v>
      </c>
    </row>
    <row r="2426" spans="1:16" x14ac:dyDescent="0.2">
      <c r="A2426" t="s">
        <v>340</v>
      </c>
      <c r="B2426" t="s">
        <v>210</v>
      </c>
      <c r="C2426" t="s">
        <v>71</v>
      </c>
      <c r="E2426">
        <v>0</v>
      </c>
      <c r="F2426">
        <v>0</v>
      </c>
      <c r="G2426">
        <v>0</v>
      </c>
      <c r="H2426">
        <v>0.76</v>
      </c>
      <c r="I2426">
        <v>0.76</v>
      </c>
      <c r="J2426">
        <v>0.76</v>
      </c>
      <c r="K2426">
        <v>0.76</v>
      </c>
      <c r="L2426">
        <v>0.76</v>
      </c>
      <c r="M2426">
        <v>0.76</v>
      </c>
      <c r="N2426">
        <v>0.76</v>
      </c>
      <c r="O2426">
        <v>0.76</v>
      </c>
      <c r="P2426">
        <v>0.76</v>
      </c>
    </row>
    <row r="2427" spans="1:16" x14ac:dyDescent="0.2">
      <c r="A2427" t="s">
        <v>340</v>
      </c>
      <c r="B2427" t="s">
        <v>211</v>
      </c>
      <c r="C2427" t="s">
        <v>71</v>
      </c>
      <c r="E2427">
        <v>0</v>
      </c>
      <c r="F2427">
        <v>0.2</v>
      </c>
      <c r="G2427">
        <v>0.2</v>
      </c>
      <c r="H2427">
        <v>3.29</v>
      </c>
      <c r="I2427">
        <v>3.29</v>
      </c>
      <c r="J2427">
        <v>3.29</v>
      </c>
      <c r="K2427">
        <v>3.29</v>
      </c>
      <c r="L2427">
        <v>3.29</v>
      </c>
      <c r="M2427">
        <v>3.29</v>
      </c>
      <c r="N2427">
        <v>3.29</v>
      </c>
      <c r="O2427">
        <v>3.29</v>
      </c>
      <c r="P2427">
        <v>3.29</v>
      </c>
    </row>
    <row r="2428" spans="1:16" x14ac:dyDescent="0.2">
      <c r="A2428" t="s">
        <v>340</v>
      </c>
      <c r="B2428" t="s">
        <v>212</v>
      </c>
      <c r="C2428" t="s">
        <v>71</v>
      </c>
      <c r="E2428">
        <v>0.36</v>
      </c>
      <c r="F2428">
        <v>0.36</v>
      </c>
      <c r="G2428">
        <v>0.56999999999999995</v>
      </c>
      <c r="H2428">
        <v>0.56999999999999995</v>
      </c>
      <c r="I2428">
        <v>0.56999999999999995</v>
      </c>
      <c r="J2428">
        <v>0.56999999999999995</v>
      </c>
      <c r="K2428">
        <v>0.56999999999999995</v>
      </c>
      <c r="L2428">
        <v>0.21</v>
      </c>
      <c r="M2428">
        <v>0.21</v>
      </c>
      <c r="N2428">
        <v>0</v>
      </c>
      <c r="O2428">
        <v>0</v>
      </c>
      <c r="P2428">
        <v>0</v>
      </c>
    </row>
    <row r="2429" spans="1:16" x14ac:dyDescent="0.2">
      <c r="A2429" t="s">
        <v>340</v>
      </c>
      <c r="B2429" t="s">
        <v>213</v>
      </c>
      <c r="C2429" t="s">
        <v>71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</row>
    <row r="2430" spans="1:16" x14ac:dyDescent="0.2">
      <c r="A2430" t="s">
        <v>340</v>
      </c>
      <c r="B2430" t="s">
        <v>218</v>
      </c>
      <c r="C2430" t="s">
        <v>71</v>
      </c>
      <c r="E2430">
        <v>-0.59</v>
      </c>
      <c r="F2430">
        <v>-0.59</v>
      </c>
      <c r="G2430">
        <v>-1.81</v>
      </c>
      <c r="H2430">
        <v>-1.81</v>
      </c>
      <c r="I2430">
        <v>-1.81</v>
      </c>
      <c r="J2430">
        <v>-1.81</v>
      </c>
      <c r="K2430">
        <v>-1.81</v>
      </c>
      <c r="L2430">
        <v>-1.81</v>
      </c>
      <c r="M2430">
        <v>-1.81</v>
      </c>
      <c r="N2430">
        <v>-1.81</v>
      </c>
      <c r="O2430">
        <v>-1.81</v>
      </c>
      <c r="P2430">
        <v>-7.46</v>
      </c>
    </row>
    <row r="2431" spans="1:16" x14ac:dyDescent="0.2">
      <c r="A2431" t="s">
        <v>340</v>
      </c>
      <c r="B2431" t="s">
        <v>342</v>
      </c>
      <c r="C2431" t="s">
        <v>71</v>
      </c>
      <c r="E2431">
        <v>7.06</v>
      </c>
      <c r="F2431">
        <v>10.5</v>
      </c>
      <c r="G2431">
        <v>16.23</v>
      </c>
      <c r="H2431">
        <v>23.18</v>
      </c>
      <c r="I2431">
        <v>32.340000000000003</v>
      </c>
      <c r="J2431">
        <v>43.09</v>
      </c>
      <c r="K2431">
        <v>46.28</v>
      </c>
      <c r="L2431">
        <v>48.22</v>
      </c>
      <c r="M2431">
        <v>51.57</v>
      </c>
      <c r="N2431">
        <v>71.23</v>
      </c>
      <c r="O2431">
        <v>79.38</v>
      </c>
      <c r="P2431">
        <v>118.58</v>
      </c>
    </row>
    <row r="2432" spans="1:16" x14ac:dyDescent="0.2">
      <c r="A2432" t="s">
        <v>266</v>
      </c>
      <c r="B2432" t="s">
        <v>267</v>
      </c>
      <c r="C2432" t="s">
        <v>71</v>
      </c>
      <c r="E2432">
        <v>202.31</v>
      </c>
      <c r="F2432">
        <v>204.45</v>
      </c>
      <c r="G2432">
        <v>206.75</v>
      </c>
      <c r="H2432">
        <v>212.74</v>
      </c>
      <c r="I2432">
        <v>220.24</v>
      </c>
      <c r="J2432">
        <v>229.66</v>
      </c>
      <c r="K2432">
        <v>235.18</v>
      </c>
      <c r="L2432">
        <v>240.63</v>
      </c>
      <c r="M2432">
        <v>246.15</v>
      </c>
      <c r="N2432">
        <v>269.82</v>
      </c>
      <c r="O2432">
        <v>276.22000000000003</v>
      </c>
      <c r="P2432">
        <v>295.94</v>
      </c>
    </row>
    <row r="2433" spans="1:16" x14ac:dyDescent="0.2">
      <c r="A2433" t="s">
        <v>270</v>
      </c>
      <c r="B2433" t="s">
        <v>193</v>
      </c>
      <c r="C2433" t="s">
        <v>71</v>
      </c>
      <c r="E2433">
        <v>2.94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</row>
    <row r="2434" spans="1:16" x14ac:dyDescent="0.2">
      <c r="A2434" t="s">
        <v>270</v>
      </c>
      <c r="B2434" t="s">
        <v>194</v>
      </c>
      <c r="C2434" t="s">
        <v>71</v>
      </c>
      <c r="E2434">
        <v>52.29</v>
      </c>
      <c r="F2434">
        <v>62.49</v>
      </c>
      <c r="G2434">
        <v>46</v>
      </c>
      <c r="H2434">
        <v>40.659999999999997</v>
      </c>
      <c r="I2434">
        <v>26.34</v>
      </c>
      <c r="J2434">
        <v>20.43</v>
      </c>
      <c r="K2434">
        <v>17.53</v>
      </c>
      <c r="L2434">
        <v>17.62</v>
      </c>
      <c r="M2434">
        <v>15.87</v>
      </c>
      <c r="N2434">
        <v>8.01</v>
      </c>
      <c r="O2434">
        <v>8.39</v>
      </c>
      <c r="P2434">
        <v>1.71</v>
      </c>
    </row>
    <row r="2435" spans="1:16" x14ac:dyDescent="0.2">
      <c r="A2435" t="s">
        <v>270</v>
      </c>
      <c r="B2435" t="s">
        <v>195</v>
      </c>
      <c r="C2435" t="s">
        <v>71</v>
      </c>
      <c r="E2435">
        <v>11.51</v>
      </c>
      <c r="F2435">
        <v>12.83</v>
      </c>
      <c r="G2435">
        <v>12.49</v>
      </c>
      <c r="H2435">
        <v>12.38</v>
      </c>
      <c r="I2435">
        <v>12.1</v>
      </c>
      <c r="J2435">
        <v>9.5</v>
      </c>
      <c r="K2435">
        <v>7.95</v>
      </c>
      <c r="L2435">
        <v>6.75</v>
      </c>
      <c r="M2435">
        <v>5.46</v>
      </c>
      <c r="N2435">
        <v>1</v>
      </c>
      <c r="O2435">
        <v>0</v>
      </c>
      <c r="P2435">
        <v>0</v>
      </c>
    </row>
    <row r="2436" spans="1:16" x14ac:dyDescent="0.2">
      <c r="A2436" t="s">
        <v>270</v>
      </c>
      <c r="B2436" t="s">
        <v>196</v>
      </c>
      <c r="C2436" t="s">
        <v>71</v>
      </c>
      <c r="E2436">
        <v>23.6</v>
      </c>
      <c r="F2436">
        <v>5.09</v>
      </c>
      <c r="G2436">
        <v>5.09</v>
      </c>
      <c r="H2436">
        <v>5.1100000000000003</v>
      </c>
      <c r="I2436">
        <v>5.09</v>
      </c>
      <c r="J2436">
        <v>5.1100000000000003</v>
      </c>
      <c r="K2436">
        <v>5.09</v>
      </c>
      <c r="L2436">
        <v>5.09</v>
      </c>
      <c r="M2436">
        <v>5.09</v>
      </c>
      <c r="N2436">
        <v>5.09</v>
      </c>
      <c r="O2436">
        <v>5.1100000000000003</v>
      </c>
      <c r="P2436">
        <v>5.09</v>
      </c>
    </row>
    <row r="2437" spans="1:16" x14ac:dyDescent="0.2">
      <c r="A2437" t="s">
        <v>270</v>
      </c>
      <c r="B2437" t="s">
        <v>197</v>
      </c>
      <c r="C2437" t="s">
        <v>71</v>
      </c>
      <c r="E2437">
        <v>11.28</v>
      </c>
      <c r="F2437">
        <v>11.24</v>
      </c>
      <c r="G2437">
        <v>17.2</v>
      </c>
      <c r="H2437">
        <v>18.899999999999999</v>
      </c>
      <c r="I2437">
        <v>27.79</v>
      </c>
      <c r="J2437">
        <v>27.24</v>
      </c>
      <c r="K2437">
        <v>27.36</v>
      </c>
      <c r="L2437">
        <v>30.32</v>
      </c>
      <c r="M2437">
        <v>30.28</v>
      </c>
      <c r="N2437">
        <v>29.78</v>
      </c>
      <c r="O2437">
        <v>29.12</v>
      </c>
      <c r="P2437">
        <v>27.24</v>
      </c>
    </row>
    <row r="2438" spans="1:16" x14ac:dyDescent="0.2">
      <c r="A2438" t="s">
        <v>270</v>
      </c>
      <c r="B2438" t="s">
        <v>198</v>
      </c>
      <c r="C2438" t="s">
        <v>71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</row>
    <row r="2439" spans="1:16" x14ac:dyDescent="0.2">
      <c r="A2439" t="s">
        <v>270</v>
      </c>
      <c r="B2439" t="s">
        <v>199</v>
      </c>
      <c r="C2439" t="s">
        <v>71</v>
      </c>
      <c r="E2439">
        <v>2.4900000000000002</v>
      </c>
      <c r="F2439">
        <v>2.48</v>
      </c>
      <c r="G2439">
        <v>2.48</v>
      </c>
      <c r="H2439">
        <v>2.4900000000000002</v>
      </c>
      <c r="I2439">
        <v>2.4700000000000002</v>
      </c>
      <c r="J2439">
        <v>2.48</v>
      </c>
      <c r="K2439">
        <v>3.1</v>
      </c>
      <c r="L2439">
        <v>2.4700000000000002</v>
      </c>
      <c r="M2439">
        <v>2.4700000000000002</v>
      </c>
      <c r="N2439">
        <v>2.23</v>
      </c>
      <c r="O2439">
        <v>2.2400000000000002</v>
      </c>
      <c r="P2439">
        <v>2.23</v>
      </c>
    </row>
    <row r="2440" spans="1:16" x14ac:dyDescent="0.2">
      <c r="A2440" t="s">
        <v>270</v>
      </c>
      <c r="B2440" t="s">
        <v>200</v>
      </c>
      <c r="C2440" t="s">
        <v>71</v>
      </c>
      <c r="E2440">
        <v>0.9</v>
      </c>
      <c r="F2440">
        <v>1.66</v>
      </c>
      <c r="G2440">
        <v>0.89</v>
      </c>
      <c r="H2440">
        <v>0.9</v>
      </c>
      <c r="I2440">
        <v>1.36</v>
      </c>
      <c r="J2440">
        <v>1.35</v>
      </c>
      <c r="K2440">
        <v>1.52</v>
      </c>
      <c r="L2440">
        <v>1.3</v>
      </c>
      <c r="M2440">
        <v>0.86</v>
      </c>
      <c r="N2440">
        <v>0.86</v>
      </c>
      <c r="O2440">
        <v>0.86</v>
      </c>
      <c r="P2440">
        <v>1</v>
      </c>
    </row>
    <row r="2441" spans="1:16" x14ac:dyDescent="0.2">
      <c r="A2441" t="s">
        <v>270</v>
      </c>
      <c r="B2441" t="s">
        <v>201</v>
      </c>
      <c r="C2441" t="s">
        <v>71</v>
      </c>
      <c r="E2441">
        <v>27.19</v>
      </c>
      <c r="F2441">
        <v>27.11</v>
      </c>
      <c r="G2441">
        <v>27.11</v>
      </c>
      <c r="H2441">
        <v>27.19</v>
      </c>
      <c r="I2441">
        <v>27.11</v>
      </c>
      <c r="J2441">
        <v>27.19</v>
      </c>
      <c r="K2441">
        <v>27.11</v>
      </c>
      <c r="L2441">
        <v>27.11</v>
      </c>
      <c r="M2441">
        <v>27.11</v>
      </c>
      <c r="N2441">
        <v>27.11</v>
      </c>
      <c r="O2441">
        <v>27.19</v>
      </c>
      <c r="P2441">
        <v>27.11</v>
      </c>
    </row>
    <row r="2442" spans="1:16" x14ac:dyDescent="0.2">
      <c r="A2442" t="s">
        <v>270</v>
      </c>
      <c r="B2442" t="s">
        <v>202</v>
      </c>
      <c r="C2442" t="s">
        <v>71</v>
      </c>
      <c r="E2442">
        <v>22.27</v>
      </c>
      <c r="F2442">
        <v>22.64</v>
      </c>
      <c r="G2442">
        <v>23.37</v>
      </c>
      <c r="H2442">
        <v>23.91</v>
      </c>
      <c r="I2442">
        <v>34.6</v>
      </c>
      <c r="J2442">
        <v>38.229999999999997</v>
      </c>
      <c r="K2442">
        <v>38.17</v>
      </c>
      <c r="L2442">
        <v>37.81</v>
      </c>
      <c r="M2442">
        <v>37.94</v>
      </c>
      <c r="N2442">
        <v>37.26</v>
      </c>
      <c r="O2442">
        <v>36.61</v>
      </c>
      <c r="P2442">
        <v>34.340000000000003</v>
      </c>
    </row>
    <row r="2443" spans="1:16" x14ac:dyDescent="0.2">
      <c r="A2443" t="s">
        <v>270</v>
      </c>
      <c r="B2443" t="s">
        <v>203</v>
      </c>
      <c r="C2443" t="s">
        <v>71</v>
      </c>
      <c r="E2443">
        <v>0</v>
      </c>
      <c r="F2443">
        <v>0</v>
      </c>
      <c r="G2443">
        <v>9.64</v>
      </c>
      <c r="H2443">
        <v>16.100000000000001</v>
      </c>
      <c r="I2443">
        <v>20.66</v>
      </c>
      <c r="J2443">
        <v>19.96</v>
      </c>
      <c r="K2443">
        <v>19.899999999999999</v>
      </c>
      <c r="L2443">
        <v>27.41</v>
      </c>
      <c r="M2443">
        <v>32.130000000000003</v>
      </c>
      <c r="N2443">
        <v>39.49</v>
      </c>
      <c r="O2443">
        <v>38.380000000000003</v>
      </c>
      <c r="P2443">
        <v>39.81</v>
      </c>
    </row>
    <row r="2444" spans="1:16" x14ac:dyDescent="0.2">
      <c r="A2444" t="s">
        <v>270</v>
      </c>
      <c r="B2444" t="s">
        <v>204</v>
      </c>
      <c r="C2444" t="s">
        <v>71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3.56</v>
      </c>
      <c r="N2444">
        <v>3.33</v>
      </c>
      <c r="O2444">
        <v>3.15</v>
      </c>
      <c r="P2444">
        <v>2.9</v>
      </c>
    </row>
    <row r="2445" spans="1:16" x14ac:dyDescent="0.2">
      <c r="A2445" t="s">
        <v>270</v>
      </c>
      <c r="B2445" t="s">
        <v>205</v>
      </c>
      <c r="C2445" t="s">
        <v>71</v>
      </c>
      <c r="E2445">
        <v>59.99</v>
      </c>
      <c r="F2445">
        <v>68.56</v>
      </c>
      <c r="G2445">
        <v>74.77</v>
      </c>
      <c r="H2445">
        <v>80.540000000000006</v>
      </c>
      <c r="I2445">
        <v>82.21</v>
      </c>
      <c r="J2445">
        <v>99.04</v>
      </c>
      <c r="K2445">
        <v>103.26</v>
      </c>
      <c r="L2445">
        <v>102.47</v>
      </c>
      <c r="M2445">
        <v>103.17</v>
      </c>
      <c r="N2445">
        <v>132.12</v>
      </c>
      <c r="O2445">
        <v>145.07</v>
      </c>
      <c r="P2445">
        <v>193.75</v>
      </c>
    </row>
    <row r="2446" spans="1:16" x14ac:dyDescent="0.2">
      <c r="A2446" t="s">
        <v>270</v>
      </c>
      <c r="B2446" t="s">
        <v>206</v>
      </c>
      <c r="C2446" t="s">
        <v>71</v>
      </c>
      <c r="E2446">
        <v>29.54</v>
      </c>
      <c r="F2446">
        <v>31.54</v>
      </c>
      <c r="G2446">
        <v>33.71</v>
      </c>
      <c r="H2446">
        <v>38.340000000000003</v>
      </c>
      <c r="I2446">
        <v>42.89</v>
      </c>
      <c r="J2446">
        <v>47.7</v>
      </c>
      <c r="K2446">
        <v>49.88</v>
      </c>
      <c r="L2446">
        <v>52.14</v>
      </c>
      <c r="M2446">
        <v>54.36</v>
      </c>
      <c r="N2446">
        <v>63.11</v>
      </c>
      <c r="O2446">
        <v>65.56</v>
      </c>
      <c r="P2446">
        <v>76.78</v>
      </c>
    </row>
    <row r="2447" spans="1:16" x14ac:dyDescent="0.2">
      <c r="A2447" t="s">
        <v>270</v>
      </c>
      <c r="B2447" t="s">
        <v>343</v>
      </c>
      <c r="C2447" t="s">
        <v>71</v>
      </c>
      <c r="E2447">
        <v>-2.57</v>
      </c>
      <c r="F2447">
        <v>-2.83</v>
      </c>
      <c r="G2447">
        <v>-2.98</v>
      </c>
      <c r="H2447">
        <v>-3.02</v>
      </c>
      <c r="I2447">
        <v>-3.04</v>
      </c>
      <c r="J2447">
        <v>-3.99</v>
      </c>
      <c r="K2447">
        <v>-4.95</v>
      </c>
      <c r="L2447">
        <v>-4.99</v>
      </c>
      <c r="M2447">
        <v>-5.46</v>
      </c>
      <c r="N2447">
        <v>-7.66</v>
      </c>
      <c r="O2447">
        <v>-8.48</v>
      </c>
      <c r="P2447">
        <v>-13.65</v>
      </c>
    </row>
    <row r="2448" spans="1:16" x14ac:dyDescent="0.2">
      <c r="A2448" t="s">
        <v>270</v>
      </c>
      <c r="B2448" t="s">
        <v>210</v>
      </c>
      <c r="C2448" t="s">
        <v>71</v>
      </c>
      <c r="E2448">
        <v>-0.5</v>
      </c>
      <c r="F2448">
        <v>-0.59</v>
      </c>
      <c r="G2448">
        <v>-1.04</v>
      </c>
      <c r="H2448">
        <v>-1.24</v>
      </c>
      <c r="I2448">
        <v>-1.73</v>
      </c>
      <c r="J2448">
        <v>-2.04</v>
      </c>
      <c r="K2448">
        <v>-1.82</v>
      </c>
      <c r="L2448">
        <v>-1.81</v>
      </c>
      <c r="M2448">
        <v>-1.76</v>
      </c>
      <c r="N2448">
        <v>-2</v>
      </c>
      <c r="O2448">
        <v>-1.91</v>
      </c>
      <c r="P2448">
        <v>-1.72</v>
      </c>
    </row>
    <row r="2449" spans="1:16" x14ac:dyDescent="0.2">
      <c r="A2449" t="s">
        <v>270</v>
      </c>
      <c r="B2449" t="s">
        <v>211</v>
      </c>
      <c r="C2449" t="s">
        <v>71</v>
      </c>
      <c r="E2449">
        <v>0</v>
      </c>
      <c r="F2449">
        <v>-0.08</v>
      </c>
      <c r="G2449">
        <v>-0.14000000000000001</v>
      </c>
      <c r="H2449">
        <v>-2.17</v>
      </c>
      <c r="I2449">
        <v>-2.76</v>
      </c>
      <c r="J2449">
        <v>-3.17</v>
      </c>
      <c r="K2449">
        <v>-2.82</v>
      </c>
      <c r="L2449">
        <v>-2.93</v>
      </c>
      <c r="M2449">
        <v>-2.83</v>
      </c>
      <c r="N2449">
        <v>-3.09</v>
      </c>
      <c r="O2449">
        <v>-3.01</v>
      </c>
      <c r="P2449">
        <v>-2.52</v>
      </c>
    </row>
    <row r="2450" spans="1:16" x14ac:dyDescent="0.2">
      <c r="A2450" t="s">
        <v>270</v>
      </c>
      <c r="B2450" t="s">
        <v>212</v>
      </c>
      <c r="C2450" t="s">
        <v>71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</row>
    <row r="2451" spans="1:16" x14ac:dyDescent="0.2">
      <c r="A2451" t="s">
        <v>270</v>
      </c>
      <c r="B2451" t="s">
        <v>213</v>
      </c>
      <c r="C2451" t="s">
        <v>71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</row>
    <row r="2452" spans="1:16" x14ac:dyDescent="0.2">
      <c r="A2452" t="s">
        <v>270</v>
      </c>
      <c r="B2452" t="s">
        <v>344</v>
      </c>
      <c r="C2452" t="s">
        <v>71</v>
      </c>
      <c r="E2452">
        <v>12.11</v>
      </c>
      <c r="F2452">
        <v>13.17</v>
      </c>
      <c r="G2452">
        <v>15.61</v>
      </c>
      <c r="H2452">
        <v>13.17</v>
      </c>
      <c r="I2452">
        <v>10.55</v>
      </c>
      <c r="J2452">
        <v>14.82</v>
      </c>
      <c r="K2452">
        <v>17.190000000000001</v>
      </c>
      <c r="L2452">
        <v>16.43</v>
      </c>
      <c r="M2452">
        <v>17.46</v>
      </c>
      <c r="N2452">
        <v>24.77</v>
      </c>
      <c r="O2452">
        <v>24.29</v>
      </c>
      <c r="P2452">
        <v>15.07</v>
      </c>
    </row>
    <row r="2453" spans="1:16" x14ac:dyDescent="0.2">
      <c r="A2453" t="s">
        <v>270</v>
      </c>
      <c r="B2453" t="s">
        <v>345</v>
      </c>
      <c r="C2453" t="s">
        <v>71</v>
      </c>
      <c r="E2453">
        <v>-3.1</v>
      </c>
      <c r="F2453">
        <v>-1.7</v>
      </c>
      <c r="G2453">
        <v>-5.92</v>
      </c>
      <c r="H2453">
        <v>-3.25</v>
      </c>
      <c r="I2453">
        <v>-3.62</v>
      </c>
      <c r="J2453">
        <v>-6.16</v>
      </c>
      <c r="K2453">
        <v>-3.32</v>
      </c>
      <c r="L2453">
        <v>-3.88</v>
      </c>
      <c r="M2453">
        <v>-4.1900000000000004</v>
      </c>
      <c r="N2453">
        <v>-7.82</v>
      </c>
      <c r="O2453">
        <v>-8.92</v>
      </c>
      <c r="P2453">
        <v>-13.8</v>
      </c>
    </row>
    <row r="2454" spans="1:16" x14ac:dyDescent="0.2">
      <c r="A2454" t="s">
        <v>270</v>
      </c>
      <c r="B2454" t="s">
        <v>272</v>
      </c>
      <c r="C2454" t="s">
        <v>71</v>
      </c>
      <c r="E2454">
        <v>0.27</v>
      </c>
      <c r="F2454">
        <v>0.32</v>
      </c>
      <c r="G2454">
        <v>3.85</v>
      </c>
      <c r="H2454">
        <v>2.1</v>
      </c>
      <c r="I2454">
        <v>6.26</v>
      </c>
      <c r="J2454">
        <v>12.03</v>
      </c>
      <c r="K2454">
        <v>10.59</v>
      </c>
      <c r="L2454">
        <v>11.9</v>
      </c>
      <c r="M2454">
        <v>12</v>
      </c>
      <c r="N2454">
        <v>23.3</v>
      </c>
      <c r="O2454">
        <v>31.98</v>
      </c>
      <c r="P2454">
        <v>77.42</v>
      </c>
    </row>
    <row r="2455" spans="1:16" x14ac:dyDescent="0.2">
      <c r="A2455" t="s">
        <v>270</v>
      </c>
      <c r="B2455" t="s">
        <v>346</v>
      </c>
      <c r="C2455" t="s">
        <v>71</v>
      </c>
      <c r="E2455">
        <v>9.01</v>
      </c>
      <c r="F2455">
        <v>11.47</v>
      </c>
      <c r="G2455">
        <v>9.69</v>
      </c>
      <c r="H2455">
        <v>9.92</v>
      </c>
      <c r="I2455">
        <v>6.93</v>
      </c>
      <c r="J2455">
        <v>8.67</v>
      </c>
      <c r="K2455">
        <v>13.87</v>
      </c>
      <c r="L2455">
        <v>12.55</v>
      </c>
      <c r="M2455">
        <v>13.26</v>
      </c>
      <c r="N2455">
        <v>16.95</v>
      </c>
      <c r="O2455">
        <v>15.37</v>
      </c>
      <c r="P2455">
        <v>1.27</v>
      </c>
    </row>
    <row r="2456" spans="1:16" x14ac:dyDescent="0.2">
      <c r="A2456" t="s">
        <v>270</v>
      </c>
      <c r="B2456" t="s">
        <v>347</v>
      </c>
      <c r="C2456" t="s">
        <v>71</v>
      </c>
      <c r="E2456">
        <v>253.03</v>
      </c>
      <c r="F2456">
        <v>255.33</v>
      </c>
      <c r="G2456">
        <v>264.19</v>
      </c>
      <c r="H2456">
        <v>273.25</v>
      </c>
      <c r="I2456">
        <v>285.63</v>
      </c>
      <c r="J2456">
        <v>303.85000000000002</v>
      </c>
      <c r="K2456">
        <v>308.48</v>
      </c>
      <c r="L2456">
        <v>317.2</v>
      </c>
      <c r="M2456">
        <v>325.7</v>
      </c>
      <c r="N2456">
        <v>361.42</v>
      </c>
      <c r="O2456">
        <v>372.58</v>
      </c>
      <c r="P2456">
        <v>409.14</v>
      </c>
    </row>
    <row r="2457" spans="1:16" x14ac:dyDescent="0.2">
      <c r="A2457" t="s">
        <v>272</v>
      </c>
      <c r="B2457" t="s">
        <v>202</v>
      </c>
      <c r="C2457" t="s">
        <v>71</v>
      </c>
      <c r="E2457">
        <v>0.04</v>
      </c>
      <c r="F2457">
        <v>0.02</v>
      </c>
      <c r="G2457">
        <v>0.7</v>
      </c>
      <c r="H2457">
        <v>0.23</v>
      </c>
      <c r="I2457">
        <v>1.51</v>
      </c>
      <c r="J2457">
        <v>2.57</v>
      </c>
      <c r="K2457">
        <v>2.52</v>
      </c>
      <c r="L2457">
        <v>2.88</v>
      </c>
      <c r="M2457">
        <v>2.76</v>
      </c>
      <c r="N2457">
        <v>3.43</v>
      </c>
      <c r="O2457">
        <v>4.1900000000000004</v>
      </c>
      <c r="P2457">
        <v>6.36</v>
      </c>
    </row>
    <row r="2458" spans="1:16" x14ac:dyDescent="0.2">
      <c r="A2458" t="s">
        <v>272</v>
      </c>
      <c r="B2458" t="s">
        <v>203</v>
      </c>
      <c r="C2458" t="s">
        <v>71</v>
      </c>
      <c r="E2458">
        <v>0</v>
      </c>
      <c r="F2458">
        <v>0</v>
      </c>
      <c r="G2458">
        <v>0.52</v>
      </c>
      <c r="H2458">
        <v>0.59</v>
      </c>
      <c r="I2458">
        <v>0.91</v>
      </c>
      <c r="J2458">
        <v>1.67</v>
      </c>
      <c r="K2458">
        <v>1.67</v>
      </c>
      <c r="L2458">
        <v>1.82</v>
      </c>
      <c r="M2458">
        <v>2.2599999999999998</v>
      </c>
      <c r="N2458">
        <v>3.54</v>
      </c>
      <c r="O2458">
        <v>4.7699999999999996</v>
      </c>
      <c r="P2458">
        <v>8.61</v>
      </c>
    </row>
    <row r="2459" spans="1:16" x14ac:dyDescent="0.2">
      <c r="A2459" t="s">
        <v>272</v>
      </c>
      <c r="B2459" t="s">
        <v>204</v>
      </c>
      <c r="C2459" t="s">
        <v>71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0.49</v>
      </c>
      <c r="N2459">
        <v>0.71</v>
      </c>
      <c r="O2459">
        <v>0.91</v>
      </c>
      <c r="P2459">
        <v>1.1499999999999999</v>
      </c>
    </row>
    <row r="2460" spans="1:16" x14ac:dyDescent="0.2">
      <c r="A2460" t="s">
        <v>272</v>
      </c>
      <c r="B2460" t="s">
        <v>205</v>
      </c>
      <c r="C2460" t="s">
        <v>71</v>
      </c>
      <c r="E2460">
        <v>0.23</v>
      </c>
      <c r="F2460">
        <v>0.3</v>
      </c>
      <c r="G2460">
        <v>2.63</v>
      </c>
      <c r="H2460">
        <v>1.29</v>
      </c>
      <c r="I2460">
        <v>3.83</v>
      </c>
      <c r="J2460">
        <v>7.78</v>
      </c>
      <c r="K2460">
        <v>6.41</v>
      </c>
      <c r="L2460">
        <v>7.2</v>
      </c>
      <c r="M2460">
        <v>6.5</v>
      </c>
      <c r="N2460">
        <v>15.61</v>
      </c>
      <c r="O2460">
        <v>22.11</v>
      </c>
      <c r="P2460">
        <v>61.3</v>
      </c>
    </row>
    <row r="2461" spans="1:16" x14ac:dyDescent="0.2">
      <c r="A2461" t="s">
        <v>259</v>
      </c>
      <c r="B2461" t="s">
        <v>348</v>
      </c>
      <c r="C2461" t="s">
        <v>71</v>
      </c>
      <c r="E2461">
        <v>0.91</v>
      </c>
      <c r="F2461">
        <v>0.86</v>
      </c>
      <c r="G2461">
        <v>1.21</v>
      </c>
      <c r="H2461">
        <v>1.49</v>
      </c>
      <c r="I2461">
        <v>1.35</v>
      </c>
      <c r="J2461">
        <v>0.94</v>
      </c>
      <c r="K2461">
        <v>0.57999999999999996</v>
      </c>
      <c r="L2461">
        <v>0.56000000000000005</v>
      </c>
      <c r="M2461">
        <v>1.26</v>
      </c>
      <c r="N2461">
        <v>1.1499999999999999</v>
      </c>
      <c r="O2461">
        <v>1.17</v>
      </c>
      <c r="P2461">
        <v>4.9800000000000004</v>
      </c>
    </row>
    <row r="2462" spans="1:16" x14ac:dyDescent="0.2">
      <c r="A2462" t="s">
        <v>259</v>
      </c>
      <c r="B2462" t="s">
        <v>261</v>
      </c>
      <c r="C2462" t="s">
        <v>71</v>
      </c>
      <c r="D2462">
        <v>930612</v>
      </c>
      <c r="E2462">
        <v>48915</v>
      </c>
      <c r="F2462">
        <v>50957</v>
      </c>
      <c r="G2462">
        <v>49319</v>
      </c>
      <c r="H2462">
        <v>50818</v>
      </c>
      <c r="I2462">
        <v>52594</v>
      </c>
      <c r="J2462">
        <v>53434</v>
      </c>
      <c r="K2462">
        <v>55047</v>
      </c>
      <c r="L2462">
        <v>55122</v>
      </c>
      <c r="M2462">
        <v>55445</v>
      </c>
      <c r="N2462">
        <v>57969</v>
      </c>
      <c r="O2462">
        <v>58954</v>
      </c>
      <c r="P2462">
        <v>63618</v>
      </c>
    </row>
    <row r="2463" spans="1:16" x14ac:dyDescent="0.2">
      <c r="A2463" t="s">
        <v>259</v>
      </c>
      <c r="B2463" t="s">
        <v>178</v>
      </c>
      <c r="C2463" t="s">
        <v>71</v>
      </c>
      <c r="D2463">
        <v>862455</v>
      </c>
      <c r="E2463">
        <v>46370</v>
      </c>
      <c r="F2463">
        <v>48215</v>
      </c>
      <c r="G2463">
        <v>46484</v>
      </c>
      <c r="H2463">
        <v>47555</v>
      </c>
      <c r="I2463">
        <v>48926</v>
      </c>
      <c r="J2463">
        <v>49399</v>
      </c>
      <c r="K2463">
        <v>50848</v>
      </c>
      <c r="L2463">
        <v>50775</v>
      </c>
      <c r="M2463">
        <v>50965</v>
      </c>
      <c r="N2463">
        <v>53552</v>
      </c>
      <c r="O2463">
        <v>54411</v>
      </c>
      <c r="P2463">
        <v>58496</v>
      </c>
    </row>
    <row r="2464" spans="1:16" x14ac:dyDescent="0.2">
      <c r="A2464" t="s">
        <v>259</v>
      </c>
      <c r="B2464" t="s">
        <v>349</v>
      </c>
      <c r="C2464" t="s">
        <v>71</v>
      </c>
      <c r="E2464">
        <v>0</v>
      </c>
      <c r="F2464">
        <v>0</v>
      </c>
      <c r="G2464">
        <v>0</v>
      </c>
      <c r="H2464">
        <v>13</v>
      </c>
      <c r="I2464">
        <v>14</v>
      </c>
      <c r="J2464">
        <v>14</v>
      </c>
      <c r="K2464">
        <v>14</v>
      </c>
      <c r="L2464">
        <v>14</v>
      </c>
      <c r="M2464">
        <v>14</v>
      </c>
      <c r="N2464">
        <v>48</v>
      </c>
      <c r="O2464">
        <v>51</v>
      </c>
      <c r="P2464">
        <v>199</v>
      </c>
    </row>
    <row r="2465" spans="1:16" x14ac:dyDescent="0.2">
      <c r="A2465" t="s">
        <v>350</v>
      </c>
      <c r="B2465" t="s">
        <v>193</v>
      </c>
      <c r="C2465" t="s">
        <v>71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</row>
    <row r="2466" spans="1:16" x14ac:dyDescent="0.2">
      <c r="A2466" t="s">
        <v>350</v>
      </c>
      <c r="B2466" t="s">
        <v>351</v>
      </c>
      <c r="C2466" t="s">
        <v>71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</row>
    <row r="2467" spans="1:16" x14ac:dyDescent="0.2">
      <c r="A2467" t="s">
        <v>350</v>
      </c>
      <c r="B2467" t="s">
        <v>352</v>
      </c>
      <c r="C2467" t="s">
        <v>71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</row>
    <row r="2468" spans="1:16" x14ac:dyDescent="0.2">
      <c r="A2468" t="s">
        <v>350</v>
      </c>
      <c r="B2468" t="s">
        <v>195</v>
      </c>
      <c r="C2468" t="s">
        <v>71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</row>
    <row r="2469" spans="1:16" x14ac:dyDescent="0.2">
      <c r="A2469" t="s">
        <v>350</v>
      </c>
      <c r="B2469" t="s">
        <v>196</v>
      </c>
      <c r="C2469" t="s">
        <v>71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</row>
    <row r="2470" spans="1:16" x14ac:dyDescent="0.2">
      <c r="A2470" t="s">
        <v>350</v>
      </c>
      <c r="B2470" t="s">
        <v>197</v>
      </c>
      <c r="C2470" t="s">
        <v>71</v>
      </c>
      <c r="E2470">
        <v>0</v>
      </c>
      <c r="F2470">
        <v>0</v>
      </c>
      <c r="G2470">
        <v>397</v>
      </c>
      <c r="H2470">
        <v>470</v>
      </c>
      <c r="I2470">
        <v>1073</v>
      </c>
      <c r="J2470">
        <v>1073</v>
      </c>
      <c r="K2470">
        <v>1073</v>
      </c>
      <c r="L2470">
        <v>1257</v>
      </c>
      <c r="M2470">
        <v>1257</v>
      </c>
      <c r="N2470">
        <v>1257</v>
      </c>
      <c r="O2470">
        <v>1257</v>
      </c>
      <c r="P2470">
        <v>1257</v>
      </c>
    </row>
    <row r="2471" spans="1:16" x14ac:dyDescent="0.2">
      <c r="A2471" t="s">
        <v>350</v>
      </c>
      <c r="B2471" t="s">
        <v>198</v>
      </c>
      <c r="C2471" t="s">
        <v>71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</row>
    <row r="2472" spans="1:16" x14ac:dyDescent="0.2">
      <c r="A2472" t="s">
        <v>350</v>
      </c>
      <c r="B2472" t="s">
        <v>199</v>
      </c>
      <c r="C2472" t="s">
        <v>71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</row>
    <row r="2473" spans="1:16" x14ac:dyDescent="0.2">
      <c r="A2473" t="s">
        <v>350</v>
      </c>
      <c r="B2473" t="s">
        <v>200</v>
      </c>
      <c r="C2473" t="s">
        <v>71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</row>
    <row r="2474" spans="1:16" x14ac:dyDescent="0.2">
      <c r="A2474" t="s">
        <v>350</v>
      </c>
      <c r="B2474" t="s">
        <v>201</v>
      </c>
      <c r="C2474" t="s">
        <v>71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 x14ac:dyDescent="0.2">
      <c r="A2475" t="s">
        <v>350</v>
      </c>
      <c r="B2475" t="s">
        <v>202</v>
      </c>
      <c r="C2475" t="s">
        <v>71</v>
      </c>
      <c r="E2475">
        <v>41</v>
      </c>
      <c r="F2475">
        <v>53</v>
      </c>
      <c r="G2475">
        <v>114</v>
      </c>
      <c r="H2475">
        <v>114</v>
      </c>
      <c r="I2475">
        <v>696</v>
      </c>
      <c r="J2475">
        <v>889</v>
      </c>
      <c r="K2475">
        <v>889</v>
      </c>
      <c r="L2475">
        <v>889</v>
      </c>
      <c r="M2475">
        <v>889</v>
      </c>
      <c r="N2475">
        <v>889</v>
      </c>
      <c r="O2475">
        <v>889</v>
      </c>
      <c r="P2475">
        <v>889</v>
      </c>
    </row>
    <row r="2476" spans="1:16" x14ac:dyDescent="0.2">
      <c r="A2476" t="s">
        <v>350</v>
      </c>
      <c r="B2476" t="s">
        <v>203</v>
      </c>
      <c r="C2476" t="s">
        <v>71</v>
      </c>
      <c r="E2476">
        <v>0</v>
      </c>
      <c r="F2476">
        <v>0</v>
      </c>
      <c r="G2476">
        <v>439</v>
      </c>
      <c r="H2476">
        <v>702</v>
      </c>
      <c r="I2476">
        <v>882</v>
      </c>
      <c r="J2476">
        <v>882</v>
      </c>
      <c r="K2476">
        <v>882</v>
      </c>
      <c r="L2476">
        <v>1145</v>
      </c>
      <c r="M2476">
        <v>1340</v>
      </c>
      <c r="N2476">
        <v>1664</v>
      </c>
      <c r="O2476">
        <v>1664</v>
      </c>
      <c r="P2476">
        <v>1855</v>
      </c>
    </row>
    <row r="2477" spans="1:16" x14ac:dyDescent="0.2">
      <c r="A2477" t="s">
        <v>350</v>
      </c>
      <c r="B2477" t="s">
        <v>204</v>
      </c>
      <c r="C2477" t="s">
        <v>71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</row>
    <row r="2478" spans="1:16" x14ac:dyDescent="0.2">
      <c r="A2478" t="s">
        <v>350</v>
      </c>
      <c r="B2478" t="s">
        <v>205</v>
      </c>
      <c r="C2478" t="s">
        <v>71</v>
      </c>
      <c r="E2478">
        <v>244</v>
      </c>
      <c r="F2478">
        <v>498</v>
      </c>
      <c r="G2478">
        <v>745</v>
      </c>
      <c r="H2478">
        <v>858</v>
      </c>
      <c r="I2478">
        <v>967</v>
      </c>
      <c r="J2478">
        <v>1425</v>
      </c>
      <c r="K2478">
        <v>1491</v>
      </c>
      <c r="L2478">
        <v>1491</v>
      </c>
      <c r="M2478">
        <v>1491</v>
      </c>
      <c r="N2478">
        <v>1944</v>
      </c>
      <c r="O2478">
        <v>2157</v>
      </c>
      <c r="P2478">
        <v>2977</v>
      </c>
    </row>
    <row r="2479" spans="1:16" x14ac:dyDescent="0.2">
      <c r="A2479" t="s">
        <v>350</v>
      </c>
      <c r="B2479" t="s">
        <v>206</v>
      </c>
      <c r="C2479" t="s">
        <v>71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</row>
    <row r="2480" spans="1:16" x14ac:dyDescent="0.2">
      <c r="A2480" t="s">
        <v>350</v>
      </c>
      <c r="B2480" t="s">
        <v>207</v>
      </c>
      <c r="C2480" t="s">
        <v>71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</row>
    <row r="2481" spans="1:17" x14ac:dyDescent="0.2">
      <c r="A2481" t="s">
        <v>350</v>
      </c>
      <c r="B2481" t="s">
        <v>208</v>
      </c>
      <c r="C2481" t="s">
        <v>71</v>
      </c>
      <c r="E2481">
        <v>666</v>
      </c>
      <c r="F2481">
        <v>692</v>
      </c>
      <c r="G2481">
        <v>692</v>
      </c>
      <c r="H2481">
        <v>692</v>
      </c>
      <c r="I2481">
        <v>692</v>
      </c>
      <c r="J2481">
        <v>692</v>
      </c>
      <c r="K2481">
        <v>692</v>
      </c>
      <c r="L2481">
        <v>692</v>
      </c>
      <c r="M2481">
        <v>692</v>
      </c>
      <c r="N2481">
        <v>692</v>
      </c>
      <c r="O2481">
        <v>692</v>
      </c>
      <c r="P2481">
        <v>692</v>
      </c>
    </row>
    <row r="2482" spans="1:17" x14ac:dyDescent="0.2">
      <c r="A2482" t="s">
        <v>350</v>
      </c>
      <c r="B2482" t="s">
        <v>209</v>
      </c>
      <c r="C2482" t="s">
        <v>71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382</v>
      </c>
      <c r="K2482">
        <v>763</v>
      </c>
      <c r="L2482">
        <v>763</v>
      </c>
      <c r="M2482">
        <v>948</v>
      </c>
      <c r="N2482">
        <v>1711</v>
      </c>
      <c r="O2482">
        <v>1964</v>
      </c>
      <c r="P2482">
        <v>3730</v>
      </c>
    </row>
    <row r="2483" spans="1:17" x14ac:dyDescent="0.2">
      <c r="A2483" t="s">
        <v>350</v>
      </c>
      <c r="B2483" t="s">
        <v>210</v>
      </c>
      <c r="C2483" t="s">
        <v>71</v>
      </c>
      <c r="E2483">
        <v>0</v>
      </c>
      <c r="F2483">
        <v>0</v>
      </c>
      <c r="G2483">
        <v>0</v>
      </c>
      <c r="H2483">
        <v>165</v>
      </c>
      <c r="I2483">
        <v>165</v>
      </c>
      <c r="J2483">
        <v>165</v>
      </c>
      <c r="K2483">
        <v>165</v>
      </c>
      <c r="L2483">
        <v>165</v>
      </c>
      <c r="M2483">
        <v>165</v>
      </c>
      <c r="N2483">
        <v>165</v>
      </c>
      <c r="O2483">
        <v>165</v>
      </c>
      <c r="P2483">
        <v>165</v>
      </c>
    </row>
    <row r="2484" spans="1:17" x14ac:dyDescent="0.2">
      <c r="A2484" t="s">
        <v>350</v>
      </c>
      <c r="B2484" t="s">
        <v>211</v>
      </c>
      <c r="C2484" t="s">
        <v>71</v>
      </c>
      <c r="E2484">
        <v>0</v>
      </c>
      <c r="F2484">
        <v>38</v>
      </c>
      <c r="G2484">
        <v>38</v>
      </c>
      <c r="H2484">
        <v>598</v>
      </c>
      <c r="I2484">
        <v>598</v>
      </c>
      <c r="J2484">
        <v>598</v>
      </c>
      <c r="K2484">
        <v>598</v>
      </c>
      <c r="L2484">
        <v>598</v>
      </c>
      <c r="M2484">
        <v>598</v>
      </c>
      <c r="N2484">
        <v>598</v>
      </c>
      <c r="O2484">
        <v>598</v>
      </c>
      <c r="P2484">
        <v>598</v>
      </c>
    </row>
    <row r="2485" spans="1:17" x14ac:dyDescent="0.2">
      <c r="A2485" t="s">
        <v>350</v>
      </c>
      <c r="B2485" t="s">
        <v>212</v>
      </c>
      <c r="C2485" t="s">
        <v>71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</row>
    <row r="2486" spans="1:17" x14ac:dyDescent="0.2">
      <c r="A2486" t="s">
        <v>350</v>
      </c>
      <c r="B2486" t="s">
        <v>213</v>
      </c>
      <c r="C2486" t="s">
        <v>71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</row>
    <row r="2487" spans="1:17" x14ac:dyDescent="0.2">
      <c r="A2487" t="s">
        <v>350</v>
      </c>
      <c r="B2487" t="s">
        <v>342</v>
      </c>
      <c r="C2487" t="s">
        <v>71</v>
      </c>
      <c r="E2487">
        <v>952</v>
      </c>
      <c r="F2487">
        <v>1281</v>
      </c>
      <c r="G2487">
        <v>2425</v>
      </c>
      <c r="H2487">
        <v>3600</v>
      </c>
      <c r="I2487">
        <v>5074</v>
      </c>
      <c r="J2487">
        <v>6107</v>
      </c>
      <c r="K2487">
        <v>6555</v>
      </c>
      <c r="L2487">
        <v>7001</v>
      </c>
      <c r="M2487">
        <v>7380</v>
      </c>
      <c r="N2487">
        <v>8921</v>
      </c>
      <c r="O2487">
        <v>9387</v>
      </c>
      <c r="P2487">
        <v>12164</v>
      </c>
    </row>
    <row r="2488" spans="1:17" x14ac:dyDescent="0.2">
      <c r="A2488" t="s">
        <v>230</v>
      </c>
      <c r="B2488" t="s">
        <v>353</v>
      </c>
      <c r="C2488" t="s">
        <v>71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1</v>
      </c>
      <c r="Q2488">
        <v>10360</v>
      </c>
    </row>
    <row r="2489" spans="1:17" x14ac:dyDescent="0.2">
      <c r="A2489" t="s">
        <v>230</v>
      </c>
      <c r="B2489" t="s">
        <v>354</v>
      </c>
      <c r="C2489" t="s">
        <v>71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1</v>
      </c>
      <c r="Q2489">
        <v>11010</v>
      </c>
    </row>
    <row r="2490" spans="1:17" x14ac:dyDescent="0.2">
      <c r="A2490" t="s">
        <v>230</v>
      </c>
      <c r="B2490" t="s">
        <v>355</v>
      </c>
      <c r="C2490" t="s">
        <v>71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1</v>
      </c>
      <c r="Q2490">
        <v>2680</v>
      </c>
    </row>
    <row r="2491" spans="1:17" x14ac:dyDescent="0.2">
      <c r="A2491" t="s">
        <v>230</v>
      </c>
      <c r="B2491" t="s">
        <v>356</v>
      </c>
      <c r="C2491" t="s">
        <v>71</v>
      </c>
      <c r="E2491">
        <v>0</v>
      </c>
      <c r="F2491">
        <v>0</v>
      </c>
      <c r="G2491">
        <v>0</v>
      </c>
      <c r="H2491">
        <v>0</v>
      </c>
      <c r="I2491">
        <v>0.21</v>
      </c>
      <c r="J2491">
        <v>0.21</v>
      </c>
      <c r="K2491">
        <v>0.21</v>
      </c>
      <c r="L2491">
        <v>0.21</v>
      </c>
      <c r="M2491">
        <v>0.21</v>
      </c>
      <c r="N2491">
        <v>0.21</v>
      </c>
      <c r="O2491">
        <v>0.21</v>
      </c>
      <c r="P2491">
        <v>1</v>
      </c>
      <c r="Q2491">
        <v>4875</v>
      </c>
    </row>
    <row r="2492" spans="1:17" x14ac:dyDescent="0.2">
      <c r="A2492" t="s">
        <v>340</v>
      </c>
      <c r="B2492" t="s">
        <v>193</v>
      </c>
      <c r="C2492" t="s">
        <v>49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</row>
    <row r="2493" spans="1:17" x14ac:dyDescent="0.2">
      <c r="A2493" t="s">
        <v>340</v>
      </c>
      <c r="B2493" t="s">
        <v>194</v>
      </c>
      <c r="C2493" t="s">
        <v>49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</row>
    <row r="2494" spans="1:17" x14ac:dyDescent="0.2">
      <c r="A2494" t="s">
        <v>340</v>
      </c>
      <c r="B2494" t="s">
        <v>195</v>
      </c>
      <c r="C2494" t="s">
        <v>49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</row>
    <row r="2495" spans="1:17" x14ac:dyDescent="0.2">
      <c r="A2495" t="s">
        <v>340</v>
      </c>
      <c r="B2495" t="s">
        <v>196</v>
      </c>
      <c r="C2495" t="s">
        <v>49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</row>
    <row r="2496" spans="1:17" x14ac:dyDescent="0.2">
      <c r="A2496" t="s">
        <v>340</v>
      </c>
      <c r="B2496" t="s">
        <v>197</v>
      </c>
      <c r="C2496" t="s">
        <v>49</v>
      </c>
      <c r="E2496">
        <v>0</v>
      </c>
      <c r="F2496">
        <v>0</v>
      </c>
      <c r="G2496">
        <v>0.1</v>
      </c>
      <c r="H2496">
        <v>1.8</v>
      </c>
      <c r="I2496">
        <v>1.8</v>
      </c>
      <c r="J2496">
        <v>1.8</v>
      </c>
      <c r="K2496">
        <v>1.8</v>
      </c>
      <c r="L2496">
        <v>1.8</v>
      </c>
      <c r="M2496">
        <v>1.8</v>
      </c>
      <c r="N2496">
        <v>1.8</v>
      </c>
      <c r="O2496">
        <v>1.8</v>
      </c>
      <c r="P2496">
        <v>1.8</v>
      </c>
    </row>
    <row r="2497" spans="1:16" x14ac:dyDescent="0.2">
      <c r="A2497" t="s">
        <v>340</v>
      </c>
      <c r="B2497" t="s">
        <v>198</v>
      </c>
      <c r="C2497" t="s">
        <v>49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</row>
    <row r="2498" spans="1:16" x14ac:dyDescent="0.2">
      <c r="A2498" t="s">
        <v>340</v>
      </c>
      <c r="B2498" t="s">
        <v>199</v>
      </c>
      <c r="C2498" t="s">
        <v>49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</row>
    <row r="2499" spans="1:16" x14ac:dyDescent="0.2">
      <c r="A2499" t="s">
        <v>340</v>
      </c>
      <c r="B2499" t="s">
        <v>200</v>
      </c>
      <c r="C2499" t="s">
        <v>49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</row>
    <row r="2500" spans="1:16" x14ac:dyDescent="0.2">
      <c r="A2500" t="s">
        <v>340</v>
      </c>
      <c r="B2500" t="s">
        <v>201</v>
      </c>
      <c r="C2500" t="s">
        <v>49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</row>
    <row r="2501" spans="1:16" x14ac:dyDescent="0.2">
      <c r="A2501" t="s">
        <v>340</v>
      </c>
      <c r="B2501" t="s">
        <v>202</v>
      </c>
      <c r="C2501" t="s">
        <v>49</v>
      </c>
      <c r="E2501">
        <v>0.02</v>
      </c>
      <c r="F2501">
        <v>0.02</v>
      </c>
      <c r="G2501">
        <v>0.02</v>
      </c>
      <c r="H2501">
        <v>0.02</v>
      </c>
      <c r="I2501">
        <v>2</v>
      </c>
      <c r="J2501">
        <v>2</v>
      </c>
      <c r="K2501">
        <v>2</v>
      </c>
      <c r="L2501">
        <v>2</v>
      </c>
      <c r="M2501">
        <v>2</v>
      </c>
      <c r="N2501">
        <v>2</v>
      </c>
      <c r="O2501">
        <v>2</v>
      </c>
      <c r="P2501">
        <v>2</v>
      </c>
    </row>
    <row r="2502" spans="1:16" x14ac:dyDescent="0.2">
      <c r="A2502" t="s">
        <v>340</v>
      </c>
      <c r="B2502" t="s">
        <v>203</v>
      </c>
      <c r="C2502" t="s">
        <v>49</v>
      </c>
      <c r="E2502">
        <v>0</v>
      </c>
      <c r="F2502">
        <v>0</v>
      </c>
      <c r="G2502">
        <v>1.32</v>
      </c>
      <c r="H2502">
        <v>2.82</v>
      </c>
      <c r="I2502">
        <v>4.32</v>
      </c>
      <c r="J2502">
        <v>4.32</v>
      </c>
      <c r="K2502">
        <v>4.32</v>
      </c>
      <c r="L2502">
        <v>4.32</v>
      </c>
      <c r="M2502">
        <v>5</v>
      </c>
      <c r="N2502">
        <v>5</v>
      </c>
      <c r="O2502">
        <v>5</v>
      </c>
      <c r="P2502">
        <v>5</v>
      </c>
    </row>
    <row r="2503" spans="1:16" x14ac:dyDescent="0.2">
      <c r="A2503" t="s">
        <v>340</v>
      </c>
      <c r="B2503" t="s">
        <v>204</v>
      </c>
      <c r="C2503" t="s">
        <v>49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1</v>
      </c>
      <c r="N2503">
        <v>1</v>
      </c>
      <c r="O2503">
        <v>1</v>
      </c>
      <c r="P2503">
        <v>1</v>
      </c>
    </row>
    <row r="2504" spans="1:16" x14ac:dyDescent="0.2">
      <c r="A2504" t="s">
        <v>340</v>
      </c>
      <c r="B2504" t="s">
        <v>205</v>
      </c>
      <c r="C2504" t="s">
        <v>49</v>
      </c>
      <c r="E2504">
        <v>3</v>
      </c>
      <c r="F2504">
        <v>6</v>
      </c>
      <c r="G2504">
        <v>9</v>
      </c>
      <c r="H2504">
        <v>11.66</v>
      </c>
      <c r="I2504">
        <v>20.04</v>
      </c>
      <c r="J2504">
        <v>26.67</v>
      </c>
      <c r="K2504">
        <v>29.9</v>
      </c>
      <c r="L2504">
        <v>32.99</v>
      </c>
      <c r="M2504">
        <v>33.9</v>
      </c>
      <c r="N2504">
        <v>51.18</v>
      </c>
      <c r="O2504">
        <v>56.45</v>
      </c>
      <c r="P2504">
        <v>90.34</v>
      </c>
    </row>
    <row r="2505" spans="1:16" x14ac:dyDescent="0.2">
      <c r="A2505" t="s">
        <v>340</v>
      </c>
      <c r="B2505" t="s">
        <v>206</v>
      </c>
      <c r="C2505" t="s">
        <v>49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</row>
    <row r="2506" spans="1:16" x14ac:dyDescent="0.2">
      <c r="A2506" t="s">
        <v>340</v>
      </c>
      <c r="B2506" t="s">
        <v>207</v>
      </c>
      <c r="C2506" t="s">
        <v>49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</row>
    <row r="2507" spans="1:16" x14ac:dyDescent="0.2">
      <c r="A2507" t="s">
        <v>340</v>
      </c>
      <c r="B2507" t="s">
        <v>208</v>
      </c>
      <c r="C2507" t="s">
        <v>49</v>
      </c>
      <c r="E2507">
        <v>4.37</v>
      </c>
      <c r="F2507">
        <v>4.8600000000000003</v>
      </c>
      <c r="G2507">
        <v>6.28</v>
      </c>
      <c r="H2507">
        <v>7.6</v>
      </c>
      <c r="I2507">
        <v>7.6</v>
      </c>
      <c r="J2507">
        <v>7.6</v>
      </c>
      <c r="K2507">
        <v>7.6</v>
      </c>
      <c r="L2507">
        <v>7.6</v>
      </c>
      <c r="M2507">
        <v>7.6</v>
      </c>
      <c r="N2507">
        <v>7.6</v>
      </c>
      <c r="O2507">
        <v>7.6</v>
      </c>
      <c r="P2507">
        <v>7.6</v>
      </c>
    </row>
    <row r="2508" spans="1:16" x14ac:dyDescent="0.2">
      <c r="A2508" t="s">
        <v>340</v>
      </c>
      <c r="B2508" t="s">
        <v>209</v>
      </c>
      <c r="C2508" t="s">
        <v>49</v>
      </c>
      <c r="E2508">
        <v>0</v>
      </c>
      <c r="F2508">
        <v>0</v>
      </c>
      <c r="G2508">
        <v>0</v>
      </c>
      <c r="H2508">
        <v>0</v>
      </c>
      <c r="I2508">
        <v>3.16</v>
      </c>
      <c r="J2508">
        <v>7.44</v>
      </c>
      <c r="K2508">
        <v>9.08</v>
      </c>
      <c r="L2508">
        <v>11.42</v>
      </c>
      <c r="M2508">
        <v>12.12</v>
      </c>
      <c r="N2508">
        <v>19.09</v>
      </c>
      <c r="O2508">
        <v>20.69</v>
      </c>
      <c r="P2508">
        <v>36.72</v>
      </c>
    </row>
    <row r="2509" spans="1:16" x14ac:dyDescent="0.2">
      <c r="A2509" t="s">
        <v>340</v>
      </c>
      <c r="B2509" t="s">
        <v>210</v>
      </c>
      <c r="C2509" t="s">
        <v>49</v>
      </c>
      <c r="E2509">
        <v>0</v>
      </c>
      <c r="F2509">
        <v>0</v>
      </c>
      <c r="G2509">
        <v>0</v>
      </c>
      <c r="H2509">
        <v>0.5</v>
      </c>
      <c r="I2509">
        <v>0.5</v>
      </c>
      <c r="J2509">
        <v>0.5</v>
      </c>
      <c r="K2509">
        <v>0.5</v>
      </c>
      <c r="L2509">
        <v>0.5</v>
      </c>
      <c r="M2509">
        <v>0.5</v>
      </c>
      <c r="N2509">
        <v>0.5</v>
      </c>
      <c r="O2509">
        <v>0.5</v>
      </c>
      <c r="P2509">
        <v>0.5</v>
      </c>
    </row>
    <row r="2510" spans="1:16" x14ac:dyDescent="0.2">
      <c r="A2510" t="s">
        <v>340</v>
      </c>
      <c r="B2510" t="s">
        <v>211</v>
      </c>
      <c r="C2510" t="s">
        <v>49</v>
      </c>
      <c r="E2510">
        <v>0</v>
      </c>
      <c r="F2510">
        <v>0</v>
      </c>
      <c r="G2510">
        <v>0</v>
      </c>
      <c r="H2510">
        <v>0.5</v>
      </c>
      <c r="I2510">
        <v>0.5</v>
      </c>
      <c r="J2510">
        <v>0.5</v>
      </c>
      <c r="K2510">
        <v>0.5</v>
      </c>
      <c r="L2510">
        <v>0.5</v>
      </c>
      <c r="M2510">
        <v>0.5</v>
      </c>
      <c r="N2510">
        <v>0.5</v>
      </c>
      <c r="O2510">
        <v>0.5</v>
      </c>
      <c r="P2510">
        <v>0.5</v>
      </c>
    </row>
    <row r="2511" spans="1:16" x14ac:dyDescent="0.2">
      <c r="A2511" t="s">
        <v>340</v>
      </c>
      <c r="B2511" t="s">
        <v>212</v>
      </c>
      <c r="C2511" t="s">
        <v>49</v>
      </c>
      <c r="E2511">
        <v>0.03</v>
      </c>
      <c r="F2511">
        <v>0.03</v>
      </c>
      <c r="G2511">
        <v>0.03</v>
      </c>
      <c r="H2511">
        <v>0.03</v>
      </c>
      <c r="I2511">
        <v>0.03</v>
      </c>
      <c r="J2511">
        <v>0.03</v>
      </c>
      <c r="K2511">
        <v>0.03</v>
      </c>
      <c r="L2511">
        <v>0.01</v>
      </c>
      <c r="M2511">
        <v>0.01</v>
      </c>
      <c r="N2511">
        <v>0</v>
      </c>
      <c r="O2511">
        <v>0</v>
      </c>
      <c r="P2511">
        <v>0</v>
      </c>
    </row>
    <row r="2512" spans="1:16" x14ac:dyDescent="0.2">
      <c r="A2512" t="s">
        <v>340</v>
      </c>
      <c r="B2512" t="s">
        <v>213</v>
      </c>
      <c r="C2512" t="s">
        <v>49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</row>
    <row r="2513" spans="1:16" x14ac:dyDescent="0.2">
      <c r="A2513" t="s">
        <v>340</v>
      </c>
      <c r="B2513" t="s">
        <v>218</v>
      </c>
      <c r="C2513" t="s">
        <v>49</v>
      </c>
      <c r="E2513">
        <v>-0.68</v>
      </c>
      <c r="F2513">
        <v>-0.68</v>
      </c>
      <c r="G2513">
        <v>-1.96</v>
      </c>
      <c r="H2513">
        <v>-3.92</v>
      </c>
      <c r="I2513">
        <v>-4.34</v>
      </c>
      <c r="J2513">
        <v>-4.34</v>
      </c>
      <c r="K2513">
        <v>-4.34</v>
      </c>
      <c r="L2513">
        <v>-4.34</v>
      </c>
      <c r="M2513">
        <v>-4.34</v>
      </c>
      <c r="N2513">
        <v>-4.34</v>
      </c>
      <c r="O2513">
        <v>-4.34</v>
      </c>
      <c r="P2513">
        <v>-9.15</v>
      </c>
    </row>
    <row r="2514" spans="1:16" x14ac:dyDescent="0.2">
      <c r="A2514" t="s">
        <v>340</v>
      </c>
      <c r="B2514" t="s">
        <v>342</v>
      </c>
      <c r="C2514" t="s">
        <v>49</v>
      </c>
      <c r="E2514">
        <v>6.74</v>
      </c>
      <c r="F2514">
        <v>10.220000000000001</v>
      </c>
      <c r="G2514">
        <v>14.79</v>
      </c>
      <c r="H2514">
        <v>21.03</v>
      </c>
      <c r="I2514">
        <v>35.61</v>
      </c>
      <c r="J2514">
        <v>46.52</v>
      </c>
      <c r="K2514">
        <v>51.39</v>
      </c>
      <c r="L2514">
        <v>56.8</v>
      </c>
      <c r="M2514">
        <v>60.08</v>
      </c>
      <c r="N2514">
        <v>84.32</v>
      </c>
      <c r="O2514">
        <v>91.2</v>
      </c>
      <c r="P2514">
        <v>136.31</v>
      </c>
    </row>
    <row r="2515" spans="1:16" x14ac:dyDescent="0.2">
      <c r="A2515" t="s">
        <v>266</v>
      </c>
      <c r="B2515" t="s">
        <v>267</v>
      </c>
      <c r="C2515" t="s">
        <v>49</v>
      </c>
      <c r="E2515">
        <v>202.31</v>
      </c>
      <c r="F2515">
        <v>204.45</v>
      </c>
      <c r="G2515">
        <v>206.75</v>
      </c>
      <c r="H2515">
        <v>212.74</v>
      </c>
      <c r="I2515">
        <v>220.24</v>
      </c>
      <c r="J2515">
        <v>229.66</v>
      </c>
      <c r="K2515">
        <v>235.18</v>
      </c>
      <c r="L2515">
        <v>240.63</v>
      </c>
      <c r="M2515">
        <v>246.15</v>
      </c>
      <c r="N2515">
        <v>269.82</v>
      </c>
      <c r="O2515">
        <v>276.22000000000003</v>
      </c>
      <c r="P2515">
        <v>295.94</v>
      </c>
    </row>
    <row r="2516" spans="1:16" x14ac:dyDescent="0.2">
      <c r="A2516" t="s">
        <v>270</v>
      </c>
      <c r="B2516" t="s">
        <v>193</v>
      </c>
      <c r="C2516" t="s">
        <v>49</v>
      </c>
      <c r="E2516">
        <v>2.97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</row>
    <row r="2517" spans="1:16" x14ac:dyDescent="0.2">
      <c r="A2517" t="s">
        <v>270</v>
      </c>
      <c r="B2517" t="s">
        <v>194</v>
      </c>
      <c r="C2517" t="s">
        <v>49</v>
      </c>
      <c r="E2517">
        <v>52.7</v>
      </c>
      <c r="F2517">
        <v>63.01</v>
      </c>
      <c r="G2517">
        <v>51.95</v>
      </c>
      <c r="H2517">
        <v>37.090000000000003</v>
      </c>
      <c r="I2517">
        <v>21.27</v>
      </c>
      <c r="J2517">
        <v>17.3</v>
      </c>
      <c r="K2517">
        <v>12.36</v>
      </c>
      <c r="L2517">
        <v>14.35</v>
      </c>
      <c r="M2517">
        <v>13</v>
      </c>
      <c r="N2517">
        <v>7.27</v>
      </c>
      <c r="O2517">
        <v>8.24</v>
      </c>
      <c r="P2517">
        <v>1.6</v>
      </c>
    </row>
    <row r="2518" spans="1:16" x14ac:dyDescent="0.2">
      <c r="A2518" t="s">
        <v>270</v>
      </c>
      <c r="B2518" t="s">
        <v>195</v>
      </c>
      <c r="C2518" t="s">
        <v>49</v>
      </c>
      <c r="E2518">
        <v>11.51</v>
      </c>
      <c r="F2518">
        <v>12.92</v>
      </c>
      <c r="G2518">
        <v>12.8</v>
      </c>
      <c r="H2518">
        <v>12.58</v>
      </c>
      <c r="I2518">
        <v>12.29</v>
      </c>
      <c r="J2518">
        <v>9.61</v>
      </c>
      <c r="K2518">
        <v>7.91</v>
      </c>
      <c r="L2518">
        <v>6.78</v>
      </c>
      <c r="M2518">
        <v>5.71</v>
      </c>
      <c r="N2518">
        <v>1.01</v>
      </c>
      <c r="O2518">
        <v>0</v>
      </c>
      <c r="P2518">
        <v>0</v>
      </c>
    </row>
    <row r="2519" spans="1:16" x14ac:dyDescent="0.2">
      <c r="A2519" t="s">
        <v>270</v>
      </c>
      <c r="B2519" t="s">
        <v>196</v>
      </c>
      <c r="C2519" t="s">
        <v>49</v>
      </c>
      <c r="E2519">
        <v>23.6</v>
      </c>
      <c r="F2519">
        <v>5.09</v>
      </c>
      <c r="G2519">
        <v>5.09</v>
      </c>
      <c r="H2519">
        <v>5.1100000000000003</v>
      </c>
      <c r="I2519">
        <v>5.09</v>
      </c>
      <c r="J2519">
        <v>5.1100000000000003</v>
      </c>
      <c r="K2519">
        <v>5.09</v>
      </c>
      <c r="L2519">
        <v>5.09</v>
      </c>
      <c r="M2519">
        <v>5.09</v>
      </c>
      <c r="N2519">
        <v>5.09</v>
      </c>
      <c r="O2519">
        <v>5.1100000000000003</v>
      </c>
      <c r="P2519">
        <v>5.09</v>
      </c>
    </row>
    <row r="2520" spans="1:16" x14ac:dyDescent="0.2">
      <c r="A2520" t="s">
        <v>270</v>
      </c>
      <c r="B2520" t="s">
        <v>197</v>
      </c>
      <c r="C2520" t="s">
        <v>49</v>
      </c>
      <c r="E2520">
        <v>11.31</v>
      </c>
      <c r="F2520">
        <v>11.25</v>
      </c>
      <c r="G2520">
        <v>12.08</v>
      </c>
      <c r="H2520">
        <v>25.38</v>
      </c>
      <c r="I2520">
        <v>24.61</v>
      </c>
      <c r="J2520">
        <v>24.3</v>
      </c>
      <c r="K2520">
        <v>24.18</v>
      </c>
      <c r="L2520">
        <v>24.21</v>
      </c>
      <c r="M2520">
        <v>24.23</v>
      </c>
      <c r="N2520">
        <v>23.23</v>
      </c>
      <c r="O2520">
        <v>22.97</v>
      </c>
      <c r="P2520">
        <v>21.5</v>
      </c>
    </row>
    <row r="2521" spans="1:16" x14ac:dyDescent="0.2">
      <c r="A2521" t="s">
        <v>270</v>
      </c>
      <c r="B2521" t="s">
        <v>198</v>
      </c>
      <c r="C2521" t="s">
        <v>49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</row>
    <row r="2522" spans="1:16" x14ac:dyDescent="0.2">
      <c r="A2522" t="s">
        <v>270</v>
      </c>
      <c r="B2522" t="s">
        <v>199</v>
      </c>
      <c r="C2522" t="s">
        <v>49</v>
      </c>
      <c r="E2522">
        <v>2.4900000000000002</v>
      </c>
      <c r="F2522">
        <v>3.06</v>
      </c>
      <c r="G2522">
        <v>2.48</v>
      </c>
      <c r="H2522">
        <v>2.4900000000000002</v>
      </c>
      <c r="I2522">
        <v>2.4700000000000002</v>
      </c>
      <c r="J2522">
        <v>2.48</v>
      </c>
      <c r="K2522">
        <v>2.98</v>
      </c>
      <c r="L2522">
        <v>2.4700000000000002</v>
      </c>
      <c r="M2522">
        <v>2.4700000000000002</v>
      </c>
      <c r="N2522">
        <v>2.23</v>
      </c>
      <c r="O2522">
        <v>2.2400000000000002</v>
      </c>
      <c r="P2522">
        <v>2.4</v>
      </c>
    </row>
    <row r="2523" spans="1:16" x14ac:dyDescent="0.2">
      <c r="A2523" t="s">
        <v>270</v>
      </c>
      <c r="B2523" t="s">
        <v>200</v>
      </c>
      <c r="C2523" t="s">
        <v>49</v>
      </c>
      <c r="E2523">
        <v>0.9</v>
      </c>
      <c r="F2523">
        <v>1.7</v>
      </c>
      <c r="G2523">
        <v>0.89</v>
      </c>
      <c r="H2523">
        <v>0.9</v>
      </c>
      <c r="I2523">
        <v>1.44</v>
      </c>
      <c r="J2523">
        <v>1.39</v>
      </c>
      <c r="K2523">
        <v>1.47</v>
      </c>
      <c r="L2523">
        <v>1.37</v>
      </c>
      <c r="M2523">
        <v>1.26</v>
      </c>
      <c r="N2523">
        <v>0.99</v>
      </c>
      <c r="O2523">
        <v>1.1599999999999999</v>
      </c>
      <c r="P2523">
        <v>1.0900000000000001</v>
      </c>
    </row>
    <row r="2524" spans="1:16" x14ac:dyDescent="0.2">
      <c r="A2524" t="s">
        <v>270</v>
      </c>
      <c r="B2524" t="s">
        <v>201</v>
      </c>
      <c r="C2524" t="s">
        <v>49</v>
      </c>
      <c r="E2524">
        <v>27.19</v>
      </c>
      <c r="F2524">
        <v>27.11</v>
      </c>
      <c r="G2524">
        <v>27.11</v>
      </c>
      <c r="H2524">
        <v>27.19</v>
      </c>
      <c r="I2524">
        <v>27.11</v>
      </c>
      <c r="J2524">
        <v>27.19</v>
      </c>
      <c r="K2524">
        <v>27.11</v>
      </c>
      <c r="L2524">
        <v>27.11</v>
      </c>
      <c r="M2524">
        <v>27.11</v>
      </c>
      <c r="N2524">
        <v>27.11</v>
      </c>
      <c r="O2524">
        <v>27.19</v>
      </c>
      <c r="P2524">
        <v>27.11</v>
      </c>
    </row>
    <row r="2525" spans="1:16" x14ac:dyDescent="0.2">
      <c r="A2525" t="s">
        <v>270</v>
      </c>
      <c r="B2525" t="s">
        <v>202</v>
      </c>
      <c r="C2525" t="s">
        <v>49</v>
      </c>
      <c r="E2525">
        <v>21.59</v>
      </c>
      <c r="F2525">
        <v>21.8</v>
      </c>
      <c r="G2525">
        <v>21.4</v>
      </c>
      <c r="H2525">
        <v>21.33</v>
      </c>
      <c r="I2525">
        <v>25.6</v>
      </c>
      <c r="J2525">
        <v>26.14</v>
      </c>
      <c r="K2525">
        <v>25.94</v>
      </c>
      <c r="L2525">
        <v>25.9</v>
      </c>
      <c r="M2525">
        <v>25.95</v>
      </c>
      <c r="N2525">
        <v>25.57</v>
      </c>
      <c r="O2525">
        <v>25.65</v>
      </c>
      <c r="P2525">
        <v>25.06</v>
      </c>
    </row>
    <row r="2526" spans="1:16" x14ac:dyDescent="0.2">
      <c r="A2526" t="s">
        <v>270</v>
      </c>
      <c r="B2526" t="s">
        <v>203</v>
      </c>
      <c r="C2526" t="s">
        <v>49</v>
      </c>
      <c r="E2526">
        <v>0</v>
      </c>
      <c r="F2526">
        <v>0</v>
      </c>
      <c r="G2526">
        <v>5.13</v>
      </c>
      <c r="H2526">
        <v>11.33</v>
      </c>
      <c r="I2526">
        <v>16.95</v>
      </c>
      <c r="J2526">
        <v>16.690000000000001</v>
      </c>
      <c r="K2526">
        <v>16.45</v>
      </c>
      <c r="L2526">
        <v>16.37</v>
      </c>
      <c r="M2526">
        <v>19.05</v>
      </c>
      <c r="N2526">
        <v>18.05</v>
      </c>
      <c r="O2526">
        <v>18.010000000000002</v>
      </c>
      <c r="P2526">
        <v>16.71</v>
      </c>
    </row>
    <row r="2527" spans="1:16" x14ac:dyDescent="0.2">
      <c r="A2527" t="s">
        <v>270</v>
      </c>
      <c r="B2527" t="s">
        <v>204</v>
      </c>
      <c r="C2527" t="s">
        <v>49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3.37</v>
      </c>
      <c r="N2527">
        <v>3.08</v>
      </c>
      <c r="O2527">
        <v>3</v>
      </c>
      <c r="P2527">
        <v>2.8</v>
      </c>
    </row>
    <row r="2528" spans="1:16" x14ac:dyDescent="0.2">
      <c r="A2528" t="s">
        <v>270</v>
      </c>
      <c r="B2528" t="s">
        <v>205</v>
      </c>
      <c r="C2528" t="s">
        <v>49</v>
      </c>
      <c r="E2528">
        <v>60.04</v>
      </c>
      <c r="F2528">
        <v>68.45</v>
      </c>
      <c r="G2528">
        <v>75.510000000000005</v>
      </c>
      <c r="H2528">
        <v>82.78</v>
      </c>
      <c r="I2528">
        <v>102.15</v>
      </c>
      <c r="J2528">
        <v>118.98</v>
      </c>
      <c r="K2528">
        <v>127.3</v>
      </c>
      <c r="L2528">
        <v>135.74</v>
      </c>
      <c r="M2528">
        <v>138.04</v>
      </c>
      <c r="N2528">
        <v>174.71</v>
      </c>
      <c r="O2528">
        <v>184.01</v>
      </c>
      <c r="P2528">
        <v>234.53</v>
      </c>
    </row>
    <row r="2529" spans="1:16" x14ac:dyDescent="0.2">
      <c r="A2529" t="s">
        <v>270</v>
      </c>
      <c r="B2529" t="s">
        <v>206</v>
      </c>
      <c r="C2529" t="s">
        <v>49</v>
      </c>
      <c r="E2529">
        <v>29.54</v>
      </c>
      <c r="F2529">
        <v>31.54</v>
      </c>
      <c r="G2529">
        <v>33.71</v>
      </c>
      <c r="H2529">
        <v>38.340000000000003</v>
      </c>
      <c r="I2529">
        <v>42.89</v>
      </c>
      <c r="J2529">
        <v>47.7</v>
      </c>
      <c r="K2529">
        <v>49.88</v>
      </c>
      <c r="L2529">
        <v>52.14</v>
      </c>
      <c r="M2529">
        <v>54.36</v>
      </c>
      <c r="N2529">
        <v>63.11</v>
      </c>
      <c r="O2529">
        <v>65.56</v>
      </c>
      <c r="P2529">
        <v>76.78</v>
      </c>
    </row>
    <row r="2530" spans="1:16" x14ac:dyDescent="0.2">
      <c r="A2530" t="s">
        <v>270</v>
      </c>
      <c r="B2530" t="s">
        <v>343</v>
      </c>
      <c r="C2530" t="s">
        <v>49</v>
      </c>
      <c r="E2530">
        <v>-2.63</v>
      </c>
      <c r="F2530">
        <v>-2.95</v>
      </c>
      <c r="G2530">
        <v>-3.4</v>
      </c>
      <c r="H2530">
        <v>-3.77</v>
      </c>
      <c r="I2530">
        <v>-5.2</v>
      </c>
      <c r="J2530">
        <v>-7.1</v>
      </c>
      <c r="K2530">
        <v>-7.86</v>
      </c>
      <c r="L2530">
        <v>-8.9</v>
      </c>
      <c r="M2530">
        <v>-9.18</v>
      </c>
      <c r="N2530">
        <v>-12.29</v>
      </c>
      <c r="O2530">
        <v>-13.12</v>
      </c>
      <c r="P2530">
        <v>-19.21</v>
      </c>
    </row>
    <row r="2531" spans="1:16" x14ac:dyDescent="0.2">
      <c r="A2531" t="s">
        <v>270</v>
      </c>
      <c r="B2531" t="s">
        <v>210</v>
      </c>
      <c r="C2531" t="s">
        <v>49</v>
      </c>
      <c r="E2531">
        <v>-0.48</v>
      </c>
      <c r="F2531">
        <v>-0.55000000000000004</v>
      </c>
      <c r="G2531">
        <v>-0.81</v>
      </c>
      <c r="H2531">
        <v>-1.47</v>
      </c>
      <c r="I2531">
        <v>-1.81</v>
      </c>
      <c r="J2531">
        <v>-1.98</v>
      </c>
      <c r="K2531">
        <v>-1.84</v>
      </c>
      <c r="L2531">
        <v>-1.81</v>
      </c>
      <c r="M2531">
        <v>-1.81</v>
      </c>
      <c r="N2531">
        <v>-1.88</v>
      </c>
      <c r="O2531">
        <v>-1.87</v>
      </c>
      <c r="P2531">
        <v>-1.57</v>
      </c>
    </row>
    <row r="2532" spans="1:16" x14ac:dyDescent="0.2">
      <c r="A2532" t="s">
        <v>270</v>
      </c>
      <c r="B2532" t="s">
        <v>211</v>
      </c>
      <c r="C2532" t="s">
        <v>49</v>
      </c>
      <c r="E2532">
        <v>0</v>
      </c>
      <c r="F2532">
        <v>0</v>
      </c>
      <c r="G2532">
        <v>0</v>
      </c>
      <c r="H2532">
        <v>-0.42</v>
      </c>
      <c r="I2532">
        <v>-0.56000000000000005</v>
      </c>
      <c r="J2532">
        <v>-0.55000000000000004</v>
      </c>
      <c r="K2532">
        <v>-0.54</v>
      </c>
      <c r="L2532">
        <v>-0.51</v>
      </c>
      <c r="M2532">
        <v>-0.51</v>
      </c>
      <c r="N2532">
        <v>-0.56000000000000005</v>
      </c>
      <c r="O2532">
        <v>-0.53</v>
      </c>
      <c r="P2532">
        <v>-0.45</v>
      </c>
    </row>
    <row r="2533" spans="1:16" x14ac:dyDescent="0.2">
      <c r="A2533" t="s">
        <v>270</v>
      </c>
      <c r="B2533" t="s">
        <v>212</v>
      </c>
      <c r="C2533" t="s">
        <v>49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</row>
    <row r="2534" spans="1:16" x14ac:dyDescent="0.2">
      <c r="A2534" t="s">
        <v>270</v>
      </c>
      <c r="B2534" t="s">
        <v>213</v>
      </c>
      <c r="C2534" t="s">
        <v>49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</row>
    <row r="2535" spans="1:16" x14ac:dyDescent="0.2">
      <c r="A2535" t="s">
        <v>270</v>
      </c>
      <c r="B2535" t="s">
        <v>344</v>
      </c>
      <c r="C2535" t="s">
        <v>49</v>
      </c>
      <c r="E2535">
        <v>12.12</v>
      </c>
      <c r="F2535">
        <v>12.71</v>
      </c>
      <c r="G2535">
        <v>18.420000000000002</v>
      </c>
      <c r="H2535">
        <v>16.27</v>
      </c>
      <c r="I2535">
        <v>15.02</v>
      </c>
      <c r="J2535">
        <v>17.61</v>
      </c>
      <c r="K2535">
        <v>21.98</v>
      </c>
      <c r="L2535">
        <v>19.420000000000002</v>
      </c>
      <c r="M2535">
        <v>19.88</v>
      </c>
      <c r="N2535">
        <v>25.39</v>
      </c>
      <c r="O2535">
        <v>24.48</v>
      </c>
      <c r="P2535">
        <v>15.19</v>
      </c>
    </row>
    <row r="2536" spans="1:16" x14ac:dyDescent="0.2">
      <c r="A2536" t="s">
        <v>270</v>
      </c>
      <c r="B2536" t="s">
        <v>345</v>
      </c>
      <c r="C2536" t="s">
        <v>49</v>
      </c>
      <c r="E2536">
        <v>-2.91</v>
      </c>
      <c r="F2536">
        <v>-1.52</v>
      </c>
      <c r="G2536">
        <v>-4.0999999999999996</v>
      </c>
      <c r="H2536">
        <v>-5.1100000000000003</v>
      </c>
      <c r="I2536">
        <v>-7.32</v>
      </c>
      <c r="J2536">
        <v>-7.18</v>
      </c>
      <c r="K2536">
        <v>-7.26</v>
      </c>
      <c r="L2536">
        <v>-6.43</v>
      </c>
      <c r="M2536">
        <v>-6.51</v>
      </c>
      <c r="N2536">
        <v>-8.51</v>
      </c>
      <c r="O2536">
        <v>-8.42</v>
      </c>
      <c r="P2536">
        <v>-13.3</v>
      </c>
    </row>
    <row r="2537" spans="1:16" x14ac:dyDescent="0.2">
      <c r="A2537" t="s">
        <v>270</v>
      </c>
      <c r="B2537" t="s">
        <v>272</v>
      </c>
      <c r="C2537" t="s">
        <v>49</v>
      </c>
      <c r="E2537">
        <v>0.23</v>
      </c>
      <c r="F2537">
        <v>0.28000000000000003</v>
      </c>
      <c r="G2537">
        <v>2.52</v>
      </c>
      <c r="H2537">
        <v>3.65</v>
      </c>
      <c r="I2537">
        <v>10.7</v>
      </c>
      <c r="J2537">
        <v>13.97</v>
      </c>
      <c r="K2537">
        <v>15.44</v>
      </c>
      <c r="L2537">
        <v>16.04</v>
      </c>
      <c r="M2537">
        <v>17.239999999999998</v>
      </c>
      <c r="N2537">
        <v>33.479999999999997</v>
      </c>
      <c r="O2537">
        <v>40.28</v>
      </c>
      <c r="P2537">
        <v>89.88</v>
      </c>
    </row>
    <row r="2538" spans="1:16" x14ac:dyDescent="0.2">
      <c r="A2538" t="s">
        <v>270</v>
      </c>
      <c r="B2538" t="s">
        <v>346</v>
      </c>
      <c r="C2538" t="s">
        <v>49</v>
      </c>
      <c r="E2538">
        <v>9.2100000000000009</v>
      </c>
      <c r="F2538">
        <v>11.19</v>
      </c>
      <c r="G2538">
        <v>14.31</v>
      </c>
      <c r="H2538">
        <v>11.16</v>
      </c>
      <c r="I2538">
        <v>7.7</v>
      </c>
      <c r="J2538">
        <v>10.44</v>
      </c>
      <c r="K2538">
        <v>14.71</v>
      </c>
      <c r="L2538">
        <v>12.99</v>
      </c>
      <c r="M2538">
        <v>13.37</v>
      </c>
      <c r="N2538">
        <v>16.88</v>
      </c>
      <c r="O2538">
        <v>16.059999999999999</v>
      </c>
      <c r="P2538">
        <v>1.89</v>
      </c>
    </row>
    <row r="2539" spans="1:16" x14ac:dyDescent="0.2">
      <c r="A2539" t="s">
        <v>270</v>
      </c>
      <c r="B2539" t="s">
        <v>347</v>
      </c>
      <c r="C2539" t="s">
        <v>49</v>
      </c>
      <c r="E2539">
        <v>252.84</v>
      </c>
      <c r="F2539">
        <v>255.14</v>
      </c>
      <c r="G2539">
        <v>262.37</v>
      </c>
      <c r="H2539">
        <v>275.11</v>
      </c>
      <c r="I2539">
        <v>289.33</v>
      </c>
      <c r="J2539">
        <v>304.88</v>
      </c>
      <c r="K2539">
        <v>312.42</v>
      </c>
      <c r="L2539">
        <v>319.75</v>
      </c>
      <c r="M2539">
        <v>328.01</v>
      </c>
      <c r="N2539">
        <v>362.11</v>
      </c>
      <c r="O2539">
        <v>372.09</v>
      </c>
      <c r="P2539">
        <v>408.63</v>
      </c>
    </row>
    <row r="2540" spans="1:16" x14ac:dyDescent="0.2">
      <c r="A2540" t="s">
        <v>272</v>
      </c>
      <c r="B2540" t="s">
        <v>202</v>
      </c>
      <c r="C2540" t="s">
        <v>49</v>
      </c>
      <c r="E2540">
        <v>0.06</v>
      </c>
      <c r="F2540">
        <v>0</v>
      </c>
      <c r="G2540">
        <v>0.4</v>
      </c>
      <c r="H2540">
        <v>0.54</v>
      </c>
      <c r="I2540">
        <v>1.54</v>
      </c>
      <c r="J2540">
        <v>1.06</v>
      </c>
      <c r="K2540">
        <v>1.19</v>
      </c>
      <c r="L2540">
        <v>1.23</v>
      </c>
      <c r="M2540">
        <v>1.18</v>
      </c>
      <c r="N2540">
        <v>1.56</v>
      </c>
      <c r="O2540">
        <v>1.56</v>
      </c>
      <c r="P2540">
        <v>2.0699999999999998</v>
      </c>
    </row>
    <row r="2541" spans="1:16" x14ac:dyDescent="0.2">
      <c r="A2541" t="s">
        <v>272</v>
      </c>
      <c r="B2541" t="s">
        <v>203</v>
      </c>
      <c r="C2541" t="s">
        <v>49</v>
      </c>
      <c r="E2541">
        <v>0</v>
      </c>
      <c r="F2541">
        <v>0</v>
      </c>
      <c r="G2541">
        <v>0.25</v>
      </c>
      <c r="H2541">
        <v>0.56999999999999995</v>
      </c>
      <c r="I2541">
        <v>1.41</v>
      </c>
      <c r="J2541">
        <v>1.71</v>
      </c>
      <c r="K2541">
        <v>1.9</v>
      </c>
      <c r="L2541">
        <v>1.98</v>
      </c>
      <c r="M2541">
        <v>2.23</v>
      </c>
      <c r="N2541">
        <v>3.23</v>
      </c>
      <c r="O2541">
        <v>3.33</v>
      </c>
      <c r="P2541">
        <v>4.57</v>
      </c>
    </row>
    <row r="2542" spans="1:16" x14ac:dyDescent="0.2">
      <c r="A2542" t="s">
        <v>272</v>
      </c>
      <c r="B2542" t="s">
        <v>204</v>
      </c>
      <c r="C2542" t="s">
        <v>49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0.68</v>
      </c>
      <c r="N2542">
        <v>0.97</v>
      </c>
      <c r="O2542">
        <v>1.06</v>
      </c>
      <c r="P2542">
        <v>1.25</v>
      </c>
    </row>
    <row r="2543" spans="1:16" x14ac:dyDescent="0.2">
      <c r="A2543" t="s">
        <v>272</v>
      </c>
      <c r="B2543" t="s">
        <v>205</v>
      </c>
      <c r="C2543" t="s">
        <v>49</v>
      </c>
      <c r="E2543">
        <v>0.18</v>
      </c>
      <c r="F2543">
        <v>0.27</v>
      </c>
      <c r="G2543">
        <v>1.87</v>
      </c>
      <c r="H2543">
        <v>2.54</v>
      </c>
      <c r="I2543">
        <v>7.76</v>
      </c>
      <c r="J2543">
        <v>11.19</v>
      </c>
      <c r="K2543">
        <v>12.35</v>
      </c>
      <c r="L2543">
        <v>12.82</v>
      </c>
      <c r="M2543">
        <v>13.15</v>
      </c>
      <c r="N2543">
        <v>27.72</v>
      </c>
      <c r="O2543">
        <v>34.33</v>
      </c>
      <c r="P2543">
        <v>81.99</v>
      </c>
    </row>
    <row r="2544" spans="1:16" x14ac:dyDescent="0.2">
      <c r="A2544" t="s">
        <v>259</v>
      </c>
      <c r="B2544" t="s">
        <v>348</v>
      </c>
      <c r="C2544" t="s">
        <v>49</v>
      </c>
      <c r="E2544">
        <v>0.91</v>
      </c>
      <c r="F2544">
        <v>0.86</v>
      </c>
      <c r="G2544">
        <v>1.21</v>
      </c>
      <c r="H2544">
        <v>1.49</v>
      </c>
      <c r="I2544">
        <v>1.35</v>
      </c>
      <c r="J2544">
        <v>0.94</v>
      </c>
      <c r="K2544">
        <v>0.57999999999999996</v>
      </c>
      <c r="L2544">
        <v>0.56000000000000005</v>
      </c>
      <c r="M2544">
        <v>1.26</v>
      </c>
      <c r="N2544">
        <v>1.1499999999999999</v>
      </c>
      <c r="O2544">
        <v>1.17</v>
      </c>
      <c r="P2544">
        <v>4.9800000000000004</v>
      </c>
    </row>
    <row r="2545" spans="1:16" x14ac:dyDescent="0.2">
      <c r="A2545" t="s">
        <v>259</v>
      </c>
      <c r="B2545" t="s">
        <v>261</v>
      </c>
      <c r="C2545" t="s">
        <v>49</v>
      </c>
      <c r="D2545">
        <v>962435</v>
      </c>
      <c r="E2545">
        <v>48913</v>
      </c>
      <c r="F2545">
        <v>51391</v>
      </c>
      <c r="G2545">
        <v>49524</v>
      </c>
      <c r="H2545">
        <v>50942</v>
      </c>
      <c r="I2545">
        <v>53522</v>
      </c>
      <c r="J2545">
        <v>54662</v>
      </c>
      <c r="K2545">
        <v>56093</v>
      </c>
      <c r="L2545">
        <v>56841</v>
      </c>
      <c r="M2545">
        <v>57376</v>
      </c>
      <c r="N2545">
        <v>60707</v>
      </c>
      <c r="O2545">
        <v>62088</v>
      </c>
      <c r="P2545">
        <v>67192</v>
      </c>
    </row>
    <row r="2546" spans="1:16" x14ac:dyDescent="0.2">
      <c r="A2546" t="s">
        <v>259</v>
      </c>
      <c r="B2546" t="s">
        <v>178</v>
      </c>
      <c r="C2546" t="s">
        <v>49</v>
      </c>
      <c r="D2546">
        <v>894278</v>
      </c>
      <c r="E2546">
        <v>46367</v>
      </c>
      <c r="F2546">
        <v>48648</v>
      </c>
      <c r="G2546">
        <v>46690</v>
      </c>
      <c r="H2546">
        <v>47679</v>
      </c>
      <c r="I2546">
        <v>49854</v>
      </c>
      <c r="J2546">
        <v>50626</v>
      </c>
      <c r="K2546">
        <v>51894</v>
      </c>
      <c r="L2546">
        <v>52494</v>
      </c>
      <c r="M2546">
        <v>52897</v>
      </c>
      <c r="N2546">
        <v>56290</v>
      </c>
      <c r="O2546">
        <v>57545</v>
      </c>
      <c r="P2546">
        <v>62070</v>
      </c>
    </row>
    <row r="2547" spans="1:16" x14ac:dyDescent="0.2">
      <c r="A2547" t="s">
        <v>259</v>
      </c>
      <c r="B2547" t="s">
        <v>349</v>
      </c>
      <c r="C2547" t="s">
        <v>49</v>
      </c>
      <c r="E2547">
        <v>0</v>
      </c>
      <c r="F2547">
        <v>0</v>
      </c>
      <c r="G2547">
        <v>0</v>
      </c>
      <c r="H2547">
        <v>16</v>
      </c>
      <c r="I2547">
        <v>34</v>
      </c>
      <c r="J2547">
        <v>34</v>
      </c>
      <c r="K2547">
        <v>34</v>
      </c>
      <c r="L2547">
        <v>35</v>
      </c>
      <c r="M2547">
        <v>35</v>
      </c>
      <c r="N2547">
        <v>59</v>
      </c>
      <c r="O2547">
        <v>64</v>
      </c>
      <c r="P2547">
        <v>350</v>
      </c>
    </row>
    <row r="2548" spans="1:16" x14ac:dyDescent="0.2">
      <c r="A2548" t="s">
        <v>350</v>
      </c>
      <c r="B2548" t="s">
        <v>193</v>
      </c>
      <c r="C2548" t="s">
        <v>49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</row>
    <row r="2549" spans="1:16" x14ac:dyDescent="0.2">
      <c r="A2549" t="s">
        <v>350</v>
      </c>
      <c r="B2549" t="s">
        <v>351</v>
      </c>
      <c r="C2549" t="s">
        <v>49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</row>
    <row r="2550" spans="1:16" x14ac:dyDescent="0.2">
      <c r="A2550" t="s">
        <v>350</v>
      </c>
      <c r="B2550" t="s">
        <v>352</v>
      </c>
      <c r="C2550" t="s">
        <v>49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</row>
    <row r="2551" spans="1:16" x14ac:dyDescent="0.2">
      <c r="A2551" t="s">
        <v>350</v>
      </c>
      <c r="B2551" t="s">
        <v>195</v>
      </c>
      <c r="C2551" t="s">
        <v>49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</row>
    <row r="2552" spans="1:16" x14ac:dyDescent="0.2">
      <c r="A2552" t="s">
        <v>350</v>
      </c>
      <c r="B2552" t="s">
        <v>196</v>
      </c>
      <c r="C2552" t="s">
        <v>49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</row>
    <row r="2553" spans="1:16" x14ac:dyDescent="0.2">
      <c r="A2553" t="s">
        <v>350</v>
      </c>
      <c r="B2553" t="s">
        <v>197</v>
      </c>
      <c r="C2553" t="s">
        <v>49</v>
      </c>
      <c r="E2553">
        <v>0</v>
      </c>
      <c r="F2553">
        <v>0</v>
      </c>
      <c r="G2553">
        <v>52</v>
      </c>
      <c r="H2553">
        <v>951</v>
      </c>
      <c r="I2553">
        <v>951</v>
      </c>
      <c r="J2553">
        <v>951</v>
      </c>
      <c r="K2553">
        <v>951</v>
      </c>
      <c r="L2553">
        <v>951</v>
      </c>
      <c r="M2553">
        <v>951</v>
      </c>
      <c r="N2553">
        <v>951</v>
      </c>
      <c r="O2553">
        <v>951</v>
      </c>
      <c r="P2553">
        <v>951</v>
      </c>
    </row>
    <row r="2554" spans="1:16" x14ac:dyDescent="0.2">
      <c r="A2554" t="s">
        <v>350</v>
      </c>
      <c r="B2554" t="s">
        <v>198</v>
      </c>
      <c r="C2554" t="s">
        <v>49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</row>
    <row r="2555" spans="1:16" x14ac:dyDescent="0.2">
      <c r="A2555" t="s">
        <v>350</v>
      </c>
      <c r="B2555" t="s">
        <v>199</v>
      </c>
      <c r="C2555" t="s">
        <v>49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</row>
    <row r="2556" spans="1:16" x14ac:dyDescent="0.2">
      <c r="A2556" t="s">
        <v>350</v>
      </c>
      <c r="B2556" t="s">
        <v>200</v>
      </c>
      <c r="C2556" t="s">
        <v>49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</row>
    <row r="2557" spans="1:16" x14ac:dyDescent="0.2">
      <c r="A2557" t="s">
        <v>350</v>
      </c>
      <c r="B2557" t="s">
        <v>201</v>
      </c>
      <c r="C2557" t="s">
        <v>49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</row>
    <row r="2558" spans="1:16" x14ac:dyDescent="0.2">
      <c r="A2558" t="s">
        <v>350</v>
      </c>
      <c r="B2558" t="s">
        <v>202</v>
      </c>
      <c r="C2558" t="s">
        <v>49</v>
      </c>
      <c r="E2558">
        <v>3</v>
      </c>
      <c r="F2558">
        <v>3</v>
      </c>
      <c r="G2558">
        <v>3</v>
      </c>
      <c r="H2558">
        <v>3</v>
      </c>
      <c r="I2558">
        <v>211</v>
      </c>
      <c r="J2558">
        <v>211</v>
      </c>
      <c r="K2558">
        <v>211</v>
      </c>
      <c r="L2558">
        <v>211</v>
      </c>
      <c r="M2558">
        <v>211</v>
      </c>
      <c r="N2558">
        <v>211</v>
      </c>
      <c r="O2558">
        <v>211</v>
      </c>
      <c r="P2558">
        <v>211</v>
      </c>
    </row>
    <row r="2559" spans="1:16" x14ac:dyDescent="0.2">
      <c r="A2559" t="s">
        <v>350</v>
      </c>
      <c r="B2559" t="s">
        <v>203</v>
      </c>
      <c r="C2559" t="s">
        <v>49</v>
      </c>
      <c r="E2559">
        <v>0</v>
      </c>
      <c r="F2559">
        <v>0</v>
      </c>
      <c r="G2559">
        <v>268</v>
      </c>
      <c r="H2559">
        <v>582</v>
      </c>
      <c r="I2559">
        <v>872</v>
      </c>
      <c r="J2559">
        <v>872</v>
      </c>
      <c r="K2559">
        <v>872</v>
      </c>
      <c r="L2559">
        <v>872</v>
      </c>
      <c r="M2559">
        <v>1017</v>
      </c>
      <c r="N2559">
        <v>1017</v>
      </c>
      <c r="O2559">
        <v>1017</v>
      </c>
      <c r="P2559">
        <v>1017</v>
      </c>
    </row>
    <row r="2560" spans="1:16" x14ac:dyDescent="0.2">
      <c r="A2560" t="s">
        <v>350</v>
      </c>
      <c r="B2560" t="s">
        <v>204</v>
      </c>
      <c r="C2560" t="s">
        <v>49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</row>
    <row r="2561" spans="1:17" x14ac:dyDescent="0.2">
      <c r="A2561" t="s">
        <v>350</v>
      </c>
      <c r="B2561" t="s">
        <v>205</v>
      </c>
      <c r="C2561" t="s">
        <v>49</v>
      </c>
      <c r="E2561">
        <v>246</v>
      </c>
      <c r="F2561">
        <v>493</v>
      </c>
      <c r="G2561">
        <v>747</v>
      </c>
      <c r="H2561">
        <v>959</v>
      </c>
      <c r="I2561">
        <v>1618</v>
      </c>
      <c r="J2561">
        <v>2117</v>
      </c>
      <c r="K2561">
        <v>2361</v>
      </c>
      <c r="L2561">
        <v>2552</v>
      </c>
      <c r="M2561">
        <v>2608</v>
      </c>
      <c r="N2561">
        <v>3527</v>
      </c>
      <c r="O2561">
        <v>3820</v>
      </c>
      <c r="P2561">
        <v>5223</v>
      </c>
    </row>
    <row r="2562" spans="1:17" x14ac:dyDescent="0.2">
      <c r="A2562" t="s">
        <v>350</v>
      </c>
      <c r="B2562" t="s">
        <v>206</v>
      </c>
      <c r="C2562" t="s">
        <v>49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</row>
    <row r="2563" spans="1:17" x14ac:dyDescent="0.2">
      <c r="A2563" t="s">
        <v>350</v>
      </c>
      <c r="B2563" t="s">
        <v>207</v>
      </c>
      <c r="C2563" t="s">
        <v>49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</row>
    <row r="2564" spans="1:17" x14ac:dyDescent="0.2">
      <c r="A2564" t="s">
        <v>350</v>
      </c>
      <c r="B2564" t="s">
        <v>208</v>
      </c>
      <c r="C2564" t="s">
        <v>49</v>
      </c>
      <c r="E2564">
        <v>731</v>
      </c>
      <c r="F2564">
        <v>813</v>
      </c>
      <c r="G2564">
        <v>1057</v>
      </c>
      <c r="H2564">
        <v>1277</v>
      </c>
      <c r="I2564">
        <v>1277</v>
      </c>
      <c r="J2564">
        <v>1277</v>
      </c>
      <c r="K2564">
        <v>1277</v>
      </c>
      <c r="L2564">
        <v>1277</v>
      </c>
      <c r="M2564">
        <v>1277</v>
      </c>
      <c r="N2564">
        <v>1277</v>
      </c>
      <c r="O2564">
        <v>1277</v>
      </c>
      <c r="P2564">
        <v>1277</v>
      </c>
    </row>
    <row r="2565" spans="1:17" x14ac:dyDescent="0.2">
      <c r="A2565" t="s">
        <v>350</v>
      </c>
      <c r="B2565" t="s">
        <v>209</v>
      </c>
      <c r="C2565" t="s">
        <v>49</v>
      </c>
      <c r="E2565">
        <v>0</v>
      </c>
      <c r="F2565">
        <v>0</v>
      </c>
      <c r="G2565">
        <v>0</v>
      </c>
      <c r="H2565">
        <v>0</v>
      </c>
      <c r="I2565">
        <v>769</v>
      </c>
      <c r="J2565">
        <v>1738</v>
      </c>
      <c r="K2565">
        <v>2097</v>
      </c>
      <c r="L2565">
        <v>2587</v>
      </c>
      <c r="M2565">
        <v>2728</v>
      </c>
      <c r="N2565">
        <v>4047</v>
      </c>
      <c r="O2565">
        <v>4347</v>
      </c>
      <c r="P2565">
        <v>7087</v>
      </c>
    </row>
    <row r="2566" spans="1:17" x14ac:dyDescent="0.2">
      <c r="A2566" t="s">
        <v>350</v>
      </c>
      <c r="B2566" t="s">
        <v>210</v>
      </c>
      <c r="C2566" t="s">
        <v>49</v>
      </c>
      <c r="E2566">
        <v>0</v>
      </c>
      <c r="F2566">
        <v>0</v>
      </c>
      <c r="G2566">
        <v>0</v>
      </c>
      <c r="H2566">
        <v>113</v>
      </c>
      <c r="I2566">
        <v>113</v>
      </c>
      <c r="J2566">
        <v>113</v>
      </c>
      <c r="K2566">
        <v>113</v>
      </c>
      <c r="L2566">
        <v>113</v>
      </c>
      <c r="M2566">
        <v>113</v>
      </c>
      <c r="N2566">
        <v>113</v>
      </c>
      <c r="O2566">
        <v>113</v>
      </c>
      <c r="P2566">
        <v>113</v>
      </c>
    </row>
    <row r="2567" spans="1:17" x14ac:dyDescent="0.2">
      <c r="A2567" t="s">
        <v>350</v>
      </c>
      <c r="B2567" t="s">
        <v>211</v>
      </c>
      <c r="C2567" t="s">
        <v>49</v>
      </c>
      <c r="E2567">
        <v>0</v>
      </c>
      <c r="F2567">
        <v>0</v>
      </c>
      <c r="G2567">
        <v>0</v>
      </c>
      <c r="H2567">
        <v>92</v>
      </c>
      <c r="I2567">
        <v>92</v>
      </c>
      <c r="J2567">
        <v>92</v>
      </c>
      <c r="K2567">
        <v>92</v>
      </c>
      <c r="L2567">
        <v>92</v>
      </c>
      <c r="M2567">
        <v>92</v>
      </c>
      <c r="N2567">
        <v>92</v>
      </c>
      <c r="O2567">
        <v>92</v>
      </c>
      <c r="P2567">
        <v>92</v>
      </c>
    </row>
    <row r="2568" spans="1:17" x14ac:dyDescent="0.2">
      <c r="A2568" t="s">
        <v>350</v>
      </c>
      <c r="B2568" t="s">
        <v>212</v>
      </c>
      <c r="C2568" t="s">
        <v>49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</row>
    <row r="2569" spans="1:17" x14ac:dyDescent="0.2">
      <c r="A2569" t="s">
        <v>350</v>
      </c>
      <c r="B2569" t="s">
        <v>213</v>
      </c>
      <c r="C2569" t="s">
        <v>49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</row>
    <row r="2570" spans="1:17" x14ac:dyDescent="0.2">
      <c r="A2570" t="s">
        <v>350</v>
      </c>
      <c r="B2570" t="s">
        <v>342</v>
      </c>
      <c r="C2570" t="s">
        <v>49</v>
      </c>
      <c r="E2570">
        <v>980</v>
      </c>
      <c r="F2570">
        <v>1310</v>
      </c>
      <c r="G2570">
        <v>2126</v>
      </c>
      <c r="H2570">
        <v>3976</v>
      </c>
      <c r="I2570">
        <v>5902</v>
      </c>
      <c r="J2570">
        <v>7370</v>
      </c>
      <c r="K2570">
        <v>7974</v>
      </c>
      <c r="L2570">
        <v>8655</v>
      </c>
      <c r="M2570">
        <v>8997</v>
      </c>
      <c r="N2570">
        <v>11235</v>
      </c>
      <c r="O2570">
        <v>11828</v>
      </c>
      <c r="P2570">
        <v>15971</v>
      </c>
    </row>
    <row r="2571" spans="1:17" x14ac:dyDescent="0.2">
      <c r="A2571" t="s">
        <v>230</v>
      </c>
      <c r="B2571" t="s">
        <v>353</v>
      </c>
      <c r="C2571" t="s">
        <v>49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1</v>
      </c>
      <c r="Q2571">
        <v>10360</v>
      </c>
    </row>
    <row r="2572" spans="1:17" x14ac:dyDescent="0.2">
      <c r="A2572" t="s">
        <v>230</v>
      </c>
      <c r="B2572" t="s">
        <v>354</v>
      </c>
      <c r="C2572" t="s">
        <v>49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1</v>
      </c>
      <c r="Q2572">
        <v>11010</v>
      </c>
    </row>
    <row r="2573" spans="1:17" x14ac:dyDescent="0.2">
      <c r="A2573" t="s">
        <v>230</v>
      </c>
      <c r="B2573" t="s">
        <v>355</v>
      </c>
      <c r="C2573" t="s">
        <v>49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1</v>
      </c>
      <c r="Q2573">
        <v>2680</v>
      </c>
    </row>
    <row r="2574" spans="1:17" x14ac:dyDescent="0.2">
      <c r="A2574" t="s">
        <v>230</v>
      </c>
      <c r="B2574" t="s">
        <v>356</v>
      </c>
      <c r="C2574" t="s">
        <v>49</v>
      </c>
      <c r="E2574">
        <v>0</v>
      </c>
      <c r="F2574">
        <v>0</v>
      </c>
      <c r="G2574">
        <v>0</v>
      </c>
      <c r="H2574">
        <v>0</v>
      </c>
      <c r="I2574">
        <v>0.21</v>
      </c>
      <c r="J2574">
        <v>0.21</v>
      </c>
      <c r="K2574">
        <v>0.21</v>
      </c>
      <c r="L2574">
        <v>0.21</v>
      </c>
      <c r="M2574">
        <v>0.21</v>
      </c>
      <c r="N2574">
        <v>0.21</v>
      </c>
      <c r="O2574">
        <v>0.21</v>
      </c>
      <c r="P2574">
        <v>1</v>
      </c>
      <c r="Q2574">
        <v>4875</v>
      </c>
    </row>
    <row r="2575" spans="1:17" x14ac:dyDescent="0.2">
      <c r="A2575" t="s">
        <v>340</v>
      </c>
      <c r="B2575" t="s">
        <v>193</v>
      </c>
      <c r="C2575" t="s">
        <v>370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</row>
    <row r="2576" spans="1:17" x14ac:dyDescent="0.2">
      <c r="A2576" t="s">
        <v>340</v>
      </c>
      <c r="B2576" t="s">
        <v>194</v>
      </c>
      <c r="C2576" t="s">
        <v>370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</row>
    <row r="2577" spans="1:16" x14ac:dyDescent="0.2">
      <c r="A2577" t="s">
        <v>340</v>
      </c>
      <c r="B2577" t="s">
        <v>195</v>
      </c>
      <c r="C2577" t="s">
        <v>370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</row>
    <row r="2578" spans="1:16" x14ac:dyDescent="0.2">
      <c r="A2578" t="s">
        <v>340</v>
      </c>
      <c r="B2578" t="s">
        <v>196</v>
      </c>
      <c r="C2578" t="s">
        <v>370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</row>
    <row r="2579" spans="1:16" x14ac:dyDescent="0.2">
      <c r="A2579" t="s">
        <v>340</v>
      </c>
      <c r="B2579" t="s">
        <v>197</v>
      </c>
      <c r="C2579" t="s">
        <v>370</v>
      </c>
      <c r="E2579">
        <v>0</v>
      </c>
      <c r="F2579">
        <v>0</v>
      </c>
      <c r="G2579">
        <v>0.78</v>
      </c>
      <c r="H2579">
        <v>0.93</v>
      </c>
      <c r="I2579">
        <v>2.16</v>
      </c>
      <c r="J2579">
        <v>2.16</v>
      </c>
      <c r="K2579">
        <v>2.16</v>
      </c>
      <c r="L2579">
        <v>2.61</v>
      </c>
      <c r="M2579">
        <v>2.61</v>
      </c>
      <c r="N2579">
        <v>2.61</v>
      </c>
      <c r="O2579">
        <v>2.61</v>
      </c>
      <c r="P2579">
        <v>2.61</v>
      </c>
    </row>
    <row r="2580" spans="1:16" x14ac:dyDescent="0.2">
      <c r="A2580" t="s">
        <v>340</v>
      </c>
      <c r="B2580" t="s">
        <v>198</v>
      </c>
      <c r="C2580" t="s">
        <v>370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</row>
    <row r="2581" spans="1:16" x14ac:dyDescent="0.2">
      <c r="A2581" t="s">
        <v>340</v>
      </c>
      <c r="B2581" t="s">
        <v>199</v>
      </c>
      <c r="C2581" t="s">
        <v>370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</row>
    <row r="2582" spans="1:16" x14ac:dyDescent="0.2">
      <c r="A2582" t="s">
        <v>340</v>
      </c>
      <c r="B2582" t="s">
        <v>200</v>
      </c>
      <c r="C2582" t="s">
        <v>370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</row>
    <row r="2583" spans="1:16" x14ac:dyDescent="0.2">
      <c r="A2583" t="s">
        <v>340</v>
      </c>
      <c r="B2583" t="s">
        <v>201</v>
      </c>
      <c r="C2583" t="s">
        <v>370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</row>
    <row r="2584" spans="1:16" x14ac:dyDescent="0.2">
      <c r="A2584" t="s">
        <v>340</v>
      </c>
      <c r="B2584" t="s">
        <v>202</v>
      </c>
      <c r="C2584" t="s">
        <v>370</v>
      </c>
      <c r="E2584">
        <v>0.31</v>
      </c>
      <c r="F2584">
        <v>0.4</v>
      </c>
      <c r="G2584">
        <v>0.9</v>
      </c>
      <c r="H2584">
        <v>0.9</v>
      </c>
      <c r="I2584">
        <v>6.2</v>
      </c>
      <c r="J2584">
        <v>8.14</v>
      </c>
      <c r="K2584">
        <v>8.14</v>
      </c>
      <c r="L2584">
        <v>8.14</v>
      </c>
      <c r="M2584">
        <v>8.14</v>
      </c>
      <c r="N2584">
        <v>8.14</v>
      </c>
      <c r="O2584">
        <v>8.14</v>
      </c>
      <c r="P2584">
        <v>8.14</v>
      </c>
    </row>
    <row r="2585" spans="1:16" x14ac:dyDescent="0.2">
      <c r="A2585" t="s">
        <v>340</v>
      </c>
      <c r="B2585" t="s">
        <v>203</v>
      </c>
      <c r="C2585" t="s">
        <v>370</v>
      </c>
      <c r="E2585">
        <v>0</v>
      </c>
      <c r="F2585">
        <v>0</v>
      </c>
      <c r="G2585">
        <v>2.5</v>
      </c>
      <c r="H2585">
        <v>4</v>
      </c>
      <c r="I2585">
        <v>5.14</v>
      </c>
      <c r="J2585">
        <v>5.14</v>
      </c>
      <c r="K2585">
        <v>5.14</v>
      </c>
      <c r="L2585">
        <v>7</v>
      </c>
      <c r="M2585">
        <v>8.2200000000000006</v>
      </c>
      <c r="N2585">
        <v>10.220000000000001</v>
      </c>
      <c r="O2585">
        <v>10.220000000000001</v>
      </c>
      <c r="P2585">
        <v>11.43</v>
      </c>
    </row>
    <row r="2586" spans="1:16" x14ac:dyDescent="0.2">
      <c r="A2586" t="s">
        <v>340</v>
      </c>
      <c r="B2586" t="s">
        <v>204</v>
      </c>
      <c r="C2586" t="s">
        <v>370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1</v>
      </c>
      <c r="N2586">
        <v>1</v>
      </c>
      <c r="O2586">
        <v>1</v>
      </c>
      <c r="P2586">
        <v>1</v>
      </c>
    </row>
    <row r="2587" spans="1:16" x14ac:dyDescent="0.2">
      <c r="A2587" t="s">
        <v>340</v>
      </c>
      <c r="B2587" t="s">
        <v>205</v>
      </c>
      <c r="C2587" t="s">
        <v>370</v>
      </c>
      <c r="E2587">
        <v>3</v>
      </c>
      <c r="F2587">
        <v>6</v>
      </c>
      <c r="G2587">
        <v>8.7799999999999994</v>
      </c>
      <c r="H2587">
        <v>10.38</v>
      </c>
      <c r="I2587">
        <v>11.88</v>
      </c>
      <c r="J2587">
        <v>18.600000000000001</v>
      </c>
      <c r="K2587">
        <v>19.63</v>
      </c>
      <c r="L2587">
        <v>19.63</v>
      </c>
      <c r="M2587">
        <v>19.63</v>
      </c>
      <c r="N2587">
        <v>32.340000000000003</v>
      </c>
      <c r="O2587">
        <v>38.83</v>
      </c>
      <c r="P2587">
        <v>69.36</v>
      </c>
    </row>
    <row r="2588" spans="1:16" x14ac:dyDescent="0.2">
      <c r="A2588" t="s">
        <v>340</v>
      </c>
      <c r="B2588" t="s">
        <v>206</v>
      </c>
      <c r="C2588" t="s">
        <v>370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</row>
    <row r="2589" spans="1:16" x14ac:dyDescent="0.2">
      <c r="A2589" t="s">
        <v>340</v>
      </c>
      <c r="B2589" t="s">
        <v>207</v>
      </c>
      <c r="C2589" t="s">
        <v>370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</row>
    <row r="2590" spans="1:16" x14ac:dyDescent="0.2">
      <c r="A2590" t="s">
        <v>340</v>
      </c>
      <c r="B2590" t="s">
        <v>208</v>
      </c>
      <c r="C2590" t="s">
        <v>370</v>
      </c>
      <c r="E2590">
        <v>3.99</v>
      </c>
      <c r="F2590">
        <v>4.16</v>
      </c>
      <c r="G2590">
        <v>4.16</v>
      </c>
      <c r="H2590">
        <v>4.16</v>
      </c>
      <c r="I2590">
        <v>4.16</v>
      </c>
      <c r="J2590">
        <v>4.16</v>
      </c>
      <c r="K2590">
        <v>4.16</v>
      </c>
      <c r="L2590">
        <v>4.16</v>
      </c>
      <c r="M2590">
        <v>4.16</v>
      </c>
      <c r="N2590">
        <v>4.16</v>
      </c>
      <c r="O2590">
        <v>4.16</v>
      </c>
      <c r="P2590">
        <v>4.16</v>
      </c>
    </row>
    <row r="2591" spans="1:16" x14ac:dyDescent="0.2">
      <c r="A2591" t="s">
        <v>340</v>
      </c>
      <c r="B2591" t="s">
        <v>209</v>
      </c>
      <c r="C2591" t="s">
        <v>370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2.09</v>
      </c>
      <c r="K2591">
        <v>4.2300000000000004</v>
      </c>
      <c r="L2591">
        <v>4.2300000000000004</v>
      </c>
      <c r="M2591">
        <v>5.42</v>
      </c>
      <c r="N2591">
        <v>10.52</v>
      </c>
      <c r="O2591">
        <v>12.24</v>
      </c>
      <c r="P2591">
        <v>25.24</v>
      </c>
    </row>
    <row r="2592" spans="1:16" x14ac:dyDescent="0.2">
      <c r="A2592" t="s">
        <v>340</v>
      </c>
      <c r="B2592" t="s">
        <v>210</v>
      </c>
      <c r="C2592" t="s">
        <v>370</v>
      </c>
      <c r="E2592">
        <v>0</v>
      </c>
      <c r="F2592">
        <v>0</v>
      </c>
      <c r="G2592">
        <v>0</v>
      </c>
      <c r="H2592">
        <v>0.76</v>
      </c>
      <c r="I2592">
        <v>0.76</v>
      </c>
      <c r="J2592">
        <v>0.76</v>
      </c>
      <c r="K2592">
        <v>0.76</v>
      </c>
      <c r="L2592">
        <v>0.76</v>
      </c>
      <c r="M2592">
        <v>0.76</v>
      </c>
      <c r="N2592">
        <v>0.76</v>
      </c>
      <c r="O2592">
        <v>0.76</v>
      </c>
      <c r="P2592">
        <v>0.76</v>
      </c>
    </row>
    <row r="2593" spans="1:16" x14ac:dyDescent="0.2">
      <c r="A2593" t="s">
        <v>340</v>
      </c>
      <c r="B2593" t="s">
        <v>211</v>
      </c>
      <c r="C2593" t="s">
        <v>370</v>
      </c>
      <c r="E2593">
        <v>0</v>
      </c>
      <c r="F2593">
        <v>0.2</v>
      </c>
      <c r="G2593">
        <v>0.2</v>
      </c>
      <c r="H2593">
        <v>3.28</v>
      </c>
      <c r="I2593">
        <v>3.28</v>
      </c>
      <c r="J2593">
        <v>3.28</v>
      </c>
      <c r="K2593">
        <v>3.28</v>
      </c>
      <c r="L2593">
        <v>3.28</v>
      </c>
      <c r="M2593">
        <v>3.28</v>
      </c>
      <c r="N2593">
        <v>3.28</v>
      </c>
      <c r="O2593">
        <v>3.28</v>
      </c>
      <c r="P2593">
        <v>3.28</v>
      </c>
    </row>
    <row r="2594" spans="1:16" x14ac:dyDescent="0.2">
      <c r="A2594" t="s">
        <v>340</v>
      </c>
      <c r="B2594" t="s">
        <v>212</v>
      </c>
      <c r="C2594" t="s">
        <v>370</v>
      </c>
      <c r="E2594">
        <v>0.34</v>
      </c>
      <c r="F2594">
        <v>0.34</v>
      </c>
      <c r="G2594">
        <v>0.56000000000000005</v>
      </c>
      <c r="H2594">
        <v>0.56000000000000005</v>
      </c>
      <c r="I2594">
        <v>0.56000000000000005</v>
      </c>
      <c r="J2594">
        <v>0.56000000000000005</v>
      </c>
      <c r="K2594">
        <v>0.56000000000000005</v>
      </c>
      <c r="L2594">
        <v>0.21</v>
      </c>
      <c r="M2594">
        <v>0.21</v>
      </c>
      <c r="N2594">
        <v>0</v>
      </c>
      <c r="O2594">
        <v>0</v>
      </c>
      <c r="P2594">
        <v>0</v>
      </c>
    </row>
    <row r="2595" spans="1:16" x14ac:dyDescent="0.2">
      <c r="A2595" t="s">
        <v>340</v>
      </c>
      <c r="B2595" t="s">
        <v>213</v>
      </c>
      <c r="C2595" t="s">
        <v>370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</row>
    <row r="2596" spans="1:16" x14ac:dyDescent="0.2">
      <c r="A2596" t="s">
        <v>340</v>
      </c>
      <c r="B2596" t="s">
        <v>218</v>
      </c>
      <c r="C2596" t="s">
        <v>370</v>
      </c>
      <c r="E2596">
        <v>-0.6</v>
      </c>
      <c r="F2596">
        <v>-0.6</v>
      </c>
      <c r="G2596">
        <v>-1.74</v>
      </c>
      <c r="H2596">
        <v>-1.74</v>
      </c>
      <c r="I2596">
        <v>-1.74</v>
      </c>
      <c r="J2596">
        <v>-1.74</v>
      </c>
      <c r="K2596">
        <v>-1.74</v>
      </c>
      <c r="L2596">
        <v>-1.74</v>
      </c>
      <c r="M2596">
        <v>-1.74</v>
      </c>
      <c r="N2596">
        <v>-1.74</v>
      </c>
      <c r="O2596">
        <v>-1.74</v>
      </c>
      <c r="P2596">
        <v>-7.35</v>
      </c>
    </row>
    <row r="2597" spans="1:16" x14ac:dyDescent="0.2">
      <c r="A2597" t="s">
        <v>340</v>
      </c>
      <c r="B2597" t="s">
        <v>342</v>
      </c>
      <c r="C2597" t="s">
        <v>370</v>
      </c>
      <c r="E2597">
        <v>7.05</v>
      </c>
      <c r="F2597">
        <v>10.5</v>
      </c>
      <c r="G2597">
        <v>16.14</v>
      </c>
      <c r="H2597">
        <v>23.22</v>
      </c>
      <c r="I2597">
        <v>32.4</v>
      </c>
      <c r="J2597">
        <v>43.14</v>
      </c>
      <c r="K2597">
        <v>46.32</v>
      </c>
      <c r="L2597">
        <v>48.29</v>
      </c>
      <c r="M2597">
        <v>51.69</v>
      </c>
      <c r="N2597">
        <v>71.28</v>
      </c>
      <c r="O2597">
        <v>79.489999999999995</v>
      </c>
      <c r="P2597">
        <v>118.62</v>
      </c>
    </row>
    <row r="2598" spans="1:16" x14ac:dyDescent="0.2">
      <c r="A2598" t="s">
        <v>266</v>
      </c>
      <c r="B2598" t="s">
        <v>267</v>
      </c>
      <c r="C2598" t="s">
        <v>370</v>
      </c>
      <c r="E2598">
        <v>202.31</v>
      </c>
      <c r="F2598">
        <v>204.45</v>
      </c>
      <c r="G2598">
        <v>206.75</v>
      </c>
      <c r="H2598">
        <v>212.74</v>
      </c>
      <c r="I2598">
        <v>220.24</v>
      </c>
      <c r="J2598">
        <v>229.66</v>
      </c>
      <c r="K2598">
        <v>235.18</v>
      </c>
      <c r="L2598">
        <v>240.63</v>
      </c>
      <c r="M2598">
        <v>246.15</v>
      </c>
      <c r="N2598">
        <v>269.82</v>
      </c>
      <c r="O2598">
        <v>276.22000000000003</v>
      </c>
      <c r="P2598">
        <v>295.94</v>
      </c>
    </row>
    <row r="2599" spans="1:16" x14ac:dyDescent="0.2">
      <c r="A2599" t="s">
        <v>270</v>
      </c>
      <c r="B2599" t="s">
        <v>193</v>
      </c>
      <c r="C2599" t="s">
        <v>370</v>
      </c>
      <c r="E2599">
        <v>2.94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</row>
    <row r="2600" spans="1:16" x14ac:dyDescent="0.2">
      <c r="A2600" t="s">
        <v>270</v>
      </c>
      <c r="B2600" t="s">
        <v>194</v>
      </c>
      <c r="C2600" t="s">
        <v>370</v>
      </c>
      <c r="E2600">
        <v>52.28</v>
      </c>
      <c r="F2600">
        <v>62.58</v>
      </c>
      <c r="G2600">
        <v>47.08</v>
      </c>
      <c r="H2600">
        <v>41.64</v>
      </c>
      <c r="I2600">
        <v>26.52</v>
      </c>
      <c r="J2600">
        <v>20.62</v>
      </c>
      <c r="K2600">
        <v>17.71</v>
      </c>
      <c r="L2600">
        <v>17.7</v>
      </c>
      <c r="M2600">
        <v>15.75</v>
      </c>
      <c r="N2600">
        <v>8.19</v>
      </c>
      <c r="O2600">
        <v>8.59</v>
      </c>
      <c r="P2600">
        <v>1.79</v>
      </c>
    </row>
    <row r="2601" spans="1:16" x14ac:dyDescent="0.2">
      <c r="A2601" t="s">
        <v>270</v>
      </c>
      <c r="B2601" t="s">
        <v>195</v>
      </c>
      <c r="C2601" t="s">
        <v>370</v>
      </c>
      <c r="E2601">
        <v>11.51</v>
      </c>
      <c r="F2601">
        <v>12.84</v>
      </c>
      <c r="G2601">
        <v>12.4</v>
      </c>
      <c r="H2601">
        <v>12.32</v>
      </c>
      <c r="I2601">
        <v>12.1</v>
      </c>
      <c r="J2601">
        <v>9.5</v>
      </c>
      <c r="K2601">
        <v>7.95</v>
      </c>
      <c r="L2601">
        <v>6.7</v>
      </c>
      <c r="M2601">
        <v>5.45</v>
      </c>
      <c r="N2601">
        <v>1</v>
      </c>
      <c r="O2601">
        <v>0</v>
      </c>
      <c r="P2601">
        <v>0</v>
      </c>
    </row>
    <row r="2602" spans="1:16" x14ac:dyDescent="0.2">
      <c r="A2602" t="s">
        <v>270</v>
      </c>
      <c r="B2602" t="s">
        <v>196</v>
      </c>
      <c r="C2602" t="s">
        <v>370</v>
      </c>
      <c r="E2602">
        <v>23.6</v>
      </c>
      <c r="F2602">
        <v>5.09</v>
      </c>
      <c r="G2602">
        <v>5.09</v>
      </c>
      <c r="H2602">
        <v>5.1100000000000003</v>
      </c>
      <c r="I2602">
        <v>5.09</v>
      </c>
      <c r="J2602">
        <v>5.1100000000000003</v>
      </c>
      <c r="K2602">
        <v>5.09</v>
      </c>
      <c r="L2602">
        <v>5.09</v>
      </c>
      <c r="M2602">
        <v>5.09</v>
      </c>
      <c r="N2602">
        <v>5.09</v>
      </c>
      <c r="O2602">
        <v>5.1100000000000003</v>
      </c>
      <c r="P2602">
        <v>5.09</v>
      </c>
    </row>
    <row r="2603" spans="1:16" x14ac:dyDescent="0.2">
      <c r="A2603" t="s">
        <v>270</v>
      </c>
      <c r="B2603" t="s">
        <v>197</v>
      </c>
      <c r="C2603" t="s">
        <v>370</v>
      </c>
      <c r="E2603">
        <v>11.28</v>
      </c>
      <c r="F2603">
        <v>11.23</v>
      </c>
      <c r="G2603">
        <v>17.21</v>
      </c>
      <c r="H2603">
        <v>18.899999999999999</v>
      </c>
      <c r="I2603">
        <v>27.7</v>
      </c>
      <c r="J2603">
        <v>27.2</v>
      </c>
      <c r="K2603">
        <v>27.32</v>
      </c>
      <c r="L2603">
        <v>30.41</v>
      </c>
      <c r="M2603">
        <v>30.41</v>
      </c>
      <c r="N2603">
        <v>29.82</v>
      </c>
      <c r="O2603">
        <v>29.15</v>
      </c>
      <c r="P2603">
        <v>27.31</v>
      </c>
    </row>
    <row r="2604" spans="1:16" x14ac:dyDescent="0.2">
      <c r="A2604" t="s">
        <v>270</v>
      </c>
      <c r="B2604" t="s">
        <v>198</v>
      </c>
      <c r="C2604" t="s">
        <v>370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</row>
    <row r="2605" spans="1:16" x14ac:dyDescent="0.2">
      <c r="A2605" t="s">
        <v>270</v>
      </c>
      <c r="B2605" t="s">
        <v>199</v>
      </c>
      <c r="C2605" t="s">
        <v>370</v>
      </c>
      <c r="E2605">
        <v>2.4900000000000002</v>
      </c>
      <c r="F2605">
        <v>2.48</v>
      </c>
      <c r="G2605">
        <v>2.48</v>
      </c>
      <c r="H2605">
        <v>2.4900000000000002</v>
      </c>
      <c r="I2605">
        <v>2.4700000000000002</v>
      </c>
      <c r="J2605">
        <v>2.48</v>
      </c>
      <c r="K2605">
        <v>3.11</v>
      </c>
      <c r="L2605">
        <v>2.4700000000000002</v>
      </c>
      <c r="M2605">
        <v>2.4700000000000002</v>
      </c>
      <c r="N2605">
        <v>2.23</v>
      </c>
      <c r="O2605">
        <v>2.2400000000000002</v>
      </c>
      <c r="P2605">
        <v>2.23</v>
      </c>
    </row>
    <row r="2606" spans="1:16" x14ac:dyDescent="0.2">
      <c r="A2606" t="s">
        <v>270</v>
      </c>
      <c r="B2606" t="s">
        <v>200</v>
      </c>
      <c r="C2606" t="s">
        <v>370</v>
      </c>
      <c r="E2606">
        <v>0.9</v>
      </c>
      <c r="F2606">
        <v>1.66</v>
      </c>
      <c r="G2606">
        <v>0.89</v>
      </c>
      <c r="H2606">
        <v>0.9</v>
      </c>
      <c r="I2606">
        <v>1.36</v>
      </c>
      <c r="J2606">
        <v>1.35</v>
      </c>
      <c r="K2606">
        <v>1.52</v>
      </c>
      <c r="L2606">
        <v>1.27</v>
      </c>
      <c r="M2606">
        <v>0.86</v>
      </c>
      <c r="N2606">
        <v>0.86</v>
      </c>
      <c r="O2606">
        <v>0.86</v>
      </c>
      <c r="P2606">
        <v>1</v>
      </c>
    </row>
    <row r="2607" spans="1:16" x14ac:dyDescent="0.2">
      <c r="A2607" t="s">
        <v>270</v>
      </c>
      <c r="B2607" t="s">
        <v>201</v>
      </c>
      <c r="C2607" t="s">
        <v>370</v>
      </c>
      <c r="E2607">
        <v>27.19</v>
      </c>
      <c r="F2607">
        <v>27.11</v>
      </c>
      <c r="G2607">
        <v>27.11</v>
      </c>
      <c r="H2607">
        <v>27.19</v>
      </c>
      <c r="I2607">
        <v>27.11</v>
      </c>
      <c r="J2607">
        <v>27.19</v>
      </c>
      <c r="K2607">
        <v>27.11</v>
      </c>
      <c r="L2607">
        <v>27.11</v>
      </c>
      <c r="M2607">
        <v>27.11</v>
      </c>
      <c r="N2607">
        <v>27.11</v>
      </c>
      <c r="O2607">
        <v>27.19</v>
      </c>
      <c r="P2607">
        <v>27.11</v>
      </c>
    </row>
    <row r="2608" spans="1:16" x14ac:dyDescent="0.2">
      <c r="A2608" t="s">
        <v>270</v>
      </c>
      <c r="B2608" t="s">
        <v>202</v>
      </c>
      <c r="C2608" t="s">
        <v>370</v>
      </c>
      <c r="E2608">
        <v>22.25</v>
      </c>
      <c r="F2608">
        <v>22.63</v>
      </c>
      <c r="G2608">
        <v>23.18</v>
      </c>
      <c r="H2608">
        <v>23.83</v>
      </c>
      <c r="I2608">
        <v>34.49</v>
      </c>
      <c r="J2608">
        <v>37.69</v>
      </c>
      <c r="K2608">
        <v>37.69</v>
      </c>
      <c r="L2608">
        <v>37.729999999999997</v>
      </c>
      <c r="M2608">
        <v>37.51</v>
      </c>
      <c r="N2608">
        <v>36.950000000000003</v>
      </c>
      <c r="O2608">
        <v>36.479999999999997</v>
      </c>
      <c r="P2608">
        <v>34.68</v>
      </c>
    </row>
    <row r="2609" spans="1:16" x14ac:dyDescent="0.2">
      <c r="A2609" t="s">
        <v>270</v>
      </c>
      <c r="B2609" t="s">
        <v>203</v>
      </c>
      <c r="C2609" t="s">
        <v>370</v>
      </c>
      <c r="E2609">
        <v>0</v>
      </c>
      <c r="F2609">
        <v>0</v>
      </c>
      <c r="G2609">
        <v>9.6999999999999993</v>
      </c>
      <c r="H2609">
        <v>16.309999999999999</v>
      </c>
      <c r="I2609">
        <v>20.59</v>
      </c>
      <c r="J2609">
        <v>20.22</v>
      </c>
      <c r="K2609">
        <v>20.010000000000002</v>
      </c>
      <c r="L2609">
        <v>27.44</v>
      </c>
      <c r="M2609">
        <v>32.65</v>
      </c>
      <c r="N2609">
        <v>40.28</v>
      </c>
      <c r="O2609">
        <v>39.81</v>
      </c>
      <c r="P2609">
        <v>42.78</v>
      </c>
    </row>
    <row r="2610" spans="1:16" x14ac:dyDescent="0.2">
      <c r="A2610" t="s">
        <v>270</v>
      </c>
      <c r="B2610" t="s">
        <v>204</v>
      </c>
      <c r="C2610" t="s">
        <v>370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3.43</v>
      </c>
      <c r="N2610">
        <v>3.25</v>
      </c>
      <c r="O2610">
        <v>3.06</v>
      </c>
      <c r="P2610">
        <v>2.91</v>
      </c>
    </row>
    <row r="2611" spans="1:16" x14ac:dyDescent="0.2">
      <c r="A2611" t="s">
        <v>270</v>
      </c>
      <c r="B2611" t="s">
        <v>205</v>
      </c>
      <c r="C2611" t="s">
        <v>370</v>
      </c>
      <c r="E2611">
        <v>60.01</v>
      </c>
      <c r="F2611">
        <v>68.55</v>
      </c>
      <c r="G2611">
        <v>74.459999999999994</v>
      </c>
      <c r="H2611">
        <v>80.290000000000006</v>
      </c>
      <c r="I2611">
        <v>82.49</v>
      </c>
      <c r="J2611">
        <v>99.36</v>
      </c>
      <c r="K2611">
        <v>103.63</v>
      </c>
      <c r="L2611">
        <v>102.51</v>
      </c>
      <c r="M2611">
        <v>103.18</v>
      </c>
      <c r="N2611">
        <v>131.68</v>
      </c>
      <c r="O2611">
        <v>143.85</v>
      </c>
      <c r="P2611">
        <v>190.32</v>
      </c>
    </row>
    <row r="2612" spans="1:16" x14ac:dyDescent="0.2">
      <c r="A2612" t="s">
        <v>270</v>
      </c>
      <c r="B2612" t="s">
        <v>206</v>
      </c>
      <c r="C2612" t="s">
        <v>370</v>
      </c>
      <c r="E2612">
        <v>29.54</v>
      </c>
      <c r="F2612">
        <v>31.54</v>
      </c>
      <c r="G2612">
        <v>33.71</v>
      </c>
      <c r="H2612">
        <v>38.340000000000003</v>
      </c>
      <c r="I2612">
        <v>42.89</v>
      </c>
      <c r="J2612">
        <v>47.7</v>
      </c>
      <c r="K2612">
        <v>49.88</v>
      </c>
      <c r="L2612">
        <v>52.14</v>
      </c>
      <c r="M2612">
        <v>54.36</v>
      </c>
      <c r="N2612">
        <v>63.11</v>
      </c>
      <c r="O2612">
        <v>65.56</v>
      </c>
      <c r="P2612">
        <v>76.78</v>
      </c>
    </row>
    <row r="2613" spans="1:16" x14ac:dyDescent="0.2">
      <c r="A2613" t="s">
        <v>270</v>
      </c>
      <c r="B2613" t="s">
        <v>343</v>
      </c>
      <c r="C2613" t="s">
        <v>370</v>
      </c>
      <c r="E2613">
        <v>-2.58</v>
      </c>
      <c r="F2613">
        <v>-2.84</v>
      </c>
      <c r="G2613">
        <v>-2.94</v>
      </c>
      <c r="H2613">
        <v>-3.02</v>
      </c>
      <c r="I2613">
        <v>-3.06</v>
      </c>
      <c r="J2613">
        <v>-4.01</v>
      </c>
      <c r="K2613">
        <v>-4.95</v>
      </c>
      <c r="L2613">
        <v>-4.99</v>
      </c>
      <c r="M2613">
        <v>-5.46</v>
      </c>
      <c r="N2613">
        <v>-7.7</v>
      </c>
      <c r="O2613">
        <v>-8.49</v>
      </c>
      <c r="P2613">
        <v>-13.62</v>
      </c>
    </row>
    <row r="2614" spans="1:16" x14ac:dyDescent="0.2">
      <c r="A2614" t="s">
        <v>270</v>
      </c>
      <c r="B2614" t="s">
        <v>210</v>
      </c>
      <c r="C2614" t="s">
        <v>370</v>
      </c>
      <c r="E2614">
        <v>-0.5</v>
      </c>
      <c r="F2614">
        <v>-0.59</v>
      </c>
      <c r="G2614">
        <v>-1.02</v>
      </c>
      <c r="H2614">
        <v>-1.24</v>
      </c>
      <c r="I2614">
        <v>-1.74</v>
      </c>
      <c r="J2614">
        <v>-2.04</v>
      </c>
      <c r="K2614">
        <v>-1.82</v>
      </c>
      <c r="L2614">
        <v>-1.82</v>
      </c>
      <c r="M2614">
        <v>-1.76</v>
      </c>
      <c r="N2614">
        <v>-1.99</v>
      </c>
      <c r="O2614">
        <v>-1.93</v>
      </c>
      <c r="P2614">
        <v>-1.71</v>
      </c>
    </row>
    <row r="2615" spans="1:16" x14ac:dyDescent="0.2">
      <c r="A2615" t="s">
        <v>270</v>
      </c>
      <c r="B2615" t="s">
        <v>211</v>
      </c>
      <c r="C2615" t="s">
        <v>370</v>
      </c>
      <c r="E2615">
        <v>0</v>
      </c>
      <c r="F2615">
        <v>-0.08</v>
      </c>
      <c r="G2615">
        <v>-0.14000000000000001</v>
      </c>
      <c r="H2615">
        <v>-2.15</v>
      </c>
      <c r="I2615">
        <v>-2.75</v>
      </c>
      <c r="J2615">
        <v>-3.15</v>
      </c>
      <c r="K2615">
        <v>-2.81</v>
      </c>
      <c r="L2615">
        <v>-2.95</v>
      </c>
      <c r="M2615">
        <v>-2.82</v>
      </c>
      <c r="N2615">
        <v>-3.05</v>
      </c>
      <c r="O2615">
        <v>-2.99</v>
      </c>
      <c r="P2615">
        <v>-2.5299999999999998</v>
      </c>
    </row>
    <row r="2616" spans="1:16" x14ac:dyDescent="0.2">
      <c r="A2616" t="s">
        <v>270</v>
      </c>
      <c r="B2616" t="s">
        <v>212</v>
      </c>
      <c r="C2616" t="s">
        <v>370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</row>
    <row r="2617" spans="1:16" x14ac:dyDescent="0.2">
      <c r="A2617" t="s">
        <v>270</v>
      </c>
      <c r="B2617" t="s">
        <v>213</v>
      </c>
      <c r="C2617" t="s">
        <v>370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</row>
    <row r="2618" spans="1:16" x14ac:dyDescent="0.2">
      <c r="A2618" t="s">
        <v>270</v>
      </c>
      <c r="B2618" t="s">
        <v>344</v>
      </c>
      <c r="C2618" t="s">
        <v>370</v>
      </c>
      <c r="E2618">
        <v>12.11</v>
      </c>
      <c r="F2618">
        <v>13.09</v>
      </c>
      <c r="G2618">
        <v>14.83</v>
      </c>
      <c r="H2618">
        <v>12.32</v>
      </c>
      <c r="I2618">
        <v>10.38</v>
      </c>
      <c r="J2618">
        <v>14.65</v>
      </c>
      <c r="K2618">
        <v>17.02</v>
      </c>
      <c r="L2618">
        <v>16.399999999999999</v>
      </c>
      <c r="M2618">
        <v>17.559999999999999</v>
      </c>
      <c r="N2618">
        <v>24.61</v>
      </c>
      <c r="O2618">
        <v>24.1</v>
      </c>
      <c r="P2618">
        <v>14.99</v>
      </c>
    </row>
    <row r="2619" spans="1:16" x14ac:dyDescent="0.2">
      <c r="A2619" t="s">
        <v>270</v>
      </c>
      <c r="B2619" t="s">
        <v>345</v>
      </c>
      <c r="C2619" t="s">
        <v>370</v>
      </c>
      <c r="E2619">
        <v>-3.09</v>
      </c>
      <c r="F2619">
        <v>-1.69</v>
      </c>
      <c r="G2619">
        <v>-5.79</v>
      </c>
      <c r="H2619">
        <v>-3.24</v>
      </c>
      <c r="I2619">
        <v>-3.63</v>
      </c>
      <c r="J2619">
        <v>-6.15</v>
      </c>
      <c r="K2619">
        <v>-3.32</v>
      </c>
      <c r="L2619">
        <v>-3.91</v>
      </c>
      <c r="M2619">
        <v>-4.3</v>
      </c>
      <c r="N2619">
        <v>-7.84</v>
      </c>
      <c r="O2619">
        <v>-8.91</v>
      </c>
      <c r="P2619">
        <v>-13.8</v>
      </c>
    </row>
    <row r="2620" spans="1:16" x14ac:dyDescent="0.2">
      <c r="A2620" t="s">
        <v>270</v>
      </c>
      <c r="B2620" t="s">
        <v>272</v>
      </c>
      <c r="C2620" t="s">
        <v>370</v>
      </c>
      <c r="E2620">
        <v>0.27</v>
      </c>
      <c r="F2620">
        <v>0.31</v>
      </c>
      <c r="G2620">
        <v>3.73</v>
      </c>
      <c r="H2620">
        <v>2.08</v>
      </c>
      <c r="I2620">
        <v>6.14</v>
      </c>
      <c r="J2620">
        <v>11.93</v>
      </c>
      <c r="K2620">
        <v>10.56</v>
      </c>
      <c r="L2620">
        <v>11.87</v>
      </c>
      <c r="M2620">
        <v>12.02</v>
      </c>
      <c r="N2620">
        <v>23.11</v>
      </c>
      <c r="O2620">
        <v>31.88</v>
      </c>
      <c r="P2620">
        <v>77.31</v>
      </c>
    </row>
    <row r="2621" spans="1:16" x14ac:dyDescent="0.2">
      <c r="A2621" t="s">
        <v>270</v>
      </c>
      <c r="B2621" t="s">
        <v>346</v>
      </c>
      <c r="C2621" t="s">
        <v>370</v>
      </c>
      <c r="E2621">
        <v>9.02</v>
      </c>
      <c r="F2621">
        <v>11.4</v>
      </c>
      <c r="G2621">
        <v>9.0399999999999991</v>
      </c>
      <c r="H2621">
        <v>9.08</v>
      </c>
      <c r="I2621">
        <v>6.74</v>
      </c>
      <c r="J2621">
        <v>8.5</v>
      </c>
      <c r="K2621">
        <v>13.7</v>
      </c>
      <c r="L2621">
        <v>12.49</v>
      </c>
      <c r="M2621">
        <v>13.26</v>
      </c>
      <c r="N2621">
        <v>16.77</v>
      </c>
      <c r="O2621">
        <v>15.19</v>
      </c>
      <c r="P2621">
        <v>1.19</v>
      </c>
    </row>
    <row r="2622" spans="1:16" x14ac:dyDescent="0.2">
      <c r="A2622" t="s">
        <v>270</v>
      </c>
      <c r="B2622" t="s">
        <v>347</v>
      </c>
      <c r="C2622" t="s">
        <v>370</v>
      </c>
      <c r="E2622">
        <v>253.02</v>
      </c>
      <c r="F2622">
        <v>255.31</v>
      </c>
      <c r="G2622">
        <v>264.06</v>
      </c>
      <c r="H2622">
        <v>273.24</v>
      </c>
      <c r="I2622">
        <v>285.64</v>
      </c>
      <c r="J2622">
        <v>303.85000000000002</v>
      </c>
      <c r="K2622">
        <v>308.48</v>
      </c>
      <c r="L2622">
        <v>317.23</v>
      </c>
      <c r="M2622">
        <v>325.8</v>
      </c>
      <c r="N2622">
        <v>361.44</v>
      </c>
      <c r="O2622">
        <v>372.58</v>
      </c>
      <c r="P2622">
        <v>409.13</v>
      </c>
    </row>
    <row r="2623" spans="1:16" x14ac:dyDescent="0.2">
      <c r="A2623" t="s">
        <v>272</v>
      </c>
      <c r="B2623" t="s">
        <v>202</v>
      </c>
      <c r="C2623" t="s">
        <v>370</v>
      </c>
      <c r="E2623">
        <v>0.06</v>
      </c>
      <c r="F2623">
        <v>0.04</v>
      </c>
      <c r="G2623">
        <v>0.87</v>
      </c>
      <c r="H2623">
        <v>0.28000000000000003</v>
      </c>
      <c r="I2623">
        <v>1.63</v>
      </c>
      <c r="J2623">
        <v>3.12</v>
      </c>
      <c r="K2623">
        <v>3</v>
      </c>
      <c r="L2623">
        <v>2.97</v>
      </c>
      <c r="M2623">
        <v>3.18</v>
      </c>
      <c r="N2623">
        <v>3.74</v>
      </c>
      <c r="O2623">
        <v>4.33</v>
      </c>
      <c r="P2623">
        <v>6.01</v>
      </c>
    </row>
    <row r="2624" spans="1:16" x14ac:dyDescent="0.2">
      <c r="A2624" t="s">
        <v>272</v>
      </c>
      <c r="B2624" t="s">
        <v>203</v>
      </c>
      <c r="C2624" t="s">
        <v>370</v>
      </c>
      <c r="E2624">
        <v>0</v>
      </c>
      <c r="F2624">
        <v>0</v>
      </c>
      <c r="G2624">
        <v>0.46</v>
      </c>
      <c r="H2624">
        <v>0.38</v>
      </c>
      <c r="I2624">
        <v>0.98</v>
      </c>
      <c r="J2624">
        <v>1.41</v>
      </c>
      <c r="K2624">
        <v>1.56</v>
      </c>
      <c r="L2624">
        <v>1.79</v>
      </c>
      <c r="M2624">
        <v>1.79</v>
      </c>
      <c r="N2624">
        <v>2.81</v>
      </c>
      <c r="O2624">
        <v>3.39</v>
      </c>
      <c r="P2624">
        <v>5.57</v>
      </c>
    </row>
    <row r="2625" spans="1:16" x14ac:dyDescent="0.2">
      <c r="A2625" t="s">
        <v>272</v>
      </c>
      <c r="B2625" t="s">
        <v>204</v>
      </c>
      <c r="C2625" t="s">
        <v>370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0.62</v>
      </c>
      <c r="N2625">
        <v>0.79</v>
      </c>
      <c r="O2625">
        <v>1</v>
      </c>
      <c r="P2625">
        <v>1.1399999999999999</v>
      </c>
    </row>
    <row r="2626" spans="1:16" x14ac:dyDescent="0.2">
      <c r="A2626" t="s">
        <v>272</v>
      </c>
      <c r="B2626" t="s">
        <v>205</v>
      </c>
      <c r="C2626" t="s">
        <v>370</v>
      </c>
      <c r="E2626">
        <v>0.21</v>
      </c>
      <c r="F2626">
        <v>0.28000000000000003</v>
      </c>
      <c r="G2626">
        <v>2.4</v>
      </c>
      <c r="H2626">
        <v>1.42</v>
      </c>
      <c r="I2626">
        <v>3.52</v>
      </c>
      <c r="J2626">
        <v>7.4</v>
      </c>
      <c r="K2626">
        <v>6</v>
      </c>
      <c r="L2626">
        <v>7.12</v>
      </c>
      <c r="M2626">
        <v>6.44</v>
      </c>
      <c r="N2626">
        <v>15.76</v>
      </c>
      <c r="O2626">
        <v>23.16</v>
      </c>
      <c r="P2626">
        <v>64.58</v>
      </c>
    </row>
    <row r="2627" spans="1:16" x14ac:dyDescent="0.2">
      <c r="A2627" t="s">
        <v>259</v>
      </c>
      <c r="B2627" t="s">
        <v>348</v>
      </c>
      <c r="C2627" t="s">
        <v>370</v>
      </c>
      <c r="E2627">
        <v>0.91</v>
      </c>
      <c r="F2627">
        <v>0.86</v>
      </c>
      <c r="G2627">
        <v>1.21</v>
      </c>
      <c r="H2627">
        <v>1.49</v>
      </c>
      <c r="I2627">
        <v>1.35</v>
      </c>
      <c r="J2627">
        <v>0.94</v>
      </c>
      <c r="K2627">
        <v>0.57999999999999996</v>
      </c>
      <c r="L2627">
        <v>0.56000000000000005</v>
      </c>
      <c r="M2627">
        <v>1.26</v>
      </c>
      <c r="N2627">
        <v>1.1499999999999999</v>
      </c>
      <c r="O2627">
        <v>1.17</v>
      </c>
      <c r="P2627">
        <v>4.9800000000000004</v>
      </c>
    </row>
    <row r="2628" spans="1:16" x14ac:dyDescent="0.2">
      <c r="A2628" t="s">
        <v>259</v>
      </c>
      <c r="B2628" t="s">
        <v>261</v>
      </c>
      <c r="C2628" t="s">
        <v>370</v>
      </c>
      <c r="D2628">
        <v>930888</v>
      </c>
      <c r="E2628">
        <v>48914</v>
      </c>
      <c r="F2628">
        <v>50962</v>
      </c>
      <c r="G2628">
        <v>49303</v>
      </c>
      <c r="H2628">
        <v>50803</v>
      </c>
      <c r="I2628">
        <v>52600</v>
      </c>
      <c r="J2628">
        <v>53435</v>
      </c>
      <c r="K2628">
        <v>55098</v>
      </c>
      <c r="L2628">
        <v>55094</v>
      </c>
      <c r="M2628">
        <v>55446</v>
      </c>
      <c r="N2628">
        <v>57986</v>
      </c>
      <c r="O2628">
        <v>58949</v>
      </c>
      <c r="P2628">
        <v>63673</v>
      </c>
    </row>
    <row r="2629" spans="1:16" x14ac:dyDescent="0.2">
      <c r="A2629" t="s">
        <v>259</v>
      </c>
      <c r="B2629" t="s">
        <v>178</v>
      </c>
      <c r="C2629" t="s">
        <v>370</v>
      </c>
      <c r="D2629">
        <v>862730</v>
      </c>
      <c r="E2629">
        <v>46369</v>
      </c>
      <c r="F2629">
        <v>48219</v>
      </c>
      <c r="G2629">
        <v>46469</v>
      </c>
      <c r="H2629">
        <v>47540</v>
      </c>
      <c r="I2629">
        <v>48932</v>
      </c>
      <c r="J2629">
        <v>49400</v>
      </c>
      <c r="K2629">
        <v>50899</v>
      </c>
      <c r="L2629">
        <v>50747</v>
      </c>
      <c r="M2629">
        <v>50967</v>
      </c>
      <c r="N2629">
        <v>53569</v>
      </c>
      <c r="O2629">
        <v>54406</v>
      </c>
      <c r="P2629">
        <v>58552</v>
      </c>
    </row>
    <row r="2630" spans="1:16" x14ac:dyDescent="0.2">
      <c r="A2630" t="s">
        <v>259</v>
      </c>
      <c r="B2630" t="s">
        <v>349</v>
      </c>
      <c r="C2630" t="s">
        <v>370</v>
      </c>
      <c r="E2630">
        <v>0</v>
      </c>
      <c r="F2630">
        <v>0</v>
      </c>
      <c r="G2630">
        <v>0</v>
      </c>
      <c r="H2630">
        <v>16</v>
      </c>
      <c r="I2630">
        <v>18</v>
      </c>
      <c r="J2630">
        <v>18</v>
      </c>
      <c r="K2630">
        <v>18</v>
      </c>
      <c r="L2630">
        <v>18</v>
      </c>
      <c r="M2630">
        <v>18</v>
      </c>
      <c r="N2630">
        <v>63</v>
      </c>
      <c r="O2630">
        <v>66</v>
      </c>
      <c r="P2630">
        <v>251</v>
      </c>
    </row>
    <row r="2631" spans="1:16" x14ac:dyDescent="0.2">
      <c r="A2631" t="s">
        <v>350</v>
      </c>
      <c r="B2631" t="s">
        <v>193</v>
      </c>
      <c r="C2631" t="s">
        <v>370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</row>
    <row r="2632" spans="1:16" x14ac:dyDescent="0.2">
      <c r="A2632" t="s">
        <v>350</v>
      </c>
      <c r="B2632" t="s">
        <v>351</v>
      </c>
      <c r="C2632" t="s">
        <v>370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</row>
    <row r="2633" spans="1:16" x14ac:dyDescent="0.2">
      <c r="A2633" t="s">
        <v>350</v>
      </c>
      <c r="B2633" t="s">
        <v>352</v>
      </c>
      <c r="C2633" t="s">
        <v>370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</row>
    <row r="2634" spans="1:16" x14ac:dyDescent="0.2">
      <c r="A2634" t="s">
        <v>350</v>
      </c>
      <c r="B2634" t="s">
        <v>195</v>
      </c>
      <c r="C2634" t="s">
        <v>370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</row>
    <row r="2635" spans="1:16" x14ac:dyDescent="0.2">
      <c r="A2635" t="s">
        <v>350</v>
      </c>
      <c r="B2635" t="s">
        <v>196</v>
      </c>
      <c r="C2635" t="s">
        <v>370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</row>
    <row r="2636" spans="1:16" x14ac:dyDescent="0.2">
      <c r="A2636" t="s">
        <v>350</v>
      </c>
      <c r="B2636" t="s">
        <v>197</v>
      </c>
      <c r="C2636" t="s">
        <v>370</v>
      </c>
      <c r="E2636">
        <v>0</v>
      </c>
      <c r="F2636">
        <v>0</v>
      </c>
      <c r="G2636">
        <v>397</v>
      </c>
      <c r="H2636">
        <v>470</v>
      </c>
      <c r="I2636">
        <v>1073</v>
      </c>
      <c r="J2636">
        <v>1073</v>
      </c>
      <c r="K2636">
        <v>1073</v>
      </c>
      <c r="L2636">
        <v>1264</v>
      </c>
      <c r="M2636">
        <v>1264</v>
      </c>
      <c r="N2636">
        <v>1264</v>
      </c>
      <c r="O2636">
        <v>1264</v>
      </c>
      <c r="P2636">
        <v>1264</v>
      </c>
    </row>
    <row r="2637" spans="1:16" x14ac:dyDescent="0.2">
      <c r="A2637" t="s">
        <v>350</v>
      </c>
      <c r="B2637" t="s">
        <v>198</v>
      </c>
      <c r="C2637" t="s">
        <v>370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</row>
    <row r="2638" spans="1:16" x14ac:dyDescent="0.2">
      <c r="A2638" t="s">
        <v>350</v>
      </c>
      <c r="B2638" t="s">
        <v>199</v>
      </c>
      <c r="C2638" t="s">
        <v>370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</row>
    <row r="2639" spans="1:16" x14ac:dyDescent="0.2">
      <c r="A2639" t="s">
        <v>350</v>
      </c>
      <c r="B2639" t="s">
        <v>200</v>
      </c>
      <c r="C2639" t="s">
        <v>370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</row>
    <row r="2640" spans="1:16" x14ac:dyDescent="0.2">
      <c r="A2640" t="s">
        <v>350</v>
      </c>
      <c r="B2640" t="s">
        <v>201</v>
      </c>
      <c r="C2640" t="s">
        <v>370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</row>
    <row r="2641" spans="1:17" x14ac:dyDescent="0.2">
      <c r="A2641" t="s">
        <v>350</v>
      </c>
      <c r="B2641" t="s">
        <v>202</v>
      </c>
      <c r="C2641" t="s">
        <v>370</v>
      </c>
      <c r="E2641">
        <v>41</v>
      </c>
      <c r="F2641">
        <v>53</v>
      </c>
      <c r="G2641">
        <v>114</v>
      </c>
      <c r="H2641">
        <v>114</v>
      </c>
      <c r="I2641">
        <v>696</v>
      </c>
      <c r="J2641">
        <v>889</v>
      </c>
      <c r="K2641">
        <v>889</v>
      </c>
      <c r="L2641">
        <v>889</v>
      </c>
      <c r="M2641">
        <v>889</v>
      </c>
      <c r="N2641">
        <v>889</v>
      </c>
      <c r="O2641">
        <v>889</v>
      </c>
      <c r="P2641">
        <v>889</v>
      </c>
    </row>
    <row r="2642" spans="1:17" x14ac:dyDescent="0.2">
      <c r="A2642" t="s">
        <v>350</v>
      </c>
      <c r="B2642" t="s">
        <v>203</v>
      </c>
      <c r="C2642" t="s">
        <v>370</v>
      </c>
      <c r="E2642">
        <v>0</v>
      </c>
      <c r="F2642">
        <v>0</v>
      </c>
      <c r="G2642">
        <v>439</v>
      </c>
      <c r="H2642">
        <v>702</v>
      </c>
      <c r="I2642">
        <v>882</v>
      </c>
      <c r="J2642">
        <v>882</v>
      </c>
      <c r="K2642">
        <v>882</v>
      </c>
      <c r="L2642">
        <v>1145</v>
      </c>
      <c r="M2642">
        <v>1341</v>
      </c>
      <c r="N2642">
        <v>1665</v>
      </c>
      <c r="O2642">
        <v>1665</v>
      </c>
      <c r="P2642">
        <v>1852</v>
      </c>
    </row>
    <row r="2643" spans="1:17" x14ac:dyDescent="0.2">
      <c r="A2643" t="s">
        <v>350</v>
      </c>
      <c r="B2643" t="s">
        <v>204</v>
      </c>
      <c r="C2643" t="s">
        <v>370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</row>
    <row r="2644" spans="1:17" x14ac:dyDescent="0.2">
      <c r="A2644" t="s">
        <v>350</v>
      </c>
      <c r="B2644" t="s">
        <v>205</v>
      </c>
      <c r="C2644" t="s">
        <v>370</v>
      </c>
      <c r="E2644">
        <v>244</v>
      </c>
      <c r="F2644">
        <v>496</v>
      </c>
      <c r="G2644">
        <v>729</v>
      </c>
      <c r="H2644">
        <v>854</v>
      </c>
      <c r="I2644">
        <v>966</v>
      </c>
      <c r="J2644">
        <v>1423</v>
      </c>
      <c r="K2644">
        <v>1490</v>
      </c>
      <c r="L2644">
        <v>1490</v>
      </c>
      <c r="M2644">
        <v>1490</v>
      </c>
      <c r="N2644">
        <v>1937</v>
      </c>
      <c r="O2644">
        <v>2152</v>
      </c>
      <c r="P2644">
        <v>2972</v>
      </c>
    </row>
    <row r="2645" spans="1:17" x14ac:dyDescent="0.2">
      <c r="A2645" t="s">
        <v>350</v>
      </c>
      <c r="B2645" t="s">
        <v>206</v>
      </c>
      <c r="C2645" t="s">
        <v>370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</row>
    <row r="2646" spans="1:17" x14ac:dyDescent="0.2">
      <c r="A2646" t="s">
        <v>350</v>
      </c>
      <c r="B2646" t="s">
        <v>207</v>
      </c>
      <c r="C2646" t="s">
        <v>370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</row>
    <row r="2647" spans="1:17" x14ac:dyDescent="0.2">
      <c r="A2647" t="s">
        <v>350</v>
      </c>
      <c r="B2647" t="s">
        <v>208</v>
      </c>
      <c r="C2647" t="s">
        <v>370</v>
      </c>
      <c r="E2647">
        <v>669</v>
      </c>
      <c r="F2647">
        <v>697</v>
      </c>
      <c r="G2647">
        <v>697</v>
      </c>
      <c r="H2647">
        <v>697</v>
      </c>
      <c r="I2647">
        <v>697</v>
      </c>
      <c r="J2647">
        <v>697</v>
      </c>
      <c r="K2647">
        <v>697</v>
      </c>
      <c r="L2647">
        <v>697</v>
      </c>
      <c r="M2647">
        <v>697</v>
      </c>
      <c r="N2647">
        <v>697</v>
      </c>
      <c r="O2647">
        <v>697</v>
      </c>
      <c r="P2647">
        <v>697</v>
      </c>
    </row>
    <row r="2648" spans="1:17" x14ac:dyDescent="0.2">
      <c r="A2648" t="s">
        <v>350</v>
      </c>
      <c r="B2648" t="s">
        <v>209</v>
      </c>
      <c r="C2648" t="s">
        <v>370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384</v>
      </c>
      <c r="K2648">
        <v>761</v>
      </c>
      <c r="L2648">
        <v>761</v>
      </c>
      <c r="M2648">
        <v>951</v>
      </c>
      <c r="N2648">
        <v>1717</v>
      </c>
      <c r="O2648">
        <v>1971</v>
      </c>
      <c r="P2648">
        <v>3726</v>
      </c>
    </row>
    <row r="2649" spans="1:17" x14ac:dyDescent="0.2">
      <c r="A2649" t="s">
        <v>350</v>
      </c>
      <c r="B2649" t="s">
        <v>210</v>
      </c>
      <c r="C2649" t="s">
        <v>370</v>
      </c>
      <c r="E2649">
        <v>0</v>
      </c>
      <c r="F2649">
        <v>0</v>
      </c>
      <c r="G2649">
        <v>0</v>
      </c>
      <c r="H2649">
        <v>165</v>
      </c>
      <c r="I2649">
        <v>165</v>
      </c>
      <c r="J2649">
        <v>165</v>
      </c>
      <c r="K2649">
        <v>165</v>
      </c>
      <c r="L2649">
        <v>165</v>
      </c>
      <c r="M2649">
        <v>165</v>
      </c>
      <c r="N2649">
        <v>165</v>
      </c>
      <c r="O2649">
        <v>165</v>
      </c>
      <c r="P2649">
        <v>165</v>
      </c>
    </row>
    <row r="2650" spans="1:17" x14ac:dyDescent="0.2">
      <c r="A2650" t="s">
        <v>350</v>
      </c>
      <c r="B2650" t="s">
        <v>211</v>
      </c>
      <c r="C2650" t="s">
        <v>370</v>
      </c>
      <c r="E2650">
        <v>0</v>
      </c>
      <c r="F2650">
        <v>38</v>
      </c>
      <c r="G2650">
        <v>38</v>
      </c>
      <c r="H2650">
        <v>597</v>
      </c>
      <c r="I2650">
        <v>597</v>
      </c>
      <c r="J2650">
        <v>597</v>
      </c>
      <c r="K2650">
        <v>597</v>
      </c>
      <c r="L2650">
        <v>597</v>
      </c>
      <c r="M2650">
        <v>597</v>
      </c>
      <c r="N2650">
        <v>597</v>
      </c>
      <c r="O2650">
        <v>597</v>
      </c>
      <c r="P2650">
        <v>597</v>
      </c>
    </row>
    <row r="2651" spans="1:17" x14ac:dyDescent="0.2">
      <c r="A2651" t="s">
        <v>350</v>
      </c>
      <c r="B2651" t="s">
        <v>212</v>
      </c>
      <c r="C2651" t="s">
        <v>370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</row>
    <row r="2652" spans="1:17" x14ac:dyDescent="0.2">
      <c r="A2652" t="s">
        <v>350</v>
      </c>
      <c r="B2652" t="s">
        <v>213</v>
      </c>
      <c r="C2652" t="s">
        <v>370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</row>
    <row r="2653" spans="1:17" x14ac:dyDescent="0.2">
      <c r="A2653" t="s">
        <v>350</v>
      </c>
      <c r="B2653" t="s">
        <v>342</v>
      </c>
      <c r="C2653" t="s">
        <v>370</v>
      </c>
      <c r="E2653">
        <v>954</v>
      </c>
      <c r="F2653">
        <v>1284</v>
      </c>
      <c r="G2653">
        <v>2414</v>
      </c>
      <c r="H2653">
        <v>3599</v>
      </c>
      <c r="I2653">
        <v>5077</v>
      </c>
      <c r="J2653">
        <v>6110</v>
      </c>
      <c r="K2653">
        <v>6554</v>
      </c>
      <c r="L2653">
        <v>7007</v>
      </c>
      <c r="M2653">
        <v>7394</v>
      </c>
      <c r="N2653">
        <v>8931</v>
      </c>
      <c r="O2653">
        <v>9400</v>
      </c>
      <c r="P2653">
        <v>12162</v>
      </c>
    </row>
    <row r="2654" spans="1:17" x14ac:dyDescent="0.2">
      <c r="A2654" t="s">
        <v>230</v>
      </c>
      <c r="B2654" t="s">
        <v>353</v>
      </c>
      <c r="C2654" t="s">
        <v>370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1</v>
      </c>
      <c r="Q2654">
        <v>10360</v>
      </c>
    </row>
    <row r="2655" spans="1:17" x14ac:dyDescent="0.2">
      <c r="A2655" t="s">
        <v>230</v>
      </c>
      <c r="B2655" t="s">
        <v>354</v>
      </c>
      <c r="C2655" t="s">
        <v>370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1</v>
      </c>
      <c r="Q2655">
        <v>11010</v>
      </c>
    </row>
    <row r="2656" spans="1:17" x14ac:dyDescent="0.2">
      <c r="A2656" t="s">
        <v>230</v>
      </c>
      <c r="B2656" t="s">
        <v>355</v>
      </c>
      <c r="C2656" t="s">
        <v>370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1</v>
      </c>
      <c r="Q2656">
        <v>2680</v>
      </c>
    </row>
    <row r="2657" spans="1:17" x14ac:dyDescent="0.2">
      <c r="A2657" t="s">
        <v>230</v>
      </c>
      <c r="B2657" t="s">
        <v>356</v>
      </c>
      <c r="C2657" t="s">
        <v>370</v>
      </c>
      <c r="E2657">
        <v>0</v>
      </c>
      <c r="F2657">
        <v>0</v>
      </c>
      <c r="G2657">
        <v>0</v>
      </c>
      <c r="H2657">
        <v>0</v>
      </c>
      <c r="I2657">
        <v>0.21</v>
      </c>
      <c r="J2657">
        <v>0.21</v>
      </c>
      <c r="K2657">
        <v>0.21</v>
      </c>
      <c r="L2657">
        <v>0.21</v>
      </c>
      <c r="M2657">
        <v>0.21</v>
      </c>
      <c r="N2657">
        <v>0.21</v>
      </c>
      <c r="O2657">
        <v>0.21</v>
      </c>
      <c r="P2657">
        <v>1</v>
      </c>
      <c r="Q2657">
        <v>4875</v>
      </c>
    </row>
    <row r="2658" spans="1:17" x14ac:dyDescent="0.2">
      <c r="A2658" t="s">
        <v>340</v>
      </c>
      <c r="B2658" t="s">
        <v>193</v>
      </c>
      <c r="C2658" t="s">
        <v>69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</row>
    <row r="2659" spans="1:17" x14ac:dyDescent="0.2">
      <c r="A2659" t="s">
        <v>340</v>
      </c>
      <c r="B2659" t="s">
        <v>194</v>
      </c>
      <c r="C2659" t="s">
        <v>69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</row>
    <row r="2660" spans="1:17" x14ac:dyDescent="0.2">
      <c r="A2660" t="s">
        <v>340</v>
      </c>
      <c r="B2660" t="s">
        <v>195</v>
      </c>
      <c r="C2660" t="s">
        <v>69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</row>
    <row r="2661" spans="1:17" x14ac:dyDescent="0.2">
      <c r="A2661" t="s">
        <v>340</v>
      </c>
      <c r="B2661" t="s">
        <v>196</v>
      </c>
      <c r="C2661" t="s">
        <v>69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</row>
    <row r="2662" spans="1:17" x14ac:dyDescent="0.2">
      <c r="A2662" t="s">
        <v>340</v>
      </c>
      <c r="B2662" t="s">
        <v>197</v>
      </c>
      <c r="C2662" t="s">
        <v>69</v>
      </c>
      <c r="E2662">
        <v>0</v>
      </c>
      <c r="F2662">
        <v>0</v>
      </c>
      <c r="G2662">
        <v>0.68</v>
      </c>
      <c r="H2662">
        <v>1.46</v>
      </c>
      <c r="I2662">
        <v>2.6</v>
      </c>
      <c r="J2662">
        <v>2.6</v>
      </c>
      <c r="K2662">
        <v>2.6</v>
      </c>
      <c r="L2662">
        <v>3.16</v>
      </c>
      <c r="M2662">
        <v>3.26</v>
      </c>
      <c r="N2662">
        <v>3.8</v>
      </c>
      <c r="O2662">
        <v>3.8</v>
      </c>
      <c r="P2662">
        <v>3.8</v>
      </c>
    </row>
    <row r="2663" spans="1:17" x14ac:dyDescent="0.2">
      <c r="A2663" t="s">
        <v>340</v>
      </c>
      <c r="B2663" t="s">
        <v>198</v>
      </c>
      <c r="C2663" t="s">
        <v>69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</row>
    <row r="2664" spans="1:17" x14ac:dyDescent="0.2">
      <c r="A2664" t="s">
        <v>340</v>
      </c>
      <c r="B2664" t="s">
        <v>199</v>
      </c>
      <c r="C2664" t="s">
        <v>69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</row>
    <row r="2665" spans="1:17" x14ac:dyDescent="0.2">
      <c r="A2665" t="s">
        <v>340</v>
      </c>
      <c r="B2665" t="s">
        <v>200</v>
      </c>
      <c r="C2665" t="s">
        <v>69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</row>
    <row r="2666" spans="1:17" x14ac:dyDescent="0.2">
      <c r="A2666" t="s">
        <v>340</v>
      </c>
      <c r="B2666" t="s">
        <v>201</v>
      </c>
      <c r="C2666" t="s">
        <v>69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</row>
    <row r="2667" spans="1:17" x14ac:dyDescent="0.2">
      <c r="A2667" t="s">
        <v>340</v>
      </c>
      <c r="B2667" t="s">
        <v>202</v>
      </c>
      <c r="C2667" t="s">
        <v>69</v>
      </c>
      <c r="E2667">
        <v>0.31</v>
      </c>
      <c r="F2667">
        <v>0.4</v>
      </c>
      <c r="G2667">
        <v>0.4</v>
      </c>
      <c r="H2667">
        <v>0.56999999999999995</v>
      </c>
      <c r="I2667">
        <v>6.55</v>
      </c>
      <c r="J2667">
        <v>8.49</v>
      </c>
      <c r="K2667">
        <v>8.49</v>
      </c>
      <c r="L2667">
        <v>8.49</v>
      </c>
      <c r="M2667">
        <v>9.39</v>
      </c>
      <c r="N2667">
        <v>9.39</v>
      </c>
      <c r="O2667">
        <v>9.39</v>
      </c>
      <c r="P2667">
        <v>10.029999999999999</v>
      </c>
    </row>
    <row r="2668" spans="1:17" x14ac:dyDescent="0.2">
      <c r="A2668" t="s">
        <v>340</v>
      </c>
      <c r="B2668" t="s">
        <v>203</v>
      </c>
      <c r="C2668" t="s">
        <v>69</v>
      </c>
      <c r="E2668">
        <v>0</v>
      </c>
      <c r="F2668">
        <v>0</v>
      </c>
      <c r="G2668">
        <v>1.32</v>
      </c>
      <c r="H2668">
        <v>2.82</v>
      </c>
      <c r="I2668">
        <v>4.32</v>
      </c>
      <c r="J2668">
        <v>4.32</v>
      </c>
      <c r="K2668">
        <v>4.32</v>
      </c>
      <c r="L2668">
        <v>6.41</v>
      </c>
      <c r="M2668">
        <v>7.41</v>
      </c>
      <c r="N2668">
        <v>9.41</v>
      </c>
      <c r="O2668">
        <v>9.41</v>
      </c>
      <c r="P2668">
        <v>10.79</v>
      </c>
    </row>
    <row r="2669" spans="1:17" x14ac:dyDescent="0.2">
      <c r="A2669" t="s">
        <v>340</v>
      </c>
      <c r="B2669" t="s">
        <v>204</v>
      </c>
      <c r="C2669" t="s">
        <v>69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1</v>
      </c>
      <c r="N2669">
        <v>1</v>
      </c>
      <c r="O2669">
        <v>1</v>
      </c>
      <c r="P2669">
        <v>1</v>
      </c>
    </row>
    <row r="2670" spans="1:17" x14ac:dyDescent="0.2">
      <c r="A2670" t="s">
        <v>340</v>
      </c>
      <c r="B2670" t="s">
        <v>205</v>
      </c>
      <c r="C2670" t="s">
        <v>69</v>
      </c>
      <c r="E2670">
        <v>3</v>
      </c>
      <c r="F2670">
        <v>6</v>
      </c>
      <c r="G2670">
        <v>8.9499999999999993</v>
      </c>
      <c r="H2670">
        <v>11.68</v>
      </c>
      <c r="I2670">
        <v>11.99</v>
      </c>
      <c r="J2670">
        <v>18.440000000000001</v>
      </c>
      <c r="K2670">
        <v>19.32</v>
      </c>
      <c r="L2670">
        <v>19.32</v>
      </c>
      <c r="M2670">
        <v>19.32</v>
      </c>
      <c r="N2670">
        <v>27.79</v>
      </c>
      <c r="O2670">
        <v>32.46</v>
      </c>
      <c r="P2670">
        <v>59.96</v>
      </c>
    </row>
    <row r="2671" spans="1:17" x14ac:dyDescent="0.2">
      <c r="A2671" t="s">
        <v>340</v>
      </c>
      <c r="B2671" t="s">
        <v>206</v>
      </c>
      <c r="C2671" t="s">
        <v>69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</row>
    <row r="2672" spans="1:17" x14ac:dyDescent="0.2">
      <c r="A2672" t="s">
        <v>340</v>
      </c>
      <c r="B2672" t="s">
        <v>207</v>
      </c>
      <c r="C2672" t="s">
        <v>69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</row>
    <row r="2673" spans="1:16" x14ac:dyDescent="0.2">
      <c r="A2673" t="s">
        <v>340</v>
      </c>
      <c r="B2673" t="s">
        <v>208</v>
      </c>
      <c r="C2673" t="s">
        <v>69</v>
      </c>
      <c r="E2673">
        <v>4.05</v>
      </c>
      <c r="F2673">
        <v>4.6500000000000004</v>
      </c>
      <c r="G2673">
        <v>5.05</v>
      </c>
      <c r="H2673">
        <v>5.59</v>
      </c>
      <c r="I2673">
        <v>5.59</v>
      </c>
      <c r="J2673">
        <v>5.59</v>
      </c>
      <c r="K2673">
        <v>5.59</v>
      </c>
      <c r="L2673">
        <v>5.59</v>
      </c>
      <c r="M2673">
        <v>5.59</v>
      </c>
      <c r="N2673">
        <v>5.59</v>
      </c>
      <c r="O2673">
        <v>5.59</v>
      </c>
      <c r="P2673">
        <v>5.59</v>
      </c>
    </row>
    <row r="2674" spans="1:16" x14ac:dyDescent="0.2">
      <c r="A2674" t="s">
        <v>340</v>
      </c>
      <c r="B2674" t="s">
        <v>209</v>
      </c>
      <c r="C2674" t="s">
        <v>69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1.37</v>
      </c>
      <c r="K2674">
        <v>3.44</v>
      </c>
      <c r="L2674">
        <v>3.44</v>
      </c>
      <c r="M2674">
        <v>3.44</v>
      </c>
      <c r="N2674">
        <v>7.71</v>
      </c>
      <c r="O2674">
        <v>9.25</v>
      </c>
      <c r="P2674">
        <v>22.93</v>
      </c>
    </row>
    <row r="2675" spans="1:16" x14ac:dyDescent="0.2">
      <c r="A2675" t="s">
        <v>340</v>
      </c>
      <c r="B2675" t="s">
        <v>210</v>
      </c>
      <c r="C2675" t="s">
        <v>69</v>
      </c>
      <c r="E2675">
        <v>0</v>
      </c>
      <c r="F2675">
        <v>0</v>
      </c>
      <c r="G2675">
        <v>0</v>
      </c>
      <c r="H2675">
        <v>2.12</v>
      </c>
      <c r="I2675">
        <v>2.12</v>
      </c>
      <c r="J2675">
        <v>2.62</v>
      </c>
      <c r="K2675">
        <v>2.62</v>
      </c>
      <c r="L2675">
        <v>2.62</v>
      </c>
      <c r="M2675">
        <v>2.62</v>
      </c>
      <c r="N2675">
        <v>2.62</v>
      </c>
      <c r="O2675">
        <v>2.62</v>
      </c>
      <c r="P2675">
        <v>2.62</v>
      </c>
    </row>
    <row r="2676" spans="1:16" x14ac:dyDescent="0.2">
      <c r="A2676" t="s">
        <v>340</v>
      </c>
      <c r="B2676" t="s">
        <v>211</v>
      </c>
      <c r="C2676" t="s">
        <v>69</v>
      </c>
      <c r="E2676">
        <v>0</v>
      </c>
      <c r="F2676">
        <v>0</v>
      </c>
      <c r="G2676">
        <v>0</v>
      </c>
      <c r="H2676">
        <v>0.5</v>
      </c>
      <c r="I2676">
        <v>0.5</v>
      </c>
      <c r="J2676">
        <v>0.5</v>
      </c>
      <c r="K2676">
        <v>0.5</v>
      </c>
      <c r="L2676">
        <v>0.5</v>
      </c>
      <c r="M2676">
        <v>0.5</v>
      </c>
      <c r="N2676">
        <v>0.5</v>
      </c>
      <c r="O2676">
        <v>0.5</v>
      </c>
      <c r="P2676">
        <v>0.5</v>
      </c>
    </row>
    <row r="2677" spans="1:16" x14ac:dyDescent="0.2">
      <c r="A2677" t="s">
        <v>340</v>
      </c>
      <c r="B2677" t="s">
        <v>212</v>
      </c>
      <c r="C2677" t="s">
        <v>69</v>
      </c>
      <c r="E2677">
        <v>0.28999999999999998</v>
      </c>
      <c r="F2677">
        <v>0.28999999999999998</v>
      </c>
      <c r="G2677">
        <v>0.51</v>
      </c>
      <c r="H2677">
        <v>0.54</v>
      </c>
      <c r="I2677">
        <v>0.54</v>
      </c>
      <c r="J2677">
        <v>0.54</v>
      </c>
      <c r="K2677">
        <v>0.54</v>
      </c>
      <c r="L2677">
        <v>0.25</v>
      </c>
      <c r="M2677">
        <v>0.25</v>
      </c>
      <c r="N2677">
        <v>0</v>
      </c>
      <c r="O2677">
        <v>0</v>
      </c>
      <c r="P2677">
        <v>0</v>
      </c>
    </row>
    <row r="2678" spans="1:16" x14ac:dyDescent="0.2">
      <c r="A2678" t="s">
        <v>340</v>
      </c>
      <c r="B2678" t="s">
        <v>213</v>
      </c>
      <c r="C2678" t="s">
        <v>69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</row>
    <row r="2679" spans="1:16" x14ac:dyDescent="0.2">
      <c r="A2679" t="s">
        <v>340</v>
      </c>
      <c r="B2679" t="s">
        <v>218</v>
      </c>
      <c r="C2679" t="s">
        <v>69</v>
      </c>
      <c r="E2679">
        <v>-0.68</v>
      </c>
      <c r="F2679">
        <v>-0.68</v>
      </c>
      <c r="G2679">
        <v>-0.68</v>
      </c>
      <c r="H2679">
        <v>-0.68</v>
      </c>
      <c r="I2679">
        <v>-0.68</v>
      </c>
      <c r="J2679">
        <v>-0.68</v>
      </c>
      <c r="K2679">
        <v>-0.68</v>
      </c>
      <c r="L2679">
        <v>-0.68</v>
      </c>
      <c r="M2679">
        <v>-0.68</v>
      </c>
      <c r="N2679">
        <v>-0.68</v>
      </c>
      <c r="O2679">
        <v>-0.68</v>
      </c>
      <c r="P2679">
        <v>-6.25</v>
      </c>
    </row>
    <row r="2680" spans="1:16" x14ac:dyDescent="0.2">
      <c r="A2680" t="s">
        <v>340</v>
      </c>
      <c r="B2680" t="s">
        <v>342</v>
      </c>
      <c r="C2680" t="s">
        <v>69</v>
      </c>
      <c r="E2680">
        <v>6.97</v>
      </c>
      <c r="F2680">
        <v>10.66</v>
      </c>
      <c r="G2680">
        <v>16.23</v>
      </c>
      <c r="H2680">
        <v>24.62</v>
      </c>
      <c r="I2680">
        <v>33.53</v>
      </c>
      <c r="J2680">
        <v>43.79</v>
      </c>
      <c r="K2680">
        <v>46.74</v>
      </c>
      <c r="L2680">
        <v>49.1</v>
      </c>
      <c r="M2680">
        <v>52.1</v>
      </c>
      <c r="N2680">
        <v>67.13</v>
      </c>
      <c r="O2680">
        <v>73.34</v>
      </c>
      <c r="P2680">
        <v>110.97</v>
      </c>
    </row>
    <row r="2681" spans="1:16" x14ac:dyDescent="0.2">
      <c r="A2681" t="s">
        <v>266</v>
      </c>
      <c r="B2681" t="s">
        <v>267</v>
      </c>
      <c r="C2681" t="s">
        <v>69</v>
      </c>
      <c r="E2681">
        <v>202.31</v>
      </c>
      <c r="F2681">
        <v>204.45</v>
      </c>
      <c r="G2681">
        <v>206.75</v>
      </c>
      <c r="H2681">
        <v>212.74</v>
      </c>
      <c r="I2681">
        <v>220.24</v>
      </c>
      <c r="J2681">
        <v>229.66</v>
      </c>
      <c r="K2681">
        <v>235.18</v>
      </c>
      <c r="L2681">
        <v>240.63</v>
      </c>
      <c r="M2681">
        <v>246.15</v>
      </c>
      <c r="N2681">
        <v>269.82</v>
      </c>
      <c r="O2681">
        <v>276.22000000000003</v>
      </c>
      <c r="P2681">
        <v>295.94</v>
      </c>
    </row>
    <row r="2682" spans="1:16" x14ac:dyDescent="0.2">
      <c r="A2682" t="s">
        <v>270</v>
      </c>
      <c r="B2682" t="s">
        <v>193</v>
      </c>
      <c r="C2682" t="s">
        <v>69</v>
      </c>
      <c r="E2682">
        <v>2.94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</row>
    <row r="2683" spans="1:16" x14ac:dyDescent="0.2">
      <c r="A2683" t="s">
        <v>270</v>
      </c>
      <c r="B2683" t="s">
        <v>194</v>
      </c>
      <c r="C2683" t="s">
        <v>69</v>
      </c>
      <c r="E2683">
        <v>52.26</v>
      </c>
      <c r="F2683">
        <v>62.88</v>
      </c>
      <c r="G2683">
        <v>51.18</v>
      </c>
      <c r="H2683">
        <v>40.5</v>
      </c>
      <c r="I2683">
        <v>25.5</v>
      </c>
      <c r="J2683">
        <v>19.36</v>
      </c>
      <c r="K2683">
        <v>16.809999999999999</v>
      </c>
      <c r="L2683">
        <v>15.97</v>
      </c>
      <c r="M2683">
        <v>13.9</v>
      </c>
      <c r="N2683">
        <v>8.4600000000000009</v>
      </c>
      <c r="O2683">
        <v>10.02</v>
      </c>
      <c r="P2683">
        <v>2.0299999999999998</v>
      </c>
    </row>
    <row r="2684" spans="1:16" x14ac:dyDescent="0.2">
      <c r="A2684" t="s">
        <v>270</v>
      </c>
      <c r="B2684" t="s">
        <v>195</v>
      </c>
      <c r="C2684" t="s">
        <v>69</v>
      </c>
      <c r="E2684">
        <v>11.51</v>
      </c>
      <c r="F2684">
        <v>12.83</v>
      </c>
      <c r="G2684">
        <v>12.29</v>
      </c>
      <c r="H2684">
        <v>12.23</v>
      </c>
      <c r="I2684">
        <v>12.2</v>
      </c>
      <c r="J2684">
        <v>9.67</v>
      </c>
      <c r="K2684">
        <v>8.15</v>
      </c>
      <c r="L2684">
        <v>6.81</v>
      </c>
      <c r="M2684">
        <v>5.67</v>
      </c>
      <c r="N2684">
        <v>1.01</v>
      </c>
      <c r="O2684">
        <v>0</v>
      </c>
      <c r="P2684">
        <v>0</v>
      </c>
    </row>
    <row r="2685" spans="1:16" x14ac:dyDescent="0.2">
      <c r="A2685" t="s">
        <v>270</v>
      </c>
      <c r="B2685" t="s">
        <v>196</v>
      </c>
      <c r="C2685" t="s">
        <v>69</v>
      </c>
      <c r="E2685">
        <v>23.6</v>
      </c>
      <c r="F2685">
        <v>5.09</v>
      </c>
      <c r="G2685">
        <v>5.09</v>
      </c>
      <c r="H2685">
        <v>5.1100000000000003</v>
      </c>
      <c r="I2685">
        <v>5.09</v>
      </c>
      <c r="J2685">
        <v>5.1100000000000003</v>
      </c>
      <c r="K2685">
        <v>5.09</v>
      </c>
      <c r="L2685">
        <v>5.09</v>
      </c>
      <c r="M2685">
        <v>5.09</v>
      </c>
      <c r="N2685">
        <v>5.09</v>
      </c>
      <c r="O2685">
        <v>5.1100000000000003</v>
      </c>
      <c r="P2685">
        <v>5.09</v>
      </c>
    </row>
    <row r="2686" spans="1:16" x14ac:dyDescent="0.2">
      <c r="A2686" t="s">
        <v>270</v>
      </c>
      <c r="B2686" t="s">
        <v>197</v>
      </c>
      <c r="C2686" t="s">
        <v>69</v>
      </c>
      <c r="E2686">
        <v>11.28</v>
      </c>
      <c r="F2686">
        <v>11.24</v>
      </c>
      <c r="G2686">
        <v>16.41</v>
      </c>
      <c r="H2686">
        <v>22.83</v>
      </c>
      <c r="I2686">
        <v>30.94</v>
      </c>
      <c r="J2686">
        <v>30.4</v>
      </c>
      <c r="K2686">
        <v>30.59</v>
      </c>
      <c r="L2686">
        <v>34.6</v>
      </c>
      <c r="M2686">
        <v>35.07</v>
      </c>
      <c r="N2686">
        <v>38.69</v>
      </c>
      <c r="O2686">
        <v>38.130000000000003</v>
      </c>
      <c r="P2686">
        <v>35.950000000000003</v>
      </c>
    </row>
    <row r="2687" spans="1:16" x14ac:dyDescent="0.2">
      <c r="A2687" t="s">
        <v>270</v>
      </c>
      <c r="B2687" t="s">
        <v>198</v>
      </c>
      <c r="C2687" t="s">
        <v>69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</row>
    <row r="2688" spans="1:16" x14ac:dyDescent="0.2">
      <c r="A2688" t="s">
        <v>270</v>
      </c>
      <c r="B2688" t="s">
        <v>199</v>
      </c>
      <c r="C2688" t="s">
        <v>69</v>
      </c>
      <c r="E2688">
        <v>2.4900000000000002</v>
      </c>
      <c r="F2688">
        <v>2.48</v>
      </c>
      <c r="G2688">
        <v>2.48</v>
      </c>
      <c r="H2688">
        <v>2.4900000000000002</v>
      </c>
      <c r="I2688">
        <v>2.4700000000000002</v>
      </c>
      <c r="J2688">
        <v>2.48</v>
      </c>
      <c r="K2688">
        <v>3.37</v>
      </c>
      <c r="L2688">
        <v>2.4700000000000002</v>
      </c>
      <c r="M2688">
        <v>2.4700000000000002</v>
      </c>
      <c r="N2688">
        <v>2.23</v>
      </c>
      <c r="O2688">
        <v>2.2400000000000002</v>
      </c>
      <c r="P2688">
        <v>2.23</v>
      </c>
    </row>
    <row r="2689" spans="1:16" x14ac:dyDescent="0.2">
      <c r="A2689" t="s">
        <v>270</v>
      </c>
      <c r="B2689" t="s">
        <v>200</v>
      </c>
      <c r="C2689" t="s">
        <v>69</v>
      </c>
      <c r="E2689">
        <v>0.9</v>
      </c>
      <c r="F2689">
        <v>1.63</v>
      </c>
      <c r="G2689">
        <v>0.89</v>
      </c>
      <c r="H2689">
        <v>0.9</v>
      </c>
      <c r="I2689">
        <v>1.02</v>
      </c>
      <c r="J2689">
        <v>1.38</v>
      </c>
      <c r="K2689">
        <v>1.5</v>
      </c>
      <c r="L2689">
        <v>0.89</v>
      </c>
      <c r="M2689">
        <v>0.86</v>
      </c>
      <c r="N2689">
        <v>0.86</v>
      </c>
      <c r="O2689">
        <v>0.86</v>
      </c>
      <c r="P2689">
        <v>1.03</v>
      </c>
    </row>
    <row r="2690" spans="1:16" x14ac:dyDescent="0.2">
      <c r="A2690" t="s">
        <v>270</v>
      </c>
      <c r="B2690" t="s">
        <v>201</v>
      </c>
      <c r="C2690" t="s">
        <v>69</v>
      </c>
      <c r="E2690">
        <v>27.19</v>
      </c>
      <c r="F2690">
        <v>27.11</v>
      </c>
      <c r="G2690">
        <v>27.11</v>
      </c>
      <c r="H2690">
        <v>27.19</v>
      </c>
      <c r="I2690">
        <v>27.11</v>
      </c>
      <c r="J2690">
        <v>27.19</v>
      </c>
      <c r="K2690">
        <v>27.11</v>
      </c>
      <c r="L2690">
        <v>27.11</v>
      </c>
      <c r="M2690">
        <v>27.11</v>
      </c>
      <c r="N2690">
        <v>27.11</v>
      </c>
      <c r="O2690">
        <v>27.19</v>
      </c>
      <c r="P2690">
        <v>27.11</v>
      </c>
    </row>
    <row r="2691" spans="1:16" x14ac:dyDescent="0.2">
      <c r="A2691" t="s">
        <v>270</v>
      </c>
      <c r="B2691" t="s">
        <v>202</v>
      </c>
      <c r="C2691" t="s">
        <v>69</v>
      </c>
      <c r="E2691">
        <v>22.24</v>
      </c>
      <c r="F2691">
        <v>22.62</v>
      </c>
      <c r="G2691">
        <v>22.2</v>
      </c>
      <c r="H2691">
        <v>22.73</v>
      </c>
      <c r="I2691">
        <v>34.97</v>
      </c>
      <c r="J2691">
        <v>38.61</v>
      </c>
      <c r="K2691">
        <v>38.869999999999997</v>
      </c>
      <c r="L2691">
        <v>38.700000000000003</v>
      </c>
      <c r="M2691">
        <v>40.71</v>
      </c>
      <c r="N2691">
        <v>40.340000000000003</v>
      </c>
      <c r="O2691">
        <v>39.94</v>
      </c>
      <c r="P2691">
        <v>39.619999999999997</v>
      </c>
    </row>
    <row r="2692" spans="1:16" x14ac:dyDescent="0.2">
      <c r="A2692" t="s">
        <v>270</v>
      </c>
      <c r="B2692" t="s">
        <v>203</v>
      </c>
      <c r="C2692" t="s">
        <v>69</v>
      </c>
      <c r="E2692">
        <v>0</v>
      </c>
      <c r="F2692">
        <v>0</v>
      </c>
      <c r="G2692">
        <v>5.1100000000000003</v>
      </c>
      <c r="H2692">
        <v>11.39</v>
      </c>
      <c r="I2692">
        <v>17.5</v>
      </c>
      <c r="J2692">
        <v>16.809999999999999</v>
      </c>
      <c r="K2692">
        <v>16.899999999999999</v>
      </c>
      <c r="L2692">
        <v>25.03</v>
      </c>
      <c r="M2692">
        <v>28.86</v>
      </c>
      <c r="N2692">
        <v>36.46</v>
      </c>
      <c r="O2692">
        <v>36.92</v>
      </c>
      <c r="P2692">
        <v>40.380000000000003</v>
      </c>
    </row>
    <row r="2693" spans="1:16" x14ac:dyDescent="0.2">
      <c r="A2693" t="s">
        <v>270</v>
      </c>
      <c r="B2693" t="s">
        <v>204</v>
      </c>
      <c r="C2693" t="s">
        <v>69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3.46</v>
      </c>
      <c r="N2693">
        <v>3.34</v>
      </c>
      <c r="O2693">
        <v>3.25</v>
      </c>
      <c r="P2693">
        <v>2.84</v>
      </c>
    </row>
    <row r="2694" spans="1:16" x14ac:dyDescent="0.2">
      <c r="A2694" t="s">
        <v>270</v>
      </c>
      <c r="B2694" t="s">
        <v>205</v>
      </c>
      <c r="C2694" t="s">
        <v>69</v>
      </c>
      <c r="E2694">
        <v>60.02</v>
      </c>
      <c r="F2694">
        <v>68.569999999999993</v>
      </c>
      <c r="G2694">
        <v>75</v>
      </c>
      <c r="H2694">
        <v>83.31</v>
      </c>
      <c r="I2694">
        <v>82.08</v>
      </c>
      <c r="J2694">
        <v>97.88</v>
      </c>
      <c r="K2694">
        <v>101.61</v>
      </c>
      <c r="L2694">
        <v>100.22</v>
      </c>
      <c r="M2694">
        <v>99.81</v>
      </c>
      <c r="N2694">
        <v>120.65</v>
      </c>
      <c r="O2694">
        <v>129.85</v>
      </c>
      <c r="P2694">
        <v>175.86</v>
      </c>
    </row>
    <row r="2695" spans="1:16" x14ac:dyDescent="0.2">
      <c r="A2695" t="s">
        <v>270</v>
      </c>
      <c r="B2695" t="s">
        <v>206</v>
      </c>
      <c r="C2695" t="s">
        <v>69</v>
      </c>
      <c r="E2695">
        <v>29.54</v>
      </c>
      <c r="F2695">
        <v>31.54</v>
      </c>
      <c r="G2695">
        <v>33.71</v>
      </c>
      <c r="H2695">
        <v>38.340000000000003</v>
      </c>
      <c r="I2695">
        <v>42.89</v>
      </c>
      <c r="J2695">
        <v>47.7</v>
      </c>
      <c r="K2695">
        <v>49.88</v>
      </c>
      <c r="L2695">
        <v>52.14</v>
      </c>
      <c r="M2695">
        <v>54.36</v>
      </c>
      <c r="N2695">
        <v>63.11</v>
      </c>
      <c r="O2695">
        <v>65.56</v>
      </c>
      <c r="P2695">
        <v>76.78</v>
      </c>
    </row>
    <row r="2696" spans="1:16" x14ac:dyDescent="0.2">
      <c r="A2696" t="s">
        <v>270</v>
      </c>
      <c r="B2696" t="s">
        <v>343</v>
      </c>
      <c r="C2696" t="s">
        <v>69</v>
      </c>
      <c r="E2696">
        <v>-2.59</v>
      </c>
      <c r="F2696">
        <v>-2.91</v>
      </c>
      <c r="G2696">
        <v>-3.11</v>
      </c>
      <c r="H2696">
        <v>-3.36</v>
      </c>
      <c r="I2696">
        <v>-3.38</v>
      </c>
      <c r="J2696">
        <v>-4.01</v>
      </c>
      <c r="K2696">
        <v>-4.91</v>
      </c>
      <c r="L2696">
        <v>-4.93</v>
      </c>
      <c r="M2696">
        <v>-4.9000000000000004</v>
      </c>
      <c r="N2696">
        <v>-6.76</v>
      </c>
      <c r="O2696">
        <v>-7.49</v>
      </c>
      <c r="P2696">
        <v>-12.78</v>
      </c>
    </row>
    <row r="2697" spans="1:16" x14ac:dyDescent="0.2">
      <c r="A2697" t="s">
        <v>270</v>
      </c>
      <c r="B2697" t="s">
        <v>210</v>
      </c>
      <c r="C2697" t="s">
        <v>69</v>
      </c>
      <c r="E2697">
        <v>-0.5</v>
      </c>
      <c r="F2697">
        <v>-0.62</v>
      </c>
      <c r="G2697">
        <v>-0.91</v>
      </c>
      <c r="H2697">
        <v>-2.2400000000000002</v>
      </c>
      <c r="I2697">
        <v>-2.57</v>
      </c>
      <c r="J2697">
        <v>-3.28</v>
      </c>
      <c r="K2697">
        <v>-2.96</v>
      </c>
      <c r="L2697">
        <v>-3.06</v>
      </c>
      <c r="M2697">
        <v>-3.09</v>
      </c>
      <c r="N2697">
        <v>-3.17</v>
      </c>
      <c r="O2697">
        <v>-3.11</v>
      </c>
      <c r="P2697">
        <v>-2.61</v>
      </c>
    </row>
    <row r="2698" spans="1:16" x14ac:dyDescent="0.2">
      <c r="A2698" t="s">
        <v>270</v>
      </c>
      <c r="B2698" t="s">
        <v>211</v>
      </c>
      <c r="C2698" t="s">
        <v>69</v>
      </c>
      <c r="E2698">
        <v>0</v>
      </c>
      <c r="F2698">
        <v>0</v>
      </c>
      <c r="G2698">
        <v>0</v>
      </c>
      <c r="H2698">
        <v>-0.38</v>
      </c>
      <c r="I2698">
        <v>-0.49</v>
      </c>
      <c r="J2698">
        <v>-0.54</v>
      </c>
      <c r="K2698">
        <v>-0.48</v>
      </c>
      <c r="L2698">
        <v>-0.49</v>
      </c>
      <c r="M2698">
        <v>-0.5</v>
      </c>
      <c r="N2698">
        <v>-0.55000000000000004</v>
      </c>
      <c r="O2698">
        <v>-0.5</v>
      </c>
      <c r="P2698">
        <v>-0.42</v>
      </c>
    </row>
    <row r="2699" spans="1:16" x14ac:dyDescent="0.2">
      <c r="A2699" t="s">
        <v>270</v>
      </c>
      <c r="B2699" t="s">
        <v>212</v>
      </c>
      <c r="C2699" t="s">
        <v>69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</row>
    <row r="2700" spans="1:16" x14ac:dyDescent="0.2">
      <c r="A2700" t="s">
        <v>270</v>
      </c>
      <c r="B2700" t="s">
        <v>213</v>
      </c>
      <c r="C2700" t="s">
        <v>69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</row>
    <row r="2701" spans="1:16" x14ac:dyDescent="0.2">
      <c r="A2701" t="s">
        <v>270</v>
      </c>
      <c r="B2701" t="s">
        <v>344</v>
      </c>
      <c r="C2701" t="s">
        <v>69</v>
      </c>
      <c r="E2701">
        <v>12.11</v>
      </c>
      <c r="F2701">
        <v>12.84</v>
      </c>
      <c r="G2701">
        <v>15.87</v>
      </c>
      <c r="H2701">
        <v>13.44</v>
      </c>
      <c r="I2701">
        <v>11.25</v>
      </c>
      <c r="J2701">
        <v>15.68</v>
      </c>
      <c r="K2701">
        <v>17.670000000000002</v>
      </c>
      <c r="L2701">
        <v>17.899999999999999</v>
      </c>
      <c r="M2701">
        <v>19.07</v>
      </c>
      <c r="N2701">
        <v>24.36</v>
      </c>
      <c r="O2701">
        <v>22.8</v>
      </c>
      <c r="P2701">
        <v>14.79</v>
      </c>
    </row>
    <row r="2702" spans="1:16" x14ac:dyDescent="0.2">
      <c r="A2702" t="s">
        <v>270</v>
      </c>
      <c r="B2702" t="s">
        <v>345</v>
      </c>
      <c r="C2702" t="s">
        <v>69</v>
      </c>
      <c r="E2702">
        <v>-3.07</v>
      </c>
      <c r="F2702">
        <v>-1.68</v>
      </c>
      <c r="G2702">
        <v>-5.0599999999999996</v>
      </c>
      <c r="H2702">
        <v>-4.49</v>
      </c>
      <c r="I2702">
        <v>-4.59</v>
      </c>
      <c r="J2702">
        <v>-6.73</v>
      </c>
      <c r="K2702">
        <v>-4.04</v>
      </c>
      <c r="L2702">
        <v>-5.15</v>
      </c>
      <c r="M2702">
        <v>-6.45</v>
      </c>
      <c r="N2702">
        <v>-7.65</v>
      </c>
      <c r="O2702">
        <v>-7.09</v>
      </c>
      <c r="P2702">
        <v>-12.57</v>
      </c>
    </row>
    <row r="2703" spans="1:16" x14ac:dyDescent="0.2">
      <c r="A2703" t="s">
        <v>270</v>
      </c>
      <c r="B2703" t="s">
        <v>272</v>
      </c>
      <c r="C2703" t="s">
        <v>69</v>
      </c>
      <c r="E2703">
        <v>0.26</v>
      </c>
      <c r="F2703">
        <v>0.31</v>
      </c>
      <c r="G2703">
        <v>3.08</v>
      </c>
      <c r="H2703">
        <v>3.19</v>
      </c>
      <c r="I2703">
        <v>6.8</v>
      </c>
      <c r="J2703">
        <v>12.58</v>
      </c>
      <c r="K2703">
        <v>10.74</v>
      </c>
      <c r="L2703">
        <v>12.63</v>
      </c>
      <c r="M2703">
        <v>14.5</v>
      </c>
      <c r="N2703">
        <v>20.58</v>
      </c>
      <c r="O2703">
        <v>25.62</v>
      </c>
      <c r="P2703">
        <v>63.63</v>
      </c>
    </row>
    <row r="2704" spans="1:16" x14ac:dyDescent="0.2">
      <c r="A2704" t="s">
        <v>270</v>
      </c>
      <c r="B2704" t="s">
        <v>346</v>
      </c>
      <c r="C2704" t="s">
        <v>69</v>
      </c>
      <c r="E2704">
        <v>9.0399999999999991</v>
      </c>
      <c r="F2704">
        <v>11.17</v>
      </c>
      <c r="G2704">
        <v>10.81</v>
      </c>
      <c r="H2704">
        <v>8.9600000000000009</v>
      </c>
      <c r="I2704">
        <v>6.66</v>
      </c>
      <c r="J2704">
        <v>8.9499999999999993</v>
      </c>
      <c r="K2704">
        <v>13.63</v>
      </c>
      <c r="L2704">
        <v>12.74</v>
      </c>
      <c r="M2704">
        <v>12.62</v>
      </c>
      <c r="N2704">
        <v>16.72</v>
      </c>
      <c r="O2704">
        <v>15.71</v>
      </c>
      <c r="P2704">
        <v>2.2200000000000002</v>
      </c>
    </row>
    <row r="2705" spans="1:16" x14ac:dyDescent="0.2">
      <c r="A2705" t="s">
        <v>270</v>
      </c>
      <c r="B2705" t="s">
        <v>347</v>
      </c>
      <c r="C2705" t="s">
        <v>69</v>
      </c>
      <c r="E2705">
        <v>253</v>
      </c>
      <c r="F2705">
        <v>255.3</v>
      </c>
      <c r="G2705">
        <v>263.32</v>
      </c>
      <c r="H2705">
        <v>274.48</v>
      </c>
      <c r="I2705">
        <v>286.60000000000002</v>
      </c>
      <c r="J2705">
        <v>304.43</v>
      </c>
      <c r="K2705">
        <v>309.2</v>
      </c>
      <c r="L2705">
        <v>318.47000000000003</v>
      </c>
      <c r="M2705">
        <v>327.95</v>
      </c>
      <c r="N2705">
        <v>361.25</v>
      </c>
      <c r="O2705">
        <v>370.76</v>
      </c>
      <c r="P2705">
        <v>407.91</v>
      </c>
    </row>
    <row r="2706" spans="1:16" x14ac:dyDescent="0.2">
      <c r="A2706" t="s">
        <v>272</v>
      </c>
      <c r="B2706" t="s">
        <v>202</v>
      </c>
      <c r="C2706" t="s">
        <v>69</v>
      </c>
      <c r="E2706">
        <v>7.0000000000000007E-2</v>
      </c>
      <c r="F2706">
        <v>0.05</v>
      </c>
      <c r="G2706">
        <v>0.46</v>
      </c>
      <c r="H2706">
        <v>0.5</v>
      </c>
      <c r="I2706">
        <v>1.85</v>
      </c>
      <c r="J2706">
        <v>2.89</v>
      </c>
      <c r="K2706">
        <v>2.52</v>
      </c>
      <c r="L2706">
        <v>2.69</v>
      </c>
      <c r="M2706">
        <v>3.06</v>
      </c>
      <c r="N2706">
        <v>3.43</v>
      </c>
      <c r="O2706">
        <v>3.95</v>
      </c>
      <c r="P2706">
        <v>5.39</v>
      </c>
    </row>
    <row r="2707" spans="1:16" x14ac:dyDescent="0.2">
      <c r="A2707" t="s">
        <v>272</v>
      </c>
      <c r="B2707" t="s">
        <v>203</v>
      </c>
      <c r="C2707" t="s">
        <v>69</v>
      </c>
      <c r="E2707">
        <v>0</v>
      </c>
      <c r="F2707">
        <v>0</v>
      </c>
      <c r="G2707">
        <v>0.26</v>
      </c>
      <c r="H2707">
        <v>0.5</v>
      </c>
      <c r="I2707">
        <v>0.85</v>
      </c>
      <c r="J2707">
        <v>1.6</v>
      </c>
      <c r="K2707">
        <v>1.46</v>
      </c>
      <c r="L2707">
        <v>1.8</v>
      </c>
      <c r="M2707">
        <v>2.2999999999999998</v>
      </c>
      <c r="N2707">
        <v>3.34</v>
      </c>
      <c r="O2707">
        <v>3</v>
      </c>
      <c r="P2707">
        <v>5.4</v>
      </c>
    </row>
    <row r="2708" spans="1:16" x14ac:dyDescent="0.2">
      <c r="A2708" t="s">
        <v>272</v>
      </c>
      <c r="B2708" t="s">
        <v>204</v>
      </c>
      <c r="C2708" t="s">
        <v>69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0.57999999999999996</v>
      </c>
      <c r="N2708">
        <v>0.7</v>
      </c>
      <c r="O2708">
        <v>0.81</v>
      </c>
      <c r="P2708">
        <v>1.21</v>
      </c>
    </row>
    <row r="2709" spans="1:16" x14ac:dyDescent="0.2">
      <c r="A2709" t="s">
        <v>272</v>
      </c>
      <c r="B2709" t="s">
        <v>205</v>
      </c>
      <c r="C2709" t="s">
        <v>69</v>
      </c>
      <c r="E2709">
        <v>0.19</v>
      </c>
      <c r="F2709">
        <v>0.27</v>
      </c>
      <c r="G2709">
        <v>2.35</v>
      </c>
      <c r="H2709">
        <v>2.19</v>
      </c>
      <c r="I2709">
        <v>4.1100000000000003</v>
      </c>
      <c r="J2709">
        <v>8.09</v>
      </c>
      <c r="K2709">
        <v>6.76</v>
      </c>
      <c r="L2709">
        <v>8.15</v>
      </c>
      <c r="M2709">
        <v>8.56</v>
      </c>
      <c r="N2709">
        <v>13.1</v>
      </c>
      <c r="O2709">
        <v>17.87</v>
      </c>
      <c r="P2709">
        <v>51.63</v>
      </c>
    </row>
    <row r="2710" spans="1:16" x14ac:dyDescent="0.2">
      <c r="A2710" t="s">
        <v>259</v>
      </c>
      <c r="B2710" t="s">
        <v>348</v>
      </c>
      <c r="C2710" t="s">
        <v>69</v>
      </c>
      <c r="E2710">
        <v>0.91</v>
      </c>
      <c r="F2710">
        <v>0.86</v>
      </c>
      <c r="G2710">
        <v>1.21</v>
      </c>
      <c r="H2710">
        <v>1.49</v>
      </c>
      <c r="I2710">
        <v>1.35</v>
      </c>
      <c r="J2710">
        <v>0.94</v>
      </c>
      <c r="K2710">
        <v>0.57999999999999996</v>
      </c>
      <c r="L2710">
        <v>0.56000000000000005</v>
      </c>
      <c r="M2710">
        <v>1.26</v>
      </c>
      <c r="N2710">
        <v>1.1499999999999999</v>
      </c>
      <c r="O2710">
        <v>1.17</v>
      </c>
      <c r="P2710">
        <v>4.9800000000000004</v>
      </c>
    </row>
    <row r="2711" spans="1:16" x14ac:dyDescent="0.2">
      <c r="A2711" t="s">
        <v>259</v>
      </c>
      <c r="B2711" t="s">
        <v>261</v>
      </c>
      <c r="C2711" t="s">
        <v>69</v>
      </c>
      <c r="D2711">
        <v>949104</v>
      </c>
      <c r="E2711">
        <v>48910</v>
      </c>
      <c r="F2711">
        <v>50821</v>
      </c>
      <c r="G2711">
        <v>49509</v>
      </c>
      <c r="H2711">
        <v>51011</v>
      </c>
      <c r="I2711">
        <v>52887</v>
      </c>
      <c r="J2711">
        <v>54145</v>
      </c>
      <c r="K2711">
        <v>56391</v>
      </c>
      <c r="L2711">
        <v>55603</v>
      </c>
      <c r="M2711">
        <v>56140</v>
      </c>
      <c r="N2711">
        <v>59352</v>
      </c>
      <c r="O2711">
        <v>60640</v>
      </c>
      <c r="P2711">
        <v>65936</v>
      </c>
    </row>
    <row r="2712" spans="1:16" x14ac:dyDescent="0.2">
      <c r="A2712" t="s">
        <v>259</v>
      </c>
      <c r="B2712" t="s">
        <v>178</v>
      </c>
      <c r="C2712" t="s">
        <v>69</v>
      </c>
      <c r="D2712">
        <v>880946</v>
      </c>
      <c r="E2712">
        <v>46365</v>
      </c>
      <c r="F2712">
        <v>48079</v>
      </c>
      <c r="G2712">
        <v>46675</v>
      </c>
      <c r="H2712">
        <v>47748</v>
      </c>
      <c r="I2712">
        <v>49220</v>
      </c>
      <c r="J2712">
        <v>50110</v>
      </c>
      <c r="K2712">
        <v>52191</v>
      </c>
      <c r="L2712">
        <v>51257</v>
      </c>
      <c r="M2712">
        <v>51661</v>
      </c>
      <c r="N2712">
        <v>54935</v>
      </c>
      <c r="O2712">
        <v>56097</v>
      </c>
      <c r="P2712">
        <v>60814</v>
      </c>
    </row>
    <row r="2713" spans="1:16" x14ac:dyDescent="0.2">
      <c r="A2713" t="s">
        <v>259</v>
      </c>
      <c r="B2713" t="s">
        <v>349</v>
      </c>
      <c r="C2713" t="s">
        <v>69</v>
      </c>
      <c r="E2713">
        <v>0</v>
      </c>
      <c r="F2713">
        <v>0</v>
      </c>
      <c r="G2713">
        <v>0</v>
      </c>
      <c r="H2713">
        <v>21</v>
      </c>
      <c r="I2713">
        <v>23</v>
      </c>
      <c r="J2713">
        <v>23</v>
      </c>
      <c r="K2713">
        <v>23</v>
      </c>
      <c r="L2713">
        <v>23</v>
      </c>
      <c r="M2713">
        <v>23</v>
      </c>
      <c r="N2713">
        <v>79</v>
      </c>
      <c r="O2713">
        <v>81</v>
      </c>
      <c r="P2713">
        <v>238</v>
      </c>
    </row>
    <row r="2714" spans="1:16" x14ac:dyDescent="0.2">
      <c r="A2714" t="s">
        <v>350</v>
      </c>
      <c r="B2714" t="s">
        <v>193</v>
      </c>
      <c r="C2714" t="s">
        <v>69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</row>
    <row r="2715" spans="1:16" x14ac:dyDescent="0.2">
      <c r="A2715" t="s">
        <v>350</v>
      </c>
      <c r="B2715" t="s">
        <v>351</v>
      </c>
      <c r="C2715" t="s">
        <v>69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</row>
    <row r="2716" spans="1:16" x14ac:dyDescent="0.2">
      <c r="A2716" t="s">
        <v>350</v>
      </c>
      <c r="B2716" t="s">
        <v>352</v>
      </c>
      <c r="C2716" t="s">
        <v>69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</row>
    <row r="2717" spans="1:16" x14ac:dyDescent="0.2">
      <c r="A2717" t="s">
        <v>350</v>
      </c>
      <c r="B2717" t="s">
        <v>195</v>
      </c>
      <c r="C2717" t="s">
        <v>69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</row>
    <row r="2718" spans="1:16" x14ac:dyDescent="0.2">
      <c r="A2718" t="s">
        <v>350</v>
      </c>
      <c r="B2718" t="s">
        <v>196</v>
      </c>
      <c r="C2718" t="s">
        <v>69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</row>
    <row r="2719" spans="1:16" x14ac:dyDescent="0.2">
      <c r="A2719" t="s">
        <v>350</v>
      </c>
      <c r="B2719" t="s">
        <v>197</v>
      </c>
      <c r="C2719" t="s">
        <v>69</v>
      </c>
      <c r="E2719">
        <v>0</v>
      </c>
      <c r="F2719">
        <v>0</v>
      </c>
      <c r="G2719">
        <v>358</v>
      </c>
      <c r="H2719">
        <v>768</v>
      </c>
      <c r="I2719">
        <v>1366</v>
      </c>
      <c r="J2719">
        <v>1366</v>
      </c>
      <c r="K2719">
        <v>1366</v>
      </c>
      <c r="L2719">
        <v>1637</v>
      </c>
      <c r="M2719">
        <v>1688</v>
      </c>
      <c r="N2719">
        <v>1946</v>
      </c>
      <c r="O2719">
        <v>1946</v>
      </c>
      <c r="P2719">
        <v>1946</v>
      </c>
    </row>
    <row r="2720" spans="1:16" x14ac:dyDescent="0.2">
      <c r="A2720" t="s">
        <v>350</v>
      </c>
      <c r="B2720" t="s">
        <v>198</v>
      </c>
      <c r="C2720" t="s">
        <v>69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</row>
    <row r="2721" spans="1:16" x14ac:dyDescent="0.2">
      <c r="A2721" t="s">
        <v>350</v>
      </c>
      <c r="B2721" t="s">
        <v>199</v>
      </c>
      <c r="C2721" t="s">
        <v>69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</row>
    <row r="2722" spans="1:16" x14ac:dyDescent="0.2">
      <c r="A2722" t="s">
        <v>350</v>
      </c>
      <c r="B2722" t="s">
        <v>200</v>
      </c>
      <c r="C2722" t="s">
        <v>69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</row>
    <row r="2723" spans="1:16" x14ac:dyDescent="0.2">
      <c r="A2723" t="s">
        <v>350</v>
      </c>
      <c r="B2723" t="s">
        <v>201</v>
      </c>
      <c r="C2723" t="s">
        <v>69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</row>
    <row r="2724" spans="1:16" x14ac:dyDescent="0.2">
      <c r="A2724" t="s">
        <v>350</v>
      </c>
      <c r="B2724" t="s">
        <v>202</v>
      </c>
      <c r="C2724" t="s">
        <v>69</v>
      </c>
      <c r="E2724">
        <v>42</v>
      </c>
      <c r="F2724">
        <v>54</v>
      </c>
      <c r="G2724">
        <v>54</v>
      </c>
      <c r="H2724">
        <v>74</v>
      </c>
      <c r="I2724">
        <v>764</v>
      </c>
      <c r="J2724">
        <v>971</v>
      </c>
      <c r="K2724">
        <v>971</v>
      </c>
      <c r="L2724">
        <v>971</v>
      </c>
      <c r="M2724">
        <v>1056</v>
      </c>
      <c r="N2724">
        <v>1056</v>
      </c>
      <c r="O2724">
        <v>1056</v>
      </c>
      <c r="P2724">
        <v>1122</v>
      </c>
    </row>
    <row r="2725" spans="1:16" x14ac:dyDescent="0.2">
      <c r="A2725" t="s">
        <v>350</v>
      </c>
      <c r="B2725" t="s">
        <v>203</v>
      </c>
      <c r="C2725" t="s">
        <v>69</v>
      </c>
      <c r="E2725">
        <v>0</v>
      </c>
      <c r="F2725">
        <v>0</v>
      </c>
      <c r="G2725">
        <v>268</v>
      </c>
      <c r="H2725">
        <v>582</v>
      </c>
      <c r="I2725">
        <v>872</v>
      </c>
      <c r="J2725">
        <v>872</v>
      </c>
      <c r="K2725">
        <v>872</v>
      </c>
      <c r="L2725">
        <v>1232</v>
      </c>
      <c r="M2725">
        <v>1447</v>
      </c>
      <c r="N2725">
        <v>1868</v>
      </c>
      <c r="O2725">
        <v>1868</v>
      </c>
      <c r="P2725">
        <v>2149</v>
      </c>
    </row>
    <row r="2726" spans="1:16" x14ac:dyDescent="0.2">
      <c r="A2726" t="s">
        <v>350</v>
      </c>
      <c r="B2726" t="s">
        <v>204</v>
      </c>
      <c r="C2726" t="s">
        <v>69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</row>
    <row r="2727" spans="1:16" x14ac:dyDescent="0.2">
      <c r="A2727" t="s">
        <v>350</v>
      </c>
      <c r="B2727" t="s">
        <v>205</v>
      </c>
      <c r="C2727" t="s">
        <v>69</v>
      </c>
      <c r="E2727">
        <v>246</v>
      </c>
      <c r="F2727">
        <v>500</v>
      </c>
      <c r="G2727">
        <v>749</v>
      </c>
      <c r="H2727">
        <v>970</v>
      </c>
      <c r="I2727">
        <v>995</v>
      </c>
      <c r="J2727">
        <v>1496</v>
      </c>
      <c r="K2727">
        <v>1561</v>
      </c>
      <c r="L2727">
        <v>1561</v>
      </c>
      <c r="M2727">
        <v>1561</v>
      </c>
      <c r="N2727">
        <v>2016</v>
      </c>
      <c r="O2727">
        <v>2275</v>
      </c>
      <c r="P2727">
        <v>3461</v>
      </c>
    </row>
    <row r="2728" spans="1:16" x14ac:dyDescent="0.2">
      <c r="A2728" t="s">
        <v>350</v>
      </c>
      <c r="B2728" t="s">
        <v>206</v>
      </c>
      <c r="C2728" t="s">
        <v>69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</row>
    <row r="2729" spans="1:16" x14ac:dyDescent="0.2">
      <c r="A2729" t="s">
        <v>350</v>
      </c>
      <c r="B2729" t="s">
        <v>207</v>
      </c>
      <c r="C2729" t="s">
        <v>69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</row>
    <row r="2730" spans="1:16" x14ac:dyDescent="0.2">
      <c r="A2730" t="s">
        <v>350</v>
      </c>
      <c r="B2730" t="s">
        <v>208</v>
      </c>
      <c r="C2730" t="s">
        <v>69</v>
      </c>
      <c r="E2730">
        <v>677</v>
      </c>
      <c r="F2730">
        <v>779</v>
      </c>
      <c r="G2730">
        <v>848</v>
      </c>
      <c r="H2730">
        <v>938</v>
      </c>
      <c r="I2730">
        <v>938</v>
      </c>
      <c r="J2730">
        <v>938</v>
      </c>
      <c r="K2730">
        <v>938</v>
      </c>
      <c r="L2730">
        <v>938</v>
      </c>
      <c r="M2730">
        <v>938</v>
      </c>
      <c r="N2730">
        <v>938</v>
      </c>
      <c r="O2730">
        <v>938</v>
      </c>
      <c r="P2730">
        <v>938</v>
      </c>
    </row>
    <row r="2731" spans="1:16" x14ac:dyDescent="0.2">
      <c r="A2731" t="s">
        <v>350</v>
      </c>
      <c r="B2731" t="s">
        <v>209</v>
      </c>
      <c r="C2731" t="s">
        <v>69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311</v>
      </c>
      <c r="K2731">
        <v>762</v>
      </c>
      <c r="L2731">
        <v>762</v>
      </c>
      <c r="M2731">
        <v>762</v>
      </c>
      <c r="N2731">
        <v>1573</v>
      </c>
      <c r="O2731">
        <v>1861</v>
      </c>
      <c r="P2731">
        <v>4201</v>
      </c>
    </row>
    <row r="2732" spans="1:16" x14ac:dyDescent="0.2">
      <c r="A2732" t="s">
        <v>350</v>
      </c>
      <c r="B2732" t="s">
        <v>210</v>
      </c>
      <c r="C2732" t="s">
        <v>69</v>
      </c>
      <c r="E2732">
        <v>0</v>
      </c>
      <c r="F2732">
        <v>0</v>
      </c>
      <c r="G2732">
        <v>0</v>
      </c>
      <c r="H2732">
        <v>480</v>
      </c>
      <c r="I2732">
        <v>480</v>
      </c>
      <c r="J2732">
        <v>593</v>
      </c>
      <c r="K2732">
        <v>593</v>
      </c>
      <c r="L2732">
        <v>593</v>
      </c>
      <c r="M2732">
        <v>593</v>
      </c>
      <c r="N2732">
        <v>593</v>
      </c>
      <c r="O2732">
        <v>593</v>
      </c>
      <c r="P2732">
        <v>593</v>
      </c>
    </row>
    <row r="2733" spans="1:16" x14ac:dyDescent="0.2">
      <c r="A2733" t="s">
        <v>350</v>
      </c>
      <c r="B2733" t="s">
        <v>211</v>
      </c>
      <c r="C2733" t="s">
        <v>69</v>
      </c>
      <c r="E2733">
        <v>0</v>
      </c>
      <c r="F2733">
        <v>0</v>
      </c>
      <c r="G2733">
        <v>0</v>
      </c>
      <c r="H2733">
        <v>92</v>
      </c>
      <c r="I2733">
        <v>92</v>
      </c>
      <c r="J2733">
        <v>92</v>
      </c>
      <c r="K2733">
        <v>92</v>
      </c>
      <c r="L2733">
        <v>92</v>
      </c>
      <c r="M2733">
        <v>92</v>
      </c>
      <c r="N2733">
        <v>92</v>
      </c>
      <c r="O2733">
        <v>92</v>
      </c>
      <c r="P2733">
        <v>92</v>
      </c>
    </row>
    <row r="2734" spans="1:16" x14ac:dyDescent="0.2">
      <c r="A2734" t="s">
        <v>350</v>
      </c>
      <c r="B2734" t="s">
        <v>212</v>
      </c>
      <c r="C2734" t="s">
        <v>69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</row>
    <row r="2735" spans="1:16" x14ac:dyDescent="0.2">
      <c r="A2735" t="s">
        <v>350</v>
      </c>
      <c r="B2735" t="s">
        <v>213</v>
      </c>
      <c r="C2735" t="s">
        <v>69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</row>
    <row r="2736" spans="1:16" x14ac:dyDescent="0.2">
      <c r="A2736" t="s">
        <v>350</v>
      </c>
      <c r="B2736" t="s">
        <v>342</v>
      </c>
      <c r="C2736" t="s">
        <v>69</v>
      </c>
      <c r="E2736">
        <v>965</v>
      </c>
      <c r="F2736">
        <v>1333</v>
      </c>
      <c r="G2736">
        <v>2278</v>
      </c>
      <c r="H2736">
        <v>3903</v>
      </c>
      <c r="I2736">
        <v>5507</v>
      </c>
      <c r="J2736">
        <v>6639</v>
      </c>
      <c r="K2736">
        <v>7155</v>
      </c>
      <c r="L2736">
        <v>7787</v>
      </c>
      <c r="M2736">
        <v>8138</v>
      </c>
      <c r="N2736">
        <v>10081</v>
      </c>
      <c r="O2736">
        <v>10628</v>
      </c>
      <c r="P2736">
        <v>14502</v>
      </c>
    </row>
    <row r="2737" spans="1:17" x14ac:dyDescent="0.2">
      <c r="A2737" t="s">
        <v>230</v>
      </c>
      <c r="B2737" t="s">
        <v>353</v>
      </c>
      <c r="C2737" t="s">
        <v>69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1</v>
      </c>
      <c r="Q2737">
        <v>10360</v>
      </c>
    </row>
    <row r="2738" spans="1:17" x14ac:dyDescent="0.2">
      <c r="A2738" t="s">
        <v>230</v>
      </c>
      <c r="B2738" t="s">
        <v>354</v>
      </c>
      <c r="C2738" t="s">
        <v>69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1</v>
      </c>
      <c r="Q2738">
        <v>11010</v>
      </c>
    </row>
    <row r="2739" spans="1:17" x14ac:dyDescent="0.2">
      <c r="A2739" t="s">
        <v>230</v>
      </c>
      <c r="B2739" t="s">
        <v>355</v>
      </c>
      <c r="C2739" t="s">
        <v>69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1</v>
      </c>
      <c r="Q2739">
        <v>2680</v>
      </c>
    </row>
    <row r="2740" spans="1:17" x14ac:dyDescent="0.2">
      <c r="A2740" t="s">
        <v>230</v>
      </c>
      <c r="B2740" t="s">
        <v>356</v>
      </c>
      <c r="C2740" t="s">
        <v>69</v>
      </c>
      <c r="E2740">
        <v>0</v>
      </c>
      <c r="F2740">
        <v>0</v>
      </c>
      <c r="G2740">
        <v>0</v>
      </c>
      <c r="H2740">
        <v>0</v>
      </c>
      <c r="I2740">
        <v>0.21</v>
      </c>
      <c r="J2740">
        <v>0.21</v>
      </c>
      <c r="K2740">
        <v>0.21</v>
      </c>
      <c r="L2740">
        <v>0.21</v>
      </c>
      <c r="M2740">
        <v>0.21</v>
      </c>
      <c r="N2740">
        <v>0.21</v>
      </c>
      <c r="O2740">
        <v>0.21</v>
      </c>
      <c r="P2740">
        <v>1</v>
      </c>
      <c r="Q2740">
        <v>4875</v>
      </c>
    </row>
    <row r="2741" spans="1:17" x14ac:dyDescent="0.2">
      <c r="A2741" t="s">
        <v>340</v>
      </c>
      <c r="B2741" t="s">
        <v>193</v>
      </c>
      <c r="C2741" t="s">
        <v>45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</row>
    <row r="2742" spans="1:17" x14ac:dyDescent="0.2">
      <c r="A2742" t="s">
        <v>340</v>
      </c>
      <c r="B2742" t="s">
        <v>194</v>
      </c>
      <c r="C2742" t="s">
        <v>45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</row>
    <row r="2743" spans="1:17" x14ac:dyDescent="0.2">
      <c r="A2743" t="s">
        <v>340</v>
      </c>
      <c r="B2743" t="s">
        <v>195</v>
      </c>
      <c r="C2743" t="s">
        <v>45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</row>
    <row r="2744" spans="1:17" x14ac:dyDescent="0.2">
      <c r="A2744" t="s">
        <v>340</v>
      </c>
      <c r="B2744" t="s">
        <v>196</v>
      </c>
      <c r="C2744" t="s">
        <v>45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</row>
    <row r="2745" spans="1:17" x14ac:dyDescent="0.2">
      <c r="A2745" t="s">
        <v>340</v>
      </c>
      <c r="B2745" t="s">
        <v>197</v>
      </c>
      <c r="C2745" t="s">
        <v>45</v>
      </c>
      <c r="E2745">
        <v>0</v>
      </c>
      <c r="F2745">
        <v>0</v>
      </c>
      <c r="G2745">
        <v>0</v>
      </c>
      <c r="H2745">
        <v>1.0900000000000001</v>
      </c>
      <c r="I2745">
        <v>2.2200000000000002</v>
      </c>
      <c r="J2745">
        <v>2.2200000000000002</v>
      </c>
      <c r="K2745">
        <v>2.2200000000000002</v>
      </c>
      <c r="L2745">
        <v>3.81</v>
      </c>
      <c r="M2745">
        <v>4.67</v>
      </c>
      <c r="N2745">
        <v>5.33</v>
      </c>
      <c r="O2745">
        <v>5.33</v>
      </c>
      <c r="P2745">
        <v>5.33</v>
      </c>
    </row>
    <row r="2746" spans="1:17" x14ac:dyDescent="0.2">
      <c r="A2746" t="s">
        <v>340</v>
      </c>
      <c r="B2746" t="s">
        <v>198</v>
      </c>
      <c r="C2746" t="s">
        <v>45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15.47</v>
      </c>
    </row>
    <row r="2747" spans="1:17" x14ac:dyDescent="0.2">
      <c r="A2747" t="s">
        <v>340</v>
      </c>
      <c r="B2747" t="s">
        <v>199</v>
      </c>
      <c r="C2747" t="s">
        <v>45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</row>
    <row r="2748" spans="1:17" x14ac:dyDescent="0.2">
      <c r="A2748" t="s">
        <v>340</v>
      </c>
      <c r="B2748" t="s">
        <v>200</v>
      </c>
      <c r="C2748" t="s">
        <v>45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</row>
    <row r="2749" spans="1:17" x14ac:dyDescent="0.2">
      <c r="A2749" t="s">
        <v>340</v>
      </c>
      <c r="B2749" t="s">
        <v>201</v>
      </c>
      <c r="C2749" t="s">
        <v>45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</row>
    <row r="2750" spans="1:17" x14ac:dyDescent="0.2">
      <c r="A2750" t="s">
        <v>340</v>
      </c>
      <c r="B2750" t="s">
        <v>202</v>
      </c>
      <c r="C2750" t="s">
        <v>45</v>
      </c>
      <c r="E2750">
        <v>0.31</v>
      </c>
      <c r="F2750">
        <v>0.4</v>
      </c>
      <c r="G2750">
        <v>0.4</v>
      </c>
      <c r="H2750">
        <v>1.1599999999999999</v>
      </c>
      <c r="I2750">
        <v>5.47</v>
      </c>
      <c r="J2750">
        <v>6.04</v>
      </c>
      <c r="K2750">
        <v>6.04</v>
      </c>
      <c r="L2750">
        <v>6.04</v>
      </c>
      <c r="M2750">
        <v>6.04</v>
      </c>
      <c r="N2750">
        <v>6.04</v>
      </c>
      <c r="O2750">
        <v>6.04</v>
      </c>
      <c r="P2750">
        <v>6.14</v>
      </c>
    </row>
    <row r="2751" spans="1:17" x14ac:dyDescent="0.2">
      <c r="A2751" t="s">
        <v>340</v>
      </c>
      <c r="B2751" t="s">
        <v>203</v>
      </c>
      <c r="C2751" t="s">
        <v>45</v>
      </c>
      <c r="E2751">
        <v>0</v>
      </c>
      <c r="F2751">
        <v>0</v>
      </c>
      <c r="G2751">
        <v>2.09</v>
      </c>
      <c r="H2751">
        <v>3.59</v>
      </c>
      <c r="I2751">
        <v>5.09</v>
      </c>
      <c r="J2751">
        <v>5.09</v>
      </c>
      <c r="K2751">
        <v>5.09</v>
      </c>
      <c r="L2751">
        <v>7</v>
      </c>
      <c r="M2751">
        <v>8</v>
      </c>
      <c r="N2751">
        <v>8</v>
      </c>
      <c r="O2751">
        <v>8</v>
      </c>
      <c r="P2751">
        <v>9.81</v>
      </c>
    </row>
    <row r="2752" spans="1:17" x14ac:dyDescent="0.2">
      <c r="A2752" t="s">
        <v>340</v>
      </c>
      <c r="B2752" t="s">
        <v>204</v>
      </c>
      <c r="C2752" t="s">
        <v>45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1</v>
      </c>
      <c r="N2752">
        <v>1</v>
      </c>
      <c r="O2752">
        <v>1</v>
      </c>
      <c r="P2752">
        <v>1</v>
      </c>
    </row>
    <row r="2753" spans="1:16" x14ac:dyDescent="0.2">
      <c r="A2753" t="s">
        <v>340</v>
      </c>
      <c r="B2753" t="s">
        <v>205</v>
      </c>
      <c r="C2753" t="s">
        <v>45</v>
      </c>
      <c r="E2753">
        <v>3</v>
      </c>
      <c r="F2753">
        <v>6</v>
      </c>
      <c r="G2753">
        <v>9</v>
      </c>
      <c r="H2753">
        <v>14.55</v>
      </c>
      <c r="I2753">
        <v>19.88</v>
      </c>
      <c r="J2753">
        <v>28.61</v>
      </c>
      <c r="K2753">
        <v>32.549999999999997</v>
      </c>
      <c r="L2753">
        <v>32.549999999999997</v>
      </c>
      <c r="M2753">
        <v>33.159999999999997</v>
      </c>
      <c r="N2753">
        <v>67.010000000000005</v>
      </c>
      <c r="O2753">
        <v>81.56</v>
      </c>
      <c r="P2753">
        <v>102.34</v>
      </c>
    </row>
    <row r="2754" spans="1:16" x14ac:dyDescent="0.2">
      <c r="A2754" t="s">
        <v>340</v>
      </c>
      <c r="B2754" t="s">
        <v>206</v>
      </c>
      <c r="C2754" t="s">
        <v>45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</row>
    <row r="2755" spans="1:16" x14ac:dyDescent="0.2">
      <c r="A2755" t="s">
        <v>340</v>
      </c>
      <c r="B2755" t="s">
        <v>207</v>
      </c>
      <c r="C2755" t="s">
        <v>45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</row>
    <row r="2756" spans="1:16" x14ac:dyDescent="0.2">
      <c r="A2756" t="s">
        <v>340</v>
      </c>
      <c r="B2756" t="s">
        <v>208</v>
      </c>
      <c r="C2756" t="s">
        <v>45</v>
      </c>
      <c r="E2756">
        <v>4.32</v>
      </c>
      <c r="F2756">
        <v>4.66</v>
      </c>
      <c r="G2756">
        <v>6.04</v>
      </c>
      <c r="H2756">
        <v>6.32</v>
      </c>
      <c r="I2756">
        <v>6.32</v>
      </c>
      <c r="J2756">
        <v>6.32</v>
      </c>
      <c r="K2756">
        <v>6.32</v>
      </c>
      <c r="L2756">
        <v>6.32</v>
      </c>
      <c r="M2756">
        <v>6.32</v>
      </c>
      <c r="N2756">
        <v>6.32</v>
      </c>
      <c r="O2756">
        <v>6.32</v>
      </c>
      <c r="P2756">
        <v>6.32</v>
      </c>
    </row>
    <row r="2757" spans="1:16" x14ac:dyDescent="0.2">
      <c r="A2757" t="s">
        <v>340</v>
      </c>
      <c r="B2757" t="s">
        <v>209</v>
      </c>
      <c r="C2757" t="s">
        <v>45</v>
      </c>
      <c r="E2757">
        <v>0</v>
      </c>
      <c r="F2757">
        <v>0</v>
      </c>
      <c r="G2757">
        <v>0</v>
      </c>
      <c r="H2757">
        <v>0</v>
      </c>
      <c r="I2757">
        <v>1.51</v>
      </c>
      <c r="J2757">
        <v>6.21</v>
      </c>
      <c r="K2757">
        <v>9.6</v>
      </c>
      <c r="L2757">
        <v>9.6</v>
      </c>
      <c r="M2757">
        <v>10.31</v>
      </c>
      <c r="N2757">
        <v>22.1</v>
      </c>
      <c r="O2757">
        <v>27.34</v>
      </c>
      <c r="P2757">
        <v>35.450000000000003</v>
      </c>
    </row>
    <row r="2758" spans="1:16" x14ac:dyDescent="0.2">
      <c r="A2758" t="s">
        <v>340</v>
      </c>
      <c r="B2758" t="s">
        <v>210</v>
      </c>
      <c r="C2758" t="s">
        <v>45</v>
      </c>
      <c r="E2758">
        <v>0</v>
      </c>
      <c r="F2758">
        <v>0</v>
      </c>
      <c r="G2758">
        <v>0</v>
      </c>
      <c r="H2758">
        <v>1.78</v>
      </c>
      <c r="I2758">
        <v>2.2799999999999998</v>
      </c>
      <c r="J2758">
        <v>2.78</v>
      </c>
      <c r="K2758">
        <v>2.78</v>
      </c>
      <c r="L2758">
        <v>2.78</v>
      </c>
      <c r="M2758">
        <v>2.78</v>
      </c>
      <c r="N2758">
        <v>2.78</v>
      </c>
      <c r="O2758">
        <v>2.78</v>
      </c>
      <c r="P2758">
        <v>2.78</v>
      </c>
    </row>
    <row r="2759" spans="1:16" x14ac:dyDescent="0.2">
      <c r="A2759" t="s">
        <v>340</v>
      </c>
      <c r="B2759" t="s">
        <v>211</v>
      </c>
      <c r="C2759" t="s">
        <v>45</v>
      </c>
      <c r="E2759">
        <v>0</v>
      </c>
      <c r="F2759">
        <v>0</v>
      </c>
      <c r="G2759">
        <v>0</v>
      </c>
      <c r="H2759">
        <v>0.5</v>
      </c>
      <c r="I2759">
        <v>0.5</v>
      </c>
      <c r="J2759">
        <v>0.5</v>
      </c>
      <c r="K2759">
        <v>0.5</v>
      </c>
      <c r="L2759">
        <v>0.5</v>
      </c>
      <c r="M2759">
        <v>0.5</v>
      </c>
      <c r="N2759">
        <v>0.9</v>
      </c>
      <c r="O2759">
        <v>0.9</v>
      </c>
      <c r="P2759">
        <v>0.9</v>
      </c>
    </row>
    <row r="2760" spans="1:16" x14ac:dyDescent="0.2">
      <c r="A2760" t="s">
        <v>340</v>
      </c>
      <c r="B2760" t="s">
        <v>212</v>
      </c>
      <c r="C2760" t="s">
        <v>45</v>
      </c>
      <c r="E2760">
        <v>0.03</v>
      </c>
      <c r="F2760">
        <v>0.03</v>
      </c>
      <c r="G2760">
        <v>0.03</v>
      </c>
      <c r="H2760">
        <v>0.03</v>
      </c>
      <c r="I2760">
        <v>0.03</v>
      </c>
      <c r="J2760">
        <v>0.03</v>
      </c>
      <c r="K2760">
        <v>0.03</v>
      </c>
      <c r="L2760">
        <v>0</v>
      </c>
      <c r="M2760">
        <v>0</v>
      </c>
      <c r="N2760">
        <v>0</v>
      </c>
      <c r="O2760">
        <v>0</v>
      </c>
      <c r="P2760">
        <v>0</v>
      </c>
    </row>
    <row r="2761" spans="1:16" x14ac:dyDescent="0.2">
      <c r="A2761" t="s">
        <v>340</v>
      </c>
      <c r="B2761" t="s">
        <v>213</v>
      </c>
      <c r="C2761" t="s">
        <v>45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</row>
    <row r="2762" spans="1:16" x14ac:dyDescent="0.2">
      <c r="A2762" t="s">
        <v>340</v>
      </c>
      <c r="B2762" t="s">
        <v>218</v>
      </c>
      <c r="C2762" t="s">
        <v>45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-0.27</v>
      </c>
      <c r="O2762">
        <v>-1.21</v>
      </c>
      <c r="P2762">
        <v>-13.88</v>
      </c>
    </row>
    <row r="2763" spans="1:16" x14ac:dyDescent="0.2">
      <c r="A2763" t="s">
        <v>340</v>
      </c>
      <c r="B2763" t="s">
        <v>342</v>
      </c>
      <c r="C2763" t="s">
        <v>45</v>
      </c>
      <c r="E2763">
        <v>7.66</v>
      </c>
      <c r="F2763">
        <v>11.09</v>
      </c>
      <c r="G2763">
        <v>17.55</v>
      </c>
      <c r="H2763">
        <v>29.01</v>
      </c>
      <c r="I2763">
        <v>43.3</v>
      </c>
      <c r="J2763">
        <v>57.81</v>
      </c>
      <c r="K2763">
        <v>65.12</v>
      </c>
      <c r="L2763">
        <v>68.599999999999994</v>
      </c>
      <c r="M2763">
        <v>72.78</v>
      </c>
      <c r="N2763">
        <v>119.21</v>
      </c>
      <c r="O2763">
        <v>138.06</v>
      </c>
      <c r="P2763">
        <v>171.65</v>
      </c>
    </row>
    <row r="2764" spans="1:16" x14ac:dyDescent="0.2">
      <c r="A2764" t="s">
        <v>266</v>
      </c>
      <c r="B2764" t="s">
        <v>267</v>
      </c>
      <c r="C2764" t="s">
        <v>45</v>
      </c>
      <c r="E2764">
        <v>203.09</v>
      </c>
      <c r="F2764">
        <v>205.78</v>
      </c>
      <c r="G2764">
        <v>209.3</v>
      </c>
      <c r="H2764">
        <v>218.94</v>
      </c>
      <c r="I2764">
        <v>231.68</v>
      </c>
      <c r="J2764">
        <v>246.61</v>
      </c>
      <c r="K2764">
        <v>254.82</v>
      </c>
      <c r="L2764">
        <v>262.92</v>
      </c>
      <c r="M2764">
        <v>271.18</v>
      </c>
      <c r="N2764">
        <v>301.23</v>
      </c>
      <c r="O2764">
        <v>309.32</v>
      </c>
      <c r="P2764">
        <v>334.9</v>
      </c>
    </row>
    <row r="2765" spans="1:16" x14ac:dyDescent="0.2">
      <c r="A2765" t="s">
        <v>270</v>
      </c>
      <c r="B2765" t="s">
        <v>193</v>
      </c>
      <c r="C2765" t="s">
        <v>45</v>
      </c>
      <c r="E2765">
        <v>2.97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</row>
    <row r="2766" spans="1:16" x14ac:dyDescent="0.2">
      <c r="A2766" t="s">
        <v>270</v>
      </c>
      <c r="B2766" t="s">
        <v>194</v>
      </c>
      <c r="C2766" t="s">
        <v>45</v>
      </c>
      <c r="E2766">
        <v>52.87</v>
      </c>
      <c r="F2766">
        <v>62.69</v>
      </c>
      <c r="G2766">
        <v>53.57</v>
      </c>
      <c r="H2766">
        <v>40.369999999999997</v>
      </c>
      <c r="I2766">
        <v>22.52</v>
      </c>
      <c r="J2766">
        <v>18.95</v>
      </c>
      <c r="K2766">
        <v>14.95</v>
      </c>
      <c r="L2766">
        <v>12.25</v>
      </c>
      <c r="M2766">
        <v>9.32</v>
      </c>
      <c r="N2766">
        <v>2.58</v>
      </c>
      <c r="O2766">
        <v>1.68</v>
      </c>
      <c r="P2766">
        <v>0</v>
      </c>
    </row>
    <row r="2767" spans="1:16" x14ac:dyDescent="0.2">
      <c r="A2767" t="s">
        <v>270</v>
      </c>
      <c r="B2767" t="s">
        <v>195</v>
      </c>
      <c r="C2767" t="s">
        <v>45</v>
      </c>
      <c r="E2767">
        <v>11.53</v>
      </c>
      <c r="F2767">
        <v>12.83</v>
      </c>
      <c r="G2767">
        <v>12.26</v>
      </c>
      <c r="H2767">
        <v>12.47</v>
      </c>
      <c r="I2767">
        <v>12.17</v>
      </c>
      <c r="J2767">
        <v>9.5399999999999991</v>
      </c>
      <c r="K2767">
        <v>7.96</v>
      </c>
      <c r="L2767">
        <v>6.66</v>
      </c>
      <c r="M2767">
        <v>5.2</v>
      </c>
      <c r="N2767">
        <v>0.92</v>
      </c>
      <c r="O2767">
        <v>0</v>
      </c>
      <c r="P2767">
        <v>0</v>
      </c>
    </row>
    <row r="2768" spans="1:16" x14ac:dyDescent="0.2">
      <c r="A2768" t="s">
        <v>270</v>
      </c>
      <c r="B2768" t="s">
        <v>196</v>
      </c>
      <c r="C2768" t="s">
        <v>45</v>
      </c>
      <c r="E2768">
        <v>23.6</v>
      </c>
      <c r="F2768">
        <v>5.09</v>
      </c>
      <c r="G2768">
        <v>5.09</v>
      </c>
      <c r="H2768">
        <v>5.1100000000000003</v>
      </c>
      <c r="I2768">
        <v>5.09</v>
      </c>
      <c r="J2768">
        <v>5.1100000000000003</v>
      </c>
      <c r="K2768">
        <v>5.09</v>
      </c>
      <c r="L2768">
        <v>5.09</v>
      </c>
      <c r="M2768">
        <v>5.09</v>
      </c>
      <c r="N2768">
        <v>5.09</v>
      </c>
      <c r="O2768">
        <v>5.1100000000000003</v>
      </c>
      <c r="P2768">
        <v>5.09</v>
      </c>
    </row>
    <row r="2769" spans="1:16" x14ac:dyDescent="0.2">
      <c r="A2769" t="s">
        <v>270</v>
      </c>
      <c r="B2769" t="s">
        <v>197</v>
      </c>
      <c r="C2769" t="s">
        <v>45</v>
      </c>
      <c r="E2769">
        <v>11.3</v>
      </c>
      <c r="F2769">
        <v>11.26</v>
      </c>
      <c r="G2769">
        <v>11.32</v>
      </c>
      <c r="H2769">
        <v>19.84</v>
      </c>
      <c r="I2769">
        <v>27.73</v>
      </c>
      <c r="J2769">
        <v>27.28</v>
      </c>
      <c r="K2769">
        <v>27.36</v>
      </c>
      <c r="L2769">
        <v>38.479999999999997</v>
      </c>
      <c r="M2769">
        <v>44.61</v>
      </c>
      <c r="N2769">
        <v>45.92</v>
      </c>
      <c r="O2769">
        <v>44.9</v>
      </c>
      <c r="P2769">
        <v>44.83</v>
      </c>
    </row>
    <row r="2770" spans="1:16" x14ac:dyDescent="0.2">
      <c r="A2770" t="s">
        <v>270</v>
      </c>
      <c r="B2770" t="s">
        <v>198</v>
      </c>
      <c r="C2770" t="s">
        <v>45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8.3000000000000007</v>
      </c>
    </row>
    <row r="2771" spans="1:16" x14ac:dyDescent="0.2">
      <c r="A2771" t="s">
        <v>270</v>
      </c>
      <c r="B2771" t="s">
        <v>199</v>
      </c>
      <c r="C2771" t="s">
        <v>45</v>
      </c>
      <c r="E2771">
        <v>2.4900000000000002</v>
      </c>
      <c r="F2771">
        <v>3.37</v>
      </c>
      <c r="G2771">
        <v>2.48</v>
      </c>
      <c r="H2771">
        <v>2.4900000000000002</v>
      </c>
      <c r="I2771">
        <v>2.4700000000000002</v>
      </c>
      <c r="J2771">
        <v>2.48</v>
      </c>
      <c r="K2771">
        <v>2.4700000000000002</v>
      </c>
      <c r="L2771">
        <v>2.4700000000000002</v>
      </c>
      <c r="M2771">
        <v>2.4700000000000002</v>
      </c>
      <c r="N2771">
        <v>2.23</v>
      </c>
      <c r="O2771">
        <v>2.2400000000000002</v>
      </c>
      <c r="P2771">
        <v>2.27</v>
      </c>
    </row>
    <row r="2772" spans="1:16" x14ac:dyDescent="0.2">
      <c r="A2772" t="s">
        <v>270</v>
      </c>
      <c r="B2772" t="s">
        <v>200</v>
      </c>
      <c r="C2772" t="s">
        <v>45</v>
      </c>
      <c r="E2772">
        <v>0.9</v>
      </c>
      <c r="F2772">
        <v>1.71</v>
      </c>
      <c r="G2772">
        <v>0.89</v>
      </c>
      <c r="H2772">
        <v>0.9</v>
      </c>
      <c r="I2772">
        <v>1.41</v>
      </c>
      <c r="J2772">
        <v>1.36</v>
      </c>
      <c r="K2772">
        <v>0.91</v>
      </c>
      <c r="L2772">
        <v>0.89</v>
      </c>
      <c r="M2772">
        <v>0.86</v>
      </c>
      <c r="N2772">
        <v>0.86</v>
      </c>
      <c r="O2772">
        <v>0.86</v>
      </c>
      <c r="P2772">
        <v>0.89</v>
      </c>
    </row>
    <row r="2773" spans="1:16" x14ac:dyDescent="0.2">
      <c r="A2773" t="s">
        <v>270</v>
      </c>
      <c r="B2773" t="s">
        <v>201</v>
      </c>
      <c r="C2773" t="s">
        <v>45</v>
      </c>
      <c r="E2773">
        <v>27.19</v>
      </c>
      <c r="F2773">
        <v>27.11</v>
      </c>
      <c r="G2773">
        <v>27.11</v>
      </c>
      <c r="H2773">
        <v>27.19</v>
      </c>
      <c r="I2773">
        <v>27.11</v>
      </c>
      <c r="J2773">
        <v>27.19</v>
      </c>
      <c r="K2773">
        <v>27.11</v>
      </c>
      <c r="L2773">
        <v>27.11</v>
      </c>
      <c r="M2773">
        <v>27.11</v>
      </c>
      <c r="N2773">
        <v>27.11</v>
      </c>
      <c r="O2773">
        <v>27.19</v>
      </c>
      <c r="P2773">
        <v>27.11</v>
      </c>
    </row>
    <row r="2774" spans="1:16" x14ac:dyDescent="0.2">
      <c r="A2774" t="s">
        <v>270</v>
      </c>
      <c r="B2774" t="s">
        <v>202</v>
      </c>
      <c r="C2774" t="s">
        <v>45</v>
      </c>
      <c r="E2774">
        <v>22.28</v>
      </c>
      <c r="F2774">
        <v>22.64</v>
      </c>
      <c r="G2774">
        <v>22.38</v>
      </c>
      <c r="H2774">
        <v>24.11</v>
      </c>
      <c r="I2774">
        <v>32.4</v>
      </c>
      <c r="J2774">
        <v>33.409999999999997</v>
      </c>
      <c r="K2774">
        <v>33.450000000000003</v>
      </c>
      <c r="L2774">
        <v>32.79</v>
      </c>
      <c r="M2774">
        <v>32.5</v>
      </c>
      <c r="N2774">
        <v>31.16</v>
      </c>
      <c r="O2774">
        <v>30.45</v>
      </c>
      <c r="P2774">
        <v>30.45</v>
      </c>
    </row>
    <row r="2775" spans="1:16" x14ac:dyDescent="0.2">
      <c r="A2775" t="s">
        <v>270</v>
      </c>
      <c r="B2775" t="s">
        <v>203</v>
      </c>
      <c r="C2775" t="s">
        <v>45</v>
      </c>
      <c r="E2775">
        <v>0</v>
      </c>
      <c r="F2775">
        <v>0</v>
      </c>
      <c r="G2775">
        <v>8.1300000000000008</v>
      </c>
      <c r="H2775">
        <v>14.23</v>
      </c>
      <c r="I2775">
        <v>19.8</v>
      </c>
      <c r="J2775">
        <v>19.43</v>
      </c>
      <c r="K2775">
        <v>19.600000000000001</v>
      </c>
      <c r="L2775">
        <v>26.5</v>
      </c>
      <c r="M2775">
        <v>30.39</v>
      </c>
      <c r="N2775">
        <v>27.17</v>
      </c>
      <c r="O2775">
        <v>26.44</v>
      </c>
      <c r="P2775">
        <v>34.049999999999997</v>
      </c>
    </row>
    <row r="2776" spans="1:16" x14ac:dyDescent="0.2">
      <c r="A2776" t="s">
        <v>270</v>
      </c>
      <c r="B2776" t="s">
        <v>204</v>
      </c>
      <c r="C2776" t="s">
        <v>45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3.42</v>
      </c>
      <c r="N2776">
        <v>2.93</v>
      </c>
      <c r="O2776">
        <v>2.77</v>
      </c>
      <c r="P2776">
        <v>2.74</v>
      </c>
    </row>
    <row r="2777" spans="1:16" x14ac:dyDescent="0.2">
      <c r="A2777" t="s">
        <v>270</v>
      </c>
      <c r="B2777" t="s">
        <v>205</v>
      </c>
      <c r="C2777" t="s">
        <v>45</v>
      </c>
      <c r="E2777">
        <v>60.01</v>
      </c>
      <c r="F2777">
        <v>68.819999999999993</v>
      </c>
      <c r="G2777">
        <v>75.78</v>
      </c>
      <c r="H2777">
        <v>90.82</v>
      </c>
      <c r="I2777">
        <v>102.34</v>
      </c>
      <c r="J2777">
        <v>125.93</v>
      </c>
      <c r="K2777">
        <v>136.36000000000001</v>
      </c>
      <c r="L2777">
        <v>131.88</v>
      </c>
      <c r="M2777">
        <v>130.80000000000001</v>
      </c>
      <c r="N2777">
        <v>186.01</v>
      </c>
      <c r="O2777">
        <v>205.77</v>
      </c>
      <c r="P2777">
        <v>244.49</v>
      </c>
    </row>
    <row r="2778" spans="1:16" x14ac:dyDescent="0.2">
      <c r="A2778" t="s">
        <v>270</v>
      </c>
      <c r="B2778" t="s">
        <v>206</v>
      </c>
      <c r="C2778" t="s">
        <v>45</v>
      </c>
      <c r="E2778">
        <v>29.54</v>
      </c>
      <c r="F2778">
        <v>31.54</v>
      </c>
      <c r="G2778">
        <v>33.71</v>
      </c>
      <c r="H2778">
        <v>38.340000000000003</v>
      </c>
      <c r="I2778">
        <v>42.89</v>
      </c>
      <c r="J2778">
        <v>47.7</v>
      </c>
      <c r="K2778">
        <v>49.88</v>
      </c>
      <c r="L2778">
        <v>52.14</v>
      </c>
      <c r="M2778">
        <v>54.36</v>
      </c>
      <c r="N2778">
        <v>63.11</v>
      </c>
      <c r="O2778">
        <v>65.56</v>
      </c>
      <c r="P2778">
        <v>76.78</v>
      </c>
    </row>
    <row r="2779" spans="1:16" x14ac:dyDescent="0.2">
      <c r="A2779" t="s">
        <v>270</v>
      </c>
      <c r="B2779" t="s">
        <v>343</v>
      </c>
      <c r="C2779" t="s">
        <v>45</v>
      </c>
      <c r="E2779">
        <v>-2.62</v>
      </c>
      <c r="F2779">
        <v>-2.92</v>
      </c>
      <c r="G2779">
        <v>-3.33</v>
      </c>
      <c r="H2779">
        <v>-3.54</v>
      </c>
      <c r="I2779">
        <v>-4.22</v>
      </c>
      <c r="J2779">
        <v>-6.33</v>
      </c>
      <c r="K2779">
        <v>-7.84</v>
      </c>
      <c r="L2779">
        <v>-7.8</v>
      </c>
      <c r="M2779">
        <v>-7.96</v>
      </c>
      <c r="N2779">
        <v>-12.72</v>
      </c>
      <c r="O2779">
        <v>-14.64</v>
      </c>
      <c r="P2779">
        <v>-18.16</v>
      </c>
    </row>
    <row r="2780" spans="1:16" x14ac:dyDescent="0.2">
      <c r="A2780" t="s">
        <v>270</v>
      </c>
      <c r="B2780" t="s">
        <v>210</v>
      </c>
      <c r="C2780" t="s">
        <v>45</v>
      </c>
      <c r="E2780">
        <v>-0.47</v>
      </c>
      <c r="F2780">
        <v>-0.59</v>
      </c>
      <c r="G2780">
        <v>-0.82</v>
      </c>
      <c r="H2780">
        <v>-2.3199999999999998</v>
      </c>
      <c r="I2780">
        <v>-2.95</v>
      </c>
      <c r="J2780">
        <v>-3.36</v>
      </c>
      <c r="K2780">
        <v>-3.17</v>
      </c>
      <c r="L2780">
        <v>-3.18</v>
      </c>
      <c r="M2780">
        <v>-2.96</v>
      </c>
      <c r="N2780">
        <v>-2.79</v>
      </c>
      <c r="O2780">
        <v>-2.72</v>
      </c>
      <c r="P2780">
        <v>-2.56</v>
      </c>
    </row>
    <row r="2781" spans="1:16" x14ac:dyDescent="0.2">
      <c r="A2781" t="s">
        <v>270</v>
      </c>
      <c r="B2781" t="s">
        <v>211</v>
      </c>
      <c r="C2781" t="s">
        <v>45</v>
      </c>
      <c r="E2781">
        <v>0</v>
      </c>
      <c r="F2781">
        <v>0</v>
      </c>
      <c r="G2781">
        <v>0</v>
      </c>
      <c r="H2781">
        <v>-0.45</v>
      </c>
      <c r="I2781">
        <v>-0.56000000000000005</v>
      </c>
      <c r="J2781">
        <v>-0.55000000000000004</v>
      </c>
      <c r="K2781">
        <v>-0.51</v>
      </c>
      <c r="L2781">
        <v>-0.5</v>
      </c>
      <c r="M2781">
        <v>-0.47</v>
      </c>
      <c r="N2781">
        <v>-0.81</v>
      </c>
      <c r="O2781">
        <v>-0.76</v>
      </c>
      <c r="P2781">
        <v>-0.75</v>
      </c>
    </row>
    <row r="2782" spans="1:16" x14ac:dyDescent="0.2">
      <c r="A2782" t="s">
        <v>270</v>
      </c>
      <c r="B2782" t="s">
        <v>212</v>
      </c>
      <c r="C2782" t="s">
        <v>45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</row>
    <row r="2783" spans="1:16" x14ac:dyDescent="0.2">
      <c r="A2783" t="s">
        <v>270</v>
      </c>
      <c r="B2783" t="s">
        <v>213</v>
      </c>
      <c r="C2783" t="s">
        <v>45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</row>
    <row r="2784" spans="1:16" x14ac:dyDescent="0.2">
      <c r="A2784" t="s">
        <v>270</v>
      </c>
      <c r="B2784" t="s">
        <v>344</v>
      </c>
      <c r="C2784" t="s">
        <v>45</v>
      </c>
      <c r="E2784">
        <v>12.09</v>
      </c>
      <c r="F2784">
        <v>13.06</v>
      </c>
      <c r="G2784">
        <v>16.98</v>
      </c>
      <c r="H2784">
        <v>13.34</v>
      </c>
      <c r="I2784">
        <v>13.99</v>
      </c>
      <c r="J2784">
        <v>16.16</v>
      </c>
      <c r="K2784">
        <v>19.55</v>
      </c>
      <c r="L2784">
        <v>21.45</v>
      </c>
      <c r="M2784">
        <v>23.71</v>
      </c>
      <c r="N2784">
        <v>23.16</v>
      </c>
      <c r="O2784">
        <v>22.17</v>
      </c>
      <c r="P2784">
        <v>0</v>
      </c>
    </row>
    <row r="2785" spans="1:16" x14ac:dyDescent="0.2">
      <c r="A2785" t="s">
        <v>270</v>
      </c>
      <c r="B2785" t="s">
        <v>345</v>
      </c>
      <c r="C2785" t="s">
        <v>45</v>
      </c>
      <c r="E2785">
        <v>-2.89</v>
      </c>
      <c r="F2785">
        <v>-1.55</v>
      </c>
      <c r="G2785">
        <v>-4.51</v>
      </c>
      <c r="H2785">
        <v>-6.12</v>
      </c>
      <c r="I2785">
        <v>-7.76</v>
      </c>
      <c r="J2785">
        <v>-8.14</v>
      </c>
      <c r="K2785">
        <v>-6.67</v>
      </c>
      <c r="L2785">
        <v>-8.69</v>
      </c>
      <c r="M2785">
        <v>-9.76</v>
      </c>
      <c r="N2785">
        <v>-13.48</v>
      </c>
      <c r="O2785">
        <v>-16.43</v>
      </c>
      <c r="P2785">
        <v>-16.95</v>
      </c>
    </row>
    <row r="2786" spans="1:16" x14ac:dyDescent="0.2">
      <c r="A2786" t="s">
        <v>270</v>
      </c>
      <c r="B2786" t="s">
        <v>272</v>
      </c>
      <c r="C2786" t="s">
        <v>45</v>
      </c>
      <c r="E2786">
        <v>0.24</v>
      </c>
      <c r="F2786">
        <v>0.28000000000000003</v>
      </c>
      <c r="G2786">
        <v>2.63</v>
      </c>
      <c r="H2786">
        <v>4.7699999999999996</v>
      </c>
      <c r="I2786">
        <v>11.42</v>
      </c>
      <c r="J2786">
        <v>15.64</v>
      </c>
      <c r="K2786">
        <v>16.14</v>
      </c>
      <c r="L2786">
        <v>22.16</v>
      </c>
      <c r="M2786">
        <v>26.36</v>
      </c>
      <c r="N2786">
        <v>74.849999999999994</v>
      </c>
      <c r="O2786">
        <v>99.44</v>
      </c>
      <c r="P2786">
        <v>117.8</v>
      </c>
    </row>
    <row r="2787" spans="1:16" x14ac:dyDescent="0.2">
      <c r="A2787" t="s">
        <v>270</v>
      </c>
      <c r="B2787" t="s">
        <v>346</v>
      </c>
      <c r="C2787" t="s">
        <v>45</v>
      </c>
      <c r="E2787">
        <v>9.19</v>
      </c>
      <c r="F2787">
        <v>11.51</v>
      </c>
      <c r="G2787">
        <v>12.47</v>
      </c>
      <c r="H2787">
        <v>7.22</v>
      </c>
      <c r="I2787">
        <v>6.23</v>
      </c>
      <c r="J2787">
        <v>8.0299999999999994</v>
      </c>
      <c r="K2787">
        <v>12.87</v>
      </c>
      <c r="L2787">
        <v>12.75</v>
      </c>
      <c r="M2787">
        <v>13.95</v>
      </c>
      <c r="N2787">
        <v>9.68</v>
      </c>
      <c r="O2787">
        <v>5.74</v>
      </c>
      <c r="P2787">
        <v>-16.95</v>
      </c>
    </row>
    <row r="2788" spans="1:16" x14ac:dyDescent="0.2">
      <c r="A2788" t="s">
        <v>270</v>
      </c>
      <c r="B2788" t="s">
        <v>347</v>
      </c>
      <c r="C2788" t="s">
        <v>45</v>
      </c>
      <c r="E2788">
        <v>253.67</v>
      </c>
      <c r="F2788">
        <v>256.63</v>
      </c>
      <c r="G2788">
        <v>265.56</v>
      </c>
      <c r="H2788">
        <v>282.88</v>
      </c>
      <c r="I2788">
        <v>302.20999999999998</v>
      </c>
      <c r="J2788">
        <v>324.3</v>
      </c>
      <c r="K2788">
        <v>333.17</v>
      </c>
      <c r="L2788">
        <v>346.23</v>
      </c>
      <c r="M2788">
        <v>358.46</v>
      </c>
      <c r="N2788">
        <v>401.95</v>
      </c>
      <c r="O2788">
        <v>417.02</v>
      </c>
      <c r="P2788">
        <v>455.53</v>
      </c>
    </row>
    <row r="2789" spans="1:16" x14ac:dyDescent="0.2">
      <c r="A2789" t="s">
        <v>272</v>
      </c>
      <c r="B2789" t="s">
        <v>202</v>
      </c>
      <c r="C2789" t="s">
        <v>45</v>
      </c>
      <c r="E2789">
        <v>0.03</v>
      </c>
      <c r="F2789">
        <v>0.02</v>
      </c>
      <c r="G2789">
        <v>0.28000000000000003</v>
      </c>
      <c r="H2789">
        <v>0.71</v>
      </c>
      <c r="I2789">
        <v>2.31</v>
      </c>
      <c r="J2789">
        <v>2.92</v>
      </c>
      <c r="K2789">
        <v>2.77</v>
      </c>
      <c r="L2789">
        <v>3.44</v>
      </c>
      <c r="M2789">
        <v>3.73</v>
      </c>
      <c r="N2789">
        <v>5.07</v>
      </c>
      <c r="O2789">
        <v>5.88</v>
      </c>
      <c r="P2789">
        <v>5.96</v>
      </c>
    </row>
    <row r="2790" spans="1:16" x14ac:dyDescent="0.2">
      <c r="A2790" t="s">
        <v>272</v>
      </c>
      <c r="B2790" t="s">
        <v>203</v>
      </c>
      <c r="C2790" t="s">
        <v>45</v>
      </c>
      <c r="E2790">
        <v>0</v>
      </c>
      <c r="F2790">
        <v>0</v>
      </c>
      <c r="G2790">
        <v>0.35</v>
      </c>
      <c r="H2790">
        <v>0.78</v>
      </c>
      <c r="I2790">
        <v>1.65</v>
      </c>
      <c r="J2790">
        <v>2.08</v>
      </c>
      <c r="K2790">
        <v>1.86</v>
      </c>
      <c r="L2790">
        <v>2.73</v>
      </c>
      <c r="M2790">
        <v>3.17</v>
      </c>
      <c r="N2790">
        <v>6.39</v>
      </c>
      <c r="O2790">
        <v>7.2</v>
      </c>
      <c r="P2790">
        <v>7.33</v>
      </c>
    </row>
    <row r="2791" spans="1:16" x14ac:dyDescent="0.2">
      <c r="A2791" t="s">
        <v>272</v>
      </c>
      <c r="B2791" t="s">
        <v>204</v>
      </c>
      <c r="C2791" t="s">
        <v>45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0.63</v>
      </c>
      <c r="N2791">
        <v>1.1200000000000001</v>
      </c>
      <c r="O2791">
        <v>1.29</v>
      </c>
      <c r="P2791">
        <v>1.31</v>
      </c>
    </row>
    <row r="2792" spans="1:16" x14ac:dyDescent="0.2">
      <c r="A2792" t="s">
        <v>272</v>
      </c>
      <c r="B2792" t="s">
        <v>205</v>
      </c>
      <c r="C2792" t="s">
        <v>45</v>
      </c>
      <c r="E2792">
        <v>0.21</v>
      </c>
      <c r="F2792">
        <v>0.26</v>
      </c>
      <c r="G2792">
        <v>1.99</v>
      </c>
      <c r="H2792">
        <v>3.27</v>
      </c>
      <c r="I2792">
        <v>7.46</v>
      </c>
      <c r="J2792">
        <v>10.64</v>
      </c>
      <c r="K2792">
        <v>11.5</v>
      </c>
      <c r="L2792">
        <v>15.99</v>
      </c>
      <c r="M2792">
        <v>18.829999999999998</v>
      </c>
      <c r="N2792">
        <v>62.29</v>
      </c>
      <c r="O2792">
        <v>85.07</v>
      </c>
      <c r="P2792">
        <v>103.2</v>
      </c>
    </row>
    <row r="2793" spans="1:16" x14ac:dyDescent="0.2">
      <c r="A2793" t="s">
        <v>259</v>
      </c>
      <c r="B2793" t="s">
        <v>348</v>
      </c>
      <c r="C2793" t="s">
        <v>45</v>
      </c>
      <c r="E2793">
        <v>0.91</v>
      </c>
      <c r="F2793">
        <v>0.86</v>
      </c>
      <c r="G2793">
        <v>1.21</v>
      </c>
      <c r="H2793">
        <v>1.49</v>
      </c>
      <c r="I2793">
        <v>1.35</v>
      </c>
      <c r="J2793">
        <v>0.94</v>
      </c>
      <c r="K2793">
        <v>0.57999999999999996</v>
      </c>
      <c r="L2793">
        <v>0.56000000000000005</v>
      </c>
      <c r="M2793">
        <v>1.26</v>
      </c>
      <c r="N2793">
        <v>1.1499999999999999</v>
      </c>
      <c r="O2793">
        <v>1.17</v>
      </c>
      <c r="P2793">
        <v>4.9800000000000004</v>
      </c>
    </row>
    <row r="2794" spans="1:16" x14ac:dyDescent="0.2">
      <c r="A2794" t="s">
        <v>259</v>
      </c>
      <c r="B2794" t="s">
        <v>261</v>
      </c>
      <c r="C2794" t="s">
        <v>45</v>
      </c>
      <c r="D2794">
        <v>1024791</v>
      </c>
      <c r="E2794">
        <v>48802</v>
      </c>
      <c r="F2794">
        <v>51819</v>
      </c>
      <c r="G2794">
        <v>49122</v>
      </c>
      <c r="H2794">
        <v>50789</v>
      </c>
      <c r="I2794">
        <v>53470</v>
      </c>
      <c r="J2794">
        <v>55657</v>
      </c>
      <c r="K2794">
        <v>57890</v>
      </c>
      <c r="L2794">
        <v>58508</v>
      </c>
      <c r="M2794">
        <v>58498</v>
      </c>
      <c r="N2794">
        <v>63547</v>
      </c>
      <c r="O2794">
        <v>65525</v>
      </c>
      <c r="P2794">
        <v>77488</v>
      </c>
    </row>
    <row r="2795" spans="1:16" x14ac:dyDescent="0.2">
      <c r="A2795" t="s">
        <v>259</v>
      </c>
      <c r="B2795" t="s">
        <v>178</v>
      </c>
      <c r="C2795" t="s">
        <v>45</v>
      </c>
      <c r="D2795">
        <v>961247</v>
      </c>
      <c r="E2795">
        <v>46584</v>
      </c>
      <c r="F2795">
        <v>49543</v>
      </c>
      <c r="G2795">
        <v>46716</v>
      </c>
      <c r="H2795">
        <v>47962</v>
      </c>
      <c r="I2795">
        <v>50229</v>
      </c>
      <c r="J2795">
        <v>52026</v>
      </c>
      <c r="K2795">
        <v>54092</v>
      </c>
      <c r="L2795">
        <v>54563</v>
      </c>
      <c r="M2795">
        <v>54427</v>
      </c>
      <c r="N2795">
        <v>59287</v>
      </c>
      <c r="O2795">
        <v>61134</v>
      </c>
      <c r="P2795">
        <v>72458</v>
      </c>
    </row>
    <row r="2796" spans="1:16" x14ac:dyDescent="0.2">
      <c r="A2796" t="s">
        <v>259</v>
      </c>
      <c r="B2796" t="s">
        <v>349</v>
      </c>
      <c r="C2796" t="s">
        <v>45</v>
      </c>
      <c r="E2796">
        <v>0</v>
      </c>
      <c r="F2796">
        <v>0</v>
      </c>
      <c r="G2796">
        <v>0</v>
      </c>
      <c r="H2796">
        <v>21</v>
      </c>
      <c r="I2796">
        <v>23</v>
      </c>
      <c r="J2796">
        <v>30</v>
      </c>
      <c r="K2796">
        <v>30</v>
      </c>
      <c r="L2796">
        <v>68</v>
      </c>
      <c r="M2796">
        <v>113</v>
      </c>
      <c r="N2796">
        <v>299</v>
      </c>
      <c r="O2796">
        <v>391</v>
      </c>
      <c r="P2796">
        <v>851</v>
      </c>
    </row>
    <row r="2797" spans="1:16" x14ac:dyDescent="0.2">
      <c r="A2797" t="s">
        <v>350</v>
      </c>
      <c r="B2797" t="s">
        <v>193</v>
      </c>
      <c r="C2797" t="s">
        <v>45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</row>
    <row r="2798" spans="1:16" x14ac:dyDescent="0.2">
      <c r="A2798" t="s">
        <v>350</v>
      </c>
      <c r="B2798" t="s">
        <v>351</v>
      </c>
      <c r="C2798" t="s">
        <v>45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</row>
    <row r="2799" spans="1:16" x14ac:dyDescent="0.2">
      <c r="A2799" t="s">
        <v>350</v>
      </c>
      <c r="B2799" t="s">
        <v>352</v>
      </c>
      <c r="C2799" t="s">
        <v>45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</row>
    <row r="2800" spans="1:16" x14ac:dyDescent="0.2">
      <c r="A2800" t="s">
        <v>350</v>
      </c>
      <c r="B2800" t="s">
        <v>195</v>
      </c>
      <c r="C2800" t="s">
        <v>45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</row>
    <row r="2801" spans="1:16" x14ac:dyDescent="0.2">
      <c r="A2801" t="s">
        <v>350</v>
      </c>
      <c r="B2801" t="s">
        <v>196</v>
      </c>
      <c r="C2801" t="s">
        <v>45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</row>
    <row r="2802" spans="1:16" x14ac:dyDescent="0.2">
      <c r="A2802" t="s">
        <v>350</v>
      </c>
      <c r="B2802" t="s">
        <v>197</v>
      </c>
      <c r="C2802" t="s">
        <v>45</v>
      </c>
      <c r="E2802">
        <v>0</v>
      </c>
      <c r="F2802">
        <v>0</v>
      </c>
      <c r="G2802">
        <v>0</v>
      </c>
      <c r="H2802">
        <v>579</v>
      </c>
      <c r="I2802">
        <v>1177</v>
      </c>
      <c r="J2802">
        <v>1177</v>
      </c>
      <c r="K2802">
        <v>1177</v>
      </c>
      <c r="L2802">
        <v>1946</v>
      </c>
      <c r="M2802">
        <v>2391</v>
      </c>
      <c r="N2802">
        <v>2711</v>
      </c>
      <c r="O2802">
        <v>2711</v>
      </c>
      <c r="P2802">
        <v>2711</v>
      </c>
    </row>
    <row r="2803" spans="1:16" x14ac:dyDescent="0.2">
      <c r="A2803" t="s">
        <v>350</v>
      </c>
      <c r="B2803" t="s">
        <v>198</v>
      </c>
      <c r="C2803" t="s">
        <v>45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5306</v>
      </c>
    </row>
    <row r="2804" spans="1:16" x14ac:dyDescent="0.2">
      <c r="A2804" t="s">
        <v>350</v>
      </c>
      <c r="B2804" t="s">
        <v>199</v>
      </c>
      <c r="C2804" t="s">
        <v>45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</row>
    <row r="2805" spans="1:16" x14ac:dyDescent="0.2">
      <c r="A2805" t="s">
        <v>350</v>
      </c>
      <c r="B2805" t="s">
        <v>200</v>
      </c>
      <c r="C2805" t="s">
        <v>45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</row>
    <row r="2806" spans="1:16" x14ac:dyDescent="0.2">
      <c r="A2806" t="s">
        <v>350</v>
      </c>
      <c r="B2806" t="s">
        <v>201</v>
      </c>
      <c r="C2806" t="s">
        <v>45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</row>
    <row r="2807" spans="1:16" x14ac:dyDescent="0.2">
      <c r="A2807" t="s">
        <v>350</v>
      </c>
      <c r="B2807" t="s">
        <v>202</v>
      </c>
      <c r="C2807" t="s">
        <v>45</v>
      </c>
      <c r="E2807">
        <v>42</v>
      </c>
      <c r="F2807">
        <v>54</v>
      </c>
      <c r="G2807">
        <v>54</v>
      </c>
      <c r="H2807">
        <v>144</v>
      </c>
      <c r="I2807">
        <v>638</v>
      </c>
      <c r="J2807">
        <v>696</v>
      </c>
      <c r="K2807">
        <v>696</v>
      </c>
      <c r="L2807">
        <v>696</v>
      </c>
      <c r="M2807">
        <v>696</v>
      </c>
      <c r="N2807">
        <v>696</v>
      </c>
      <c r="O2807">
        <v>696</v>
      </c>
      <c r="P2807">
        <v>705</v>
      </c>
    </row>
    <row r="2808" spans="1:16" x14ac:dyDescent="0.2">
      <c r="A2808" t="s">
        <v>350</v>
      </c>
      <c r="B2808" t="s">
        <v>203</v>
      </c>
      <c r="C2808" t="s">
        <v>45</v>
      </c>
      <c r="E2808">
        <v>0</v>
      </c>
      <c r="F2808">
        <v>0</v>
      </c>
      <c r="G2808">
        <v>422</v>
      </c>
      <c r="H2808">
        <v>736</v>
      </c>
      <c r="I2808">
        <v>1027</v>
      </c>
      <c r="J2808">
        <v>1027</v>
      </c>
      <c r="K2808">
        <v>1027</v>
      </c>
      <c r="L2808">
        <v>1357</v>
      </c>
      <c r="M2808">
        <v>1572</v>
      </c>
      <c r="N2808">
        <v>1572</v>
      </c>
      <c r="O2808">
        <v>1572</v>
      </c>
      <c r="P2808">
        <v>1940</v>
      </c>
    </row>
    <row r="2809" spans="1:16" x14ac:dyDescent="0.2">
      <c r="A2809" t="s">
        <v>350</v>
      </c>
      <c r="B2809" t="s">
        <v>204</v>
      </c>
      <c r="C2809" t="s">
        <v>45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</row>
    <row r="2810" spans="1:16" x14ac:dyDescent="0.2">
      <c r="A2810" t="s">
        <v>350</v>
      </c>
      <c r="B2810" t="s">
        <v>205</v>
      </c>
      <c r="C2810" t="s">
        <v>45</v>
      </c>
      <c r="E2810">
        <v>246</v>
      </c>
      <c r="F2810">
        <v>515</v>
      </c>
      <c r="G2810">
        <v>769</v>
      </c>
      <c r="H2810">
        <v>1224</v>
      </c>
      <c r="I2810">
        <v>1686</v>
      </c>
      <c r="J2810">
        <v>2361</v>
      </c>
      <c r="K2810">
        <v>2647</v>
      </c>
      <c r="L2810">
        <v>2647</v>
      </c>
      <c r="M2810">
        <v>2683</v>
      </c>
      <c r="N2810">
        <v>4439</v>
      </c>
      <c r="O2810">
        <v>5177</v>
      </c>
      <c r="P2810">
        <v>6082</v>
      </c>
    </row>
    <row r="2811" spans="1:16" x14ac:dyDescent="0.2">
      <c r="A2811" t="s">
        <v>350</v>
      </c>
      <c r="B2811" t="s">
        <v>206</v>
      </c>
      <c r="C2811" t="s">
        <v>45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</row>
    <row r="2812" spans="1:16" x14ac:dyDescent="0.2">
      <c r="A2812" t="s">
        <v>350</v>
      </c>
      <c r="B2812" t="s">
        <v>207</v>
      </c>
      <c r="C2812" t="s">
        <v>45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</row>
    <row r="2813" spans="1:16" x14ac:dyDescent="0.2">
      <c r="A2813" t="s">
        <v>350</v>
      </c>
      <c r="B2813" t="s">
        <v>208</v>
      </c>
      <c r="C2813" t="s">
        <v>45</v>
      </c>
      <c r="E2813">
        <v>723</v>
      </c>
      <c r="F2813">
        <v>780</v>
      </c>
      <c r="G2813">
        <v>1017</v>
      </c>
      <c r="H2813">
        <v>1063</v>
      </c>
      <c r="I2813">
        <v>1063</v>
      </c>
      <c r="J2813">
        <v>1063</v>
      </c>
      <c r="K2813">
        <v>1063</v>
      </c>
      <c r="L2813">
        <v>1063</v>
      </c>
      <c r="M2813">
        <v>1063</v>
      </c>
      <c r="N2813">
        <v>1063</v>
      </c>
      <c r="O2813">
        <v>1063</v>
      </c>
      <c r="P2813">
        <v>1063</v>
      </c>
    </row>
    <row r="2814" spans="1:16" x14ac:dyDescent="0.2">
      <c r="A2814" t="s">
        <v>350</v>
      </c>
      <c r="B2814" t="s">
        <v>209</v>
      </c>
      <c r="C2814" t="s">
        <v>45</v>
      </c>
      <c r="E2814">
        <v>0</v>
      </c>
      <c r="F2814">
        <v>0</v>
      </c>
      <c r="G2814">
        <v>0</v>
      </c>
      <c r="H2814">
        <v>0</v>
      </c>
      <c r="I2814">
        <v>366</v>
      </c>
      <c r="J2814">
        <v>1433</v>
      </c>
      <c r="K2814">
        <v>2172</v>
      </c>
      <c r="L2814">
        <v>2172</v>
      </c>
      <c r="M2814">
        <v>2316</v>
      </c>
      <c r="N2814">
        <v>4551</v>
      </c>
      <c r="O2814">
        <v>5528</v>
      </c>
      <c r="P2814">
        <v>6916</v>
      </c>
    </row>
    <row r="2815" spans="1:16" x14ac:dyDescent="0.2">
      <c r="A2815" t="s">
        <v>350</v>
      </c>
      <c r="B2815" t="s">
        <v>210</v>
      </c>
      <c r="C2815" t="s">
        <v>45</v>
      </c>
      <c r="E2815">
        <v>0</v>
      </c>
      <c r="F2815">
        <v>0</v>
      </c>
      <c r="G2815">
        <v>0</v>
      </c>
      <c r="H2815">
        <v>403</v>
      </c>
      <c r="I2815">
        <v>516</v>
      </c>
      <c r="J2815">
        <v>629</v>
      </c>
      <c r="K2815">
        <v>629</v>
      </c>
      <c r="L2815">
        <v>629</v>
      </c>
      <c r="M2815">
        <v>629</v>
      </c>
      <c r="N2815">
        <v>629</v>
      </c>
      <c r="O2815">
        <v>629</v>
      </c>
      <c r="P2815">
        <v>629</v>
      </c>
    </row>
    <row r="2816" spans="1:16" x14ac:dyDescent="0.2">
      <c r="A2816" t="s">
        <v>350</v>
      </c>
      <c r="B2816" t="s">
        <v>211</v>
      </c>
      <c r="C2816" t="s">
        <v>45</v>
      </c>
      <c r="E2816">
        <v>0</v>
      </c>
      <c r="F2816">
        <v>0</v>
      </c>
      <c r="G2816">
        <v>0</v>
      </c>
      <c r="H2816">
        <v>92</v>
      </c>
      <c r="I2816">
        <v>92</v>
      </c>
      <c r="J2816">
        <v>92</v>
      </c>
      <c r="K2816">
        <v>92</v>
      </c>
      <c r="L2816">
        <v>92</v>
      </c>
      <c r="M2816">
        <v>92</v>
      </c>
      <c r="N2816">
        <v>165</v>
      </c>
      <c r="O2816">
        <v>165</v>
      </c>
      <c r="P2816">
        <v>165</v>
      </c>
    </row>
    <row r="2817" spans="1:17" x14ac:dyDescent="0.2">
      <c r="A2817" t="s">
        <v>350</v>
      </c>
      <c r="B2817" t="s">
        <v>212</v>
      </c>
      <c r="C2817" t="s">
        <v>45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</row>
    <row r="2818" spans="1:17" x14ac:dyDescent="0.2">
      <c r="A2818" t="s">
        <v>350</v>
      </c>
      <c r="B2818" t="s">
        <v>213</v>
      </c>
      <c r="C2818" t="s">
        <v>45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</row>
    <row r="2819" spans="1:17" x14ac:dyDescent="0.2">
      <c r="A2819" t="s">
        <v>350</v>
      </c>
      <c r="B2819" t="s">
        <v>342</v>
      </c>
      <c r="C2819" t="s">
        <v>45</v>
      </c>
      <c r="E2819">
        <v>1010</v>
      </c>
      <c r="F2819">
        <v>1348</v>
      </c>
      <c r="G2819">
        <v>2262</v>
      </c>
      <c r="H2819">
        <v>4241</v>
      </c>
      <c r="I2819">
        <v>6565</v>
      </c>
      <c r="J2819">
        <v>8479</v>
      </c>
      <c r="K2819">
        <v>9503</v>
      </c>
      <c r="L2819">
        <v>10602</v>
      </c>
      <c r="M2819">
        <v>11440</v>
      </c>
      <c r="N2819">
        <v>15826</v>
      </c>
      <c r="O2819">
        <v>17541</v>
      </c>
      <c r="P2819">
        <v>25518</v>
      </c>
    </row>
    <row r="2820" spans="1:17" x14ac:dyDescent="0.2">
      <c r="A2820" t="s">
        <v>230</v>
      </c>
      <c r="B2820" t="s">
        <v>353</v>
      </c>
      <c r="C2820" t="s">
        <v>45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1</v>
      </c>
      <c r="Q2820">
        <v>10360</v>
      </c>
    </row>
    <row r="2821" spans="1:17" x14ac:dyDescent="0.2">
      <c r="A2821" t="s">
        <v>230</v>
      </c>
      <c r="B2821" t="s">
        <v>354</v>
      </c>
      <c r="C2821" t="s">
        <v>45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1</v>
      </c>
      <c r="Q2821">
        <v>11010</v>
      </c>
    </row>
    <row r="2822" spans="1:17" x14ac:dyDescent="0.2">
      <c r="A2822" t="s">
        <v>230</v>
      </c>
      <c r="B2822" t="s">
        <v>355</v>
      </c>
      <c r="C2822" t="s">
        <v>45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1</v>
      </c>
      <c r="Q2822">
        <v>2680</v>
      </c>
    </row>
    <row r="2823" spans="1:17" x14ac:dyDescent="0.2">
      <c r="A2823" t="s">
        <v>230</v>
      </c>
      <c r="B2823" t="s">
        <v>356</v>
      </c>
      <c r="C2823" t="s">
        <v>45</v>
      </c>
      <c r="E2823">
        <v>0</v>
      </c>
      <c r="F2823">
        <v>0</v>
      </c>
      <c r="G2823">
        <v>0</v>
      </c>
      <c r="H2823">
        <v>0</v>
      </c>
      <c r="I2823">
        <v>0.21</v>
      </c>
      <c r="J2823">
        <v>0.21</v>
      </c>
      <c r="K2823">
        <v>0.21</v>
      </c>
      <c r="L2823">
        <v>0.21</v>
      </c>
      <c r="M2823">
        <v>0.21</v>
      </c>
      <c r="N2823">
        <v>0.21</v>
      </c>
      <c r="O2823">
        <v>0.21</v>
      </c>
      <c r="P2823">
        <v>1</v>
      </c>
      <c r="Q2823">
        <v>4875</v>
      </c>
    </row>
    <row r="2824" spans="1:17" x14ac:dyDescent="0.2">
      <c r="A2824" t="s">
        <v>340</v>
      </c>
      <c r="B2824" t="s">
        <v>193</v>
      </c>
      <c r="C2824" t="s">
        <v>48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</row>
    <row r="2825" spans="1:17" x14ac:dyDescent="0.2">
      <c r="A2825" t="s">
        <v>340</v>
      </c>
      <c r="B2825" t="s">
        <v>194</v>
      </c>
      <c r="C2825" t="s">
        <v>48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</row>
    <row r="2826" spans="1:17" x14ac:dyDescent="0.2">
      <c r="A2826" t="s">
        <v>340</v>
      </c>
      <c r="B2826" t="s">
        <v>195</v>
      </c>
      <c r="C2826" t="s">
        <v>48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</row>
    <row r="2827" spans="1:17" x14ac:dyDescent="0.2">
      <c r="A2827" t="s">
        <v>340</v>
      </c>
      <c r="B2827" t="s">
        <v>196</v>
      </c>
      <c r="C2827" t="s">
        <v>48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</row>
    <row r="2828" spans="1:17" x14ac:dyDescent="0.2">
      <c r="A2828" t="s">
        <v>340</v>
      </c>
      <c r="B2828" t="s">
        <v>197</v>
      </c>
      <c r="C2828" t="s">
        <v>48</v>
      </c>
      <c r="E2828">
        <v>0</v>
      </c>
      <c r="F2828">
        <v>0</v>
      </c>
      <c r="G2828">
        <v>0.78</v>
      </c>
      <c r="H2828">
        <v>1.8</v>
      </c>
      <c r="I2828">
        <v>1.8</v>
      </c>
      <c r="J2828">
        <v>1.8</v>
      </c>
      <c r="K2828">
        <v>1.8</v>
      </c>
      <c r="L2828">
        <v>1.8</v>
      </c>
      <c r="M2828">
        <v>1.8</v>
      </c>
      <c r="N2828">
        <v>1.8</v>
      </c>
      <c r="O2828">
        <v>1.8</v>
      </c>
      <c r="P2828">
        <v>1.8</v>
      </c>
    </row>
    <row r="2829" spans="1:17" x14ac:dyDescent="0.2">
      <c r="A2829" t="s">
        <v>340</v>
      </c>
      <c r="B2829" t="s">
        <v>198</v>
      </c>
      <c r="C2829" t="s">
        <v>48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</row>
    <row r="2830" spans="1:17" x14ac:dyDescent="0.2">
      <c r="A2830" t="s">
        <v>340</v>
      </c>
      <c r="B2830" t="s">
        <v>199</v>
      </c>
      <c r="C2830" t="s">
        <v>48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</row>
    <row r="2831" spans="1:17" x14ac:dyDescent="0.2">
      <c r="A2831" t="s">
        <v>340</v>
      </c>
      <c r="B2831" t="s">
        <v>200</v>
      </c>
      <c r="C2831" t="s">
        <v>48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</row>
    <row r="2832" spans="1:17" x14ac:dyDescent="0.2">
      <c r="A2832" t="s">
        <v>340</v>
      </c>
      <c r="B2832" t="s">
        <v>201</v>
      </c>
      <c r="C2832" t="s">
        <v>48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</row>
    <row r="2833" spans="1:16" x14ac:dyDescent="0.2">
      <c r="A2833" t="s">
        <v>340</v>
      </c>
      <c r="B2833" t="s">
        <v>202</v>
      </c>
      <c r="C2833" t="s">
        <v>48</v>
      </c>
      <c r="E2833">
        <v>0.02</v>
      </c>
      <c r="F2833">
        <v>0.02</v>
      </c>
      <c r="G2833">
        <v>0.02</v>
      </c>
      <c r="H2833">
        <v>0.33</v>
      </c>
      <c r="I2833">
        <v>1</v>
      </c>
      <c r="J2833">
        <v>1</v>
      </c>
      <c r="K2833">
        <v>1</v>
      </c>
      <c r="L2833">
        <v>1</v>
      </c>
      <c r="M2833">
        <v>1</v>
      </c>
      <c r="N2833">
        <v>1</v>
      </c>
      <c r="O2833">
        <v>1</v>
      </c>
      <c r="P2833">
        <v>1</v>
      </c>
    </row>
    <row r="2834" spans="1:16" x14ac:dyDescent="0.2">
      <c r="A2834" t="s">
        <v>340</v>
      </c>
      <c r="B2834" t="s">
        <v>203</v>
      </c>
      <c r="C2834" t="s">
        <v>48</v>
      </c>
      <c r="E2834">
        <v>0</v>
      </c>
      <c r="F2834">
        <v>0</v>
      </c>
      <c r="G2834">
        <v>0</v>
      </c>
      <c r="H2834">
        <v>1.5</v>
      </c>
      <c r="I2834">
        <v>2</v>
      </c>
      <c r="J2834">
        <v>2</v>
      </c>
      <c r="K2834">
        <v>2</v>
      </c>
      <c r="L2834">
        <v>2</v>
      </c>
      <c r="M2834">
        <v>2</v>
      </c>
      <c r="N2834">
        <v>2</v>
      </c>
      <c r="O2834">
        <v>2</v>
      </c>
      <c r="P2834">
        <v>2</v>
      </c>
    </row>
    <row r="2835" spans="1:16" x14ac:dyDescent="0.2">
      <c r="A2835" t="s">
        <v>340</v>
      </c>
      <c r="B2835" t="s">
        <v>204</v>
      </c>
      <c r="C2835" t="s">
        <v>48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1</v>
      </c>
      <c r="N2835">
        <v>1</v>
      </c>
      <c r="O2835">
        <v>1</v>
      </c>
      <c r="P2835">
        <v>1</v>
      </c>
    </row>
    <row r="2836" spans="1:16" x14ac:dyDescent="0.2">
      <c r="A2836" t="s">
        <v>340</v>
      </c>
      <c r="B2836" t="s">
        <v>205</v>
      </c>
      <c r="C2836" t="s">
        <v>48</v>
      </c>
      <c r="E2836">
        <v>3</v>
      </c>
      <c r="F2836">
        <v>6</v>
      </c>
      <c r="G2836">
        <v>9</v>
      </c>
      <c r="H2836">
        <v>14.17</v>
      </c>
      <c r="I2836">
        <v>25.26</v>
      </c>
      <c r="J2836">
        <v>32.270000000000003</v>
      </c>
      <c r="K2836">
        <v>35.590000000000003</v>
      </c>
      <c r="L2836">
        <v>39.4</v>
      </c>
      <c r="M2836">
        <v>40.36</v>
      </c>
      <c r="N2836">
        <v>57.78</v>
      </c>
      <c r="O2836">
        <v>64.08</v>
      </c>
      <c r="P2836">
        <v>100.59</v>
      </c>
    </row>
    <row r="2837" spans="1:16" x14ac:dyDescent="0.2">
      <c r="A2837" t="s">
        <v>340</v>
      </c>
      <c r="B2837" t="s">
        <v>206</v>
      </c>
      <c r="C2837" t="s">
        <v>48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</row>
    <row r="2838" spans="1:16" x14ac:dyDescent="0.2">
      <c r="A2838" t="s">
        <v>340</v>
      </c>
      <c r="B2838" t="s">
        <v>207</v>
      </c>
      <c r="C2838" t="s">
        <v>48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</row>
    <row r="2839" spans="1:16" x14ac:dyDescent="0.2">
      <c r="A2839" t="s">
        <v>340</v>
      </c>
      <c r="B2839" t="s">
        <v>208</v>
      </c>
      <c r="C2839" t="s">
        <v>48</v>
      </c>
      <c r="E2839">
        <v>4.37</v>
      </c>
      <c r="F2839">
        <v>4.72</v>
      </c>
      <c r="G2839">
        <v>6.02</v>
      </c>
      <c r="H2839">
        <v>7.85</v>
      </c>
      <c r="I2839">
        <v>7.85</v>
      </c>
      <c r="J2839">
        <v>7.85</v>
      </c>
      <c r="K2839">
        <v>7.85</v>
      </c>
      <c r="L2839">
        <v>7.85</v>
      </c>
      <c r="M2839">
        <v>7.85</v>
      </c>
      <c r="N2839">
        <v>7.85</v>
      </c>
      <c r="O2839">
        <v>7.85</v>
      </c>
      <c r="P2839">
        <v>7.85</v>
      </c>
    </row>
    <row r="2840" spans="1:16" x14ac:dyDescent="0.2">
      <c r="A2840" t="s">
        <v>340</v>
      </c>
      <c r="B2840" t="s">
        <v>209</v>
      </c>
      <c r="C2840" t="s">
        <v>48</v>
      </c>
      <c r="E2840">
        <v>0</v>
      </c>
      <c r="F2840">
        <v>0</v>
      </c>
      <c r="G2840">
        <v>0</v>
      </c>
      <c r="H2840">
        <v>0</v>
      </c>
      <c r="I2840">
        <v>5.75</v>
      </c>
      <c r="J2840">
        <v>10</v>
      </c>
      <c r="K2840">
        <v>11.73</v>
      </c>
      <c r="L2840">
        <v>13.78</v>
      </c>
      <c r="M2840">
        <v>15.62</v>
      </c>
      <c r="N2840">
        <v>22.67</v>
      </c>
      <c r="O2840">
        <v>24.14</v>
      </c>
      <c r="P2840">
        <v>40.4</v>
      </c>
    </row>
    <row r="2841" spans="1:16" x14ac:dyDescent="0.2">
      <c r="A2841" t="s">
        <v>340</v>
      </c>
      <c r="B2841" t="s">
        <v>210</v>
      </c>
      <c r="C2841" t="s">
        <v>48</v>
      </c>
      <c r="E2841">
        <v>0</v>
      </c>
      <c r="F2841">
        <v>0</v>
      </c>
      <c r="G2841">
        <v>0</v>
      </c>
      <c r="H2841">
        <v>0.5</v>
      </c>
      <c r="I2841">
        <v>0.5</v>
      </c>
      <c r="J2841">
        <v>0.5</v>
      </c>
      <c r="K2841">
        <v>0.5</v>
      </c>
      <c r="L2841">
        <v>0.5</v>
      </c>
      <c r="M2841">
        <v>0.5</v>
      </c>
      <c r="N2841">
        <v>0.5</v>
      </c>
      <c r="O2841">
        <v>0.5</v>
      </c>
      <c r="P2841">
        <v>0.5</v>
      </c>
    </row>
    <row r="2842" spans="1:16" x14ac:dyDescent="0.2">
      <c r="A2842" t="s">
        <v>340</v>
      </c>
      <c r="B2842" t="s">
        <v>211</v>
      </c>
      <c r="C2842" t="s">
        <v>48</v>
      </c>
      <c r="E2842">
        <v>0</v>
      </c>
      <c r="F2842">
        <v>0</v>
      </c>
      <c r="G2842">
        <v>0</v>
      </c>
      <c r="H2842">
        <v>0.5</v>
      </c>
      <c r="I2842">
        <v>0.5</v>
      </c>
      <c r="J2842">
        <v>0.5</v>
      </c>
      <c r="K2842">
        <v>0.5</v>
      </c>
      <c r="L2842">
        <v>0.5</v>
      </c>
      <c r="M2842">
        <v>0.5</v>
      </c>
      <c r="N2842">
        <v>0.5</v>
      </c>
      <c r="O2842">
        <v>0.5</v>
      </c>
      <c r="P2842">
        <v>0.5</v>
      </c>
    </row>
    <row r="2843" spans="1:16" x14ac:dyDescent="0.2">
      <c r="A2843" t="s">
        <v>340</v>
      </c>
      <c r="B2843" t="s">
        <v>212</v>
      </c>
      <c r="C2843" t="s">
        <v>48</v>
      </c>
      <c r="E2843">
        <v>0.03</v>
      </c>
      <c r="F2843">
        <v>0.03</v>
      </c>
      <c r="G2843">
        <v>0.03</v>
      </c>
      <c r="H2843">
        <v>0.03</v>
      </c>
      <c r="I2843">
        <v>0.03</v>
      </c>
      <c r="J2843">
        <v>0.03</v>
      </c>
      <c r="K2843">
        <v>0.03</v>
      </c>
      <c r="L2843">
        <v>0</v>
      </c>
      <c r="M2843">
        <v>0</v>
      </c>
      <c r="N2843">
        <v>0</v>
      </c>
      <c r="O2843">
        <v>0</v>
      </c>
      <c r="P2843">
        <v>0</v>
      </c>
    </row>
    <row r="2844" spans="1:16" x14ac:dyDescent="0.2">
      <c r="A2844" t="s">
        <v>340</v>
      </c>
      <c r="B2844" t="s">
        <v>213</v>
      </c>
      <c r="C2844" t="s">
        <v>48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</row>
    <row r="2845" spans="1:16" x14ac:dyDescent="0.2">
      <c r="A2845" t="s">
        <v>340</v>
      </c>
      <c r="B2845" t="s">
        <v>218</v>
      </c>
      <c r="C2845" t="s">
        <v>48</v>
      </c>
      <c r="E2845">
        <v>-0.77</v>
      </c>
      <c r="F2845">
        <v>-0.77</v>
      </c>
      <c r="G2845">
        <v>-2.29</v>
      </c>
      <c r="H2845">
        <v>-4.16</v>
      </c>
      <c r="I2845">
        <v>-5.47</v>
      </c>
      <c r="J2845">
        <v>-5.47</v>
      </c>
      <c r="K2845">
        <v>-5.47</v>
      </c>
      <c r="L2845">
        <v>-5.47</v>
      </c>
      <c r="M2845">
        <v>-5.47</v>
      </c>
      <c r="N2845">
        <v>-5.47</v>
      </c>
      <c r="O2845">
        <v>-5.47</v>
      </c>
      <c r="P2845">
        <v>-8.99</v>
      </c>
    </row>
    <row r="2846" spans="1:16" x14ac:dyDescent="0.2">
      <c r="A2846" t="s">
        <v>340</v>
      </c>
      <c r="B2846" t="s">
        <v>342</v>
      </c>
      <c r="C2846" t="s">
        <v>48</v>
      </c>
      <c r="E2846">
        <v>6.65</v>
      </c>
      <c r="F2846">
        <v>10</v>
      </c>
      <c r="G2846">
        <v>13.57</v>
      </c>
      <c r="H2846">
        <v>22.52</v>
      </c>
      <c r="I2846">
        <v>39.21</v>
      </c>
      <c r="J2846">
        <v>50.48</v>
      </c>
      <c r="K2846">
        <v>55.53</v>
      </c>
      <c r="L2846">
        <v>61.35</v>
      </c>
      <c r="M2846">
        <v>65.16</v>
      </c>
      <c r="N2846">
        <v>89.63</v>
      </c>
      <c r="O2846">
        <v>97.39</v>
      </c>
      <c r="P2846">
        <v>146.63999999999999</v>
      </c>
    </row>
    <row r="2847" spans="1:16" x14ac:dyDescent="0.2">
      <c r="A2847" t="s">
        <v>266</v>
      </c>
      <c r="B2847" t="s">
        <v>267</v>
      </c>
      <c r="C2847" t="s">
        <v>48</v>
      </c>
      <c r="E2847">
        <v>202.31</v>
      </c>
      <c r="F2847">
        <v>204.45</v>
      </c>
      <c r="G2847">
        <v>206.75</v>
      </c>
      <c r="H2847">
        <v>212.74</v>
      </c>
      <c r="I2847">
        <v>220.24</v>
      </c>
      <c r="J2847">
        <v>229.66</v>
      </c>
      <c r="K2847">
        <v>235.18</v>
      </c>
      <c r="L2847">
        <v>240.63</v>
      </c>
      <c r="M2847">
        <v>246.15</v>
      </c>
      <c r="N2847">
        <v>269.82</v>
      </c>
      <c r="O2847">
        <v>276.22000000000003</v>
      </c>
      <c r="P2847">
        <v>295.94</v>
      </c>
    </row>
    <row r="2848" spans="1:16" x14ac:dyDescent="0.2">
      <c r="A2848" t="s">
        <v>270</v>
      </c>
      <c r="B2848" t="s">
        <v>193</v>
      </c>
      <c r="C2848" t="s">
        <v>48</v>
      </c>
      <c r="E2848">
        <v>2.97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</row>
    <row r="2849" spans="1:16" x14ac:dyDescent="0.2">
      <c r="A2849" t="s">
        <v>270</v>
      </c>
      <c r="B2849" t="s">
        <v>194</v>
      </c>
      <c r="C2849" t="s">
        <v>48</v>
      </c>
      <c r="E2849">
        <v>52.65</v>
      </c>
      <c r="F2849">
        <v>63.03</v>
      </c>
      <c r="G2849">
        <v>51.35</v>
      </c>
      <c r="H2849">
        <v>36.369999999999997</v>
      </c>
      <c r="I2849">
        <v>20.43</v>
      </c>
      <c r="J2849">
        <v>16.7</v>
      </c>
      <c r="K2849">
        <v>13.37</v>
      </c>
      <c r="L2849">
        <v>13.13</v>
      </c>
      <c r="M2849">
        <v>13.27</v>
      </c>
      <c r="N2849">
        <v>8.61</v>
      </c>
      <c r="O2849">
        <v>8.31</v>
      </c>
      <c r="P2849">
        <v>1.67</v>
      </c>
    </row>
    <row r="2850" spans="1:16" x14ac:dyDescent="0.2">
      <c r="A2850" t="s">
        <v>270</v>
      </c>
      <c r="B2850" t="s">
        <v>195</v>
      </c>
      <c r="C2850" t="s">
        <v>48</v>
      </c>
      <c r="E2850">
        <v>11.52</v>
      </c>
      <c r="F2850">
        <v>12.96</v>
      </c>
      <c r="G2850">
        <v>12.93</v>
      </c>
      <c r="H2850">
        <v>12.69</v>
      </c>
      <c r="I2850">
        <v>12</v>
      </c>
      <c r="J2850">
        <v>9.39</v>
      </c>
      <c r="K2850">
        <v>7.95</v>
      </c>
      <c r="L2850">
        <v>6.77</v>
      </c>
      <c r="M2850">
        <v>5.56</v>
      </c>
      <c r="N2850">
        <v>0.99</v>
      </c>
      <c r="O2850">
        <v>0</v>
      </c>
      <c r="P2850">
        <v>0</v>
      </c>
    </row>
    <row r="2851" spans="1:16" x14ac:dyDescent="0.2">
      <c r="A2851" t="s">
        <v>270</v>
      </c>
      <c r="B2851" t="s">
        <v>196</v>
      </c>
      <c r="C2851" t="s">
        <v>48</v>
      </c>
      <c r="E2851">
        <v>23.6</v>
      </c>
      <c r="F2851">
        <v>5.09</v>
      </c>
      <c r="G2851">
        <v>5.09</v>
      </c>
      <c r="H2851">
        <v>5.1100000000000003</v>
      </c>
      <c r="I2851">
        <v>5.09</v>
      </c>
      <c r="J2851">
        <v>5.1100000000000003</v>
      </c>
      <c r="K2851">
        <v>5.09</v>
      </c>
      <c r="L2851">
        <v>5.09</v>
      </c>
      <c r="M2851">
        <v>5.09</v>
      </c>
      <c r="N2851">
        <v>5.09</v>
      </c>
      <c r="O2851">
        <v>5.1100000000000003</v>
      </c>
      <c r="P2851">
        <v>5.09</v>
      </c>
    </row>
    <row r="2852" spans="1:16" x14ac:dyDescent="0.2">
      <c r="A2852" t="s">
        <v>270</v>
      </c>
      <c r="B2852" t="s">
        <v>197</v>
      </c>
      <c r="C2852" t="s">
        <v>48</v>
      </c>
      <c r="E2852">
        <v>11.31</v>
      </c>
      <c r="F2852">
        <v>11.25</v>
      </c>
      <c r="G2852">
        <v>17.27</v>
      </c>
      <c r="H2852">
        <v>25.29</v>
      </c>
      <c r="I2852">
        <v>24.56</v>
      </c>
      <c r="J2852">
        <v>24.22</v>
      </c>
      <c r="K2852">
        <v>24.11</v>
      </c>
      <c r="L2852">
        <v>24.04</v>
      </c>
      <c r="M2852">
        <v>24.02</v>
      </c>
      <c r="N2852">
        <v>23.05</v>
      </c>
      <c r="O2852">
        <v>22.88</v>
      </c>
      <c r="P2852">
        <v>21.21</v>
      </c>
    </row>
    <row r="2853" spans="1:16" x14ac:dyDescent="0.2">
      <c r="A2853" t="s">
        <v>270</v>
      </c>
      <c r="B2853" t="s">
        <v>198</v>
      </c>
      <c r="C2853" t="s">
        <v>48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</row>
    <row r="2854" spans="1:16" x14ac:dyDescent="0.2">
      <c r="A2854" t="s">
        <v>270</v>
      </c>
      <c r="B2854" t="s">
        <v>199</v>
      </c>
      <c r="C2854" t="s">
        <v>48</v>
      </c>
      <c r="E2854">
        <v>2.4900000000000002</v>
      </c>
      <c r="F2854">
        <v>3.07</v>
      </c>
      <c r="G2854">
        <v>2.48</v>
      </c>
      <c r="H2854">
        <v>2.4900000000000002</v>
      </c>
      <c r="I2854">
        <v>2.4700000000000002</v>
      </c>
      <c r="J2854">
        <v>2.48</v>
      </c>
      <c r="K2854">
        <v>2.74</v>
      </c>
      <c r="L2854">
        <v>2.4700000000000002</v>
      </c>
      <c r="M2854">
        <v>2.4700000000000002</v>
      </c>
      <c r="N2854">
        <v>2.23</v>
      </c>
      <c r="O2854">
        <v>2.2400000000000002</v>
      </c>
      <c r="P2854">
        <v>2.38</v>
      </c>
    </row>
    <row r="2855" spans="1:16" x14ac:dyDescent="0.2">
      <c r="A2855" t="s">
        <v>270</v>
      </c>
      <c r="B2855" t="s">
        <v>200</v>
      </c>
      <c r="C2855" t="s">
        <v>48</v>
      </c>
      <c r="E2855">
        <v>0.9</v>
      </c>
      <c r="F2855">
        <v>1.69</v>
      </c>
      <c r="G2855">
        <v>0.89</v>
      </c>
      <c r="H2855">
        <v>0.9</v>
      </c>
      <c r="I2855">
        <v>1.44</v>
      </c>
      <c r="J2855">
        <v>1.39</v>
      </c>
      <c r="K2855">
        <v>1.46</v>
      </c>
      <c r="L2855">
        <v>1.38</v>
      </c>
      <c r="M2855">
        <v>1.29</v>
      </c>
      <c r="N2855">
        <v>1.06</v>
      </c>
      <c r="O2855">
        <v>1.17</v>
      </c>
      <c r="P2855">
        <v>1.1100000000000001</v>
      </c>
    </row>
    <row r="2856" spans="1:16" x14ac:dyDescent="0.2">
      <c r="A2856" t="s">
        <v>270</v>
      </c>
      <c r="B2856" t="s">
        <v>201</v>
      </c>
      <c r="C2856" t="s">
        <v>48</v>
      </c>
      <c r="E2856">
        <v>27.19</v>
      </c>
      <c r="F2856">
        <v>27.11</v>
      </c>
      <c r="G2856">
        <v>27.11</v>
      </c>
      <c r="H2856">
        <v>27.19</v>
      </c>
      <c r="I2856">
        <v>27.11</v>
      </c>
      <c r="J2856">
        <v>27.19</v>
      </c>
      <c r="K2856">
        <v>27.11</v>
      </c>
      <c r="L2856">
        <v>27.11</v>
      </c>
      <c r="M2856">
        <v>27.11</v>
      </c>
      <c r="N2856">
        <v>27.11</v>
      </c>
      <c r="O2856">
        <v>27.19</v>
      </c>
      <c r="P2856">
        <v>27.11</v>
      </c>
    </row>
    <row r="2857" spans="1:16" x14ac:dyDescent="0.2">
      <c r="A2857" t="s">
        <v>270</v>
      </c>
      <c r="B2857" t="s">
        <v>202</v>
      </c>
      <c r="C2857" t="s">
        <v>48</v>
      </c>
      <c r="E2857">
        <v>21.62</v>
      </c>
      <c r="F2857">
        <v>21.79</v>
      </c>
      <c r="G2857">
        <v>21.46</v>
      </c>
      <c r="H2857">
        <v>22.29</v>
      </c>
      <c r="I2857">
        <v>23.33</v>
      </c>
      <c r="J2857">
        <v>23.56</v>
      </c>
      <c r="K2857">
        <v>23.55</v>
      </c>
      <c r="L2857">
        <v>22.99</v>
      </c>
      <c r="M2857">
        <v>22.81</v>
      </c>
      <c r="N2857">
        <v>22.83</v>
      </c>
      <c r="O2857">
        <v>22.78</v>
      </c>
      <c r="P2857">
        <v>21.31</v>
      </c>
    </row>
    <row r="2858" spans="1:16" x14ac:dyDescent="0.2">
      <c r="A2858" t="s">
        <v>270</v>
      </c>
      <c r="B2858" t="s">
        <v>203</v>
      </c>
      <c r="C2858" t="s">
        <v>48</v>
      </c>
      <c r="E2858">
        <v>0</v>
      </c>
      <c r="F2858">
        <v>0</v>
      </c>
      <c r="G2858">
        <v>0</v>
      </c>
      <c r="H2858">
        <v>6.13</v>
      </c>
      <c r="I2858">
        <v>7.9</v>
      </c>
      <c r="J2858">
        <v>7.77</v>
      </c>
      <c r="K2858">
        <v>7.66</v>
      </c>
      <c r="L2858">
        <v>7.63</v>
      </c>
      <c r="M2858">
        <v>7.61</v>
      </c>
      <c r="N2858">
        <v>7.25</v>
      </c>
      <c r="O2858">
        <v>7.23</v>
      </c>
      <c r="P2858">
        <v>6.56</v>
      </c>
    </row>
    <row r="2859" spans="1:16" x14ac:dyDescent="0.2">
      <c r="A2859" t="s">
        <v>270</v>
      </c>
      <c r="B2859" t="s">
        <v>204</v>
      </c>
      <c r="C2859" t="s">
        <v>48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3.32</v>
      </c>
      <c r="N2859">
        <v>3.08</v>
      </c>
      <c r="O2859">
        <v>2.97</v>
      </c>
      <c r="P2859">
        <v>2.79</v>
      </c>
    </row>
    <row r="2860" spans="1:16" x14ac:dyDescent="0.2">
      <c r="A2860" t="s">
        <v>270</v>
      </c>
      <c r="B2860" t="s">
        <v>205</v>
      </c>
      <c r="C2860" t="s">
        <v>48</v>
      </c>
      <c r="E2860">
        <v>60.01</v>
      </c>
      <c r="F2860">
        <v>68.41</v>
      </c>
      <c r="G2860">
        <v>75.31</v>
      </c>
      <c r="H2860">
        <v>88.58</v>
      </c>
      <c r="I2860">
        <v>115.34</v>
      </c>
      <c r="J2860">
        <v>132.49</v>
      </c>
      <c r="K2860">
        <v>140.69</v>
      </c>
      <c r="L2860">
        <v>150.19999999999999</v>
      </c>
      <c r="M2860">
        <v>154.97999999999999</v>
      </c>
      <c r="N2860">
        <v>189.8</v>
      </c>
      <c r="O2860">
        <v>199.78</v>
      </c>
      <c r="P2860">
        <v>250.93</v>
      </c>
    </row>
    <row r="2861" spans="1:16" x14ac:dyDescent="0.2">
      <c r="A2861" t="s">
        <v>270</v>
      </c>
      <c r="B2861" t="s">
        <v>206</v>
      </c>
      <c r="C2861" t="s">
        <v>48</v>
      </c>
      <c r="E2861">
        <v>29.54</v>
      </c>
      <c r="F2861">
        <v>31.54</v>
      </c>
      <c r="G2861">
        <v>33.71</v>
      </c>
      <c r="H2861">
        <v>38.340000000000003</v>
      </c>
      <c r="I2861">
        <v>42.89</v>
      </c>
      <c r="J2861">
        <v>47.7</v>
      </c>
      <c r="K2861">
        <v>49.88</v>
      </c>
      <c r="L2861">
        <v>52.14</v>
      </c>
      <c r="M2861">
        <v>54.36</v>
      </c>
      <c r="N2861">
        <v>63.11</v>
      </c>
      <c r="O2861">
        <v>65.56</v>
      </c>
      <c r="P2861">
        <v>76.78</v>
      </c>
    </row>
    <row r="2862" spans="1:16" x14ac:dyDescent="0.2">
      <c r="A2862" t="s">
        <v>270</v>
      </c>
      <c r="B2862" t="s">
        <v>343</v>
      </c>
      <c r="C2862" t="s">
        <v>48</v>
      </c>
      <c r="E2862">
        <v>-2.63</v>
      </c>
      <c r="F2862">
        <v>-2.92</v>
      </c>
      <c r="G2862">
        <v>-3.35</v>
      </c>
      <c r="H2862">
        <v>-3.84</v>
      </c>
      <c r="I2862">
        <v>-6.37</v>
      </c>
      <c r="J2862">
        <v>-8.26</v>
      </c>
      <c r="K2862">
        <v>-9.06</v>
      </c>
      <c r="L2862">
        <v>-9.9600000000000009</v>
      </c>
      <c r="M2862">
        <v>-10.7</v>
      </c>
      <c r="N2862">
        <v>-13.94</v>
      </c>
      <c r="O2862">
        <v>-14.71</v>
      </c>
      <c r="P2862">
        <v>-20.86</v>
      </c>
    </row>
    <row r="2863" spans="1:16" x14ac:dyDescent="0.2">
      <c r="A2863" t="s">
        <v>270</v>
      </c>
      <c r="B2863" t="s">
        <v>210</v>
      </c>
      <c r="C2863" t="s">
        <v>48</v>
      </c>
      <c r="E2863">
        <v>-0.48</v>
      </c>
      <c r="F2863">
        <v>-0.56999999999999995</v>
      </c>
      <c r="G2863">
        <v>-0.83</v>
      </c>
      <c r="H2863">
        <v>-1.59</v>
      </c>
      <c r="I2863">
        <v>-1.8</v>
      </c>
      <c r="J2863">
        <v>-1.98</v>
      </c>
      <c r="K2863">
        <v>-1.86</v>
      </c>
      <c r="L2863">
        <v>-1.87</v>
      </c>
      <c r="M2863">
        <v>-1.74</v>
      </c>
      <c r="N2863">
        <v>-1.82</v>
      </c>
      <c r="O2863">
        <v>-1.87</v>
      </c>
      <c r="P2863">
        <v>-1.57</v>
      </c>
    </row>
    <row r="2864" spans="1:16" x14ac:dyDescent="0.2">
      <c r="A2864" t="s">
        <v>270</v>
      </c>
      <c r="B2864" t="s">
        <v>211</v>
      </c>
      <c r="C2864" t="s">
        <v>48</v>
      </c>
      <c r="E2864">
        <v>0</v>
      </c>
      <c r="F2864">
        <v>0</v>
      </c>
      <c r="G2864">
        <v>0</v>
      </c>
      <c r="H2864">
        <v>-0.45</v>
      </c>
      <c r="I2864">
        <v>-0.55000000000000004</v>
      </c>
      <c r="J2864">
        <v>-0.56999999999999995</v>
      </c>
      <c r="K2864">
        <v>-0.55000000000000004</v>
      </c>
      <c r="L2864">
        <v>-0.54</v>
      </c>
      <c r="M2864">
        <v>-0.52</v>
      </c>
      <c r="N2864">
        <v>-0.52</v>
      </c>
      <c r="O2864">
        <v>-0.53</v>
      </c>
      <c r="P2864">
        <v>-0.44</v>
      </c>
    </row>
    <row r="2865" spans="1:16" x14ac:dyDescent="0.2">
      <c r="A2865" t="s">
        <v>270</v>
      </c>
      <c r="B2865" t="s">
        <v>212</v>
      </c>
      <c r="C2865" t="s">
        <v>48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</row>
    <row r="2866" spans="1:16" x14ac:dyDescent="0.2">
      <c r="A2866" t="s">
        <v>270</v>
      </c>
      <c r="B2866" t="s">
        <v>213</v>
      </c>
      <c r="C2866" t="s">
        <v>48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</row>
    <row r="2867" spans="1:16" x14ac:dyDescent="0.2">
      <c r="A2867" t="s">
        <v>270</v>
      </c>
      <c r="B2867" t="s">
        <v>344</v>
      </c>
      <c r="C2867" t="s">
        <v>48</v>
      </c>
      <c r="E2867">
        <v>12.16</v>
      </c>
      <c r="F2867">
        <v>12.68</v>
      </c>
      <c r="G2867">
        <v>18.940000000000001</v>
      </c>
      <c r="H2867">
        <v>16.79</v>
      </c>
      <c r="I2867">
        <v>16.079999999999998</v>
      </c>
      <c r="J2867">
        <v>18.37</v>
      </c>
      <c r="K2867">
        <v>21</v>
      </c>
      <c r="L2867">
        <v>20.55</v>
      </c>
      <c r="M2867">
        <v>19.760000000000002</v>
      </c>
      <c r="N2867">
        <v>24.1</v>
      </c>
      <c r="O2867">
        <v>24.39</v>
      </c>
      <c r="P2867">
        <v>15.12</v>
      </c>
    </row>
    <row r="2868" spans="1:16" x14ac:dyDescent="0.2">
      <c r="A2868" t="s">
        <v>270</v>
      </c>
      <c r="B2868" t="s">
        <v>345</v>
      </c>
      <c r="C2868" t="s">
        <v>48</v>
      </c>
      <c r="E2868">
        <v>-2.91</v>
      </c>
      <c r="F2868">
        <v>-1.51</v>
      </c>
      <c r="G2868">
        <v>-4.09</v>
      </c>
      <c r="H2868">
        <v>-6.28</v>
      </c>
      <c r="I2868">
        <v>-7.92</v>
      </c>
      <c r="J2868">
        <v>-7.86</v>
      </c>
      <c r="K2868">
        <v>-7.98</v>
      </c>
      <c r="L2868">
        <v>-7.82</v>
      </c>
      <c r="M2868">
        <v>-7.19</v>
      </c>
      <c r="N2868">
        <v>-8.44</v>
      </c>
      <c r="O2868">
        <v>-8.84</v>
      </c>
      <c r="P2868">
        <v>-13.87</v>
      </c>
    </row>
    <row r="2869" spans="1:16" x14ac:dyDescent="0.2">
      <c r="A2869" t="s">
        <v>270</v>
      </c>
      <c r="B2869" t="s">
        <v>272</v>
      </c>
      <c r="C2869" t="s">
        <v>48</v>
      </c>
      <c r="E2869">
        <v>0.23</v>
      </c>
      <c r="F2869">
        <v>0.28999999999999998</v>
      </c>
      <c r="G2869">
        <v>2.4</v>
      </c>
      <c r="H2869">
        <v>4.82</v>
      </c>
      <c r="I2869">
        <v>11.44</v>
      </c>
      <c r="J2869">
        <v>15.73</v>
      </c>
      <c r="K2869">
        <v>17.27</v>
      </c>
      <c r="L2869">
        <v>19.34</v>
      </c>
      <c r="M2869">
        <v>18.329999999999998</v>
      </c>
      <c r="N2869">
        <v>35.869999999999997</v>
      </c>
      <c r="O2869">
        <v>45.14</v>
      </c>
      <c r="P2869">
        <v>102.16</v>
      </c>
    </row>
    <row r="2870" spans="1:16" x14ac:dyDescent="0.2">
      <c r="A2870" t="s">
        <v>270</v>
      </c>
      <c r="B2870" t="s">
        <v>346</v>
      </c>
      <c r="C2870" t="s">
        <v>48</v>
      </c>
      <c r="E2870">
        <v>9.25</v>
      </c>
      <c r="F2870">
        <v>11.17</v>
      </c>
      <c r="G2870">
        <v>14.85</v>
      </c>
      <c r="H2870">
        <v>10.51</v>
      </c>
      <c r="I2870">
        <v>8.16</v>
      </c>
      <c r="J2870">
        <v>10.51</v>
      </c>
      <c r="K2870">
        <v>13.02</v>
      </c>
      <c r="L2870">
        <v>12.74</v>
      </c>
      <c r="M2870">
        <v>12.57</v>
      </c>
      <c r="N2870">
        <v>15.66</v>
      </c>
      <c r="O2870">
        <v>15.55</v>
      </c>
      <c r="P2870">
        <v>1.25</v>
      </c>
    </row>
    <row r="2871" spans="1:16" x14ac:dyDescent="0.2">
      <c r="A2871" t="s">
        <v>270</v>
      </c>
      <c r="B2871" t="s">
        <v>347</v>
      </c>
      <c r="C2871" t="s">
        <v>48</v>
      </c>
      <c r="E2871">
        <v>252.84</v>
      </c>
      <c r="F2871">
        <v>255.14</v>
      </c>
      <c r="G2871">
        <v>262.36</v>
      </c>
      <c r="H2871">
        <v>276.27</v>
      </c>
      <c r="I2871">
        <v>289.93</v>
      </c>
      <c r="J2871">
        <v>305.56</v>
      </c>
      <c r="K2871">
        <v>313.13</v>
      </c>
      <c r="L2871">
        <v>321.14</v>
      </c>
      <c r="M2871">
        <v>328.7</v>
      </c>
      <c r="N2871">
        <v>362.04</v>
      </c>
      <c r="O2871">
        <v>372.5</v>
      </c>
      <c r="P2871">
        <v>409.21</v>
      </c>
    </row>
    <row r="2872" spans="1:16" x14ac:dyDescent="0.2">
      <c r="A2872" t="s">
        <v>272</v>
      </c>
      <c r="B2872" t="s">
        <v>202</v>
      </c>
      <c r="C2872" t="s">
        <v>48</v>
      </c>
      <c r="E2872">
        <v>0.03</v>
      </c>
      <c r="F2872">
        <v>0.01</v>
      </c>
      <c r="G2872">
        <v>0.34</v>
      </c>
      <c r="H2872">
        <v>0.47</v>
      </c>
      <c r="I2872">
        <v>1.22</v>
      </c>
      <c r="J2872">
        <v>1.05</v>
      </c>
      <c r="K2872">
        <v>1</v>
      </c>
      <c r="L2872">
        <v>1.56</v>
      </c>
      <c r="M2872">
        <v>1.74</v>
      </c>
      <c r="N2872">
        <v>1.71</v>
      </c>
      <c r="O2872">
        <v>1.83</v>
      </c>
      <c r="P2872">
        <v>3.23</v>
      </c>
    </row>
    <row r="2873" spans="1:16" x14ac:dyDescent="0.2">
      <c r="A2873" t="s">
        <v>272</v>
      </c>
      <c r="B2873" t="s">
        <v>203</v>
      </c>
      <c r="C2873" t="s">
        <v>48</v>
      </c>
      <c r="E2873">
        <v>0</v>
      </c>
      <c r="F2873">
        <v>0</v>
      </c>
      <c r="G2873">
        <v>0</v>
      </c>
      <c r="H2873">
        <v>0.37</v>
      </c>
      <c r="I2873">
        <v>0.75</v>
      </c>
      <c r="J2873">
        <v>0.9</v>
      </c>
      <c r="K2873">
        <v>0.99</v>
      </c>
      <c r="L2873">
        <v>1.02</v>
      </c>
      <c r="M2873">
        <v>1.04</v>
      </c>
      <c r="N2873">
        <v>1.4</v>
      </c>
      <c r="O2873">
        <v>1.44</v>
      </c>
      <c r="P2873">
        <v>2.09</v>
      </c>
    </row>
    <row r="2874" spans="1:16" x14ac:dyDescent="0.2">
      <c r="A2874" t="s">
        <v>272</v>
      </c>
      <c r="B2874" t="s">
        <v>204</v>
      </c>
      <c r="C2874" t="s">
        <v>48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0.73</v>
      </c>
      <c r="N2874">
        <v>0.96</v>
      </c>
      <c r="O2874">
        <v>1.0900000000000001</v>
      </c>
      <c r="P2874">
        <v>1.26</v>
      </c>
    </row>
    <row r="2875" spans="1:16" x14ac:dyDescent="0.2">
      <c r="A2875" t="s">
        <v>272</v>
      </c>
      <c r="B2875" t="s">
        <v>205</v>
      </c>
      <c r="C2875" t="s">
        <v>48</v>
      </c>
      <c r="E2875">
        <v>0.21</v>
      </c>
      <c r="F2875">
        <v>0.28000000000000003</v>
      </c>
      <c r="G2875">
        <v>2.06</v>
      </c>
      <c r="H2875">
        <v>3.97</v>
      </c>
      <c r="I2875">
        <v>9.4700000000000006</v>
      </c>
      <c r="J2875">
        <v>13.77</v>
      </c>
      <c r="K2875">
        <v>15.29</v>
      </c>
      <c r="L2875">
        <v>16.760000000000002</v>
      </c>
      <c r="M2875">
        <v>14.83</v>
      </c>
      <c r="N2875">
        <v>31.8</v>
      </c>
      <c r="O2875">
        <v>40.78</v>
      </c>
      <c r="P2875">
        <v>95.57</v>
      </c>
    </row>
    <row r="2876" spans="1:16" x14ac:dyDescent="0.2">
      <c r="A2876" t="s">
        <v>259</v>
      </c>
      <c r="B2876" t="s">
        <v>348</v>
      </c>
      <c r="C2876" t="s">
        <v>48</v>
      </c>
      <c r="E2876">
        <v>0.91</v>
      </c>
      <c r="F2876">
        <v>0.86</v>
      </c>
      <c r="G2876">
        <v>1.21</v>
      </c>
      <c r="H2876">
        <v>1.49</v>
      </c>
      <c r="I2876">
        <v>1.35</v>
      </c>
      <c r="J2876">
        <v>0.94</v>
      </c>
      <c r="K2876">
        <v>0.57999999999999996</v>
      </c>
      <c r="L2876">
        <v>0.56000000000000005</v>
      </c>
      <c r="M2876">
        <v>1.26</v>
      </c>
      <c r="N2876">
        <v>1.1499999999999999</v>
      </c>
      <c r="O2876">
        <v>1.17</v>
      </c>
      <c r="P2876">
        <v>4.9800000000000004</v>
      </c>
    </row>
    <row r="2877" spans="1:16" x14ac:dyDescent="0.2">
      <c r="A2877" t="s">
        <v>259</v>
      </c>
      <c r="B2877" t="s">
        <v>261</v>
      </c>
      <c r="C2877" t="s">
        <v>48</v>
      </c>
      <c r="D2877">
        <v>970247</v>
      </c>
      <c r="E2877">
        <v>48910</v>
      </c>
      <c r="F2877">
        <v>51364</v>
      </c>
      <c r="G2877">
        <v>49605</v>
      </c>
      <c r="H2877">
        <v>51028</v>
      </c>
      <c r="I2877">
        <v>53997</v>
      </c>
      <c r="J2877">
        <v>55187</v>
      </c>
      <c r="K2877">
        <v>56476</v>
      </c>
      <c r="L2877">
        <v>57400</v>
      </c>
      <c r="M2877">
        <v>58029</v>
      </c>
      <c r="N2877">
        <v>61417</v>
      </c>
      <c r="O2877">
        <v>62768</v>
      </c>
      <c r="P2877">
        <v>67895</v>
      </c>
    </row>
    <row r="2878" spans="1:16" x14ac:dyDescent="0.2">
      <c r="A2878" t="s">
        <v>259</v>
      </c>
      <c r="B2878" t="s">
        <v>178</v>
      </c>
      <c r="C2878" t="s">
        <v>48</v>
      </c>
      <c r="D2878">
        <v>902090</v>
      </c>
      <c r="E2878">
        <v>46365</v>
      </c>
      <c r="F2878">
        <v>48622</v>
      </c>
      <c r="G2878">
        <v>46771</v>
      </c>
      <c r="H2878">
        <v>47766</v>
      </c>
      <c r="I2878">
        <v>50329</v>
      </c>
      <c r="J2878">
        <v>51152</v>
      </c>
      <c r="K2878">
        <v>52277</v>
      </c>
      <c r="L2878">
        <v>53053</v>
      </c>
      <c r="M2878">
        <v>53550</v>
      </c>
      <c r="N2878">
        <v>57000</v>
      </c>
      <c r="O2878">
        <v>58225</v>
      </c>
      <c r="P2878">
        <v>62774</v>
      </c>
    </row>
    <row r="2879" spans="1:16" x14ac:dyDescent="0.2">
      <c r="A2879" t="s">
        <v>259</v>
      </c>
      <c r="B2879" t="s">
        <v>349</v>
      </c>
      <c r="C2879" t="s">
        <v>48</v>
      </c>
      <c r="E2879">
        <v>0</v>
      </c>
      <c r="F2879">
        <v>0</v>
      </c>
      <c r="G2879">
        <v>0</v>
      </c>
      <c r="H2879">
        <v>16</v>
      </c>
      <c r="I2879">
        <v>53</v>
      </c>
      <c r="J2879">
        <v>53</v>
      </c>
      <c r="K2879">
        <v>53</v>
      </c>
      <c r="L2879">
        <v>53</v>
      </c>
      <c r="M2879">
        <v>53</v>
      </c>
      <c r="N2879">
        <v>56</v>
      </c>
      <c r="O2879">
        <v>68</v>
      </c>
      <c r="P2879">
        <v>356</v>
      </c>
    </row>
    <row r="2880" spans="1:16" x14ac:dyDescent="0.2">
      <c r="A2880" t="s">
        <v>350</v>
      </c>
      <c r="B2880" t="s">
        <v>193</v>
      </c>
      <c r="C2880" t="s">
        <v>48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</row>
    <row r="2881" spans="1:16" x14ac:dyDescent="0.2">
      <c r="A2881" t="s">
        <v>350</v>
      </c>
      <c r="B2881" t="s">
        <v>351</v>
      </c>
      <c r="C2881" t="s">
        <v>48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</row>
    <row r="2882" spans="1:16" x14ac:dyDescent="0.2">
      <c r="A2882" t="s">
        <v>350</v>
      </c>
      <c r="B2882" t="s">
        <v>352</v>
      </c>
      <c r="C2882" t="s">
        <v>48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</row>
    <row r="2883" spans="1:16" x14ac:dyDescent="0.2">
      <c r="A2883" t="s">
        <v>350</v>
      </c>
      <c r="B2883" t="s">
        <v>195</v>
      </c>
      <c r="C2883" t="s">
        <v>48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</row>
    <row r="2884" spans="1:16" x14ac:dyDescent="0.2">
      <c r="A2884" t="s">
        <v>350</v>
      </c>
      <c r="B2884" t="s">
        <v>196</v>
      </c>
      <c r="C2884" t="s">
        <v>48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</row>
    <row r="2885" spans="1:16" x14ac:dyDescent="0.2">
      <c r="A2885" t="s">
        <v>350</v>
      </c>
      <c r="B2885" t="s">
        <v>197</v>
      </c>
      <c r="C2885" t="s">
        <v>48</v>
      </c>
      <c r="E2885">
        <v>0</v>
      </c>
      <c r="F2885">
        <v>0</v>
      </c>
      <c r="G2885">
        <v>413</v>
      </c>
      <c r="H2885">
        <v>957</v>
      </c>
      <c r="I2885">
        <v>957</v>
      </c>
      <c r="J2885">
        <v>957</v>
      </c>
      <c r="K2885">
        <v>957</v>
      </c>
      <c r="L2885">
        <v>957</v>
      </c>
      <c r="M2885">
        <v>957</v>
      </c>
      <c r="N2885">
        <v>957</v>
      </c>
      <c r="O2885">
        <v>957</v>
      </c>
      <c r="P2885">
        <v>957</v>
      </c>
    </row>
    <row r="2886" spans="1:16" x14ac:dyDescent="0.2">
      <c r="A2886" t="s">
        <v>350</v>
      </c>
      <c r="B2886" t="s">
        <v>198</v>
      </c>
      <c r="C2886" t="s">
        <v>48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</row>
    <row r="2887" spans="1:16" x14ac:dyDescent="0.2">
      <c r="A2887" t="s">
        <v>350</v>
      </c>
      <c r="B2887" t="s">
        <v>199</v>
      </c>
      <c r="C2887" t="s">
        <v>48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</row>
    <row r="2888" spans="1:16" x14ac:dyDescent="0.2">
      <c r="A2888" t="s">
        <v>350</v>
      </c>
      <c r="B2888" t="s">
        <v>200</v>
      </c>
      <c r="C2888" t="s">
        <v>48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</row>
    <row r="2889" spans="1:16" x14ac:dyDescent="0.2">
      <c r="A2889" t="s">
        <v>350</v>
      </c>
      <c r="B2889" t="s">
        <v>201</v>
      </c>
      <c r="C2889" t="s">
        <v>48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</row>
    <row r="2890" spans="1:16" x14ac:dyDescent="0.2">
      <c r="A2890" t="s">
        <v>350</v>
      </c>
      <c r="B2890" t="s">
        <v>202</v>
      </c>
      <c r="C2890" t="s">
        <v>48</v>
      </c>
      <c r="E2890">
        <v>3</v>
      </c>
      <c r="F2890">
        <v>3</v>
      </c>
      <c r="G2890">
        <v>3</v>
      </c>
      <c r="H2890">
        <v>39</v>
      </c>
      <c r="I2890">
        <v>108</v>
      </c>
      <c r="J2890">
        <v>108</v>
      </c>
      <c r="K2890">
        <v>108</v>
      </c>
      <c r="L2890">
        <v>108</v>
      </c>
      <c r="M2890">
        <v>108</v>
      </c>
      <c r="N2890">
        <v>108</v>
      </c>
      <c r="O2890">
        <v>108</v>
      </c>
      <c r="P2890">
        <v>108</v>
      </c>
    </row>
    <row r="2891" spans="1:16" x14ac:dyDescent="0.2">
      <c r="A2891" t="s">
        <v>350</v>
      </c>
      <c r="B2891" t="s">
        <v>203</v>
      </c>
      <c r="C2891" t="s">
        <v>48</v>
      </c>
      <c r="E2891">
        <v>0</v>
      </c>
      <c r="F2891">
        <v>0</v>
      </c>
      <c r="G2891">
        <v>0</v>
      </c>
      <c r="H2891">
        <v>314</v>
      </c>
      <c r="I2891">
        <v>411</v>
      </c>
      <c r="J2891">
        <v>411</v>
      </c>
      <c r="K2891">
        <v>411</v>
      </c>
      <c r="L2891">
        <v>411</v>
      </c>
      <c r="M2891">
        <v>411</v>
      </c>
      <c r="N2891">
        <v>411</v>
      </c>
      <c r="O2891">
        <v>411</v>
      </c>
      <c r="P2891">
        <v>411</v>
      </c>
    </row>
    <row r="2892" spans="1:16" x14ac:dyDescent="0.2">
      <c r="A2892" t="s">
        <v>350</v>
      </c>
      <c r="B2892" t="s">
        <v>204</v>
      </c>
      <c r="C2892" t="s">
        <v>48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</row>
    <row r="2893" spans="1:16" x14ac:dyDescent="0.2">
      <c r="A2893" t="s">
        <v>350</v>
      </c>
      <c r="B2893" t="s">
        <v>205</v>
      </c>
      <c r="C2893" t="s">
        <v>48</v>
      </c>
      <c r="E2893">
        <v>246</v>
      </c>
      <c r="F2893">
        <v>493</v>
      </c>
      <c r="G2893">
        <v>745</v>
      </c>
      <c r="H2893">
        <v>1161</v>
      </c>
      <c r="I2893">
        <v>2024</v>
      </c>
      <c r="J2893">
        <v>2550</v>
      </c>
      <c r="K2893">
        <v>2800</v>
      </c>
      <c r="L2893">
        <v>3043</v>
      </c>
      <c r="M2893">
        <v>3106</v>
      </c>
      <c r="N2893">
        <v>4067</v>
      </c>
      <c r="O2893">
        <v>4397</v>
      </c>
      <c r="P2893">
        <v>5887</v>
      </c>
    </row>
    <row r="2894" spans="1:16" x14ac:dyDescent="0.2">
      <c r="A2894" t="s">
        <v>350</v>
      </c>
      <c r="B2894" t="s">
        <v>206</v>
      </c>
      <c r="C2894" t="s">
        <v>48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</row>
    <row r="2895" spans="1:16" x14ac:dyDescent="0.2">
      <c r="A2895" t="s">
        <v>350</v>
      </c>
      <c r="B2895" t="s">
        <v>207</v>
      </c>
      <c r="C2895" t="s">
        <v>48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</row>
    <row r="2896" spans="1:16" x14ac:dyDescent="0.2">
      <c r="A2896" t="s">
        <v>350</v>
      </c>
      <c r="B2896" t="s">
        <v>208</v>
      </c>
      <c r="C2896" t="s">
        <v>48</v>
      </c>
      <c r="E2896">
        <v>731</v>
      </c>
      <c r="F2896">
        <v>790</v>
      </c>
      <c r="G2896">
        <v>1012</v>
      </c>
      <c r="H2896">
        <v>1316</v>
      </c>
      <c r="I2896">
        <v>1316</v>
      </c>
      <c r="J2896">
        <v>1316</v>
      </c>
      <c r="K2896">
        <v>1316</v>
      </c>
      <c r="L2896">
        <v>1316</v>
      </c>
      <c r="M2896">
        <v>1316</v>
      </c>
      <c r="N2896">
        <v>1316</v>
      </c>
      <c r="O2896">
        <v>1316</v>
      </c>
      <c r="P2896">
        <v>1316</v>
      </c>
    </row>
    <row r="2897" spans="1:17" x14ac:dyDescent="0.2">
      <c r="A2897" t="s">
        <v>350</v>
      </c>
      <c r="B2897" t="s">
        <v>209</v>
      </c>
      <c r="C2897" t="s">
        <v>48</v>
      </c>
      <c r="E2897">
        <v>0</v>
      </c>
      <c r="F2897">
        <v>0</v>
      </c>
      <c r="G2897">
        <v>0</v>
      </c>
      <c r="H2897">
        <v>0</v>
      </c>
      <c r="I2897">
        <v>1398</v>
      </c>
      <c r="J2897">
        <v>2361</v>
      </c>
      <c r="K2897">
        <v>2740</v>
      </c>
      <c r="L2897">
        <v>3168</v>
      </c>
      <c r="M2897">
        <v>3539</v>
      </c>
      <c r="N2897">
        <v>4877</v>
      </c>
      <c r="O2897">
        <v>5150</v>
      </c>
      <c r="P2897">
        <v>7929</v>
      </c>
    </row>
    <row r="2898" spans="1:17" x14ac:dyDescent="0.2">
      <c r="A2898" t="s">
        <v>350</v>
      </c>
      <c r="B2898" t="s">
        <v>210</v>
      </c>
      <c r="C2898" t="s">
        <v>48</v>
      </c>
      <c r="E2898">
        <v>0</v>
      </c>
      <c r="F2898">
        <v>0</v>
      </c>
      <c r="G2898">
        <v>0</v>
      </c>
      <c r="H2898">
        <v>113</v>
      </c>
      <c r="I2898">
        <v>113</v>
      </c>
      <c r="J2898">
        <v>113</v>
      </c>
      <c r="K2898">
        <v>113</v>
      </c>
      <c r="L2898">
        <v>113</v>
      </c>
      <c r="M2898">
        <v>113</v>
      </c>
      <c r="N2898">
        <v>113</v>
      </c>
      <c r="O2898">
        <v>113</v>
      </c>
      <c r="P2898">
        <v>113</v>
      </c>
    </row>
    <row r="2899" spans="1:17" x14ac:dyDescent="0.2">
      <c r="A2899" t="s">
        <v>350</v>
      </c>
      <c r="B2899" t="s">
        <v>211</v>
      </c>
      <c r="C2899" t="s">
        <v>48</v>
      </c>
      <c r="E2899">
        <v>0</v>
      </c>
      <c r="F2899">
        <v>0</v>
      </c>
      <c r="G2899">
        <v>0</v>
      </c>
      <c r="H2899">
        <v>92</v>
      </c>
      <c r="I2899">
        <v>92</v>
      </c>
      <c r="J2899">
        <v>92</v>
      </c>
      <c r="K2899">
        <v>92</v>
      </c>
      <c r="L2899">
        <v>92</v>
      </c>
      <c r="M2899">
        <v>92</v>
      </c>
      <c r="N2899">
        <v>92</v>
      </c>
      <c r="O2899">
        <v>92</v>
      </c>
      <c r="P2899">
        <v>92</v>
      </c>
    </row>
    <row r="2900" spans="1:17" x14ac:dyDescent="0.2">
      <c r="A2900" t="s">
        <v>350</v>
      </c>
      <c r="B2900" t="s">
        <v>212</v>
      </c>
      <c r="C2900" t="s">
        <v>48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</row>
    <row r="2901" spans="1:17" x14ac:dyDescent="0.2">
      <c r="A2901" t="s">
        <v>350</v>
      </c>
      <c r="B2901" t="s">
        <v>213</v>
      </c>
      <c r="C2901" t="s">
        <v>48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</row>
    <row r="2902" spans="1:17" x14ac:dyDescent="0.2">
      <c r="A2902" t="s">
        <v>350</v>
      </c>
      <c r="B2902" t="s">
        <v>342</v>
      </c>
      <c r="C2902" t="s">
        <v>48</v>
      </c>
      <c r="E2902">
        <v>980</v>
      </c>
      <c r="F2902">
        <v>1286</v>
      </c>
      <c r="G2902">
        <v>2173</v>
      </c>
      <c r="H2902">
        <v>3991</v>
      </c>
      <c r="I2902">
        <v>6418</v>
      </c>
      <c r="J2902">
        <v>7907</v>
      </c>
      <c r="K2902">
        <v>8536</v>
      </c>
      <c r="L2902">
        <v>9208</v>
      </c>
      <c r="M2902">
        <v>9641</v>
      </c>
      <c r="N2902">
        <v>11940</v>
      </c>
      <c r="O2902">
        <v>12544</v>
      </c>
      <c r="P2902">
        <v>16812</v>
      </c>
    </row>
    <row r="2903" spans="1:17" x14ac:dyDescent="0.2">
      <c r="A2903" t="s">
        <v>230</v>
      </c>
      <c r="B2903" t="s">
        <v>353</v>
      </c>
      <c r="C2903" t="s">
        <v>48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1</v>
      </c>
      <c r="Q2903">
        <v>10360</v>
      </c>
    </row>
    <row r="2904" spans="1:17" x14ac:dyDescent="0.2">
      <c r="A2904" t="s">
        <v>230</v>
      </c>
      <c r="B2904" t="s">
        <v>354</v>
      </c>
      <c r="C2904" t="s">
        <v>48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1</v>
      </c>
      <c r="Q2904">
        <v>11010</v>
      </c>
    </row>
    <row r="2905" spans="1:17" x14ac:dyDescent="0.2">
      <c r="A2905" t="s">
        <v>230</v>
      </c>
      <c r="B2905" t="s">
        <v>355</v>
      </c>
      <c r="C2905" t="s">
        <v>48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1</v>
      </c>
      <c r="Q2905">
        <v>2680</v>
      </c>
    </row>
    <row r="2906" spans="1:17" x14ac:dyDescent="0.2">
      <c r="A2906" t="s">
        <v>230</v>
      </c>
      <c r="B2906" t="s">
        <v>356</v>
      </c>
      <c r="C2906" t="s">
        <v>48</v>
      </c>
      <c r="E2906">
        <v>0</v>
      </c>
      <c r="F2906">
        <v>0</v>
      </c>
      <c r="G2906">
        <v>0</v>
      </c>
      <c r="H2906">
        <v>0</v>
      </c>
      <c r="I2906">
        <v>0.21</v>
      </c>
      <c r="J2906">
        <v>0.21</v>
      </c>
      <c r="K2906">
        <v>0.21</v>
      </c>
      <c r="L2906">
        <v>0.21</v>
      </c>
      <c r="M2906">
        <v>0.21</v>
      </c>
      <c r="N2906">
        <v>0.21</v>
      </c>
      <c r="O2906">
        <v>0.21</v>
      </c>
      <c r="P2906">
        <v>1</v>
      </c>
      <c r="Q2906">
        <v>4875</v>
      </c>
    </row>
    <row r="2907" spans="1:17" x14ac:dyDescent="0.2">
      <c r="A2907" t="s">
        <v>340</v>
      </c>
      <c r="B2907" t="s">
        <v>193</v>
      </c>
      <c r="C2907" t="s">
        <v>140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</row>
    <row r="2908" spans="1:17" x14ac:dyDescent="0.2">
      <c r="A2908" t="s">
        <v>340</v>
      </c>
      <c r="B2908" t="s">
        <v>194</v>
      </c>
      <c r="C2908" t="s">
        <v>140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</row>
    <row r="2909" spans="1:17" x14ac:dyDescent="0.2">
      <c r="A2909" t="s">
        <v>340</v>
      </c>
      <c r="B2909" t="s">
        <v>195</v>
      </c>
      <c r="C2909" t="s">
        <v>140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</row>
    <row r="2910" spans="1:17" x14ac:dyDescent="0.2">
      <c r="A2910" t="s">
        <v>340</v>
      </c>
      <c r="B2910" t="s">
        <v>196</v>
      </c>
      <c r="C2910" t="s">
        <v>140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</row>
    <row r="2911" spans="1:17" x14ac:dyDescent="0.2">
      <c r="A2911" t="s">
        <v>340</v>
      </c>
      <c r="B2911" t="s">
        <v>197</v>
      </c>
      <c r="C2911" t="s">
        <v>140</v>
      </c>
      <c r="E2911">
        <v>0</v>
      </c>
      <c r="F2911">
        <v>0</v>
      </c>
      <c r="G2911">
        <v>0.68</v>
      </c>
      <c r="H2911">
        <v>0.93</v>
      </c>
      <c r="I2911">
        <v>0.93</v>
      </c>
      <c r="J2911">
        <v>1.47</v>
      </c>
      <c r="K2911">
        <v>1.47</v>
      </c>
      <c r="L2911">
        <v>1.47</v>
      </c>
      <c r="M2911">
        <v>1.47</v>
      </c>
      <c r="N2911">
        <v>1.47</v>
      </c>
      <c r="O2911">
        <v>1.47</v>
      </c>
      <c r="P2911">
        <v>1.47</v>
      </c>
    </row>
    <row r="2912" spans="1:17" x14ac:dyDescent="0.2">
      <c r="A2912" t="s">
        <v>340</v>
      </c>
      <c r="B2912" t="s">
        <v>198</v>
      </c>
      <c r="C2912" t="s">
        <v>140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</row>
    <row r="2913" spans="1:16" x14ac:dyDescent="0.2">
      <c r="A2913" t="s">
        <v>340</v>
      </c>
      <c r="B2913" t="s">
        <v>199</v>
      </c>
      <c r="C2913" t="s">
        <v>140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</row>
    <row r="2914" spans="1:16" x14ac:dyDescent="0.2">
      <c r="A2914" t="s">
        <v>340</v>
      </c>
      <c r="B2914" t="s">
        <v>200</v>
      </c>
      <c r="C2914" t="s">
        <v>140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</row>
    <row r="2915" spans="1:16" x14ac:dyDescent="0.2">
      <c r="A2915" t="s">
        <v>340</v>
      </c>
      <c r="B2915" t="s">
        <v>201</v>
      </c>
      <c r="C2915" t="s">
        <v>140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</row>
    <row r="2916" spans="1:16" x14ac:dyDescent="0.2">
      <c r="A2916" t="s">
        <v>340</v>
      </c>
      <c r="B2916" t="s">
        <v>202</v>
      </c>
      <c r="C2916" t="s">
        <v>140</v>
      </c>
      <c r="E2916">
        <v>0.31</v>
      </c>
      <c r="F2916">
        <v>0.4</v>
      </c>
      <c r="G2916">
        <v>1.06</v>
      </c>
      <c r="H2916">
        <v>1.06</v>
      </c>
      <c r="I2916">
        <v>4.01</v>
      </c>
      <c r="J2916">
        <v>6.49</v>
      </c>
      <c r="K2916">
        <v>6.49</v>
      </c>
      <c r="L2916">
        <v>6.49</v>
      </c>
      <c r="M2916">
        <v>6.49</v>
      </c>
      <c r="N2916">
        <v>6.49</v>
      </c>
      <c r="O2916">
        <v>6.49</v>
      </c>
      <c r="P2916">
        <v>6.49</v>
      </c>
    </row>
    <row r="2917" spans="1:16" x14ac:dyDescent="0.2">
      <c r="A2917" t="s">
        <v>340</v>
      </c>
      <c r="B2917" t="s">
        <v>203</v>
      </c>
      <c r="C2917" t="s">
        <v>140</v>
      </c>
      <c r="E2917">
        <v>0</v>
      </c>
      <c r="F2917">
        <v>0</v>
      </c>
      <c r="G2917">
        <v>2.5</v>
      </c>
      <c r="H2917">
        <v>4</v>
      </c>
      <c r="I2917">
        <v>5.29</v>
      </c>
      <c r="J2917">
        <v>5.29</v>
      </c>
      <c r="K2917">
        <v>5.29</v>
      </c>
      <c r="L2917">
        <v>7</v>
      </c>
      <c r="M2917">
        <v>8</v>
      </c>
      <c r="N2917">
        <v>8</v>
      </c>
      <c r="O2917">
        <v>8</v>
      </c>
      <c r="P2917">
        <v>8</v>
      </c>
    </row>
    <row r="2918" spans="1:16" x14ac:dyDescent="0.2">
      <c r="A2918" t="s">
        <v>340</v>
      </c>
      <c r="B2918" t="s">
        <v>204</v>
      </c>
      <c r="C2918" t="s">
        <v>140</v>
      </c>
      <c r="E2918">
        <v>0</v>
      </c>
      <c r="F2918">
        <v>0</v>
      </c>
      <c r="G2918">
        <v>0</v>
      </c>
      <c r="H2918">
        <v>0</v>
      </c>
      <c r="I2918">
        <v>4.88</v>
      </c>
      <c r="J2918">
        <v>4.88</v>
      </c>
      <c r="K2918">
        <v>4.88</v>
      </c>
      <c r="L2918">
        <v>4.88</v>
      </c>
      <c r="M2918">
        <v>7.56</v>
      </c>
      <c r="N2918">
        <v>7.56</v>
      </c>
      <c r="O2918">
        <v>15.56</v>
      </c>
      <c r="P2918">
        <v>25</v>
      </c>
    </row>
    <row r="2919" spans="1:16" x14ac:dyDescent="0.2">
      <c r="A2919" t="s">
        <v>340</v>
      </c>
      <c r="B2919" t="s">
        <v>205</v>
      </c>
      <c r="C2919" t="s">
        <v>140</v>
      </c>
      <c r="E2919">
        <v>3</v>
      </c>
      <c r="F2919">
        <v>6</v>
      </c>
      <c r="G2919">
        <v>8.65</v>
      </c>
      <c r="H2919">
        <v>10.119999999999999</v>
      </c>
      <c r="I2919">
        <v>10.119999999999999</v>
      </c>
      <c r="J2919">
        <v>15.85</v>
      </c>
      <c r="K2919">
        <v>18.16</v>
      </c>
      <c r="L2919">
        <v>19.239999999999998</v>
      </c>
      <c r="M2919">
        <v>19.239999999999998</v>
      </c>
      <c r="N2919">
        <v>31.87</v>
      </c>
      <c r="O2919">
        <v>31.87</v>
      </c>
      <c r="P2919">
        <v>33.229999999999997</v>
      </c>
    </row>
    <row r="2920" spans="1:16" x14ac:dyDescent="0.2">
      <c r="A2920" t="s">
        <v>340</v>
      </c>
      <c r="B2920" t="s">
        <v>206</v>
      </c>
      <c r="C2920" t="s">
        <v>140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</row>
    <row r="2921" spans="1:16" x14ac:dyDescent="0.2">
      <c r="A2921" t="s">
        <v>340</v>
      </c>
      <c r="B2921" t="s">
        <v>207</v>
      </c>
      <c r="C2921" t="s">
        <v>140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</row>
    <row r="2922" spans="1:16" x14ac:dyDescent="0.2">
      <c r="A2922" t="s">
        <v>340</v>
      </c>
      <c r="B2922" t="s">
        <v>208</v>
      </c>
      <c r="C2922" t="s">
        <v>140</v>
      </c>
      <c r="E2922">
        <v>4.05</v>
      </c>
      <c r="F2922">
        <v>4.17</v>
      </c>
      <c r="G2922">
        <v>4.3600000000000003</v>
      </c>
      <c r="H2922">
        <v>5.31</v>
      </c>
      <c r="I2922">
        <v>5.31</v>
      </c>
      <c r="J2922">
        <v>5.31</v>
      </c>
      <c r="K2922">
        <v>5.31</v>
      </c>
      <c r="L2922">
        <v>5.31</v>
      </c>
      <c r="M2922">
        <v>5.31</v>
      </c>
      <c r="N2922">
        <v>5.31</v>
      </c>
      <c r="O2922">
        <v>5.31</v>
      </c>
      <c r="P2922">
        <v>5.31</v>
      </c>
    </row>
    <row r="2923" spans="1:16" x14ac:dyDescent="0.2">
      <c r="A2923" t="s">
        <v>340</v>
      </c>
      <c r="B2923" t="s">
        <v>209</v>
      </c>
      <c r="C2923" t="s">
        <v>140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0.27</v>
      </c>
      <c r="K2923">
        <v>2.25</v>
      </c>
      <c r="L2923">
        <v>2.98</v>
      </c>
      <c r="M2923">
        <v>3.58</v>
      </c>
      <c r="N2923">
        <v>8.67</v>
      </c>
      <c r="O2923">
        <v>8.67</v>
      </c>
      <c r="P2923">
        <v>8.67</v>
      </c>
    </row>
    <row r="2924" spans="1:16" x14ac:dyDescent="0.2">
      <c r="A2924" t="s">
        <v>340</v>
      </c>
      <c r="B2924" t="s">
        <v>210</v>
      </c>
      <c r="C2924" t="s">
        <v>140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</row>
    <row r="2925" spans="1:16" x14ac:dyDescent="0.2">
      <c r="A2925" t="s">
        <v>340</v>
      </c>
      <c r="B2925" t="s">
        <v>211</v>
      </c>
      <c r="C2925" t="s">
        <v>140</v>
      </c>
      <c r="E2925">
        <v>0</v>
      </c>
      <c r="F2925">
        <v>0.2</v>
      </c>
      <c r="G2925">
        <v>0.2</v>
      </c>
      <c r="H2925">
        <v>3.07</v>
      </c>
      <c r="I2925">
        <v>3.07</v>
      </c>
      <c r="J2925">
        <v>3.07</v>
      </c>
      <c r="K2925">
        <v>3.07</v>
      </c>
      <c r="L2925">
        <v>3.07</v>
      </c>
      <c r="M2925">
        <v>3.07</v>
      </c>
      <c r="N2925">
        <v>3.07</v>
      </c>
      <c r="O2925">
        <v>3.07</v>
      </c>
      <c r="P2925">
        <v>3.07</v>
      </c>
    </row>
    <row r="2926" spans="1:16" x14ac:dyDescent="0.2">
      <c r="A2926" t="s">
        <v>340</v>
      </c>
      <c r="B2926" t="s">
        <v>212</v>
      </c>
      <c r="C2926" t="s">
        <v>140</v>
      </c>
      <c r="E2926">
        <v>0.28999999999999998</v>
      </c>
      <c r="F2926">
        <v>0.28999999999999998</v>
      </c>
      <c r="G2926">
        <v>0.46</v>
      </c>
      <c r="H2926">
        <v>0.46</v>
      </c>
      <c r="I2926">
        <v>0.46</v>
      </c>
      <c r="J2926">
        <v>0.46</v>
      </c>
      <c r="K2926">
        <v>0.46</v>
      </c>
      <c r="L2926">
        <v>0.17</v>
      </c>
      <c r="M2926">
        <v>0.17</v>
      </c>
      <c r="N2926">
        <v>0</v>
      </c>
      <c r="O2926">
        <v>0</v>
      </c>
      <c r="P2926">
        <v>0</v>
      </c>
    </row>
    <row r="2927" spans="1:16" x14ac:dyDescent="0.2">
      <c r="A2927" t="s">
        <v>340</v>
      </c>
      <c r="B2927" t="s">
        <v>213</v>
      </c>
      <c r="C2927" t="s">
        <v>140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</row>
    <row r="2928" spans="1:16" x14ac:dyDescent="0.2">
      <c r="A2928" t="s">
        <v>340</v>
      </c>
      <c r="B2928" t="s">
        <v>218</v>
      </c>
      <c r="C2928" t="s">
        <v>140</v>
      </c>
      <c r="E2928">
        <v>-0.55000000000000004</v>
      </c>
      <c r="F2928">
        <v>-0.55000000000000004</v>
      </c>
      <c r="G2928">
        <v>-0.55000000000000004</v>
      </c>
      <c r="H2928">
        <v>-0.55000000000000004</v>
      </c>
      <c r="I2928">
        <v>-0.55000000000000004</v>
      </c>
      <c r="J2928">
        <v>-0.55000000000000004</v>
      </c>
      <c r="K2928">
        <v>-0.55000000000000004</v>
      </c>
      <c r="L2928">
        <v>-0.55000000000000004</v>
      </c>
      <c r="M2928">
        <v>-0.55000000000000004</v>
      </c>
      <c r="N2928">
        <v>-0.55000000000000004</v>
      </c>
      <c r="O2928">
        <v>-1.08</v>
      </c>
      <c r="P2928">
        <v>-1.08</v>
      </c>
    </row>
    <row r="2929" spans="1:16" x14ac:dyDescent="0.2">
      <c r="A2929" t="s">
        <v>340</v>
      </c>
      <c r="B2929" t="s">
        <v>342</v>
      </c>
      <c r="C2929" t="s">
        <v>140</v>
      </c>
      <c r="E2929">
        <v>7.1</v>
      </c>
      <c r="F2929">
        <v>10.51</v>
      </c>
      <c r="G2929">
        <v>17.36</v>
      </c>
      <c r="H2929">
        <v>24.39</v>
      </c>
      <c r="I2929">
        <v>33.5</v>
      </c>
      <c r="J2929">
        <v>42.53</v>
      </c>
      <c r="K2929">
        <v>46.82</v>
      </c>
      <c r="L2929">
        <v>50.05</v>
      </c>
      <c r="M2929">
        <v>54.33</v>
      </c>
      <c r="N2929">
        <v>71.88</v>
      </c>
      <c r="O2929">
        <v>79.349999999999994</v>
      </c>
      <c r="P2929">
        <v>90.15</v>
      </c>
    </row>
    <row r="2930" spans="1:16" x14ac:dyDescent="0.2">
      <c r="A2930" t="s">
        <v>266</v>
      </c>
      <c r="B2930" t="s">
        <v>267</v>
      </c>
      <c r="C2930" t="s">
        <v>140</v>
      </c>
      <c r="E2930">
        <v>202.31</v>
      </c>
      <c r="F2930">
        <v>204.45</v>
      </c>
      <c r="G2930">
        <v>206.75</v>
      </c>
      <c r="H2930">
        <v>212.74</v>
      </c>
      <c r="I2930">
        <v>220.24</v>
      </c>
      <c r="J2930">
        <v>229.66</v>
      </c>
      <c r="K2930">
        <v>235.18</v>
      </c>
      <c r="L2930">
        <v>240.63</v>
      </c>
      <c r="M2930">
        <v>246.15</v>
      </c>
      <c r="N2930">
        <v>269.82</v>
      </c>
      <c r="O2930">
        <v>276.22000000000003</v>
      </c>
      <c r="P2930">
        <v>295.94</v>
      </c>
    </row>
    <row r="2931" spans="1:16" x14ac:dyDescent="0.2">
      <c r="A2931" t="s">
        <v>270</v>
      </c>
      <c r="B2931" t="s">
        <v>193</v>
      </c>
      <c r="C2931" t="s">
        <v>140</v>
      </c>
      <c r="E2931">
        <v>2.94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</row>
    <row r="2932" spans="1:16" x14ac:dyDescent="0.2">
      <c r="A2932" t="s">
        <v>270</v>
      </c>
      <c r="B2932" t="s">
        <v>194</v>
      </c>
      <c r="C2932" t="s">
        <v>140</v>
      </c>
      <c r="E2932">
        <v>52.27</v>
      </c>
      <c r="F2932">
        <v>62.78</v>
      </c>
      <c r="G2932">
        <v>47.69</v>
      </c>
      <c r="H2932">
        <v>42.25</v>
      </c>
      <c r="I2932">
        <v>27.31</v>
      </c>
      <c r="J2932">
        <v>20.96</v>
      </c>
      <c r="K2932">
        <v>16.11</v>
      </c>
      <c r="L2932">
        <v>17.09</v>
      </c>
      <c r="M2932">
        <v>11.57</v>
      </c>
      <c r="N2932">
        <v>8.1300000000000008</v>
      </c>
      <c r="O2932">
        <v>6.07</v>
      </c>
      <c r="P2932">
        <v>5.68</v>
      </c>
    </row>
    <row r="2933" spans="1:16" x14ac:dyDescent="0.2">
      <c r="A2933" t="s">
        <v>270</v>
      </c>
      <c r="B2933" t="s">
        <v>195</v>
      </c>
      <c r="C2933" t="s">
        <v>140</v>
      </c>
      <c r="E2933">
        <v>11.51</v>
      </c>
      <c r="F2933">
        <v>12.84</v>
      </c>
      <c r="G2933">
        <v>12.13</v>
      </c>
      <c r="H2933">
        <v>12.24</v>
      </c>
      <c r="I2933">
        <v>11.67</v>
      </c>
      <c r="J2933">
        <v>9.4</v>
      </c>
      <c r="K2933">
        <v>8</v>
      </c>
      <c r="L2933">
        <v>6.85</v>
      </c>
      <c r="M2933">
        <v>5.24</v>
      </c>
      <c r="N2933">
        <v>1</v>
      </c>
      <c r="O2933">
        <v>0</v>
      </c>
      <c r="P2933">
        <v>0</v>
      </c>
    </row>
    <row r="2934" spans="1:16" x14ac:dyDescent="0.2">
      <c r="A2934" t="s">
        <v>270</v>
      </c>
      <c r="B2934" t="s">
        <v>196</v>
      </c>
      <c r="C2934" t="s">
        <v>140</v>
      </c>
      <c r="E2934">
        <v>23.6</v>
      </c>
      <c r="F2934">
        <v>5.09</v>
      </c>
      <c r="G2934">
        <v>5.09</v>
      </c>
      <c r="H2934">
        <v>5.1100000000000003</v>
      </c>
      <c r="I2934">
        <v>5.09</v>
      </c>
      <c r="J2934">
        <v>5.1100000000000003</v>
      </c>
      <c r="K2934">
        <v>5.09</v>
      </c>
      <c r="L2934">
        <v>5.09</v>
      </c>
      <c r="M2934">
        <v>5.09</v>
      </c>
      <c r="N2934">
        <v>5.09</v>
      </c>
      <c r="O2934">
        <v>5.1100000000000003</v>
      </c>
      <c r="P2934">
        <v>5.09</v>
      </c>
    </row>
    <row r="2935" spans="1:16" x14ac:dyDescent="0.2">
      <c r="A2935" t="s">
        <v>270</v>
      </c>
      <c r="B2935" t="s">
        <v>197</v>
      </c>
      <c r="C2935" t="s">
        <v>140</v>
      </c>
      <c r="E2935">
        <v>11.28</v>
      </c>
      <c r="F2935">
        <v>11.23</v>
      </c>
      <c r="G2935">
        <v>16.45</v>
      </c>
      <c r="H2935">
        <v>18.88</v>
      </c>
      <c r="I2935">
        <v>18.239999999999998</v>
      </c>
      <c r="J2935">
        <v>21.83</v>
      </c>
      <c r="K2935">
        <v>21.77</v>
      </c>
      <c r="L2935">
        <v>21.61</v>
      </c>
      <c r="M2935">
        <v>21.55</v>
      </c>
      <c r="N2935">
        <v>20.32</v>
      </c>
      <c r="O2935">
        <v>19.04</v>
      </c>
      <c r="P2935">
        <v>18.37</v>
      </c>
    </row>
    <row r="2936" spans="1:16" x14ac:dyDescent="0.2">
      <c r="A2936" t="s">
        <v>270</v>
      </c>
      <c r="B2936" t="s">
        <v>198</v>
      </c>
      <c r="C2936" t="s">
        <v>140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</row>
    <row r="2937" spans="1:16" x14ac:dyDescent="0.2">
      <c r="A2937" t="s">
        <v>270</v>
      </c>
      <c r="B2937" t="s">
        <v>199</v>
      </c>
      <c r="C2937" t="s">
        <v>140</v>
      </c>
      <c r="E2937">
        <v>2.4900000000000002</v>
      </c>
      <c r="F2937">
        <v>2.48</v>
      </c>
      <c r="G2937">
        <v>2.48</v>
      </c>
      <c r="H2937">
        <v>2.4900000000000002</v>
      </c>
      <c r="I2937">
        <v>2.4700000000000002</v>
      </c>
      <c r="J2937">
        <v>2.48</v>
      </c>
      <c r="K2937">
        <v>2.4700000000000002</v>
      </c>
      <c r="L2937">
        <v>2.4700000000000002</v>
      </c>
      <c r="M2937">
        <v>2.4700000000000002</v>
      </c>
      <c r="N2937">
        <v>2.23</v>
      </c>
      <c r="O2937">
        <v>2.2400000000000002</v>
      </c>
      <c r="P2937">
        <v>2.23</v>
      </c>
    </row>
    <row r="2938" spans="1:16" x14ac:dyDescent="0.2">
      <c r="A2938" t="s">
        <v>270</v>
      </c>
      <c r="B2938" t="s">
        <v>200</v>
      </c>
      <c r="C2938" t="s">
        <v>140</v>
      </c>
      <c r="E2938">
        <v>0.9</v>
      </c>
      <c r="F2938">
        <v>1.66</v>
      </c>
      <c r="G2938">
        <v>0.89</v>
      </c>
      <c r="H2938">
        <v>0.9</v>
      </c>
      <c r="I2938">
        <v>0.89</v>
      </c>
      <c r="J2938">
        <v>0.91</v>
      </c>
      <c r="K2938">
        <v>1.27</v>
      </c>
      <c r="L2938">
        <v>0.89</v>
      </c>
      <c r="M2938">
        <v>0.86</v>
      </c>
      <c r="N2938">
        <v>0.86</v>
      </c>
      <c r="O2938">
        <v>0.86</v>
      </c>
      <c r="P2938">
        <v>0.86</v>
      </c>
    </row>
    <row r="2939" spans="1:16" x14ac:dyDescent="0.2">
      <c r="A2939" t="s">
        <v>270</v>
      </c>
      <c r="B2939" t="s">
        <v>201</v>
      </c>
      <c r="C2939" t="s">
        <v>140</v>
      </c>
      <c r="E2939">
        <v>27.19</v>
      </c>
      <c r="F2939">
        <v>27.11</v>
      </c>
      <c r="G2939">
        <v>27.11</v>
      </c>
      <c r="H2939">
        <v>27.19</v>
      </c>
      <c r="I2939">
        <v>27.11</v>
      </c>
      <c r="J2939">
        <v>27.19</v>
      </c>
      <c r="K2939">
        <v>27.11</v>
      </c>
      <c r="L2939">
        <v>27.11</v>
      </c>
      <c r="M2939">
        <v>27.11</v>
      </c>
      <c r="N2939">
        <v>27.11</v>
      </c>
      <c r="O2939">
        <v>27.19</v>
      </c>
      <c r="P2939">
        <v>27.11</v>
      </c>
    </row>
    <row r="2940" spans="1:16" x14ac:dyDescent="0.2">
      <c r="A2940" t="s">
        <v>270</v>
      </c>
      <c r="B2940" t="s">
        <v>202</v>
      </c>
      <c r="C2940" t="s">
        <v>140</v>
      </c>
      <c r="E2940">
        <v>22.28</v>
      </c>
      <c r="F2940">
        <v>22.64</v>
      </c>
      <c r="G2940">
        <v>24.12</v>
      </c>
      <c r="H2940">
        <v>24.3</v>
      </c>
      <c r="I2940">
        <v>30.44</v>
      </c>
      <c r="J2940">
        <v>35.21</v>
      </c>
      <c r="K2940">
        <v>35.21</v>
      </c>
      <c r="L2940">
        <v>34.97</v>
      </c>
      <c r="M2940">
        <v>34.549999999999997</v>
      </c>
      <c r="N2940">
        <v>33.5</v>
      </c>
      <c r="O2940">
        <v>32.56</v>
      </c>
      <c r="P2940">
        <v>31.05</v>
      </c>
    </row>
    <row r="2941" spans="1:16" x14ac:dyDescent="0.2">
      <c r="A2941" t="s">
        <v>270</v>
      </c>
      <c r="B2941" t="s">
        <v>203</v>
      </c>
      <c r="C2941" t="s">
        <v>140</v>
      </c>
      <c r="E2941">
        <v>0</v>
      </c>
      <c r="F2941">
        <v>0</v>
      </c>
      <c r="G2941">
        <v>9.66</v>
      </c>
      <c r="H2941">
        <v>16.149999999999999</v>
      </c>
      <c r="I2941">
        <v>21.23</v>
      </c>
      <c r="J2941">
        <v>20.71</v>
      </c>
      <c r="K2941">
        <v>20.49</v>
      </c>
      <c r="L2941">
        <v>27.22</v>
      </c>
      <c r="M2941">
        <v>30.56</v>
      </c>
      <c r="N2941">
        <v>29.71</v>
      </c>
      <c r="O2941">
        <v>27.87</v>
      </c>
      <c r="P2941">
        <v>26.59</v>
      </c>
    </row>
    <row r="2942" spans="1:16" x14ac:dyDescent="0.2">
      <c r="A2942" t="s">
        <v>270</v>
      </c>
      <c r="B2942" t="s">
        <v>204</v>
      </c>
      <c r="C2942" t="s">
        <v>140</v>
      </c>
      <c r="E2942">
        <v>0</v>
      </c>
      <c r="F2942">
        <v>0</v>
      </c>
      <c r="G2942">
        <v>0</v>
      </c>
      <c r="H2942">
        <v>0</v>
      </c>
      <c r="I2942">
        <v>18.36</v>
      </c>
      <c r="J2942">
        <v>18.13</v>
      </c>
      <c r="K2942">
        <v>18.100000000000001</v>
      </c>
      <c r="L2942">
        <v>17.72</v>
      </c>
      <c r="M2942">
        <v>29.96</v>
      </c>
      <c r="N2942">
        <v>29.16</v>
      </c>
      <c r="O2942">
        <v>61.95</v>
      </c>
      <c r="P2942">
        <v>95.42</v>
      </c>
    </row>
    <row r="2943" spans="1:16" x14ac:dyDescent="0.2">
      <c r="A2943" t="s">
        <v>270</v>
      </c>
      <c r="B2943" t="s">
        <v>205</v>
      </c>
      <c r="C2943" t="s">
        <v>140</v>
      </c>
      <c r="E2943">
        <v>59.98</v>
      </c>
      <c r="F2943">
        <v>68.510000000000005</v>
      </c>
      <c r="G2943">
        <v>73.7</v>
      </c>
      <c r="H2943">
        <v>79.650000000000006</v>
      </c>
      <c r="I2943">
        <v>76.819999999999993</v>
      </c>
      <c r="J2943">
        <v>88.8</v>
      </c>
      <c r="K2943">
        <v>95.59</v>
      </c>
      <c r="L2943">
        <v>98.02</v>
      </c>
      <c r="M2943">
        <v>94.33</v>
      </c>
      <c r="N2943">
        <v>119.37</v>
      </c>
      <c r="O2943">
        <v>104.42</v>
      </c>
      <c r="P2943">
        <v>99.75</v>
      </c>
    </row>
    <row r="2944" spans="1:16" x14ac:dyDescent="0.2">
      <c r="A2944" t="s">
        <v>270</v>
      </c>
      <c r="B2944" t="s">
        <v>206</v>
      </c>
      <c r="C2944" t="s">
        <v>140</v>
      </c>
      <c r="E2944">
        <v>29.54</v>
      </c>
      <c r="F2944">
        <v>31.54</v>
      </c>
      <c r="G2944">
        <v>33.71</v>
      </c>
      <c r="H2944">
        <v>38.340000000000003</v>
      </c>
      <c r="I2944">
        <v>42.89</v>
      </c>
      <c r="J2944">
        <v>47.7</v>
      </c>
      <c r="K2944">
        <v>49.88</v>
      </c>
      <c r="L2944">
        <v>52.14</v>
      </c>
      <c r="M2944">
        <v>54.36</v>
      </c>
      <c r="N2944">
        <v>63.11</v>
      </c>
      <c r="O2944">
        <v>65.56</v>
      </c>
      <c r="P2944">
        <v>76.78</v>
      </c>
    </row>
    <row r="2945" spans="1:16" x14ac:dyDescent="0.2">
      <c r="A2945" t="s">
        <v>270</v>
      </c>
      <c r="B2945" t="s">
        <v>343</v>
      </c>
      <c r="C2945" t="s">
        <v>140</v>
      </c>
      <c r="E2945">
        <v>-2.59</v>
      </c>
      <c r="F2945">
        <v>-2.83</v>
      </c>
      <c r="G2945">
        <v>-2.96</v>
      </c>
      <c r="H2945">
        <v>-3.21</v>
      </c>
      <c r="I2945">
        <v>-3.27</v>
      </c>
      <c r="J2945">
        <v>-3.41</v>
      </c>
      <c r="K2945">
        <v>-4.28</v>
      </c>
      <c r="L2945">
        <v>-4.6100000000000003</v>
      </c>
      <c r="M2945">
        <v>-4.71</v>
      </c>
      <c r="N2945">
        <v>-6.92</v>
      </c>
      <c r="O2945">
        <v>-6.14</v>
      </c>
      <c r="P2945">
        <v>-5.56</v>
      </c>
    </row>
    <row r="2946" spans="1:16" x14ac:dyDescent="0.2">
      <c r="A2946" t="s">
        <v>270</v>
      </c>
      <c r="B2946" t="s">
        <v>210</v>
      </c>
      <c r="C2946" t="s">
        <v>140</v>
      </c>
      <c r="E2946">
        <v>-0.5</v>
      </c>
      <c r="F2946">
        <v>-0.59</v>
      </c>
      <c r="G2946">
        <v>-0.93</v>
      </c>
      <c r="H2946">
        <v>-0.83</v>
      </c>
      <c r="I2946">
        <v>-1.19</v>
      </c>
      <c r="J2946">
        <v>-1.56</v>
      </c>
      <c r="K2946">
        <v>-1.53</v>
      </c>
      <c r="L2946">
        <v>-1.45</v>
      </c>
      <c r="M2946">
        <v>-1.46</v>
      </c>
      <c r="N2946">
        <v>-1.54</v>
      </c>
      <c r="O2946">
        <v>-1.22</v>
      </c>
      <c r="P2946">
        <v>-1.25</v>
      </c>
    </row>
    <row r="2947" spans="1:16" x14ac:dyDescent="0.2">
      <c r="A2947" t="s">
        <v>270</v>
      </c>
      <c r="B2947" t="s">
        <v>211</v>
      </c>
      <c r="C2947" t="s">
        <v>140</v>
      </c>
      <c r="E2947">
        <v>0</v>
      </c>
      <c r="F2947">
        <v>-0.08</v>
      </c>
      <c r="G2947">
        <v>-0.13</v>
      </c>
      <c r="H2947">
        <v>-2</v>
      </c>
      <c r="I2947">
        <v>-2.36</v>
      </c>
      <c r="J2947">
        <v>-2.95</v>
      </c>
      <c r="K2947">
        <v>-2.93</v>
      </c>
      <c r="L2947">
        <v>-2.85</v>
      </c>
      <c r="M2947">
        <v>-2.81</v>
      </c>
      <c r="N2947">
        <v>-2.77</v>
      </c>
      <c r="O2947">
        <v>-2.21</v>
      </c>
      <c r="P2947">
        <v>-2.1</v>
      </c>
    </row>
    <row r="2948" spans="1:16" x14ac:dyDescent="0.2">
      <c r="A2948" t="s">
        <v>270</v>
      </c>
      <c r="B2948" t="s">
        <v>212</v>
      </c>
      <c r="C2948" t="s">
        <v>140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</row>
    <row r="2949" spans="1:16" x14ac:dyDescent="0.2">
      <c r="A2949" t="s">
        <v>270</v>
      </c>
      <c r="B2949" t="s">
        <v>213</v>
      </c>
      <c r="C2949" t="s">
        <v>140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</row>
    <row r="2950" spans="1:16" x14ac:dyDescent="0.2">
      <c r="A2950" t="s">
        <v>270</v>
      </c>
      <c r="B2950" t="s">
        <v>344</v>
      </c>
      <c r="C2950" t="s">
        <v>140</v>
      </c>
      <c r="E2950">
        <v>12.1</v>
      </c>
      <c r="F2950">
        <v>12.9</v>
      </c>
      <c r="G2950">
        <v>14.69</v>
      </c>
      <c r="H2950">
        <v>11.84</v>
      </c>
      <c r="I2950">
        <v>10.06</v>
      </c>
      <c r="J2950">
        <v>14.43</v>
      </c>
      <c r="K2950">
        <v>18.43</v>
      </c>
      <c r="L2950">
        <v>16.82</v>
      </c>
      <c r="M2950">
        <v>21.57</v>
      </c>
      <c r="N2950">
        <v>36.99</v>
      </c>
      <c r="O2950">
        <v>34.909999999999997</v>
      </c>
      <c r="P2950">
        <v>33.85</v>
      </c>
    </row>
    <row r="2951" spans="1:16" x14ac:dyDescent="0.2">
      <c r="A2951" t="s">
        <v>270</v>
      </c>
      <c r="B2951" t="s">
        <v>345</v>
      </c>
      <c r="C2951" t="s">
        <v>140</v>
      </c>
      <c r="E2951">
        <v>-3.07</v>
      </c>
      <c r="F2951">
        <v>-1.68</v>
      </c>
      <c r="G2951">
        <v>-5.44</v>
      </c>
      <c r="H2951">
        <v>-3.29</v>
      </c>
      <c r="I2951">
        <v>-3.76</v>
      </c>
      <c r="J2951">
        <v>-7.23</v>
      </c>
      <c r="K2951">
        <v>-5.64</v>
      </c>
      <c r="L2951">
        <v>-5.77</v>
      </c>
      <c r="M2951">
        <v>-8.7200000000000006</v>
      </c>
      <c r="N2951">
        <v>-11.76</v>
      </c>
      <c r="O2951">
        <v>-14.54</v>
      </c>
      <c r="P2951">
        <v>-18.54</v>
      </c>
    </row>
    <row r="2952" spans="1:16" x14ac:dyDescent="0.2">
      <c r="A2952" t="s">
        <v>270</v>
      </c>
      <c r="B2952" t="s">
        <v>272</v>
      </c>
      <c r="C2952" t="s">
        <v>140</v>
      </c>
      <c r="E2952">
        <v>0.26</v>
      </c>
      <c r="F2952">
        <v>0.31</v>
      </c>
      <c r="G2952">
        <v>3.6</v>
      </c>
      <c r="H2952">
        <v>2.0499999999999998</v>
      </c>
      <c r="I2952">
        <v>7.46</v>
      </c>
      <c r="J2952">
        <v>14.69</v>
      </c>
      <c r="K2952">
        <v>14.68</v>
      </c>
      <c r="L2952">
        <v>16.29</v>
      </c>
      <c r="M2952">
        <v>22.7</v>
      </c>
      <c r="N2952">
        <v>37.81</v>
      </c>
      <c r="O2952">
        <v>63.59</v>
      </c>
      <c r="P2952">
        <v>89.16</v>
      </c>
    </row>
    <row r="2953" spans="1:16" x14ac:dyDescent="0.2">
      <c r="A2953" t="s">
        <v>270</v>
      </c>
      <c r="B2953" t="s">
        <v>346</v>
      </c>
      <c r="C2953" t="s">
        <v>140</v>
      </c>
      <c r="E2953">
        <v>9.0299999999999994</v>
      </c>
      <c r="F2953">
        <v>11.23</v>
      </c>
      <c r="G2953">
        <v>9.26</v>
      </c>
      <c r="H2953">
        <v>8.56</v>
      </c>
      <c r="I2953">
        <v>6.3</v>
      </c>
      <c r="J2953">
        <v>7.2</v>
      </c>
      <c r="K2953">
        <v>12.79</v>
      </c>
      <c r="L2953">
        <v>11.05</v>
      </c>
      <c r="M2953">
        <v>12.85</v>
      </c>
      <c r="N2953">
        <v>25.23</v>
      </c>
      <c r="O2953">
        <v>20.36</v>
      </c>
      <c r="P2953">
        <v>15.31</v>
      </c>
    </row>
    <row r="2954" spans="1:16" x14ac:dyDescent="0.2">
      <c r="A2954" t="s">
        <v>270</v>
      </c>
      <c r="B2954" t="s">
        <v>347</v>
      </c>
      <c r="C2954" t="s">
        <v>140</v>
      </c>
      <c r="E2954">
        <v>253</v>
      </c>
      <c r="F2954">
        <v>255.3</v>
      </c>
      <c r="G2954">
        <v>263.70999999999998</v>
      </c>
      <c r="H2954">
        <v>273.27999999999997</v>
      </c>
      <c r="I2954">
        <v>285.76</v>
      </c>
      <c r="J2954">
        <v>304.93</v>
      </c>
      <c r="K2954">
        <v>310.8</v>
      </c>
      <c r="L2954">
        <v>319.08999999999997</v>
      </c>
      <c r="M2954">
        <v>330.23</v>
      </c>
      <c r="N2954">
        <v>365.36</v>
      </c>
      <c r="O2954">
        <v>378.21</v>
      </c>
      <c r="P2954">
        <v>413.87</v>
      </c>
    </row>
    <row r="2955" spans="1:16" x14ac:dyDescent="0.2">
      <c r="A2955" t="s">
        <v>272</v>
      </c>
      <c r="B2955" t="s">
        <v>202</v>
      </c>
      <c r="C2955" t="s">
        <v>140</v>
      </c>
      <c r="E2955">
        <v>0.03</v>
      </c>
      <c r="F2955">
        <v>0.02</v>
      </c>
      <c r="G2955">
        <v>0.37</v>
      </c>
      <c r="H2955">
        <v>0.25</v>
      </c>
      <c r="I2955">
        <v>1.24</v>
      </c>
      <c r="J2955">
        <v>2.19</v>
      </c>
      <c r="K2955">
        <v>2.09</v>
      </c>
      <c r="L2955">
        <v>2.33</v>
      </c>
      <c r="M2955">
        <v>2.75</v>
      </c>
      <c r="N2955">
        <v>3.8</v>
      </c>
      <c r="O2955">
        <v>4.84</v>
      </c>
      <c r="P2955">
        <v>6.25</v>
      </c>
    </row>
    <row r="2956" spans="1:16" x14ac:dyDescent="0.2">
      <c r="A2956" t="s">
        <v>272</v>
      </c>
      <c r="B2956" t="s">
        <v>203</v>
      </c>
      <c r="C2956" t="s">
        <v>140</v>
      </c>
      <c r="E2956">
        <v>0</v>
      </c>
      <c r="F2956">
        <v>0</v>
      </c>
      <c r="G2956">
        <v>0.5</v>
      </c>
      <c r="H2956">
        <v>0.54</v>
      </c>
      <c r="I2956">
        <v>0.99</v>
      </c>
      <c r="J2956">
        <v>1.57</v>
      </c>
      <c r="K2956">
        <v>1.72</v>
      </c>
      <c r="L2956">
        <v>2.0099999999999998</v>
      </c>
      <c r="M2956">
        <v>3</v>
      </c>
      <c r="N2956">
        <v>3.85</v>
      </c>
      <c r="O2956">
        <v>5.78</v>
      </c>
      <c r="P2956">
        <v>6.97</v>
      </c>
    </row>
    <row r="2957" spans="1:16" x14ac:dyDescent="0.2">
      <c r="A2957" t="s">
        <v>272</v>
      </c>
      <c r="B2957" t="s">
        <v>204</v>
      </c>
      <c r="C2957" t="s">
        <v>140</v>
      </c>
      <c r="E2957">
        <v>0</v>
      </c>
      <c r="F2957">
        <v>0</v>
      </c>
      <c r="G2957">
        <v>0</v>
      </c>
      <c r="H2957">
        <v>0</v>
      </c>
      <c r="I2957">
        <v>1.36</v>
      </c>
      <c r="J2957">
        <v>1.65</v>
      </c>
      <c r="K2957">
        <v>1.62</v>
      </c>
      <c r="L2957">
        <v>2.0099999999999998</v>
      </c>
      <c r="M2957">
        <v>3.31</v>
      </c>
      <c r="N2957">
        <v>4.1100000000000003</v>
      </c>
      <c r="O2957">
        <v>11.57</v>
      </c>
      <c r="P2957">
        <v>26.14</v>
      </c>
    </row>
    <row r="2958" spans="1:16" x14ac:dyDescent="0.2">
      <c r="A2958" t="s">
        <v>272</v>
      </c>
      <c r="B2958" t="s">
        <v>205</v>
      </c>
      <c r="C2958" t="s">
        <v>140</v>
      </c>
      <c r="E2958">
        <v>0.24</v>
      </c>
      <c r="F2958">
        <v>0.28999999999999998</v>
      </c>
      <c r="G2958">
        <v>2.73</v>
      </c>
      <c r="H2958">
        <v>1.26</v>
      </c>
      <c r="I2958">
        <v>3.87</v>
      </c>
      <c r="J2958">
        <v>9.2799999999999994</v>
      </c>
      <c r="K2958">
        <v>9.26</v>
      </c>
      <c r="L2958">
        <v>9.9499999999999993</v>
      </c>
      <c r="M2958">
        <v>13.64</v>
      </c>
      <c r="N2958">
        <v>26.06</v>
      </c>
      <c r="O2958">
        <v>41.4</v>
      </c>
      <c r="P2958">
        <v>49.81</v>
      </c>
    </row>
    <row r="2959" spans="1:16" x14ac:dyDescent="0.2">
      <c r="A2959" t="s">
        <v>259</v>
      </c>
      <c r="B2959" t="s">
        <v>348</v>
      </c>
      <c r="C2959" t="s">
        <v>140</v>
      </c>
      <c r="E2959">
        <v>0.91</v>
      </c>
      <c r="F2959">
        <v>0.86</v>
      </c>
      <c r="G2959">
        <v>1.21</v>
      </c>
      <c r="H2959">
        <v>1.49</v>
      </c>
      <c r="I2959">
        <v>1.35</v>
      </c>
      <c r="J2959">
        <v>0.94</v>
      </c>
      <c r="K2959">
        <v>0.57999999999999996</v>
      </c>
      <c r="L2959">
        <v>0.56000000000000005</v>
      </c>
      <c r="M2959">
        <v>1.26</v>
      </c>
      <c r="N2959">
        <v>1.1499999999999999</v>
      </c>
      <c r="O2959">
        <v>1.17</v>
      </c>
      <c r="P2959">
        <v>4.9800000000000004</v>
      </c>
    </row>
    <row r="2960" spans="1:16" x14ac:dyDescent="0.2">
      <c r="A2960" t="s">
        <v>259</v>
      </c>
      <c r="B2960" t="s">
        <v>261</v>
      </c>
      <c r="C2960" t="s">
        <v>140</v>
      </c>
      <c r="D2960">
        <v>897253</v>
      </c>
      <c r="E2960">
        <v>49024</v>
      </c>
      <c r="F2960">
        <v>51250</v>
      </c>
      <c r="G2960">
        <v>49141</v>
      </c>
      <c r="H2960">
        <v>50428</v>
      </c>
      <c r="I2960">
        <v>50795</v>
      </c>
      <c r="J2960">
        <v>52071</v>
      </c>
      <c r="K2960">
        <v>54372</v>
      </c>
      <c r="L2960">
        <v>54965</v>
      </c>
      <c r="M2960">
        <v>53434</v>
      </c>
      <c r="N2960">
        <v>56413</v>
      </c>
      <c r="O2960">
        <v>56260</v>
      </c>
      <c r="P2960">
        <v>59352</v>
      </c>
    </row>
    <row r="2961" spans="1:16" x14ac:dyDescent="0.2">
      <c r="A2961" t="s">
        <v>259</v>
      </c>
      <c r="B2961" t="s">
        <v>178</v>
      </c>
      <c r="C2961" t="s">
        <v>140</v>
      </c>
      <c r="D2961">
        <v>829096</v>
      </c>
      <c r="E2961">
        <v>46479</v>
      </c>
      <c r="F2961">
        <v>48508</v>
      </c>
      <c r="G2961">
        <v>46306</v>
      </c>
      <c r="H2961">
        <v>47165</v>
      </c>
      <c r="I2961">
        <v>47127</v>
      </c>
      <c r="J2961">
        <v>48036</v>
      </c>
      <c r="K2961">
        <v>50173</v>
      </c>
      <c r="L2961">
        <v>50618</v>
      </c>
      <c r="M2961">
        <v>48954</v>
      </c>
      <c r="N2961">
        <v>51996</v>
      </c>
      <c r="O2961">
        <v>51717</v>
      </c>
      <c r="P2961">
        <v>54231</v>
      </c>
    </row>
    <row r="2962" spans="1:16" x14ac:dyDescent="0.2">
      <c r="A2962" t="s">
        <v>259</v>
      </c>
      <c r="B2962" t="s">
        <v>349</v>
      </c>
      <c r="C2962" t="s">
        <v>140</v>
      </c>
      <c r="E2962">
        <v>0</v>
      </c>
      <c r="F2962">
        <v>0</v>
      </c>
      <c r="G2962">
        <v>0</v>
      </c>
      <c r="H2962">
        <v>13</v>
      </c>
      <c r="I2962">
        <v>13</v>
      </c>
      <c r="J2962">
        <v>13</v>
      </c>
      <c r="K2962">
        <v>13</v>
      </c>
      <c r="L2962">
        <v>13</v>
      </c>
      <c r="M2962">
        <v>13</v>
      </c>
      <c r="N2962">
        <v>23</v>
      </c>
      <c r="O2962">
        <v>23</v>
      </c>
      <c r="P2962">
        <v>23</v>
      </c>
    </row>
    <row r="2963" spans="1:16" x14ac:dyDescent="0.2">
      <c r="A2963" t="s">
        <v>350</v>
      </c>
      <c r="B2963" t="s">
        <v>193</v>
      </c>
      <c r="C2963" t="s">
        <v>140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</row>
    <row r="2964" spans="1:16" x14ac:dyDescent="0.2">
      <c r="A2964" t="s">
        <v>350</v>
      </c>
      <c r="B2964" t="s">
        <v>351</v>
      </c>
      <c r="C2964" t="s">
        <v>140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</row>
    <row r="2965" spans="1:16" x14ac:dyDescent="0.2">
      <c r="A2965" t="s">
        <v>350</v>
      </c>
      <c r="B2965" t="s">
        <v>352</v>
      </c>
      <c r="C2965" t="s">
        <v>140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</row>
    <row r="2966" spans="1:16" x14ac:dyDescent="0.2">
      <c r="A2966" t="s">
        <v>350</v>
      </c>
      <c r="B2966" t="s">
        <v>195</v>
      </c>
      <c r="C2966" t="s">
        <v>140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</row>
    <row r="2967" spans="1:16" x14ac:dyDescent="0.2">
      <c r="A2967" t="s">
        <v>350</v>
      </c>
      <c r="B2967" t="s">
        <v>196</v>
      </c>
      <c r="C2967" t="s">
        <v>140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</row>
    <row r="2968" spans="1:16" x14ac:dyDescent="0.2">
      <c r="A2968" t="s">
        <v>350</v>
      </c>
      <c r="B2968" t="s">
        <v>197</v>
      </c>
      <c r="C2968" t="s">
        <v>140</v>
      </c>
      <c r="E2968">
        <v>0</v>
      </c>
      <c r="F2968">
        <v>0</v>
      </c>
      <c r="G2968">
        <v>346</v>
      </c>
      <c r="H2968">
        <v>472</v>
      </c>
      <c r="I2968">
        <v>472</v>
      </c>
      <c r="J2968">
        <v>713</v>
      </c>
      <c r="K2968">
        <v>713</v>
      </c>
      <c r="L2968">
        <v>713</v>
      </c>
      <c r="M2968">
        <v>713</v>
      </c>
      <c r="N2968">
        <v>713</v>
      </c>
      <c r="O2968">
        <v>713</v>
      </c>
      <c r="P2968">
        <v>713</v>
      </c>
    </row>
    <row r="2969" spans="1:16" x14ac:dyDescent="0.2">
      <c r="A2969" t="s">
        <v>350</v>
      </c>
      <c r="B2969" t="s">
        <v>198</v>
      </c>
      <c r="C2969" t="s">
        <v>140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</row>
    <row r="2970" spans="1:16" x14ac:dyDescent="0.2">
      <c r="A2970" t="s">
        <v>350</v>
      </c>
      <c r="B2970" t="s">
        <v>199</v>
      </c>
      <c r="C2970" t="s">
        <v>140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</row>
    <row r="2971" spans="1:16" x14ac:dyDescent="0.2">
      <c r="A2971" t="s">
        <v>350</v>
      </c>
      <c r="B2971" t="s">
        <v>200</v>
      </c>
      <c r="C2971" t="s">
        <v>140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</row>
    <row r="2972" spans="1:16" x14ac:dyDescent="0.2">
      <c r="A2972" t="s">
        <v>350</v>
      </c>
      <c r="B2972" t="s">
        <v>201</v>
      </c>
      <c r="C2972" t="s">
        <v>140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</row>
    <row r="2973" spans="1:16" x14ac:dyDescent="0.2">
      <c r="A2973" t="s">
        <v>350</v>
      </c>
      <c r="B2973" t="s">
        <v>202</v>
      </c>
      <c r="C2973" t="s">
        <v>140</v>
      </c>
      <c r="E2973">
        <v>41</v>
      </c>
      <c r="F2973">
        <v>53</v>
      </c>
      <c r="G2973">
        <v>134</v>
      </c>
      <c r="H2973">
        <v>134</v>
      </c>
      <c r="I2973">
        <v>445</v>
      </c>
      <c r="J2973">
        <v>703</v>
      </c>
      <c r="K2973">
        <v>703</v>
      </c>
      <c r="L2973">
        <v>703</v>
      </c>
      <c r="M2973">
        <v>703</v>
      </c>
      <c r="N2973">
        <v>703</v>
      </c>
      <c r="O2973">
        <v>703</v>
      </c>
      <c r="P2973">
        <v>703</v>
      </c>
    </row>
    <row r="2974" spans="1:16" x14ac:dyDescent="0.2">
      <c r="A2974" t="s">
        <v>350</v>
      </c>
      <c r="B2974" t="s">
        <v>203</v>
      </c>
      <c r="C2974" t="s">
        <v>140</v>
      </c>
      <c r="E2974">
        <v>0</v>
      </c>
      <c r="F2974">
        <v>0</v>
      </c>
      <c r="G2974">
        <v>439</v>
      </c>
      <c r="H2974">
        <v>702</v>
      </c>
      <c r="I2974">
        <v>906</v>
      </c>
      <c r="J2974">
        <v>906</v>
      </c>
      <c r="K2974">
        <v>906</v>
      </c>
      <c r="L2974">
        <v>1146</v>
      </c>
      <c r="M2974">
        <v>1314</v>
      </c>
      <c r="N2974">
        <v>1314</v>
      </c>
      <c r="O2974">
        <v>1314</v>
      </c>
      <c r="P2974">
        <v>1314</v>
      </c>
    </row>
    <row r="2975" spans="1:16" x14ac:dyDescent="0.2">
      <c r="A2975" t="s">
        <v>350</v>
      </c>
      <c r="B2975" t="s">
        <v>204</v>
      </c>
      <c r="C2975" t="s">
        <v>140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</row>
    <row r="2976" spans="1:16" x14ac:dyDescent="0.2">
      <c r="A2976" t="s">
        <v>350</v>
      </c>
      <c r="B2976" t="s">
        <v>205</v>
      </c>
      <c r="C2976" t="s">
        <v>140</v>
      </c>
      <c r="E2976">
        <v>244</v>
      </c>
      <c r="F2976">
        <v>495</v>
      </c>
      <c r="G2976">
        <v>715</v>
      </c>
      <c r="H2976">
        <v>828</v>
      </c>
      <c r="I2976">
        <v>828</v>
      </c>
      <c r="J2976">
        <v>1193</v>
      </c>
      <c r="K2976">
        <v>1337</v>
      </c>
      <c r="L2976">
        <v>1392</v>
      </c>
      <c r="M2976">
        <v>1392</v>
      </c>
      <c r="N2976">
        <v>1797</v>
      </c>
      <c r="O2976">
        <v>1797</v>
      </c>
      <c r="P2976">
        <v>1834</v>
      </c>
    </row>
    <row r="2977" spans="1:17" x14ac:dyDescent="0.2">
      <c r="A2977" t="s">
        <v>350</v>
      </c>
      <c r="B2977" t="s">
        <v>206</v>
      </c>
      <c r="C2977" t="s">
        <v>140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</row>
    <row r="2978" spans="1:17" x14ac:dyDescent="0.2">
      <c r="A2978" t="s">
        <v>350</v>
      </c>
      <c r="B2978" t="s">
        <v>207</v>
      </c>
      <c r="C2978" t="s">
        <v>140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</row>
    <row r="2979" spans="1:17" x14ac:dyDescent="0.2">
      <c r="A2979" t="s">
        <v>350</v>
      </c>
      <c r="B2979" t="s">
        <v>208</v>
      </c>
      <c r="C2979" t="s">
        <v>140</v>
      </c>
      <c r="E2979">
        <v>677</v>
      </c>
      <c r="F2979">
        <v>698</v>
      </c>
      <c r="G2979">
        <v>731</v>
      </c>
      <c r="H2979">
        <v>853</v>
      </c>
      <c r="I2979">
        <v>853</v>
      </c>
      <c r="J2979">
        <v>853</v>
      </c>
      <c r="K2979">
        <v>853</v>
      </c>
      <c r="L2979">
        <v>853</v>
      </c>
      <c r="M2979">
        <v>853</v>
      </c>
      <c r="N2979">
        <v>853</v>
      </c>
      <c r="O2979">
        <v>853</v>
      </c>
      <c r="P2979">
        <v>853</v>
      </c>
    </row>
    <row r="2980" spans="1:17" x14ac:dyDescent="0.2">
      <c r="A2980" t="s">
        <v>350</v>
      </c>
      <c r="B2980" t="s">
        <v>209</v>
      </c>
      <c r="C2980" t="s">
        <v>140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50</v>
      </c>
      <c r="K2980">
        <v>398</v>
      </c>
      <c r="L2980">
        <v>520</v>
      </c>
      <c r="M2980">
        <v>615</v>
      </c>
      <c r="N2980">
        <v>1379</v>
      </c>
      <c r="O2980">
        <v>1379</v>
      </c>
      <c r="P2980">
        <v>1379</v>
      </c>
    </row>
    <row r="2981" spans="1:17" x14ac:dyDescent="0.2">
      <c r="A2981" t="s">
        <v>350</v>
      </c>
      <c r="B2981" t="s">
        <v>210</v>
      </c>
      <c r="C2981" t="s">
        <v>140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</row>
    <row r="2982" spans="1:17" x14ac:dyDescent="0.2">
      <c r="A2982" t="s">
        <v>350</v>
      </c>
      <c r="B2982" t="s">
        <v>211</v>
      </c>
      <c r="C2982" t="s">
        <v>140</v>
      </c>
      <c r="E2982">
        <v>0</v>
      </c>
      <c r="F2982">
        <v>38</v>
      </c>
      <c r="G2982">
        <v>38</v>
      </c>
      <c r="H2982">
        <v>557</v>
      </c>
      <c r="I2982">
        <v>557</v>
      </c>
      <c r="J2982">
        <v>557</v>
      </c>
      <c r="K2982">
        <v>557</v>
      </c>
      <c r="L2982">
        <v>557</v>
      </c>
      <c r="M2982">
        <v>557</v>
      </c>
      <c r="N2982">
        <v>557</v>
      </c>
      <c r="O2982">
        <v>557</v>
      </c>
      <c r="P2982">
        <v>557</v>
      </c>
    </row>
    <row r="2983" spans="1:17" x14ac:dyDescent="0.2">
      <c r="A2983" t="s">
        <v>350</v>
      </c>
      <c r="B2983" t="s">
        <v>212</v>
      </c>
      <c r="C2983" t="s">
        <v>140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</row>
    <row r="2984" spans="1:17" x14ac:dyDescent="0.2">
      <c r="A2984" t="s">
        <v>350</v>
      </c>
      <c r="B2984" t="s">
        <v>213</v>
      </c>
      <c r="C2984" t="s">
        <v>140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</row>
    <row r="2985" spans="1:17" x14ac:dyDescent="0.2">
      <c r="A2985" t="s">
        <v>350</v>
      </c>
      <c r="B2985" t="s">
        <v>342</v>
      </c>
      <c r="C2985" t="s">
        <v>140</v>
      </c>
      <c r="E2985">
        <v>963</v>
      </c>
      <c r="F2985">
        <v>1284</v>
      </c>
      <c r="G2985">
        <v>2403</v>
      </c>
      <c r="H2985">
        <v>3546</v>
      </c>
      <c r="I2985">
        <v>4060</v>
      </c>
      <c r="J2985">
        <v>4975</v>
      </c>
      <c r="K2985">
        <v>5467</v>
      </c>
      <c r="L2985">
        <v>5884</v>
      </c>
      <c r="M2985">
        <v>6147</v>
      </c>
      <c r="N2985">
        <v>7316</v>
      </c>
      <c r="O2985">
        <v>7316</v>
      </c>
      <c r="P2985">
        <v>7353</v>
      </c>
    </row>
    <row r="2986" spans="1:17" x14ac:dyDescent="0.2">
      <c r="A2986" t="s">
        <v>230</v>
      </c>
      <c r="B2986" t="s">
        <v>353</v>
      </c>
      <c r="C2986" t="s">
        <v>140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1</v>
      </c>
      <c r="Q2986">
        <v>10360</v>
      </c>
    </row>
    <row r="2987" spans="1:17" x14ac:dyDescent="0.2">
      <c r="A2987" t="s">
        <v>230</v>
      </c>
      <c r="B2987" t="s">
        <v>354</v>
      </c>
      <c r="C2987" t="s">
        <v>140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0.73</v>
      </c>
      <c r="P2987">
        <v>1</v>
      </c>
      <c r="Q2987">
        <v>11010</v>
      </c>
    </row>
    <row r="2988" spans="1:17" x14ac:dyDescent="0.2">
      <c r="A2988" t="s">
        <v>230</v>
      </c>
      <c r="B2988" t="s">
        <v>355</v>
      </c>
      <c r="C2988" t="s">
        <v>140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1</v>
      </c>
      <c r="M2988">
        <v>1</v>
      </c>
      <c r="N2988">
        <v>1</v>
      </c>
      <c r="O2988">
        <v>1</v>
      </c>
      <c r="P2988">
        <v>1</v>
      </c>
      <c r="Q2988">
        <v>2680</v>
      </c>
    </row>
    <row r="2989" spans="1:17" x14ac:dyDescent="0.2">
      <c r="A2989" t="s">
        <v>230</v>
      </c>
      <c r="B2989" t="s">
        <v>356</v>
      </c>
      <c r="C2989" t="s">
        <v>140</v>
      </c>
      <c r="E2989">
        <v>0</v>
      </c>
      <c r="F2989">
        <v>0</v>
      </c>
      <c r="G2989">
        <v>0</v>
      </c>
      <c r="H2989">
        <v>0</v>
      </c>
      <c r="I2989">
        <v>1</v>
      </c>
      <c r="J2989">
        <v>1</v>
      </c>
      <c r="K2989">
        <v>1</v>
      </c>
      <c r="L2989">
        <v>1</v>
      </c>
      <c r="M2989">
        <v>1</v>
      </c>
      <c r="N2989">
        <v>1</v>
      </c>
      <c r="O2989">
        <v>1</v>
      </c>
      <c r="P2989">
        <v>1</v>
      </c>
      <c r="Q2989">
        <v>4875</v>
      </c>
    </row>
    <row r="2990" spans="1:17" x14ac:dyDescent="0.2">
      <c r="A2990" t="s">
        <v>340</v>
      </c>
      <c r="B2990" t="s">
        <v>193</v>
      </c>
      <c r="C2990" t="s">
        <v>139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</row>
    <row r="2991" spans="1:17" x14ac:dyDescent="0.2">
      <c r="A2991" t="s">
        <v>340</v>
      </c>
      <c r="B2991" t="s">
        <v>194</v>
      </c>
      <c r="C2991" t="s">
        <v>139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</row>
    <row r="2992" spans="1:17" x14ac:dyDescent="0.2">
      <c r="A2992" t="s">
        <v>340</v>
      </c>
      <c r="B2992" t="s">
        <v>195</v>
      </c>
      <c r="C2992" t="s">
        <v>139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</row>
    <row r="2993" spans="1:16" x14ac:dyDescent="0.2">
      <c r="A2993" t="s">
        <v>340</v>
      </c>
      <c r="B2993" t="s">
        <v>196</v>
      </c>
      <c r="C2993" t="s">
        <v>139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</row>
    <row r="2994" spans="1:16" x14ac:dyDescent="0.2">
      <c r="A2994" t="s">
        <v>340</v>
      </c>
      <c r="B2994" t="s">
        <v>197</v>
      </c>
      <c r="C2994" t="s">
        <v>139</v>
      </c>
      <c r="E2994">
        <v>0</v>
      </c>
      <c r="F2994">
        <v>0</v>
      </c>
      <c r="G2994">
        <v>0.78</v>
      </c>
      <c r="H2994">
        <v>1.8</v>
      </c>
      <c r="I2994">
        <v>1.8</v>
      </c>
      <c r="J2994">
        <v>1.8</v>
      </c>
      <c r="K2994">
        <v>1.8</v>
      </c>
      <c r="L2994">
        <v>1.8</v>
      </c>
      <c r="M2994">
        <v>1.8</v>
      </c>
      <c r="N2994">
        <v>1.8</v>
      </c>
      <c r="O2994">
        <v>1.8</v>
      </c>
      <c r="P2994">
        <v>1.8</v>
      </c>
    </row>
    <row r="2995" spans="1:16" x14ac:dyDescent="0.2">
      <c r="A2995" t="s">
        <v>340</v>
      </c>
      <c r="B2995" t="s">
        <v>198</v>
      </c>
      <c r="C2995" t="s">
        <v>139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</row>
    <row r="2996" spans="1:16" x14ac:dyDescent="0.2">
      <c r="A2996" t="s">
        <v>340</v>
      </c>
      <c r="B2996" t="s">
        <v>199</v>
      </c>
      <c r="C2996" t="s">
        <v>139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</row>
    <row r="2997" spans="1:16" x14ac:dyDescent="0.2">
      <c r="A2997" t="s">
        <v>340</v>
      </c>
      <c r="B2997" t="s">
        <v>200</v>
      </c>
      <c r="C2997" t="s">
        <v>139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</row>
    <row r="2998" spans="1:16" x14ac:dyDescent="0.2">
      <c r="A2998" t="s">
        <v>340</v>
      </c>
      <c r="B2998" t="s">
        <v>201</v>
      </c>
      <c r="C2998" t="s">
        <v>139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</row>
    <row r="2999" spans="1:16" x14ac:dyDescent="0.2">
      <c r="A2999" t="s">
        <v>340</v>
      </c>
      <c r="B2999" t="s">
        <v>202</v>
      </c>
      <c r="C2999" t="s">
        <v>139</v>
      </c>
      <c r="E2999">
        <v>0.31</v>
      </c>
      <c r="F2999">
        <v>0.31</v>
      </c>
      <c r="G2999">
        <v>0.62</v>
      </c>
      <c r="H2999">
        <v>0.62</v>
      </c>
      <c r="I2999">
        <v>1.76</v>
      </c>
      <c r="J2999">
        <v>2</v>
      </c>
      <c r="K2999">
        <v>2</v>
      </c>
      <c r="L2999">
        <v>2</v>
      </c>
      <c r="M2999">
        <v>2</v>
      </c>
      <c r="N2999">
        <v>2</v>
      </c>
      <c r="O2999">
        <v>2</v>
      </c>
      <c r="P2999">
        <v>2</v>
      </c>
    </row>
    <row r="3000" spans="1:16" x14ac:dyDescent="0.2">
      <c r="A3000" t="s">
        <v>340</v>
      </c>
      <c r="B3000" t="s">
        <v>203</v>
      </c>
      <c r="C3000" t="s">
        <v>139</v>
      </c>
      <c r="E3000">
        <v>0</v>
      </c>
      <c r="F3000">
        <v>0</v>
      </c>
      <c r="G3000">
        <v>0</v>
      </c>
      <c r="H3000">
        <v>2.82</v>
      </c>
      <c r="I3000">
        <v>4.32</v>
      </c>
      <c r="J3000">
        <v>4.32</v>
      </c>
      <c r="K3000">
        <v>4.32</v>
      </c>
      <c r="L3000">
        <v>5</v>
      </c>
      <c r="M3000">
        <v>5</v>
      </c>
      <c r="N3000">
        <v>5</v>
      </c>
      <c r="O3000">
        <v>5</v>
      </c>
      <c r="P3000">
        <v>5</v>
      </c>
    </row>
    <row r="3001" spans="1:16" x14ac:dyDescent="0.2">
      <c r="A3001" t="s">
        <v>340</v>
      </c>
      <c r="B3001" t="s">
        <v>204</v>
      </c>
      <c r="C3001" t="s">
        <v>139</v>
      </c>
      <c r="E3001">
        <v>0</v>
      </c>
      <c r="F3001">
        <v>0</v>
      </c>
      <c r="G3001">
        <v>0</v>
      </c>
      <c r="H3001">
        <v>0</v>
      </c>
      <c r="I3001">
        <v>4.88</v>
      </c>
      <c r="J3001">
        <v>4.88</v>
      </c>
      <c r="K3001">
        <v>4.88</v>
      </c>
      <c r="L3001">
        <v>4.88</v>
      </c>
      <c r="M3001">
        <v>7.56</v>
      </c>
      <c r="N3001">
        <v>7.56</v>
      </c>
      <c r="O3001">
        <v>15.56</v>
      </c>
      <c r="P3001">
        <v>25</v>
      </c>
    </row>
    <row r="3002" spans="1:16" x14ac:dyDescent="0.2">
      <c r="A3002" t="s">
        <v>340</v>
      </c>
      <c r="B3002" t="s">
        <v>205</v>
      </c>
      <c r="C3002" t="s">
        <v>139</v>
      </c>
      <c r="E3002">
        <v>3</v>
      </c>
      <c r="F3002">
        <v>6</v>
      </c>
      <c r="G3002">
        <v>9</v>
      </c>
      <c r="H3002">
        <v>12.87</v>
      </c>
      <c r="I3002">
        <v>12.87</v>
      </c>
      <c r="J3002">
        <v>20.89</v>
      </c>
      <c r="K3002">
        <v>22.21</v>
      </c>
      <c r="L3002">
        <v>26.11</v>
      </c>
      <c r="M3002">
        <v>26.11</v>
      </c>
      <c r="N3002">
        <v>36.630000000000003</v>
      </c>
      <c r="O3002">
        <v>36.630000000000003</v>
      </c>
      <c r="P3002">
        <v>53.12</v>
      </c>
    </row>
    <row r="3003" spans="1:16" x14ac:dyDescent="0.2">
      <c r="A3003" t="s">
        <v>340</v>
      </c>
      <c r="B3003" t="s">
        <v>206</v>
      </c>
      <c r="C3003" t="s">
        <v>139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</row>
    <row r="3004" spans="1:16" x14ac:dyDescent="0.2">
      <c r="A3004" t="s">
        <v>340</v>
      </c>
      <c r="B3004" t="s">
        <v>207</v>
      </c>
      <c r="C3004" t="s">
        <v>139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</row>
    <row r="3005" spans="1:16" x14ac:dyDescent="0.2">
      <c r="A3005" t="s">
        <v>340</v>
      </c>
      <c r="B3005" t="s">
        <v>208</v>
      </c>
      <c r="C3005" t="s">
        <v>139</v>
      </c>
      <c r="E3005">
        <v>4.32</v>
      </c>
      <c r="F3005">
        <v>4.76</v>
      </c>
      <c r="G3005">
        <v>5.92</v>
      </c>
      <c r="H3005">
        <v>7.39</v>
      </c>
      <c r="I3005">
        <v>7.39</v>
      </c>
      <c r="J3005">
        <v>7.39</v>
      </c>
      <c r="K3005">
        <v>7.39</v>
      </c>
      <c r="L3005">
        <v>7.39</v>
      </c>
      <c r="M3005">
        <v>8.0399999999999991</v>
      </c>
      <c r="N3005">
        <v>12.87</v>
      </c>
      <c r="O3005">
        <v>12.87</v>
      </c>
      <c r="P3005">
        <v>12.87</v>
      </c>
    </row>
    <row r="3006" spans="1:16" x14ac:dyDescent="0.2">
      <c r="A3006" t="s">
        <v>340</v>
      </c>
      <c r="B3006" t="s">
        <v>209</v>
      </c>
      <c r="C3006" t="s">
        <v>139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3.01</v>
      </c>
      <c r="K3006">
        <v>5.53</v>
      </c>
      <c r="L3006">
        <v>6.36</v>
      </c>
      <c r="M3006">
        <v>6.36</v>
      </c>
      <c r="N3006">
        <v>10.52</v>
      </c>
      <c r="O3006">
        <v>10.52</v>
      </c>
      <c r="P3006">
        <v>20.170000000000002</v>
      </c>
    </row>
    <row r="3007" spans="1:16" x14ac:dyDescent="0.2">
      <c r="A3007" t="s">
        <v>340</v>
      </c>
      <c r="B3007" t="s">
        <v>210</v>
      </c>
      <c r="C3007" t="s">
        <v>139</v>
      </c>
      <c r="E3007">
        <v>0</v>
      </c>
      <c r="F3007">
        <v>0</v>
      </c>
      <c r="G3007">
        <v>0</v>
      </c>
      <c r="H3007">
        <v>0.5</v>
      </c>
      <c r="I3007">
        <v>0.5</v>
      </c>
      <c r="J3007">
        <v>0.5</v>
      </c>
      <c r="K3007">
        <v>0.5</v>
      </c>
      <c r="L3007">
        <v>0.5</v>
      </c>
      <c r="M3007">
        <v>0.5</v>
      </c>
      <c r="N3007">
        <v>0.5</v>
      </c>
      <c r="O3007">
        <v>0.5</v>
      </c>
      <c r="P3007">
        <v>0.5</v>
      </c>
    </row>
    <row r="3008" spans="1:16" x14ac:dyDescent="0.2">
      <c r="A3008" t="s">
        <v>340</v>
      </c>
      <c r="B3008" t="s">
        <v>211</v>
      </c>
      <c r="C3008" t="s">
        <v>139</v>
      </c>
      <c r="E3008">
        <v>0</v>
      </c>
      <c r="F3008">
        <v>0</v>
      </c>
      <c r="G3008">
        <v>0</v>
      </c>
      <c r="H3008">
        <v>0.5</v>
      </c>
      <c r="I3008">
        <v>0.5</v>
      </c>
      <c r="J3008">
        <v>0.5</v>
      </c>
      <c r="K3008">
        <v>0.5</v>
      </c>
      <c r="L3008">
        <v>0.5</v>
      </c>
      <c r="M3008">
        <v>0.5</v>
      </c>
      <c r="N3008">
        <v>0.5</v>
      </c>
      <c r="O3008">
        <v>0.5</v>
      </c>
      <c r="P3008">
        <v>0.5</v>
      </c>
    </row>
    <row r="3009" spans="1:16" x14ac:dyDescent="0.2">
      <c r="A3009" t="s">
        <v>340</v>
      </c>
      <c r="B3009" t="s">
        <v>212</v>
      </c>
      <c r="C3009" t="s">
        <v>139</v>
      </c>
      <c r="E3009">
        <v>0.03</v>
      </c>
      <c r="F3009">
        <v>0.03</v>
      </c>
      <c r="G3009">
        <v>0.03</v>
      </c>
      <c r="H3009">
        <v>0.03</v>
      </c>
      <c r="I3009">
        <v>0.03</v>
      </c>
      <c r="J3009">
        <v>0.03</v>
      </c>
      <c r="K3009">
        <v>0.03</v>
      </c>
      <c r="L3009">
        <v>0</v>
      </c>
      <c r="M3009">
        <v>0</v>
      </c>
      <c r="N3009">
        <v>0</v>
      </c>
      <c r="O3009">
        <v>0</v>
      </c>
      <c r="P3009">
        <v>0</v>
      </c>
    </row>
    <row r="3010" spans="1:16" x14ac:dyDescent="0.2">
      <c r="A3010" t="s">
        <v>340</v>
      </c>
      <c r="B3010" t="s">
        <v>213</v>
      </c>
      <c r="C3010" t="s">
        <v>139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</row>
    <row r="3011" spans="1:16" x14ac:dyDescent="0.2">
      <c r="A3011" t="s">
        <v>340</v>
      </c>
      <c r="B3011" t="s">
        <v>218</v>
      </c>
      <c r="C3011" t="s">
        <v>139</v>
      </c>
      <c r="E3011">
        <v>-0.56999999999999995</v>
      </c>
      <c r="F3011">
        <v>-0.56999999999999995</v>
      </c>
      <c r="G3011">
        <v>-1.57</v>
      </c>
      <c r="H3011">
        <v>-1.57</v>
      </c>
      <c r="I3011">
        <v>-1.57</v>
      </c>
      <c r="J3011">
        <v>-1.57</v>
      </c>
      <c r="K3011">
        <v>-1.57</v>
      </c>
      <c r="L3011">
        <v>-1.57</v>
      </c>
      <c r="M3011">
        <v>-1.57</v>
      </c>
      <c r="N3011">
        <v>-1.57</v>
      </c>
      <c r="O3011">
        <v>-4.32</v>
      </c>
      <c r="P3011">
        <v>-10.06</v>
      </c>
    </row>
    <row r="3012" spans="1:16" x14ac:dyDescent="0.2">
      <c r="A3012" t="s">
        <v>340</v>
      </c>
      <c r="B3012" t="s">
        <v>342</v>
      </c>
      <c r="C3012" t="s">
        <v>139</v>
      </c>
      <c r="E3012">
        <v>7.1</v>
      </c>
      <c r="F3012">
        <v>10.53</v>
      </c>
      <c r="G3012">
        <v>14.78</v>
      </c>
      <c r="H3012">
        <v>24.97</v>
      </c>
      <c r="I3012">
        <v>32.479999999999997</v>
      </c>
      <c r="J3012">
        <v>43.75</v>
      </c>
      <c r="K3012">
        <v>47.59</v>
      </c>
      <c r="L3012">
        <v>52.97</v>
      </c>
      <c r="M3012">
        <v>56.3</v>
      </c>
      <c r="N3012">
        <v>75.8</v>
      </c>
      <c r="O3012">
        <v>81.05</v>
      </c>
      <c r="P3012">
        <v>110.89</v>
      </c>
    </row>
    <row r="3013" spans="1:16" x14ac:dyDescent="0.2">
      <c r="A3013" t="s">
        <v>266</v>
      </c>
      <c r="B3013" t="s">
        <v>267</v>
      </c>
      <c r="C3013" t="s">
        <v>139</v>
      </c>
      <c r="E3013">
        <v>202.31</v>
      </c>
      <c r="F3013">
        <v>204.45</v>
      </c>
      <c r="G3013">
        <v>206.75</v>
      </c>
      <c r="H3013">
        <v>212.74</v>
      </c>
      <c r="I3013">
        <v>220.24</v>
      </c>
      <c r="J3013">
        <v>229.66</v>
      </c>
      <c r="K3013">
        <v>235.18</v>
      </c>
      <c r="L3013">
        <v>240.63</v>
      </c>
      <c r="M3013">
        <v>246.15</v>
      </c>
      <c r="N3013">
        <v>269.82</v>
      </c>
      <c r="O3013">
        <v>276.22000000000003</v>
      </c>
      <c r="P3013">
        <v>295.94</v>
      </c>
    </row>
    <row r="3014" spans="1:16" x14ac:dyDescent="0.2">
      <c r="A3014" t="s">
        <v>270</v>
      </c>
      <c r="B3014" t="s">
        <v>193</v>
      </c>
      <c r="C3014" t="s">
        <v>139</v>
      </c>
      <c r="E3014">
        <v>2.96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</row>
    <row r="3015" spans="1:16" x14ac:dyDescent="0.2">
      <c r="A3015" t="s">
        <v>270</v>
      </c>
      <c r="B3015" t="s">
        <v>194</v>
      </c>
      <c r="C3015" t="s">
        <v>139</v>
      </c>
      <c r="E3015">
        <v>52.19</v>
      </c>
      <c r="F3015">
        <v>62.79</v>
      </c>
      <c r="G3015">
        <v>51.73</v>
      </c>
      <c r="H3015">
        <v>37.659999999999997</v>
      </c>
      <c r="I3015">
        <v>24.49</v>
      </c>
      <c r="J3015">
        <v>17.73</v>
      </c>
      <c r="K3015">
        <v>14.06</v>
      </c>
      <c r="L3015">
        <v>14.46</v>
      </c>
      <c r="M3015">
        <v>12.44</v>
      </c>
      <c r="N3015">
        <v>10</v>
      </c>
      <c r="O3015">
        <v>5.82</v>
      </c>
      <c r="P3015">
        <v>2.12</v>
      </c>
    </row>
    <row r="3016" spans="1:16" x14ac:dyDescent="0.2">
      <c r="A3016" t="s">
        <v>270</v>
      </c>
      <c r="B3016" t="s">
        <v>195</v>
      </c>
      <c r="C3016" t="s">
        <v>139</v>
      </c>
      <c r="E3016">
        <v>11.5</v>
      </c>
      <c r="F3016">
        <v>12.85</v>
      </c>
      <c r="G3016">
        <v>12.76</v>
      </c>
      <c r="H3016">
        <v>12.43</v>
      </c>
      <c r="I3016">
        <v>11.9</v>
      </c>
      <c r="J3016">
        <v>9.4700000000000006</v>
      </c>
      <c r="K3016">
        <v>8.08</v>
      </c>
      <c r="L3016">
        <v>6.88</v>
      </c>
      <c r="M3016">
        <v>5.66</v>
      </c>
      <c r="N3016">
        <v>1.06</v>
      </c>
      <c r="O3016">
        <v>0</v>
      </c>
      <c r="P3016">
        <v>0</v>
      </c>
    </row>
    <row r="3017" spans="1:16" x14ac:dyDescent="0.2">
      <c r="A3017" t="s">
        <v>270</v>
      </c>
      <c r="B3017" t="s">
        <v>196</v>
      </c>
      <c r="C3017" t="s">
        <v>139</v>
      </c>
      <c r="E3017">
        <v>23.6</v>
      </c>
      <c r="F3017">
        <v>5.09</v>
      </c>
      <c r="G3017">
        <v>5.09</v>
      </c>
      <c r="H3017">
        <v>5.1100000000000003</v>
      </c>
      <c r="I3017">
        <v>5.09</v>
      </c>
      <c r="J3017">
        <v>5.1100000000000003</v>
      </c>
      <c r="K3017">
        <v>5.09</v>
      </c>
      <c r="L3017">
        <v>5.09</v>
      </c>
      <c r="M3017">
        <v>5.09</v>
      </c>
      <c r="N3017">
        <v>5.09</v>
      </c>
      <c r="O3017">
        <v>5.1100000000000003</v>
      </c>
      <c r="P3017">
        <v>5.09</v>
      </c>
    </row>
    <row r="3018" spans="1:16" x14ac:dyDescent="0.2">
      <c r="A3018" t="s">
        <v>270</v>
      </c>
      <c r="B3018" t="s">
        <v>197</v>
      </c>
      <c r="C3018" t="s">
        <v>139</v>
      </c>
      <c r="E3018">
        <v>11.29</v>
      </c>
      <c r="F3018">
        <v>11.25</v>
      </c>
      <c r="G3018">
        <v>17.27</v>
      </c>
      <c r="H3018">
        <v>25.04</v>
      </c>
      <c r="I3018">
        <v>24.53</v>
      </c>
      <c r="J3018">
        <v>23.82</v>
      </c>
      <c r="K3018">
        <v>24.18</v>
      </c>
      <c r="L3018">
        <v>23.83</v>
      </c>
      <c r="M3018">
        <v>23.56</v>
      </c>
      <c r="N3018">
        <v>23.44</v>
      </c>
      <c r="O3018">
        <v>21.87</v>
      </c>
      <c r="P3018">
        <v>20.03</v>
      </c>
    </row>
    <row r="3019" spans="1:16" x14ac:dyDescent="0.2">
      <c r="A3019" t="s">
        <v>270</v>
      </c>
      <c r="B3019" t="s">
        <v>198</v>
      </c>
      <c r="C3019" t="s">
        <v>139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</row>
    <row r="3020" spans="1:16" x14ac:dyDescent="0.2">
      <c r="A3020" t="s">
        <v>270</v>
      </c>
      <c r="B3020" t="s">
        <v>199</v>
      </c>
      <c r="C3020" t="s">
        <v>139</v>
      </c>
      <c r="E3020">
        <v>2.4900000000000002</v>
      </c>
      <c r="F3020">
        <v>2.52</v>
      </c>
      <c r="G3020">
        <v>2.48</v>
      </c>
      <c r="H3020">
        <v>2.4900000000000002</v>
      </c>
      <c r="I3020">
        <v>2.4700000000000002</v>
      </c>
      <c r="J3020">
        <v>2.48</v>
      </c>
      <c r="K3020">
        <v>2.4700000000000002</v>
      </c>
      <c r="L3020">
        <v>2.4700000000000002</v>
      </c>
      <c r="M3020">
        <v>2.4700000000000002</v>
      </c>
      <c r="N3020">
        <v>2.27</v>
      </c>
      <c r="O3020">
        <v>2.2400000000000002</v>
      </c>
      <c r="P3020">
        <v>2.46</v>
      </c>
    </row>
    <row r="3021" spans="1:16" x14ac:dyDescent="0.2">
      <c r="A3021" t="s">
        <v>270</v>
      </c>
      <c r="B3021" t="s">
        <v>200</v>
      </c>
      <c r="C3021" t="s">
        <v>139</v>
      </c>
      <c r="E3021">
        <v>0.9</v>
      </c>
      <c r="F3021">
        <v>1.67</v>
      </c>
      <c r="G3021">
        <v>0.89</v>
      </c>
      <c r="H3021">
        <v>0.9</v>
      </c>
      <c r="I3021">
        <v>0.89</v>
      </c>
      <c r="J3021">
        <v>1.37</v>
      </c>
      <c r="K3021">
        <v>1.34</v>
      </c>
      <c r="L3021">
        <v>1.31</v>
      </c>
      <c r="M3021">
        <v>0.86</v>
      </c>
      <c r="N3021">
        <v>1.26</v>
      </c>
      <c r="O3021">
        <v>0.86</v>
      </c>
      <c r="P3021">
        <v>1.03</v>
      </c>
    </row>
    <row r="3022" spans="1:16" x14ac:dyDescent="0.2">
      <c r="A3022" t="s">
        <v>270</v>
      </c>
      <c r="B3022" t="s">
        <v>201</v>
      </c>
      <c r="C3022" t="s">
        <v>139</v>
      </c>
      <c r="E3022">
        <v>27.19</v>
      </c>
      <c r="F3022">
        <v>27.11</v>
      </c>
      <c r="G3022">
        <v>27.11</v>
      </c>
      <c r="H3022">
        <v>27.19</v>
      </c>
      <c r="I3022">
        <v>27.11</v>
      </c>
      <c r="J3022">
        <v>27.19</v>
      </c>
      <c r="K3022">
        <v>27.11</v>
      </c>
      <c r="L3022">
        <v>27.11</v>
      </c>
      <c r="M3022">
        <v>27.11</v>
      </c>
      <c r="N3022">
        <v>27.11</v>
      </c>
      <c r="O3022">
        <v>27.19</v>
      </c>
      <c r="P3022">
        <v>27.11</v>
      </c>
    </row>
    <row r="3023" spans="1:16" x14ac:dyDescent="0.2">
      <c r="A3023" t="s">
        <v>270</v>
      </c>
      <c r="B3023" t="s">
        <v>202</v>
      </c>
      <c r="C3023" t="s">
        <v>139</v>
      </c>
      <c r="E3023">
        <v>22.27</v>
      </c>
      <c r="F3023">
        <v>22.44</v>
      </c>
      <c r="G3023">
        <v>22.77</v>
      </c>
      <c r="H3023">
        <v>22.58</v>
      </c>
      <c r="I3023">
        <v>25.14</v>
      </c>
      <c r="J3023">
        <v>25.86</v>
      </c>
      <c r="K3023">
        <v>25.81</v>
      </c>
      <c r="L3023">
        <v>25.79</v>
      </c>
      <c r="M3023">
        <v>25.72</v>
      </c>
      <c r="N3023">
        <v>25.62</v>
      </c>
      <c r="O3023">
        <v>25.06</v>
      </c>
      <c r="P3023">
        <v>24.84</v>
      </c>
    </row>
    <row r="3024" spans="1:16" x14ac:dyDescent="0.2">
      <c r="A3024" t="s">
        <v>270</v>
      </c>
      <c r="B3024" t="s">
        <v>203</v>
      </c>
      <c r="C3024" t="s">
        <v>139</v>
      </c>
      <c r="E3024">
        <v>0</v>
      </c>
      <c r="F3024">
        <v>0</v>
      </c>
      <c r="G3024">
        <v>0</v>
      </c>
      <c r="H3024">
        <v>11.08</v>
      </c>
      <c r="I3024">
        <v>17.059999999999999</v>
      </c>
      <c r="J3024">
        <v>16.7</v>
      </c>
      <c r="K3024">
        <v>16.739999999999998</v>
      </c>
      <c r="L3024">
        <v>18.690000000000001</v>
      </c>
      <c r="M3024">
        <v>18.63</v>
      </c>
      <c r="N3024">
        <v>18.59</v>
      </c>
      <c r="O3024">
        <v>17.55</v>
      </c>
      <c r="P3024">
        <v>16.18</v>
      </c>
    </row>
    <row r="3025" spans="1:16" x14ac:dyDescent="0.2">
      <c r="A3025" t="s">
        <v>270</v>
      </c>
      <c r="B3025" t="s">
        <v>204</v>
      </c>
      <c r="C3025" t="s">
        <v>139</v>
      </c>
      <c r="E3025">
        <v>0</v>
      </c>
      <c r="F3025">
        <v>0</v>
      </c>
      <c r="G3025">
        <v>0</v>
      </c>
      <c r="H3025">
        <v>0</v>
      </c>
      <c r="I3025">
        <v>18.45</v>
      </c>
      <c r="J3025">
        <v>17.940000000000001</v>
      </c>
      <c r="K3025">
        <v>18.02</v>
      </c>
      <c r="L3025">
        <v>17.55</v>
      </c>
      <c r="M3025">
        <v>29.19</v>
      </c>
      <c r="N3025">
        <v>29.02</v>
      </c>
      <c r="O3025">
        <v>61.36</v>
      </c>
      <c r="P3025">
        <v>94.32</v>
      </c>
    </row>
    <row r="3026" spans="1:16" x14ac:dyDescent="0.2">
      <c r="A3026" t="s">
        <v>270</v>
      </c>
      <c r="B3026" t="s">
        <v>205</v>
      </c>
      <c r="C3026" t="s">
        <v>139</v>
      </c>
      <c r="E3026">
        <v>60.01</v>
      </c>
      <c r="F3026">
        <v>68.53</v>
      </c>
      <c r="G3026">
        <v>75.45</v>
      </c>
      <c r="H3026">
        <v>83.92</v>
      </c>
      <c r="I3026">
        <v>82.79</v>
      </c>
      <c r="J3026">
        <v>101.45</v>
      </c>
      <c r="K3026">
        <v>106.77</v>
      </c>
      <c r="L3026">
        <v>115.21</v>
      </c>
      <c r="M3026">
        <v>113.95</v>
      </c>
      <c r="N3026">
        <v>142.29</v>
      </c>
      <c r="O3026">
        <v>127.4</v>
      </c>
      <c r="P3026">
        <v>140.08000000000001</v>
      </c>
    </row>
    <row r="3027" spans="1:16" x14ac:dyDescent="0.2">
      <c r="A3027" t="s">
        <v>270</v>
      </c>
      <c r="B3027" t="s">
        <v>206</v>
      </c>
      <c r="C3027" t="s">
        <v>139</v>
      </c>
      <c r="E3027">
        <v>29.54</v>
      </c>
      <c r="F3027">
        <v>31.54</v>
      </c>
      <c r="G3027">
        <v>33.71</v>
      </c>
      <c r="H3027">
        <v>38.340000000000003</v>
      </c>
      <c r="I3027">
        <v>42.89</v>
      </c>
      <c r="J3027">
        <v>47.7</v>
      </c>
      <c r="K3027">
        <v>49.88</v>
      </c>
      <c r="L3027">
        <v>52.14</v>
      </c>
      <c r="M3027">
        <v>54.36</v>
      </c>
      <c r="N3027">
        <v>63.11</v>
      </c>
      <c r="O3027">
        <v>65.56</v>
      </c>
      <c r="P3027">
        <v>76.78</v>
      </c>
    </row>
    <row r="3028" spans="1:16" x14ac:dyDescent="0.2">
      <c r="A3028" t="s">
        <v>270</v>
      </c>
      <c r="B3028" t="s">
        <v>343</v>
      </c>
      <c r="C3028" t="s">
        <v>139</v>
      </c>
      <c r="E3028">
        <v>-2.63</v>
      </c>
      <c r="F3028">
        <v>-2.93</v>
      </c>
      <c r="G3028">
        <v>-3.3</v>
      </c>
      <c r="H3028">
        <v>-3.77</v>
      </c>
      <c r="I3028">
        <v>-3.77</v>
      </c>
      <c r="J3028">
        <v>-5.13</v>
      </c>
      <c r="K3028">
        <v>-6.21</v>
      </c>
      <c r="L3028">
        <v>-6.64</v>
      </c>
      <c r="M3028">
        <v>-6.7</v>
      </c>
      <c r="N3028">
        <v>-9.59</v>
      </c>
      <c r="O3028">
        <v>-8.91</v>
      </c>
      <c r="P3028">
        <v>-10.02</v>
      </c>
    </row>
    <row r="3029" spans="1:16" x14ac:dyDescent="0.2">
      <c r="A3029" t="s">
        <v>270</v>
      </c>
      <c r="B3029" t="s">
        <v>210</v>
      </c>
      <c r="C3029" t="s">
        <v>139</v>
      </c>
      <c r="E3029">
        <v>-0.48</v>
      </c>
      <c r="F3029">
        <v>-0.56999999999999995</v>
      </c>
      <c r="G3029">
        <v>-0.83</v>
      </c>
      <c r="H3029">
        <v>-1.55</v>
      </c>
      <c r="I3029">
        <v>-1.79</v>
      </c>
      <c r="J3029">
        <v>-1.92</v>
      </c>
      <c r="K3029">
        <v>-1.76</v>
      </c>
      <c r="L3029">
        <v>-1.86</v>
      </c>
      <c r="M3029">
        <v>-1.84</v>
      </c>
      <c r="N3029">
        <v>-1.69</v>
      </c>
      <c r="O3029">
        <v>-1.64</v>
      </c>
      <c r="P3029">
        <v>-0.95</v>
      </c>
    </row>
    <row r="3030" spans="1:16" x14ac:dyDescent="0.2">
      <c r="A3030" t="s">
        <v>270</v>
      </c>
      <c r="B3030" t="s">
        <v>211</v>
      </c>
      <c r="C3030" t="s">
        <v>139</v>
      </c>
      <c r="E3030">
        <v>0</v>
      </c>
      <c r="F3030">
        <v>0</v>
      </c>
      <c r="G3030">
        <v>0</v>
      </c>
      <c r="H3030">
        <v>-0.44</v>
      </c>
      <c r="I3030">
        <v>-0.54</v>
      </c>
      <c r="J3030">
        <v>-0.56000000000000005</v>
      </c>
      <c r="K3030">
        <v>-0.52</v>
      </c>
      <c r="L3030">
        <v>-0.53</v>
      </c>
      <c r="M3030">
        <v>-0.55000000000000004</v>
      </c>
      <c r="N3030">
        <v>-0.47</v>
      </c>
      <c r="O3030">
        <v>-0.45</v>
      </c>
      <c r="P3030">
        <v>-0.22</v>
      </c>
    </row>
    <row r="3031" spans="1:16" x14ac:dyDescent="0.2">
      <c r="A3031" t="s">
        <v>270</v>
      </c>
      <c r="B3031" t="s">
        <v>212</v>
      </c>
      <c r="C3031" t="s">
        <v>139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</row>
    <row r="3032" spans="1:16" x14ac:dyDescent="0.2">
      <c r="A3032" t="s">
        <v>270</v>
      </c>
      <c r="B3032" t="s">
        <v>213</v>
      </c>
      <c r="C3032" t="s">
        <v>139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</row>
    <row r="3033" spans="1:16" x14ac:dyDescent="0.2">
      <c r="A3033" t="s">
        <v>270</v>
      </c>
      <c r="B3033" t="s">
        <v>344</v>
      </c>
      <c r="C3033" t="s">
        <v>139</v>
      </c>
      <c r="E3033">
        <v>12.08</v>
      </c>
      <c r="F3033">
        <v>12.93</v>
      </c>
      <c r="G3033">
        <v>17.559999999999999</v>
      </c>
      <c r="H3033">
        <v>15.8</v>
      </c>
      <c r="I3033">
        <v>12.44</v>
      </c>
      <c r="J3033">
        <v>17.34</v>
      </c>
      <c r="K3033">
        <v>20.260000000000002</v>
      </c>
      <c r="L3033">
        <v>19.22</v>
      </c>
      <c r="M3033">
        <v>20.39</v>
      </c>
      <c r="N3033">
        <v>22.9</v>
      </c>
      <c r="O3033">
        <v>26.66</v>
      </c>
      <c r="P3033">
        <v>14.68</v>
      </c>
    </row>
    <row r="3034" spans="1:16" x14ac:dyDescent="0.2">
      <c r="A3034" t="s">
        <v>270</v>
      </c>
      <c r="B3034" t="s">
        <v>345</v>
      </c>
      <c r="C3034" t="s">
        <v>139</v>
      </c>
      <c r="E3034">
        <v>-2.97</v>
      </c>
      <c r="F3034">
        <v>-1.6</v>
      </c>
      <c r="G3034">
        <v>-4.43</v>
      </c>
      <c r="H3034">
        <v>-6.77</v>
      </c>
      <c r="I3034">
        <v>-7.13</v>
      </c>
      <c r="J3034">
        <v>-8.84</v>
      </c>
      <c r="K3034">
        <v>-6.17</v>
      </c>
      <c r="L3034">
        <v>-7.42</v>
      </c>
      <c r="M3034">
        <v>-8.84</v>
      </c>
      <c r="N3034">
        <v>-6.44</v>
      </c>
      <c r="O3034">
        <v>-12.02</v>
      </c>
      <c r="P3034">
        <v>-18.21</v>
      </c>
    </row>
    <row r="3035" spans="1:16" x14ac:dyDescent="0.2">
      <c r="A3035" t="s">
        <v>270</v>
      </c>
      <c r="B3035" t="s">
        <v>272</v>
      </c>
      <c r="C3035" t="s">
        <v>139</v>
      </c>
      <c r="E3035">
        <v>0.25</v>
      </c>
      <c r="F3035">
        <v>0.3</v>
      </c>
      <c r="G3035">
        <v>2.59</v>
      </c>
      <c r="H3035">
        <v>6.66</v>
      </c>
      <c r="I3035">
        <v>9.77</v>
      </c>
      <c r="J3035">
        <v>16.39</v>
      </c>
      <c r="K3035">
        <v>14.53</v>
      </c>
      <c r="L3035">
        <v>18.62</v>
      </c>
      <c r="M3035">
        <v>21.91</v>
      </c>
      <c r="N3035">
        <v>25.17</v>
      </c>
      <c r="O3035">
        <v>50.14</v>
      </c>
      <c r="P3035">
        <v>102.32</v>
      </c>
    </row>
    <row r="3036" spans="1:16" x14ac:dyDescent="0.2">
      <c r="A3036" t="s">
        <v>270</v>
      </c>
      <c r="B3036" t="s">
        <v>346</v>
      </c>
      <c r="C3036" t="s">
        <v>139</v>
      </c>
      <c r="E3036">
        <v>9.1</v>
      </c>
      <c r="F3036">
        <v>11.33</v>
      </c>
      <c r="G3036">
        <v>13.13</v>
      </c>
      <c r="H3036">
        <v>9.0399999999999991</v>
      </c>
      <c r="I3036">
        <v>5.31</v>
      </c>
      <c r="J3036">
        <v>8.5</v>
      </c>
      <c r="K3036">
        <v>14.09</v>
      </c>
      <c r="L3036">
        <v>11.8</v>
      </c>
      <c r="M3036">
        <v>11.54</v>
      </c>
      <c r="N3036">
        <v>16.46</v>
      </c>
      <c r="O3036">
        <v>14.64</v>
      </c>
      <c r="P3036">
        <v>-3.53</v>
      </c>
    </row>
    <row r="3037" spans="1:16" x14ac:dyDescent="0.2">
      <c r="A3037" t="s">
        <v>270</v>
      </c>
      <c r="B3037" t="s">
        <v>347</v>
      </c>
      <c r="C3037" t="s">
        <v>139</v>
      </c>
      <c r="E3037">
        <v>252.9</v>
      </c>
      <c r="F3037">
        <v>255.22</v>
      </c>
      <c r="G3037">
        <v>262.7</v>
      </c>
      <c r="H3037">
        <v>276.76</v>
      </c>
      <c r="I3037">
        <v>289.14</v>
      </c>
      <c r="J3037">
        <v>306.54000000000002</v>
      </c>
      <c r="K3037">
        <v>311.33</v>
      </c>
      <c r="L3037">
        <v>320.74</v>
      </c>
      <c r="M3037">
        <v>330.35</v>
      </c>
      <c r="N3037">
        <v>360.04</v>
      </c>
      <c r="O3037">
        <v>375.69</v>
      </c>
      <c r="P3037">
        <v>413.55</v>
      </c>
    </row>
    <row r="3038" spans="1:16" x14ac:dyDescent="0.2">
      <c r="A3038" t="s">
        <v>272</v>
      </c>
      <c r="B3038" t="s">
        <v>202</v>
      </c>
      <c r="C3038" t="s">
        <v>139</v>
      </c>
      <c r="E3038">
        <v>0.04</v>
      </c>
      <c r="F3038">
        <v>0.03</v>
      </c>
      <c r="G3038">
        <v>0.59</v>
      </c>
      <c r="H3038">
        <v>0.84</v>
      </c>
      <c r="I3038">
        <v>1.32</v>
      </c>
      <c r="J3038">
        <v>1.32</v>
      </c>
      <c r="K3038">
        <v>1.29</v>
      </c>
      <c r="L3038">
        <v>1.31</v>
      </c>
      <c r="M3038">
        <v>1.37</v>
      </c>
      <c r="N3038">
        <v>1.47</v>
      </c>
      <c r="O3038">
        <v>2.11</v>
      </c>
      <c r="P3038">
        <v>2.2599999999999998</v>
      </c>
    </row>
    <row r="3039" spans="1:16" x14ac:dyDescent="0.2">
      <c r="A3039" t="s">
        <v>272</v>
      </c>
      <c r="B3039" t="s">
        <v>203</v>
      </c>
      <c r="C3039" t="s">
        <v>139</v>
      </c>
      <c r="E3039">
        <v>0</v>
      </c>
      <c r="F3039">
        <v>0</v>
      </c>
      <c r="G3039">
        <v>0</v>
      </c>
      <c r="H3039">
        <v>0.82</v>
      </c>
      <c r="I3039">
        <v>1.3</v>
      </c>
      <c r="J3039">
        <v>1.7</v>
      </c>
      <c r="K3039">
        <v>1.61</v>
      </c>
      <c r="L3039">
        <v>2.42</v>
      </c>
      <c r="M3039">
        <v>2.4700000000000002</v>
      </c>
      <c r="N3039">
        <v>2.5099999999999998</v>
      </c>
      <c r="O3039">
        <v>3.61</v>
      </c>
      <c r="P3039">
        <v>4.93</v>
      </c>
    </row>
    <row r="3040" spans="1:16" x14ac:dyDescent="0.2">
      <c r="A3040" t="s">
        <v>272</v>
      </c>
      <c r="B3040" t="s">
        <v>204</v>
      </c>
      <c r="C3040" t="s">
        <v>139</v>
      </c>
      <c r="E3040">
        <v>0</v>
      </c>
      <c r="F3040">
        <v>0</v>
      </c>
      <c r="G3040">
        <v>0</v>
      </c>
      <c r="H3040">
        <v>0</v>
      </c>
      <c r="I3040">
        <v>1.27</v>
      </c>
      <c r="J3040">
        <v>1.84</v>
      </c>
      <c r="K3040">
        <v>1.7</v>
      </c>
      <c r="L3040">
        <v>2.17</v>
      </c>
      <c r="M3040">
        <v>4.09</v>
      </c>
      <c r="N3040">
        <v>4.25</v>
      </c>
      <c r="O3040">
        <v>12.16</v>
      </c>
      <c r="P3040">
        <v>27.24</v>
      </c>
    </row>
    <row r="3041" spans="1:16" x14ac:dyDescent="0.2">
      <c r="A3041" t="s">
        <v>272</v>
      </c>
      <c r="B3041" t="s">
        <v>205</v>
      </c>
      <c r="C3041" t="s">
        <v>139</v>
      </c>
      <c r="E3041">
        <v>0.21</v>
      </c>
      <c r="F3041">
        <v>0.27</v>
      </c>
      <c r="G3041">
        <v>1.99</v>
      </c>
      <c r="H3041">
        <v>4.99</v>
      </c>
      <c r="I3041">
        <v>5.88</v>
      </c>
      <c r="J3041">
        <v>11.54</v>
      </c>
      <c r="K3041">
        <v>9.93</v>
      </c>
      <c r="L3041">
        <v>12.72</v>
      </c>
      <c r="M3041">
        <v>13.98</v>
      </c>
      <c r="N3041">
        <v>16.940000000000001</v>
      </c>
      <c r="O3041">
        <v>32.26</v>
      </c>
      <c r="P3041">
        <v>67.89</v>
      </c>
    </row>
    <row r="3042" spans="1:16" x14ac:dyDescent="0.2">
      <c r="A3042" t="s">
        <v>259</v>
      </c>
      <c r="B3042" t="s">
        <v>348</v>
      </c>
      <c r="C3042" t="s">
        <v>139</v>
      </c>
      <c r="E3042">
        <v>0.91</v>
      </c>
      <c r="F3042">
        <v>0.86</v>
      </c>
      <c r="G3042">
        <v>1.21</v>
      </c>
      <c r="H3042">
        <v>1.49</v>
      </c>
      <c r="I3042">
        <v>1.35</v>
      </c>
      <c r="J3042">
        <v>0.94</v>
      </c>
      <c r="K3042">
        <v>0.57999999999999996</v>
      </c>
      <c r="L3042">
        <v>0.56000000000000005</v>
      </c>
      <c r="M3042">
        <v>1.26</v>
      </c>
      <c r="N3042">
        <v>1.1499999999999999</v>
      </c>
      <c r="O3042">
        <v>1.17</v>
      </c>
      <c r="P3042">
        <v>4.9800000000000004</v>
      </c>
    </row>
    <row r="3043" spans="1:16" x14ac:dyDescent="0.2">
      <c r="A3043" t="s">
        <v>259</v>
      </c>
      <c r="B3043" t="s">
        <v>261</v>
      </c>
      <c r="C3043" t="s">
        <v>139</v>
      </c>
      <c r="D3043">
        <v>940097</v>
      </c>
      <c r="E3043">
        <v>49059</v>
      </c>
      <c r="F3043">
        <v>51598</v>
      </c>
      <c r="G3043">
        <v>49408</v>
      </c>
      <c r="H3043">
        <v>50824</v>
      </c>
      <c r="I3043">
        <v>51430</v>
      </c>
      <c r="J3043">
        <v>53823</v>
      </c>
      <c r="K3043">
        <v>56311</v>
      </c>
      <c r="L3043">
        <v>57427</v>
      </c>
      <c r="M3043">
        <v>55443</v>
      </c>
      <c r="N3043">
        <v>60242</v>
      </c>
      <c r="O3043">
        <v>59024</v>
      </c>
      <c r="P3043">
        <v>64660</v>
      </c>
    </row>
    <row r="3044" spans="1:16" x14ac:dyDescent="0.2">
      <c r="A3044" t="s">
        <v>259</v>
      </c>
      <c r="B3044" t="s">
        <v>178</v>
      </c>
      <c r="C3044" t="s">
        <v>139</v>
      </c>
      <c r="D3044">
        <v>871940</v>
      </c>
      <c r="E3044">
        <v>46513</v>
      </c>
      <c r="F3044">
        <v>48855</v>
      </c>
      <c r="G3044">
        <v>46574</v>
      </c>
      <c r="H3044">
        <v>47561</v>
      </c>
      <c r="I3044">
        <v>47763</v>
      </c>
      <c r="J3044">
        <v>49787</v>
      </c>
      <c r="K3044">
        <v>52112</v>
      </c>
      <c r="L3044">
        <v>53081</v>
      </c>
      <c r="M3044">
        <v>50964</v>
      </c>
      <c r="N3044">
        <v>55825</v>
      </c>
      <c r="O3044">
        <v>54481</v>
      </c>
      <c r="P3044">
        <v>59538</v>
      </c>
    </row>
    <row r="3045" spans="1:16" x14ac:dyDescent="0.2">
      <c r="A3045" t="s">
        <v>259</v>
      </c>
      <c r="B3045" t="s">
        <v>349</v>
      </c>
      <c r="C3045" t="s">
        <v>139</v>
      </c>
      <c r="E3045">
        <v>0</v>
      </c>
      <c r="F3045">
        <v>0</v>
      </c>
      <c r="G3045">
        <v>0</v>
      </c>
      <c r="H3045">
        <v>19</v>
      </c>
      <c r="I3045">
        <v>19</v>
      </c>
      <c r="J3045">
        <v>41</v>
      </c>
      <c r="K3045">
        <v>41</v>
      </c>
      <c r="L3045">
        <v>41</v>
      </c>
      <c r="M3045">
        <v>41</v>
      </c>
      <c r="N3045">
        <v>41</v>
      </c>
      <c r="O3045">
        <v>41</v>
      </c>
      <c r="P3045">
        <v>72</v>
      </c>
    </row>
    <row r="3046" spans="1:16" x14ac:dyDescent="0.2">
      <c r="A3046" t="s">
        <v>350</v>
      </c>
      <c r="B3046" t="s">
        <v>193</v>
      </c>
      <c r="C3046" t="s">
        <v>139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</row>
    <row r="3047" spans="1:16" x14ac:dyDescent="0.2">
      <c r="A3047" t="s">
        <v>350</v>
      </c>
      <c r="B3047" t="s">
        <v>351</v>
      </c>
      <c r="C3047" t="s">
        <v>139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</row>
    <row r="3048" spans="1:16" x14ac:dyDescent="0.2">
      <c r="A3048" t="s">
        <v>350</v>
      </c>
      <c r="B3048" t="s">
        <v>352</v>
      </c>
      <c r="C3048" t="s">
        <v>139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</row>
    <row r="3049" spans="1:16" x14ac:dyDescent="0.2">
      <c r="A3049" t="s">
        <v>350</v>
      </c>
      <c r="B3049" t="s">
        <v>195</v>
      </c>
      <c r="C3049" t="s">
        <v>139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</row>
    <row r="3050" spans="1:16" x14ac:dyDescent="0.2">
      <c r="A3050" t="s">
        <v>350</v>
      </c>
      <c r="B3050" t="s">
        <v>196</v>
      </c>
      <c r="C3050" t="s">
        <v>139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</row>
    <row r="3051" spans="1:16" x14ac:dyDescent="0.2">
      <c r="A3051" t="s">
        <v>350</v>
      </c>
      <c r="B3051" t="s">
        <v>197</v>
      </c>
      <c r="C3051" t="s">
        <v>139</v>
      </c>
      <c r="E3051">
        <v>0</v>
      </c>
      <c r="F3051">
        <v>0</v>
      </c>
      <c r="G3051">
        <v>441</v>
      </c>
      <c r="H3051">
        <v>1035</v>
      </c>
      <c r="I3051">
        <v>1035</v>
      </c>
      <c r="J3051">
        <v>1035</v>
      </c>
      <c r="K3051">
        <v>1035</v>
      </c>
      <c r="L3051">
        <v>1035</v>
      </c>
      <c r="M3051">
        <v>1035</v>
      </c>
      <c r="N3051">
        <v>1035</v>
      </c>
      <c r="O3051">
        <v>1035</v>
      </c>
      <c r="P3051">
        <v>1035</v>
      </c>
    </row>
    <row r="3052" spans="1:16" x14ac:dyDescent="0.2">
      <c r="A3052" t="s">
        <v>350</v>
      </c>
      <c r="B3052" t="s">
        <v>198</v>
      </c>
      <c r="C3052" t="s">
        <v>139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 x14ac:dyDescent="0.2">
      <c r="A3053" t="s">
        <v>350</v>
      </c>
      <c r="B3053" t="s">
        <v>199</v>
      </c>
      <c r="C3053" t="s">
        <v>139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</row>
    <row r="3054" spans="1:16" x14ac:dyDescent="0.2">
      <c r="A3054" t="s">
        <v>350</v>
      </c>
      <c r="B3054" t="s">
        <v>200</v>
      </c>
      <c r="C3054" t="s">
        <v>139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</row>
    <row r="3055" spans="1:16" x14ac:dyDescent="0.2">
      <c r="A3055" t="s">
        <v>350</v>
      </c>
      <c r="B3055" t="s">
        <v>201</v>
      </c>
      <c r="C3055" t="s">
        <v>139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</row>
    <row r="3056" spans="1:16" x14ac:dyDescent="0.2">
      <c r="A3056" t="s">
        <v>350</v>
      </c>
      <c r="B3056" t="s">
        <v>202</v>
      </c>
      <c r="C3056" t="s">
        <v>139</v>
      </c>
      <c r="E3056">
        <v>42</v>
      </c>
      <c r="F3056">
        <v>42</v>
      </c>
      <c r="G3056">
        <v>81</v>
      </c>
      <c r="H3056">
        <v>81</v>
      </c>
      <c r="I3056">
        <v>206</v>
      </c>
      <c r="J3056">
        <v>233</v>
      </c>
      <c r="K3056">
        <v>233</v>
      </c>
      <c r="L3056">
        <v>233</v>
      </c>
      <c r="M3056">
        <v>233</v>
      </c>
      <c r="N3056">
        <v>233</v>
      </c>
      <c r="O3056">
        <v>233</v>
      </c>
      <c r="P3056">
        <v>233</v>
      </c>
    </row>
    <row r="3057" spans="1:17" x14ac:dyDescent="0.2">
      <c r="A3057" t="s">
        <v>350</v>
      </c>
      <c r="B3057" t="s">
        <v>203</v>
      </c>
      <c r="C3057" t="s">
        <v>139</v>
      </c>
      <c r="E3057">
        <v>0</v>
      </c>
      <c r="F3057">
        <v>0</v>
      </c>
      <c r="G3057">
        <v>0</v>
      </c>
      <c r="H3057">
        <v>681</v>
      </c>
      <c r="I3057">
        <v>1035</v>
      </c>
      <c r="J3057">
        <v>1035</v>
      </c>
      <c r="K3057">
        <v>1035</v>
      </c>
      <c r="L3057">
        <v>1181</v>
      </c>
      <c r="M3057">
        <v>1181</v>
      </c>
      <c r="N3057">
        <v>1181</v>
      </c>
      <c r="O3057">
        <v>1181</v>
      </c>
      <c r="P3057">
        <v>1181</v>
      </c>
    </row>
    <row r="3058" spans="1:17" x14ac:dyDescent="0.2">
      <c r="A3058" t="s">
        <v>350</v>
      </c>
      <c r="B3058" t="s">
        <v>204</v>
      </c>
      <c r="C3058" t="s">
        <v>139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</row>
    <row r="3059" spans="1:17" x14ac:dyDescent="0.2">
      <c r="A3059" t="s">
        <v>350</v>
      </c>
      <c r="B3059" t="s">
        <v>205</v>
      </c>
      <c r="C3059" t="s">
        <v>139</v>
      </c>
      <c r="E3059">
        <v>247</v>
      </c>
      <c r="F3059">
        <v>502</v>
      </c>
      <c r="G3059">
        <v>757</v>
      </c>
      <c r="H3059">
        <v>1080</v>
      </c>
      <c r="I3059">
        <v>1080</v>
      </c>
      <c r="J3059">
        <v>1763</v>
      </c>
      <c r="K3059">
        <v>1881</v>
      </c>
      <c r="L3059">
        <v>2179</v>
      </c>
      <c r="M3059">
        <v>2179</v>
      </c>
      <c r="N3059">
        <v>2972</v>
      </c>
      <c r="O3059">
        <v>2972</v>
      </c>
      <c r="P3059">
        <v>4077</v>
      </c>
    </row>
    <row r="3060" spans="1:17" x14ac:dyDescent="0.2">
      <c r="A3060" t="s">
        <v>350</v>
      </c>
      <c r="B3060" t="s">
        <v>206</v>
      </c>
      <c r="C3060" t="s">
        <v>139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</row>
    <row r="3061" spans="1:17" x14ac:dyDescent="0.2">
      <c r="A3061" t="s">
        <v>350</v>
      </c>
      <c r="B3061" t="s">
        <v>207</v>
      </c>
      <c r="C3061" t="s">
        <v>139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</row>
    <row r="3062" spans="1:17" x14ac:dyDescent="0.2">
      <c r="A3062" t="s">
        <v>350</v>
      </c>
      <c r="B3062" t="s">
        <v>208</v>
      </c>
      <c r="C3062" t="s">
        <v>139</v>
      </c>
      <c r="E3062">
        <v>752</v>
      </c>
      <c r="F3062">
        <v>828</v>
      </c>
      <c r="G3062">
        <v>1036</v>
      </c>
      <c r="H3062">
        <v>1297</v>
      </c>
      <c r="I3062">
        <v>1297</v>
      </c>
      <c r="J3062">
        <v>1297</v>
      </c>
      <c r="K3062">
        <v>1297</v>
      </c>
      <c r="L3062">
        <v>1297</v>
      </c>
      <c r="M3062">
        <v>1391</v>
      </c>
      <c r="N3062">
        <v>2078</v>
      </c>
      <c r="O3062">
        <v>2078</v>
      </c>
      <c r="P3062">
        <v>2078</v>
      </c>
    </row>
    <row r="3063" spans="1:17" x14ac:dyDescent="0.2">
      <c r="A3063" t="s">
        <v>350</v>
      </c>
      <c r="B3063" t="s">
        <v>209</v>
      </c>
      <c r="C3063" t="s">
        <v>139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789</v>
      </c>
      <c r="K3063">
        <v>1420</v>
      </c>
      <c r="L3063">
        <v>1627</v>
      </c>
      <c r="M3063">
        <v>1627</v>
      </c>
      <c r="N3063">
        <v>2629</v>
      </c>
      <c r="O3063">
        <v>2629</v>
      </c>
      <c r="P3063">
        <v>4863</v>
      </c>
    </row>
    <row r="3064" spans="1:17" x14ac:dyDescent="0.2">
      <c r="A3064" t="s">
        <v>350</v>
      </c>
      <c r="B3064" t="s">
        <v>210</v>
      </c>
      <c r="C3064" t="s">
        <v>139</v>
      </c>
      <c r="E3064">
        <v>0</v>
      </c>
      <c r="F3064">
        <v>0</v>
      </c>
      <c r="G3064">
        <v>0</v>
      </c>
      <c r="H3064">
        <v>113</v>
      </c>
      <c r="I3064">
        <v>113</v>
      </c>
      <c r="J3064">
        <v>113</v>
      </c>
      <c r="K3064">
        <v>113</v>
      </c>
      <c r="L3064">
        <v>113</v>
      </c>
      <c r="M3064">
        <v>113</v>
      </c>
      <c r="N3064">
        <v>113</v>
      </c>
      <c r="O3064">
        <v>113</v>
      </c>
      <c r="P3064">
        <v>113</v>
      </c>
    </row>
    <row r="3065" spans="1:17" x14ac:dyDescent="0.2">
      <c r="A3065" t="s">
        <v>350</v>
      </c>
      <c r="B3065" t="s">
        <v>211</v>
      </c>
      <c r="C3065" t="s">
        <v>139</v>
      </c>
      <c r="E3065">
        <v>0</v>
      </c>
      <c r="F3065">
        <v>0</v>
      </c>
      <c r="G3065">
        <v>0</v>
      </c>
      <c r="H3065">
        <v>106</v>
      </c>
      <c r="I3065">
        <v>106</v>
      </c>
      <c r="J3065">
        <v>106</v>
      </c>
      <c r="K3065">
        <v>106</v>
      </c>
      <c r="L3065">
        <v>106</v>
      </c>
      <c r="M3065">
        <v>106</v>
      </c>
      <c r="N3065">
        <v>106</v>
      </c>
      <c r="O3065">
        <v>106</v>
      </c>
      <c r="P3065">
        <v>106</v>
      </c>
    </row>
    <row r="3066" spans="1:17" x14ac:dyDescent="0.2">
      <c r="A3066" t="s">
        <v>350</v>
      </c>
      <c r="B3066" t="s">
        <v>212</v>
      </c>
      <c r="C3066" t="s">
        <v>139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</row>
    <row r="3067" spans="1:17" x14ac:dyDescent="0.2">
      <c r="A3067" t="s">
        <v>350</v>
      </c>
      <c r="B3067" t="s">
        <v>213</v>
      </c>
      <c r="C3067" t="s">
        <v>139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</row>
    <row r="3068" spans="1:17" x14ac:dyDescent="0.2">
      <c r="A3068" t="s">
        <v>350</v>
      </c>
      <c r="B3068" t="s">
        <v>342</v>
      </c>
      <c r="C3068" t="s">
        <v>139</v>
      </c>
      <c r="E3068">
        <v>1042</v>
      </c>
      <c r="F3068">
        <v>1373</v>
      </c>
      <c r="G3068">
        <v>2315</v>
      </c>
      <c r="H3068">
        <v>4392</v>
      </c>
      <c r="I3068">
        <v>4872</v>
      </c>
      <c r="J3068">
        <v>6370</v>
      </c>
      <c r="K3068">
        <v>7119</v>
      </c>
      <c r="L3068">
        <v>7770</v>
      </c>
      <c r="M3068">
        <v>7864</v>
      </c>
      <c r="N3068">
        <v>10347</v>
      </c>
      <c r="O3068">
        <v>10347</v>
      </c>
      <c r="P3068">
        <v>13686</v>
      </c>
    </row>
    <row r="3069" spans="1:17" x14ac:dyDescent="0.2">
      <c r="A3069" t="s">
        <v>230</v>
      </c>
      <c r="B3069" t="s">
        <v>353</v>
      </c>
      <c r="C3069" t="s">
        <v>139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1</v>
      </c>
      <c r="Q3069">
        <v>10360</v>
      </c>
    </row>
    <row r="3070" spans="1:17" x14ac:dyDescent="0.2">
      <c r="A3070" t="s">
        <v>230</v>
      </c>
      <c r="B3070" t="s">
        <v>354</v>
      </c>
      <c r="C3070" t="s">
        <v>139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0.73</v>
      </c>
      <c r="P3070">
        <v>1</v>
      </c>
      <c r="Q3070">
        <v>11010</v>
      </c>
    </row>
    <row r="3071" spans="1:17" x14ac:dyDescent="0.2">
      <c r="A3071" t="s">
        <v>230</v>
      </c>
      <c r="B3071" t="s">
        <v>355</v>
      </c>
      <c r="C3071" t="s">
        <v>139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1</v>
      </c>
      <c r="M3071">
        <v>1</v>
      </c>
      <c r="N3071">
        <v>1</v>
      </c>
      <c r="O3071">
        <v>1</v>
      </c>
      <c r="P3071">
        <v>1</v>
      </c>
      <c r="Q3071">
        <v>2680</v>
      </c>
    </row>
    <row r="3072" spans="1:17" x14ac:dyDescent="0.2">
      <c r="A3072" t="s">
        <v>230</v>
      </c>
      <c r="B3072" t="s">
        <v>356</v>
      </c>
      <c r="C3072" t="s">
        <v>139</v>
      </c>
      <c r="E3072">
        <v>0</v>
      </c>
      <c r="F3072">
        <v>0</v>
      </c>
      <c r="G3072">
        <v>0</v>
      </c>
      <c r="H3072">
        <v>0</v>
      </c>
      <c r="I3072">
        <v>1</v>
      </c>
      <c r="J3072">
        <v>1</v>
      </c>
      <c r="K3072">
        <v>1</v>
      </c>
      <c r="L3072">
        <v>1</v>
      </c>
      <c r="M3072">
        <v>1</v>
      </c>
      <c r="N3072">
        <v>1</v>
      </c>
      <c r="O3072">
        <v>1</v>
      </c>
      <c r="P3072">
        <v>1</v>
      </c>
      <c r="Q3072">
        <v>4875</v>
      </c>
    </row>
    <row r="3073" spans="1:16" x14ac:dyDescent="0.2">
      <c r="A3073" t="s">
        <v>340</v>
      </c>
      <c r="B3073" t="s">
        <v>193</v>
      </c>
      <c r="C3073" t="s">
        <v>137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 x14ac:dyDescent="0.2">
      <c r="A3074" t="s">
        <v>340</v>
      </c>
      <c r="B3074" t="s">
        <v>194</v>
      </c>
      <c r="C3074" t="s">
        <v>137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</row>
    <row r="3075" spans="1:16" x14ac:dyDescent="0.2">
      <c r="A3075" t="s">
        <v>340</v>
      </c>
      <c r="B3075" t="s">
        <v>195</v>
      </c>
      <c r="C3075" t="s">
        <v>137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</row>
    <row r="3076" spans="1:16" x14ac:dyDescent="0.2">
      <c r="A3076" t="s">
        <v>340</v>
      </c>
      <c r="B3076" t="s">
        <v>196</v>
      </c>
      <c r="C3076" t="s">
        <v>137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</row>
    <row r="3077" spans="1:16" x14ac:dyDescent="0.2">
      <c r="A3077" t="s">
        <v>340</v>
      </c>
      <c r="B3077" t="s">
        <v>197</v>
      </c>
      <c r="C3077" t="s">
        <v>137</v>
      </c>
      <c r="E3077">
        <v>0</v>
      </c>
      <c r="F3077">
        <v>0</v>
      </c>
      <c r="G3077">
        <v>0.78</v>
      </c>
      <c r="H3077">
        <v>1.8</v>
      </c>
      <c r="I3077">
        <v>1.8</v>
      </c>
      <c r="J3077">
        <v>1.8</v>
      </c>
      <c r="K3077">
        <v>1.8</v>
      </c>
      <c r="L3077">
        <v>1.8</v>
      </c>
      <c r="M3077">
        <v>1.8</v>
      </c>
      <c r="N3077">
        <v>1.8</v>
      </c>
      <c r="O3077">
        <v>1.8</v>
      </c>
      <c r="P3077">
        <v>1.8</v>
      </c>
    </row>
    <row r="3078" spans="1:16" x14ac:dyDescent="0.2">
      <c r="A3078" t="s">
        <v>340</v>
      </c>
      <c r="B3078" t="s">
        <v>198</v>
      </c>
      <c r="C3078" t="s">
        <v>137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0.35</v>
      </c>
      <c r="N3078">
        <v>5.56</v>
      </c>
      <c r="O3078">
        <v>5.56</v>
      </c>
      <c r="P3078">
        <v>12.52</v>
      </c>
    </row>
    <row r="3079" spans="1:16" x14ac:dyDescent="0.2">
      <c r="A3079" t="s">
        <v>340</v>
      </c>
      <c r="B3079" t="s">
        <v>199</v>
      </c>
      <c r="C3079" t="s">
        <v>137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</row>
    <row r="3080" spans="1:16" x14ac:dyDescent="0.2">
      <c r="A3080" t="s">
        <v>340</v>
      </c>
      <c r="B3080" t="s">
        <v>200</v>
      </c>
      <c r="C3080" t="s">
        <v>137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</row>
    <row r="3081" spans="1:16" x14ac:dyDescent="0.2">
      <c r="A3081" t="s">
        <v>340</v>
      </c>
      <c r="B3081" t="s">
        <v>201</v>
      </c>
      <c r="C3081" t="s">
        <v>137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</row>
    <row r="3082" spans="1:16" x14ac:dyDescent="0.2">
      <c r="A3082" t="s">
        <v>340</v>
      </c>
      <c r="B3082" t="s">
        <v>202</v>
      </c>
      <c r="C3082" t="s">
        <v>137</v>
      </c>
      <c r="E3082">
        <v>0.2</v>
      </c>
      <c r="F3082">
        <v>0.2</v>
      </c>
      <c r="G3082">
        <v>0.51</v>
      </c>
      <c r="H3082">
        <v>0.6</v>
      </c>
      <c r="I3082">
        <v>1</v>
      </c>
      <c r="J3082">
        <v>1</v>
      </c>
      <c r="K3082">
        <v>1</v>
      </c>
      <c r="L3082">
        <v>1</v>
      </c>
      <c r="M3082">
        <v>1</v>
      </c>
      <c r="N3082">
        <v>1</v>
      </c>
      <c r="O3082">
        <v>1</v>
      </c>
      <c r="P3082">
        <v>1</v>
      </c>
    </row>
    <row r="3083" spans="1:16" x14ac:dyDescent="0.2">
      <c r="A3083" t="s">
        <v>340</v>
      </c>
      <c r="B3083" t="s">
        <v>203</v>
      </c>
      <c r="C3083" t="s">
        <v>137</v>
      </c>
      <c r="E3083">
        <v>0</v>
      </c>
      <c r="F3083">
        <v>0</v>
      </c>
      <c r="G3083">
        <v>0</v>
      </c>
      <c r="H3083">
        <v>1.5</v>
      </c>
      <c r="I3083">
        <v>2</v>
      </c>
      <c r="J3083">
        <v>2</v>
      </c>
      <c r="K3083">
        <v>2</v>
      </c>
      <c r="L3083">
        <v>2</v>
      </c>
      <c r="M3083">
        <v>2</v>
      </c>
      <c r="N3083">
        <v>2</v>
      </c>
      <c r="O3083">
        <v>2</v>
      </c>
      <c r="P3083">
        <v>2</v>
      </c>
    </row>
    <row r="3084" spans="1:16" x14ac:dyDescent="0.2">
      <c r="A3084" t="s">
        <v>340</v>
      </c>
      <c r="B3084" t="s">
        <v>204</v>
      </c>
      <c r="C3084" t="s">
        <v>137</v>
      </c>
      <c r="E3084">
        <v>0</v>
      </c>
      <c r="F3084">
        <v>0</v>
      </c>
      <c r="G3084">
        <v>0</v>
      </c>
      <c r="H3084">
        <v>0</v>
      </c>
      <c r="I3084">
        <v>4.88</v>
      </c>
      <c r="J3084">
        <v>4.88</v>
      </c>
      <c r="K3084">
        <v>4.88</v>
      </c>
      <c r="L3084">
        <v>4.88</v>
      </c>
      <c r="M3084">
        <v>7.56</v>
      </c>
      <c r="N3084">
        <v>7.56</v>
      </c>
      <c r="O3084">
        <v>15.56</v>
      </c>
      <c r="P3084">
        <v>25</v>
      </c>
    </row>
    <row r="3085" spans="1:16" x14ac:dyDescent="0.2">
      <c r="A3085" t="s">
        <v>340</v>
      </c>
      <c r="B3085" t="s">
        <v>205</v>
      </c>
      <c r="C3085" t="s">
        <v>137</v>
      </c>
      <c r="E3085">
        <v>3</v>
      </c>
      <c r="F3085">
        <v>6</v>
      </c>
      <c r="G3085">
        <v>9</v>
      </c>
      <c r="H3085">
        <v>19.21</v>
      </c>
      <c r="I3085">
        <v>25.39</v>
      </c>
      <c r="J3085">
        <v>33.94</v>
      </c>
      <c r="K3085">
        <v>37.39</v>
      </c>
      <c r="L3085">
        <v>41.63</v>
      </c>
      <c r="M3085">
        <v>41.63</v>
      </c>
      <c r="N3085">
        <v>55.47</v>
      </c>
      <c r="O3085">
        <v>55.47</v>
      </c>
      <c r="P3085">
        <v>83.89</v>
      </c>
    </row>
    <row r="3086" spans="1:16" x14ac:dyDescent="0.2">
      <c r="A3086" t="s">
        <v>340</v>
      </c>
      <c r="B3086" t="s">
        <v>206</v>
      </c>
      <c r="C3086" t="s">
        <v>137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</row>
    <row r="3087" spans="1:16" x14ac:dyDescent="0.2">
      <c r="A3087" t="s">
        <v>340</v>
      </c>
      <c r="B3087" t="s">
        <v>207</v>
      </c>
      <c r="C3087" t="s">
        <v>137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</row>
    <row r="3088" spans="1:16" x14ac:dyDescent="0.2">
      <c r="A3088" t="s">
        <v>340</v>
      </c>
      <c r="B3088" t="s">
        <v>208</v>
      </c>
      <c r="C3088" t="s">
        <v>137</v>
      </c>
      <c r="E3088">
        <v>4.37</v>
      </c>
      <c r="F3088">
        <v>4.72</v>
      </c>
      <c r="G3088">
        <v>5.97</v>
      </c>
      <c r="H3088">
        <v>7.38</v>
      </c>
      <c r="I3088">
        <v>7.38</v>
      </c>
      <c r="J3088">
        <v>8.2799999999999994</v>
      </c>
      <c r="K3088">
        <v>14.38</v>
      </c>
      <c r="L3088">
        <v>19.940000000000001</v>
      </c>
      <c r="M3088">
        <v>19.940000000000001</v>
      </c>
      <c r="N3088">
        <v>32.18</v>
      </c>
      <c r="O3088">
        <v>32.18</v>
      </c>
      <c r="P3088">
        <v>49.03</v>
      </c>
    </row>
    <row r="3089" spans="1:16" x14ac:dyDescent="0.2">
      <c r="A3089" t="s">
        <v>340</v>
      </c>
      <c r="B3089" t="s">
        <v>209</v>
      </c>
      <c r="C3089" t="s">
        <v>137</v>
      </c>
      <c r="E3089">
        <v>0</v>
      </c>
      <c r="F3089">
        <v>0</v>
      </c>
      <c r="G3089">
        <v>0</v>
      </c>
      <c r="H3089">
        <v>0</v>
      </c>
      <c r="I3089">
        <v>3.57</v>
      </c>
      <c r="J3089">
        <v>9.42</v>
      </c>
      <c r="K3089">
        <v>9.42</v>
      </c>
      <c r="L3089">
        <v>9.42</v>
      </c>
      <c r="M3089">
        <v>9.42</v>
      </c>
      <c r="N3089">
        <v>9.42</v>
      </c>
      <c r="O3089">
        <v>9.42</v>
      </c>
      <c r="P3089">
        <v>25.46</v>
      </c>
    </row>
    <row r="3090" spans="1:16" x14ac:dyDescent="0.2">
      <c r="A3090" t="s">
        <v>340</v>
      </c>
      <c r="B3090" t="s">
        <v>210</v>
      </c>
      <c r="C3090" t="s">
        <v>137</v>
      </c>
      <c r="E3090">
        <v>0</v>
      </c>
      <c r="F3090">
        <v>0</v>
      </c>
      <c r="G3090">
        <v>0</v>
      </c>
      <c r="H3090">
        <v>0.5</v>
      </c>
      <c r="I3090">
        <v>0.5</v>
      </c>
      <c r="J3090">
        <v>0.5</v>
      </c>
      <c r="K3090">
        <v>0.5</v>
      </c>
      <c r="L3090">
        <v>0.5</v>
      </c>
      <c r="M3090">
        <v>0.5</v>
      </c>
      <c r="N3090">
        <v>0.5</v>
      </c>
      <c r="O3090">
        <v>0.5</v>
      </c>
      <c r="P3090">
        <v>0.5</v>
      </c>
    </row>
    <row r="3091" spans="1:16" x14ac:dyDescent="0.2">
      <c r="A3091" t="s">
        <v>340</v>
      </c>
      <c r="B3091" t="s">
        <v>211</v>
      </c>
      <c r="C3091" t="s">
        <v>137</v>
      </c>
      <c r="E3091">
        <v>0</v>
      </c>
      <c r="F3091">
        <v>0</v>
      </c>
      <c r="G3091">
        <v>0</v>
      </c>
      <c r="H3091">
        <v>0.5</v>
      </c>
      <c r="I3091">
        <v>0.5</v>
      </c>
      <c r="J3091">
        <v>0.5</v>
      </c>
      <c r="K3091">
        <v>0.5</v>
      </c>
      <c r="L3091">
        <v>0.5</v>
      </c>
      <c r="M3091">
        <v>0.5</v>
      </c>
      <c r="N3091">
        <v>0.5</v>
      </c>
      <c r="O3091">
        <v>0.5</v>
      </c>
      <c r="P3091">
        <v>0.5</v>
      </c>
    </row>
    <row r="3092" spans="1:16" x14ac:dyDescent="0.2">
      <c r="A3092" t="s">
        <v>340</v>
      </c>
      <c r="B3092" t="s">
        <v>212</v>
      </c>
      <c r="C3092" t="s">
        <v>137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</row>
    <row r="3093" spans="1:16" x14ac:dyDescent="0.2">
      <c r="A3093" t="s">
        <v>340</v>
      </c>
      <c r="B3093" t="s">
        <v>213</v>
      </c>
      <c r="C3093" t="s">
        <v>137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</row>
    <row r="3094" spans="1:16" x14ac:dyDescent="0.2">
      <c r="A3094" t="s">
        <v>340</v>
      </c>
      <c r="B3094" t="s">
        <v>218</v>
      </c>
      <c r="C3094" t="s">
        <v>137</v>
      </c>
      <c r="E3094">
        <v>-0.27</v>
      </c>
      <c r="F3094">
        <v>-0.27</v>
      </c>
      <c r="G3094">
        <v>-0.27</v>
      </c>
      <c r="H3094">
        <v>-0.27</v>
      </c>
      <c r="I3094">
        <v>-0.27</v>
      </c>
      <c r="J3094">
        <v>-0.27</v>
      </c>
      <c r="K3094">
        <v>-0.27</v>
      </c>
      <c r="L3094">
        <v>-0.27</v>
      </c>
      <c r="M3094">
        <v>-0.27</v>
      </c>
      <c r="N3094">
        <v>-0.27</v>
      </c>
      <c r="O3094">
        <v>-2.63</v>
      </c>
      <c r="P3094">
        <v>-13.88</v>
      </c>
    </row>
    <row r="3095" spans="1:16" x14ac:dyDescent="0.2">
      <c r="A3095" t="s">
        <v>340</v>
      </c>
      <c r="B3095" t="s">
        <v>342</v>
      </c>
      <c r="C3095" t="s">
        <v>137</v>
      </c>
      <c r="E3095">
        <v>7.3</v>
      </c>
      <c r="F3095">
        <v>10.65</v>
      </c>
      <c r="G3095">
        <v>15.99</v>
      </c>
      <c r="H3095">
        <v>31.22</v>
      </c>
      <c r="I3095">
        <v>46.75</v>
      </c>
      <c r="J3095">
        <v>62.04</v>
      </c>
      <c r="K3095">
        <v>71.599999999999994</v>
      </c>
      <c r="L3095">
        <v>81.400000000000006</v>
      </c>
      <c r="M3095">
        <v>84.43</v>
      </c>
      <c r="N3095">
        <v>115.71</v>
      </c>
      <c r="O3095">
        <v>121.35</v>
      </c>
      <c r="P3095">
        <v>187.82</v>
      </c>
    </row>
    <row r="3096" spans="1:16" x14ac:dyDescent="0.2">
      <c r="A3096" t="s">
        <v>266</v>
      </c>
      <c r="B3096" t="s">
        <v>267</v>
      </c>
      <c r="C3096" t="s">
        <v>137</v>
      </c>
      <c r="E3096">
        <v>203.09</v>
      </c>
      <c r="F3096">
        <v>205.78</v>
      </c>
      <c r="G3096">
        <v>209.3</v>
      </c>
      <c r="H3096">
        <v>218.94</v>
      </c>
      <c r="I3096">
        <v>231.68</v>
      </c>
      <c r="J3096">
        <v>246.61</v>
      </c>
      <c r="K3096">
        <v>254.82</v>
      </c>
      <c r="L3096">
        <v>262.92</v>
      </c>
      <c r="M3096">
        <v>271.18</v>
      </c>
      <c r="N3096">
        <v>301.23</v>
      </c>
      <c r="O3096">
        <v>309.32</v>
      </c>
      <c r="P3096">
        <v>334.9</v>
      </c>
    </row>
    <row r="3097" spans="1:16" x14ac:dyDescent="0.2">
      <c r="A3097" t="s">
        <v>270</v>
      </c>
      <c r="B3097" t="s">
        <v>193</v>
      </c>
      <c r="C3097" t="s">
        <v>137</v>
      </c>
      <c r="E3097">
        <v>2.97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</row>
    <row r="3098" spans="1:16" x14ac:dyDescent="0.2">
      <c r="A3098" t="s">
        <v>270</v>
      </c>
      <c r="B3098" t="s">
        <v>194</v>
      </c>
      <c r="C3098" t="s">
        <v>137</v>
      </c>
      <c r="E3098">
        <v>53.06</v>
      </c>
      <c r="F3098">
        <v>62.92</v>
      </c>
      <c r="G3098">
        <v>54.22</v>
      </c>
      <c r="H3098">
        <v>37.01</v>
      </c>
      <c r="I3098">
        <v>20.239999999999998</v>
      </c>
      <c r="J3098">
        <v>16.510000000000002</v>
      </c>
      <c r="K3098">
        <v>12.78</v>
      </c>
      <c r="L3098">
        <v>14.29</v>
      </c>
      <c r="M3098">
        <v>12.52</v>
      </c>
      <c r="N3098">
        <v>4.1500000000000004</v>
      </c>
      <c r="O3098">
        <v>2.5</v>
      </c>
      <c r="P3098">
        <v>0</v>
      </c>
    </row>
    <row r="3099" spans="1:16" x14ac:dyDescent="0.2">
      <c r="A3099" t="s">
        <v>270</v>
      </c>
      <c r="B3099" t="s">
        <v>195</v>
      </c>
      <c r="C3099" t="s">
        <v>137</v>
      </c>
      <c r="E3099">
        <v>11.52</v>
      </c>
      <c r="F3099">
        <v>12.88</v>
      </c>
      <c r="G3099">
        <v>12.63</v>
      </c>
      <c r="H3099">
        <v>12.71</v>
      </c>
      <c r="I3099">
        <v>12.19</v>
      </c>
      <c r="J3099">
        <v>9.42</v>
      </c>
      <c r="K3099">
        <v>8.1</v>
      </c>
      <c r="L3099">
        <v>6.89</v>
      </c>
      <c r="M3099">
        <v>5.57</v>
      </c>
      <c r="N3099">
        <v>0.98</v>
      </c>
      <c r="O3099">
        <v>0</v>
      </c>
      <c r="P3099">
        <v>0</v>
      </c>
    </row>
    <row r="3100" spans="1:16" x14ac:dyDescent="0.2">
      <c r="A3100" t="s">
        <v>270</v>
      </c>
      <c r="B3100" t="s">
        <v>196</v>
      </c>
      <c r="C3100" t="s">
        <v>137</v>
      </c>
      <c r="E3100">
        <v>23.6</v>
      </c>
      <c r="F3100">
        <v>5.09</v>
      </c>
      <c r="G3100">
        <v>5.09</v>
      </c>
      <c r="H3100">
        <v>5.1100000000000003</v>
      </c>
      <c r="I3100">
        <v>5.09</v>
      </c>
      <c r="J3100">
        <v>5.1100000000000003</v>
      </c>
      <c r="K3100">
        <v>5.09</v>
      </c>
      <c r="L3100">
        <v>5.09</v>
      </c>
      <c r="M3100">
        <v>5.09</v>
      </c>
      <c r="N3100">
        <v>5.09</v>
      </c>
      <c r="O3100">
        <v>5.1100000000000003</v>
      </c>
      <c r="P3100">
        <v>5.09</v>
      </c>
    </row>
    <row r="3101" spans="1:16" x14ac:dyDescent="0.2">
      <c r="A3101" t="s">
        <v>270</v>
      </c>
      <c r="B3101" t="s">
        <v>197</v>
      </c>
      <c r="C3101" t="s">
        <v>137</v>
      </c>
      <c r="E3101">
        <v>11.31</v>
      </c>
      <c r="F3101">
        <v>11.26</v>
      </c>
      <c r="G3101">
        <v>17.399999999999999</v>
      </c>
      <c r="H3101">
        <v>24.93</v>
      </c>
      <c r="I3101">
        <v>24.26</v>
      </c>
      <c r="J3101">
        <v>23.84</v>
      </c>
      <c r="K3101">
        <v>23.95</v>
      </c>
      <c r="L3101">
        <v>23.93</v>
      </c>
      <c r="M3101">
        <v>23.72</v>
      </c>
      <c r="N3101">
        <v>23.37</v>
      </c>
      <c r="O3101">
        <v>22.18</v>
      </c>
      <c r="P3101">
        <v>20.54</v>
      </c>
    </row>
    <row r="3102" spans="1:16" x14ac:dyDescent="0.2">
      <c r="A3102" t="s">
        <v>270</v>
      </c>
      <c r="B3102" t="s">
        <v>198</v>
      </c>
      <c r="C3102" t="s">
        <v>137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1.54</v>
      </c>
      <c r="N3102">
        <v>15.25</v>
      </c>
      <c r="O3102">
        <v>8.6300000000000008</v>
      </c>
      <c r="P3102">
        <v>4.9400000000000004</v>
      </c>
    </row>
    <row r="3103" spans="1:16" x14ac:dyDescent="0.2">
      <c r="A3103" t="s">
        <v>270</v>
      </c>
      <c r="B3103" t="s">
        <v>199</v>
      </c>
      <c r="C3103" t="s">
        <v>137</v>
      </c>
      <c r="E3103">
        <v>2.4900000000000002</v>
      </c>
      <c r="F3103">
        <v>3.7</v>
      </c>
      <c r="G3103">
        <v>2.48</v>
      </c>
      <c r="H3103">
        <v>2.4900000000000002</v>
      </c>
      <c r="I3103">
        <v>3.14</v>
      </c>
      <c r="J3103">
        <v>2.5</v>
      </c>
      <c r="K3103">
        <v>2.4700000000000002</v>
      </c>
      <c r="L3103">
        <v>2.4700000000000002</v>
      </c>
      <c r="M3103">
        <v>2.4700000000000002</v>
      </c>
      <c r="N3103">
        <v>2.23</v>
      </c>
      <c r="O3103">
        <v>2.2400000000000002</v>
      </c>
      <c r="P3103">
        <v>2.2599999999999998</v>
      </c>
    </row>
    <row r="3104" spans="1:16" x14ac:dyDescent="0.2">
      <c r="A3104" t="s">
        <v>270</v>
      </c>
      <c r="B3104" t="s">
        <v>200</v>
      </c>
      <c r="C3104" t="s">
        <v>137</v>
      </c>
      <c r="E3104">
        <v>0.9</v>
      </c>
      <c r="F3104">
        <v>1.71</v>
      </c>
      <c r="G3104">
        <v>0.89</v>
      </c>
      <c r="H3104">
        <v>1.23</v>
      </c>
      <c r="I3104">
        <v>1.44</v>
      </c>
      <c r="J3104">
        <v>1.39</v>
      </c>
      <c r="K3104">
        <v>1.34</v>
      </c>
      <c r="L3104">
        <v>1.25</v>
      </c>
      <c r="M3104">
        <v>0.86</v>
      </c>
      <c r="N3104">
        <v>0.92</v>
      </c>
      <c r="O3104">
        <v>0.86</v>
      </c>
      <c r="P3104">
        <v>0.88</v>
      </c>
    </row>
    <row r="3105" spans="1:16" x14ac:dyDescent="0.2">
      <c r="A3105" t="s">
        <v>270</v>
      </c>
      <c r="B3105" t="s">
        <v>201</v>
      </c>
      <c r="C3105" t="s">
        <v>137</v>
      </c>
      <c r="E3105">
        <v>27.19</v>
      </c>
      <c r="F3105">
        <v>27.11</v>
      </c>
      <c r="G3105">
        <v>27.11</v>
      </c>
      <c r="H3105">
        <v>27.19</v>
      </c>
      <c r="I3105">
        <v>27.11</v>
      </c>
      <c r="J3105">
        <v>27.19</v>
      </c>
      <c r="K3105">
        <v>27.11</v>
      </c>
      <c r="L3105">
        <v>27.11</v>
      </c>
      <c r="M3105">
        <v>27.11</v>
      </c>
      <c r="N3105">
        <v>27.11</v>
      </c>
      <c r="O3105">
        <v>27.19</v>
      </c>
      <c r="P3105">
        <v>27.11</v>
      </c>
    </row>
    <row r="3106" spans="1:16" x14ac:dyDescent="0.2">
      <c r="A3106" t="s">
        <v>270</v>
      </c>
      <c r="B3106" t="s">
        <v>202</v>
      </c>
      <c r="C3106" t="s">
        <v>137</v>
      </c>
      <c r="E3106">
        <v>21.97</v>
      </c>
      <c r="F3106">
        <v>22.19</v>
      </c>
      <c r="G3106">
        <v>22.83</v>
      </c>
      <c r="H3106">
        <v>22.52</v>
      </c>
      <c r="I3106">
        <v>23.13</v>
      </c>
      <c r="J3106">
        <v>22.94</v>
      </c>
      <c r="K3106">
        <v>23.26</v>
      </c>
      <c r="L3106">
        <v>23.11</v>
      </c>
      <c r="M3106">
        <v>22.96</v>
      </c>
      <c r="N3106">
        <v>22.95</v>
      </c>
      <c r="O3106">
        <v>22.61</v>
      </c>
      <c r="P3106">
        <v>21.68</v>
      </c>
    </row>
    <row r="3107" spans="1:16" x14ac:dyDescent="0.2">
      <c r="A3107" t="s">
        <v>270</v>
      </c>
      <c r="B3107" t="s">
        <v>203</v>
      </c>
      <c r="C3107" t="s">
        <v>137</v>
      </c>
      <c r="E3107">
        <v>0</v>
      </c>
      <c r="F3107">
        <v>0</v>
      </c>
      <c r="G3107">
        <v>0</v>
      </c>
      <c r="H3107">
        <v>5.98</v>
      </c>
      <c r="I3107">
        <v>7.87</v>
      </c>
      <c r="J3107">
        <v>7.7</v>
      </c>
      <c r="K3107">
        <v>7.71</v>
      </c>
      <c r="L3107">
        <v>7.85</v>
      </c>
      <c r="M3107">
        <v>7.83</v>
      </c>
      <c r="N3107">
        <v>7.62</v>
      </c>
      <c r="O3107">
        <v>7.5</v>
      </c>
      <c r="P3107">
        <v>7.05</v>
      </c>
    </row>
    <row r="3108" spans="1:16" x14ac:dyDescent="0.2">
      <c r="A3108" t="s">
        <v>270</v>
      </c>
      <c r="B3108" t="s">
        <v>204</v>
      </c>
      <c r="C3108" t="s">
        <v>137</v>
      </c>
      <c r="E3108">
        <v>0</v>
      </c>
      <c r="F3108">
        <v>0</v>
      </c>
      <c r="G3108">
        <v>0</v>
      </c>
      <c r="H3108">
        <v>0</v>
      </c>
      <c r="I3108">
        <v>18.11</v>
      </c>
      <c r="J3108">
        <v>17.440000000000001</v>
      </c>
      <c r="K3108">
        <v>17.61</v>
      </c>
      <c r="L3108">
        <v>17.61</v>
      </c>
      <c r="M3108">
        <v>29.46</v>
      </c>
      <c r="N3108">
        <v>28.5</v>
      </c>
      <c r="O3108">
        <v>63.77</v>
      </c>
      <c r="P3108">
        <v>92.94</v>
      </c>
    </row>
    <row r="3109" spans="1:16" x14ac:dyDescent="0.2">
      <c r="A3109" t="s">
        <v>270</v>
      </c>
      <c r="B3109" t="s">
        <v>205</v>
      </c>
      <c r="C3109" t="s">
        <v>137</v>
      </c>
      <c r="E3109">
        <v>60.06</v>
      </c>
      <c r="F3109">
        <v>68.84</v>
      </c>
      <c r="G3109">
        <v>76.17</v>
      </c>
      <c r="H3109">
        <v>99.96</v>
      </c>
      <c r="I3109">
        <v>112.71</v>
      </c>
      <c r="J3109">
        <v>136.35</v>
      </c>
      <c r="K3109">
        <v>145.88999999999999</v>
      </c>
      <c r="L3109">
        <v>157.13999999999999</v>
      </c>
      <c r="M3109">
        <v>156.88</v>
      </c>
      <c r="N3109">
        <v>189.01</v>
      </c>
      <c r="O3109">
        <v>177.49</v>
      </c>
      <c r="P3109">
        <v>206.49</v>
      </c>
    </row>
    <row r="3110" spans="1:16" x14ac:dyDescent="0.2">
      <c r="A3110" t="s">
        <v>270</v>
      </c>
      <c r="B3110" t="s">
        <v>206</v>
      </c>
      <c r="C3110" t="s">
        <v>137</v>
      </c>
      <c r="E3110">
        <v>29.54</v>
      </c>
      <c r="F3110">
        <v>31.54</v>
      </c>
      <c r="G3110">
        <v>33.71</v>
      </c>
      <c r="H3110">
        <v>38.340000000000003</v>
      </c>
      <c r="I3110">
        <v>42.89</v>
      </c>
      <c r="J3110">
        <v>47.7</v>
      </c>
      <c r="K3110">
        <v>49.88</v>
      </c>
      <c r="L3110">
        <v>52.14</v>
      </c>
      <c r="M3110">
        <v>54.36</v>
      </c>
      <c r="N3110">
        <v>63.11</v>
      </c>
      <c r="O3110">
        <v>65.56</v>
      </c>
      <c r="P3110">
        <v>76.78</v>
      </c>
    </row>
    <row r="3111" spans="1:16" x14ac:dyDescent="0.2">
      <c r="A3111" t="s">
        <v>270</v>
      </c>
      <c r="B3111" t="s">
        <v>343</v>
      </c>
      <c r="C3111" t="s">
        <v>137</v>
      </c>
      <c r="E3111">
        <v>-2.62</v>
      </c>
      <c r="F3111">
        <v>-2.94</v>
      </c>
      <c r="G3111">
        <v>-3.27</v>
      </c>
      <c r="H3111">
        <v>-3.79</v>
      </c>
      <c r="I3111">
        <v>-5.4</v>
      </c>
      <c r="J3111">
        <v>-8.15</v>
      </c>
      <c r="K3111">
        <v>-9.5</v>
      </c>
      <c r="L3111">
        <v>-10.72</v>
      </c>
      <c r="M3111">
        <v>-10.74</v>
      </c>
      <c r="N3111">
        <v>-13.52</v>
      </c>
      <c r="O3111">
        <v>-12.98</v>
      </c>
      <c r="P3111">
        <v>-16.46</v>
      </c>
    </row>
    <row r="3112" spans="1:16" x14ac:dyDescent="0.2">
      <c r="A3112" t="s">
        <v>270</v>
      </c>
      <c r="B3112" t="s">
        <v>210</v>
      </c>
      <c r="C3112" t="s">
        <v>137</v>
      </c>
      <c r="E3112">
        <v>-0.47</v>
      </c>
      <c r="F3112">
        <v>-0.56999999999999995</v>
      </c>
      <c r="G3112">
        <v>-0.8</v>
      </c>
      <c r="H3112">
        <v>-1.93</v>
      </c>
      <c r="I3112">
        <v>-1.98</v>
      </c>
      <c r="J3112">
        <v>-1.87</v>
      </c>
      <c r="K3112">
        <v>-1.78</v>
      </c>
      <c r="L3112">
        <v>-1.72</v>
      </c>
      <c r="M3112">
        <v>-1.76</v>
      </c>
      <c r="N3112">
        <v>-1.87</v>
      </c>
      <c r="O3112">
        <v>-1.71</v>
      </c>
      <c r="P3112">
        <v>-0.65</v>
      </c>
    </row>
    <row r="3113" spans="1:16" x14ac:dyDescent="0.2">
      <c r="A3113" t="s">
        <v>270</v>
      </c>
      <c r="B3113" t="s">
        <v>211</v>
      </c>
      <c r="C3113" t="s">
        <v>137</v>
      </c>
      <c r="E3113">
        <v>0</v>
      </c>
      <c r="F3113">
        <v>0</v>
      </c>
      <c r="G3113">
        <v>0</v>
      </c>
      <c r="H3113">
        <v>-0.6</v>
      </c>
      <c r="I3113">
        <v>-0.61</v>
      </c>
      <c r="J3113">
        <v>-0.55000000000000004</v>
      </c>
      <c r="K3113">
        <v>-0.5</v>
      </c>
      <c r="L3113">
        <v>-0.47</v>
      </c>
      <c r="M3113">
        <v>-0.51</v>
      </c>
      <c r="N3113">
        <v>-0.56000000000000005</v>
      </c>
      <c r="O3113">
        <v>-0.47</v>
      </c>
      <c r="P3113">
        <v>-0.11</v>
      </c>
    </row>
    <row r="3114" spans="1:16" x14ac:dyDescent="0.2">
      <c r="A3114" t="s">
        <v>270</v>
      </c>
      <c r="B3114" t="s">
        <v>212</v>
      </c>
      <c r="C3114" t="s">
        <v>137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</row>
    <row r="3115" spans="1:16" x14ac:dyDescent="0.2">
      <c r="A3115" t="s">
        <v>270</v>
      </c>
      <c r="B3115" t="s">
        <v>213</v>
      </c>
      <c r="C3115" t="s">
        <v>137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</row>
    <row r="3116" spans="1:16" x14ac:dyDescent="0.2">
      <c r="A3116" t="s">
        <v>270</v>
      </c>
      <c r="B3116" t="s">
        <v>344</v>
      </c>
      <c r="C3116" t="s">
        <v>137</v>
      </c>
      <c r="E3116">
        <v>12.11</v>
      </c>
      <c r="F3116">
        <v>12.75</v>
      </c>
      <c r="G3116">
        <v>16.53</v>
      </c>
      <c r="H3116">
        <v>16.149999999999999</v>
      </c>
      <c r="I3116">
        <v>16.05</v>
      </c>
      <c r="J3116">
        <v>18.54</v>
      </c>
      <c r="K3116">
        <v>21.39</v>
      </c>
      <c r="L3116">
        <v>19.350000000000001</v>
      </c>
      <c r="M3116">
        <v>20.43</v>
      </c>
      <c r="N3116">
        <v>21.6</v>
      </c>
      <c r="O3116">
        <v>21.39</v>
      </c>
      <c r="P3116">
        <v>9.33</v>
      </c>
    </row>
    <row r="3117" spans="1:16" x14ac:dyDescent="0.2">
      <c r="A3117" t="s">
        <v>270</v>
      </c>
      <c r="B3117" t="s">
        <v>345</v>
      </c>
      <c r="C3117" t="s">
        <v>137</v>
      </c>
      <c r="E3117">
        <v>-2.86</v>
      </c>
      <c r="F3117">
        <v>-1.42</v>
      </c>
      <c r="G3117">
        <v>-3.95</v>
      </c>
      <c r="H3117">
        <v>-10.54</v>
      </c>
      <c r="I3117">
        <v>-11.8</v>
      </c>
      <c r="J3117">
        <v>-9.8800000000000008</v>
      </c>
      <c r="K3117">
        <v>-8.33</v>
      </c>
      <c r="L3117">
        <v>-7.81</v>
      </c>
      <c r="M3117">
        <v>-9.1</v>
      </c>
      <c r="N3117">
        <v>-7.46</v>
      </c>
      <c r="O3117">
        <v>-11.28</v>
      </c>
      <c r="P3117">
        <v>-19.309999999999999</v>
      </c>
    </row>
    <row r="3118" spans="1:16" x14ac:dyDescent="0.2">
      <c r="A3118" t="s">
        <v>270</v>
      </c>
      <c r="B3118" t="s">
        <v>272</v>
      </c>
      <c r="C3118" t="s">
        <v>137</v>
      </c>
      <c r="E3118">
        <v>0.23</v>
      </c>
      <c r="F3118">
        <v>0.25</v>
      </c>
      <c r="G3118">
        <v>1.83</v>
      </c>
      <c r="H3118">
        <v>9.11</v>
      </c>
      <c r="I3118">
        <v>16.87</v>
      </c>
      <c r="J3118">
        <v>20.54</v>
      </c>
      <c r="K3118">
        <v>20.309999999999999</v>
      </c>
      <c r="L3118">
        <v>21.29</v>
      </c>
      <c r="M3118">
        <v>23.43</v>
      </c>
      <c r="N3118">
        <v>33.119999999999997</v>
      </c>
      <c r="O3118">
        <v>50.74</v>
      </c>
      <c r="P3118">
        <v>123.48</v>
      </c>
    </row>
    <row r="3119" spans="1:16" x14ac:dyDescent="0.2">
      <c r="A3119" t="s">
        <v>270</v>
      </c>
      <c r="B3119" t="s">
        <v>346</v>
      </c>
      <c r="C3119" t="s">
        <v>137</v>
      </c>
      <c r="E3119">
        <v>9.26</v>
      </c>
      <c r="F3119">
        <v>11.34</v>
      </c>
      <c r="G3119">
        <v>12.58</v>
      </c>
      <c r="H3119">
        <v>5.61</v>
      </c>
      <c r="I3119">
        <v>4.25</v>
      </c>
      <c r="J3119">
        <v>8.65</v>
      </c>
      <c r="K3119">
        <v>13.06</v>
      </c>
      <c r="L3119">
        <v>11.55</v>
      </c>
      <c r="M3119">
        <v>11.33</v>
      </c>
      <c r="N3119">
        <v>14.13</v>
      </c>
      <c r="O3119">
        <v>10.11</v>
      </c>
      <c r="P3119">
        <v>-9.98</v>
      </c>
    </row>
    <row r="3120" spans="1:16" x14ac:dyDescent="0.2">
      <c r="A3120" t="s">
        <v>270</v>
      </c>
      <c r="B3120" t="s">
        <v>347</v>
      </c>
      <c r="C3120" t="s">
        <v>137</v>
      </c>
      <c r="E3120">
        <v>253.63</v>
      </c>
      <c r="F3120">
        <v>256.49</v>
      </c>
      <c r="G3120">
        <v>264.99</v>
      </c>
      <c r="H3120">
        <v>287.3</v>
      </c>
      <c r="I3120">
        <v>306.25</v>
      </c>
      <c r="J3120">
        <v>326.05</v>
      </c>
      <c r="K3120">
        <v>334.83</v>
      </c>
      <c r="L3120">
        <v>345.35</v>
      </c>
      <c r="M3120">
        <v>357.8</v>
      </c>
      <c r="N3120">
        <v>395.93</v>
      </c>
      <c r="O3120">
        <v>411.88</v>
      </c>
      <c r="P3120">
        <v>457.88</v>
      </c>
    </row>
    <row r="3121" spans="1:16" x14ac:dyDescent="0.2">
      <c r="A3121" t="s">
        <v>272</v>
      </c>
      <c r="B3121" t="s">
        <v>202</v>
      </c>
      <c r="C3121" t="s">
        <v>137</v>
      </c>
      <c r="E3121">
        <v>0.08</v>
      </c>
      <c r="F3121">
        <v>0.01</v>
      </c>
      <c r="G3121">
        <v>0.27</v>
      </c>
      <c r="H3121">
        <v>0.88</v>
      </c>
      <c r="I3121">
        <v>1.37</v>
      </c>
      <c r="J3121">
        <v>1.63</v>
      </c>
      <c r="K3121">
        <v>1.24</v>
      </c>
      <c r="L3121">
        <v>1.38</v>
      </c>
      <c r="M3121">
        <v>1.54</v>
      </c>
      <c r="N3121">
        <v>1.55</v>
      </c>
      <c r="O3121">
        <v>1.95</v>
      </c>
      <c r="P3121">
        <v>2.82</v>
      </c>
    </row>
    <row r="3122" spans="1:16" x14ac:dyDescent="0.2">
      <c r="A3122" t="s">
        <v>272</v>
      </c>
      <c r="B3122" t="s">
        <v>203</v>
      </c>
      <c r="C3122" t="s">
        <v>137</v>
      </c>
      <c r="E3122">
        <v>0</v>
      </c>
      <c r="F3122">
        <v>0</v>
      </c>
      <c r="G3122">
        <v>0</v>
      </c>
      <c r="H3122">
        <v>0.52</v>
      </c>
      <c r="I3122">
        <v>0.78</v>
      </c>
      <c r="J3122">
        <v>0.98</v>
      </c>
      <c r="K3122">
        <v>0.94</v>
      </c>
      <c r="L3122">
        <v>0.8</v>
      </c>
      <c r="M3122">
        <v>0.82</v>
      </c>
      <c r="N3122">
        <v>1.03</v>
      </c>
      <c r="O3122">
        <v>1.17</v>
      </c>
      <c r="P3122">
        <v>1.6</v>
      </c>
    </row>
    <row r="3123" spans="1:16" x14ac:dyDescent="0.2">
      <c r="A3123" t="s">
        <v>272</v>
      </c>
      <c r="B3123" t="s">
        <v>204</v>
      </c>
      <c r="C3123" t="s">
        <v>137</v>
      </c>
      <c r="E3123">
        <v>0</v>
      </c>
      <c r="F3123">
        <v>0</v>
      </c>
      <c r="G3123">
        <v>0</v>
      </c>
      <c r="H3123">
        <v>0</v>
      </c>
      <c r="I3123">
        <v>1.61</v>
      </c>
      <c r="J3123">
        <v>2.33</v>
      </c>
      <c r="K3123">
        <v>2.11</v>
      </c>
      <c r="L3123">
        <v>2.11</v>
      </c>
      <c r="M3123">
        <v>3.81</v>
      </c>
      <c r="N3123">
        <v>4.78</v>
      </c>
      <c r="O3123">
        <v>9.75</v>
      </c>
      <c r="P3123">
        <v>28.63</v>
      </c>
    </row>
    <row r="3124" spans="1:16" x14ac:dyDescent="0.2">
      <c r="A3124" t="s">
        <v>272</v>
      </c>
      <c r="B3124" t="s">
        <v>205</v>
      </c>
      <c r="C3124" t="s">
        <v>137</v>
      </c>
      <c r="E3124">
        <v>0.15</v>
      </c>
      <c r="F3124">
        <v>0.24</v>
      </c>
      <c r="G3124">
        <v>1.56</v>
      </c>
      <c r="H3124">
        <v>7.7</v>
      </c>
      <c r="I3124">
        <v>13.11</v>
      </c>
      <c r="J3124">
        <v>15.6</v>
      </c>
      <c r="K3124">
        <v>16.02</v>
      </c>
      <c r="L3124">
        <v>16.989999999999998</v>
      </c>
      <c r="M3124">
        <v>17.25</v>
      </c>
      <c r="N3124">
        <v>25.76</v>
      </c>
      <c r="O3124">
        <v>37.869999999999997</v>
      </c>
      <c r="P3124">
        <v>90.43</v>
      </c>
    </row>
    <row r="3125" spans="1:16" x14ac:dyDescent="0.2">
      <c r="A3125" t="s">
        <v>259</v>
      </c>
      <c r="B3125" t="s">
        <v>348</v>
      </c>
      <c r="C3125" t="s">
        <v>137</v>
      </c>
      <c r="E3125">
        <v>0.91</v>
      </c>
      <c r="F3125">
        <v>0.86</v>
      </c>
      <c r="G3125">
        <v>1.21</v>
      </c>
      <c r="H3125">
        <v>1.49</v>
      </c>
      <c r="I3125">
        <v>1.35</v>
      </c>
      <c r="J3125">
        <v>0.94</v>
      </c>
      <c r="K3125">
        <v>0.57999999999999996</v>
      </c>
      <c r="L3125">
        <v>0.56000000000000005</v>
      </c>
      <c r="M3125">
        <v>1.26</v>
      </c>
      <c r="N3125">
        <v>1.1499999999999999</v>
      </c>
      <c r="O3125">
        <v>1.17</v>
      </c>
      <c r="P3125">
        <v>4.9800000000000004</v>
      </c>
    </row>
    <row r="3126" spans="1:16" x14ac:dyDescent="0.2">
      <c r="A3126" t="s">
        <v>259</v>
      </c>
      <c r="B3126" t="s">
        <v>261</v>
      </c>
      <c r="C3126" t="s">
        <v>137</v>
      </c>
      <c r="D3126">
        <v>991928</v>
      </c>
      <c r="E3126">
        <v>48822</v>
      </c>
      <c r="F3126">
        <v>52475</v>
      </c>
      <c r="G3126">
        <v>49294</v>
      </c>
      <c r="H3126">
        <v>51378</v>
      </c>
      <c r="I3126">
        <v>53506</v>
      </c>
      <c r="J3126">
        <v>56239</v>
      </c>
      <c r="K3126">
        <v>59048</v>
      </c>
      <c r="L3126">
        <v>60336</v>
      </c>
      <c r="M3126">
        <v>58779</v>
      </c>
      <c r="N3126">
        <v>65579</v>
      </c>
      <c r="O3126">
        <v>64885</v>
      </c>
      <c r="P3126">
        <v>69703</v>
      </c>
    </row>
    <row r="3127" spans="1:16" x14ac:dyDescent="0.2">
      <c r="A3127" t="s">
        <v>259</v>
      </c>
      <c r="B3127" t="s">
        <v>178</v>
      </c>
      <c r="C3127" t="s">
        <v>137</v>
      </c>
      <c r="D3127">
        <v>928384</v>
      </c>
      <c r="E3127">
        <v>46603</v>
      </c>
      <c r="F3127">
        <v>50200</v>
      </c>
      <c r="G3127">
        <v>46888</v>
      </c>
      <c r="H3127">
        <v>48552</v>
      </c>
      <c r="I3127">
        <v>50265</v>
      </c>
      <c r="J3127">
        <v>52608</v>
      </c>
      <c r="K3127">
        <v>55250</v>
      </c>
      <c r="L3127">
        <v>56391</v>
      </c>
      <c r="M3127">
        <v>54707</v>
      </c>
      <c r="N3127">
        <v>61318</v>
      </c>
      <c r="O3127">
        <v>60493</v>
      </c>
      <c r="P3127">
        <v>64673</v>
      </c>
    </row>
    <row r="3128" spans="1:16" x14ac:dyDescent="0.2">
      <c r="A3128" t="s">
        <v>259</v>
      </c>
      <c r="B3128" t="s">
        <v>349</v>
      </c>
      <c r="C3128" t="s">
        <v>137</v>
      </c>
      <c r="E3128">
        <v>0</v>
      </c>
      <c r="F3128">
        <v>0</v>
      </c>
      <c r="G3128">
        <v>0</v>
      </c>
      <c r="H3128">
        <v>19</v>
      </c>
      <c r="I3128">
        <v>48</v>
      </c>
      <c r="J3128">
        <v>48</v>
      </c>
      <c r="K3128">
        <v>48</v>
      </c>
      <c r="L3128">
        <v>48</v>
      </c>
      <c r="M3128">
        <v>48</v>
      </c>
      <c r="N3128">
        <v>60</v>
      </c>
      <c r="O3128">
        <v>60</v>
      </c>
      <c r="P3128">
        <v>312</v>
      </c>
    </row>
    <row r="3129" spans="1:16" x14ac:dyDescent="0.2">
      <c r="A3129" t="s">
        <v>350</v>
      </c>
      <c r="B3129" t="s">
        <v>193</v>
      </c>
      <c r="C3129" t="s">
        <v>137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</row>
    <row r="3130" spans="1:16" x14ac:dyDescent="0.2">
      <c r="A3130" t="s">
        <v>350</v>
      </c>
      <c r="B3130" t="s">
        <v>351</v>
      </c>
      <c r="C3130" t="s">
        <v>137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</row>
    <row r="3131" spans="1:16" x14ac:dyDescent="0.2">
      <c r="A3131" t="s">
        <v>350</v>
      </c>
      <c r="B3131" t="s">
        <v>352</v>
      </c>
      <c r="C3131" t="s">
        <v>137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</row>
    <row r="3132" spans="1:16" x14ac:dyDescent="0.2">
      <c r="A3132" t="s">
        <v>350</v>
      </c>
      <c r="B3132" t="s">
        <v>195</v>
      </c>
      <c r="C3132" t="s">
        <v>137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</row>
    <row r="3133" spans="1:16" x14ac:dyDescent="0.2">
      <c r="A3133" t="s">
        <v>350</v>
      </c>
      <c r="B3133" t="s">
        <v>196</v>
      </c>
      <c r="C3133" t="s">
        <v>137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</row>
    <row r="3134" spans="1:16" x14ac:dyDescent="0.2">
      <c r="A3134" t="s">
        <v>350</v>
      </c>
      <c r="B3134" t="s">
        <v>197</v>
      </c>
      <c r="C3134" t="s">
        <v>137</v>
      </c>
      <c r="E3134">
        <v>0</v>
      </c>
      <c r="F3134">
        <v>0</v>
      </c>
      <c r="G3134">
        <v>441</v>
      </c>
      <c r="H3134">
        <v>1035</v>
      </c>
      <c r="I3134">
        <v>1035</v>
      </c>
      <c r="J3134">
        <v>1035</v>
      </c>
      <c r="K3134">
        <v>1035</v>
      </c>
      <c r="L3134">
        <v>1035</v>
      </c>
      <c r="M3134">
        <v>1035</v>
      </c>
      <c r="N3134">
        <v>1035</v>
      </c>
      <c r="O3134">
        <v>1035</v>
      </c>
      <c r="P3134">
        <v>1035</v>
      </c>
    </row>
    <row r="3135" spans="1:16" x14ac:dyDescent="0.2">
      <c r="A3135" t="s">
        <v>350</v>
      </c>
      <c r="B3135" t="s">
        <v>198</v>
      </c>
      <c r="C3135" t="s">
        <v>137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135</v>
      </c>
      <c r="N3135">
        <v>2043</v>
      </c>
      <c r="O3135">
        <v>2043</v>
      </c>
      <c r="P3135">
        <v>4432</v>
      </c>
    </row>
    <row r="3136" spans="1:16" x14ac:dyDescent="0.2">
      <c r="A3136" t="s">
        <v>350</v>
      </c>
      <c r="B3136" t="s">
        <v>199</v>
      </c>
      <c r="C3136" t="s">
        <v>137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</row>
    <row r="3137" spans="1:17" x14ac:dyDescent="0.2">
      <c r="A3137" t="s">
        <v>350</v>
      </c>
      <c r="B3137" t="s">
        <v>200</v>
      </c>
      <c r="C3137" t="s">
        <v>137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</row>
    <row r="3138" spans="1:17" x14ac:dyDescent="0.2">
      <c r="A3138" t="s">
        <v>350</v>
      </c>
      <c r="B3138" t="s">
        <v>201</v>
      </c>
      <c r="C3138" t="s">
        <v>137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</row>
    <row r="3139" spans="1:17" x14ac:dyDescent="0.2">
      <c r="A3139" t="s">
        <v>350</v>
      </c>
      <c r="B3139" t="s">
        <v>202</v>
      </c>
      <c r="C3139" t="s">
        <v>137</v>
      </c>
      <c r="E3139">
        <v>27</v>
      </c>
      <c r="F3139">
        <v>27</v>
      </c>
      <c r="G3139">
        <v>65</v>
      </c>
      <c r="H3139">
        <v>76</v>
      </c>
      <c r="I3139">
        <v>120</v>
      </c>
      <c r="J3139">
        <v>120</v>
      </c>
      <c r="K3139">
        <v>120</v>
      </c>
      <c r="L3139">
        <v>120</v>
      </c>
      <c r="M3139">
        <v>120</v>
      </c>
      <c r="N3139">
        <v>120</v>
      </c>
      <c r="O3139">
        <v>120</v>
      </c>
      <c r="P3139">
        <v>120</v>
      </c>
    </row>
    <row r="3140" spans="1:17" x14ac:dyDescent="0.2">
      <c r="A3140" t="s">
        <v>350</v>
      </c>
      <c r="B3140" t="s">
        <v>203</v>
      </c>
      <c r="C3140" t="s">
        <v>137</v>
      </c>
      <c r="E3140">
        <v>0</v>
      </c>
      <c r="F3140">
        <v>0</v>
      </c>
      <c r="G3140">
        <v>0</v>
      </c>
      <c r="H3140">
        <v>373</v>
      </c>
      <c r="I3140">
        <v>491</v>
      </c>
      <c r="J3140">
        <v>491</v>
      </c>
      <c r="K3140">
        <v>491</v>
      </c>
      <c r="L3140">
        <v>491</v>
      </c>
      <c r="M3140">
        <v>491</v>
      </c>
      <c r="N3140">
        <v>491</v>
      </c>
      <c r="O3140">
        <v>491</v>
      </c>
      <c r="P3140">
        <v>491</v>
      </c>
    </row>
    <row r="3141" spans="1:17" x14ac:dyDescent="0.2">
      <c r="A3141" t="s">
        <v>350</v>
      </c>
      <c r="B3141" t="s">
        <v>204</v>
      </c>
      <c r="C3141" t="s">
        <v>137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</row>
    <row r="3142" spans="1:17" x14ac:dyDescent="0.2">
      <c r="A3142" t="s">
        <v>350</v>
      </c>
      <c r="B3142" t="s">
        <v>205</v>
      </c>
      <c r="C3142" t="s">
        <v>137</v>
      </c>
      <c r="E3142">
        <v>248</v>
      </c>
      <c r="F3142">
        <v>521</v>
      </c>
      <c r="G3142">
        <v>776</v>
      </c>
      <c r="H3142">
        <v>1644</v>
      </c>
      <c r="I3142">
        <v>2190</v>
      </c>
      <c r="J3142">
        <v>2947</v>
      </c>
      <c r="K3142">
        <v>3253</v>
      </c>
      <c r="L3142">
        <v>3577</v>
      </c>
      <c r="M3142">
        <v>3577</v>
      </c>
      <c r="N3142">
        <v>4662</v>
      </c>
      <c r="O3142">
        <v>4662</v>
      </c>
      <c r="P3142">
        <v>6512</v>
      </c>
    </row>
    <row r="3143" spans="1:17" x14ac:dyDescent="0.2">
      <c r="A3143" t="s">
        <v>350</v>
      </c>
      <c r="B3143" t="s">
        <v>206</v>
      </c>
      <c r="C3143" t="s">
        <v>137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</row>
    <row r="3144" spans="1:17" x14ac:dyDescent="0.2">
      <c r="A3144" t="s">
        <v>350</v>
      </c>
      <c r="B3144" t="s">
        <v>207</v>
      </c>
      <c r="C3144" t="s">
        <v>137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7" x14ac:dyDescent="0.2">
      <c r="A3145" t="s">
        <v>350</v>
      </c>
      <c r="B3145" t="s">
        <v>208</v>
      </c>
      <c r="C3145" t="s">
        <v>137</v>
      </c>
      <c r="E3145">
        <v>761</v>
      </c>
      <c r="F3145">
        <v>822</v>
      </c>
      <c r="G3145">
        <v>1043</v>
      </c>
      <c r="H3145">
        <v>1293</v>
      </c>
      <c r="I3145">
        <v>1293</v>
      </c>
      <c r="J3145">
        <v>1432</v>
      </c>
      <c r="K3145">
        <v>2334</v>
      </c>
      <c r="L3145">
        <v>3148</v>
      </c>
      <c r="M3145">
        <v>3148</v>
      </c>
      <c r="N3145">
        <v>4893</v>
      </c>
      <c r="O3145">
        <v>4893</v>
      </c>
      <c r="P3145">
        <v>7194</v>
      </c>
    </row>
    <row r="3146" spans="1:17" x14ac:dyDescent="0.2">
      <c r="A3146" t="s">
        <v>350</v>
      </c>
      <c r="B3146" t="s">
        <v>209</v>
      </c>
      <c r="C3146" t="s">
        <v>137</v>
      </c>
      <c r="E3146">
        <v>0</v>
      </c>
      <c r="F3146">
        <v>0</v>
      </c>
      <c r="G3146">
        <v>0</v>
      </c>
      <c r="H3146">
        <v>0</v>
      </c>
      <c r="I3146">
        <v>1019</v>
      </c>
      <c r="J3146">
        <v>2552</v>
      </c>
      <c r="K3146">
        <v>2552</v>
      </c>
      <c r="L3146">
        <v>2552</v>
      </c>
      <c r="M3146">
        <v>2552</v>
      </c>
      <c r="N3146">
        <v>2552</v>
      </c>
      <c r="O3146">
        <v>2552</v>
      </c>
      <c r="P3146">
        <v>6267</v>
      </c>
    </row>
    <row r="3147" spans="1:17" x14ac:dyDescent="0.2">
      <c r="A3147" t="s">
        <v>350</v>
      </c>
      <c r="B3147" t="s">
        <v>210</v>
      </c>
      <c r="C3147" t="s">
        <v>137</v>
      </c>
      <c r="E3147">
        <v>0</v>
      </c>
      <c r="F3147">
        <v>0</v>
      </c>
      <c r="G3147">
        <v>0</v>
      </c>
      <c r="H3147">
        <v>113</v>
      </c>
      <c r="I3147">
        <v>113</v>
      </c>
      <c r="J3147">
        <v>113</v>
      </c>
      <c r="K3147">
        <v>113</v>
      </c>
      <c r="L3147">
        <v>113</v>
      </c>
      <c r="M3147">
        <v>113</v>
      </c>
      <c r="N3147">
        <v>113</v>
      </c>
      <c r="O3147">
        <v>113</v>
      </c>
      <c r="P3147">
        <v>113</v>
      </c>
    </row>
    <row r="3148" spans="1:17" x14ac:dyDescent="0.2">
      <c r="A3148" t="s">
        <v>350</v>
      </c>
      <c r="B3148" t="s">
        <v>211</v>
      </c>
      <c r="C3148" t="s">
        <v>137</v>
      </c>
      <c r="E3148">
        <v>0</v>
      </c>
      <c r="F3148">
        <v>0</v>
      </c>
      <c r="G3148">
        <v>0</v>
      </c>
      <c r="H3148">
        <v>106</v>
      </c>
      <c r="I3148">
        <v>106</v>
      </c>
      <c r="J3148">
        <v>106</v>
      </c>
      <c r="K3148">
        <v>106</v>
      </c>
      <c r="L3148">
        <v>106</v>
      </c>
      <c r="M3148">
        <v>106</v>
      </c>
      <c r="N3148">
        <v>106</v>
      </c>
      <c r="O3148">
        <v>106</v>
      </c>
      <c r="P3148">
        <v>106</v>
      </c>
    </row>
    <row r="3149" spans="1:17" x14ac:dyDescent="0.2">
      <c r="A3149" t="s">
        <v>350</v>
      </c>
      <c r="B3149" t="s">
        <v>212</v>
      </c>
      <c r="C3149" t="s">
        <v>137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</row>
    <row r="3150" spans="1:17" x14ac:dyDescent="0.2">
      <c r="A3150" t="s">
        <v>350</v>
      </c>
      <c r="B3150" t="s">
        <v>213</v>
      </c>
      <c r="C3150" t="s">
        <v>137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</row>
    <row r="3151" spans="1:17" x14ac:dyDescent="0.2">
      <c r="A3151" t="s">
        <v>350</v>
      </c>
      <c r="B3151" t="s">
        <v>342</v>
      </c>
      <c r="C3151" t="s">
        <v>137</v>
      </c>
      <c r="E3151">
        <v>1035</v>
      </c>
      <c r="F3151">
        <v>1370</v>
      </c>
      <c r="G3151">
        <v>2324</v>
      </c>
      <c r="H3151">
        <v>4640</v>
      </c>
      <c r="I3151">
        <v>6367</v>
      </c>
      <c r="J3151">
        <v>8795</v>
      </c>
      <c r="K3151">
        <v>10003</v>
      </c>
      <c r="L3151">
        <v>11141</v>
      </c>
      <c r="M3151">
        <v>11276</v>
      </c>
      <c r="N3151">
        <v>16013</v>
      </c>
      <c r="O3151">
        <v>16013</v>
      </c>
      <c r="P3151">
        <v>26270</v>
      </c>
    </row>
    <row r="3152" spans="1:17" x14ac:dyDescent="0.2">
      <c r="A3152" t="s">
        <v>230</v>
      </c>
      <c r="B3152" t="s">
        <v>353</v>
      </c>
      <c r="C3152" t="s">
        <v>137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1</v>
      </c>
      <c r="Q3152">
        <v>10360</v>
      </c>
    </row>
    <row r="3153" spans="1:17" x14ac:dyDescent="0.2">
      <c r="A3153" t="s">
        <v>230</v>
      </c>
      <c r="B3153" t="s">
        <v>354</v>
      </c>
      <c r="C3153" t="s">
        <v>137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0.73</v>
      </c>
      <c r="P3153">
        <v>1</v>
      </c>
      <c r="Q3153">
        <v>11010</v>
      </c>
    </row>
    <row r="3154" spans="1:17" x14ac:dyDescent="0.2">
      <c r="A3154" t="s">
        <v>230</v>
      </c>
      <c r="B3154" t="s">
        <v>355</v>
      </c>
      <c r="C3154" t="s">
        <v>137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1</v>
      </c>
      <c r="M3154">
        <v>1</v>
      </c>
      <c r="N3154">
        <v>1</v>
      </c>
      <c r="O3154">
        <v>1</v>
      </c>
      <c r="P3154">
        <v>1</v>
      </c>
      <c r="Q3154">
        <v>2680</v>
      </c>
    </row>
    <row r="3155" spans="1:17" x14ac:dyDescent="0.2">
      <c r="A3155" t="s">
        <v>230</v>
      </c>
      <c r="B3155" t="s">
        <v>356</v>
      </c>
      <c r="C3155" t="s">
        <v>137</v>
      </c>
      <c r="E3155">
        <v>0</v>
      </c>
      <c r="F3155">
        <v>0</v>
      </c>
      <c r="G3155">
        <v>0</v>
      </c>
      <c r="H3155">
        <v>0</v>
      </c>
      <c r="I3155">
        <v>1</v>
      </c>
      <c r="J3155">
        <v>1</v>
      </c>
      <c r="K3155">
        <v>1</v>
      </c>
      <c r="L3155">
        <v>1</v>
      </c>
      <c r="M3155">
        <v>1</v>
      </c>
      <c r="N3155">
        <v>1</v>
      </c>
      <c r="O3155">
        <v>1</v>
      </c>
      <c r="P3155">
        <v>1</v>
      </c>
      <c r="Q3155">
        <v>4875</v>
      </c>
    </row>
    <row r="3156" spans="1:17" x14ac:dyDescent="0.2">
      <c r="A3156" t="s">
        <v>340</v>
      </c>
      <c r="B3156" t="s">
        <v>193</v>
      </c>
      <c r="C3156" t="s">
        <v>141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</row>
    <row r="3157" spans="1:17" x14ac:dyDescent="0.2">
      <c r="A3157" t="s">
        <v>340</v>
      </c>
      <c r="B3157" t="s">
        <v>194</v>
      </c>
      <c r="C3157" t="s">
        <v>141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</row>
    <row r="3158" spans="1:17" x14ac:dyDescent="0.2">
      <c r="A3158" t="s">
        <v>340</v>
      </c>
      <c r="B3158" t="s">
        <v>195</v>
      </c>
      <c r="C3158" t="s">
        <v>141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</row>
    <row r="3159" spans="1:17" x14ac:dyDescent="0.2">
      <c r="A3159" t="s">
        <v>340</v>
      </c>
      <c r="B3159" t="s">
        <v>196</v>
      </c>
      <c r="C3159" t="s">
        <v>141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</row>
    <row r="3160" spans="1:17" x14ac:dyDescent="0.2">
      <c r="A3160" t="s">
        <v>340</v>
      </c>
      <c r="B3160" t="s">
        <v>197</v>
      </c>
      <c r="C3160" t="s">
        <v>141</v>
      </c>
      <c r="E3160">
        <v>0</v>
      </c>
      <c r="F3160">
        <v>0</v>
      </c>
      <c r="G3160">
        <v>0.47</v>
      </c>
      <c r="H3160">
        <v>0.93</v>
      </c>
      <c r="I3160">
        <v>0.93</v>
      </c>
      <c r="J3160">
        <v>1.47</v>
      </c>
      <c r="K3160">
        <v>1.47</v>
      </c>
      <c r="L3160">
        <v>1.47</v>
      </c>
      <c r="M3160">
        <v>1.47</v>
      </c>
      <c r="N3160">
        <v>1.47</v>
      </c>
      <c r="O3160">
        <v>1.47</v>
      </c>
      <c r="P3160">
        <v>1.47</v>
      </c>
    </row>
    <row r="3161" spans="1:17" x14ac:dyDescent="0.2">
      <c r="A3161" t="s">
        <v>340</v>
      </c>
      <c r="B3161" t="s">
        <v>198</v>
      </c>
      <c r="C3161" t="s">
        <v>141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7" x14ac:dyDescent="0.2">
      <c r="A3162" t="s">
        <v>340</v>
      </c>
      <c r="B3162" t="s">
        <v>199</v>
      </c>
      <c r="C3162" t="s">
        <v>141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7" x14ac:dyDescent="0.2">
      <c r="A3163" t="s">
        <v>340</v>
      </c>
      <c r="B3163" t="s">
        <v>200</v>
      </c>
      <c r="C3163" t="s">
        <v>141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7" x14ac:dyDescent="0.2">
      <c r="A3164" t="s">
        <v>340</v>
      </c>
      <c r="B3164" t="s">
        <v>201</v>
      </c>
      <c r="C3164" t="s">
        <v>141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7" x14ac:dyDescent="0.2">
      <c r="A3165" t="s">
        <v>340</v>
      </c>
      <c r="B3165" t="s">
        <v>202</v>
      </c>
      <c r="C3165" t="s">
        <v>141</v>
      </c>
      <c r="E3165">
        <v>0.31</v>
      </c>
      <c r="F3165">
        <v>0.4</v>
      </c>
      <c r="G3165">
        <v>0.4</v>
      </c>
      <c r="H3165">
        <v>0.86</v>
      </c>
      <c r="I3165">
        <v>3.39</v>
      </c>
      <c r="J3165">
        <v>7.52</v>
      </c>
      <c r="K3165">
        <v>8.4600000000000009</v>
      </c>
      <c r="L3165">
        <v>8.4600000000000009</v>
      </c>
      <c r="M3165">
        <v>8.4600000000000009</v>
      </c>
      <c r="N3165">
        <v>8.4600000000000009</v>
      </c>
      <c r="O3165">
        <v>8.4600000000000009</v>
      </c>
      <c r="P3165">
        <v>10</v>
      </c>
    </row>
    <row r="3166" spans="1:17" x14ac:dyDescent="0.2">
      <c r="A3166" t="s">
        <v>340</v>
      </c>
      <c r="B3166" t="s">
        <v>203</v>
      </c>
      <c r="C3166" t="s">
        <v>141</v>
      </c>
      <c r="E3166">
        <v>0</v>
      </c>
      <c r="F3166">
        <v>0</v>
      </c>
      <c r="G3166">
        <v>2.5</v>
      </c>
      <c r="H3166">
        <v>4</v>
      </c>
      <c r="I3166">
        <v>5.12</v>
      </c>
      <c r="J3166">
        <v>5.12</v>
      </c>
      <c r="K3166">
        <v>5.12</v>
      </c>
      <c r="L3166">
        <v>7</v>
      </c>
      <c r="M3166">
        <v>8</v>
      </c>
      <c r="N3166">
        <v>9.67</v>
      </c>
      <c r="O3166">
        <v>9.67</v>
      </c>
      <c r="P3166">
        <v>9.67</v>
      </c>
    </row>
    <row r="3167" spans="1:17" x14ac:dyDescent="0.2">
      <c r="A3167" t="s">
        <v>340</v>
      </c>
      <c r="B3167" t="s">
        <v>204</v>
      </c>
      <c r="C3167" t="s">
        <v>141</v>
      </c>
      <c r="E3167">
        <v>0</v>
      </c>
      <c r="F3167">
        <v>0</v>
      </c>
      <c r="G3167">
        <v>0</v>
      </c>
      <c r="H3167">
        <v>0</v>
      </c>
      <c r="I3167">
        <v>4.88</v>
      </c>
      <c r="J3167">
        <v>4.88</v>
      </c>
      <c r="K3167">
        <v>4.88</v>
      </c>
      <c r="L3167">
        <v>4.88</v>
      </c>
      <c r="M3167">
        <v>7.56</v>
      </c>
      <c r="N3167">
        <v>7.56</v>
      </c>
      <c r="O3167">
        <v>15.56</v>
      </c>
      <c r="P3167">
        <v>25</v>
      </c>
    </row>
    <row r="3168" spans="1:17" x14ac:dyDescent="0.2">
      <c r="A3168" t="s">
        <v>340</v>
      </c>
      <c r="B3168" t="s">
        <v>205</v>
      </c>
      <c r="C3168" t="s">
        <v>141</v>
      </c>
      <c r="E3168">
        <v>3</v>
      </c>
      <c r="F3168">
        <v>6</v>
      </c>
      <c r="G3168">
        <v>8.35</v>
      </c>
      <c r="H3168">
        <v>11.27</v>
      </c>
      <c r="I3168">
        <v>11.27</v>
      </c>
      <c r="J3168">
        <v>14.42</v>
      </c>
      <c r="K3168">
        <v>16.809999999999999</v>
      </c>
      <c r="L3168">
        <v>17.79</v>
      </c>
      <c r="M3168">
        <v>17.79</v>
      </c>
      <c r="N3168">
        <v>25.85</v>
      </c>
      <c r="O3168">
        <v>25.85</v>
      </c>
      <c r="P3168">
        <v>41.56</v>
      </c>
    </row>
    <row r="3169" spans="1:16" x14ac:dyDescent="0.2">
      <c r="A3169" t="s">
        <v>340</v>
      </c>
      <c r="B3169" t="s">
        <v>206</v>
      </c>
      <c r="C3169" t="s">
        <v>141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</row>
    <row r="3170" spans="1:16" x14ac:dyDescent="0.2">
      <c r="A3170" t="s">
        <v>340</v>
      </c>
      <c r="B3170" t="s">
        <v>207</v>
      </c>
      <c r="C3170" t="s">
        <v>141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</row>
    <row r="3171" spans="1:16" x14ac:dyDescent="0.2">
      <c r="A3171" t="s">
        <v>340</v>
      </c>
      <c r="B3171" t="s">
        <v>208</v>
      </c>
      <c r="C3171" t="s">
        <v>141</v>
      </c>
      <c r="E3171">
        <v>4.05</v>
      </c>
      <c r="F3171">
        <v>4.38</v>
      </c>
      <c r="G3171">
        <v>4.95</v>
      </c>
      <c r="H3171">
        <v>5.82</v>
      </c>
      <c r="I3171">
        <v>5.82</v>
      </c>
      <c r="J3171">
        <v>5.82</v>
      </c>
      <c r="K3171">
        <v>5.82</v>
      </c>
      <c r="L3171">
        <v>5.82</v>
      </c>
      <c r="M3171">
        <v>5.82</v>
      </c>
      <c r="N3171">
        <v>5.82</v>
      </c>
      <c r="O3171">
        <v>5.82</v>
      </c>
      <c r="P3171">
        <v>5.82</v>
      </c>
    </row>
    <row r="3172" spans="1:16" x14ac:dyDescent="0.2">
      <c r="A3172" t="s">
        <v>340</v>
      </c>
      <c r="B3172" t="s">
        <v>209</v>
      </c>
      <c r="C3172" t="s">
        <v>141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0.61</v>
      </c>
      <c r="L3172">
        <v>1.37</v>
      </c>
      <c r="M3172">
        <v>1.53</v>
      </c>
      <c r="N3172">
        <v>6.04</v>
      </c>
      <c r="O3172">
        <v>6.04</v>
      </c>
      <c r="P3172">
        <v>13.79</v>
      </c>
    </row>
    <row r="3173" spans="1:16" x14ac:dyDescent="0.2">
      <c r="A3173" t="s">
        <v>340</v>
      </c>
      <c r="B3173" t="s">
        <v>210</v>
      </c>
      <c r="C3173" t="s">
        <v>141</v>
      </c>
      <c r="E3173">
        <v>0</v>
      </c>
      <c r="F3173">
        <v>0</v>
      </c>
      <c r="G3173">
        <v>0</v>
      </c>
      <c r="H3173">
        <v>2.12</v>
      </c>
      <c r="I3173">
        <v>2.12</v>
      </c>
      <c r="J3173">
        <v>2.12</v>
      </c>
      <c r="K3173">
        <v>2.62</v>
      </c>
      <c r="L3173">
        <v>2.62</v>
      </c>
      <c r="M3173">
        <v>2.62</v>
      </c>
      <c r="N3173">
        <v>2.62</v>
      </c>
      <c r="O3173">
        <v>2.62</v>
      </c>
      <c r="P3173">
        <v>2.62</v>
      </c>
    </row>
    <row r="3174" spans="1:16" x14ac:dyDescent="0.2">
      <c r="A3174" t="s">
        <v>340</v>
      </c>
      <c r="B3174" t="s">
        <v>211</v>
      </c>
      <c r="C3174" t="s">
        <v>141</v>
      </c>
      <c r="E3174">
        <v>0</v>
      </c>
      <c r="F3174">
        <v>0</v>
      </c>
      <c r="G3174">
        <v>0</v>
      </c>
      <c r="H3174">
        <v>0.5</v>
      </c>
      <c r="I3174">
        <v>0.5</v>
      </c>
      <c r="J3174">
        <v>0.5</v>
      </c>
      <c r="K3174">
        <v>0.5</v>
      </c>
      <c r="L3174">
        <v>0.5</v>
      </c>
      <c r="M3174">
        <v>0.5</v>
      </c>
      <c r="N3174">
        <v>0.5</v>
      </c>
      <c r="O3174">
        <v>0.5</v>
      </c>
      <c r="P3174">
        <v>0.5</v>
      </c>
    </row>
    <row r="3175" spans="1:16" x14ac:dyDescent="0.2">
      <c r="A3175" t="s">
        <v>340</v>
      </c>
      <c r="B3175" t="s">
        <v>212</v>
      </c>
      <c r="C3175" t="s">
        <v>141</v>
      </c>
      <c r="E3175">
        <v>0.28999999999999998</v>
      </c>
      <c r="F3175">
        <v>0.28999999999999998</v>
      </c>
      <c r="G3175">
        <v>0.46</v>
      </c>
      <c r="H3175">
        <v>0.46</v>
      </c>
      <c r="I3175">
        <v>0.46</v>
      </c>
      <c r="J3175">
        <v>0.46</v>
      </c>
      <c r="K3175">
        <v>0.46</v>
      </c>
      <c r="L3175">
        <v>0.17</v>
      </c>
      <c r="M3175">
        <v>0.17</v>
      </c>
      <c r="N3175">
        <v>0</v>
      </c>
      <c r="O3175">
        <v>0</v>
      </c>
      <c r="P3175">
        <v>0</v>
      </c>
    </row>
    <row r="3176" spans="1:16" x14ac:dyDescent="0.2">
      <c r="A3176" t="s">
        <v>340</v>
      </c>
      <c r="B3176" t="s">
        <v>213</v>
      </c>
      <c r="C3176" t="s">
        <v>141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</row>
    <row r="3177" spans="1:16" x14ac:dyDescent="0.2">
      <c r="A3177" t="s">
        <v>340</v>
      </c>
      <c r="B3177" t="s">
        <v>218</v>
      </c>
      <c r="C3177" t="s">
        <v>141</v>
      </c>
      <c r="E3177">
        <v>-0.37</v>
      </c>
      <c r="F3177">
        <v>-0.37</v>
      </c>
      <c r="G3177">
        <v>-0.37</v>
      </c>
      <c r="H3177">
        <v>-0.37</v>
      </c>
      <c r="I3177">
        <v>-0.37</v>
      </c>
      <c r="J3177">
        <v>-0.37</v>
      </c>
      <c r="K3177">
        <v>-0.37</v>
      </c>
      <c r="L3177">
        <v>-0.37</v>
      </c>
      <c r="M3177">
        <v>-0.37</v>
      </c>
      <c r="N3177">
        <v>-0.37</v>
      </c>
      <c r="O3177">
        <v>-3.05</v>
      </c>
      <c r="P3177">
        <v>-10.08</v>
      </c>
    </row>
    <row r="3178" spans="1:16" x14ac:dyDescent="0.2">
      <c r="A3178" t="s">
        <v>340</v>
      </c>
      <c r="B3178" t="s">
        <v>342</v>
      </c>
      <c r="C3178" t="s">
        <v>141</v>
      </c>
      <c r="E3178">
        <v>7.28</v>
      </c>
      <c r="F3178">
        <v>10.7</v>
      </c>
      <c r="G3178">
        <v>16.75</v>
      </c>
      <c r="H3178">
        <v>25.58</v>
      </c>
      <c r="I3178">
        <v>34.11</v>
      </c>
      <c r="J3178">
        <v>41.93</v>
      </c>
      <c r="K3178">
        <v>46.37</v>
      </c>
      <c r="L3178">
        <v>49.69</v>
      </c>
      <c r="M3178">
        <v>53.53</v>
      </c>
      <c r="N3178">
        <v>67.599999999999994</v>
      </c>
      <c r="O3178">
        <v>72.930000000000007</v>
      </c>
      <c r="P3178">
        <v>100.35</v>
      </c>
    </row>
    <row r="3179" spans="1:16" x14ac:dyDescent="0.2">
      <c r="A3179" t="s">
        <v>266</v>
      </c>
      <c r="B3179" t="s">
        <v>267</v>
      </c>
      <c r="C3179" t="s">
        <v>141</v>
      </c>
      <c r="E3179">
        <v>202.31</v>
      </c>
      <c r="F3179">
        <v>204.45</v>
      </c>
      <c r="G3179">
        <v>206.75</v>
      </c>
      <c r="H3179">
        <v>212.74</v>
      </c>
      <c r="I3179">
        <v>220.24</v>
      </c>
      <c r="J3179">
        <v>229.66</v>
      </c>
      <c r="K3179">
        <v>235.18</v>
      </c>
      <c r="L3179">
        <v>240.63</v>
      </c>
      <c r="M3179">
        <v>246.15</v>
      </c>
      <c r="N3179">
        <v>269.82</v>
      </c>
      <c r="O3179">
        <v>276.22000000000003</v>
      </c>
      <c r="P3179">
        <v>295.94</v>
      </c>
    </row>
    <row r="3180" spans="1:16" x14ac:dyDescent="0.2">
      <c r="A3180" t="s">
        <v>270</v>
      </c>
      <c r="B3180" t="s">
        <v>193</v>
      </c>
      <c r="C3180" t="s">
        <v>141</v>
      </c>
      <c r="E3180">
        <v>2.94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</row>
    <row r="3181" spans="1:16" x14ac:dyDescent="0.2">
      <c r="A3181" t="s">
        <v>270</v>
      </c>
      <c r="B3181" t="s">
        <v>194</v>
      </c>
      <c r="C3181" t="s">
        <v>141</v>
      </c>
      <c r="E3181">
        <v>52.29</v>
      </c>
      <c r="F3181">
        <v>62.69</v>
      </c>
      <c r="G3181">
        <v>50.15</v>
      </c>
      <c r="H3181">
        <v>40.26</v>
      </c>
      <c r="I3181">
        <v>26.83</v>
      </c>
      <c r="J3181">
        <v>21.4</v>
      </c>
      <c r="K3181">
        <v>16.510000000000002</v>
      </c>
      <c r="L3181">
        <v>16.98</v>
      </c>
      <c r="M3181">
        <v>12.11</v>
      </c>
      <c r="N3181">
        <v>8.65</v>
      </c>
      <c r="O3181">
        <v>5.87</v>
      </c>
      <c r="P3181">
        <v>2.58</v>
      </c>
    </row>
    <row r="3182" spans="1:16" x14ac:dyDescent="0.2">
      <c r="A3182" t="s">
        <v>270</v>
      </c>
      <c r="B3182" t="s">
        <v>195</v>
      </c>
      <c r="C3182" t="s">
        <v>141</v>
      </c>
      <c r="E3182">
        <v>11.51</v>
      </c>
      <c r="F3182">
        <v>12.86</v>
      </c>
      <c r="G3182">
        <v>12.23</v>
      </c>
      <c r="H3182">
        <v>11.6</v>
      </c>
      <c r="I3182">
        <v>11.59</v>
      </c>
      <c r="J3182">
        <v>9.4</v>
      </c>
      <c r="K3182">
        <v>7.99</v>
      </c>
      <c r="L3182">
        <v>6.8</v>
      </c>
      <c r="M3182">
        <v>5.32</v>
      </c>
      <c r="N3182">
        <v>1.03</v>
      </c>
      <c r="O3182">
        <v>0</v>
      </c>
      <c r="P3182">
        <v>0</v>
      </c>
    </row>
    <row r="3183" spans="1:16" x14ac:dyDescent="0.2">
      <c r="A3183" t="s">
        <v>270</v>
      </c>
      <c r="B3183" t="s">
        <v>196</v>
      </c>
      <c r="C3183" t="s">
        <v>141</v>
      </c>
      <c r="E3183">
        <v>23.6</v>
      </c>
      <c r="F3183">
        <v>5.09</v>
      </c>
      <c r="G3183">
        <v>5.09</v>
      </c>
      <c r="H3183">
        <v>5.1100000000000003</v>
      </c>
      <c r="I3183">
        <v>5.09</v>
      </c>
      <c r="J3183">
        <v>5.1100000000000003</v>
      </c>
      <c r="K3183">
        <v>5.09</v>
      </c>
      <c r="L3183">
        <v>5.09</v>
      </c>
      <c r="M3183">
        <v>5.09</v>
      </c>
      <c r="N3183">
        <v>5.09</v>
      </c>
      <c r="O3183">
        <v>5.1100000000000003</v>
      </c>
      <c r="P3183">
        <v>5.09</v>
      </c>
    </row>
    <row r="3184" spans="1:16" x14ac:dyDescent="0.2">
      <c r="A3184" t="s">
        <v>270</v>
      </c>
      <c r="B3184" t="s">
        <v>197</v>
      </c>
      <c r="C3184" t="s">
        <v>141</v>
      </c>
      <c r="E3184">
        <v>11.28</v>
      </c>
      <c r="F3184">
        <v>11.22</v>
      </c>
      <c r="G3184">
        <v>14.83</v>
      </c>
      <c r="H3184">
        <v>18.7</v>
      </c>
      <c r="I3184">
        <v>18.22</v>
      </c>
      <c r="J3184">
        <v>21.96</v>
      </c>
      <c r="K3184">
        <v>21.67</v>
      </c>
      <c r="L3184">
        <v>21.54</v>
      </c>
      <c r="M3184">
        <v>21.43</v>
      </c>
      <c r="N3184">
        <v>21.11</v>
      </c>
      <c r="O3184">
        <v>19.59</v>
      </c>
      <c r="P3184">
        <v>17.989999999999998</v>
      </c>
    </row>
    <row r="3185" spans="1:16" x14ac:dyDescent="0.2">
      <c r="A3185" t="s">
        <v>270</v>
      </c>
      <c r="B3185" t="s">
        <v>198</v>
      </c>
      <c r="C3185" t="s">
        <v>141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</row>
    <row r="3186" spans="1:16" x14ac:dyDescent="0.2">
      <c r="A3186" t="s">
        <v>270</v>
      </c>
      <c r="B3186" t="s">
        <v>199</v>
      </c>
      <c r="C3186" t="s">
        <v>141</v>
      </c>
      <c r="E3186">
        <v>2.4900000000000002</v>
      </c>
      <c r="F3186">
        <v>2.4900000000000002</v>
      </c>
      <c r="G3186">
        <v>2.48</v>
      </c>
      <c r="H3186">
        <v>2.4900000000000002</v>
      </c>
      <c r="I3186">
        <v>2.4700000000000002</v>
      </c>
      <c r="J3186">
        <v>2.48</v>
      </c>
      <c r="K3186">
        <v>2.4700000000000002</v>
      </c>
      <c r="L3186">
        <v>2.4700000000000002</v>
      </c>
      <c r="M3186">
        <v>2.4700000000000002</v>
      </c>
      <c r="N3186">
        <v>2.23</v>
      </c>
      <c r="O3186">
        <v>2.2400000000000002</v>
      </c>
      <c r="P3186">
        <v>2.4</v>
      </c>
    </row>
    <row r="3187" spans="1:16" x14ac:dyDescent="0.2">
      <c r="A3187" t="s">
        <v>270</v>
      </c>
      <c r="B3187" t="s">
        <v>200</v>
      </c>
      <c r="C3187" t="s">
        <v>141</v>
      </c>
      <c r="E3187">
        <v>0.9</v>
      </c>
      <c r="F3187">
        <v>1.67</v>
      </c>
      <c r="G3187">
        <v>0.89</v>
      </c>
      <c r="H3187">
        <v>0.9</v>
      </c>
      <c r="I3187">
        <v>0.89</v>
      </c>
      <c r="J3187">
        <v>0.9</v>
      </c>
      <c r="K3187">
        <v>1.31</v>
      </c>
      <c r="L3187">
        <v>0.89</v>
      </c>
      <c r="M3187">
        <v>0.86</v>
      </c>
      <c r="N3187">
        <v>0.86</v>
      </c>
      <c r="O3187">
        <v>0.86</v>
      </c>
      <c r="P3187">
        <v>1.02</v>
      </c>
    </row>
    <row r="3188" spans="1:16" x14ac:dyDescent="0.2">
      <c r="A3188" t="s">
        <v>270</v>
      </c>
      <c r="B3188" t="s">
        <v>201</v>
      </c>
      <c r="C3188" t="s">
        <v>141</v>
      </c>
      <c r="E3188">
        <v>27.19</v>
      </c>
      <c r="F3188">
        <v>27.11</v>
      </c>
      <c r="G3188">
        <v>27.11</v>
      </c>
      <c r="H3188">
        <v>27.19</v>
      </c>
      <c r="I3188">
        <v>27.11</v>
      </c>
      <c r="J3188">
        <v>27.19</v>
      </c>
      <c r="K3188">
        <v>27.11</v>
      </c>
      <c r="L3188">
        <v>27.11</v>
      </c>
      <c r="M3188">
        <v>27.11</v>
      </c>
      <c r="N3188">
        <v>27.11</v>
      </c>
      <c r="O3188">
        <v>27.19</v>
      </c>
      <c r="P3188">
        <v>27.11</v>
      </c>
    </row>
    <row r="3189" spans="1:16" x14ac:dyDescent="0.2">
      <c r="A3189" t="s">
        <v>270</v>
      </c>
      <c r="B3189" t="s">
        <v>202</v>
      </c>
      <c r="C3189" t="s">
        <v>141</v>
      </c>
      <c r="E3189">
        <v>22.29</v>
      </c>
      <c r="F3189">
        <v>22.65</v>
      </c>
      <c r="G3189">
        <v>22.47</v>
      </c>
      <c r="H3189">
        <v>23.69</v>
      </c>
      <c r="I3189">
        <v>29.05</v>
      </c>
      <c r="J3189">
        <v>37.15</v>
      </c>
      <c r="K3189">
        <v>38.619999999999997</v>
      </c>
      <c r="L3189">
        <v>37.97</v>
      </c>
      <c r="M3189">
        <v>37.58</v>
      </c>
      <c r="N3189">
        <v>37.130000000000003</v>
      </c>
      <c r="O3189">
        <v>34.82</v>
      </c>
      <c r="P3189">
        <v>34.76</v>
      </c>
    </row>
    <row r="3190" spans="1:16" x14ac:dyDescent="0.2">
      <c r="A3190" t="s">
        <v>270</v>
      </c>
      <c r="B3190" t="s">
        <v>203</v>
      </c>
      <c r="C3190" t="s">
        <v>141</v>
      </c>
      <c r="E3190">
        <v>0</v>
      </c>
      <c r="F3190">
        <v>0</v>
      </c>
      <c r="G3190">
        <v>9.67</v>
      </c>
      <c r="H3190">
        <v>15.92</v>
      </c>
      <c r="I3190">
        <v>20.329999999999998</v>
      </c>
      <c r="J3190">
        <v>20.23</v>
      </c>
      <c r="K3190">
        <v>19.91</v>
      </c>
      <c r="L3190">
        <v>26.75</v>
      </c>
      <c r="M3190">
        <v>30.66</v>
      </c>
      <c r="N3190">
        <v>37.51</v>
      </c>
      <c r="O3190">
        <v>34.93</v>
      </c>
      <c r="P3190">
        <v>31.59</v>
      </c>
    </row>
    <row r="3191" spans="1:16" x14ac:dyDescent="0.2">
      <c r="A3191" t="s">
        <v>270</v>
      </c>
      <c r="B3191" t="s">
        <v>204</v>
      </c>
      <c r="C3191" t="s">
        <v>141</v>
      </c>
      <c r="E3191">
        <v>0</v>
      </c>
      <c r="F3191">
        <v>0</v>
      </c>
      <c r="G3191">
        <v>0</v>
      </c>
      <c r="H3191">
        <v>0</v>
      </c>
      <c r="I3191">
        <v>18.489999999999998</v>
      </c>
      <c r="J3191">
        <v>18.329999999999998</v>
      </c>
      <c r="K3191">
        <v>18</v>
      </c>
      <c r="L3191">
        <v>17.989999999999998</v>
      </c>
      <c r="M3191">
        <v>30.01</v>
      </c>
      <c r="N3191">
        <v>30.53</v>
      </c>
      <c r="O3191">
        <v>62.77</v>
      </c>
      <c r="P3191">
        <v>93.32</v>
      </c>
    </row>
    <row r="3192" spans="1:16" x14ac:dyDescent="0.2">
      <c r="A3192" t="s">
        <v>270</v>
      </c>
      <c r="B3192" t="s">
        <v>205</v>
      </c>
      <c r="C3192" t="s">
        <v>141</v>
      </c>
      <c r="E3192">
        <v>59.98</v>
      </c>
      <c r="F3192">
        <v>68.47</v>
      </c>
      <c r="G3192">
        <v>73.150000000000006</v>
      </c>
      <c r="H3192">
        <v>81.84</v>
      </c>
      <c r="I3192">
        <v>79.239999999999995</v>
      </c>
      <c r="J3192">
        <v>85.06</v>
      </c>
      <c r="K3192">
        <v>91.73</v>
      </c>
      <c r="L3192">
        <v>94.48</v>
      </c>
      <c r="M3192">
        <v>90.06</v>
      </c>
      <c r="N3192">
        <v>113.1</v>
      </c>
      <c r="O3192">
        <v>98.82</v>
      </c>
      <c r="P3192">
        <v>116.07</v>
      </c>
    </row>
    <row r="3193" spans="1:16" x14ac:dyDescent="0.2">
      <c r="A3193" t="s">
        <v>270</v>
      </c>
      <c r="B3193" t="s">
        <v>206</v>
      </c>
      <c r="C3193" t="s">
        <v>141</v>
      </c>
      <c r="E3193">
        <v>29.54</v>
      </c>
      <c r="F3193">
        <v>31.54</v>
      </c>
      <c r="G3193">
        <v>33.71</v>
      </c>
      <c r="H3193">
        <v>38.340000000000003</v>
      </c>
      <c r="I3193">
        <v>42.89</v>
      </c>
      <c r="J3193">
        <v>47.7</v>
      </c>
      <c r="K3193">
        <v>49.88</v>
      </c>
      <c r="L3193">
        <v>52.14</v>
      </c>
      <c r="M3193">
        <v>54.36</v>
      </c>
      <c r="N3193">
        <v>63.11</v>
      </c>
      <c r="O3193">
        <v>65.56</v>
      </c>
      <c r="P3193">
        <v>76.78</v>
      </c>
    </row>
    <row r="3194" spans="1:16" x14ac:dyDescent="0.2">
      <c r="A3194" t="s">
        <v>270</v>
      </c>
      <c r="B3194" t="s">
        <v>343</v>
      </c>
      <c r="C3194" t="s">
        <v>141</v>
      </c>
      <c r="E3194">
        <v>-2.59</v>
      </c>
      <c r="F3194">
        <v>-2.86</v>
      </c>
      <c r="G3194">
        <v>-3.06</v>
      </c>
      <c r="H3194">
        <v>-3.39</v>
      </c>
      <c r="I3194">
        <v>-3.41</v>
      </c>
      <c r="J3194">
        <v>-3.39</v>
      </c>
      <c r="K3194">
        <v>-3.66</v>
      </c>
      <c r="L3194">
        <v>-4.01</v>
      </c>
      <c r="M3194">
        <v>-3.92</v>
      </c>
      <c r="N3194">
        <v>-5.98</v>
      </c>
      <c r="O3194">
        <v>-5.36</v>
      </c>
      <c r="P3194">
        <v>-6.35</v>
      </c>
    </row>
    <row r="3195" spans="1:16" x14ac:dyDescent="0.2">
      <c r="A3195" t="s">
        <v>270</v>
      </c>
      <c r="B3195" t="s">
        <v>210</v>
      </c>
      <c r="C3195" t="s">
        <v>141</v>
      </c>
      <c r="E3195">
        <v>-0.5</v>
      </c>
      <c r="F3195">
        <v>-0.6</v>
      </c>
      <c r="G3195">
        <v>-0.83</v>
      </c>
      <c r="H3195">
        <v>-2.12</v>
      </c>
      <c r="I3195">
        <v>-2.4300000000000002</v>
      </c>
      <c r="J3195">
        <v>-2.76</v>
      </c>
      <c r="K3195">
        <v>-3.12</v>
      </c>
      <c r="L3195">
        <v>-3.04</v>
      </c>
      <c r="M3195">
        <v>-3.05</v>
      </c>
      <c r="N3195">
        <v>-3.06</v>
      </c>
      <c r="O3195">
        <v>-2.61</v>
      </c>
      <c r="P3195">
        <v>-1.76</v>
      </c>
    </row>
    <row r="3196" spans="1:16" x14ac:dyDescent="0.2">
      <c r="A3196" t="s">
        <v>270</v>
      </c>
      <c r="B3196" t="s">
        <v>211</v>
      </c>
      <c r="C3196" t="s">
        <v>141</v>
      </c>
      <c r="E3196">
        <v>0</v>
      </c>
      <c r="F3196">
        <v>0</v>
      </c>
      <c r="G3196">
        <v>0</v>
      </c>
      <c r="H3196">
        <v>-0.3</v>
      </c>
      <c r="I3196">
        <v>-0.42</v>
      </c>
      <c r="J3196">
        <v>-0.5</v>
      </c>
      <c r="K3196">
        <v>-0.54</v>
      </c>
      <c r="L3196">
        <v>-0.49</v>
      </c>
      <c r="M3196">
        <v>-0.52</v>
      </c>
      <c r="N3196">
        <v>-0.54</v>
      </c>
      <c r="O3196">
        <v>-0.46</v>
      </c>
      <c r="P3196">
        <v>-0.24</v>
      </c>
    </row>
    <row r="3197" spans="1:16" x14ac:dyDescent="0.2">
      <c r="A3197" t="s">
        <v>270</v>
      </c>
      <c r="B3197" t="s">
        <v>212</v>
      </c>
      <c r="C3197" t="s">
        <v>141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</row>
    <row r="3198" spans="1:16" x14ac:dyDescent="0.2">
      <c r="A3198" t="s">
        <v>270</v>
      </c>
      <c r="B3198" t="s">
        <v>213</v>
      </c>
      <c r="C3198" t="s">
        <v>141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</row>
    <row r="3199" spans="1:16" x14ac:dyDescent="0.2">
      <c r="A3199" t="s">
        <v>270</v>
      </c>
      <c r="B3199" t="s">
        <v>344</v>
      </c>
      <c r="C3199" t="s">
        <v>141</v>
      </c>
      <c r="E3199">
        <v>12.08</v>
      </c>
      <c r="F3199">
        <v>13</v>
      </c>
      <c r="G3199">
        <v>15.31</v>
      </c>
      <c r="H3199">
        <v>14.23</v>
      </c>
      <c r="I3199">
        <v>10.59</v>
      </c>
      <c r="J3199">
        <v>14.04</v>
      </c>
      <c r="K3199">
        <v>18.09</v>
      </c>
      <c r="L3199">
        <v>16.989999999999998</v>
      </c>
      <c r="M3199">
        <v>21</v>
      </c>
      <c r="N3199">
        <v>24.17</v>
      </c>
      <c r="O3199">
        <v>26.62</v>
      </c>
      <c r="P3199">
        <v>14.25</v>
      </c>
    </row>
    <row r="3200" spans="1:16" x14ac:dyDescent="0.2">
      <c r="A3200" t="s">
        <v>270</v>
      </c>
      <c r="B3200" t="s">
        <v>345</v>
      </c>
      <c r="C3200" t="s">
        <v>141</v>
      </c>
      <c r="E3200">
        <v>-3.07</v>
      </c>
      <c r="F3200">
        <v>-1.71</v>
      </c>
      <c r="G3200">
        <v>-4.93</v>
      </c>
      <c r="H3200">
        <v>-4.45</v>
      </c>
      <c r="I3200">
        <v>-4.54</v>
      </c>
      <c r="J3200">
        <v>-6.6</v>
      </c>
      <c r="K3200">
        <v>-5.91</v>
      </c>
      <c r="L3200">
        <v>-6.36</v>
      </c>
      <c r="M3200">
        <v>-9.08</v>
      </c>
      <c r="N3200">
        <v>-8.4600000000000009</v>
      </c>
      <c r="O3200">
        <v>-12.28</v>
      </c>
      <c r="P3200">
        <v>-19.3</v>
      </c>
    </row>
    <row r="3201" spans="1:16" x14ac:dyDescent="0.2">
      <c r="A3201" t="s">
        <v>270</v>
      </c>
      <c r="B3201" t="s">
        <v>272</v>
      </c>
      <c r="C3201" t="s">
        <v>141</v>
      </c>
      <c r="E3201">
        <v>0.26</v>
      </c>
      <c r="F3201">
        <v>0.33</v>
      </c>
      <c r="G3201">
        <v>3.09</v>
      </c>
      <c r="H3201">
        <v>3.49</v>
      </c>
      <c r="I3201">
        <v>8.5299999999999994</v>
      </c>
      <c r="J3201">
        <v>13.74</v>
      </c>
      <c r="K3201">
        <v>15.01</v>
      </c>
      <c r="L3201">
        <v>16.63</v>
      </c>
      <c r="M3201">
        <v>23.38</v>
      </c>
      <c r="N3201">
        <v>24.78</v>
      </c>
      <c r="O3201">
        <v>52.53</v>
      </c>
      <c r="P3201">
        <v>105.35</v>
      </c>
    </row>
    <row r="3202" spans="1:16" x14ac:dyDescent="0.2">
      <c r="A3202" t="s">
        <v>270</v>
      </c>
      <c r="B3202" t="s">
        <v>346</v>
      </c>
      <c r="C3202" t="s">
        <v>141</v>
      </c>
      <c r="E3202">
        <v>9.01</v>
      </c>
      <c r="F3202">
        <v>11.29</v>
      </c>
      <c r="G3202">
        <v>10.38</v>
      </c>
      <c r="H3202">
        <v>9.7799999999999994</v>
      </c>
      <c r="I3202">
        <v>6.05</v>
      </c>
      <c r="J3202">
        <v>7.44</v>
      </c>
      <c r="K3202">
        <v>12.18</v>
      </c>
      <c r="L3202">
        <v>10.63</v>
      </c>
      <c r="M3202">
        <v>11.92</v>
      </c>
      <c r="N3202">
        <v>15.71</v>
      </c>
      <c r="O3202">
        <v>14.34</v>
      </c>
      <c r="P3202">
        <v>-5.05</v>
      </c>
    </row>
    <row r="3203" spans="1:16" x14ac:dyDescent="0.2">
      <c r="A3203" t="s">
        <v>270</v>
      </c>
      <c r="B3203" t="s">
        <v>347</v>
      </c>
      <c r="C3203" t="s">
        <v>141</v>
      </c>
      <c r="E3203">
        <v>253</v>
      </c>
      <c r="F3203">
        <v>255.33</v>
      </c>
      <c r="G3203">
        <v>263.2</v>
      </c>
      <c r="H3203">
        <v>274.45</v>
      </c>
      <c r="I3203">
        <v>286.55</v>
      </c>
      <c r="J3203">
        <v>304.3</v>
      </c>
      <c r="K3203">
        <v>311.07</v>
      </c>
      <c r="L3203">
        <v>319.67</v>
      </c>
      <c r="M3203">
        <v>330.59</v>
      </c>
      <c r="N3203">
        <v>362.06</v>
      </c>
      <c r="O3203">
        <v>375.95</v>
      </c>
      <c r="P3203">
        <v>414.63</v>
      </c>
    </row>
    <row r="3204" spans="1:16" x14ac:dyDescent="0.2">
      <c r="A3204" t="s">
        <v>272</v>
      </c>
      <c r="B3204" t="s">
        <v>202</v>
      </c>
      <c r="C3204" t="s">
        <v>141</v>
      </c>
      <c r="E3204">
        <v>0.02</v>
      </c>
      <c r="F3204">
        <v>0.02</v>
      </c>
      <c r="G3204">
        <v>0.19</v>
      </c>
      <c r="H3204">
        <v>0.32</v>
      </c>
      <c r="I3204">
        <v>1.35</v>
      </c>
      <c r="J3204">
        <v>2.34</v>
      </c>
      <c r="K3204">
        <v>2.71</v>
      </c>
      <c r="L3204">
        <v>3.35</v>
      </c>
      <c r="M3204">
        <v>3.74</v>
      </c>
      <c r="N3204">
        <v>4.1900000000000004</v>
      </c>
      <c r="O3204">
        <v>6.61</v>
      </c>
      <c r="P3204">
        <v>10.18</v>
      </c>
    </row>
    <row r="3205" spans="1:16" x14ac:dyDescent="0.2">
      <c r="A3205" t="s">
        <v>272</v>
      </c>
      <c r="B3205" t="s">
        <v>203</v>
      </c>
      <c r="C3205" t="s">
        <v>141</v>
      </c>
      <c r="E3205">
        <v>0</v>
      </c>
      <c r="F3205">
        <v>0</v>
      </c>
      <c r="G3205">
        <v>0.49</v>
      </c>
      <c r="H3205">
        <v>0.77</v>
      </c>
      <c r="I3205">
        <v>1.18</v>
      </c>
      <c r="J3205">
        <v>1.33</v>
      </c>
      <c r="K3205">
        <v>1.6</v>
      </c>
      <c r="L3205">
        <v>2.4900000000000002</v>
      </c>
      <c r="M3205">
        <v>2.9</v>
      </c>
      <c r="N3205">
        <v>3.28</v>
      </c>
      <c r="O3205">
        <v>5.98</v>
      </c>
      <c r="P3205">
        <v>9.1999999999999993</v>
      </c>
    </row>
    <row r="3206" spans="1:16" x14ac:dyDescent="0.2">
      <c r="A3206" t="s">
        <v>272</v>
      </c>
      <c r="B3206" t="s">
        <v>204</v>
      </c>
      <c r="C3206" t="s">
        <v>141</v>
      </c>
      <c r="E3206">
        <v>0</v>
      </c>
      <c r="F3206">
        <v>0</v>
      </c>
      <c r="G3206">
        <v>0</v>
      </c>
      <c r="H3206">
        <v>0</v>
      </c>
      <c r="I3206">
        <v>1.23</v>
      </c>
      <c r="J3206">
        <v>1.44</v>
      </c>
      <c r="K3206">
        <v>1.73</v>
      </c>
      <c r="L3206">
        <v>1.74</v>
      </c>
      <c r="M3206">
        <v>3.26</v>
      </c>
      <c r="N3206">
        <v>2.74</v>
      </c>
      <c r="O3206">
        <v>10.75</v>
      </c>
      <c r="P3206">
        <v>28.24</v>
      </c>
    </row>
    <row r="3207" spans="1:16" x14ac:dyDescent="0.2">
      <c r="A3207" t="s">
        <v>272</v>
      </c>
      <c r="B3207" t="s">
        <v>205</v>
      </c>
      <c r="C3207" t="s">
        <v>141</v>
      </c>
      <c r="E3207">
        <v>0.24</v>
      </c>
      <c r="F3207">
        <v>0.31</v>
      </c>
      <c r="G3207">
        <v>2.41</v>
      </c>
      <c r="H3207">
        <v>2.4</v>
      </c>
      <c r="I3207">
        <v>4.7699999999999996</v>
      </c>
      <c r="J3207">
        <v>8.6199999999999992</v>
      </c>
      <c r="K3207">
        <v>8.98</v>
      </c>
      <c r="L3207">
        <v>9.06</v>
      </c>
      <c r="M3207">
        <v>13.48</v>
      </c>
      <c r="N3207">
        <v>14.56</v>
      </c>
      <c r="O3207">
        <v>29.19</v>
      </c>
      <c r="P3207">
        <v>57.73</v>
      </c>
    </row>
    <row r="3208" spans="1:16" x14ac:dyDescent="0.2">
      <c r="A3208" t="s">
        <v>259</v>
      </c>
      <c r="B3208" t="s">
        <v>348</v>
      </c>
      <c r="C3208" t="s">
        <v>141</v>
      </c>
      <c r="E3208">
        <v>0.91</v>
      </c>
      <c r="F3208">
        <v>0.86</v>
      </c>
      <c r="G3208">
        <v>1.21</v>
      </c>
      <c r="H3208">
        <v>1.49</v>
      </c>
      <c r="I3208">
        <v>1.35</v>
      </c>
      <c r="J3208">
        <v>0.94</v>
      </c>
      <c r="K3208">
        <v>0.57999999999999996</v>
      </c>
      <c r="L3208">
        <v>0.56000000000000005</v>
      </c>
      <c r="M3208">
        <v>1.26</v>
      </c>
      <c r="N3208">
        <v>1.1499999999999999</v>
      </c>
      <c r="O3208">
        <v>1.17</v>
      </c>
      <c r="P3208">
        <v>4.9800000000000004</v>
      </c>
    </row>
    <row r="3209" spans="1:16" x14ac:dyDescent="0.2">
      <c r="A3209" t="s">
        <v>259</v>
      </c>
      <c r="B3209" t="s">
        <v>261</v>
      </c>
      <c r="C3209" t="s">
        <v>141</v>
      </c>
      <c r="D3209">
        <v>912805</v>
      </c>
      <c r="E3209">
        <v>49034</v>
      </c>
      <c r="F3209">
        <v>51459</v>
      </c>
      <c r="G3209">
        <v>49262</v>
      </c>
      <c r="H3209">
        <v>50531</v>
      </c>
      <c r="I3209">
        <v>51096</v>
      </c>
      <c r="J3209">
        <v>52367</v>
      </c>
      <c r="K3209">
        <v>54995</v>
      </c>
      <c r="L3209">
        <v>55417</v>
      </c>
      <c r="M3209">
        <v>54020</v>
      </c>
      <c r="N3209">
        <v>57481</v>
      </c>
      <c r="O3209">
        <v>56872</v>
      </c>
      <c r="P3209">
        <v>61578</v>
      </c>
    </row>
    <row r="3210" spans="1:16" x14ac:dyDescent="0.2">
      <c r="A3210" t="s">
        <v>259</v>
      </c>
      <c r="B3210" t="s">
        <v>178</v>
      </c>
      <c r="C3210" t="s">
        <v>141</v>
      </c>
      <c r="D3210">
        <v>844648</v>
      </c>
      <c r="E3210">
        <v>46489</v>
      </c>
      <c r="F3210">
        <v>48717</v>
      </c>
      <c r="G3210">
        <v>46428</v>
      </c>
      <c r="H3210">
        <v>47268</v>
      </c>
      <c r="I3210">
        <v>47428</v>
      </c>
      <c r="J3210">
        <v>48331</v>
      </c>
      <c r="K3210">
        <v>50796</v>
      </c>
      <c r="L3210">
        <v>51071</v>
      </c>
      <c r="M3210">
        <v>49540</v>
      </c>
      <c r="N3210">
        <v>53064</v>
      </c>
      <c r="O3210">
        <v>52328</v>
      </c>
      <c r="P3210">
        <v>56456</v>
      </c>
    </row>
    <row r="3211" spans="1:16" x14ac:dyDescent="0.2">
      <c r="A3211" t="s">
        <v>259</v>
      </c>
      <c r="B3211" t="s">
        <v>349</v>
      </c>
      <c r="C3211" t="s">
        <v>141</v>
      </c>
      <c r="E3211">
        <v>0</v>
      </c>
      <c r="F3211">
        <v>0</v>
      </c>
      <c r="G3211">
        <v>0</v>
      </c>
      <c r="H3211">
        <v>21</v>
      </c>
      <c r="I3211">
        <v>21</v>
      </c>
      <c r="J3211">
        <v>21</v>
      </c>
      <c r="K3211">
        <v>21</v>
      </c>
      <c r="L3211">
        <v>21</v>
      </c>
      <c r="M3211">
        <v>21</v>
      </c>
      <c r="N3211">
        <v>55</v>
      </c>
      <c r="O3211">
        <v>55</v>
      </c>
      <c r="P3211">
        <v>89</v>
      </c>
    </row>
    <row r="3212" spans="1:16" x14ac:dyDescent="0.2">
      <c r="A3212" t="s">
        <v>350</v>
      </c>
      <c r="B3212" t="s">
        <v>193</v>
      </c>
      <c r="C3212" t="s">
        <v>141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</row>
    <row r="3213" spans="1:16" x14ac:dyDescent="0.2">
      <c r="A3213" t="s">
        <v>350</v>
      </c>
      <c r="B3213" t="s">
        <v>351</v>
      </c>
      <c r="C3213" t="s">
        <v>141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</row>
    <row r="3214" spans="1:16" x14ac:dyDescent="0.2">
      <c r="A3214" t="s">
        <v>350</v>
      </c>
      <c r="B3214" t="s">
        <v>352</v>
      </c>
      <c r="C3214" t="s">
        <v>141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</row>
    <row r="3215" spans="1:16" x14ac:dyDescent="0.2">
      <c r="A3215" t="s">
        <v>350</v>
      </c>
      <c r="B3215" t="s">
        <v>195</v>
      </c>
      <c r="C3215" t="s">
        <v>141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</row>
    <row r="3216" spans="1:16" x14ac:dyDescent="0.2">
      <c r="A3216" t="s">
        <v>350</v>
      </c>
      <c r="B3216" t="s">
        <v>196</v>
      </c>
      <c r="C3216" t="s">
        <v>141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</row>
    <row r="3217" spans="1:16" x14ac:dyDescent="0.2">
      <c r="A3217" t="s">
        <v>350</v>
      </c>
      <c r="B3217" t="s">
        <v>197</v>
      </c>
      <c r="C3217" t="s">
        <v>141</v>
      </c>
      <c r="E3217">
        <v>0</v>
      </c>
      <c r="F3217">
        <v>0</v>
      </c>
      <c r="G3217">
        <v>245</v>
      </c>
      <c r="H3217">
        <v>487</v>
      </c>
      <c r="I3217">
        <v>487</v>
      </c>
      <c r="J3217">
        <v>754</v>
      </c>
      <c r="K3217">
        <v>754</v>
      </c>
      <c r="L3217">
        <v>754</v>
      </c>
      <c r="M3217">
        <v>754</v>
      </c>
      <c r="N3217">
        <v>754</v>
      </c>
      <c r="O3217">
        <v>754</v>
      </c>
      <c r="P3217">
        <v>754</v>
      </c>
    </row>
    <row r="3218" spans="1:16" x14ac:dyDescent="0.2">
      <c r="A3218" t="s">
        <v>350</v>
      </c>
      <c r="B3218" t="s">
        <v>198</v>
      </c>
      <c r="C3218" t="s">
        <v>141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</row>
    <row r="3219" spans="1:16" x14ac:dyDescent="0.2">
      <c r="A3219" t="s">
        <v>350</v>
      </c>
      <c r="B3219" t="s">
        <v>199</v>
      </c>
      <c r="C3219" t="s">
        <v>141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</row>
    <row r="3220" spans="1:16" x14ac:dyDescent="0.2">
      <c r="A3220" t="s">
        <v>350</v>
      </c>
      <c r="B3220" t="s">
        <v>200</v>
      </c>
      <c r="C3220" t="s">
        <v>141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</row>
    <row r="3221" spans="1:16" x14ac:dyDescent="0.2">
      <c r="A3221" t="s">
        <v>350</v>
      </c>
      <c r="B3221" t="s">
        <v>201</v>
      </c>
      <c r="C3221" t="s">
        <v>141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</row>
    <row r="3222" spans="1:16" x14ac:dyDescent="0.2">
      <c r="A3222" t="s">
        <v>350</v>
      </c>
      <c r="B3222" t="s">
        <v>202</v>
      </c>
      <c r="C3222" t="s">
        <v>141</v>
      </c>
      <c r="E3222">
        <v>42</v>
      </c>
      <c r="F3222">
        <v>54</v>
      </c>
      <c r="G3222">
        <v>54</v>
      </c>
      <c r="H3222">
        <v>107</v>
      </c>
      <c r="I3222">
        <v>382</v>
      </c>
      <c r="J3222">
        <v>853</v>
      </c>
      <c r="K3222">
        <v>956</v>
      </c>
      <c r="L3222">
        <v>956</v>
      </c>
      <c r="M3222">
        <v>956</v>
      </c>
      <c r="N3222">
        <v>956</v>
      </c>
      <c r="O3222">
        <v>956</v>
      </c>
      <c r="P3222">
        <v>1098</v>
      </c>
    </row>
    <row r="3223" spans="1:16" x14ac:dyDescent="0.2">
      <c r="A3223" t="s">
        <v>350</v>
      </c>
      <c r="B3223" t="s">
        <v>203</v>
      </c>
      <c r="C3223" t="s">
        <v>141</v>
      </c>
      <c r="E3223">
        <v>0</v>
      </c>
      <c r="F3223">
        <v>0</v>
      </c>
      <c r="G3223">
        <v>506</v>
      </c>
      <c r="H3223">
        <v>820</v>
      </c>
      <c r="I3223">
        <v>1037</v>
      </c>
      <c r="J3223">
        <v>1037</v>
      </c>
      <c r="K3223">
        <v>1037</v>
      </c>
      <c r="L3223">
        <v>1366</v>
      </c>
      <c r="M3223">
        <v>1581</v>
      </c>
      <c r="N3223">
        <v>1933</v>
      </c>
      <c r="O3223">
        <v>1933</v>
      </c>
      <c r="P3223">
        <v>1933</v>
      </c>
    </row>
    <row r="3224" spans="1:16" x14ac:dyDescent="0.2">
      <c r="A3224" t="s">
        <v>350</v>
      </c>
      <c r="B3224" t="s">
        <v>204</v>
      </c>
      <c r="C3224" t="s">
        <v>141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</row>
    <row r="3225" spans="1:16" x14ac:dyDescent="0.2">
      <c r="A3225" t="s">
        <v>350</v>
      </c>
      <c r="B3225" t="s">
        <v>205</v>
      </c>
      <c r="C3225" t="s">
        <v>141</v>
      </c>
      <c r="E3225">
        <v>246</v>
      </c>
      <c r="F3225">
        <v>497</v>
      </c>
      <c r="G3225">
        <v>694</v>
      </c>
      <c r="H3225">
        <v>927</v>
      </c>
      <c r="I3225">
        <v>927</v>
      </c>
      <c r="J3225">
        <v>1155</v>
      </c>
      <c r="K3225">
        <v>1329</v>
      </c>
      <c r="L3225">
        <v>1389</v>
      </c>
      <c r="M3225">
        <v>1389</v>
      </c>
      <c r="N3225">
        <v>1801</v>
      </c>
      <c r="O3225">
        <v>1801</v>
      </c>
      <c r="P3225">
        <v>2509</v>
      </c>
    </row>
    <row r="3226" spans="1:16" x14ac:dyDescent="0.2">
      <c r="A3226" t="s">
        <v>350</v>
      </c>
      <c r="B3226" t="s">
        <v>206</v>
      </c>
      <c r="C3226" t="s">
        <v>141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</row>
    <row r="3227" spans="1:16" x14ac:dyDescent="0.2">
      <c r="A3227" t="s">
        <v>350</v>
      </c>
      <c r="B3227" t="s">
        <v>207</v>
      </c>
      <c r="C3227" t="s">
        <v>141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</row>
    <row r="3228" spans="1:16" x14ac:dyDescent="0.2">
      <c r="A3228" t="s">
        <v>350</v>
      </c>
      <c r="B3228" t="s">
        <v>208</v>
      </c>
      <c r="C3228" t="s">
        <v>141</v>
      </c>
      <c r="E3228">
        <v>677</v>
      </c>
      <c r="F3228">
        <v>733</v>
      </c>
      <c r="G3228">
        <v>831</v>
      </c>
      <c r="H3228">
        <v>976</v>
      </c>
      <c r="I3228">
        <v>976</v>
      </c>
      <c r="J3228">
        <v>976</v>
      </c>
      <c r="K3228">
        <v>976</v>
      </c>
      <c r="L3228">
        <v>976</v>
      </c>
      <c r="M3228">
        <v>976</v>
      </c>
      <c r="N3228">
        <v>976</v>
      </c>
      <c r="O3228">
        <v>976</v>
      </c>
      <c r="P3228">
        <v>976</v>
      </c>
    </row>
    <row r="3229" spans="1:16" x14ac:dyDescent="0.2">
      <c r="A3229" t="s">
        <v>350</v>
      </c>
      <c r="B3229" t="s">
        <v>209</v>
      </c>
      <c r="C3229" t="s">
        <v>141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133</v>
      </c>
      <c r="L3229">
        <v>292</v>
      </c>
      <c r="M3229">
        <v>324</v>
      </c>
      <c r="N3229">
        <v>1178</v>
      </c>
      <c r="O3229">
        <v>1178</v>
      </c>
      <c r="P3229">
        <v>2506</v>
      </c>
    </row>
    <row r="3230" spans="1:16" x14ac:dyDescent="0.2">
      <c r="A3230" t="s">
        <v>350</v>
      </c>
      <c r="B3230" t="s">
        <v>210</v>
      </c>
      <c r="C3230" t="s">
        <v>141</v>
      </c>
      <c r="E3230">
        <v>0</v>
      </c>
      <c r="F3230">
        <v>0</v>
      </c>
      <c r="G3230">
        <v>0</v>
      </c>
      <c r="H3230">
        <v>480</v>
      </c>
      <c r="I3230">
        <v>480</v>
      </c>
      <c r="J3230">
        <v>480</v>
      </c>
      <c r="K3230">
        <v>593</v>
      </c>
      <c r="L3230">
        <v>593</v>
      </c>
      <c r="M3230">
        <v>593</v>
      </c>
      <c r="N3230">
        <v>593</v>
      </c>
      <c r="O3230">
        <v>593</v>
      </c>
      <c r="P3230">
        <v>593</v>
      </c>
    </row>
    <row r="3231" spans="1:16" x14ac:dyDescent="0.2">
      <c r="A3231" t="s">
        <v>350</v>
      </c>
      <c r="B3231" t="s">
        <v>211</v>
      </c>
      <c r="C3231" t="s">
        <v>141</v>
      </c>
      <c r="E3231">
        <v>0</v>
      </c>
      <c r="F3231">
        <v>0</v>
      </c>
      <c r="G3231">
        <v>0</v>
      </c>
      <c r="H3231">
        <v>92</v>
      </c>
      <c r="I3231">
        <v>92</v>
      </c>
      <c r="J3231">
        <v>92</v>
      </c>
      <c r="K3231">
        <v>92</v>
      </c>
      <c r="L3231">
        <v>92</v>
      </c>
      <c r="M3231">
        <v>92</v>
      </c>
      <c r="N3231">
        <v>92</v>
      </c>
      <c r="O3231">
        <v>92</v>
      </c>
      <c r="P3231">
        <v>92</v>
      </c>
    </row>
    <row r="3232" spans="1:16" x14ac:dyDescent="0.2">
      <c r="A3232" t="s">
        <v>350</v>
      </c>
      <c r="B3232" t="s">
        <v>212</v>
      </c>
      <c r="C3232" t="s">
        <v>141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</row>
    <row r="3233" spans="1:17" x14ac:dyDescent="0.2">
      <c r="A3233" t="s">
        <v>350</v>
      </c>
      <c r="B3233" t="s">
        <v>213</v>
      </c>
      <c r="C3233" t="s">
        <v>141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</row>
    <row r="3234" spans="1:17" x14ac:dyDescent="0.2">
      <c r="A3234" t="s">
        <v>350</v>
      </c>
      <c r="B3234" t="s">
        <v>342</v>
      </c>
      <c r="C3234" t="s">
        <v>141</v>
      </c>
      <c r="E3234">
        <v>965</v>
      </c>
      <c r="F3234">
        <v>1284</v>
      </c>
      <c r="G3234">
        <v>2330</v>
      </c>
      <c r="H3234">
        <v>3889</v>
      </c>
      <c r="I3234">
        <v>4382</v>
      </c>
      <c r="J3234">
        <v>5348</v>
      </c>
      <c r="K3234">
        <v>5871</v>
      </c>
      <c r="L3234">
        <v>6418</v>
      </c>
      <c r="M3234">
        <v>6665</v>
      </c>
      <c r="N3234">
        <v>8282</v>
      </c>
      <c r="O3234">
        <v>8282</v>
      </c>
      <c r="P3234">
        <v>10461</v>
      </c>
    </row>
    <row r="3235" spans="1:17" x14ac:dyDescent="0.2">
      <c r="A3235" t="s">
        <v>230</v>
      </c>
      <c r="B3235" t="s">
        <v>353</v>
      </c>
      <c r="C3235" t="s">
        <v>141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1</v>
      </c>
      <c r="Q3235">
        <v>10360</v>
      </c>
    </row>
    <row r="3236" spans="1:17" x14ac:dyDescent="0.2">
      <c r="A3236" t="s">
        <v>230</v>
      </c>
      <c r="B3236" t="s">
        <v>354</v>
      </c>
      <c r="C3236" t="s">
        <v>141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0.73</v>
      </c>
      <c r="P3236">
        <v>1</v>
      </c>
      <c r="Q3236">
        <v>11010</v>
      </c>
    </row>
    <row r="3237" spans="1:17" x14ac:dyDescent="0.2">
      <c r="A3237" t="s">
        <v>230</v>
      </c>
      <c r="B3237" t="s">
        <v>355</v>
      </c>
      <c r="C3237" t="s">
        <v>141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1</v>
      </c>
      <c r="M3237">
        <v>1</v>
      </c>
      <c r="N3237">
        <v>1</v>
      </c>
      <c r="O3237">
        <v>1</v>
      </c>
      <c r="P3237">
        <v>1</v>
      </c>
      <c r="Q3237">
        <v>2680</v>
      </c>
    </row>
    <row r="3238" spans="1:17" x14ac:dyDescent="0.2">
      <c r="A3238" t="s">
        <v>230</v>
      </c>
      <c r="B3238" t="s">
        <v>356</v>
      </c>
      <c r="C3238" t="s">
        <v>141</v>
      </c>
      <c r="E3238">
        <v>0</v>
      </c>
      <c r="F3238">
        <v>0</v>
      </c>
      <c r="G3238">
        <v>0</v>
      </c>
      <c r="H3238">
        <v>0</v>
      </c>
      <c r="I3238">
        <v>1</v>
      </c>
      <c r="J3238">
        <v>1</v>
      </c>
      <c r="K3238">
        <v>1</v>
      </c>
      <c r="L3238">
        <v>1</v>
      </c>
      <c r="M3238">
        <v>1</v>
      </c>
      <c r="N3238">
        <v>1</v>
      </c>
      <c r="O3238">
        <v>1</v>
      </c>
      <c r="P3238">
        <v>1</v>
      </c>
      <c r="Q3238">
        <v>4875</v>
      </c>
    </row>
    <row r="3239" spans="1:17" x14ac:dyDescent="0.2">
      <c r="A3239" t="s">
        <v>340</v>
      </c>
      <c r="B3239" t="s">
        <v>193</v>
      </c>
      <c r="C3239" t="s">
        <v>371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</row>
    <row r="3240" spans="1:17" x14ac:dyDescent="0.2">
      <c r="A3240" t="s">
        <v>340</v>
      </c>
      <c r="B3240" t="s">
        <v>194</v>
      </c>
      <c r="C3240" t="s">
        <v>371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</row>
    <row r="3241" spans="1:17" x14ac:dyDescent="0.2">
      <c r="A3241" t="s">
        <v>340</v>
      </c>
      <c r="B3241" t="s">
        <v>195</v>
      </c>
      <c r="C3241" t="s">
        <v>371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</row>
    <row r="3242" spans="1:17" x14ac:dyDescent="0.2">
      <c r="A3242" t="s">
        <v>340</v>
      </c>
      <c r="B3242" t="s">
        <v>196</v>
      </c>
      <c r="C3242" t="s">
        <v>371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</row>
    <row r="3243" spans="1:17" x14ac:dyDescent="0.2">
      <c r="A3243" t="s">
        <v>340</v>
      </c>
      <c r="B3243" t="s">
        <v>197</v>
      </c>
      <c r="C3243" t="s">
        <v>371</v>
      </c>
      <c r="E3243">
        <v>0</v>
      </c>
      <c r="F3243">
        <v>0</v>
      </c>
      <c r="G3243">
        <v>0.72</v>
      </c>
      <c r="H3243">
        <v>0.93</v>
      </c>
      <c r="I3243">
        <v>0.93</v>
      </c>
      <c r="J3243">
        <v>1.47</v>
      </c>
      <c r="K3243">
        <v>1.47</v>
      </c>
      <c r="L3243">
        <v>1.47</v>
      </c>
      <c r="M3243">
        <v>1.47</v>
      </c>
      <c r="N3243">
        <v>1.47</v>
      </c>
      <c r="O3243">
        <v>1.47</v>
      </c>
      <c r="P3243">
        <v>1.47</v>
      </c>
    </row>
    <row r="3244" spans="1:17" x14ac:dyDescent="0.2">
      <c r="A3244" t="s">
        <v>340</v>
      </c>
      <c r="B3244" t="s">
        <v>198</v>
      </c>
      <c r="C3244" t="s">
        <v>371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</row>
    <row r="3245" spans="1:17" x14ac:dyDescent="0.2">
      <c r="A3245" t="s">
        <v>340</v>
      </c>
      <c r="B3245" t="s">
        <v>199</v>
      </c>
      <c r="C3245" t="s">
        <v>371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</row>
    <row r="3246" spans="1:17" x14ac:dyDescent="0.2">
      <c r="A3246" t="s">
        <v>340</v>
      </c>
      <c r="B3246" t="s">
        <v>200</v>
      </c>
      <c r="C3246" t="s">
        <v>371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</row>
    <row r="3247" spans="1:17" x14ac:dyDescent="0.2">
      <c r="A3247" t="s">
        <v>340</v>
      </c>
      <c r="B3247" t="s">
        <v>201</v>
      </c>
      <c r="C3247" t="s">
        <v>371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</row>
    <row r="3248" spans="1:17" x14ac:dyDescent="0.2">
      <c r="A3248" t="s">
        <v>340</v>
      </c>
      <c r="B3248" t="s">
        <v>202</v>
      </c>
      <c r="C3248" t="s">
        <v>371</v>
      </c>
      <c r="E3248">
        <v>0.31</v>
      </c>
      <c r="F3248">
        <v>0.4</v>
      </c>
      <c r="G3248">
        <v>1.06</v>
      </c>
      <c r="H3248">
        <v>1.06</v>
      </c>
      <c r="I3248">
        <v>4.12</v>
      </c>
      <c r="J3248">
        <v>6.54</v>
      </c>
      <c r="K3248">
        <v>6.54</v>
      </c>
      <c r="L3248">
        <v>6.54</v>
      </c>
      <c r="M3248">
        <v>6.54</v>
      </c>
      <c r="N3248">
        <v>6.54</v>
      </c>
      <c r="O3248">
        <v>6.54</v>
      </c>
      <c r="P3248">
        <v>6.54</v>
      </c>
    </row>
    <row r="3249" spans="1:16" x14ac:dyDescent="0.2">
      <c r="A3249" t="s">
        <v>340</v>
      </c>
      <c r="B3249" t="s">
        <v>203</v>
      </c>
      <c r="C3249" t="s">
        <v>371</v>
      </c>
      <c r="E3249">
        <v>0</v>
      </c>
      <c r="F3249">
        <v>0</v>
      </c>
      <c r="G3249">
        <v>2.5</v>
      </c>
      <c r="H3249">
        <v>4</v>
      </c>
      <c r="I3249">
        <v>5.23</v>
      </c>
      <c r="J3249">
        <v>5.23</v>
      </c>
      <c r="K3249">
        <v>5.23</v>
      </c>
      <c r="L3249">
        <v>7</v>
      </c>
      <c r="M3249">
        <v>8</v>
      </c>
      <c r="N3249">
        <v>9.76</v>
      </c>
      <c r="O3249">
        <v>9.76</v>
      </c>
      <c r="P3249">
        <v>9.76</v>
      </c>
    </row>
    <row r="3250" spans="1:16" x14ac:dyDescent="0.2">
      <c r="A3250" t="s">
        <v>340</v>
      </c>
      <c r="B3250" t="s">
        <v>204</v>
      </c>
      <c r="C3250" t="s">
        <v>371</v>
      </c>
      <c r="E3250">
        <v>0</v>
      </c>
      <c r="F3250">
        <v>0</v>
      </c>
      <c r="G3250">
        <v>0</v>
      </c>
      <c r="H3250">
        <v>0</v>
      </c>
      <c r="I3250">
        <v>4.88</v>
      </c>
      <c r="J3250">
        <v>4.88</v>
      </c>
      <c r="K3250">
        <v>4.88</v>
      </c>
      <c r="L3250">
        <v>4.88</v>
      </c>
      <c r="M3250">
        <v>7.56</v>
      </c>
      <c r="N3250">
        <v>7.56</v>
      </c>
      <c r="O3250">
        <v>15.56</v>
      </c>
      <c r="P3250">
        <v>25</v>
      </c>
    </row>
    <row r="3251" spans="1:16" x14ac:dyDescent="0.2">
      <c r="A3251" t="s">
        <v>340</v>
      </c>
      <c r="B3251" t="s">
        <v>205</v>
      </c>
      <c r="C3251" t="s">
        <v>371</v>
      </c>
      <c r="E3251">
        <v>3</v>
      </c>
      <c r="F3251">
        <v>6</v>
      </c>
      <c r="G3251">
        <v>8.73</v>
      </c>
      <c r="H3251">
        <v>10.14</v>
      </c>
      <c r="I3251">
        <v>10.14</v>
      </c>
      <c r="J3251">
        <v>15.48</v>
      </c>
      <c r="K3251">
        <v>18.059999999999999</v>
      </c>
      <c r="L3251">
        <v>19.239999999999998</v>
      </c>
      <c r="M3251">
        <v>19.239999999999998</v>
      </c>
      <c r="N3251">
        <v>31.31</v>
      </c>
      <c r="O3251">
        <v>31.31</v>
      </c>
      <c r="P3251">
        <v>47.76</v>
      </c>
    </row>
    <row r="3252" spans="1:16" x14ac:dyDescent="0.2">
      <c r="A3252" t="s">
        <v>340</v>
      </c>
      <c r="B3252" t="s">
        <v>206</v>
      </c>
      <c r="C3252" t="s">
        <v>371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</row>
    <row r="3253" spans="1:16" x14ac:dyDescent="0.2">
      <c r="A3253" t="s">
        <v>340</v>
      </c>
      <c r="B3253" t="s">
        <v>207</v>
      </c>
      <c r="C3253" t="s">
        <v>371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</row>
    <row r="3254" spans="1:16" x14ac:dyDescent="0.2">
      <c r="A3254" t="s">
        <v>340</v>
      </c>
      <c r="B3254" t="s">
        <v>208</v>
      </c>
      <c r="C3254" t="s">
        <v>371</v>
      </c>
      <c r="E3254">
        <v>4.05</v>
      </c>
      <c r="F3254">
        <v>4.21</v>
      </c>
      <c r="G3254">
        <v>4.26</v>
      </c>
      <c r="H3254">
        <v>5.33</v>
      </c>
      <c r="I3254">
        <v>5.33</v>
      </c>
      <c r="J3254">
        <v>5.33</v>
      </c>
      <c r="K3254">
        <v>5.33</v>
      </c>
      <c r="L3254">
        <v>5.33</v>
      </c>
      <c r="M3254">
        <v>5.33</v>
      </c>
      <c r="N3254">
        <v>5.33</v>
      </c>
      <c r="O3254">
        <v>5.33</v>
      </c>
      <c r="P3254">
        <v>5.33</v>
      </c>
    </row>
    <row r="3255" spans="1:16" x14ac:dyDescent="0.2">
      <c r="A3255" t="s">
        <v>340</v>
      </c>
      <c r="B3255" t="s">
        <v>209</v>
      </c>
      <c r="C3255" t="s">
        <v>371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0.55000000000000004</v>
      </c>
      <c r="K3255">
        <v>2.39</v>
      </c>
      <c r="L3255">
        <v>3.3</v>
      </c>
      <c r="M3255">
        <v>3.91</v>
      </c>
      <c r="N3255">
        <v>8.39</v>
      </c>
      <c r="O3255">
        <v>8.39</v>
      </c>
      <c r="P3255">
        <v>16</v>
      </c>
    </row>
    <row r="3256" spans="1:16" x14ac:dyDescent="0.2">
      <c r="A3256" t="s">
        <v>340</v>
      </c>
      <c r="B3256" t="s">
        <v>210</v>
      </c>
      <c r="C3256" t="s">
        <v>371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</row>
    <row r="3257" spans="1:16" x14ac:dyDescent="0.2">
      <c r="A3257" t="s">
        <v>340</v>
      </c>
      <c r="B3257" t="s">
        <v>211</v>
      </c>
      <c r="C3257" t="s">
        <v>371</v>
      </c>
      <c r="E3257">
        <v>0</v>
      </c>
      <c r="F3257">
        <v>0.2</v>
      </c>
      <c r="G3257">
        <v>0.2</v>
      </c>
      <c r="H3257">
        <v>3</v>
      </c>
      <c r="I3257">
        <v>3</v>
      </c>
      <c r="J3257">
        <v>3</v>
      </c>
      <c r="K3257">
        <v>3</v>
      </c>
      <c r="L3257">
        <v>3</v>
      </c>
      <c r="M3257">
        <v>3</v>
      </c>
      <c r="N3257">
        <v>3</v>
      </c>
      <c r="O3257">
        <v>3</v>
      </c>
      <c r="P3257">
        <v>3</v>
      </c>
    </row>
    <row r="3258" spans="1:16" x14ac:dyDescent="0.2">
      <c r="A3258" t="s">
        <v>340</v>
      </c>
      <c r="B3258" t="s">
        <v>212</v>
      </c>
      <c r="C3258" t="s">
        <v>371</v>
      </c>
      <c r="E3258">
        <v>0.28999999999999998</v>
      </c>
      <c r="F3258">
        <v>0.28999999999999998</v>
      </c>
      <c r="G3258">
        <v>0.51</v>
      </c>
      <c r="H3258">
        <v>0.51</v>
      </c>
      <c r="I3258">
        <v>0.51</v>
      </c>
      <c r="J3258">
        <v>0.51</v>
      </c>
      <c r="K3258">
        <v>0.51</v>
      </c>
      <c r="L3258">
        <v>0.21</v>
      </c>
      <c r="M3258">
        <v>0.21</v>
      </c>
      <c r="N3258">
        <v>0</v>
      </c>
      <c r="O3258">
        <v>0</v>
      </c>
      <c r="P3258">
        <v>0</v>
      </c>
    </row>
    <row r="3259" spans="1:16" x14ac:dyDescent="0.2">
      <c r="A3259" t="s">
        <v>340</v>
      </c>
      <c r="B3259" t="s">
        <v>213</v>
      </c>
      <c r="C3259" t="s">
        <v>371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</row>
    <row r="3260" spans="1:16" x14ac:dyDescent="0.2">
      <c r="A3260" t="s">
        <v>340</v>
      </c>
      <c r="B3260" t="s">
        <v>218</v>
      </c>
      <c r="C3260" t="s">
        <v>371</v>
      </c>
      <c r="E3260">
        <v>-0.62</v>
      </c>
      <c r="F3260">
        <v>-0.62</v>
      </c>
      <c r="G3260">
        <v>-0.81</v>
      </c>
      <c r="H3260">
        <v>-0.81</v>
      </c>
      <c r="I3260">
        <v>-0.81</v>
      </c>
      <c r="J3260">
        <v>-0.81</v>
      </c>
      <c r="K3260">
        <v>-0.81</v>
      </c>
      <c r="L3260">
        <v>-0.81</v>
      </c>
      <c r="M3260">
        <v>-0.81</v>
      </c>
      <c r="N3260">
        <v>-0.81</v>
      </c>
      <c r="O3260">
        <v>-2.2799999999999998</v>
      </c>
      <c r="P3260">
        <v>-7.32</v>
      </c>
    </row>
    <row r="3261" spans="1:16" x14ac:dyDescent="0.2">
      <c r="A3261" t="s">
        <v>340</v>
      </c>
      <c r="B3261" t="s">
        <v>342</v>
      </c>
      <c r="C3261" t="s">
        <v>371</v>
      </c>
      <c r="E3261">
        <v>7.03</v>
      </c>
      <c r="F3261">
        <v>10.48</v>
      </c>
      <c r="G3261">
        <v>17.170000000000002</v>
      </c>
      <c r="H3261">
        <v>24.16</v>
      </c>
      <c r="I3261">
        <v>33.33</v>
      </c>
      <c r="J3261">
        <v>42.17</v>
      </c>
      <c r="K3261">
        <v>46.59</v>
      </c>
      <c r="L3261">
        <v>50.17</v>
      </c>
      <c r="M3261">
        <v>54.45</v>
      </c>
      <c r="N3261">
        <v>72.55</v>
      </c>
      <c r="O3261">
        <v>79.069999999999993</v>
      </c>
      <c r="P3261">
        <v>107.54</v>
      </c>
    </row>
    <row r="3262" spans="1:16" x14ac:dyDescent="0.2">
      <c r="A3262" t="s">
        <v>266</v>
      </c>
      <c r="B3262" t="s">
        <v>267</v>
      </c>
      <c r="C3262" t="s">
        <v>371</v>
      </c>
      <c r="E3262">
        <v>202.31</v>
      </c>
      <c r="F3262">
        <v>204.45</v>
      </c>
      <c r="G3262">
        <v>206.75</v>
      </c>
      <c r="H3262">
        <v>212.74</v>
      </c>
      <c r="I3262">
        <v>220.24</v>
      </c>
      <c r="J3262">
        <v>229.66</v>
      </c>
      <c r="K3262">
        <v>235.18</v>
      </c>
      <c r="L3262">
        <v>240.63</v>
      </c>
      <c r="M3262">
        <v>246.15</v>
      </c>
      <c r="N3262">
        <v>269.82</v>
      </c>
      <c r="O3262">
        <v>276.22000000000003</v>
      </c>
      <c r="P3262">
        <v>295.94</v>
      </c>
    </row>
    <row r="3263" spans="1:16" x14ac:dyDescent="0.2">
      <c r="A3263" t="s">
        <v>270</v>
      </c>
      <c r="B3263" t="s">
        <v>193</v>
      </c>
      <c r="C3263" t="s">
        <v>371</v>
      </c>
      <c r="E3263">
        <v>2.94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</row>
    <row r="3264" spans="1:16" x14ac:dyDescent="0.2">
      <c r="A3264" t="s">
        <v>270</v>
      </c>
      <c r="B3264" t="s">
        <v>194</v>
      </c>
      <c r="C3264" t="s">
        <v>371</v>
      </c>
      <c r="E3264">
        <v>52.27</v>
      </c>
      <c r="F3264">
        <v>62.69</v>
      </c>
      <c r="G3264">
        <v>47.36</v>
      </c>
      <c r="H3264">
        <v>42.13</v>
      </c>
      <c r="I3264">
        <v>27.3</v>
      </c>
      <c r="J3264">
        <v>20.98</v>
      </c>
      <c r="K3264">
        <v>16.190000000000001</v>
      </c>
      <c r="L3264">
        <v>16.7</v>
      </c>
      <c r="M3264">
        <v>11.09</v>
      </c>
      <c r="N3264">
        <v>6.41</v>
      </c>
      <c r="O3264">
        <v>5.27</v>
      </c>
      <c r="P3264">
        <v>2.27</v>
      </c>
    </row>
    <row r="3265" spans="1:16" x14ac:dyDescent="0.2">
      <c r="A3265" t="s">
        <v>270</v>
      </c>
      <c r="B3265" t="s">
        <v>195</v>
      </c>
      <c r="C3265" t="s">
        <v>371</v>
      </c>
      <c r="E3265">
        <v>11.51</v>
      </c>
      <c r="F3265">
        <v>12.84</v>
      </c>
      <c r="G3265">
        <v>12.14</v>
      </c>
      <c r="H3265">
        <v>12.25</v>
      </c>
      <c r="I3265">
        <v>11.68</v>
      </c>
      <c r="J3265">
        <v>9.4</v>
      </c>
      <c r="K3265">
        <v>8.01</v>
      </c>
      <c r="L3265">
        <v>6.82</v>
      </c>
      <c r="M3265">
        <v>5.22</v>
      </c>
      <c r="N3265">
        <v>0.98</v>
      </c>
      <c r="O3265">
        <v>0</v>
      </c>
      <c r="P3265">
        <v>0</v>
      </c>
    </row>
    <row r="3266" spans="1:16" x14ac:dyDescent="0.2">
      <c r="A3266" t="s">
        <v>270</v>
      </c>
      <c r="B3266" t="s">
        <v>196</v>
      </c>
      <c r="C3266" t="s">
        <v>371</v>
      </c>
      <c r="E3266">
        <v>23.6</v>
      </c>
      <c r="F3266">
        <v>5.09</v>
      </c>
      <c r="G3266">
        <v>5.09</v>
      </c>
      <c r="H3266">
        <v>5.1100000000000003</v>
      </c>
      <c r="I3266">
        <v>5.09</v>
      </c>
      <c r="J3266">
        <v>5.1100000000000003</v>
      </c>
      <c r="K3266">
        <v>5.09</v>
      </c>
      <c r="L3266">
        <v>5.09</v>
      </c>
      <c r="M3266">
        <v>5.09</v>
      </c>
      <c r="N3266">
        <v>5.09</v>
      </c>
      <c r="O3266">
        <v>5.1100000000000003</v>
      </c>
      <c r="P3266">
        <v>5.09</v>
      </c>
    </row>
    <row r="3267" spans="1:16" x14ac:dyDescent="0.2">
      <c r="A3267" t="s">
        <v>270</v>
      </c>
      <c r="B3267" t="s">
        <v>197</v>
      </c>
      <c r="C3267" t="s">
        <v>371</v>
      </c>
      <c r="E3267">
        <v>11.28</v>
      </c>
      <c r="F3267">
        <v>11.23</v>
      </c>
      <c r="G3267">
        <v>16.72</v>
      </c>
      <c r="H3267">
        <v>18.86</v>
      </c>
      <c r="I3267">
        <v>18.239999999999998</v>
      </c>
      <c r="J3267">
        <v>21.93</v>
      </c>
      <c r="K3267">
        <v>21.79</v>
      </c>
      <c r="L3267">
        <v>21.62</v>
      </c>
      <c r="M3267">
        <v>21.51</v>
      </c>
      <c r="N3267">
        <v>20.47</v>
      </c>
      <c r="O3267">
        <v>19.07</v>
      </c>
      <c r="P3267">
        <v>17.78</v>
      </c>
    </row>
    <row r="3268" spans="1:16" x14ac:dyDescent="0.2">
      <c r="A3268" t="s">
        <v>270</v>
      </c>
      <c r="B3268" t="s">
        <v>198</v>
      </c>
      <c r="C3268" t="s">
        <v>371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 x14ac:dyDescent="0.2">
      <c r="A3269" t="s">
        <v>270</v>
      </c>
      <c r="B3269" t="s">
        <v>199</v>
      </c>
      <c r="C3269" t="s">
        <v>371</v>
      </c>
      <c r="E3269">
        <v>2.4900000000000002</v>
      </c>
      <c r="F3269">
        <v>2.48</v>
      </c>
      <c r="G3269">
        <v>2.48</v>
      </c>
      <c r="H3269">
        <v>2.4900000000000002</v>
      </c>
      <c r="I3269">
        <v>2.4700000000000002</v>
      </c>
      <c r="J3269">
        <v>2.48</v>
      </c>
      <c r="K3269">
        <v>2.4700000000000002</v>
      </c>
      <c r="L3269">
        <v>2.4700000000000002</v>
      </c>
      <c r="M3269">
        <v>2.4700000000000002</v>
      </c>
      <c r="N3269">
        <v>2.23</v>
      </c>
      <c r="O3269">
        <v>2.2400000000000002</v>
      </c>
      <c r="P3269">
        <v>2.23</v>
      </c>
    </row>
    <row r="3270" spans="1:16" x14ac:dyDescent="0.2">
      <c r="A3270" t="s">
        <v>270</v>
      </c>
      <c r="B3270" t="s">
        <v>200</v>
      </c>
      <c r="C3270" t="s">
        <v>371</v>
      </c>
      <c r="E3270">
        <v>0.9</v>
      </c>
      <c r="F3270">
        <v>1.66</v>
      </c>
      <c r="G3270">
        <v>0.89</v>
      </c>
      <c r="H3270">
        <v>0.9</v>
      </c>
      <c r="I3270">
        <v>0.89</v>
      </c>
      <c r="J3270">
        <v>0.9</v>
      </c>
      <c r="K3270">
        <v>1.26</v>
      </c>
      <c r="L3270">
        <v>0.89</v>
      </c>
      <c r="M3270">
        <v>0.86</v>
      </c>
      <c r="N3270">
        <v>0.86</v>
      </c>
      <c r="O3270">
        <v>0.86</v>
      </c>
      <c r="P3270">
        <v>0.96</v>
      </c>
    </row>
    <row r="3271" spans="1:16" x14ac:dyDescent="0.2">
      <c r="A3271" t="s">
        <v>270</v>
      </c>
      <c r="B3271" t="s">
        <v>201</v>
      </c>
      <c r="C3271" t="s">
        <v>371</v>
      </c>
      <c r="E3271">
        <v>27.19</v>
      </c>
      <c r="F3271">
        <v>27.11</v>
      </c>
      <c r="G3271">
        <v>27.11</v>
      </c>
      <c r="H3271">
        <v>27.19</v>
      </c>
      <c r="I3271">
        <v>27.11</v>
      </c>
      <c r="J3271">
        <v>27.19</v>
      </c>
      <c r="K3271">
        <v>27.11</v>
      </c>
      <c r="L3271">
        <v>27.11</v>
      </c>
      <c r="M3271">
        <v>27.11</v>
      </c>
      <c r="N3271">
        <v>27.11</v>
      </c>
      <c r="O3271">
        <v>27.19</v>
      </c>
      <c r="P3271">
        <v>27.11</v>
      </c>
    </row>
    <row r="3272" spans="1:16" x14ac:dyDescent="0.2">
      <c r="A3272" t="s">
        <v>270</v>
      </c>
      <c r="B3272" t="s">
        <v>202</v>
      </c>
      <c r="C3272" t="s">
        <v>371</v>
      </c>
      <c r="E3272">
        <v>22.22</v>
      </c>
      <c r="F3272">
        <v>22.63</v>
      </c>
      <c r="G3272">
        <v>23.68</v>
      </c>
      <c r="H3272">
        <v>24.25</v>
      </c>
      <c r="I3272">
        <v>30.66</v>
      </c>
      <c r="J3272">
        <v>35.229999999999997</v>
      </c>
      <c r="K3272">
        <v>34.979999999999997</v>
      </c>
      <c r="L3272">
        <v>34.93</v>
      </c>
      <c r="M3272">
        <v>34.630000000000003</v>
      </c>
      <c r="N3272">
        <v>34.17</v>
      </c>
      <c r="O3272">
        <v>32.51</v>
      </c>
      <c r="P3272">
        <v>31.44</v>
      </c>
    </row>
    <row r="3273" spans="1:16" x14ac:dyDescent="0.2">
      <c r="A3273" t="s">
        <v>270</v>
      </c>
      <c r="B3273" t="s">
        <v>203</v>
      </c>
      <c r="C3273" t="s">
        <v>371</v>
      </c>
      <c r="E3273">
        <v>0</v>
      </c>
      <c r="F3273">
        <v>0</v>
      </c>
      <c r="G3273">
        <v>9.76</v>
      </c>
      <c r="H3273">
        <v>16.25</v>
      </c>
      <c r="I3273">
        <v>20.82</v>
      </c>
      <c r="J3273">
        <v>20.399999999999999</v>
      </c>
      <c r="K3273">
        <v>20.3</v>
      </c>
      <c r="L3273">
        <v>27.1</v>
      </c>
      <c r="M3273">
        <v>30.96</v>
      </c>
      <c r="N3273">
        <v>37.33</v>
      </c>
      <c r="O3273">
        <v>35.799999999999997</v>
      </c>
      <c r="P3273">
        <v>33.71</v>
      </c>
    </row>
    <row r="3274" spans="1:16" x14ac:dyDescent="0.2">
      <c r="A3274" t="s">
        <v>270</v>
      </c>
      <c r="B3274" t="s">
        <v>204</v>
      </c>
      <c r="C3274" t="s">
        <v>371</v>
      </c>
      <c r="E3274">
        <v>0</v>
      </c>
      <c r="F3274">
        <v>0</v>
      </c>
      <c r="G3274">
        <v>0</v>
      </c>
      <c r="H3274">
        <v>0</v>
      </c>
      <c r="I3274">
        <v>18.66</v>
      </c>
      <c r="J3274">
        <v>18.28</v>
      </c>
      <c r="K3274">
        <v>18.010000000000002</v>
      </c>
      <c r="L3274">
        <v>17.829999999999998</v>
      </c>
      <c r="M3274">
        <v>29.82</v>
      </c>
      <c r="N3274">
        <v>29.79</v>
      </c>
      <c r="O3274">
        <v>61.53</v>
      </c>
      <c r="P3274">
        <v>91.5</v>
      </c>
    </row>
    <row r="3275" spans="1:16" x14ac:dyDescent="0.2">
      <c r="A3275" t="s">
        <v>270</v>
      </c>
      <c r="B3275" t="s">
        <v>205</v>
      </c>
      <c r="C3275" t="s">
        <v>371</v>
      </c>
      <c r="E3275">
        <v>60.04</v>
      </c>
      <c r="F3275">
        <v>68.55</v>
      </c>
      <c r="G3275">
        <v>74.19</v>
      </c>
      <c r="H3275">
        <v>79.66</v>
      </c>
      <c r="I3275">
        <v>76.72</v>
      </c>
      <c r="J3275">
        <v>88.36</v>
      </c>
      <c r="K3275">
        <v>95.89</v>
      </c>
      <c r="L3275">
        <v>98.41</v>
      </c>
      <c r="M3275">
        <v>94.31</v>
      </c>
      <c r="N3275">
        <v>121.05</v>
      </c>
      <c r="O3275">
        <v>105.32</v>
      </c>
      <c r="P3275">
        <v>122.19</v>
      </c>
    </row>
    <row r="3276" spans="1:16" x14ac:dyDescent="0.2">
      <c r="A3276" t="s">
        <v>270</v>
      </c>
      <c r="B3276" t="s">
        <v>206</v>
      </c>
      <c r="C3276" t="s">
        <v>371</v>
      </c>
      <c r="E3276">
        <v>29.54</v>
      </c>
      <c r="F3276">
        <v>31.54</v>
      </c>
      <c r="G3276">
        <v>33.71</v>
      </c>
      <c r="H3276">
        <v>38.340000000000003</v>
      </c>
      <c r="I3276">
        <v>42.89</v>
      </c>
      <c r="J3276">
        <v>47.7</v>
      </c>
      <c r="K3276">
        <v>49.88</v>
      </c>
      <c r="L3276">
        <v>52.14</v>
      </c>
      <c r="M3276">
        <v>54.36</v>
      </c>
      <c r="N3276">
        <v>63.11</v>
      </c>
      <c r="O3276">
        <v>65.56</v>
      </c>
      <c r="P3276">
        <v>76.78</v>
      </c>
    </row>
    <row r="3277" spans="1:16" x14ac:dyDescent="0.2">
      <c r="A3277" t="s">
        <v>270</v>
      </c>
      <c r="B3277" t="s">
        <v>343</v>
      </c>
      <c r="C3277" t="s">
        <v>371</v>
      </c>
      <c r="E3277">
        <v>-2.59</v>
      </c>
      <c r="F3277">
        <v>-2.84</v>
      </c>
      <c r="G3277">
        <v>-2.94</v>
      </c>
      <c r="H3277">
        <v>-3.22</v>
      </c>
      <c r="I3277">
        <v>-3.28</v>
      </c>
      <c r="J3277">
        <v>-3.53</v>
      </c>
      <c r="K3277">
        <v>-4.34</v>
      </c>
      <c r="L3277">
        <v>-4.76</v>
      </c>
      <c r="M3277">
        <v>-4.8499999999999996</v>
      </c>
      <c r="N3277">
        <v>-6.81</v>
      </c>
      <c r="O3277">
        <v>-6.19</v>
      </c>
      <c r="P3277">
        <v>-7.12</v>
      </c>
    </row>
    <row r="3278" spans="1:16" x14ac:dyDescent="0.2">
      <c r="A3278" t="s">
        <v>270</v>
      </c>
      <c r="B3278" t="s">
        <v>210</v>
      </c>
      <c r="C3278" t="s">
        <v>371</v>
      </c>
      <c r="E3278">
        <v>-0.5</v>
      </c>
      <c r="F3278">
        <v>-0.59</v>
      </c>
      <c r="G3278">
        <v>-0.96</v>
      </c>
      <c r="H3278">
        <v>-0.84</v>
      </c>
      <c r="I3278">
        <v>-1.19</v>
      </c>
      <c r="J3278">
        <v>-1.49</v>
      </c>
      <c r="K3278">
        <v>-1.51</v>
      </c>
      <c r="L3278">
        <v>-1.42</v>
      </c>
      <c r="M3278">
        <v>-1.46</v>
      </c>
      <c r="N3278">
        <v>-1.55</v>
      </c>
      <c r="O3278">
        <v>-1.29</v>
      </c>
      <c r="P3278">
        <v>-1.01</v>
      </c>
    </row>
    <row r="3279" spans="1:16" x14ac:dyDescent="0.2">
      <c r="A3279" t="s">
        <v>270</v>
      </c>
      <c r="B3279" t="s">
        <v>211</v>
      </c>
      <c r="C3279" t="s">
        <v>371</v>
      </c>
      <c r="E3279">
        <v>0</v>
      </c>
      <c r="F3279">
        <v>-0.08</v>
      </c>
      <c r="G3279">
        <v>-0.13</v>
      </c>
      <c r="H3279">
        <v>-1.97</v>
      </c>
      <c r="I3279">
        <v>-2.3199999999999998</v>
      </c>
      <c r="J3279">
        <v>-2.84</v>
      </c>
      <c r="K3279">
        <v>-2.84</v>
      </c>
      <c r="L3279">
        <v>-2.78</v>
      </c>
      <c r="M3279">
        <v>-2.71</v>
      </c>
      <c r="N3279">
        <v>-2.75</v>
      </c>
      <c r="O3279">
        <v>-2.2599999999999998</v>
      </c>
      <c r="P3279">
        <v>-1.57</v>
      </c>
    </row>
    <row r="3280" spans="1:16" x14ac:dyDescent="0.2">
      <c r="A3280" t="s">
        <v>270</v>
      </c>
      <c r="B3280" t="s">
        <v>212</v>
      </c>
      <c r="C3280" t="s">
        <v>371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</row>
    <row r="3281" spans="1:16" x14ac:dyDescent="0.2">
      <c r="A3281" t="s">
        <v>270</v>
      </c>
      <c r="B3281" t="s">
        <v>213</v>
      </c>
      <c r="C3281" t="s">
        <v>371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</row>
    <row r="3282" spans="1:16" x14ac:dyDescent="0.2">
      <c r="A3282" t="s">
        <v>270</v>
      </c>
      <c r="B3282" t="s">
        <v>344</v>
      </c>
      <c r="C3282" t="s">
        <v>371</v>
      </c>
      <c r="E3282">
        <v>12.11</v>
      </c>
      <c r="F3282">
        <v>12.98</v>
      </c>
      <c r="G3282">
        <v>14.75</v>
      </c>
      <c r="H3282">
        <v>11.94</v>
      </c>
      <c r="I3282">
        <v>10.07</v>
      </c>
      <c r="J3282">
        <v>14.42</v>
      </c>
      <c r="K3282">
        <v>18.350000000000001</v>
      </c>
      <c r="L3282">
        <v>17.2</v>
      </c>
      <c r="M3282">
        <v>22.02</v>
      </c>
      <c r="N3282">
        <v>26.26</v>
      </c>
      <c r="O3282">
        <v>27.15</v>
      </c>
      <c r="P3282">
        <v>14.54</v>
      </c>
    </row>
    <row r="3283" spans="1:16" x14ac:dyDescent="0.2">
      <c r="A3283" t="s">
        <v>270</v>
      </c>
      <c r="B3283" t="s">
        <v>345</v>
      </c>
      <c r="C3283" t="s">
        <v>371</v>
      </c>
      <c r="E3283">
        <v>-3.07</v>
      </c>
      <c r="F3283">
        <v>-1.68</v>
      </c>
      <c r="G3283">
        <v>-5.57</v>
      </c>
      <c r="H3283">
        <v>-3.33</v>
      </c>
      <c r="I3283">
        <v>-3.81</v>
      </c>
      <c r="J3283">
        <v>-6.79</v>
      </c>
      <c r="K3283">
        <v>-5.49</v>
      </c>
      <c r="L3283">
        <v>-6.04</v>
      </c>
      <c r="M3283">
        <v>-8.94</v>
      </c>
      <c r="N3283">
        <v>-10.14</v>
      </c>
      <c r="O3283">
        <v>-14.21</v>
      </c>
      <c r="P3283">
        <v>-20.57</v>
      </c>
    </row>
    <row r="3284" spans="1:16" x14ac:dyDescent="0.2">
      <c r="A3284" t="s">
        <v>270</v>
      </c>
      <c r="B3284" t="s">
        <v>272</v>
      </c>
      <c r="C3284" t="s">
        <v>371</v>
      </c>
      <c r="E3284">
        <v>0.26</v>
      </c>
      <c r="F3284">
        <v>0.31</v>
      </c>
      <c r="G3284">
        <v>3.71</v>
      </c>
      <c r="H3284">
        <v>2.1</v>
      </c>
      <c r="I3284">
        <v>7.52</v>
      </c>
      <c r="J3284">
        <v>14.02</v>
      </c>
      <c r="K3284">
        <v>14.47</v>
      </c>
      <c r="L3284">
        <v>16.05</v>
      </c>
      <c r="M3284">
        <v>22.48</v>
      </c>
      <c r="N3284">
        <v>33.630000000000003</v>
      </c>
      <c r="O3284">
        <v>61.65</v>
      </c>
      <c r="P3284">
        <v>113.3</v>
      </c>
    </row>
    <row r="3285" spans="1:16" x14ac:dyDescent="0.2">
      <c r="A3285" t="s">
        <v>270</v>
      </c>
      <c r="B3285" t="s">
        <v>346</v>
      </c>
      <c r="C3285" t="s">
        <v>371</v>
      </c>
      <c r="E3285">
        <v>9.0399999999999991</v>
      </c>
      <c r="F3285">
        <v>11.3</v>
      </c>
      <c r="G3285">
        <v>9.17</v>
      </c>
      <c r="H3285">
        <v>8.61</v>
      </c>
      <c r="I3285">
        <v>6.26</v>
      </c>
      <c r="J3285">
        <v>7.63</v>
      </c>
      <c r="K3285">
        <v>12.86</v>
      </c>
      <c r="L3285">
        <v>11.16</v>
      </c>
      <c r="M3285">
        <v>13.09</v>
      </c>
      <c r="N3285">
        <v>16.12</v>
      </c>
      <c r="O3285">
        <v>12.93</v>
      </c>
      <c r="P3285">
        <v>-6.03</v>
      </c>
    </row>
    <row r="3286" spans="1:16" x14ac:dyDescent="0.2">
      <c r="A3286" t="s">
        <v>270</v>
      </c>
      <c r="B3286" t="s">
        <v>347</v>
      </c>
      <c r="C3286" t="s">
        <v>371</v>
      </c>
      <c r="E3286">
        <v>253</v>
      </c>
      <c r="F3286">
        <v>255.3</v>
      </c>
      <c r="G3286">
        <v>263.83999999999997</v>
      </c>
      <c r="H3286">
        <v>273.33</v>
      </c>
      <c r="I3286">
        <v>285.81</v>
      </c>
      <c r="J3286">
        <v>304.49</v>
      </c>
      <c r="K3286">
        <v>310.64999999999998</v>
      </c>
      <c r="L3286">
        <v>319.36</v>
      </c>
      <c r="M3286">
        <v>330.44</v>
      </c>
      <c r="N3286">
        <v>363.74</v>
      </c>
      <c r="O3286">
        <v>377.88</v>
      </c>
      <c r="P3286">
        <v>415.9</v>
      </c>
    </row>
    <row r="3287" spans="1:16" x14ac:dyDescent="0.2">
      <c r="A3287" t="s">
        <v>272</v>
      </c>
      <c r="B3287" t="s">
        <v>202</v>
      </c>
      <c r="C3287" t="s">
        <v>371</v>
      </c>
      <c r="E3287">
        <v>0.09</v>
      </c>
      <c r="F3287">
        <v>0.03</v>
      </c>
      <c r="G3287">
        <v>0.81</v>
      </c>
      <c r="H3287">
        <v>0.31</v>
      </c>
      <c r="I3287">
        <v>1.23</v>
      </c>
      <c r="J3287">
        <v>2.27</v>
      </c>
      <c r="K3287">
        <v>2.42</v>
      </c>
      <c r="L3287">
        <v>2.4700000000000002</v>
      </c>
      <c r="M3287">
        <v>2.78</v>
      </c>
      <c r="N3287">
        <v>3.23</v>
      </c>
      <c r="O3287">
        <v>5</v>
      </c>
      <c r="P3287">
        <v>5.96</v>
      </c>
    </row>
    <row r="3288" spans="1:16" x14ac:dyDescent="0.2">
      <c r="A3288" t="s">
        <v>272</v>
      </c>
      <c r="B3288" t="s">
        <v>203</v>
      </c>
      <c r="C3288" t="s">
        <v>371</v>
      </c>
      <c r="E3288">
        <v>0</v>
      </c>
      <c r="F3288">
        <v>0</v>
      </c>
      <c r="G3288">
        <v>0.4</v>
      </c>
      <c r="H3288">
        <v>0.44</v>
      </c>
      <c r="I3288">
        <v>1.17</v>
      </c>
      <c r="J3288">
        <v>1.65</v>
      </c>
      <c r="K3288">
        <v>1.69</v>
      </c>
      <c r="L3288">
        <v>2.14</v>
      </c>
      <c r="M3288">
        <v>2.6</v>
      </c>
      <c r="N3288">
        <v>3.86</v>
      </c>
      <c r="O3288">
        <v>5.5</v>
      </c>
      <c r="P3288">
        <v>7.48</v>
      </c>
    </row>
    <row r="3289" spans="1:16" x14ac:dyDescent="0.2">
      <c r="A3289" t="s">
        <v>272</v>
      </c>
      <c r="B3289" t="s">
        <v>204</v>
      </c>
      <c r="C3289" t="s">
        <v>371</v>
      </c>
      <c r="E3289">
        <v>0</v>
      </c>
      <c r="F3289">
        <v>0</v>
      </c>
      <c r="G3289">
        <v>0</v>
      </c>
      <c r="H3289">
        <v>0</v>
      </c>
      <c r="I3289">
        <v>1.06</v>
      </c>
      <c r="J3289">
        <v>1.5</v>
      </c>
      <c r="K3289">
        <v>1.71</v>
      </c>
      <c r="L3289">
        <v>1.89</v>
      </c>
      <c r="M3289">
        <v>3.45</v>
      </c>
      <c r="N3289">
        <v>3.49</v>
      </c>
      <c r="O3289">
        <v>11.99</v>
      </c>
      <c r="P3289">
        <v>30.06</v>
      </c>
    </row>
    <row r="3290" spans="1:16" x14ac:dyDescent="0.2">
      <c r="A3290" t="s">
        <v>272</v>
      </c>
      <c r="B3290" t="s">
        <v>205</v>
      </c>
      <c r="C3290" t="s">
        <v>371</v>
      </c>
      <c r="E3290">
        <v>0.18</v>
      </c>
      <c r="F3290">
        <v>0.28000000000000003</v>
      </c>
      <c r="G3290">
        <v>2.5</v>
      </c>
      <c r="H3290">
        <v>1.35</v>
      </c>
      <c r="I3290">
        <v>4.0599999999999996</v>
      </c>
      <c r="J3290">
        <v>8.6</v>
      </c>
      <c r="K3290">
        <v>8.65</v>
      </c>
      <c r="L3290">
        <v>9.56</v>
      </c>
      <c r="M3290">
        <v>13.65</v>
      </c>
      <c r="N3290">
        <v>23.05</v>
      </c>
      <c r="O3290">
        <v>39.17</v>
      </c>
      <c r="P3290">
        <v>69.8</v>
      </c>
    </row>
    <row r="3291" spans="1:16" x14ac:dyDescent="0.2">
      <c r="A3291" t="s">
        <v>259</v>
      </c>
      <c r="B3291" t="s">
        <v>348</v>
      </c>
      <c r="C3291" t="s">
        <v>371</v>
      </c>
      <c r="E3291">
        <v>0.91</v>
      </c>
      <c r="F3291">
        <v>0.86</v>
      </c>
      <c r="G3291">
        <v>1.21</v>
      </c>
      <c r="H3291">
        <v>1.49</v>
      </c>
      <c r="I3291">
        <v>1.35</v>
      </c>
      <c r="J3291">
        <v>0.94</v>
      </c>
      <c r="K3291">
        <v>0.57999999999999996</v>
      </c>
      <c r="L3291">
        <v>0.56000000000000005</v>
      </c>
      <c r="M3291">
        <v>1.26</v>
      </c>
      <c r="N3291">
        <v>1.1499999999999999</v>
      </c>
      <c r="O3291">
        <v>1.17</v>
      </c>
      <c r="P3291">
        <v>4.9800000000000004</v>
      </c>
    </row>
    <row r="3292" spans="1:16" x14ac:dyDescent="0.2">
      <c r="A3292" t="s">
        <v>259</v>
      </c>
      <c r="B3292" t="s">
        <v>261</v>
      </c>
      <c r="C3292" t="s">
        <v>371</v>
      </c>
      <c r="D3292">
        <v>901216</v>
      </c>
      <c r="E3292">
        <v>49021</v>
      </c>
      <c r="F3292">
        <v>51242</v>
      </c>
      <c r="G3292">
        <v>49129</v>
      </c>
      <c r="H3292">
        <v>50416</v>
      </c>
      <c r="I3292">
        <v>50782</v>
      </c>
      <c r="J3292">
        <v>51977</v>
      </c>
      <c r="K3292">
        <v>54355</v>
      </c>
      <c r="L3292">
        <v>54766</v>
      </c>
      <c r="M3292">
        <v>53446</v>
      </c>
      <c r="N3292">
        <v>56297</v>
      </c>
      <c r="O3292">
        <v>56032</v>
      </c>
      <c r="P3292">
        <v>60279</v>
      </c>
    </row>
    <row r="3293" spans="1:16" x14ac:dyDescent="0.2">
      <c r="A3293" t="s">
        <v>259</v>
      </c>
      <c r="B3293" t="s">
        <v>178</v>
      </c>
      <c r="C3293" t="s">
        <v>371</v>
      </c>
      <c r="D3293">
        <v>833059</v>
      </c>
      <c r="E3293">
        <v>46475</v>
      </c>
      <c r="F3293">
        <v>48500</v>
      </c>
      <c r="G3293">
        <v>46294</v>
      </c>
      <c r="H3293">
        <v>47153</v>
      </c>
      <c r="I3293">
        <v>47114</v>
      </c>
      <c r="J3293">
        <v>47942</v>
      </c>
      <c r="K3293">
        <v>50156</v>
      </c>
      <c r="L3293">
        <v>50419</v>
      </c>
      <c r="M3293">
        <v>48966</v>
      </c>
      <c r="N3293">
        <v>51880</v>
      </c>
      <c r="O3293">
        <v>51489</v>
      </c>
      <c r="P3293">
        <v>55158</v>
      </c>
    </row>
    <row r="3294" spans="1:16" x14ac:dyDescent="0.2">
      <c r="A3294" t="s">
        <v>259</v>
      </c>
      <c r="B3294" t="s">
        <v>349</v>
      </c>
      <c r="C3294" t="s">
        <v>371</v>
      </c>
      <c r="E3294">
        <v>0</v>
      </c>
      <c r="F3294">
        <v>0</v>
      </c>
      <c r="G3294">
        <v>0</v>
      </c>
      <c r="H3294">
        <v>13</v>
      </c>
      <c r="I3294">
        <v>13</v>
      </c>
      <c r="J3294">
        <v>13</v>
      </c>
      <c r="K3294">
        <v>13</v>
      </c>
      <c r="L3294">
        <v>13</v>
      </c>
      <c r="M3294">
        <v>13</v>
      </c>
      <c r="N3294">
        <v>39</v>
      </c>
      <c r="O3294">
        <v>39</v>
      </c>
      <c r="P3294">
        <v>52</v>
      </c>
    </row>
    <row r="3295" spans="1:16" x14ac:dyDescent="0.2">
      <c r="A3295" t="s">
        <v>350</v>
      </c>
      <c r="B3295" t="s">
        <v>193</v>
      </c>
      <c r="C3295" t="s">
        <v>371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</row>
    <row r="3296" spans="1:16" x14ac:dyDescent="0.2">
      <c r="A3296" t="s">
        <v>350</v>
      </c>
      <c r="B3296" t="s">
        <v>351</v>
      </c>
      <c r="C3296" t="s">
        <v>371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</row>
    <row r="3297" spans="1:16" x14ac:dyDescent="0.2">
      <c r="A3297" t="s">
        <v>350</v>
      </c>
      <c r="B3297" t="s">
        <v>352</v>
      </c>
      <c r="C3297" t="s">
        <v>371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</row>
    <row r="3298" spans="1:16" x14ac:dyDescent="0.2">
      <c r="A3298" t="s">
        <v>350</v>
      </c>
      <c r="B3298" t="s">
        <v>195</v>
      </c>
      <c r="C3298" t="s">
        <v>371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</row>
    <row r="3299" spans="1:16" x14ac:dyDescent="0.2">
      <c r="A3299" t="s">
        <v>350</v>
      </c>
      <c r="B3299" t="s">
        <v>196</v>
      </c>
      <c r="C3299" t="s">
        <v>371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</row>
    <row r="3300" spans="1:16" x14ac:dyDescent="0.2">
      <c r="A3300" t="s">
        <v>350</v>
      </c>
      <c r="B3300" t="s">
        <v>197</v>
      </c>
      <c r="C3300" t="s">
        <v>371</v>
      </c>
      <c r="E3300">
        <v>0</v>
      </c>
      <c r="F3300">
        <v>0</v>
      </c>
      <c r="G3300">
        <v>364</v>
      </c>
      <c r="H3300">
        <v>471</v>
      </c>
      <c r="I3300">
        <v>471</v>
      </c>
      <c r="J3300">
        <v>713</v>
      </c>
      <c r="K3300">
        <v>713</v>
      </c>
      <c r="L3300">
        <v>713</v>
      </c>
      <c r="M3300">
        <v>713</v>
      </c>
      <c r="N3300">
        <v>713</v>
      </c>
      <c r="O3300">
        <v>713</v>
      </c>
      <c r="P3300">
        <v>713</v>
      </c>
    </row>
    <row r="3301" spans="1:16" x14ac:dyDescent="0.2">
      <c r="A3301" t="s">
        <v>350</v>
      </c>
      <c r="B3301" t="s">
        <v>198</v>
      </c>
      <c r="C3301" t="s">
        <v>371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</row>
    <row r="3302" spans="1:16" x14ac:dyDescent="0.2">
      <c r="A3302" t="s">
        <v>350</v>
      </c>
      <c r="B3302" t="s">
        <v>199</v>
      </c>
      <c r="C3302" t="s">
        <v>371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</row>
    <row r="3303" spans="1:16" x14ac:dyDescent="0.2">
      <c r="A3303" t="s">
        <v>350</v>
      </c>
      <c r="B3303" t="s">
        <v>200</v>
      </c>
      <c r="C3303" t="s">
        <v>371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</row>
    <row r="3304" spans="1:16" x14ac:dyDescent="0.2">
      <c r="A3304" t="s">
        <v>350</v>
      </c>
      <c r="B3304" t="s">
        <v>201</v>
      </c>
      <c r="C3304" t="s">
        <v>371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</row>
    <row r="3305" spans="1:16" x14ac:dyDescent="0.2">
      <c r="A3305" t="s">
        <v>350</v>
      </c>
      <c r="B3305" t="s">
        <v>202</v>
      </c>
      <c r="C3305" t="s">
        <v>371</v>
      </c>
      <c r="E3305">
        <v>41</v>
      </c>
      <c r="F3305">
        <v>53</v>
      </c>
      <c r="G3305">
        <v>134</v>
      </c>
      <c r="H3305">
        <v>134</v>
      </c>
      <c r="I3305">
        <v>458</v>
      </c>
      <c r="J3305">
        <v>710</v>
      </c>
      <c r="K3305">
        <v>710</v>
      </c>
      <c r="L3305">
        <v>710</v>
      </c>
      <c r="M3305">
        <v>710</v>
      </c>
      <c r="N3305">
        <v>710</v>
      </c>
      <c r="O3305">
        <v>710</v>
      </c>
      <c r="P3305">
        <v>710</v>
      </c>
    </row>
    <row r="3306" spans="1:16" x14ac:dyDescent="0.2">
      <c r="A3306" t="s">
        <v>350</v>
      </c>
      <c r="B3306" t="s">
        <v>203</v>
      </c>
      <c r="C3306" t="s">
        <v>371</v>
      </c>
      <c r="E3306">
        <v>0</v>
      </c>
      <c r="F3306">
        <v>0</v>
      </c>
      <c r="G3306">
        <v>439</v>
      </c>
      <c r="H3306">
        <v>702</v>
      </c>
      <c r="I3306">
        <v>898</v>
      </c>
      <c r="J3306">
        <v>898</v>
      </c>
      <c r="K3306">
        <v>898</v>
      </c>
      <c r="L3306">
        <v>1146</v>
      </c>
      <c r="M3306">
        <v>1313</v>
      </c>
      <c r="N3306">
        <v>1599</v>
      </c>
      <c r="O3306">
        <v>1599</v>
      </c>
      <c r="P3306">
        <v>1599</v>
      </c>
    </row>
    <row r="3307" spans="1:16" x14ac:dyDescent="0.2">
      <c r="A3307" t="s">
        <v>350</v>
      </c>
      <c r="B3307" t="s">
        <v>204</v>
      </c>
      <c r="C3307" t="s">
        <v>371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</row>
    <row r="3308" spans="1:16" x14ac:dyDescent="0.2">
      <c r="A3308" t="s">
        <v>350</v>
      </c>
      <c r="B3308" t="s">
        <v>205</v>
      </c>
      <c r="C3308" t="s">
        <v>371</v>
      </c>
      <c r="E3308">
        <v>244</v>
      </c>
      <c r="F3308">
        <v>496</v>
      </c>
      <c r="G3308">
        <v>722</v>
      </c>
      <c r="H3308">
        <v>831</v>
      </c>
      <c r="I3308">
        <v>831</v>
      </c>
      <c r="J3308">
        <v>1170</v>
      </c>
      <c r="K3308">
        <v>1330</v>
      </c>
      <c r="L3308">
        <v>1390</v>
      </c>
      <c r="M3308">
        <v>1390</v>
      </c>
      <c r="N3308">
        <v>1793</v>
      </c>
      <c r="O3308">
        <v>1793</v>
      </c>
      <c r="P3308">
        <v>2261</v>
      </c>
    </row>
    <row r="3309" spans="1:16" x14ac:dyDescent="0.2">
      <c r="A3309" t="s">
        <v>350</v>
      </c>
      <c r="B3309" t="s">
        <v>206</v>
      </c>
      <c r="C3309" t="s">
        <v>371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</row>
    <row r="3310" spans="1:16" x14ac:dyDescent="0.2">
      <c r="A3310" t="s">
        <v>350</v>
      </c>
      <c r="B3310" t="s">
        <v>207</v>
      </c>
      <c r="C3310" t="s">
        <v>371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</row>
    <row r="3311" spans="1:16" x14ac:dyDescent="0.2">
      <c r="A3311" t="s">
        <v>350</v>
      </c>
      <c r="B3311" t="s">
        <v>208</v>
      </c>
      <c r="C3311" t="s">
        <v>371</v>
      </c>
      <c r="E3311">
        <v>677</v>
      </c>
      <c r="F3311">
        <v>705</v>
      </c>
      <c r="G3311">
        <v>714</v>
      </c>
      <c r="H3311">
        <v>852</v>
      </c>
      <c r="I3311">
        <v>852</v>
      </c>
      <c r="J3311">
        <v>852</v>
      </c>
      <c r="K3311">
        <v>852</v>
      </c>
      <c r="L3311">
        <v>852</v>
      </c>
      <c r="M3311">
        <v>852</v>
      </c>
      <c r="N3311">
        <v>852</v>
      </c>
      <c r="O3311">
        <v>852</v>
      </c>
      <c r="P3311">
        <v>852</v>
      </c>
    </row>
    <row r="3312" spans="1:16" x14ac:dyDescent="0.2">
      <c r="A3312" t="s">
        <v>350</v>
      </c>
      <c r="B3312" t="s">
        <v>209</v>
      </c>
      <c r="C3312" t="s">
        <v>371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101</v>
      </c>
      <c r="K3312">
        <v>424</v>
      </c>
      <c r="L3312">
        <v>577</v>
      </c>
      <c r="M3312">
        <v>674</v>
      </c>
      <c r="N3312">
        <v>1347</v>
      </c>
      <c r="O3312">
        <v>1347</v>
      </c>
      <c r="P3312">
        <v>2375</v>
      </c>
    </row>
    <row r="3313" spans="1:17" x14ac:dyDescent="0.2">
      <c r="A3313" t="s">
        <v>350</v>
      </c>
      <c r="B3313" t="s">
        <v>210</v>
      </c>
      <c r="C3313" t="s">
        <v>371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</row>
    <row r="3314" spans="1:17" x14ac:dyDescent="0.2">
      <c r="A3314" t="s">
        <v>350</v>
      </c>
      <c r="B3314" t="s">
        <v>211</v>
      </c>
      <c r="C3314" t="s">
        <v>371</v>
      </c>
      <c r="E3314">
        <v>0</v>
      </c>
      <c r="F3314">
        <v>38</v>
      </c>
      <c r="G3314">
        <v>38</v>
      </c>
      <c r="H3314">
        <v>544</v>
      </c>
      <c r="I3314">
        <v>544</v>
      </c>
      <c r="J3314">
        <v>544</v>
      </c>
      <c r="K3314">
        <v>544</v>
      </c>
      <c r="L3314">
        <v>544</v>
      </c>
      <c r="M3314">
        <v>544</v>
      </c>
      <c r="N3314">
        <v>544</v>
      </c>
      <c r="O3314">
        <v>544</v>
      </c>
      <c r="P3314">
        <v>544</v>
      </c>
    </row>
    <row r="3315" spans="1:17" x14ac:dyDescent="0.2">
      <c r="A3315" t="s">
        <v>350</v>
      </c>
      <c r="B3315" t="s">
        <v>212</v>
      </c>
      <c r="C3315" t="s">
        <v>371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</row>
    <row r="3316" spans="1:17" x14ac:dyDescent="0.2">
      <c r="A3316" t="s">
        <v>350</v>
      </c>
      <c r="B3316" t="s">
        <v>213</v>
      </c>
      <c r="C3316" t="s">
        <v>371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</row>
    <row r="3317" spans="1:17" x14ac:dyDescent="0.2">
      <c r="A3317" t="s">
        <v>350</v>
      </c>
      <c r="B3317" t="s">
        <v>342</v>
      </c>
      <c r="C3317" t="s">
        <v>371</v>
      </c>
      <c r="E3317">
        <v>963</v>
      </c>
      <c r="F3317">
        <v>1292</v>
      </c>
      <c r="G3317">
        <v>2411</v>
      </c>
      <c r="H3317">
        <v>3534</v>
      </c>
      <c r="I3317">
        <v>4053</v>
      </c>
      <c r="J3317">
        <v>4986</v>
      </c>
      <c r="K3317">
        <v>5470</v>
      </c>
      <c r="L3317">
        <v>5932</v>
      </c>
      <c r="M3317">
        <v>6196</v>
      </c>
      <c r="N3317">
        <v>7557</v>
      </c>
      <c r="O3317">
        <v>7557</v>
      </c>
      <c r="P3317">
        <v>9053</v>
      </c>
    </row>
    <row r="3318" spans="1:17" x14ac:dyDescent="0.2">
      <c r="A3318" t="s">
        <v>230</v>
      </c>
      <c r="B3318" t="s">
        <v>353</v>
      </c>
      <c r="C3318" t="s">
        <v>371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1</v>
      </c>
      <c r="Q3318">
        <v>10360</v>
      </c>
    </row>
    <row r="3319" spans="1:17" x14ac:dyDescent="0.2">
      <c r="A3319" t="s">
        <v>230</v>
      </c>
      <c r="B3319" t="s">
        <v>354</v>
      </c>
      <c r="C3319" t="s">
        <v>371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0.73</v>
      </c>
      <c r="P3319">
        <v>1</v>
      </c>
      <c r="Q3319">
        <v>11010</v>
      </c>
    </row>
    <row r="3320" spans="1:17" x14ac:dyDescent="0.2">
      <c r="A3320" t="s">
        <v>230</v>
      </c>
      <c r="B3320" t="s">
        <v>355</v>
      </c>
      <c r="C3320" t="s">
        <v>371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1</v>
      </c>
      <c r="M3320">
        <v>1</v>
      </c>
      <c r="N3320">
        <v>1</v>
      </c>
      <c r="O3320">
        <v>1</v>
      </c>
      <c r="P3320">
        <v>1</v>
      </c>
      <c r="Q3320">
        <v>2680</v>
      </c>
    </row>
    <row r="3321" spans="1:17" x14ac:dyDescent="0.2">
      <c r="A3321" t="s">
        <v>230</v>
      </c>
      <c r="B3321" t="s">
        <v>356</v>
      </c>
      <c r="C3321" t="s">
        <v>371</v>
      </c>
      <c r="E3321">
        <v>0</v>
      </c>
      <c r="F3321">
        <v>0</v>
      </c>
      <c r="G3321">
        <v>0</v>
      </c>
      <c r="H3321">
        <v>0</v>
      </c>
      <c r="I3321">
        <v>1</v>
      </c>
      <c r="J3321">
        <v>1</v>
      </c>
      <c r="K3321">
        <v>1</v>
      </c>
      <c r="L3321">
        <v>1</v>
      </c>
      <c r="M3321">
        <v>1</v>
      </c>
      <c r="N3321">
        <v>1</v>
      </c>
      <c r="O3321">
        <v>1</v>
      </c>
      <c r="P3321">
        <v>1</v>
      </c>
      <c r="Q3321">
        <v>4875</v>
      </c>
    </row>
    <row r="3322" spans="1:17" x14ac:dyDescent="0.2">
      <c r="A3322" t="s">
        <v>340</v>
      </c>
      <c r="B3322" t="s">
        <v>193</v>
      </c>
      <c r="C3322" t="s">
        <v>138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</row>
    <row r="3323" spans="1:17" x14ac:dyDescent="0.2">
      <c r="A3323" t="s">
        <v>340</v>
      </c>
      <c r="B3323" t="s">
        <v>194</v>
      </c>
      <c r="C3323" t="s">
        <v>138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</row>
    <row r="3324" spans="1:17" x14ac:dyDescent="0.2">
      <c r="A3324" t="s">
        <v>340</v>
      </c>
      <c r="B3324" t="s">
        <v>195</v>
      </c>
      <c r="C3324" t="s">
        <v>138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</row>
    <row r="3325" spans="1:17" x14ac:dyDescent="0.2">
      <c r="A3325" t="s">
        <v>340</v>
      </c>
      <c r="B3325" t="s">
        <v>196</v>
      </c>
      <c r="C3325" t="s">
        <v>138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</row>
    <row r="3326" spans="1:17" x14ac:dyDescent="0.2">
      <c r="A3326" t="s">
        <v>340</v>
      </c>
      <c r="B3326" t="s">
        <v>197</v>
      </c>
      <c r="C3326" t="s">
        <v>138</v>
      </c>
      <c r="E3326">
        <v>0</v>
      </c>
      <c r="F3326">
        <v>0</v>
      </c>
      <c r="G3326">
        <v>0.38</v>
      </c>
      <c r="H3326">
        <v>1.8</v>
      </c>
      <c r="I3326">
        <v>2.52</v>
      </c>
      <c r="J3326">
        <v>2.94</v>
      </c>
      <c r="K3326">
        <v>2.94</v>
      </c>
      <c r="L3326">
        <v>3.81</v>
      </c>
      <c r="M3326">
        <v>3.81</v>
      </c>
      <c r="N3326">
        <v>4.3499999999999996</v>
      </c>
      <c r="O3326">
        <v>4.3499999999999996</v>
      </c>
      <c r="P3326">
        <v>4.3499999999999996</v>
      </c>
    </row>
    <row r="3327" spans="1:17" x14ac:dyDescent="0.2">
      <c r="A3327" t="s">
        <v>340</v>
      </c>
      <c r="B3327" t="s">
        <v>198</v>
      </c>
      <c r="C3327" t="s">
        <v>138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5.2</v>
      </c>
    </row>
    <row r="3328" spans="1:17" x14ac:dyDescent="0.2">
      <c r="A3328" t="s">
        <v>340</v>
      </c>
      <c r="B3328" t="s">
        <v>199</v>
      </c>
      <c r="C3328" t="s">
        <v>138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</row>
    <row r="3329" spans="1:16" x14ac:dyDescent="0.2">
      <c r="A3329" t="s">
        <v>340</v>
      </c>
      <c r="B3329" t="s">
        <v>200</v>
      </c>
      <c r="C3329" t="s">
        <v>138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</row>
    <row r="3330" spans="1:16" x14ac:dyDescent="0.2">
      <c r="A3330" t="s">
        <v>340</v>
      </c>
      <c r="B3330" t="s">
        <v>201</v>
      </c>
      <c r="C3330" t="s">
        <v>138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</row>
    <row r="3331" spans="1:16" x14ac:dyDescent="0.2">
      <c r="A3331" t="s">
        <v>340</v>
      </c>
      <c r="B3331" t="s">
        <v>202</v>
      </c>
      <c r="C3331" t="s">
        <v>138</v>
      </c>
      <c r="E3331">
        <v>0.31</v>
      </c>
      <c r="F3331">
        <v>0.4</v>
      </c>
      <c r="G3331">
        <v>0.4</v>
      </c>
      <c r="H3331">
        <v>1.1599999999999999</v>
      </c>
      <c r="I3331">
        <v>4.96</v>
      </c>
      <c r="J3331">
        <v>5.03</v>
      </c>
      <c r="K3331">
        <v>5.03</v>
      </c>
      <c r="L3331">
        <v>5.03</v>
      </c>
      <c r="M3331">
        <v>5.03</v>
      </c>
      <c r="N3331">
        <v>5.03</v>
      </c>
      <c r="O3331">
        <v>5.03</v>
      </c>
      <c r="P3331">
        <v>6.69</v>
      </c>
    </row>
    <row r="3332" spans="1:16" x14ac:dyDescent="0.2">
      <c r="A3332" t="s">
        <v>340</v>
      </c>
      <c r="B3332" t="s">
        <v>203</v>
      </c>
      <c r="C3332" t="s">
        <v>138</v>
      </c>
      <c r="E3332">
        <v>0</v>
      </c>
      <c r="F3332">
        <v>0</v>
      </c>
      <c r="G3332">
        <v>1.45</v>
      </c>
      <c r="H3332">
        <v>2.95</v>
      </c>
      <c r="I3332">
        <v>4.04</v>
      </c>
      <c r="J3332">
        <v>4.04</v>
      </c>
      <c r="K3332">
        <v>4.04</v>
      </c>
      <c r="L3332">
        <v>4.45</v>
      </c>
      <c r="M3332">
        <v>5.45</v>
      </c>
      <c r="N3332">
        <v>5.45</v>
      </c>
      <c r="O3332">
        <v>5.45</v>
      </c>
      <c r="P3332">
        <v>11.48</v>
      </c>
    </row>
    <row r="3333" spans="1:16" x14ac:dyDescent="0.2">
      <c r="A3333" t="s">
        <v>340</v>
      </c>
      <c r="B3333" t="s">
        <v>204</v>
      </c>
      <c r="C3333" t="s">
        <v>138</v>
      </c>
      <c r="E3333">
        <v>0</v>
      </c>
      <c r="F3333">
        <v>0</v>
      </c>
      <c r="G3333">
        <v>0</v>
      </c>
      <c r="H3333">
        <v>0</v>
      </c>
      <c r="I3333">
        <v>4.88</v>
      </c>
      <c r="J3333">
        <v>4.88</v>
      </c>
      <c r="K3333">
        <v>4.88</v>
      </c>
      <c r="L3333">
        <v>4.88</v>
      </c>
      <c r="M3333">
        <v>7.56</v>
      </c>
      <c r="N3333">
        <v>7.56</v>
      </c>
      <c r="O3333">
        <v>15.56</v>
      </c>
      <c r="P3333">
        <v>25</v>
      </c>
    </row>
    <row r="3334" spans="1:16" x14ac:dyDescent="0.2">
      <c r="A3334" t="s">
        <v>340</v>
      </c>
      <c r="B3334" t="s">
        <v>205</v>
      </c>
      <c r="C3334" t="s">
        <v>138</v>
      </c>
      <c r="E3334">
        <v>3</v>
      </c>
      <c r="F3334">
        <v>6</v>
      </c>
      <c r="G3334">
        <v>9</v>
      </c>
      <c r="H3334">
        <v>12.52</v>
      </c>
      <c r="I3334">
        <v>12.52</v>
      </c>
      <c r="J3334">
        <v>22.3</v>
      </c>
      <c r="K3334">
        <v>25.95</v>
      </c>
      <c r="L3334">
        <v>27.58</v>
      </c>
      <c r="M3334">
        <v>27.58</v>
      </c>
      <c r="N3334">
        <v>61.3</v>
      </c>
      <c r="O3334">
        <v>61.3</v>
      </c>
      <c r="P3334">
        <v>94.13</v>
      </c>
    </row>
    <row r="3335" spans="1:16" x14ac:dyDescent="0.2">
      <c r="A3335" t="s">
        <v>340</v>
      </c>
      <c r="B3335" t="s">
        <v>206</v>
      </c>
      <c r="C3335" t="s">
        <v>138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</row>
    <row r="3336" spans="1:16" x14ac:dyDescent="0.2">
      <c r="A3336" t="s">
        <v>340</v>
      </c>
      <c r="B3336" t="s">
        <v>207</v>
      </c>
      <c r="C3336" t="s">
        <v>138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</row>
    <row r="3337" spans="1:16" x14ac:dyDescent="0.2">
      <c r="A3337" t="s">
        <v>340</v>
      </c>
      <c r="B3337" t="s">
        <v>208</v>
      </c>
      <c r="C3337" t="s">
        <v>138</v>
      </c>
      <c r="E3337">
        <v>4.32</v>
      </c>
      <c r="F3337">
        <v>4.66</v>
      </c>
      <c r="G3337">
        <v>5.85</v>
      </c>
      <c r="H3337">
        <v>5.92</v>
      </c>
      <c r="I3337">
        <v>5.92</v>
      </c>
      <c r="J3337">
        <v>5.92</v>
      </c>
      <c r="K3337">
        <v>5.92</v>
      </c>
      <c r="L3337">
        <v>5.92</v>
      </c>
      <c r="M3337">
        <v>5.92</v>
      </c>
      <c r="N3337">
        <v>5.92</v>
      </c>
      <c r="O3337">
        <v>5.92</v>
      </c>
      <c r="P3337">
        <v>5.92</v>
      </c>
    </row>
    <row r="3338" spans="1:16" x14ac:dyDescent="0.2">
      <c r="A3338" t="s">
        <v>340</v>
      </c>
      <c r="B3338" t="s">
        <v>209</v>
      </c>
      <c r="C3338" t="s">
        <v>138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2.92</v>
      </c>
      <c r="K3338">
        <v>6.29</v>
      </c>
      <c r="L3338">
        <v>7.86</v>
      </c>
      <c r="M3338">
        <v>8.66</v>
      </c>
      <c r="N3338">
        <v>20.350000000000001</v>
      </c>
      <c r="O3338">
        <v>20.350000000000001</v>
      </c>
      <c r="P3338">
        <v>33.1</v>
      </c>
    </row>
    <row r="3339" spans="1:16" x14ac:dyDescent="0.2">
      <c r="A3339" t="s">
        <v>340</v>
      </c>
      <c r="B3339" t="s">
        <v>210</v>
      </c>
      <c r="C3339" t="s">
        <v>138</v>
      </c>
      <c r="E3339">
        <v>0</v>
      </c>
      <c r="F3339">
        <v>0</v>
      </c>
      <c r="G3339">
        <v>0</v>
      </c>
      <c r="H3339">
        <v>1.78</v>
      </c>
      <c r="I3339">
        <v>2.02</v>
      </c>
      <c r="J3339">
        <v>2.78</v>
      </c>
      <c r="K3339">
        <v>2.78</v>
      </c>
      <c r="L3339">
        <v>2.78</v>
      </c>
      <c r="M3339">
        <v>2.78</v>
      </c>
      <c r="N3339">
        <v>2.78</v>
      </c>
      <c r="O3339">
        <v>2.78</v>
      </c>
      <c r="P3339">
        <v>2.78</v>
      </c>
    </row>
    <row r="3340" spans="1:16" x14ac:dyDescent="0.2">
      <c r="A3340" t="s">
        <v>340</v>
      </c>
      <c r="B3340" t="s">
        <v>211</v>
      </c>
      <c r="C3340" t="s">
        <v>138</v>
      </c>
      <c r="E3340">
        <v>0</v>
      </c>
      <c r="F3340">
        <v>0</v>
      </c>
      <c r="G3340">
        <v>0</v>
      </c>
      <c r="H3340">
        <v>0.5</v>
      </c>
      <c r="I3340">
        <v>0.5</v>
      </c>
      <c r="J3340">
        <v>0.5</v>
      </c>
      <c r="K3340">
        <v>0.5</v>
      </c>
      <c r="L3340">
        <v>0.5</v>
      </c>
      <c r="M3340">
        <v>0.5</v>
      </c>
      <c r="N3340">
        <v>0.9</v>
      </c>
      <c r="O3340">
        <v>0.9</v>
      </c>
      <c r="P3340">
        <v>0.9</v>
      </c>
    </row>
    <row r="3341" spans="1:16" x14ac:dyDescent="0.2">
      <c r="A3341" t="s">
        <v>340</v>
      </c>
      <c r="B3341" t="s">
        <v>212</v>
      </c>
      <c r="C3341" t="s">
        <v>138</v>
      </c>
      <c r="E3341">
        <v>0.03</v>
      </c>
      <c r="F3341">
        <v>0.03</v>
      </c>
      <c r="G3341">
        <v>0.03</v>
      </c>
      <c r="H3341">
        <v>0.03</v>
      </c>
      <c r="I3341">
        <v>0.03</v>
      </c>
      <c r="J3341">
        <v>0.03</v>
      </c>
      <c r="K3341">
        <v>0.03</v>
      </c>
      <c r="L3341">
        <v>0.01</v>
      </c>
      <c r="M3341">
        <v>0.01</v>
      </c>
      <c r="N3341">
        <v>0</v>
      </c>
      <c r="O3341">
        <v>0</v>
      </c>
      <c r="P3341">
        <v>0</v>
      </c>
    </row>
    <row r="3342" spans="1:16" x14ac:dyDescent="0.2">
      <c r="A3342" t="s">
        <v>340</v>
      </c>
      <c r="B3342" t="s">
        <v>213</v>
      </c>
      <c r="C3342" t="s">
        <v>138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</row>
    <row r="3343" spans="1:16" x14ac:dyDescent="0.2">
      <c r="A3343" t="s">
        <v>340</v>
      </c>
      <c r="B3343" t="s">
        <v>218</v>
      </c>
      <c r="C3343" t="s">
        <v>138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-0.27</v>
      </c>
      <c r="O3343">
        <v>-1.34</v>
      </c>
      <c r="P3343">
        <v>-13.88</v>
      </c>
    </row>
    <row r="3344" spans="1:16" x14ac:dyDescent="0.2">
      <c r="A3344" t="s">
        <v>340</v>
      </c>
      <c r="B3344" t="s">
        <v>342</v>
      </c>
      <c r="C3344" t="s">
        <v>138</v>
      </c>
      <c r="E3344">
        <v>7.66</v>
      </c>
      <c r="F3344">
        <v>11.09</v>
      </c>
      <c r="G3344">
        <v>17.12</v>
      </c>
      <c r="H3344">
        <v>26.67</v>
      </c>
      <c r="I3344">
        <v>37.39</v>
      </c>
      <c r="J3344">
        <v>51.35</v>
      </c>
      <c r="K3344">
        <v>58.36</v>
      </c>
      <c r="L3344">
        <v>62.82</v>
      </c>
      <c r="M3344">
        <v>67.3</v>
      </c>
      <c r="N3344">
        <v>113.37</v>
      </c>
      <c r="O3344">
        <v>120.29</v>
      </c>
      <c r="P3344">
        <v>175.67</v>
      </c>
    </row>
    <row r="3345" spans="1:16" x14ac:dyDescent="0.2">
      <c r="A3345" t="s">
        <v>266</v>
      </c>
      <c r="B3345" t="s">
        <v>267</v>
      </c>
      <c r="C3345" t="s">
        <v>138</v>
      </c>
      <c r="E3345">
        <v>203.09</v>
      </c>
      <c r="F3345">
        <v>205.78</v>
      </c>
      <c r="G3345">
        <v>209.3</v>
      </c>
      <c r="H3345">
        <v>218.94</v>
      </c>
      <c r="I3345">
        <v>231.68</v>
      </c>
      <c r="J3345">
        <v>246.61</v>
      </c>
      <c r="K3345">
        <v>254.82</v>
      </c>
      <c r="L3345">
        <v>262.92</v>
      </c>
      <c r="M3345">
        <v>271.18</v>
      </c>
      <c r="N3345">
        <v>301.23</v>
      </c>
      <c r="O3345">
        <v>309.32</v>
      </c>
      <c r="P3345">
        <v>334.9</v>
      </c>
    </row>
    <row r="3346" spans="1:16" x14ac:dyDescent="0.2">
      <c r="A3346" t="s">
        <v>270</v>
      </c>
      <c r="B3346" t="s">
        <v>193</v>
      </c>
      <c r="C3346" t="s">
        <v>138</v>
      </c>
      <c r="E3346">
        <v>2.97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</row>
    <row r="3347" spans="1:16" x14ac:dyDescent="0.2">
      <c r="A3347" t="s">
        <v>270</v>
      </c>
      <c r="B3347" t="s">
        <v>194</v>
      </c>
      <c r="C3347" t="s">
        <v>138</v>
      </c>
      <c r="E3347">
        <v>52.87</v>
      </c>
      <c r="F3347">
        <v>62.7</v>
      </c>
      <c r="G3347">
        <v>53.33</v>
      </c>
      <c r="H3347">
        <v>41</v>
      </c>
      <c r="I3347">
        <v>25.11</v>
      </c>
      <c r="J3347">
        <v>19.39</v>
      </c>
      <c r="K3347">
        <v>15.24</v>
      </c>
      <c r="L3347">
        <v>14.41</v>
      </c>
      <c r="M3347">
        <v>11.56</v>
      </c>
      <c r="N3347">
        <v>3.1</v>
      </c>
      <c r="O3347">
        <v>2.42</v>
      </c>
      <c r="P3347">
        <v>0</v>
      </c>
    </row>
    <row r="3348" spans="1:16" x14ac:dyDescent="0.2">
      <c r="A3348" t="s">
        <v>270</v>
      </c>
      <c r="B3348" t="s">
        <v>195</v>
      </c>
      <c r="C3348" t="s">
        <v>138</v>
      </c>
      <c r="E3348">
        <v>11.53</v>
      </c>
      <c r="F3348">
        <v>12.83</v>
      </c>
      <c r="G3348">
        <v>12.31</v>
      </c>
      <c r="H3348">
        <v>12.47</v>
      </c>
      <c r="I3348">
        <v>11.76</v>
      </c>
      <c r="J3348">
        <v>9.3699999999999992</v>
      </c>
      <c r="K3348">
        <v>7.85</v>
      </c>
      <c r="L3348">
        <v>6.88</v>
      </c>
      <c r="M3348">
        <v>5.17</v>
      </c>
      <c r="N3348">
        <v>0.92</v>
      </c>
      <c r="O3348">
        <v>0</v>
      </c>
      <c r="P3348">
        <v>0</v>
      </c>
    </row>
    <row r="3349" spans="1:16" x14ac:dyDescent="0.2">
      <c r="A3349" t="s">
        <v>270</v>
      </c>
      <c r="B3349" t="s">
        <v>196</v>
      </c>
      <c r="C3349" t="s">
        <v>138</v>
      </c>
      <c r="E3349">
        <v>23.6</v>
      </c>
      <c r="F3349">
        <v>5.09</v>
      </c>
      <c r="G3349">
        <v>5.09</v>
      </c>
      <c r="H3349">
        <v>5.1100000000000003</v>
      </c>
      <c r="I3349">
        <v>5.09</v>
      </c>
      <c r="J3349">
        <v>5.1100000000000003</v>
      </c>
      <c r="K3349">
        <v>5.09</v>
      </c>
      <c r="L3349">
        <v>5.09</v>
      </c>
      <c r="M3349">
        <v>5.09</v>
      </c>
      <c r="N3349">
        <v>5.09</v>
      </c>
      <c r="O3349">
        <v>5.1100000000000003</v>
      </c>
      <c r="P3349">
        <v>5.09</v>
      </c>
    </row>
    <row r="3350" spans="1:16" x14ac:dyDescent="0.2">
      <c r="A3350" t="s">
        <v>270</v>
      </c>
      <c r="B3350" t="s">
        <v>197</v>
      </c>
      <c r="C3350" t="s">
        <v>138</v>
      </c>
      <c r="E3350">
        <v>11.3</v>
      </c>
      <c r="F3350">
        <v>11.26</v>
      </c>
      <c r="G3350">
        <v>14.21</v>
      </c>
      <c r="H3350">
        <v>25.38</v>
      </c>
      <c r="I3350">
        <v>30.03</v>
      </c>
      <c r="J3350">
        <v>32.4</v>
      </c>
      <c r="K3350">
        <v>32.39</v>
      </c>
      <c r="L3350">
        <v>38.81</v>
      </c>
      <c r="M3350">
        <v>38.67</v>
      </c>
      <c r="N3350">
        <v>39.130000000000003</v>
      </c>
      <c r="O3350">
        <v>37.81</v>
      </c>
      <c r="P3350">
        <v>34.869999999999997</v>
      </c>
    </row>
    <row r="3351" spans="1:16" x14ac:dyDescent="0.2">
      <c r="A3351" t="s">
        <v>270</v>
      </c>
      <c r="B3351" t="s">
        <v>198</v>
      </c>
      <c r="C3351" t="s">
        <v>138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0.62</v>
      </c>
    </row>
    <row r="3352" spans="1:16" x14ac:dyDescent="0.2">
      <c r="A3352" t="s">
        <v>270</v>
      </c>
      <c r="B3352" t="s">
        <v>199</v>
      </c>
      <c r="C3352" t="s">
        <v>138</v>
      </c>
      <c r="E3352">
        <v>2.4900000000000002</v>
      </c>
      <c r="F3352">
        <v>3.4</v>
      </c>
      <c r="G3352">
        <v>2.48</v>
      </c>
      <c r="H3352">
        <v>2.4900000000000002</v>
      </c>
      <c r="I3352">
        <v>2.4700000000000002</v>
      </c>
      <c r="J3352">
        <v>2.48</v>
      </c>
      <c r="K3352">
        <v>2.4700000000000002</v>
      </c>
      <c r="L3352">
        <v>2.4700000000000002</v>
      </c>
      <c r="M3352">
        <v>2.4700000000000002</v>
      </c>
      <c r="N3352">
        <v>2.23</v>
      </c>
      <c r="O3352">
        <v>2.2400000000000002</v>
      </c>
      <c r="P3352">
        <v>2.2599999999999998</v>
      </c>
    </row>
    <row r="3353" spans="1:16" x14ac:dyDescent="0.2">
      <c r="A3353" t="s">
        <v>270</v>
      </c>
      <c r="B3353" t="s">
        <v>200</v>
      </c>
      <c r="C3353" t="s">
        <v>138</v>
      </c>
      <c r="E3353">
        <v>0.9</v>
      </c>
      <c r="F3353">
        <v>1.71</v>
      </c>
      <c r="G3353">
        <v>0.89</v>
      </c>
      <c r="H3353">
        <v>0.9</v>
      </c>
      <c r="I3353">
        <v>0.89</v>
      </c>
      <c r="J3353">
        <v>1.32</v>
      </c>
      <c r="K3353">
        <v>0.89</v>
      </c>
      <c r="L3353">
        <v>0.89</v>
      </c>
      <c r="M3353">
        <v>0.86</v>
      </c>
      <c r="N3353">
        <v>0.86</v>
      </c>
      <c r="O3353">
        <v>0.86</v>
      </c>
      <c r="P3353">
        <v>0.88</v>
      </c>
    </row>
    <row r="3354" spans="1:16" x14ac:dyDescent="0.2">
      <c r="A3354" t="s">
        <v>270</v>
      </c>
      <c r="B3354" t="s">
        <v>201</v>
      </c>
      <c r="C3354" t="s">
        <v>138</v>
      </c>
      <c r="E3354">
        <v>27.19</v>
      </c>
      <c r="F3354">
        <v>27.11</v>
      </c>
      <c r="G3354">
        <v>27.11</v>
      </c>
      <c r="H3354">
        <v>27.19</v>
      </c>
      <c r="I3354">
        <v>27.11</v>
      </c>
      <c r="J3354">
        <v>27.19</v>
      </c>
      <c r="K3354">
        <v>27.11</v>
      </c>
      <c r="L3354">
        <v>27.11</v>
      </c>
      <c r="M3354">
        <v>27.11</v>
      </c>
      <c r="N3354">
        <v>27.11</v>
      </c>
      <c r="O3354">
        <v>27.19</v>
      </c>
      <c r="P3354">
        <v>27.11</v>
      </c>
    </row>
    <row r="3355" spans="1:16" x14ac:dyDescent="0.2">
      <c r="A3355" t="s">
        <v>270</v>
      </c>
      <c r="B3355" t="s">
        <v>202</v>
      </c>
      <c r="C3355" t="s">
        <v>138</v>
      </c>
      <c r="E3355">
        <v>22.3</v>
      </c>
      <c r="F3355">
        <v>22.62</v>
      </c>
      <c r="G3355">
        <v>22.27</v>
      </c>
      <c r="H3355">
        <v>24.29</v>
      </c>
      <c r="I3355">
        <v>32.18</v>
      </c>
      <c r="J3355">
        <v>31.32</v>
      </c>
      <c r="K3355">
        <v>31.2</v>
      </c>
      <c r="L3355">
        <v>30.91</v>
      </c>
      <c r="M3355">
        <v>30.7</v>
      </c>
      <c r="N3355">
        <v>29.59</v>
      </c>
      <c r="O3355">
        <v>30.15</v>
      </c>
      <c r="P3355">
        <v>30.84</v>
      </c>
    </row>
    <row r="3356" spans="1:16" x14ac:dyDescent="0.2">
      <c r="A3356" t="s">
        <v>270</v>
      </c>
      <c r="B3356" t="s">
        <v>203</v>
      </c>
      <c r="C3356" t="s">
        <v>138</v>
      </c>
      <c r="E3356">
        <v>0</v>
      </c>
      <c r="F3356">
        <v>0</v>
      </c>
      <c r="G3356">
        <v>5.59</v>
      </c>
      <c r="H3356">
        <v>11.81</v>
      </c>
      <c r="I3356">
        <v>16.059999999999999</v>
      </c>
      <c r="J3356">
        <v>15.69</v>
      </c>
      <c r="K3356">
        <v>15.79</v>
      </c>
      <c r="L3356">
        <v>17.510000000000002</v>
      </c>
      <c r="M3356">
        <v>21.48</v>
      </c>
      <c r="N3356">
        <v>19.97</v>
      </c>
      <c r="O3356">
        <v>19.27</v>
      </c>
      <c r="P3356">
        <v>39.340000000000003</v>
      </c>
    </row>
    <row r="3357" spans="1:16" x14ac:dyDescent="0.2">
      <c r="A3357" t="s">
        <v>270</v>
      </c>
      <c r="B3357" t="s">
        <v>204</v>
      </c>
      <c r="C3357" t="s">
        <v>138</v>
      </c>
      <c r="E3357">
        <v>0</v>
      </c>
      <c r="F3357">
        <v>0</v>
      </c>
      <c r="G3357">
        <v>0</v>
      </c>
      <c r="H3357">
        <v>0</v>
      </c>
      <c r="I3357">
        <v>18.21</v>
      </c>
      <c r="J3357">
        <v>18.13</v>
      </c>
      <c r="K3357">
        <v>17.89</v>
      </c>
      <c r="L3357">
        <v>17.86</v>
      </c>
      <c r="M3357">
        <v>29.99</v>
      </c>
      <c r="N3357">
        <v>27.21</v>
      </c>
      <c r="O3357">
        <v>57.97</v>
      </c>
      <c r="P3357">
        <v>87.83</v>
      </c>
    </row>
    <row r="3358" spans="1:16" x14ac:dyDescent="0.2">
      <c r="A3358" t="s">
        <v>270</v>
      </c>
      <c r="B3358" t="s">
        <v>205</v>
      </c>
      <c r="C3358" t="s">
        <v>138</v>
      </c>
      <c r="E3358">
        <v>59.99</v>
      </c>
      <c r="F3358">
        <v>68.8</v>
      </c>
      <c r="G3358">
        <v>75.83</v>
      </c>
      <c r="H3358">
        <v>85.89</v>
      </c>
      <c r="I3358">
        <v>82.98</v>
      </c>
      <c r="J3358">
        <v>107.15</v>
      </c>
      <c r="K3358">
        <v>117.94</v>
      </c>
      <c r="L3358">
        <v>122.11</v>
      </c>
      <c r="M3358">
        <v>118.91</v>
      </c>
      <c r="N3358">
        <v>176.17</v>
      </c>
      <c r="O3358">
        <v>160.81</v>
      </c>
      <c r="P3358">
        <v>172.59</v>
      </c>
    </row>
    <row r="3359" spans="1:16" x14ac:dyDescent="0.2">
      <c r="A3359" t="s">
        <v>270</v>
      </c>
      <c r="B3359" t="s">
        <v>206</v>
      </c>
      <c r="C3359" t="s">
        <v>138</v>
      </c>
      <c r="E3359">
        <v>29.54</v>
      </c>
      <c r="F3359">
        <v>31.54</v>
      </c>
      <c r="G3359">
        <v>33.71</v>
      </c>
      <c r="H3359">
        <v>38.340000000000003</v>
      </c>
      <c r="I3359">
        <v>42.89</v>
      </c>
      <c r="J3359">
        <v>47.7</v>
      </c>
      <c r="K3359">
        <v>49.88</v>
      </c>
      <c r="L3359">
        <v>52.14</v>
      </c>
      <c r="M3359">
        <v>54.36</v>
      </c>
      <c r="N3359">
        <v>63.11</v>
      </c>
      <c r="O3359">
        <v>65.56</v>
      </c>
      <c r="P3359">
        <v>76.78</v>
      </c>
    </row>
    <row r="3360" spans="1:16" x14ac:dyDescent="0.2">
      <c r="A3360" t="s">
        <v>270</v>
      </c>
      <c r="B3360" t="s">
        <v>343</v>
      </c>
      <c r="C3360" t="s">
        <v>138</v>
      </c>
      <c r="E3360">
        <v>-2.62</v>
      </c>
      <c r="F3360">
        <v>-2.93</v>
      </c>
      <c r="G3360">
        <v>-3.3</v>
      </c>
      <c r="H3360">
        <v>-3.43</v>
      </c>
      <c r="I3360">
        <v>-3.43</v>
      </c>
      <c r="J3360">
        <v>-4.7300000000000004</v>
      </c>
      <c r="K3360">
        <v>-6.2</v>
      </c>
      <c r="L3360">
        <v>-6.92</v>
      </c>
      <c r="M3360">
        <v>-7.13</v>
      </c>
      <c r="N3360">
        <v>-11.78</v>
      </c>
      <c r="O3360">
        <v>-10.7</v>
      </c>
      <c r="P3360">
        <v>-10.84</v>
      </c>
    </row>
    <row r="3361" spans="1:16" x14ac:dyDescent="0.2">
      <c r="A3361" t="s">
        <v>270</v>
      </c>
      <c r="B3361" t="s">
        <v>210</v>
      </c>
      <c r="C3361" t="s">
        <v>138</v>
      </c>
      <c r="E3361">
        <v>-0.47</v>
      </c>
      <c r="F3361">
        <v>-0.57999999999999996</v>
      </c>
      <c r="G3361">
        <v>-0.83</v>
      </c>
      <c r="H3361">
        <v>-2.19</v>
      </c>
      <c r="I3361">
        <v>-2.5499999999999998</v>
      </c>
      <c r="J3361">
        <v>-3.29</v>
      </c>
      <c r="K3361">
        <v>-3.13</v>
      </c>
      <c r="L3361">
        <v>-3</v>
      </c>
      <c r="M3361">
        <v>-2.98</v>
      </c>
      <c r="N3361">
        <v>-2.79</v>
      </c>
      <c r="O3361">
        <v>-2.31</v>
      </c>
      <c r="P3361">
        <v>-1.53</v>
      </c>
    </row>
    <row r="3362" spans="1:16" x14ac:dyDescent="0.2">
      <c r="A3362" t="s">
        <v>270</v>
      </c>
      <c r="B3362" t="s">
        <v>211</v>
      </c>
      <c r="C3362" t="s">
        <v>138</v>
      </c>
      <c r="E3362">
        <v>0</v>
      </c>
      <c r="F3362">
        <v>0</v>
      </c>
      <c r="G3362">
        <v>0</v>
      </c>
      <c r="H3362">
        <v>-0.43</v>
      </c>
      <c r="I3362">
        <v>-0.49</v>
      </c>
      <c r="J3362">
        <v>-0.53</v>
      </c>
      <c r="K3362">
        <v>-0.5</v>
      </c>
      <c r="L3362">
        <v>-0.46</v>
      </c>
      <c r="M3362">
        <v>-0.47</v>
      </c>
      <c r="N3362">
        <v>-0.79</v>
      </c>
      <c r="O3362">
        <v>-0.63</v>
      </c>
      <c r="P3362">
        <v>-0.45</v>
      </c>
    </row>
    <row r="3363" spans="1:16" x14ac:dyDescent="0.2">
      <c r="A3363" t="s">
        <v>270</v>
      </c>
      <c r="B3363" t="s">
        <v>212</v>
      </c>
      <c r="C3363" t="s">
        <v>138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</row>
    <row r="3364" spans="1:16" x14ac:dyDescent="0.2">
      <c r="A3364" t="s">
        <v>270</v>
      </c>
      <c r="B3364" t="s">
        <v>213</v>
      </c>
      <c r="C3364" t="s">
        <v>138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</row>
    <row r="3365" spans="1:16" x14ac:dyDescent="0.2">
      <c r="A3365" t="s">
        <v>270</v>
      </c>
      <c r="B3365" t="s">
        <v>344</v>
      </c>
      <c r="C3365" t="s">
        <v>138</v>
      </c>
      <c r="E3365">
        <v>12.08</v>
      </c>
      <c r="F3365">
        <v>13.04</v>
      </c>
      <c r="G3365">
        <v>16.98</v>
      </c>
      <c r="H3365">
        <v>12.77</v>
      </c>
      <c r="I3365">
        <v>12</v>
      </c>
      <c r="J3365">
        <v>15.92</v>
      </c>
      <c r="K3365">
        <v>19.38</v>
      </c>
      <c r="L3365">
        <v>19.27</v>
      </c>
      <c r="M3365">
        <v>21.7</v>
      </c>
      <c r="N3365">
        <v>22.7</v>
      </c>
      <c r="O3365">
        <v>21.47</v>
      </c>
      <c r="P3365">
        <v>0</v>
      </c>
    </row>
    <row r="3366" spans="1:16" x14ac:dyDescent="0.2">
      <c r="A3366" t="s">
        <v>270</v>
      </c>
      <c r="B3366" t="s">
        <v>345</v>
      </c>
      <c r="C3366" t="s">
        <v>138</v>
      </c>
      <c r="E3366">
        <v>-2.89</v>
      </c>
      <c r="F3366">
        <v>-1.51</v>
      </c>
      <c r="G3366">
        <v>-4.62</v>
      </c>
      <c r="H3366">
        <v>-4.8099999999999996</v>
      </c>
      <c r="I3366">
        <v>-5.89</v>
      </c>
      <c r="J3366">
        <v>-8.4499999999999993</v>
      </c>
      <c r="K3366">
        <v>-6.8</v>
      </c>
      <c r="L3366">
        <v>-7.55</v>
      </c>
      <c r="M3366">
        <v>-8.7899999999999991</v>
      </c>
      <c r="N3366">
        <v>-13.37</v>
      </c>
      <c r="O3366">
        <v>-16.62</v>
      </c>
      <c r="P3366">
        <v>-26.83</v>
      </c>
    </row>
    <row r="3367" spans="1:16" x14ac:dyDescent="0.2">
      <c r="A3367" t="s">
        <v>270</v>
      </c>
      <c r="B3367" t="s">
        <v>272</v>
      </c>
      <c r="C3367" t="s">
        <v>138</v>
      </c>
      <c r="E3367">
        <v>0.24</v>
      </c>
      <c r="F3367">
        <v>0.27</v>
      </c>
      <c r="G3367">
        <v>2.59</v>
      </c>
      <c r="H3367">
        <v>3.4</v>
      </c>
      <c r="I3367">
        <v>8.9499999999999993</v>
      </c>
      <c r="J3367">
        <v>15.85</v>
      </c>
      <c r="K3367">
        <v>15.91</v>
      </c>
      <c r="L3367">
        <v>16.829999999999998</v>
      </c>
      <c r="M3367">
        <v>22.01</v>
      </c>
      <c r="N3367">
        <v>69.239999999999995</v>
      </c>
      <c r="O3367">
        <v>95.02</v>
      </c>
      <c r="P3367">
        <v>203.5</v>
      </c>
    </row>
    <row r="3368" spans="1:16" x14ac:dyDescent="0.2">
      <c r="A3368" t="s">
        <v>270</v>
      </c>
      <c r="B3368" t="s">
        <v>346</v>
      </c>
      <c r="C3368" t="s">
        <v>138</v>
      </c>
      <c r="E3368">
        <v>9.19</v>
      </c>
      <c r="F3368">
        <v>11.53</v>
      </c>
      <c r="G3368">
        <v>12.36</v>
      </c>
      <c r="H3368">
        <v>7.96</v>
      </c>
      <c r="I3368">
        <v>6.11</v>
      </c>
      <c r="J3368">
        <v>7.47</v>
      </c>
      <c r="K3368">
        <v>12.58</v>
      </c>
      <c r="L3368">
        <v>11.72</v>
      </c>
      <c r="M3368">
        <v>12.91</v>
      </c>
      <c r="N3368">
        <v>9.33</v>
      </c>
      <c r="O3368">
        <v>4.8499999999999996</v>
      </c>
      <c r="P3368">
        <v>-26.83</v>
      </c>
    </row>
    <row r="3369" spans="1:16" x14ac:dyDescent="0.2">
      <c r="A3369" t="s">
        <v>270</v>
      </c>
      <c r="B3369" t="s">
        <v>347</v>
      </c>
      <c r="C3369" t="s">
        <v>138</v>
      </c>
      <c r="E3369">
        <v>253.67</v>
      </c>
      <c r="F3369">
        <v>256.58999999999997</v>
      </c>
      <c r="G3369">
        <v>265.67</v>
      </c>
      <c r="H3369">
        <v>281.57</v>
      </c>
      <c r="I3369">
        <v>300.33</v>
      </c>
      <c r="J3369">
        <v>324.61</v>
      </c>
      <c r="K3369">
        <v>333.3</v>
      </c>
      <c r="L3369">
        <v>345.09</v>
      </c>
      <c r="M3369">
        <v>357.49</v>
      </c>
      <c r="N3369">
        <v>401.84</v>
      </c>
      <c r="O3369">
        <v>417.21</v>
      </c>
      <c r="P3369">
        <v>465.4</v>
      </c>
    </row>
    <row r="3370" spans="1:16" x14ac:dyDescent="0.2">
      <c r="A3370" t="s">
        <v>272</v>
      </c>
      <c r="B3370" t="s">
        <v>202</v>
      </c>
      <c r="C3370" t="s">
        <v>138</v>
      </c>
      <c r="E3370">
        <v>0.01</v>
      </c>
      <c r="F3370">
        <v>0.05</v>
      </c>
      <c r="G3370">
        <v>0.4</v>
      </c>
      <c r="H3370">
        <v>0.53</v>
      </c>
      <c r="I3370">
        <v>1.48</v>
      </c>
      <c r="J3370">
        <v>2.62</v>
      </c>
      <c r="K3370">
        <v>2.64</v>
      </c>
      <c r="L3370">
        <v>2.94</v>
      </c>
      <c r="M3370">
        <v>3.14</v>
      </c>
      <c r="N3370">
        <v>4.25</v>
      </c>
      <c r="O3370">
        <v>3.78</v>
      </c>
      <c r="P3370">
        <v>6.21</v>
      </c>
    </row>
    <row r="3371" spans="1:16" x14ac:dyDescent="0.2">
      <c r="A3371" t="s">
        <v>272</v>
      </c>
      <c r="B3371" t="s">
        <v>203</v>
      </c>
      <c r="C3371" t="s">
        <v>138</v>
      </c>
      <c r="E3371">
        <v>0</v>
      </c>
      <c r="F3371">
        <v>0</v>
      </c>
      <c r="G3371">
        <v>0.31</v>
      </c>
      <c r="H3371">
        <v>0.62</v>
      </c>
      <c r="I3371">
        <v>1.04</v>
      </c>
      <c r="J3371">
        <v>1.46</v>
      </c>
      <c r="K3371">
        <v>1.32</v>
      </c>
      <c r="L3371">
        <v>1.37</v>
      </c>
      <c r="M3371">
        <v>1.73</v>
      </c>
      <c r="N3371">
        <v>3.23</v>
      </c>
      <c r="O3371">
        <v>4</v>
      </c>
      <c r="P3371">
        <v>9.94</v>
      </c>
    </row>
    <row r="3372" spans="1:16" x14ac:dyDescent="0.2">
      <c r="A3372" t="s">
        <v>272</v>
      </c>
      <c r="B3372" t="s">
        <v>204</v>
      </c>
      <c r="C3372" t="s">
        <v>138</v>
      </c>
      <c r="E3372">
        <v>0</v>
      </c>
      <c r="F3372">
        <v>0</v>
      </c>
      <c r="G3372">
        <v>0</v>
      </c>
      <c r="H3372">
        <v>0</v>
      </c>
      <c r="I3372">
        <v>1.51</v>
      </c>
      <c r="J3372">
        <v>1.64</v>
      </c>
      <c r="K3372">
        <v>1.83</v>
      </c>
      <c r="L3372">
        <v>1.86</v>
      </c>
      <c r="M3372">
        <v>3.29</v>
      </c>
      <c r="N3372">
        <v>6.06</v>
      </c>
      <c r="O3372">
        <v>15.55</v>
      </c>
      <c r="P3372">
        <v>33.729999999999997</v>
      </c>
    </row>
    <row r="3373" spans="1:16" x14ac:dyDescent="0.2">
      <c r="A3373" t="s">
        <v>272</v>
      </c>
      <c r="B3373" t="s">
        <v>205</v>
      </c>
      <c r="C3373" t="s">
        <v>138</v>
      </c>
      <c r="E3373">
        <v>0.23</v>
      </c>
      <c r="F3373">
        <v>0.22</v>
      </c>
      <c r="G3373">
        <v>1.88</v>
      </c>
      <c r="H3373">
        <v>2.25</v>
      </c>
      <c r="I3373">
        <v>4.92</v>
      </c>
      <c r="J3373">
        <v>10.130000000000001</v>
      </c>
      <c r="K3373">
        <v>10.130000000000001</v>
      </c>
      <c r="L3373">
        <v>10.66</v>
      </c>
      <c r="M3373">
        <v>13.86</v>
      </c>
      <c r="N3373">
        <v>55.69</v>
      </c>
      <c r="O3373">
        <v>71.69</v>
      </c>
      <c r="P3373">
        <v>153.62</v>
      </c>
    </row>
    <row r="3374" spans="1:16" x14ac:dyDescent="0.2">
      <c r="A3374" t="s">
        <v>259</v>
      </c>
      <c r="B3374" t="s">
        <v>348</v>
      </c>
      <c r="C3374" t="s">
        <v>138</v>
      </c>
      <c r="E3374">
        <v>0.91</v>
      </c>
      <c r="F3374">
        <v>0.86</v>
      </c>
      <c r="G3374">
        <v>1.21</v>
      </c>
      <c r="H3374">
        <v>1.49</v>
      </c>
      <c r="I3374">
        <v>1.35</v>
      </c>
      <c r="J3374">
        <v>0.94</v>
      </c>
      <c r="K3374">
        <v>0.57999999999999996</v>
      </c>
      <c r="L3374">
        <v>0.56000000000000005</v>
      </c>
      <c r="M3374">
        <v>1.26</v>
      </c>
      <c r="N3374">
        <v>1.1499999999999999</v>
      </c>
      <c r="O3374">
        <v>1.17</v>
      </c>
      <c r="P3374">
        <v>4.9800000000000004</v>
      </c>
    </row>
    <row r="3375" spans="1:16" x14ac:dyDescent="0.2">
      <c r="A3375" t="s">
        <v>259</v>
      </c>
      <c r="B3375" t="s">
        <v>261</v>
      </c>
      <c r="C3375" t="s">
        <v>138</v>
      </c>
      <c r="D3375">
        <v>982281</v>
      </c>
      <c r="E3375">
        <v>48802</v>
      </c>
      <c r="F3375">
        <v>51921</v>
      </c>
      <c r="G3375">
        <v>49151</v>
      </c>
      <c r="H3375">
        <v>50847</v>
      </c>
      <c r="I3375">
        <v>51747</v>
      </c>
      <c r="J3375">
        <v>54132</v>
      </c>
      <c r="K3375">
        <v>56382</v>
      </c>
      <c r="L3375">
        <v>57447</v>
      </c>
      <c r="M3375">
        <v>56516</v>
      </c>
      <c r="N3375">
        <v>61444</v>
      </c>
      <c r="O3375">
        <v>61541</v>
      </c>
      <c r="P3375">
        <v>71883</v>
      </c>
    </row>
    <row r="3376" spans="1:16" x14ac:dyDescent="0.2">
      <c r="A3376" t="s">
        <v>259</v>
      </c>
      <c r="B3376" t="s">
        <v>178</v>
      </c>
      <c r="C3376" t="s">
        <v>138</v>
      </c>
      <c r="D3376">
        <v>918737</v>
      </c>
      <c r="E3376">
        <v>46584</v>
      </c>
      <c r="F3376">
        <v>49646</v>
      </c>
      <c r="G3376">
        <v>46746</v>
      </c>
      <c r="H3376">
        <v>48020</v>
      </c>
      <c r="I3376">
        <v>48506</v>
      </c>
      <c r="J3376">
        <v>50501</v>
      </c>
      <c r="K3376">
        <v>52584</v>
      </c>
      <c r="L3376">
        <v>53502</v>
      </c>
      <c r="M3376">
        <v>52445</v>
      </c>
      <c r="N3376">
        <v>57184</v>
      </c>
      <c r="O3376">
        <v>57150</v>
      </c>
      <c r="P3376">
        <v>66852</v>
      </c>
    </row>
    <row r="3377" spans="1:16" x14ac:dyDescent="0.2">
      <c r="A3377" t="s">
        <v>259</v>
      </c>
      <c r="B3377" t="s">
        <v>349</v>
      </c>
      <c r="C3377" t="s">
        <v>138</v>
      </c>
      <c r="E3377">
        <v>0</v>
      </c>
      <c r="F3377">
        <v>0</v>
      </c>
      <c r="G3377">
        <v>0</v>
      </c>
      <c r="H3377">
        <v>21</v>
      </c>
      <c r="I3377">
        <v>23</v>
      </c>
      <c r="J3377">
        <v>30</v>
      </c>
      <c r="K3377">
        <v>30</v>
      </c>
      <c r="L3377">
        <v>30</v>
      </c>
      <c r="M3377">
        <v>41</v>
      </c>
      <c r="N3377">
        <v>129</v>
      </c>
      <c r="O3377">
        <v>129</v>
      </c>
      <c r="P3377">
        <v>815</v>
      </c>
    </row>
    <row r="3378" spans="1:16" x14ac:dyDescent="0.2">
      <c r="A3378" t="s">
        <v>350</v>
      </c>
      <c r="B3378" t="s">
        <v>193</v>
      </c>
      <c r="C3378" t="s">
        <v>138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</row>
    <row r="3379" spans="1:16" x14ac:dyDescent="0.2">
      <c r="A3379" t="s">
        <v>350</v>
      </c>
      <c r="B3379" t="s">
        <v>351</v>
      </c>
      <c r="C3379" t="s">
        <v>138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</row>
    <row r="3380" spans="1:16" x14ac:dyDescent="0.2">
      <c r="A3380" t="s">
        <v>350</v>
      </c>
      <c r="B3380" t="s">
        <v>352</v>
      </c>
      <c r="C3380" t="s">
        <v>138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</row>
    <row r="3381" spans="1:16" x14ac:dyDescent="0.2">
      <c r="A3381" t="s">
        <v>350</v>
      </c>
      <c r="B3381" t="s">
        <v>195</v>
      </c>
      <c r="C3381" t="s">
        <v>138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</row>
    <row r="3382" spans="1:16" x14ac:dyDescent="0.2">
      <c r="A3382" t="s">
        <v>350</v>
      </c>
      <c r="B3382" t="s">
        <v>196</v>
      </c>
      <c r="C3382" t="s">
        <v>138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</row>
    <row r="3383" spans="1:16" x14ac:dyDescent="0.2">
      <c r="A3383" t="s">
        <v>350</v>
      </c>
      <c r="B3383" t="s">
        <v>197</v>
      </c>
      <c r="C3383" t="s">
        <v>138</v>
      </c>
      <c r="E3383">
        <v>0</v>
      </c>
      <c r="F3383">
        <v>0</v>
      </c>
      <c r="G3383">
        <v>202</v>
      </c>
      <c r="H3383">
        <v>953</v>
      </c>
      <c r="I3383">
        <v>1323</v>
      </c>
      <c r="J3383">
        <v>1547</v>
      </c>
      <c r="K3383">
        <v>1547</v>
      </c>
      <c r="L3383">
        <v>1970</v>
      </c>
      <c r="M3383">
        <v>1970</v>
      </c>
      <c r="N3383">
        <v>2228</v>
      </c>
      <c r="O3383">
        <v>2228</v>
      </c>
      <c r="P3383">
        <v>2228</v>
      </c>
    </row>
    <row r="3384" spans="1:16" x14ac:dyDescent="0.2">
      <c r="A3384" t="s">
        <v>350</v>
      </c>
      <c r="B3384" t="s">
        <v>198</v>
      </c>
      <c r="C3384" t="s">
        <v>138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1783</v>
      </c>
    </row>
    <row r="3385" spans="1:16" x14ac:dyDescent="0.2">
      <c r="A3385" t="s">
        <v>350</v>
      </c>
      <c r="B3385" t="s">
        <v>199</v>
      </c>
      <c r="C3385" t="s">
        <v>138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</row>
    <row r="3386" spans="1:16" x14ac:dyDescent="0.2">
      <c r="A3386" t="s">
        <v>350</v>
      </c>
      <c r="B3386" t="s">
        <v>200</v>
      </c>
      <c r="C3386" t="s">
        <v>138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</row>
    <row r="3387" spans="1:16" x14ac:dyDescent="0.2">
      <c r="A3387" t="s">
        <v>350</v>
      </c>
      <c r="B3387" t="s">
        <v>201</v>
      </c>
      <c r="C3387" t="s">
        <v>138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</row>
    <row r="3388" spans="1:16" x14ac:dyDescent="0.2">
      <c r="A3388" t="s">
        <v>350</v>
      </c>
      <c r="B3388" t="s">
        <v>202</v>
      </c>
      <c r="C3388" t="s">
        <v>138</v>
      </c>
      <c r="E3388">
        <v>42</v>
      </c>
      <c r="F3388">
        <v>54</v>
      </c>
      <c r="G3388">
        <v>54</v>
      </c>
      <c r="H3388">
        <v>144</v>
      </c>
      <c r="I3388">
        <v>577</v>
      </c>
      <c r="J3388">
        <v>584</v>
      </c>
      <c r="K3388">
        <v>584</v>
      </c>
      <c r="L3388">
        <v>584</v>
      </c>
      <c r="M3388">
        <v>584</v>
      </c>
      <c r="N3388">
        <v>584</v>
      </c>
      <c r="O3388">
        <v>584</v>
      </c>
      <c r="P3388">
        <v>756</v>
      </c>
    </row>
    <row r="3389" spans="1:16" x14ac:dyDescent="0.2">
      <c r="A3389" t="s">
        <v>350</v>
      </c>
      <c r="B3389" t="s">
        <v>203</v>
      </c>
      <c r="C3389" t="s">
        <v>138</v>
      </c>
      <c r="E3389">
        <v>0</v>
      </c>
      <c r="F3389">
        <v>0</v>
      </c>
      <c r="G3389">
        <v>294</v>
      </c>
      <c r="H3389">
        <v>608</v>
      </c>
      <c r="I3389">
        <v>819</v>
      </c>
      <c r="J3389">
        <v>819</v>
      </c>
      <c r="K3389">
        <v>819</v>
      </c>
      <c r="L3389">
        <v>895</v>
      </c>
      <c r="M3389">
        <v>1109</v>
      </c>
      <c r="N3389">
        <v>1109</v>
      </c>
      <c r="O3389">
        <v>1109</v>
      </c>
      <c r="P3389">
        <v>2339</v>
      </c>
    </row>
    <row r="3390" spans="1:16" x14ac:dyDescent="0.2">
      <c r="A3390" t="s">
        <v>350</v>
      </c>
      <c r="B3390" t="s">
        <v>204</v>
      </c>
      <c r="C3390" t="s">
        <v>138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</row>
    <row r="3391" spans="1:16" x14ac:dyDescent="0.2">
      <c r="A3391" t="s">
        <v>350</v>
      </c>
      <c r="B3391" t="s">
        <v>205</v>
      </c>
      <c r="C3391" t="s">
        <v>138</v>
      </c>
      <c r="E3391">
        <v>246</v>
      </c>
      <c r="F3391">
        <v>511</v>
      </c>
      <c r="G3391">
        <v>767</v>
      </c>
      <c r="H3391">
        <v>1053</v>
      </c>
      <c r="I3391">
        <v>1053</v>
      </c>
      <c r="J3391">
        <v>1787</v>
      </c>
      <c r="K3391">
        <v>2062</v>
      </c>
      <c r="L3391">
        <v>2163</v>
      </c>
      <c r="M3391">
        <v>2163</v>
      </c>
      <c r="N3391">
        <v>3961</v>
      </c>
      <c r="O3391">
        <v>3961</v>
      </c>
      <c r="P3391">
        <v>5343</v>
      </c>
    </row>
    <row r="3392" spans="1:16" x14ac:dyDescent="0.2">
      <c r="A3392" t="s">
        <v>350</v>
      </c>
      <c r="B3392" t="s">
        <v>206</v>
      </c>
      <c r="C3392" t="s">
        <v>138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</row>
    <row r="3393" spans="1:17" x14ac:dyDescent="0.2">
      <c r="A3393" t="s">
        <v>350</v>
      </c>
      <c r="B3393" t="s">
        <v>207</v>
      </c>
      <c r="C3393" t="s">
        <v>138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</row>
    <row r="3394" spans="1:17" x14ac:dyDescent="0.2">
      <c r="A3394" t="s">
        <v>350</v>
      </c>
      <c r="B3394" t="s">
        <v>208</v>
      </c>
      <c r="C3394" t="s">
        <v>138</v>
      </c>
      <c r="E3394">
        <v>723</v>
      </c>
      <c r="F3394">
        <v>780</v>
      </c>
      <c r="G3394">
        <v>985</v>
      </c>
      <c r="H3394">
        <v>996</v>
      </c>
      <c r="I3394">
        <v>996</v>
      </c>
      <c r="J3394">
        <v>996</v>
      </c>
      <c r="K3394">
        <v>996</v>
      </c>
      <c r="L3394">
        <v>996</v>
      </c>
      <c r="M3394">
        <v>996</v>
      </c>
      <c r="N3394">
        <v>996</v>
      </c>
      <c r="O3394">
        <v>996</v>
      </c>
      <c r="P3394">
        <v>996</v>
      </c>
    </row>
    <row r="3395" spans="1:17" x14ac:dyDescent="0.2">
      <c r="A3395" t="s">
        <v>350</v>
      </c>
      <c r="B3395" t="s">
        <v>209</v>
      </c>
      <c r="C3395" t="s">
        <v>138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663</v>
      </c>
      <c r="K3395">
        <v>1399</v>
      </c>
      <c r="L3395">
        <v>1727</v>
      </c>
      <c r="M3395">
        <v>1889</v>
      </c>
      <c r="N3395">
        <v>4107</v>
      </c>
      <c r="O3395">
        <v>4107</v>
      </c>
      <c r="P3395">
        <v>6286</v>
      </c>
    </row>
    <row r="3396" spans="1:17" x14ac:dyDescent="0.2">
      <c r="A3396" t="s">
        <v>350</v>
      </c>
      <c r="B3396" t="s">
        <v>210</v>
      </c>
      <c r="C3396" t="s">
        <v>138</v>
      </c>
      <c r="E3396">
        <v>0</v>
      </c>
      <c r="F3396">
        <v>0</v>
      </c>
      <c r="G3396">
        <v>0</v>
      </c>
      <c r="H3396">
        <v>403</v>
      </c>
      <c r="I3396">
        <v>456</v>
      </c>
      <c r="J3396">
        <v>629</v>
      </c>
      <c r="K3396">
        <v>629</v>
      </c>
      <c r="L3396">
        <v>629</v>
      </c>
      <c r="M3396">
        <v>629</v>
      </c>
      <c r="N3396">
        <v>629</v>
      </c>
      <c r="O3396">
        <v>629</v>
      </c>
      <c r="P3396">
        <v>629</v>
      </c>
    </row>
    <row r="3397" spans="1:17" x14ac:dyDescent="0.2">
      <c r="A3397" t="s">
        <v>350</v>
      </c>
      <c r="B3397" t="s">
        <v>211</v>
      </c>
      <c r="C3397" t="s">
        <v>138</v>
      </c>
      <c r="E3397">
        <v>0</v>
      </c>
      <c r="F3397">
        <v>0</v>
      </c>
      <c r="G3397">
        <v>0</v>
      </c>
      <c r="H3397">
        <v>92</v>
      </c>
      <c r="I3397">
        <v>92</v>
      </c>
      <c r="J3397">
        <v>92</v>
      </c>
      <c r="K3397">
        <v>92</v>
      </c>
      <c r="L3397">
        <v>92</v>
      </c>
      <c r="M3397">
        <v>92</v>
      </c>
      <c r="N3397">
        <v>165</v>
      </c>
      <c r="O3397">
        <v>165</v>
      </c>
      <c r="P3397">
        <v>165</v>
      </c>
    </row>
    <row r="3398" spans="1:17" x14ac:dyDescent="0.2">
      <c r="A3398" t="s">
        <v>350</v>
      </c>
      <c r="B3398" t="s">
        <v>212</v>
      </c>
      <c r="C3398" t="s">
        <v>138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</row>
    <row r="3399" spans="1:17" x14ac:dyDescent="0.2">
      <c r="A3399" t="s">
        <v>350</v>
      </c>
      <c r="B3399" t="s">
        <v>213</v>
      </c>
      <c r="C3399" t="s">
        <v>138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</row>
    <row r="3400" spans="1:17" x14ac:dyDescent="0.2">
      <c r="A3400" t="s">
        <v>350</v>
      </c>
      <c r="B3400" t="s">
        <v>342</v>
      </c>
      <c r="C3400" t="s">
        <v>138</v>
      </c>
      <c r="E3400">
        <v>1011</v>
      </c>
      <c r="F3400">
        <v>1344</v>
      </c>
      <c r="G3400">
        <v>2302</v>
      </c>
      <c r="H3400">
        <v>4248</v>
      </c>
      <c r="I3400">
        <v>5316</v>
      </c>
      <c r="J3400">
        <v>7116</v>
      </c>
      <c r="K3400">
        <v>8128</v>
      </c>
      <c r="L3400">
        <v>9056</v>
      </c>
      <c r="M3400">
        <v>9432</v>
      </c>
      <c r="N3400">
        <v>13780</v>
      </c>
      <c r="O3400">
        <v>13780</v>
      </c>
      <c r="P3400">
        <v>20525</v>
      </c>
    </row>
    <row r="3401" spans="1:17" x14ac:dyDescent="0.2">
      <c r="A3401" t="s">
        <v>230</v>
      </c>
      <c r="B3401" t="s">
        <v>353</v>
      </c>
      <c r="C3401" t="s">
        <v>138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1</v>
      </c>
      <c r="Q3401">
        <v>10360</v>
      </c>
    </row>
    <row r="3402" spans="1:17" x14ac:dyDescent="0.2">
      <c r="A3402" t="s">
        <v>230</v>
      </c>
      <c r="B3402" t="s">
        <v>354</v>
      </c>
      <c r="C3402" t="s">
        <v>138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0.73</v>
      </c>
      <c r="P3402">
        <v>1</v>
      </c>
      <c r="Q3402">
        <v>11010</v>
      </c>
    </row>
    <row r="3403" spans="1:17" x14ac:dyDescent="0.2">
      <c r="A3403" t="s">
        <v>230</v>
      </c>
      <c r="B3403" t="s">
        <v>355</v>
      </c>
      <c r="C3403" t="s">
        <v>138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1</v>
      </c>
      <c r="M3403">
        <v>1</v>
      </c>
      <c r="N3403">
        <v>1</v>
      </c>
      <c r="O3403">
        <v>1</v>
      </c>
      <c r="P3403">
        <v>1</v>
      </c>
      <c r="Q3403">
        <v>2680</v>
      </c>
    </row>
    <row r="3404" spans="1:17" x14ac:dyDescent="0.2">
      <c r="A3404" t="s">
        <v>230</v>
      </c>
      <c r="B3404" t="s">
        <v>356</v>
      </c>
      <c r="C3404" t="s">
        <v>138</v>
      </c>
      <c r="E3404">
        <v>0</v>
      </c>
      <c r="F3404">
        <v>0</v>
      </c>
      <c r="G3404">
        <v>0</v>
      </c>
      <c r="H3404">
        <v>0</v>
      </c>
      <c r="I3404">
        <v>1</v>
      </c>
      <c r="J3404">
        <v>1</v>
      </c>
      <c r="K3404">
        <v>1</v>
      </c>
      <c r="L3404">
        <v>1</v>
      </c>
      <c r="M3404">
        <v>1</v>
      </c>
      <c r="N3404">
        <v>1</v>
      </c>
      <c r="O3404">
        <v>1</v>
      </c>
      <c r="P3404">
        <v>1</v>
      </c>
      <c r="Q3404">
        <v>4875</v>
      </c>
    </row>
    <row r="3405" spans="1:17" x14ac:dyDescent="0.2">
      <c r="A3405" t="s">
        <v>340</v>
      </c>
      <c r="B3405" t="s">
        <v>193</v>
      </c>
      <c r="C3405" t="s">
        <v>100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</row>
    <row r="3406" spans="1:17" x14ac:dyDescent="0.2">
      <c r="A3406" t="s">
        <v>340</v>
      </c>
      <c r="B3406" t="s">
        <v>194</v>
      </c>
      <c r="C3406" t="s">
        <v>100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</row>
    <row r="3407" spans="1:17" x14ac:dyDescent="0.2">
      <c r="A3407" t="s">
        <v>340</v>
      </c>
      <c r="B3407" t="s">
        <v>195</v>
      </c>
      <c r="C3407" t="s">
        <v>100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</row>
    <row r="3408" spans="1:17" x14ac:dyDescent="0.2">
      <c r="A3408" t="s">
        <v>340</v>
      </c>
      <c r="B3408" t="s">
        <v>196</v>
      </c>
      <c r="C3408" t="s">
        <v>100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</row>
    <row r="3409" spans="1:16" x14ac:dyDescent="0.2">
      <c r="A3409" t="s">
        <v>340</v>
      </c>
      <c r="B3409" t="s">
        <v>197</v>
      </c>
      <c r="C3409" t="s">
        <v>100</v>
      </c>
      <c r="E3409">
        <v>0</v>
      </c>
      <c r="F3409">
        <v>0</v>
      </c>
      <c r="G3409">
        <v>0.78</v>
      </c>
      <c r="H3409">
        <v>0.93</v>
      </c>
      <c r="I3409">
        <v>2.06</v>
      </c>
      <c r="J3409">
        <v>2.06</v>
      </c>
      <c r="K3409">
        <v>2.06</v>
      </c>
      <c r="L3409">
        <v>2.06</v>
      </c>
      <c r="M3409">
        <v>2.06</v>
      </c>
      <c r="N3409">
        <v>2.06</v>
      </c>
      <c r="O3409">
        <v>2.06</v>
      </c>
      <c r="P3409">
        <v>2.06</v>
      </c>
    </row>
    <row r="3410" spans="1:16" x14ac:dyDescent="0.2">
      <c r="A3410" t="s">
        <v>340</v>
      </c>
      <c r="B3410" t="s">
        <v>198</v>
      </c>
      <c r="C3410" t="s">
        <v>100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</row>
    <row r="3411" spans="1:16" x14ac:dyDescent="0.2">
      <c r="A3411" t="s">
        <v>340</v>
      </c>
      <c r="B3411" t="s">
        <v>199</v>
      </c>
      <c r="C3411" t="s">
        <v>100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</row>
    <row r="3412" spans="1:16" x14ac:dyDescent="0.2">
      <c r="A3412" t="s">
        <v>340</v>
      </c>
      <c r="B3412" t="s">
        <v>200</v>
      </c>
      <c r="C3412" t="s">
        <v>100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</row>
    <row r="3413" spans="1:16" x14ac:dyDescent="0.2">
      <c r="A3413" t="s">
        <v>340</v>
      </c>
      <c r="B3413" t="s">
        <v>201</v>
      </c>
      <c r="C3413" t="s">
        <v>100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</row>
    <row r="3414" spans="1:16" x14ac:dyDescent="0.2">
      <c r="A3414" t="s">
        <v>340</v>
      </c>
      <c r="B3414" t="s">
        <v>202</v>
      </c>
      <c r="C3414" t="s">
        <v>100</v>
      </c>
      <c r="E3414">
        <v>0.31</v>
      </c>
      <c r="F3414">
        <v>0.4</v>
      </c>
      <c r="G3414">
        <v>1.06</v>
      </c>
      <c r="H3414">
        <v>1.06</v>
      </c>
      <c r="I3414">
        <v>6.52</v>
      </c>
      <c r="J3414">
        <v>8.4600000000000009</v>
      </c>
      <c r="K3414">
        <v>8.4600000000000009</v>
      </c>
      <c r="L3414">
        <v>8.4600000000000009</v>
      </c>
      <c r="M3414">
        <v>8.4600000000000009</v>
      </c>
      <c r="N3414">
        <v>8.4600000000000009</v>
      </c>
      <c r="O3414">
        <v>8.4600000000000009</v>
      </c>
      <c r="P3414">
        <v>8.4600000000000009</v>
      </c>
    </row>
    <row r="3415" spans="1:16" x14ac:dyDescent="0.2">
      <c r="A3415" t="s">
        <v>340</v>
      </c>
      <c r="B3415" t="s">
        <v>203</v>
      </c>
      <c r="C3415" t="s">
        <v>100</v>
      </c>
      <c r="E3415">
        <v>0</v>
      </c>
      <c r="F3415">
        <v>0</v>
      </c>
      <c r="G3415">
        <v>2.5</v>
      </c>
      <c r="H3415">
        <v>4</v>
      </c>
      <c r="I3415">
        <v>5.14</v>
      </c>
      <c r="J3415">
        <v>5.14</v>
      </c>
      <c r="K3415">
        <v>5.14</v>
      </c>
      <c r="L3415">
        <v>7</v>
      </c>
      <c r="M3415">
        <v>8</v>
      </c>
      <c r="N3415">
        <v>8.93</v>
      </c>
      <c r="O3415">
        <v>8.93</v>
      </c>
      <c r="P3415">
        <v>8.93</v>
      </c>
    </row>
    <row r="3416" spans="1:16" x14ac:dyDescent="0.2">
      <c r="A3416" t="s">
        <v>340</v>
      </c>
      <c r="B3416" t="s">
        <v>204</v>
      </c>
      <c r="C3416" t="s">
        <v>100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3</v>
      </c>
      <c r="N3416">
        <v>3</v>
      </c>
      <c r="O3416">
        <v>3</v>
      </c>
      <c r="P3416">
        <v>3</v>
      </c>
    </row>
    <row r="3417" spans="1:16" x14ac:dyDescent="0.2">
      <c r="A3417" t="s">
        <v>340</v>
      </c>
      <c r="B3417" t="s">
        <v>205</v>
      </c>
      <c r="C3417" t="s">
        <v>100</v>
      </c>
      <c r="E3417">
        <v>3</v>
      </c>
      <c r="F3417">
        <v>6</v>
      </c>
      <c r="G3417">
        <v>9</v>
      </c>
      <c r="H3417">
        <v>10.32</v>
      </c>
      <c r="I3417">
        <v>12.13</v>
      </c>
      <c r="J3417">
        <v>19.28</v>
      </c>
      <c r="K3417">
        <v>21.76</v>
      </c>
      <c r="L3417">
        <v>22.57</v>
      </c>
      <c r="M3417">
        <v>22.57</v>
      </c>
      <c r="N3417">
        <v>34.770000000000003</v>
      </c>
      <c r="O3417">
        <v>39.65</v>
      </c>
      <c r="P3417">
        <v>53.57</v>
      </c>
    </row>
    <row r="3418" spans="1:16" x14ac:dyDescent="0.2">
      <c r="A3418" t="s">
        <v>340</v>
      </c>
      <c r="B3418" t="s">
        <v>206</v>
      </c>
      <c r="C3418" t="s">
        <v>100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</row>
    <row r="3419" spans="1:16" x14ac:dyDescent="0.2">
      <c r="A3419" t="s">
        <v>340</v>
      </c>
      <c r="B3419" t="s">
        <v>207</v>
      </c>
      <c r="C3419" t="s">
        <v>100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</row>
    <row r="3420" spans="1:16" x14ac:dyDescent="0.2">
      <c r="A3420" t="s">
        <v>340</v>
      </c>
      <c r="B3420" t="s">
        <v>208</v>
      </c>
      <c r="C3420" t="s">
        <v>100</v>
      </c>
      <c r="E3420">
        <v>4.05</v>
      </c>
      <c r="F3420">
        <v>4.22</v>
      </c>
      <c r="G3420">
        <v>4.22</v>
      </c>
      <c r="H3420">
        <v>4.7300000000000004</v>
      </c>
      <c r="I3420">
        <v>4.7300000000000004</v>
      </c>
      <c r="J3420">
        <v>4.7300000000000004</v>
      </c>
      <c r="K3420">
        <v>4.7300000000000004</v>
      </c>
      <c r="L3420">
        <v>4.7300000000000004</v>
      </c>
      <c r="M3420">
        <v>4.7300000000000004</v>
      </c>
      <c r="N3420">
        <v>4.7300000000000004</v>
      </c>
      <c r="O3420">
        <v>4.7300000000000004</v>
      </c>
      <c r="P3420">
        <v>4.7300000000000004</v>
      </c>
    </row>
    <row r="3421" spans="1:16" x14ac:dyDescent="0.2">
      <c r="A3421" t="s">
        <v>340</v>
      </c>
      <c r="B3421" t="s">
        <v>209</v>
      </c>
      <c r="C3421" t="s">
        <v>100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2.06</v>
      </c>
      <c r="K3421">
        <v>4.13</v>
      </c>
      <c r="L3421">
        <v>4.76</v>
      </c>
      <c r="M3421">
        <v>5.34</v>
      </c>
      <c r="N3421">
        <v>11.02</v>
      </c>
      <c r="O3421">
        <v>12.89</v>
      </c>
      <c r="P3421">
        <v>18.71</v>
      </c>
    </row>
    <row r="3422" spans="1:16" x14ac:dyDescent="0.2">
      <c r="A3422" t="s">
        <v>340</v>
      </c>
      <c r="B3422" t="s">
        <v>210</v>
      </c>
      <c r="C3422" t="s">
        <v>100</v>
      </c>
      <c r="E3422">
        <v>0</v>
      </c>
      <c r="F3422">
        <v>0</v>
      </c>
      <c r="G3422">
        <v>0</v>
      </c>
      <c r="H3422">
        <v>0.46</v>
      </c>
      <c r="I3422">
        <v>0.46</v>
      </c>
      <c r="J3422">
        <v>0.46</v>
      </c>
      <c r="K3422">
        <v>0.46</v>
      </c>
      <c r="L3422">
        <v>0.46</v>
      </c>
      <c r="M3422">
        <v>0.46</v>
      </c>
      <c r="N3422">
        <v>0.46</v>
      </c>
      <c r="O3422">
        <v>0.46</v>
      </c>
      <c r="P3422">
        <v>0.46</v>
      </c>
    </row>
    <row r="3423" spans="1:16" x14ac:dyDescent="0.2">
      <c r="A3423" t="s">
        <v>340</v>
      </c>
      <c r="B3423" t="s">
        <v>211</v>
      </c>
      <c r="C3423" t="s">
        <v>100</v>
      </c>
      <c r="E3423">
        <v>0</v>
      </c>
      <c r="F3423">
        <v>0.2</v>
      </c>
      <c r="G3423">
        <v>0.2</v>
      </c>
      <c r="H3423">
        <v>3.13</v>
      </c>
      <c r="I3423">
        <v>3.13</v>
      </c>
      <c r="J3423">
        <v>3.13</v>
      </c>
      <c r="K3423">
        <v>3.13</v>
      </c>
      <c r="L3423">
        <v>3.13</v>
      </c>
      <c r="M3423">
        <v>3.13</v>
      </c>
      <c r="N3423">
        <v>3.13</v>
      </c>
      <c r="O3423">
        <v>3.13</v>
      </c>
      <c r="P3423">
        <v>3.13</v>
      </c>
    </row>
    <row r="3424" spans="1:16" x14ac:dyDescent="0.2">
      <c r="A3424" t="s">
        <v>340</v>
      </c>
      <c r="B3424" t="s">
        <v>212</v>
      </c>
      <c r="C3424" t="s">
        <v>100</v>
      </c>
      <c r="E3424">
        <v>0.28999999999999998</v>
      </c>
      <c r="F3424">
        <v>0.28999999999999998</v>
      </c>
      <c r="G3424">
        <v>0.46</v>
      </c>
      <c r="H3424">
        <v>0.46</v>
      </c>
      <c r="I3424">
        <v>0.46</v>
      </c>
      <c r="J3424">
        <v>0.46</v>
      </c>
      <c r="K3424">
        <v>0.46</v>
      </c>
      <c r="L3424">
        <v>0.17</v>
      </c>
      <c r="M3424">
        <v>0.17</v>
      </c>
      <c r="N3424">
        <v>0</v>
      </c>
      <c r="O3424">
        <v>0</v>
      </c>
      <c r="P3424">
        <v>0</v>
      </c>
    </row>
    <row r="3425" spans="1:16" x14ac:dyDescent="0.2">
      <c r="A3425" t="s">
        <v>340</v>
      </c>
      <c r="B3425" t="s">
        <v>213</v>
      </c>
      <c r="C3425" t="s">
        <v>100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</row>
    <row r="3426" spans="1:16" x14ac:dyDescent="0.2">
      <c r="A3426" t="s">
        <v>340</v>
      </c>
      <c r="B3426" t="s">
        <v>218</v>
      </c>
      <c r="C3426" t="s">
        <v>100</v>
      </c>
      <c r="E3426">
        <v>-0.62</v>
      </c>
      <c r="F3426">
        <v>-0.62</v>
      </c>
      <c r="G3426">
        <v>-1.76</v>
      </c>
      <c r="H3426">
        <v>-1.76</v>
      </c>
      <c r="I3426">
        <v>-1.76</v>
      </c>
      <c r="J3426">
        <v>-1.76</v>
      </c>
      <c r="K3426">
        <v>-1.76</v>
      </c>
      <c r="L3426">
        <v>-1.76</v>
      </c>
      <c r="M3426">
        <v>-1.76</v>
      </c>
      <c r="N3426">
        <v>-1.76</v>
      </c>
      <c r="O3426">
        <v>-1.76</v>
      </c>
      <c r="P3426">
        <v>-1.76</v>
      </c>
    </row>
    <row r="3427" spans="1:16" x14ac:dyDescent="0.2">
      <c r="A3427" t="s">
        <v>340</v>
      </c>
      <c r="B3427" t="s">
        <v>342</v>
      </c>
      <c r="C3427" t="s">
        <v>100</v>
      </c>
      <c r="E3427">
        <v>7.03</v>
      </c>
      <c r="F3427">
        <v>10.49</v>
      </c>
      <c r="G3427">
        <v>16.47</v>
      </c>
      <c r="H3427">
        <v>23.34</v>
      </c>
      <c r="I3427">
        <v>32.880000000000003</v>
      </c>
      <c r="J3427">
        <v>44.02</v>
      </c>
      <c r="K3427">
        <v>48.57</v>
      </c>
      <c r="L3427">
        <v>51.58</v>
      </c>
      <c r="M3427">
        <v>56.17</v>
      </c>
      <c r="N3427">
        <v>74.8</v>
      </c>
      <c r="O3427">
        <v>81.55</v>
      </c>
      <c r="P3427">
        <v>101.3</v>
      </c>
    </row>
    <row r="3428" spans="1:16" x14ac:dyDescent="0.2">
      <c r="A3428" t="s">
        <v>266</v>
      </c>
      <c r="B3428" t="s">
        <v>267</v>
      </c>
      <c r="C3428" t="s">
        <v>100</v>
      </c>
      <c r="E3428">
        <v>202.31</v>
      </c>
      <c r="F3428">
        <v>204.45</v>
      </c>
      <c r="G3428">
        <v>206.75</v>
      </c>
      <c r="H3428">
        <v>212.74</v>
      </c>
      <c r="I3428">
        <v>220.24</v>
      </c>
      <c r="J3428">
        <v>229.66</v>
      </c>
      <c r="K3428">
        <v>235.18</v>
      </c>
      <c r="L3428">
        <v>240.63</v>
      </c>
      <c r="M3428">
        <v>246.15</v>
      </c>
      <c r="N3428">
        <v>269.82</v>
      </c>
      <c r="O3428">
        <v>276.22000000000003</v>
      </c>
      <c r="P3428">
        <v>295.94</v>
      </c>
    </row>
    <row r="3429" spans="1:16" x14ac:dyDescent="0.2">
      <c r="A3429" t="s">
        <v>270</v>
      </c>
      <c r="B3429" t="s">
        <v>193</v>
      </c>
      <c r="C3429" t="s">
        <v>100</v>
      </c>
      <c r="E3429">
        <v>2.94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</row>
    <row r="3430" spans="1:16" x14ac:dyDescent="0.2">
      <c r="A3430" t="s">
        <v>270</v>
      </c>
      <c r="B3430" t="s">
        <v>194</v>
      </c>
      <c r="C3430" t="s">
        <v>100</v>
      </c>
      <c r="E3430">
        <v>52.27</v>
      </c>
      <c r="F3430">
        <v>62.64</v>
      </c>
      <c r="G3430">
        <v>45.87</v>
      </c>
      <c r="H3430">
        <v>40.74</v>
      </c>
      <c r="I3430">
        <v>26.25</v>
      </c>
      <c r="J3430">
        <v>20.03</v>
      </c>
      <c r="K3430">
        <v>15.26</v>
      </c>
      <c r="L3430">
        <v>16.07</v>
      </c>
      <c r="M3430">
        <v>11.89</v>
      </c>
      <c r="N3430">
        <v>6.69</v>
      </c>
      <c r="O3430">
        <v>8.39</v>
      </c>
      <c r="P3430">
        <v>6.2</v>
      </c>
    </row>
    <row r="3431" spans="1:16" x14ac:dyDescent="0.2">
      <c r="A3431" t="s">
        <v>270</v>
      </c>
      <c r="B3431" t="s">
        <v>195</v>
      </c>
      <c r="C3431" t="s">
        <v>100</v>
      </c>
      <c r="E3431">
        <v>11.51</v>
      </c>
      <c r="F3431">
        <v>12.84</v>
      </c>
      <c r="G3431">
        <v>12.27</v>
      </c>
      <c r="H3431">
        <v>12.31</v>
      </c>
      <c r="I3431">
        <v>12.15</v>
      </c>
      <c r="J3431">
        <v>9.5299999999999994</v>
      </c>
      <c r="K3431">
        <v>7.95</v>
      </c>
      <c r="L3431">
        <v>6.82</v>
      </c>
      <c r="M3431">
        <v>5.48</v>
      </c>
      <c r="N3431">
        <v>0.96</v>
      </c>
      <c r="O3431">
        <v>0</v>
      </c>
      <c r="P3431">
        <v>0</v>
      </c>
    </row>
    <row r="3432" spans="1:16" x14ac:dyDescent="0.2">
      <c r="A3432" t="s">
        <v>270</v>
      </c>
      <c r="B3432" t="s">
        <v>196</v>
      </c>
      <c r="C3432" t="s">
        <v>100</v>
      </c>
      <c r="E3432">
        <v>23.6</v>
      </c>
      <c r="F3432">
        <v>5.09</v>
      </c>
      <c r="G3432">
        <v>5.09</v>
      </c>
      <c r="H3432">
        <v>5.1100000000000003</v>
      </c>
      <c r="I3432">
        <v>5.09</v>
      </c>
      <c r="J3432">
        <v>5.1100000000000003</v>
      </c>
      <c r="K3432">
        <v>5.09</v>
      </c>
      <c r="L3432">
        <v>5.09</v>
      </c>
      <c r="M3432">
        <v>5.09</v>
      </c>
      <c r="N3432">
        <v>5.09</v>
      </c>
      <c r="O3432">
        <v>5.1100000000000003</v>
      </c>
      <c r="P3432">
        <v>5.09</v>
      </c>
    </row>
    <row r="3433" spans="1:16" x14ac:dyDescent="0.2">
      <c r="A3433" t="s">
        <v>270</v>
      </c>
      <c r="B3433" t="s">
        <v>197</v>
      </c>
      <c r="C3433" t="s">
        <v>100</v>
      </c>
      <c r="E3433">
        <v>11.28</v>
      </c>
      <c r="F3433">
        <v>11.23</v>
      </c>
      <c r="G3433">
        <v>17.190000000000001</v>
      </c>
      <c r="H3433">
        <v>18.899999999999999</v>
      </c>
      <c r="I3433">
        <v>26.94</v>
      </c>
      <c r="J3433">
        <v>26.29</v>
      </c>
      <c r="K3433">
        <v>26.3</v>
      </c>
      <c r="L3433">
        <v>26.18</v>
      </c>
      <c r="M3433">
        <v>25.87</v>
      </c>
      <c r="N3433">
        <v>24.86</v>
      </c>
      <c r="O3433">
        <v>24.38</v>
      </c>
      <c r="P3433">
        <v>24.12</v>
      </c>
    </row>
    <row r="3434" spans="1:16" x14ac:dyDescent="0.2">
      <c r="A3434" t="s">
        <v>270</v>
      </c>
      <c r="B3434" t="s">
        <v>198</v>
      </c>
      <c r="C3434" t="s">
        <v>100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</row>
    <row r="3435" spans="1:16" x14ac:dyDescent="0.2">
      <c r="A3435" t="s">
        <v>270</v>
      </c>
      <c r="B3435" t="s">
        <v>199</v>
      </c>
      <c r="C3435" t="s">
        <v>100</v>
      </c>
      <c r="E3435">
        <v>2.4900000000000002</v>
      </c>
      <c r="F3435">
        <v>2.48</v>
      </c>
      <c r="G3435">
        <v>2.48</v>
      </c>
      <c r="H3435">
        <v>2.4900000000000002</v>
      </c>
      <c r="I3435">
        <v>2.4700000000000002</v>
      </c>
      <c r="J3435">
        <v>2.48</v>
      </c>
      <c r="K3435">
        <v>2.4700000000000002</v>
      </c>
      <c r="L3435">
        <v>2.4700000000000002</v>
      </c>
      <c r="M3435">
        <v>2.4700000000000002</v>
      </c>
      <c r="N3435">
        <v>2.23</v>
      </c>
      <c r="O3435">
        <v>2.2400000000000002</v>
      </c>
      <c r="P3435">
        <v>2.23</v>
      </c>
    </row>
    <row r="3436" spans="1:16" x14ac:dyDescent="0.2">
      <c r="A3436" t="s">
        <v>270</v>
      </c>
      <c r="B3436" t="s">
        <v>200</v>
      </c>
      <c r="C3436" t="s">
        <v>100</v>
      </c>
      <c r="E3436">
        <v>0.9</v>
      </c>
      <c r="F3436">
        <v>1.66</v>
      </c>
      <c r="G3436">
        <v>0.89</v>
      </c>
      <c r="H3436">
        <v>0.9</v>
      </c>
      <c r="I3436">
        <v>1.25</v>
      </c>
      <c r="J3436">
        <v>1.0900000000000001</v>
      </c>
      <c r="K3436">
        <v>1.28</v>
      </c>
      <c r="L3436">
        <v>0.89</v>
      </c>
      <c r="M3436">
        <v>0.86</v>
      </c>
      <c r="N3436">
        <v>0.86</v>
      </c>
      <c r="O3436">
        <v>0.86</v>
      </c>
      <c r="P3436">
        <v>0.86</v>
      </c>
    </row>
    <row r="3437" spans="1:16" x14ac:dyDescent="0.2">
      <c r="A3437" t="s">
        <v>270</v>
      </c>
      <c r="B3437" t="s">
        <v>201</v>
      </c>
      <c r="C3437" t="s">
        <v>100</v>
      </c>
      <c r="E3437">
        <v>27.19</v>
      </c>
      <c r="F3437">
        <v>27.11</v>
      </c>
      <c r="G3437">
        <v>27.11</v>
      </c>
      <c r="H3437">
        <v>27.19</v>
      </c>
      <c r="I3437">
        <v>27.11</v>
      </c>
      <c r="J3437">
        <v>27.19</v>
      </c>
      <c r="K3437">
        <v>27.11</v>
      </c>
      <c r="L3437">
        <v>27.11</v>
      </c>
      <c r="M3437">
        <v>27.11</v>
      </c>
      <c r="N3437">
        <v>27.11</v>
      </c>
      <c r="O3437">
        <v>27.19</v>
      </c>
      <c r="P3437">
        <v>27.11</v>
      </c>
    </row>
    <row r="3438" spans="1:16" x14ac:dyDescent="0.2">
      <c r="A3438" t="s">
        <v>270</v>
      </c>
      <c r="B3438" t="s">
        <v>202</v>
      </c>
      <c r="C3438" t="s">
        <v>100</v>
      </c>
      <c r="E3438">
        <v>22.23</v>
      </c>
      <c r="F3438">
        <v>22.59</v>
      </c>
      <c r="G3438">
        <v>23.66</v>
      </c>
      <c r="H3438">
        <v>24.2</v>
      </c>
      <c r="I3438">
        <v>34.979999999999997</v>
      </c>
      <c r="J3438">
        <v>38.909999999999997</v>
      </c>
      <c r="K3438">
        <v>38.69</v>
      </c>
      <c r="L3438">
        <v>38.72</v>
      </c>
      <c r="M3438">
        <v>38.28</v>
      </c>
      <c r="N3438">
        <v>37.31</v>
      </c>
      <c r="O3438">
        <v>37.049999999999997</v>
      </c>
      <c r="P3438">
        <v>36.86</v>
      </c>
    </row>
    <row r="3439" spans="1:16" x14ac:dyDescent="0.2">
      <c r="A3439" t="s">
        <v>270</v>
      </c>
      <c r="B3439" t="s">
        <v>203</v>
      </c>
      <c r="C3439" t="s">
        <v>100</v>
      </c>
      <c r="E3439">
        <v>0</v>
      </c>
      <c r="F3439">
        <v>0</v>
      </c>
      <c r="G3439">
        <v>9.73</v>
      </c>
      <c r="H3439">
        <v>16.21</v>
      </c>
      <c r="I3439">
        <v>20.54</v>
      </c>
      <c r="J3439">
        <v>19.899999999999999</v>
      </c>
      <c r="K3439">
        <v>19.940000000000001</v>
      </c>
      <c r="L3439">
        <v>27.26</v>
      </c>
      <c r="M3439">
        <v>31.13</v>
      </c>
      <c r="N3439">
        <v>33.44</v>
      </c>
      <c r="O3439">
        <v>33.18</v>
      </c>
      <c r="P3439">
        <v>33.29</v>
      </c>
    </row>
    <row r="3440" spans="1:16" x14ac:dyDescent="0.2">
      <c r="A3440" t="s">
        <v>270</v>
      </c>
      <c r="B3440" t="s">
        <v>204</v>
      </c>
      <c r="C3440" t="s">
        <v>100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10.68</v>
      </c>
      <c r="N3440">
        <v>10.43</v>
      </c>
      <c r="O3440">
        <v>10.27</v>
      </c>
      <c r="P3440">
        <v>10.050000000000001</v>
      </c>
    </row>
    <row r="3441" spans="1:16" x14ac:dyDescent="0.2">
      <c r="A3441" t="s">
        <v>270</v>
      </c>
      <c r="B3441" t="s">
        <v>205</v>
      </c>
      <c r="C3441" t="s">
        <v>100</v>
      </c>
      <c r="E3441">
        <v>60.04</v>
      </c>
      <c r="F3441">
        <v>68.569999999999993</v>
      </c>
      <c r="G3441">
        <v>74.81</v>
      </c>
      <c r="H3441">
        <v>80.13</v>
      </c>
      <c r="I3441">
        <v>82.91</v>
      </c>
      <c r="J3441">
        <v>100.02</v>
      </c>
      <c r="K3441">
        <v>107.1</v>
      </c>
      <c r="L3441">
        <v>108.45</v>
      </c>
      <c r="M3441">
        <v>104.41</v>
      </c>
      <c r="N3441">
        <v>126.58</v>
      </c>
      <c r="O3441">
        <v>133.83000000000001</v>
      </c>
      <c r="P3441">
        <v>161.21</v>
      </c>
    </row>
    <row r="3442" spans="1:16" x14ac:dyDescent="0.2">
      <c r="A3442" t="s">
        <v>270</v>
      </c>
      <c r="B3442" t="s">
        <v>206</v>
      </c>
      <c r="C3442" t="s">
        <v>100</v>
      </c>
      <c r="E3442">
        <v>29.54</v>
      </c>
      <c r="F3442">
        <v>31.54</v>
      </c>
      <c r="G3442">
        <v>33.71</v>
      </c>
      <c r="H3442">
        <v>38.340000000000003</v>
      </c>
      <c r="I3442">
        <v>42.89</v>
      </c>
      <c r="J3442">
        <v>47.7</v>
      </c>
      <c r="K3442">
        <v>49.88</v>
      </c>
      <c r="L3442">
        <v>52.14</v>
      </c>
      <c r="M3442">
        <v>54.36</v>
      </c>
      <c r="N3442">
        <v>63.11</v>
      </c>
      <c r="O3442">
        <v>65.56</v>
      </c>
      <c r="P3442">
        <v>76.78</v>
      </c>
    </row>
    <row r="3443" spans="1:16" x14ac:dyDescent="0.2">
      <c r="A3443" t="s">
        <v>270</v>
      </c>
      <c r="B3443" t="s">
        <v>343</v>
      </c>
      <c r="C3443" t="s">
        <v>100</v>
      </c>
      <c r="E3443">
        <v>-2.59</v>
      </c>
      <c r="F3443">
        <v>-2.84</v>
      </c>
      <c r="G3443">
        <v>-2.98</v>
      </c>
      <c r="H3443">
        <v>-3.12</v>
      </c>
      <c r="I3443">
        <v>-3.18</v>
      </c>
      <c r="J3443">
        <v>-4.12</v>
      </c>
      <c r="K3443">
        <v>-5.05</v>
      </c>
      <c r="L3443">
        <v>-5.36</v>
      </c>
      <c r="M3443">
        <v>-5.5</v>
      </c>
      <c r="N3443">
        <v>-7.75</v>
      </c>
      <c r="O3443">
        <v>-8.5299999999999994</v>
      </c>
      <c r="P3443">
        <v>-11.18</v>
      </c>
    </row>
    <row r="3444" spans="1:16" x14ac:dyDescent="0.2">
      <c r="A3444" t="s">
        <v>270</v>
      </c>
      <c r="B3444" t="s">
        <v>210</v>
      </c>
      <c r="C3444" t="s">
        <v>100</v>
      </c>
      <c r="E3444">
        <v>-0.5</v>
      </c>
      <c r="F3444">
        <v>-0.59</v>
      </c>
      <c r="G3444">
        <v>-1.01</v>
      </c>
      <c r="H3444">
        <v>-1.07</v>
      </c>
      <c r="I3444">
        <v>-1.56</v>
      </c>
      <c r="J3444">
        <v>-1.91</v>
      </c>
      <c r="K3444">
        <v>-1.79</v>
      </c>
      <c r="L3444">
        <v>-1.76</v>
      </c>
      <c r="M3444">
        <v>-1.75</v>
      </c>
      <c r="N3444">
        <v>-1.72</v>
      </c>
      <c r="O3444">
        <v>-1.61</v>
      </c>
      <c r="P3444">
        <v>-1.59</v>
      </c>
    </row>
    <row r="3445" spans="1:16" x14ac:dyDescent="0.2">
      <c r="A3445" t="s">
        <v>270</v>
      </c>
      <c r="B3445" t="s">
        <v>211</v>
      </c>
      <c r="C3445" t="s">
        <v>100</v>
      </c>
      <c r="E3445">
        <v>0</v>
      </c>
      <c r="F3445">
        <v>-0.08</v>
      </c>
      <c r="G3445">
        <v>-0.14000000000000001</v>
      </c>
      <c r="H3445">
        <v>-2.04</v>
      </c>
      <c r="I3445">
        <v>-2.66</v>
      </c>
      <c r="J3445">
        <v>-3.09</v>
      </c>
      <c r="K3445">
        <v>-3</v>
      </c>
      <c r="L3445">
        <v>-2.98</v>
      </c>
      <c r="M3445">
        <v>-2.86</v>
      </c>
      <c r="N3445">
        <v>-2.7</v>
      </c>
      <c r="O3445">
        <v>-2.5299999999999998</v>
      </c>
      <c r="P3445">
        <v>-2.59</v>
      </c>
    </row>
    <row r="3446" spans="1:16" x14ac:dyDescent="0.2">
      <c r="A3446" t="s">
        <v>270</v>
      </c>
      <c r="B3446" t="s">
        <v>212</v>
      </c>
      <c r="C3446" t="s">
        <v>100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</row>
    <row r="3447" spans="1:16" x14ac:dyDescent="0.2">
      <c r="A3447" t="s">
        <v>270</v>
      </c>
      <c r="B3447" t="s">
        <v>213</v>
      </c>
      <c r="C3447" t="s">
        <v>100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</row>
    <row r="3448" spans="1:16" x14ac:dyDescent="0.2">
      <c r="A3448" t="s">
        <v>270</v>
      </c>
      <c r="B3448" t="s">
        <v>344</v>
      </c>
      <c r="C3448" t="s">
        <v>100</v>
      </c>
      <c r="E3448">
        <v>12.11</v>
      </c>
      <c r="F3448">
        <v>13.04</v>
      </c>
      <c r="G3448">
        <v>15.4</v>
      </c>
      <c r="H3448">
        <v>13.17</v>
      </c>
      <c r="I3448">
        <v>10.59</v>
      </c>
      <c r="J3448">
        <v>15.17</v>
      </c>
      <c r="K3448">
        <v>19.25</v>
      </c>
      <c r="L3448">
        <v>17.77</v>
      </c>
      <c r="M3448">
        <v>21.08</v>
      </c>
      <c r="N3448">
        <v>38.33</v>
      </c>
      <c r="O3448">
        <v>39.65</v>
      </c>
      <c r="P3448">
        <v>39.5</v>
      </c>
    </row>
    <row r="3449" spans="1:16" x14ac:dyDescent="0.2">
      <c r="A3449" t="s">
        <v>270</v>
      </c>
      <c r="B3449" t="s">
        <v>345</v>
      </c>
      <c r="C3449" t="s">
        <v>100</v>
      </c>
      <c r="E3449">
        <v>-3.07</v>
      </c>
      <c r="F3449">
        <v>-1.67</v>
      </c>
      <c r="G3449">
        <v>-5.82</v>
      </c>
      <c r="H3449">
        <v>-3.46</v>
      </c>
      <c r="I3449">
        <v>-3.78</v>
      </c>
      <c r="J3449">
        <v>-6.58</v>
      </c>
      <c r="K3449">
        <v>-5.31</v>
      </c>
      <c r="L3449">
        <v>-5.56</v>
      </c>
      <c r="M3449">
        <v>-7.11</v>
      </c>
      <c r="N3449">
        <v>-11.23</v>
      </c>
      <c r="O3449">
        <v>-11.38</v>
      </c>
      <c r="P3449">
        <v>-12.61</v>
      </c>
    </row>
    <row r="3450" spans="1:16" x14ac:dyDescent="0.2">
      <c r="A3450" t="s">
        <v>270</v>
      </c>
      <c r="B3450" t="s">
        <v>272</v>
      </c>
      <c r="C3450" t="s">
        <v>100</v>
      </c>
      <c r="E3450">
        <v>0.26</v>
      </c>
      <c r="F3450">
        <v>0.31</v>
      </c>
      <c r="G3450">
        <v>3.9</v>
      </c>
      <c r="H3450">
        <v>2.21</v>
      </c>
      <c r="I3450">
        <v>6.55</v>
      </c>
      <c r="J3450">
        <v>12.97</v>
      </c>
      <c r="K3450">
        <v>13.17</v>
      </c>
      <c r="L3450">
        <v>14.47</v>
      </c>
      <c r="M3450">
        <v>20.85</v>
      </c>
      <c r="N3450">
        <v>37.909999999999997</v>
      </c>
      <c r="O3450">
        <v>46.29</v>
      </c>
      <c r="P3450">
        <v>58.62</v>
      </c>
    </row>
    <row r="3451" spans="1:16" x14ac:dyDescent="0.2">
      <c r="A3451" t="s">
        <v>270</v>
      </c>
      <c r="B3451" t="s">
        <v>346</v>
      </c>
      <c r="C3451" t="s">
        <v>100</v>
      </c>
      <c r="E3451">
        <v>9.0399999999999991</v>
      </c>
      <c r="F3451">
        <v>11.37</v>
      </c>
      <c r="G3451">
        <v>9.59</v>
      </c>
      <c r="H3451">
        <v>9.7100000000000009</v>
      </c>
      <c r="I3451">
        <v>6.82</v>
      </c>
      <c r="J3451">
        <v>8.59</v>
      </c>
      <c r="K3451">
        <v>13.94</v>
      </c>
      <c r="L3451">
        <v>12.21</v>
      </c>
      <c r="M3451">
        <v>13.97</v>
      </c>
      <c r="N3451">
        <v>27.11</v>
      </c>
      <c r="O3451">
        <v>28.27</v>
      </c>
      <c r="P3451">
        <v>26.89</v>
      </c>
    </row>
    <row r="3452" spans="1:16" x14ac:dyDescent="0.2">
      <c r="A3452" t="s">
        <v>270</v>
      </c>
      <c r="B3452" t="s">
        <v>347</v>
      </c>
      <c r="C3452" t="s">
        <v>100</v>
      </c>
      <c r="E3452">
        <v>253</v>
      </c>
      <c r="F3452">
        <v>255.29</v>
      </c>
      <c r="G3452">
        <v>264.08</v>
      </c>
      <c r="H3452">
        <v>273.45999999999998</v>
      </c>
      <c r="I3452">
        <v>285.77999999999997</v>
      </c>
      <c r="J3452">
        <v>304.27999999999997</v>
      </c>
      <c r="K3452">
        <v>310.45999999999998</v>
      </c>
      <c r="L3452">
        <v>318.88</v>
      </c>
      <c r="M3452">
        <v>328.61</v>
      </c>
      <c r="N3452">
        <v>364.83</v>
      </c>
      <c r="O3452">
        <v>375.04</v>
      </c>
      <c r="P3452">
        <v>407.95</v>
      </c>
    </row>
    <row r="3453" spans="1:16" x14ac:dyDescent="0.2">
      <c r="A3453" t="s">
        <v>272</v>
      </c>
      <c r="B3453" t="s">
        <v>202</v>
      </c>
      <c r="C3453" t="s">
        <v>100</v>
      </c>
      <c r="E3453">
        <v>0.08</v>
      </c>
      <c r="F3453">
        <v>0.08</v>
      </c>
      <c r="G3453">
        <v>0.83</v>
      </c>
      <c r="H3453">
        <v>0.36</v>
      </c>
      <c r="I3453">
        <v>1.81</v>
      </c>
      <c r="J3453">
        <v>2.57</v>
      </c>
      <c r="K3453">
        <v>2.68</v>
      </c>
      <c r="L3453">
        <v>2.65</v>
      </c>
      <c r="M3453">
        <v>3.08</v>
      </c>
      <c r="N3453">
        <v>4.0599999999999996</v>
      </c>
      <c r="O3453">
        <v>4.43</v>
      </c>
      <c r="P3453">
        <v>4.5</v>
      </c>
    </row>
    <row r="3454" spans="1:16" x14ac:dyDescent="0.2">
      <c r="A3454" t="s">
        <v>272</v>
      </c>
      <c r="B3454" t="s">
        <v>203</v>
      </c>
      <c r="C3454" t="s">
        <v>100</v>
      </c>
      <c r="E3454">
        <v>0</v>
      </c>
      <c r="F3454">
        <v>0</v>
      </c>
      <c r="G3454">
        <v>0.43</v>
      </c>
      <c r="H3454">
        <v>0.48</v>
      </c>
      <c r="I3454">
        <v>1.03</v>
      </c>
      <c r="J3454">
        <v>1.73</v>
      </c>
      <c r="K3454">
        <v>1.63</v>
      </c>
      <c r="L3454">
        <v>1.97</v>
      </c>
      <c r="M3454">
        <v>2.42</v>
      </c>
      <c r="N3454">
        <v>4.16</v>
      </c>
      <c r="O3454">
        <v>4.5199999999999996</v>
      </c>
      <c r="P3454">
        <v>4.3</v>
      </c>
    </row>
    <row r="3455" spans="1:16" x14ac:dyDescent="0.2">
      <c r="A3455" t="s">
        <v>272</v>
      </c>
      <c r="B3455" t="s">
        <v>204</v>
      </c>
      <c r="C3455" t="s">
        <v>100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1.45</v>
      </c>
      <c r="N3455">
        <v>1.71</v>
      </c>
      <c r="O3455">
        <v>1.9</v>
      </c>
      <c r="P3455">
        <v>2.08</v>
      </c>
    </row>
    <row r="3456" spans="1:16" x14ac:dyDescent="0.2">
      <c r="A3456" t="s">
        <v>272</v>
      </c>
      <c r="B3456" t="s">
        <v>205</v>
      </c>
      <c r="C3456" t="s">
        <v>100</v>
      </c>
      <c r="E3456">
        <v>0.18</v>
      </c>
      <c r="F3456">
        <v>0.23</v>
      </c>
      <c r="G3456">
        <v>2.65</v>
      </c>
      <c r="H3456">
        <v>1.38</v>
      </c>
      <c r="I3456">
        <v>3.71</v>
      </c>
      <c r="J3456">
        <v>8.67</v>
      </c>
      <c r="K3456">
        <v>8.86</v>
      </c>
      <c r="L3456">
        <v>9.85</v>
      </c>
      <c r="M3456">
        <v>13.89</v>
      </c>
      <c r="N3456">
        <v>27.98</v>
      </c>
      <c r="O3456">
        <v>35.44</v>
      </c>
      <c r="P3456">
        <v>47.74</v>
      </c>
    </row>
    <row r="3457" spans="1:16" x14ac:dyDescent="0.2">
      <c r="A3457" t="s">
        <v>259</v>
      </c>
      <c r="B3457" t="s">
        <v>348</v>
      </c>
      <c r="C3457" t="s">
        <v>100</v>
      </c>
      <c r="E3457">
        <v>0.91</v>
      </c>
      <c r="F3457">
        <v>0.86</v>
      </c>
      <c r="G3457">
        <v>1.21</v>
      </c>
      <c r="H3457">
        <v>1.49</v>
      </c>
      <c r="I3457">
        <v>1.35</v>
      </c>
      <c r="J3457">
        <v>0.94</v>
      </c>
      <c r="K3457">
        <v>0.57999999999999996</v>
      </c>
      <c r="L3457">
        <v>0.56000000000000005</v>
      </c>
      <c r="M3457">
        <v>1.26</v>
      </c>
      <c r="N3457">
        <v>1.1499999999999999</v>
      </c>
      <c r="O3457">
        <v>1.17</v>
      </c>
      <c r="P3457">
        <v>4.9800000000000004</v>
      </c>
    </row>
    <row r="3458" spans="1:16" x14ac:dyDescent="0.2">
      <c r="A3458" t="s">
        <v>259</v>
      </c>
      <c r="B3458" t="s">
        <v>261</v>
      </c>
      <c r="C3458" t="s">
        <v>100</v>
      </c>
      <c r="D3458">
        <v>922666</v>
      </c>
      <c r="E3458">
        <v>49021</v>
      </c>
      <c r="F3458">
        <v>51293</v>
      </c>
      <c r="G3458">
        <v>49093</v>
      </c>
      <c r="H3458">
        <v>50348</v>
      </c>
      <c r="I3458">
        <v>52081</v>
      </c>
      <c r="J3458">
        <v>53345</v>
      </c>
      <c r="K3458">
        <v>55518</v>
      </c>
      <c r="L3458">
        <v>56005</v>
      </c>
      <c r="M3458">
        <v>54677</v>
      </c>
      <c r="N3458">
        <v>57559</v>
      </c>
      <c r="O3458">
        <v>58617</v>
      </c>
      <c r="P3458">
        <v>62511</v>
      </c>
    </row>
    <row r="3459" spans="1:16" x14ac:dyDescent="0.2">
      <c r="A3459" t="s">
        <v>259</v>
      </c>
      <c r="B3459" t="s">
        <v>178</v>
      </c>
      <c r="C3459" t="s">
        <v>100</v>
      </c>
      <c r="D3459">
        <v>854509</v>
      </c>
      <c r="E3459">
        <v>46475</v>
      </c>
      <c r="F3459">
        <v>48551</v>
      </c>
      <c r="G3459">
        <v>46258</v>
      </c>
      <c r="H3459">
        <v>47086</v>
      </c>
      <c r="I3459">
        <v>48414</v>
      </c>
      <c r="J3459">
        <v>49310</v>
      </c>
      <c r="K3459">
        <v>51318</v>
      </c>
      <c r="L3459">
        <v>51658</v>
      </c>
      <c r="M3459">
        <v>50197</v>
      </c>
      <c r="N3459">
        <v>53142</v>
      </c>
      <c r="O3459">
        <v>54074</v>
      </c>
      <c r="P3459">
        <v>57390</v>
      </c>
    </row>
    <row r="3460" spans="1:16" x14ac:dyDescent="0.2">
      <c r="A3460" t="s">
        <v>259</v>
      </c>
      <c r="B3460" t="s">
        <v>349</v>
      </c>
      <c r="C3460" t="s">
        <v>100</v>
      </c>
      <c r="E3460">
        <v>0</v>
      </c>
      <c r="F3460">
        <v>0</v>
      </c>
      <c r="G3460">
        <v>0</v>
      </c>
      <c r="H3460">
        <v>13</v>
      </c>
      <c r="I3460">
        <v>14</v>
      </c>
      <c r="J3460">
        <v>14</v>
      </c>
      <c r="K3460">
        <v>14</v>
      </c>
      <c r="L3460">
        <v>14</v>
      </c>
      <c r="M3460">
        <v>17</v>
      </c>
      <c r="N3460">
        <v>36</v>
      </c>
      <c r="O3460">
        <v>47</v>
      </c>
      <c r="P3460">
        <v>58</v>
      </c>
    </row>
    <row r="3461" spans="1:16" x14ac:dyDescent="0.2">
      <c r="A3461" t="s">
        <v>350</v>
      </c>
      <c r="B3461" t="s">
        <v>193</v>
      </c>
      <c r="C3461" t="s">
        <v>100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</row>
    <row r="3462" spans="1:16" x14ac:dyDescent="0.2">
      <c r="A3462" t="s">
        <v>350</v>
      </c>
      <c r="B3462" t="s">
        <v>351</v>
      </c>
      <c r="C3462" t="s">
        <v>100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</row>
    <row r="3463" spans="1:16" x14ac:dyDescent="0.2">
      <c r="A3463" t="s">
        <v>350</v>
      </c>
      <c r="B3463" t="s">
        <v>352</v>
      </c>
      <c r="C3463" t="s">
        <v>100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</row>
    <row r="3464" spans="1:16" x14ac:dyDescent="0.2">
      <c r="A3464" t="s">
        <v>350</v>
      </c>
      <c r="B3464" t="s">
        <v>195</v>
      </c>
      <c r="C3464" t="s">
        <v>100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</row>
    <row r="3465" spans="1:16" x14ac:dyDescent="0.2">
      <c r="A3465" t="s">
        <v>350</v>
      </c>
      <c r="B3465" t="s">
        <v>196</v>
      </c>
      <c r="C3465" t="s">
        <v>100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</row>
    <row r="3466" spans="1:16" x14ac:dyDescent="0.2">
      <c r="A3466" t="s">
        <v>350</v>
      </c>
      <c r="B3466" t="s">
        <v>197</v>
      </c>
      <c r="C3466" t="s">
        <v>100</v>
      </c>
      <c r="E3466">
        <v>0</v>
      </c>
      <c r="F3466">
        <v>0</v>
      </c>
      <c r="G3466">
        <v>397</v>
      </c>
      <c r="H3466">
        <v>470</v>
      </c>
      <c r="I3466">
        <v>1025</v>
      </c>
      <c r="J3466">
        <v>1025</v>
      </c>
      <c r="K3466">
        <v>1025</v>
      </c>
      <c r="L3466">
        <v>1025</v>
      </c>
      <c r="M3466">
        <v>1025</v>
      </c>
      <c r="N3466">
        <v>1025</v>
      </c>
      <c r="O3466">
        <v>1025</v>
      </c>
      <c r="P3466">
        <v>1025</v>
      </c>
    </row>
    <row r="3467" spans="1:16" x14ac:dyDescent="0.2">
      <c r="A3467" t="s">
        <v>350</v>
      </c>
      <c r="B3467" t="s">
        <v>198</v>
      </c>
      <c r="C3467" t="s">
        <v>100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</row>
    <row r="3468" spans="1:16" x14ac:dyDescent="0.2">
      <c r="A3468" t="s">
        <v>350</v>
      </c>
      <c r="B3468" t="s">
        <v>199</v>
      </c>
      <c r="C3468" t="s">
        <v>100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</row>
    <row r="3469" spans="1:16" x14ac:dyDescent="0.2">
      <c r="A3469" t="s">
        <v>350</v>
      </c>
      <c r="B3469" t="s">
        <v>200</v>
      </c>
      <c r="C3469" t="s">
        <v>100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</row>
    <row r="3470" spans="1:16" x14ac:dyDescent="0.2">
      <c r="A3470" t="s">
        <v>350</v>
      </c>
      <c r="B3470" t="s">
        <v>201</v>
      </c>
      <c r="C3470" t="s">
        <v>100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</row>
    <row r="3471" spans="1:16" x14ac:dyDescent="0.2">
      <c r="A3471" t="s">
        <v>350</v>
      </c>
      <c r="B3471" t="s">
        <v>202</v>
      </c>
      <c r="C3471" t="s">
        <v>100</v>
      </c>
      <c r="E3471">
        <v>41</v>
      </c>
      <c r="F3471">
        <v>53</v>
      </c>
      <c r="G3471">
        <v>134</v>
      </c>
      <c r="H3471">
        <v>134</v>
      </c>
      <c r="I3471">
        <v>738</v>
      </c>
      <c r="J3471">
        <v>930</v>
      </c>
      <c r="K3471">
        <v>930</v>
      </c>
      <c r="L3471">
        <v>930</v>
      </c>
      <c r="M3471">
        <v>930</v>
      </c>
      <c r="N3471">
        <v>930</v>
      </c>
      <c r="O3471">
        <v>930</v>
      </c>
      <c r="P3471">
        <v>930</v>
      </c>
    </row>
    <row r="3472" spans="1:16" x14ac:dyDescent="0.2">
      <c r="A3472" t="s">
        <v>350</v>
      </c>
      <c r="B3472" t="s">
        <v>203</v>
      </c>
      <c r="C3472" t="s">
        <v>100</v>
      </c>
      <c r="E3472">
        <v>0</v>
      </c>
      <c r="F3472">
        <v>0</v>
      </c>
      <c r="G3472">
        <v>439</v>
      </c>
      <c r="H3472">
        <v>702</v>
      </c>
      <c r="I3472">
        <v>882</v>
      </c>
      <c r="J3472">
        <v>882</v>
      </c>
      <c r="K3472">
        <v>882</v>
      </c>
      <c r="L3472">
        <v>1145</v>
      </c>
      <c r="M3472">
        <v>1312</v>
      </c>
      <c r="N3472">
        <v>1463</v>
      </c>
      <c r="O3472">
        <v>1463</v>
      </c>
      <c r="P3472">
        <v>1463</v>
      </c>
    </row>
    <row r="3473" spans="1:17" x14ac:dyDescent="0.2">
      <c r="A3473" t="s">
        <v>350</v>
      </c>
      <c r="B3473" t="s">
        <v>204</v>
      </c>
      <c r="C3473" t="s">
        <v>100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</row>
    <row r="3474" spans="1:17" x14ac:dyDescent="0.2">
      <c r="A3474" t="s">
        <v>350</v>
      </c>
      <c r="B3474" t="s">
        <v>205</v>
      </c>
      <c r="C3474" t="s">
        <v>100</v>
      </c>
      <c r="E3474">
        <v>244</v>
      </c>
      <c r="F3474">
        <v>495</v>
      </c>
      <c r="G3474">
        <v>744</v>
      </c>
      <c r="H3474">
        <v>847</v>
      </c>
      <c r="I3474">
        <v>978</v>
      </c>
      <c r="J3474">
        <v>1462</v>
      </c>
      <c r="K3474">
        <v>1624</v>
      </c>
      <c r="L3474">
        <v>1665</v>
      </c>
      <c r="M3474">
        <v>1665</v>
      </c>
      <c r="N3474">
        <v>2067</v>
      </c>
      <c r="O3474">
        <v>2199</v>
      </c>
      <c r="P3474">
        <v>2629</v>
      </c>
    </row>
    <row r="3475" spans="1:17" x14ac:dyDescent="0.2">
      <c r="A3475" t="s">
        <v>350</v>
      </c>
      <c r="B3475" t="s">
        <v>206</v>
      </c>
      <c r="C3475" t="s">
        <v>100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</row>
    <row r="3476" spans="1:17" x14ac:dyDescent="0.2">
      <c r="A3476" t="s">
        <v>350</v>
      </c>
      <c r="B3476" t="s">
        <v>207</v>
      </c>
      <c r="C3476" t="s">
        <v>100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</row>
    <row r="3477" spans="1:17" x14ac:dyDescent="0.2">
      <c r="A3477" t="s">
        <v>350</v>
      </c>
      <c r="B3477" t="s">
        <v>208</v>
      </c>
      <c r="C3477" t="s">
        <v>100</v>
      </c>
      <c r="E3477">
        <v>677</v>
      </c>
      <c r="F3477">
        <v>707</v>
      </c>
      <c r="G3477">
        <v>707</v>
      </c>
      <c r="H3477">
        <v>772</v>
      </c>
      <c r="I3477">
        <v>772</v>
      </c>
      <c r="J3477">
        <v>772</v>
      </c>
      <c r="K3477">
        <v>772</v>
      </c>
      <c r="L3477">
        <v>772</v>
      </c>
      <c r="M3477">
        <v>772</v>
      </c>
      <c r="N3477">
        <v>772</v>
      </c>
      <c r="O3477">
        <v>772</v>
      </c>
      <c r="P3477">
        <v>772</v>
      </c>
    </row>
    <row r="3478" spans="1:17" x14ac:dyDescent="0.2">
      <c r="A3478" t="s">
        <v>350</v>
      </c>
      <c r="B3478" t="s">
        <v>209</v>
      </c>
      <c r="C3478" t="s">
        <v>100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378</v>
      </c>
      <c r="K3478">
        <v>742</v>
      </c>
      <c r="L3478">
        <v>847</v>
      </c>
      <c r="M3478">
        <v>940</v>
      </c>
      <c r="N3478">
        <v>1792</v>
      </c>
      <c r="O3478">
        <v>2069</v>
      </c>
      <c r="P3478">
        <v>2856</v>
      </c>
    </row>
    <row r="3479" spans="1:17" x14ac:dyDescent="0.2">
      <c r="A3479" t="s">
        <v>350</v>
      </c>
      <c r="B3479" t="s">
        <v>210</v>
      </c>
      <c r="C3479" t="s">
        <v>100</v>
      </c>
      <c r="E3479">
        <v>0</v>
      </c>
      <c r="F3479">
        <v>0</v>
      </c>
      <c r="G3479">
        <v>0</v>
      </c>
      <c r="H3479">
        <v>100</v>
      </c>
      <c r="I3479">
        <v>100</v>
      </c>
      <c r="J3479">
        <v>100</v>
      </c>
      <c r="K3479">
        <v>100</v>
      </c>
      <c r="L3479">
        <v>100</v>
      </c>
      <c r="M3479">
        <v>100</v>
      </c>
      <c r="N3479">
        <v>100</v>
      </c>
      <c r="O3479">
        <v>100</v>
      </c>
      <c r="P3479">
        <v>100</v>
      </c>
    </row>
    <row r="3480" spans="1:17" x14ac:dyDescent="0.2">
      <c r="A3480" t="s">
        <v>350</v>
      </c>
      <c r="B3480" t="s">
        <v>211</v>
      </c>
      <c r="C3480" t="s">
        <v>100</v>
      </c>
      <c r="E3480">
        <v>0</v>
      </c>
      <c r="F3480">
        <v>38</v>
      </c>
      <c r="G3480">
        <v>38</v>
      </c>
      <c r="H3480">
        <v>569</v>
      </c>
      <c r="I3480">
        <v>569</v>
      </c>
      <c r="J3480">
        <v>569</v>
      </c>
      <c r="K3480">
        <v>569</v>
      </c>
      <c r="L3480">
        <v>569</v>
      </c>
      <c r="M3480">
        <v>569</v>
      </c>
      <c r="N3480">
        <v>569</v>
      </c>
      <c r="O3480">
        <v>569</v>
      </c>
      <c r="P3480">
        <v>569</v>
      </c>
    </row>
    <row r="3481" spans="1:17" x14ac:dyDescent="0.2">
      <c r="A3481" t="s">
        <v>350</v>
      </c>
      <c r="B3481" t="s">
        <v>212</v>
      </c>
      <c r="C3481" t="s">
        <v>100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</row>
    <row r="3482" spans="1:17" x14ac:dyDescent="0.2">
      <c r="A3482" t="s">
        <v>350</v>
      </c>
      <c r="B3482" t="s">
        <v>213</v>
      </c>
      <c r="C3482" t="s">
        <v>100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</row>
    <row r="3483" spans="1:17" x14ac:dyDescent="0.2">
      <c r="A3483" t="s">
        <v>350</v>
      </c>
      <c r="B3483" t="s">
        <v>342</v>
      </c>
      <c r="C3483" t="s">
        <v>100</v>
      </c>
      <c r="E3483">
        <v>963</v>
      </c>
      <c r="F3483">
        <v>1293</v>
      </c>
      <c r="G3483">
        <v>2459</v>
      </c>
      <c r="H3483">
        <v>3595</v>
      </c>
      <c r="I3483">
        <v>5065</v>
      </c>
      <c r="J3483">
        <v>6120</v>
      </c>
      <c r="K3483">
        <v>6646</v>
      </c>
      <c r="L3483">
        <v>7054</v>
      </c>
      <c r="M3483">
        <v>7315</v>
      </c>
      <c r="N3483">
        <v>8720</v>
      </c>
      <c r="O3483">
        <v>9128</v>
      </c>
      <c r="P3483">
        <v>10345</v>
      </c>
    </row>
    <row r="3484" spans="1:17" x14ac:dyDescent="0.2">
      <c r="A3484" t="s">
        <v>230</v>
      </c>
      <c r="B3484" t="s">
        <v>353</v>
      </c>
      <c r="C3484" t="s">
        <v>100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1</v>
      </c>
      <c r="Q3484">
        <v>10360</v>
      </c>
    </row>
    <row r="3485" spans="1:17" x14ac:dyDescent="0.2">
      <c r="A3485" t="s">
        <v>230</v>
      </c>
      <c r="B3485" t="s">
        <v>354</v>
      </c>
      <c r="C3485" t="s">
        <v>100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1</v>
      </c>
      <c r="Q3485">
        <v>11010</v>
      </c>
    </row>
    <row r="3486" spans="1:17" x14ac:dyDescent="0.2">
      <c r="A3486" t="s">
        <v>230</v>
      </c>
      <c r="B3486" t="s">
        <v>355</v>
      </c>
      <c r="C3486" t="s">
        <v>100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1</v>
      </c>
      <c r="Q3486">
        <v>2680</v>
      </c>
    </row>
    <row r="3487" spans="1:17" x14ac:dyDescent="0.2">
      <c r="A3487" t="s">
        <v>230</v>
      </c>
      <c r="B3487" t="s">
        <v>356</v>
      </c>
      <c r="C3487" t="s">
        <v>100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0.62</v>
      </c>
      <c r="L3487">
        <v>0.62</v>
      </c>
      <c r="M3487">
        <v>0.62</v>
      </c>
      <c r="N3487">
        <v>0.62</v>
      </c>
      <c r="O3487">
        <v>0.62</v>
      </c>
      <c r="P3487">
        <v>1</v>
      </c>
      <c r="Q3487">
        <v>4875</v>
      </c>
    </row>
    <row r="3488" spans="1:17" x14ac:dyDescent="0.2">
      <c r="A3488" t="s">
        <v>340</v>
      </c>
      <c r="B3488" t="s">
        <v>193</v>
      </c>
      <c r="C3488" t="s">
        <v>81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</row>
    <row r="3489" spans="1:16" x14ac:dyDescent="0.2">
      <c r="A3489" t="s">
        <v>340</v>
      </c>
      <c r="B3489" t="s">
        <v>194</v>
      </c>
      <c r="C3489" t="s">
        <v>81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 x14ac:dyDescent="0.2">
      <c r="A3490" t="s">
        <v>340</v>
      </c>
      <c r="B3490" t="s">
        <v>195</v>
      </c>
      <c r="C3490" t="s">
        <v>81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 x14ac:dyDescent="0.2">
      <c r="A3491" t="s">
        <v>340</v>
      </c>
      <c r="B3491" t="s">
        <v>196</v>
      </c>
      <c r="C3491" t="s">
        <v>81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</row>
    <row r="3492" spans="1:16" x14ac:dyDescent="0.2">
      <c r="A3492" t="s">
        <v>340</v>
      </c>
      <c r="B3492" t="s">
        <v>197</v>
      </c>
      <c r="C3492" t="s">
        <v>81</v>
      </c>
      <c r="E3492">
        <v>0</v>
      </c>
      <c r="F3492">
        <v>0</v>
      </c>
      <c r="G3492">
        <v>0.78</v>
      </c>
      <c r="H3492">
        <v>1.8</v>
      </c>
      <c r="I3492">
        <v>1.8</v>
      </c>
      <c r="J3492">
        <v>1.8</v>
      </c>
      <c r="K3492">
        <v>1.8</v>
      </c>
      <c r="L3492">
        <v>1.8</v>
      </c>
      <c r="M3492">
        <v>1.8</v>
      </c>
      <c r="N3492">
        <v>1.8</v>
      </c>
      <c r="O3492">
        <v>1.8</v>
      </c>
      <c r="P3492">
        <v>1.8</v>
      </c>
    </row>
    <row r="3493" spans="1:16" x14ac:dyDescent="0.2">
      <c r="A3493" t="s">
        <v>340</v>
      </c>
      <c r="B3493" t="s">
        <v>198</v>
      </c>
      <c r="C3493" t="s">
        <v>81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 x14ac:dyDescent="0.2">
      <c r="A3494" t="s">
        <v>340</v>
      </c>
      <c r="B3494" t="s">
        <v>199</v>
      </c>
      <c r="C3494" t="s">
        <v>81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 x14ac:dyDescent="0.2">
      <c r="A3495" t="s">
        <v>340</v>
      </c>
      <c r="B3495" t="s">
        <v>200</v>
      </c>
      <c r="C3495" t="s">
        <v>81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 x14ac:dyDescent="0.2">
      <c r="A3496" t="s">
        <v>340</v>
      </c>
      <c r="B3496" t="s">
        <v>201</v>
      </c>
      <c r="C3496" t="s">
        <v>81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</row>
    <row r="3497" spans="1:16" x14ac:dyDescent="0.2">
      <c r="A3497" t="s">
        <v>340</v>
      </c>
      <c r="B3497" t="s">
        <v>202</v>
      </c>
      <c r="C3497" t="s">
        <v>81</v>
      </c>
      <c r="E3497">
        <v>0.31</v>
      </c>
      <c r="F3497">
        <v>0.32</v>
      </c>
      <c r="G3497">
        <v>0.32</v>
      </c>
      <c r="H3497">
        <v>0.32</v>
      </c>
      <c r="I3497">
        <v>2</v>
      </c>
      <c r="J3497">
        <v>2</v>
      </c>
      <c r="K3497">
        <v>2</v>
      </c>
      <c r="L3497">
        <v>2</v>
      </c>
      <c r="M3497">
        <v>2</v>
      </c>
      <c r="N3497">
        <v>2</v>
      </c>
      <c r="O3497">
        <v>2</v>
      </c>
      <c r="P3497">
        <v>2</v>
      </c>
    </row>
    <row r="3498" spans="1:16" x14ac:dyDescent="0.2">
      <c r="A3498" t="s">
        <v>340</v>
      </c>
      <c r="B3498" t="s">
        <v>203</v>
      </c>
      <c r="C3498" t="s">
        <v>81</v>
      </c>
      <c r="E3498">
        <v>0</v>
      </c>
      <c r="F3498">
        <v>0</v>
      </c>
      <c r="G3498">
        <v>0</v>
      </c>
      <c r="H3498">
        <v>1.59</v>
      </c>
      <c r="I3498">
        <v>4.32</v>
      </c>
      <c r="J3498">
        <v>4.32</v>
      </c>
      <c r="K3498">
        <v>4.32</v>
      </c>
      <c r="L3498">
        <v>5</v>
      </c>
      <c r="M3498">
        <v>5</v>
      </c>
      <c r="N3498">
        <v>5</v>
      </c>
      <c r="O3498">
        <v>5</v>
      </c>
      <c r="P3498">
        <v>5</v>
      </c>
    </row>
    <row r="3499" spans="1:16" x14ac:dyDescent="0.2">
      <c r="A3499" t="s">
        <v>340</v>
      </c>
      <c r="B3499" t="s">
        <v>204</v>
      </c>
      <c r="C3499" t="s">
        <v>81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3</v>
      </c>
      <c r="N3499">
        <v>3</v>
      </c>
      <c r="O3499">
        <v>3</v>
      </c>
      <c r="P3499">
        <v>3</v>
      </c>
    </row>
    <row r="3500" spans="1:16" x14ac:dyDescent="0.2">
      <c r="A3500" t="s">
        <v>340</v>
      </c>
      <c r="B3500" t="s">
        <v>205</v>
      </c>
      <c r="C3500" t="s">
        <v>81</v>
      </c>
      <c r="E3500">
        <v>3</v>
      </c>
      <c r="F3500">
        <v>6</v>
      </c>
      <c r="G3500">
        <v>9</v>
      </c>
      <c r="H3500">
        <v>14.62</v>
      </c>
      <c r="I3500">
        <v>21.88</v>
      </c>
      <c r="J3500">
        <v>27.51</v>
      </c>
      <c r="K3500">
        <v>29.84</v>
      </c>
      <c r="L3500">
        <v>33.03</v>
      </c>
      <c r="M3500">
        <v>33.03</v>
      </c>
      <c r="N3500">
        <v>45.64</v>
      </c>
      <c r="O3500">
        <v>49.5</v>
      </c>
      <c r="P3500">
        <v>82.99</v>
      </c>
    </row>
    <row r="3501" spans="1:16" x14ac:dyDescent="0.2">
      <c r="A3501" t="s">
        <v>340</v>
      </c>
      <c r="B3501" t="s">
        <v>206</v>
      </c>
      <c r="C3501" t="s">
        <v>81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</row>
    <row r="3502" spans="1:16" x14ac:dyDescent="0.2">
      <c r="A3502" t="s">
        <v>340</v>
      </c>
      <c r="B3502" t="s">
        <v>207</v>
      </c>
      <c r="C3502" t="s">
        <v>81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</row>
    <row r="3503" spans="1:16" x14ac:dyDescent="0.2">
      <c r="A3503" t="s">
        <v>340</v>
      </c>
      <c r="B3503" t="s">
        <v>208</v>
      </c>
      <c r="C3503" t="s">
        <v>81</v>
      </c>
      <c r="E3503">
        <v>4.3499999999999996</v>
      </c>
      <c r="F3503">
        <v>4.7</v>
      </c>
      <c r="G3503">
        <v>6</v>
      </c>
      <c r="H3503">
        <v>7.8</v>
      </c>
      <c r="I3503">
        <v>7.8</v>
      </c>
      <c r="J3503">
        <v>7.8</v>
      </c>
      <c r="K3503">
        <v>7.8</v>
      </c>
      <c r="L3503">
        <v>7.8</v>
      </c>
      <c r="M3503">
        <v>7.8</v>
      </c>
      <c r="N3503">
        <v>16.350000000000001</v>
      </c>
      <c r="O3503">
        <v>17.579999999999998</v>
      </c>
      <c r="P3503">
        <v>17.579999999999998</v>
      </c>
    </row>
    <row r="3504" spans="1:16" x14ac:dyDescent="0.2">
      <c r="A3504" t="s">
        <v>340</v>
      </c>
      <c r="B3504" t="s">
        <v>209</v>
      </c>
      <c r="C3504" t="s">
        <v>81</v>
      </c>
      <c r="E3504">
        <v>0</v>
      </c>
      <c r="F3504">
        <v>0</v>
      </c>
      <c r="G3504">
        <v>0</v>
      </c>
      <c r="H3504">
        <v>0</v>
      </c>
      <c r="I3504">
        <v>2.5099999999999998</v>
      </c>
      <c r="J3504">
        <v>7.06</v>
      </c>
      <c r="K3504">
        <v>9.35</v>
      </c>
      <c r="L3504">
        <v>10.3</v>
      </c>
      <c r="M3504">
        <v>10.3</v>
      </c>
      <c r="N3504">
        <v>13.51</v>
      </c>
      <c r="O3504">
        <v>15.35</v>
      </c>
      <c r="P3504">
        <v>30.38</v>
      </c>
    </row>
    <row r="3505" spans="1:16" x14ac:dyDescent="0.2">
      <c r="A3505" t="s">
        <v>340</v>
      </c>
      <c r="B3505" t="s">
        <v>210</v>
      </c>
      <c r="C3505" t="s">
        <v>81</v>
      </c>
      <c r="E3505">
        <v>0</v>
      </c>
      <c r="F3505">
        <v>0</v>
      </c>
      <c r="G3505">
        <v>0</v>
      </c>
      <c r="H3505">
        <v>0.5</v>
      </c>
      <c r="I3505">
        <v>0.5</v>
      </c>
      <c r="J3505">
        <v>0.5</v>
      </c>
      <c r="K3505">
        <v>0.5</v>
      </c>
      <c r="L3505">
        <v>0.5</v>
      </c>
      <c r="M3505">
        <v>0.5</v>
      </c>
      <c r="N3505">
        <v>0.5</v>
      </c>
      <c r="O3505">
        <v>0.5</v>
      </c>
      <c r="P3505">
        <v>0.5</v>
      </c>
    </row>
    <row r="3506" spans="1:16" x14ac:dyDescent="0.2">
      <c r="A3506" t="s">
        <v>340</v>
      </c>
      <c r="B3506" t="s">
        <v>211</v>
      </c>
      <c r="C3506" t="s">
        <v>81</v>
      </c>
      <c r="E3506">
        <v>0</v>
      </c>
      <c r="F3506">
        <v>0</v>
      </c>
      <c r="G3506">
        <v>0</v>
      </c>
      <c r="H3506">
        <v>0.5</v>
      </c>
      <c r="I3506">
        <v>0.5</v>
      </c>
      <c r="J3506">
        <v>0.5</v>
      </c>
      <c r="K3506">
        <v>0.5</v>
      </c>
      <c r="L3506">
        <v>0.5</v>
      </c>
      <c r="M3506">
        <v>0.5</v>
      </c>
      <c r="N3506">
        <v>0.5</v>
      </c>
      <c r="O3506">
        <v>0.5</v>
      </c>
      <c r="P3506">
        <v>0.5</v>
      </c>
    </row>
    <row r="3507" spans="1:16" x14ac:dyDescent="0.2">
      <c r="A3507" t="s">
        <v>340</v>
      </c>
      <c r="B3507" t="s">
        <v>212</v>
      </c>
      <c r="C3507" t="s">
        <v>81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</row>
    <row r="3508" spans="1:16" x14ac:dyDescent="0.2">
      <c r="A3508" t="s">
        <v>340</v>
      </c>
      <c r="B3508" t="s">
        <v>213</v>
      </c>
      <c r="C3508" t="s">
        <v>81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</row>
    <row r="3509" spans="1:16" x14ac:dyDescent="0.2">
      <c r="A3509" t="s">
        <v>340</v>
      </c>
      <c r="B3509" t="s">
        <v>218</v>
      </c>
      <c r="C3509" t="s">
        <v>81</v>
      </c>
      <c r="E3509">
        <v>-0.56999999999999995</v>
      </c>
      <c r="F3509">
        <v>-0.56999999999999995</v>
      </c>
      <c r="G3509">
        <v>-1.9</v>
      </c>
      <c r="H3509">
        <v>-2.34</v>
      </c>
      <c r="I3509">
        <v>-2.34</v>
      </c>
      <c r="J3509">
        <v>-2.34</v>
      </c>
      <c r="K3509">
        <v>-2.34</v>
      </c>
      <c r="L3509">
        <v>-2.34</v>
      </c>
      <c r="M3509">
        <v>-2.34</v>
      </c>
      <c r="N3509">
        <v>-2.34</v>
      </c>
      <c r="O3509">
        <v>-2.34</v>
      </c>
      <c r="P3509">
        <v>-6.11</v>
      </c>
    </row>
    <row r="3510" spans="1:16" x14ac:dyDescent="0.2">
      <c r="A3510" t="s">
        <v>340</v>
      </c>
      <c r="B3510" t="s">
        <v>342</v>
      </c>
      <c r="C3510" t="s">
        <v>81</v>
      </c>
      <c r="E3510">
        <v>7.09</v>
      </c>
      <c r="F3510">
        <v>10.45</v>
      </c>
      <c r="G3510">
        <v>14.21</v>
      </c>
      <c r="H3510">
        <v>24.8</v>
      </c>
      <c r="I3510">
        <v>38.99</v>
      </c>
      <c r="J3510">
        <v>49.16</v>
      </c>
      <c r="K3510">
        <v>53.77</v>
      </c>
      <c r="L3510">
        <v>58.59</v>
      </c>
      <c r="M3510">
        <v>61.59</v>
      </c>
      <c r="N3510">
        <v>85.97</v>
      </c>
      <c r="O3510">
        <v>92.89</v>
      </c>
      <c r="P3510">
        <v>137.63999999999999</v>
      </c>
    </row>
    <row r="3511" spans="1:16" x14ac:dyDescent="0.2">
      <c r="A3511" t="s">
        <v>266</v>
      </c>
      <c r="B3511" t="s">
        <v>267</v>
      </c>
      <c r="C3511" t="s">
        <v>81</v>
      </c>
      <c r="E3511">
        <v>202.31</v>
      </c>
      <c r="F3511">
        <v>204.45</v>
      </c>
      <c r="G3511">
        <v>206.75</v>
      </c>
      <c r="H3511">
        <v>212.74</v>
      </c>
      <c r="I3511">
        <v>220.24</v>
      </c>
      <c r="J3511">
        <v>229.66</v>
      </c>
      <c r="K3511">
        <v>235.18</v>
      </c>
      <c r="L3511">
        <v>240.63</v>
      </c>
      <c r="M3511">
        <v>246.15</v>
      </c>
      <c r="N3511">
        <v>269.82</v>
      </c>
      <c r="O3511">
        <v>276.22000000000003</v>
      </c>
      <c r="P3511">
        <v>295.94</v>
      </c>
    </row>
    <row r="3512" spans="1:16" x14ac:dyDescent="0.2">
      <c r="A3512" t="s">
        <v>270</v>
      </c>
      <c r="B3512" t="s">
        <v>193</v>
      </c>
      <c r="C3512" t="s">
        <v>81</v>
      </c>
      <c r="E3512">
        <v>2.96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 x14ac:dyDescent="0.2">
      <c r="A3513" t="s">
        <v>270</v>
      </c>
      <c r="B3513" t="s">
        <v>194</v>
      </c>
      <c r="C3513" t="s">
        <v>81</v>
      </c>
      <c r="E3513">
        <v>52.13</v>
      </c>
      <c r="F3513">
        <v>62.74</v>
      </c>
      <c r="G3513">
        <v>51.52</v>
      </c>
      <c r="H3513">
        <v>38.04</v>
      </c>
      <c r="I3513">
        <v>19.88</v>
      </c>
      <c r="J3513">
        <v>17.170000000000002</v>
      </c>
      <c r="K3513">
        <v>12.91</v>
      </c>
      <c r="L3513">
        <v>13.51</v>
      </c>
      <c r="M3513">
        <v>12.7</v>
      </c>
      <c r="N3513">
        <v>7.11</v>
      </c>
      <c r="O3513">
        <v>8.39</v>
      </c>
      <c r="P3513">
        <v>2.0499999999999998</v>
      </c>
    </row>
    <row r="3514" spans="1:16" x14ac:dyDescent="0.2">
      <c r="A3514" t="s">
        <v>270</v>
      </c>
      <c r="B3514" t="s">
        <v>195</v>
      </c>
      <c r="C3514" t="s">
        <v>81</v>
      </c>
      <c r="E3514">
        <v>11.53</v>
      </c>
      <c r="F3514">
        <v>12.81</v>
      </c>
      <c r="G3514">
        <v>12.84</v>
      </c>
      <c r="H3514">
        <v>12.46</v>
      </c>
      <c r="I3514">
        <v>12.19</v>
      </c>
      <c r="J3514">
        <v>9.52</v>
      </c>
      <c r="K3514">
        <v>7.91</v>
      </c>
      <c r="L3514">
        <v>6.84</v>
      </c>
      <c r="M3514">
        <v>5.71</v>
      </c>
      <c r="N3514">
        <v>1.03</v>
      </c>
      <c r="O3514">
        <v>0</v>
      </c>
      <c r="P3514">
        <v>0</v>
      </c>
    </row>
    <row r="3515" spans="1:16" x14ac:dyDescent="0.2">
      <c r="A3515" t="s">
        <v>270</v>
      </c>
      <c r="B3515" t="s">
        <v>196</v>
      </c>
      <c r="C3515" t="s">
        <v>81</v>
      </c>
      <c r="E3515">
        <v>23.6</v>
      </c>
      <c r="F3515">
        <v>5.09</v>
      </c>
      <c r="G3515">
        <v>5.09</v>
      </c>
      <c r="H3515">
        <v>5.1100000000000003</v>
      </c>
      <c r="I3515">
        <v>5.09</v>
      </c>
      <c r="J3515">
        <v>5.1100000000000003</v>
      </c>
      <c r="K3515">
        <v>5.09</v>
      </c>
      <c r="L3515">
        <v>5.09</v>
      </c>
      <c r="M3515">
        <v>5.09</v>
      </c>
      <c r="N3515">
        <v>5.09</v>
      </c>
      <c r="O3515">
        <v>5.1100000000000003</v>
      </c>
      <c r="P3515">
        <v>5.09</v>
      </c>
    </row>
    <row r="3516" spans="1:16" x14ac:dyDescent="0.2">
      <c r="A3516" t="s">
        <v>270</v>
      </c>
      <c r="B3516" t="s">
        <v>197</v>
      </c>
      <c r="C3516" t="s">
        <v>81</v>
      </c>
      <c r="E3516">
        <v>11.29</v>
      </c>
      <c r="F3516">
        <v>11.26</v>
      </c>
      <c r="G3516">
        <v>17.28</v>
      </c>
      <c r="H3516">
        <v>25.21</v>
      </c>
      <c r="I3516">
        <v>24.41</v>
      </c>
      <c r="J3516">
        <v>24.1</v>
      </c>
      <c r="K3516">
        <v>24.21</v>
      </c>
      <c r="L3516">
        <v>24.1</v>
      </c>
      <c r="M3516">
        <v>23.63</v>
      </c>
      <c r="N3516">
        <v>23.27</v>
      </c>
      <c r="O3516">
        <v>23</v>
      </c>
      <c r="P3516">
        <v>21.36</v>
      </c>
    </row>
    <row r="3517" spans="1:16" x14ac:dyDescent="0.2">
      <c r="A3517" t="s">
        <v>270</v>
      </c>
      <c r="B3517" t="s">
        <v>198</v>
      </c>
      <c r="C3517" t="s">
        <v>81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</row>
    <row r="3518" spans="1:16" x14ac:dyDescent="0.2">
      <c r="A3518" t="s">
        <v>270</v>
      </c>
      <c r="B3518" t="s">
        <v>199</v>
      </c>
      <c r="C3518" t="s">
        <v>81</v>
      </c>
      <c r="E3518">
        <v>2.4900000000000002</v>
      </c>
      <c r="F3518">
        <v>2.48</v>
      </c>
      <c r="G3518">
        <v>2.48</v>
      </c>
      <c r="H3518">
        <v>2.4900000000000002</v>
      </c>
      <c r="I3518">
        <v>2.5499999999999998</v>
      </c>
      <c r="J3518">
        <v>2.48</v>
      </c>
      <c r="K3518">
        <v>2.4700000000000002</v>
      </c>
      <c r="L3518">
        <v>2.4700000000000002</v>
      </c>
      <c r="M3518">
        <v>2.4700000000000002</v>
      </c>
      <c r="N3518">
        <v>2.23</v>
      </c>
      <c r="O3518">
        <v>2.2400000000000002</v>
      </c>
      <c r="P3518">
        <v>2.5499999999999998</v>
      </c>
    </row>
    <row r="3519" spans="1:16" x14ac:dyDescent="0.2">
      <c r="A3519" t="s">
        <v>270</v>
      </c>
      <c r="B3519" t="s">
        <v>200</v>
      </c>
      <c r="C3519" t="s">
        <v>81</v>
      </c>
      <c r="E3519">
        <v>0.9</v>
      </c>
      <c r="F3519">
        <v>1.66</v>
      </c>
      <c r="G3519">
        <v>0.89</v>
      </c>
      <c r="H3519">
        <v>0.9</v>
      </c>
      <c r="I3519">
        <v>1.46</v>
      </c>
      <c r="J3519">
        <v>1.38</v>
      </c>
      <c r="K3519">
        <v>1.36</v>
      </c>
      <c r="L3519">
        <v>1.32</v>
      </c>
      <c r="M3519">
        <v>0.86</v>
      </c>
      <c r="N3519">
        <v>1.1200000000000001</v>
      </c>
      <c r="O3519">
        <v>1.0900000000000001</v>
      </c>
      <c r="P3519">
        <v>1.0900000000000001</v>
      </c>
    </row>
    <row r="3520" spans="1:16" x14ac:dyDescent="0.2">
      <c r="A3520" t="s">
        <v>270</v>
      </c>
      <c r="B3520" t="s">
        <v>201</v>
      </c>
      <c r="C3520" t="s">
        <v>81</v>
      </c>
      <c r="E3520">
        <v>27.19</v>
      </c>
      <c r="F3520">
        <v>27.11</v>
      </c>
      <c r="G3520">
        <v>27.11</v>
      </c>
      <c r="H3520">
        <v>27.19</v>
      </c>
      <c r="I3520">
        <v>27.11</v>
      </c>
      <c r="J3520">
        <v>27.19</v>
      </c>
      <c r="K3520">
        <v>27.11</v>
      </c>
      <c r="L3520">
        <v>27.11</v>
      </c>
      <c r="M3520">
        <v>27.11</v>
      </c>
      <c r="N3520">
        <v>27.11</v>
      </c>
      <c r="O3520">
        <v>27.19</v>
      </c>
      <c r="P3520">
        <v>27.11</v>
      </c>
    </row>
    <row r="3521" spans="1:16" x14ac:dyDescent="0.2">
      <c r="A3521" t="s">
        <v>270</v>
      </c>
      <c r="B3521" t="s">
        <v>202</v>
      </c>
      <c r="C3521" t="s">
        <v>81</v>
      </c>
      <c r="E3521">
        <v>22.28</v>
      </c>
      <c r="F3521">
        <v>22.45</v>
      </c>
      <c r="G3521">
        <v>22.3</v>
      </c>
      <c r="H3521">
        <v>22.18</v>
      </c>
      <c r="I3521">
        <v>25.56</v>
      </c>
      <c r="J3521">
        <v>25.89</v>
      </c>
      <c r="K3521">
        <v>25.94</v>
      </c>
      <c r="L3521">
        <v>25.74</v>
      </c>
      <c r="M3521">
        <v>25.74</v>
      </c>
      <c r="N3521">
        <v>25.66</v>
      </c>
      <c r="O3521">
        <v>25.65</v>
      </c>
      <c r="P3521">
        <v>25.13</v>
      </c>
    </row>
    <row r="3522" spans="1:16" x14ac:dyDescent="0.2">
      <c r="A3522" t="s">
        <v>270</v>
      </c>
      <c r="B3522" t="s">
        <v>203</v>
      </c>
      <c r="C3522" t="s">
        <v>81</v>
      </c>
      <c r="E3522">
        <v>0</v>
      </c>
      <c r="F3522">
        <v>0</v>
      </c>
      <c r="G3522">
        <v>0</v>
      </c>
      <c r="H3522">
        <v>6.44</v>
      </c>
      <c r="I3522">
        <v>16.55</v>
      </c>
      <c r="J3522">
        <v>16.850000000000001</v>
      </c>
      <c r="K3522">
        <v>16.91</v>
      </c>
      <c r="L3522">
        <v>19.059999999999999</v>
      </c>
      <c r="M3522">
        <v>19.05</v>
      </c>
      <c r="N3522">
        <v>19.010000000000002</v>
      </c>
      <c r="O3522">
        <v>18.920000000000002</v>
      </c>
      <c r="P3522">
        <v>17.48</v>
      </c>
    </row>
    <row r="3523" spans="1:16" x14ac:dyDescent="0.2">
      <c r="A3523" t="s">
        <v>270</v>
      </c>
      <c r="B3523" t="s">
        <v>204</v>
      </c>
      <c r="C3523" t="s">
        <v>81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10.56</v>
      </c>
      <c r="N3523">
        <v>10.58</v>
      </c>
      <c r="O3523">
        <v>10.44</v>
      </c>
      <c r="P3523">
        <v>9.5</v>
      </c>
    </row>
    <row r="3524" spans="1:16" x14ac:dyDescent="0.2">
      <c r="A3524" t="s">
        <v>270</v>
      </c>
      <c r="B3524" t="s">
        <v>205</v>
      </c>
      <c r="C3524" t="s">
        <v>81</v>
      </c>
      <c r="E3524">
        <v>60.05</v>
      </c>
      <c r="F3524">
        <v>68.75</v>
      </c>
      <c r="G3524">
        <v>75.39</v>
      </c>
      <c r="H3524">
        <v>89.65</v>
      </c>
      <c r="I3524">
        <v>105.44</v>
      </c>
      <c r="J3524">
        <v>120.31</v>
      </c>
      <c r="K3524">
        <v>127.14</v>
      </c>
      <c r="L3524">
        <v>134.24</v>
      </c>
      <c r="M3524">
        <v>133.44999999999999</v>
      </c>
      <c r="N3524">
        <v>164.16</v>
      </c>
      <c r="O3524">
        <v>173.6</v>
      </c>
      <c r="P3524">
        <v>226.07</v>
      </c>
    </row>
    <row r="3525" spans="1:16" x14ac:dyDescent="0.2">
      <c r="A3525" t="s">
        <v>270</v>
      </c>
      <c r="B3525" t="s">
        <v>206</v>
      </c>
      <c r="C3525" t="s">
        <v>81</v>
      </c>
      <c r="E3525">
        <v>29.54</v>
      </c>
      <c r="F3525">
        <v>31.54</v>
      </c>
      <c r="G3525">
        <v>33.71</v>
      </c>
      <c r="H3525">
        <v>38.340000000000003</v>
      </c>
      <c r="I3525">
        <v>42.89</v>
      </c>
      <c r="J3525">
        <v>47.7</v>
      </c>
      <c r="K3525">
        <v>49.88</v>
      </c>
      <c r="L3525">
        <v>52.14</v>
      </c>
      <c r="M3525">
        <v>54.36</v>
      </c>
      <c r="N3525">
        <v>63.11</v>
      </c>
      <c r="O3525">
        <v>65.56</v>
      </c>
      <c r="P3525">
        <v>76.78</v>
      </c>
    </row>
    <row r="3526" spans="1:16" x14ac:dyDescent="0.2">
      <c r="A3526" t="s">
        <v>270</v>
      </c>
      <c r="B3526" t="s">
        <v>343</v>
      </c>
      <c r="C3526" t="s">
        <v>81</v>
      </c>
      <c r="E3526">
        <v>-2.64</v>
      </c>
      <c r="F3526">
        <v>-2.94</v>
      </c>
      <c r="G3526">
        <v>-3.36</v>
      </c>
      <c r="H3526">
        <v>-3.87</v>
      </c>
      <c r="I3526">
        <v>-5.01</v>
      </c>
      <c r="J3526">
        <v>-7.03</v>
      </c>
      <c r="K3526">
        <v>-8.0399999999999991</v>
      </c>
      <c r="L3526">
        <v>-8.5</v>
      </c>
      <c r="M3526">
        <v>-8.48</v>
      </c>
      <c r="N3526">
        <v>-11.73</v>
      </c>
      <c r="O3526">
        <v>-12.88</v>
      </c>
      <c r="P3526">
        <v>-18.47</v>
      </c>
    </row>
    <row r="3527" spans="1:16" x14ac:dyDescent="0.2">
      <c r="A3527" t="s">
        <v>270</v>
      </c>
      <c r="B3527" t="s">
        <v>210</v>
      </c>
      <c r="C3527" t="s">
        <v>81</v>
      </c>
      <c r="E3527">
        <v>-0.49</v>
      </c>
      <c r="F3527">
        <v>-0.59</v>
      </c>
      <c r="G3527">
        <v>-0.88</v>
      </c>
      <c r="H3527">
        <v>-1.67</v>
      </c>
      <c r="I3527">
        <v>-1.98</v>
      </c>
      <c r="J3527">
        <v>-2.0099999999999998</v>
      </c>
      <c r="K3527">
        <v>-1.84</v>
      </c>
      <c r="L3527">
        <v>-1.97</v>
      </c>
      <c r="M3527">
        <v>-1.89</v>
      </c>
      <c r="N3527">
        <v>-1.8</v>
      </c>
      <c r="O3527">
        <v>-1.77</v>
      </c>
      <c r="P3527">
        <v>-1.48</v>
      </c>
    </row>
    <row r="3528" spans="1:16" x14ac:dyDescent="0.2">
      <c r="A3528" t="s">
        <v>270</v>
      </c>
      <c r="B3528" t="s">
        <v>211</v>
      </c>
      <c r="C3528" t="s">
        <v>81</v>
      </c>
      <c r="E3528">
        <v>0</v>
      </c>
      <c r="F3528">
        <v>0</v>
      </c>
      <c r="G3528">
        <v>0</v>
      </c>
      <c r="H3528">
        <v>-0.47</v>
      </c>
      <c r="I3528">
        <v>-0.61</v>
      </c>
      <c r="J3528">
        <v>-0.59</v>
      </c>
      <c r="K3528">
        <v>-0.54</v>
      </c>
      <c r="L3528">
        <v>-0.56999999999999995</v>
      </c>
      <c r="M3528">
        <v>-0.57999999999999996</v>
      </c>
      <c r="N3528">
        <v>-0.53</v>
      </c>
      <c r="O3528">
        <v>-0.5</v>
      </c>
      <c r="P3528">
        <v>-0.43</v>
      </c>
    </row>
    <row r="3529" spans="1:16" x14ac:dyDescent="0.2">
      <c r="A3529" t="s">
        <v>270</v>
      </c>
      <c r="B3529" t="s">
        <v>212</v>
      </c>
      <c r="C3529" t="s">
        <v>81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</row>
    <row r="3530" spans="1:16" x14ac:dyDescent="0.2">
      <c r="A3530" t="s">
        <v>270</v>
      </c>
      <c r="B3530" t="s">
        <v>213</v>
      </c>
      <c r="C3530" t="s">
        <v>81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</row>
    <row r="3531" spans="1:16" x14ac:dyDescent="0.2">
      <c r="A3531" t="s">
        <v>270</v>
      </c>
      <c r="B3531" t="s">
        <v>344</v>
      </c>
      <c r="C3531" t="s">
        <v>81</v>
      </c>
      <c r="E3531">
        <v>12.08</v>
      </c>
      <c r="F3531">
        <v>12.97</v>
      </c>
      <c r="G3531">
        <v>18.36</v>
      </c>
      <c r="H3531">
        <v>15.4</v>
      </c>
      <c r="I3531">
        <v>16.39</v>
      </c>
      <c r="J3531">
        <v>17.829999999999998</v>
      </c>
      <c r="K3531">
        <v>21.47</v>
      </c>
      <c r="L3531">
        <v>20.14</v>
      </c>
      <c r="M3531">
        <v>20.14</v>
      </c>
      <c r="N3531">
        <v>25.57</v>
      </c>
      <c r="O3531">
        <v>24.35</v>
      </c>
      <c r="P3531">
        <v>14.79</v>
      </c>
    </row>
    <row r="3532" spans="1:16" x14ac:dyDescent="0.2">
      <c r="A3532" t="s">
        <v>270</v>
      </c>
      <c r="B3532" t="s">
        <v>345</v>
      </c>
      <c r="C3532" t="s">
        <v>81</v>
      </c>
      <c r="E3532">
        <v>-2.98</v>
      </c>
      <c r="F3532">
        <v>-1.71</v>
      </c>
      <c r="G3532">
        <v>-4.46</v>
      </c>
      <c r="H3532">
        <v>-7.4</v>
      </c>
      <c r="I3532">
        <v>-9.91</v>
      </c>
      <c r="J3532">
        <v>-8.19</v>
      </c>
      <c r="K3532">
        <v>-6.83</v>
      </c>
      <c r="L3532">
        <v>-7.41</v>
      </c>
      <c r="M3532">
        <v>-8.42</v>
      </c>
      <c r="N3532">
        <v>-7.39</v>
      </c>
      <c r="O3532">
        <v>-6.72</v>
      </c>
      <c r="P3532">
        <v>-13.28</v>
      </c>
    </row>
    <row r="3533" spans="1:16" x14ac:dyDescent="0.2">
      <c r="A3533" t="s">
        <v>270</v>
      </c>
      <c r="B3533" t="s">
        <v>272</v>
      </c>
      <c r="C3533" t="s">
        <v>81</v>
      </c>
      <c r="E3533">
        <v>0.24</v>
      </c>
      <c r="F3533">
        <v>0.3</v>
      </c>
      <c r="G3533">
        <v>2.46</v>
      </c>
      <c r="H3533">
        <v>5.31</v>
      </c>
      <c r="I3533">
        <v>13.48</v>
      </c>
      <c r="J3533">
        <v>15.35</v>
      </c>
      <c r="K3533">
        <v>15</v>
      </c>
      <c r="L3533">
        <v>17.91</v>
      </c>
      <c r="M3533">
        <v>20.28</v>
      </c>
      <c r="N3533">
        <v>27.08</v>
      </c>
      <c r="O3533">
        <v>29.89</v>
      </c>
      <c r="P3533">
        <v>77.459999999999994</v>
      </c>
    </row>
    <row r="3534" spans="1:16" x14ac:dyDescent="0.2">
      <c r="A3534" t="s">
        <v>270</v>
      </c>
      <c r="B3534" t="s">
        <v>346</v>
      </c>
      <c r="C3534" t="s">
        <v>81</v>
      </c>
      <c r="E3534">
        <v>9.1</v>
      </c>
      <c r="F3534">
        <v>11.26</v>
      </c>
      <c r="G3534">
        <v>13.9</v>
      </c>
      <c r="H3534">
        <v>8</v>
      </c>
      <c r="I3534">
        <v>6.48</v>
      </c>
      <c r="J3534">
        <v>9.64</v>
      </c>
      <c r="K3534">
        <v>14.64</v>
      </c>
      <c r="L3534">
        <v>12.73</v>
      </c>
      <c r="M3534">
        <v>11.72</v>
      </c>
      <c r="N3534">
        <v>18.170000000000002</v>
      </c>
      <c r="O3534">
        <v>17.63</v>
      </c>
      <c r="P3534">
        <v>1.51</v>
      </c>
    </row>
    <row r="3535" spans="1:16" x14ac:dyDescent="0.2">
      <c r="A3535" t="s">
        <v>270</v>
      </c>
      <c r="B3535" t="s">
        <v>347</v>
      </c>
      <c r="C3535" t="s">
        <v>81</v>
      </c>
      <c r="E3535">
        <v>252.91</v>
      </c>
      <c r="F3535">
        <v>255.33</v>
      </c>
      <c r="G3535">
        <v>262.73</v>
      </c>
      <c r="H3535">
        <v>277.39</v>
      </c>
      <c r="I3535">
        <v>291.92</v>
      </c>
      <c r="J3535">
        <v>305.89</v>
      </c>
      <c r="K3535">
        <v>311.99</v>
      </c>
      <c r="L3535">
        <v>320.73</v>
      </c>
      <c r="M3535">
        <v>329.92</v>
      </c>
      <c r="N3535">
        <v>360.99</v>
      </c>
      <c r="O3535">
        <v>370.39</v>
      </c>
      <c r="P3535">
        <v>408.62</v>
      </c>
    </row>
    <row r="3536" spans="1:16" x14ac:dyDescent="0.2">
      <c r="A3536" t="s">
        <v>272</v>
      </c>
      <c r="B3536" t="s">
        <v>202</v>
      </c>
      <c r="C3536" t="s">
        <v>81</v>
      </c>
      <c r="E3536">
        <v>0.03</v>
      </c>
      <c r="F3536">
        <v>0.03</v>
      </c>
      <c r="G3536">
        <v>0.18</v>
      </c>
      <c r="H3536">
        <v>0.37</v>
      </c>
      <c r="I3536">
        <v>1.5</v>
      </c>
      <c r="J3536">
        <v>1.24</v>
      </c>
      <c r="K3536">
        <v>1.1200000000000001</v>
      </c>
      <c r="L3536">
        <v>1.32</v>
      </c>
      <c r="M3536">
        <v>1.32</v>
      </c>
      <c r="N3536">
        <v>1.4</v>
      </c>
      <c r="O3536">
        <v>1.48</v>
      </c>
      <c r="P3536">
        <v>1.93</v>
      </c>
    </row>
    <row r="3537" spans="1:16" x14ac:dyDescent="0.2">
      <c r="A3537" t="s">
        <v>272</v>
      </c>
      <c r="B3537" t="s">
        <v>203</v>
      </c>
      <c r="C3537" t="s">
        <v>81</v>
      </c>
      <c r="E3537">
        <v>0</v>
      </c>
      <c r="F3537">
        <v>0</v>
      </c>
      <c r="G3537">
        <v>0</v>
      </c>
      <c r="H3537">
        <v>0.42</v>
      </c>
      <c r="I3537">
        <v>1.8</v>
      </c>
      <c r="J3537">
        <v>1.56</v>
      </c>
      <c r="K3537">
        <v>1.44</v>
      </c>
      <c r="L3537">
        <v>2.0499999999999998</v>
      </c>
      <c r="M3537">
        <v>2.0499999999999998</v>
      </c>
      <c r="N3537">
        <v>2.1</v>
      </c>
      <c r="O3537">
        <v>2.25</v>
      </c>
      <c r="P3537">
        <v>3.62</v>
      </c>
    </row>
    <row r="3538" spans="1:16" x14ac:dyDescent="0.2">
      <c r="A3538" t="s">
        <v>272</v>
      </c>
      <c r="B3538" t="s">
        <v>204</v>
      </c>
      <c r="C3538" t="s">
        <v>81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1.58</v>
      </c>
      <c r="N3538">
        <v>1.56</v>
      </c>
      <c r="O3538">
        <v>1.73</v>
      </c>
      <c r="P3538">
        <v>2.64</v>
      </c>
    </row>
    <row r="3539" spans="1:16" x14ac:dyDescent="0.2">
      <c r="A3539" t="s">
        <v>272</v>
      </c>
      <c r="B3539" t="s">
        <v>205</v>
      </c>
      <c r="C3539" t="s">
        <v>81</v>
      </c>
      <c r="E3539">
        <v>0.21</v>
      </c>
      <c r="F3539">
        <v>0.27</v>
      </c>
      <c r="G3539">
        <v>2.2799999999999998</v>
      </c>
      <c r="H3539">
        <v>4.5199999999999996</v>
      </c>
      <c r="I3539">
        <v>10.18</v>
      </c>
      <c r="J3539">
        <v>12.54</v>
      </c>
      <c r="K3539">
        <v>12.44</v>
      </c>
      <c r="L3539">
        <v>14.54</v>
      </c>
      <c r="M3539">
        <v>15.33</v>
      </c>
      <c r="N3539">
        <v>22.03</v>
      </c>
      <c r="O3539">
        <v>24.44</v>
      </c>
      <c r="P3539">
        <v>69.27</v>
      </c>
    </row>
    <row r="3540" spans="1:16" x14ac:dyDescent="0.2">
      <c r="A3540" t="s">
        <v>259</v>
      </c>
      <c r="B3540" t="s">
        <v>348</v>
      </c>
      <c r="C3540" t="s">
        <v>81</v>
      </c>
      <c r="E3540">
        <v>0.91</v>
      </c>
      <c r="F3540">
        <v>0.86</v>
      </c>
      <c r="G3540">
        <v>1.21</v>
      </c>
      <c r="H3540">
        <v>1.49</v>
      </c>
      <c r="I3540">
        <v>1.35</v>
      </c>
      <c r="J3540">
        <v>0.94</v>
      </c>
      <c r="K3540">
        <v>0.57999999999999996</v>
      </c>
      <c r="L3540">
        <v>0.56000000000000005</v>
      </c>
      <c r="M3540">
        <v>1.26</v>
      </c>
      <c r="N3540">
        <v>1.1499999999999999</v>
      </c>
      <c r="O3540">
        <v>1.17</v>
      </c>
      <c r="P3540">
        <v>4.9800000000000004</v>
      </c>
    </row>
    <row r="3541" spans="1:16" x14ac:dyDescent="0.2">
      <c r="A3541" t="s">
        <v>259</v>
      </c>
      <c r="B3541" t="s">
        <v>261</v>
      </c>
      <c r="C3541" t="s">
        <v>81</v>
      </c>
      <c r="D3541">
        <v>986731</v>
      </c>
      <c r="E3541">
        <v>49063</v>
      </c>
      <c r="F3541">
        <v>51308</v>
      </c>
      <c r="G3541">
        <v>49421</v>
      </c>
      <c r="H3541">
        <v>50819</v>
      </c>
      <c r="I3541">
        <v>53671</v>
      </c>
      <c r="J3541">
        <v>55654</v>
      </c>
      <c r="K3541">
        <v>58191</v>
      </c>
      <c r="L3541">
        <v>59292</v>
      </c>
      <c r="M3541">
        <v>57294</v>
      </c>
      <c r="N3541">
        <v>61982</v>
      </c>
      <c r="O3541">
        <v>63407</v>
      </c>
      <c r="P3541">
        <v>70790</v>
      </c>
    </row>
    <row r="3542" spans="1:16" x14ac:dyDescent="0.2">
      <c r="A3542" t="s">
        <v>259</v>
      </c>
      <c r="B3542" t="s">
        <v>178</v>
      </c>
      <c r="C3542" t="s">
        <v>81</v>
      </c>
      <c r="D3542">
        <v>918574</v>
      </c>
      <c r="E3542">
        <v>46517</v>
      </c>
      <c r="F3542">
        <v>48565</v>
      </c>
      <c r="G3542">
        <v>46586</v>
      </c>
      <c r="H3542">
        <v>47556</v>
      </c>
      <c r="I3542">
        <v>50003</v>
      </c>
      <c r="J3542">
        <v>51619</v>
      </c>
      <c r="K3542">
        <v>53992</v>
      </c>
      <c r="L3542">
        <v>54945</v>
      </c>
      <c r="M3542">
        <v>52815</v>
      </c>
      <c r="N3542">
        <v>57565</v>
      </c>
      <c r="O3542">
        <v>58864</v>
      </c>
      <c r="P3542">
        <v>65669</v>
      </c>
    </row>
    <row r="3543" spans="1:16" x14ac:dyDescent="0.2">
      <c r="A3543" t="s">
        <v>259</v>
      </c>
      <c r="B3543" t="s">
        <v>349</v>
      </c>
      <c r="C3543" t="s">
        <v>81</v>
      </c>
      <c r="E3543">
        <v>0</v>
      </c>
      <c r="F3543">
        <v>0</v>
      </c>
      <c r="G3543">
        <v>0</v>
      </c>
      <c r="H3543">
        <v>19</v>
      </c>
      <c r="I3543">
        <v>45</v>
      </c>
      <c r="J3543">
        <v>45</v>
      </c>
      <c r="K3543">
        <v>45</v>
      </c>
      <c r="L3543">
        <v>53</v>
      </c>
      <c r="M3543">
        <v>53</v>
      </c>
      <c r="N3543">
        <v>60</v>
      </c>
      <c r="O3543">
        <v>60</v>
      </c>
      <c r="P3543">
        <v>364</v>
      </c>
    </row>
    <row r="3544" spans="1:16" x14ac:dyDescent="0.2">
      <c r="A3544" t="s">
        <v>350</v>
      </c>
      <c r="B3544" t="s">
        <v>193</v>
      </c>
      <c r="C3544" t="s">
        <v>81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</row>
    <row r="3545" spans="1:16" x14ac:dyDescent="0.2">
      <c r="A3545" t="s">
        <v>350</v>
      </c>
      <c r="B3545" t="s">
        <v>351</v>
      </c>
      <c r="C3545" t="s">
        <v>81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</row>
    <row r="3546" spans="1:16" x14ac:dyDescent="0.2">
      <c r="A3546" t="s">
        <v>350</v>
      </c>
      <c r="B3546" t="s">
        <v>352</v>
      </c>
      <c r="C3546" t="s">
        <v>81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</row>
    <row r="3547" spans="1:16" x14ac:dyDescent="0.2">
      <c r="A3547" t="s">
        <v>350</v>
      </c>
      <c r="B3547" t="s">
        <v>195</v>
      </c>
      <c r="C3547" t="s">
        <v>81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</row>
    <row r="3548" spans="1:16" x14ac:dyDescent="0.2">
      <c r="A3548" t="s">
        <v>350</v>
      </c>
      <c r="B3548" t="s">
        <v>196</v>
      </c>
      <c r="C3548" t="s">
        <v>81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</row>
    <row r="3549" spans="1:16" x14ac:dyDescent="0.2">
      <c r="A3549" t="s">
        <v>350</v>
      </c>
      <c r="B3549" t="s">
        <v>197</v>
      </c>
      <c r="C3549" t="s">
        <v>81</v>
      </c>
      <c r="E3549">
        <v>0</v>
      </c>
      <c r="F3549">
        <v>0</v>
      </c>
      <c r="G3549">
        <v>441</v>
      </c>
      <c r="H3549">
        <v>1035</v>
      </c>
      <c r="I3549">
        <v>1035</v>
      </c>
      <c r="J3549">
        <v>1035</v>
      </c>
      <c r="K3549">
        <v>1035</v>
      </c>
      <c r="L3549">
        <v>1035</v>
      </c>
      <c r="M3549">
        <v>1035</v>
      </c>
      <c r="N3549">
        <v>1035</v>
      </c>
      <c r="O3549">
        <v>1035</v>
      </c>
      <c r="P3549">
        <v>1035</v>
      </c>
    </row>
    <row r="3550" spans="1:16" x14ac:dyDescent="0.2">
      <c r="A3550" t="s">
        <v>350</v>
      </c>
      <c r="B3550" t="s">
        <v>198</v>
      </c>
      <c r="C3550" t="s">
        <v>81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</row>
    <row r="3551" spans="1:16" x14ac:dyDescent="0.2">
      <c r="A3551" t="s">
        <v>350</v>
      </c>
      <c r="B3551" t="s">
        <v>199</v>
      </c>
      <c r="C3551" t="s">
        <v>81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</row>
    <row r="3552" spans="1:16" x14ac:dyDescent="0.2">
      <c r="A3552" t="s">
        <v>350</v>
      </c>
      <c r="B3552" t="s">
        <v>200</v>
      </c>
      <c r="C3552" t="s">
        <v>81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</row>
    <row r="3553" spans="1:17" x14ac:dyDescent="0.2">
      <c r="A3553" t="s">
        <v>350</v>
      </c>
      <c r="B3553" t="s">
        <v>201</v>
      </c>
      <c r="C3553" t="s">
        <v>81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</row>
    <row r="3554" spans="1:17" x14ac:dyDescent="0.2">
      <c r="A3554" t="s">
        <v>350</v>
      </c>
      <c r="B3554" t="s">
        <v>202</v>
      </c>
      <c r="C3554" t="s">
        <v>81</v>
      </c>
      <c r="E3554">
        <v>42</v>
      </c>
      <c r="F3554">
        <v>44</v>
      </c>
      <c r="G3554">
        <v>44</v>
      </c>
      <c r="H3554">
        <v>44</v>
      </c>
      <c r="I3554">
        <v>230</v>
      </c>
      <c r="J3554">
        <v>230</v>
      </c>
      <c r="K3554">
        <v>230</v>
      </c>
      <c r="L3554">
        <v>230</v>
      </c>
      <c r="M3554">
        <v>230</v>
      </c>
      <c r="N3554">
        <v>230</v>
      </c>
      <c r="O3554">
        <v>230</v>
      </c>
      <c r="P3554">
        <v>230</v>
      </c>
    </row>
    <row r="3555" spans="1:17" x14ac:dyDescent="0.2">
      <c r="A3555" t="s">
        <v>350</v>
      </c>
      <c r="B3555" t="s">
        <v>203</v>
      </c>
      <c r="C3555" t="s">
        <v>81</v>
      </c>
      <c r="E3555">
        <v>0</v>
      </c>
      <c r="F3555">
        <v>0</v>
      </c>
      <c r="G3555">
        <v>0</v>
      </c>
      <c r="H3555">
        <v>394</v>
      </c>
      <c r="I3555">
        <v>1019</v>
      </c>
      <c r="J3555">
        <v>1019</v>
      </c>
      <c r="K3555">
        <v>1019</v>
      </c>
      <c r="L3555">
        <v>1165</v>
      </c>
      <c r="M3555">
        <v>1165</v>
      </c>
      <c r="N3555">
        <v>1165</v>
      </c>
      <c r="O3555">
        <v>1165</v>
      </c>
      <c r="P3555">
        <v>1165</v>
      </c>
    </row>
    <row r="3556" spans="1:17" x14ac:dyDescent="0.2">
      <c r="A3556" t="s">
        <v>350</v>
      </c>
      <c r="B3556" t="s">
        <v>204</v>
      </c>
      <c r="C3556" t="s">
        <v>81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</row>
    <row r="3557" spans="1:17" x14ac:dyDescent="0.2">
      <c r="A3557" t="s">
        <v>350</v>
      </c>
      <c r="B3557" t="s">
        <v>205</v>
      </c>
      <c r="C3557" t="s">
        <v>81</v>
      </c>
      <c r="E3557">
        <v>248</v>
      </c>
      <c r="F3557">
        <v>513</v>
      </c>
      <c r="G3557">
        <v>767</v>
      </c>
      <c r="H3557">
        <v>1238</v>
      </c>
      <c r="I3557">
        <v>1878</v>
      </c>
      <c r="J3557">
        <v>2372</v>
      </c>
      <c r="K3557">
        <v>2581</v>
      </c>
      <c r="L3557">
        <v>2825</v>
      </c>
      <c r="M3557">
        <v>2825</v>
      </c>
      <c r="N3557">
        <v>3783</v>
      </c>
      <c r="O3557">
        <v>4094</v>
      </c>
      <c r="P3557">
        <v>6332</v>
      </c>
    </row>
    <row r="3558" spans="1:17" x14ac:dyDescent="0.2">
      <c r="A3558" t="s">
        <v>350</v>
      </c>
      <c r="B3558" t="s">
        <v>206</v>
      </c>
      <c r="C3558" t="s">
        <v>81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</row>
    <row r="3559" spans="1:17" x14ac:dyDescent="0.2">
      <c r="A3559" t="s">
        <v>350</v>
      </c>
      <c r="B3559" t="s">
        <v>207</v>
      </c>
      <c r="C3559" t="s">
        <v>81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</row>
    <row r="3560" spans="1:17" x14ac:dyDescent="0.2">
      <c r="A3560" t="s">
        <v>350</v>
      </c>
      <c r="B3560" t="s">
        <v>208</v>
      </c>
      <c r="C3560" t="s">
        <v>81</v>
      </c>
      <c r="E3560">
        <v>757</v>
      </c>
      <c r="F3560">
        <v>818</v>
      </c>
      <c r="G3560">
        <v>1050</v>
      </c>
      <c r="H3560">
        <v>1370</v>
      </c>
      <c r="I3560">
        <v>1370</v>
      </c>
      <c r="J3560">
        <v>1370</v>
      </c>
      <c r="K3560">
        <v>1370</v>
      </c>
      <c r="L3560">
        <v>1370</v>
      </c>
      <c r="M3560">
        <v>1370</v>
      </c>
      <c r="N3560">
        <v>2585</v>
      </c>
      <c r="O3560">
        <v>2758</v>
      </c>
      <c r="P3560">
        <v>2758</v>
      </c>
    </row>
    <row r="3561" spans="1:17" x14ac:dyDescent="0.2">
      <c r="A3561" t="s">
        <v>350</v>
      </c>
      <c r="B3561" t="s">
        <v>209</v>
      </c>
      <c r="C3561" t="s">
        <v>81</v>
      </c>
      <c r="E3561">
        <v>0</v>
      </c>
      <c r="F3561">
        <v>0</v>
      </c>
      <c r="G3561">
        <v>0</v>
      </c>
      <c r="H3561">
        <v>0</v>
      </c>
      <c r="I3561">
        <v>717</v>
      </c>
      <c r="J3561">
        <v>1910</v>
      </c>
      <c r="K3561">
        <v>2483</v>
      </c>
      <c r="L3561">
        <v>2718</v>
      </c>
      <c r="M3561">
        <v>2718</v>
      </c>
      <c r="N3561">
        <v>3494</v>
      </c>
      <c r="O3561">
        <v>3935</v>
      </c>
      <c r="P3561">
        <v>7410</v>
      </c>
    </row>
    <row r="3562" spans="1:17" x14ac:dyDescent="0.2">
      <c r="A3562" t="s">
        <v>350</v>
      </c>
      <c r="B3562" t="s">
        <v>210</v>
      </c>
      <c r="C3562" t="s">
        <v>81</v>
      </c>
      <c r="E3562">
        <v>0</v>
      </c>
      <c r="F3562">
        <v>0</v>
      </c>
      <c r="G3562">
        <v>0</v>
      </c>
      <c r="H3562">
        <v>113</v>
      </c>
      <c r="I3562">
        <v>113</v>
      </c>
      <c r="J3562">
        <v>113</v>
      </c>
      <c r="K3562">
        <v>113</v>
      </c>
      <c r="L3562">
        <v>113</v>
      </c>
      <c r="M3562">
        <v>113</v>
      </c>
      <c r="N3562">
        <v>113</v>
      </c>
      <c r="O3562">
        <v>113</v>
      </c>
      <c r="P3562">
        <v>113</v>
      </c>
    </row>
    <row r="3563" spans="1:17" x14ac:dyDescent="0.2">
      <c r="A3563" t="s">
        <v>350</v>
      </c>
      <c r="B3563" t="s">
        <v>211</v>
      </c>
      <c r="C3563" t="s">
        <v>81</v>
      </c>
      <c r="E3563">
        <v>0</v>
      </c>
      <c r="F3563">
        <v>0</v>
      </c>
      <c r="G3563">
        <v>0</v>
      </c>
      <c r="H3563">
        <v>106</v>
      </c>
      <c r="I3563">
        <v>106</v>
      </c>
      <c r="J3563">
        <v>106</v>
      </c>
      <c r="K3563">
        <v>106</v>
      </c>
      <c r="L3563">
        <v>106</v>
      </c>
      <c r="M3563">
        <v>106</v>
      </c>
      <c r="N3563">
        <v>106</v>
      </c>
      <c r="O3563">
        <v>106</v>
      </c>
      <c r="P3563">
        <v>106</v>
      </c>
    </row>
    <row r="3564" spans="1:17" x14ac:dyDescent="0.2">
      <c r="A3564" t="s">
        <v>350</v>
      </c>
      <c r="B3564" t="s">
        <v>212</v>
      </c>
      <c r="C3564" t="s">
        <v>81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</row>
    <row r="3565" spans="1:17" x14ac:dyDescent="0.2">
      <c r="A3565" t="s">
        <v>350</v>
      </c>
      <c r="B3565" t="s">
        <v>213</v>
      </c>
      <c r="C3565" t="s">
        <v>81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</row>
    <row r="3566" spans="1:17" x14ac:dyDescent="0.2">
      <c r="A3566" t="s">
        <v>350</v>
      </c>
      <c r="B3566" t="s">
        <v>342</v>
      </c>
      <c r="C3566" t="s">
        <v>81</v>
      </c>
      <c r="E3566">
        <v>1048</v>
      </c>
      <c r="F3566">
        <v>1375</v>
      </c>
      <c r="G3566">
        <v>2301</v>
      </c>
      <c r="H3566">
        <v>4299</v>
      </c>
      <c r="I3566">
        <v>6466</v>
      </c>
      <c r="J3566">
        <v>8154</v>
      </c>
      <c r="K3566">
        <v>8936</v>
      </c>
      <c r="L3566">
        <v>9561</v>
      </c>
      <c r="M3566">
        <v>9561</v>
      </c>
      <c r="N3566">
        <v>12510</v>
      </c>
      <c r="O3566">
        <v>13435</v>
      </c>
      <c r="P3566">
        <v>19147</v>
      </c>
    </row>
    <row r="3567" spans="1:17" x14ac:dyDescent="0.2">
      <c r="A3567" t="s">
        <v>230</v>
      </c>
      <c r="B3567" t="s">
        <v>353</v>
      </c>
      <c r="C3567" t="s">
        <v>81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1</v>
      </c>
      <c r="Q3567">
        <v>10360</v>
      </c>
    </row>
    <row r="3568" spans="1:17" x14ac:dyDescent="0.2">
      <c r="A3568" t="s">
        <v>230</v>
      </c>
      <c r="B3568" t="s">
        <v>354</v>
      </c>
      <c r="C3568" t="s">
        <v>81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1</v>
      </c>
      <c r="Q3568">
        <v>11010</v>
      </c>
    </row>
    <row r="3569" spans="1:17" x14ac:dyDescent="0.2">
      <c r="A3569" t="s">
        <v>230</v>
      </c>
      <c r="B3569" t="s">
        <v>355</v>
      </c>
      <c r="C3569" t="s">
        <v>81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1</v>
      </c>
      <c r="Q3569">
        <v>2680</v>
      </c>
    </row>
    <row r="3570" spans="1:17" x14ac:dyDescent="0.2">
      <c r="A3570" t="s">
        <v>230</v>
      </c>
      <c r="B3570" t="s">
        <v>356</v>
      </c>
      <c r="C3570" t="s">
        <v>81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0.62</v>
      </c>
      <c r="L3570">
        <v>0.62</v>
      </c>
      <c r="M3570">
        <v>0.62</v>
      </c>
      <c r="N3570">
        <v>0.62</v>
      </c>
      <c r="O3570">
        <v>0.62</v>
      </c>
      <c r="P3570">
        <v>1</v>
      </c>
      <c r="Q3570">
        <v>4875</v>
      </c>
    </row>
    <row r="3571" spans="1:17" x14ac:dyDescent="0.2">
      <c r="A3571" t="s">
        <v>340</v>
      </c>
      <c r="B3571" t="s">
        <v>193</v>
      </c>
      <c r="C3571" t="s">
        <v>91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</row>
    <row r="3572" spans="1:17" x14ac:dyDescent="0.2">
      <c r="A3572" t="s">
        <v>340</v>
      </c>
      <c r="B3572" t="s">
        <v>194</v>
      </c>
      <c r="C3572" t="s">
        <v>91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</row>
    <row r="3573" spans="1:17" x14ac:dyDescent="0.2">
      <c r="A3573" t="s">
        <v>340</v>
      </c>
      <c r="B3573" t="s">
        <v>195</v>
      </c>
      <c r="C3573" t="s">
        <v>91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</row>
    <row r="3574" spans="1:17" x14ac:dyDescent="0.2">
      <c r="A3574" t="s">
        <v>340</v>
      </c>
      <c r="B3574" t="s">
        <v>196</v>
      </c>
      <c r="C3574" t="s">
        <v>91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</row>
    <row r="3575" spans="1:17" x14ac:dyDescent="0.2">
      <c r="A3575" t="s">
        <v>340</v>
      </c>
      <c r="B3575" t="s">
        <v>197</v>
      </c>
      <c r="C3575" t="s">
        <v>91</v>
      </c>
      <c r="E3575">
        <v>0</v>
      </c>
      <c r="F3575">
        <v>0</v>
      </c>
      <c r="G3575">
        <v>0.33</v>
      </c>
      <c r="H3575">
        <v>1.8</v>
      </c>
      <c r="I3575">
        <v>2.94</v>
      </c>
      <c r="J3575">
        <v>2.94</v>
      </c>
      <c r="K3575">
        <v>2.94</v>
      </c>
      <c r="L3575">
        <v>3.87</v>
      </c>
      <c r="M3575">
        <v>3.87</v>
      </c>
      <c r="N3575">
        <v>5.33</v>
      </c>
      <c r="O3575">
        <v>5.33</v>
      </c>
      <c r="P3575">
        <v>5.33</v>
      </c>
    </row>
    <row r="3576" spans="1:17" x14ac:dyDescent="0.2">
      <c r="A3576" t="s">
        <v>340</v>
      </c>
      <c r="B3576" t="s">
        <v>198</v>
      </c>
      <c r="C3576" t="s">
        <v>91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9.98</v>
      </c>
    </row>
    <row r="3577" spans="1:17" x14ac:dyDescent="0.2">
      <c r="A3577" t="s">
        <v>340</v>
      </c>
      <c r="B3577" t="s">
        <v>199</v>
      </c>
      <c r="C3577" t="s">
        <v>91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</row>
    <row r="3578" spans="1:17" x14ac:dyDescent="0.2">
      <c r="A3578" t="s">
        <v>340</v>
      </c>
      <c r="B3578" t="s">
        <v>200</v>
      </c>
      <c r="C3578" t="s">
        <v>91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</row>
    <row r="3579" spans="1:17" x14ac:dyDescent="0.2">
      <c r="A3579" t="s">
        <v>340</v>
      </c>
      <c r="B3579" t="s">
        <v>201</v>
      </c>
      <c r="C3579" t="s">
        <v>91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</row>
    <row r="3580" spans="1:17" x14ac:dyDescent="0.2">
      <c r="A3580" t="s">
        <v>340</v>
      </c>
      <c r="B3580" t="s">
        <v>202</v>
      </c>
      <c r="C3580" t="s">
        <v>91</v>
      </c>
      <c r="E3580">
        <v>0.31</v>
      </c>
      <c r="F3580">
        <v>0.37</v>
      </c>
      <c r="G3580">
        <v>0.37</v>
      </c>
      <c r="H3580">
        <v>0.53</v>
      </c>
      <c r="I3580">
        <v>4.5199999999999996</v>
      </c>
      <c r="J3580">
        <v>4.5199999999999996</v>
      </c>
      <c r="K3580">
        <v>4.5199999999999996</v>
      </c>
      <c r="L3580">
        <v>4.5199999999999996</v>
      </c>
      <c r="M3580">
        <v>4.5199999999999996</v>
      </c>
      <c r="N3580">
        <v>4.5199999999999996</v>
      </c>
      <c r="O3580">
        <v>4.5199999999999996</v>
      </c>
      <c r="P3580">
        <v>4.5199999999999996</v>
      </c>
    </row>
    <row r="3581" spans="1:17" x14ac:dyDescent="0.2">
      <c r="A3581" t="s">
        <v>340</v>
      </c>
      <c r="B3581" t="s">
        <v>203</v>
      </c>
      <c r="C3581" t="s">
        <v>91</v>
      </c>
      <c r="E3581">
        <v>0</v>
      </c>
      <c r="F3581">
        <v>0</v>
      </c>
      <c r="G3581">
        <v>1.32</v>
      </c>
      <c r="H3581">
        <v>2.82</v>
      </c>
      <c r="I3581">
        <v>4.32</v>
      </c>
      <c r="J3581">
        <v>4.32</v>
      </c>
      <c r="K3581">
        <v>4.32</v>
      </c>
      <c r="L3581">
        <v>5.6</v>
      </c>
      <c r="M3581">
        <v>5.9</v>
      </c>
      <c r="N3581">
        <v>5.9</v>
      </c>
      <c r="O3581">
        <v>5.9</v>
      </c>
      <c r="P3581">
        <v>5.9</v>
      </c>
    </row>
    <row r="3582" spans="1:17" x14ac:dyDescent="0.2">
      <c r="A3582" t="s">
        <v>340</v>
      </c>
      <c r="B3582" t="s">
        <v>204</v>
      </c>
      <c r="C3582" t="s">
        <v>91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3</v>
      </c>
      <c r="N3582">
        <v>3</v>
      </c>
      <c r="O3582">
        <v>3</v>
      </c>
      <c r="P3582">
        <v>3</v>
      </c>
    </row>
    <row r="3583" spans="1:17" x14ac:dyDescent="0.2">
      <c r="A3583" t="s">
        <v>340</v>
      </c>
      <c r="B3583" t="s">
        <v>205</v>
      </c>
      <c r="C3583" t="s">
        <v>91</v>
      </c>
      <c r="E3583">
        <v>3</v>
      </c>
      <c r="F3583">
        <v>6</v>
      </c>
      <c r="G3583">
        <v>8.2899999999999991</v>
      </c>
      <c r="H3583">
        <v>10.81</v>
      </c>
      <c r="I3583">
        <v>13.37</v>
      </c>
      <c r="J3583">
        <v>20.9</v>
      </c>
      <c r="K3583">
        <v>21.65</v>
      </c>
      <c r="L3583">
        <v>21.65</v>
      </c>
      <c r="M3583">
        <v>21.65</v>
      </c>
      <c r="N3583">
        <v>48.17</v>
      </c>
      <c r="O3583">
        <v>62.3</v>
      </c>
      <c r="P3583">
        <v>102.96</v>
      </c>
    </row>
    <row r="3584" spans="1:17" x14ac:dyDescent="0.2">
      <c r="A3584" t="s">
        <v>340</v>
      </c>
      <c r="B3584" t="s">
        <v>206</v>
      </c>
      <c r="C3584" t="s">
        <v>91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</row>
    <row r="3585" spans="1:16" x14ac:dyDescent="0.2">
      <c r="A3585" t="s">
        <v>340</v>
      </c>
      <c r="B3585" t="s">
        <v>207</v>
      </c>
      <c r="C3585" t="s">
        <v>91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</row>
    <row r="3586" spans="1:16" x14ac:dyDescent="0.2">
      <c r="A3586" t="s">
        <v>340</v>
      </c>
      <c r="B3586" t="s">
        <v>208</v>
      </c>
      <c r="C3586" t="s">
        <v>91</v>
      </c>
      <c r="E3586">
        <v>4.05</v>
      </c>
      <c r="F3586">
        <v>5.54</v>
      </c>
      <c r="G3586">
        <v>5.54</v>
      </c>
      <c r="H3586">
        <v>5.7</v>
      </c>
      <c r="I3586">
        <v>5.7</v>
      </c>
      <c r="J3586">
        <v>5.7</v>
      </c>
      <c r="K3586">
        <v>5.7</v>
      </c>
      <c r="L3586">
        <v>5.7</v>
      </c>
      <c r="M3586">
        <v>5.7</v>
      </c>
      <c r="N3586">
        <v>5.7</v>
      </c>
      <c r="O3586">
        <v>5.7</v>
      </c>
      <c r="P3586">
        <v>5.7</v>
      </c>
    </row>
    <row r="3587" spans="1:16" x14ac:dyDescent="0.2">
      <c r="A3587" t="s">
        <v>340</v>
      </c>
      <c r="B3587" t="s">
        <v>209</v>
      </c>
      <c r="C3587" t="s">
        <v>91</v>
      </c>
      <c r="E3587">
        <v>0</v>
      </c>
      <c r="F3587">
        <v>0</v>
      </c>
      <c r="G3587">
        <v>0</v>
      </c>
      <c r="H3587">
        <v>0</v>
      </c>
      <c r="I3587">
        <v>0.16</v>
      </c>
      <c r="J3587">
        <v>3.15</v>
      </c>
      <c r="K3587">
        <v>5.19</v>
      </c>
      <c r="L3587">
        <v>5.19</v>
      </c>
      <c r="M3587">
        <v>5.19</v>
      </c>
      <c r="N3587">
        <v>16.079999999999998</v>
      </c>
      <c r="O3587">
        <v>21.05</v>
      </c>
      <c r="P3587">
        <v>36.03</v>
      </c>
    </row>
    <row r="3588" spans="1:16" x14ac:dyDescent="0.2">
      <c r="A3588" t="s">
        <v>340</v>
      </c>
      <c r="B3588" t="s">
        <v>210</v>
      </c>
      <c r="C3588" t="s">
        <v>91</v>
      </c>
      <c r="E3588">
        <v>0</v>
      </c>
      <c r="F3588">
        <v>0</v>
      </c>
      <c r="G3588">
        <v>0</v>
      </c>
      <c r="H3588">
        <v>1.78</v>
      </c>
      <c r="I3588">
        <v>2.2799999999999998</v>
      </c>
      <c r="J3588">
        <v>2.78</v>
      </c>
      <c r="K3588">
        <v>2.78</v>
      </c>
      <c r="L3588">
        <v>2.78</v>
      </c>
      <c r="M3588">
        <v>2.78</v>
      </c>
      <c r="N3588">
        <v>2.78</v>
      </c>
      <c r="O3588">
        <v>2.78</v>
      </c>
      <c r="P3588">
        <v>2.78</v>
      </c>
    </row>
    <row r="3589" spans="1:16" x14ac:dyDescent="0.2">
      <c r="A3589" t="s">
        <v>340</v>
      </c>
      <c r="B3589" t="s">
        <v>211</v>
      </c>
      <c r="C3589" t="s">
        <v>91</v>
      </c>
      <c r="E3589">
        <v>0</v>
      </c>
      <c r="F3589">
        <v>0</v>
      </c>
      <c r="G3589">
        <v>0</v>
      </c>
      <c r="H3589">
        <v>0.5</v>
      </c>
      <c r="I3589">
        <v>0.5</v>
      </c>
      <c r="J3589">
        <v>0.5</v>
      </c>
      <c r="K3589">
        <v>0.5</v>
      </c>
      <c r="L3589">
        <v>0.5</v>
      </c>
      <c r="M3589">
        <v>0.5</v>
      </c>
      <c r="N3589">
        <v>0.9</v>
      </c>
      <c r="O3589">
        <v>0.9</v>
      </c>
      <c r="P3589">
        <v>0.9</v>
      </c>
    </row>
    <row r="3590" spans="1:16" x14ac:dyDescent="0.2">
      <c r="A3590" t="s">
        <v>340</v>
      </c>
      <c r="B3590" t="s">
        <v>212</v>
      </c>
      <c r="C3590" t="s">
        <v>91</v>
      </c>
      <c r="E3590">
        <v>0.28999999999999998</v>
      </c>
      <c r="F3590">
        <v>0.28999999999999998</v>
      </c>
      <c r="G3590">
        <v>0.46</v>
      </c>
      <c r="H3590">
        <v>0.49</v>
      </c>
      <c r="I3590">
        <v>0.49</v>
      </c>
      <c r="J3590">
        <v>0.49</v>
      </c>
      <c r="K3590">
        <v>0.49</v>
      </c>
      <c r="L3590">
        <v>0.2</v>
      </c>
      <c r="M3590">
        <v>0.2</v>
      </c>
      <c r="N3590">
        <v>0</v>
      </c>
      <c r="O3590">
        <v>0</v>
      </c>
      <c r="P3590">
        <v>0</v>
      </c>
    </row>
    <row r="3591" spans="1:16" x14ac:dyDescent="0.2">
      <c r="A3591" t="s">
        <v>340</v>
      </c>
      <c r="B3591" t="s">
        <v>213</v>
      </c>
      <c r="C3591" t="s">
        <v>91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</row>
    <row r="3592" spans="1:16" x14ac:dyDescent="0.2">
      <c r="A3592" t="s">
        <v>340</v>
      </c>
      <c r="B3592" t="s">
        <v>218</v>
      </c>
      <c r="C3592" t="s">
        <v>91</v>
      </c>
      <c r="E3592">
        <v>-1.72</v>
      </c>
      <c r="F3592">
        <v>-1.72</v>
      </c>
      <c r="G3592">
        <v>-2.08</v>
      </c>
      <c r="H3592">
        <v>-4.5</v>
      </c>
      <c r="I3592">
        <v>-4.5</v>
      </c>
      <c r="J3592">
        <v>-4.62</v>
      </c>
      <c r="K3592">
        <v>-4.62</v>
      </c>
      <c r="L3592">
        <v>-4.62</v>
      </c>
      <c r="M3592">
        <v>-4.62</v>
      </c>
      <c r="N3592">
        <v>-10.14</v>
      </c>
      <c r="O3592">
        <v>-12.67</v>
      </c>
      <c r="P3592">
        <v>-25.34</v>
      </c>
    </row>
    <row r="3593" spans="1:16" x14ac:dyDescent="0.2">
      <c r="A3593" t="s">
        <v>340</v>
      </c>
      <c r="B3593" t="s">
        <v>342</v>
      </c>
      <c r="C3593" t="s">
        <v>91</v>
      </c>
      <c r="E3593">
        <v>5.93</v>
      </c>
      <c r="F3593">
        <v>10.47</v>
      </c>
      <c r="G3593">
        <v>14.23</v>
      </c>
      <c r="H3593">
        <v>19.940000000000001</v>
      </c>
      <c r="I3593">
        <v>29.8</v>
      </c>
      <c r="J3593">
        <v>40.68</v>
      </c>
      <c r="K3593">
        <v>43.47</v>
      </c>
      <c r="L3593">
        <v>45.39</v>
      </c>
      <c r="M3593">
        <v>48.69</v>
      </c>
      <c r="N3593">
        <v>82.24</v>
      </c>
      <c r="O3593">
        <v>98.81</v>
      </c>
      <c r="P3593">
        <v>151.76</v>
      </c>
    </row>
    <row r="3594" spans="1:16" x14ac:dyDescent="0.2">
      <c r="A3594" t="s">
        <v>266</v>
      </c>
      <c r="B3594" t="s">
        <v>267</v>
      </c>
      <c r="C3594" t="s">
        <v>91</v>
      </c>
      <c r="E3594">
        <v>202.31</v>
      </c>
      <c r="F3594">
        <v>204.45</v>
      </c>
      <c r="G3594">
        <v>206.75</v>
      </c>
      <c r="H3594">
        <v>212.74</v>
      </c>
      <c r="I3594">
        <v>220.24</v>
      </c>
      <c r="J3594">
        <v>229.66</v>
      </c>
      <c r="K3594">
        <v>235.18</v>
      </c>
      <c r="L3594">
        <v>240.63</v>
      </c>
      <c r="M3594">
        <v>246.15</v>
      </c>
      <c r="N3594">
        <v>269.82</v>
      </c>
      <c r="O3594">
        <v>276.22000000000003</v>
      </c>
      <c r="P3594">
        <v>295.94</v>
      </c>
    </row>
    <row r="3595" spans="1:16" x14ac:dyDescent="0.2">
      <c r="A3595" t="s">
        <v>270</v>
      </c>
      <c r="B3595" t="s">
        <v>193</v>
      </c>
      <c r="C3595" t="s">
        <v>91</v>
      </c>
      <c r="E3595">
        <v>2.93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</row>
    <row r="3596" spans="1:16" x14ac:dyDescent="0.2">
      <c r="A3596" t="s">
        <v>270</v>
      </c>
      <c r="B3596" t="s">
        <v>194</v>
      </c>
      <c r="C3596" t="s">
        <v>91</v>
      </c>
      <c r="E3596">
        <v>51.86</v>
      </c>
      <c r="F3596">
        <v>62.84</v>
      </c>
      <c r="G3596">
        <v>53.06</v>
      </c>
      <c r="H3596">
        <v>38.32</v>
      </c>
      <c r="I3596">
        <v>24.15</v>
      </c>
      <c r="J3596">
        <v>17.84</v>
      </c>
      <c r="K3596">
        <v>15.55</v>
      </c>
      <c r="L3596">
        <v>15.08</v>
      </c>
      <c r="M3596">
        <v>12.8</v>
      </c>
      <c r="N3596">
        <v>2.2400000000000002</v>
      </c>
      <c r="O3596">
        <v>1.6</v>
      </c>
      <c r="P3596">
        <v>0</v>
      </c>
    </row>
    <row r="3597" spans="1:16" x14ac:dyDescent="0.2">
      <c r="A3597" t="s">
        <v>270</v>
      </c>
      <c r="B3597" t="s">
        <v>195</v>
      </c>
      <c r="C3597" t="s">
        <v>91</v>
      </c>
      <c r="E3597">
        <v>11.58</v>
      </c>
      <c r="F3597">
        <v>12.78</v>
      </c>
      <c r="G3597">
        <v>12.33</v>
      </c>
      <c r="H3597">
        <v>12.48</v>
      </c>
      <c r="I3597">
        <v>12.17</v>
      </c>
      <c r="J3597">
        <v>9.6999999999999993</v>
      </c>
      <c r="K3597">
        <v>8.15</v>
      </c>
      <c r="L3597">
        <v>6.7</v>
      </c>
      <c r="M3597">
        <v>5.65</v>
      </c>
      <c r="N3597">
        <v>0.9</v>
      </c>
      <c r="O3597">
        <v>0</v>
      </c>
      <c r="P3597">
        <v>0</v>
      </c>
    </row>
    <row r="3598" spans="1:16" x14ac:dyDescent="0.2">
      <c r="A3598" t="s">
        <v>270</v>
      </c>
      <c r="B3598" t="s">
        <v>196</v>
      </c>
      <c r="C3598" t="s">
        <v>91</v>
      </c>
      <c r="E3598">
        <v>23.6</v>
      </c>
      <c r="F3598">
        <v>5.09</v>
      </c>
      <c r="G3598">
        <v>5.09</v>
      </c>
      <c r="H3598">
        <v>5.1100000000000003</v>
      </c>
      <c r="I3598">
        <v>5.09</v>
      </c>
      <c r="J3598">
        <v>5.1100000000000003</v>
      </c>
      <c r="K3598">
        <v>5.09</v>
      </c>
      <c r="L3598">
        <v>5.09</v>
      </c>
      <c r="M3598">
        <v>5.09</v>
      </c>
      <c r="N3598">
        <v>5.09</v>
      </c>
      <c r="O3598">
        <v>5.1100000000000003</v>
      </c>
      <c r="P3598">
        <v>5.09</v>
      </c>
    </row>
    <row r="3599" spans="1:16" x14ac:dyDescent="0.2">
      <c r="A3599" t="s">
        <v>270</v>
      </c>
      <c r="B3599" t="s">
        <v>197</v>
      </c>
      <c r="C3599" t="s">
        <v>91</v>
      </c>
      <c r="E3599">
        <v>11.28</v>
      </c>
      <c r="F3599">
        <v>11.26</v>
      </c>
      <c r="G3599">
        <v>13.87</v>
      </c>
      <c r="H3599">
        <v>25.4</v>
      </c>
      <c r="I3599">
        <v>33.36</v>
      </c>
      <c r="J3599">
        <v>32.869999999999997</v>
      </c>
      <c r="K3599">
        <v>33.020000000000003</v>
      </c>
      <c r="L3599">
        <v>39.75</v>
      </c>
      <c r="M3599">
        <v>39.380000000000003</v>
      </c>
      <c r="N3599">
        <v>46.32</v>
      </c>
      <c r="O3599">
        <v>45.3</v>
      </c>
      <c r="P3599">
        <v>43.31</v>
      </c>
    </row>
    <row r="3600" spans="1:16" x14ac:dyDescent="0.2">
      <c r="A3600" t="s">
        <v>270</v>
      </c>
      <c r="B3600" t="s">
        <v>198</v>
      </c>
      <c r="C3600" t="s">
        <v>91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2.1800000000000002</v>
      </c>
    </row>
    <row r="3601" spans="1:16" x14ac:dyDescent="0.2">
      <c r="A3601" t="s">
        <v>270</v>
      </c>
      <c r="B3601" t="s">
        <v>199</v>
      </c>
      <c r="C3601" t="s">
        <v>91</v>
      </c>
      <c r="E3601">
        <v>2.4900000000000002</v>
      </c>
      <c r="F3601">
        <v>2.48</v>
      </c>
      <c r="G3601">
        <v>2.48</v>
      </c>
      <c r="H3601">
        <v>2.4900000000000002</v>
      </c>
      <c r="I3601">
        <v>2.4700000000000002</v>
      </c>
      <c r="J3601">
        <v>2.48</v>
      </c>
      <c r="K3601">
        <v>3.4</v>
      </c>
      <c r="L3601">
        <v>2.4700000000000002</v>
      </c>
      <c r="M3601">
        <v>2.4700000000000002</v>
      </c>
      <c r="N3601">
        <v>2.23</v>
      </c>
      <c r="O3601">
        <v>2.2400000000000002</v>
      </c>
      <c r="P3601">
        <v>2.23</v>
      </c>
    </row>
    <row r="3602" spans="1:16" x14ac:dyDescent="0.2">
      <c r="A3602" t="s">
        <v>270</v>
      </c>
      <c r="B3602" t="s">
        <v>200</v>
      </c>
      <c r="C3602" t="s">
        <v>91</v>
      </c>
      <c r="E3602">
        <v>0.9</v>
      </c>
      <c r="F3602">
        <v>1.65</v>
      </c>
      <c r="G3602">
        <v>0.89</v>
      </c>
      <c r="H3602">
        <v>0.9</v>
      </c>
      <c r="I3602">
        <v>1.22</v>
      </c>
      <c r="J3602">
        <v>1.38</v>
      </c>
      <c r="K3602">
        <v>1.5</v>
      </c>
      <c r="L3602">
        <v>0.89</v>
      </c>
      <c r="M3602">
        <v>0.86</v>
      </c>
      <c r="N3602">
        <v>0.86</v>
      </c>
      <c r="O3602">
        <v>0.86</v>
      </c>
      <c r="P3602">
        <v>0.86</v>
      </c>
    </row>
    <row r="3603" spans="1:16" x14ac:dyDescent="0.2">
      <c r="A3603" t="s">
        <v>270</v>
      </c>
      <c r="B3603" t="s">
        <v>201</v>
      </c>
      <c r="C3603" t="s">
        <v>91</v>
      </c>
      <c r="E3603">
        <v>27.19</v>
      </c>
      <c r="F3603">
        <v>27.11</v>
      </c>
      <c r="G3603">
        <v>27.11</v>
      </c>
      <c r="H3603">
        <v>27.19</v>
      </c>
      <c r="I3603">
        <v>27.11</v>
      </c>
      <c r="J3603">
        <v>27.19</v>
      </c>
      <c r="K3603">
        <v>27.11</v>
      </c>
      <c r="L3603">
        <v>27.11</v>
      </c>
      <c r="M3603">
        <v>27.11</v>
      </c>
      <c r="N3603">
        <v>27.11</v>
      </c>
      <c r="O3603">
        <v>27.19</v>
      </c>
      <c r="P3603">
        <v>27.11</v>
      </c>
    </row>
    <row r="3604" spans="1:16" x14ac:dyDescent="0.2">
      <c r="A3604" t="s">
        <v>270</v>
      </c>
      <c r="B3604" t="s">
        <v>202</v>
      </c>
      <c r="C3604" t="s">
        <v>91</v>
      </c>
      <c r="E3604">
        <v>22.26</v>
      </c>
      <c r="F3604">
        <v>22.51</v>
      </c>
      <c r="G3604">
        <v>22.13</v>
      </c>
      <c r="H3604">
        <v>22.6</v>
      </c>
      <c r="I3604">
        <v>30.82</v>
      </c>
      <c r="J3604">
        <v>30.99</v>
      </c>
      <c r="K3604">
        <v>30.92</v>
      </c>
      <c r="L3604">
        <v>30.88</v>
      </c>
      <c r="M3604">
        <v>30.93</v>
      </c>
      <c r="N3604">
        <v>29.33</v>
      </c>
      <c r="O3604">
        <v>28.74</v>
      </c>
      <c r="P3604">
        <v>27.98</v>
      </c>
    </row>
    <row r="3605" spans="1:16" x14ac:dyDescent="0.2">
      <c r="A3605" t="s">
        <v>270</v>
      </c>
      <c r="B3605" t="s">
        <v>203</v>
      </c>
      <c r="C3605" t="s">
        <v>91</v>
      </c>
      <c r="E3605">
        <v>0</v>
      </c>
      <c r="F3605">
        <v>0</v>
      </c>
      <c r="G3605">
        <v>5.0999999999999996</v>
      </c>
      <c r="H3605">
        <v>11.37</v>
      </c>
      <c r="I3605">
        <v>17.39</v>
      </c>
      <c r="J3605">
        <v>17.02</v>
      </c>
      <c r="K3605">
        <v>17.190000000000001</v>
      </c>
      <c r="L3605">
        <v>22.02</v>
      </c>
      <c r="M3605">
        <v>22.94</v>
      </c>
      <c r="N3605">
        <v>20.92</v>
      </c>
      <c r="O3605">
        <v>20.440000000000001</v>
      </c>
      <c r="P3605">
        <v>19.3</v>
      </c>
    </row>
    <row r="3606" spans="1:16" x14ac:dyDescent="0.2">
      <c r="A3606" t="s">
        <v>270</v>
      </c>
      <c r="B3606" t="s">
        <v>204</v>
      </c>
      <c r="C3606" t="s">
        <v>91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10.4</v>
      </c>
      <c r="N3606">
        <v>9.16</v>
      </c>
      <c r="O3606">
        <v>8.7100000000000009</v>
      </c>
      <c r="P3606">
        <v>8.02</v>
      </c>
    </row>
    <row r="3607" spans="1:16" x14ac:dyDescent="0.2">
      <c r="A3607" t="s">
        <v>270</v>
      </c>
      <c r="B3607" t="s">
        <v>205</v>
      </c>
      <c r="C3607" t="s">
        <v>91</v>
      </c>
      <c r="E3607">
        <v>60.03</v>
      </c>
      <c r="F3607">
        <v>68.58</v>
      </c>
      <c r="G3607">
        <v>73.73</v>
      </c>
      <c r="H3607">
        <v>81.19</v>
      </c>
      <c r="I3607">
        <v>85.6</v>
      </c>
      <c r="J3607">
        <v>104.33</v>
      </c>
      <c r="K3607">
        <v>108.03</v>
      </c>
      <c r="L3607">
        <v>107.07</v>
      </c>
      <c r="M3607">
        <v>105.91</v>
      </c>
      <c r="N3607">
        <v>149.37</v>
      </c>
      <c r="O3607">
        <v>166.85</v>
      </c>
      <c r="P3607">
        <v>224.97</v>
      </c>
    </row>
    <row r="3608" spans="1:16" x14ac:dyDescent="0.2">
      <c r="A3608" t="s">
        <v>270</v>
      </c>
      <c r="B3608" t="s">
        <v>206</v>
      </c>
      <c r="C3608" t="s">
        <v>91</v>
      </c>
      <c r="E3608">
        <v>29.54</v>
      </c>
      <c r="F3608">
        <v>31.54</v>
      </c>
      <c r="G3608">
        <v>33.71</v>
      </c>
      <c r="H3608">
        <v>38.340000000000003</v>
      </c>
      <c r="I3608">
        <v>42.89</v>
      </c>
      <c r="J3608">
        <v>47.7</v>
      </c>
      <c r="K3608">
        <v>49.88</v>
      </c>
      <c r="L3608">
        <v>52.14</v>
      </c>
      <c r="M3608">
        <v>54.36</v>
      </c>
      <c r="N3608">
        <v>63.11</v>
      </c>
      <c r="O3608">
        <v>65.56</v>
      </c>
      <c r="P3608">
        <v>76.78</v>
      </c>
    </row>
    <row r="3609" spans="1:16" x14ac:dyDescent="0.2">
      <c r="A3609" t="s">
        <v>270</v>
      </c>
      <c r="B3609" t="s">
        <v>343</v>
      </c>
      <c r="C3609" t="s">
        <v>91</v>
      </c>
      <c r="E3609">
        <v>-2.62</v>
      </c>
      <c r="F3609">
        <v>-3.1</v>
      </c>
      <c r="G3609">
        <v>-3.23</v>
      </c>
      <c r="H3609">
        <v>-3.38</v>
      </c>
      <c r="I3609">
        <v>-3.47</v>
      </c>
      <c r="J3609">
        <v>-4.83</v>
      </c>
      <c r="K3609">
        <v>-5.71</v>
      </c>
      <c r="L3609">
        <v>-5.77</v>
      </c>
      <c r="M3609">
        <v>-5.73</v>
      </c>
      <c r="N3609">
        <v>-10.09</v>
      </c>
      <c r="O3609">
        <v>-11.9</v>
      </c>
      <c r="P3609">
        <v>-17.48</v>
      </c>
    </row>
    <row r="3610" spans="1:16" x14ac:dyDescent="0.2">
      <c r="A3610" t="s">
        <v>270</v>
      </c>
      <c r="B3610" t="s">
        <v>210</v>
      </c>
      <c r="C3610" t="s">
        <v>91</v>
      </c>
      <c r="E3610">
        <v>-0.49</v>
      </c>
      <c r="F3610">
        <v>-0.53</v>
      </c>
      <c r="G3610">
        <v>-0.87</v>
      </c>
      <c r="H3610">
        <v>-2.14</v>
      </c>
      <c r="I3610">
        <v>-2.78</v>
      </c>
      <c r="J3610">
        <v>-3.39</v>
      </c>
      <c r="K3610">
        <v>-3.04</v>
      </c>
      <c r="L3610">
        <v>-3.22</v>
      </c>
      <c r="M3610">
        <v>-3.23</v>
      </c>
      <c r="N3610">
        <v>-2.95</v>
      </c>
      <c r="O3610">
        <v>-2.82</v>
      </c>
      <c r="P3610">
        <v>-2.42</v>
      </c>
    </row>
    <row r="3611" spans="1:16" x14ac:dyDescent="0.2">
      <c r="A3611" t="s">
        <v>270</v>
      </c>
      <c r="B3611" t="s">
        <v>211</v>
      </c>
      <c r="C3611" t="s">
        <v>91</v>
      </c>
      <c r="E3611">
        <v>0</v>
      </c>
      <c r="F3611">
        <v>0</v>
      </c>
      <c r="G3611">
        <v>0</v>
      </c>
      <c r="H3611">
        <v>-0.41</v>
      </c>
      <c r="I3611">
        <v>-0.5</v>
      </c>
      <c r="J3611">
        <v>-0.54</v>
      </c>
      <c r="K3611">
        <v>-0.5</v>
      </c>
      <c r="L3611">
        <v>-0.5</v>
      </c>
      <c r="M3611">
        <v>-0.52</v>
      </c>
      <c r="N3611">
        <v>-0.85</v>
      </c>
      <c r="O3611">
        <v>-0.81</v>
      </c>
      <c r="P3611">
        <v>-0.7</v>
      </c>
    </row>
    <row r="3612" spans="1:16" x14ac:dyDescent="0.2">
      <c r="A3612" t="s">
        <v>270</v>
      </c>
      <c r="B3612" t="s">
        <v>212</v>
      </c>
      <c r="C3612" t="s">
        <v>91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</row>
    <row r="3613" spans="1:16" x14ac:dyDescent="0.2">
      <c r="A3613" t="s">
        <v>270</v>
      </c>
      <c r="B3613" t="s">
        <v>213</v>
      </c>
      <c r="C3613" t="s">
        <v>91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</row>
    <row r="3614" spans="1:16" x14ac:dyDescent="0.2">
      <c r="A3614" t="s">
        <v>270</v>
      </c>
      <c r="B3614" t="s">
        <v>344</v>
      </c>
      <c r="C3614" t="s">
        <v>91</v>
      </c>
      <c r="E3614">
        <v>12.49</v>
      </c>
      <c r="F3614">
        <v>12.93</v>
      </c>
      <c r="G3614">
        <v>17.3</v>
      </c>
      <c r="H3614">
        <v>15.21</v>
      </c>
      <c r="I3614">
        <v>12.5</v>
      </c>
      <c r="J3614">
        <v>17.04</v>
      </c>
      <c r="K3614">
        <v>18.79</v>
      </c>
      <c r="L3614">
        <v>18.82</v>
      </c>
      <c r="M3614">
        <v>20.11</v>
      </c>
      <c r="N3614">
        <v>23.5</v>
      </c>
      <c r="O3614">
        <v>22.24</v>
      </c>
      <c r="P3614">
        <v>0</v>
      </c>
    </row>
    <row r="3615" spans="1:16" x14ac:dyDescent="0.2">
      <c r="A3615" t="s">
        <v>270</v>
      </c>
      <c r="B3615" t="s">
        <v>345</v>
      </c>
      <c r="C3615" t="s">
        <v>91</v>
      </c>
      <c r="E3615">
        <v>-3.1</v>
      </c>
      <c r="F3615">
        <v>-1.52</v>
      </c>
      <c r="G3615">
        <v>-4.43</v>
      </c>
      <c r="H3615">
        <v>-4.66</v>
      </c>
      <c r="I3615">
        <v>-6.01</v>
      </c>
      <c r="J3615">
        <v>-7.18</v>
      </c>
      <c r="K3615">
        <v>-4.22</v>
      </c>
      <c r="L3615">
        <v>-5.22</v>
      </c>
      <c r="M3615">
        <v>-7.03</v>
      </c>
      <c r="N3615">
        <v>-12.65</v>
      </c>
      <c r="O3615">
        <v>-15.65</v>
      </c>
      <c r="P3615">
        <v>-21.91</v>
      </c>
    </row>
    <row r="3616" spans="1:16" x14ac:dyDescent="0.2">
      <c r="A3616" t="s">
        <v>270</v>
      </c>
      <c r="B3616" t="s">
        <v>272</v>
      </c>
      <c r="C3616" t="s">
        <v>91</v>
      </c>
      <c r="E3616">
        <v>0.26</v>
      </c>
      <c r="F3616">
        <v>0.25</v>
      </c>
      <c r="G3616">
        <v>2.4</v>
      </c>
      <c r="H3616">
        <v>2.77</v>
      </c>
      <c r="I3616">
        <v>7.7</v>
      </c>
      <c r="J3616">
        <v>12.37</v>
      </c>
      <c r="K3616">
        <v>10.4</v>
      </c>
      <c r="L3616">
        <v>11.77</v>
      </c>
      <c r="M3616">
        <v>14.99</v>
      </c>
      <c r="N3616">
        <v>54.57</v>
      </c>
      <c r="O3616">
        <v>80.59</v>
      </c>
      <c r="P3616">
        <v>139.26</v>
      </c>
    </row>
    <row r="3617" spans="1:16" x14ac:dyDescent="0.2">
      <c r="A3617" t="s">
        <v>270</v>
      </c>
      <c r="B3617" t="s">
        <v>346</v>
      </c>
      <c r="C3617" t="s">
        <v>91</v>
      </c>
      <c r="E3617">
        <v>9.39</v>
      </c>
      <c r="F3617">
        <v>11.41</v>
      </c>
      <c r="G3617">
        <v>12.87</v>
      </c>
      <c r="H3617">
        <v>10.56</v>
      </c>
      <c r="I3617">
        <v>6.5</v>
      </c>
      <c r="J3617">
        <v>9.86</v>
      </c>
      <c r="K3617">
        <v>14.56</v>
      </c>
      <c r="L3617">
        <v>13.59</v>
      </c>
      <c r="M3617">
        <v>13.07</v>
      </c>
      <c r="N3617">
        <v>10.85</v>
      </c>
      <c r="O3617">
        <v>6.59</v>
      </c>
      <c r="P3617">
        <v>-21.91</v>
      </c>
    </row>
    <row r="3618" spans="1:16" x14ac:dyDescent="0.2">
      <c r="A3618" t="s">
        <v>270</v>
      </c>
      <c r="B3618" t="s">
        <v>347</v>
      </c>
      <c r="C3618" t="s">
        <v>91</v>
      </c>
      <c r="E3618">
        <v>253.03</v>
      </c>
      <c r="F3618">
        <v>255.14</v>
      </c>
      <c r="G3618">
        <v>262.7</v>
      </c>
      <c r="H3618">
        <v>274.66000000000003</v>
      </c>
      <c r="I3618">
        <v>288.01</v>
      </c>
      <c r="J3618">
        <v>304.88</v>
      </c>
      <c r="K3618">
        <v>309.38</v>
      </c>
      <c r="L3618">
        <v>318.54000000000002</v>
      </c>
      <c r="M3618">
        <v>328.54</v>
      </c>
      <c r="N3618">
        <v>366.25</v>
      </c>
      <c r="O3618">
        <v>379.31</v>
      </c>
      <c r="P3618">
        <v>417.24</v>
      </c>
    </row>
    <row r="3619" spans="1:16" x14ac:dyDescent="0.2">
      <c r="A3619" t="s">
        <v>272</v>
      </c>
      <c r="B3619" t="s">
        <v>202</v>
      </c>
      <c r="C3619" t="s">
        <v>91</v>
      </c>
      <c r="E3619">
        <v>0.05</v>
      </c>
      <c r="F3619">
        <v>7.0000000000000007E-2</v>
      </c>
      <c r="G3619">
        <v>0.45</v>
      </c>
      <c r="H3619">
        <v>0.51</v>
      </c>
      <c r="I3619">
        <v>2</v>
      </c>
      <c r="J3619">
        <v>1.92</v>
      </c>
      <c r="K3619">
        <v>1.9</v>
      </c>
      <c r="L3619">
        <v>1.94</v>
      </c>
      <c r="M3619">
        <v>1.89</v>
      </c>
      <c r="N3619">
        <v>3.49</v>
      </c>
      <c r="O3619">
        <v>4.17</v>
      </c>
      <c r="P3619">
        <v>4.84</v>
      </c>
    </row>
    <row r="3620" spans="1:16" x14ac:dyDescent="0.2">
      <c r="A3620" t="s">
        <v>272</v>
      </c>
      <c r="B3620" t="s">
        <v>203</v>
      </c>
      <c r="C3620" t="s">
        <v>91</v>
      </c>
      <c r="E3620">
        <v>0</v>
      </c>
      <c r="F3620">
        <v>0</v>
      </c>
      <c r="G3620">
        <v>0.28000000000000003</v>
      </c>
      <c r="H3620">
        <v>0.53</v>
      </c>
      <c r="I3620">
        <v>0.97</v>
      </c>
      <c r="J3620">
        <v>1.39</v>
      </c>
      <c r="K3620">
        <v>1.1599999999999999</v>
      </c>
      <c r="L3620">
        <v>1.53</v>
      </c>
      <c r="M3620">
        <v>1.9</v>
      </c>
      <c r="N3620">
        <v>3.93</v>
      </c>
      <c r="O3620">
        <v>4.47</v>
      </c>
      <c r="P3620">
        <v>5.54</v>
      </c>
    </row>
    <row r="3621" spans="1:16" x14ac:dyDescent="0.2">
      <c r="A3621" t="s">
        <v>272</v>
      </c>
      <c r="B3621" t="s">
        <v>204</v>
      </c>
      <c r="C3621" t="s">
        <v>91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1.74</v>
      </c>
      <c r="N3621">
        <v>2.97</v>
      </c>
      <c r="O3621">
        <v>3.46</v>
      </c>
      <c r="P3621">
        <v>4.1100000000000003</v>
      </c>
    </row>
    <row r="3622" spans="1:16" x14ac:dyDescent="0.2">
      <c r="A3622" t="s">
        <v>272</v>
      </c>
      <c r="B3622" t="s">
        <v>205</v>
      </c>
      <c r="C3622" t="s">
        <v>91</v>
      </c>
      <c r="E3622">
        <v>0.21</v>
      </c>
      <c r="F3622">
        <v>0.19</v>
      </c>
      <c r="G3622">
        <v>1.67</v>
      </c>
      <c r="H3622">
        <v>1.73</v>
      </c>
      <c r="I3622">
        <v>4.7300000000000004</v>
      </c>
      <c r="J3622">
        <v>9.07</v>
      </c>
      <c r="K3622">
        <v>7.34</v>
      </c>
      <c r="L3622">
        <v>8.31</v>
      </c>
      <c r="M3622">
        <v>9.4600000000000009</v>
      </c>
      <c r="N3622">
        <v>44.18</v>
      </c>
      <c r="O3622">
        <v>68.489999999999995</v>
      </c>
      <c r="P3622">
        <v>124.77</v>
      </c>
    </row>
    <row r="3623" spans="1:16" x14ac:dyDescent="0.2">
      <c r="A3623" t="s">
        <v>259</v>
      </c>
      <c r="B3623" t="s">
        <v>348</v>
      </c>
      <c r="C3623" t="s">
        <v>91</v>
      </c>
      <c r="E3623">
        <v>0.91</v>
      </c>
      <c r="F3623">
        <v>0.86</v>
      </c>
      <c r="G3623">
        <v>1.21</v>
      </c>
      <c r="H3623">
        <v>1.49</v>
      </c>
      <c r="I3623">
        <v>1.35</v>
      </c>
      <c r="J3623">
        <v>0.94</v>
      </c>
      <c r="K3623">
        <v>0.57999999999999996</v>
      </c>
      <c r="L3623">
        <v>0.56000000000000005</v>
      </c>
      <c r="M3623">
        <v>1.26</v>
      </c>
      <c r="N3623">
        <v>1.1499999999999999</v>
      </c>
      <c r="O3623">
        <v>1.17</v>
      </c>
      <c r="P3623">
        <v>4.9800000000000004</v>
      </c>
    </row>
    <row r="3624" spans="1:16" x14ac:dyDescent="0.2">
      <c r="A3624" t="s">
        <v>259</v>
      </c>
      <c r="B3624" t="s">
        <v>261</v>
      </c>
      <c r="C3624" t="s">
        <v>91</v>
      </c>
      <c r="D3624">
        <v>983673</v>
      </c>
      <c r="E3624">
        <v>48871</v>
      </c>
      <c r="F3624">
        <v>50943</v>
      </c>
      <c r="G3624">
        <v>49490</v>
      </c>
      <c r="H3624">
        <v>50955</v>
      </c>
      <c r="I3624">
        <v>52870</v>
      </c>
      <c r="J3624">
        <v>54360</v>
      </c>
      <c r="K3624">
        <v>56921</v>
      </c>
      <c r="L3624">
        <v>55951</v>
      </c>
      <c r="M3624">
        <v>56055</v>
      </c>
      <c r="N3624">
        <v>59856</v>
      </c>
      <c r="O3624">
        <v>61632</v>
      </c>
      <c r="P3624">
        <v>72422</v>
      </c>
    </row>
    <row r="3625" spans="1:16" x14ac:dyDescent="0.2">
      <c r="A3625" t="s">
        <v>259</v>
      </c>
      <c r="B3625" t="s">
        <v>178</v>
      </c>
      <c r="C3625" t="s">
        <v>91</v>
      </c>
      <c r="D3625">
        <v>915515</v>
      </c>
      <c r="E3625">
        <v>46325</v>
      </c>
      <c r="F3625">
        <v>48201</v>
      </c>
      <c r="G3625">
        <v>46655</v>
      </c>
      <c r="H3625">
        <v>47692</v>
      </c>
      <c r="I3625">
        <v>49203</v>
      </c>
      <c r="J3625">
        <v>50324</v>
      </c>
      <c r="K3625">
        <v>52722</v>
      </c>
      <c r="L3625">
        <v>51604</v>
      </c>
      <c r="M3625">
        <v>51576</v>
      </c>
      <c r="N3625">
        <v>55439</v>
      </c>
      <c r="O3625">
        <v>57089</v>
      </c>
      <c r="P3625">
        <v>67300</v>
      </c>
    </row>
    <row r="3626" spans="1:16" x14ac:dyDescent="0.2">
      <c r="A3626" t="s">
        <v>259</v>
      </c>
      <c r="B3626" t="s">
        <v>349</v>
      </c>
      <c r="C3626" t="s">
        <v>91</v>
      </c>
      <c r="E3626">
        <v>0</v>
      </c>
      <c r="F3626">
        <v>0</v>
      </c>
      <c r="G3626">
        <v>0</v>
      </c>
      <c r="H3626">
        <v>21</v>
      </c>
      <c r="I3626">
        <v>23</v>
      </c>
      <c r="J3626">
        <v>30</v>
      </c>
      <c r="K3626">
        <v>30</v>
      </c>
      <c r="L3626">
        <v>30</v>
      </c>
      <c r="M3626">
        <v>30</v>
      </c>
      <c r="N3626">
        <v>127</v>
      </c>
      <c r="O3626">
        <v>211</v>
      </c>
      <c r="P3626">
        <v>591</v>
      </c>
    </row>
    <row r="3627" spans="1:16" x14ac:dyDescent="0.2">
      <c r="A3627" t="s">
        <v>350</v>
      </c>
      <c r="B3627" t="s">
        <v>193</v>
      </c>
      <c r="C3627" t="s">
        <v>91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</row>
    <row r="3628" spans="1:16" x14ac:dyDescent="0.2">
      <c r="A3628" t="s">
        <v>350</v>
      </c>
      <c r="B3628" t="s">
        <v>351</v>
      </c>
      <c r="C3628" t="s">
        <v>91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</row>
    <row r="3629" spans="1:16" x14ac:dyDescent="0.2">
      <c r="A3629" t="s">
        <v>350</v>
      </c>
      <c r="B3629" t="s">
        <v>352</v>
      </c>
      <c r="C3629" t="s">
        <v>91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</row>
    <row r="3630" spans="1:16" x14ac:dyDescent="0.2">
      <c r="A3630" t="s">
        <v>350</v>
      </c>
      <c r="B3630" t="s">
        <v>195</v>
      </c>
      <c r="C3630" t="s">
        <v>91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</row>
    <row r="3631" spans="1:16" x14ac:dyDescent="0.2">
      <c r="A3631" t="s">
        <v>350</v>
      </c>
      <c r="B3631" t="s">
        <v>196</v>
      </c>
      <c r="C3631" t="s">
        <v>91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</row>
    <row r="3632" spans="1:16" x14ac:dyDescent="0.2">
      <c r="A3632" t="s">
        <v>350</v>
      </c>
      <c r="B3632" t="s">
        <v>197</v>
      </c>
      <c r="C3632" t="s">
        <v>91</v>
      </c>
      <c r="E3632">
        <v>0</v>
      </c>
      <c r="F3632">
        <v>0</v>
      </c>
      <c r="G3632">
        <v>176</v>
      </c>
      <c r="H3632">
        <v>953</v>
      </c>
      <c r="I3632">
        <v>1551</v>
      </c>
      <c r="J3632">
        <v>1551</v>
      </c>
      <c r="K3632">
        <v>1551</v>
      </c>
      <c r="L3632">
        <v>2002</v>
      </c>
      <c r="M3632">
        <v>2002</v>
      </c>
      <c r="N3632">
        <v>2734</v>
      </c>
      <c r="O3632">
        <v>2734</v>
      </c>
      <c r="P3632">
        <v>2734</v>
      </c>
    </row>
    <row r="3633" spans="1:16" x14ac:dyDescent="0.2">
      <c r="A3633" t="s">
        <v>350</v>
      </c>
      <c r="B3633" t="s">
        <v>198</v>
      </c>
      <c r="C3633" t="s">
        <v>91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3424</v>
      </c>
    </row>
    <row r="3634" spans="1:16" x14ac:dyDescent="0.2">
      <c r="A3634" t="s">
        <v>350</v>
      </c>
      <c r="B3634" t="s">
        <v>199</v>
      </c>
      <c r="C3634" t="s">
        <v>91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</row>
    <row r="3635" spans="1:16" x14ac:dyDescent="0.2">
      <c r="A3635" t="s">
        <v>350</v>
      </c>
      <c r="B3635" t="s">
        <v>200</v>
      </c>
      <c r="C3635" t="s">
        <v>91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</row>
    <row r="3636" spans="1:16" x14ac:dyDescent="0.2">
      <c r="A3636" t="s">
        <v>350</v>
      </c>
      <c r="B3636" t="s">
        <v>201</v>
      </c>
      <c r="C3636" t="s">
        <v>91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</row>
    <row r="3637" spans="1:16" x14ac:dyDescent="0.2">
      <c r="A3637" t="s">
        <v>350</v>
      </c>
      <c r="B3637" t="s">
        <v>202</v>
      </c>
      <c r="C3637" t="s">
        <v>91</v>
      </c>
      <c r="E3637">
        <v>42</v>
      </c>
      <c r="F3637">
        <v>49</v>
      </c>
      <c r="G3637">
        <v>49</v>
      </c>
      <c r="H3637">
        <v>67</v>
      </c>
      <c r="I3637">
        <v>514</v>
      </c>
      <c r="J3637">
        <v>514</v>
      </c>
      <c r="K3637">
        <v>514</v>
      </c>
      <c r="L3637">
        <v>514</v>
      </c>
      <c r="M3637">
        <v>514</v>
      </c>
      <c r="N3637">
        <v>514</v>
      </c>
      <c r="O3637">
        <v>514</v>
      </c>
      <c r="P3637">
        <v>514</v>
      </c>
    </row>
    <row r="3638" spans="1:16" x14ac:dyDescent="0.2">
      <c r="A3638" t="s">
        <v>350</v>
      </c>
      <c r="B3638" t="s">
        <v>203</v>
      </c>
      <c r="C3638" t="s">
        <v>91</v>
      </c>
      <c r="E3638">
        <v>0</v>
      </c>
      <c r="F3638">
        <v>0</v>
      </c>
      <c r="G3638">
        <v>268</v>
      </c>
      <c r="H3638">
        <v>582</v>
      </c>
      <c r="I3638">
        <v>872</v>
      </c>
      <c r="J3638">
        <v>872</v>
      </c>
      <c r="K3638">
        <v>872</v>
      </c>
      <c r="L3638">
        <v>1093</v>
      </c>
      <c r="M3638">
        <v>1157</v>
      </c>
      <c r="N3638">
        <v>1157</v>
      </c>
      <c r="O3638">
        <v>1157</v>
      </c>
      <c r="P3638">
        <v>1157</v>
      </c>
    </row>
    <row r="3639" spans="1:16" x14ac:dyDescent="0.2">
      <c r="A3639" t="s">
        <v>350</v>
      </c>
      <c r="B3639" t="s">
        <v>204</v>
      </c>
      <c r="C3639" t="s">
        <v>91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</row>
    <row r="3640" spans="1:16" x14ac:dyDescent="0.2">
      <c r="A3640" t="s">
        <v>350</v>
      </c>
      <c r="B3640" t="s">
        <v>205</v>
      </c>
      <c r="C3640" t="s">
        <v>91</v>
      </c>
      <c r="E3640">
        <v>246</v>
      </c>
      <c r="F3640">
        <v>500</v>
      </c>
      <c r="G3640">
        <v>696</v>
      </c>
      <c r="H3640">
        <v>899</v>
      </c>
      <c r="I3640">
        <v>1122</v>
      </c>
      <c r="J3640">
        <v>1705</v>
      </c>
      <c r="K3640">
        <v>1762</v>
      </c>
      <c r="L3640">
        <v>1762</v>
      </c>
      <c r="M3640">
        <v>1762</v>
      </c>
      <c r="N3640">
        <v>3089</v>
      </c>
      <c r="O3640">
        <v>3795</v>
      </c>
      <c r="P3640">
        <v>5571</v>
      </c>
    </row>
    <row r="3641" spans="1:16" x14ac:dyDescent="0.2">
      <c r="A3641" t="s">
        <v>350</v>
      </c>
      <c r="B3641" t="s">
        <v>206</v>
      </c>
      <c r="C3641" t="s">
        <v>91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</row>
    <row r="3642" spans="1:16" x14ac:dyDescent="0.2">
      <c r="A3642" t="s">
        <v>350</v>
      </c>
      <c r="B3642" t="s">
        <v>207</v>
      </c>
      <c r="C3642" t="s">
        <v>91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</row>
    <row r="3643" spans="1:16" x14ac:dyDescent="0.2">
      <c r="A3643" t="s">
        <v>350</v>
      </c>
      <c r="B3643" t="s">
        <v>208</v>
      </c>
      <c r="C3643" t="s">
        <v>91</v>
      </c>
      <c r="E3643">
        <v>677</v>
      </c>
      <c r="F3643">
        <v>931</v>
      </c>
      <c r="G3643">
        <v>931</v>
      </c>
      <c r="H3643">
        <v>957</v>
      </c>
      <c r="I3643">
        <v>957</v>
      </c>
      <c r="J3643">
        <v>957</v>
      </c>
      <c r="K3643">
        <v>957</v>
      </c>
      <c r="L3643">
        <v>957</v>
      </c>
      <c r="M3643">
        <v>957</v>
      </c>
      <c r="N3643">
        <v>957</v>
      </c>
      <c r="O3643">
        <v>957</v>
      </c>
      <c r="P3643">
        <v>957</v>
      </c>
    </row>
    <row r="3644" spans="1:16" x14ac:dyDescent="0.2">
      <c r="A3644" t="s">
        <v>350</v>
      </c>
      <c r="B3644" t="s">
        <v>209</v>
      </c>
      <c r="C3644" t="s">
        <v>91</v>
      </c>
      <c r="E3644">
        <v>0</v>
      </c>
      <c r="F3644">
        <v>0</v>
      </c>
      <c r="G3644">
        <v>0</v>
      </c>
      <c r="H3644">
        <v>0</v>
      </c>
      <c r="I3644">
        <v>39</v>
      </c>
      <c r="J3644">
        <v>716</v>
      </c>
      <c r="K3644">
        <v>1162</v>
      </c>
      <c r="L3644">
        <v>1162</v>
      </c>
      <c r="M3644">
        <v>1162</v>
      </c>
      <c r="N3644">
        <v>3227</v>
      </c>
      <c r="O3644">
        <v>4154</v>
      </c>
      <c r="P3644">
        <v>6717</v>
      </c>
    </row>
    <row r="3645" spans="1:16" x14ac:dyDescent="0.2">
      <c r="A3645" t="s">
        <v>350</v>
      </c>
      <c r="B3645" t="s">
        <v>210</v>
      </c>
      <c r="C3645" t="s">
        <v>91</v>
      </c>
      <c r="E3645">
        <v>0</v>
      </c>
      <c r="F3645">
        <v>0</v>
      </c>
      <c r="G3645">
        <v>0</v>
      </c>
      <c r="H3645">
        <v>403</v>
      </c>
      <c r="I3645">
        <v>516</v>
      </c>
      <c r="J3645">
        <v>629</v>
      </c>
      <c r="K3645">
        <v>629</v>
      </c>
      <c r="L3645">
        <v>629</v>
      </c>
      <c r="M3645">
        <v>629</v>
      </c>
      <c r="N3645">
        <v>629</v>
      </c>
      <c r="O3645">
        <v>629</v>
      </c>
      <c r="P3645">
        <v>629</v>
      </c>
    </row>
    <row r="3646" spans="1:16" x14ac:dyDescent="0.2">
      <c r="A3646" t="s">
        <v>350</v>
      </c>
      <c r="B3646" t="s">
        <v>211</v>
      </c>
      <c r="C3646" t="s">
        <v>91</v>
      </c>
      <c r="E3646">
        <v>0</v>
      </c>
      <c r="F3646">
        <v>0</v>
      </c>
      <c r="G3646">
        <v>0</v>
      </c>
      <c r="H3646">
        <v>92</v>
      </c>
      <c r="I3646">
        <v>92</v>
      </c>
      <c r="J3646">
        <v>92</v>
      </c>
      <c r="K3646">
        <v>92</v>
      </c>
      <c r="L3646">
        <v>92</v>
      </c>
      <c r="M3646">
        <v>92</v>
      </c>
      <c r="N3646">
        <v>165</v>
      </c>
      <c r="O3646">
        <v>165</v>
      </c>
      <c r="P3646">
        <v>165</v>
      </c>
    </row>
    <row r="3647" spans="1:16" x14ac:dyDescent="0.2">
      <c r="A3647" t="s">
        <v>350</v>
      </c>
      <c r="B3647" t="s">
        <v>212</v>
      </c>
      <c r="C3647" t="s">
        <v>91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</row>
    <row r="3648" spans="1:16" x14ac:dyDescent="0.2">
      <c r="A3648" t="s">
        <v>350</v>
      </c>
      <c r="B3648" t="s">
        <v>213</v>
      </c>
      <c r="C3648" t="s">
        <v>91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7" x14ac:dyDescent="0.2">
      <c r="A3649" t="s">
        <v>350</v>
      </c>
      <c r="B3649" t="s">
        <v>342</v>
      </c>
      <c r="C3649" t="s">
        <v>91</v>
      </c>
      <c r="E3649">
        <v>965</v>
      </c>
      <c r="F3649">
        <v>1479</v>
      </c>
      <c r="G3649">
        <v>2119</v>
      </c>
      <c r="H3649">
        <v>3953</v>
      </c>
      <c r="I3649">
        <v>5663</v>
      </c>
      <c r="J3649">
        <v>7037</v>
      </c>
      <c r="K3649">
        <v>7539</v>
      </c>
      <c r="L3649">
        <v>8210</v>
      </c>
      <c r="M3649">
        <v>8275</v>
      </c>
      <c r="N3649">
        <v>12473</v>
      </c>
      <c r="O3649">
        <v>14106</v>
      </c>
      <c r="P3649">
        <v>21869</v>
      </c>
    </row>
    <row r="3650" spans="1:17" x14ac:dyDescent="0.2">
      <c r="A3650" t="s">
        <v>230</v>
      </c>
      <c r="B3650" t="s">
        <v>353</v>
      </c>
      <c r="C3650" t="s">
        <v>91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1</v>
      </c>
      <c r="Q3650">
        <v>10360</v>
      </c>
    </row>
    <row r="3651" spans="1:17" x14ac:dyDescent="0.2">
      <c r="A3651" t="s">
        <v>230</v>
      </c>
      <c r="B3651" t="s">
        <v>354</v>
      </c>
      <c r="C3651" t="s">
        <v>91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1</v>
      </c>
      <c r="Q3651">
        <v>11010</v>
      </c>
    </row>
    <row r="3652" spans="1:17" x14ac:dyDescent="0.2">
      <c r="A3652" t="s">
        <v>230</v>
      </c>
      <c r="B3652" t="s">
        <v>355</v>
      </c>
      <c r="C3652" t="s">
        <v>91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1</v>
      </c>
      <c r="Q3652">
        <v>2680</v>
      </c>
    </row>
    <row r="3653" spans="1:17" x14ac:dyDescent="0.2">
      <c r="A3653" t="s">
        <v>230</v>
      </c>
      <c r="B3653" t="s">
        <v>356</v>
      </c>
      <c r="C3653" t="s">
        <v>91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0.62</v>
      </c>
      <c r="L3653">
        <v>0.62</v>
      </c>
      <c r="M3653">
        <v>0.62</v>
      </c>
      <c r="N3653">
        <v>0.62</v>
      </c>
      <c r="O3653">
        <v>0.62</v>
      </c>
      <c r="P3653">
        <v>1</v>
      </c>
      <c r="Q3653">
        <v>4875</v>
      </c>
    </row>
    <row r="3654" spans="1:17" x14ac:dyDescent="0.2">
      <c r="A3654" t="s">
        <v>340</v>
      </c>
      <c r="B3654" t="s">
        <v>193</v>
      </c>
      <c r="C3654" t="s">
        <v>87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</row>
    <row r="3655" spans="1:17" x14ac:dyDescent="0.2">
      <c r="A3655" t="s">
        <v>340</v>
      </c>
      <c r="B3655" t="s">
        <v>194</v>
      </c>
      <c r="C3655" t="s">
        <v>87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</row>
    <row r="3656" spans="1:17" x14ac:dyDescent="0.2">
      <c r="A3656" t="s">
        <v>340</v>
      </c>
      <c r="B3656" t="s">
        <v>195</v>
      </c>
      <c r="C3656" t="s">
        <v>87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</row>
    <row r="3657" spans="1:17" x14ac:dyDescent="0.2">
      <c r="A3657" t="s">
        <v>340</v>
      </c>
      <c r="B3657" t="s">
        <v>196</v>
      </c>
      <c r="C3657" t="s">
        <v>87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</row>
    <row r="3658" spans="1:17" x14ac:dyDescent="0.2">
      <c r="A3658" t="s">
        <v>340</v>
      </c>
      <c r="B3658" t="s">
        <v>197</v>
      </c>
      <c r="C3658" t="s">
        <v>87</v>
      </c>
      <c r="E3658">
        <v>0</v>
      </c>
      <c r="F3658">
        <v>0</v>
      </c>
      <c r="G3658">
        <v>0.78</v>
      </c>
      <c r="H3658">
        <v>1.46</v>
      </c>
      <c r="I3658">
        <v>2.34</v>
      </c>
      <c r="J3658">
        <v>2.6</v>
      </c>
      <c r="K3658">
        <v>2.6</v>
      </c>
      <c r="L3658">
        <v>3.3</v>
      </c>
      <c r="M3658">
        <v>3.3</v>
      </c>
      <c r="N3658">
        <v>4.05</v>
      </c>
      <c r="O3658">
        <v>4.47</v>
      </c>
      <c r="P3658">
        <v>4.47</v>
      </c>
    </row>
    <row r="3659" spans="1:17" x14ac:dyDescent="0.2">
      <c r="A3659" t="s">
        <v>340</v>
      </c>
      <c r="B3659" t="s">
        <v>198</v>
      </c>
      <c r="C3659" t="s">
        <v>87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</row>
    <row r="3660" spans="1:17" x14ac:dyDescent="0.2">
      <c r="A3660" t="s">
        <v>340</v>
      </c>
      <c r="B3660" t="s">
        <v>199</v>
      </c>
      <c r="C3660" t="s">
        <v>87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</row>
    <row r="3661" spans="1:17" x14ac:dyDescent="0.2">
      <c r="A3661" t="s">
        <v>340</v>
      </c>
      <c r="B3661" t="s">
        <v>200</v>
      </c>
      <c r="C3661" t="s">
        <v>87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</row>
    <row r="3662" spans="1:17" x14ac:dyDescent="0.2">
      <c r="A3662" t="s">
        <v>340</v>
      </c>
      <c r="B3662" t="s">
        <v>201</v>
      </c>
      <c r="C3662" t="s">
        <v>87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</row>
    <row r="3663" spans="1:17" x14ac:dyDescent="0.2">
      <c r="A3663" t="s">
        <v>340</v>
      </c>
      <c r="B3663" t="s">
        <v>202</v>
      </c>
      <c r="C3663" t="s">
        <v>87</v>
      </c>
      <c r="E3663">
        <v>0.31</v>
      </c>
      <c r="F3663">
        <v>0.4</v>
      </c>
      <c r="G3663">
        <v>0.4</v>
      </c>
      <c r="H3663">
        <v>0.4</v>
      </c>
      <c r="I3663">
        <v>6.55</v>
      </c>
      <c r="J3663">
        <v>8.49</v>
      </c>
      <c r="K3663">
        <v>8.49</v>
      </c>
      <c r="L3663">
        <v>8.49</v>
      </c>
      <c r="M3663">
        <v>9.39</v>
      </c>
      <c r="N3663">
        <v>9.39</v>
      </c>
      <c r="O3663">
        <v>9.6300000000000008</v>
      </c>
      <c r="P3663">
        <v>10.28</v>
      </c>
    </row>
    <row r="3664" spans="1:17" x14ac:dyDescent="0.2">
      <c r="A3664" t="s">
        <v>340</v>
      </c>
      <c r="B3664" t="s">
        <v>203</v>
      </c>
      <c r="C3664" t="s">
        <v>87</v>
      </c>
      <c r="E3664">
        <v>0</v>
      </c>
      <c r="F3664">
        <v>0</v>
      </c>
      <c r="G3664">
        <v>0.08</v>
      </c>
      <c r="H3664">
        <v>2.82</v>
      </c>
      <c r="I3664">
        <v>4.32</v>
      </c>
      <c r="J3664">
        <v>4.32</v>
      </c>
      <c r="K3664">
        <v>4.32</v>
      </c>
      <c r="L3664">
        <v>5.58</v>
      </c>
      <c r="M3664">
        <v>5.58</v>
      </c>
      <c r="N3664">
        <v>8.58</v>
      </c>
      <c r="O3664">
        <v>8.58</v>
      </c>
      <c r="P3664">
        <v>16.010000000000002</v>
      </c>
    </row>
    <row r="3665" spans="1:16" x14ac:dyDescent="0.2">
      <c r="A3665" t="s">
        <v>340</v>
      </c>
      <c r="B3665" t="s">
        <v>204</v>
      </c>
      <c r="C3665" t="s">
        <v>87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3</v>
      </c>
      <c r="N3665">
        <v>3</v>
      </c>
      <c r="O3665">
        <v>3</v>
      </c>
      <c r="P3665">
        <v>3</v>
      </c>
    </row>
    <row r="3666" spans="1:16" x14ac:dyDescent="0.2">
      <c r="A3666" t="s">
        <v>340</v>
      </c>
      <c r="B3666" t="s">
        <v>205</v>
      </c>
      <c r="C3666" t="s">
        <v>87</v>
      </c>
      <c r="E3666">
        <v>3</v>
      </c>
      <c r="F3666">
        <v>6</v>
      </c>
      <c r="G3666">
        <v>9</v>
      </c>
      <c r="H3666">
        <v>14.05</v>
      </c>
      <c r="I3666">
        <v>14.05</v>
      </c>
      <c r="J3666">
        <v>19.010000000000002</v>
      </c>
      <c r="K3666">
        <v>20.46</v>
      </c>
      <c r="L3666">
        <v>20.46</v>
      </c>
      <c r="M3666">
        <v>20.46</v>
      </c>
      <c r="N3666">
        <v>25.05</v>
      </c>
      <c r="O3666">
        <v>26.47</v>
      </c>
      <c r="P3666">
        <v>41.74</v>
      </c>
    </row>
    <row r="3667" spans="1:16" x14ac:dyDescent="0.2">
      <c r="A3667" t="s">
        <v>340</v>
      </c>
      <c r="B3667" t="s">
        <v>206</v>
      </c>
      <c r="C3667" t="s">
        <v>87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</row>
    <row r="3668" spans="1:16" x14ac:dyDescent="0.2">
      <c r="A3668" t="s">
        <v>340</v>
      </c>
      <c r="B3668" t="s">
        <v>207</v>
      </c>
      <c r="C3668" t="s">
        <v>87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</row>
    <row r="3669" spans="1:16" x14ac:dyDescent="0.2">
      <c r="A3669" t="s">
        <v>340</v>
      </c>
      <c r="B3669" t="s">
        <v>208</v>
      </c>
      <c r="C3669" t="s">
        <v>87</v>
      </c>
      <c r="E3669">
        <v>4.05</v>
      </c>
      <c r="F3669">
        <v>4.57</v>
      </c>
      <c r="G3669">
        <v>5.44</v>
      </c>
      <c r="H3669">
        <v>5.5</v>
      </c>
      <c r="I3669">
        <v>5.5</v>
      </c>
      <c r="J3669">
        <v>5.5</v>
      </c>
      <c r="K3669">
        <v>5.5</v>
      </c>
      <c r="L3669">
        <v>5.5</v>
      </c>
      <c r="M3669">
        <v>5.5</v>
      </c>
      <c r="N3669">
        <v>5.5</v>
      </c>
      <c r="O3669">
        <v>5.5</v>
      </c>
      <c r="P3669">
        <v>5.5</v>
      </c>
    </row>
    <row r="3670" spans="1:16" x14ac:dyDescent="0.2">
      <c r="A3670" t="s">
        <v>340</v>
      </c>
      <c r="B3670" t="s">
        <v>209</v>
      </c>
      <c r="C3670" t="s">
        <v>87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0.71</v>
      </c>
      <c r="K3670">
        <v>2.62</v>
      </c>
      <c r="L3670">
        <v>2.62</v>
      </c>
      <c r="M3670">
        <v>2.62</v>
      </c>
      <c r="N3670">
        <v>6.08</v>
      </c>
      <c r="O3670">
        <v>7.45</v>
      </c>
      <c r="P3670">
        <v>13.68</v>
      </c>
    </row>
    <row r="3671" spans="1:16" x14ac:dyDescent="0.2">
      <c r="A3671" t="s">
        <v>340</v>
      </c>
      <c r="B3671" t="s">
        <v>210</v>
      </c>
      <c r="C3671" t="s">
        <v>87</v>
      </c>
      <c r="E3671">
        <v>0</v>
      </c>
      <c r="F3671">
        <v>0</v>
      </c>
      <c r="G3671">
        <v>0</v>
      </c>
      <c r="H3671">
        <v>2.12</v>
      </c>
      <c r="I3671">
        <v>2.12</v>
      </c>
      <c r="J3671">
        <v>3.12</v>
      </c>
      <c r="K3671">
        <v>3.12</v>
      </c>
      <c r="L3671">
        <v>3.12</v>
      </c>
      <c r="M3671">
        <v>3.12</v>
      </c>
      <c r="N3671">
        <v>3.12</v>
      </c>
      <c r="O3671">
        <v>3.17</v>
      </c>
      <c r="P3671">
        <v>3.17</v>
      </c>
    </row>
    <row r="3672" spans="1:16" x14ac:dyDescent="0.2">
      <c r="A3672" t="s">
        <v>340</v>
      </c>
      <c r="B3672" t="s">
        <v>211</v>
      </c>
      <c r="C3672" t="s">
        <v>87</v>
      </c>
      <c r="E3672">
        <v>0</v>
      </c>
      <c r="F3672">
        <v>0</v>
      </c>
      <c r="G3672">
        <v>0</v>
      </c>
      <c r="H3672">
        <v>0.5</v>
      </c>
      <c r="I3672">
        <v>0.5</v>
      </c>
      <c r="J3672">
        <v>0.5</v>
      </c>
      <c r="K3672">
        <v>0.5</v>
      </c>
      <c r="L3672">
        <v>0.5</v>
      </c>
      <c r="M3672">
        <v>0.5</v>
      </c>
      <c r="N3672">
        <v>0.5</v>
      </c>
      <c r="O3672">
        <v>0.5</v>
      </c>
      <c r="P3672">
        <v>0.5</v>
      </c>
    </row>
    <row r="3673" spans="1:16" x14ac:dyDescent="0.2">
      <c r="A3673" t="s">
        <v>340</v>
      </c>
      <c r="B3673" t="s">
        <v>212</v>
      </c>
      <c r="C3673" t="s">
        <v>87</v>
      </c>
      <c r="E3673">
        <v>0.28999999999999998</v>
      </c>
      <c r="F3673">
        <v>0.28999999999999998</v>
      </c>
      <c r="G3673">
        <v>0.46</v>
      </c>
      <c r="H3673">
        <v>0.46</v>
      </c>
      <c r="I3673">
        <v>0.46</v>
      </c>
      <c r="J3673">
        <v>0.46</v>
      </c>
      <c r="K3673">
        <v>0.46</v>
      </c>
      <c r="L3673">
        <v>0.17</v>
      </c>
      <c r="M3673">
        <v>0.17</v>
      </c>
      <c r="N3673">
        <v>0</v>
      </c>
      <c r="O3673">
        <v>0</v>
      </c>
      <c r="P3673">
        <v>0</v>
      </c>
    </row>
    <row r="3674" spans="1:16" x14ac:dyDescent="0.2">
      <c r="A3674" t="s">
        <v>340</v>
      </c>
      <c r="B3674" t="s">
        <v>213</v>
      </c>
      <c r="C3674" t="s">
        <v>87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</row>
    <row r="3675" spans="1:16" x14ac:dyDescent="0.2">
      <c r="A3675" t="s">
        <v>340</v>
      </c>
      <c r="B3675" t="s">
        <v>218</v>
      </c>
      <c r="C3675" t="s">
        <v>87</v>
      </c>
      <c r="E3675">
        <v>-0.68</v>
      </c>
      <c r="F3675">
        <v>-0.68</v>
      </c>
      <c r="G3675">
        <v>-0.79</v>
      </c>
      <c r="H3675">
        <v>-0.79</v>
      </c>
      <c r="I3675">
        <v>-0.79</v>
      </c>
      <c r="J3675">
        <v>-0.79</v>
      </c>
      <c r="K3675">
        <v>-0.79</v>
      </c>
      <c r="L3675">
        <v>-0.79</v>
      </c>
      <c r="M3675">
        <v>-0.79</v>
      </c>
      <c r="N3675">
        <v>-0.79</v>
      </c>
      <c r="O3675">
        <v>-0.79</v>
      </c>
      <c r="P3675">
        <v>-3.7</v>
      </c>
    </row>
    <row r="3676" spans="1:16" x14ac:dyDescent="0.2">
      <c r="A3676" t="s">
        <v>340</v>
      </c>
      <c r="B3676" t="s">
        <v>342</v>
      </c>
      <c r="C3676" t="s">
        <v>87</v>
      </c>
      <c r="E3676">
        <v>6.97</v>
      </c>
      <c r="F3676">
        <v>10.58</v>
      </c>
      <c r="G3676">
        <v>15.38</v>
      </c>
      <c r="H3676">
        <v>26.53</v>
      </c>
      <c r="I3676">
        <v>35.049999999999997</v>
      </c>
      <c r="J3676">
        <v>43.91</v>
      </c>
      <c r="K3676">
        <v>47.28</v>
      </c>
      <c r="L3676">
        <v>48.96</v>
      </c>
      <c r="M3676">
        <v>52.86</v>
      </c>
      <c r="N3676">
        <v>64.47</v>
      </c>
      <c r="O3676">
        <v>67.989999999999995</v>
      </c>
      <c r="P3676">
        <v>94.66</v>
      </c>
    </row>
    <row r="3677" spans="1:16" x14ac:dyDescent="0.2">
      <c r="A3677" t="s">
        <v>266</v>
      </c>
      <c r="B3677" t="s">
        <v>267</v>
      </c>
      <c r="C3677" t="s">
        <v>87</v>
      </c>
      <c r="E3677">
        <v>202.31</v>
      </c>
      <c r="F3677">
        <v>204.45</v>
      </c>
      <c r="G3677">
        <v>206.75</v>
      </c>
      <c r="H3677">
        <v>212.74</v>
      </c>
      <c r="I3677">
        <v>220.24</v>
      </c>
      <c r="J3677">
        <v>229.66</v>
      </c>
      <c r="K3677">
        <v>235.18</v>
      </c>
      <c r="L3677">
        <v>240.63</v>
      </c>
      <c r="M3677">
        <v>246.15</v>
      </c>
      <c r="N3677">
        <v>269.82</v>
      </c>
      <c r="O3677">
        <v>276.22000000000003</v>
      </c>
      <c r="P3677">
        <v>295.94</v>
      </c>
    </row>
    <row r="3678" spans="1:16" x14ac:dyDescent="0.2">
      <c r="A3678" t="s">
        <v>270</v>
      </c>
      <c r="B3678" t="s">
        <v>193</v>
      </c>
      <c r="C3678" t="s">
        <v>87</v>
      </c>
      <c r="E3678">
        <v>2.94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</row>
    <row r="3679" spans="1:16" x14ac:dyDescent="0.2">
      <c r="A3679" t="s">
        <v>270</v>
      </c>
      <c r="B3679" t="s">
        <v>194</v>
      </c>
      <c r="C3679" t="s">
        <v>87</v>
      </c>
      <c r="E3679">
        <v>52.26</v>
      </c>
      <c r="F3679">
        <v>62.72</v>
      </c>
      <c r="G3679">
        <v>53.07</v>
      </c>
      <c r="H3679">
        <v>38.08</v>
      </c>
      <c r="I3679">
        <v>24.43</v>
      </c>
      <c r="J3679">
        <v>18.899999999999999</v>
      </c>
      <c r="K3679">
        <v>15.79</v>
      </c>
      <c r="L3679">
        <v>15.64</v>
      </c>
      <c r="M3679">
        <v>13.25</v>
      </c>
      <c r="N3679">
        <v>8.6199999999999992</v>
      </c>
      <c r="O3679">
        <v>10.39</v>
      </c>
      <c r="P3679">
        <v>1.86</v>
      </c>
    </row>
    <row r="3680" spans="1:16" x14ac:dyDescent="0.2">
      <c r="A3680" t="s">
        <v>270</v>
      </c>
      <c r="B3680" t="s">
        <v>195</v>
      </c>
      <c r="C3680" t="s">
        <v>87</v>
      </c>
      <c r="E3680">
        <v>11.51</v>
      </c>
      <c r="F3680">
        <v>12.8</v>
      </c>
      <c r="G3680">
        <v>12.44</v>
      </c>
      <c r="H3680">
        <v>12.37</v>
      </c>
      <c r="I3680">
        <v>12.13</v>
      </c>
      <c r="J3680">
        <v>9.59</v>
      </c>
      <c r="K3680">
        <v>7.97</v>
      </c>
      <c r="L3680">
        <v>6.91</v>
      </c>
      <c r="M3680">
        <v>5.73</v>
      </c>
      <c r="N3680">
        <v>1.01</v>
      </c>
      <c r="O3680">
        <v>0</v>
      </c>
      <c r="P3680">
        <v>0</v>
      </c>
    </row>
    <row r="3681" spans="1:16" x14ac:dyDescent="0.2">
      <c r="A3681" t="s">
        <v>270</v>
      </c>
      <c r="B3681" t="s">
        <v>196</v>
      </c>
      <c r="C3681" t="s">
        <v>87</v>
      </c>
      <c r="E3681">
        <v>23.6</v>
      </c>
      <c r="F3681">
        <v>5.09</v>
      </c>
      <c r="G3681">
        <v>5.09</v>
      </c>
      <c r="H3681">
        <v>5.1100000000000003</v>
      </c>
      <c r="I3681">
        <v>5.09</v>
      </c>
      <c r="J3681">
        <v>5.1100000000000003</v>
      </c>
      <c r="K3681">
        <v>5.09</v>
      </c>
      <c r="L3681">
        <v>5.09</v>
      </c>
      <c r="M3681">
        <v>5.09</v>
      </c>
      <c r="N3681">
        <v>5.09</v>
      </c>
      <c r="O3681">
        <v>5.1100000000000003</v>
      </c>
      <c r="P3681">
        <v>5.09</v>
      </c>
    </row>
    <row r="3682" spans="1:16" x14ac:dyDescent="0.2">
      <c r="A3682" t="s">
        <v>270</v>
      </c>
      <c r="B3682" t="s">
        <v>197</v>
      </c>
      <c r="C3682" t="s">
        <v>87</v>
      </c>
      <c r="E3682">
        <v>11.28</v>
      </c>
      <c r="F3682">
        <v>11.25</v>
      </c>
      <c r="G3682">
        <v>17.22</v>
      </c>
      <c r="H3682">
        <v>22.52</v>
      </c>
      <c r="I3682">
        <v>28.84</v>
      </c>
      <c r="J3682">
        <v>30.3</v>
      </c>
      <c r="K3682">
        <v>30.42</v>
      </c>
      <c r="L3682">
        <v>35.43</v>
      </c>
      <c r="M3682">
        <v>35.08</v>
      </c>
      <c r="N3682">
        <v>40.659999999999997</v>
      </c>
      <c r="O3682">
        <v>43.34</v>
      </c>
      <c r="P3682">
        <v>40.299999999999997</v>
      </c>
    </row>
    <row r="3683" spans="1:16" x14ac:dyDescent="0.2">
      <c r="A3683" t="s">
        <v>270</v>
      </c>
      <c r="B3683" t="s">
        <v>198</v>
      </c>
      <c r="C3683" t="s">
        <v>87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</row>
    <row r="3684" spans="1:16" x14ac:dyDescent="0.2">
      <c r="A3684" t="s">
        <v>270</v>
      </c>
      <c r="B3684" t="s">
        <v>199</v>
      </c>
      <c r="C3684" t="s">
        <v>87</v>
      </c>
      <c r="E3684">
        <v>2.4900000000000002</v>
      </c>
      <c r="F3684">
        <v>2.48</v>
      </c>
      <c r="G3684">
        <v>2.48</v>
      </c>
      <c r="H3684">
        <v>2.4900000000000002</v>
      </c>
      <c r="I3684">
        <v>2.4700000000000002</v>
      </c>
      <c r="J3684">
        <v>2.48</v>
      </c>
      <c r="K3684">
        <v>3.34</v>
      </c>
      <c r="L3684">
        <v>2.61</v>
      </c>
      <c r="M3684">
        <v>2.4700000000000002</v>
      </c>
      <c r="N3684">
        <v>2.23</v>
      </c>
      <c r="O3684">
        <v>2.2400000000000002</v>
      </c>
      <c r="P3684">
        <v>2.4500000000000002</v>
      </c>
    </row>
    <row r="3685" spans="1:16" x14ac:dyDescent="0.2">
      <c r="A3685" t="s">
        <v>270</v>
      </c>
      <c r="B3685" t="s">
        <v>200</v>
      </c>
      <c r="C3685" t="s">
        <v>87</v>
      </c>
      <c r="E3685">
        <v>0.9</v>
      </c>
      <c r="F3685">
        <v>1.59</v>
      </c>
      <c r="G3685">
        <v>0.89</v>
      </c>
      <c r="H3685">
        <v>0.9</v>
      </c>
      <c r="I3685">
        <v>0.89</v>
      </c>
      <c r="J3685">
        <v>1.39</v>
      </c>
      <c r="K3685">
        <v>1.48</v>
      </c>
      <c r="L3685">
        <v>1.43</v>
      </c>
      <c r="M3685">
        <v>0.86</v>
      </c>
      <c r="N3685">
        <v>0.86</v>
      </c>
      <c r="O3685">
        <v>0.93</v>
      </c>
      <c r="P3685">
        <v>1.1299999999999999</v>
      </c>
    </row>
    <row r="3686" spans="1:16" x14ac:dyDescent="0.2">
      <c r="A3686" t="s">
        <v>270</v>
      </c>
      <c r="B3686" t="s">
        <v>201</v>
      </c>
      <c r="C3686" t="s">
        <v>87</v>
      </c>
      <c r="E3686">
        <v>27.19</v>
      </c>
      <c r="F3686">
        <v>27.11</v>
      </c>
      <c r="G3686">
        <v>27.11</v>
      </c>
      <c r="H3686">
        <v>27.19</v>
      </c>
      <c r="I3686">
        <v>27.11</v>
      </c>
      <c r="J3686">
        <v>27.19</v>
      </c>
      <c r="K3686">
        <v>27.11</v>
      </c>
      <c r="L3686">
        <v>27.11</v>
      </c>
      <c r="M3686">
        <v>27.11</v>
      </c>
      <c r="N3686">
        <v>27.11</v>
      </c>
      <c r="O3686">
        <v>27.19</v>
      </c>
      <c r="P3686">
        <v>27.11</v>
      </c>
    </row>
    <row r="3687" spans="1:16" x14ac:dyDescent="0.2">
      <c r="A3687" t="s">
        <v>270</v>
      </c>
      <c r="B3687" t="s">
        <v>202</v>
      </c>
      <c r="C3687" t="s">
        <v>87</v>
      </c>
      <c r="E3687">
        <v>22.28</v>
      </c>
      <c r="F3687">
        <v>22.62</v>
      </c>
      <c r="G3687">
        <v>22.48</v>
      </c>
      <c r="H3687">
        <v>22.43</v>
      </c>
      <c r="I3687">
        <v>35.130000000000003</v>
      </c>
      <c r="J3687">
        <v>38.28</v>
      </c>
      <c r="K3687">
        <v>38.25</v>
      </c>
      <c r="L3687">
        <v>38.08</v>
      </c>
      <c r="M3687">
        <v>39.840000000000003</v>
      </c>
      <c r="N3687">
        <v>39.49</v>
      </c>
      <c r="O3687">
        <v>40.36</v>
      </c>
      <c r="P3687">
        <v>39.17</v>
      </c>
    </row>
    <row r="3688" spans="1:16" x14ac:dyDescent="0.2">
      <c r="A3688" t="s">
        <v>270</v>
      </c>
      <c r="B3688" t="s">
        <v>203</v>
      </c>
      <c r="C3688" t="s">
        <v>87</v>
      </c>
      <c r="E3688">
        <v>0</v>
      </c>
      <c r="F3688">
        <v>0</v>
      </c>
      <c r="G3688">
        <v>0.32</v>
      </c>
      <c r="H3688">
        <v>11</v>
      </c>
      <c r="I3688">
        <v>17.170000000000002</v>
      </c>
      <c r="J3688">
        <v>16.84</v>
      </c>
      <c r="K3688">
        <v>16.93</v>
      </c>
      <c r="L3688">
        <v>21.62</v>
      </c>
      <c r="M3688">
        <v>21.43</v>
      </c>
      <c r="N3688">
        <v>33.75</v>
      </c>
      <c r="O3688">
        <v>34.119999999999997</v>
      </c>
      <c r="P3688">
        <v>61.97</v>
      </c>
    </row>
    <row r="3689" spans="1:16" x14ac:dyDescent="0.2">
      <c r="A3689" t="s">
        <v>270</v>
      </c>
      <c r="B3689" t="s">
        <v>204</v>
      </c>
      <c r="C3689" t="s">
        <v>87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10.79</v>
      </c>
      <c r="N3689">
        <v>10.89</v>
      </c>
      <c r="O3689">
        <v>10.99</v>
      </c>
      <c r="P3689">
        <v>9.6999999999999993</v>
      </c>
    </row>
    <row r="3690" spans="1:16" x14ac:dyDescent="0.2">
      <c r="A3690" t="s">
        <v>270</v>
      </c>
      <c r="B3690" t="s">
        <v>205</v>
      </c>
      <c r="C3690" t="s">
        <v>87</v>
      </c>
      <c r="E3690">
        <v>59.99</v>
      </c>
      <c r="F3690">
        <v>68.7</v>
      </c>
      <c r="G3690">
        <v>75.19</v>
      </c>
      <c r="H3690">
        <v>87.26</v>
      </c>
      <c r="I3690">
        <v>86.64</v>
      </c>
      <c r="J3690">
        <v>98.92</v>
      </c>
      <c r="K3690">
        <v>104.1</v>
      </c>
      <c r="L3690">
        <v>103.5</v>
      </c>
      <c r="M3690">
        <v>102.09</v>
      </c>
      <c r="N3690">
        <v>113.71</v>
      </c>
      <c r="O3690">
        <v>116.8</v>
      </c>
      <c r="P3690">
        <v>138.80000000000001</v>
      </c>
    </row>
    <row r="3691" spans="1:16" x14ac:dyDescent="0.2">
      <c r="A3691" t="s">
        <v>270</v>
      </c>
      <c r="B3691" t="s">
        <v>206</v>
      </c>
      <c r="C3691" t="s">
        <v>87</v>
      </c>
      <c r="E3691">
        <v>29.54</v>
      </c>
      <c r="F3691">
        <v>31.54</v>
      </c>
      <c r="G3691">
        <v>33.71</v>
      </c>
      <c r="H3691">
        <v>38.340000000000003</v>
      </c>
      <c r="I3691">
        <v>42.89</v>
      </c>
      <c r="J3691">
        <v>47.7</v>
      </c>
      <c r="K3691">
        <v>49.88</v>
      </c>
      <c r="L3691">
        <v>52.14</v>
      </c>
      <c r="M3691">
        <v>54.36</v>
      </c>
      <c r="N3691">
        <v>63.11</v>
      </c>
      <c r="O3691">
        <v>65.56</v>
      </c>
      <c r="P3691">
        <v>76.78</v>
      </c>
    </row>
    <row r="3692" spans="1:16" x14ac:dyDescent="0.2">
      <c r="A3692" t="s">
        <v>270</v>
      </c>
      <c r="B3692" t="s">
        <v>343</v>
      </c>
      <c r="C3692" t="s">
        <v>87</v>
      </c>
      <c r="E3692">
        <v>-2.59</v>
      </c>
      <c r="F3692">
        <v>-2.91</v>
      </c>
      <c r="G3692">
        <v>-3.2</v>
      </c>
      <c r="H3692">
        <v>-3.38</v>
      </c>
      <c r="I3692">
        <v>-3.37</v>
      </c>
      <c r="J3692">
        <v>-3.7</v>
      </c>
      <c r="K3692">
        <v>-4.54</v>
      </c>
      <c r="L3692">
        <v>-4.57</v>
      </c>
      <c r="M3692">
        <v>-4.51</v>
      </c>
      <c r="N3692">
        <v>-5.97</v>
      </c>
      <c r="O3692">
        <v>-6.62</v>
      </c>
      <c r="P3692">
        <v>-8.82</v>
      </c>
    </row>
    <row r="3693" spans="1:16" x14ac:dyDescent="0.2">
      <c r="A3693" t="s">
        <v>270</v>
      </c>
      <c r="B3693" t="s">
        <v>210</v>
      </c>
      <c r="C3693" t="s">
        <v>87</v>
      </c>
      <c r="E3693">
        <v>-0.5</v>
      </c>
      <c r="F3693">
        <v>-0.62</v>
      </c>
      <c r="G3693">
        <v>-0.87</v>
      </c>
      <c r="H3693">
        <v>-2.5299999999999998</v>
      </c>
      <c r="I3693">
        <v>-2.77</v>
      </c>
      <c r="J3693">
        <v>-3.6</v>
      </c>
      <c r="K3693">
        <v>-3.41</v>
      </c>
      <c r="L3693">
        <v>-3.45</v>
      </c>
      <c r="M3693">
        <v>-3.48</v>
      </c>
      <c r="N3693">
        <v>-3.42</v>
      </c>
      <c r="O3693">
        <v>-3.29</v>
      </c>
      <c r="P3693">
        <v>-2.91</v>
      </c>
    </row>
    <row r="3694" spans="1:16" x14ac:dyDescent="0.2">
      <c r="A3694" t="s">
        <v>270</v>
      </c>
      <c r="B3694" t="s">
        <v>211</v>
      </c>
      <c r="C3694" t="s">
        <v>87</v>
      </c>
      <c r="E3694">
        <v>0</v>
      </c>
      <c r="F3694">
        <v>0</v>
      </c>
      <c r="G3694">
        <v>0</v>
      </c>
      <c r="H3694">
        <v>-0.43</v>
      </c>
      <c r="I3694">
        <v>-0.51</v>
      </c>
      <c r="J3694">
        <v>-0.56999999999999995</v>
      </c>
      <c r="K3694">
        <v>-0.51</v>
      </c>
      <c r="L3694">
        <v>-0.52</v>
      </c>
      <c r="M3694">
        <v>-0.53</v>
      </c>
      <c r="N3694">
        <v>-0.49</v>
      </c>
      <c r="O3694">
        <v>-0.46</v>
      </c>
      <c r="P3694">
        <v>-0.41</v>
      </c>
    </row>
    <row r="3695" spans="1:16" x14ac:dyDescent="0.2">
      <c r="A3695" t="s">
        <v>270</v>
      </c>
      <c r="B3695" t="s">
        <v>212</v>
      </c>
      <c r="C3695" t="s">
        <v>87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</row>
    <row r="3696" spans="1:16" x14ac:dyDescent="0.2">
      <c r="A3696" t="s">
        <v>270</v>
      </c>
      <c r="B3696" t="s">
        <v>213</v>
      </c>
      <c r="C3696" t="s">
        <v>87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</row>
    <row r="3697" spans="1:16" x14ac:dyDescent="0.2">
      <c r="A3697" t="s">
        <v>270</v>
      </c>
      <c r="B3697" t="s">
        <v>344</v>
      </c>
      <c r="C3697" t="s">
        <v>87</v>
      </c>
      <c r="E3697">
        <v>12.11</v>
      </c>
      <c r="F3697">
        <v>12.99</v>
      </c>
      <c r="G3697">
        <v>16.98</v>
      </c>
      <c r="H3697">
        <v>15.48</v>
      </c>
      <c r="I3697">
        <v>12.27</v>
      </c>
      <c r="J3697">
        <v>16.18</v>
      </c>
      <c r="K3697">
        <v>18.77</v>
      </c>
      <c r="L3697">
        <v>18.13</v>
      </c>
      <c r="M3697">
        <v>19.62</v>
      </c>
      <c r="N3697">
        <v>24.22</v>
      </c>
      <c r="O3697">
        <v>22.47</v>
      </c>
      <c r="P3697">
        <v>14.92</v>
      </c>
    </row>
    <row r="3698" spans="1:16" x14ac:dyDescent="0.2">
      <c r="A3698" t="s">
        <v>270</v>
      </c>
      <c r="B3698" t="s">
        <v>345</v>
      </c>
      <c r="C3698" t="s">
        <v>87</v>
      </c>
      <c r="E3698">
        <v>-3.07</v>
      </c>
      <c r="F3698">
        <v>-1.75</v>
      </c>
      <c r="G3698">
        <v>-4.6500000000000004</v>
      </c>
      <c r="H3698">
        <v>-6.83</v>
      </c>
      <c r="I3698">
        <v>-6.42</v>
      </c>
      <c r="J3698">
        <v>-7.32</v>
      </c>
      <c r="K3698">
        <v>-5.53</v>
      </c>
      <c r="L3698">
        <v>-5.86</v>
      </c>
      <c r="M3698">
        <v>-7.7</v>
      </c>
      <c r="N3698">
        <v>-7.27</v>
      </c>
      <c r="O3698">
        <v>-5.46</v>
      </c>
      <c r="P3698">
        <v>-11.81</v>
      </c>
    </row>
    <row r="3699" spans="1:16" x14ac:dyDescent="0.2">
      <c r="A3699" t="s">
        <v>270</v>
      </c>
      <c r="B3699" t="s">
        <v>272</v>
      </c>
      <c r="C3699" t="s">
        <v>87</v>
      </c>
      <c r="E3699">
        <v>0.26</v>
      </c>
      <c r="F3699">
        <v>0.31</v>
      </c>
      <c r="G3699">
        <v>2.64</v>
      </c>
      <c r="H3699">
        <v>6.63</v>
      </c>
      <c r="I3699">
        <v>8.68</v>
      </c>
      <c r="J3699">
        <v>13.58</v>
      </c>
      <c r="K3699">
        <v>12.27</v>
      </c>
      <c r="L3699">
        <v>13.48</v>
      </c>
      <c r="M3699">
        <v>17.059999999999999</v>
      </c>
      <c r="N3699">
        <v>19.940000000000001</v>
      </c>
      <c r="O3699">
        <v>20.8</v>
      </c>
      <c r="P3699">
        <v>51.37</v>
      </c>
    </row>
    <row r="3700" spans="1:16" x14ac:dyDescent="0.2">
      <c r="A3700" t="s">
        <v>270</v>
      </c>
      <c r="B3700" t="s">
        <v>346</v>
      </c>
      <c r="C3700" t="s">
        <v>87</v>
      </c>
      <c r="E3700">
        <v>9.0399999999999991</v>
      </c>
      <c r="F3700">
        <v>11.24</v>
      </c>
      <c r="G3700">
        <v>12.33</v>
      </c>
      <c r="H3700">
        <v>8.65</v>
      </c>
      <c r="I3700">
        <v>5.85</v>
      </c>
      <c r="J3700">
        <v>8.86</v>
      </c>
      <c r="K3700">
        <v>13.25</v>
      </c>
      <c r="L3700">
        <v>12.27</v>
      </c>
      <c r="M3700">
        <v>11.92</v>
      </c>
      <c r="N3700">
        <v>16.96</v>
      </c>
      <c r="O3700">
        <v>17.010000000000002</v>
      </c>
      <c r="P3700">
        <v>3.1</v>
      </c>
    </row>
    <row r="3701" spans="1:16" x14ac:dyDescent="0.2">
      <c r="A3701" t="s">
        <v>270</v>
      </c>
      <c r="B3701" t="s">
        <v>347</v>
      </c>
      <c r="C3701" t="s">
        <v>87</v>
      </c>
      <c r="E3701">
        <v>253</v>
      </c>
      <c r="F3701">
        <v>255.37</v>
      </c>
      <c r="G3701">
        <v>262.92</v>
      </c>
      <c r="H3701">
        <v>276.83</v>
      </c>
      <c r="I3701">
        <v>288.43</v>
      </c>
      <c r="J3701">
        <v>305.01</v>
      </c>
      <c r="K3701">
        <v>310.68</v>
      </c>
      <c r="L3701">
        <v>319.18</v>
      </c>
      <c r="M3701">
        <v>329.21</v>
      </c>
      <c r="N3701">
        <v>360.87</v>
      </c>
      <c r="O3701">
        <v>369.13</v>
      </c>
      <c r="P3701">
        <v>407.15</v>
      </c>
    </row>
    <row r="3702" spans="1:16" x14ac:dyDescent="0.2">
      <c r="A3702" t="s">
        <v>272</v>
      </c>
      <c r="B3702" t="s">
        <v>202</v>
      </c>
      <c r="C3702" t="s">
        <v>87</v>
      </c>
      <c r="E3702">
        <v>0.03</v>
      </c>
      <c r="F3702">
        <v>0.04</v>
      </c>
      <c r="G3702">
        <v>0.19</v>
      </c>
      <c r="H3702">
        <v>0.28999999999999998</v>
      </c>
      <c r="I3702">
        <v>1.69</v>
      </c>
      <c r="J3702">
        <v>3.22</v>
      </c>
      <c r="K3702">
        <v>3.14</v>
      </c>
      <c r="L3702">
        <v>3.31</v>
      </c>
      <c r="M3702">
        <v>3.93</v>
      </c>
      <c r="N3702">
        <v>4.28</v>
      </c>
      <c r="O3702">
        <v>3.99</v>
      </c>
      <c r="P3702">
        <v>6.39</v>
      </c>
    </row>
    <row r="3703" spans="1:16" x14ac:dyDescent="0.2">
      <c r="A3703" t="s">
        <v>272</v>
      </c>
      <c r="B3703" t="s">
        <v>203</v>
      </c>
      <c r="C3703" t="s">
        <v>87</v>
      </c>
      <c r="E3703">
        <v>0</v>
      </c>
      <c r="F3703">
        <v>0</v>
      </c>
      <c r="G3703">
        <v>0.03</v>
      </c>
      <c r="H3703">
        <v>0.89</v>
      </c>
      <c r="I3703">
        <v>1.18</v>
      </c>
      <c r="J3703">
        <v>1.56</v>
      </c>
      <c r="K3703">
        <v>1.42</v>
      </c>
      <c r="L3703">
        <v>1.85</v>
      </c>
      <c r="M3703">
        <v>2.0499999999999998</v>
      </c>
      <c r="N3703">
        <v>2.71</v>
      </c>
      <c r="O3703">
        <v>2.4300000000000002</v>
      </c>
      <c r="P3703">
        <v>6.62</v>
      </c>
    </row>
    <row r="3704" spans="1:16" x14ac:dyDescent="0.2">
      <c r="A3704" t="s">
        <v>272</v>
      </c>
      <c r="B3704" t="s">
        <v>204</v>
      </c>
      <c r="C3704" t="s">
        <v>87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1.35</v>
      </c>
      <c r="N3704">
        <v>1.25</v>
      </c>
      <c r="O3704">
        <v>1.18</v>
      </c>
      <c r="P3704">
        <v>2.4300000000000002</v>
      </c>
    </row>
    <row r="3705" spans="1:16" x14ac:dyDescent="0.2">
      <c r="A3705" t="s">
        <v>272</v>
      </c>
      <c r="B3705" t="s">
        <v>205</v>
      </c>
      <c r="C3705" t="s">
        <v>87</v>
      </c>
      <c r="E3705">
        <v>0.23</v>
      </c>
      <c r="F3705">
        <v>0.27</v>
      </c>
      <c r="G3705">
        <v>2.42</v>
      </c>
      <c r="H3705">
        <v>5.44</v>
      </c>
      <c r="I3705">
        <v>5.81</v>
      </c>
      <c r="J3705">
        <v>8.8000000000000007</v>
      </c>
      <c r="K3705">
        <v>7.71</v>
      </c>
      <c r="L3705">
        <v>8.31</v>
      </c>
      <c r="M3705">
        <v>9.73</v>
      </c>
      <c r="N3705">
        <v>11.71</v>
      </c>
      <c r="O3705">
        <v>13.19</v>
      </c>
      <c r="P3705">
        <v>35.93</v>
      </c>
    </row>
    <row r="3706" spans="1:16" x14ac:dyDescent="0.2">
      <c r="A3706" t="s">
        <v>259</v>
      </c>
      <c r="B3706" t="s">
        <v>348</v>
      </c>
      <c r="C3706" t="s">
        <v>87</v>
      </c>
      <c r="E3706">
        <v>0.91</v>
      </c>
      <c r="F3706">
        <v>0.86</v>
      </c>
      <c r="G3706">
        <v>1.21</v>
      </c>
      <c r="H3706">
        <v>1.49</v>
      </c>
      <c r="I3706">
        <v>1.35</v>
      </c>
      <c r="J3706">
        <v>0.94</v>
      </c>
      <c r="K3706">
        <v>0.57999999999999996</v>
      </c>
      <c r="L3706">
        <v>0.56000000000000005</v>
      </c>
      <c r="M3706">
        <v>1.26</v>
      </c>
      <c r="N3706">
        <v>1.1499999999999999</v>
      </c>
      <c r="O3706">
        <v>1.17</v>
      </c>
      <c r="P3706">
        <v>4.9800000000000004</v>
      </c>
    </row>
    <row r="3707" spans="1:16" x14ac:dyDescent="0.2">
      <c r="A3707" t="s">
        <v>259</v>
      </c>
      <c r="B3707" t="s">
        <v>261</v>
      </c>
      <c r="C3707" t="s">
        <v>87</v>
      </c>
      <c r="D3707">
        <v>966593</v>
      </c>
      <c r="E3707">
        <v>48940</v>
      </c>
      <c r="F3707">
        <v>50835</v>
      </c>
      <c r="G3707">
        <v>49653</v>
      </c>
      <c r="H3707">
        <v>51197</v>
      </c>
      <c r="I3707">
        <v>53123</v>
      </c>
      <c r="J3707">
        <v>54787</v>
      </c>
      <c r="K3707">
        <v>56738</v>
      </c>
      <c r="L3707">
        <v>56988</v>
      </c>
      <c r="M3707">
        <v>56510</v>
      </c>
      <c r="N3707">
        <v>60345</v>
      </c>
      <c r="O3707">
        <v>61851</v>
      </c>
      <c r="P3707">
        <v>68362</v>
      </c>
    </row>
    <row r="3708" spans="1:16" x14ac:dyDescent="0.2">
      <c r="A3708" t="s">
        <v>259</v>
      </c>
      <c r="B3708" t="s">
        <v>178</v>
      </c>
      <c r="C3708" t="s">
        <v>87</v>
      </c>
      <c r="D3708">
        <v>898436</v>
      </c>
      <c r="E3708">
        <v>46394</v>
      </c>
      <c r="F3708">
        <v>48092</v>
      </c>
      <c r="G3708">
        <v>46819</v>
      </c>
      <c r="H3708">
        <v>47935</v>
      </c>
      <c r="I3708">
        <v>49455</v>
      </c>
      <c r="J3708">
        <v>50752</v>
      </c>
      <c r="K3708">
        <v>52539</v>
      </c>
      <c r="L3708">
        <v>52642</v>
      </c>
      <c r="M3708">
        <v>52030</v>
      </c>
      <c r="N3708">
        <v>55928</v>
      </c>
      <c r="O3708">
        <v>57308</v>
      </c>
      <c r="P3708">
        <v>63241</v>
      </c>
    </row>
    <row r="3709" spans="1:16" x14ac:dyDescent="0.2">
      <c r="A3709" t="s">
        <v>259</v>
      </c>
      <c r="B3709" t="s">
        <v>349</v>
      </c>
      <c r="C3709" t="s">
        <v>87</v>
      </c>
      <c r="E3709">
        <v>0</v>
      </c>
      <c r="F3709">
        <v>0</v>
      </c>
      <c r="G3709">
        <v>0</v>
      </c>
      <c r="H3709">
        <v>26</v>
      </c>
      <c r="I3709">
        <v>28</v>
      </c>
      <c r="J3709">
        <v>36</v>
      </c>
      <c r="K3709">
        <v>36</v>
      </c>
      <c r="L3709">
        <v>36</v>
      </c>
      <c r="M3709">
        <v>36</v>
      </c>
      <c r="N3709">
        <v>93</v>
      </c>
      <c r="O3709">
        <v>113</v>
      </c>
      <c r="P3709">
        <v>836</v>
      </c>
    </row>
    <row r="3710" spans="1:16" x14ac:dyDescent="0.2">
      <c r="A3710" t="s">
        <v>350</v>
      </c>
      <c r="B3710" t="s">
        <v>193</v>
      </c>
      <c r="C3710" t="s">
        <v>87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 x14ac:dyDescent="0.2">
      <c r="A3711" t="s">
        <v>350</v>
      </c>
      <c r="B3711" t="s">
        <v>351</v>
      </c>
      <c r="C3711" t="s">
        <v>87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 x14ac:dyDescent="0.2">
      <c r="A3712" t="s">
        <v>350</v>
      </c>
      <c r="B3712" t="s">
        <v>352</v>
      </c>
      <c r="C3712" t="s">
        <v>87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 x14ac:dyDescent="0.2">
      <c r="A3713" t="s">
        <v>350</v>
      </c>
      <c r="B3713" t="s">
        <v>195</v>
      </c>
      <c r="C3713" t="s">
        <v>87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</row>
    <row r="3714" spans="1:16" x14ac:dyDescent="0.2">
      <c r="A3714" t="s">
        <v>350</v>
      </c>
      <c r="B3714" t="s">
        <v>196</v>
      </c>
      <c r="C3714" t="s">
        <v>87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 x14ac:dyDescent="0.2">
      <c r="A3715" t="s">
        <v>350</v>
      </c>
      <c r="B3715" t="s">
        <v>197</v>
      </c>
      <c r="C3715" t="s">
        <v>87</v>
      </c>
      <c r="E3715">
        <v>0</v>
      </c>
      <c r="F3715">
        <v>0</v>
      </c>
      <c r="G3715">
        <v>441</v>
      </c>
      <c r="H3715">
        <v>829</v>
      </c>
      <c r="I3715">
        <v>1335</v>
      </c>
      <c r="J3715">
        <v>1488</v>
      </c>
      <c r="K3715">
        <v>1488</v>
      </c>
      <c r="L3715">
        <v>1880</v>
      </c>
      <c r="M3715">
        <v>1880</v>
      </c>
      <c r="N3715">
        <v>2293</v>
      </c>
      <c r="O3715">
        <v>2537</v>
      </c>
      <c r="P3715">
        <v>2537</v>
      </c>
    </row>
    <row r="3716" spans="1:16" x14ac:dyDescent="0.2">
      <c r="A3716" t="s">
        <v>350</v>
      </c>
      <c r="B3716" t="s">
        <v>198</v>
      </c>
      <c r="C3716" t="s">
        <v>87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</row>
    <row r="3717" spans="1:16" x14ac:dyDescent="0.2">
      <c r="A3717" t="s">
        <v>350</v>
      </c>
      <c r="B3717" t="s">
        <v>199</v>
      </c>
      <c r="C3717" t="s">
        <v>87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 x14ac:dyDescent="0.2">
      <c r="A3718" t="s">
        <v>350</v>
      </c>
      <c r="B3718" t="s">
        <v>200</v>
      </c>
      <c r="C3718" t="s">
        <v>87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 x14ac:dyDescent="0.2">
      <c r="A3719" t="s">
        <v>350</v>
      </c>
      <c r="B3719" t="s">
        <v>201</v>
      </c>
      <c r="C3719" t="s">
        <v>87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</row>
    <row r="3720" spans="1:16" x14ac:dyDescent="0.2">
      <c r="A3720" t="s">
        <v>350</v>
      </c>
      <c r="B3720" t="s">
        <v>202</v>
      </c>
      <c r="C3720" t="s">
        <v>87</v>
      </c>
      <c r="E3720">
        <v>43</v>
      </c>
      <c r="F3720">
        <v>55</v>
      </c>
      <c r="G3720">
        <v>55</v>
      </c>
      <c r="H3720">
        <v>55</v>
      </c>
      <c r="I3720">
        <v>804</v>
      </c>
      <c r="J3720">
        <v>1029</v>
      </c>
      <c r="K3720">
        <v>1029</v>
      </c>
      <c r="L3720">
        <v>1029</v>
      </c>
      <c r="M3720">
        <v>1126</v>
      </c>
      <c r="N3720">
        <v>1126</v>
      </c>
      <c r="O3720">
        <v>1156</v>
      </c>
      <c r="P3720">
        <v>1233</v>
      </c>
    </row>
    <row r="3721" spans="1:16" x14ac:dyDescent="0.2">
      <c r="A3721" t="s">
        <v>350</v>
      </c>
      <c r="B3721" t="s">
        <v>203</v>
      </c>
      <c r="C3721" t="s">
        <v>87</v>
      </c>
      <c r="E3721">
        <v>0</v>
      </c>
      <c r="F3721">
        <v>0</v>
      </c>
      <c r="G3721">
        <v>20</v>
      </c>
      <c r="H3721">
        <v>681</v>
      </c>
      <c r="I3721">
        <v>1035</v>
      </c>
      <c r="J3721">
        <v>1035</v>
      </c>
      <c r="K3721">
        <v>1035</v>
      </c>
      <c r="L3721">
        <v>1308</v>
      </c>
      <c r="M3721">
        <v>1308</v>
      </c>
      <c r="N3721">
        <v>2119</v>
      </c>
      <c r="O3721">
        <v>2119</v>
      </c>
      <c r="P3721">
        <v>4094</v>
      </c>
    </row>
    <row r="3722" spans="1:16" x14ac:dyDescent="0.2">
      <c r="A3722" t="s">
        <v>350</v>
      </c>
      <c r="B3722" t="s">
        <v>204</v>
      </c>
      <c r="C3722" t="s">
        <v>87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 x14ac:dyDescent="0.2">
      <c r="A3723" t="s">
        <v>350</v>
      </c>
      <c r="B3723" t="s">
        <v>205</v>
      </c>
      <c r="C3723" t="s">
        <v>87</v>
      </c>
      <c r="E3723">
        <v>247</v>
      </c>
      <c r="F3723">
        <v>512</v>
      </c>
      <c r="G3723">
        <v>767</v>
      </c>
      <c r="H3723">
        <v>1208</v>
      </c>
      <c r="I3723">
        <v>1208</v>
      </c>
      <c r="J3723">
        <v>1661</v>
      </c>
      <c r="K3723">
        <v>1785</v>
      </c>
      <c r="L3723">
        <v>1785</v>
      </c>
      <c r="M3723">
        <v>1785</v>
      </c>
      <c r="N3723">
        <v>2145</v>
      </c>
      <c r="O3723">
        <v>2260</v>
      </c>
      <c r="P3723">
        <v>3345</v>
      </c>
    </row>
    <row r="3724" spans="1:16" x14ac:dyDescent="0.2">
      <c r="A3724" t="s">
        <v>350</v>
      </c>
      <c r="B3724" t="s">
        <v>206</v>
      </c>
      <c r="C3724" t="s">
        <v>87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 x14ac:dyDescent="0.2">
      <c r="A3725" t="s">
        <v>350</v>
      </c>
      <c r="B3725" t="s">
        <v>207</v>
      </c>
      <c r="C3725" t="s">
        <v>87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 x14ac:dyDescent="0.2">
      <c r="A3726" t="s">
        <v>350</v>
      </c>
      <c r="B3726" t="s">
        <v>208</v>
      </c>
      <c r="C3726" t="s">
        <v>87</v>
      </c>
      <c r="E3726">
        <v>704</v>
      </c>
      <c r="F3726">
        <v>797</v>
      </c>
      <c r="G3726">
        <v>953</v>
      </c>
      <c r="H3726">
        <v>962</v>
      </c>
      <c r="I3726">
        <v>962</v>
      </c>
      <c r="J3726">
        <v>962</v>
      </c>
      <c r="K3726">
        <v>962</v>
      </c>
      <c r="L3726">
        <v>962</v>
      </c>
      <c r="M3726">
        <v>962</v>
      </c>
      <c r="N3726">
        <v>962</v>
      </c>
      <c r="O3726">
        <v>962</v>
      </c>
      <c r="P3726">
        <v>962</v>
      </c>
    </row>
    <row r="3727" spans="1:16" x14ac:dyDescent="0.2">
      <c r="A3727" t="s">
        <v>350</v>
      </c>
      <c r="B3727" t="s">
        <v>209</v>
      </c>
      <c r="C3727" t="s">
        <v>87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185</v>
      </c>
      <c r="K3727">
        <v>666</v>
      </c>
      <c r="L3727">
        <v>666</v>
      </c>
      <c r="M3727">
        <v>666</v>
      </c>
      <c r="N3727">
        <v>1497</v>
      </c>
      <c r="O3727">
        <v>1827</v>
      </c>
      <c r="P3727">
        <v>3269</v>
      </c>
    </row>
    <row r="3728" spans="1:16" x14ac:dyDescent="0.2">
      <c r="A3728" t="s">
        <v>350</v>
      </c>
      <c r="B3728" t="s">
        <v>210</v>
      </c>
      <c r="C3728" t="s">
        <v>87</v>
      </c>
      <c r="E3728">
        <v>0</v>
      </c>
      <c r="F3728">
        <v>0</v>
      </c>
      <c r="G3728">
        <v>0</v>
      </c>
      <c r="H3728">
        <v>480</v>
      </c>
      <c r="I3728">
        <v>480</v>
      </c>
      <c r="J3728">
        <v>706</v>
      </c>
      <c r="K3728">
        <v>706</v>
      </c>
      <c r="L3728">
        <v>706</v>
      </c>
      <c r="M3728">
        <v>706</v>
      </c>
      <c r="N3728">
        <v>706</v>
      </c>
      <c r="O3728">
        <v>718</v>
      </c>
      <c r="P3728">
        <v>718</v>
      </c>
    </row>
    <row r="3729" spans="1:17" x14ac:dyDescent="0.2">
      <c r="A3729" t="s">
        <v>350</v>
      </c>
      <c r="B3729" t="s">
        <v>211</v>
      </c>
      <c r="C3729" t="s">
        <v>87</v>
      </c>
      <c r="E3729">
        <v>0</v>
      </c>
      <c r="F3729">
        <v>0</v>
      </c>
      <c r="G3729">
        <v>0</v>
      </c>
      <c r="H3729">
        <v>106</v>
      </c>
      <c r="I3729">
        <v>106</v>
      </c>
      <c r="J3729">
        <v>106</v>
      </c>
      <c r="K3729">
        <v>106</v>
      </c>
      <c r="L3729">
        <v>106</v>
      </c>
      <c r="M3729">
        <v>106</v>
      </c>
      <c r="N3729">
        <v>106</v>
      </c>
      <c r="O3729">
        <v>106</v>
      </c>
      <c r="P3729">
        <v>106</v>
      </c>
    </row>
    <row r="3730" spans="1:17" x14ac:dyDescent="0.2">
      <c r="A3730" t="s">
        <v>350</v>
      </c>
      <c r="B3730" t="s">
        <v>212</v>
      </c>
      <c r="C3730" t="s">
        <v>87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7" x14ac:dyDescent="0.2">
      <c r="A3731" t="s">
        <v>350</v>
      </c>
      <c r="B3731" t="s">
        <v>213</v>
      </c>
      <c r="C3731" t="s">
        <v>87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</row>
    <row r="3732" spans="1:17" x14ac:dyDescent="0.2">
      <c r="A3732" t="s">
        <v>350</v>
      </c>
      <c r="B3732" t="s">
        <v>342</v>
      </c>
      <c r="C3732" t="s">
        <v>87</v>
      </c>
      <c r="E3732">
        <v>994</v>
      </c>
      <c r="F3732">
        <v>1364</v>
      </c>
      <c r="G3732">
        <v>2236</v>
      </c>
      <c r="H3732">
        <v>4321</v>
      </c>
      <c r="I3732">
        <v>5930</v>
      </c>
      <c r="J3732">
        <v>7172</v>
      </c>
      <c r="K3732">
        <v>7777</v>
      </c>
      <c r="L3732">
        <v>8441</v>
      </c>
      <c r="M3732">
        <v>8538</v>
      </c>
      <c r="N3732">
        <v>10954</v>
      </c>
      <c r="O3732">
        <v>11684</v>
      </c>
      <c r="P3732">
        <v>16263</v>
      </c>
    </row>
    <row r="3733" spans="1:17" x14ac:dyDescent="0.2">
      <c r="A3733" t="s">
        <v>230</v>
      </c>
      <c r="B3733" t="s">
        <v>353</v>
      </c>
      <c r="C3733" t="s">
        <v>87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1</v>
      </c>
      <c r="Q3733">
        <v>10360</v>
      </c>
    </row>
    <row r="3734" spans="1:17" x14ac:dyDescent="0.2">
      <c r="A3734" t="s">
        <v>230</v>
      </c>
      <c r="B3734" t="s">
        <v>354</v>
      </c>
      <c r="C3734" t="s">
        <v>87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1</v>
      </c>
      <c r="Q3734">
        <v>11010</v>
      </c>
    </row>
    <row r="3735" spans="1:17" x14ac:dyDescent="0.2">
      <c r="A3735" t="s">
        <v>230</v>
      </c>
      <c r="B3735" t="s">
        <v>355</v>
      </c>
      <c r="C3735" t="s">
        <v>87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1</v>
      </c>
      <c r="Q3735">
        <v>2680</v>
      </c>
    </row>
    <row r="3736" spans="1:17" x14ac:dyDescent="0.2">
      <c r="A3736" t="s">
        <v>230</v>
      </c>
      <c r="B3736" t="s">
        <v>356</v>
      </c>
      <c r="C3736" t="s">
        <v>87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0.62</v>
      </c>
      <c r="L3736">
        <v>0.62</v>
      </c>
      <c r="M3736">
        <v>0.62</v>
      </c>
      <c r="N3736">
        <v>0.62</v>
      </c>
      <c r="O3736">
        <v>0.62</v>
      </c>
      <c r="P3736">
        <v>1</v>
      </c>
      <c r="Q3736">
        <v>4875</v>
      </c>
    </row>
    <row r="3737" spans="1:17" x14ac:dyDescent="0.2">
      <c r="A3737" t="s">
        <v>340</v>
      </c>
      <c r="B3737" t="s">
        <v>193</v>
      </c>
      <c r="C3737" t="s">
        <v>77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</row>
    <row r="3738" spans="1:17" x14ac:dyDescent="0.2">
      <c r="A3738" t="s">
        <v>340</v>
      </c>
      <c r="B3738" t="s">
        <v>194</v>
      </c>
      <c r="C3738" t="s">
        <v>77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</row>
    <row r="3739" spans="1:17" x14ac:dyDescent="0.2">
      <c r="A3739" t="s">
        <v>340</v>
      </c>
      <c r="B3739" t="s">
        <v>195</v>
      </c>
      <c r="C3739" t="s">
        <v>77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</row>
    <row r="3740" spans="1:17" x14ac:dyDescent="0.2">
      <c r="A3740" t="s">
        <v>340</v>
      </c>
      <c r="B3740" t="s">
        <v>196</v>
      </c>
      <c r="C3740" t="s">
        <v>77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</row>
    <row r="3741" spans="1:17" x14ac:dyDescent="0.2">
      <c r="A3741" t="s">
        <v>340</v>
      </c>
      <c r="B3741" t="s">
        <v>197</v>
      </c>
      <c r="C3741" t="s">
        <v>77</v>
      </c>
      <c r="E3741">
        <v>0</v>
      </c>
      <c r="F3741">
        <v>0</v>
      </c>
      <c r="G3741">
        <v>0.78</v>
      </c>
      <c r="H3741">
        <v>1.8</v>
      </c>
      <c r="I3741">
        <v>1.8</v>
      </c>
      <c r="J3741">
        <v>1.8</v>
      </c>
      <c r="K3741">
        <v>1.8</v>
      </c>
      <c r="L3741">
        <v>1.8</v>
      </c>
      <c r="M3741">
        <v>1.8</v>
      </c>
      <c r="N3741">
        <v>1.8</v>
      </c>
      <c r="O3741">
        <v>1.8</v>
      </c>
      <c r="P3741">
        <v>1.8</v>
      </c>
    </row>
    <row r="3742" spans="1:17" x14ac:dyDescent="0.2">
      <c r="A3742" t="s">
        <v>340</v>
      </c>
      <c r="B3742" t="s">
        <v>198</v>
      </c>
      <c r="C3742" t="s">
        <v>77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0.55000000000000004</v>
      </c>
      <c r="N3742">
        <v>4.74</v>
      </c>
      <c r="O3742">
        <v>8.09</v>
      </c>
      <c r="P3742">
        <v>27.05</v>
      </c>
    </row>
    <row r="3743" spans="1:17" x14ac:dyDescent="0.2">
      <c r="A3743" t="s">
        <v>340</v>
      </c>
      <c r="B3743" t="s">
        <v>199</v>
      </c>
      <c r="C3743" t="s">
        <v>77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</row>
    <row r="3744" spans="1:17" x14ac:dyDescent="0.2">
      <c r="A3744" t="s">
        <v>340</v>
      </c>
      <c r="B3744" t="s">
        <v>200</v>
      </c>
      <c r="C3744" t="s">
        <v>77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</row>
    <row r="3745" spans="1:16" x14ac:dyDescent="0.2">
      <c r="A3745" t="s">
        <v>340</v>
      </c>
      <c r="B3745" t="s">
        <v>201</v>
      </c>
      <c r="C3745" t="s">
        <v>77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</row>
    <row r="3746" spans="1:16" x14ac:dyDescent="0.2">
      <c r="A3746" t="s">
        <v>340</v>
      </c>
      <c r="B3746" t="s">
        <v>202</v>
      </c>
      <c r="C3746" t="s">
        <v>77</v>
      </c>
      <c r="E3746">
        <v>0.19</v>
      </c>
      <c r="F3746">
        <v>0.19</v>
      </c>
      <c r="G3746">
        <v>0.5</v>
      </c>
      <c r="H3746">
        <v>0.6</v>
      </c>
      <c r="I3746">
        <v>1</v>
      </c>
      <c r="J3746">
        <v>1</v>
      </c>
      <c r="K3746">
        <v>1</v>
      </c>
      <c r="L3746">
        <v>1</v>
      </c>
      <c r="M3746">
        <v>1</v>
      </c>
      <c r="N3746">
        <v>1</v>
      </c>
      <c r="O3746">
        <v>1</v>
      </c>
      <c r="P3746">
        <v>1</v>
      </c>
    </row>
    <row r="3747" spans="1:16" x14ac:dyDescent="0.2">
      <c r="A3747" t="s">
        <v>340</v>
      </c>
      <c r="B3747" t="s">
        <v>203</v>
      </c>
      <c r="C3747" t="s">
        <v>77</v>
      </c>
      <c r="E3747">
        <v>0</v>
      </c>
      <c r="F3747">
        <v>0</v>
      </c>
      <c r="G3747">
        <v>0</v>
      </c>
      <c r="H3747">
        <v>1.5</v>
      </c>
      <c r="I3747">
        <v>2</v>
      </c>
      <c r="J3747">
        <v>2</v>
      </c>
      <c r="K3747">
        <v>2</v>
      </c>
      <c r="L3747">
        <v>2</v>
      </c>
      <c r="M3747">
        <v>2</v>
      </c>
      <c r="N3747">
        <v>2</v>
      </c>
      <c r="O3747">
        <v>2</v>
      </c>
      <c r="P3747">
        <v>2</v>
      </c>
    </row>
    <row r="3748" spans="1:16" x14ac:dyDescent="0.2">
      <c r="A3748" t="s">
        <v>340</v>
      </c>
      <c r="B3748" t="s">
        <v>204</v>
      </c>
      <c r="C3748" t="s">
        <v>77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3</v>
      </c>
      <c r="N3748">
        <v>3</v>
      </c>
      <c r="O3748">
        <v>3</v>
      </c>
      <c r="P3748">
        <v>3</v>
      </c>
    </row>
    <row r="3749" spans="1:16" x14ac:dyDescent="0.2">
      <c r="A3749" t="s">
        <v>340</v>
      </c>
      <c r="B3749" t="s">
        <v>205</v>
      </c>
      <c r="C3749" t="s">
        <v>77</v>
      </c>
      <c r="E3749">
        <v>3</v>
      </c>
      <c r="F3749">
        <v>6</v>
      </c>
      <c r="G3749">
        <v>9</v>
      </c>
      <c r="H3749">
        <v>19.25</v>
      </c>
      <c r="I3749">
        <v>32.22</v>
      </c>
      <c r="J3749">
        <v>41.07</v>
      </c>
      <c r="K3749">
        <v>44.58</v>
      </c>
      <c r="L3749">
        <v>49.17</v>
      </c>
      <c r="M3749">
        <v>49.17</v>
      </c>
      <c r="N3749">
        <v>68.569999999999993</v>
      </c>
      <c r="O3749">
        <v>70.75</v>
      </c>
      <c r="P3749">
        <v>81.42</v>
      </c>
    </row>
    <row r="3750" spans="1:16" x14ac:dyDescent="0.2">
      <c r="A3750" t="s">
        <v>340</v>
      </c>
      <c r="B3750" t="s">
        <v>206</v>
      </c>
      <c r="C3750" t="s">
        <v>77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</row>
    <row r="3751" spans="1:16" x14ac:dyDescent="0.2">
      <c r="A3751" t="s">
        <v>340</v>
      </c>
      <c r="B3751" t="s">
        <v>207</v>
      </c>
      <c r="C3751" t="s">
        <v>77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</row>
    <row r="3752" spans="1:16" x14ac:dyDescent="0.2">
      <c r="A3752" t="s">
        <v>340</v>
      </c>
      <c r="B3752" t="s">
        <v>208</v>
      </c>
      <c r="C3752" t="s">
        <v>77</v>
      </c>
      <c r="E3752">
        <v>4.37</v>
      </c>
      <c r="F3752">
        <v>4.72</v>
      </c>
      <c r="G3752">
        <v>5.97</v>
      </c>
      <c r="H3752">
        <v>7.37</v>
      </c>
      <c r="I3752">
        <v>7.37</v>
      </c>
      <c r="J3752">
        <v>11.15</v>
      </c>
      <c r="K3752">
        <v>17.22</v>
      </c>
      <c r="L3752">
        <v>22.74</v>
      </c>
      <c r="M3752">
        <v>22.74</v>
      </c>
      <c r="N3752">
        <v>36.549999999999997</v>
      </c>
      <c r="O3752">
        <v>38.42</v>
      </c>
      <c r="P3752">
        <v>46.56</v>
      </c>
    </row>
    <row r="3753" spans="1:16" x14ac:dyDescent="0.2">
      <c r="A3753" t="s">
        <v>340</v>
      </c>
      <c r="B3753" t="s">
        <v>209</v>
      </c>
      <c r="C3753" t="s">
        <v>77</v>
      </c>
      <c r="E3753">
        <v>0</v>
      </c>
      <c r="F3753">
        <v>0</v>
      </c>
      <c r="G3753">
        <v>0</v>
      </c>
      <c r="H3753">
        <v>0</v>
      </c>
      <c r="I3753">
        <v>8.08</v>
      </c>
      <c r="J3753">
        <v>12.17</v>
      </c>
      <c r="K3753">
        <v>12.17</v>
      </c>
      <c r="L3753">
        <v>12.17</v>
      </c>
      <c r="M3753">
        <v>12.17</v>
      </c>
      <c r="N3753">
        <v>12.17</v>
      </c>
      <c r="O3753">
        <v>12.17</v>
      </c>
      <c r="P3753">
        <v>12.17</v>
      </c>
    </row>
    <row r="3754" spans="1:16" x14ac:dyDescent="0.2">
      <c r="A3754" t="s">
        <v>340</v>
      </c>
      <c r="B3754" t="s">
        <v>210</v>
      </c>
      <c r="C3754" t="s">
        <v>77</v>
      </c>
      <c r="E3754">
        <v>0</v>
      </c>
      <c r="F3754">
        <v>0</v>
      </c>
      <c r="G3754">
        <v>0</v>
      </c>
      <c r="H3754">
        <v>0.5</v>
      </c>
      <c r="I3754">
        <v>0.5</v>
      </c>
      <c r="J3754">
        <v>0.5</v>
      </c>
      <c r="K3754">
        <v>0.5</v>
      </c>
      <c r="L3754">
        <v>0.5</v>
      </c>
      <c r="M3754">
        <v>0.5</v>
      </c>
      <c r="N3754">
        <v>0.5</v>
      </c>
      <c r="O3754">
        <v>0.5</v>
      </c>
      <c r="P3754">
        <v>0.5</v>
      </c>
    </row>
    <row r="3755" spans="1:16" x14ac:dyDescent="0.2">
      <c r="A3755" t="s">
        <v>340</v>
      </c>
      <c r="B3755" t="s">
        <v>211</v>
      </c>
      <c r="C3755" t="s">
        <v>77</v>
      </c>
      <c r="E3755">
        <v>0</v>
      </c>
      <c r="F3755">
        <v>0</v>
      </c>
      <c r="G3755">
        <v>0</v>
      </c>
      <c r="H3755">
        <v>0.5</v>
      </c>
      <c r="I3755">
        <v>0.5</v>
      </c>
      <c r="J3755">
        <v>0.5</v>
      </c>
      <c r="K3755">
        <v>0.5</v>
      </c>
      <c r="L3755">
        <v>0.5</v>
      </c>
      <c r="M3755">
        <v>0.5</v>
      </c>
      <c r="N3755">
        <v>0.9</v>
      </c>
      <c r="O3755">
        <v>0.9</v>
      </c>
      <c r="P3755">
        <v>0.9</v>
      </c>
    </row>
    <row r="3756" spans="1:16" x14ac:dyDescent="0.2">
      <c r="A3756" t="s">
        <v>340</v>
      </c>
      <c r="B3756" t="s">
        <v>212</v>
      </c>
      <c r="C3756" t="s">
        <v>77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</row>
    <row r="3757" spans="1:16" x14ac:dyDescent="0.2">
      <c r="A3757" t="s">
        <v>340</v>
      </c>
      <c r="B3757" t="s">
        <v>213</v>
      </c>
      <c r="C3757" t="s">
        <v>77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</row>
    <row r="3758" spans="1:16" x14ac:dyDescent="0.2">
      <c r="A3758" t="s">
        <v>340</v>
      </c>
      <c r="B3758" t="s">
        <v>218</v>
      </c>
      <c r="C3758" t="s">
        <v>77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-0.27</v>
      </c>
      <c r="N3758">
        <v>-0.27</v>
      </c>
      <c r="O3758">
        <v>-1.21</v>
      </c>
      <c r="P3758">
        <v>-13.88</v>
      </c>
    </row>
    <row r="3759" spans="1:16" x14ac:dyDescent="0.2">
      <c r="A3759" t="s">
        <v>340</v>
      </c>
      <c r="B3759" t="s">
        <v>342</v>
      </c>
      <c r="C3759" t="s">
        <v>77</v>
      </c>
      <c r="E3759">
        <v>7.56</v>
      </c>
      <c r="F3759">
        <v>10.91</v>
      </c>
      <c r="G3759">
        <v>16.25</v>
      </c>
      <c r="H3759">
        <v>31.53</v>
      </c>
      <c r="I3759">
        <v>53.47</v>
      </c>
      <c r="J3759">
        <v>70.19</v>
      </c>
      <c r="K3759">
        <v>79.77</v>
      </c>
      <c r="L3759">
        <v>89.89</v>
      </c>
      <c r="M3759">
        <v>93.16</v>
      </c>
      <c r="N3759">
        <v>130.96</v>
      </c>
      <c r="O3759">
        <v>137.41999999999999</v>
      </c>
      <c r="P3759">
        <v>162.53</v>
      </c>
    </row>
    <row r="3760" spans="1:16" x14ac:dyDescent="0.2">
      <c r="A3760" t="s">
        <v>266</v>
      </c>
      <c r="B3760" t="s">
        <v>267</v>
      </c>
      <c r="C3760" t="s">
        <v>77</v>
      </c>
      <c r="E3760">
        <v>203.09</v>
      </c>
      <c r="F3760">
        <v>205.78</v>
      </c>
      <c r="G3760">
        <v>209.3</v>
      </c>
      <c r="H3760">
        <v>218.94</v>
      </c>
      <c r="I3760">
        <v>231.68</v>
      </c>
      <c r="J3760">
        <v>246.61</v>
      </c>
      <c r="K3760">
        <v>254.82</v>
      </c>
      <c r="L3760">
        <v>262.92</v>
      </c>
      <c r="M3760">
        <v>271.18</v>
      </c>
      <c r="N3760">
        <v>301.23</v>
      </c>
      <c r="O3760">
        <v>309.32</v>
      </c>
      <c r="P3760">
        <v>334.9</v>
      </c>
    </row>
    <row r="3761" spans="1:16" x14ac:dyDescent="0.2">
      <c r="A3761" t="s">
        <v>270</v>
      </c>
      <c r="B3761" t="s">
        <v>193</v>
      </c>
      <c r="C3761" t="s">
        <v>77</v>
      </c>
      <c r="E3761">
        <v>2.97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</row>
    <row r="3762" spans="1:16" x14ac:dyDescent="0.2">
      <c r="A3762" t="s">
        <v>270</v>
      </c>
      <c r="B3762" t="s">
        <v>194</v>
      </c>
      <c r="C3762" t="s">
        <v>77</v>
      </c>
      <c r="E3762">
        <v>53.11</v>
      </c>
      <c r="F3762">
        <v>63</v>
      </c>
      <c r="G3762">
        <v>54.3</v>
      </c>
      <c r="H3762">
        <v>36.89</v>
      </c>
      <c r="I3762">
        <v>20.149999999999999</v>
      </c>
      <c r="J3762">
        <v>16.899999999999999</v>
      </c>
      <c r="K3762">
        <v>13.23</v>
      </c>
      <c r="L3762">
        <v>13.94</v>
      </c>
      <c r="M3762">
        <v>12</v>
      </c>
      <c r="N3762">
        <v>3.61</v>
      </c>
      <c r="O3762">
        <v>2.68</v>
      </c>
      <c r="P3762">
        <v>0</v>
      </c>
    </row>
    <row r="3763" spans="1:16" x14ac:dyDescent="0.2">
      <c r="A3763" t="s">
        <v>270</v>
      </c>
      <c r="B3763" t="s">
        <v>195</v>
      </c>
      <c r="C3763" t="s">
        <v>77</v>
      </c>
      <c r="E3763">
        <v>11.53</v>
      </c>
      <c r="F3763">
        <v>12.88</v>
      </c>
      <c r="G3763">
        <v>12.61</v>
      </c>
      <c r="H3763">
        <v>12.71</v>
      </c>
      <c r="I3763">
        <v>12.14</v>
      </c>
      <c r="J3763">
        <v>9.48</v>
      </c>
      <c r="K3763">
        <v>8.1199999999999992</v>
      </c>
      <c r="L3763">
        <v>6.92</v>
      </c>
      <c r="M3763">
        <v>5.64</v>
      </c>
      <c r="N3763">
        <v>0.97</v>
      </c>
      <c r="O3763">
        <v>0</v>
      </c>
      <c r="P3763">
        <v>0</v>
      </c>
    </row>
    <row r="3764" spans="1:16" x14ac:dyDescent="0.2">
      <c r="A3764" t="s">
        <v>270</v>
      </c>
      <c r="B3764" t="s">
        <v>196</v>
      </c>
      <c r="C3764" t="s">
        <v>77</v>
      </c>
      <c r="E3764">
        <v>23.6</v>
      </c>
      <c r="F3764">
        <v>5.09</v>
      </c>
      <c r="G3764">
        <v>5.09</v>
      </c>
      <c r="H3764">
        <v>5.1100000000000003</v>
      </c>
      <c r="I3764">
        <v>5.09</v>
      </c>
      <c r="J3764">
        <v>5.1100000000000003</v>
      </c>
      <c r="K3764">
        <v>5.09</v>
      </c>
      <c r="L3764">
        <v>5.09</v>
      </c>
      <c r="M3764">
        <v>5.09</v>
      </c>
      <c r="N3764">
        <v>5.09</v>
      </c>
      <c r="O3764">
        <v>5.1100000000000003</v>
      </c>
      <c r="P3764">
        <v>5.09</v>
      </c>
    </row>
    <row r="3765" spans="1:16" x14ac:dyDescent="0.2">
      <c r="A3765" t="s">
        <v>270</v>
      </c>
      <c r="B3765" t="s">
        <v>197</v>
      </c>
      <c r="C3765" t="s">
        <v>77</v>
      </c>
      <c r="E3765">
        <v>11.31</v>
      </c>
      <c r="F3765">
        <v>11.26</v>
      </c>
      <c r="G3765">
        <v>17.399999999999999</v>
      </c>
      <c r="H3765">
        <v>25.1</v>
      </c>
      <c r="I3765">
        <v>24.62</v>
      </c>
      <c r="J3765">
        <v>24.41</v>
      </c>
      <c r="K3765">
        <v>24.28</v>
      </c>
      <c r="L3765">
        <v>24.18</v>
      </c>
      <c r="M3765">
        <v>24.05</v>
      </c>
      <c r="N3765">
        <v>23.41</v>
      </c>
      <c r="O3765">
        <v>23.55</v>
      </c>
      <c r="P3765">
        <v>23.32</v>
      </c>
    </row>
    <row r="3766" spans="1:16" x14ac:dyDescent="0.2">
      <c r="A3766" t="s">
        <v>270</v>
      </c>
      <c r="B3766" t="s">
        <v>198</v>
      </c>
      <c r="C3766" t="s">
        <v>77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2.4300000000000002</v>
      </c>
      <c r="N3766">
        <v>11.97</v>
      </c>
      <c r="O3766">
        <v>17.7</v>
      </c>
      <c r="P3766">
        <v>42.21</v>
      </c>
    </row>
    <row r="3767" spans="1:16" x14ac:dyDescent="0.2">
      <c r="A3767" t="s">
        <v>270</v>
      </c>
      <c r="B3767" t="s">
        <v>199</v>
      </c>
      <c r="C3767" t="s">
        <v>77</v>
      </c>
      <c r="E3767">
        <v>2.4900000000000002</v>
      </c>
      <c r="F3767">
        <v>3.7</v>
      </c>
      <c r="G3767">
        <v>2.48</v>
      </c>
      <c r="H3767">
        <v>2.4900000000000002</v>
      </c>
      <c r="I3767">
        <v>2.93</v>
      </c>
      <c r="J3767">
        <v>2.5</v>
      </c>
      <c r="K3767">
        <v>2.4700000000000002</v>
      </c>
      <c r="L3767">
        <v>2.4700000000000002</v>
      </c>
      <c r="M3767">
        <v>2.4700000000000002</v>
      </c>
      <c r="N3767">
        <v>2.23</v>
      </c>
      <c r="O3767">
        <v>2.2400000000000002</v>
      </c>
      <c r="P3767">
        <v>2.27</v>
      </c>
    </row>
    <row r="3768" spans="1:16" x14ac:dyDescent="0.2">
      <c r="A3768" t="s">
        <v>270</v>
      </c>
      <c r="B3768" t="s">
        <v>200</v>
      </c>
      <c r="C3768" t="s">
        <v>77</v>
      </c>
      <c r="E3768">
        <v>0.9</v>
      </c>
      <c r="F3768">
        <v>1.71</v>
      </c>
      <c r="G3768">
        <v>0.89</v>
      </c>
      <c r="H3768">
        <v>1.28</v>
      </c>
      <c r="I3768">
        <v>1.46</v>
      </c>
      <c r="J3768">
        <v>1.39</v>
      </c>
      <c r="K3768">
        <v>1.35</v>
      </c>
      <c r="L3768">
        <v>1.1499999999999999</v>
      </c>
      <c r="M3768">
        <v>0.86</v>
      </c>
      <c r="N3768">
        <v>0.88</v>
      </c>
      <c r="O3768">
        <v>0.88</v>
      </c>
      <c r="P3768">
        <v>0.89</v>
      </c>
    </row>
    <row r="3769" spans="1:16" x14ac:dyDescent="0.2">
      <c r="A3769" t="s">
        <v>270</v>
      </c>
      <c r="B3769" t="s">
        <v>201</v>
      </c>
      <c r="C3769" t="s">
        <v>77</v>
      </c>
      <c r="E3769">
        <v>27.19</v>
      </c>
      <c r="F3769">
        <v>27.11</v>
      </c>
      <c r="G3769">
        <v>27.11</v>
      </c>
      <c r="H3769">
        <v>27.19</v>
      </c>
      <c r="I3769">
        <v>27.11</v>
      </c>
      <c r="J3769">
        <v>27.19</v>
      </c>
      <c r="K3769">
        <v>27.11</v>
      </c>
      <c r="L3769">
        <v>27.11</v>
      </c>
      <c r="M3769">
        <v>27.11</v>
      </c>
      <c r="N3769">
        <v>27.11</v>
      </c>
      <c r="O3769">
        <v>27.19</v>
      </c>
      <c r="P3769">
        <v>27.11</v>
      </c>
    </row>
    <row r="3770" spans="1:16" x14ac:dyDescent="0.2">
      <c r="A3770" t="s">
        <v>270</v>
      </c>
      <c r="B3770" t="s">
        <v>202</v>
      </c>
      <c r="C3770" t="s">
        <v>77</v>
      </c>
      <c r="E3770">
        <v>21.92</v>
      </c>
      <c r="F3770">
        <v>22.08</v>
      </c>
      <c r="G3770">
        <v>22.75</v>
      </c>
      <c r="H3770">
        <v>22.44</v>
      </c>
      <c r="I3770">
        <v>23.1</v>
      </c>
      <c r="J3770">
        <v>23.13</v>
      </c>
      <c r="K3770">
        <v>23.21</v>
      </c>
      <c r="L3770">
        <v>23.07</v>
      </c>
      <c r="M3770">
        <v>23.15</v>
      </c>
      <c r="N3770">
        <v>22.86</v>
      </c>
      <c r="O3770">
        <v>23.17</v>
      </c>
      <c r="P3770">
        <v>22.6</v>
      </c>
    </row>
    <row r="3771" spans="1:16" x14ac:dyDescent="0.2">
      <c r="A3771" t="s">
        <v>270</v>
      </c>
      <c r="B3771" t="s">
        <v>203</v>
      </c>
      <c r="C3771" t="s">
        <v>77</v>
      </c>
      <c r="E3771">
        <v>0</v>
      </c>
      <c r="F3771">
        <v>0</v>
      </c>
      <c r="G3771">
        <v>0</v>
      </c>
      <c r="H3771">
        <v>6.16</v>
      </c>
      <c r="I3771">
        <v>8</v>
      </c>
      <c r="J3771">
        <v>8.0500000000000007</v>
      </c>
      <c r="K3771">
        <v>7.93</v>
      </c>
      <c r="L3771">
        <v>7.96</v>
      </c>
      <c r="M3771">
        <v>7.9</v>
      </c>
      <c r="N3771">
        <v>7.73</v>
      </c>
      <c r="O3771">
        <v>7.69</v>
      </c>
      <c r="P3771">
        <v>7.43</v>
      </c>
    </row>
    <row r="3772" spans="1:16" x14ac:dyDescent="0.2">
      <c r="A3772" t="s">
        <v>270</v>
      </c>
      <c r="B3772" t="s">
        <v>204</v>
      </c>
      <c r="C3772" t="s">
        <v>77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10.7</v>
      </c>
      <c r="N3772">
        <v>10.34</v>
      </c>
      <c r="O3772">
        <v>10.27</v>
      </c>
      <c r="P3772">
        <v>9.82</v>
      </c>
    </row>
    <row r="3773" spans="1:16" x14ac:dyDescent="0.2">
      <c r="A3773" t="s">
        <v>270</v>
      </c>
      <c r="B3773" t="s">
        <v>205</v>
      </c>
      <c r="C3773" t="s">
        <v>77</v>
      </c>
      <c r="E3773">
        <v>60.09</v>
      </c>
      <c r="F3773">
        <v>68.98</v>
      </c>
      <c r="G3773">
        <v>76.290000000000006</v>
      </c>
      <c r="H3773">
        <v>99.74</v>
      </c>
      <c r="I3773">
        <v>131.9</v>
      </c>
      <c r="J3773">
        <v>154.41999999999999</v>
      </c>
      <c r="K3773">
        <v>164.98</v>
      </c>
      <c r="L3773">
        <v>176.99</v>
      </c>
      <c r="M3773">
        <v>176.33</v>
      </c>
      <c r="N3773">
        <v>215.5</v>
      </c>
      <c r="O3773">
        <v>222.1</v>
      </c>
      <c r="P3773">
        <v>242.47</v>
      </c>
    </row>
    <row r="3774" spans="1:16" x14ac:dyDescent="0.2">
      <c r="A3774" t="s">
        <v>270</v>
      </c>
      <c r="B3774" t="s">
        <v>206</v>
      </c>
      <c r="C3774" t="s">
        <v>77</v>
      </c>
      <c r="E3774">
        <v>29.54</v>
      </c>
      <c r="F3774">
        <v>31.54</v>
      </c>
      <c r="G3774">
        <v>33.71</v>
      </c>
      <c r="H3774">
        <v>38.340000000000003</v>
      </c>
      <c r="I3774">
        <v>42.89</v>
      </c>
      <c r="J3774">
        <v>47.7</v>
      </c>
      <c r="K3774">
        <v>49.88</v>
      </c>
      <c r="L3774">
        <v>52.14</v>
      </c>
      <c r="M3774">
        <v>54.36</v>
      </c>
      <c r="N3774">
        <v>63.11</v>
      </c>
      <c r="O3774">
        <v>65.56</v>
      </c>
      <c r="P3774">
        <v>76.78</v>
      </c>
    </row>
    <row r="3775" spans="1:16" x14ac:dyDescent="0.2">
      <c r="A3775" t="s">
        <v>270</v>
      </c>
      <c r="B3775" t="s">
        <v>343</v>
      </c>
      <c r="C3775" t="s">
        <v>77</v>
      </c>
      <c r="E3775">
        <v>-2.62</v>
      </c>
      <c r="F3775">
        <v>-2.94</v>
      </c>
      <c r="G3775">
        <v>-3.27</v>
      </c>
      <c r="H3775">
        <v>-3.79</v>
      </c>
      <c r="I3775">
        <v>-7.38</v>
      </c>
      <c r="J3775">
        <v>-10.039999999999999</v>
      </c>
      <c r="K3775">
        <v>-11.38</v>
      </c>
      <c r="L3775">
        <v>-12.61</v>
      </c>
      <c r="M3775">
        <v>-12.57</v>
      </c>
      <c r="N3775">
        <v>-15.76</v>
      </c>
      <c r="O3775">
        <v>-16.309999999999999</v>
      </c>
      <c r="P3775">
        <v>-18.23</v>
      </c>
    </row>
    <row r="3776" spans="1:16" x14ac:dyDescent="0.2">
      <c r="A3776" t="s">
        <v>270</v>
      </c>
      <c r="B3776" t="s">
        <v>210</v>
      </c>
      <c r="C3776" t="s">
        <v>77</v>
      </c>
      <c r="E3776">
        <v>-0.47</v>
      </c>
      <c r="F3776">
        <v>-0.56999999999999995</v>
      </c>
      <c r="G3776">
        <v>-0.81</v>
      </c>
      <c r="H3776">
        <v>-1.93</v>
      </c>
      <c r="I3776">
        <v>-1.97</v>
      </c>
      <c r="J3776">
        <v>-1.94</v>
      </c>
      <c r="K3776">
        <v>-1.9</v>
      </c>
      <c r="L3776">
        <v>-1.79</v>
      </c>
      <c r="M3776">
        <v>-1.8</v>
      </c>
      <c r="N3776">
        <v>-1.9</v>
      </c>
      <c r="O3776">
        <v>-1.98</v>
      </c>
      <c r="P3776">
        <v>-1.79</v>
      </c>
    </row>
    <row r="3777" spans="1:16" x14ac:dyDescent="0.2">
      <c r="A3777" t="s">
        <v>270</v>
      </c>
      <c r="B3777" t="s">
        <v>211</v>
      </c>
      <c r="C3777" t="s">
        <v>77</v>
      </c>
      <c r="E3777">
        <v>0</v>
      </c>
      <c r="F3777">
        <v>0</v>
      </c>
      <c r="G3777">
        <v>0</v>
      </c>
      <c r="H3777">
        <v>-0.6</v>
      </c>
      <c r="I3777">
        <v>-0.61</v>
      </c>
      <c r="J3777">
        <v>-0.6</v>
      </c>
      <c r="K3777">
        <v>-0.54</v>
      </c>
      <c r="L3777">
        <v>-0.55000000000000004</v>
      </c>
      <c r="M3777">
        <v>-0.52</v>
      </c>
      <c r="N3777">
        <v>-1.06</v>
      </c>
      <c r="O3777">
        <v>-1.08</v>
      </c>
      <c r="P3777">
        <v>-0.99</v>
      </c>
    </row>
    <row r="3778" spans="1:16" x14ac:dyDescent="0.2">
      <c r="A3778" t="s">
        <v>270</v>
      </c>
      <c r="B3778" t="s">
        <v>212</v>
      </c>
      <c r="C3778" t="s">
        <v>77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</row>
    <row r="3779" spans="1:16" x14ac:dyDescent="0.2">
      <c r="A3779" t="s">
        <v>270</v>
      </c>
      <c r="B3779" t="s">
        <v>213</v>
      </c>
      <c r="C3779" t="s">
        <v>77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</row>
    <row r="3780" spans="1:16" x14ac:dyDescent="0.2">
      <c r="A3780" t="s">
        <v>270</v>
      </c>
      <c r="B3780" t="s">
        <v>344</v>
      </c>
      <c r="C3780" t="s">
        <v>77</v>
      </c>
      <c r="E3780">
        <v>12.09</v>
      </c>
      <c r="F3780">
        <v>12.67</v>
      </c>
      <c r="G3780">
        <v>16.46</v>
      </c>
      <c r="H3780">
        <v>16.27</v>
      </c>
      <c r="I3780">
        <v>16.22</v>
      </c>
      <c r="J3780">
        <v>18.12</v>
      </c>
      <c r="K3780">
        <v>20.94</v>
      </c>
      <c r="L3780">
        <v>19.670000000000002</v>
      </c>
      <c r="M3780">
        <v>20.85</v>
      </c>
      <c r="N3780">
        <v>22.07</v>
      </c>
      <c r="O3780">
        <v>21.25</v>
      </c>
      <c r="P3780">
        <v>9.33</v>
      </c>
    </row>
    <row r="3781" spans="1:16" x14ac:dyDescent="0.2">
      <c r="A3781" t="s">
        <v>270</v>
      </c>
      <c r="B3781" t="s">
        <v>345</v>
      </c>
      <c r="C3781" t="s">
        <v>77</v>
      </c>
      <c r="E3781">
        <v>-2.86</v>
      </c>
      <c r="F3781">
        <v>-1.43</v>
      </c>
      <c r="G3781">
        <v>-3.98</v>
      </c>
      <c r="H3781">
        <v>-10.62</v>
      </c>
      <c r="I3781">
        <v>-11.22</v>
      </c>
      <c r="J3781">
        <v>-9.66</v>
      </c>
      <c r="K3781">
        <v>-8.2799999999999994</v>
      </c>
      <c r="L3781">
        <v>-8.2100000000000009</v>
      </c>
      <c r="M3781">
        <v>-9.35</v>
      </c>
      <c r="N3781">
        <v>-9.7100000000000009</v>
      </c>
      <c r="O3781">
        <v>-9.42</v>
      </c>
      <c r="P3781">
        <v>-9.73</v>
      </c>
    </row>
    <row r="3782" spans="1:16" x14ac:dyDescent="0.2">
      <c r="A3782" t="s">
        <v>270</v>
      </c>
      <c r="B3782" t="s">
        <v>272</v>
      </c>
      <c r="C3782" t="s">
        <v>77</v>
      </c>
      <c r="E3782">
        <v>0.23</v>
      </c>
      <c r="F3782">
        <v>0.25</v>
      </c>
      <c r="G3782">
        <v>1.8</v>
      </c>
      <c r="H3782">
        <v>9.33</v>
      </c>
      <c r="I3782">
        <v>16.14</v>
      </c>
      <c r="J3782">
        <v>20.87</v>
      </c>
      <c r="K3782">
        <v>20.3</v>
      </c>
      <c r="L3782">
        <v>21.62</v>
      </c>
      <c r="M3782">
        <v>23.69</v>
      </c>
      <c r="N3782">
        <v>42.09</v>
      </c>
      <c r="O3782">
        <v>42.48</v>
      </c>
      <c r="P3782">
        <v>53.46</v>
      </c>
    </row>
    <row r="3783" spans="1:16" x14ac:dyDescent="0.2">
      <c r="A3783" t="s">
        <v>270</v>
      </c>
      <c r="B3783" t="s">
        <v>346</v>
      </c>
      <c r="C3783" t="s">
        <v>77</v>
      </c>
      <c r="E3783">
        <v>9.23</v>
      </c>
      <c r="F3783">
        <v>11.24</v>
      </c>
      <c r="G3783">
        <v>12.48</v>
      </c>
      <c r="H3783">
        <v>5.64</v>
      </c>
      <c r="I3783">
        <v>5</v>
      </c>
      <c r="J3783">
        <v>8.4600000000000009</v>
      </c>
      <c r="K3783">
        <v>12.67</v>
      </c>
      <c r="L3783">
        <v>11.46</v>
      </c>
      <c r="M3783">
        <v>11.5</v>
      </c>
      <c r="N3783">
        <v>12.37</v>
      </c>
      <c r="O3783">
        <v>11.83</v>
      </c>
      <c r="P3783">
        <v>-0.4</v>
      </c>
    </row>
    <row r="3784" spans="1:16" x14ac:dyDescent="0.2">
      <c r="A3784" t="s">
        <v>270</v>
      </c>
      <c r="B3784" t="s">
        <v>347</v>
      </c>
      <c r="C3784" t="s">
        <v>77</v>
      </c>
      <c r="E3784">
        <v>253.63</v>
      </c>
      <c r="F3784">
        <v>256.51</v>
      </c>
      <c r="G3784">
        <v>265.02</v>
      </c>
      <c r="H3784">
        <v>287.38</v>
      </c>
      <c r="I3784">
        <v>305.66000000000003</v>
      </c>
      <c r="J3784">
        <v>325.82</v>
      </c>
      <c r="K3784">
        <v>334.78</v>
      </c>
      <c r="L3784">
        <v>345.75</v>
      </c>
      <c r="M3784">
        <v>358.05</v>
      </c>
      <c r="N3784">
        <v>398.18</v>
      </c>
      <c r="O3784">
        <v>410.01</v>
      </c>
      <c r="P3784">
        <v>448.31</v>
      </c>
    </row>
    <row r="3785" spans="1:16" x14ac:dyDescent="0.2">
      <c r="A3785" t="s">
        <v>272</v>
      </c>
      <c r="B3785" t="s">
        <v>202</v>
      </c>
      <c r="C3785" t="s">
        <v>77</v>
      </c>
      <c r="E3785">
        <v>0.11</v>
      </c>
      <c r="F3785">
        <v>0.1</v>
      </c>
      <c r="G3785">
        <v>0.32</v>
      </c>
      <c r="H3785">
        <v>0.96</v>
      </c>
      <c r="I3785">
        <v>1.41</v>
      </c>
      <c r="J3785">
        <v>1.44</v>
      </c>
      <c r="K3785">
        <v>1.29</v>
      </c>
      <c r="L3785">
        <v>1.43</v>
      </c>
      <c r="M3785">
        <v>1.35</v>
      </c>
      <c r="N3785">
        <v>1.64</v>
      </c>
      <c r="O3785">
        <v>1.4</v>
      </c>
      <c r="P3785">
        <v>1.9</v>
      </c>
    </row>
    <row r="3786" spans="1:16" x14ac:dyDescent="0.2">
      <c r="A3786" t="s">
        <v>272</v>
      </c>
      <c r="B3786" t="s">
        <v>203</v>
      </c>
      <c r="C3786" t="s">
        <v>77</v>
      </c>
      <c r="E3786">
        <v>0</v>
      </c>
      <c r="F3786">
        <v>0</v>
      </c>
      <c r="G3786">
        <v>0</v>
      </c>
      <c r="H3786">
        <v>0.35</v>
      </c>
      <c r="I3786">
        <v>0.65</v>
      </c>
      <c r="J3786">
        <v>0.62</v>
      </c>
      <c r="K3786">
        <v>0.72</v>
      </c>
      <c r="L3786">
        <v>0.69</v>
      </c>
      <c r="M3786">
        <v>0.75</v>
      </c>
      <c r="N3786">
        <v>0.92</v>
      </c>
      <c r="O3786">
        <v>0.98</v>
      </c>
      <c r="P3786">
        <v>1.22</v>
      </c>
    </row>
    <row r="3787" spans="1:16" x14ac:dyDescent="0.2">
      <c r="A3787" t="s">
        <v>272</v>
      </c>
      <c r="B3787" t="s">
        <v>204</v>
      </c>
      <c r="C3787" t="s">
        <v>77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1.44</v>
      </c>
      <c r="N3787">
        <v>1.8</v>
      </c>
      <c r="O3787">
        <v>1.9</v>
      </c>
      <c r="P3787">
        <v>2.3199999999999998</v>
      </c>
    </row>
    <row r="3788" spans="1:16" x14ac:dyDescent="0.2">
      <c r="A3788" t="s">
        <v>272</v>
      </c>
      <c r="B3788" t="s">
        <v>205</v>
      </c>
      <c r="C3788" t="s">
        <v>77</v>
      </c>
      <c r="E3788">
        <v>0.13</v>
      </c>
      <c r="F3788">
        <v>0.15</v>
      </c>
      <c r="G3788">
        <v>1.47</v>
      </c>
      <c r="H3788">
        <v>8.02</v>
      </c>
      <c r="I3788">
        <v>14.09</v>
      </c>
      <c r="J3788">
        <v>18.809999999999999</v>
      </c>
      <c r="K3788">
        <v>18.28</v>
      </c>
      <c r="L3788">
        <v>19.489999999999998</v>
      </c>
      <c r="M3788">
        <v>20.149999999999999</v>
      </c>
      <c r="N3788">
        <v>37.729999999999997</v>
      </c>
      <c r="O3788">
        <v>38.200000000000003</v>
      </c>
      <c r="P3788">
        <v>48.02</v>
      </c>
    </row>
    <row r="3789" spans="1:16" x14ac:dyDescent="0.2">
      <c r="A3789" t="s">
        <v>259</v>
      </c>
      <c r="B3789" t="s">
        <v>348</v>
      </c>
      <c r="C3789" t="s">
        <v>77</v>
      </c>
      <c r="E3789">
        <v>0.91</v>
      </c>
      <c r="F3789">
        <v>0.86</v>
      </c>
      <c r="G3789">
        <v>1.21</v>
      </c>
      <c r="H3789">
        <v>1.49</v>
      </c>
      <c r="I3789">
        <v>1.35</v>
      </c>
      <c r="J3789">
        <v>0.94</v>
      </c>
      <c r="K3789">
        <v>0.57999999999999996</v>
      </c>
      <c r="L3789">
        <v>0.56000000000000005</v>
      </c>
      <c r="M3789">
        <v>1.26</v>
      </c>
      <c r="N3789">
        <v>1.1499999999999999</v>
      </c>
      <c r="O3789">
        <v>1.17</v>
      </c>
      <c r="P3789">
        <v>4.9800000000000004</v>
      </c>
    </row>
    <row r="3790" spans="1:16" x14ac:dyDescent="0.2">
      <c r="A3790" t="s">
        <v>259</v>
      </c>
      <c r="B3790" t="s">
        <v>261</v>
      </c>
      <c r="C3790" t="s">
        <v>77</v>
      </c>
      <c r="D3790">
        <v>1033354</v>
      </c>
      <c r="E3790">
        <v>48834</v>
      </c>
      <c r="F3790">
        <v>52605</v>
      </c>
      <c r="G3790">
        <v>49307</v>
      </c>
      <c r="H3790">
        <v>51400</v>
      </c>
      <c r="I3790">
        <v>55364</v>
      </c>
      <c r="J3790">
        <v>58189</v>
      </c>
      <c r="K3790">
        <v>60927</v>
      </c>
      <c r="L3790">
        <v>62354</v>
      </c>
      <c r="M3790">
        <v>60904</v>
      </c>
      <c r="N3790">
        <v>67664</v>
      </c>
      <c r="O3790">
        <v>69875</v>
      </c>
      <c r="P3790">
        <v>74478</v>
      </c>
    </row>
    <row r="3791" spans="1:16" x14ac:dyDescent="0.2">
      <c r="A3791" t="s">
        <v>259</v>
      </c>
      <c r="B3791" t="s">
        <v>178</v>
      </c>
      <c r="C3791" t="s">
        <v>77</v>
      </c>
      <c r="D3791">
        <v>969810</v>
      </c>
      <c r="E3791">
        <v>46616</v>
      </c>
      <c r="F3791">
        <v>50329</v>
      </c>
      <c r="G3791">
        <v>46902</v>
      </c>
      <c r="H3791">
        <v>48573</v>
      </c>
      <c r="I3791">
        <v>52123</v>
      </c>
      <c r="J3791">
        <v>54557</v>
      </c>
      <c r="K3791">
        <v>57129</v>
      </c>
      <c r="L3791">
        <v>58409</v>
      </c>
      <c r="M3791">
        <v>56833</v>
      </c>
      <c r="N3791">
        <v>63403</v>
      </c>
      <c r="O3791">
        <v>65483</v>
      </c>
      <c r="P3791">
        <v>69448</v>
      </c>
    </row>
    <row r="3792" spans="1:16" x14ac:dyDescent="0.2">
      <c r="A3792" t="s">
        <v>259</v>
      </c>
      <c r="B3792" t="s">
        <v>349</v>
      </c>
      <c r="C3792" t="s">
        <v>77</v>
      </c>
      <c r="E3792">
        <v>0</v>
      </c>
      <c r="F3792">
        <v>0</v>
      </c>
      <c r="G3792">
        <v>0</v>
      </c>
      <c r="H3792">
        <v>19</v>
      </c>
      <c r="I3792">
        <v>49</v>
      </c>
      <c r="J3792">
        <v>49</v>
      </c>
      <c r="K3792">
        <v>50</v>
      </c>
      <c r="L3792">
        <v>73</v>
      </c>
      <c r="M3792">
        <v>73</v>
      </c>
      <c r="N3792">
        <v>116</v>
      </c>
      <c r="O3792">
        <v>148</v>
      </c>
      <c r="P3792">
        <v>262</v>
      </c>
    </row>
    <row r="3793" spans="1:16" x14ac:dyDescent="0.2">
      <c r="A3793" t="s">
        <v>350</v>
      </c>
      <c r="B3793" t="s">
        <v>193</v>
      </c>
      <c r="C3793" t="s">
        <v>77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</row>
    <row r="3794" spans="1:16" x14ac:dyDescent="0.2">
      <c r="A3794" t="s">
        <v>350</v>
      </c>
      <c r="B3794" t="s">
        <v>351</v>
      </c>
      <c r="C3794" t="s">
        <v>77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</row>
    <row r="3795" spans="1:16" x14ac:dyDescent="0.2">
      <c r="A3795" t="s">
        <v>350</v>
      </c>
      <c r="B3795" t="s">
        <v>352</v>
      </c>
      <c r="C3795" t="s">
        <v>77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</row>
    <row r="3796" spans="1:16" x14ac:dyDescent="0.2">
      <c r="A3796" t="s">
        <v>350</v>
      </c>
      <c r="B3796" t="s">
        <v>195</v>
      </c>
      <c r="C3796" t="s">
        <v>77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</row>
    <row r="3797" spans="1:16" x14ac:dyDescent="0.2">
      <c r="A3797" t="s">
        <v>350</v>
      </c>
      <c r="B3797" t="s">
        <v>196</v>
      </c>
      <c r="C3797" t="s">
        <v>77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</row>
    <row r="3798" spans="1:16" x14ac:dyDescent="0.2">
      <c r="A3798" t="s">
        <v>350</v>
      </c>
      <c r="B3798" t="s">
        <v>197</v>
      </c>
      <c r="C3798" t="s">
        <v>77</v>
      </c>
      <c r="E3798">
        <v>0</v>
      </c>
      <c r="F3798">
        <v>0</v>
      </c>
      <c r="G3798">
        <v>441</v>
      </c>
      <c r="H3798">
        <v>1035</v>
      </c>
      <c r="I3798">
        <v>1035</v>
      </c>
      <c r="J3798">
        <v>1035</v>
      </c>
      <c r="K3798">
        <v>1035</v>
      </c>
      <c r="L3798">
        <v>1035</v>
      </c>
      <c r="M3798">
        <v>1035</v>
      </c>
      <c r="N3798">
        <v>1035</v>
      </c>
      <c r="O3798">
        <v>1035</v>
      </c>
      <c r="P3798">
        <v>1035</v>
      </c>
    </row>
    <row r="3799" spans="1:16" x14ac:dyDescent="0.2">
      <c r="A3799" t="s">
        <v>350</v>
      </c>
      <c r="B3799" t="s">
        <v>198</v>
      </c>
      <c r="C3799" t="s">
        <v>77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209</v>
      </c>
      <c r="N3799">
        <v>1747</v>
      </c>
      <c r="O3799">
        <v>2961</v>
      </c>
      <c r="P3799">
        <v>9468</v>
      </c>
    </row>
    <row r="3800" spans="1:16" x14ac:dyDescent="0.2">
      <c r="A3800" t="s">
        <v>350</v>
      </c>
      <c r="B3800" t="s">
        <v>199</v>
      </c>
      <c r="C3800" t="s">
        <v>77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</row>
    <row r="3801" spans="1:16" x14ac:dyDescent="0.2">
      <c r="A3801" t="s">
        <v>350</v>
      </c>
      <c r="B3801" t="s">
        <v>200</v>
      </c>
      <c r="C3801" t="s">
        <v>77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</row>
    <row r="3802" spans="1:16" x14ac:dyDescent="0.2">
      <c r="A3802" t="s">
        <v>350</v>
      </c>
      <c r="B3802" t="s">
        <v>201</v>
      </c>
      <c r="C3802" t="s">
        <v>77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</row>
    <row r="3803" spans="1:16" x14ac:dyDescent="0.2">
      <c r="A3803" t="s">
        <v>350</v>
      </c>
      <c r="B3803" t="s">
        <v>202</v>
      </c>
      <c r="C3803" t="s">
        <v>77</v>
      </c>
      <c r="E3803">
        <v>25</v>
      </c>
      <c r="F3803">
        <v>25</v>
      </c>
      <c r="G3803">
        <v>64</v>
      </c>
      <c r="H3803">
        <v>76</v>
      </c>
      <c r="I3803">
        <v>120</v>
      </c>
      <c r="J3803">
        <v>120</v>
      </c>
      <c r="K3803">
        <v>120</v>
      </c>
      <c r="L3803">
        <v>120</v>
      </c>
      <c r="M3803">
        <v>120</v>
      </c>
      <c r="N3803">
        <v>120</v>
      </c>
      <c r="O3803">
        <v>120</v>
      </c>
      <c r="P3803">
        <v>120</v>
      </c>
    </row>
    <row r="3804" spans="1:16" x14ac:dyDescent="0.2">
      <c r="A3804" t="s">
        <v>350</v>
      </c>
      <c r="B3804" t="s">
        <v>203</v>
      </c>
      <c r="C3804" t="s">
        <v>77</v>
      </c>
      <c r="E3804">
        <v>0</v>
      </c>
      <c r="F3804">
        <v>0</v>
      </c>
      <c r="G3804">
        <v>0</v>
      </c>
      <c r="H3804">
        <v>373</v>
      </c>
      <c r="I3804">
        <v>491</v>
      </c>
      <c r="J3804">
        <v>491</v>
      </c>
      <c r="K3804">
        <v>491</v>
      </c>
      <c r="L3804">
        <v>491</v>
      </c>
      <c r="M3804">
        <v>491</v>
      </c>
      <c r="N3804">
        <v>491</v>
      </c>
      <c r="O3804">
        <v>491</v>
      </c>
      <c r="P3804">
        <v>491</v>
      </c>
    </row>
    <row r="3805" spans="1:16" x14ac:dyDescent="0.2">
      <c r="A3805" t="s">
        <v>350</v>
      </c>
      <c r="B3805" t="s">
        <v>204</v>
      </c>
      <c r="C3805" t="s">
        <v>77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</row>
    <row r="3806" spans="1:16" x14ac:dyDescent="0.2">
      <c r="A3806" t="s">
        <v>350</v>
      </c>
      <c r="B3806" t="s">
        <v>205</v>
      </c>
      <c r="C3806" t="s">
        <v>77</v>
      </c>
      <c r="E3806">
        <v>248</v>
      </c>
      <c r="F3806">
        <v>524</v>
      </c>
      <c r="G3806">
        <v>778</v>
      </c>
      <c r="H3806">
        <v>1647</v>
      </c>
      <c r="I3806">
        <v>2790</v>
      </c>
      <c r="J3806">
        <v>3594</v>
      </c>
      <c r="K3806">
        <v>3907</v>
      </c>
      <c r="L3806">
        <v>4264</v>
      </c>
      <c r="M3806">
        <v>4264</v>
      </c>
      <c r="N3806">
        <v>5817</v>
      </c>
      <c r="O3806">
        <v>5973</v>
      </c>
      <c r="P3806">
        <v>6694</v>
      </c>
    </row>
    <row r="3807" spans="1:16" x14ac:dyDescent="0.2">
      <c r="A3807" t="s">
        <v>350</v>
      </c>
      <c r="B3807" t="s">
        <v>206</v>
      </c>
      <c r="C3807" t="s">
        <v>77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</row>
    <row r="3808" spans="1:16" x14ac:dyDescent="0.2">
      <c r="A3808" t="s">
        <v>350</v>
      </c>
      <c r="B3808" t="s">
        <v>207</v>
      </c>
      <c r="C3808" t="s">
        <v>77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</row>
    <row r="3809" spans="1:17" x14ac:dyDescent="0.2">
      <c r="A3809" t="s">
        <v>350</v>
      </c>
      <c r="B3809" t="s">
        <v>208</v>
      </c>
      <c r="C3809" t="s">
        <v>77</v>
      </c>
      <c r="E3809">
        <v>761</v>
      </c>
      <c r="F3809">
        <v>822</v>
      </c>
      <c r="G3809">
        <v>1043</v>
      </c>
      <c r="H3809">
        <v>1293</v>
      </c>
      <c r="I3809">
        <v>1293</v>
      </c>
      <c r="J3809">
        <v>1874</v>
      </c>
      <c r="K3809">
        <v>2771</v>
      </c>
      <c r="L3809">
        <v>3580</v>
      </c>
      <c r="M3809">
        <v>3580</v>
      </c>
      <c r="N3809">
        <v>5548</v>
      </c>
      <c r="O3809">
        <v>5811</v>
      </c>
      <c r="P3809">
        <v>6927</v>
      </c>
    </row>
    <row r="3810" spans="1:17" x14ac:dyDescent="0.2">
      <c r="A3810" t="s">
        <v>350</v>
      </c>
      <c r="B3810" t="s">
        <v>209</v>
      </c>
      <c r="C3810" t="s">
        <v>77</v>
      </c>
      <c r="E3810">
        <v>0</v>
      </c>
      <c r="F3810">
        <v>0</v>
      </c>
      <c r="G3810">
        <v>0</v>
      </c>
      <c r="H3810">
        <v>0</v>
      </c>
      <c r="I3810">
        <v>2304</v>
      </c>
      <c r="J3810">
        <v>3376</v>
      </c>
      <c r="K3810">
        <v>3376</v>
      </c>
      <c r="L3810">
        <v>3376</v>
      </c>
      <c r="M3810">
        <v>3376</v>
      </c>
      <c r="N3810">
        <v>3376</v>
      </c>
      <c r="O3810">
        <v>3376</v>
      </c>
      <c r="P3810">
        <v>3376</v>
      </c>
    </row>
    <row r="3811" spans="1:17" x14ac:dyDescent="0.2">
      <c r="A3811" t="s">
        <v>350</v>
      </c>
      <c r="B3811" t="s">
        <v>210</v>
      </c>
      <c r="C3811" t="s">
        <v>77</v>
      </c>
      <c r="E3811">
        <v>0</v>
      </c>
      <c r="F3811">
        <v>0</v>
      </c>
      <c r="G3811">
        <v>0</v>
      </c>
      <c r="H3811">
        <v>113</v>
      </c>
      <c r="I3811">
        <v>113</v>
      </c>
      <c r="J3811">
        <v>113</v>
      </c>
      <c r="K3811">
        <v>113</v>
      </c>
      <c r="L3811">
        <v>113</v>
      </c>
      <c r="M3811">
        <v>113</v>
      </c>
      <c r="N3811">
        <v>113</v>
      </c>
      <c r="O3811">
        <v>113</v>
      </c>
      <c r="P3811">
        <v>113</v>
      </c>
    </row>
    <row r="3812" spans="1:17" x14ac:dyDescent="0.2">
      <c r="A3812" t="s">
        <v>350</v>
      </c>
      <c r="B3812" t="s">
        <v>211</v>
      </c>
      <c r="C3812" t="s">
        <v>77</v>
      </c>
      <c r="E3812">
        <v>0</v>
      </c>
      <c r="F3812">
        <v>0</v>
      </c>
      <c r="G3812">
        <v>0</v>
      </c>
      <c r="H3812">
        <v>106</v>
      </c>
      <c r="I3812">
        <v>106</v>
      </c>
      <c r="J3812">
        <v>106</v>
      </c>
      <c r="K3812">
        <v>106</v>
      </c>
      <c r="L3812">
        <v>106</v>
      </c>
      <c r="M3812">
        <v>106</v>
      </c>
      <c r="N3812">
        <v>190</v>
      </c>
      <c r="O3812">
        <v>190</v>
      </c>
      <c r="P3812">
        <v>190</v>
      </c>
    </row>
    <row r="3813" spans="1:17" x14ac:dyDescent="0.2">
      <c r="A3813" t="s">
        <v>350</v>
      </c>
      <c r="B3813" t="s">
        <v>212</v>
      </c>
      <c r="C3813" t="s">
        <v>77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</row>
    <row r="3814" spans="1:17" x14ac:dyDescent="0.2">
      <c r="A3814" t="s">
        <v>350</v>
      </c>
      <c r="B3814" t="s">
        <v>213</v>
      </c>
      <c r="C3814" t="s">
        <v>77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</row>
    <row r="3815" spans="1:17" x14ac:dyDescent="0.2">
      <c r="A3815" t="s">
        <v>350</v>
      </c>
      <c r="B3815" t="s">
        <v>342</v>
      </c>
      <c r="C3815" t="s">
        <v>77</v>
      </c>
      <c r="E3815">
        <v>1034</v>
      </c>
      <c r="F3815">
        <v>1371</v>
      </c>
      <c r="G3815">
        <v>2326</v>
      </c>
      <c r="H3815">
        <v>4642</v>
      </c>
      <c r="I3815">
        <v>8252</v>
      </c>
      <c r="J3815">
        <v>10708</v>
      </c>
      <c r="K3815">
        <v>11918</v>
      </c>
      <c r="L3815">
        <v>13085</v>
      </c>
      <c r="M3815">
        <v>13293</v>
      </c>
      <c r="N3815">
        <v>18437</v>
      </c>
      <c r="O3815">
        <v>20070</v>
      </c>
      <c r="P3815">
        <v>28414</v>
      </c>
    </row>
    <row r="3816" spans="1:17" x14ac:dyDescent="0.2">
      <c r="A3816" t="s">
        <v>230</v>
      </c>
      <c r="B3816" t="s">
        <v>353</v>
      </c>
      <c r="C3816" t="s">
        <v>77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1</v>
      </c>
      <c r="Q3816">
        <v>10360</v>
      </c>
    </row>
    <row r="3817" spans="1:17" x14ac:dyDescent="0.2">
      <c r="A3817" t="s">
        <v>230</v>
      </c>
      <c r="B3817" t="s">
        <v>354</v>
      </c>
      <c r="C3817" t="s">
        <v>77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1</v>
      </c>
      <c r="Q3817">
        <v>11010</v>
      </c>
    </row>
    <row r="3818" spans="1:17" x14ac:dyDescent="0.2">
      <c r="A3818" t="s">
        <v>230</v>
      </c>
      <c r="B3818" t="s">
        <v>355</v>
      </c>
      <c r="C3818" t="s">
        <v>77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1</v>
      </c>
      <c r="M3818">
        <v>1</v>
      </c>
      <c r="N3818">
        <v>1</v>
      </c>
      <c r="O3818">
        <v>1</v>
      </c>
      <c r="P3818">
        <v>1</v>
      </c>
      <c r="Q3818">
        <v>2680</v>
      </c>
    </row>
    <row r="3819" spans="1:17" x14ac:dyDescent="0.2">
      <c r="A3819" t="s">
        <v>230</v>
      </c>
      <c r="B3819" t="s">
        <v>356</v>
      </c>
      <c r="C3819" t="s">
        <v>77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0.62</v>
      </c>
      <c r="L3819">
        <v>0.62</v>
      </c>
      <c r="M3819">
        <v>0.62</v>
      </c>
      <c r="N3819">
        <v>0.62</v>
      </c>
      <c r="O3819">
        <v>0.62</v>
      </c>
      <c r="P3819">
        <v>1</v>
      </c>
      <c r="Q3819">
        <v>4875</v>
      </c>
    </row>
    <row r="3820" spans="1:17" x14ac:dyDescent="0.2">
      <c r="A3820" t="s">
        <v>340</v>
      </c>
      <c r="B3820" t="s">
        <v>193</v>
      </c>
      <c r="C3820" t="s">
        <v>97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</row>
    <row r="3821" spans="1:17" x14ac:dyDescent="0.2">
      <c r="A3821" t="s">
        <v>340</v>
      </c>
      <c r="B3821" t="s">
        <v>194</v>
      </c>
      <c r="C3821" t="s">
        <v>97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</row>
    <row r="3822" spans="1:17" x14ac:dyDescent="0.2">
      <c r="A3822" t="s">
        <v>340</v>
      </c>
      <c r="B3822" t="s">
        <v>195</v>
      </c>
      <c r="C3822" t="s">
        <v>97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7" x14ac:dyDescent="0.2">
      <c r="A3823" t="s">
        <v>340</v>
      </c>
      <c r="B3823" t="s">
        <v>196</v>
      </c>
      <c r="C3823" t="s">
        <v>97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</row>
    <row r="3824" spans="1:17" x14ac:dyDescent="0.2">
      <c r="A3824" t="s">
        <v>340</v>
      </c>
      <c r="B3824" t="s">
        <v>197</v>
      </c>
      <c r="C3824" t="s">
        <v>97</v>
      </c>
      <c r="E3824">
        <v>0</v>
      </c>
      <c r="F3824">
        <v>0</v>
      </c>
      <c r="G3824">
        <v>0.69</v>
      </c>
      <c r="H3824">
        <v>1.46</v>
      </c>
      <c r="I3824">
        <v>2.6</v>
      </c>
      <c r="J3824">
        <v>2.6</v>
      </c>
      <c r="K3824">
        <v>2.6</v>
      </c>
      <c r="L3824">
        <v>3.27</v>
      </c>
      <c r="M3824">
        <v>3.27</v>
      </c>
      <c r="N3824">
        <v>3.31</v>
      </c>
      <c r="O3824">
        <v>3.31</v>
      </c>
      <c r="P3824">
        <v>3.31</v>
      </c>
    </row>
    <row r="3825" spans="1:16" x14ac:dyDescent="0.2">
      <c r="A3825" t="s">
        <v>340</v>
      </c>
      <c r="B3825" t="s">
        <v>198</v>
      </c>
      <c r="C3825" t="s">
        <v>97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</row>
    <row r="3826" spans="1:16" x14ac:dyDescent="0.2">
      <c r="A3826" t="s">
        <v>340</v>
      </c>
      <c r="B3826" t="s">
        <v>199</v>
      </c>
      <c r="C3826" t="s">
        <v>97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</row>
    <row r="3827" spans="1:16" x14ac:dyDescent="0.2">
      <c r="A3827" t="s">
        <v>340</v>
      </c>
      <c r="B3827" t="s">
        <v>200</v>
      </c>
      <c r="C3827" t="s">
        <v>97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</row>
    <row r="3828" spans="1:16" x14ac:dyDescent="0.2">
      <c r="A3828" t="s">
        <v>340</v>
      </c>
      <c r="B3828" t="s">
        <v>201</v>
      </c>
      <c r="C3828" t="s">
        <v>97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</row>
    <row r="3829" spans="1:16" x14ac:dyDescent="0.2">
      <c r="A3829" t="s">
        <v>340</v>
      </c>
      <c r="B3829" t="s">
        <v>202</v>
      </c>
      <c r="C3829" t="s">
        <v>97</v>
      </c>
      <c r="E3829">
        <v>0.31</v>
      </c>
      <c r="F3829">
        <v>0.4</v>
      </c>
      <c r="G3829">
        <v>0.4</v>
      </c>
      <c r="H3829">
        <v>0.53</v>
      </c>
      <c r="I3829">
        <v>6.55</v>
      </c>
      <c r="J3829">
        <v>8.49</v>
      </c>
      <c r="K3829">
        <v>8.49</v>
      </c>
      <c r="L3829">
        <v>8.49</v>
      </c>
      <c r="M3829">
        <v>9.39</v>
      </c>
      <c r="N3829">
        <v>9.39</v>
      </c>
      <c r="O3829">
        <v>9.39</v>
      </c>
      <c r="P3829">
        <v>10.029999999999999</v>
      </c>
    </row>
    <row r="3830" spans="1:16" x14ac:dyDescent="0.2">
      <c r="A3830" t="s">
        <v>340</v>
      </c>
      <c r="B3830" t="s">
        <v>203</v>
      </c>
      <c r="C3830" t="s">
        <v>97</v>
      </c>
      <c r="E3830">
        <v>0</v>
      </c>
      <c r="F3830">
        <v>0</v>
      </c>
      <c r="G3830">
        <v>1.32</v>
      </c>
      <c r="H3830">
        <v>2.82</v>
      </c>
      <c r="I3830">
        <v>4.32</v>
      </c>
      <c r="J3830">
        <v>4.32</v>
      </c>
      <c r="K3830">
        <v>4.32</v>
      </c>
      <c r="L3830">
        <v>5.83</v>
      </c>
      <c r="M3830">
        <v>6.83</v>
      </c>
      <c r="N3830">
        <v>8.83</v>
      </c>
      <c r="O3830">
        <v>8.83</v>
      </c>
      <c r="P3830">
        <v>10.78</v>
      </c>
    </row>
    <row r="3831" spans="1:16" x14ac:dyDescent="0.2">
      <c r="A3831" t="s">
        <v>340</v>
      </c>
      <c r="B3831" t="s">
        <v>204</v>
      </c>
      <c r="C3831" t="s">
        <v>97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3</v>
      </c>
      <c r="N3831">
        <v>3</v>
      </c>
      <c r="O3831">
        <v>3</v>
      </c>
      <c r="P3831">
        <v>3</v>
      </c>
    </row>
    <row r="3832" spans="1:16" x14ac:dyDescent="0.2">
      <c r="A3832" t="s">
        <v>340</v>
      </c>
      <c r="B3832" t="s">
        <v>205</v>
      </c>
      <c r="C3832" t="s">
        <v>97</v>
      </c>
      <c r="E3832">
        <v>3</v>
      </c>
      <c r="F3832">
        <v>6</v>
      </c>
      <c r="G3832">
        <v>9</v>
      </c>
      <c r="H3832">
        <v>11.88</v>
      </c>
      <c r="I3832">
        <v>12.08</v>
      </c>
      <c r="J3832">
        <v>18.489999999999998</v>
      </c>
      <c r="K3832">
        <v>19.66</v>
      </c>
      <c r="L3832">
        <v>19.66</v>
      </c>
      <c r="M3832">
        <v>19.66</v>
      </c>
      <c r="N3832">
        <v>27.48</v>
      </c>
      <c r="O3832">
        <v>32.020000000000003</v>
      </c>
      <c r="P3832">
        <v>59.28</v>
      </c>
    </row>
    <row r="3833" spans="1:16" x14ac:dyDescent="0.2">
      <c r="A3833" t="s">
        <v>340</v>
      </c>
      <c r="B3833" t="s">
        <v>206</v>
      </c>
      <c r="C3833" t="s">
        <v>97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</row>
    <row r="3834" spans="1:16" x14ac:dyDescent="0.2">
      <c r="A3834" t="s">
        <v>340</v>
      </c>
      <c r="B3834" t="s">
        <v>207</v>
      </c>
      <c r="C3834" t="s">
        <v>97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</row>
    <row r="3835" spans="1:16" x14ac:dyDescent="0.2">
      <c r="A3835" t="s">
        <v>340</v>
      </c>
      <c r="B3835" t="s">
        <v>208</v>
      </c>
      <c r="C3835" t="s">
        <v>97</v>
      </c>
      <c r="E3835">
        <v>4.05</v>
      </c>
      <c r="F3835">
        <v>4.68</v>
      </c>
      <c r="G3835">
        <v>5.04</v>
      </c>
      <c r="H3835">
        <v>5.58</v>
      </c>
      <c r="I3835">
        <v>5.58</v>
      </c>
      <c r="J3835">
        <v>5.58</v>
      </c>
      <c r="K3835">
        <v>5.58</v>
      </c>
      <c r="L3835">
        <v>5.58</v>
      </c>
      <c r="M3835">
        <v>5.58</v>
      </c>
      <c r="N3835">
        <v>5.58</v>
      </c>
      <c r="O3835">
        <v>5.58</v>
      </c>
      <c r="P3835">
        <v>5.58</v>
      </c>
    </row>
    <row r="3836" spans="1:16" x14ac:dyDescent="0.2">
      <c r="A3836" t="s">
        <v>340</v>
      </c>
      <c r="B3836" t="s">
        <v>209</v>
      </c>
      <c r="C3836" t="s">
        <v>97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1.39</v>
      </c>
      <c r="K3836">
        <v>3.32</v>
      </c>
      <c r="L3836">
        <v>3.32</v>
      </c>
      <c r="M3836">
        <v>3.32</v>
      </c>
      <c r="N3836">
        <v>7.89</v>
      </c>
      <c r="O3836">
        <v>9.42</v>
      </c>
      <c r="P3836">
        <v>22.26</v>
      </c>
    </row>
    <row r="3837" spans="1:16" x14ac:dyDescent="0.2">
      <c r="A3837" t="s">
        <v>340</v>
      </c>
      <c r="B3837" t="s">
        <v>210</v>
      </c>
      <c r="C3837" t="s">
        <v>97</v>
      </c>
      <c r="E3837">
        <v>0</v>
      </c>
      <c r="F3837">
        <v>0</v>
      </c>
      <c r="G3837">
        <v>0</v>
      </c>
      <c r="H3837">
        <v>2.12</v>
      </c>
      <c r="I3837">
        <v>2.12</v>
      </c>
      <c r="J3837">
        <v>2.62</v>
      </c>
      <c r="K3837">
        <v>2.62</v>
      </c>
      <c r="L3837">
        <v>2.62</v>
      </c>
      <c r="M3837">
        <v>2.62</v>
      </c>
      <c r="N3837">
        <v>2.62</v>
      </c>
      <c r="O3837">
        <v>2.62</v>
      </c>
      <c r="P3837">
        <v>2.62</v>
      </c>
    </row>
    <row r="3838" spans="1:16" x14ac:dyDescent="0.2">
      <c r="A3838" t="s">
        <v>340</v>
      </c>
      <c r="B3838" t="s">
        <v>211</v>
      </c>
      <c r="C3838" t="s">
        <v>97</v>
      </c>
      <c r="E3838">
        <v>0</v>
      </c>
      <c r="F3838">
        <v>0</v>
      </c>
      <c r="G3838">
        <v>0</v>
      </c>
      <c r="H3838">
        <v>0.5</v>
      </c>
      <c r="I3838">
        <v>0.5</v>
      </c>
      <c r="J3838">
        <v>0.5</v>
      </c>
      <c r="K3838">
        <v>0.5</v>
      </c>
      <c r="L3838">
        <v>0.5</v>
      </c>
      <c r="M3838">
        <v>0.5</v>
      </c>
      <c r="N3838">
        <v>0.5</v>
      </c>
      <c r="O3838">
        <v>0.5</v>
      </c>
      <c r="P3838">
        <v>0.5</v>
      </c>
    </row>
    <row r="3839" spans="1:16" x14ac:dyDescent="0.2">
      <c r="A3839" t="s">
        <v>340</v>
      </c>
      <c r="B3839" t="s">
        <v>212</v>
      </c>
      <c r="C3839" t="s">
        <v>97</v>
      </c>
      <c r="E3839">
        <v>0.28999999999999998</v>
      </c>
      <c r="F3839">
        <v>0.28999999999999998</v>
      </c>
      <c r="G3839">
        <v>0.51</v>
      </c>
      <c r="H3839">
        <v>0.54</v>
      </c>
      <c r="I3839">
        <v>0.54</v>
      </c>
      <c r="J3839">
        <v>0.54</v>
      </c>
      <c r="K3839">
        <v>0.54</v>
      </c>
      <c r="L3839">
        <v>0.25</v>
      </c>
      <c r="M3839">
        <v>0.25</v>
      </c>
      <c r="N3839">
        <v>0</v>
      </c>
      <c r="O3839">
        <v>0</v>
      </c>
      <c r="P3839">
        <v>0</v>
      </c>
    </row>
    <row r="3840" spans="1:16" x14ac:dyDescent="0.2">
      <c r="A3840" t="s">
        <v>340</v>
      </c>
      <c r="B3840" t="s">
        <v>213</v>
      </c>
      <c r="C3840" t="s">
        <v>97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</row>
    <row r="3841" spans="1:16" x14ac:dyDescent="0.2">
      <c r="A3841" t="s">
        <v>340</v>
      </c>
      <c r="B3841" t="s">
        <v>218</v>
      </c>
      <c r="C3841" t="s">
        <v>97</v>
      </c>
      <c r="E3841">
        <v>-0.68</v>
      </c>
      <c r="F3841">
        <v>-0.68</v>
      </c>
      <c r="G3841">
        <v>-1.68</v>
      </c>
      <c r="H3841">
        <v>-1.68</v>
      </c>
      <c r="I3841">
        <v>-1.68</v>
      </c>
      <c r="J3841">
        <v>-1.68</v>
      </c>
      <c r="K3841">
        <v>-1.68</v>
      </c>
      <c r="L3841">
        <v>-1.68</v>
      </c>
      <c r="M3841">
        <v>-1.68</v>
      </c>
      <c r="N3841">
        <v>-1.68</v>
      </c>
      <c r="O3841">
        <v>-1.68</v>
      </c>
      <c r="P3841">
        <v>-7.07</v>
      </c>
    </row>
    <row r="3842" spans="1:16" x14ac:dyDescent="0.2">
      <c r="A3842" t="s">
        <v>340</v>
      </c>
      <c r="B3842" t="s">
        <v>342</v>
      </c>
      <c r="C3842" t="s">
        <v>97</v>
      </c>
      <c r="E3842">
        <v>6.97</v>
      </c>
      <c r="F3842">
        <v>10.69</v>
      </c>
      <c r="G3842">
        <v>15.28</v>
      </c>
      <c r="H3842">
        <v>23.76</v>
      </c>
      <c r="I3842">
        <v>32.619999999999997</v>
      </c>
      <c r="J3842">
        <v>42.86</v>
      </c>
      <c r="K3842">
        <v>45.96</v>
      </c>
      <c r="L3842">
        <v>47.84</v>
      </c>
      <c r="M3842">
        <v>52.74</v>
      </c>
      <c r="N3842">
        <v>66.92</v>
      </c>
      <c r="O3842">
        <v>72.98</v>
      </c>
      <c r="P3842">
        <v>110.3</v>
      </c>
    </row>
    <row r="3843" spans="1:16" x14ac:dyDescent="0.2">
      <c r="A3843" t="s">
        <v>266</v>
      </c>
      <c r="B3843" t="s">
        <v>267</v>
      </c>
      <c r="C3843" t="s">
        <v>97</v>
      </c>
      <c r="E3843">
        <v>202.31</v>
      </c>
      <c r="F3843">
        <v>204.45</v>
      </c>
      <c r="G3843">
        <v>206.75</v>
      </c>
      <c r="H3843">
        <v>212.74</v>
      </c>
      <c r="I3843">
        <v>220.24</v>
      </c>
      <c r="J3843">
        <v>229.66</v>
      </c>
      <c r="K3843">
        <v>235.18</v>
      </c>
      <c r="L3843">
        <v>240.63</v>
      </c>
      <c r="M3843">
        <v>246.15</v>
      </c>
      <c r="N3843">
        <v>269.82</v>
      </c>
      <c r="O3843">
        <v>276.22000000000003</v>
      </c>
      <c r="P3843">
        <v>295.94</v>
      </c>
    </row>
    <row r="3844" spans="1:16" x14ac:dyDescent="0.2">
      <c r="A3844" t="s">
        <v>270</v>
      </c>
      <c r="B3844" t="s">
        <v>193</v>
      </c>
      <c r="C3844" t="s">
        <v>97</v>
      </c>
      <c r="E3844">
        <v>2.94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</row>
    <row r="3845" spans="1:16" x14ac:dyDescent="0.2">
      <c r="A3845" t="s">
        <v>270</v>
      </c>
      <c r="B3845" t="s">
        <v>194</v>
      </c>
      <c r="C3845" t="s">
        <v>97</v>
      </c>
      <c r="E3845">
        <v>52.26</v>
      </c>
      <c r="F3845">
        <v>62.88</v>
      </c>
      <c r="G3845">
        <v>49.98</v>
      </c>
      <c r="H3845">
        <v>39.78</v>
      </c>
      <c r="I3845">
        <v>25.27</v>
      </c>
      <c r="J3845">
        <v>19.23</v>
      </c>
      <c r="K3845">
        <v>16.59</v>
      </c>
      <c r="L3845">
        <v>15.56</v>
      </c>
      <c r="M3845">
        <v>11.81</v>
      </c>
      <c r="N3845">
        <v>7.98</v>
      </c>
      <c r="O3845">
        <v>9.7799999999999994</v>
      </c>
      <c r="P3845">
        <v>2.14</v>
      </c>
    </row>
    <row r="3846" spans="1:16" x14ac:dyDescent="0.2">
      <c r="A3846" t="s">
        <v>270</v>
      </c>
      <c r="B3846" t="s">
        <v>195</v>
      </c>
      <c r="C3846" t="s">
        <v>97</v>
      </c>
      <c r="E3846">
        <v>11.51</v>
      </c>
      <c r="F3846">
        <v>12.85</v>
      </c>
      <c r="G3846">
        <v>12.45</v>
      </c>
      <c r="H3846">
        <v>12.36</v>
      </c>
      <c r="I3846">
        <v>12.2</v>
      </c>
      <c r="J3846">
        <v>9.61</v>
      </c>
      <c r="K3846">
        <v>8.16</v>
      </c>
      <c r="L3846">
        <v>6.8</v>
      </c>
      <c r="M3846">
        <v>5.57</v>
      </c>
      <c r="N3846">
        <v>0.99</v>
      </c>
      <c r="O3846">
        <v>0</v>
      </c>
      <c r="P3846">
        <v>0</v>
      </c>
    </row>
    <row r="3847" spans="1:16" x14ac:dyDescent="0.2">
      <c r="A3847" t="s">
        <v>270</v>
      </c>
      <c r="B3847" t="s">
        <v>196</v>
      </c>
      <c r="C3847" t="s">
        <v>97</v>
      </c>
      <c r="E3847">
        <v>23.6</v>
      </c>
      <c r="F3847">
        <v>5.09</v>
      </c>
      <c r="G3847">
        <v>5.09</v>
      </c>
      <c r="H3847">
        <v>5.1100000000000003</v>
      </c>
      <c r="I3847">
        <v>5.09</v>
      </c>
      <c r="J3847">
        <v>5.1100000000000003</v>
      </c>
      <c r="K3847">
        <v>5.09</v>
      </c>
      <c r="L3847">
        <v>5.09</v>
      </c>
      <c r="M3847">
        <v>5.09</v>
      </c>
      <c r="N3847">
        <v>5.09</v>
      </c>
      <c r="O3847">
        <v>5.1100000000000003</v>
      </c>
      <c r="P3847">
        <v>5.09</v>
      </c>
    </row>
    <row r="3848" spans="1:16" x14ac:dyDescent="0.2">
      <c r="A3848" t="s">
        <v>270</v>
      </c>
      <c r="B3848" t="s">
        <v>197</v>
      </c>
      <c r="C3848" t="s">
        <v>97</v>
      </c>
      <c r="E3848">
        <v>11.28</v>
      </c>
      <c r="F3848">
        <v>11.22</v>
      </c>
      <c r="G3848">
        <v>16.47</v>
      </c>
      <c r="H3848">
        <v>22.81</v>
      </c>
      <c r="I3848">
        <v>30.92</v>
      </c>
      <c r="J3848">
        <v>30.36</v>
      </c>
      <c r="K3848">
        <v>30.5</v>
      </c>
      <c r="L3848">
        <v>35.31</v>
      </c>
      <c r="M3848">
        <v>34.729999999999997</v>
      </c>
      <c r="N3848">
        <v>34.96</v>
      </c>
      <c r="O3848">
        <v>34.44</v>
      </c>
      <c r="P3848">
        <v>32.43</v>
      </c>
    </row>
    <row r="3849" spans="1:16" x14ac:dyDescent="0.2">
      <c r="A3849" t="s">
        <v>270</v>
      </c>
      <c r="B3849" t="s">
        <v>198</v>
      </c>
      <c r="C3849" t="s">
        <v>97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</row>
    <row r="3850" spans="1:16" x14ac:dyDescent="0.2">
      <c r="A3850" t="s">
        <v>270</v>
      </c>
      <c r="B3850" t="s">
        <v>199</v>
      </c>
      <c r="C3850" t="s">
        <v>97</v>
      </c>
      <c r="E3850">
        <v>2.4900000000000002</v>
      </c>
      <c r="F3850">
        <v>2.48</v>
      </c>
      <c r="G3850">
        <v>2.48</v>
      </c>
      <c r="H3850">
        <v>2.4900000000000002</v>
      </c>
      <c r="I3850">
        <v>2.4700000000000002</v>
      </c>
      <c r="J3850">
        <v>2.48</v>
      </c>
      <c r="K3850">
        <v>3.38</v>
      </c>
      <c r="L3850">
        <v>2.4700000000000002</v>
      </c>
      <c r="M3850">
        <v>2.4700000000000002</v>
      </c>
      <c r="N3850">
        <v>2.23</v>
      </c>
      <c r="O3850">
        <v>2.2400000000000002</v>
      </c>
      <c r="P3850">
        <v>2.23</v>
      </c>
    </row>
    <row r="3851" spans="1:16" x14ac:dyDescent="0.2">
      <c r="A3851" t="s">
        <v>270</v>
      </c>
      <c r="B3851" t="s">
        <v>200</v>
      </c>
      <c r="C3851" t="s">
        <v>97</v>
      </c>
      <c r="E3851">
        <v>0.9</v>
      </c>
      <c r="F3851">
        <v>1.66</v>
      </c>
      <c r="G3851">
        <v>0.89</v>
      </c>
      <c r="H3851">
        <v>0.9</v>
      </c>
      <c r="I3851">
        <v>1.01</v>
      </c>
      <c r="J3851">
        <v>1.38</v>
      </c>
      <c r="K3851">
        <v>1.49</v>
      </c>
      <c r="L3851">
        <v>1.37</v>
      </c>
      <c r="M3851">
        <v>0.86</v>
      </c>
      <c r="N3851">
        <v>0.86</v>
      </c>
      <c r="O3851">
        <v>0.86</v>
      </c>
      <c r="P3851">
        <v>1.05</v>
      </c>
    </row>
    <row r="3852" spans="1:16" x14ac:dyDescent="0.2">
      <c r="A3852" t="s">
        <v>270</v>
      </c>
      <c r="B3852" t="s">
        <v>201</v>
      </c>
      <c r="C3852" t="s">
        <v>97</v>
      </c>
      <c r="E3852">
        <v>27.19</v>
      </c>
      <c r="F3852">
        <v>27.11</v>
      </c>
      <c r="G3852">
        <v>27.11</v>
      </c>
      <c r="H3852">
        <v>27.19</v>
      </c>
      <c r="I3852">
        <v>27.11</v>
      </c>
      <c r="J3852">
        <v>27.19</v>
      </c>
      <c r="K3852">
        <v>27.11</v>
      </c>
      <c r="L3852">
        <v>27.11</v>
      </c>
      <c r="M3852">
        <v>27.11</v>
      </c>
      <c r="N3852">
        <v>27.11</v>
      </c>
      <c r="O3852">
        <v>27.19</v>
      </c>
      <c r="P3852">
        <v>27.11</v>
      </c>
    </row>
    <row r="3853" spans="1:16" x14ac:dyDescent="0.2">
      <c r="A3853" t="s">
        <v>270</v>
      </c>
      <c r="B3853" t="s">
        <v>202</v>
      </c>
      <c r="C3853" t="s">
        <v>97</v>
      </c>
      <c r="E3853">
        <v>22.22</v>
      </c>
      <c r="F3853">
        <v>22.61</v>
      </c>
      <c r="G3853">
        <v>22.07</v>
      </c>
      <c r="H3853">
        <v>22.5</v>
      </c>
      <c r="I3853">
        <v>34.93</v>
      </c>
      <c r="J3853">
        <v>39.14</v>
      </c>
      <c r="K3853">
        <v>39.17</v>
      </c>
      <c r="L3853">
        <v>38.909999999999997</v>
      </c>
      <c r="M3853">
        <v>40.58</v>
      </c>
      <c r="N3853">
        <v>40.31</v>
      </c>
      <c r="O3853">
        <v>40.159999999999997</v>
      </c>
      <c r="P3853">
        <v>39.729999999999997</v>
      </c>
    </row>
    <row r="3854" spans="1:16" x14ac:dyDescent="0.2">
      <c r="A3854" t="s">
        <v>270</v>
      </c>
      <c r="B3854" t="s">
        <v>203</v>
      </c>
      <c r="C3854" t="s">
        <v>97</v>
      </c>
      <c r="E3854">
        <v>0</v>
      </c>
      <c r="F3854">
        <v>0</v>
      </c>
      <c r="G3854">
        <v>5.08</v>
      </c>
      <c r="H3854">
        <v>11.44</v>
      </c>
      <c r="I3854">
        <v>17.43</v>
      </c>
      <c r="J3854">
        <v>17.010000000000002</v>
      </c>
      <c r="K3854">
        <v>17.100000000000001</v>
      </c>
      <c r="L3854">
        <v>22.77</v>
      </c>
      <c r="M3854">
        <v>26.5</v>
      </c>
      <c r="N3854">
        <v>34.78</v>
      </c>
      <c r="O3854">
        <v>34.619999999999997</v>
      </c>
      <c r="P3854">
        <v>40.590000000000003</v>
      </c>
    </row>
    <row r="3855" spans="1:16" x14ac:dyDescent="0.2">
      <c r="A3855" t="s">
        <v>270</v>
      </c>
      <c r="B3855" t="s">
        <v>204</v>
      </c>
      <c r="C3855" t="s">
        <v>97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10.58</v>
      </c>
      <c r="N3855">
        <v>10.76</v>
      </c>
      <c r="O3855">
        <v>10.68</v>
      </c>
      <c r="P3855">
        <v>9.75</v>
      </c>
    </row>
    <row r="3856" spans="1:16" x14ac:dyDescent="0.2">
      <c r="A3856" t="s">
        <v>270</v>
      </c>
      <c r="B3856" t="s">
        <v>205</v>
      </c>
      <c r="C3856" t="s">
        <v>97</v>
      </c>
      <c r="E3856">
        <v>60.04</v>
      </c>
      <c r="F3856">
        <v>68.47</v>
      </c>
      <c r="G3856">
        <v>75.14</v>
      </c>
      <c r="H3856">
        <v>83.72</v>
      </c>
      <c r="I3856">
        <v>82.28</v>
      </c>
      <c r="J3856">
        <v>97.19</v>
      </c>
      <c r="K3856">
        <v>101.55</v>
      </c>
      <c r="L3856">
        <v>100.92</v>
      </c>
      <c r="M3856">
        <v>96.44</v>
      </c>
      <c r="N3856">
        <v>118.79</v>
      </c>
      <c r="O3856">
        <v>128.32</v>
      </c>
      <c r="P3856">
        <v>172.24</v>
      </c>
    </row>
    <row r="3857" spans="1:16" x14ac:dyDescent="0.2">
      <c r="A3857" t="s">
        <v>270</v>
      </c>
      <c r="B3857" t="s">
        <v>206</v>
      </c>
      <c r="C3857" t="s">
        <v>97</v>
      </c>
      <c r="E3857">
        <v>29.54</v>
      </c>
      <c r="F3857">
        <v>31.54</v>
      </c>
      <c r="G3857">
        <v>33.71</v>
      </c>
      <c r="H3857">
        <v>38.340000000000003</v>
      </c>
      <c r="I3857">
        <v>42.89</v>
      </c>
      <c r="J3857">
        <v>47.7</v>
      </c>
      <c r="K3857">
        <v>49.88</v>
      </c>
      <c r="L3857">
        <v>52.14</v>
      </c>
      <c r="M3857">
        <v>54.36</v>
      </c>
      <c r="N3857">
        <v>63.11</v>
      </c>
      <c r="O3857">
        <v>65.56</v>
      </c>
      <c r="P3857">
        <v>76.78</v>
      </c>
    </row>
    <row r="3858" spans="1:16" x14ac:dyDescent="0.2">
      <c r="A3858" t="s">
        <v>270</v>
      </c>
      <c r="B3858" t="s">
        <v>343</v>
      </c>
      <c r="C3858" t="s">
        <v>97</v>
      </c>
      <c r="E3858">
        <v>-2.59</v>
      </c>
      <c r="F3858">
        <v>-2.92</v>
      </c>
      <c r="G3858">
        <v>-3.15</v>
      </c>
      <c r="H3858">
        <v>-3.35</v>
      </c>
      <c r="I3858">
        <v>-3.37</v>
      </c>
      <c r="J3858">
        <v>-4.01</v>
      </c>
      <c r="K3858">
        <v>-4.8499999999999996</v>
      </c>
      <c r="L3858">
        <v>-4.9000000000000004</v>
      </c>
      <c r="M3858">
        <v>-4.79</v>
      </c>
      <c r="N3858">
        <v>-6.77</v>
      </c>
      <c r="O3858">
        <v>-7.52</v>
      </c>
      <c r="P3858">
        <v>-12.39</v>
      </c>
    </row>
    <row r="3859" spans="1:16" x14ac:dyDescent="0.2">
      <c r="A3859" t="s">
        <v>270</v>
      </c>
      <c r="B3859" t="s">
        <v>210</v>
      </c>
      <c r="C3859" t="s">
        <v>97</v>
      </c>
      <c r="E3859">
        <v>-0.5</v>
      </c>
      <c r="F3859">
        <v>-0.56999999999999995</v>
      </c>
      <c r="G3859">
        <v>-0.92</v>
      </c>
      <c r="H3859">
        <v>-2.2599999999999998</v>
      </c>
      <c r="I3859">
        <v>-2.57</v>
      </c>
      <c r="J3859">
        <v>-3.28</v>
      </c>
      <c r="K3859">
        <v>-2.98</v>
      </c>
      <c r="L3859">
        <v>-3.04</v>
      </c>
      <c r="M3859">
        <v>-3.09</v>
      </c>
      <c r="N3859">
        <v>-3.08</v>
      </c>
      <c r="O3859">
        <v>-3.02</v>
      </c>
      <c r="P3859">
        <v>-2.61</v>
      </c>
    </row>
    <row r="3860" spans="1:16" x14ac:dyDescent="0.2">
      <c r="A3860" t="s">
        <v>270</v>
      </c>
      <c r="B3860" t="s">
        <v>211</v>
      </c>
      <c r="C3860" t="s">
        <v>97</v>
      </c>
      <c r="E3860">
        <v>0</v>
      </c>
      <c r="F3860">
        <v>0</v>
      </c>
      <c r="G3860">
        <v>0</v>
      </c>
      <c r="H3860">
        <v>-0.38</v>
      </c>
      <c r="I3860">
        <v>-0.49</v>
      </c>
      <c r="J3860">
        <v>-0.54</v>
      </c>
      <c r="K3860">
        <v>-0.49</v>
      </c>
      <c r="L3860">
        <v>-0.49</v>
      </c>
      <c r="M3860">
        <v>-0.51</v>
      </c>
      <c r="N3860">
        <v>-0.52</v>
      </c>
      <c r="O3860">
        <v>-0.48</v>
      </c>
      <c r="P3860">
        <v>-0.41</v>
      </c>
    </row>
    <row r="3861" spans="1:16" x14ac:dyDescent="0.2">
      <c r="A3861" t="s">
        <v>270</v>
      </c>
      <c r="B3861" t="s">
        <v>212</v>
      </c>
      <c r="C3861" t="s">
        <v>97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</row>
    <row r="3862" spans="1:16" x14ac:dyDescent="0.2">
      <c r="A3862" t="s">
        <v>270</v>
      </c>
      <c r="B3862" t="s">
        <v>213</v>
      </c>
      <c r="C3862" t="s">
        <v>97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</row>
    <row r="3863" spans="1:16" x14ac:dyDescent="0.2">
      <c r="A3863" t="s">
        <v>270</v>
      </c>
      <c r="B3863" t="s">
        <v>344</v>
      </c>
      <c r="C3863" t="s">
        <v>97</v>
      </c>
      <c r="E3863">
        <v>12.11</v>
      </c>
      <c r="F3863">
        <v>12.84</v>
      </c>
      <c r="G3863">
        <v>16.88</v>
      </c>
      <c r="H3863">
        <v>13.96</v>
      </c>
      <c r="I3863">
        <v>11.46</v>
      </c>
      <c r="J3863">
        <v>15.85</v>
      </c>
      <c r="K3863">
        <v>17.84</v>
      </c>
      <c r="L3863">
        <v>18.309999999999999</v>
      </c>
      <c r="M3863">
        <v>21.1</v>
      </c>
      <c r="N3863">
        <v>24.82</v>
      </c>
      <c r="O3863">
        <v>23.03</v>
      </c>
      <c r="P3863">
        <v>14.7</v>
      </c>
    </row>
    <row r="3864" spans="1:16" x14ac:dyDescent="0.2">
      <c r="A3864" t="s">
        <v>270</v>
      </c>
      <c r="B3864" t="s">
        <v>345</v>
      </c>
      <c r="C3864" t="s">
        <v>97</v>
      </c>
      <c r="E3864">
        <v>-3.07</v>
      </c>
      <c r="F3864">
        <v>-1.64</v>
      </c>
      <c r="G3864">
        <v>-5.03</v>
      </c>
      <c r="H3864">
        <v>-4.5999999999999996</v>
      </c>
      <c r="I3864">
        <v>-4.62</v>
      </c>
      <c r="J3864">
        <v>-6.72</v>
      </c>
      <c r="K3864">
        <v>-4.37</v>
      </c>
      <c r="L3864">
        <v>-5</v>
      </c>
      <c r="M3864">
        <v>-7.3</v>
      </c>
      <c r="N3864">
        <v>-7.84</v>
      </c>
      <c r="O3864">
        <v>-7.31</v>
      </c>
      <c r="P3864">
        <v>-13.1</v>
      </c>
    </row>
    <row r="3865" spans="1:16" x14ac:dyDescent="0.2">
      <c r="A3865" t="s">
        <v>270</v>
      </c>
      <c r="B3865" t="s">
        <v>272</v>
      </c>
      <c r="C3865" t="s">
        <v>97</v>
      </c>
      <c r="E3865">
        <v>0.26</v>
      </c>
      <c r="F3865">
        <v>0.31</v>
      </c>
      <c r="G3865">
        <v>3.14</v>
      </c>
      <c r="H3865">
        <v>3.3</v>
      </c>
      <c r="I3865">
        <v>6.88</v>
      </c>
      <c r="J3865">
        <v>12.58</v>
      </c>
      <c r="K3865">
        <v>11.21</v>
      </c>
      <c r="L3865">
        <v>12.55</v>
      </c>
      <c r="M3865">
        <v>19.88</v>
      </c>
      <c r="N3865">
        <v>21.54</v>
      </c>
      <c r="O3865">
        <v>26.25</v>
      </c>
      <c r="P3865">
        <v>66.23</v>
      </c>
    </row>
    <row r="3866" spans="1:16" x14ac:dyDescent="0.2">
      <c r="A3866" t="s">
        <v>270</v>
      </c>
      <c r="B3866" t="s">
        <v>346</v>
      </c>
      <c r="C3866" t="s">
        <v>97</v>
      </c>
      <c r="E3866">
        <v>9.0399999999999991</v>
      </c>
      <c r="F3866">
        <v>11.21</v>
      </c>
      <c r="G3866">
        <v>11.85</v>
      </c>
      <c r="H3866">
        <v>9.36</v>
      </c>
      <c r="I3866">
        <v>6.84</v>
      </c>
      <c r="J3866">
        <v>9.1300000000000008</v>
      </c>
      <c r="K3866">
        <v>13.47</v>
      </c>
      <c r="L3866">
        <v>13.31</v>
      </c>
      <c r="M3866">
        <v>13.8</v>
      </c>
      <c r="N3866">
        <v>16.98</v>
      </c>
      <c r="O3866">
        <v>15.72</v>
      </c>
      <c r="P3866">
        <v>1.6</v>
      </c>
    </row>
    <row r="3867" spans="1:16" x14ac:dyDescent="0.2">
      <c r="A3867" t="s">
        <v>270</v>
      </c>
      <c r="B3867" t="s">
        <v>347</v>
      </c>
      <c r="C3867" t="s">
        <v>97</v>
      </c>
      <c r="E3867">
        <v>253</v>
      </c>
      <c r="F3867">
        <v>255.26</v>
      </c>
      <c r="G3867">
        <v>263.29000000000002</v>
      </c>
      <c r="H3867">
        <v>274.60000000000002</v>
      </c>
      <c r="I3867">
        <v>286.63</v>
      </c>
      <c r="J3867">
        <v>304.42</v>
      </c>
      <c r="K3867">
        <v>309.52999999999997</v>
      </c>
      <c r="L3867">
        <v>318.32</v>
      </c>
      <c r="M3867">
        <v>328.8</v>
      </c>
      <c r="N3867">
        <v>361.44</v>
      </c>
      <c r="O3867">
        <v>370.98</v>
      </c>
      <c r="P3867">
        <v>408.43</v>
      </c>
    </row>
    <row r="3868" spans="1:16" x14ac:dyDescent="0.2">
      <c r="A3868" t="s">
        <v>272</v>
      </c>
      <c r="B3868" t="s">
        <v>202</v>
      </c>
      <c r="C3868" t="s">
        <v>97</v>
      </c>
      <c r="E3868">
        <v>0.09</v>
      </c>
      <c r="F3868">
        <v>0.05</v>
      </c>
      <c r="G3868">
        <v>0.59</v>
      </c>
      <c r="H3868">
        <v>0.59</v>
      </c>
      <c r="I3868">
        <v>1.89</v>
      </c>
      <c r="J3868">
        <v>2.37</v>
      </c>
      <c r="K3868">
        <v>2.2200000000000002</v>
      </c>
      <c r="L3868">
        <v>2.48</v>
      </c>
      <c r="M3868">
        <v>3.18</v>
      </c>
      <c r="N3868">
        <v>3.46</v>
      </c>
      <c r="O3868">
        <v>3.72</v>
      </c>
      <c r="P3868">
        <v>5.28</v>
      </c>
    </row>
    <row r="3869" spans="1:16" x14ac:dyDescent="0.2">
      <c r="A3869" t="s">
        <v>272</v>
      </c>
      <c r="B3869" t="s">
        <v>203</v>
      </c>
      <c r="C3869" t="s">
        <v>97</v>
      </c>
      <c r="E3869">
        <v>0</v>
      </c>
      <c r="F3869">
        <v>0</v>
      </c>
      <c r="G3869">
        <v>0.3</v>
      </c>
      <c r="H3869">
        <v>0.45</v>
      </c>
      <c r="I3869">
        <v>0.92</v>
      </c>
      <c r="J3869">
        <v>1.4</v>
      </c>
      <c r="K3869">
        <v>1.25</v>
      </c>
      <c r="L3869">
        <v>1.7</v>
      </c>
      <c r="M3869">
        <v>2.2999999999999998</v>
      </c>
      <c r="N3869">
        <v>2.66</v>
      </c>
      <c r="O3869">
        <v>2.92</v>
      </c>
      <c r="P3869">
        <v>5.29</v>
      </c>
    </row>
    <row r="3870" spans="1:16" x14ac:dyDescent="0.2">
      <c r="A3870" t="s">
        <v>272</v>
      </c>
      <c r="B3870" t="s">
        <v>204</v>
      </c>
      <c r="C3870" t="s">
        <v>97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1.55</v>
      </c>
      <c r="N3870">
        <v>1.38</v>
      </c>
      <c r="O3870">
        <v>1.49</v>
      </c>
      <c r="P3870">
        <v>2.39</v>
      </c>
    </row>
    <row r="3871" spans="1:16" x14ac:dyDescent="0.2">
      <c r="A3871" t="s">
        <v>272</v>
      </c>
      <c r="B3871" t="s">
        <v>205</v>
      </c>
      <c r="C3871" t="s">
        <v>97</v>
      </c>
      <c r="E3871">
        <v>0.17</v>
      </c>
      <c r="F3871">
        <v>0.26</v>
      </c>
      <c r="G3871">
        <v>2.25</v>
      </c>
      <c r="H3871">
        <v>2.25</v>
      </c>
      <c r="I3871">
        <v>4.07</v>
      </c>
      <c r="J3871">
        <v>8.82</v>
      </c>
      <c r="K3871">
        <v>7.74</v>
      </c>
      <c r="L3871">
        <v>8.3699999999999992</v>
      </c>
      <c r="M3871">
        <v>12.85</v>
      </c>
      <c r="N3871">
        <v>14.04</v>
      </c>
      <c r="O3871">
        <v>18.12</v>
      </c>
      <c r="P3871">
        <v>53.27</v>
      </c>
    </row>
    <row r="3872" spans="1:16" x14ac:dyDescent="0.2">
      <c r="A3872" t="s">
        <v>259</v>
      </c>
      <c r="B3872" t="s">
        <v>348</v>
      </c>
      <c r="C3872" t="s">
        <v>97</v>
      </c>
      <c r="E3872">
        <v>0.91</v>
      </c>
      <c r="F3872">
        <v>0.86</v>
      </c>
      <c r="G3872">
        <v>1.21</v>
      </c>
      <c r="H3872">
        <v>1.49</v>
      </c>
      <c r="I3872">
        <v>1.35</v>
      </c>
      <c r="J3872">
        <v>0.94</v>
      </c>
      <c r="K3872">
        <v>0.57999999999999996</v>
      </c>
      <c r="L3872">
        <v>0.56000000000000005</v>
      </c>
      <c r="M3872">
        <v>1.26</v>
      </c>
      <c r="N3872">
        <v>1.1499999999999999</v>
      </c>
      <c r="O3872">
        <v>1.17</v>
      </c>
      <c r="P3872">
        <v>4.9800000000000004</v>
      </c>
    </row>
    <row r="3873" spans="1:16" x14ac:dyDescent="0.2">
      <c r="A3873" t="s">
        <v>259</v>
      </c>
      <c r="B3873" t="s">
        <v>261</v>
      </c>
      <c r="C3873" t="s">
        <v>97</v>
      </c>
      <c r="D3873">
        <v>945025</v>
      </c>
      <c r="E3873">
        <v>48910</v>
      </c>
      <c r="F3873">
        <v>50965</v>
      </c>
      <c r="G3873">
        <v>49493</v>
      </c>
      <c r="H3873">
        <v>50974</v>
      </c>
      <c r="I3873">
        <v>52842</v>
      </c>
      <c r="J3873">
        <v>54094</v>
      </c>
      <c r="K3873">
        <v>56485</v>
      </c>
      <c r="L3873">
        <v>56002</v>
      </c>
      <c r="M3873">
        <v>55688</v>
      </c>
      <c r="N3873">
        <v>58928</v>
      </c>
      <c r="O3873">
        <v>60162</v>
      </c>
      <c r="P3873">
        <v>65398</v>
      </c>
    </row>
    <row r="3874" spans="1:16" x14ac:dyDescent="0.2">
      <c r="A3874" t="s">
        <v>259</v>
      </c>
      <c r="B3874" t="s">
        <v>178</v>
      </c>
      <c r="C3874" t="s">
        <v>97</v>
      </c>
      <c r="D3874">
        <v>876868</v>
      </c>
      <c r="E3874">
        <v>46364</v>
      </c>
      <c r="F3874">
        <v>48222</v>
      </c>
      <c r="G3874">
        <v>46659</v>
      </c>
      <c r="H3874">
        <v>47712</v>
      </c>
      <c r="I3874">
        <v>49174</v>
      </c>
      <c r="J3874">
        <v>50059</v>
      </c>
      <c r="K3874">
        <v>52286</v>
      </c>
      <c r="L3874">
        <v>51655</v>
      </c>
      <c r="M3874">
        <v>51209</v>
      </c>
      <c r="N3874">
        <v>54511</v>
      </c>
      <c r="O3874">
        <v>55618</v>
      </c>
      <c r="P3874">
        <v>60276</v>
      </c>
    </row>
    <row r="3875" spans="1:16" x14ac:dyDescent="0.2">
      <c r="A3875" t="s">
        <v>259</v>
      </c>
      <c r="B3875" t="s">
        <v>349</v>
      </c>
      <c r="C3875" t="s">
        <v>97</v>
      </c>
      <c r="E3875">
        <v>0</v>
      </c>
      <c r="F3875">
        <v>0</v>
      </c>
      <c r="G3875">
        <v>0</v>
      </c>
      <c r="H3875">
        <v>21</v>
      </c>
      <c r="I3875">
        <v>23</v>
      </c>
      <c r="J3875">
        <v>23</v>
      </c>
      <c r="K3875">
        <v>23</v>
      </c>
      <c r="L3875">
        <v>23</v>
      </c>
      <c r="M3875">
        <v>23</v>
      </c>
      <c r="N3875">
        <v>64</v>
      </c>
      <c r="O3875">
        <v>64</v>
      </c>
      <c r="P3875">
        <v>214</v>
      </c>
    </row>
    <row r="3876" spans="1:16" x14ac:dyDescent="0.2">
      <c r="A3876" t="s">
        <v>350</v>
      </c>
      <c r="B3876" t="s">
        <v>193</v>
      </c>
      <c r="C3876" t="s">
        <v>97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</row>
    <row r="3877" spans="1:16" x14ac:dyDescent="0.2">
      <c r="A3877" t="s">
        <v>350</v>
      </c>
      <c r="B3877" t="s">
        <v>351</v>
      </c>
      <c r="C3877" t="s">
        <v>97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</row>
    <row r="3878" spans="1:16" x14ac:dyDescent="0.2">
      <c r="A3878" t="s">
        <v>350</v>
      </c>
      <c r="B3878" t="s">
        <v>352</v>
      </c>
      <c r="C3878" t="s">
        <v>97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</row>
    <row r="3879" spans="1:16" x14ac:dyDescent="0.2">
      <c r="A3879" t="s">
        <v>350</v>
      </c>
      <c r="B3879" t="s">
        <v>195</v>
      </c>
      <c r="C3879" t="s">
        <v>97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</row>
    <row r="3880" spans="1:16" x14ac:dyDescent="0.2">
      <c r="A3880" t="s">
        <v>350</v>
      </c>
      <c r="B3880" t="s">
        <v>196</v>
      </c>
      <c r="C3880" t="s">
        <v>97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</row>
    <row r="3881" spans="1:16" x14ac:dyDescent="0.2">
      <c r="A3881" t="s">
        <v>350</v>
      </c>
      <c r="B3881" t="s">
        <v>197</v>
      </c>
      <c r="C3881" t="s">
        <v>97</v>
      </c>
      <c r="E3881">
        <v>0</v>
      </c>
      <c r="F3881">
        <v>0</v>
      </c>
      <c r="G3881">
        <v>361</v>
      </c>
      <c r="H3881">
        <v>768</v>
      </c>
      <c r="I3881">
        <v>1366</v>
      </c>
      <c r="J3881">
        <v>1366</v>
      </c>
      <c r="K3881">
        <v>1366</v>
      </c>
      <c r="L3881">
        <v>1692</v>
      </c>
      <c r="M3881">
        <v>1692</v>
      </c>
      <c r="N3881">
        <v>1712</v>
      </c>
      <c r="O3881">
        <v>1712</v>
      </c>
      <c r="P3881">
        <v>1712</v>
      </c>
    </row>
    <row r="3882" spans="1:16" x14ac:dyDescent="0.2">
      <c r="A3882" t="s">
        <v>350</v>
      </c>
      <c r="B3882" t="s">
        <v>198</v>
      </c>
      <c r="C3882" t="s">
        <v>97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</row>
    <row r="3883" spans="1:16" x14ac:dyDescent="0.2">
      <c r="A3883" t="s">
        <v>350</v>
      </c>
      <c r="B3883" t="s">
        <v>199</v>
      </c>
      <c r="C3883" t="s">
        <v>97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</row>
    <row r="3884" spans="1:16" x14ac:dyDescent="0.2">
      <c r="A3884" t="s">
        <v>350</v>
      </c>
      <c r="B3884" t="s">
        <v>200</v>
      </c>
      <c r="C3884" t="s">
        <v>97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</row>
    <row r="3885" spans="1:16" x14ac:dyDescent="0.2">
      <c r="A3885" t="s">
        <v>350</v>
      </c>
      <c r="B3885" t="s">
        <v>201</v>
      </c>
      <c r="C3885" t="s">
        <v>97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</row>
    <row r="3886" spans="1:16" x14ac:dyDescent="0.2">
      <c r="A3886" t="s">
        <v>350</v>
      </c>
      <c r="B3886" t="s">
        <v>202</v>
      </c>
      <c r="C3886" t="s">
        <v>97</v>
      </c>
      <c r="E3886">
        <v>42</v>
      </c>
      <c r="F3886">
        <v>54</v>
      </c>
      <c r="G3886">
        <v>54</v>
      </c>
      <c r="H3886">
        <v>68</v>
      </c>
      <c r="I3886">
        <v>763</v>
      </c>
      <c r="J3886">
        <v>970</v>
      </c>
      <c r="K3886">
        <v>970</v>
      </c>
      <c r="L3886">
        <v>970</v>
      </c>
      <c r="M3886">
        <v>1056</v>
      </c>
      <c r="N3886">
        <v>1056</v>
      </c>
      <c r="O3886">
        <v>1056</v>
      </c>
      <c r="P3886">
        <v>1122</v>
      </c>
    </row>
    <row r="3887" spans="1:16" x14ac:dyDescent="0.2">
      <c r="A3887" t="s">
        <v>350</v>
      </c>
      <c r="B3887" t="s">
        <v>203</v>
      </c>
      <c r="C3887" t="s">
        <v>97</v>
      </c>
      <c r="E3887">
        <v>0</v>
      </c>
      <c r="F3887">
        <v>0</v>
      </c>
      <c r="G3887">
        <v>268</v>
      </c>
      <c r="H3887">
        <v>582</v>
      </c>
      <c r="I3887">
        <v>872</v>
      </c>
      <c r="J3887">
        <v>872</v>
      </c>
      <c r="K3887">
        <v>872</v>
      </c>
      <c r="L3887">
        <v>1132</v>
      </c>
      <c r="M3887">
        <v>1346</v>
      </c>
      <c r="N3887">
        <v>1767</v>
      </c>
      <c r="O3887">
        <v>1767</v>
      </c>
      <c r="P3887">
        <v>2165</v>
      </c>
    </row>
    <row r="3888" spans="1:16" x14ac:dyDescent="0.2">
      <c r="A3888" t="s">
        <v>350</v>
      </c>
      <c r="B3888" t="s">
        <v>204</v>
      </c>
      <c r="C3888" t="s">
        <v>97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</row>
    <row r="3889" spans="1:17" x14ac:dyDescent="0.2">
      <c r="A3889" t="s">
        <v>350</v>
      </c>
      <c r="B3889" t="s">
        <v>205</v>
      </c>
      <c r="C3889" t="s">
        <v>97</v>
      </c>
      <c r="E3889">
        <v>246</v>
      </c>
      <c r="F3889">
        <v>494</v>
      </c>
      <c r="G3889">
        <v>749</v>
      </c>
      <c r="H3889">
        <v>982</v>
      </c>
      <c r="I3889">
        <v>998</v>
      </c>
      <c r="J3889">
        <v>1493</v>
      </c>
      <c r="K3889">
        <v>1580</v>
      </c>
      <c r="L3889">
        <v>1580</v>
      </c>
      <c r="M3889">
        <v>1580</v>
      </c>
      <c r="N3889">
        <v>1993</v>
      </c>
      <c r="O3889">
        <v>2244</v>
      </c>
      <c r="P3889">
        <v>3437</v>
      </c>
    </row>
    <row r="3890" spans="1:17" x14ac:dyDescent="0.2">
      <c r="A3890" t="s">
        <v>350</v>
      </c>
      <c r="B3890" t="s">
        <v>206</v>
      </c>
      <c r="C3890" t="s">
        <v>97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</row>
    <row r="3891" spans="1:17" x14ac:dyDescent="0.2">
      <c r="A3891" t="s">
        <v>350</v>
      </c>
      <c r="B3891" t="s">
        <v>207</v>
      </c>
      <c r="C3891" t="s">
        <v>97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</row>
    <row r="3892" spans="1:17" x14ac:dyDescent="0.2">
      <c r="A3892" t="s">
        <v>350</v>
      </c>
      <c r="B3892" t="s">
        <v>208</v>
      </c>
      <c r="C3892" t="s">
        <v>97</v>
      </c>
      <c r="E3892">
        <v>677</v>
      </c>
      <c r="F3892">
        <v>785</v>
      </c>
      <c r="G3892">
        <v>846</v>
      </c>
      <c r="H3892">
        <v>936</v>
      </c>
      <c r="I3892">
        <v>936</v>
      </c>
      <c r="J3892">
        <v>936</v>
      </c>
      <c r="K3892">
        <v>936</v>
      </c>
      <c r="L3892">
        <v>936</v>
      </c>
      <c r="M3892">
        <v>936</v>
      </c>
      <c r="N3892">
        <v>936</v>
      </c>
      <c r="O3892">
        <v>936</v>
      </c>
      <c r="P3892">
        <v>936</v>
      </c>
    </row>
    <row r="3893" spans="1:17" x14ac:dyDescent="0.2">
      <c r="A3893" t="s">
        <v>350</v>
      </c>
      <c r="B3893" t="s">
        <v>209</v>
      </c>
      <c r="C3893" t="s">
        <v>97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315</v>
      </c>
      <c r="K3893">
        <v>737</v>
      </c>
      <c r="L3893">
        <v>737</v>
      </c>
      <c r="M3893">
        <v>737</v>
      </c>
      <c r="N3893">
        <v>1603</v>
      </c>
      <c r="O3893">
        <v>1889</v>
      </c>
      <c r="P3893">
        <v>4087</v>
      </c>
    </row>
    <row r="3894" spans="1:17" x14ac:dyDescent="0.2">
      <c r="A3894" t="s">
        <v>350</v>
      </c>
      <c r="B3894" t="s">
        <v>210</v>
      </c>
      <c r="C3894" t="s">
        <v>97</v>
      </c>
      <c r="E3894">
        <v>0</v>
      </c>
      <c r="F3894">
        <v>0</v>
      </c>
      <c r="G3894">
        <v>0</v>
      </c>
      <c r="H3894">
        <v>480</v>
      </c>
      <c r="I3894">
        <v>480</v>
      </c>
      <c r="J3894">
        <v>593</v>
      </c>
      <c r="K3894">
        <v>593</v>
      </c>
      <c r="L3894">
        <v>593</v>
      </c>
      <c r="M3894">
        <v>593</v>
      </c>
      <c r="N3894">
        <v>593</v>
      </c>
      <c r="O3894">
        <v>593</v>
      </c>
      <c r="P3894">
        <v>593</v>
      </c>
    </row>
    <row r="3895" spans="1:17" x14ac:dyDescent="0.2">
      <c r="A3895" t="s">
        <v>350</v>
      </c>
      <c r="B3895" t="s">
        <v>211</v>
      </c>
      <c r="C3895" t="s">
        <v>97</v>
      </c>
      <c r="E3895">
        <v>0</v>
      </c>
      <c r="F3895">
        <v>0</v>
      </c>
      <c r="G3895">
        <v>0</v>
      </c>
      <c r="H3895">
        <v>92</v>
      </c>
      <c r="I3895">
        <v>92</v>
      </c>
      <c r="J3895">
        <v>92</v>
      </c>
      <c r="K3895">
        <v>92</v>
      </c>
      <c r="L3895">
        <v>92</v>
      </c>
      <c r="M3895">
        <v>92</v>
      </c>
      <c r="N3895">
        <v>92</v>
      </c>
      <c r="O3895">
        <v>92</v>
      </c>
      <c r="P3895">
        <v>92</v>
      </c>
    </row>
    <row r="3896" spans="1:17" x14ac:dyDescent="0.2">
      <c r="A3896" t="s">
        <v>350</v>
      </c>
      <c r="B3896" t="s">
        <v>212</v>
      </c>
      <c r="C3896" t="s">
        <v>97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</row>
    <row r="3897" spans="1:17" x14ac:dyDescent="0.2">
      <c r="A3897" t="s">
        <v>350</v>
      </c>
      <c r="B3897" t="s">
        <v>213</v>
      </c>
      <c r="C3897" t="s">
        <v>97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</row>
    <row r="3898" spans="1:17" x14ac:dyDescent="0.2">
      <c r="A3898" t="s">
        <v>350</v>
      </c>
      <c r="B3898" t="s">
        <v>342</v>
      </c>
      <c r="C3898" t="s">
        <v>97</v>
      </c>
      <c r="E3898">
        <v>964</v>
      </c>
      <c r="F3898">
        <v>1333</v>
      </c>
      <c r="G3898">
        <v>2278</v>
      </c>
      <c r="H3898">
        <v>3907</v>
      </c>
      <c r="I3898">
        <v>5507</v>
      </c>
      <c r="J3898">
        <v>6638</v>
      </c>
      <c r="K3898">
        <v>7146</v>
      </c>
      <c r="L3898">
        <v>7732</v>
      </c>
      <c r="M3898">
        <v>8032</v>
      </c>
      <c r="N3898">
        <v>9752</v>
      </c>
      <c r="O3898">
        <v>10288</v>
      </c>
      <c r="P3898">
        <v>14144</v>
      </c>
    </row>
    <row r="3899" spans="1:17" x14ac:dyDescent="0.2">
      <c r="A3899" t="s">
        <v>230</v>
      </c>
      <c r="B3899" t="s">
        <v>353</v>
      </c>
      <c r="C3899" t="s">
        <v>97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1</v>
      </c>
      <c r="Q3899">
        <v>10360</v>
      </c>
    </row>
    <row r="3900" spans="1:17" x14ac:dyDescent="0.2">
      <c r="A3900" t="s">
        <v>230</v>
      </c>
      <c r="B3900" t="s">
        <v>354</v>
      </c>
      <c r="C3900" t="s">
        <v>97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1</v>
      </c>
      <c r="Q3900">
        <v>11010</v>
      </c>
    </row>
    <row r="3901" spans="1:17" x14ac:dyDescent="0.2">
      <c r="A3901" t="s">
        <v>230</v>
      </c>
      <c r="B3901" t="s">
        <v>355</v>
      </c>
      <c r="C3901" t="s">
        <v>97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1</v>
      </c>
      <c r="Q3901">
        <v>2680</v>
      </c>
    </row>
    <row r="3902" spans="1:17" x14ac:dyDescent="0.2">
      <c r="A3902" t="s">
        <v>230</v>
      </c>
      <c r="B3902" t="s">
        <v>356</v>
      </c>
      <c r="C3902" t="s">
        <v>97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0.62</v>
      </c>
      <c r="L3902">
        <v>0.62</v>
      </c>
      <c r="M3902">
        <v>0.62</v>
      </c>
      <c r="N3902">
        <v>0.62</v>
      </c>
      <c r="O3902">
        <v>0.62</v>
      </c>
      <c r="P3902">
        <v>1</v>
      </c>
      <c r="Q3902">
        <v>4875</v>
      </c>
    </row>
    <row r="3903" spans="1:17" x14ac:dyDescent="0.2">
      <c r="A3903" t="s">
        <v>340</v>
      </c>
      <c r="B3903" t="s">
        <v>193</v>
      </c>
      <c r="C3903" t="s">
        <v>93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</row>
    <row r="3904" spans="1:17" x14ac:dyDescent="0.2">
      <c r="A3904" t="s">
        <v>340</v>
      </c>
      <c r="B3904" t="s">
        <v>194</v>
      </c>
      <c r="C3904" t="s">
        <v>93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</row>
    <row r="3905" spans="1:16" x14ac:dyDescent="0.2">
      <c r="A3905" t="s">
        <v>340</v>
      </c>
      <c r="B3905" t="s">
        <v>195</v>
      </c>
      <c r="C3905" t="s">
        <v>93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</row>
    <row r="3906" spans="1:16" x14ac:dyDescent="0.2">
      <c r="A3906" t="s">
        <v>340</v>
      </c>
      <c r="B3906" t="s">
        <v>196</v>
      </c>
      <c r="C3906" t="s">
        <v>93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</row>
    <row r="3907" spans="1:16" x14ac:dyDescent="0.2">
      <c r="A3907" t="s">
        <v>340</v>
      </c>
      <c r="B3907" t="s">
        <v>197</v>
      </c>
      <c r="C3907" t="s">
        <v>93</v>
      </c>
      <c r="E3907">
        <v>0</v>
      </c>
      <c r="F3907">
        <v>0</v>
      </c>
      <c r="G3907">
        <v>0.63</v>
      </c>
      <c r="H3907">
        <v>1.8</v>
      </c>
      <c r="I3907">
        <v>2.94</v>
      </c>
      <c r="J3907">
        <v>2.94</v>
      </c>
      <c r="K3907">
        <v>2.94</v>
      </c>
      <c r="L3907">
        <v>4.01</v>
      </c>
      <c r="M3907">
        <v>4.01</v>
      </c>
      <c r="N3907">
        <v>4.54</v>
      </c>
      <c r="O3907">
        <v>4.54</v>
      </c>
      <c r="P3907">
        <v>4.54</v>
      </c>
    </row>
    <row r="3908" spans="1:16" x14ac:dyDescent="0.2">
      <c r="A3908" t="s">
        <v>340</v>
      </c>
      <c r="B3908" t="s">
        <v>198</v>
      </c>
      <c r="C3908" t="s">
        <v>93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</row>
    <row r="3909" spans="1:16" x14ac:dyDescent="0.2">
      <c r="A3909" t="s">
        <v>340</v>
      </c>
      <c r="B3909" t="s">
        <v>199</v>
      </c>
      <c r="C3909" t="s">
        <v>93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</row>
    <row r="3910" spans="1:16" x14ac:dyDescent="0.2">
      <c r="A3910" t="s">
        <v>340</v>
      </c>
      <c r="B3910" t="s">
        <v>200</v>
      </c>
      <c r="C3910" t="s">
        <v>93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</row>
    <row r="3911" spans="1:16" x14ac:dyDescent="0.2">
      <c r="A3911" t="s">
        <v>340</v>
      </c>
      <c r="B3911" t="s">
        <v>201</v>
      </c>
      <c r="C3911" t="s">
        <v>93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</row>
    <row r="3912" spans="1:16" x14ac:dyDescent="0.2">
      <c r="A3912" t="s">
        <v>340</v>
      </c>
      <c r="B3912" t="s">
        <v>202</v>
      </c>
      <c r="C3912" t="s">
        <v>93</v>
      </c>
      <c r="E3912">
        <v>0.31</v>
      </c>
      <c r="F3912">
        <v>0.4</v>
      </c>
      <c r="G3912">
        <v>0.4</v>
      </c>
      <c r="H3912">
        <v>0.4</v>
      </c>
      <c r="I3912">
        <v>5.1100000000000003</v>
      </c>
      <c r="J3912">
        <v>5.55</v>
      </c>
      <c r="K3912">
        <v>5.55</v>
      </c>
      <c r="L3912">
        <v>5.55</v>
      </c>
      <c r="M3912">
        <v>5.55</v>
      </c>
      <c r="N3912">
        <v>5.55</v>
      </c>
      <c r="O3912">
        <v>5.55</v>
      </c>
      <c r="P3912">
        <v>5.55</v>
      </c>
    </row>
    <row r="3913" spans="1:16" x14ac:dyDescent="0.2">
      <c r="A3913" t="s">
        <v>340</v>
      </c>
      <c r="B3913" t="s">
        <v>203</v>
      </c>
      <c r="C3913" t="s">
        <v>93</v>
      </c>
      <c r="E3913">
        <v>0</v>
      </c>
      <c r="F3913">
        <v>0</v>
      </c>
      <c r="G3913">
        <v>1.61</v>
      </c>
      <c r="H3913">
        <v>3.11</v>
      </c>
      <c r="I3913">
        <v>4.32</v>
      </c>
      <c r="J3913">
        <v>4.32</v>
      </c>
      <c r="K3913">
        <v>4.32</v>
      </c>
      <c r="L3913">
        <v>5.49</v>
      </c>
      <c r="M3913">
        <v>6.48</v>
      </c>
      <c r="N3913">
        <v>6.48</v>
      </c>
      <c r="O3913">
        <v>6.48</v>
      </c>
      <c r="P3913">
        <v>6.83</v>
      </c>
    </row>
    <row r="3914" spans="1:16" x14ac:dyDescent="0.2">
      <c r="A3914" t="s">
        <v>340</v>
      </c>
      <c r="B3914" t="s">
        <v>204</v>
      </c>
      <c r="C3914" t="s">
        <v>93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3</v>
      </c>
      <c r="N3914">
        <v>3</v>
      </c>
      <c r="O3914">
        <v>3</v>
      </c>
      <c r="P3914">
        <v>3</v>
      </c>
    </row>
    <row r="3915" spans="1:16" x14ac:dyDescent="0.2">
      <c r="A3915" t="s">
        <v>340</v>
      </c>
      <c r="B3915" t="s">
        <v>205</v>
      </c>
      <c r="C3915" t="s">
        <v>93</v>
      </c>
      <c r="E3915">
        <v>3</v>
      </c>
      <c r="F3915">
        <v>6</v>
      </c>
      <c r="G3915">
        <v>7.75</v>
      </c>
      <c r="H3915">
        <v>10.49</v>
      </c>
      <c r="I3915">
        <v>12.48</v>
      </c>
      <c r="J3915">
        <v>19.850000000000001</v>
      </c>
      <c r="K3915">
        <v>20.38</v>
      </c>
      <c r="L3915">
        <v>20.38</v>
      </c>
      <c r="M3915">
        <v>20.38</v>
      </c>
      <c r="N3915">
        <v>49.43</v>
      </c>
      <c r="O3915">
        <v>60.24</v>
      </c>
      <c r="P3915">
        <v>73.790000000000006</v>
      </c>
    </row>
    <row r="3916" spans="1:16" x14ac:dyDescent="0.2">
      <c r="A3916" t="s">
        <v>340</v>
      </c>
      <c r="B3916" t="s">
        <v>206</v>
      </c>
      <c r="C3916" t="s">
        <v>93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</row>
    <row r="3917" spans="1:16" x14ac:dyDescent="0.2">
      <c r="A3917" t="s">
        <v>340</v>
      </c>
      <c r="B3917" t="s">
        <v>207</v>
      </c>
      <c r="C3917" t="s">
        <v>93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</row>
    <row r="3918" spans="1:16" x14ac:dyDescent="0.2">
      <c r="A3918" t="s">
        <v>340</v>
      </c>
      <c r="B3918" t="s">
        <v>208</v>
      </c>
      <c r="C3918" t="s">
        <v>93</v>
      </c>
      <c r="E3918">
        <v>4.05</v>
      </c>
      <c r="F3918">
        <v>4.38</v>
      </c>
      <c r="G3918">
        <v>5.09</v>
      </c>
      <c r="H3918">
        <v>5.58</v>
      </c>
      <c r="I3918">
        <v>5.58</v>
      </c>
      <c r="J3918">
        <v>5.58</v>
      </c>
      <c r="K3918">
        <v>5.58</v>
      </c>
      <c r="L3918">
        <v>5.58</v>
      </c>
      <c r="M3918">
        <v>5.58</v>
      </c>
      <c r="N3918">
        <v>5.58</v>
      </c>
      <c r="O3918">
        <v>5.58</v>
      </c>
      <c r="P3918">
        <v>5.58</v>
      </c>
    </row>
    <row r="3919" spans="1:16" x14ac:dyDescent="0.2">
      <c r="A3919" t="s">
        <v>340</v>
      </c>
      <c r="B3919" t="s">
        <v>209</v>
      </c>
      <c r="C3919" t="s">
        <v>93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2.65</v>
      </c>
      <c r="K3919">
        <v>4.99</v>
      </c>
      <c r="L3919">
        <v>4.99</v>
      </c>
      <c r="M3919">
        <v>4.99</v>
      </c>
      <c r="N3919">
        <v>16.579999999999998</v>
      </c>
      <c r="O3919">
        <v>20.39</v>
      </c>
      <c r="P3919">
        <v>26.25</v>
      </c>
    </row>
    <row r="3920" spans="1:16" x14ac:dyDescent="0.2">
      <c r="A3920" t="s">
        <v>340</v>
      </c>
      <c r="B3920" t="s">
        <v>210</v>
      </c>
      <c r="C3920" t="s">
        <v>93</v>
      </c>
      <c r="E3920">
        <v>0</v>
      </c>
      <c r="F3920">
        <v>0</v>
      </c>
      <c r="G3920">
        <v>0</v>
      </c>
      <c r="H3920">
        <v>1.78</v>
      </c>
      <c r="I3920">
        <v>2.2799999999999998</v>
      </c>
      <c r="J3920">
        <v>2.78</v>
      </c>
      <c r="K3920">
        <v>2.78</v>
      </c>
      <c r="L3920">
        <v>2.78</v>
      </c>
      <c r="M3920">
        <v>2.78</v>
      </c>
      <c r="N3920">
        <v>2.78</v>
      </c>
      <c r="O3920">
        <v>2.78</v>
      </c>
      <c r="P3920">
        <v>2.78</v>
      </c>
    </row>
    <row r="3921" spans="1:16" x14ac:dyDescent="0.2">
      <c r="A3921" t="s">
        <v>340</v>
      </c>
      <c r="B3921" t="s">
        <v>211</v>
      </c>
      <c r="C3921" t="s">
        <v>93</v>
      </c>
      <c r="E3921">
        <v>0</v>
      </c>
      <c r="F3921">
        <v>0</v>
      </c>
      <c r="G3921">
        <v>0</v>
      </c>
      <c r="H3921">
        <v>0.5</v>
      </c>
      <c r="I3921">
        <v>0.5</v>
      </c>
      <c r="J3921">
        <v>0.5</v>
      </c>
      <c r="K3921">
        <v>0.5</v>
      </c>
      <c r="L3921">
        <v>0.5</v>
      </c>
      <c r="M3921">
        <v>0.5</v>
      </c>
      <c r="N3921">
        <v>0.9</v>
      </c>
      <c r="O3921">
        <v>0.9</v>
      </c>
      <c r="P3921">
        <v>0.9</v>
      </c>
    </row>
    <row r="3922" spans="1:16" x14ac:dyDescent="0.2">
      <c r="A3922" t="s">
        <v>340</v>
      </c>
      <c r="B3922" t="s">
        <v>212</v>
      </c>
      <c r="C3922" t="s">
        <v>93</v>
      </c>
      <c r="E3922">
        <v>0.28999999999999998</v>
      </c>
      <c r="F3922">
        <v>0.28999999999999998</v>
      </c>
      <c r="G3922">
        <v>0.51</v>
      </c>
      <c r="H3922">
        <v>0.54</v>
      </c>
      <c r="I3922">
        <v>0.54</v>
      </c>
      <c r="J3922">
        <v>0.54</v>
      </c>
      <c r="K3922">
        <v>0.54</v>
      </c>
      <c r="L3922">
        <v>0.25</v>
      </c>
      <c r="M3922">
        <v>0.25</v>
      </c>
      <c r="N3922">
        <v>0</v>
      </c>
      <c r="O3922">
        <v>0</v>
      </c>
      <c r="P3922">
        <v>0</v>
      </c>
    </row>
    <row r="3923" spans="1:16" x14ac:dyDescent="0.2">
      <c r="A3923" t="s">
        <v>340</v>
      </c>
      <c r="B3923" t="s">
        <v>213</v>
      </c>
      <c r="C3923" t="s">
        <v>93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</row>
    <row r="3924" spans="1:16" x14ac:dyDescent="0.2">
      <c r="A3924" t="s">
        <v>340</v>
      </c>
      <c r="B3924" t="s">
        <v>218</v>
      </c>
      <c r="C3924" t="s">
        <v>93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</row>
    <row r="3925" spans="1:16" x14ac:dyDescent="0.2">
      <c r="A3925" t="s">
        <v>340</v>
      </c>
      <c r="B3925" t="s">
        <v>342</v>
      </c>
      <c r="C3925" t="s">
        <v>93</v>
      </c>
      <c r="E3925">
        <v>7.65</v>
      </c>
      <c r="F3925">
        <v>11.07</v>
      </c>
      <c r="G3925">
        <v>16</v>
      </c>
      <c r="H3925">
        <v>24.21</v>
      </c>
      <c r="I3925">
        <v>33.75</v>
      </c>
      <c r="J3925">
        <v>44.72</v>
      </c>
      <c r="K3925">
        <v>47.58</v>
      </c>
      <c r="L3925">
        <v>49.53</v>
      </c>
      <c r="M3925">
        <v>53.51</v>
      </c>
      <c r="N3925">
        <v>94.85</v>
      </c>
      <c r="O3925">
        <v>109.47</v>
      </c>
      <c r="P3925">
        <v>129.22</v>
      </c>
    </row>
    <row r="3926" spans="1:16" x14ac:dyDescent="0.2">
      <c r="A3926" t="s">
        <v>266</v>
      </c>
      <c r="B3926" t="s">
        <v>267</v>
      </c>
      <c r="C3926" t="s">
        <v>93</v>
      </c>
      <c r="E3926">
        <v>202.31</v>
      </c>
      <c r="F3926">
        <v>204.45</v>
      </c>
      <c r="G3926">
        <v>206.75</v>
      </c>
      <c r="H3926">
        <v>212.74</v>
      </c>
      <c r="I3926">
        <v>220.24</v>
      </c>
      <c r="J3926">
        <v>229.66</v>
      </c>
      <c r="K3926">
        <v>235.18</v>
      </c>
      <c r="L3926">
        <v>240.63</v>
      </c>
      <c r="M3926">
        <v>246.15</v>
      </c>
      <c r="N3926">
        <v>269.82</v>
      </c>
      <c r="O3926">
        <v>276.22000000000003</v>
      </c>
      <c r="P3926">
        <v>295.94</v>
      </c>
    </row>
    <row r="3927" spans="1:16" x14ac:dyDescent="0.2">
      <c r="A3927" t="s">
        <v>270</v>
      </c>
      <c r="B3927" t="s">
        <v>193</v>
      </c>
      <c r="C3927" t="s">
        <v>93</v>
      </c>
      <c r="E3927">
        <v>2.93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</row>
    <row r="3928" spans="1:16" x14ac:dyDescent="0.2">
      <c r="A3928" t="s">
        <v>270</v>
      </c>
      <c r="B3928" t="s">
        <v>194</v>
      </c>
      <c r="C3928" t="s">
        <v>93</v>
      </c>
      <c r="E3928">
        <v>52.05</v>
      </c>
      <c r="F3928">
        <v>61.85</v>
      </c>
      <c r="G3928">
        <v>52</v>
      </c>
      <c r="H3928">
        <v>39.74</v>
      </c>
      <c r="I3928">
        <v>24.73</v>
      </c>
      <c r="J3928">
        <v>18.23</v>
      </c>
      <c r="K3928">
        <v>15.81</v>
      </c>
      <c r="L3928">
        <v>14.35</v>
      </c>
      <c r="M3928">
        <v>11.26</v>
      </c>
      <c r="N3928">
        <v>2.16</v>
      </c>
      <c r="O3928">
        <v>2.34</v>
      </c>
      <c r="P3928">
        <v>1.45</v>
      </c>
    </row>
    <row r="3929" spans="1:16" x14ac:dyDescent="0.2">
      <c r="A3929" t="s">
        <v>270</v>
      </c>
      <c r="B3929" t="s">
        <v>195</v>
      </c>
      <c r="C3929" t="s">
        <v>93</v>
      </c>
      <c r="E3929">
        <v>11.58</v>
      </c>
      <c r="F3929">
        <v>12.85</v>
      </c>
      <c r="G3929">
        <v>12.3</v>
      </c>
      <c r="H3929">
        <v>12.19</v>
      </c>
      <c r="I3929">
        <v>12.07</v>
      </c>
      <c r="J3929">
        <v>9.56</v>
      </c>
      <c r="K3929">
        <v>8.02</v>
      </c>
      <c r="L3929">
        <v>6.86</v>
      </c>
      <c r="M3929">
        <v>5.6</v>
      </c>
      <c r="N3929">
        <v>0.86</v>
      </c>
      <c r="O3929">
        <v>0</v>
      </c>
      <c r="P3929">
        <v>0</v>
      </c>
    </row>
    <row r="3930" spans="1:16" x14ac:dyDescent="0.2">
      <c r="A3930" t="s">
        <v>270</v>
      </c>
      <c r="B3930" t="s">
        <v>196</v>
      </c>
      <c r="C3930" t="s">
        <v>93</v>
      </c>
      <c r="E3930">
        <v>23.6</v>
      </c>
      <c r="F3930">
        <v>5.09</v>
      </c>
      <c r="G3930">
        <v>5.09</v>
      </c>
      <c r="H3930">
        <v>5.1100000000000003</v>
      </c>
      <c r="I3930">
        <v>5.09</v>
      </c>
      <c r="J3930">
        <v>5.1100000000000003</v>
      </c>
      <c r="K3930">
        <v>5.09</v>
      </c>
      <c r="L3930">
        <v>5.09</v>
      </c>
      <c r="M3930">
        <v>5.09</v>
      </c>
      <c r="N3930">
        <v>5.09</v>
      </c>
      <c r="O3930">
        <v>5.1100000000000003</v>
      </c>
      <c r="P3930">
        <v>5.09</v>
      </c>
    </row>
    <row r="3931" spans="1:16" x14ac:dyDescent="0.2">
      <c r="A3931" t="s">
        <v>270</v>
      </c>
      <c r="B3931" t="s">
        <v>197</v>
      </c>
      <c r="C3931" t="s">
        <v>93</v>
      </c>
      <c r="E3931">
        <v>11.28</v>
      </c>
      <c r="F3931">
        <v>11.23</v>
      </c>
      <c r="G3931">
        <v>16.100000000000001</v>
      </c>
      <c r="H3931">
        <v>25.4</v>
      </c>
      <c r="I3931">
        <v>33.42</v>
      </c>
      <c r="J3931">
        <v>32.94</v>
      </c>
      <c r="K3931">
        <v>33.08</v>
      </c>
      <c r="L3931">
        <v>40.770000000000003</v>
      </c>
      <c r="M3931">
        <v>40.26</v>
      </c>
      <c r="N3931">
        <v>40.29</v>
      </c>
      <c r="O3931">
        <v>39.700000000000003</v>
      </c>
      <c r="P3931">
        <v>39.86</v>
      </c>
    </row>
    <row r="3932" spans="1:16" x14ac:dyDescent="0.2">
      <c r="A3932" t="s">
        <v>270</v>
      </c>
      <c r="B3932" t="s">
        <v>198</v>
      </c>
      <c r="C3932" t="s">
        <v>93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</row>
    <row r="3933" spans="1:16" x14ac:dyDescent="0.2">
      <c r="A3933" t="s">
        <v>270</v>
      </c>
      <c r="B3933" t="s">
        <v>199</v>
      </c>
      <c r="C3933" t="s">
        <v>93</v>
      </c>
      <c r="E3933">
        <v>2.4900000000000002</v>
      </c>
      <c r="F3933">
        <v>2.63</v>
      </c>
      <c r="G3933">
        <v>2.48</v>
      </c>
      <c r="H3933">
        <v>2.4900000000000002</v>
      </c>
      <c r="I3933">
        <v>2.4700000000000002</v>
      </c>
      <c r="J3933">
        <v>2.48</v>
      </c>
      <c r="K3933">
        <v>3.18</v>
      </c>
      <c r="L3933">
        <v>2.4700000000000002</v>
      </c>
      <c r="M3933">
        <v>2.4700000000000002</v>
      </c>
      <c r="N3933">
        <v>2.23</v>
      </c>
      <c r="O3933">
        <v>2.2400000000000002</v>
      </c>
      <c r="P3933">
        <v>2.23</v>
      </c>
    </row>
    <row r="3934" spans="1:16" x14ac:dyDescent="0.2">
      <c r="A3934" t="s">
        <v>270</v>
      </c>
      <c r="B3934" t="s">
        <v>200</v>
      </c>
      <c r="C3934" t="s">
        <v>93</v>
      </c>
      <c r="E3934">
        <v>0.9</v>
      </c>
      <c r="F3934">
        <v>1.66</v>
      </c>
      <c r="G3934">
        <v>0.89</v>
      </c>
      <c r="H3934">
        <v>0.9</v>
      </c>
      <c r="I3934">
        <v>1.33</v>
      </c>
      <c r="J3934">
        <v>1.38</v>
      </c>
      <c r="K3934">
        <v>1.52</v>
      </c>
      <c r="L3934">
        <v>0.89</v>
      </c>
      <c r="M3934">
        <v>0.86</v>
      </c>
      <c r="N3934">
        <v>0.86</v>
      </c>
      <c r="O3934">
        <v>0.86</v>
      </c>
      <c r="P3934">
        <v>0.86</v>
      </c>
    </row>
    <row r="3935" spans="1:16" x14ac:dyDescent="0.2">
      <c r="A3935" t="s">
        <v>270</v>
      </c>
      <c r="B3935" t="s">
        <v>201</v>
      </c>
      <c r="C3935" t="s">
        <v>93</v>
      </c>
      <c r="E3935">
        <v>27.19</v>
      </c>
      <c r="F3935">
        <v>27.11</v>
      </c>
      <c r="G3935">
        <v>27.11</v>
      </c>
      <c r="H3935">
        <v>27.19</v>
      </c>
      <c r="I3935">
        <v>27.11</v>
      </c>
      <c r="J3935">
        <v>27.19</v>
      </c>
      <c r="K3935">
        <v>27.11</v>
      </c>
      <c r="L3935">
        <v>27.11</v>
      </c>
      <c r="M3935">
        <v>27.11</v>
      </c>
      <c r="N3935">
        <v>27.11</v>
      </c>
      <c r="O3935">
        <v>27.19</v>
      </c>
      <c r="P3935">
        <v>27.11</v>
      </c>
    </row>
    <row r="3936" spans="1:16" x14ac:dyDescent="0.2">
      <c r="A3936" t="s">
        <v>270</v>
      </c>
      <c r="B3936" t="s">
        <v>202</v>
      </c>
      <c r="C3936" t="s">
        <v>93</v>
      </c>
      <c r="E3936">
        <v>22.26</v>
      </c>
      <c r="F3936">
        <v>22.64</v>
      </c>
      <c r="G3936">
        <v>22.32</v>
      </c>
      <c r="H3936">
        <v>22.5</v>
      </c>
      <c r="I3936">
        <v>32.270000000000003</v>
      </c>
      <c r="J3936">
        <v>32.92</v>
      </c>
      <c r="K3936">
        <v>33.28</v>
      </c>
      <c r="L3936">
        <v>33.159999999999997</v>
      </c>
      <c r="M3936">
        <v>32.479999999999997</v>
      </c>
      <c r="N3936">
        <v>31.1</v>
      </c>
      <c r="O3936">
        <v>31</v>
      </c>
      <c r="P3936">
        <v>31.06</v>
      </c>
    </row>
    <row r="3937" spans="1:16" x14ac:dyDescent="0.2">
      <c r="A3937" t="s">
        <v>270</v>
      </c>
      <c r="B3937" t="s">
        <v>203</v>
      </c>
      <c r="C3937" t="s">
        <v>93</v>
      </c>
      <c r="E3937">
        <v>0</v>
      </c>
      <c r="F3937">
        <v>0</v>
      </c>
      <c r="G3937">
        <v>6.25</v>
      </c>
      <c r="H3937">
        <v>12.53</v>
      </c>
      <c r="I3937">
        <v>17.45</v>
      </c>
      <c r="J3937">
        <v>16.91</v>
      </c>
      <c r="K3937">
        <v>16.809999999999999</v>
      </c>
      <c r="L3937">
        <v>21.54</v>
      </c>
      <c r="M3937">
        <v>25.15</v>
      </c>
      <c r="N3937">
        <v>22.55</v>
      </c>
      <c r="O3937">
        <v>22.07</v>
      </c>
      <c r="P3937">
        <v>23.27</v>
      </c>
    </row>
    <row r="3938" spans="1:16" x14ac:dyDescent="0.2">
      <c r="A3938" t="s">
        <v>270</v>
      </c>
      <c r="B3938" t="s">
        <v>204</v>
      </c>
      <c r="C3938" t="s">
        <v>93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10.84</v>
      </c>
      <c r="N3938">
        <v>9.76</v>
      </c>
      <c r="O3938">
        <v>9.5500000000000007</v>
      </c>
      <c r="P3938">
        <v>9.75</v>
      </c>
    </row>
    <row r="3939" spans="1:16" x14ac:dyDescent="0.2">
      <c r="A3939" t="s">
        <v>270</v>
      </c>
      <c r="B3939" t="s">
        <v>205</v>
      </c>
      <c r="C3939" t="s">
        <v>93</v>
      </c>
      <c r="E3939">
        <v>60.02</v>
      </c>
      <c r="F3939">
        <v>68.59</v>
      </c>
      <c r="G3939">
        <v>72.23</v>
      </c>
      <c r="H3939">
        <v>80.040000000000006</v>
      </c>
      <c r="I3939">
        <v>83.05</v>
      </c>
      <c r="J3939">
        <v>102.01</v>
      </c>
      <c r="K3939">
        <v>105.29</v>
      </c>
      <c r="L3939">
        <v>104.31</v>
      </c>
      <c r="M3939">
        <v>100.47</v>
      </c>
      <c r="N3939">
        <v>146.93</v>
      </c>
      <c r="O3939">
        <v>160.16999999999999</v>
      </c>
      <c r="P3939">
        <v>195.72</v>
      </c>
    </row>
    <row r="3940" spans="1:16" x14ac:dyDescent="0.2">
      <c r="A3940" t="s">
        <v>270</v>
      </c>
      <c r="B3940" t="s">
        <v>206</v>
      </c>
      <c r="C3940" t="s">
        <v>93</v>
      </c>
      <c r="E3940">
        <v>29.54</v>
      </c>
      <c r="F3940">
        <v>31.54</v>
      </c>
      <c r="G3940">
        <v>33.71</v>
      </c>
      <c r="H3940">
        <v>38.340000000000003</v>
      </c>
      <c r="I3940">
        <v>42.89</v>
      </c>
      <c r="J3940">
        <v>47.7</v>
      </c>
      <c r="K3940">
        <v>49.88</v>
      </c>
      <c r="L3940">
        <v>52.14</v>
      </c>
      <c r="M3940">
        <v>54.36</v>
      </c>
      <c r="N3940">
        <v>63.11</v>
      </c>
      <c r="O3940">
        <v>65.56</v>
      </c>
      <c r="P3940">
        <v>76.78</v>
      </c>
    </row>
    <row r="3941" spans="1:16" x14ac:dyDescent="0.2">
      <c r="A3941" t="s">
        <v>270</v>
      </c>
      <c r="B3941" t="s">
        <v>343</v>
      </c>
      <c r="C3941" t="s">
        <v>93</v>
      </c>
      <c r="E3941">
        <v>-2.62</v>
      </c>
      <c r="F3941">
        <v>-2.9</v>
      </c>
      <c r="G3941">
        <v>-3.13</v>
      </c>
      <c r="H3941">
        <v>-3.35</v>
      </c>
      <c r="I3941">
        <v>-3.37</v>
      </c>
      <c r="J3941">
        <v>-4.57</v>
      </c>
      <c r="K3941">
        <v>-5.59</v>
      </c>
      <c r="L3941">
        <v>-5.64</v>
      </c>
      <c r="M3941">
        <v>-5.59</v>
      </c>
      <c r="N3941">
        <v>-9.9499999999999993</v>
      </c>
      <c r="O3941">
        <v>-11.33</v>
      </c>
      <c r="P3941">
        <v>-14.27</v>
      </c>
    </row>
    <row r="3942" spans="1:16" x14ac:dyDescent="0.2">
      <c r="A3942" t="s">
        <v>270</v>
      </c>
      <c r="B3942" t="s">
        <v>210</v>
      </c>
      <c r="C3942" t="s">
        <v>93</v>
      </c>
      <c r="E3942">
        <v>-0.49</v>
      </c>
      <c r="F3942">
        <v>-0.59</v>
      </c>
      <c r="G3942">
        <v>-0.88</v>
      </c>
      <c r="H3942">
        <v>-2.12</v>
      </c>
      <c r="I3942">
        <v>-2.71</v>
      </c>
      <c r="J3942">
        <v>-3.39</v>
      </c>
      <c r="K3942">
        <v>-3.01</v>
      </c>
      <c r="L3942">
        <v>-3.15</v>
      </c>
      <c r="M3942">
        <v>-3.17</v>
      </c>
      <c r="N3942">
        <v>-2.84</v>
      </c>
      <c r="O3942">
        <v>-2.73</v>
      </c>
      <c r="P3942">
        <v>-2.77</v>
      </c>
    </row>
    <row r="3943" spans="1:16" x14ac:dyDescent="0.2">
      <c r="A3943" t="s">
        <v>270</v>
      </c>
      <c r="B3943" t="s">
        <v>211</v>
      </c>
      <c r="C3943" t="s">
        <v>93</v>
      </c>
      <c r="E3943">
        <v>0</v>
      </c>
      <c r="F3943">
        <v>0</v>
      </c>
      <c r="G3943">
        <v>0</v>
      </c>
      <c r="H3943">
        <v>-0.4</v>
      </c>
      <c r="I3943">
        <v>-0.5</v>
      </c>
      <c r="J3943">
        <v>-0.54</v>
      </c>
      <c r="K3943">
        <v>-0.48</v>
      </c>
      <c r="L3943">
        <v>-0.49</v>
      </c>
      <c r="M3943">
        <v>-0.48</v>
      </c>
      <c r="N3943">
        <v>-0.8</v>
      </c>
      <c r="O3943">
        <v>-0.78</v>
      </c>
      <c r="P3943">
        <v>-0.8</v>
      </c>
    </row>
    <row r="3944" spans="1:16" x14ac:dyDescent="0.2">
      <c r="A3944" t="s">
        <v>270</v>
      </c>
      <c r="B3944" t="s">
        <v>212</v>
      </c>
      <c r="C3944" t="s">
        <v>93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</row>
    <row r="3945" spans="1:16" x14ac:dyDescent="0.2">
      <c r="A3945" t="s">
        <v>270</v>
      </c>
      <c r="B3945" t="s">
        <v>213</v>
      </c>
      <c r="C3945" t="s">
        <v>93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</row>
    <row r="3946" spans="1:16" x14ac:dyDescent="0.2">
      <c r="A3946" t="s">
        <v>270</v>
      </c>
      <c r="B3946" t="s">
        <v>344</v>
      </c>
      <c r="C3946" t="s">
        <v>93</v>
      </c>
      <c r="E3946">
        <v>12.29</v>
      </c>
      <c r="F3946">
        <v>13.73</v>
      </c>
      <c r="G3946">
        <v>16.43</v>
      </c>
      <c r="H3946">
        <v>14.16</v>
      </c>
      <c r="I3946">
        <v>12.06</v>
      </c>
      <c r="J3946">
        <v>16.809999999999999</v>
      </c>
      <c r="K3946">
        <v>18.72</v>
      </c>
      <c r="L3946">
        <v>19.329999999999998</v>
      </c>
      <c r="M3946">
        <v>21.57</v>
      </c>
      <c r="N3946">
        <v>30.24</v>
      </c>
      <c r="O3946">
        <v>29.88</v>
      </c>
      <c r="P3946">
        <v>15.32</v>
      </c>
    </row>
    <row r="3947" spans="1:16" x14ac:dyDescent="0.2">
      <c r="A3947" t="s">
        <v>270</v>
      </c>
      <c r="B3947" t="s">
        <v>345</v>
      </c>
      <c r="C3947" t="s">
        <v>93</v>
      </c>
      <c r="E3947">
        <v>-3.1</v>
      </c>
      <c r="F3947">
        <v>-1.81</v>
      </c>
      <c r="G3947">
        <v>-4.63</v>
      </c>
      <c r="H3947">
        <v>-4.71</v>
      </c>
      <c r="I3947">
        <v>-5.35</v>
      </c>
      <c r="J3947">
        <v>-7.02</v>
      </c>
      <c r="K3947">
        <v>-3.55</v>
      </c>
      <c r="L3947">
        <v>-5.43</v>
      </c>
      <c r="M3947">
        <v>-6.79</v>
      </c>
      <c r="N3947">
        <v>-15.1</v>
      </c>
      <c r="O3947">
        <v>-17.16</v>
      </c>
      <c r="P3947">
        <v>-15.33</v>
      </c>
    </row>
    <row r="3948" spans="1:16" x14ac:dyDescent="0.2">
      <c r="A3948" t="s">
        <v>270</v>
      </c>
      <c r="B3948" t="s">
        <v>272</v>
      </c>
      <c r="C3948" t="s">
        <v>93</v>
      </c>
      <c r="E3948">
        <v>0.26</v>
      </c>
      <c r="F3948">
        <v>0.34</v>
      </c>
      <c r="G3948">
        <v>2.4</v>
      </c>
      <c r="H3948">
        <v>2.85</v>
      </c>
      <c r="I3948">
        <v>7.15</v>
      </c>
      <c r="J3948">
        <v>12.17</v>
      </c>
      <c r="K3948">
        <v>9.7799999999999994</v>
      </c>
      <c r="L3948">
        <v>10.97</v>
      </c>
      <c r="M3948">
        <v>17.45</v>
      </c>
      <c r="N3948">
        <v>61.78</v>
      </c>
      <c r="O3948">
        <v>81.36</v>
      </c>
      <c r="P3948">
        <v>83.81</v>
      </c>
    </row>
    <row r="3949" spans="1:16" x14ac:dyDescent="0.2">
      <c r="A3949" t="s">
        <v>270</v>
      </c>
      <c r="B3949" t="s">
        <v>346</v>
      </c>
      <c r="C3949" t="s">
        <v>93</v>
      </c>
      <c r="E3949">
        <v>9.1999999999999993</v>
      </c>
      <c r="F3949">
        <v>11.93</v>
      </c>
      <c r="G3949">
        <v>11.8</v>
      </c>
      <c r="H3949">
        <v>9.4499999999999993</v>
      </c>
      <c r="I3949">
        <v>6.71</v>
      </c>
      <c r="J3949">
        <v>9.7899999999999991</v>
      </c>
      <c r="K3949">
        <v>15.17</v>
      </c>
      <c r="L3949">
        <v>13.9</v>
      </c>
      <c r="M3949">
        <v>14.78</v>
      </c>
      <c r="N3949">
        <v>15.14</v>
      </c>
      <c r="O3949">
        <v>12.72</v>
      </c>
      <c r="P3949">
        <v>-0.01</v>
      </c>
    </row>
    <row r="3950" spans="1:16" x14ac:dyDescent="0.2">
      <c r="A3950" t="s">
        <v>270</v>
      </c>
      <c r="B3950" t="s">
        <v>347</v>
      </c>
      <c r="C3950" t="s">
        <v>93</v>
      </c>
      <c r="E3950">
        <v>253.03</v>
      </c>
      <c r="F3950">
        <v>255.43</v>
      </c>
      <c r="G3950">
        <v>262.89999999999998</v>
      </c>
      <c r="H3950">
        <v>274.7</v>
      </c>
      <c r="I3950">
        <v>287.36</v>
      </c>
      <c r="J3950">
        <v>304.72000000000003</v>
      </c>
      <c r="K3950">
        <v>308.70999999999998</v>
      </c>
      <c r="L3950">
        <v>318.75</v>
      </c>
      <c r="M3950">
        <v>328.3</v>
      </c>
      <c r="N3950">
        <v>368.7</v>
      </c>
      <c r="O3950">
        <v>380.83</v>
      </c>
      <c r="P3950">
        <v>410.67</v>
      </c>
    </row>
    <row r="3951" spans="1:16" x14ac:dyDescent="0.2">
      <c r="A3951" t="s">
        <v>272</v>
      </c>
      <c r="B3951" t="s">
        <v>202</v>
      </c>
      <c r="C3951" t="s">
        <v>93</v>
      </c>
      <c r="E3951">
        <v>0.05</v>
      </c>
      <c r="F3951">
        <v>0.03</v>
      </c>
      <c r="G3951">
        <v>0.35</v>
      </c>
      <c r="H3951">
        <v>0.22</v>
      </c>
      <c r="I3951">
        <v>1.69</v>
      </c>
      <c r="J3951">
        <v>2.31</v>
      </c>
      <c r="K3951">
        <v>1.85</v>
      </c>
      <c r="L3951">
        <v>1.97</v>
      </c>
      <c r="M3951">
        <v>2.65</v>
      </c>
      <c r="N3951">
        <v>4.04</v>
      </c>
      <c r="O3951">
        <v>4.2300000000000004</v>
      </c>
      <c r="P3951">
        <v>4.07</v>
      </c>
    </row>
    <row r="3952" spans="1:16" x14ac:dyDescent="0.2">
      <c r="A3952" t="s">
        <v>272</v>
      </c>
      <c r="B3952" t="s">
        <v>203</v>
      </c>
      <c r="C3952" t="s">
        <v>93</v>
      </c>
      <c r="E3952">
        <v>0</v>
      </c>
      <c r="F3952">
        <v>0</v>
      </c>
      <c r="G3952">
        <v>0.3</v>
      </c>
      <c r="H3952">
        <v>0.54</v>
      </c>
      <c r="I3952">
        <v>0.83</v>
      </c>
      <c r="J3952">
        <v>1.42</v>
      </c>
      <c r="K3952">
        <v>1.47</v>
      </c>
      <c r="L3952">
        <v>1.56</v>
      </c>
      <c r="M3952">
        <v>2.2200000000000002</v>
      </c>
      <c r="N3952">
        <v>4.83</v>
      </c>
      <c r="O3952">
        <v>5.38</v>
      </c>
      <c r="P3952">
        <v>5.61</v>
      </c>
    </row>
    <row r="3953" spans="1:16" x14ac:dyDescent="0.2">
      <c r="A3953" t="s">
        <v>272</v>
      </c>
      <c r="B3953" t="s">
        <v>204</v>
      </c>
      <c r="C3953" t="s">
        <v>93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1.3</v>
      </c>
      <c r="N3953">
        <v>2.38</v>
      </c>
      <c r="O3953">
        <v>2.62</v>
      </c>
      <c r="P3953">
        <v>2.39</v>
      </c>
    </row>
    <row r="3954" spans="1:16" x14ac:dyDescent="0.2">
      <c r="A3954" t="s">
        <v>272</v>
      </c>
      <c r="B3954" t="s">
        <v>205</v>
      </c>
      <c r="C3954" t="s">
        <v>93</v>
      </c>
      <c r="E3954">
        <v>0.22</v>
      </c>
      <c r="F3954">
        <v>0.31</v>
      </c>
      <c r="G3954">
        <v>1.75</v>
      </c>
      <c r="H3954">
        <v>2.08</v>
      </c>
      <c r="I3954">
        <v>4.63</v>
      </c>
      <c r="J3954">
        <v>8.44</v>
      </c>
      <c r="K3954">
        <v>6.46</v>
      </c>
      <c r="L3954">
        <v>7.44</v>
      </c>
      <c r="M3954">
        <v>11.28</v>
      </c>
      <c r="N3954">
        <v>50.53</v>
      </c>
      <c r="O3954">
        <v>69.13</v>
      </c>
      <c r="P3954">
        <v>71.739999999999995</v>
      </c>
    </row>
    <row r="3955" spans="1:16" x14ac:dyDescent="0.2">
      <c r="A3955" t="s">
        <v>259</v>
      </c>
      <c r="B3955" t="s">
        <v>348</v>
      </c>
      <c r="C3955" t="s">
        <v>93</v>
      </c>
      <c r="E3955">
        <v>0.91</v>
      </c>
      <c r="F3955">
        <v>0.86</v>
      </c>
      <c r="G3955">
        <v>1.21</v>
      </c>
      <c r="H3955">
        <v>1.49</v>
      </c>
      <c r="I3955">
        <v>1.35</v>
      </c>
      <c r="J3955">
        <v>0.94</v>
      </c>
      <c r="K3955">
        <v>0.57999999999999996</v>
      </c>
      <c r="L3955">
        <v>0.56000000000000005</v>
      </c>
      <c r="M3955">
        <v>1.26</v>
      </c>
      <c r="N3955">
        <v>1.1499999999999999</v>
      </c>
      <c r="O3955">
        <v>1.17</v>
      </c>
      <c r="P3955">
        <v>4.9800000000000004</v>
      </c>
    </row>
    <row r="3956" spans="1:16" x14ac:dyDescent="0.2">
      <c r="A3956" t="s">
        <v>259</v>
      </c>
      <c r="B3956" t="s">
        <v>261</v>
      </c>
      <c r="C3956" t="s">
        <v>93</v>
      </c>
      <c r="D3956">
        <v>954397</v>
      </c>
      <c r="E3956">
        <v>48952</v>
      </c>
      <c r="F3956">
        <v>51217</v>
      </c>
      <c r="G3956">
        <v>49583</v>
      </c>
      <c r="H3956">
        <v>51076</v>
      </c>
      <c r="I3956">
        <v>52982</v>
      </c>
      <c r="J3956">
        <v>54308</v>
      </c>
      <c r="K3956">
        <v>56109</v>
      </c>
      <c r="L3956">
        <v>55784</v>
      </c>
      <c r="M3956">
        <v>55987</v>
      </c>
      <c r="N3956">
        <v>59975</v>
      </c>
      <c r="O3956">
        <v>61595</v>
      </c>
      <c r="P3956">
        <v>66513</v>
      </c>
    </row>
    <row r="3957" spans="1:16" x14ac:dyDescent="0.2">
      <c r="A3957" t="s">
        <v>259</v>
      </c>
      <c r="B3957" t="s">
        <v>178</v>
      </c>
      <c r="C3957" t="s">
        <v>93</v>
      </c>
      <c r="D3957">
        <v>886240</v>
      </c>
      <c r="E3957">
        <v>46406</v>
      </c>
      <c r="F3957">
        <v>48475</v>
      </c>
      <c r="G3957">
        <v>46749</v>
      </c>
      <c r="H3957">
        <v>47813</v>
      </c>
      <c r="I3957">
        <v>49314</v>
      </c>
      <c r="J3957">
        <v>50272</v>
      </c>
      <c r="K3957">
        <v>51910</v>
      </c>
      <c r="L3957">
        <v>51437</v>
      </c>
      <c r="M3957">
        <v>51507</v>
      </c>
      <c r="N3957">
        <v>55558</v>
      </c>
      <c r="O3957">
        <v>57051</v>
      </c>
      <c r="P3957">
        <v>61391</v>
      </c>
    </row>
    <row r="3958" spans="1:16" x14ac:dyDescent="0.2">
      <c r="A3958" t="s">
        <v>259</v>
      </c>
      <c r="B3958" t="s">
        <v>349</v>
      </c>
      <c r="C3958" t="s">
        <v>93</v>
      </c>
      <c r="E3958">
        <v>0</v>
      </c>
      <c r="F3958">
        <v>0</v>
      </c>
      <c r="G3958">
        <v>0</v>
      </c>
      <c r="H3958">
        <v>21</v>
      </c>
      <c r="I3958">
        <v>23</v>
      </c>
      <c r="J3958">
        <v>30</v>
      </c>
      <c r="K3958">
        <v>30</v>
      </c>
      <c r="L3958">
        <v>30</v>
      </c>
      <c r="M3958">
        <v>30</v>
      </c>
      <c r="N3958">
        <v>95</v>
      </c>
      <c r="O3958">
        <v>198</v>
      </c>
      <c r="P3958">
        <v>247</v>
      </c>
    </row>
    <row r="3959" spans="1:16" x14ac:dyDescent="0.2">
      <c r="A3959" t="s">
        <v>350</v>
      </c>
      <c r="B3959" t="s">
        <v>193</v>
      </c>
      <c r="C3959" t="s">
        <v>93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 x14ac:dyDescent="0.2">
      <c r="A3960" t="s">
        <v>350</v>
      </c>
      <c r="B3960" t="s">
        <v>351</v>
      </c>
      <c r="C3960" t="s">
        <v>93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</row>
    <row r="3961" spans="1:16" x14ac:dyDescent="0.2">
      <c r="A3961" t="s">
        <v>350</v>
      </c>
      <c r="B3961" t="s">
        <v>352</v>
      </c>
      <c r="C3961" t="s">
        <v>93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</row>
    <row r="3962" spans="1:16" x14ac:dyDescent="0.2">
      <c r="A3962" t="s">
        <v>350</v>
      </c>
      <c r="B3962" t="s">
        <v>195</v>
      </c>
      <c r="C3962" t="s">
        <v>93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</row>
    <row r="3963" spans="1:16" x14ac:dyDescent="0.2">
      <c r="A3963" t="s">
        <v>350</v>
      </c>
      <c r="B3963" t="s">
        <v>196</v>
      </c>
      <c r="C3963" t="s">
        <v>93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</row>
    <row r="3964" spans="1:16" x14ac:dyDescent="0.2">
      <c r="A3964" t="s">
        <v>350</v>
      </c>
      <c r="B3964" t="s">
        <v>197</v>
      </c>
      <c r="C3964" t="s">
        <v>93</v>
      </c>
      <c r="E3964">
        <v>0</v>
      </c>
      <c r="F3964">
        <v>0</v>
      </c>
      <c r="G3964">
        <v>331</v>
      </c>
      <c r="H3964">
        <v>955</v>
      </c>
      <c r="I3964">
        <v>1553</v>
      </c>
      <c r="J3964">
        <v>1553</v>
      </c>
      <c r="K3964">
        <v>1553</v>
      </c>
      <c r="L3964">
        <v>2078</v>
      </c>
      <c r="M3964">
        <v>2078</v>
      </c>
      <c r="N3964">
        <v>2335</v>
      </c>
      <c r="O3964">
        <v>2335</v>
      </c>
      <c r="P3964">
        <v>2335</v>
      </c>
    </row>
    <row r="3965" spans="1:16" x14ac:dyDescent="0.2">
      <c r="A3965" t="s">
        <v>350</v>
      </c>
      <c r="B3965" t="s">
        <v>198</v>
      </c>
      <c r="C3965" t="s">
        <v>93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</row>
    <row r="3966" spans="1:16" x14ac:dyDescent="0.2">
      <c r="A3966" t="s">
        <v>350</v>
      </c>
      <c r="B3966" t="s">
        <v>199</v>
      </c>
      <c r="C3966" t="s">
        <v>93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</row>
    <row r="3967" spans="1:16" x14ac:dyDescent="0.2">
      <c r="A3967" t="s">
        <v>350</v>
      </c>
      <c r="B3967" t="s">
        <v>200</v>
      </c>
      <c r="C3967" t="s">
        <v>93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 x14ac:dyDescent="0.2">
      <c r="A3968" t="s">
        <v>350</v>
      </c>
      <c r="B3968" t="s">
        <v>201</v>
      </c>
      <c r="C3968" t="s">
        <v>93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</row>
    <row r="3969" spans="1:17" x14ac:dyDescent="0.2">
      <c r="A3969" t="s">
        <v>350</v>
      </c>
      <c r="B3969" t="s">
        <v>202</v>
      </c>
      <c r="C3969" t="s">
        <v>93</v>
      </c>
      <c r="E3969">
        <v>42</v>
      </c>
      <c r="F3969">
        <v>54</v>
      </c>
      <c r="G3969">
        <v>54</v>
      </c>
      <c r="H3969">
        <v>54</v>
      </c>
      <c r="I3969">
        <v>584</v>
      </c>
      <c r="J3969">
        <v>629</v>
      </c>
      <c r="K3969">
        <v>629</v>
      </c>
      <c r="L3969">
        <v>629</v>
      </c>
      <c r="M3969">
        <v>629</v>
      </c>
      <c r="N3969">
        <v>629</v>
      </c>
      <c r="O3969">
        <v>629</v>
      </c>
      <c r="P3969">
        <v>629</v>
      </c>
    </row>
    <row r="3970" spans="1:17" x14ac:dyDescent="0.2">
      <c r="A3970" t="s">
        <v>350</v>
      </c>
      <c r="B3970" t="s">
        <v>203</v>
      </c>
      <c r="C3970" t="s">
        <v>93</v>
      </c>
      <c r="E3970">
        <v>0</v>
      </c>
      <c r="F3970">
        <v>0</v>
      </c>
      <c r="G3970">
        <v>326</v>
      </c>
      <c r="H3970">
        <v>640</v>
      </c>
      <c r="I3970">
        <v>875</v>
      </c>
      <c r="J3970">
        <v>875</v>
      </c>
      <c r="K3970">
        <v>875</v>
      </c>
      <c r="L3970">
        <v>1080</v>
      </c>
      <c r="M3970">
        <v>1292</v>
      </c>
      <c r="N3970">
        <v>1292</v>
      </c>
      <c r="O3970">
        <v>1292</v>
      </c>
      <c r="P3970">
        <v>1363</v>
      </c>
    </row>
    <row r="3971" spans="1:17" x14ac:dyDescent="0.2">
      <c r="A3971" t="s">
        <v>350</v>
      </c>
      <c r="B3971" t="s">
        <v>204</v>
      </c>
      <c r="C3971" t="s">
        <v>93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</row>
    <row r="3972" spans="1:17" x14ac:dyDescent="0.2">
      <c r="A3972" t="s">
        <v>350</v>
      </c>
      <c r="B3972" t="s">
        <v>205</v>
      </c>
      <c r="C3972" t="s">
        <v>93</v>
      </c>
      <c r="E3972">
        <v>246</v>
      </c>
      <c r="F3972">
        <v>506</v>
      </c>
      <c r="G3972">
        <v>657</v>
      </c>
      <c r="H3972">
        <v>877</v>
      </c>
      <c r="I3972">
        <v>1058</v>
      </c>
      <c r="J3972">
        <v>1626</v>
      </c>
      <c r="K3972">
        <v>1666</v>
      </c>
      <c r="L3972">
        <v>1666</v>
      </c>
      <c r="M3972">
        <v>1666</v>
      </c>
      <c r="N3972">
        <v>3134</v>
      </c>
      <c r="O3972">
        <v>3633</v>
      </c>
      <c r="P3972">
        <v>4274</v>
      </c>
    </row>
    <row r="3973" spans="1:17" x14ac:dyDescent="0.2">
      <c r="A3973" t="s">
        <v>350</v>
      </c>
      <c r="B3973" t="s">
        <v>206</v>
      </c>
      <c r="C3973" t="s">
        <v>93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</row>
    <row r="3974" spans="1:17" x14ac:dyDescent="0.2">
      <c r="A3974" t="s">
        <v>350</v>
      </c>
      <c r="B3974" t="s">
        <v>207</v>
      </c>
      <c r="C3974" t="s">
        <v>93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</row>
    <row r="3975" spans="1:17" x14ac:dyDescent="0.2">
      <c r="A3975" t="s">
        <v>350</v>
      </c>
      <c r="B3975" t="s">
        <v>208</v>
      </c>
      <c r="C3975" t="s">
        <v>93</v>
      </c>
      <c r="E3975">
        <v>677</v>
      </c>
      <c r="F3975">
        <v>733</v>
      </c>
      <c r="G3975">
        <v>857</v>
      </c>
      <c r="H3975">
        <v>937</v>
      </c>
      <c r="I3975">
        <v>937</v>
      </c>
      <c r="J3975">
        <v>937</v>
      </c>
      <c r="K3975">
        <v>937</v>
      </c>
      <c r="L3975">
        <v>937</v>
      </c>
      <c r="M3975">
        <v>937</v>
      </c>
      <c r="N3975">
        <v>937</v>
      </c>
      <c r="O3975">
        <v>937</v>
      </c>
      <c r="P3975">
        <v>937</v>
      </c>
    </row>
    <row r="3976" spans="1:17" x14ac:dyDescent="0.2">
      <c r="A3976" t="s">
        <v>350</v>
      </c>
      <c r="B3976" t="s">
        <v>209</v>
      </c>
      <c r="C3976" t="s">
        <v>93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600</v>
      </c>
      <c r="K3976">
        <v>1111</v>
      </c>
      <c r="L3976">
        <v>1111</v>
      </c>
      <c r="M3976">
        <v>1111</v>
      </c>
      <c r="N3976">
        <v>3310</v>
      </c>
      <c r="O3976">
        <v>4019</v>
      </c>
      <c r="P3976">
        <v>5022</v>
      </c>
    </row>
    <row r="3977" spans="1:17" x14ac:dyDescent="0.2">
      <c r="A3977" t="s">
        <v>350</v>
      </c>
      <c r="B3977" t="s">
        <v>210</v>
      </c>
      <c r="C3977" t="s">
        <v>93</v>
      </c>
      <c r="E3977">
        <v>0</v>
      </c>
      <c r="F3977">
        <v>0</v>
      </c>
      <c r="G3977">
        <v>0</v>
      </c>
      <c r="H3977">
        <v>403</v>
      </c>
      <c r="I3977">
        <v>516</v>
      </c>
      <c r="J3977">
        <v>629</v>
      </c>
      <c r="K3977">
        <v>629</v>
      </c>
      <c r="L3977">
        <v>629</v>
      </c>
      <c r="M3977">
        <v>629</v>
      </c>
      <c r="N3977">
        <v>629</v>
      </c>
      <c r="O3977">
        <v>629</v>
      </c>
      <c r="P3977">
        <v>629</v>
      </c>
    </row>
    <row r="3978" spans="1:17" x14ac:dyDescent="0.2">
      <c r="A3978" t="s">
        <v>350</v>
      </c>
      <c r="B3978" t="s">
        <v>211</v>
      </c>
      <c r="C3978" t="s">
        <v>93</v>
      </c>
      <c r="E3978">
        <v>0</v>
      </c>
      <c r="F3978">
        <v>0</v>
      </c>
      <c r="G3978">
        <v>0</v>
      </c>
      <c r="H3978">
        <v>92</v>
      </c>
      <c r="I3978">
        <v>92</v>
      </c>
      <c r="J3978">
        <v>92</v>
      </c>
      <c r="K3978">
        <v>92</v>
      </c>
      <c r="L3978">
        <v>92</v>
      </c>
      <c r="M3978">
        <v>92</v>
      </c>
      <c r="N3978">
        <v>165</v>
      </c>
      <c r="O3978">
        <v>165</v>
      </c>
      <c r="P3978">
        <v>165</v>
      </c>
    </row>
    <row r="3979" spans="1:17" x14ac:dyDescent="0.2">
      <c r="A3979" t="s">
        <v>350</v>
      </c>
      <c r="B3979" t="s">
        <v>212</v>
      </c>
      <c r="C3979" t="s">
        <v>93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</row>
    <row r="3980" spans="1:17" x14ac:dyDescent="0.2">
      <c r="A3980" t="s">
        <v>350</v>
      </c>
      <c r="B3980" t="s">
        <v>213</v>
      </c>
      <c r="C3980" t="s">
        <v>93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</row>
    <row r="3981" spans="1:17" x14ac:dyDescent="0.2">
      <c r="A3981" t="s">
        <v>350</v>
      </c>
      <c r="B3981" t="s">
        <v>342</v>
      </c>
      <c r="C3981" t="s">
        <v>93</v>
      </c>
      <c r="E3981">
        <v>966</v>
      </c>
      <c r="F3981">
        <v>1294</v>
      </c>
      <c r="G3981">
        <v>2224</v>
      </c>
      <c r="H3981">
        <v>3959</v>
      </c>
      <c r="I3981">
        <v>5615</v>
      </c>
      <c r="J3981">
        <v>6941</v>
      </c>
      <c r="K3981">
        <v>7492</v>
      </c>
      <c r="L3981">
        <v>8222</v>
      </c>
      <c r="M3981">
        <v>8434</v>
      </c>
      <c r="N3981">
        <v>12432</v>
      </c>
      <c r="O3981">
        <v>13641</v>
      </c>
      <c r="P3981">
        <v>15355</v>
      </c>
    </row>
    <row r="3982" spans="1:17" x14ac:dyDescent="0.2">
      <c r="A3982" t="s">
        <v>230</v>
      </c>
      <c r="B3982" t="s">
        <v>353</v>
      </c>
      <c r="C3982" t="s">
        <v>93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1</v>
      </c>
      <c r="Q3982">
        <v>10360</v>
      </c>
    </row>
    <row r="3983" spans="1:17" x14ac:dyDescent="0.2">
      <c r="A3983" t="s">
        <v>230</v>
      </c>
      <c r="B3983" t="s">
        <v>354</v>
      </c>
      <c r="C3983" t="s">
        <v>93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1</v>
      </c>
      <c r="Q3983">
        <v>11010</v>
      </c>
    </row>
    <row r="3984" spans="1:17" x14ac:dyDescent="0.2">
      <c r="A3984" t="s">
        <v>230</v>
      </c>
      <c r="B3984" t="s">
        <v>355</v>
      </c>
      <c r="C3984" t="s">
        <v>93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1</v>
      </c>
      <c r="Q3984">
        <v>2680</v>
      </c>
    </row>
    <row r="3985" spans="1:17" x14ac:dyDescent="0.2">
      <c r="A3985" t="s">
        <v>230</v>
      </c>
      <c r="B3985" t="s">
        <v>356</v>
      </c>
      <c r="C3985" t="s">
        <v>93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0.62</v>
      </c>
      <c r="L3985">
        <v>0.62</v>
      </c>
      <c r="M3985">
        <v>0.62</v>
      </c>
      <c r="N3985">
        <v>0.62</v>
      </c>
      <c r="O3985">
        <v>0.62</v>
      </c>
      <c r="P3985">
        <v>1</v>
      </c>
      <c r="Q3985">
        <v>4875</v>
      </c>
    </row>
    <row r="3986" spans="1:17" x14ac:dyDescent="0.2">
      <c r="A3986" t="s">
        <v>340</v>
      </c>
      <c r="B3986" t="s">
        <v>193</v>
      </c>
      <c r="C3986" t="s">
        <v>89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7" x14ac:dyDescent="0.2">
      <c r="A3987" t="s">
        <v>340</v>
      </c>
      <c r="B3987" t="s">
        <v>194</v>
      </c>
      <c r="C3987" t="s">
        <v>89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</row>
    <row r="3988" spans="1:17" x14ac:dyDescent="0.2">
      <c r="A3988" t="s">
        <v>340</v>
      </c>
      <c r="B3988" t="s">
        <v>195</v>
      </c>
      <c r="C3988" t="s">
        <v>89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</row>
    <row r="3989" spans="1:17" x14ac:dyDescent="0.2">
      <c r="A3989" t="s">
        <v>340</v>
      </c>
      <c r="B3989" t="s">
        <v>196</v>
      </c>
      <c r="C3989" t="s">
        <v>89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</row>
    <row r="3990" spans="1:17" x14ac:dyDescent="0.2">
      <c r="A3990" t="s">
        <v>340</v>
      </c>
      <c r="B3990" t="s">
        <v>197</v>
      </c>
      <c r="C3990" t="s">
        <v>89</v>
      </c>
      <c r="E3990">
        <v>0</v>
      </c>
      <c r="F3990">
        <v>0</v>
      </c>
      <c r="G3990">
        <v>0.43</v>
      </c>
      <c r="H3990">
        <v>1.46</v>
      </c>
      <c r="I3990">
        <v>2.6</v>
      </c>
      <c r="J3990">
        <v>2.6</v>
      </c>
      <c r="K3990">
        <v>2.6</v>
      </c>
      <c r="L3990">
        <v>3.2</v>
      </c>
      <c r="M3990">
        <v>3.28</v>
      </c>
      <c r="N3990">
        <v>4.01</v>
      </c>
      <c r="O3990">
        <v>4.01</v>
      </c>
      <c r="P3990">
        <v>4.01</v>
      </c>
    </row>
    <row r="3991" spans="1:17" x14ac:dyDescent="0.2">
      <c r="A3991" t="s">
        <v>340</v>
      </c>
      <c r="B3991" t="s">
        <v>198</v>
      </c>
      <c r="C3991" t="s">
        <v>89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</row>
    <row r="3992" spans="1:17" x14ac:dyDescent="0.2">
      <c r="A3992" t="s">
        <v>340</v>
      </c>
      <c r="B3992" t="s">
        <v>199</v>
      </c>
      <c r="C3992" t="s">
        <v>89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7" x14ac:dyDescent="0.2">
      <c r="A3993" t="s">
        <v>340</v>
      </c>
      <c r="B3993" t="s">
        <v>200</v>
      </c>
      <c r="C3993" t="s">
        <v>89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</row>
    <row r="3994" spans="1:17" x14ac:dyDescent="0.2">
      <c r="A3994" t="s">
        <v>340</v>
      </c>
      <c r="B3994" t="s">
        <v>201</v>
      </c>
      <c r="C3994" t="s">
        <v>89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</row>
    <row r="3995" spans="1:17" x14ac:dyDescent="0.2">
      <c r="A3995" t="s">
        <v>340</v>
      </c>
      <c r="B3995" t="s">
        <v>202</v>
      </c>
      <c r="C3995" t="s">
        <v>89</v>
      </c>
      <c r="E3995">
        <v>0.31</v>
      </c>
      <c r="F3995">
        <v>0.4</v>
      </c>
      <c r="G3995">
        <v>0.4</v>
      </c>
      <c r="H3995">
        <v>1.1599999999999999</v>
      </c>
      <c r="I3995">
        <v>6.55</v>
      </c>
      <c r="J3995">
        <v>8.49</v>
      </c>
      <c r="K3995">
        <v>8.49</v>
      </c>
      <c r="L3995">
        <v>8.49</v>
      </c>
      <c r="M3995">
        <v>8.49</v>
      </c>
      <c r="N3995">
        <v>10.029999999999999</v>
      </c>
      <c r="O3995">
        <v>10.029999999999999</v>
      </c>
      <c r="P3995">
        <v>10.029999999999999</v>
      </c>
    </row>
    <row r="3996" spans="1:17" x14ac:dyDescent="0.2">
      <c r="A3996" t="s">
        <v>340</v>
      </c>
      <c r="B3996" t="s">
        <v>203</v>
      </c>
      <c r="C3996" t="s">
        <v>89</v>
      </c>
      <c r="E3996">
        <v>0</v>
      </c>
      <c r="F3996">
        <v>0</v>
      </c>
      <c r="G3996">
        <v>1.32</v>
      </c>
      <c r="H3996">
        <v>2.82</v>
      </c>
      <c r="I3996">
        <v>4.32</v>
      </c>
      <c r="J3996">
        <v>4.32</v>
      </c>
      <c r="K3996">
        <v>4.32</v>
      </c>
      <c r="L3996">
        <v>7</v>
      </c>
      <c r="M3996">
        <v>8</v>
      </c>
      <c r="N3996">
        <v>10</v>
      </c>
      <c r="O3996">
        <v>10</v>
      </c>
      <c r="P3996">
        <v>17.2</v>
      </c>
    </row>
    <row r="3997" spans="1:17" x14ac:dyDescent="0.2">
      <c r="A3997" t="s">
        <v>340</v>
      </c>
      <c r="B3997" t="s">
        <v>204</v>
      </c>
      <c r="C3997" t="s">
        <v>89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3</v>
      </c>
      <c r="N3997">
        <v>3</v>
      </c>
      <c r="O3997">
        <v>3</v>
      </c>
      <c r="P3997">
        <v>3</v>
      </c>
    </row>
    <row r="3998" spans="1:17" x14ac:dyDescent="0.2">
      <c r="A3998" t="s">
        <v>340</v>
      </c>
      <c r="B3998" t="s">
        <v>205</v>
      </c>
      <c r="C3998" t="s">
        <v>89</v>
      </c>
      <c r="E3998">
        <v>3</v>
      </c>
      <c r="F3998">
        <v>6</v>
      </c>
      <c r="G3998">
        <v>9</v>
      </c>
      <c r="H3998">
        <v>14.24</v>
      </c>
      <c r="I3998">
        <v>19.05</v>
      </c>
      <c r="J3998">
        <v>26.19</v>
      </c>
      <c r="K3998">
        <v>28.72</v>
      </c>
      <c r="L3998">
        <v>28.72</v>
      </c>
      <c r="M3998">
        <v>28.72</v>
      </c>
      <c r="N3998">
        <v>38.93</v>
      </c>
      <c r="O3998">
        <v>44.11</v>
      </c>
      <c r="P3998">
        <v>67.319999999999993</v>
      </c>
    </row>
    <row r="3999" spans="1:17" x14ac:dyDescent="0.2">
      <c r="A3999" t="s">
        <v>340</v>
      </c>
      <c r="B3999" t="s">
        <v>206</v>
      </c>
      <c r="C3999" t="s">
        <v>89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</row>
    <row r="4000" spans="1:17" x14ac:dyDescent="0.2">
      <c r="A4000" t="s">
        <v>340</v>
      </c>
      <c r="B4000" t="s">
        <v>207</v>
      </c>
      <c r="C4000" t="s">
        <v>89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</row>
    <row r="4001" spans="1:16" x14ac:dyDescent="0.2">
      <c r="A4001" t="s">
        <v>340</v>
      </c>
      <c r="B4001" t="s">
        <v>208</v>
      </c>
      <c r="C4001" t="s">
        <v>89</v>
      </c>
      <c r="E4001">
        <v>4.32</v>
      </c>
      <c r="F4001">
        <v>5.19</v>
      </c>
      <c r="G4001">
        <v>5.85</v>
      </c>
      <c r="H4001">
        <v>5.85</v>
      </c>
      <c r="I4001">
        <v>5.85</v>
      </c>
      <c r="J4001">
        <v>5.85</v>
      </c>
      <c r="K4001">
        <v>5.85</v>
      </c>
      <c r="L4001">
        <v>5.85</v>
      </c>
      <c r="M4001">
        <v>5.85</v>
      </c>
      <c r="N4001">
        <v>5.85</v>
      </c>
      <c r="O4001">
        <v>5.85</v>
      </c>
      <c r="P4001">
        <v>5.85</v>
      </c>
    </row>
    <row r="4002" spans="1:16" x14ac:dyDescent="0.2">
      <c r="A4002" t="s">
        <v>340</v>
      </c>
      <c r="B4002" t="s">
        <v>209</v>
      </c>
      <c r="C4002" t="s">
        <v>89</v>
      </c>
      <c r="E4002">
        <v>0</v>
      </c>
      <c r="F4002">
        <v>0</v>
      </c>
      <c r="G4002">
        <v>0</v>
      </c>
      <c r="H4002">
        <v>0</v>
      </c>
      <c r="I4002">
        <v>0.78</v>
      </c>
      <c r="J4002">
        <v>5.21</v>
      </c>
      <c r="K4002">
        <v>7.9</v>
      </c>
      <c r="L4002">
        <v>7.9</v>
      </c>
      <c r="M4002">
        <v>7.9</v>
      </c>
      <c r="N4002">
        <v>12.26</v>
      </c>
      <c r="O4002">
        <v>14.23</v>
      </c>
      <c r="P4002">
        <v>24.36</v>
      </c>
    </row>
    <row r="4003" spans="1:16" x14ac:dyDescent="0.2">
      <c r="A4003" t="s">
        <v>340</v>
      </c>
      <c r="B4003" t="s">
        <v>210</v>
      </c>
      <c r="C4003" t="s">
        <v>89</v>
      </c>
      <c r="E4003">
        <v>0</v>
      </c>
      <c r="F4003">
        <v>0</v>
      </c>
      <c r="G4003">
        <v>0</v>
      </c>
      <c r="H4003">
        <v>2.12</v>
      </c>
      <c r="I4003">
        <v>2.62</v>
      </c>
      <c r="J4003">
        <v>2.62</v>
      </c>
      <c r="K4003">
        <v>2.62</v>
      </c>
      <c r="L4003">
        <v>2.62</v>
      </c>
      <c r="M4003">
        <v>2.62</v>
      </c>
      <c r="N4003">
        <v>2.62</v>
      </c>
      <c r="O4003">
        <v>2.62</v>
      </c>
      <c r="P4003">
        <v>2.62</v>
      </c>
    </row>
    <row r="4004" spans="1:16" x14ac:dyDescent="0.2">
      <c r="A4004" t="s">
        <v>340</v>
      </c>
      <c r="B4004" t="s">
        <v>211</v>
      </c>
      <c r="C4004" t="s">
        <v>89</v>
      </c>
      <c r="E4004">
        <v>0</v>
      </c>
      <c r="F4004">
        <v>0</v>
      </c>
      <c r="G4004">
        <v>0</v>
      </c>
      <c r="H4004">
        <v>0.5</v>
      </c>
      <c r="I4004">
        <v>0.5</v>
      </c>
      <c r="J4004">
        <v>0.5</v>
      </c>
      <c r="K4004">
        <v>0.5</v>
      </c>
      <c r="L4004">
        <v>0.5</v>
      </c>
      <c r="M4004">
        <v>0.5</v>
      </c>
      <c r="N4004">
        <v>0.5</v>
      </c>
      <c r="O4004">
        <v>0.5</v>
      </c>
      <c r="P4004">
        <v>0.5</v>
      </c>
    </row>
    <row r="4005" spans="1:16" x14ac:dyDescent="0.2">
      <c r="A4005" t="s">
        <v>340</v>
      </c>
      <c r="B4005" t="s">
        <v>212</v>
      </c>
      <c r="C4005" t="s">
        <v>89</v>
      </c>
      <c r="E4005">
        <v>0.03</v>
      </c>
      <c r="F4005">
        <v>0.03</v>
      </c>
      <c r="G4005">
        <v>0.03</v>
      </c>
      <c r="H4005">
        <v>0.03</v>
      </c>
      <c r="I4005">
        <v>0.03</v>
      </c>
      <c r="J4005">
        <v>0.03</v>
      </c>
      <c r="K4005">
        <v>0.03</v>
      </c>
      <c r="L4005">
        <v>0.01</v>
      </c>
      <c r="M4005">
        <v>0.01</v>
      </c>
      <c r="N4005">
        <v>0</v>
      </c>
      <c r="O4005">
        <v>0</v>
      </c>
      <c r="P4005">
        <v>0</v>
      </c>
    </row>
    <row r="4006" spans="1:16" x14ac:dyDescent="0.2">
      <c r="A4006" t="s">
        <v>340</v>
      </c>
      <c r="B4006" t="s">
        <v>213</v>
      </c>
      <c r="C4006" t="s">
        <v>89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</row>
    <row r="4007" spans="1:16" x14ac:dyDescent="0.2">
      <c r="A4007" t="s">
        <v>340</v>
      </c>
      <c r="B4007" t="s">
        <v>218</v>
      </c>
      <c r="C4007" t="s">
        <v>89</v>
      </c>
      <c r="E4007">
        <v>-0.68</v>
      </c>
      <c r="F4007">
        <v>-0.68</v>
      </c>
      <c r="G4007">
        <v>-1.4</v>
      </c>
      <c r="H4007">
        <v>-1.4</v>
      </c>
      <c r="I4007">
        <v>-1.4</v>
      </c>
      <c r="J4007">
        <v>-1.4</v>
      </c>
      <c r="K4007">
        <v>-1.4</v>
      </c>
      <c r="L4007">
        <v>-1.4</v>
      </c>
      <c r="M4007">
        <v>-1.4</v>
      </c>
      <c r="N4007">
        <v>-1.4</v>
      </c>
      <c r="O4007">
        <v>-1.4</v>
      </c>
      <c r="P4007">
        <v>-5.7</v>
      </c>
    </row>
    <row r="4008" spans="1:16" x14ac:dyDescent="0.2">
      <c r="A4008" t="s">
        <v>340</v>
      </c>
      <c r="B4008" t="s">
        <v>342</v>
      </c>
      <c r="C4008" t="s">
        <v>89</v>
      </c>
      <c r="E4008">
        <v>6.98</v>
      </c>
      <c r="F4008">
        <v>10.94</v>
      </c>
      <c r="G4008">
        <v>15.63</v>
      </c>
      <c r="H4008">
        <v>26.79</v>
      </c>
      <c r="I4008">
        <v>40.9</v>
      </c>
      <c r="J4008">
        <v>54.41</v>
      </c>
      <c r="K4008">
        <v>59.63</v>
      </c>
      <c r="L4008">
        <v>62.88</v>
      </c>
      <c r="M4008">
        <v>66.959999999999994</v>
      </c>
      <c r="N4008">
        <v>85.8</v>
      </c>
      <c r="O4008">
        <v>92.94</v>
      </c>
      <c r="P4008">
        <v>129.16999999999999</v>
      </c>
    </row>
    <row r="4009" spans="1:16" x14ac:dyDescent="0.2">
      <c r="A4009" t="s">
        <v>266</v>
      </c>
      <c r="B4009" t="s">
        <v>267</v>
      </c>
      <c r="C4009" t="s">
        <v>89</v>
      </c>
      <c r="E4009">
        <v>203.09</v>
      </c>
      <c r="F4009">
        <v>205.78</v>
      </c>
      <c r="G4009">
        <v>209.3</v>
      </c>
      <c r="H4009">
        <v>218.94</v>
      </c>
      <c r="I4009">
        <v>231.68</v>
      </c>
      <c r="J4009">
        <v>246.61</v>
      </c>
      <c r="K4009">
        <v>254.82</v>
      </c>
      <c r="L4009">
        <v>262.92</v>
      </c>
      <c r="M4009">
        <v>271.18</v>
      </c>
      <c r="N4009">
        <v>301.23</v>
      </c>
      <c r="O4009">
        <v>309.32</v>
      </c>
      <c r="P4009">
        <v>334.9</v>
      </c>
    </row>
    <row r="4010" spans="1:16" x14ac:dyDescent="0.2">
      <c r="A4010" t="s">
        <v>270</v>
      </c>
      <c r="B4010" t="s">
        <v>193</v>
      </c>
      <c r="C4010" t="s">
        <v>89</v>
      </c>
      <c r="E4010">
        <v>2.97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</row>
    <row r="4011" spans="1:16" x14ac:dyDescent="0.2">
      <c r="A4011" t="s">
        <v>270</v>
      </c>
      <c r="B4011" t="s">
        <v>194</v>
      </c>
      <c r="C4011" t="s">
        <v>89</v>
      </c>
      <c r="E4011">
        <v>52.8</v>
      </c>
      <c r="F4011">
        <v>63.34</v>
      </c>
      <c r="G4011">
        <v>52.44</v>
      </c>
      <c r="H4011">
        <v>40.04</v>
      </c>
      <c r="I4011">
        <v>23.03</v>
      </c>
      <c r="J4011">
        <v>20.23</v>
      </c>
      <c r="K4011">
        <v>19.47</v>
      </c>
      <c r="L4011">
        <v>17.12</v>
      </c>
      <c r="M4011">
        <v>14.27</v>
      </c>
      <c r="N4011">
        <v>9.61</v>
      </c>
      <c r="O4011">
        <v>11.59</v>
      </c>
      <c r="P4011">
        <v>2.0099999999999998</v>
      </c>
    </row>
    <row r="4012" spans="1:16" x14ac:dyDescent="0.2">
      <c r="A4012" t="s">
        <v>270</v>
      </c>
      <c r="B4012" t="s">
        <v>195</v>
      </c>
      <c r="C4012" t="s">
        <v>89</v>
      </c>
      <c r="E4012">
        <v>11.53</v>
      </c>
      <c r="F4012">
        <v>12.88</v>
      </c>
      <c r="G4012">
        <v>12.46</v>
      </c>
      <c r="H4012">
        <v>12.51</v>
      </c>
      <c r="I4012">
        <v>12.23</v>
      </c>
      <c r="J4012">
        <v>9.4</v>
      </c>
      <c r="K4012">
        <v>8.0299999999999994</v>
      </c>
      <c r="L4012">
        <v>6.74</v>
      </c>
      <c r="M4012">
        <v>5.44</v>
      </c>
      <c r="N4012">
        <v>0.99</v>
      </c>
      <c r="O4012">
        <v>0</v>
      </c>
      <c r="P4012">
        <v>0</v>
      </c>
    </row>
    <row r="4013" spans="1:16" x14ac:dyDescent="0.2">
      <c r="A4013" t="s">
        <v>270</v>
      </c>
      <c r="B4013" t="s">
        <v>196</v>
      </c>
      <c r="C4013" t="s">
        <v>89</v>
      </c>
      <c r="E4013">
        <v>23.6</v>
      </c>
      <c r="F4013">
        <v>5.09</v>
      </c>
      <c r="G4013">
        <v>5.09</v>
      </c>
      <c r="H4013">
        <v>5.1100000000000003</v>
      </c>
      <c r="I4013">
        <v>5.09</v>
      </c>
      <c r="J4013">
        <v>5.1100000000000003</v>
      </c>
      <c r="K4013">
        <v>5.09</v>
      </c>
      <c r="L4013">
        <v>5.09</v>
      </c>
      <c r="M4013">
        <v>5.09</v>
      </c>
      <c r="N4013">
        <v>5.09</v>
      </c>
      <c r="O4013">
        <v>5.1100000000000003</v>
      </c>
      <c r="P4013">
        <v>5.09</v>
      </c>
    </row>
    <row r="4014" spans="1:16" x14ac:dyDescent="0.2">
      <c r="A4014" t="s">
        <v>270</v>
      </c>
      <c r="B4014" t="s">
        <v>197</v>
      </c>
      <c r="C4014" t="s">
        <v>89</v>
      </c>
      <c r="E4014">
        <v>11.3</v>
      </c>
      <c r="F4014">
        <v>11.26</v>
      </c>
      <c r="G4014">
        <v>14.57</v>
      </c>
      <c r="H4014">
        <v>22.75</v>
      </c>
      <c r="I4014">
        <v>30.54</v>
      </c>
      <c r="J4014">
        <v>30.18</v>
      </c>
      <c r="K4014">
        <v>30.35</v>
      </c>
      <c r="L4014">
        <v>34.57</v>
      </c>
      <c r="M4014">
        <v>34.81</v>
      </c>
      <c r="N4014">
        <v>39.49</v>
      </c>
      <c r="O4014">
        <v>39.21</v>
      </c>
      <c r="P4014">
        <v>37.299999999999997</v>
      </c>
    </row>
    <row r="4015" spans="1:16" x14ac:dyDescent="0.2">
      <c r="A4015" t="s">
        <v>270</v>
      </c>
      <c r="B4015" t="s">
        <v>198</v>
      </c>
      <c r="C4015" t="s">
        <v>89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</row>
    <row r="4016" spans="1:16" x14ac:dyDescent="0.2">
      <c r="A4016" t="s">
        <v>270</v>
      </c>
      <c r="B4016" t="s">
        <v>199</v>
      </c>
      <c r="C4016" t="s">
        <v>89</v>
      </c>
      <c r="E4016">
        <v>2.4900000000000002</v>
      </c>
      <c r="F4016">
        <v>3.19</v>
      </c>
      <c r="G4016">
        <v>2.48</v>
      </c>
      <c r="H4016">
        <v>2.4900000000000002</v>
      </c>
      <c r="I4016">
        <v>2.4700000000000002</v>
      </c>
      <c r="J4016">
        <v>2.48</v>
      </c>
      <c r="K4016">
        <v>3.36</v>
      </c>
      <c r="L4016">
        <v>2.4700000000000002</v>
      </c>
      <c r="M4016">
        <v>2.4700000000000002</v>
      </c>
      <c r="N4016">
        <v>2.23</v>
      </c>
      <c r="O4016">
        <v>2.2400000000000002</v>
      </c>
      <c r="P4016">
        <v>2.31</v>
      </c>
    </row>
    <row r="4017" spans="1:16" x14ac:dyDescent="0.2">
      <c r="A4017" t="s">
        <v>270</v>
      </c>
      <c r="B4017" t="s">
        <v>200</v>
      </c>
      <c r="C4017" t="s">
        <v>89</v>
      </c>
      <c r="E4017">
        <v>0.9</v>
      </c>
      <c r="F4017">
        <v>1.71</v>
      </c>
      <c r="G4017">
        <v>0.89</v>
      </c>
      <c r="H4017">
        <v>0.9</v>
      </c>
      <c r="I4017">
        <v>1.42</v>
      </c>
      <c r="J4017">
        <v>1.39</v>
      </c>
      <c r="K4017">
        <v>1.48</v>
      </c>
      <c r="L4017">
        <v>0.89</v>
      </c>
      <c r="M4017">
        <v>0.86</v>
      </c>
      <c r="N4017">
        <v>0.86</v>
      </c>
      <c r="O4017">
        <v>0.99</v>
      </c>
      <c r="P4017">
        <v>1.1000000000000001</v>
      </c>
    </row>
    <row r="4018" spans="1:16" x14ac:dyDescent="0.2">
      <c r="A4018" t="s">
        <v>270</v>
      </c>
      <c r="B4018" t="s">
        <v>201</v>
      </c>
      <c r="C4018" t="s">
        <v>89</v>
      </c>
      <c r="E4018">
        <v>27.19</v>
      </c>
      <c r="F4018">
        <v>27.11</v>
      </c>
      <c r="G4018">
        <v>27.11</v>
      </c>
      <c r="H4018">
        <v>27.19</v>
      </c>
      <c r="I4018">
        <v>27.11</v>
      </c>
      <c r="J4018">
        <v>27.19</v>
      </c>
      <c r="K4018">
        <v>27.11</v>
      </c>
      <c r="L4018">
        <v>27.11</v>
      </c>
      <c r="M4018">
        <v>27.11</v>
      </c>
      <c r="N4018">
        <v>27.11</v>
      </c>
      <c r="O4018">
        <v>27.19</v>
      </c>
      <c r="P4018">
        <v>27.11</v>
      </c>
    </row>
    <row r="4019" spans="1:16" x14ac:dyDescent="0.2">
      <c r="A4019" t="s">
        <v>270</v>
      </c>
      <c r="B4019" t="s">
        <v>202</v>
      </c>
      <c r="C4019" t="s">
        <v>89</v>
      </c>
      <c r="E4019">
        <v>22.3</v>
      </c>
      <c r="F4019">
        <v>22.64</v>
      </c>
      <c r="G4019">
        <v>22.54</v>
      </c>
      <c r="H4019">
        <v>24.42</v>
      </c>
      <c r="I4019">
        <v>34.76</v>
      </c>
      <c r="J4019">
        <v>38.450000000000003</v>
      </c>
      <c r="K4019">
        <v>38.51</v>
      </c>
      <c r="L4019">
        <v>38.25</v>
      </c>
      <c r="M4019">
        <v>37.909999999999997</v>
      </c>
      <c r="N4019">
        <v>40.85</v>
      </c>
      <c r="O4019">
        <v>40.950000000000003</v>
      </c>
      <c r="P4019">
        <v>39.479999999999997</v>
      </c>
    </row>
    <row r="4020" spans="1:16" x14ac:dyDescent="0.2">
      <c r="A4020" t="s">
        <v>270</v>
      </c>
      <c r="B4020" t="s">
        <v>203</v>
      </c>
      <c r="C4020" t="s">
        <v>89</v>
      </c>
      <c r="E4020">
        <v>0</v>
      </c>
      <c r="F4020">
        <v>0</v>
      </c>
      <c r="G4020">
        <v>5.08</v>
      </c>
      <c r="H4020">
        <v>11.32</v>
      </c>
      <c r="I4020">
        <v>17.13</v>
      </c>
      <c r="J4020">
        <v>16.850000000000001</v>
      </c>
      <c r="K4020">
        <v>16.73</v>
      </c>
      <c r="L4020">
        <v>26.58</v>
      </c>
      <c r="M4020">
        <v>30.67</v>
      </c>
      <c r="N4020">
        <v>38.24</v>
      </c>
      <c r="O4020">
        <v>37.85</v>
      </c>
      <c r="P4020">
        <v>64.56</v>
      </c>
    </row>
    <row r="4021" spans="1:16" x14ac:dyDescent="0.2">
      <c r="A4021" t="s">
        <v>270</v>
      </c>
      <c r="B4021" t="s">
        <v>204</v>
      </c>
      <c r="C4021" t="s">
        <v>89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10.78</v>
      </c>
      <c r="N4021">
        <v>10.34</v>
      </c>
      <c r="O4021">
        <v>9.99</v>
      </c>
      <c r="P4021">
        <v>9.3000000000000007</v>
      </c>
    </row>
    <row r="4022" spans="1:16" x14ac:dyDescent="0.2">
      <c r="A4022" t="s">
        <v>270</v>
      </c>
      <c r="B4022" t="s">
        <v>205</v>
      </c>
      <c r="C4022" t="s">
        <v>89</v>
      </c>
      <c r="E4022">
        <v>59.99</v>
      </c>
      <c r="F4022">
        <v>68.8</v>
      </c>
      <c r="G4022">
        <v>75.53</v>
      </c>
      <c r="H4022">
        <v>89.97</v>
      </c>
      <c r="I4022">
        <v>99.34</v>
      </c>
      <c r="J4022">
        <v>119.16</v>
      </c>
      <c r="K4022">
        <v>126.96</v>
      </c>
      <c r="L4022">
        <v>126.42</v>
      </c>
      <c r="M4022">
        <v>123.89</v>
      </c>
      <c r="N4022">
        <v>147.19999999999999</v>
      </c>
      <c r="O4022">
        <v>158.69999999999999</v>
      </c>
      <c r="P4022">
        <v>189.36</v>
      </c>
    </row>
    <row r="4023" spans="1:16" x14ac:dyDescent="0.2">
      <c r="A4023" t="s">
        <v>270</v>
      </c>
      <c r="B4023" t="s">
        <v>206</v>
      </c>
      <c r="C4023" t="s">
        <v>89</v>
      </c>
      <c r="E4023">
        <v>29.54</v>
      </c>
      <c r="F4023">
        <v>31.54</v>
      </c>
      <c r="G4023">
        <v>33.71</v>
      </c>
      <c r="H4023">
        <v>38.340000000000003</v>
      </c>
      <c r="I4023">
        <v>42.89</v>
      </c>
      <c r="J4023">
        <v>47.7</v>
      </c>
      <c r="K4023">
        <v>49.88</v>
      </c>
      <c r="L4023">
        <v>52.14</v>
      </c>
      <c r="M4023">
        <v>54.36</v>
      </c>
      <c r="N4023">
        <v>63.11</v>
      </c>
      <c r="O4023">
        <v>65.56</v>
      </c>
      <c r="P4023">
        <v>76.78</v>
      </c>
    </row>
    <row r="4024" spans="1:16" x14ac:dyDescent="0.2">
      <c r="A4024" t="s">
        <v>270</v>
      </c>
      <c r="B4024" t="s">
        <v>343</v>
      </c>
      <c r="C4024" t="s">
        <v>89</v>
      </c>
      <c r="E4024">
        <v>-2.62</v>
      </c>
      <c r="F4024">
        <v>-3</v>
      </c>
      <c r="G4024">
        <v>-3.33</v>
      </c>
      <c r="H4024">
        <v>-3.43</v>
      </c>
      <c r="I4024">
        <v>-3.8</v>
      </c>
      <c r="J4024">
        <v>-5.78</v>
      </c>
      <c r="K4024">
        <v>-6.92</v>
      </c>
      <c r="L4024">
        <v>-6.98</v>
      </c>
      <c r="M4024">
        <v>-6.88</v>
      </c>
      <c r="N4024">
        <v>-8.7100000000000009</v>
      </c>
      <c r="O4024">
        <v>-9.69</v>
      </c>
      <c r="P4024">
        <v>-13.11</v>
      </c>
    </row>
    <row r="4025" spans="1:16" x14ac:dyDescent="0.2">
      <c r="A4025" t="s">
        <v>270</v>
      </c>
      <c r="B4025" t="s">
        <v>210</v>
      </c>
      <c r="C4025" t="s">
        <v>89</v>
      </c>
      <c r="E4025">
        <v>-0.47</v>
      </c>
      <c r="F4025">
        <v>-0.55000000000000004</v>
      </c>
      <c r="G4025">
        <v>-0.82</v>
      </c>
      <c r="H4025">
        <v>-2.46</v>
      </c>
      <c r="I4025">
        <v>-3.14</v>
      </c>
      <c r="J4025">
        <v>-3.17</v>
      </c>
      <c r="K4025">
        <v>-2.88</v>
      </c>
      <c r="L4025">
        <v>-2.98</v>
      </c>
      <c r="M4025">
        <v>-2.94</v>
      </c>
      <c r="N4025">
        <v>-2.91</v>
      </c>
      <c r="O4025">
        <v>-2.83</v>
      </c>
      <c r="P4025">
        <v>-2.57</v>
      </c>
    </row>
    <row r="4026" spans="1:16" x14ac:dyDescent="0.2">
      <c r="A4026" t="s">
        <v>270</v>
      </c>
      <c r="B4026" t="s">
        <v>211</v>
      </c>
      <c r="C4026" t="s">
        <v>89</v>
      </c>
      <c r="E4026">
        <v>0</v>
      </c>
      <c r="F4026">
        <v>0</v>
      </c>
      <c r="G4026">
        <v>0</v>
      </c>
      <c r="H4026">
        <v>-0.44</v>
      </c>
      <c r="I4026">
        <v>-0.54</v>
      </c>
      <c r="J4026">
        <v>-0.54</v>
      </c>
      <c r="K4026">
        <v>-0.5</v>
      </c>
      <c r="L4026">
        <v>-0.49</v>
      </c>
      <c r="M4026">
        <v>-0.47</v>
      </c>
      <c r="N4026">
        <v>-0.49</v>
      </c>
      <c r="O4026">
        <v>-0.46</v>
      </c>
      <c r="P4026">
        <v>-0.4</v>
      </c>
    </row>
    <row r="4027" spans="1:16" x14ac:dyDescent="0.2">
      <c r="A4027" t="s">
        <v>270</v>
      </c>
      <c r="B4027" t="s">
        <v>212</v>
      </c>
      <c r="C4027" t="s">
        <v>89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</row>
    <row r="4028" spans="1:16" x14ac:dyDescent="0.2">
      <c r="A4028" t="s">
        <v>270</v>
      </c>
      <c r="B4028" t="s">
        <v>213</v>
      </c>
      <c r="C4028" t="s">
        <v>89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</row>
    <row r="4029" spans="1:16" x14ac:dyDescent="0.2">
      <c r="A4029" t="s">
        <v>270</v>
      </c>
      <c r="B4029" t="s">
        <v>344</v>
      </c>
      <c r="C4029" t="s">
        <v>89</v>
      </c>
      <c r="E4029">
        <v>12.16</v>
      </c>
      <c r="F4029">
        <v>12.47</v>
      </c>
      <c r="G4029">
        <v>17.82</v>
      </c>
      <c r="H4029">
        <v>13.61</v>
      </c>
      <c r="I4029">
        <v>13.49</v>
      </c>
      <c r="J4029">
        <v>15.14</v>
      </c>
      <c r="K4029">
        <v>15.28</v>
      </c>
      <c r="L4029">
        <v>16.920000000000002</v>
      </c>
      <c r="M4029">
        <v>18.97</v>
      </c>
      <c r="N4029">
        <v>23.33</v>
      </c>
      <c r="O4029">
        <v>21.4</v>
      </c>
      <c r="P4029">
        <v>14.79</v>
      </c>
    </row>
    <row r="4030" spans="1:16" x14ac:dyDescent="0.2">
      <c r="A4030" t="s">
        <v>270</v>
      </c>
      <c r="B4030" t="s">
        <v>345</v>
      </c>
      <c r="C4030" t="s">
        <v>89</v>
      </c>
      <c r="E4030">
        <v>-2.89</v>
      </c>
      <c r="F4030">
        <v>-1.41</v>
      </c>
      <c r="G4030">
        <v>-4.54</v>
      </c>
      <c r="H4030">
        <v>-5.55</v>
      </c>
      <c r="I4030">
        <v>-7.58</v>
      </c>
      <c r="J4030">
        <v>-7.63</v>
      </c>
      <c r="K4030">
        <v>-5.45</v>
      </c>
      <c r="L4030">
        <v>-6.33</v>
      </c>
      <c r="M4030">
        <v>-7.63</v>
      </c>
      <c r="N4030">
        <v>-7.87</v>
      </c>
      <c r="O4030">
        <v>-7.21</v>
      </c>
      <c r="P4030">
        <v>-14.54</v>
      </c>
    </row>
    <row r="4031" spans="1:16" x14ac:dyDescent="0.2">
      <c r="A4031" t="s">
        <v>270</v>
      </c>
      <c r="B4031" t="s">
        <v>272</v>
      </c>
      <c r="C4031" t="s">
        <v>89</v>
      </c>
      <c r="E4031">
        <v>0.24</v>
      </c>
      <c r="F4031">
        <v>0.23</v>
      </c>
      <c r="G4031">
        <v>2.58</v>
      </c>
      <c r="H4031">
        <v>4.1500000000000004</v>
      </c>
      <c r="I4031">
        <v>11.01</v>
      </c>
      <c r="J4031">
        <v>14.64</v>
      </c>
      <c r="K4031">
        <v>14.03</v>
      </c>
      <c r="L4031">
        <v>15.84</v>
      </c>
      <c r="M4031">
        <v>20.32</v>
      </c>
      <c r="N4031">
        <v>29.37</v>
      </c>
      <c r="O4031">
        <v>34.39</v>
      </c>
      <c r="P4031">
        <v>76.72</v>
      </c>
    </row>
    <row r="4032" spans="1:16" x14ac:dyDescent="0.2">
      <c r="A4032" t="s">
        <v>270</v>
      </c>
      <c r="B4032" t="s">
        <v>346</v>
      </c>
      <c r="C4032" t="s">
        <v>89</v>
      </c>
      <c r="E4032">
        <v>9.27</v>
      </c>
      <c r="F4032">
        <v>11.06</v>
      </c>
      <c r="G4032">
        <v>13.29</v>
      </c>
      <c r="H4032">
        <v>8.06</v>
      </c>
      <c r="I4032">
        <v>5.91</v>
      </c>
      <c r="J4032">
        <v>7.5</v>
      </c>
      <c r="K4032">
        <v>9.83</v>
      </c>
      <c r="L4032">
        <v>10.59</v>
      </c>
      <c r="M4032">
        <v>11.34</v>
      </c>
      <c r="N4032">
        <v>15.46</v>
      </c>
      <c r="O4032">
        <v>14.19</v>
      </c>
      <c r="P4032">
        <v>0.26</v>
      </c>
    </row>
    <row r="4033" spans="1:16" x14ac:dyDescent="0.2">
      <c r="A4033" t="s">
        <v>270</v>
      </c>
      <c r="B4033" t="s">
        <v>347</v>
      </c>
      <c r="C4033" t="s">
        <v>89</v>
      </c>
      <c r="E4033">
        <v>253.67</v>
      </c>
      <c r="F4033">
        <v>256.48</v>
      </c>
      <c r="G4033">
        <v>265.58</v>
      </c>
      <c r="H4033">
        <v>282.31</v>
      </c>
      <c r="I4033">
        <v>302.02</v>
      </c>
      <c r="J4033">
        <v>323.8</v>
      </c>
      <c r="K4033">
        <v>331.95</v>
      </c>
      <c r="L4033">
        <v>343.87</v>
      </c>
      <c r="M4033">
        <v>356.33</v>
      </c>
      <c r="N4033">
        <v>396.34</v>
      </c>
      <c r="O4033">
        <v>407.81</v>
      </c>
      <c r="P4033">
        <v>453.11</v>
      </c>
    </row>
    <row r="4034" spans="1:16" x14ac:dyDescent="0.2">
      <c r="A4034" t="s">
        <v>272</v>
      </c>
      <c r="B4034" t="s">
        <v>202</v>
      </c>
      <c r="C4034" t="s">
        <v>89</v>
      </c>
      <c r="E4034">
        <v>0.01</v>
      </c>
      <c r="F4034">
        <v>0.02</v>
      </c>
      <c r="G4034">
        <v>0.13</v>
      </c>
      <c r="H4034">
        <v>0.4</v>
      </c>
      <c r="I4034">
        <v>2.0499999999999998</v>
      </c>
      <c r="J4034">
        <v>3.06</v>
      </c>
      <c r="K4034">
        <v>2.88</v>
      </c>
      <c r="L4034">
        <v>3.14</v>
      </c>
      <c r="M4034">
        <v>3.48</v>
      </c>
      <c r="N4034">
        <v>4.16</v>
      </c>
      <c r="O4034">
        <v>4.18</v>
      </c>
      <c r="P4034">
        <v>5.53</v>
      </c>
    </row>
    <row r="4035" spans="1:16" x14ac:dyDescent="0.2">
      <c r="A4035" t="s">
        <v>272</v>
      </c>
      <c r="B4035" t="s">
        <v>203</v>
      </c>
      <c r="C4035" t="s">
        <v>89</v>
      </c>
      <c r="E4035">
        <v>0</v>
      </c>
      <c r="F4035">
        <v>0</v>
      </c>
      <c r="G4035">
        <v>0.3</v>
      </c>
      <c r="H4035">
        <v>0.57999999999999996</v>
      </c>
      <c r="I4035">
        <v>1.23</v>
      </c>
      <c r="J4035">
        <v>1.55</v>
      </c>
      <c r="K4035">
        <v>1.63</v>
      </c>
      <c r="L4035">
        <v>2.65</v>
      </c>
      <c r="M4035">
        <v>2.89</v>
      </c>
      <c r="N4035">
        <v>3.97</v>
      </c>
      <c r="O4035">
        <v>4.47</v>
      </c>
      <c r="P4035">
        <v>8.77</v>
      </c>
    </row>
    <row r="4036" spans="1:16" x14ac:dyDescent="0.2">
      <c r="A4036" t="s">
        <v>272</v>
      </c>
      <c r="B4036" t="s">
        <v>204</v>
      </c>
      <c r="C4036" t="s">
        <v>89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1.36</v>
      </c>
      <c r="N4036">
        <v>1.8</v>
      </c>
      <c r="O4036">
        <v>2.1800000000000002</v>
      </c>
      <c r="P4036">
        <v>2.83</v>
      </c>
    </row>
    <row r="4037" spans="1:16" x14ac:dyDescent="0.2">
      <c r="A4037" t="s">
        <v>272</v>
      </c>
      <c r="B4037" t="s">
        <v>205</v>
      </c>
      <c r="C4037" t="s">
        <v>89</v>
      </c>
      <c r="E4037">
        <v>0.23</v>
      </c>
      <c r="F4037">
        <v>0.21</v>
      </c>
      <c r="G4037">
        <v>2.16</v>
      </c>
      <c r="H4037">
        <v>3.17</v>
      </c>
      <c r="I4037">
        <v>7.73</v>
      </c>
      <c r="J4037">
        <v>10.029999999999999</v>
      </c>
      <c r="K4037">
        <v>9.52</v>
      </c>
      <c r="L4037">
        <v>10.06</v>
      </c>
      <c r="M4037">
        <v>12.59</v>
      </c>
      <c r="N4037">
        <v>19.440000000000001</v>
      </c>
      <c r="O4037">
        <v>23.55</v>
      </c>
      <c r="P4037">
        <v>59.58</v>
      </c>
    </row>
    <row r="4038" spans="1:16" x14ac:dyDescent="0.2">
      <c r="A4038" t="s">
        <v>259</v>
      </c>
      <c r="B4038" t="s">
        <v>348</v>
      </c>
      <c r="C4038" t="s">
        <v>89</v>
      </c>
      <c r="E4038">
        <v>0.91</v>
      </c>
      <c r="F4038">
        <v>0.86</v>
      </c>
      <c r="G4038">
        <v>1.21</v>
      </c>
      <c r="H4038">
        <v>1.49</v>
      </c>
      <c r="I4038">
        <v>1.35</v>
      </c>
      <c r="J4038">
        <v>0.94</v>
      </c>
      <c r="K4038">
        <v>0.57999999999999996</v>
      </c>
      <c r="L4038">
        <v>0.56000000000000005</v>
      </c>
      <c r="M4038">
        <v>1.26</v>
      </c>
      <c r="N4038">
        <v>1.1499999999999999</v>
      </c>
      <c r="O4038">
        <v>1.17</v>
      </c>
      <c r="P4038">
        <v>4.9800000000000004</v>
      </c>
    </row>
    <row r="4039" spans="1:16" x14ac:dyDescent="0.2">
      <c r="A4039" t="s">
        <v>259</v>
      </c>
      <c r="B4039" t="s">
        <v>261</v>
      </c>
      <c r="C4039" t="s">
        <v>89</v>
      </c>
      <c r="D4039">
        <v>979166</v>
      </c>
      <c r="E4039">
        <v>48660</v>
      </c>
      <c r="F4039">
        <v>51184</v>
      </c>
      <c r="G4039">
        <v>49340</v>
      </c>
      <c r="H4039">
        <v>51184</v>
      </c>
      <c r="I4039">
        <v>54009</v>
      </c>
      <c r="J4039">
        <v>55551</v>
      </c>
      <c r="K4039">
        <v>58679</v>
      </c>
      <c r="L4039">
        <v>57452</v>
      </c>
      <c r="M4039">
        <v>57839</v>
      </c>
      <c r="N4039">
        <v>61976</v>
      </c>
      <c r="O4039">
        <v>63345</v>
      </c>
      <c r="P4039">
        <v>69229</v>
      </c>
    </row>
    <row r="4040" spans="1:16" x14ac:dyDescent="0.2">
      <c r="A4040" t="s">
        <v>259</v>
      </c>
      <c r="B4040" t="s">
        <v>178</v>
      </c>
      <c r="C4040" t="s">
        <v>89</v>
      </c>
      <c r="D4040">
        <v>915622</v>
      </c>
      <c r="E4040">
        <v>46442</v>
      </c>
      <c r="F4040">
        <v>48908</v>
      </c>
      <c r="G4040">
        <v>46934</v>
      </c>
      <c r="H4040">
        <v>48358</v>
      </c>
      <c r="I4040">
        <v>50768</v>
      </c>
      <c r="J4040">
        <v>51920</v>
      </c>
      <c r="K4040">
        <v>54881</v>
      </c>
      <c r="L4040">
        <v>53507</v>
      </c>
      <c r="M4040">
        <v>53767</v>
      </c>
      <c r="N4040">
        <v>57716</v>
      </c>
      <c r="O4040">
        <v>58954</v>
      </c>
      <c r="P4040">
        <v>64199</v>
      </c>
    </row>
    <row r="4041" spans="1:16" x14ac:dyDescent="0.2">
      <c r="A4041" t="s">
        <v>259</v>
      </c>
      <c r="B4041" t="s">
        <v>349</v>
      </c>
      <c r="C4041" t="s">
        <v>89</v>
      </c>
      <c r="E4041">
        <v>0</v>
      </c>
      <c r="F4041">
        <v>0</v>
      </c>
      <c r="G4041">
        <v>0</v>
      </c>
      <c r="H4041">
        <v>21</v>
      </c>
      <c r="I4041">
        <v>36</v>
      </c>
      <c r="J4041">
        <v>36</v>
      </c>
      <c r="K4041">
        <v>36</v>
      </c>
      <c r="L4041">
        <v>36</v>
      </c>
      <c r="M4041">
        <v>56</v>
      </c>
      <c r="N4041">
        <v>129</v>
      </c>
      <c r="O4041">
        <v>135</v>
      </c>
      <c r="P4041">
        <v>968</v>
      </c>
    </row>
    <row r="4042" spans="1:16" x14ac:dyDescent="0.2">
      <c r="A4042" t="s">
        <v>350</v>
      </c>
      <c r="B4042" t="s">
        <v>193</v>
      </c>
      <c r="C4042" t="s">
        <v>89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</row>
    <row r="4043" spans="1:16" x14ac:dyDescent="0.2">
      <c r="A4043" t="s">
        <v>350</v>
      </c>
      <c r="B4043" t="s">
        <v>351</v>
      </c>
      <c r="C4043" t="s">
        <v>89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</row>
    <row r="4044" spans="1:16" x14ac:dyDescent="0.2">
      <c r="A4044" t="s">
        <v>350</v>
      </c>
      <c r="B4044" t="s">
        <v>352</v>
      </c>
      <c r="C4044" t="s">
        <v>89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</row>
    <row r="4045" spans="1:16" x14ac:dyDescent="0.2">
      <c r="A4045" t="s">
        <v>350</v>
      </c>
      <c r="B4045" t="s">
        <v>195</v>
      </c>
      <c r="C4045" t="s">
        <v>89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 x14ac:dyDescent="0.2">
      <c r="A4046" t="s">
        <v>350</v>
      </c>
      <c r="B4046" t="s">
        <v>196</v>
      </c>
      <c r="C4046" t="s">
        <v>89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 x14ac:dyDescent="0.2">
      <c r="A4047" t="s">
        <v>350</v>
      </c>
      <c r="B4047" t="s">
        <v>197</v>
      </c>
      <c r="C4047" t="s">
        <v>89</v>
      </c>
      <c r="E4047">
        <v>0</v>
      </c>
      <c r="F4047">
        <v>0</v>
      </c>
      <c r="G4047">
        <v>227</v>
      </c>
      <c r="H4047">
        <v>766</v>
      </c>
      <c r="I4047">
        <v>1364</v>
      </c>
      <c r="J4047">
        <v>1364</v>
      </c>
      <c r="K4047">
        <v>1364</v>
      </c>
      <c r="L4047">
        <v>1655</v>
      </c>
      <c r="M4047">
        <v>1694</v>
      </c>
      <c r="N4047">
        <v>2042</v>
      </c>
      <c r="O4047">
        <v>2042</v>
      </c>
      <c r="P4047">
        <v>2042</v>
      </c>
    </row>
    <row r="4048" spans="1:16" x14ac:dyDescent="0.2">
      <c r="A4048" t="s">
        <v>350</v>
      </c>
      <c r="B4048" t="s">
        <v>198</v>
      </c>
      <c r="C4048" t="s">
        <v>89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</row>
    <row r="4049" spans="1:16" x14ac:dyDescent="0.2">
      <c r="A4049" t="s">
        <v>350</v>
      </c>
      <c r="B4049" t="s">
        <v>199</v>
      </c>
      <c r="C4049" t="s">
        <v>89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</row>
    <row r="4050" spans="1:16" x14ac:dyDescent="0.2">
      <c r="A4050" t="s">
        <v>350</v>
      </c>
      <c r="B4050" t="s">
        <v>200</v>
      </c>
      <c r="C4050" t="s">
        <v>89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</row>
    <row r="4051" spans="1:16" x14ac:dyDescent="0.2">
      <c r="A4051" t="s">
        <v>350</v>
      </c>
      <c r="B4051" t="s">
        <v>201</v>
      </c>
      <c r="C4051" t="s">
        <v>89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</row>
    <row r="4052" spans="1:16" x14ac:dyDescent="0.2">
      <c r="A4052" t="s">
        <v>350</v>
      </c>
      <c r="B4052" t="s">
        <v>202</v>
      </c>
      <c r="C4052" t="s">
        <v>89</v>
      </c>
      <c r="E4052">
        <v>42</v>
      </c>
      <c r="F4052">
        <v>54</v>
      </c>
      <c r="G4052">
        <v>54</v>
      </c>
      <c r="H4052">
        <v>144</v>
      </c>
      <c r="I4052">
        <v>773</v>
      </c>
      <c r="J4052">
        <v>980</v>
      </c>
      <c r="K4052">
        <v>980</v>
      </c>
      <c r="L4052">
        <v>980</v>
      </c>
      <c r="M4052">
        <v>980</v>
      </c>
      <c r="N4052">
        <v>1132</v>
      </c>
      <c r="O4052">
        <v>1132</v>
      </c>
      <c r="P4052">
        <v>1132</v>
      </c>
    </row>
    <row r="4053" spans="1:16" x14ac:dyDescent="0.2">
      <c r="A4053" t="s">
        <v>350</v>
      </c>
      <c r="B4053" t="s">
        <v>203</v>
      </c>
      <c r="C4053" t="s">
        <v>89</v>
      </c>
      <c r="E4053">
        <v>0</v>
      </c>
      <c r="F4053">
        <v>0</v>
      </c>
      <c r="G4053">
        <v>268</v>
      </c>
      <c r="H4053">
        <v>582</v>
      </c>
      <c r="I4053">
        <v>872</v>
      </c>
      <c r="J4053">
        <v>872</v>
      </c>
      <c r="K4053">
        <v>872</v>
      </c>
      <c r="L4053">
        <v>1334</v>
      </c>
      <c r="M4053">
        <v>1549</v>
      </c>
      <c r="N4053">
        <v>1970</v>
      </c>
      <c r="O4053">
        <v>1970</v>
      </c>
      <c r="P4053">
        <v>3438</v>
      </c>
    </row>
    <row r="4054" spans="1:16" x14ac:dyDescent="0.2">
      <c r="A4054" t="s">
        <v>350</v>
      </c>
      <c r="B4054" t="s">
        <v>204</v>
      </c>
      <c r="C4054" t="s">
        <v>89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 x14ac:dyDescent="0.2">
      <c r="A4055" t="s">
        <v>350</v>
      </c>
      <c r="B4055" t="s">
        <v>205</v>
      </c>
      <c r="C4055" t="s">
        <v>89</v>
      </c>
      <c r="E4055">
        <v>246</v>
      </c>
      <c r="F4055">
        <v>511</v>
      </c>
      <c r="G4055">
        <v>764</v>
      </c>
      <c r="H4055">
        <v>1194</v>
      </c>
      <c r="I4055">
        <v>1599</v>
      </c>
      <c r="J4055">
        <v>2158</v>
      </c>
      <c r="K4055">
        <v>2346</v>
      </c>
      <c r="L4055">
        <v>2346</v>
      </c>
      <c r="M4055">
        <v>2346</v>
      </c>
      <c r="N4055">
        <v>2905</v>
      </c>
      <c r="O4055">
        <v>3184</v>
      </c>
      <c r="P4055">
        <v>4160</v>
      </c>
    </row>
    <row r="4056" spans="1:16" x14ac:dyDescent="0.2">
      <c r="A4056" t="s">
        <v>350</v>
      </c>
      <c r="B4056" t="s">
        <v>206</v>
      </c>
      <c r="C4056" t="s">
        <v>89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</row>
    <row r="4057" spans="1:16" x14ac:dyDescent="0.2">
      <c r="A4057" t="s">
        <v>350</v>
      </c>
      <c r="B4057" t="s">
        <v>207</v>
      </c>
      <c r="C4057" t="s">
        <v>89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 x14ac:dyDescent="0.2">
      <c r="A4058" t="s">
        <v>350</v>
      </c>
      <c r="B4058" t="s">
        <v>208</v>
      </c>
      <c r="C4058" t="s">
        <v>89</v>
      </c>
      <c r="E4058">
        <v>724</v>
      </c>
      <c r="F4058">
        <v>871</v>
      </c>
      <c r="G4058">
        <v>984</v>
      </c>
      <c r="H4058">
        <v>984</v>
      </c>
      <c r="I4058">
        <v>984</v>
      </c>
      <c r="J4058">
        <v>984</v>
      </c>
      <c r="K4058">
        <v>984</v>
      </c>
      <c r="L4058">
        <v>984</v>
      </c>
      <c r="M4058">
        <v>984</v>
      </c>
      <c r="N4058">
        <v>984</v>
      </c>
      <c r="O4058">
        <v>984</v>
      </c>
      <c r="P4058">
        <v>984</v>
      </c>
    </row>
    <row r="4059" spans="1:16" x14ac:dyDescent="0.2">
      <c r="A4059" t="s">
        <v>350</v>
      </c>
      <c r="B4059" t="s">
        <v>209</v>
      </c>
      <c r="C4059" t="s">
        <v>89</v>
      </c>
      <c r="E4059">
        <v>0</v>
      </c>
      <c r="F4059">
        <v>0</v>
      </c>
      <c r="G4059">
        <v>0</v>
      </c>
      <c r="H4059">
        <v>0</v>
      </c>
      <c r="I4059">
        <v>190</v>
      </c>
      <c r="J4059">
        <v>1192</v>
      </c>
      <c r="K4059">
        <v>1780</v>
      </c>
      <c r="L4059">
        <v>1780</v>
      </c>
      <c r="M4059">
        <v>1780</v>
      </c>
      <c r="N4059">
        <v>2607</v>
      </c>
      <c r="O4059">
        <v>2975</v>
      </c>
      <c r="P4059">
        <v>4707</v>
      </c>
    </row>
    <row r="4060" spans="1:16" x14ac:dyDescent="0.2">
      <c r="A4060" t="s">
        <v>350</v>
      </c>
      <c r="B4060" t="s">
        <v>210</v>
      </c>
      <c r="C4060" t="s">
        <v>89</v>
      </c>
      <c r="E4060">
        <v>0</v>
      </c>
      <c r="F4060">
        <v>0</v>
      </c>
      <c r="G4060">
        <v>0</v>
      </c>
      <c r="H4060">
        <v>480</v>
      </c>
      <c r="I4060">
        <v>593</v>
      </c>
      <c r="J4060">
        <v>593</v>
      </c>
      <c r="K4060">
        <v>593</v>
      </c>
      <c r="L4060">
        <v>593</v>
      </c>
      <c r="M4060">
        <v>593</v>
      </c>
      <c r="N4060">
        <v>593</v>
      </c>
      <c r="O4060">
        <v>593</v>
      </c>
      <c r="P4060">
        <v>593</v>
      </c>
    </row>
    <row r="4061" spans="1:16" x14ac:dyDescent="0.2">
      <c r="A4061" t="s">
        <v>350</v>
      </c>
      <c r="B4061" t="s">
        <v>211</v>
      </c>
      <c r="C4061" t="s">
        <v>89</v>
      </c>
      <c r="E4061">
        <v>0</v>
      </c>
      <c r="F4061">
        <v>0</v>
      </c>
      <c r="G4061">
        <v>0</v>
      </c>
      <c r="H4061">
        <v>92</v>
      </c>
      <c r="I4061">
        <v>92</v>
      </c>
      <c r="J4061">
        <v>92</v>
      </c>
      <c r="K4061">
        <v>92</v>
      </c>
      <c r="L4061">
        <v>92</v>
      </c>
      <c r="M4061">
        <v>92</v>
      </c>
      <c r="N4061">
        <v>92</v>
      </c>
      <c r="O4061">
        <v>92</v>
      </c>
      <c r="P4061">
        <v>92</v>
      </c>
    </row>
    <row r="4062" spans="1:16" x14ac:dyDescent="0.2">
      <c r="A4062" t="s">
        <v>350</v>
      </c>
      <c r="B4062" t="s">
        <v>212</v>
      </c>
      <c r="C4062" t="s">
        <v>89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</row>
    <row r="4063" spans="1:16" x14ac:dyDescent="0.2">
      <c r="A4063" t="s">
        <v>350</v>
      </c>
      <c r="B4063" t="s">
        <v>213</v>
      </c>
      <c r="C4063" t="s">
        <v>89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</row>
    <row r="4064" spans="1:16" x14ac:dyDescent="0.2">
      <c r="A4064" t="s">
        <v>350</v>
      </c>
      <c r="B4064" t="s">
        <v>342</v>
      </c>
      <c r="C4064" t="s">
        <v>89</v>
      </c>
      <c r="E4064">
        <v>1011</v>
      </c>
      <c r="F4064">
        <v>1436</v>
      </c>
      <c r="G4064">
        <v>2297</v>
      </c>
      <c r="H4064">
        <v>4241</v>
      </c>
      <c r="I4064">
        <v>6466</v>
      </c>
      <c r="J4064">
        <v>8236</v>
      </c>
      <c r="K4064">
        <v>9012</v>
      </c>
      <c r="L4064">
        <v>9765</v>
      </c>
      <c r="M4064">
        <v>10019</v>
      </c>
      <c r="N4064">
        <v>12326</v>
      </c>
      <c r="O4064">
        <v>12971</v>
      </c>
      <c r="P4064">
        <v>17148</v>
      </c>
    </row>
    <row r="4065" spans="1:17" x14ac:dyDescent="0.2">
      <c r="A4065" t="s">
        <v>230</v>
      </c>
      <c r="B4065" t="s">
        <v>353</v>
      </c>
      <c r="C4065" t="s">
        <v>89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1</v>
      </c>
      <c r="Q4065">
        <v>10360</v>
      </c>
    </row>
    <row r="4066" spans="1:17" x14ac:dyDescent="0.2">
      <c r="A4066" t="s">
        <v>230</v>
      </c>
      <c r="B4066" t="s">
        <v>354</v>
      </c>
      <c r="C4066" t="s">
        <v>89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1</v>
      </c>
      <c r="Q4066">
        <v>11010</v>
      </c>
    </row>
    <row r="4067" spans="1:17" x14ac:dyDescent="0.2">
      <c r="A4067" t="s">
        <v>230</v>
      </c>
      <c r="B4067" t="s">
        <v>355</v>
      </c>
      <c r="C4067" t="s">
        <v>89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1</v>
      </c>
      <c r="Q4067">
        <v>2680</v>
      </c>
    </row>
    <row r="4068" spans="1:17" x14ac:dyDescent="0.2">
      <c r="A4068" t="s">
        <v>230</v>
      </c>
      <c r="B4068" t="s">
        <v>356</v>
      </c>
      <c r="C4068" t="s">
        <v>89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0.62</v>
      </c>
      <c r="L4068">
        <v>0.62</v>
      </c>
      <c r="M4068">
        <v>0.62</v>
      </c>
      <c r="N4068">
        <v>0.62</v>
      </c>
      <c r="O4068">
        <v>0.62</v>
      </c>
      <c r="P4068">
        <v>1</v>
      </c>
      <c r="Q4068">
        <v>4875</v>
      </c>
    </row>
    <row r="4069" spans="1:17" x14ac:dyDescent="0.2">
      <c r="A4069" t="s">
        <v>340</v>
      </c>
      <c r="B4069" t="s">
        <v>193</v>
      </c>
      <c r="C4069" t="s">
        <v>95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</row>
    <row r="4070" spans="1:17" x14ac:dyDescent="0.2">
      <c r="A4070" t="s">
        <v>340</v>
      </c>
      <c r="B4070" t="s">
        <v>194</v>
      </c>
      <c r="C4070" t="s">
        <v>95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</row>
    <row r="4071" spans="1:17" x14ac:dyDescent="0.2">
      <c r="A4071" t="s">
        <v>340</v>
      </c>
      <c r="B4071" t="s">
        <v>195</v>
      </c>
      <c r="C4071" t="s">
        <v>95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</row>
    <row r="4072" spans="1:17" x14ac:dyDescent="0.2">
      <c r="A4072" t="s">
        <v>340</v>
      </c>
      <c r="B4072" t="s">
        <v>196</v>
      </c>
      <c r="C4072" t="s">
        <v>95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</row>
    <row r="4073" spans="1:17" x14ac:dyDescent="0.2">
      <c r="A4073" t="s">
        <v>340</v>
      </c>
      <c r="B4073" t="s">
        <v>197</v>
      </c>
      <c r="C4073" t="s">
        <v>95</v>
      </c>
      <c r="E4073">
        <v>0</v>
      </c>
      <c r="F4073">
        <v>0</v>
      </c>
      <c r="G4073">
        <v>0.56999999999999995</v>
      </c>
      <c r="H4073">
        <v>1.38</v>
      </c>
      <c r="I4073">
        <v>2.6</v>
      </c>
      <c r="J4073">
        <v>2.6</v>
      </c>
      <c r="K4073">
        <v>2.6</v>
      </c>
      <c r="L4073">
        <v>3.47</v>
      </c>
      <c r="M4073">
        <v>3.47</v>
      </c>
      <c r="N4073">
        <v>3.93</v>
      </c>
      <c r="O4073">
        <v>3.93</v>
      </c>
      <c r="P4073">
        <v>3.93</v>
      </c>
    </row>
    <row r="4074" spans="1:17" x14ac:dyDescent="0.2">
      <c r="A4074" t="s">
        <v>340</v>
      </c>
      <c r="B4074" t="s">
        <v>198</v>
      </c>
      <c r="C4074" t="s">
        <v>95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</row>
    <row r="4075" spans="1:17" x14ac:dyDescent="0.2">
      <c r="A4075" t="s">
        <v>340</v>
      </c>
      <c r="B4075" t="s">
        <v>199</v>
      </c>
      <c r="C4075" t="s">
        <v>95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</row>
    <row r="4076" spans="1:17" x14ac:dyDescent="0.2">
      <c r="A4076" t="s">
        <v>340</v>
      </c>
      <c r="B4076" t="s">
        <v>200</v>
      </c>
      <c r="C4076" t="s">
        <v>95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</row>
    <row r="4077" spans="1:17" x14ac:dyDescent="0.2">
      <c r="A4077" t="s">
        <v>340</v>
      </c>
      <c r="B4077" t="s">
        <v>201</v>
      </c>
      <c r="C4077" t="s">
        <v>95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</row>
    <row r="4078" spans="1:17" x14ac:dyDescent="0.2">
      <c r="A4078" t="s">
        <v>340</v>
      </c>
      <c r="B4078" t="s">
        <v>202</v>
      </c>
      <c r="C4078" t="s">
        <v>95</v>
      </c>
      <c r="E4078">
        <v>0.31</v>
      </c>
      <c r="F4078">
        <v>0.4</v>
      </c>
      <c r="G4078">
        <v>0.4</v>
      </c>
      <c r="H4078">
        <v>0.52</v>
      </c>
      <c r="I4078">
        <v>6.55</v>
      </c>
      <c r="J4078">
        <v>8.49</v>
      </c>
      <c r="K4078">
        <v>8.49</v>
      </c>
      <c r="L4078">
        <v>8.49</v>
      </c>
      <c r="M4078">
        <v>8.49</v>
      </c>
      <c r="N4078">
        <v>8.49</v>
      </c>
      <c r="O4078">
        <v>8.49</v>
      </c>
      <c r="P4078">
        <v>9.1300000000000008</v>
      </c>
    </row>
    <row r="4079" spans="1:17" x14ac:dyDescent="0.2">
      <c r="A4079" t="s">
        <v>340</v>
      </c>
      <c r="B4079" t="s">
        <v>203</v>
      </c>
      <c r="C4079" t="s">
        <v>95</v>
      </c>
      <c r="E4079">
        <v>0</v>
      </c>
      <c r="F4079">
        <v>0</v>
      </c>
      <c r="G4079">
        <v>1.32</v>
      </c>
      <c r="H4079">
        <v>2.82</v>
      </c>
      <c r="I4079">
        <v>4.32</v>
      </c>
      <c r="J4079">
        <v>4.32</v>
      </c>
      <c r="K4079">
        <v>4.32</v>
      </c>
      <c r="L4079">
        <v>5.55</v>
      </c>
      <c r="M4079">
        <v>6.55</v>
      </c>
      <c r="N4079">
        <v>8.5500000000000007</v>
      </c>
      <c r="O4079">
        <v>8.5500000000000007</v>
      </c>
      <c r="P4079">
        <v>10.48</v>
      </c>
    </row>
    <row r="4080" spans="1:17" x14ac:dyDescent="0.2">
      <c r="A4080" t="s">
        <v>340</v>
      </c>
      <c r="B4080" t="s">
        <v>204</v>
      </c>
      <c r="C4080" t="s">
        <v>95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3</v>
      </c>
      <c r="N4080">
        <v>3</v>
      </c>
      <c r="O4080">
        <v>3</v>
      </c>
      <c r="P4080">
        <v>3</v>
      </c>
    </row>
    <row r="4081" spans="1:16" x14ac:dyDescent="0.2">
      <c r="A4081" t="s">
        <v>340</v>
      </c>
      <c r="B4081" t="s">
        <v>205</v>
      </c>
      <c r="C4081" t="s">
        <v>95</v>
      </c>
      <c r="E4081">
        <v>3</v>
      </c>
      <c r="F4081">
        <v>6</v>
      </c>
      <c r="G4081">
        <v>9</v>
      </c>
      <c r="H4081">
        <v>11.87</v>
      </c>
      <c r="I4081">
        <v>11.87</v>
      </c>
      <c r="J4081">
        <v>18.440000000000001</v>
      </c>
      <c r="K4081">
        <v>19.36</v>
      </c>
      <c r="L4081">
        <v>19.36</v>
      </c>
      <c r="M4081">
        <v>19.36</v>
      </c>
      <c r="N4081">
        <v>25.66</v>
      </c>
      <c r="O4081">
        <v>30.89</v>
      </c>
      <c r="P4081">
        <v>55.05</v>
      </c>
    </row>
    <row r="4082" spans="1:16" x14ac:dyDescent="0.2">
      <c r="A4082" t="s">
        <v>340</v>
      </c>
      <c r="B4082" t="s">
        <v>206</v>
      </c>
      <c r="C4082" t="s">
        <v>95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</row>
    <row r="4083" spans="1:16" x14ac:dyDescent="0.2">
      <c r="A4083" t="s">
        <v>340</v>
      </c>
      <c r="B4083" t="s">
        <v>207</v>
      </c>
      <c r="C4083" t="s">
        <v>95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</row>
    <row r="4084" spans="1:16" x14ac:dyDescent="0.2">
      <c r="A4084" t="s">
        <v>340</v>
      </c>
      <c r="B4084" t="s">
        <v>208</v>
      </c>
      <c r="C4084" t="s">
        <v>95</v>
      </c>
      <c r="E4084">
        <v>4.05</v>
      </c>
      <c r="F4084">
        <v>4.38</v>
      </c>
      <c r="G4084">
        <v>5.22</v>
      </c>
      <c r="H4084">
        <v>5.76</v>
      </c>
      <c r="I4084">
        <v>5.76</v>
      </c>
      <c r="J4084">
        <v>5.76</v>
      </c>
      <c r="K4084">
        <v>7.86</v>
      </c>
      <c r="L4084">
        <v>7.86</v>
      </c>
      <c r="M4084">
        <v>7.86</v>
      </c>
      <c r="N4084">
        <v>13.23</v>
      </c>
      <c r="O4084">
        <v>13.23</v>
      </c>
      <c r="P4084">
        <v>13.23</v>
      </c>
    </row>
    <row r="4085" spans="1:16" x14ac:dyDescent="0.2">
      <c r="A4085" t="s">
        <v>340</v>
      </c>
      <c r="B4085" t="s">
        <v>209</v>
      </c>
      <c r="C4085" t="s">
        <v>95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1.28</v>
      </c>
      <c r="K4085">
        <v>2.21</v>
      </c>
      <c r="L4085">
        <v>2.21</v>
      </c>
      <c r="M4085">
        <v>2.21</v>
      </c>
      <c r="N4085">
        <v>3.95</v>
      </c>
      <c r="O4085">
        <v>5.72</v>
      </c>
      <c r="P4085">
        <v>17.989999999999998</v>
      </c>
    </row>
    <row r="4086" spans="1:16" x14ac:dyDescent="0.2">
      <c r="A4086" t="s">
        <v>340</v>
      </c>
      <c r="B4086" t="s">
        <v>210</v>
      </c>
      <c r="C4086" t="s">
        <v>95</v>
      </c>
      <c r="E4086">
        <v>0</v>
      </c>
      <c r="F4086">
        <v>0</v>
      </c>
      <c r="G4086">
        <v>0</v>
      </c>
      <c r="H4086">
        <v>2.12</v>
      </c>
      <c r="I4086">
        <v>2.12</v>
      </c>
      <c r="J4086">
        <v>2.62</v>
      </c>
      <c r="K4086">
        <v>2.62</v>
      </c>
      <c r="L4086">
        <v>2.62</v>
      </c>
      <c r="M4086">
        <v>2.62</v>
      </c>
      <c r="N4086">
        <v>2.62</v>
      </c>
      <c r="O4086">
        <v>2.62</v>
      </c>
      <c r="P4086">
        <v>2.62</v>
      </c>
    </row>
    <row r="4087" spans="1:16" x14ac:dyDescent="0.2">
      <c r="A4087" t="s">
        <v>340</v>
      </c>
      <c r="B4087" t="s">
        <v>211</v>
      </c>
      <c r="C4087" t="s">
        <v>95</v>
      </c>
      <c r="E4087">
        <v>0</v>
      </c>
      <c r="F4087">
        <v>0</v>
      </c>
      <c r="G4087">
        <v>0</v>
      </c>
      <c r="H4087">
        <v>0.5</v>
      </c>
      <c r="I4087">
        <v>0.5</v>
      </c>
      <c r="J4087">
        <v>0.5</v>
      </c>
      <c r="K4087">
        <v>0.5</v>
      </c>
      <c r="L4087">
        <v>0.5</v>
      </c>
      <c r="M4087">
        <v>0.5</v>
      </c>
      <c r="N4087">
        <v>0.5</v>
      </c>
      <c r="O4087">
        <v>0.5</v>
      </c>
      <c r="P4087">
        <v>0.5</v>
      </c>
    </row>
    <row r="4088" spans="1:16" x14ac:dyDescent="0.2">
      <c r="A4088" t="s">
        <v>340</v>
      </c>
      <c r="B4088" t="s">
        <v>212</v>
      </c>
      <c r="C4088" t="s">
        <v>95</v>
      </c>
      <c r="E4088">
        <v>0.28999999999999998</v>
      </c>
      <c r="F4088">
        <v>0.28999999999999998</v>
      </c>
      <c r="G4088">
        <v>0.46</v>
      </c>
      <c r="H4088">
        <v>0.47</v>
      </c>
      <c r="I4088">
        <v>0.47</v>
      </c>
      <c r="J4088">
        <v>0.47</v>
      </c>
      <c r="K4088">
        <v>0.47</v>
      </c>
      <c r="L4088">
        <v>0.18</v>
      </c>
      <c r="M4088">
        <v>0.18</v>
      </c>
      <c r="N4088">
        <v>0</v>
      </c>
      <c r="O4088">
        <v>0</v>
      </c>
      <c r="P4088">
        <v>0</v>
      </c>
    </row>
    <row r="4089" spans="1:16" x14ac:dyDescent="0.2">
      <c r="A4089" t="s">
        <v>340</v>
      </c>
      <c r="B4089" t="s">
        <v>213</v>
      </c>
      <c r="C4089" t="s">
        <v>95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</row>
    <row r="4090" spans="1:16" x14ac:dyDescent="0.2">
      <c r="A4090" t="s">
        <v>340</v>
      </c>
      <c r="B4090" t="s">
        <v>218</v>
      </c>
      <c r="C4090" t="s">
        <v>95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-2.63</v>
      </c>
    </row>
    <row r="4091" spans="1:16" x14ac:dyDescent="0.2">
      <c r="A4091" t="s">
        <v>340</v>
      </c>
      <c r="B4091" t="s">
        <v>342</v>
      </c>
      <c r="C4091" t="s">
        <v>95</v>
      </c>
      <c r="E4091">
        <v>7.65</v>
      </c>
      <c r="F4091">
        <v>11.07</v>
      </c>
      <c r="G4091">
        <v>16.97</v>
      </c>
      <c r="H4091">
        <v>25.44</v>
      </c>
      <c r="I4091">
        <v>34.200000000000003</v>
      </c>
      <c r="J4091">
        <v>44.48</v>
      </c>
      <c r="K4091">
        <v>48.42</v>
      </c>
      <c r="L4091">
        <v>50.24</v>
      </c>
      <c r="M4091">
        <v>54.24</v>
      </c>
      <c r="N4091">
        <v>69.94</v>
      </c>
      <c r="O4091">
        <v>76.930000000000007</v>
      </c>
      <c r="P4091">
        <v>113.31</v>
      </c>
    </row>
    <row r="4092" spans="1:16" x14ac:dyDescent="0.2">
      <c r="A4092" t="s">
        <v>266</v>
      </c>
      <c r="B4092" t="s">
        <v>267</v>
      </c>
      <c r="C4092" t="s">
        <v>95</v>
      </c>
      <c r="E4092">
        <v>202.31</v>
      </c>
      <c r="F4092">
        <v>204.45</v>
      </c>
      <c r="G4092">
        <v>206.75</v>
      </c>
      <c r="H4092">
        <v>212.74</v>
      </c>
      <c r="I4092">
        <v>220.24</v>
      </c>
      <c r="J4092">
        <v>229.66</v>
      </c>
      <c r="K4092">
        <v>235.18</v>
      </c>
      <c r="L4092">
        <v>240.63</v>
      </c>
      <c r="M4092">
        <v>246.15</v>
      </c>
      <c r="N4092">
        <v>269.82</v>
      </c>
      <c r="O4092">
        <v>276.22000000000003</v>
      </c>
      <c r="P4092">
        <v>295.94</v>
      </c>
    </row>
    <row r="4093" spans="1:16" x14ac:dyDescent="0.2">
      <c r="A4093" t="s">
        <v>270</v>
      </c>
      <c r="B4093" t="s">
        <v>193</v>
      </c>
      <c r="C4093" t="s">
        <v>95</v>
      </c>
      <c r="E4093">
        <v>2.94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</row>
    <row r="4094" spans="1:16" x14ac:dyDescent="0.2">
      <c r="A4094" t="s">
        <v>270</v>
      </c>
      <c r="B4094" t="s">
        <v>194</v>
      </c>
      <c r="C4094" t="s">
        <v>95</v>
      </c>
      <c r="E4094">
        <v>52.34</v>
      </c>
      <c r="F4094">
        <v>63</v>
      </c>
      <c r="G4094">
        <v>51.75</v>
      </c>
      <c r="H4094">
        <v>40.840000000000003</v>
      </c>
      <c r="I4094">
        <v>25.74</v>
      </c>
      <c r="J4094">
        <v>19.34</v>
      </c>
      <c r="K4094">
        <v>16.22</v>
      </c>
      <c r="L4094">
        <v>15.31</v>
      </c>
      <c r="M4094">
        <v>11.83</v>
      </c>
      <c r="N4094">
        <v>6.47</v>
      </c>
      <c r="O4094">
        <v>8.08</v>
      </c>
      <c r="P4094">
        <v>2.2400000000000002</v>
      </c>
    </row>
    <row r="4095" spans="1:16" x14ac:dyDescent="0.2">
      <c r="A4095" t="s">
        <v>270</v>
      </c>
      <c r="B4095" t="s">
        <v>195</v>
      </c>
      <c r="C4095" t="s">
        <v>95</v>
      </c>
      <c r="E4095">
        <v>11.5</v>
      </c>
      <c r="F4095">
        <v>12.85</v>
      </c>
      <c r="G4095">
        <v>12.3</v>
      </c>
      <c r="H4095">
        <v>12.23</v>
      </c>
      <c r="I4095">
        <v>12.18</v>
      </c>
      <c r="J4095">
        <v>9.67</v>
      </c>
      <c r="K4095">
        <v>8.16</v>
      </c>
      <c r="L4095">
        <v>6.91</v>
      </c>
      <c r="M4095">
        <v>5.63</v>
      </c>
      <c r="N4095">
        <v>1.02</v>
      </c>
      <c r="O4095">
        <v>0</v>
      </c>
      <c r="P4095">
        <v>0</v>
      </c>
    </row>
    <row r="4096" spans="1:16" x14ac:dyDescent="0.2">
      <c r="A4096" t="s">
        <v>270</v>
      </c>
      <c r="B4096" t="s">
        <v>196</v>
      </c>
      <c r="C4096" t="s">
        <v>95</v>
      </c>
      <c r="E4096">
        <v>23.6</v>
      </c>
      <c r="F4096">
        <v>5.09</v>
      </c>
      <c r="G4096">
        <v>5.09</v>
      </c>
      <c r="H4096">
        <v>5.1100000000000003</v>
      </c>
      <c r="I4096">
        <v>5.09</v>
      </c>
      <c r="J4096">
        <v>5.1100000000000003</v>
      </c>
      <c r="K4096">
        <v>5.09</v>
      </c>
      <c r="L4096">
        <v>5.09</v>
      </c>
      <c r="M4096">
        <v>5.09</v>
      </c>
      <c r="N4096">
        <v>5.09</v>
      </c>
      <c r="O4096">
        <v>5.1100000000000003</v>
      </c>
      <c r="P4096">
        <v>5.09</v>
      </c>
    </row>
    <row r="4097" spans="1:16" x14ac:dyDescent="0.2">
      <c r="A4097" t="s">
        <v>270</v>
      </c>
      <c r="B4097" t="s">
        <v>197</v>
      </c>
      <c r="C4097" t="s">
        <v>95</v>
      </c>
      <c r="E4097">
        <v>11.28</v>
      </c>
      <c r="F4097">
        <v>11.21</v>
      </c>
      <c r="G4097">
        <v>15.56</v>
      </c>
      <c r="H4097">
        <v>22.21</v>
      </c>
      <c r="I4097">
        <v>31.01</v>
      </c>
      <c r="J4097">
        <v>30.51</v>
      </c>
      <c r="K4097">
        <v>30.55</v>
      </c>
      <c r="L4097">
        <v>36.92</v>
      </c>
      <c r="M4097">
        <v>36.5</v>
      </c>
      <c r="N4097">
        <v>39.799999999999997</v>
      </c>
      <c r="O4097">
        <v>38.99</v>
      </c>
      <c r="P4097">
        <v>36.86</v>
      </c>
    </row>
    <row r="4098" spans="1:16" x14ac:dyDescent="0.2">
      <c r="A4098" t="s">
        <v>270</v>
      </c>
      <c r="B4098" t="s">
        <v>198</v>
      </c>
      <c r="C4098" t="s">
        <v>95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</row>
    <row r="4099" spans="1:16" x14ac:dyDescent="0.2">
      <c r="A4099" t="s">
        <v>270</v>
      </c>
      <c r="B4099" t="s">
        <v>199</v>
      </c>
      <c r="C4099" t="s">
        <v>95</v>
      </c>
      <c r="E4099">
        <v>2.4900000000000002</v>
      </c>
      <c r="F4099">
        <v>2.4900000000000002</v>
      </c>
      <c r="G4099">
        <v>2.48</v>
      </c>
      <c r="H4099">
        <v>2.4900000000000002</v>
      </c>
      <c r="I4099">
        <v>2.4700000000000002</v>
      </c>
      <c r="J4099">
        <v>2.48</v>
      </c>
      <c r="K4099">
        <v>3.38</v>
      </c>
      <c r="L4099">
        <v>2.4700000000000002</v>
      </c>
      <c r="M4099">
        <v>2.4700000000000002</v>
      </c>
      <c r="N4099">
        <v>2.23</v>
      </c>
      <c r="O4099">
        <v>2.2400000000000002</v>
      </c>
      <c r="P4099">
        <v>2.23</v>
      </c>
    </row>
    <row r="4100" spans="1:16" x14ac:dyDescent="0.2">
      <c r="A4100" t="s">
        <v>270</v>
      </c>
      <c r="B4100" t="s">
        <v>200</v>
      </c>
      <c r="C4100" t="s">
        <v>95</v>
      </c>
      <c r="E4100">
        <v>0.9</v>
      </c>
      <c r="F4100">
        <v>1.68</v>
      </c>
      <c r="G4100">
        <v>0.89</v>
      </c>
      <c r="H4100">
        <v>0.9</v>
      </c>
      <c r="I4100">
        <v>0.91</v>
      </c>
      <c r="J4100">
        <v>1.38</v>
      </c>
      <c r="K4100">
        <v>1.5</v>
      </c>
      <c r="L4100">
        <v>1.26</v>
      </c>
      <c r="M4100">
        <v>0.86</v>
      </c>
      <c r="N4100">
        <v>0.86</v>
      </c>
      <c r="O4100">
        <v>0.86</v>
      </c>
      <c r="P4100">
        <v>1.01</v>
      </c>
    </row>
    <row r="4101" spans="1:16" x14ac:dyDescent="0.2">
      <c r="A4101" t="s">
        <v>270</v>
      </c>
      <c r="B4101" t="s">
        <v>201</v>
      </c>
      <c r="C4101" t="s">
        <v>95</v>
      </c>
      <c r="E4101">
        <v>27.19</v>
      </c>
      <c r="F4101">
        <v>27.11</v>
      </c>
      <c r="G4101">
        <v>27.11</v>
      </c>
      <c r="H4101">
        <v>27.19</v>
      </c>
      <c r="I4101">
        <v>27.11</v>
      </c>
      <c r="J4101">
        <v>27.19</v>
      </c>
      <c r="K4101">
        <v>27.11</v>
      </c>
      <c r="L4101">
        <v>27.11</v>
      </c>
      <c r="M4101">
        <v>27.11</v>
      </c>
      <c r="N4101">
        <v>27.11</v>
      </c>
      <c r="O4101">
        <v>27.19</v>
      </c>
      <c r="P4101">
        <v>27.11</v>
      </c>
    </row>
    <row r="4102" spans="1:16" x14ac:dyDescent="0.2">
      <c r="A4102" t="s">
        <v>270</v>
      </c>
      <c r="B4102" t="s">
        <v>202</v>
      </c>
      <c r="C4102" t="s">
        <v>95</v>
      </c>
      <c r="E4102">
        <v>22.28</v>
      </c>
      <c r="F4102">
        <v>22.64</v>
      </c>
      <c r="G4102">
        <v>22.45</v>
      </c>
      <c r="H4102">
        <v>22.83</v>
      </c>
      <c r="I4102">
        <v>35.11</v>
      </c>
      <c r="J4102">
        <v>39.01</v>
      </c>
      <c r="K4102">
        <v>39.159999999999997</v>
      </c>
      <c r="L4102">
        <v>38.979999999999997</v>
      </c>
      <c r="M4102">
        <v>38.25</v>
      </c>
      <c r="N4102">
        <v>38.5</v>
      </c>
      <c r="O4102">
        <v>38.15</v>
      </c>
      <c r="P4102">
        <v>37.6</v>
      </c>
    </row>
    <row r="4103" spans="1:16" x14ac:dyDescent="0.2">
      <c r="A4103" t="s">
        <v>270</v>
      </c>
      <c r="B4103" t="s">
        <v>203</v>
      </c>
      <c r="C4103" t="s">
        <v>95</v>
      </c>
      <c r="E4103">
        <v>0</v>
      </c>
      <c r="F4103">
        <v>0</v>
      </c>
      <c r="G4103">
        <v>5.03</v>
      </c>
      <c r="H4103">
        <v>11.35</v>
      </c>
      <c r="I4103">
        <v>17.329999999999998</v>
      </c>
      <c r="J4103">
        <v>16.95</v>
      </c>
      <c r="K4103">
        <v>17.03</v>
      </c>
      <c r="L4103">
        <v>21.6</v>
      </c>
      <c r="M4103">
        <v>25.56</v>
      </c>
      <c r="N4103">
        <v>34.159999999999997</v>
      </c>
      <c r="O4103">
        <v>33.85</v>
      </c>
      <c r="P4103">
        <v>39.270000000000003</v>
      </c>
    </row>
    <row r="4104" spans="1:16" x14ac:dyDescent="0.2">
      <c r="A4104" t="s">
        <v>270</v>
      </c>
      <c r="B4104" t="s">
        <v>204</v>
      </c>
      <c r="C4104" t="s">
        <v>95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11.01</v>
      </c>
      <c r="N4104">
        <v>10.92</v>
      </c>
      <c r="O4104">
        <v>10.81</v>
      </c>
      <c r="P4104">
        <v>9.51</v>
      </c>
    </row>
    <row r="4105" spans="1:16" x14ac:dyDescent="0.2">
      <c r="A4105" t="s">
        <v>270</v>
      </c>
      <c r="B4105" t="s">
        <v>205</v>
      </c>
      <c r="C4105" t="s">
        <v>95</v>
      </c>
      <c r="E4105">
        <v>59.98</v>
      </c>
      <c r="F4105">
        <v>68.38</v>
      </c>
      <c r="G4105">
        <v>74.900000000000006</v>
      </c>
      <c r="H4105">
        <v>83.67</v>
      </c>
      <c r="I4105">
        <v>81.760000000000005</v>
      </c>
      <c r="J4105">
        <v>97.21</v>
      </c>
      <c r="K4105">
        <v>101.27</v>
      </c>
      <c r="L4105">
        <v>100.52</v>
      </c>
      <c r="M4105">
        <v>97.31</v>
      </c>
      <c r="N4105">
        <v>115.73</v>
      </c>
      <c r="O4105">
        <v>127.08</v>
      </c>
      <c r="P4105">
        <v>170.72</v>
      </c>
    </row>
    <row r="4106" spans="1:16" x14ac:dyDescent="0.2">
      <c r="A4106" t="s">
        <v>270</v>
      </c>
      <c r="B4106" t="s">
        <v>206</v>
      </c>
      <c r="C4106" t="s">
        <v>95</v>
      </c>
      <c r="E4106">
        <v>29.54</v>
      </c>
      <c r="F4106">
        <v>31.54</v>
      </c>
      <c r="G4106">
        <v>33.71</v>
      </c>
      <c r="H4106">
        <v>38.340000000000003</v>
      </c>
      <c r="I4106">
        <v>42.89</v>
      </c>
      <c r="J4106">
        <v>47.7</v>
      </c>
      <c r="K4106">
        <v>49.88</v>
      </c>
      <c r="L4106">
        <v>52.14</v>
      </c>
      <c r="M4106">
        <v>54.36</v>
      </c>
      <c r="N4106">
        <v>63.11</v>
      </c>
      <c r="O4106">
        <v>65.56</v>
      </c>
      <c r="P4106">
        <v>76.78</v>
      </c>
    </row>
    <row r="4107" spans="1:16" x14ac:dyDescent="0.2">
      <c r="A4107" t="s">
        <v>270</v>
      </c>
      <c r="B4107" t="s">
        <v>343</v>
      </c>
      <c r="C4107" t="s">
        <v>95</v>
      </c>
      <c r="E4107">
        <v>-2.58</v>
      </c>
      <c r="F4107">
        <v>-2.85</v>
      </c>
      <c r="G4107">
        <v>-3.13</v>
      </c>
      <c r="H4107">
        <v>-3.39</v>
      </c>
      <c r="I4107">
        <v>-3.42</v>
      </c>
      <c r="J4107">
        <v>-4</v>
      </c>
      <c r="K4107">
        <v>-4.87</v>
      </c>
      <c r="L4107">
        <v>-4.91</v>
      </c>
      <c r="M4107">
        <v>-4.82</v>
      </c>
      <c r="N4107">
        <v>-6.77</v>
      </c>
      <c r="O4107">
        <v>-7.6</v>
      </c>
      <c r="P4107">
        <v>-12.23</v>
      </c>
    </row>
    <row r="4108" spans="1:16" x14ac:dyDescent="0.2">
      <c r="A4108" t="s">
        <v>270</v>
      </c>
      <c r="B4108" t="s">
        <v>210</v>
      </c>
      <c r="C4108" t="s">
        <v>95</v>
      </c>
      <c r="E4108">
        <v>-0.5</v>
      </c>
      <c r="F4108">
        <v>-0.59</v>
      </c>
      <c r="G4108">
        <v>-0.87</v>
      </c>
      <c r="H4108">
        <v>-2.21</v>
      </c>
      <c r="I4108">
        <v>-2.54</v>
      </c>
      <c r="J4108">
        <v>-3.29</v>
      </c>
      <c r="K4108">
        <v>-2.97</v>
      </c>
      <c r="L4108">
        <v>-3.11</v>
      </c>
      <c r="M4108">
        <v>-3.12</v>
      </c>
      <c r="N4108">
        <v>-3.1</v>
      </c>
      <c r="O4108">
        <v>-3.08</v>
      </c>
      <c r="P4108">
        <v>-2.56</v>
      </c>
    </row>
    <row r="4109" spans="1:16" x14ac:dyDescent="0.2">
      <c r="A4109" t="s">
        <v>270</v>
      </c>
      <c r="B4109" t="s">
        <v>211</v>
      </c>
      <c r="C4109" t="s">
        <v>95</v>
      </c>
      <c r="E4109">
        <v>0</v>
      </c>
      <c r="F4109">
        <v>0</v>
      </c>
      <c r="G4109">
        <v>0</v>
      </c>
      <c r="H4109">
        <v>-0.37</v>
      </c>
      <c r="I4109">
        <v>-0.47</v>
      </c>
      <c r="J4109">
        <v>-0.54</v>
      </c>
      <c r="K4109">
        <v>-0.49</v>
      </c>
      <c r="L4109">
        <v>-0.49</v>
      </c>
      <c r="M4109">
        <v>-0.51</v>
      </c>
      <c r="N4109">
        <v>-0.52</v>
      </c>
      <c r="O4109">
        <v>-0.52</v>
      </c>
      <c r="P4109">
        <v>-0.41</v>
      </c>
    </row>
    <row r="4110" spans="1:16" x14ac:dyDescent="0.2">
      <c r="A4110" t="s">
        <v>270</v>
      </c>
      <c r="B4110" t="s">
        <v>212</v>
      </c>
      <c r="C4110" t="s">
        <v>95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</row>
    <row r="4111" spans="1:16" x14ac:dyDescent="0.2">
      <c r="A4111" t="s">
        <v>270</v>
      </c>
      <c r="B4111" t="s">
        <v>213</v>
      </c>
      <c r="C4111" t="s">
        <v>95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</row>
    <row r="4112" spans="1:16" x14ac:dyDescent="0.2">
      <c r="A4112" t="s">
        <v>270</v>
      </c>
      <c r="B4112" t="s">
        <v>344</v>
      </c>
      <c r="C4112" t="s">
        <v>95</v>
      </c>
      <c r="E4112">
        <v>12.03</v>
      </c>
      <c r="F4112">
        <v>12.76</v>
      </c>
      <c r="G4112">
        <v>15.88</v>
      </c>
      <c r="H4112">
        <v>13.15</v>
      </c>
      <c r="I4112">
        <v>11.05</v>
      </c>
      <c r="J4112">
        <v>15.7</v>
      </c>
      <c r="K4112">
        <v>18.18</v>
      </c>
      <c r="L4112">
        <v>18.43</v>
      </c>
      <c r="M4112">
        <v>21.01</v>
      </c>
      <c r="N4112">
        <v>26.19</v>
      </c>
      <c r="O4112">
        <v>24.58</v>
      </c>
      <c r="P4112">
        <v>14.58</v>
      </c>
    </row>
    <row r="4113" spans="1:16" x14ac:dyDescent="0.2">
      <c r="A4113" t="s">
        <v>270</v>
      </c>
      <c r="B4113" t="s">
        <v>345</v>
      </c>
      <c r="C4113" t="s">
        <v>95</v>
      </c>
      <c r="E4113">
        <v>-3.07</v>
      </c>
      <c r="F4113">
        <v>-1.69</v>
      </c>
      <c r="G4113">
        <v>-4.8899999999999997</v>
      </c>
      <c r="H4113">
        <v>-4.34</v>
      </c>
      <c r="I4113">
        <v>-4.21</v>
      </c>
      <c r="J4113">
        <v>-6.72</v>
      </c>
      <c r="K4113">
        <v>-4.05</v>
      </c>
      <c r="L4113">
        <v>-4.92</v>
      </c>
      <c r="M4113">
        <v>-7.04</v>
      </c>
      <c r="N4113">
        <v>-7.2</v>
      </c>
      <c r="O4113">
        <v>-7.62</v>
      </c>
      <c r="P4113">
        <v>-12.46</v>
      </c>
    </row>
    <row r="4114" spans="1:16" x14ac:dyDescent="0.2">
      <c r="A4114" t="s">
        <v>270</v>
      </c>
      <c r="B4114" t="s">
        <v>272</v>
      </c>
      <c r="C4114" t="s">
        <v>95</v>
      </c>
      <c r="E4114">
        <v>0.26</v>
      </c>
      <c r="F4114">
        <v>0.34</v>
      </c>
      <c r="G4114">
        <v>3.04</v>
      </c>
      <c r="H4114">
        <v>3.03</v>
      </c>
      <c r="I4114">
        <v>6.67</v>
      </c>
      <c r="J4114">
        <v>12.7</v>
      </c>
      <c r="K4114">
        <v>10.74</v>
      </c>
      <c r="L4114">
        <v>12.09</v>
      </c>
      <c r="M4114">
        <v>17.53</v>
      </c>
      <c r="N4114">
        <v>17.87</v>
      </c>
      <c r="O4114">
        <v>23.37</v>
      </c>
      <c r="P4114">
        <v>55.87</v>
      </c>
    </row>
    <row r="4115" spans="1:16" x14ac:dyDescent="0.2">
      <c r="A4115" t="s">
        <v>270</v>
      </c>
      <c r="B4115" t="s">
        <v>346</v>
      </c>
      <c r="C4115" t="s">
        <v>95</v>
      </c>
      <c r="E4115">
        <v>8.9600000000000009</v>
      </c>
      <c r="F4115">
        <v>11.07</v>
      </c>
      <c r="G4115">
        <v>10.99</v>
      </c>
      <c r="H4115">
        <v>8.81</v>
      </c>
      <c r="I4115">
        <v>6.84</v>
      </c>
      <c r="J4115">
        <v>8.98</v>
      </c>
      <c r="K4115">
        <v>14.13</v>
      </c>
      <c r="L4115">
        <v>13.51</v>
      </c>
      <c r="M4115">
        <v>13.97</v>
      </c>
      <c r="N4115">
        <v>18.989999999999998</v>
      </c>
      <c r="O4115">
        <v>16.96</v>
      </c>
      <c r="P4115">
        <v>2.12</v>
      </c>
    </row>
    <row r="4116" spans="1:16" x14ac:dyDescent="0.2">
      <c r="A4116" t="s">
        <v>270</v>
      </c>
      <c r="B4116" t="s">
        <v>347</v>
      </c>
      <c r="C4116" t="s">
        <v>95</v>
      </c>
      <c r="E4116">
        <v>253</v>
      </c>
      <c r="F4116">
        <v>255.31</v>
      </c>
      <c r="G4116">
        <v>263.14999999999998</v>
      </c>
      <c r="H4116">
        <v>274.33999999999997</v>
      </c>
      <c r="I4116">
        <v>286.22000000000003</v>
      </c>
      <c r="J4116">
        <v>304.42</v>
      </c>
      <c r="K4116">
        <v>309.20999999999998</v>
      </c>
      <c r="L4116">
        <v>318.24</v>
      </c>
      <c r="M4116">
        <v>328.54</v>
      </c>
      <c r="N4116">
        <v>360.8</v>
      </c>
      <c r="O4116">
        <v>371.29</v>
      </c>
      <c r="P4116">
        <v>407.8</v>
      </c>
    </row>
    <row r="4117" spans="1:16" x14ac:dyDescent="0.2">
      <c r="A4117" t="s">
        <v>272</v>
      </c>
      <c r="B4117" t="s">
        <v>202</v>
      </c>
      <c r="C4117" t="s">
        <v>95</v>
      </c>
      <c r="E4117">
        <v>0.03</v>
      </c>
      <c r="F4117">
        <v>0.03</v>
      </c>
      <c r="G4117">
        <v>0.22</v>
      </c>
      <c r="H4117">
        <v>0.22</v>
      </c>
      <c r="I4117">
        <v>1.7</v>
      </c>
      <c r="J4117">
        <v>2.5</v>
      </c>
      <c r="K4117">
        <v>2.23</v>
      </c>
      <c r="L4117">
        <v>2.41</v>
      </c>
      <c r="M4117">
        <v>3.14</v>
      </c>
      <c r="N4117">
        <v>2.89</v>
      </c>
      <c r="O4117">
        <v>3.36</v>
      </c>
      <c r="P4117">
        <v>5.04</v>
      </c>
    </row>
    <row r="4118" spans="1:16" x14ac:dyDescent="0.2">
      <c r="A4118" t="s">
        <v>272</v>
      </c>
      <c r="B4118" t="s">
        <v>203</v>
      </c>
      <c r="C4118" t="s">
        <v>95</v>
      </c>
      <c r="E4118">
        <v>0</v>
      </c>
      <c r="F4118">
        <v>0</v>
      </c>
      <c r="G4118">
        <v>0.34</v>
      </c>
      <c r="H4118">
        <v>0.55000000000000004</v>
      </c>
      <c r="I4118">
        <v>1.03</v>
      </c>
      <c r="J4118">
        <v>1.46</v>
      </c>
      <c r="K4118">
        <v>1.32</v>
      </c>
      <c r="L4118">
        <v>1.75</v>
      </c>
      <c r="M4118">
        <v>2.12</v>
      </c>
      <c r="N4118">
        <v>2.17</v>
      </c>
      <c r="O4118">
        <v>2.58</v>
      </c>
      <c r="P4118">
        <v>5.39</v>
      </c>
    </row>
    <row r="4119" spans="1:16" x14ac:dyDescent="0.2">
      <c r="A4119" t="s">
        <v>272</v>
      </c>
      <c r="B4119" t="s">
        <v>204</v>
      </c>
      <c r="C4119" t="s">
        <v>95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1.1299999999999999</v>
      </c>
      <c r="N4119">
        <v>1.21</v>
      </c>
      <c r="O4119">
        <v>1.36</v>
      </c>
      <c r="P4119">
        <v>2.62</v>
      </c>
    </row>
    <row r="4120" spans="1:16" x14ac:dyDescent="0.2">
      <c r="A4120" t="s">
        <v>272</v>
      </c>
      <c r="B4120" t="s">
        <v>205</v>
      </c>
      <c r="C4120" t="s">
        <v>95</v>
      </c>
      <c r="E4120">
        <v>0.23</v>
      </c>
      <c r="F4120">
        <v>0.32</v>
      </c>
      <c r="G4120">
        <v>2.4700000000000002</v>
      </c>
      <c r="H4120">
        <v>2.2599999999999998</v>
      </c>
      <c r="I4120">
        <v>3.94</v>
      </c>
      <c r="J4120">
        <v>8.75</v>
      </c>
      <c r="K4120">
        <v>7.19</v>
      </c>
      <c r="L4120">
        <v>7.93</v>
      </c>
      <c r="M4120">
        <v>11.14</v>
      </c>
      <c r="N4120">
        <v>11.58</v>
      </c>
      <c r="O4120">
        <v>16.07</v>
      </c>
      <c r="P4120">
        <v>42.82</v>
      </c>
    </row>
    <row r="4121" spans="1:16" x14ac:dyDescent="0.2">
      <c r="A4121" t="s">
        <v>259</v>
      </c>
      <c r="B4121" t="s">
        <v>348</v>
      </c>
      <c r="C4121" t="s">
        <v>95</v>
      </c>
      <c r="E4121">
        <v>0.91</v>
      </c>
      <c r="F4121">
        <v>0.86</v>
      </c>
      <c r="G4121">
        <v>1.21</v>
      </c>
      <c r="H4121">
        <v>1.49</v>
      </c>
      <c r="I4121">
        <v>1.35</v>
      </c>
      <c r="J4121">
        <v>0.94</v>
      </c>
      <c r="K4121">
        <v>0.57999999999999996</v>
      </c>
      <c r="L4121">
        <v>0.56000000000000005</v>
      </c>
      <c r="M4121">
        <v>1.26</v>
      </c>
      <c r="N4121">
        <v>1.1499999999999999</v>
      </c>
      <c r="O4121">
        <v>1.17</v>
      </c>
      <c r="P4121">
        <v>4.9800000000000004</v>
      </c>
    </row>
    <row r="4122" spans="1:16" x14ac:dyDescent="0.2">
      <c r="A4122" t="s">
        <v>259</v>
      </c>
      <c r="B4122" t="s">
        <v>261</v>
      </c>
      <c r="C4122" t="s">
        <v>95</v>
      </c>
      <c r="D4122">
        <v>947765</v>
      </c>
      <c r="E4122">
        <v>48942</v>
      </c>
      <c r="F4122">
        <v>51122</v>
      </c>
      <c r="G4122">
        <v>49538</v>
      </c>
      <c r="H4122">
        <v>51059</v>
      </c>
      <c r="I4122">
        <v>52879</v>
      </c>
      <c r="J4122">
        <v>54157</v>
      </c>
      <c r="K4122">
        <v>56532</v>
      </c>
      <c r="L4122">
        <v>55933</v>
      </c>
      <c r="M4122">
        <v>55868</v>
      </c>
      <c r="N4122">
        <v>59246</v>
      </c>
      <c r="O4122">
        <v>60395</v>
      </c>
      <c r="P4122">
        <v>65685</v>
      </c>
    </row>
    <row r="4123" spans="1:16" x14ac:dyDescent="0.2">
      <c r="A4123" t="s">
        <v>259</v>
      </c>
      <c r="B4123" t="s">
        <v>178</v>
      </c>
      <c r="C4123" t="s">
        <v>95</v>
      </c>
      <c r="D4123">
        <v>879608</v>
      </c>
      <c r="E4123">
        <v>46396</v>
      </c>
      <c r="F4123">
        <v>48380</v>
      </c>
      <c r="G4123">
        <v>46704</v>
      </c>
      <c r="H4123">
        <v>47796</v>
      </c>
      <c r="I4123">
        <v>49211</v>
      </c>
      <c r="J4123">
        <v>50122</v>
      </c>
      <c r="K4123">
        <v>52332</v>
      </c>
      <c r="L4123">
        <v>51586</v>
      </c>
      <c r="M4123">
        <v>51389</v>
      </c>
      <c r="N4123">
        <v>54830</v>
      </c>
      <c r="O4123">
        <v>55851</v>
      </c>
      <c r="P4123">
        <v>60563</v>
      </c>
    </row>
    <row r="4124" spans="1:16" x14ac:dyDescent="0.2">
      <c r="A4124" t="s">
        <v>259</v>
      </c>
      <c r="B4124" t="s">
        <v>349</v>
      </c>
      <c r="C4124" t="s">
        <v>95</v>
      </c>
      <c r="E4124">
        <v>0</v>
      </c>
      <c r="F4124">
        <v>0</v>
      </c>
      <c r="G4124">
        <v>0</v>
      </c>
      <c r="H4124">
        <v>21</v>
      </c>
      <c r="I4124">
        <v>23</v>
      </c>
      <c r="J4124">
        <v>23</v>
      </c>
      <c r="K4124">
        <v>23</v>
      </c>
      <c r="L4124">
        <v>23</v>
      </c>
      <c r="M4124">
        <v>23</v>
      </c>
      <c r="N4124">
        <v>64</v>
      </c>
      <c r="O4124">
        <v>64</v>
      </c>
      <c r="P4124">
        <v>133</v>
      </c>
    </row>
    <row r="4125" spans="1:16" x14ac:dyDescent="0.2">
      <c r="A4125" t="s">
        <v>350</v>
      </c>
      <c r="B4125" t="s">
        <v>193</v>
      </c>
      <c r="C4125" t="s">
        <v>95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</row>
    <row r="4126" spans="1:16" x14ac:dyDescent="0.2">
      <c r="A4126" t="s">
        <v>350</v>
      </c>
      <c r="B4126" t="s">
        <v>351</v>
      </c>
      <c r="C4126" t="s">
        <v>95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</row>
    <row r="4127" spans="1:16" x14ac:dyDescent="0.2">
      <c r="A4127" t="s">
        <v>350</v>
      </c>
      <c r="B4127" t="s">
        <v>352</v>
      </c>
      <c r="C4127" t="s">
        <v>95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</row>
    <row r="4128" spans="1:16" x14ac:dyDescent="0.2">
      <c r="A4128" t="s">
        <v>350</v>
      </c>
      <c r="B4128" t="s">
        <v>195</v>
      </c>
      <c r="C4128" t="s">
        <v>95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</row>
    <row r="4129" spans="1:16" x14ac:dyDescent="0.2">
      <c r="A4129" t="s">
        <v>350</v>
      </c>
      <c r="B4129" t="s">
        <v>196</v>
      </c>
      <c r="C4129" t="s">
        <v>95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 x14ac:dyDescent="0.2">
      <c r="A4130" t="s">
        <v>350</v>
      </c>
      <c r="B4130" t="s">
        <v>197</v>
      </c>
      <c r="C4130" t="s">
        <v>95</v>
      </c>
      <c r="E4130">
        <v>0</v>
      </c>
      <c r="F4130">
        <v>0</v>
      </c>
      <c r="G4130">
        <v>298</v>
      </c>
      <c r="H4130">
        <v>722</v>
      </c>
      <c r="I4130">
        <v>1362</v>
      </c>
      <c r="J4130">
        <v>1362</v>
      </c>
      <c r="K4130">
        <v>1362</v>
      </c>
      <c r="L4130">
        <v>1786</v>
      </c>
      <c r="M4130">
        <v>1786</v>
      </c>
      <c r="N4130">
        <v>2004</v>
      </c>
      <c r="O4130">
        <v>2004</v>
      </c>
      <c r="P4130">
        <v>2004</v>
      </c>
    </row>
    <row r="4131" spans="1:16" x14ac:dyDescent="0.2">
      <c r="A4131" t="s">
        <v>350</v>
      </c>
      <c r="B4131" t="s">
        <v>198</v>
      </c>
      <c r="C4131" t="s">
        <v>95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</row>
    <row r="4132" spans="1:16" x14ac:dyDescent="0.2">
      <c r="A4132" t="s">
        <v>350</v>
      </c>
      <c r="B4132" t="s">
        <v>199</v>
      </c>
      <c r="C4132" t="s">
        <v>95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</row>
    <row r="4133" spans="1:16" x14ac:dyDescent="0.2">
      <c r="A4133" t="s">
        <v>350</v>
      </c>
      <c r="B4133" t="s">
        <v>200</v>
      </c>
      <c r="C4133" t="s">
        <v>95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</row>
    <row r="4134" spans="1:16" x14ac:dyDescent="0.2">
      <c r="A4134" t="s">
        <v>350</v>
      </c>
      <c r="B4134" t="s">
        <v>201</v>
      </c>
      <c r="C4134" t="s">
        <v>95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</row>
    <row r="4135" spans="1:16" x14ac:dyDescent="0.2">
      <c r="A4135" t="s">
        <v>350</v>
      </c>
      <c r="B4135" t="s">
        <v>202</v>
      </c>
      <c r="C4135" t="s">
        <v>95</v>
      </c>
      <c r="E4135">
        <v>42</v>
      </c>
      <c r="F4135">
        <v>54</v>
      </c>
      <c r="G4135">
        <v>54</v>
      </c>
      <c r="H4135">
        <v>67</v>
      </c>
      <c r="I4135">
        <v>763</v>
      </c>
      <c r="J4135">
        <v>970</v>
      </c>
      <c r="K4135">
        <v>970</v>
      </c>
      <c r="L4135">
        <v>970</v>
      </c>
      <c r="M4135">
        <v>970</v>
      </c>
      <c r="N4135">
        <v>970</v>
      </c>
      <c r="O4135">
        <v>970</v>
      </c>
      <c r="P4135">
        <v>1036</v>
      </c>
    </row>
    <row r="4136" spans="1:16" x14ac:dyDescent="0.2">
      <c r="A4136" t="s">
        <v>350</v>
      </c>
      <c r="B4136" t="s">
        <v>203</v>
      </c>
      <c r="C4136" t="s">
        <v>95</v>
      </c>
      <c r="E4136">
        <v>0</v>
      </c>
      <c r="F4136">
        <v>0</v>
      </c>
      <c r="G4136">
        <v>268</v>
      </c>
      <c r="H4136">
        <v>582</v>
      </c>
      <c r="I4136">
        <v>872</v>
      </c>
      <c r="J4136">
        <v>872</v>
      </c>
      <c r="K4136">
        <v>872</v>
      </c>
      <c r="L4136">
        <v>1085</v>
      </c>
      <c r="M4136">
        <v>1299</v>
      </c>
      <c r="N4136">
        <v>1720</v>
      </c>
      <c r="O4136">
        <v>1720</v>
      </c>
      <c r="P4136">
        <v>2113</v>
      </c>
    </row>
    <row r="4137" spans="1:16" x14ac:dyDescent="0.2">
      <c r="A4137" t="s">
        <v>350</v>
      </c>
      <c r="B4137" t="s">
        <v>204</v>
      </c>
      <c r="C4137" t="s">
        <v>95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</row>
    <row r="4138" spans="1:16" x14ac:dyDescent="0.2">
      <c r="A4138" t="s">
        <v>350</v>
      </c>
      <c r="B4138" t="s">
        <v>205</v>
      </c>
      <c r="C4138" t="s">
        <v>95</v>
      </c>
      <c r="E4138">
        <v>246</v>
      </c>
      <c r="F4138">
        <v>494</v>
      </c>
      <c r="G4138">
        <v>747</v>
      </c>
      <c r="H4138">
        <v>979</v>
      </c>
      <c r="I4138">
        <v>979</v>
      </c>
      <c r="J4138">
        <v>1482</v>
      </c>
      <c r="K4138">
        <v>1550</v>
      </c>
      <c r="L4138">
        <v>1550</v>
      </c>
      <c r="M4138">
        <v>1550</v>
      </c>
      <c r="N4138">
        <v>1883</v>
      </c>
      <c r="O4138">
        <v>2159</v>
      </c>
      <c r="P4138">
        <v>3269</v>
      </c>
    </row>
    <row r="4139" spans="1:16" x14ac:dyDescent="0.2">
      <c r="A4139" t="s">
        <v>350</v>
      </c>
      <c r="B4139" t="s">
        <v>206</v>
      </c>
      <c r="C4139" t="s">
        <v>95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</row>
    <row r="4140" spans="1:16" x14ac:dyDescent="0.2">
      <c r="A4140" t="s">
        <v>350</v>
      </c>
      <c r="B4140" t="s">
        <v>207</v>
      </c>
      <c r="C4140" t="s">
        <v>95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</row>
    <row r="4141" spans="1:16" x14ac:dyDescent="0.2">
      <c r="A4141" t="s">
        <v>350</v>
      </c>
      <c r="B4141" t="s">
        <v>208</v>
      </c>
      <c r="C4141" t="s">
        <v>95</v>
      </c>
      <c r="E4141">
        <v>677</v>
      </c>
      <c r="F4141">
        <v>733</v>
      </c>
      <c r="G4141">
        <v>878</v>
      </c>
      <c r="H4141">
        <v>968</v>
      </c>
      <c r="I4141">
        <v>968</v>
      </c>
      <c r="J4141">
        <v>968</v>
      </c>
      <c r="K4141">
        <v>1242</v>
      </c>
      <c r="L4141">
        <v>1242</v>
      </c>
      <c r="M4141">
        <v>1242</v>
      </c>
      <c r="N4141">
        <v>1865</v>
      </c>
      <c r="O4141">
        <v>1865</v>
      </c>
      <c r="P4141">
        <v>1865</v>
      </c>
    </row>
    <row r="4142" spans="1:16" x14ac:dyDescent="0.2">
      <c r="A4142" t="s">
        <v>350</v>
      </c>
      <c r="B4142" t="s">
        <v>209</v>
      </c>
      <c r="C4142" t="s">
        <v>95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289</v>
      </c>
      <c r="K4142">
        <v>494</v>
      </c>
      <c r="L4142">
        <v>494</v>
      </c>
      <c r="M4142">
        <v>494</v>
      </c>
      <c r="N4142">
        <v>824</v>
      </c>
      <c r="O4142">
        <v>1153</v>
      </c>
      <c r="P4142">
        <v>3255</v>
      </c>
    </row>
    <row r="4143" spans="1:16" x14ac:dyDescent="0.2">
      <c r="A4143" t="s">
        <v>350</v>
      </c>
      <c r="B4143" t="s">
        <v>210</v>
      </c>
      <c r="C4143" t="s">
        <v>95</v>
      </c>
      <c r="E4143">
        <v>0</v>
      </c>
      <c r="F4143">
        <v>0</v>
      </c>
      <c r="G4143">
        <v>0</v>
      </c>
      <c r="H4143">
        <v>480</v>
      </c>
      <c r="I4143">
        <v>480</v>
      </c>
      <c r="J4143">
        <v>593</v>
      </c>
      <c r="K4143">
        <v>593</v>
      </c>
      <c r="L4143">
        <v>593</v>
      </c>
      <c r="M4143">
        <v>593</v>
      </c>
      <c r="N4143">
        <v>593</v>
      </c>
      <c r="O4143">
        <v>593</v>
      </c>
      <c r="P4143">
        <v>593</v>
      </c>
    </row>
    <row r="4144" spans="1:16" x14ac:dyDescent="0.2">
      <c r="A4144" t="s">
        <v>350</v>
      </c>
      <c r="B4144" t="s">
        <v>211</v>
      </c>
      <c r="C4144" t="s">
        <v>95</v>
      </c>
      <c r="E4144">
        <v>0</v>
      </c>
      <c r="F4144">
        <v>0</v>
      </c>
      <c r="G4144">
        <v>0</v>
      </c>
      <c r="H4144">
        <v>92</v>
      </c>
      <c r="I4144">
        <v>92</v>
      </c>
      <c r="J4144">
        <v>92</v>
      </c>
      <c r="K4144">
        <v>92</v>
      </c>
      <c r="L4144">
        <v>92</v>
      </c>
      <c r="M4144">
        <v>92</v>
      </c>
      <c r="N4144">
        <v>92</v>
      </c>
      <c r="O4144">
        <v>92</v>
      </c>
      <c r="P4144">
        <v>92</v>
      </c>
    </row>
    <row r="4145" spans="1:17" x14ac:dyDescent="0.2">
      <c r="A4145" t="s">
        <v>350</v>
      </c>
      <c r="B4145" t="s">
        <v>212</v>
      </c>
      <c r="C4145" t="s">
        <v>95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</row>
    <row r="4146" spans="1:17" x14ac:dyDescent="0.2">
      <c r="A4146" t="s">
        <v>350</v>
      </c>
      <c r="B4146" t="s">
        <v>213</v>
      </c>
      <c r="C4146" t="s">
        <v>95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</row>
    <row r="4147" spans="1:17" x14ac:dyDescent="0.2">
      <c r="A4147" t="s">
        <v>350</v>
      </c>
      <c r="B4147" t="s">
        <v>342</v>
      </c>
      <c r="C4147" t="s">
        <v>95</v>
      </c>
      <c r="E4147">
        <v>965</v>
      </c>
      <c r="F4147">
        <v>1281</v>
      </c>
      <c r="G4147">
        <v>2245</v>
      </c>
      <c r="H4147">
        <v>3890</v>
      </c>
      <c r="I4147">
        <v>5517</v>
      </c>
      <c r="J4147">
        <v>6629</v>
      </c>
      <c r="K4147">
        <v>7174</v>
      </c>
      <c r="L4147">
        <v>7810</v>
      </c>
      <c r="M4147">
        <v>8025</v>
      </c>
      <c r="N4147">
        <v>9950</v>
      </c>
      <c r="O4147">
        <v>10556</v>
      </c>
      <c r="P4147">
        <v>14227</v>
      </c>
    </row>
    <row r="4148" spans="1:17" x14ac:dyDescent="0.2">
      <c r="A4148" t="s">
        <v>230</v>
      </c>
      <c r="B4148" t="s">
        <v>353</v>
      </c>
      <c r="C4148" t="s">
        <v>95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1</v>
      </c>
      <c r="Q4148">
        <v>10360</v>
      </c>
    </row>
    <row r="4149" spans="1:17" x14ac:dyDescent="0.2">
      <c r="A4149" t="s">
        <v>230</v>
      </c>
      <c r="B4149" t="s">
        <v>354</v>
      </c>
      <c r="C4149" t="s">
        <v>95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1</v>
      </c>
      <c r="Q4149">
        <v>11010</v>
      </c>
    </row>
    <row r="4150" spans="1:17" x14ac:dyDescent="0.2">
      <c r="A4150" t="s">
        <v>230</v>
      </c>
      <c r="B4150" t="s">
        <v>355</v>
      </c>
      <c r="C4150" t="s">
        <v>95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1</v>
      </c>
      <c r="Q4150">
        <v>2680</v>
      </c>
    </row>
    <row r="4151" spans="1:17" x14ac:dyDescent="0.2">
      <c r="A4151" t="s">
        <v>230</v>
      </c>
      <c r="B4151" t="s">
        <v>356</v>
      </c>
      <c r="C4151" t="s">
        <v>95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0.62</v>
      </c>
      <c r="L4151">
        <v>0.62</v>
      </c>
      <c r="M4151">
        <v>0.62</v>
      </c>
      <c r="N4151">
        <v>0.62</v>
      </c>
      <c r="O4151">
        <v>0.62</v>
      </c>
      <c r="P4151">
        <v>1</v>
      </c>
      <c r="Q4151">
        <v>4875</v>
      </c>
    </row>
    <row r="4152" spans="1:17" x14ac:dyDescent="0.2">
      <c r="A4152" t="s">
        <v>340</v>
      </c>
      <c r="B4152" t="s">
        <v>193</v>
      </c>
      <c r="C4152" t="s">
        <v>101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</row>
    <row r="4153" spans="1:17" x14ac:dyDescent="0.2">
      <c r="A4153" t="s">
        <v>340</v>
      </c>
      <c r="B4153" t="s">
        <v>194</v>
      </c>
      <c r="C4153" t="s">
        <v>101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</row>
    <row r="4154" spans="1:17" x14ac:dyDescent="0.2">
      <c r="A4154" t="s">
        <v>340</v>
      </c>
      <c r="B4154" t="s">
        <v>195</v>
      </c>
      <c r="C4154" t="s">
        <v>101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</row>
    <row r="4155" spans="1:17" x14ac:dyDescent="0.2">
      <c r="A4155" t="s">
        <v>340</v>
      </c>
      <c r="B4155" t="s">
        <v>196</v>
      </c>
      <c r="C4155" t="s">
        <v>101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</row>
    <row r="4156" spans="1:17" x14ac:dyDescent="0.2">
      <c r="A4156" t="s">
        <v>340</v>
      </c>
      <c r="B4156" t="s">
        <v>197</v>
      </c>
      <c r="C4156" t="s">
        <v>101</v>
      </c>
      <c r="E4156">
        <v>0</v>
      </c>
      <c r="F4156">
        <v>0</v>
      </c>
      <c r="G4156">
        <v>0.68</v>
      </c>
      <c r="H4156">
        <v>1.46</v>
      </c>
      <c r="I4156">
        <v>2.6</v>
      </c>
      <c r="J4156">
        <v>2.6</v>
      </c>
      <c r="K4156">
        <v>2.6</v>
      </c>
      <c r="L4156">
        <v>3.19</v>
      </c>
      <c r="M4156">
        <v>3.19</v>
      </c>
      <c r="N4156">
        <v>3.19</v>
      </c>
      <c r="O4156">
        <v>3.19</v>
      </c>
      <c r="P4156">
        <v>3.19</v>
      </c>
    </row>
    <row r="4157" spans="1:17" x14ac:dyDescent="0.2">
      <c r="A4157" t="s">
        <v>340</v>
      </c>
      <c r="B4157" t="s">
        <v>198</v>
      </c>
      <c r="C4157" t="s">
        <v>101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</row>
    <row r="4158" spans="1:17" x14ac:dyDescent="0.2">
      <c r="A4158" t="s">
        <v>340</v>
      </c>
      <c r="B4158" t="s">
        <v>199</v>
      </c>
      <c r="C4158" t="s">
        <v>101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</row>
    <row r="4159" spans="1:17" x14ac:dyDescent="0.2">
      <c r="A4159" t="s">
        <v>340</v>
      </c>
      <c r="B4159" t="s">
        <v>200</v>
      </c>
      <c r="C4159" t="s">
        <v>101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</row>
    <row r="4160" spans="1:17" x14ac:dyDescent="0.2">
      <c r="A4160" t="s">
        <v>340</v>
      </c>
      <c r="B4160" t="s">
        <v>201</v>
      </c>
      <c r="C4160" t="s">
        <v>101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</row>
    <row r="4161" spans="1:16" x14ac:dyDescent="0.2">
      <c r="A4161" t="s">
        <v>340</v>
      </c>
      <c r="B4161" t="s">
        <v>202</v>
      </c>
      <c r="C4161" t="s">
        <v>101</v>
      </c>
      <c r="E4161">
        <v>0.31</v>
      </c>
      <c r="F4161">
        <v>0.4</v>
      </c>
      <c r="G4161">
        <v>0.4</v>
      </c>
      <c r="H4161">
        <v>0.52</v>
      </c>
      <c r="I4161">
        <v>6.55</v>
      </c>
      <c r="J4161">
        <v>8.49</v>
      </c>
      <c r="K4161">
        <v>8.49</v>
      </c>
      <c r="L4161">
        <v>8.49</v>
      </c>
      <c r="M4161">
        <v>9.1</v>
      </c>
      <c r="N4161">
        <v>9.1</v>
      </c>
      <c r="O4161">
        <v>9.1</v>
      </c>
      <c r="P4161">
        <v>9.74</v>
      </c>
    </row>
    <row r="4162" spans="1:16" x14ac:dyDescent="0.2">
      <c r="A4162" t="s">
        <v>340</v>
      </c>
      <c r="B4162" t="s">
        <v>203</v>
      </c>
      <c r="C4162" t="s">
        <v>101</v>
      </c>
      <c r="E4162">
        <v>0</v>
      </c>
      <c r="F4162">
        <v>0</v>
      </c>
      <c r="G4162">
        <v>1.32</v>
      </c>
      <c r="H4162">
        <v>2.82</v>
      </c>
      <c r="I4162">
        <v>4.32</v>
      </c>
      <c r="J4162">
        <v>4.32</v>
      </c>
      <c r="K4162">
        <v>4.32</v>
      </c>
      <c r="L4162">
        <v>5.95</v>
      </c>
      <c r="M4162">
        <v>6.95</v>
      </c>
      <c r="N4162">
        <v>8.9499999999999993</v>
      </c>
      <c r="O4162">
        <v>8.9499999999999993</v>
      </c>
      <c r="P4162">
        <v>10.9</v>
      </c>
    </row>
    <row r="4163" spans="1:16" x14ac:dyDescent="0.2">
      <c r="A4163" t="s">
        <v>340</v>
      </c>
      <c r="B4163" t="s">
        <v>204</v>
      </c>
      <c r="C4163" t="s">
        <v>101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3</v>
      </c>
      <c r="N4163">
        <v>3</v>
      </c>
      <c r="O4163">
        <v>3</v>
      </c>
      <c r="P4163">
        <v>3</v>
      </c>
    </row>
    <row r="4164" spans="1:16" x14ac:dyDescent="0.2">
      <c r="A4164" t="s">
        <v>340</v>
      </c>
      <c r="B4164" t="s">
        <v>205</v>
      </c>
      <c r="C4164" t="s">
        <v>101</v>
      </c>
      <c r="E4164">
        <v>3</v>
      </c>
      <c r="F4164">
        <v>6</v>
      </c>
      <c r="G4164">
        <v>9</v>
      </c>
      <c r="H4164">
        <v>11.85</v>
      </c>
      <c r="I4164">
        <v>12.02</v>
      </c>
      <c r="J4164">
        <v>18.5</v>
      </c>
      <c r="K4164">
        <v>19.79</v>
      </c>
      <c r="L4164">
        <v>19.79</v>
      </c>
      <c r="M4164">
        <v>19.79</v>
      </c>
      <c r="N4164">
        <v>27.94</v>
      </c>
      <c r="O4164">
        <v>32.57</v>
      </c>
      <c r="P4164">
        <v>59.76</v>
      </c>
    </row>
    <row r="4165" spans="1:16" x14ac:dyDescent="0.2">
      <c r="A4165" t="s">
        <v>340</v>
      </c>
      <c r="B4165" t="s">
        <v>206</v>
      </c>
      <c r="C4165" t="s">
        <v>101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</row>
    <row r="4166" spans="1:16" x14ac:dyDescent="0.2">
      <c r="A4166" t="s">
        <v>340</v>
      </c>
      <c r="B4166" t="s">
        <v>207</v>
      </c>
      <c r="C4166" t="s">
        <v>101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</row>
    <row r="4167" spans="1:16" x14ac:dyDescent="0.2">
      <c r="A4167" t="s">
        <v>340</v>
      </c>
      <c r="B4167" t="s">
        <v>208</v>
      </c>
      <c r="C4167" t="s">
        <v>101</v>
      </c>
      <c r="E4167">
        <v>4.05</v>
      </c>
      <c r="F4167">
        <v>4.68</v>
      </c>
      <c r="G4167">
        <v>5.0999999999999996</v>
      </c>
      <c r="H4167">
        <v>5.64</v>
      </c>
      <c r="I4167">
        <v>5.64</v>
      </c>
      <c r="J4167">
        <v>5.64</v>
      </c>
      <c r="K4167">
        <v>5.64</v>
      </c>
      <c r="L4167">
        <v>5.64</v>
      </c>
      <c r="M4167">
        <v>5.64</v>
      </c>
      <c r="N4167">
        <v>5.64</v>
      </c>
      <c r="O4167">
        <v>5.64</v>
      </c>
      <c r="P4167">
        <v>5.64</v>
      </c>
    </row>
    <row r="4168" spans="1:16" x14ac:dyDescent="0.2">
      <c r="A4168" t="s">
        <v>340</v>
      </c>
      <c r="B4168" t="s">
        <v>209</v>
      </c>
      <c r="C4168" t="s">
        <v>101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1.35</v>
      </c>
      <c r="K4168">
        <v>3.24</v>
      </c>
      <c r="L4168">
        <v>3.24</v>
      </c>
      <c r="M4168">
        <v>3.24</v>
      </c>
      <c r="N4168">
        <v>8.4</v>
      </c>
      <c r="O4168">
        <v>9.89</v>
      </c>
      <c r="P4168">
        <v>22.46</v>
      </c>
    </row>
    <row r="4169" spans="1:16" x14ac:dyDescent="0.2">
      <c r="A4169" t="s">
        <v>340</v>
      </c>
      <c r="B4169" t="s">
        <v>210</v>
      </c>
      <c r="C4169" t="s">
        <v>101</v>
      </c>
      <c r="E4169">
        <v>0</v>
      </c>
      <c r="F4169">
        <v>0</v>
      </c>
      <c r="G4169">
        <v>0</v>
      </c>
      <c r="H4169">
        <v>2.12</v>
      </c>
      <c r="I4169">
        <v>2.12</v>
      </c>
      <c r="J4169">
        <v>2.62</v>
      </c>
      <c r="K4169">
        <v>2.62</v>
      </c>
      <c r="L4169">
        <v>2.62</v>
      </c>
      <c r="M4169">
        <v>2.62</v>
      </c>
      <c r="N4169">
        <v>2.62</v>
      </c>
      <c r="O4169">
        <v>2.62</v>
      </c>
      <c r="P4169">
        <v>2.62</v>
      </c>
    </row>
    <row r="4170" spans="1:16" x14ac:dyDescent="0.2">
      <c r="A4170" t="s">
        <v>340</v>
      </c>
      <c r="B4170" t="s">
        <v>211</v>
      </c>
      <c r="C4170" t="s">
        <v>101</v>
      </c>
      <c r="E4170">
        <v>0</v>
      </c>
      <c r="F4170">
        <v>0</v>
      </c>
      <c r="G4170">
        <v>0</v>
      </c>
      <c r="H4170">
        <v>0.5</v>
      </c>
      <c r="I4170">
        <v>0.5</v>
      </c>
      <c r="J4170">
        <v>0.5</v>
      </c>
      <c r="K4170">
        <v>0.5</v>
      </c>
      <c r="L4170">
        <v>0.5</v>
      </c>
      <c r="M4170">
        <v>0.5</v>
      </c>
      <c r="N4170">
        <v>0.5</v>
      </c>
      <c r="O4170">
        <v>0.5</v>
      </c>
      <c r="P4170">
        <v>0.5</v>
      </c>
    </row>
    <row r="4171" spans="1:16" x14ac:dyDescent="0.2">
      <c r="A4171" t="s">
        <v>340</v>
      </c>
      <c r="B4171" t="s">
        <v>212</v>
      </c>
      <c r="C4171" t="s">
        <v>101</v>
      </c>
      <c r="E4171">
        <v>0.28999999999999998</v>
      </c>
      <c r="F4171">
        <v>0.28999999999999998</v>
      </c>
      <c r="G4171">
        <v>0.46</v>
      </c>
      <c r="H4171">
        <v>0.49</v>
      </c>
      <c r="I4171">
        <v>0.49</v>
      </c>
      <c r="J4171">
        <v>0.49</v>
      </c>
      <c r="K4171">
        <v>0.49</v>
      </c>
      <c r="L4171">
        <v>0.2</v>
      </c>
      <c r="M4171">
        <v>0.2</v>
      </c>
      <c r="N4171">
        <v>0</v>
      </c>
      <c r="O4171">
        <v>0</v>
      </c>
      <c r="P4171">
        <v>0</v>
      </c>
    </row>
    <row r="4172" spans="1:16" x14ac:dyDescent="0.2">
      <c r="A4172" t="s">
        <v>340</v>
      </c>
      <c r="B4172" t="s">
        <v>213</v>
      </c>
      <c r="C4172" t="s">
        <v>101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 x14ac:dyDescent="0.2">
      <c r="A4173" t="s">
        <v>340</v>
      </c>
      <c r="B4173" t="s">
        <v>218</v>
      </c>
      <c r="C4173" t="s">
        <v>101</v>
      </c>
      <c r="E4173">
        <v>-0.68</v>
      </c>
      <c r="F4173">
        <v>-0.68</v>
      </c>
      <c r="G4173">
        <v>-1.51</v>
      </c>
      <c r="H4173">
        <v>-1.51</v>
      </c>
      <c r="I4173">
        <v>-1.51</v>
      </c>
      <c r="J4173">
        <v>-1.51</v>
      </c>
      <c r="K4173">
        <v>-1.51</v>
      </c>
      <c r="L4173">
        <v>-1.51</v>
      </c>
      <c r="M4173">
        <v>-1.51</v>
      </c>
      <c r="N4173">
        <v>-1.51</v>
      </c>
      <c r="O4173">
        <v>-1.51</v>
      </c>
      <c r="P4173">
        <v>-6.65</v>
      </c>
    </row>
    <row r="4174" spans="1:16" x14ac:dyDescent="0.2">
      <c r="A4174" t="s">
        <v>340</v>
      </c>
      <c r="B4174" t="s">
        <v>342</v>
      </c>
      <c r="C4174" t="s">
        <v>101</v>
      </c>
      <c r="E4174">
        <v>6.97</v>
      </c>
      <c r="F4174">
        <v>10.69</v>
      </c>
      <c r="G4174">
        <v>15.45</v>
      </c>
      <c r="H4174">
        <v>23.89</v>
      </c>
      <c r="I4174">
        <v>32.729999999999997</v>
      </c>
      <c r="J4174">
        <v>43</v>
      </c>
      <c r="K4174">
        <v>46.18</v>
      </c>
      <c r="L4174">
        <v>48.11</v>
      </c>
      <c r="M4174">
        <v>52.72</v>
      </c>
      <c r="N4174">
        <v>67.83</v>
      </c>
      <c r="O4174">
        <v>73.94</v>
      </c>
      <c r="P4174">
        <v>111.16</v>
      </c>
    </row>
    <row r="4175" spans="1:16" x14ac:dyDescent="0.2">
      <c r="A4175" t="s">
        <v>266</v>
      </c>
      <c r="B4175" t="s">
        <v>267</v>
      </c>
      <c r="C4175" t="s">
        <v>101</v>
      </c>
      <c r="E4175">
        <v>202.31</v>
      </c>
      <c r="F4175">
        <v>204.45</v>
      </c>
      <c r="G4175">
        <v>206.75</v>
      </c>
      <c r="H4175">
        <v>212.74</v>
      </c>
      <c r="I4175">
        <v>220.24</v>
      </c>
      <c r="J4175">
        <v>229.66</v>
      </c>
      <c r="K4175">
        <v>235.18</v>
      </c>
      <c r="L4175">
        <v>240.63</v>
      </c>
      <c r="M4175">
        <v>246.15</v>
      </c>
      <c r="N4175">
        <v>269.82</v>
      </c>
      <c r="O4175">
        <v>276.22000000000003</v>
      </c>
      <c r="P4175">
        <v>295.94</v>
      </c>
    </row>
    <row r="4176" spans="1:16" x14ac:dyDescent="0.2">
      <c r="A4176" t="s">
        <v>270</v>
      </c>
      <c r="B4176" t="s">
        <v>193</v>
      </c>
      <c r="C4176" t="s">
        <v>101</v>
      </c>
      <c r="E4176">
        <v>2.94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</row>
    <row r="4177" spans="1:16" x14ac:dyDescent="0.2">
      <c r="A4177" t="s">
        <v>270</v>
      </c>
      <c r="B4177" t="s">
        <v>194</v>
      </c>
      <c r="C4177" t="s">
        <v>101</v>
      </c>
      <c r="E4177">
        <v>52.26</v>
      </c>
      <c r="F4177">
        <v>62.88</v>
      </c>
      <c r="G4177">
        <v>50.22</v>
      </c>
      <c r="H4177">
        <v>40</v>
      </c>
      <c r="I4177">
        <v>25.3</v>
      </c>
      <c r="J4177">
        <v>19.25</v>
      </c>
      <c r="K4177">
        <v>16.649999999999999</v>
      </c>
      <c r="L4177">
        <v>15.55</v>
      </c>
      <c r="M4177">
        <v>12.01</v>
      </c>
      <c r="N4177">
        <v>7.71</v>
      </c>
      <c r="O4177">
        <v>9.5299999999999994</v>
      </c>
      <c r="P4177">
        <v>2.13</v>
      </c>
    </row>
    <row r="4178" spans="1:16" x14ac:dyDescent="0.2">
      <c r="A4178" t="s">
        <v>270</v>
      </c>
      <c r="B4178" t="s">
        <v>195</v>
      </c>
      <c r="C4178" t="s">
        <v>101</v>
      </c>
      <c r="E4178">
        <v>11.51</v>
      </c>
      <c r="F4178">
        <v>12.85</v>
      </c>
      <c r="G4178">
        <v>12.42</v>
      </c>
      <c r="H4178">
        <v>12.33</v>
      </c>
      <c r="I4178">
        <v>12.2</v>
      </c>
      <c r="J4178">
        <v>9.64</v>
      </c>
      <c r="K4178">
        <v>8.15</v>
      </c>
      <c r="L4178">
        <v>6.85</v>
      </c>
      <c r="M4178">
        <v>5.61</v>
      </c>
      <c r="N4178">
        <v>0.99</v>
      </c>
      <c r="O4178">
        <v>0</v>
      </c>
      <c r="P4178">
        <v>0</v>
      </c>
    </row>
    <row r="4179" spans="1:16" x14ac:dyDescent="0.2">
      <c r="A4179" t="s">
        <v>270</v>
      </c>
      <c r="B4179" t="s">
        <v>196</v>
      </c>
      <c r="C4179" t="s">
        <v>101</v>
      </c>
      <c r="E4179">
        <v>23.6</v>
      </c>
      <c r="F4179">
        <v>5.09</v>
      </c>
      <c r="G4179">
        <v>5.09</v>
      </c>
      <c r="H4179">
        <v>5.1100000000000003</v>
      </c>
      <c r="I4179">
        <v>5.09</v>
      </c>
      <c r="J4179">
        <v>5.1100000000000003</v>
      </c>
      <c r="K4179">
        <v>5.09</v>
      </c>
      <c r="L4179">
        <v>5.09</v>
      </c>
      <c r="M4179">
        <v>5.09</v>
      </c>
      <c r="N4179">
        <v>5.09</v>
      </c>
      <c r="O4179">
        <v>5.1100000000000003</v>
      </c>
      <c r="P4179">
        <v>5.09</v>
      </c>
    </row>
    <row r="4180" spans="1:16" x14ac:dyDescent="0.2">
      <c r="A4180" t="s">
        <v>270</v>
      </c>
      <c r="B4180" t="s">
        <v>197</v>
      </c>
      <c r="C4180" t="s">
        <v>101</v>
      </c>
      <c r="E4180">
        <v>11.28</v>
      </c>
      <c r="F4180">
        <v>11.22</v>
      </c>
      <c r="G4180">
        <v>16.420000000000002</v>
      </c>
      <c r="H4180">
        <v>22.83</v>
      </c>
      <c r="I4180">
        <v>30.94</v>
      </c>
      <c r="J4180">
        <v>30.4</v>
      </c>
      <c r="K4180">
        <v>30.48</v>
      </c>
      <c r="L4180">
        <v>34.619999999999997</v>
      </c>
      <c r="M4180">
        <v>34.15</v>
      </c>
      <c r="N4180">
        <v>34.049999999999997</v>
      </c>
      <c r="O4180">
        <v>33.6</v>
      </c>
      <c r="P4180">
        <v>31.58</v>
      </c>
    </row>
    <row r="4181" spans="1:16" x14ac:dyDescent="0.2">
      <c r="A4181" t="s">
        <v>270</v>
      </c>
      <c r="B4181" t="s">
        <v>198</v>
      </c>
      <c r="C4181" t="s">
        <v>101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</row>
    <row r="4182" spans="1:16" x14ac:dyDescent="0.2">
      <c r="A4182" t="s">
        <v>270</v>
      </c>
      <c r="B4182" t="s">
        <v>199</v>
      </c>
      <c r="C4182" t="s">
        <v>101</v>
      </c>
      <c r="E4182">
        <v>2.4900000000000002</v>
      </c>
      <c r="F4182">
        <v>2.48</v>
      </c>
      <c r="G4182">
        <v>2.48</v>
      </c>
      <c r="H4182">
        <v>2.4900000000000002</v>
      </c>
      <c r="I4182">
        <v>2.4700000000000002</v>
      </c>
      <c r="J4182">
        <v>2.48</v>
      </c>
      <c r="K4182">
        <v>3.38</v>
      </c>
      <c r="L4182">
        <v>2.4700000000000002</v>
      </c>
      <c r="M4182">
        <v>2.4700000000000002</v>
      </c>
      <c r="N4182">
        <v>2.23</v>
      </c>
      <c r="O4182">
        <v>2.2400000000000002</v>
      </c>
      <c r="P4182">
        <v>2.23</v>
      </c>
    </row>
    <row r="4183" spans="1:16" x14ac:dyDescent="0.2">
      <c r="A4183" t="s">
        <v>270</v>
      </c>
      <c r="B4183" t="s">
        <v>200</v>
      </c>
      <c r="C4183" t="s">
        <v>101</v>
      </c>
      <c r="E4183">
        <v>0.9</v>
      </c>
      <c r="F4183">
        <v>1.66</v>
      </c>
      <c r="G4183">
        <v>0.89</v>
      </c>
      <c r="H4183">
        <v>0.9</v>
      </c>
      <c r="I4183">
        <v>0.99</v>
      </c>
      <c r="J4183">
        <v>1.38</v>
      </c>
      <c r="K4183">
        <v>1.49</v>
      </c>
      <c r="L4183">
        <v>1.38</v>
      </c>
      <c r="M4183">
        <v>0.86</v>
      </c>
      <c r="N4183">
        <v>0.86</v>
      </c>
      <c r="O4183">
        <v>0.86</v>
      </c>
      <c r="P4183">
        <v>1.05</v>
      </c>
    </row>
    <row r="4184" spans="1:16" x14ac:dyDescent="0.2">
      <c r="A4184" t="s">
        <v>270</v>
      </c>
      <c r="B4184" t="s">
        <v>201</v>
      </c>
      <c r="C4184" t="s">
        <v>101</v>
      </c>
      <c r="E4184">
        <v>27.19</v>
      </c>
      <c r="F4184">
        <v>27.11</v>
      </c>
      <c r="G4184">
        <v>27.11</v>
      </c>
      <c r="H4184">
        <v>27.19</v>
      </c>
      <c r="I4184">
        <v>27.11</v>
      </c>
      <c r="J4184">
        <v>27.19</v>
      </c>
      <c r="K4184">
        <v>27.11</v>
      </c>
      <c r="L4184">
        <v>27.11</v>
      </c>
      <c r="M4184">
        <v>27.11</v>
      </c>
      <c r="N4184">
        <v>27.11</v>
      </c>
      <c r="O4184">
        <v>27.19</v>
      </c>
      <c r="P4184">
        <v>27.11</v>
      </c>
    </row>
    <row r="4185" spans="1:16" x14ac:dyDescent="0.2">
      <c r="A4185" t="s">
        <v>270</v>
      </c>
      <c r="B4185" t="s">
        <v>202</v>
      </c>
      <c r="C4185" t="s">
        <v>101</v>
      </c>
      <c r="E4185">
        <v>22.25</v>
      </c>
      <c r="F4185">
        <v>22.64</v>
      </c>
      <c r="G4185">
        <v>22.14</v>
      </c>
      <c r="H4185">
        <v>22.71</v>
      </c>
      <c r="I4185">
        <v>34.76</v>
      </c>
      <c r="J4185">
        <v>39.11</v>
      </c>
      <c r="K4185">
        <v>39.090000000000003</v>
      </c>
      <c r="L4185">
        <v>38.93</v>
      </c>
      <c r="M4185">
        <v>39.85</v>
      </c>
      <c r="N4185">
        <v>39.520000000000003</v>
      </c>
      <c r="O4185">
        <v>39.549999999999997</v>
      </c>
      <c r="P4185">
        <v>39.33</v>
      </c>
    </row>
    <row r="4186" spans="1:16" x14ac:dyDescent="0.2">
      <c r="A4186" t="s">
        <v>270</v>
      </c>
      <c r="B4186" t="s">
        <v>203</v>
      </c>
      <c r="C4186" t="s">
        <v>101</v>
      </c>
      <c r="E4186">
        <v>0</v>
      </c>
      <c r="F4186">
        <v>0</v>
      </c>
      <c r="G4186">
        <v>4.99</v>
      </c>
      <c r="H4186">
        <v>11.35</v>
      </c>
      <c r="I4186">
        <v>17.37</v>
      </c>
      <c r="J4186">
        <v>17.059999999999999</v>
      </c>
      <c r="K4186">
        <v>17.22</v>
      </c>
      <c r="L4186">
        <v>23.31</v>
      </c>
      <c r="M4186">
        <v>27.14</v>
      </c>
      <c r="N4186">
        <v>35.409999999999997</v>
      </c>
      <c r="O4186">
        <v>35.090000000000003</v>
      </c>
      <c r="P4186">
        <v>41.22</v>
      </c>
    </row>
    <row r="4187" spans="1:16" x14ac:dyDescent="0.2">
      <c r="A4187" t="s">
        <v>270</v>
      </c>
      <c r="B4187" t="s">
        <v>204</v>
      </c>
      <c r="C4187" t="s">
        <v>101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10.82</v>
      </c>
      <c r="N4187">
        <v>10.91</v>
      </c>
      <c r="O4187">
        <v>10.68</v>
      </c>
      <c r="P4187">
        <v>9.5299999999999994</v>
      </c>
    </row>
    <row r="4188" spans="1:16" x14ac:dyDescent="0.2">
      <c r="A4188" t="s">
        <v>270</v>
      </c>
      <c r="B4188" t="s">
        <v>205</v>
      </c>
      <c r="C4188" t="s">
        <v>101</v>
      </c>
      <c r="E4188">
        <v>60.01</v>
      </c>
      <c r="F4188">
        <v>68.430000000000007</v>
      </c>
      <c r="G4188">
        <v>75.2</v>
      </c>
      <c r="H4188">
        <v>83.52</v>
      </c>
      <c r="I4188">
        <v>82.4</v>
      </c>
      <c r="J4188">
        <v>97.15</v>
      </c>
      <c r="K4188">
        <v>101.72</v>
      </c>
      <c r="L4188">
        <v>101.09</v>
      </c>
      <c r="M4188">
        <v>96.91</v>
      </c>
      <c r="N4188">
        <v>120.09</v>
      </c>
      <c r="O4188">
        <v>129.72</v>
      </c>
      <c r="P4188">
        <v>173.2</v>
      </c>
    </row>
    <row r="4189" spans="1:16" x14ac:dyDescent="0.2">
      <c r="A4189" t="s">
        <v>270</v>
      </c>
      <c r="B4189" t="s">
        <v>206</v>
      </c>
      <c r="C4189" t="s">
        <v>101</v>
      </c>
      <c r="E4189">
        <v>29.54</v>
      </c>
      <c r="F4189">
        <v>31.54</v>
      </c>
      <c r="G4189">
        <v>33.71</v>
      </c>
      <c r="H4189">
        <v>38.340000000000003</v>
      </c>
      <c r="I4189">
        <v>42.89</v>
      </c>
      <c r="J4189">
        <v>47.7</v>
      </c>
      <c r="K4189">
        <v>49.88</v>
      </c>
      <c r="L4189">
        <v>52.14</v>
      </c>
      <c r="M4189">
        <v>54.36</v>
      </c>
      <c r="N4189">
        <v>63.11</v>
      </c>
      <c r="O4189">
        <v>65.56</v>
      </c>
      <c r="P4189">
        <v>76.78</v>
      </c>
    </row>
    <row r="4190" spans="1:16" x14ac:dyDescent="0.2">
      <c r="A4190" t="s">
        <v>270</v>
      </c>
      <c r="B4190" t="s">
        <v>343</v>
      </c>
      <c r="C4190" t="s">
        <v>101</v>
      </c>
      <c r="E4190">
        <v>-2.59</v>
      </c>
      <c r="F4190">
        <v>-2.92</v>
      </c>
      <c r="G4190">
        <v>-3.16</v>
      </c>
      <c r="H4190">
        <v>-3.36</v>
      </c>
      <c r="I4190">
        <v>-3.38</v>
      </c>
      <c r="J4190">
        <v>-4.01</v>
      </c>
      <c r="K4190">
        <v>-4.83</v>
      </c>
      <c r="L4190">
        <v>-4.88</v>
      </c>
      <c r="M4190">
        <v>-4.7699999999999996</v>
      </c>
      <c r="N4190">
        <v>-7.01</v>
      </c>
      <c r="O4190">
        <v>-7.74</v>
      </c>
      <c r="P4190">
        <v>-12.51</v>
      </c>
    </row>
    <row r="4191" spans="1:16" x14ac:dyDescent="0.2">
      <c r="A4191" t="s">
        <v>270</v>
      </c>
      <c r="B4191" t="s">
        <v>210</v>
      </c>
      <c r="C4191" t="s">
        <v>101</v>
      </c>
      <c r="E4191">
        <v>-0.5</v>
      </c>
      <c r="F4191">
        <v>-0.56999999999999995</v>
      </c>
      <c r="G4191">
        <v>-0.91</v>
      </c>
      <c r="H4191">
        <v>-2.25</v>
      </c>
      <c r="I4191">
        <v>-2.56</v>
      </c>
      <c r="J4191">
        <v>-3.28</v>
      </c>
      <c r="K4191">
        <v>-3</v>
      </c>
      <c r="L4191">
        <v>-3.04</v>
      </c>
      <c r="M4191">
        <v>-3.11</v>
      </c>
      <c r="N4191">
        <v>-3.06</v>
      </c>
      <c r="O4191">
        <v>-3.02</v>
      </c>
      <c r="P4191">
        <v>-2.59</v>
      </c>
    </row>
    <row r="4192" spans="1:16" x14ac:dyDescent="0.2">
      <c r="A4192" t="s">
        <v>270</v>
      </c>
      <c r="B4192" t="s">
        <v>211</v>
      </c>
      <c r="C4192" t="s">
        <v>101</v>
      </c>
      <c r="E4192">
        <v>0</v>
      </c>
      <c r="F4192">
        <v>0</v>
      </c>
      <c r="G4192">
        <v>0</v>
      </c>
      <c r="H4192">
        <v>-0.37</v>
      </c>
      <c r="I4192">
        <v>-0.49</v>
      </c>
      <c r="J4192">
        <v>-0.54</v>
      </c>
      <c r="K4192">
        <v>-0.5</v>
      </c>
      <c r="L4192">
        <v>-0.49</v>
      </c>
      <c r="M4192">
        <v>-0.52</v>
      </c>
      <c r="N4192">
        <v>-0.53</v>
      </c>
      <c r="O4192">
        <v>-0.49</v>
      </c>
      <c r="P4192">
        <v>-0.43</v>
      </c>
    </row>
    <row r="4193" spans="1:16" x14ac:dyDescent="0.2">
      <c r="A4193" t="s">
        <v>270</v>
      </c>
      <c r="B4193" t="s">
        <v>212</v>
      </c>
      <c r="C4193" t="s">
        <v>101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</row>
    <row r="4194" spans="1:16" x14ac:dyDescent="0.2">
      <c r="A4194" t="s">
        <v>270</v>
      </c>
      <c r="B4194" t="s">
        <v>213</v>
      </c>
      <c r="C4194" t="s">
        <v>101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</row>
    <row r="4195" spans="1:16" x14ac:dyDescent="0.2">
      <c r="A4195" t="s">
        <v>270</v>
      </c>
      <c r="B4195" t="s">
        <v>344</v>
      </c>
      <c r="C4195" t="s">
        <v>101</v>
      </c>
      <c r="E4195">
        <v>12.11</v>
      </c>
      <c r="F4195">
        <v>12.84</v>
      </c>
      <c r="G4195">
        <v>16.68</v>
      </c>
      <c r="H4195">
        <v>13.78</v>
      </c>
      <c r="I4195">
        <v>11.43</v>
      </c>
      <c r="J4195">
        <v>15.81</v>
      </c>
      <c r="K4195">
        <v>17.78</v>
      </c>
      <c r="L4195">
        <v>18.28</v>
      </c>
      <c r="M4195">
        <v>20.87</v>
      </c>
      <c r="N4195">
        <v>25.07</v>
      </c>
      <c r="O4195">
        <v>23.26</v>
      </c>
      <c r="P4195">
        <v>14.7</v>
      </c>
    </row>
    <row r="4196" spans="1:16" x14ac:dyDescent="0.2">
      <c r="A4196" t="s">
        <v>270</v>
      </c>
      <c r="B4196" t="s">
        <v>345</v>
      </c>
      <c r="C4196" t="s">
        <v>101</v>
      </c>
      <c r="E4196">
        <v>-3.07</v>
      </c>
      <c r="F4196">
        <v>-1.64</v>
      </c>
      <c r="G4196">
        <v>-5</v>
      </c>
      <c r="H4196">
        <v>-4.5599999999999996</v>
      </c>
      <c r="I4196">
        <v>-4.5199999999999996</v>
      </c>
      <c r="J4196">
        <v>-6.74</v>
      </c>
      <c r="K4196">
        <v>-4.55</v>
      </c>
      <c r="L4196">
        <v>-5.1100000000000003</v>
      </c>
      <c r="M4196">
        <v>-7.33</v>
      </c>
      <c r="N4196">
        <v>-7.98</v>
      </c>
      <c r="O4196">
        <v>-7.47</v>
      </c>
      <c r="P4196">
        <v>-13.1</v>
      </c>
    </row>
    <row r="4197" spans="1:16" x14ac:dyDescent="0.2">
      <c r="A4197" t="s">
        <v>270</v>
      </c>
      <c r="B4197" t="s">
        <v>272</v>
      </c>
      <c r="C4197" t="s">
        <v>101</v>
      </c>
      <c r="E4197">
        <v>0.26</v>
      </c>
      <c r="F4197">
        <v>0.31</v>
      </c>
      <c r="G4197">
        <v>3.11</v>
      </c>
      <c r="H4197">
        <v>3.26</v>
      </c>
      <c r="I4197">
        <v>6.81</v>
      </c>
      <c r="J4197">
        <v>12.63</v>
      </c>
      <c r="K4197">
        <v>11.39</v>
      </c>
      <c r="L4197">
        <v>12.71</v>
      </c>
      <c r="M4197">
        <v>19.41</v>
      </c>
      <c r="N4197">
        <v>21.43</v>
      </c>
      <c r="O4197">
        <v>26.5</v>
      </c>
      <c r="P4197">
        <v>66.36</v>
      </c>
    </row>
    <row r="4198" spans="1:16" x14ac:dyDescent="0.2">
      <c r="A4198" t="s">
        <v>270</v>
      </c>
      <c r="B4198" t="s">
        <v>346</v>
      </c>
      <c r="C4198" t="s">
        <v>101</v>
      </c>
      <c r="E4198">
        <v>9.0399999999999991</v>
      </c>
      <c r="F4198">
        <v>11.21</v>
      </c>
      <c r="G4198">
        <v>11.67</v>
      </c>
      <c r="H4198">
        <v>9.23</v>
      </c>
      <c r="I4198">
        <v>6.91</v>
      </c>
      <c r="J4198">
        <v>9.07</v>
      </c>
      <c r="K4198">
        <v>13.23</v>
      </c>
      <c r="L4198">
        <v>13.17</v>
      </c>
      <c r="M4198">
        <v>13.53</v>
      </c>
      <c r="N4198">
        <v>17.100000000000001</v>
      </c>
      <c r="O4198">
        <v>15.79</v>
      </c>
      <c r="P4198">
        <v>1.6</v>
      </c>
    </row>
    <row r="4199" spans="1:16" x14ac:dyDescent="0.2">
      <c r="A4199" t="s">
        <v>270</v>
      </c>
      <c r="B4199" t="s">
        <v>347</v>
      </c>
      <c r="C4199" t="s">
        <v>101</v>
      </c>
      <c r="E4199">
        <v>253</v>
      </c>
      <c r="F4199">
        <v>255.26</v>
      </c>
      <c r="G4199">
        <v>263.27</v>
      </c>
      <c r="H4199">
        <v>274.55</v>
      </c>
      <c r="I4199">
        <v>286.52999999999997</v>
      </c>
      <c r="J4199">
        <v>304.44</v>
      </c>
      <c r="K4199">
        <v>309.70999999999998</v>
      </c>
      <c r="L4199">
        <v>318.43</v>
      </c>
      <c r="M4199">
        <v>328.84</v>
      </c>
      <c r="N4199">
        <v>361.58</v>
      </c>
      <c r="O4199">
        <v>371.14</v>
      </c>
      <c r="P4199">
        <v>408.43</v>
      </c>
    </row>
    <row r="4200" spans="1:16" x14ac:dyDescent="0.2">
      <c r="A4200" t="s">
        <v>272</v>
      </c>
      <c r="B4200" t="s">
        <v>202</v>
      </c>
      <c r="C4200" t="s">
        <v>101</v>
      </c>
      <c r="E4200">
        <v>0.06</v>
      </c>
      <c r="F4200">
        <v>0.02</v>
      </c>
      <c r="G4200">
        <v>0.52</v>
      </c>
      <c r="H4200">
        <v>0.36</v>
      </c>
      <c r="I4200">
        <v>2.0499999999999998</v>
      </c>
      <c r="J4200">
        <v>2.4</v>
      </c>
      <c r="K4200">
        <v>2.2999999999999998</v>
      </c>
      <c r="L4200">
        <v>2.46</v>
      </c>
      <c r="M4200">
        <v>3.16</v>
      </c>
      <c r="N4200">
        <v>3.48</v>
      </c>
      <c r="O4200">
        <v>3.57</v>
      </c>
      <c r="P4200">
        <v>4.91</v>
      </c>
    </row>
    <row r="4201" spans="1:16" x14ac:dyDescent="0.2">
      <c r="A4201" t="s">
        <v>272</v>
      </c>
      <c r="B4201" t="s">
        <v>203</v>
      </c>
      <c r="C4201" t="s">
        <v>101</v>
      </c>
      <c r="E4201">
        <v>0</v>
      </c>
      <c r="F4201">
        <v>0</v>
      </c>
      <c r="G4201">
        <v>0.39</v>
      </c>
      <c r="H4201">
        <v>0.55000000000000004</v>
      </c>
      <c r="I4201">
        <v>0.99</v>
      </c>
      <c r="J4201">
        <v>1.34</v>
      </c>
      <c r="K4201">
        <v>1.1299999999999999</v>
      </c>
      <c r="L4201">
        <v>1.66</v>
      </c>
      <c r="M4201">
        <v>2.16</v>
      </c>
      <c r="N4201">
        <v>2.5299999999999998</v>
      </c>
      <c r="O4201">
        <v>2.96</v>
      </c>
      <c r="P4201">
        <v>5.15</v>
      </c>
    </row>
    <row r="4202" spans="1:16" x14ac:dyDescent="0.2">
      <c r="A4202" t="s">
        <v>272</v>
      </c>
      <c r="B4202" t="s">
        <v>204</v>
      </c>
      <c r="C4202" t="s">
        <v>101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1.31</v>
      </c>
      <c r="N4202">
        <v>1.23</v>
      </c>
      <c r="O4202">
        <v>1.49</v>
      </c>
      <c r="P4202">
        <v>2.61</v>
      </c>
    </row>
    <row r="4203" spans="1:16" x14ac:dyDescent="0.2">
      <c r="A4203" t="s">
        <v>272</v>
      </c>
      <c r="B4203" t="s">
        <v>205</v>
      </c>
      <c r="C4203" t="s">
        <v>101</v>
      </c>
      <c r="E4203">
        <v>0.2</v>
      </c>
      <c r="F4203">
        <v>0.28999999999999998</v>
      </c>
      <c r="G4203">
        <v>2.19</v>
      </c>
      <c r="H4203">
        <v>2.35</v>
      </c>
      <c r="I4203">
        <v>3.77</v>
      </c>
      <c r="J4203">
        <v>8.89</v>
      </c>
      <c r="K4203">
        <v>7.96</v>
      </c>
      <c r="L4203">
        <v>8.59</v>
      </c>
      <c r="M4203">
        <v>12.78</v>
      </c>
      <c r="N4203">
        <v>14.19</v>
      </c>
      <c r="O4203">
        <v>18.48</v>
      </c>
      <c r="P4203">
        <v>53.69</v>
      </c>
    </row>
    <row r="4204" spans="1:16" x14ac:dyDescent="0.2">
      <c r="A4204" t="s">
        <v>259</v>
      </c>
      <c r="B4204" t="s">
        <v>348</v>
      </c>
      <c r="C4204" t="s">
        <v>101</v>
      </c>
      <c r="E4204">
        <v>0.91</v>
      </c>
      <c r="F4204">
        <v>0.86</v>
      </c>
      <c r="G4204">
        <v>1.21</v>
      </c>
      <c r="H4204">
        <v>1.49</v>
      </c>
      <c r="I4204">
        <v>1.35</v>
      </c>
      <c r="J4204">
        <v>0.94</v>
      </c>
      <c r="K4204">
        <v>0.57999999999999996</v>
      </c>
      <c r="L4204">
        <v>0.56000000000000005</v>
      </c>
      <c r="M4204">
        <v>1.26</v>
      </c>
      <c r="N4204">
        <v>1.1499999999999999</v>
      </c>
      <c r="O4204">
        <v>1.17</v>
      </c>
      <c r="P4204">
        <v>4.9800000000000004</v>
      </c>
    </row>
    <row r="4205" spans="1:16" x14ac:dyDescent="0.2">
      <c r="A4205" t="s">
        <v>259</v>
      </c>
      <c r="B4205" t="s">
        <v>261</v>
      </c>
      <c r="C4205" t="s">
        <v>101</v>
      </c>
      <c r="D4205">
        <v>945304</v>
      </c>
      <c r="E4205">
        <v>48910</v>
      </c>
      <c r="F4205">
        <v>50965</v>
      </c>
      <c r="G4205">
        <v>49495</v>
      </c>
      <c r="H4205">
        <v>50978</v>
      </c>
      <c r="I4205">
        <v>52846</v>
      </c>
      <c r="J4205">
        <v>54097</v>
      </c>
      <c r="K4205">
        <v>56506</v>
      </c>
      <c r="L4205">
        <v>56129</v>
      </c>
      <c r="M4205">
        <v>55688</v>
      </c>
      <c r="N4205">
        <v>58936</v>
      </c>
      <c r="O4205">
        <v>60139</v>
      </c>
      <c r="P4205">
        <v>65438</v>
      </c>
    </row>
    <row r="4206" spans="1:16" x14ac:dyDescent="0.2">
      <c r="A4206" t="s">
        <v>259</v>
      </c>
      <c r="B4206" t="s">
        <v>178</v>
      </c>
      <c r="C4206" t="s">
        <v>101</v>
      </c>
      <c r="D4206">
        <v>877147</v>
      </c>
      <c r="E4206">
        <v>46364</v>
      </c>
      <c r="F4206">
        <v>48222</v>
      </c>
      <c r="G4206">
        <v>46661</v>
      </c>
      <c r="H4206">
        <v>47715</v>
      </c>
      <c r="I4206">
        <v>49178</v>
      </c>
      <c r="J4206">
        <v>50062</v>
      </c>
      <c r="K4206">
        <v>52306</v>
      </c>
      <c r="L4206">
        <v>51783</v>
      </c>
      <c r="M4206">
        <v>51208</v>
      </c>
      <c r="N4206">
        <v>54519</v>
      </c>
      <c r="O4206">
        <v>55596</v>
      </c>
      <c r="P4206">
        <v>60316</v>
      </c>
    </row>
    <row r="4207" spans="1:16" x14ac:dyDescent="0.2">
      <c r="A4207" t="s">
        <v>259</v>
      </c>
      <c r="B4207" t="s">
        <v>349</v>
      </c>
      <c r="C4207" t="s">
        <v>101</v>
      </c>
      <c r="E4207">
        <v>0</v>
      </c>
      <c r="F4207">
        <v>0</v>
      </c>
      <c r="G4207">
        <v>0</v>
      </c>
      <c r="H4207">
        <v>21</v>
      </c>
      <c r="I4207">
        <v>23</v>
      </c>
      <c r="J4207">
        <v>23</v>
      </c>
      <c r="K4207">
        <v>23</v>
      </c>
      <c r="L4207">
        <v>23</v>
      </c>
      <c r="M4207">
        <v>23</v>
      </c>
      <c r="N4207">
        <v>63</v>
      </c>
      <c r="O4207">
        <v>63</v>
      </c>
      <c r="P4207">
        <v>218</v>
      </c>
    </row>
    <row r="4208" spans="1:16" x14ac:dyDescent="0.2">
      <c r="A4208" t="s">
        <v>350</v>
      </c>
      <c r="B4208" t="s">
        <v>193</v>
      </c>
      <c r="C4208" t="s">
        <v>101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</row>
    <row r="4209" spans="1:16" x14ac:dyDescent="0.2">
      <c r="A4209" t="s">
        <v>350</v>
      </c>
      <c r="B4209" t="s">
        <v>351</v>
      </c>
      <c r="C4209" t="s">
        <v>101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</row>
    <row r="4210" spans="1:16" x14ac:dyDescent="0.2">
      <c r="A4210" t="s">
        <v>350</v>
      </c>
      <c r="B4210" t="s">
        <v>352</v>
      </c>
      <c r="C4210" t="s">
        <v>101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</row>
    <row r="4211" spans="1:16" x14ac:dyDescent="0.2">
      <c r="A4211" t="s">
        <v>350</v>
      </c>
      <c r="B4211" t="s">
        <v>195</v>
      </c>
      <c r="C4211" t="s">
        <v>101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</row>
    <row r="4212" spans="1:16" x14ac:dyDescent="0.2">
      <c r="A4212" t="s">
        <v>350</v>
      </c>
      <c r="B4212" t="s">
        <v>196</v>
      </c>
      <c r="C4212" t="s">
        <v>101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</row>
    <row r="4213" spans="1:16" x14ac:dyDescent="0.2">
      <c r="A4213" t="s">
        <v>350</v>
      </c>
      <c r="B4213" t="s">
        <v>197</v>
      </c>
      <c r="C4213" t="s">
        <v>101</v>
      </c>
      <c r="E4213">
        <v>0</v>
      </c>
      <c r="F4213">
        <v>0</v>
      </c>
      <c r="G4213">
        <v>358</v>
      </c>
      <c r="H4213">
        <v>768</v>
      </c>
      <c r="I4213">
        <v>1366</v>
      </c>
      <c r="J4213">
        <v>1366</v>
      </c>
      <c r="K4213">
        <v>1366</v>
      </c>
      <c r="L4213">
        <v>1653</v>
      </c>
      <c r="M4213">
        <v>1653</v>
      </c>
      <c r="N4213">
        <v>1653</v>
      </c>
      <c r="O4213">
        <v>1653</v>
      </c>
      <c r="P4213">
        <v>1653</v>
      </c>
    </row>
    <row r="4214" spans="1:16" x14ac:dyDescent="0.2">
      <c r="A4214" t="s">
        <v>350</v>
      </c>
      <c r="B4214" t="s">
        <v>198</v>
      </c>
      <c r="C4214" t="s">
        <v>101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</row>
    <row r="4215" spans="1:16" x14ac:dyDescent="0.2">
      <c r="A4215" t="s">
        <v>350</v>
      </c>
      <c r="B4215" t="s">
        <v>199</v>
      </c>
      <c r="C4215" t="s">
        <v>101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</row>
    <row r="4216" spans="1:16" x14ac:dyDescent="0.2">
      <c r="A4216" t="s">
        <v>350</v>
      </c>
      <c r="B4216" t="s">
        <v>200</v>
      </c>
      <c r="C4216" t="s">
        <v>101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</row>
    <row r="4217" spans="1:16" x14ac:dyDescent="0.2">
      <c r="A4217" t="s">
        <v>350</v>
      </c>
      <c r="B4217" t="s">
        <v>201</v>
      </c>
      <c r="C4217" t="s">
        <v>101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</row>
    <row r="4218" spans="1:16" x14ac:dyDescent="0.2">
      <c r="A4218" t="s">
        <v>350</v>
      </c>
      <c r="B4218" t="s">
        <v>202</v>
      </c>
      <c r="C4218" t="s">
        <v>101</v>
      </c>
      <c r="E4218">
        <v>42</v>
      </c>
      <c r="F4218">
        <v>54</v>
      </c>
      <c r="G4218">
        <v>54</v>
      </c>
      <c r="H4218">
        <v>68</v>
      </c>
      <c r="I4218">
        <v>763</v>
      </c>
      <c r="J4218">
        <v>970</v>
      </c>
      <c r="K4218">
        <v>970</v>
      </c>
      <c r="L4218">
        <v>970</v>
      </c>
      <c r="M4218">
        <v>1028</v>
      </c>
      <c r="N4218">
        <v>1028</v>
      </c>
      <c r="O4218">
        <v>1028</v>
      </c>
      <c r="P4218">
        <v>1094</v>
      </c>
    </row>
    <row r="4219" spans="1:16" x14ac:dyDescent="0.2">
      <c r="A4219" t="s">
        <v>350</v>
      </c>
      <c r="B4219" t="s">
        <v>203</v>
      </c>
      <c r="C4219" t="s">
        <v>101</v>
      </c>
      <c r="E4219">
        <v>0</v>
      </c>
      <c r="F4219">
        <v>0</v>
      </c>
      <c r="G4219">
        <v>268</v>
      </c>
      <c r="H4219">
        <v>582</v>
      </c>
      <c r="I4219">
        <v>872</v>
      </c>
      <c r="J4219">
        <v>872</v>
      </c>
      <c r="K4219">
        <v>872</v>
      </c>
      <c r="L4219">
        <v>1153</v>
      </c>
      <c r="M4219">
        <v>1368</v>
      </c>
      <c r="N4219">
        <v>1789</v>
      </c>
      <c r="O4219">
        <v>1789</v>
      </c>
      <c r="P4219">
        <v>2186</v>
      </c>
    </row>
    <row r="4220" spans="1:16" x14ac:dyDescent="0.2">
      <c r="A4220" t="s">
        <v>350</v>
      </c>
      <c r="B4220" t="s">
        <v>204</v>
      </c>
      <c r="C4220" t="s">
        <v>101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</row>
    <row r="4221" spans="1:16" x14ac:dyDescent="0.2">
      <c r="A4221" t="s">
        <v>350</v>
      </c>
      <c r="B4221" t="s">
        <v>205</v>
      </c>
      <c r="C4221" t="s">
        <v>101</v>
      </c>
      <c r="E4221">
        <v>246</v>
      </c>
      <c r="F4221">
        <v>494</v>
      </c>
      <c r="G4221">
        <v>749</v>
      </c>
      <c r="H4221">
        <v>978</v>
      </c>
      <c r="I4221">
        <v>993</v>
      </c>
      <c r="J4221">
        <v>1493</v>
      </c>
      <c r="K4221">
        <v>1589</v>
      </c>
      <c r="L4221">
        <v>1589</v>
      </c>
      <c r="M4221">
        <v>1589</v>
      </c>
      <c r="N4221">
        <v>2018</v>
      </c>
      <c r="O4221">
        <v>2270</v>
      </c>
      <c r="P4221">
        <v>3463</v>
      </c>
    </row>
    <row r="4222" spans="1:16" x14ac:dyDescent="0.2">
      <c r="A4222" t="s">
        <v>350</v>
      </c>
      <c r="B4222" t="s">
        <v>206</v>
      </c>
      <c r="C4222" t="s">
        <v>101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</row>
    <row r="4223" spans="1:16" x14ac:dyDescent="0.2">
      <c r="A4223" t="s">
        <v>350</v>
      </c>
      <c r="B4223" t="s">
        <v>207</v>
      </c>
      <c r="C4223" t="s">
        <v>101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</row>
    <row r="4224" spans="1:16" x14ac:dyDescent="0.2">
      <c r="A4224" t="s">
        <v>350</v>
      </c>
      <c r="B4224" t="s">
        <v>208</v>
      </c>
      <c r="C4224" t="s">
        <v>101</v>
      </c>
      <c r="E4224">
        <v>677</v>
      </c>
      <c r="F4224">
        <v>785</v>
      </c>
      <c r="G4224">
        <v>856</v>
      </c>
      <c r="H4224">
        <v>946</v>
      </c>
      <c r="I4224">
        <v>946</v>
      </c>
      <c r="J4224">
        <v>946</v>
      </c>
      <c r="K4224">
        <v>946</v>
      </c>
      <c r="L4224">
        <v>946</v>
      </c>
      <c r="M4224">
        <v>946</v>
      </c>
      <c r="N4224">
        <v>946</v>
      </c>
      <c r="O4224">
        <v>946</v>
      </c>
      <c r="P4224">
        <v>946</v>
      </c>
    </row>
    <row r="4225" spans="1:17" x14ac:dyDescent="0.2">
      <c r="A4225" t="s">
        <v>350</v>
      </c>
      <c r="B4225" t="s">
        <v>209</v>
      </c>
      <c r="C4225" t="s">
        <v>101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307</v>
      </c>
      <c r="K4225">
        <v>718</v>
      </c>
      <c r="L4225">
        <v>718</v>
      </c>
      <c r="M4225">
        <v>718</v>
      </c>
      <c r="N4225">
        <v>1697</v>
      </c>
      <c r="O4225">
        <v>1975</v>
      </c>
      <c r="P4225">
        <v>4128</v>
      </c>
    </row>
    <row r="4226" spans="1:17" x14ac:dyDescent="0.2">
      <c r="A4226" t="s">
        <v>350</v>
      </c>
      <c r="B4226" t="s">
        <v>210</v>
      </c>
      <c r="C4226" t="s">
        <v>101</v>
      </c>
      <c r="E4226">
        <v>0</v>
      </c>
      <c r="F4226">
        <v>0</v>
      </c>
      <c r="G4226">
        <v>0</v>
      </c>
      <c r="H4226">
        <v>480</v>
      </c>
      <c r="I4226">
        <v>480</v>
      </c>
      <c r="J4226">
        <v>593</v>
      </c>
      <c r="K4226">
        <v>593</v>
      </c>
      <c r="L4226">
        <v>593</v>
      </c>
      <c r="M4226">
        <v>593</v>
      </c>
      <c r="N4226">
        <v>593</v>
      </c>
      <c r="O4226">
        <v>593</v>
      </c>
      <c r="P4226">
        <v>593</v>
      </c>
    </row>
    <row r="4227" spans="1:17" x14ac:dyDescent="0.2">
      <c r="A4227" t="s">
        <v>350</v>
      </c>
      <c r="B4227" t="s">
        <v>211</v>
      </c>
      <c r="C4227" t="s">
        <v>101</v>
      </c>
      <c r="E4227">
        <v>0</v>
      </c>
      <c r="F4227">
        <v>0</v>
      </c>
      <c r="G4227">
        <v>0</v>
      </c>
      <c r="H4227">
        <v>92</v>
      </c>
      <c r="I4227">
        <v>92</v>
      </c>
      <c r="J4227">
        <v>92</v>
      </c>
      <c r="K4227">
        <v>92</v>
      </c>
      <c r="L4227">
        <v>92</v>
      </c>
      <c r="M4227">
        <v>92</v>
      </c>
      <c r="N4227">
        <v>92</v>
      </c>
      <c r="O4227">
        <v>92</v>
      </c>
      <c r="P4227">
        <v>92</v>
      </c>
    </row>
    <row r="4228" spans="1:17" x14ac:dyDescent="0.2">
      <c r="A4228" t="s">
        <v>350</v>
      </c>
      <c r="B4228" t="s">
        <v>212</v>
      </c>
      <c r="C4228" t="s">
        <v>101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</row>
    <row r="4229" spans="1:17" x14ac:dyDescent="0.2">
      <c r="A4229" t="s">
        <v>350</v>
      </c>
      <c r="B4229" t="s">
        <v>213</v>
      </c>
      <c r="C4229" t="s">
        <v>101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</row>
    <row r="4230" spans="1:17" x14ac:dyDescent="0.2">
      <c r="A4230" t="s">
        <v>350</v>
      </c>
      <c r="B4230" t="s">
        <v>342</v>
      </c>
      <c r="C4230" t="s">
        <v>101</v>
      </c>
      <c r="E4230">
        <v>965</v>
      </c>
      <c r="F4230">
        <v>1333</v>
      </c>
      <c r="G4230">
        <v>2284</v>
      </c>
      <c r="H4230">
        <v>3914</v>
      </c>
      <c r="I4230">
        <v>5512</v>
      </c>
      <c r="J4230">
        <v>6639</v>
      </c>
      <c r="K4230">
        <v>7146</v>
      </c>
      <c r="L4230">
        <v>7715</v>
      </c>
      <c r="M4230">
        <v>7987</v>
      </c>
      <c r="N4230">
        <v>9816</v>
      </c>
      <c r="O4230">
        <v>10346</v>
      </c>
      <c r="P4230">
        <v>14155</v>
      </c>
    </row>
    <row r="4231" spans="1:17" x14ac:dyDescent="0.2">
      <c r="A4231" t="s">
        <v>230</v>
      </c>
      <c r="B4231" t="s">
        <v>353</v>
      </c>
      <c r="C4231" t="s">
        <v>101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1</v>
      </c>
      <c r="Q4231">
        <v>10360</v>
      </c>
    </row>
    <row r="4232" spans="1:17" x14ac:dyDescent="0.2">
      <c r="A4232" t="s">
        <v>230</v>
      </c>
      <c r="B4232" t="s">
        <v>354</v>
      </c>
      <c r="C4232" t="s">
        <v>101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1</v>
      </c>
      <c r="Q4232">
        <v>11010</v>
      </c>
    </row>
    <row r="4233" spans="1:17" x14ac:dyDescent="0.2">
      <c r="A4233" t="s">
        <v>230</v>
      </c>
      <c r="B4233" t="s">
        <v>355</v>
      </c>
      <c r="C4233" t="s">
        <v>101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1</v>
      </c>
      <c r="Q4233">
        <v>2680</v>
      </c>
    </row>
    <row r="4234" spans="1:17" x14ac:dyDescent="0.2">
      <c r="A4234" t="s">
        <v>230</v>
      </c>
      <c r="B4234" t="s">
        <v>356</v>
      </c>
      <c r="C4234" t="s">
        <v>101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0.62</v>
      </c>
      <c r="L4234">
        <v>0.62</v>
      </c>
      <c r="M4234">
        <v>0.62</v>
      </c>
      <c r="N4234">
        <v>0.62</v>
      </c>
      <c r="O4234">
        <v>0.62</v>
      </c>
      <c r="P4234">
        <v>1</v>
      </c>
      <c r="Q4234">
        <v>4875</v>
      </c>
    </row>
    <row r="4235" spans="1:17" x14ac:dyDescent="0.2">
      <c r="A4235" t="s">
        <v>340</v>
      </c>
      <c r="B4235" t="s">
        <v>193</v>
      </c>
      <c r="C4235" t="s">
        <v>99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</row>
    <row r="4236" spans="1:17" x14ac:dyDescent="0.2">
      <c r="A4236" t="s">
        <v>340</v>
      </c>
      <c r="B4236" t="s">
        <v>194</v>
      </c>
      <c r="C4236" t="s">
        <v>99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</row>
    <row r="4237" spans="1:17" x14ac:dyDescent="0.2">
      <c r="A4237" t="s">
        <v>340</v>
      </c>
      <c r="B4237" t="s">
        <v>195</v>
      </c>
      <c r="C4237" t="s">
        <v>99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</row>
    <row r="4238" spans="1:17" x14ac:dyDescent="0.2">
      <c r="A4238" t="s">
        <v>340</v>
      </c>
      <c r="B4238" t="s">
        <v>196</v>
      </c>
      <c r="C4238" t="s">
        <v>99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</row>
    <row r="4239" spans="1:17" x14ac:dyDescent="0.2">
      <c r="A4239" t="s">
        <v>340</v>
      </c>
      <c r="B4239" t="s">
        <v>197</v>
      </c>
      <c r="C4239" t="s">
        <v>99</v>
      </c>
      <c r="E4239">
        <v>0</v>
      </c>
      <c r="F4239">
        <v>0</v>
      </c>
      <c r="G4239">
        <v>0.78</v>
      </c>
      <c r="H4239">
        <v>0.93</v>
      </c>
      <c r="I4239">
        <v>2.16</v>
      </c>
      <c r="J4239">
        <v>2.16</v>
      </c>
      <c r="K4239">
        <v>2.16</v>
      </c>
      <c r="L4239">
        <v>2.4900000000000002</v>
      </c>
      <c r="M4239">
        <v>2.4900000000000002</v>
      </c>
      <c r="N4239">
        <v>2.4900000000000002</v>
      </c>
      <c r="O4239">
        <v>2.4900000000000002</v>
      </c>
      <c r="P4239">
        <v>2.4900000000000002</v>
      </c>
    </row>
    <row r="4240" spans="1:17" x14ac:dyDescent="0.2">
      <c r="A4240" t="s">
        <v>340</v>
      </c>
      <c r="B4240" t="s">
        <v>198</v>
      </c>
      <c r="C4240" t="s">
        <v>99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</row>
    <row r="4241" spans="1:16" x14ac:dyDescent="0.2">
      <c r="A4241" t="s">
        <v>340</v>
      </c>
      <c r="B4241" t="s">
        <v>199</v>
      </c>
      <c r="C4241" t="s">
        <v>99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</row>
    <row r="4242" spans="1:16" x14ac:dyDescent="0.2">
      <c r="A4242" t="s">
        <v>340</v>
      </c>
      <c r="B4242" t="s">
        <v>200</v>
      </c>
      <c r="C4242" t="s">
        <v>99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</row>
    <row r="4243" spans="1:16" x14ac:dyDescent="0.2">
      <c r="A4243" t="s">
        <v>340</v>
      </c>
      <c r="B4243" t="s">
        <v>201</v>
      </c>
      <c r="C4243" t="s">
        <v>99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</row>
    <row r="4244" spans="1:16" x14ac:dyDescent="0.2">
      <c r="A4244" t="s">
        <v>340</v>
      </c>
      <c r="B4244" t="s">
        <v>202</v>
      </c>
      <c r="C4244" t="s">
        <v>99</v>
      </c>
      <c r="E4244">
        <v>0.31</v>
      </c>
      <c r="F4244">
        <v>0.4</v>
      </c>
      <c r="G4244">
        <v>0.87</v>
      </c>
      <c r="H4244">
        <v>0.87</v>
      </c>
      <c r="I4244">
        <v>6.2</v>
      </c>
      <c r="J4244">
        <v>8.14</v>
      </c>
      <c r="K4244">
        <v>8.14</v>
      </c>
      <c r="L4244">
        <v>8.14</v>
      </c>
      <c r="M4244">
        <v>8.14</v>
      </c>
      <c r="N4244">
        <v>8.14</v>
      </c>
      <c r="O4244">
        <v>8.14</v>
      </c>
      <c r="P4244">
        <v>8.14</v>
      </c>
    </row>
    <row r="4245" spans="1:16" x14ac:dyDescent="0.2">
      <c r="A4245" t="s">
        <v>340</v>
      </c>
      <c r="B4245" t="s">
        <v>203</v>
      </c>
      <c r="C4245" t="s">
        <v>99</v>
      </c>
      <c r="E4245">
        <v>0</v>
      </c>
      <c r="F4245">
        <v>0</v>
      </c>
      <c r="G4245">
        <v>2.5</v>
      </c>
      <c r="H4245">
        <v>4</v>
      </c>
      <c r="I4245">
        <v>5.14</v>
      </c>
      <c r="J4245">
        <v>5.14</v>
      </c>
      <c r="K4245">
        <v>5.14</v>
      </c>
      <c r="L4245">
        <v>7</v>
      </c>
      <c r="M4245">
        <v>8</v>
      </c>
      <c r="N4245">
        <v>10</v>
      </c>
      <c r="O4245">
        <v>10</v>
      </c>
      <c r="P4245">
        <v>11.89</v>
      </c>
    </row>
    <row r="4246" spans="1:16" x14ac:dyDescent="0.2">
      <c r="A4246" t="s">
        <v>340</v>
      </c>
      <c r="B4246" t="s">
        <v>204</v>
      </c>
      <c r="C4246" t="s">
        <v>99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3</v>
      </c>
      <c r="N4246">
        <v>3</v>
      </c>
      <c r="O4246">
        <v>3</v>
      </c>
      <c r="P4246">
        <v>3</v>
      </c>
    </row>
    <row r="4247" spans="1:16" x14ac:dyDescent="0.2">
      <c r="A4247" t="s">
        <v>340</v>
      </c>
      <c r="B4247" t="s">
        <v>205</v>
      </c>
      <c r="C4247" t="s">
        <v>99</v>
      </c>
      <c r="E4247">
        <v>3</v>
      </c>
      <c r="F4247">
        <v>6</v>
      </c>
      <c r="G4247">
        <v>9</v>
      </c>
      <c r="H4247">
        <v>10.47</v>
      </c>
      <c r="I4247">
        <v>11.86</v>
      </c>
      <c r="J4247">
        <v>18.72</v>
      </c>
      <c r="K4247">
        <v>19.54</v>
      </c>
      <c r="L4247">
        <v>19.54</v>
      </c>
      <c r="M4247">
        <v>19.54</v>
      </c>
      <c r="N4247">
        <v>30.51</v>
      </c>
      <c r="O4247">
        <v>36.96</v>
      </c>
      <c r="P4247">
        <v>67.010000000000005</v>
      </c>
    </row>
    <row r="4248" spans="1:16" x14ac:dyDescent="0.2">
      <c r="A4248" t="s">
        <v>340</v>
      </c>
      <c r="B4248" t="s">
        <v>206</v>
      </c>
      <c r="C4248" t="s">
        <v>99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</row>
    <row r="4249" spans="1:16" x14ac:dyDescent="0.2">
      <c r="A4249" t="s">
        <v>340</v>
      </c>
      <c r="B4249" t="s">
        <v>207</v>
      </c>
      <c r="C4249" t="s">
        <v>99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</row>
    <row r="4250" spans="1:16" x14ac:dyDescent="0.2">
      <c r="A4250" t="s">
        <v>340</v>
      </c>
      <c r="B4250" t="s">
        <v>208</v>
      </c>
      <c r="C4250" t="s">
        <v>99</v>
      </c>
      <c r="E4250">
        <v>4.05</v>
      </c>
      <c r="F4250">
        <v>4.2</v>
      </c>
      <c r="G4250">
        <v>4.2</v>
      </c>
      <c r="H4250">
        <v>4.2</v>
      </c>
      <c r="I4250">
        <v>4.2</v>
      </c>
      <c r="J4250">
        <v>4.2</v>
      </c>
      <c r="K4250">
        <v>4.2</v>
      </c>
      <c r="L4250">
        <v>4.2</v>
      </c>
      <c r="M4250">
        <v>4.2</v>
      </c>
      <c r="N4250">
        <v>4.2</v>
      </c>
      <c r="O4250">
        <v>4.2</v>
      </c>
      <c r="P4250">
        <v>4.2</v>
      </c>
    </row>
    <row r="4251" spans="1:16" x14ac:dyDescent="0.2">
      <c r="A4251" t="s">
        <v>340</v>
      </c>
      <c r="B4251" t="s">
        <v>209</v>
      </c>
      <c r="C4251" t="s">
        <v>99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2.02</v>
      </c>
      <c r="K4251">
        <v>4.37</v>
      </c>
      <c r="L4251">
        <v>4.42</v>
      </c>
      <c r="M4251">
        <v>4.4800000000000004</v>
      </c>
      <c r="N4251">
        <v>9.58</v>
      </c>
      <c r="O4251">
        <v>11.14</v>
      </c>
      <c r="P4251">
        <v>23.52</v>
      </c>
    </row>
    <row r="4252" spans="1:16" x14ac:dyDescent="0.2">
      <c r="A4252" t="s">
        <v>340</v>
      </c>
      <c r="B4252" t="s">
        <v>210</v>
      </c>
      <c r="C4252" t="s">
        <v>99</v>
      </c>
      <c r="E4252">
        <v>0</v>
      </c>
      <c r="F4252">
        <v>0</v>
      </c>
      <c r="G4252">
        <v>0</v>
      </c>
      <c r="H4252">
        <v>0.76</v>
      </c>
      <c r="I4252">
        <v>0.76</v>
      </c>
      <c r="J4252">
        <v>0.76</v>
      </c>
      <c r="K4252">
        <v>0.76</v>
      </c>
      <c r="L4252">
        <v>0.76</v>
      </c>
      <c r="M4252">
        <v>0.76</v>
      </c>
      <c r="N4252">
        <v>0.76</v>
      </c>
      <c r="O4252">
        <v>0.76</v>
      </c>
      <c r="P4252">
        <v>0.76</v>
      </c>
    </row>
    <row r="4253" spans="1:16" x14ac:dyDescent="0.2">
      <c r="A4253" t="s">
        <v>340</v>
      </c>
      <c r="B4253" t="s">
        <v>211</v>
      </c>
      <c r="C4253" t="s">
        <v>99</v>
      </c>
      <c r="E4253">
        <v>0</v>
      </c>
      <c r="F4253">
        <v>0.2</v>
      </c>
      <c r="G4253">
        <v>0.2</v>
      </c>
      <c r="H4253">
        <v>3.29</v>
      </c>
      <c r="I4253">
        <v>3.29</v>
      </c>
      <c r="J4253">
        <v>3.29</v>
      </c>
      <c r="K4253">
        <v>3.29</v>
      </c>
      <c r="L4253">
        <v>3.29</v>
      </c>
      <c r="M4253">
        <v>3.29</v>
      </c>
      <c r="N4253">
        <v>3.29</v>
      </c>
      <c r="O4253">
        <v>3.29</v>
      </c>
      <c r="P4253">
        <v>3.29</v>
      </c>
    </row>
    <row r="4254" spans="1:16" x14ac:dyDescent="0.2">
      <c r="A4254" t="s">
        <v>340</v>
      </c>
      <c r="B4254" t="s">
        <v>212</v>
      </c>
      <c r="C4254" t="s">
        <v>99</v>
      </c>
      <c r="E4254">
        <v>0.28999999999999998</v>
      </c>
      <c r="F4254">
        <v>0.28999999999999998</v>
      </c>
      <c r="G4254">
        <v>0.51</v>
      </c>
      <c r="H4254">
        <v>0.51</v>
      </c>
      <c r="I4254">
        <v>0.51</v>
      </c>
      <c r="J4254">
        <v>0.51</v>
      </c>
      <c r="K4254">
        <v>0.51</v>
      </c>
      <c r="L4254">
        <v>0.21</v>
      </c>
      <c r="M4254">
        <v>0.21</v>
      </c>
      <c r="N4254">
        <v>0</v>
      </c>
      <c r="O4254">
        <v>0</v>
      </c>
      <c r="P4254">
        <v>0</v>
      </c>
    </row>
    <row r="4255" spans="1:16" x14ac:dyDescent="0.2">
      <c r="A4255" t="s">
        <v>340</v>
      </c>
      <c r="B4255" t="s">
        <v>213</v>
      </c>
      <c r="C4255" t="s">
        <v>99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</row>
    <row r="4256" spans="1:16" x14ac:dyDescent="0.2">
      <c r="A4256" t="s">
        <v>340</v>
      </c>
      <c r="B4256" t="s">
        <v>218</v>
      </c>
      <c r="C4256" t="s">
        <v>99</v>
      </c>
      <c r="E4256">
        <v>-0.61</v>
      </c>
      <c r="F4256">
        <v>-0.61</v>
      </c>
      <c r="G4256">
        <v>-1.87</v>
      </c>
      <c r="H4256">
        <v>-1.87</v>
      </c>
      <c r="I4256">
        <v>-1.87</v>
      </c>
      <c r="J4256">
        <v>-1.87</v>
      </c>
      <c r="K4256">
        <v>-1.87</v>
      </c>
      <c r="L4256">
        <v>-1.87</v>
      </c>
      <c r="M4256">
        <v>-1.87</v>
      </c>
      <c r="N4256">
        <v>-1.87</v>
      </c>
      <c r="O4256">
        <v>-1.87</v>
      </c>
      <c r="P4256">
        <v>-7.63</v>
      </c>
    </row>
    <row r="4257" spans="1:16" x14ac:dyDescent="0.2">
      <c r="A4257" t="s">
        <v>340</v>
      </c>
      <c r="B4257" t="s">
        <v>342</v>
      </c>
      <c r="C4257" t="s">
        <v>99</v>
      </c>
      <c r="E4257">
        <v>7.04</v>
      </c>
      <c r="F4257">
        <v>10.49</v>
      </c>
      <c r="G4257">
        <v>16.18</v>
      </c>
      <c r="H4257">
        <v>23.15</v>
      </c>
      <c r="I4257">
        <v>32.25</v>
      </c>
      <c r="J4257">
        <v>43.07</v>
      </c>
      <c r="K4257">
        <v>46.24</v>
      </c>
      <c r="L4257">
        <v>48.18</v>
      </c>
      <c r="M4257">
        <v>52.24</v>
      </c>
      <c r="N4257">
        <v>70.099999999999994</v>
      </c>
      <c r="O4257">
        <v>78.11</v>
      </c>
      <c r="P4257">
        <v>116.67</v>
      </c>
    </row>
    <row r="4258" spans="1:16" x14ac:dyDescent="0.2">
      <c r="A4258" t="s">
        <v>266</v>
      </c>
      <c r="B4258" t="s">
        <v>267</v>
      </c>
      <c r="C4258" t="s">
        <v>99</v>
      </c>
      <c r="E4258">
        <v>202.31</v>
      </c>
      <c r="F4258">
        <v>204.45</v>
      </c>
      <c r="G4258">
        <v>206.75</v>
      </c>
      <c r="H4258">
        <v>212.74</v>
      </c>
      <c r="I4258">
        <v>220.24</v>
      </c>
      <c r="J4258">
        <v>229.66</v>
      </c>
      <c r="K4258">
        <v>235.18</v>
      </c>
      <c r="L4258">
        <v>240.63</v>
      </c>
      <c r="M4258">
        <v>246.15</v>
      </c>
      <c r="N4258">
        <v>269.82</v>
      </c>
      <c r="O4258">
        <v>276.22000000000003</v>
      </c>
      <c r="P4258">
        <v>295.94</v>
      </c>
    </row>
    <row r="4259" spans="1:16" x14ac:dyDescent="0.2">
      <c r="A4259" t="s">
        <v>270</v>
      </c>
      <c r="B4259" t="s">
        <v>193</v>
      </c>
      <c r="C4259" t="s">
        <v>99</v>
      </c>
      <c r="E4259">
        <v>2.94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</row>
    <row r="4260" spans="1:16" x14ac:dyDescent="0.2">
      <c r="A4260" t="s">
        <v>270</v>
      </c>
      <c r="B4260" t="s">
        <v>194</v>
      </c>
      <c r="C4260" t="s">
        <v>99</v>
      </c>
      <c r="E4260">
        <v>52.27</v>
      </c>
      <c r="F4260">
        <v>62.69</v>
      </c>
      <c r="G4260">
        <v>45.92</v>
      </c>
      <c r="H4260">
        <v>40.57</v>
      </c>
      <c r="I4260">
        <v>26.35</v>
      </c>
      <c r="J4260">
        <v>20.34</v>
      </c>
      <c r="K4260">
        <v>17.73</v>
      </c>
      <c r="L4260">
        <v>18.329999999999998</v>
      </c>
      <c r="M4260">
        <v>13.91</v>
      </c>
      <c r="N4260">
        <v>7.74</v>
      </c>
      <c r="O4260">
        <v>8.4600000000000009</v>
      </c>
      <c r="P4260">
        <v>1.63</v>
      </c>
    </row>
    <row r="4261" spans="1:16" x14ac:dyDescent="0.2">
      <c r="A4261" t="s">
        <v>270</v>
      </c>
      <c r="B4261" t="s">
        <v>195</v>
      </c>
      <c r="C4261" t="s">
        <v>99</v>
      </c>
      <c r="E4261">
        <v>11.51</v>
      </c>
      <c r="F4261">
        <v>12.84</v>
      </c>
      <c r="G4261">
        <v>12.49</v>
      </c>
      <c r="H4261">
        <v>12.38</v>
      </c>
      <c r="I4261">
        <v>12.11</v>
      </c>
      <c r="J4261">
        <v>9.5</v>
      </c>
      <c r="K4261">
        <v>8.08</v>
      </c>
      <c r="L4261">
        <v>6.72</v>
      </c>
      <c r="M4261">
        <v>5.44</v>
      </c>
      <c r="N4261">
        <v>1</v>
      </c>
      <c r="O4261">
        <v>0</v>
      </c>
      <c r="P4261">
        <v>0</v>
      </c>
    </row>
    <row r="4262" spans="1:16" x14ac:dyDescent="0.2">
      <c r="A4262" t="s">
        <v>270</v>
      </c>
      <c r="B4262" t="s">
        <v>196</v>
      </c>
      <c r="C4262" t="s">
        <v>99</v>
      </c>
      <c r="E4262">
        <v>23.6</v>
      </c>
      <c r="F4262">
        <v>5.09</v>
      </c>
      <c r="G4262">
        <v>5.09</v>
      </c>
      <c r="H4262">
        <v>5.1100000000000003</v>
      </c>
      <c r="I4262">
        <v>5.09</v>
      </c>
      <c r="J4262">
        <v>5.1100000000000003</v>
      </c>
      <c r="K4262">
        <v>5.09</v>
      </c>
      <c r="L4262">
        <v>5.09</v>
      </c>
      <c r="M4262">
        <v>5.09</v>
      </c>
      <c r="N4262">
        <v>5.09</v>
      </c>
      <c r="O4262">
        <v>5.1100000000000003</v>
      </c>
      <c r="P4262">
        <v>5.09</v>
      </c>
    </row>
    <row r="4263" spans="1:16" x14ac:dyDescent="0.2">
      <c r="A4263" t="s">
        <v>270</v>
      </c>
      <c r="B4263" t="s">
        <v>197</v>
      </c>
      <c r="C4263" t="s">
        <v>99</v>
      </c>
      <c r="E4263">
        <v>11.28</v>
      </c>
      <c r="F4263">
        <v>11.23</v>
      </c>
      <c r="G4263">
        <v>17.22</v>
      </c>
      <c r="H4263">
        <v>18.88</v>
      </c>
      <c r="I4263">
        <v>27.75</v>
      </c>
      <c r="J4263">
        <v>27.22</v>
      </c>
      <c r="K4263">
        <v>27.39</v>
      </c>
      <c r="L4263">
        <v>29.65</v>
      </c>
      <c r="M4263">
        <v>29.25</v>
      </c>
      <c r="N4263">
        <v>28.91</v>
      </c>
      <c r="O4263">
        <v>28.26</v>
      </c>
      <c r="P4263">
        <v>26.43</v>
      </c>
    </row>
    <row r="4264" spans="1:16" x14ac:dyDescent="0.2">
      <c r="A4264" t="s">
        <v>270</v>
      </c>
      <c r="B4264" t="s">
        <v>198</v>
      </c>
      <c r="C4264" t="s">
        <v>99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</row>
    <row r="4265" spans="1:16" x14ac:dyDescent="0.2">
      <c r="A4265" t="s">
        <v>270</v>
      </c>
      <c r="B4265" t="s">
        <v>199</v>
      </c>
      <c r="C4265" t="s">
        <v>99</v>
      </c>
      <c r="E4265">
        <v>2.4900000000000002</v>
      </c>
      <c r="F4265">
        <v>2.48</v>
      </c>
      <c r="G4265">
        <v>2.48</v>
      </c>
      <c r="H4265">
        <v>2.4900000000000002</v>
      </c>
      <c r="I4265">
        <v>2.4700000000000002</v>
      </c>
      <c r="J4265">
        <v>2.48</v>
      </c>
      <c r="K4265">
        <v>3.06</v>
      </c>
      <c r="L4265">
        <v>2.5</v>
      </c>
      <c r="M4265">
        <v>2.4700000000000002</v>
      </c>
      <c r="N4265">
        <v>2.23</v>
      </c>
      <c r="O4265">
        <v>2.2400000000000002</v>
      </c>
      <c r="P4265">
        <v>2.23</v>
      </c>
    </row>
    <row r="4266" spans="1:16" x14ac:dyDescent="0.2">
      <c r="A4266" t="s">
        <v>270</v>
      </c>
      <c r="B4266" t="s">
        <v>200</v>
      </c>
      <c r="C4266" t="s">
        <v>99</v>
      </c>
      <c r="E4266">
        <v>0.9</v>
      </c>
      <c r="F4266">
        <v>1.66</v>
      </c>
      <c r="G4266">
        <v>0.89</v>
      </c>
      <c r="H4266">
        <v>0.9</v>
      </c>
      <c r="I4266">
        <v>1.35</v>
      </c>
      <c r="J4266">
        <v>1.35</v>
      </c>
      <c r="K4266">
        <v>1.5</v>
      </c>
      <c r="L4266">
        <v>1.44</v>
      </c>
      <c r="M4266">
        <v>0.86</v>
      </c>
      <c r="N4266">
        <v>0.86</v>
      </c>
      <c r="O4266">
        <v>0.86</v>
      </c>
      <c r="P4266">
        <v>1</v>
      </c>
    </row>
    <row r="4267" spans="1:16" x14ac:dyDescent="0.2">
      <c r="A4267" t="s">
        <v>270</v>
      </c>
      <c r="B4267" t="s">
        <v>201</v>
      </c>
      <c r="C4267" t="s">
        <v>99</v>
      </c>
      <c r="E4267">
        <v>27.19</v>
      </c>
      <c r="F4267">
        <v>27.11</v>
      </c>
      <c r="G4267">
        <v>27.11</v>
      </c>
      <c r="H4267">
        <v>27.19</v>
      </c>
      <c r="I4267">
        <v>27.11</v>
      </c>
      <c r="J4267">
        <v>27.19</v>
      </c>
      <c r="K4267">
        <v>27.11</v>
      </c>
      <c r="L4267">
        <v>27.11</v>
      </c>
      <c r="M4267">
        <v>27.11</v>
      </c>
      <c r="N4267">
        <v>27.11</v>
      </c>
      <c r="O4267">
        <v>27.19</v>
      </c>
      <c r="P4267">
        <v>27.11</v>
      </c>
    </row>
    <row r="4268" spans="1:16" x14ac:dyDescent="0.2">
      <c r="A4268" t="s">
        <v>270</v>
      </c>
      <c r="B4268" t="s">
        <v>202</v>
      </c>
      <c r="C4268" t="s">
        <v>99</v>
      </c>
      <c r="E4268">
        <v>22.23</v>
      </c>
      <c r="F4268">
        <v>22.63</v>
      </c>
      <c r="G4268">
        <v>23.13</v>
      </c>
      <c r="H4268">
        <v>23.73</v>
      </c>
      <c r="I4268">
        <v>34.33</v>
      </c>
      <c r="J4268">
        <v>37.6</v>
      </c>
      <c r="K4268">
        <v>38.17</v>
      </c>
      <c r="L4268">
        <v>38.409999999999997</v>
      </c>
      <c r="M4268">
        <v>37.86</v>
      </c>
      <c r="N4268">
        <v>37.479999999999997</v>
      </c>
      <c r="O4268">
        <v>36.950000000000003</v>
      </c>
      <c r="P4268">
        <v>35.6</v>
      </c>
    </row>
    <row r="4269" spans="1:16" x14ac:dyDescent="0.2">
      <c r="A4269" t="s">
        <v>270</v>
      </c>
      <c r="B4269" t="s">
        <v>203</v>
      </c>
      <c r="C4269" t="s">
        <v>99</v>
      </c>
      <c r="E4269">
        <v>0</v>
      </c>
      <c r="F4269">
        <v>0</v>
      </c>
      <c r="G4269">
        <v>9.67</v>
      </c>
      <c r="H4269">
        <v>16.25</v>
      </c>
      <c r="I4269">
        <v>20.68</v>
      </c>
      <c r="J4269">
        <v>20</v>
      </c>
      <c r="K4269">
        <v>20.02</v>
      </c>
      <c r="L4269">
        <v>27.22</v>
      </c>
      <c r="M4269">
        <v>31.12</v>
      </c>
      <c r="N4269">
        <v>39.31</v>
      </c>
      <c r="O4269">
        <v>38.82</v>
      </c>
      <c r="P4269">
        <v>44.03</v>
      </c>
    </row>
    <row r="4270" spans="1:16" x14ac:dyDescent="0.2">
      <c r="A4270" t="s">
        <v>270</v>
      </c>
      <c r="B4270" t="s">
        <v>204</v>
      </c>
      <c r="C4270" t="s">
        <v>99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10.71</v>
      </c>
      <c r="N4270">
        <v>10.71</v>
      </c>
      <c r="O4270">
        <v>10.39</v>
      </c>
      <c r="P4270">
        <v>9.48</v>
      </c>
    </row>
    <row r="4271" spans="1:16" x14ac:dyDescent="0.2">
      <c r="A4271" t="s">
        <v>270</v>
      </c>
      <c r="B4271" t="s">
        <v>205</v>
      </c>
      <c r="C4271" t="s">
        <v>99</v>
      </c>
      <c r="E4271">
        <v>60.04</v>
      </c>
      <c r="F4271">
        <v>68.540000000000006</v>
      </c>
      <c r="G4271">
        <v>74.95</v>
      </c>
      <c r="H4271">
        <v>80.63</v>
      </c>
      <c r="I4271">
        <v>82.42</v>
      </c>
      <c r="J4271">
        <v>99.74</v>
      </c>
      <c r="K4271">
        <v>103</v>
      </c>
      <c r="L4271">
        <v>102.08</v>
      </c>
      <c r="M4271">
        <v>99.55</v>
      </c>
      <c r="N4271">
        <v>125.05</v>
      </c>
      <c r="O4271">
        <v>137.65</v>
      </c>
      <c r="P4271">
        <v>182.49</v>
      </c>
    </row>
    <row r="4272" spans="1:16" x14ac:dyDescent="0.2">
      <c r="A4272" t="s">
        <v>270</v>
      </c>
      <c r="B4272" t="s">
        <v>206</v>
      </c>
      <c r="C4272" t="s">
        <v>99</v>
      </c>
      <c r="E4272">
        <v>29.54</v>
      </c>
      <c r="F4272">
        <v>31.54</v>
      </c>
      <c r="G4272">
        <v>33.71</v>
      </c>
      <c r="H4272">
        <v>38.340000000000003</v>
      </c>
      <c r="I4272">
        <v>42.89</v>
      </c>
      <c r="J4272">
        <v>47.7</v>
      </c>
      <c r="K4272">
        <v>49.88</v>
      </c>
      <c r="L4272">
        <v>52.14</v>
      </c>
      <c r="M4272">
        <v>54.36</v>
      </c>
      <c r="N4272">
        <v>63.11</v>
      </c>
      <c r="O4272">
        <v>65.56</v>
      </c>
      <c r="P4272">
        <v>76.78</v>
      </c>
    </row>
    <row r="4273" spans="1:16" x14ac:dyDescent="0.2">
      <c r="A4273" t="s">
        <v>270</v>
      </c>
      <c r="B4273" t="s">
        <v>343</v>
      </c>
      <c r="C4273" t="s">
        <v>99</v>
      </c>
      <c r="E4273">
        <v>-2.59</v>
      </c>
      <c r="F4273">
        <v>-2.84</v>
      </c>
      <c r="G4273">
        <v>-3</v>
      </c>
      <c r="H4273">
        <v>-3.03</v>
      </c>
      <c r="I4273">
        <v>-3.06</v>
      </c>
      <c r="J4273">
        <v>-3.98</v>
      </c>
      <c r="K4273">
        <v>-5.0199999999999996</v>
      </c>
      <c r="L4273">
        <v>-5.07</v>
      </c>
      <c r="M4273">
        <v>-5.03</v>
      </c>
      <c r="N4273">
        <v>-7.18</v>
      </c>
      <c r="O4273">
        <v>-7.96</v>
      </c>
      <c r="P4273">
        <v>-12.75</v>
      </c>
    </row>
    <row r="4274" spans="1:16" x14ac:dyDescent="0.2">
      <c r="A4274" t="s">
        <v>270</v>
      </c>
      <c r="B4274" t="s">
        <v>210</v>
      </c>
      <c r="C4274" t="s">
        <v>99</v>
      </c>
      <c r="E4274">
        <v>-0.5</v>
      </c>
      <c r="F4274">
        <v>-0.59</v>
      </c>
      <c r="G4274">
        <v>-1.04</v>
      </c>
      <c r="H4274">
        <v>-1.24</v>
      </c>
      <c r="I4274">
        <v>-1.73</v>
      </c>
      <c r="J4274">
        <v>-2.0499999999999998</v>
      </c>
      <c r="K4274">
        <v>-1.82</v>
      </c>
      <c r="L4274">
        <v>-1.77</v>
      </c>
      <c r="M4274">
        <v>-1.82</v>
      </c>
      <c r="N4274">
        <v>-1.95</v>
      </c>
      <c r="O4274">
        <v>-1.89</v>
      </c>
      <c r="P4274">
        <v>-1.75</v>
      </c>
    </row>
    <row r="4275" spans="1:16" x14ac:dyDescent="0.2">
      <c r="A4275" t="s">
        <v>270</v>
      </c>
      <c r="B4275" t="s">
        <v>211</v>
      </c>
      <c r="C4275" t="s">
        <v>99</v>
      </c>
      <c r="E4275">
        <v>0</v>
      </c>
      <c r="F4275">
        <v>-0.08</v>
      </c>
      <c r="G4275">
        <v>-0.14000000000000001</v>
      </c>
      <c r="H4275">
        <v>-2.1800000000000002</v>
      </c>
      <c r="I4275">
        <v>-2.75</v>
      </c>
      <c r="J4275">
        <v>-3.18</v>
      </c>
      <c r="K4275">
        <v>-2.76</v>
      </c>
      <c r="L4275">
        <v>-2.76</v>
      </c>
      <c r="M4275">
        <v>-2.94</v>
      </c>
      <c r="N4275">
        <v>-2.98</v>
      </c>
      <c r="O4275">
        <v>-2.95</v>
      </c>
      <c r="P4275">
        <v>-2.58</v>
      </c>
    </row>
    <row r="4276" spans="1:16" x14ac:dyDescent="0.2">
      <c r="A4276" t="s">
        <v>270</v>
      </c>
      <c r="B4276" t="s">
        <v>212</v>
      </c>
      <c r="C4276" t="s">
        <v>99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</row>
    <row r="4277" spans="1:16" x14ac:dyDescent="0.2">
      <c r="A4277" t="s">
        <v>270</v>
      </c>
      <c r="B4277" t="s">
        <v>213</v>
      </c>
      <c r="C4277" t="s">
        <v>99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 x14ac:dyDescent="0.2">
      <c r="A4278" t="s">
        <v>270</v>
      </c>
      <c r="B4278" t="s">
        <v>344</v>
      </c>
      <c r="C4278" t="s">
        <v>99</v>
      </c>
      <c r="E4278">
        <v>12.11</v>
      </c>
      <c r="F4278">
        <v>12.98</v>
      </c>
      <c r="G4278">
        <v>15.69</v>
      </c>
      <c r="H4278">
        <v>13.26</v>
      </c>
      <c r="I4278">
        <v>10.53</v>
      </c>
      <c r="J4278">
        <v>14.9</v>
      </c>
      <c r="K4278">
        <v>16.88</v>
      </c>
      <c r="L4278">
        <v>15.81</v>
      </c>
      <c r="M4278">
        <v>19.27</v>
      </c>
      <c r="N4278">
        <v>25.02</v>
      </c>
      <c r="O4278">
        <v>24.22</v>
      </c>
      <c r="P4278">
        <v>15.14</v>
      </c>
    </row>
    <row r="4279" spans="1:16" x14ac:dyDescent="0.2">
      <c r="A4279" t="s">
        <v>270</v>
      </c>
      <c r="B4279" t="s">
        <v>345</v>
      </c>
      <c r="C4279" t="s">
        <v>99</v>
      </c>
      <c r="E4279">
        <v>-3.07</v>
      </c>
      <c r="F4279">
        <v>-1.68</v>
      </c>
      <c r="G4279">
        <v>-5.9</v>
      </c>
      <c r="H4279">
        <v>-3.26</v>
      </c>
      <c r="I4279">
        <v>-3.53</v>
      </c>
      <c r="J4279">
        <v>-6.23</v>
      </c>
      <c r="K4279">
        <v>-3.15</v>
      </c>
      <c r="L4279">
        <v>-3.57</v>
      </c>
      <c r="M4279">
        <v>-5.73</v>
      </c>
      <c r="N4279">
        <v>-7.92</v>
      </c>
      <c r="O4279">
        <v>-9.24</v>
      </c>
      <c r="P4279">
        <v>-14.61</v>
      </c>
    </row>
    <row r="4280" spans="1:16" x14ac:dyDescent="0.2">
      <c r="A4280" t="s">
        <v>270</v>
      </c>
      <c r="B4280" t="s">
        <v>272</v>
      </c>
      <c r="C4280" t="s">
        <v>99</v>
      </c>
      <c r="E4280">
        <v>0.26</v>
      </c>
      <c r="F4280">
        <v>0.31</v>
      </c>
      <c r="G4280">
        <v>3.87</v>
      </c>
      <c r="H4280">
        <v>2.09</v>
      </c>
      <c r="I4280">
        <v>6.13</v>
      </c>
      <c r="J4280">
        <v>12.14</v>
      </c>
      <c r="K4280">
        <v>10.33</v>
      </c>
      <c r="L4280">
        <v>11.48</v>
      </c>
      <c r="M4280">
        <v>16.399999999999999</v>
      </c>
      <c r="N4280">
        <v>24.45</v>
      </c>
      <c r="O4280">
        <v>32.89</v>
      </c>
      <c r="P4280">
        <v>79.59</v>
      </c>
    </row>
    <row r="4281" spans="1:16" x14ac:dyDescent="0.2">
      <c r="A4281" t="s">
        <v>270</v>
      </c>
      <c r="B4281" t="s">
        <v>346</v>
      </c>
      <c r="C4281" t="s">
        <v>99</v>
      </c>
      <c r="E4281">
        <v>9.0399999999999991</v>
      </c>
      <c r="F4281">
        <v>11.31</v>
      </c>
      <c r="G4281">
        <v>9.7899999999999991</v>
      </c>
      <c r="H4281">
        <v>10</v>
      </c>
      <c r="I4281">
        <v>7</v>
      </c>
      <c r="J4281">
        <v>8.67</v>
      </c>
      <c r="K4281">
        <v>13.73</v>
      </c>
      <c r="L4281">
        <v>12.24</v>
      </c>
      <c r="M4281">
        <v>13.54</v>
      </c>
      <c r="N4281">
        <v>17.11</v>
      </c>
      <c r="O4281">
        <v>14.98</v>
      </c>
      <c r="P4281">
        <v>0.52</v>
      </c>
    </row>
    <row r="4282" spans="1:16" x14ac:dyDescent="0.2">
      <c r="A4282" t="s">
        <v>270</v>
      </c>
      <c r="B4282" t="s">
        <v>347</v>
      </c>
      <c r="C4282" t="s">
        <v>99</v>
      </c>
      <c r="E4282">
        <v>253</v>
      </c>
      <c r="F4282">
        <v>255.3</v>
      </c>
      <c r="G4282">
        <v>264.17</v>
      </c>
      <c r="H4282">
        <v>273.26</v>
      </c>
      <c r="I4282">
        <v>285.54000000000002</v>
      </c>
      <c r="J4282">
        <v>303.93</v>
      </c>
      <c r="K4282">
        <v>308.31</v>
      </c>
      <c r="L4282">
        <v>316.89</v>
      </c>
      <c r="M4282">
        <v>327.23</v>
      </c>
      <c r="N4282">
        <v>361.52</v>
      </c>
      <c r="O4282">
        <v>372.91</v>
      </c>
      <c r="P4282">
        <v>409.95</v>
      </c>
    </row>
    <row r="4283" spans="1:16" x14ac:dyDescent="0.2">
      <c r="A4283" t="s">
        <v>272</v>
      </c>
      <c r="B4283" t="s">
        <v>202</v>
      </c>
      <c r="C4283" t="s">
        <v>99</v>
      </c>
      <c r="E4283">
        <v>0.08</v>
      </c>
      <c r="F4283">
        <v>0.03</v>
      </c>
      <c r="G4283">
        <v>0.84</v>
      </c>
      <c r="H4283">
        <v>0.3</v>
      </c>
      <c r="I4283">
        <v>1.79</v>
      </c>
      <c r="J4283">
        <v>3.21</v>
      </c>
      <c r="K4283">
        <v>2.52</v>
      </c>
      <c r="L4283">
        <v>2.29</v>
      </c>
      <c r="M4283">
        <v>2.83</v>
      </c>
      <c r="N4283">
        <v>3.21</v>
      </c>
      <c r="O4283">
        <v>3.86</v>
      </c>
      <c r="P4283">
        <v>5.09</v>
      </c>
    </row>
    <row r="4284" spans="1:16" x14ac:dyDescent="0.2">
      <c r="A4284" t="s">
        <v>272</v>
      </c>
      <c r="B4284" t="s">
        <v>203</v>
      </c>
      <c r="C4284" t="s">
        <v>99</v>
      </c>
      <c r="E4284">
        <v>0</v>
      </c>
      <c r="F4284">
        <v>0</v>
      </c>
      <c r="G4284">
        <v>0.49</v>
      </c>
      <c r="H4284">
        <v>0.45</v>
      </c>
      <c r="I4284">
        <v>0.89</v>
      </c>
      <c r="J4284">
        <v>1.63</v>
      </c>
      <c r="K4284">
        <v>1.55</v>
      </c>
      <c r="L4284">
        <v>2.0099999999999998</v>
      </c>
      <c r="M4284">
        <v>2.4300000000000002</v>
      </c>
      <c r="N4284">
        <v>2.89</v>
      </c>
      <c r="O4284">
        <v>3.5</v>
      </c>
      <c r="P4284">
        <v>6.33</v>
      </c>
    </row>
    <row r="4285" spans="1:16" x14ac:dyDescent="0.2">
      <c r="A4285" t="s">
        <v>272</v>
      </c>
      <c r="B4285" t="s">
        <v>204</v>
      </c>
      <c r="C4285" t="s">
        <v>99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1.42</v>
      </c>
      <c r="N4285">
        <v>1.43</v>
      </c>
      <c r="O4285">
        <v>1.78</v>
      </c>
      <c r="P4285">
        <v>2.66</v>
      </c>
    </row>
    <row r="4286" spans="1:16" x14ac:dyDescent="0.2">
      <c r="A4286" t="s">
        <v>272</v>
      </c>
      <c r="B4286" t="s">
        <v>205</v>
      </c>
      <c r="C4286" t="s">
        <v>99</v>
      </c>
      <c r="E4286">
        <v>0.18</v>
      </c>
      <c r="F4286">
        <v>0.28000000000000003</v>
      </c>
      <c r="G4286">
        <v>2.54</v>
      </c>
      <c r="H4286">
        <v>1.34</v>
      </c>
      <c r="I4286">
        <v>3.45</v>
      </c>
      <c r="J4286">
        <v>7.31</v>
      </c>
      <c r="K4286">
        <v>6.26</v>
      </c>
      <c r="L4286">
        <v>7.18</v>
      </c>
      <c r="M4286">
        <v>9.7100000000000009</v>
      </c>
      <c r="N4286">
        <v>16.91</v>
      </c>
      <c r="O4286">
        <v>23.75</v>
      </c>
      <c r="P4286">
        <v>65.510000000000005</v>
      </c>
    </row>
    <row r="4287" spans="1:16" x14ac:dyDescent="0.2">
      <c r="A4287" t="s">
        <v>259</v>
      </c>
      <c r="B4287" t="s">
        <v>348</v>
      </c>
      <c r="C4287" t="s">
        <v>99</v>
      </c>
      <c r="E4287">
        <v>0.91</v>
      </c>
      <c r="F4287">
        <v>0.86</v>
      </c>
      <c r="G4287">
        <v>1.21</v>
      </c>
      <c r="H4287">
        <v>1.49</v>
      </c>
      <c r="I4287">
        <v>1.35</v>
      </c>
      <c r="J4287">
        <v>0.94</v>
      </c>
      <c r="K4287">
        <v>0.57999999999999996</v>
      </c>
      <c r="L4287">
        <v>0.56000000000000005</v>
      </c>
      <c r="M4287">
        <v>1.26</v>
      </c>
      <c r="N4287">
        <v>1.1499999999999999</v>
      </c>
      <c r="O4287">
        <v>1.17</v>
      </c>
      <c r="P4287">
        <v>4.9800000000000004</v>
      </c>
    </row>
    <row r="4288" spans="1:16" x14ac:dyDescent="0.2">
      <c r="A4288" t="s">
        <v>259</v>
      </c>
      <c r="B4288" t="s">
        <v>261</v>
      </c>
      <c r="C4288" t="s">
        <v>99</v>
      </c>
      <c r="D4288">
        <v>926998</v>
      </c>
      <c r="E4288">
        <v>48912</v>
      </c>
      <c r="F4288">
        <v>50897</v>
      </c>
      <c r="G4288">
        <v>49318</v>
      </c>
      <c r="H4288">
        <v>50816</v>
      </c>
      <c r="I4288">
        <v>52581</v>
      </c>
      <c r="J4288">
        <v>53420</v>
      </c>
      <c r="K4288">
        <v>54938</v>
      </c>
      <c r="L4288">
        <v>55458</v>
      </c>
      <c r="M4288">
        <v>54943</v>
      </c>
      <c r="N4288">
        <v>57627</v>
      </c>
      <c r="O4288">
        <v>58604</v>
      </c>
      <c r="P4288">
        <v>63174</v>
      </c>
    </row>
    <row r="4289" spans="1:16" x14ac:dyDescent="0.2">
      <c r="A4289" t="s">
        <v>259</v>
      </c>
      <c r="B4289" t="s">
        <v>178</v>
      </c>
      <c r="C4289" t="s">
        <v>99</v>
      </c>
      <c r="D4289">
        <v>858841</v>
      </c>
      <c r="E4289">
        <v>46366</v>
      </c>
      <c r="F4289">
        <v>48154</v>
      </c>
      <c r="G4289">
        <v>46484</v>
      </c>
      <c r="H4289">
        <v>47554</v>
      </c>
      <c r="I4289">
        <v>48913</v>
      </c>
      <c r="J4289">
        <v>49385</v>
      </c>
      <c r="K4289">
        <v>50739</v>
      </c>
      <c r="L4289">
        <v>51112</v>
      </c>
      <c r="M4289">
        <v>50464</v>
      </c>
      <c r="N4289">
        <v>53210</v>
      </c>
      <c r="O4289">
        <v>54061</v>
      </c>
      <c r="P4289">
        <v>58052</v>
      </c>
    </row>
    <row r="4290" spans="1:16" x14ac:dyDescent="0.2">
      <c r="A4290" t="s">
        <v>259</v>
      </c>
      <c r="B4290" t="s">
        <v>349</v>
      </c>
      <c r="C4290" t="s">
        <v>99</v>
      </c>
      <c r="E4290">
        <v>0</v>
      </c>
      <c r="F4290">
        <v>0</v>
      </c>
      <c r="G4290">
        <v>0</v>
      </c>
      <c r="H4290">
        <v>13</v>
      </c>
      <c r="I4290">
        <v>14</v>
      </c>
      <c r="J4290">
        <v>14</v>
      </c>
      <c r="K4290">
        <v>14</v>
      </c>
      <c r="L4290">
        <v>14</v>
      </c>
      <c r="M4290">
        <v>14</v>
      </c>
      <c r="N4290">
        <v>46</v>
      </c>
      <c r="O4290">
        <v>46</v>
      </c>
      <c r="P4290">
        <v>196</v>
      </c>
    </row>
    <row r="4291" spans="1:16" x14ac:dyDescent="0.2">
      <c r="A4291" t="s">
        <v>350</v>
      </c>
      <c r="B4291" t="s">
        <v>193</v>
      </c>
      <c r="C4291" t="s">
        <v>99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</row>
    <row r="4292" spans="1:16" x14ac:dyDescent="0.2">
      <c r="A4292" t="s">
        <v>350</v>
      </c>
      <c r="B4292" t="s">
        <v>351</v>
      </c>
      <c r="C4292" t="s">
        <v>99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</row>
    <row r="4293" spans="1:16" x14ac:dyDescent="0.2">
      <c r="A4293" t="s">
        <v>350</v>
      </c>
      <c r="B4293" t="s">
        <v>352</v>
      </c>
      <c r="C4293" t="s">
        <v>99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</row>
    <row r="4294" spans="1:16" x14ac:dyDescent="0.2">
      <c r="A4294" t="s">
        <v>350</v>
      </c>
      <c r="B4294" t="s">
        <v>195</v>
      </c>
      <c r="C4294" t="s">
        <v>99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</row>
    <row r="4295" spans="1:16" x14ac:dyDescent="0.2">
      <c r="A4295" t="s">
        <v>350</v>
      </c>
      <c r="B4295" t="s">
        <v>196</v>
      </c>
      <c r="C4295" t="s">
        <v>99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</row>
    <row r="4296" spans="1:16" x14ac:dyDescent="0.2">
      <c r="A4296" t="s">
        <v>350</v>
      </c>
      <c r="B4296" t="s">
        <v>197</v>
      </c>
      <c r="C4296" t="s">
        <v>99</v>
      </c>
      <c r="E4296">
        <v>0</v>
      </c>
      <c r="F4296">
        <v>0</v>
      </c>
      <c r="G4296">
        <v>397</v>
      </c>
      <c r="H4296">
        <v>470</v>
      </c>
      <c r="I4296">
        <v>1073</v>
      </c>
      <c r="J4296">
        <v>1073</v>
      </c>
      <c r="K4296">
        <v>1073</v>
      </c>
      <c r="L4296">
        <v>1213</v>
      </c>
      <c r="M4296">
        <v>1213</v>
      </c>
      <c r="N4296">
        <v>1213</v>
      </c>
      <c r="O4296">
        <v>1213</v>
      </c>
      <c r="P4296">
        <v>1213</v>
      </c>
    </row>
    <row r="4297" spans="1:16" x14ac:dyDescent="0.2">
      <c r="A4297" t="s">
        <v>350</v>
      </c>
      <c r="B4297" t="s">
        <v>198</v>
      </c>
      <c r="C4297" t="s">
        <v>99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</row>
    <row r="4298" spans="1:16" x14ac:dyDescent="0.2">
      <c r="A4298" t="s">
        <v>350</v>
      </c>
      <c r="B4298" t="s">
        <v>199</v>
      </c>
      <c r="C4298" t="s">
        <v>99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</row>
    <row r="4299" spans="1:16" x14ac:dyDescent="0.2">
      <c r="A4299" t="s">
        <v>350</v>
      </c>
      <c r="B4299" t="s">
        <v>200</v>
      </c>
      <c r="C4299" t="s">
        <v>99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</row>
    <row r="4300" spans="1:16" x14ac:dyDescent="0.2">
      <c r="A4300" t="s">
        <v>350</v>
      </c>
      <c r="B4300" t="s">
        <v>201</v>
      </c>
      <c r="C4300" t="s">
        <v>99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</row>
    <row r="4301" spans="1:16" x14ac:dyDescent="0.2">
      <c r="A4301" t="s">
        <v>350</v>
      </c>
      <c r="B4301" t="s">
        <v>202</v>
      </c>
      <c r="C4301" t="s">
        <v>99</v>
      </c>
      <c r="E4301">
        <v>41</v>
      </c>
      <c r="F4301">
        <v>53</v>
      </c>
      <c r="G4301">
        <v>109</v>
      </c>
      <c r="H4301">
        <v>109</v>
      </c>
      <c r="I4301">
        <v>695</v>
      </c>
      <c r="J4301">
        <v>888</v>
      </c>
      <c r="K4301">
        <v>888</v>
      </c>
      <c r="L4301">
        <v>888</v>
      </c>
      <c r="M4301">
        <v>888</v>
      </c>
      <c r="N4301">
        <v>888</v>
      </c>
      <c r="O4301">
        <v>888</v>
      </c>
      <c r="P4301">
        <v>888</v>
      </c>
    </row>
    <row r="4302" spans="1:16" x14ac:dyDescent="0.2">
      <c r="A4302" t="s">
        <v>350</v>
      </c>
      <c r="B4302" t="s">
        <v>203</v>
      </c>
      <c r="C4302" t="s">
        <v>99</v>
      </c>
      <c r="E4302">
        <v>0</v>
      </c>
      <c r="F4302">
        <v>0</v>
      </c>
      <c r="G4302">
        <v>439</v>
      </c>
      <c r="H4302">
        <v>702</v>
      </c>
      <c r="I4302">
        <v>882</v>
      </c>
      <c r="J4302">
        <v>882</v>
      </c>
      <c r="K4302">
        <v>882</v>
      </c>
      <c r="L4302">
        <v>1145</v>
      </c>
      <c r="M4302">
        <v>1312</v>
      </c>
      <c r="N4302">
        <v>1636</v>
      </c>
      <c r="O4302">
        <v>1636</v>
      </c>
      <c r="P4302">
        <v>1925</v>
      </c>
    </row>
    <row r="4303" spans="1:16" x14ac:dyDescent="0.2">
      <c r="A4303" t="s">
        <v>350</v>
      </c>
      <c r="B4303" t="s">
        <v>204</v>
      </c>
      <c r="C4303" t="s">
        <v>99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</row>
    <row r="4304" spans="1:16" x14ac:dyDescent="0.2">
      <c r="A4304" t="s">
        <v>350</v>
      </c>
      <c r="B4304" t="s">
        <v>205</v>
      </c>
      <c r="C4304" t="s">
        <v>99</v>
      </c>
      <c r="E4304">
        <v>244</v>
      </c>
      <c r="F4304">
        <v>496</v>
      </c>
      <c r="G4304">
        <v>748</v>
      </c>
      <c r="H4304">
        <v>862</v>
      </c>
      <c r="I4304">
        <v>963</v>
      </c>
      <c r="J4304">
        <v>1428</v>
      </c>
      <c r="K4304">
        <v>1481</v>
      </c>
      <c r="L4304">
        <v>1481</v>
      </c>
      <c r="M4304">
        <v>1481</v>
      </c>
      <c r="N4304">
        <v>1874</v>
      </c>
      <c r="O4304">
        <v>2088</v>
      </c>
      <c r="P4304">
        <v>2890</v>
      </c>
    </row>
    <row r="4305" spans="1:17" x14ac:dyDescent="0.2">
      <c r="A4305" t="s">
        <v>350</v>
      </c>
      <c r="B4305" t="s">
        <v>206</v>
      </c>
      <c r="C4305" t="s">
        <v>99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</row>
    <row r="4306" spans="1:17" x14ac:dyDescent="0.2">
      <c r="A4306" t="s">
        <v>350</v>
      </c>
      <c r="B4306" t="s">
        <v>207</v>
      </c>
      <c r="C4306" t="s">
        <v>99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</row>
    <row r="4307" spans="1:17" x14ac:dyDescent="0.2">
      <c r="A4307" t="s">
        <v>350</v>
      </c>
      <c r="B4307" t="s">
        <v>208</v>
      </c>
      <c r="C4307" t="s">
        <v>99</v>
      </c>
      <c r="E4307">
        <v>678</v>
      </c>
      <c r="F4307">
        <v>704</v>
      </c>
      <c r="G4307">
        <v>704</v>
      </c>
      <c r="H4307">
        <v>704</v>
      </c>
      <c r="I4307">
        <v>704</v>
      </c>
      <c r="J4307">
        <v>704</v>
      </c>
      <c r="K4307">
        <v>704</v>
      </c>
      <c r="L4307">
        <v>704</v>
      </c>
      <c r="M4307">
        <v>704</v>
      </c>
      <c r="N4307">
        <v>704</v>
      </c>
      <c r="O4307">
        <v>704</v>
      </c>
      <c r="P4307">
        <v>704</v>
      </c>
    </row>
    <row r="4308" spans="1:17" x14ac:dyDescent="0.2">
      <c r="A4308" t="s">
        <v>350</v>
      </c>
      <c r="B4308" t="s">
        <v>209</v>
      </c>
      <c r="C4308" t="s">
        <v>99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371</v>
      </c>
      <c r="K4308">
        <v>784</v>
      </c>
      <c r="L4308">
        <v>792</v>
      </c>
      <c r="M4308">
        <v>802</v>
      </c>
      <c r="N4308">
        <v>1568</v>
      </c>
      <c r="O4308">
        <v>1799</v>
      </c>
      <c r="P4308">
        <v>3471</v>
      </c>
    </row>
    <row r="4309" spans="1:17" x14ac:dyDescent="0.2">
      <c r="A4309" t="s">
        <v>350</v>
      </c>
      <c r="B4309" t="s">
        <v>210</v>
      </c>
      <c r="C4309" t="s">
        <v>99</v>
      </c>
      <c r="E4309">
        <v>0</v>
      </c>
      <c r="F4309">
        <v>0</v>
      </c>
      <c r="G4309">
        <v>0</v>
      </c>
      <c r="H4309">
        <v>165</v>
      </c>
      <c r="I4309">
        <v>165</v>
      </c>
      <c r="J4309">
        <v>165</v>
      </c>
      <c r="K4309">
        <v>165</v>
      </c>
      <c r="L4309">
        <v>165</v>
      </c>
      <c r="M4309">
        <v>165</v>
      </c>
      <c r="N4309">
        <v>165</v>
      </c>
      <c r="O4309">
        <v>165</v>
      </c>
      <c r="P4309">
        <v>165</v>
      </c>
    </row>
    <row r="4310" spans="1:17" x14ac:dyDescent="0.2">
      <c r="A4310" t="s">
        <v>350</v>
      </c>
      <c r="B4310" t="s">
        <v>211</v>
      </c>
      <c r="C4310" t="s">
        <v>99</v>
      </c>
      <c r="E4310">
        <v>0</v>
      </c>
      <c r="F4310">
        <v>38</v>
      </c>
      <c r="G4310">
        <v>38</v>
      </c>
      <c r="H4310">
        <v>599</v>
      </c>
      <c r="I4310">
        <v>599</v>
      </c>
      <c r="J4310">
        <v>599</v>
      </c>
      <c r="K4310">
        <v>599</v>
      </c>
      <c r="L4310">
        <v>599</v>
      </c>
      <c r="M4310">
        <v>599</v>
      </c>
      <c r="N4310">
        <v>599</v>
      </c>
      <c r="O4310">
        <v>599</v>
      </c>
      <c r="P4310">
        <v>599</v>
      </c>
    </row>
    <row r="4311" spans="1:17" x14ac:dyDescent="0.2">
      <c r="A4311" t="s">
        <v>350</v>
      </c>
      <c r="B4311" t="s">
        <v>212</v>
      </c>
      <c r="C4311" t="s">
        <v>99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</row>
    <row r="4312" spans="1:17" x14ac:dyDescent="0.2">
      <c r="A4312" t="s">
        <v>350</v>
      </c>
      <c r="B4312" t="s">
        <v>213</v>
      </c>
      <c r="C4312" t="s">
        <v>99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</row>
    <row r="4313" spans="1:17" x14ac:dyDescent="0.2">
      <c r="A4313" t="s">
        <v>350</v>
      </c>
      <c r="B4313" t="s">
        <v>342</v>
      </c>
      <c r="C4313" t="s">
        <v>99</v>
      </c>
      <c r="E4313">
        <v>963</v>
      </c>
      <c r="F4313">
        <v>1291</v>
      </c>
      <c r="G4313">
        <v>2435</v>
      </c>
      <c r="H4313">
        <v>3611</v>
      </c>
      <c r="I4313">
        <v>5082</v>
      </c>
      <c r="J4313">
        <v>6112</v>
      </c>
      <c r="K4313">
        <v>6577</v>
      </c>
      <c r="L4313">
        <v>6986</v>
      </c>
      <c r="M4313">
        <v>7164</v>
      </c>
      <c r="N4313">
        <v>8647</v>
      </c>
      <c r="O4313">
        <v>9092</v>
      </c>
      <c r="P4313">
        <v>11855</v>
      </c>
    </row>
    <row r="4314" spans="1:17" x14ac:dyDescent="0.2">
      <c r="A4314" t="s">
        <v>230</v>
      </c>
      <c r="B4314" t="s">
        <v>353</v>
      </c>
      <c r="C4314" t="s">
        <v>99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1</v>
      </c>
      <c r="Q4314">
        <v>10360</v>
      </c>
    </row>
    <row r="4315" spans="1:17" x14ac:dyDescent="0.2">
      <c r="A4315" t="s">
        <v>230</v>
      </c>
      <c r="B4315" t="s">
        <v>354</v>
      </c>
      <c r="C4315" t="s">
        <v>99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1</v>
      </c>
      <c r="Q4315">
        <v>11010</v>
      </c>
    </row>
    <row r="4316" spans="1:17" x14ac:dyDescent="0.2">
      <c r="A4316" t="s">
        <v>230</v>
      </c>
      <c r="B4316" t="s">
        <v>355</v>
      </c>
      <c r="C4316" t="s">
        <v>99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1</v>
      </c>
      <c r="Q4316">
        <v>2680</v>
      </c>
    </row>
    <row r="4317" spans="1:17" x14ac:dyDescent="0.2">
      <c r="A4317" t="s">
        <v>230</v>
      </c>
      <c r="B4317" t="s">
        <v>356</v>
      </c>
      <c r="C4317" t="s">
        <v>99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0.62</v>
      </c>
      <c r="L4317">
        <v>0.62</v>
      </c>
      <c r="M4317">
        <v>0.62</v>
      </c>
      <c r="N4317">
        <v>0.62</v>
      </c>
      <c r="O4317">
        <v>0.62</v>
      </c>
      <c r="P4317">
        <v>1</v>
      </c>
      <c r="Q4317">
        <v>4875</v>
      </c>
    </row>
    <row r="4318" spans="1:17" x14ac:dyDescent="0.2">
      <c r="A4318" t="s">
        <v>340</v>
      </c>
      <c r="B4318" t="s">
        <v>193</v>
      </c>
      <c r="C4318" t="s">
        <v>85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</row>
    <row r="4319" spans="1:17" x14ac:dyDescent="0.2">
      <c r="A4319" t="s">
        <v>340</v>
      </c>
      <c r="B4319" t="s">
        <v>194</v>
      </c>
      <c r="C4319" t="s">
        <v>85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</row>
    <row r="4320" spans="1:17" x14ac:dyDescent="0.2">
      <c r="A4320" t="s">
        <v>340</v>
      </c>
      <c r="B4320" t="s">
        <v>195</v>
      </c>
      <c r="C4320" t="s">
        <v>85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</row>
    <row r="4321" spans="1:16" x14ac:dyDescent="0.2">
      <c r="A4321" t="s">
        <v>340</v>
      </c>
      <c r="B4321" t="s">
        <v>196</v>
      </c>
      <c r="C4321" t="s">
        <v>85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</row>
    <row r="4322" spans="1:16" x14ac:dyDescent="0.2">
      <c r="A4322" t="s">
        <v>340</v>
      </c>
      <c r="B4322" t="s">
        <v>197</v>
      </c>
      <c r="C4322" t="s">
        <v>85</v>
      </c>
      <c r="E4322">
        <v>0</v>
      </c>
      <c r="F4322">
        <v>0</v>
      </c>
      <c r="G4322">
        <v>0.09</v>
      </c>
      <c r="H4322">
        <v>1.8</v>
      </c>
      <c r="I4322">
        <v>1.8</v>
      </c>
      <c r="J4322">
        <v>1.8</v>
      </c>
      <c r="K4322">
        <v>1.8</v>
      </c>
      <c r="L4322">
        <v>1.8</v>
      </c>
      <c r="M4322">
        <v>1.8</v>
      </c>
      <c r="N4322">
        <v>1.8</v>
      </c>
      <c r="O4322">
        <v>1.8</v>
      </c>
      <c r="P4322">
        <v>1.8</v>
      </c>
    </row>
    <row r="4323" spans="1:16" x14ac:dyDescent="0.2">
      <c r="A4323" t="s">
        <v>340</v>
      </c>
      <c r="B4323" t="s">
        <v>198</v>
      </c>
      <c r="C4323" t="s">
        <v>85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</row>
    <row r="4324" spans="1:16" x14ac:dyDescent="0.2">
      <c r="A4324" t="s">
        <v>340</v>
      </c>
      <c r="B4324" t="s">
        <v>199</v>
      </c>
      <c r="C4324" t="s">
        <v>85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</row>
    <row r="4325" spans="1:16" x14ac:dyDescent="0.2">
      <c r="A4325" t="s">
        <v>340</v>
      </c>
      <c r="B4325" t="s">
        <v>200</v>
      </c>
      <c r="C4325" t="s">
        <v>85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</row>
    <row r="4326" spans="1:16" x14ac:dyDescent="0.2">
      <c r="A4326" t="s">
        <v>340</v>
      </c>
      <c r="B4326" t="s">
        <v>201</v>
      </c>
      <c r="C4326" t="s">
        <v>85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</row>
    <row r="4327" spans="1:16" x14ac:dyDescent="0.2">
      <c r="A4327" t="s">
        <v>340</v>
      </c>
      <c r="B4327" t="s">
        <v>202</v>
      </c>
      <c r="C4327" t="s">
        <v>85</v>
      </c>
      <c r="E4327">
        <v>0.02</v>
      </c>
      <c r="F4327">
        <v>0.02</v>
      </c>
      <c r="G4327">
        <v>0.02</v>
      </c>
      <c r="H4327">
        <v>0.02</v>
      </c>
      <c r="I4327">
        <v>2</v>
      </c>
      <c r="J4327">
        <v>2</v>
      </c>
      <c r="K4327">
        <v>2</v>
      </c>
      <c r="L4327">
        <v>2</v>
      </c>
      <c r="M4327">
        <v>2</v>
      </c>
      <c r="N4327">
        <v>2</v>
      </c>
      <c r="O4327">
        <v>2</v>
      </c>
      <c r="P4327">
        <v>2</v>
      </c>
    </row>
    <row r="4328" spans="1:16" x14ac:dyDescent="0.2">
      <c r="A4328" t="s">
        <v>340</v>
      </c>
      <c r="B4328" t="s">
        <v>203</v>
      </c>
      <c r="C4328" t="s">
        <v>85</v>
      </c>
      <c r="E4328">
        <v>0</v>
      </c>
      <c r="F4328">
        <v>0</v>
      </c>
      <c r="G4328">
        <v>1.32</v>
      </c>
      <c r="H4328">
        <v>2.82</v>
      </c>
      <c r="I4328">
        <v>4.32</v>
      </c>
      <c r="J4328">
        <v>4.32</v>
      </c>
      <c r="K4328">
        <v>4.32</v>
      </c>
      <c r="L4328">
        <v>4.5999999999999996</v>
      </c>
      <c r="M4328">
        <v>5</v>
      </c>
      <c r="N4328">
        <v>5</v>
      </c>
      <c r="O4328">
        <v>5</v>
      </c>
      <c r="P4328">
        <v>5</v>
      </c>
    </row>
    <row r="4329" spans="1:16" x14ac:dyDescent="0.2">
      <c r="A4329" t="s">
        <v>340</v>
      </c>
      <c r="B4329" t="s">
        <v>204</v>
      </c>
      <c r="C4329" t="s">
        <v>85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3</v>
      </c>
      <c r="N4329">
        <v>3</v>
      </c>
      <c r="O4329">
        <v>3</v>
      </c>
      <c r="P4329">
        <v>3</v>
      </c>
    </row>
    <row r="4330" spans="1:16" x14ac:dyDescent="0.2">
      <c r="A4330" t="s">
        <v>340</v>
      </c>
      <c r="B4330" t="s">
        <v>205</v>
      </c>
      <c r="C4330" t="s">
        <v>85</v>
      </c>
      <c r="E4330">
        <v>3</v>
      </c>
      <c r="F4330">
        <v>6</v>
      </c>
      <c r="G4330">
        <v>9</v>
      </c>
      <c r="H4330">
        <v>11.68</v>
      </c>
      <c r="I4330">
        <v>20.079999999999998</v>
      </c>
      <c r="J4330">
        <v>26.68</v>
      </c>
      <c r="K4330">
        <v>29.33</v>
      </c>
      <c r="L4330">
        <v>31.68</v>
      </c>
      <c r="M4330">
        <v>31.68</v>
      </c>
      <c r="N4330">
        <v>49.13</v>
      </c>
      <c r="O4330">
        <v>54.83</v>
      </c>
      <c r="P4330">
        <v>87.29</v>
      </c>
    </row>
    <row r="4331" spans="1:16" x14ac:dyDescent="0.2">
      <c r="A4331" t="s">
        <v>340</v>
      </c>
      <c r="B4331" t="s">
        <v>206</v>
      </c>
      <c r="C4331" t="s">
        <v>85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</row>
    <row r="4332" spans="1:16" x14ac:dyDescent="0.2">
      <c r="A4332" t="s">
        <v>340</v>
      </c>
      <c r="B4332" t="s">
        <v>207</v>
      </c>
      <c r="C4332" t="s">
        <v>85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</row>
    <row r="4333" spans="1:16" x14ac:dyDescent="0.2">
      <c r="A4333" t="s">
        <v>340</v>
      </c>
      <c r="B4333" t="s">
        <v>208</v>
      </c>
      <c r="C4333" t="s">
        <v>85</v>
      </c>
      <c r="E4333">
        <v>4.37</v>
      </c>
      <c r="F4333">
        <v>4.8600000000000003</v>
      </c>
      <c r="G4333">
        <v>6.28</v>
      </c>
      <c r="H4333">
        <v>7.6</v>
      </c>
      <c r="I4333">
        <v>7.6</v>
      </c>
      <c r="J4333">
        <v>7.6</v>
      </c>
      <c r="K4333">
        <v>7.6</v>
      </c>
      <c r="L4333">
        <v>7.6</v>
      </c>
      <c r="M4333">
        <v>7.6</v>
      </c>
      <c r="N4333">
        <v>7.6</v>
      </c>
      <c r="O4333">
        <v>7.6</v>
      </c>
      <c r="P4333">
        <v>7.6</v>
      </c>
    </row>
    <row r="4334" spans="1:16" x14ac:dyDescent="0.2">
      <c r="A4334" t="s">
        <v>340</v>
      </c>
      <c r="B4334" t="s">
        <v>209</v>
      </c>
      <c r="C4334" t="s">
        <v>85</v>
      </c>
      <c r="E4334">
        <v>0</v>
      </c>
      <c r="F4334">
        <v>0</v>
      </c>
      <c r="G4334">
        <v>0</v>
      </c>
      <c r="H4334">
        <v>0</v>
      </c>
      <c r="I4334">
        <v>3.14</v>
      </c>
      <c r="J4334">
        <v>7.42</v>
      </c>
      <c r="K4334">
        <v>9.2100000000000009</v>
      </c>
      <c r="L4334">
        <v>10.85</v>
      </c>
      <c r="M4334">
        <v>10.85</v>
      </c>
      <c r="N4334">
        <v>17.54</v>
      </c>
      <c r="O4334">
        <v>18.8</v>
      </c>
      <c r="P4334">
        <v>35.33</v>
      </c>
    </row>
    <row r="4335" spans="1:16" x14ac:dyDescent="0.2">
      <c r="A4335" t="s">
        <v>340</v>
      </c>
      <c r="B4335" t="s">
        <v>210</v>
      </c>
      <c r="C4335" t="s">
        <v>85</v>
      </c>
      <c r="E4335">
        <v>0</v>
      </c>
      <c r="F4335">
        <v>0</v>
      </c>
      <c r="G4335">
        <v>0</v>
      </c>
      <c r="H4335">
        <v>0.5</v>
      </c>
      <c r="I4335">
        <v>0.5</v>
      </c>
      <c r="J4335">
        <v>0.5</v>
      </c>
      <c r="K4335">
        <v>0.5</v>
      </c>
      <c r="L4335">
        <v>0.5</v>
      </c>
      <c r="M4335">
        <v>0.5</v>
      </c>
      <c r="N4335">
        <v>0.5</v>
      </c>
      <c r="O4335">
        <v>0.5</v>
      </c>
      <c r="P4335">
        <v>0.5</v>
      </c>
    </row>
    <row r="4336" spans="1:16" x14ac:dyDescent="0.2">
      <c r="A4336" t="s">
        <v>340</v>
      </c>
      <c r="B4336" t="s">
        <v>211</v>
      </c>
      <c r="C4336" t="s">
        <v>85</v>
      </c>
      <c r="E4336">
        <v>0</v>
      </c>
      <c r="F4336">
        <v>0</v>
      </c>
      <c r="G4336">
        <v>0</v>
      </c>
      <c r="H4336">
        <v>0.5</v>
      </c>
      <c r="I4336">
        <v>0.5</v>
      </c>
      <c r="J4336">
        <v>0.5</v>
      </c>
      <c r="K4336">
        <v>0.5</v>
      </c>
      <c r="L4336">
        <v>0.5</v>
      </c>
      <c r="M4336">
        <v>0.5</v>
      </c>
      <c r="N4336">
        <v>0.5</v>
      </c>
      <c r="O4336">
        <v>0.5</v>
      </c>
      <c r="P4336">
        <v>0.5</v>
      </c>
    </row>
    <row r="4337" spans="1:16" x14ac:dyDescent="0.2">
      <c r="A4337" t="s">
        <v>340</v>
      </c>
      <c r="B4337" t="s">
        <v>212</v>
      </c>
      <c r="C4337" t="s">
        <v>85</v>
      </c>
      <c r="E4337">
        <v>0.03</v>
      </c>
      <c r="F4337">
        <v>0.03</v>
      </c>
      <c r="G4337">
        <v>0.03</v>
      </c>
      <c r="H4337">
        <v>0.03</v>
      </c>
      <c r="I4337">
        <v>0.03</v>
      </c>
      <c r="J4337">
        <v>0.03</v>
      </c>
      <c r="K4337">
        <v>0.03</v>
      </c>
      <c r="L4337">
        <v>0.01</v>
      </c>
      <c r="M4337">
        <v>0.01</v>
      </c>
      <c r="N4337">
        <v>0</v>
      </c>
      <c r="O4337">
        <v>0</v>
      </c>
      <c r="P4337">
        <v>0</v>
      </c>
    </row>
    <row r="4338" spans="1:16" x14ac:dyDescent="0.2">
      <c r="A4338" t="s">
        <v>340</v>
      </c>
      <c r="B4338" t="s">
        <v>213</v>
      </c>
      <c r="C4338" t="s">
        <v>85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</row>
    <row r="4339" spans="1:16" x14ac:dyDescent="0.2">
      <c r="A4339" t="s">
        <v>340</v>
      </c>
      <c r="B4339" t="s">
        <v>218</v>
      </c>
      <c r="C4339" t="s">
        <v>85</v>
      </c>
      <c r="E4339">
        <v>-0.68</v>
      </c>
      <c r="F4339">
        <v>-0.68</v>
      </c>
      <c r="G4339">
        <v>-1.96</v>
      </c>
      <c r="H4339">
        <v>-3.92</v>
      </c>
      <c r="I4339">
        <v>-4.53</v>
      </c>
      <c r="J4339">
        <v>-4.53</v>
      </c>
      <c r="K4339">
        <v>-4.53</v>
      </c>
      <c r="L4339">
        <v>-4.53</v>
      </c>
      <c r="M4339">
        <v>-4.53</v>
      </c>
      <c r="N4339">
        <v>-4.53</v>
      </c>
      <c r="O4339">
        <v>-4.53</v>
      </c>
      <c r="P4339">
        <v>-9.43</v>
      </c>
    </row>
    <row r="4340" spans="1:16" x14ac:dyDescent="0.2">
      <c r="A4340" t="s">
        <v>340</v>
      </c>
      <c r="B4340" t="s">
        <v>342</v>
      </c>
      <c r="C4340" t="s">
        <v>85</v>
      </c>
      <c r="E4340">
        <v>6.74</v>
      </c>
      <c r="F4340">
        <v>10.220000000000001</v>
      </c>
      <c r="G4340">
        <v>14.79</v>
      </c>
      <c r="H4340">
        <v>21.03</v>
      </c>
      <c r="I4340">
        <v>35.44</v>
      </c>
      <c r="J4340">
        <v>46.32</v>
      </c>
      <c r="K4340">
        <v>50.76</v>
      </c>
      <c r="L4340">
        <v>55</v>
      </c>
      <c r="M4340">
        <v>58.4</v>
      </c>
      <c r="N4340">
        <v>82.53</v>
      </c>
      <c r="O4340">
        <v>89.5</v>
      </c>
      <c r="P4340">
        <v>133.59</v>
      </c>
    </row>
    <row r="4341" spans="1:16" x14ac:dyDescent="0.2">
      <c r="A4341" t="s">
        <v>266</v>
      </c>
      <c r="B4341" t="s">
        <v>267</v>
      </c>
      <c r="C4341" t="s">
        <v>85</v>
      </c>
      <c r="E4341">
        <v>202.31</v>
      </c>
      <c r="F4341">
        <v>204.45</v>
      </c>
      <c r="G4341">
        <v>206.75</v>
      </c>
      <c r="H4341">
        <v>212.74</v>
      </c>
      <c r="I4341">
        <v>220.24</v>
      </c>
      <c r="J4341">
        <v>229.66</v>
      </c>
      <c r="K4341">
        <v>235.18</v>
      </c>
      <c r="L4341">
        <v>240.63</v>
      </c>
      <c r="M4341">
        <v>246.15</v>
      </c>
      <c r="N4341">
        <v>269.82</v>
      </c>
      <c r="O4341">
        <v>276.22000000000003</v>
      </c>
      <c r="P4341">
        <v>295.94</v>
      </c>
    </row>
    <row r="4342" spans="1:16" x14ac:dyDescent="0.2">
      <c r="A4342" t="s">
        <v>270</v>
      </c>
      <c r="B4342" t="s">
        <v>193</v>
      </c>
      <c r="C4342" t="s">
        <v>85</v>
      </c>
      <c r="E4342">
        <v>2.97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</row>
    <row r="4343" spans="1:16" x14ac:dyDescent="0.2">
      <c r="A4343" t="s">
        <v>270</v>
      </c>
      <c r="B4343" t="s">
        <v>194</v>
      </c>
      <c r="C4343" t="s">
        <v>85</v>
      </c>
      <c r="E4343">
        <v>52.7</v>
      </c>
      <c r="F4343">
        <v>63.01</v>
      </c>
      <c r="G4343">
        <v>51.95</v>
      </c>
      <c r="H4343">
        <v>37.01</v>
      </c>
      <c r="I4343">
        <v>21.11</v>
      </c>
      <c r="J4343">
        <v>17.21</v>
      </c>
      <c r="K4343">
        <v>12.52</v>
      </c>
      <c r="L4343">
        <v>14.77</v>
      </c>
      <c r="M4343">
        <v>13.18</v>
      </c>
      <c r="N4343">
        <v>6.57</v>
      </c>
      <c r="O4343">
        <v>8.0399999999999991</v>
      </c>
      <c r="P4343">
        <v>1.69</v>
      </c>
    </row>
    <row r="4344" spans="1:16" x14ac:dyDescent="0.2">
      <c r="A4344" t="s">
        <v>270</v>
      </c>
      <c r="B4344" t="s">
        <v>195</v>
      </c>
      <c r="C4344" t="s">
        <v>85</v>
      </c>
      <c r="E4344">
        <v>11.51</v>
      </c>
      <c r="F4344">
        <v>12.92</v>
      </c>
      <c r="G4344">
        <v>12.8</v>
      </c>
      <c r="H4344">
        <v>12.57</v>
      </c>
      <c r="I4344">
        <v>12.29</v>
      </c>
      <c r="J4344">
        <v>9.61</v>
      </c>
      <c r="K4344">
        <v>7.99</v>
      </c>
      <c r="L4344">
        <v>6.9</v>
      </c>
      <c r="M4344">
        <v>5.67</v>
      </c>
      <c r="N4344">
        <v>1.01</v>
      </c>
      <c r="O4344">
        <v>0</v>
      </c>
      <c r="P4344">
        <v>0</v>
      </c>
    </row>
    <row r="4345" spans="1:16" x14ac:dyDescent="0.2">
      <c r="A4345" t="s">
        <v>270</v>
      </c>
      <c r="B4345" t="s">
        <v>196</v>
      </c>
      <c r="C4345" t="s">
        <v>85</v>
      </c>
      <c r="E4345">
        <v>23.6</v>
      </c>
      <c r="F4345">
        <v>5.09</v>
      </c>
      <c r="G4345">
        <v>5.09</v>
      </c>
      <c r="H4345">
        <v>5.1100000000000003</v>
      </c>
      <c r="I4345">
        <v>5.09</v>
      </c>
      <c r="J4345">
        <v>5.1100000000000003</v>
      </c>
      <c r="K4345">
        <v>5.09</v>
      </c>
      <c r="L4345">
        <v>5.09</v>
      </c>
      <c r="M4345">
        <v>5.09</v>
      </c>
      <c r="N4345">
        <v>5.09</v>
      </c>
      <c r="O4345">
        <v>5.1100000000000003</v>
      </c>
      <c r="P4345">
        <v>5.09</v>
      </c>
    </row>
    <row r="4346" spans="1:16" x14ac:dyDescent="0.2">
      <c r="A4346" t="s">
        <v>270</v>
      </c>
      <c r="B4346" t="s">
        <v>197</v>
      </c>
      <c r="C4346" t="s">
        <v>85</v>
      </c>
      <c r="E4346">
        <v>11.31</v>
      </c>
      <c r="F4346">
        <v>11.25</v>
      </c>
      <c r="G4346">
        <v>12.04</v>
      </c>
      <c r="H4346">
        <v>25.36</v>
      </c>
      <c r="I4346">
        <v>24.58</v>
      </c>
      <c r="J4346">
        <v>24.31</v>
      </c>
      <c r="K4346">
        <v>24.2</v>
      </c>
      <c r="L4346">
        <v>24.22</v>
      </c>
      <c r="M4346">
        <v>24.02</v>
      </c>
      <c r="N4346">
        <v>23.09</v>
      </c>
      <c r="O4346">
        <v>22.81</v>
      </c>
      <c r="P4346">
        <v>21.35</v>
      </c>
    </row>
    <row r="4347" spans="1:16" x14ac:dyDescent="0.2">
      <c r="A4347" t="s">
        <v>270</v>
      </c>
      <c r="B4347" t="s">
        <v>198</v>
      </c>
      <c r="C4347" t="s">
        <v>85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</row>
    <row r="4348" spans="1:16" x14ac:dyDescent="0.2">
      <c r="A4348" t="s">
        <v>270</v>
      </c>
      <c r="B4348" t="s">
        <v>199</v>
      </c>
      <c r="C4348" t="s">
        <v>85</v>
      </c>
      <c r="E4348">
        <v>2.4900000000000002</v>
      </c>
      <c r="F4348">
        <v>3.06</v>
      </c>
      <c r="G4348">
        <v>2.48</v>
      </c>
      <c r="H4348">
        <v>2.4900000000000002</v>
      </c>
      <c r="I4348">
        <v>2.4700000000000002</v>
      </c>
      <c r="J4348">
        <v>2.48</v>
      </c>
      <c r="K4348">
        <v>3.02</v>
      </c>
      <c r="L4348">
        <v>3.35</v>
      </c>
      <c r="M4348">
        <v>2.4700000000000002</v>
      </c>
      <c r="N4348">
        <v>2.23</v>
      </c>
      <c r="O4348">
        <v>2.2400000000000002</v>
      </c>
      <c r="P4348">
        <v>2.39</v>
      </c>
    </row>
    <row r="4349" spans="1:16" x14ac:dyDescent="0.2">
      <c r="A4349" t="s">
        <v>270</v>
      </c>
      <c r="B4349" t="s">
        <v>200</v>
      </c>
      <c r="C4349" t="s">
        <v>85</v>
      </c>
      <c r="E4349">
        <v>0.9</v>
      </c>
      <c r="F4349">
        <v>1.7</v>
      </c>
      <c r="G4349">
        <v>0.89</v>
      </c>
      <c r="H4349">
        <v>0.9</v>
      </c>
      <c r="I4349">
        <v>1.44</v>
      </c>
      <c r="J4349">
        <v>1.39</v>
      </c>
      <c r="K4349">
        <v>1.48</v>
      </c>
      <c r="L4349">
        <v>1.51</v>
      </c>
      <c r="M4349">
        <v>0.86</v>
      </c>
      <c r="N4349">
        <v>0.88</v>
      </c>
      <c r="O4349">
        <v>1.1200000000000001</v>
      </c>
      <c r="P4349">
        <v>1.08</v>
      </c>
    </row>
    <row r="4350" spans="1:16" x14ac:dyDescent="0.2">
      <c r="A4350" t="s">
        <v>270</v>
      </c>
      <c r="B4350" t="s">
        <v>201</v>
      </c>
      <c r="C4350" t="s">
        <v>85</v>
      </c>
      <c r="E4350">
        <v>27.19</v>
      </c>
      <c r="F4350">
        <v>27.11</v>
      </c>
      <c r="G4350">
        <v>27.11</v>
      </c>
      <c r="H4350">
        <v>27.19</v>
      </c>
      <c r="I4350">
        <v>27.11</v>
      </c>
      <c r="J4350">
        <v>27.19</v>
      </c>
      <c r="K4350">
        <v>27.11</v>
      </c>
      <c r="L4350">
        <v>27.11</v>
      </c>
      <c r="M4350">
        <v>27.11</v>
      </c>
      <c r="N4350">
        <v>27.11</v>
      </c>
      <c r="O4350">
        <v>27.19</v>
      </c>
      <c r="P4350">
        <v>27.11</v>
      </c>
    </row>
    <row r="4351" spans="1:16" x14ac:dyDescent="0.2">
      <c r="A4351" t="s">
        <v>270</v>
      </c>
      <c r="B4351" t="s">
        <v>202</v>
      </c>
      <c r="C4351" t="s">
        <v>85</v>
      </c>
      <c r="E4351">
        <v>21.61</v>
      </c>
      <c r="F4351">
        <v>21.78</v>
      </c>
      <c r="G4351">
        <v>21.59</v>
      </c>
      <c r="H4351">
        <v>21.51</v>
      </c>
      <c r="I4351">
        <v>25.74</v>
      </c>
      <c r="J4351">
        <v>26</v>
      </c>
      <c r="K4351">
        <v>26.02</v>
      </c>
      <c r="L4351">
        <v>25.94</v>
      </c>
      <c r="M4351">
        <v>25.81</v>
      </c>
      <c r="N4351">
        <v>25.4</v>
      </c>
      <c r="O4351">
        <v>25.3</v>
      </c>
      <c r="P4351">
        <v>25.26</v>
      </c>
    </row>
    <row r="4352" spans="1:16" x14ac:dyDescent="0.2">
      <c r="A4352" t="s">
        <v>270</v>
      </c>
      <c r="B4352" t="s">
        <v>203</v>
      </c>
      <c r="C4352" t="s">
        <v>85</v>
      </c>
      <c r="E4352">
        <v>0</v>
      </c>
      <c r="F4352">
        <v>0</v>
      </c>
      <c r="G4352">
        <v>5.08</v>
      </c>
      <c r="H4352">
        <v>11.2</v>
      </c>
      <c r="I4352">
        <v>16.8</v>
      </c>
      <c r="J4352">
        <v>16.96</v>
      </c>
      <c r="K4352">
        <v>16.89</v>
      </c>
      <c r="L4352">
        <v>17.66</v>
      </c>
      <c r="M4352">
        <v>19.28</v>
      </c>
      <c r="N4352">
        <v>18.34</v>
      </c>
      <c r="O4352">
        <v>18.04</v>
      </c>
      <c r="P4352">
        <v>16.88</v>
      </c>
    </row>
    <row r="4353" spans="1:16" x14ac:dyDescent="0.2">
      <c r="A4353" t="s">
        <v>270</v>
      </c>
      <c r="B4353" t="s">
        <v>204</v>
      </c>
      <c r="C4353" t="s">
        <v>85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10.76</v>
      </c>
      <c r="N4353">
        <v>10.46</v>
      </c>
      <c r="O4353">
        <v>9.8699999999999992</v>
      </c>
      <c r="P4353">
        <v>9.59</v>
      </c>
    </row>
    <row r="4354" spans="1:16" x14ac:dyDescent="0.2">
      <c r="A4354" t="s">
        <v>270</v>
      </c>
      <c r="B4354" t="s">
        <v>205</v>
      </c>
      <c r="C4354" t="s">
        <v>85</v>
      </c>
      <c r="E4354">
        <v>60.02</v>
      </c>
      <c r="F4354">
        <v>68.47</v>
      </c>
      <c r="G4354">
        <v>75.38</v>
      </c>
      <c r="H4354">
        <v>82.76</v>
      </c>
      <c r="I4354">
        <v>102.2</v>
      </c>
      <c r="J4354">
        <v>118.81</v>
      </c>
      <c r="K4354">
        <v>125.93</v>
      </c>
      <c r="L4354">
        <v>132.5</v>
      </c>
      <c r="M4354">
        <v>131.49</v>
      </c>
      <c r="N4354">
        <v>167.41</v>
      </c>
      <c r="O4354">
        <v>177.52</v>
      </c>
      <c r="P4354">
        <v>227.09</v>
      </c>
    </row>
    <row r="4355" spans="1:16" x14ac:dyDescent="0.2">
      <c r="A4355" t="s">
        <v>270</v>
      </c>
      <c r="B4355" t="s">
        <v>206</v>
      </c>
      <c r="C4355" t="s">
        <v>85</v>
      </c>
      <c r="E4355">
        <v>29.54</v>
      </c>
      <c r="F4355">
        <v>31.54</v>
      </c>
      <c r="G4355">
        <v>33.71</v>
      </c>
      <c r="H4355">
        <v>38.340000000000003</v>
      </c>
      <c r="I4355">
        <v>42.89</v>
      </c>
      <c r="J4355">
        <v>47.7</v>
      </c>
      <c r="K4355">
        <v>49.88</v>
      </c>
      <c r="L4355">
        <v>52.14</v>
      </c>
      <c r="M4355">
        <v>54.36</v>
      </c>
      <c r="N4355">
        <v>63.11</v>
      </c>
      <c r="O4355">
        <v>65.56</v>
      </c>
      <c r="P4355">
        <v>76.78</v>
      </c>
    </row>
    <row r="4356" spans="1:16" x14ac:dyDescent="0.2">
      <c r="A4356" t="s">
        <v>270</v>
      </c>
      <c r="B4356" t="s">
        <v>343</v>
      </c>
      <c r="C4356" t="s">
        <v>85</v>
      </c>
      <c r="E4356">
        <v>-2.63</v>
      </c>
      <c r="F4356">
        <v>-2.95</v>
      </c>
      <c r="G4356">
        <v>-3.4</v>
      </c>
      <c r="H4356">
        <v>-3.77</v>
      </c>
      <c r="I4356">
        <v>-5.19</v>
      </c>
      <c r="J4356">
        <v>-7.09</v>
      </c>
      <c r="K4356">
        <v>-7.89</v>
      </c>
      <c r="L4356">
        <v>-8.61</v>
      </c>
      <c r="M4356">
        <v>-8.61</v>
      </c>
      <c r="N4356">
        <v>-11.58</v>
      </c>
      <c r="O4356">
        <v>-12.27</v>
      </c>
      <c r="P4356">
        <v>-18.46</v>
      </c>
    </row>
    <row r="4357" spans="1:16" x14ac:dyDescent="0.2">
      <c r="A4357" t="s">
        <v>270</v>
      </c>
      <c r="B4357" t="s">
        <v>210</v>
      </c>
      <c r="C4357" t="s">
        <v>85</v>
      </c>
      <c r="E4357">
        <v>-0.48</v>
      </c>
      <c r="F4357">
        <v>-0.55000000000000004</v>
      </c>
      <c r="G4357">
        <v>-0.81</v>
      </c>
      <c r="H4357">
        <v>-1.47</v>
      </c>
      <c r="I4357">
        <v>-1.81</v>
      </c>
      <c r="J4357">
        <v>-1.97</v>
      </c>
      <c r="K4357">
        <v>-1.78</v>
      </c>
      <c r="L4357">
        <v>-1.76</v>
      </c>
      <c r="M4357">
        <v>-1.83</v>
      </c>
      <c r="N4357">
        <v>-1.86</v>
      </c>
      <c r="O4357">
        <v>-1.89</v>
      </c>
      <c r="P4357">
        <v>-1.51</v>
      </c>
    </row>
    <row r="4358" spans="1:16" x14ac:dyDescent="0.2">
      <c r="A4358" t="s">
        <v>270</v>
      </c>
      <c r="B4358" t="s">
        <v>211</v>
      </c>
      <c r="C4358" t="s">
        <v>85</v>
      </c>
      <c r="E4358">
        <v>0</v>
      </c>
      <c r="F4358">
        <v>0</v>
      </c>
      <c r="G4358">
        <v>0</v>
      </c>
      <c r="H4358">
        <v>-0.42</v>
      </c>
      <c r="I4358">
        <v>-0.56000000000000005</v>
      </c>
      <c r="J4358">
        <v>-0.55000000000000004</v>
      </c>
      <c r="K4358">
        <v>-0.53</v>
      </c>
      <c r="L4358">
        <v>-0.5</v>
      </c>
      <c r="M4358">
        <v>-0.54</v>
      </c>
      <c r="N4358">
        <v>-0.56000000000000005</v>
      </c>
      <c r="O4358">
        <v>-0.56000000000000005</v>
      </c>
      <c r="P4358">
        <v>-0.42</v>
      </c>
    </row>
    <row r="4359" spans="1:16" x14ac:dyDescent="0.2">
      <c r="A4359" t="s">
        <v>270</v>
      </c>
      <c r="B4359" t="s">
        <v>212</v>
      </c>
      <c r="C4359" t="s">
        <v>85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</row>
    <row r="4360" spans="1:16" x14ac:dyDescent="0.2">
      <c r="A4360" t="s">
        <v>270</v>
      </c>
      <c r="B4360" t="s">
        <v>213</v>
      </c>
      <c r="C4360" t="s">
        <v>85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</row>
    <row r="4361" spans="1:16" x14ac:dyDescent="0.2">
      <c r="A4361" t="s">
        <v>270</v>
      </c>
      <c r="B4361" t="s">
        <v>344</v>
      </c>
      <c r="C4361" t="s">
        <v>85</v>
      </c>
      <c r="E4361">
        <v>12.12</v>
      </c>
      <c r="F4361">
        <v>12.71</v>
      </c>
      <c r="G4361">
        <v>18.46</v>
      </c>
      <c r="H4361">
        <v>16.350000000000001</v>
      </c>
      <c r="I4361">
        <v>15.18</v>
      </c>
      <c r="J4361">
        <v>17.7</v>
      </c>
      <c r="K4361">
        <v>21.77</v>
      </c>
      <c r="L4361">
        <v>18.93</v>
      </c>
      <c r="M4361">
        <v>19.72</v>
      </c>
      <c r="N4361">
        <v>26.04</v>
      </c>
      <c r="O4361">
        <v>24.65</v>
      </c>
      <c r="P4361">
        <v>15.1</v>
      </c>
    </row>
    <row r="4362" spans="1:16" x14ac:dyDescent="0.2">
      <c r="A4362" t="s">
        <v>270</v>
      </c>
      <c r="B4362" t="s">
        <v>345</v>
      </c>
      <c r="C4362" t="s">
        <v>85</v>
      </c>
      <c r="E4362">
        <v>-2.91</v>
      </c>
      <c r="F4362">
        <v>-1.52</v>
      </c>
      <c r="G4362">
        <v>-4.0999999999999996</v>
      </c>
      <c r="H4362">
        <v>-5.12</v>
      </c>
      <c r="I4362">
        <v>-7.33</v>
      </c>
      <c r="J4362">
        <v>-7.16</v>
      </c>
      <c r="K4362">
        <v>-6.52</v>
      </c>
      <c r="L4362">
        <v>-5.94</v>
      </c>
      <c r="M4362">
        <v>-7.34</v>
      </c>
      <c r="N4362">
        <v>-9.14</v>
      </c>
      <c r="O4362">
        <v>-9.06</v>
      </c>
      <c r="P4362">
        <v>-13.69</v>
      </c>
    </row>
    <row r="4363" spans="1:16" x14ac:dyDescent="0.2">
      <c r="A4363" t="s">
        <v>270</v>
      </c>
      <c r="B4363" t="s">
        <v>272</v>
      </c>
      <c r="C4363" t="s">
        <v>85</v>
      </c>
      <c r="E4363">
        <v>0.23</v>
      </c>
      <c r="F4363">
        <v>0.28000000000000003</v>
      </c>
      <c r="G4363">
        <v>2.5099999999999998</v>
      </c>
      <c r="H4363">
        <v>3.65</v>
      </c>
      <c r="I4363">
        <v>10.74</v>
      </c>
      <c r="J4363">
        <v>14</v>
      </c>
      <c r="K4363">
        <v>14.53</v>
      </c>
      <c r="L4363">
        <v>15.16</v>
      </c>
      <c r="M4363">
        <v>17.77</v>
      </c>
      <c r="N4363">
        <v>35.24</v>
      </c>
      <c r="O4363">
        <v>43.45</v>
      </c>
      <c r="P4363">
        <v>89.2</v>
      </c>
    </row>
    <row r="4364" spans="1:16" x14ac:dyDescent="0.2">
      <c r="A4364" t="s">
        <v>270</v>
      </c>
      <c r="B4364" t="s">
        <v>346</v>
      </c>
      <c r="C4364" t="s">
        <v>85</v>
      </c>
      <c r="E4364">
        <v>9.2100000000000009</v>
      </c>
      <c r="F4364">
        <v>11.19</v>
      </c>
      <c r="G4364">
        <v>14.36</v>
      </c>
      <c r="H4364">
        <v>11.24</v>
      </c>
      <c r="I4364">
        <v>7.84</v>
      </c>
      <c r="J4364">
        <v>10.54</v>
      </c>
      <c r="K4364">
        <v>15.25</v>
      </c>
      <c r="L4364">
        <v>12.98</v>
      </c>
      <c r="M4364">
        <v>12.38</v>
      </c>
      <c r="N4364">
        <v>16.899999999999999</v>
      </c>
      <c r="O4364">
        <v>15.59</v>
      </c>
      <c r="P4364">
        <v>1.42</v>
      </c>
    </row>
    <row r="4365" spans="1:16" x14ac:dyDescent="0.2">
      <c r="A4365" t="s">
        <v>270</v>
      </c>
      <c r="B4365" t="s">
        <v>347</v>
      </c>
      <c r="C4365" t="s">
        <v>85</v>
      </c>
      <c r="E4365">
        <v>252.84</v>
      </c>
      <c r="F4365">
        <v>255.14</v>
      </c>
      <c r="G4365">
        <v>262.37</v>
      </c>
      <c r="H4365">
        <v>275.12</v>
      </c>
      <c r="I4365">
        <v>289.33999999999997</v>
      </c>
      <c r="J4365">
        <v>304.86</v>
      </c>
      <c r="K4365">
        <v>311.68</v>
      </c>
      <c r="L4365">
        <v>319.26</v>
      </c>
      <c r="M4365">
        <v>328.85</v>
      </c>
      <c r="N4365">
        <v>362.74</v>
      </c>
      <c r="O4365">
        <v>372.73</v>
      </c>
      <c r="P4365">
        <v>409.02</v>
      </c>
    </row>
    <row r="4366" spans="1:16" x14ac:dyDescent="0.2">
      <c r="A4366" t="s">
        <v>272</v>
      </c>
      <c r="B4366" t="s">
        <v>202</v>
      </c>
      <c r="C4366" t="s">
        <v>85</v>
      </c>
      <c r="E4366">
        <v>0.03</v>
      </c>
      <c r="F4366">
        <v>0.02</v>
      </c>
      <c r="G4366">
        <v>0.22</v>
      </c>
      <c r="H4366">
        <v>0.35</v>
      </c>
      <c r="I4366">
        <v>1.39</v>
      </c>
      <c r="J4366">
        <v>1.2</v>
      </c>
      <c r="K4366">
        <v>1.1100000000000001</v>
      </c>
      <c r="L4366">
        <v>1.19</v>
      </c>
      <c r="M4366">
        <v>1.32</v>
      </c>
      <c r="N4366">
        <v>1.73</v>
      </c>
      <c r="O4366">
        <v>1.9</v>
      </c>
      <c r="P4366">
        <v>1.87</v>
      </c>
    </row>
    <row r="4367" spans="1:16" x14ac:dyDescent="0.2">
      <c r="A4367" t="s">
        <v>272</v>
      </c>
      <c r="B4367" t="s">
        <v>203</v>
      </c>
      <c r="C4367" t="s">
        <v>85</v>
      </c>
      <c r="E4367">
        <v>0</v>
      </c>
      <c r="F4367">
        <v>0</v>
      </c>
      <c r="G4367">
        <v>0.3</v>
      </c>
      <c r="H4367">
        <v>0.7</v>
      </c>
      <c r="I4367">
        <v>1.56</v>
      </c>
      <c r="J4367">
        <v>1.44</v>
      </c>
      <c r="K4367">
        <v>1.47</v>
      </c>
      <c r="L4367">
        <v>1.83</v>
      </c>
      <c r="M4367">
        <v>1.92</v>
      </c>
      <c r="N4367">
        <v>2.86</v>
      </c>
      <c r="O4367">
        <v>3.23</v>
      </c>
      <c r="P4367">
        <v>4.33</v>
      </c>
    </row>
    <row r="4368" spans="1:16" x14ac:dyDescent="0.2">
      <c r="A4368" t="s">
        <v>272</v>
      </c>
      <c r="B4368" t="s">
        <v>204</v>
      </c>
      <c r="C4368" t="s">
        <v>85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1.38</v>
      </c>
      <c r="N4368">
        <v>1.67</v>
      </c>
      <c r="O4368">
        <v>2.2999999999999998</v>
      </c>
      <c r="P4368">
        <v>2.5499999999999998</v>
      </c>
    </row>
    <row r="4369" spans="1:16" x14ac:dyDescent="0.2">
      <c r="A4369" t="s">
        <v>272</v>
      </c>
      <c r="B4369" t="s">
        <v>205</v>
      </c>
      <c r="C4369" t="s">
        <v>85</v>
      </c>
      <c r="E4369">
        <v>0.2</v>
      </c>
      <c r="F4369">
        <v>0.25</v>
      </c>
      <c r="G4369">
        <v>2</v>
      </c>
      <c r="H4369">
        <v>2.6</v>
      </c>
      <c r="I4369">
        <v>7.79</v>
      </c>
      <c r="J4369">
        <v>11.36</v>
      </c>
      <c r="K4369">
        <v>11.95</v>
      </c>
      <c r="L4369">
        <v>12.14</v>
      </c>
      <c r="M4369">
        <v>13.15</v>
      </c>
      <c r="N4369">
        <v>28.97</v>
      </c>
      <c r="O4369">
        <v>36.020000000000003</v>
      </c>
      <c r="P4369">
        <v>80.45</v>
      </c>
    </row>
    <row r="4370" spans="1:16" x14ac:dyDescent="0.2">
      <c r="A4370" t="s">
        <v>259</v>
      </c>
      <c r="B4370" t="s">
        <v>348</v>
      </c>
      <c r="C4370" t="s">
        <v>85</v>
      </c>
      <c r="E4370">
        <v>0.91</v>
      </c>
      <c r="F4370">
        <v>0.86</v>
      </c>
      <c r="G4370">
        <v>1.21</v>
      </c>
      <c r="H4370">
        <v>1.49</v>
      </c>
      <c r="I4370">
        <v>1.35</v>
      </c>
      <c r="J4370">
        <v>0.94</v>
      </c>
      <c r="K4370">
        <v>0.57999999999999996</v>
      </c>
      <c r="L4370">
        <v>0.56000000000000005</v>
      </c>
      <c r="M4370">
        <v>1.26</v>
      </c>
      <c r="N4370">
        <v>1.1499999999999999</v>
      </c>
      <c r="O4370">
        <v>1.17</v>
      </c>
      <c r="P4370">
        <v>4.9800000000000004</v>
      </c>
    </row>
    <row r="4371" spans="1:16" x14ac:dyDescent="0.2">
      <c r="A4371" t="s">
        <v>259</v>
      </c>
      <c r="B4371" t="s">
        <v>261</v>
      </c>
      <c r="C4371" t="s">
        <v>85</v>
      </c>
      <c r="D4371">
        <v>957506</v>
      </c>
      <c r="E4371">
        <v>48913</v>
      </c>
      <c r="F4371">
        <v>51391</v>
      </c>
      <c r="G4371">
        <v>49525</v>
      </c>
      <c r="H4371">
        <v>50938</v>
      </c>
      <c r="I4371">
        <v>53515</v>
      </c>
      <c r="J4371">
        <v>54653</v>
      </c>
      <c r="K4371">
        <v>56152</v>
      </c>
      <c r="L4371">
        <v>57714</v>
      </c>
      <c r="M4371">
        <v>56580</v>
      </c>
      <c r="N4371">
        <v>60134</v>
      </c>
      <c r="O4371">
        <v>61480</v>
      </c>
      <c r="P4371">
        <v>66578</v>
      </c>
    </row>
    <row r="4372" spans="1:16" x14ac:dyDescent="0.2">
      <c r="A4372" t="s">
        <v>259</v>
      </c>
      <c r="B4372" t="s">
        <v>178</v>
      </c>
      <c r="C4372" t="s">
        <v>85</v>
      </c>
      <c r="D4372">
        <v>889349</v>
      </c>
      <c r="E4372">
        <v>46367</v>
      </c>
      <c r="F4372">
        <v>48648</v>
      </c>
      <c r="G4372">
        <v>46690</v>
      </c>
      <c r="H4372">
        <v>47675</v>
      </c>
      <c r="I4372">
        <v>49847</v>
      </c>
      <c r="J4372">
        <v>50618</v>
      </c>
      <c r="K4372">
        <v>51953</v>
      </c>
      <c r="L4372">
        <v>53368</v>
      </c>
      <c r="M4372">
        <v>52101</v>
      </c>
      <c r="N4372">
        <v>55717</v>
      </c>
      <c r="O4372">
        <v>56937</v>
      </c>
      <c r="P4372">
        <v>61457</v>
      </c>
    </row>
    <row r="4373" spans="1:16" x14ac:dyDescent="0.2">
      <c r="A4373" t="s">
        <v>259</v>
      </c>
      <c r="B4373" t="s">
        <v>349</v>
      </c>
      <c r="C4373" t="s">
        <v>85</v>
      </c>
      <c r="E4373">
        <v>0</v>
      </c>
      <c r="F4373">
        <v>0</v>
      </c>
      <c r="G4373">
        <v>0</v>
      </c>
      <c r="H4373">
        <v>16</v>
      </c>
      <c r="I4373">
        <v>37</v>
      </c>
      <c r="J4373">
        <v>37</v>
      </c>
      <c r="K4373">
        <v>37</v>
      </c>
      <c r="L4373">
        <v>40</v>
      </c>
      <c r="M4373">
        <v>40</v>
      </c>
      <c r="N4373">
        <v>57</v>
      </c>
      <c r="O4373">
        <v>62</v>
      </c>
      <c r="P4373">
        <v>306</v>
      </c>
    </row>
    <row r="4374" spans="1:16" x14ac:dyDescent="0.2">
      <c r="A4374" t="s">
        <v>350</v>
      </c>
      <c r="B4374" t="s">
        <v>193</v>
      </c>
      <c r="C4374" t="s">
        <v>85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</row>
    <row r="4375" spans="1:16" x14ac:dyDescent="0.2">
      <c r="A4375" t="s">
        <v>350</v>
      </c>
      <c r="B4375" t="s">
        <v>351</v>
      </c>
      <c r="C4375" t="s">
        <v>85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</row>
    <row r="4376" spans="1:16" x14ac:dyDescent="0.2">
      <c r="A4376" t="s">
        <v>350</v>
      </c>
      <c r="B4376" t="s">
        <v>352</v>
      </c>
      <c r="C4376" t="s">
        <v>85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</row>
    <row r="4377" spans="1:16" x14ac:dyDescent="0.2">
      <c r="A4377" t="s">
        <v>350</v>
      </c>
      <c r="B4377" t="s">
        <v>195</v>
      </c>
      <c r="C4377" t="s">
        <v>85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</row>
    <row r="4378" spans="1:16" x14ac:dyDescent="0.2">
      <c r="A4378" t="s">
        <v>350</v>
      </c>
      <c r="B4378" t="s">
        <v>196</v>
      </c>
      <c r="C4378" t="s">
        <v>85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</row>
    <row r="4379" spans="1:16" x14ac:dyDescent="0.2">
      <c r="A4379" t="s">
        <v>350</v>
      </c>
      <c r="B4379" t="s">
        <v>197</v>
      </c>
      <c r="C4379" t="s">
        <v>85</v>
      </c>
      <c r="E4379">
        <v>0</v>
      </c>
      <c r="F4379">
        <v>0</v>
      </c>
      <c r="G4379">
        <v>49</v>
      </c>
      <c r="H4379">
        <v>951</v>
      </c>
      <c r="I4379">
        <v>951</v>
      </c>
      <c r="J4379">
        <v>951</v>
      </c>
      <c r="K4379">
        <v>951</v>
      </c>
      <c r="L4379">
        <v>951</v>
      </c>
      <c r="M4379">
        <v>951</v>
      </c>
      <c r="N4379">
        <v>951</v>
      </c>
      <c r="O4379">
        <v>951</v>
      </c>
      <c r="P4379">
        <v>951</v>
      </c>
    </row>
    <row r="4380" spans="1:16" x14ac:dyDescent="0.2">
      <c r="A4380" t="s">
        <v>350</v>
      </c>
      <c r="B4380" t="s">
        <v>198</v>
      </c>
      <c r="C4380" t="s">
        <v>85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</row>
    <row r="4381" spans="1:16" x14ac:dyDescent="0.2">
      <c r="A4381" t="s">
        <v>350</v>
      </c>
      <c r="B4381" t="s">
        <v>199</v>
      </c>
      <c r="C4381" t="s">
        <v>85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</row>
    <row r="4382" spans="1:16" x14ac:dyDescent="0.2">
      <c r="A4382" t="s">
        <v>350</v>
      </c>
      <c r="B4382" t="s">
        <v>200</v>
      </c>
      <c r="C4382" t="s">
        <v>85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</row>
    <row r="4383" spans="1:16" x14ac:dyDescent="0.2">
      <c r="A4383" t="s">
        <v>350</v>
      </c>
      <c r="B4383" t="s">
        <v>201</v>
      </c>
      <c r="C4383" t="s">
        <v>85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</row>
    <row r="4384" spans="1:16" x14ac:dyDescent="0.2">
      <c r="A4384" t="s">
        <v>350</v>
      </c>
      <c r="B4384" t="s">
        <v>202</v>
      </c>
      <c r="C4384" t="s">
        <v>85</v>
      </c>
      <c r="E4384">
        <v>3</v>
      </c>
      <c r="F4384">
        <v>3</v>
      </c>
      <c r="G4384">
        <v>3</v>
      </c>
      <c r="H4384">
        <v>3</v>
      </c>
      <c r="I4384">
        <v>211</v>
      </c>
      <c r="J4384">
        <v>211</v>
      </c>
      <c r="K4384">
        <v>211</v>
      </c>
      <c r="L4384">
        <v>211</v>
      </c>
      <c r="M4384">
        <v>211</v>
      </c>
      <c r="N4384">
        <v>211</v>
      </c>
      <c r="O4384">
        <v>211</v>
      </c>
      <c r="P4384">
        <v>211</v>
      </c>
    </row>
    <row r="4385" spans="1:17" x14ac:dyDescent="0.2">
      <c r="A4385" t="s">
        <v>350</v>
      </c>
      <c r="B4385" t="s">
        <v>203</v>
      </c>
      <c r="C4385" t="s">
        <v>85</v>
      </c>
      <c r="E4385">
        <v>0</v>
      </c>
      <c r="F4385">
        <v>0</v>
      </c>
      <c r="G4385">
        <v>268</v>
      </c>
      <c r="H4385">
        <v>582</v>
      </c>
      <c r="I4385">
        <v>872</v>
      </c>
      <c r="J4385">
        <v>872</v>
      </c>
      <c r="K4385">
        <v>872</v>
      </c>
      <c r="L4385">
        <v>920</v>
      </c>
      <c r="M4385">
        <v>1006</v>
      </c>
      <c r="N4385">
        <v>1006</v>
      </c>
      <c r="O4385">
        <v>1006</v>
      </c>
      <c r="P4385">
        <v>1006</v>
      </c>
    </row>
    <row r="4386" spans="1:17" x14ac:dyDescent="0.2">
      <c r="A4386" t="s">
        <v>350</v>
      </c>
      <c r="B4386" t="s">
        <v>204</v>
      </c>
      <c r="C4386" t="s">
        <v>85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</row>
    <row r="4387" spans="1:17" x14ac:dyDescent="0.2">
      <c r="A4387" t="s">
        <v>350</v>
      </c>
      <c r="B4387" t="s">
        <v>205</v>
      </c>
      <c r="C4387" t="s">
        <v>85</v>
      </c>
      <c r="E4387">
        <v>246</v>
      </c>
      <c r="F4387">
        <v>493</v>
      </c>
      <c r="G4387">
        <v>747</v>
      </c>
      <c r="H4387">
        <v>960</v>
      </c>
      <c r="I4387">
        <v>1619</v>
      </c>
      <c r="J4387">
        <v>2115</v>
      </c>
      <c r="K4387">
        <v>2316</v>
      </c>
      <c r="L4387">
        <v>2460</v>
      </c>
      <c r="M4387">
        <v>2460</v>
      </c>
      <c r="N4387">
        <v>3378</v>
      </c>
      <c r="O4387">
        <v>3695</v>
      </c>
      <c r="P4387">
        <v>5051</v>
      </c>
    </row>
    <row r="4388" spans="1:17" x14ac:dyDescent="0.2">
      <c r="A4388" t="s">
        <v>350</v>
      </c>
      <c r="B4388" t="s">
        <v>206</v>
      </c>
      <c r="C4388" t="s">
        <v>85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</row>
    <row r="4389" spans="1:17" x14ac:dyDescent="0.2">
      <c r="A4389" t="s">
        <v>350</v>
      </c>
      <c r="B4389" t="s">
        <v>207</v>
      </c>
      <c r="C4389" t="s">
        <v>85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</row>
    <row r="4390" spans="1:17" x14ac:dyDescent="0.2">
      <c r="A4390" t="s">
        <v>350</v>
      </c>
      <c r="B4390" t="s">
        <v>208</v>
      </c>
      <c r="C4390" t="s">
        <v>85</v>
      </c>
      <c r="E4390">
        <v>731</v>
      </c>
      <c r="F4390">
        <v>813</v>
      </c>
      <c r="G4390">
        <v>1058</v>
      </c>
      <c r="H4390">
        <v>1277</v>
      </c>
      <c r="I4390">
        <v>1277</v>
      </c>
      <c r="J4390">
        <v>1277</v>
      </c>
      <c r="K4390">
        <v>1277</v>
      </c>
      <c r="L4390">
        <v>1277</v>
      </c>
      <c r="M4390">
        <v>1277</v>
      </c>
      <c r="N4390">
        <v>1277</v>
      </c>
      <c r="O4390">
        <v>1277</v>
      </c>
      <c r="P4390">
        <v>1277</v>
      </c>
    </row>
    <row r="4391" spans="1:17" x14ac:dyDescent="0.2">
      <c r="A4391" t="s">
        <v>350</v>
      </c>
      <c r="B4391" t="s">
        <v>209</v>
      </c>
      <c r="C4391" t="s">
        <v>85</v>
      </c>
      <c r="E4391">
        <v>0</v>
      </c>
      <c r="F4391">
        <v>0</v>
      </c>
      <c r="G4391">
        <v>0</v>
      </c>
      <c r="H4391">
        <v>0</v>
      </c>
      <c r="I4391">
        <v>763</v>
      </c>
      <c r="J4391">
        <v>1733</v>
      </c>
      <c r="K4391">
        <v>2124</v>
      </c>
      <c r="L4391">
        <v>2467</v>
      </c>
      <c r="M4391">
        <v>2467</v>
      </c>
      <c r="N4391">
        <v>3734</v>
      </c>
      <c r="O4391">
        <v>3970</v>
      </c>
      <c r="P4391">
        <v>6797</v>
      </c>
    </row>
    <row r="4392" spans="1:17" x14ac:dyDescent="0.2">
      <c r="A4392" t="s">
        <v>350</v>
      </c>
      <c r="B4392" t="s">
        <v>210</v>
      </c>
      <c r="C4392" t="s">
        <v>85</v>
      </c>
      <c r="E4392">
        <v>0</v>
      </c>
      <c r="F4392">
        <v>0</v>
      </c>
      <c r="G4392">
        <v>0</v>
      </c>
      <c r="H4392">
        <v>113</v>
      </c>
      <c r="I4392">
        <v>113</v>
      </c>
      <c r="J4392">
        <v>113</v>
      </c>
      <c r="K4392">
        <v>113</v>
      </c>
      <c r="L4392">
        <v>113</v>
      </c>
      <c r="M4392">
        <v>113</v>
      </c>
      <c r="N4392">
        <v>113</v>
      </c>
      <c r="O4392">
        <v>113</v>
      </c>
      <c r="P4392">
        <v>113</v>
      </c>
    </row>
    <row r="4393" spans="1:17" x14ac:dyDescent="0.2">
      <c r="A4393" t="s">
        <v>350</v>
      </c>
      <c r="B4393" t="s">
        <v>211</v>
      </c>
      <c r="C4393" t="s">
        <v>85</v>
      </c>
      <c r="E4393">
        <v>0</v>
      </c>
      <c r="F4393">
        <v>0</v>
      </c>
      <c r="G4393">
        <v>0</v>
      </c>
      <c r="H4393">
        <v>92</v>
      </c>
      <c r="I4393">
        <v>92</v>
      </c>
      <c r="J4393">
        <v>92</v>
      </c>
      <c r="K4393">
        <v>92</v>
      </c>
      <c r="L4393">
        <v>92</v>
      </c>
      <c r="M4393">
        <v>92</v>
      </c>
      <c r="N4393">
        <v>92</v>
      </c>
      <c r="O4393">
        <v>92</v>
      </c>
      <c r="P4393">
        <v>92</v>
      </c>
    </row>
    <row r="4394" spans="1:17" x14ac:dyDescent="0.2">
      <c r="A4394" t="s">
        <v>350</v>
      </c>
      <c r="B4394" t="s">
        <v>212</v>
      </c>
      <c r="C4394" t="s">
        <v>85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</row>
    <row r="4395" spans="1:17" x14ac:dyDescent="0.2">
      <c r="A4395" t="s">
        <v>350</v>
      </c>
      <c r="B4395" t="s">
        <v>213</v>
      </c>
      <c r="C4395" t="s">
        <v>85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</row>
    <row r="4396" spans="1:17" x14ac:dyDescent="0.2">
      <c r="A4396" t="s">
        <v>350</v>
      </c>
      <c r="B4396" t="s">
        <v>342</v>
      </c>
      <c r="C4396" t="s">
        <v>85</v>
      </c>
      <c r="E4396">
        <v>980</v>
      </c>
      <c r="F4396">
        <v>1310</v>
      </c>
      <c r="G4396">
        <v>2124</v>
      </c>
      <c r="H4396">
        <v>3977</v>
      </c>
      <c r="I4396">
        <v>5898</v>
      </c>
      <c r="J4396">
        <v>7363</v>
      </c>
      <c r="K4396">
        <v>7955</v>
      </c>
      <c r="L4396">
        <v>8491</v>
      </c>
      <c r="M4396">
        <v>8576</v>
      </c>
      <c r="N4396">
        <v>10761</v>
      </c>
      <c r="O4396">
        <v>11314</v>
      </c>
      <c r="P4396">
        <v>15496</v>
      </c>
    </row>
    <row r="4397" spans="1:17" x14ac:dyDescent="0.2">
      <c r="A4397" t="s">
        <v>230</v>
      </c>
      <c r="B4397" t="s">
        <v>353</v>
      </c>
      <c r="C4397" t="s">
        <v>85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1</v>
      </c>
      <c r="Q4397">
        <v>10360</v>
      </c>
    </row>
    <row r="4398" spans="1:17" x14ac:dyDescent="0.2">
      <c r="A4398" t="s">
        <v>230</v>
      </c>
      <c r="B4398" t="s">
        <v>354</v>
      </c>
      <c r="C4398" t="s">
        <v>85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1</v>
      </c>
      <c r="Q4398">
        <v>11010</v>
      </c>
    </row>
    <row r="4399" spans="1:17" x14ac:dyDescent="0.2">
      <c r="A4399" t="s">
        <v>230</v>
      </c>
      <c r="B4399" t="s">
        <v>355</v>
      </c>
      <c r="C4399" t="s">
        <v>85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1</v>
      </c>
      <c r="Q4399">
        <v>2680</v>
      </c>
    </row>
    <row r="4400" spans="1:17" x14ac:dyDescent="0.2">
      <c r="A4400" t="s">
        <v>230</v>
      </c>
      <c r="B4400" t="s">
        <v>356</v>
      </c>
      <c r="C4400" t="s">
        <v>85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0.62</v>
      </c>
      <c r="L4400">
        <v>0.62</v>
      </c>
      <c r="M4400">
        <v>0.62</v>
      </c>
      <c r="N4400">
        <v>0.62</v>
      </c>
      <c r="O4400">
        <v>0.62</v>
      </c>
      <c r="P4400">
        <v>1</v>
      </c>
      <c r="Q4400">
        <v>4875</v>
      </c>
    </row>
    <row r="4401" spans="1:16" x14ac:dyDescent="0.2">
      <c r="A4401" t="s">
        <v>340</v>
      </c>
      <c r="B4401" t="s">
        <v>193</v>
      </c>
      <c r="C4401" t="s">
        <v>372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 x14ac:dyDescent="0.2">
      <c r="A4402" t="s">
        <v>340</v>
      </c>
      <c r="B4402" t="s">
        <v>194</v>
      </c>
      <c r="C4402" t="s">
        <v>372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 x14ac:dyDescent="0.2">
      <c r="A4403" t="s">
        <v>340</v>
      </c>
      <c r="B4403" t="s">
        <v>195</v>
      </c>
      <c r="C4403" t="s">
        <v>372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 x14ac:dyDescent="0.2">
      <c r="A4404" t="s">
        <v>340</v>
      </c>
      <c r="B4404" t="s">
        <v>196</v>
      </c>
      <c r="C4404" t="s">
        <v>372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 x14ac:dyDescent="0.2">
      <c r="A4405" t="s">
        <v>340</v>
      </c>
      <c r="B4405" t="s">
        <v>197</v>
      </c>
      <c r="C4405" t="s">
        <v>372</v>
      </c>
      <c r="E4405">
        <v>0</v>
      </c>
      <c r="F4405">
        <v>0</v>
      </c>
      <c r="G4405">
        <v>0.78</v>
      </c>
      <c r="H4405">
        <v>0.93</v>
      </c>
      <c r="I4405">
        <v>2.06</v>
      </c>
      <c r="J4405">
        <v>2.06</v>
      </c>
      <c r="K4405">
        <v>2.06</v>
      </c>
      <c r="L4405">
        <v>2.06</v>
      </c>
      <c r="M4405">
        <v>2.06</v>
      </c>
      <c r="N4405">
        <v>2.06</v>
      </c>
      <c r="O4405">
        <v>2.06</v>
      </c>
      <c r="P4405">
        <v>2.06</v>
      </c>
    </row>
    <row r="4406" spans="1:16" x14ac:dyDescent="0.2">
      <c r="A4406" t="s">
        <v>340</v>
      </c>
      <c r="B4406" t="s">
        <v>198</v>
      </c>
      <c r="C4406" t="s">
        <v>372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</row>
    <row r="4407" spans="1:16" x14ac:dyDescent="0.2">
      <c r="A4407" t="s">
        <v>340</v>
      </c>
      <c r="B4407" t="s">
        <v>199</v>
      </c>
      <c r="C4407" t="s">
        <v>372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</row>
    <row r="4408" spans="1:16" x14ac:dyDescent="0.2">
      <c r="A4408" t="s">
        <v>340</v>
      </c>
      <c r="B4408" t="s">
        <v>200</v>
      </c>
      <c r="C4408" t="s">
        <v>372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</row>
    <row r="4409" spans="1:16" x14ac:dyDescent="0.2">
      <c r="A4409" t="s">
        <v>340</v>
      </c>
      <c r="B4409" t="s">
        <v>201</v>
      </c>
      <c r="C4409" t="s">
        <v>372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</row>
    <row r="4410" spans="1:16" x14ac:dyDescent="0.2">
      <c r="A4410" t="s">
        <v>340</v>
      </c>
      <c r="B4410" t="s">
        <v>202</v>
      </c>
      <c r="C4410" t="s">
        <v>372</v>
      </c>
      <c r="E4410">
        <v>0.31</v>
      </c>
      <c r="F4410">
        <v>0.4</v>
      </c>
      <c r="G4410">
        <v>1.06</v>
      </c>
      <c r="H4410">
        <v>1.06</v>
      </c>
      <c r="I4410">
        <v>6.52</v>
      </c>
      <c r="J4410">
        <v>8.4600000000000009</v>
      </c>
      <c r="K4410">
        <v>8.4600000000000009</v>
      </c>
      <c r="L4410">
        <v>8.4600000000000009</v>
      </c>
      <c r="M4410">
        <v>8.4600000000000009</v>
      </c>
      <c r="N4410">
        <v>8.4600000000000009</v>
      </c>
      <c r="O4410">
        <v>8.4600000000000009</v>
      </c>
      <c r="P4410">
        <v>8.4600000000000009</v>
      </c>
    </row>
    <row r="4411" spans="1:16" x14ac:dyDescent="0.2">
      <c r="A4411" t="s">
        <v>340</v>
      </c>
      <c r="B4411" t="s">
        <v>203</v>
      </c>
      <c r="C4411" t="s">
        <v>372</v>
      </c>
      <c r="E4411">
        <v>0</v>
      </c>
      <c r="F4411">
        <v>0</v>
      </c>
      <c r="G4411">
        <v>2.5</v>
      </c>
      <c r="H4411">
        <v>4</v>
      </c>
      <c r="I4411">
        <v>5.14</v>
      </c>
      <c r="J4411">
        <v>5.14</v>
      </c>
      <c r="K4411">
        <v>5.14</v>
      </c>
      <c r="L4411">
        <v>7</v>
      </c>
      <c r="M4411">
        <v>8.11</v>
      </c>
      <c r="N4411">
        <v>10.11</v>
      </c>
      <c r="O4411">
        <v>10.11</v>
      </c>
      <c r="P4411">
        <v>10.11</v>
      </c>
    </row>
    <row r="4412" spans="1:16" x14ac:dyDescent="0.2">
      <c r="A4412" t="s">
        <v>340</v>
      </c>
      <c r="B4412" t="s">
        <v>204</v>
      </c>
      <c r="C4412" t="s">
        <v>372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3</v>
      </c>
      <c r="N4412">
        <v>3</v>
      </c>
      <c r="O4412">
        <v>3</v>
      </c>
      <c r="P4412">
        <v>3</v>
      </c>
    </row>
    <row r="4413" spans="1:16" x14ac:dyDescent="0.2">
      <c r="A4413" t="s">
        <v>340</v>
      </c>
      <c r="B4413" t="s">
        <v>205</v>
      </c>
      <c r="C4413" t="s">
        <v>372</v>
      </c>
      <c r="E4413">
        <v>3</v>
      </c>
      <c r="F4413">
        <v>6</v>
      </c>
      <c r="G4413">
        <v>9</v>
      </c>
      <c r="H4413">
        <v>10.31</v>
      </c>
      <c r="I4413">
        <v>12.09</v>
      </c>
      <c r="J4413">
        <v>19.32</v>
      </c>
      <c r="K4413">
        <v>21.65</v>
      </c>
      <c r="L4413">
        <v>22.76</v>
      </c>
      <c r="M4413">
        <v>22.76</v>
      </c>
      <c r="N4413">
        <v>34.49</v>
      </c>
      <c r="O4413">
        <v>41.22</v>
      </c>
      <c r="P4413">
        <v>71.739999999999995</v>
      </c>
    </row>
    <row r="4414" spans="1:16" x14ac:dyDescent="0.2">
      <c r="A4414" t="s">
        <v>340</v>
      </c>
      <c r="B4414" t="s">
        <v>206</v>
      </c>
      <c r="C4414" t="s">
        <v>372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</row>
    <row r="4415" spans="1:16" x14ac:dyDescent="0.2">
      <c r="A4415" t="s">
        <v>340</v>
      </c>
      <c r="B4415" t="s">
        <v>207</v>
      </c>
      <c r="C4415" t="s">
        <v>372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</row>
    <row r="4416" spans="1:16" x14ac:dyDescent="0.2">
      <c r="A4416" t="s">
        <v>340</v>
      </c>
      <c r="B4416" t="s">
        <v>208</v>
      </c>
      <c r="C4416" t="s">
        <v>372</v>
      </c>
      <c r="E4416">
        <v>4.05</v>
      </c>
      <c r="F4416">
        <v>4.22</v>
      </c>
      <c r="G4416">
        <v>4.22</v>
      </c>
      <c r="H4416">
        <v>4.74</v>
      </c>
      <c r="I4416">
        <v>4.74</v>
      </c>
      <c r="J4416">
        <v>4.74</v>
      </c>
      <c r="K4416">
        <v>4.74</v>
      </c>
      <c r="L4416">
        <v>4.74</v>
      </c>
      <c r="M4416">
        <v>4.74</v>
      </c>
      <c r="N4416">
        <v>4.74</v>
      </c>
      <c r="O4416">
        <v>4.74</v>
      </c>
      <c r="P4416">
        <v>4.74</v>
      </c>
    </row>
    <row r="4417" spans="1:16" x14ac:dyDescent="0.2">
      <c r="A4417" t="s">
        <v>340</v>
      </c>
      <c r="B4417" t="s">
        <v>209</v>
      </c>
      <c r="C4417" t="s">
        <v>372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2.0099999999999998</v>
      </c>
      <c r="K4417">
        <v>4.1500000000000004</v>
      </c>
      <c r="L4417">
        <v>5</v>
      </c>
      <c r="M4417">
        <v>5.55</v>
      </c>
      <c r="N4417">
        <v>10.89</v>
      </c>
      <c r="O4417">
        <v>12.62</v>
      </c>
      <c r="P4417">
        <v>26.25</v>
      </c>
    </row>
    <row r="4418" spans="1:16" x14ac:dyDescent="0.2">
      <c r="A4418" t="s">
        <v>340</v>
      </c>
      <c r="B4418" t="s">
        <v>210</v>
      </c>
      <c r="C4418" t="s">
        <v>372</v>
      </c>
      <c r="E4418">
        <v>0</v>
      </c>
      <c r="F4418">
        <v>0</v>
      </c>
      <c r="G4418">
        <v>0</v>
      </c>
      <c r="H4418">
        <v>0.67</v>
      </c>
      <c r="I4418">
        <v>0.67</v>
      </c>
      <c r="J4418">
        <v>0.67</v>
      </c>
      <c r="K4418">
        <v>0.67</v>
      </c>
      <c r="L4418">
        <v>0.67</v>
      </c>
      <c r="M4418">
        <v>0.67</v>
      </c>
      <c r="N4418">
        <v>0.67</v>
      </c>
      <c r="O4418">
        <v>0.67</v>
      </c>
      <c r="P4418">
        <v>0.67</v>
      </c>
    </row>
    <row r="4419" spans="1:16" x14ac:dyDescent="0.2">
      <c r="A4419" t="s">
        <v>340</v>
      </c>
      <c r="B4419" t="s">
        <v>211</v>
      </c>
      <c r="C4419" t="s">
        <v>372</v>
      </c>
      <c r="E4419">
        <v>0</v>
      </c>
      <c r="F4419">
        <v>0.2</v>
      </c>
      <c r="G4419">
        <v>0.2</v>
      </c>
      <c r="H4419">
        <v>2.92</v>
      </c>
      <c r="I4419">
        <v>2.92</v>
      </c>
      <c r="J4419">
        <v>2.92</v>
      </c>
      <c r="K4419">
        <v>2.92</v>
      </c>
      <c r="L4419">
        <v>2.92</v>
      </c>
      <c r="M4419">
        <v>2.92</v>
      </c>
      <c r="N4419">
        <v>2.92</v>
      </c>
      <c r="O4419">
        <v>2.92</v>
      </c>
      <c r="P4419">
        <v>2.92</v>
      </c>
    </row>
    <row r="4420" spans="1:16" x14ac:dyDescent="0.2">
      <c r="A4420" t="s">
        <v>340</v>
      </c>
      <c r="B4420" t="s">
        <v>212</v>
      </c>
      <c r="C4420" t="s">
        <v>372</v>
      </c>
      <c r="E4420">
        <v>0.28999999999999998</v>
      </c>
      <c r="F4420">
        <v>0.28999999999999998</v>
      </c>
      <c r="G4420">
        <v>0.46</v>
      </c>
      <c r="H4420">
        <v>0.46</v>
      </c>
      <c r="I4420">
        <v>0.46</v>
      </c>
      <c r="J4420">
        <v>0.46</v>
      </c>
      <c r="K4420">
        <v>0.46</v>
      </c>
      <c r="L4420">
        <v>0.17</v>
      </c>
      <c r="M4420">
        <v>0.17</v>
      </c>
      <c r="N4420">
        <v>0</v>
      </c>
      <c r="O4420">
        <v>0</v>
      </c>
      <c r="P4420">
        <v>0</v>
      </c>
    </row>
    <row r="4421" spans="1:16" x14ac:dyDescent="0.2">
      <c r="A4421" t="s">
        <v>340</v>
      </c>
      <c r="B4421" t="s">
        <v>213</v>
      </c>
      <c r="C4421" t="s">
        <v>372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</row>
    <row r="4422" spans="1:16" x14ac:dyDescent="0.2">
      <c r="A4422" t="s">
        <v>340</v>
      </c>
      <c r="B4422" t="s">
        <v>218</v>
      </c>
      <c r="C4422" t="s">
        <v>372</v>
      </c>
      <c r="E4422">
        <v>-0.6</v>
      </c>
      <c r="F4422">
        <v>-0.6</v>
      </c>
      <c r="G4422">
        <v>-1.76</v>
      </c>
      <c r="H4422">
        <v>-2.0299999999999998</v>
      </c>
      <c r="I4422">
        <v>-2.0299999999999998</v>
      </c>
      <c r="J4422">
        <v>-2.0299999999999998</v>
      </c>
      <c r="K4422">
        <v>-2.0299999999999998</v>
      </c>
      <c r="L4422">
        <v>-2.0299999999999998</v>
      </c>
      <c r="M4422">
        <v>-2.0299999999999998</v>
      </c>
      <c r="N4422">
        <v>-2.0299999999999998</v>
      </c>
      <c r="O4422">
        <v>-2.0299999999999998</v>
      </c>
      <c r="P4422">
        <v>-7.43</v>
      </c>
    </row>
    <row r="4423" spans="1:16" x14ac:dyDescent="0.2">
      <c r="A4423" t="s">
        <v>340</v>
      </c>
      <c r="B4423" t="s">
        <v>342</v>
      </c>
      <c r="C4423" t="s">
        <v>372</v>
      </c>
      <c r="E4423">
        <v>7.05</v>
      </c>
      <c r="F4423">
        <v>10.52</v>
      </c>
      <c r="G4423">
        <v>16.47</v>
      </c>
      <c r="H4423">
        <v>23.07</v>
      </c>
      <c r="I4423">
        <v>32.57</v>
      </c>
      <c r="J4423">
        <v>43.76</v>
      </c>
      <c r="K4423">
        <v>48.22</v>
      </c>
      <c r="L4423">
        <v>51.76</v>
      </c>
      <c r="M4423">
        <v>56.42</v>
      </c>
      <c r="N4423">
        <v>75.319999999999993</v>
      </c>
      <c r="O4423">
        <v>83.78</v>
      </c>
      <c r="P4423">
        <v>122.53</v>
      </c>
    </row>
    <row r="4424" spans="1:16" x14ac:dyDescent="0.2">
      <c r="A4424" t="s">
        <v>266</v>
      </c>
      <c r="B4424" t="s">
        <v>267</v>
      </c>
      <c r="C4424" t="s">
        <v>372</v>
      </c>
      <c r="E4424">
        <v>202.31</v>
      </c>
      <c r="F4424">
        <v>204.45</v>
      </c>
      <c r="G4424">
        <v>206.75</v>
      </c>
      <c r="H4424">
        <v>212.74</v>
      </c>
      <c r="I4424">
        <v>220.24</v>
      </c>
      <c r="J4424">
        <v>229.66</v>
      </c>
      <c r="K4424">
        <v>235.18</v>
      </c>
      <c r="L4424">
        <v>240.63</v>
      </c>
      <c r="M4424">
        <v>246.15</v>
      </c>
      <c r="N4424">
        <v>269.82</v>
      </c>
      <c r="O4424">
        <v>276.22000000000003</v>
      </c>
      <c r="P4424">
        <v>295.94</v>
      </c>
    </row>
    <row r="4425" spans="1:16" x14ac:dyDescent="0.2">
      <c r="A4425" t="s">
        <v>270</v>
      </c>
      <c r="B4425" t="s">
        <v>193</v>
      </c>
      <c r="C4425" t="s">
        <v>372</v>
      </c>
      <c r="E4425">
        <v>2.94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</row>
    <row r="4426" spans="1:16" x14ac:dyDescent="0.2">
      <c r="A4426" t="s">
        <v>270</v>
      </c>
      <c r="B4426" t="s">
        <v>194</v>
      </c>
      <c r="C4426" t="s">
        <v>372</v>
      </c>
      <c r="E4426">
        <v>52.27</v>
      </c>
      <c r="F4426">
        <v>62.66</v>
      </c>
      <c r="G4426">
        <v>45.89</v>
      </c>
      <c r="H4426">
        <v>40.49</v>
      </c>
      <c r="I4426">
        <v>26.2</v>
      </c>
      <c r="J4426">
        <v>19.91</v>
      </c>
      <c r="K4426">
        <v>15.16</v>
      </c>
      <c r="L4426">
        <v>15.31</v>
      </c>
      <c r="M4426">
        <v>11.39</v>
      </c>
      <c r="N4426">
        <v>6.15</v>
      </c>
      <c r="O4426">
        <v>7.17</v>
      </c>
      <c r="P4426">
        <v>1.84</v>
      </c>
    </row>
    <row r="4427" spans="1:16" x14ac:dyDescent="0.2">
      <c r="A4427" t="s">
        <v>270</v>
      </c>
      <c r="B4427" t="s">
        <v>195</v>
      </c>
      <c r="C4427" t="s">
        <v>372</v>
      </c>
      <c r="E4427">
        <v>11.51</v>
      </c>
      <c r="F4427">
        <v>12.84</v>
      </c>
      <c r="G4427">
        <v>12.27</v>
      </c>
      <c r="H4427">
        <v>12.3</v>
      </c>
      <c r="I4427">
        <v>12.15</v>
      </c>
      <c r="J4427">
        <v>9.5299999999999994</v>
      </c>
      <c r="K4427">
        <v>7.95</v>
      </c>
      <c r="L4427">
        <v>6.82</v>
      </c>
      <c r="M4427">
        <v>5.31</v>
      </c>
      <c r="N4427">
        <v>0.97</v>
      </c>
      <c r="O4427">
        <v>0</v>
      </c>
      <c r="P4427">
        <v>0</v>
      </c>
    </row>
    <row r="4428" spans="1:16" x14ac:dyDescent="0.2">
      <c r="A4428" t="s">
        <v>270</v>
      </c>
      <c r="B4428" t="s">
        <v>196</v>
      </c>
      <c r="C4428" t="s">
        <v>372</v>
      </c>
      <c r="E4428">
        <v>23.6</v>
      </c>
      <c r="F4428">
        <v>5.09</v>
      </c>
      <c r="G4428">
        <v>5.09</v>
      </c>
      <c r="H4428">
        <v>5.1100000000000003</v>
      </c>
      <c r="I4428">
        <v>5.09</v>
      </c>
      <c r="J4428">
        <v>5.1100000000000003</v>
      </c>
      <c r="K4428">
        <v>5.09</v>
      </c>
      <c r="L4428">
        <v>5.09</v>
      </c>
      <c r="M4428">
        <v>5.09</v>
      </c>
      <c r="N4428">
        <v>5.09</v>
      </c>
      <c r="O4428">
        <v>5.1100000000000003</v>
      </c>
      <c r="P4428">
        <v>5.09</v>
      </c>
    </row>
    <row r="4429" spans="1:16" x14ac:dyDescent="0.2">
      <c r="A4429" t="s">
        <v>270</v>
      </c>
      <c r="B4429" t="s">
        <v>197</v>
      </c>
      <c r="C4429" t="s">
        <v>372</v>
      </c>
      <c r="E4429">
        <v>11.28</v>
      </c>
      <c r="F4429">
        <v>11.23</v>
      </c>
      <c r="G4429">
        <v>17.21</v>
      </c>
      <c r="H4429">
        <v>18.899999999999999</v>
      </c>
      <c r="I4429">
        <v>26.9</v>
      </c>
      <c r="J4429">
        <v>26.33</v>
      </c>
      <c r="K4429">
        <v>26.32</v>
      </c>
      <c r="L4429">
        <v>26.25</v>
      </c>
      <c r="M4429">
        <v>25.9</v>
      </c>
      <c r="N4429">
        <v>25.05</v>
      </c>
      <c r="O4429">
        <v>24.48</v>
      </c>
      <c r="P4429">
        <v>23.44</v>
      </c>
    </row>
    <row r="4430" spans="1:16" x14ac:dyDescent="0.2">
      <c r="A4430" t="s">
        <v>270</v>
      </c>
      <c r="B4430" t="s">
        <v>198</v>
      </c>
      <c r="C4430" t="s">
        <v>372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</row>
    <row r="4431" spans="1:16" x14ac:dyDescent="0.2">
      <c r="A4431" t="s">
        <v>270</v>
      </c>
      <c r="B4431" t="s">
        <v>199</v>
      </c>
      <c r="C4431" t="s">
        <v>372</v>
      </c>
      <c r="E4431">
        <v>2.4900000000000002</v>
      </c>
      <c r="F4431">
        <v>2.48</v>
      </c>
      <c r="G4431">
        <v>2.48</v>
      </c>
      <c r="H4431">
        <v>2.4900000000000002</v>
      </c>
      <c r="I4431">
        <v>2.4700000000000002</v>
      </c>
      <c r="J4431">
        <v>2.48</v>
      </c>
      <c r="K4431">
        <v>2.4700000000000002</v>
      </c>
      <c r="L4431">
        <v>2.4700000000000002</v>
      </c>
      <c r="M4431">
        <v>2.4700000000000002</v>
      </c>
      <c r="N4431">
        <v>2.23</v>
      </c>
      <c r="O4431">
        <v>2.2400000000000002</v>
      </c>
      <c r="P4431">
        <v>2.23</v>
      </c>
    </row>
    <row r="4432" spans="1:16" x14ac:dyDescent="0.2">
      <c r="A4432" t="s">
        <v>270</v>
      </c>
      <c r="B4432" t="s">
        <v>200</v>
      </c>
      <c r="C4432" t="s">
        <v>372</v>
      </c>
      <c r="E4432">
        <v>0.9</v>
      </c>
      <c r="F4432">
        <v>1.66</v>
      </c>
      <c r="G4432">
        <v>0.89</v>
      </c>
      <c r="H4432">
        <v>0.9</v>
      </c>
      <c r="I4432">
        <v>1.24</v>
      </c>
      <c r="J4432">
        <v>1.08</v>
      </c>
      <c r="K4432">
        <v>1.26</v>
      </c>
      <c r="L4432">
        <v>0.89</v>
      </c>
      <c r="M4432">
        <v>0.86</v>
      </c>
      <c r="N4432">
        <v>0.86</v>
      </c>
      <c r="O4432">
        <v>0.86</v>
      </c>
      <c r="P4432">
        <v>0.99</v>
      </c>
    </row>
    <row r="4433" spans="1:16" x14ac:dyDescent="0.2">
      <c r="A4433" t="s">
        <v>270</v>
      </c>
      <c r="B4433" t="s">
        <v>201</v>
      </c>
      <c r="C4433" t="s">
        <v>372</v>
      </c>
      <c r="E4433">
        <v>27.19</v>
      </c>
      <c r="F4433">
        <v>27.11</v>
      </c>
      <c r="G4433">
        <v>27.11</v>
      </c>
      <c r="H4433">
        <v>27.19</v>
      </c>
      <c r="I4433">
        <v>27.11</v>
      </c>
      <c r="J4433">
        <v>27.19</v>
      </c>
      <c r="K4433">
        <v>27.11</v>
      </c>
      <c r="L4433">
        <v>27.11</v>
      </c>
      <c r="M4433">
        <v>27.11</v>
      </c>
      <c r="N4433">
        <v>27.11</v>
      </c>
      <c r="O4433">
        <v>27.19</v>
      </c>
      <c r="P4433">
        <v>27.11</v>
      </c>
    </row>
    <row r="4434" spans="1:16" x14ac:dyDescent="0.2">
      <c r="A4434" t="s">
        <v>270</v>
      </c>
      <c r="B4434" t="s">
        <v>202</v>
      </c>
      <c r="C4434" t="s">
        <v>372</v>
      </c>
      <c r="E4434">
        <v>22.28</v>
      </c>
      <c r="F4434">
        <v>22.64</v>
      </c>
      <c r="G4434">
        <v>24.09</v>
      </c>
      <c r="H4434">
        <v>24.33</v>
      </c>
      <c r="I4434">
        <v>35.299999999999997</v>
      </c>
      <c r="J4434">
        <v>38.229999999999997</v>
      </c>
      <c r="K4434">
        <v>38.299999999999997</v>
      </c>
      <c r="L4434">
        <v>37.950000000000003</v>
      </c>
      <c r="M4434">
        <v>37.659999999999997</v>
      </c>
      <c r="N4434">
        <v>37.42</v>
      </c>
      <c r="O4434">
        <v>37.33</v>
      </c>
      <c r="P4434">
        <v>36.21</v>
      </c>
    </row>
    <row r="4435" spans="1:16" x14ac:dyDescent="0.2">
      <c r="A4435" t="s">
        <v>270</v>
      </c>
      <c r="B4435" t="s">
        <v>203</v>
      </c>
      <c r="C4435" t="s">
        <v>372</v>
      </c>
      <c r="E4435">
        <v>0</v>
      </c>
      <c r="F4435">
        <v>0</v>
      </c>
      <c r="G4435">
        <v>9.69</v>
      </c>
      <c r="H4435">
        <v>16.22</v>
      </c>
      <c r="I4435">
        <v>20.59</v>
      </c>
      <c r="J4435">
        <v>19.87</v>
      </c>
      <c r="K4435">
        <v>19.77</v>
      </c>
      <c r="L4435">
        <v>27.52</v>
      </c>
      <c r="M4435">
        <v>31.21</v>
      </c>
      <c r="N4435">
        <v>38.94</v>
      </c>
      <c r="O4435">
        <v>38.57</v>
      </c>
      <c r="P4435">
        <v>36.53</v>
      </c>
    </row>
    <row r="4436" spans="1:16" x14ac:dyDescent="0.2">
      <c r="A4436" t="s">
        <v>270</v>
      </c>
      <c r="B4436" t="s">
        <v>204</v>
      </c>
      <c r="C4436" t="s">
        <v>372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10.64</v>
      </c>
      <c r="N4436">
        <v>10.6</v>
      </c>
      <c r="O4436">
        <v>10.24</v>
      </c>
      <c r="P4436">
        <v>9.2899999999999991</v>
      </c>
    </row>
    <row r="4437" spans="1:16" x14ac:dyDescent="0.2">
      <c r="A4437" t="s">
        <v>270</v>
      </c>
      <c r="B4437" t="s">
        <v>205</v>
      </c>
      <c r="C4437" t="s">
        <v>372</v>
      </c>
      <c r="E4437">
        <v>59.98</v>
      </c>
      <c r="F4437">
        <v>68.489999999999995</v>
      </c>
      <c r="G4437">
        <v>74.37</v>
      </c>
      <c r="H4437">
        <v>79.94</v>
      </c>
      <c r="I4437">
        <v>82.43</v>
      </c>
      <c r="J4437">
        <v>100.68</v>
      </c>
      <c r="K4437">
        <v>107.45</v>
      </c>
      <c r="L4437">
        <v>109.44</v>
      </c>
      <c r="M4437">
        <v>105.27</v>
      </c>
      <c r="N4437">
        <v>130.94</v>
      </c>
      <c r="O4437">
        <v>142.59</v>
      </c>
      <c r="P4437">
        <v>193.27</v>
      </c>
    </row>
    <row r="4438" spans="1:16" x14ac:dyDescent="0.2">
      <c r="A4438" t="s">
        <v>270</v>
      </c>
      <c r="B4438" t="s">
        <v>206</v>
      </c>
      <c r="C4438" t="s">
        <v>372</v>
      </c>
      <c r="E4438">
        <v>29.54</v>
      </c>
      <c r="F4438">
        <v>31.54</v>
      </c>
      <c r="G4438">
        <v>33.71</v>
      </c>
      <c r="H4438">
        <v>38.340000000000003</v>
      </c>
      <c r="I4438">
        <v>42.89</v>
      </c>
      <c r="J4438">
        <v>47.7</v>
      </c>
      <c r="K4438">
        <v>49.88</v>
      </c>
      <c r="L4438">
        <v>52.14</v>
      </c>
      <c r="M4438">
        <v>54.36</v>
      </c>
      <c r="N4438">
        <v>63.11</v>
      </c>
      <c r="O4438">
        <v>65.56</v>
      </c>
      <c r="P4438">
        <v>76.78</v>
      </c>
    </row>
    <row r="4439" spans="1:16" x14ac:dyDescent="0.2">
      <c r="A4439" t="s">
        <v>270</v>
      </c>
      <c r="B4439" t="s">
        <v>343</v>
      </c>
      <c r="C4439" t="s">
        <v>372</v>
      </c>
      <c r="E4439">
        <v>-2.59</v>
      </c>
      <c r="F4439">
        <v>-2.84</v>
      </c>
      <c r="G4439">
        <v>-2.98</v>
      </c>
      <c r="H4439">
        <v>-3.13</v>
      </c>
      <c r="I4439">
        <v>-3.18</v>
      </c>
      <c r="J4439">
        <v>-4.0999999999999996</v>
      </c>
      <c r="K4439">
        <v>-5.05</v>
      </c>
      <c r="L4439">
        <v>-5.47</v>
      </c>
      <c r="M4439">
        <v>-5.56</v>
      </c>
      <c r="N4439">
        <v>-7.8</v>
      </c>
      <c r="O4439">
        <v>-8.6199999999999992</v>
      </c>
      <c r="P4439">
        <v>-13.94</v>
      </c>
    </row>
    <row r="4440" spans="1:16" x14ac:dyDescent="0.2">
      <c r="A4440" t="s">
        <v>270</v>
      </c>
      <c r="B4440" t="s">
        <v>210</v>
      </c>
      <c r="C4440" t="s">
        <v>372</v>
      </c>
      <c r="E4440">
        <v>-0.5</v>
      </c>
      <c r="F4440">
        <v>-0.57999999999999996</v>
      </c>
      <c r="G4440">
        <v>-1.01</v>
      </c>
      <c r="H4440">
        <v>-1.17</v>
      </c>
      <c r="I4440">
        <v>-1.68</v>
      </c>
      <c r="J4440">
        <v>-2.0499999999999998</v>
      </c>
      <c r="K4440">
        <v>-1.93</v>
      </c>
      <c r="L4440">
        <v>-1.9</v>
      </c>
      <c r="M4440">
        <v>-1.86</v>
      </c>
      <c r="N4440">
        <v>-1.86</v>
      </c>
      <c r="O4440">
        <v>-1.79</v>
      </c>
      <c r="P4440">
        <v>-1.66</v>
      </c>
    </row>
    <row r="4441" spans="1:16" x14ac:dyDescent="0.2">
      <c r="A4441" t="s">
        <v>270</v>
      </c>
      <c r="B4441" t="s">
        <v>211</v>
      </c>
      <c r="C4441" t="s">
        <v>372</v>
      </c>
      <c r="E4441">
        <v>0</v>
      </c>
      <c r="F4441">
        <v>-0.08</v>
      </c>
      <c r="G4441">
        <v>-0.14000000000000001</v>
      </c>
      <c r="H4441">
        <v>-1.89</v>
      </c>
      <c r="I4441">
        <v>-2.4500000000000002</v>
      </c>
      <c r="J4441">
        <v>-2.89</v>
      </c>
      <c r="K4441">
        <v>-2.78</v>
      </c>
      <c r="L4441">
        <v>-2.74</v>
      </c>
      <c r="M4441">
        <v>-2.63</v>
      </c>
      <c r="N4441">
        <v>-2.59</v>
      </c>
      <c r="O4441">
        <v>-2.48</v>
      </c>
      <c r="P4441">
        <v>-2.2400000000000002</v>
      </c>
    </row>
    <row r="4442" spans="1:16" x14ac:dyDescent="0.2">
      <c r="A4442" t="s">
        <v>270</v>
      </c>
      <c r="B4442" t="s">
        <v>212</v>
      </c>
      <c r="C4442" t="s">
        <v>372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</row>
    <row r="4443" spans="1:16" x14ac:dyDescent="0.2">
      <c r="A4443" t="s">
        <v>270</v>
      </c>
      <c r="B4443" t="s">
        <v>213</v>
      </c>
      <c r="C4443" t="s">
        <v>372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</row>
    <row r="4444" spans="1:16" x14ac:dyDescent="0.2">
      <c r="A4444" t="s">
        <v>270</v>
      </c>
      <c r="B4444" t="s">
        <v>344</v>
      </c>
      <c r="C4444" t="s">
        <v>372</v>
      </c>
      <c r="E4444">
        <v>12.11</v>
      </c>
      <c r="F4444">
        <v>13.03</v>
      </c>
      <c r="G4444">
        <v>15.4</v>
      </c>
      <c r="H4444">
        <v>13.42</v>
      </c>
      <c r="I4444">
        <v>10.63</v>
      </c>
      <c r="J4444">
        <v>15.28</v>
      </c>
      <c r="K4444">
        <v>19.34</v>
      </c>
      <c r="L4444">
        <v>18.47</v>
      </c>
      <c r="M4444">
        <v>21.7</v>
      </c>
      <c r="N4444">
        <v>26.52</v>
      </c>
      <c r="O4444">
        <v>25.41</v>
      </c>
      <c r="P4444">
        <v>14.97</v>
      </c>
    </row>
    <row r="4445" spans="1:16" x14ac:dyDescent="0.2">
      <c r="A4445" t="s">
        <v>270</v>
      </c>
      <c r="B4445" t="s">
        <v>345</v>
      </c>
      <c r="C4445" t="s">
        <v>372</v>
      </c>
      <c r="E4445">
        <v>-3.07</v>
      </c>
      <c r="F4445">
        <v>-1.65</v>
      </c>
      <c r="G4445">
        <v>-5.82</v>
      </c>
      <c r="H4445">
        <v>-3.44</v>
      </c>
      <c r="I4445">
        <v>-3.7</v>
      </c>
      <c r="J4445">
        <v>-6.65</v>
      </c>
      <c r="K4445">
        <v>-5.18</v>
      </c>
      <c r="L4445">
        <v>-6.06</v>
      </c>
      <c r="M4445">
        <v>-7.42</v>
      </c>
      <c r="N4445">
        <v>-9.14</v>
      </c>
      <c r="O4445">
        <v>-10.210000000000001</v>
      </c>
      <c r="P4445">
        <v>-14.58</v>
      </c>
    </row>
    <row r="4446" spans="1:16" x14ac:dyDescent="0.2">
      <c r="A4446" t="s">
        <v>270</v>
      </c>
      <c r="B4446" t="s">
        <v>272</v>
      </c>
      <c r="C4446" t="s">
        <v>372</v>
      </c>
      <c r="E4446">
        <v>0.26</v>
      </c>
      <c r="F4446">
        <v>0.31</v>
      </c>
      <c r="G4446">
        <v>3.92</v>
      </c>
      <c r="H4446">
        <v>2.2000000000000002</v>
      </c>
      <c r="I4446">
        <v>6.46</v>
      </c>
      <c r="J4446">
        <v>13.09</v>
      </c>
      <c r="K4446">
        <v>12.96</v>
      </c>
      <c r="L4446">
        <v>14.44</v>
      </c>
      <c r="M4446">
        <v>21.47</v>
      </c>
      <c r="N4446">
        <v>31.97</v>
      </c>
      <c r="O4446">
        <v>41.51</v>
      </c>
      <c r="P4446">
        <v>82.61</v>
      </c>
    </row>
    <row r="4447" spans="1:16" x14ac:dyDescent="0.2">
      <c r="A4447" t="s">
        <v>270</v>
      </c>
      <c r="B4447" t="s">
        <v>346</v>
      </c>
      <c r="C4447" t="s">
        <v>372</v>
      </c>
      <c r="E4447">
        <v>9.0299999999999994</v>
      </c>
      <c r="F4447">
        <v>11.38</v>
      </c>
      <c r="G4447">
        <v>9.59</v>
      </c>
      <c r="H4447">
        <v>9.9700000000000006</v>
      </c>
      <c r="I4447">
        <v>6.94</v>
      </c>
      <c r="J4447">
        <v>8.6300000000000008</v>
      </c>
      <c r="K4447">
        <v>14.17</v>
      </c>
      <c r="L4447">
        <v>12.41</v>
      </c>
      <c r="M4447">
        <v>14.28</v>
      </c>
      <c r="N4447">
        <v>17.38</v>
      </c>
      <c r="O4447">
        <v>15.2</v>
      </c>
      <c r="P4447">
        <v>0.39</v>
      </c>
    </row>
    <row r="4448" spans="1:16" x14ac:dyDescent="0.2">
      <c r="A4448" t="s">
        <v>270</v>
      </c>
      <c r="B4448" t="s">
        <v>347</v>
      </c>
      <c r="C4448" t="s">
        <v>372</v>
      </c>
      <c r="E4448">
        <v>253</v>
      </c>
      <c r="F4448">
        <v>255.27</v>
      </c>
      <c r="G4448">
        <v>264.08</v>
      </c>
      <c r="H4448">
        <v>273.44</v>
      </c>
      <c r="I4448">
        <v>285.7</v>
      </c>
      <c r="J4448">
        <v>304.33999999999997</v>
      </c>
      <c r="K4448">
        <v>310.33</v>
      </c>
      <c r="L4448">
        <v>319.38</v>
      </c>
      <c r="M4448">
        <v>328.93</v>
      </c>
      <c r="N4448">
        <v>362.74</v>
      </c>
      <c r="O4448">
        <v>373.87</v>
      </c>
      <c r="P4448">
        <v>409.91</v>
      </c>
    </row>
    <row r="4449" spans="1:16" x14ac:dyDescent="0.2">
      <c r="A4449" t="s">
        <v>272</v>
      </c>
      <c r="B4449" t="s">
        <v>202</v>
      </c>
      <c r="C4449" t="s">
        <v>372</v>
      </c>
      <c r="E4449">
        <v>0.03</v>
      </c>
      <c r="F4449">
        <v>0.02</v>
      </c>
      <c r="G4449">
        <v>0.4</v>
      </c>
      <c r="H4449">
        <v>0.22</v>
      </c>
      <c r="I4449">
        <v>1.48</v>
      </c>
      <c r="J4449">
        <v>3.24</v>
      </c>
      <c r="K4449">
        <v>3.06</v>
      </c>
      <c r="L4449">
        <v>3.41</v>
      </c>
      <c r="M4449">
        <v>3.69</v>
      </c>
      <c r="N4449">
        <v>3.93</v>
      </c>
      <c r="O4449">
        <v>4.1399999999999997</v>
      </c>
      <c r="P4449">
        <v>5.15</v>
      </c>
    </row>
    <row r="4450" spans="1:16" x14ac:dyDescent="0.2">
      <c r="A4450" t="s">
        <v>272</v>
      </c>
      <c r="B4450" t="s">
        <v>203</v>
      </c>
      <c r="C4450" t="s">
        <v>372</v>
      </c>
      <c r="E4450">
        <v>0</v>
      </c>
      <c r="F4450">
        <v>0</v>
      </c>
      <c r="G4450">
        <v>0.47</v>
      </c>
      <c r="H4450">
        <v>0.47</v>
      </c>
      <c r="I4450">
        <v>0.98</v>
      </c>
      <c r="J4450">
        <v>1.76</v>
      </c>
      <c r="K4450">
        <v>1.8</v>
      </c>
      <c r="L4450">
        <v>1.71</v>
      </c>
      <c r="M4450">
        <v>2.78</v>
      </c>
      <c r="N4450">
        <v>3.7</v>
      </c>
      <c r="O4450">
        <v>4.1900000000000004</v>
      </c>
      <c r="P4450">
        <v>6.11</v>
      </c>
    </row>
    <row r="4451" spans="1:16" x14ac:dyDescent="0.2">
      <c r="A4451" t="s">
        <v>272</v>
      </c>
      <c r="B4451" t="s">
        <v>204</v>
      </c>
      <c r="C4451" t="s">
        <v>372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1.5</v>
      </c>
      <c r="N4451">
        <v>1.54</v>
      </c>
      <c r="O4451">
        <v>1.93</v>
      </c>
      <c r="P4451">
        <v>2.85</v>
      </c>
    </row>
    <row r="4452" spans="1:16" x14ac:dyDescent="0.2">
      <c r="A4452" t="s">
        <v>272</v>
      </c>
      <c r="B4452" t="s">
        <v>205</v>
      </c>
      <c r="C4452" t="s">
        <v>372</v>
      </c>
      <c r="E4452">
        <v>0.23</v>
      </c>
      <c r="F4452">
        <v>0.28999999999999998</v>
      </c>
      <c r="G4452">
        <v>3.05</v>
      </c>
      <c r="H4452">
        <v>1.51</v>
      </c>
      <c r="I4452">
        <v>4</v>
      </c>
      <c r="J4452">
        <v>8.09</v>
      </c>
      <c r="K4452">
        <v>8.1</v>
      </c>
      <c r="L4452">
        <v>9.32</v>
      </c>
      <c r="M4452">
        <v>13.49</v>
      </c>
      <c r="N4452">
        <v>22.8</v>
      </c>
      <c r="O4452">
        <v>31.25</v>
      </c>
      <c r="P4452">
        <v>68.5</v>
      </c>
    </row>
    <row r="4453" spans="1:16" x14ac:dyDescent="0.2">
      <c r="A4453" t="s">
        <v>259</v>
      </c>
      <c r="B4453" t="s">
        <v>348</v>
      </c>
      <c r="C4453" t="s">
        <v>372</v>
      </c>
      <c r="E4453">
        <v>0.91</v>
      </c>
      <c r="F4453">
        <v>0.86</v>
      </c>
      <c r="G4453">
        <v>1.21</v>
      </c>
      <c r="H4453">
        <v>1.49</v>
      </c>
      <c r="I4453">
        <v>1.35</v>
      </c>
      <c r="J4453">
        <v>0.94</v>
      </c>
      <c r="K4453">
        <v>0.57999999999999996</v>
      </c>
      <c r="L4453">
        <v>0.56000000000000005</v>
      </c>
      <c r="M4453">
        <v>1.26</v>
      </c>
      <c r="N4453">
        <v>1.1499999999999999</v>
      </c>
      <c r="O4453">
        <v>1.17</v>
      </c>
      <c r="P4453">
        <v>4.9800000000000004</v>
      </c>
    </row>
    <row r="4454" spans="1:16" x14ac:dyDescent="0.2">
      <c r="A4454" t="s">
        <v>259</v>
      </c>
      <c r="B4454" t="s">
        <v>261</v>
      </c>
      <c r="C4454" t="s">
        <v>372</v>
      </c>
      <c r="D4454">
        <v>927094</v>
      </c>
      <c r="E4454">
        <v>49022</v>
      </c>
      <c r="F4454">
        <v>51325</v>
      </c>
      <c r="G4454">
        <v>49093</v>
      </c>
      <c r="H4454">
        <v>50339</v>
      </c>
      <c r="I4454">
        <v>52070</v>
      </c>
      <c r="J4454">
        <v>53332</v>
      </c>
      <c r="K4454">
        <v>55492</v>
      </c>
      <c r="L4454">
        <v>55789</v>
      </c>
      <c r="M4454">
        <v>54669</v>
      </c>
      <c r="N4454">
        <v>57498</v>
      </c>
      <c r="O4454">
        <v>58426</v>
      </c>
      <c r="P4454">
        <v>63491</v>
      </c>
    </row>
    <row r="4455" spans="1:16" x14ac:dyDescent="0.2">
      <c r="A4455" t="s">
        <v>259</v>
      </c>
      <c r="B4455" t="s">
        <v>178</v>
      </c>
      <c r="C4455" t="s">
        <v>372</v>
      </c>
      <c r="D4455">
        <v>858937</v>
      </c>
      <c r="E4455">
        <v>46476</v>
      </c>
      <c r="F4455">
        <v>48582</v>
      </c>
      <c r="G4455">
        <v>46258</v>
      </c>
      <c r="H4455">
        <v>47077</v>
      </c>
      <c r="I4455">
        <v>48402</v>
      </c>
      <c r="J4455">
        <v>49297</v>
      </c>
      <c r="K4455">
        <v>51292</v>
      </c>
      <c r="L4455">
        <v>51443</v>
      </c>
      <c r="M4455">
        <v>50189</v>
      </c>
      <c r="N4455">
        <v>53082</v>
      </c>
      <c r="O4455">
        <v>53883</v>
      </c>
      <c r="P4455">
        <v>58370</v>
      </c>
    </row>
    <row r="4456" spans="1:16" x14ac:dyDescent="0.2">
      <c r="A4456" t="s">
        <v>259</v>
      </c>
      <c r="B4456" t="s">
        <v>349</v>
      </c>
      <c r="C4456" t="s">
        <v>372</v>
      </c>
      <c r="E4456">
        <v>0</v>
      </c>
      <c r="F4456">
        <v>0</v>
      </c>
      <c r="G4456">
        <v>0</v>
      </c>
      <c r="H4456">
        <v>13</v>
      </c>
      <c r="I4456">
        <v>14</v>
      </c>
      <c r="J4456">
        <v>14</v>
      </c>
      <c r="K4456">
        <v>14</v>
      </c>
      <c r="L4456">
        <v>14</v>
      </c>
      <c r="M4456">
        <v>23</v>
      </c>
      <c r="N4456">
        <v>54</v>
      </c>
      <c r="O4456">
        <v>59</v>
      </c>
      <c r="P4456">
        <v>196</v>
      </c>
    </row>
    <row r="4457" spans="1:16" x14ac:dyDescent="0.2">
      <c r="A4457" t="s">
        <v>350</v>
      </c>
      <c r="B4457" t="s">
        <v>193</v>
      </c>
      <c r="C4457" t="s">
        <v>372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</row>
    <row r="4458" spans="1:16" x14ac:dyDescent="0.2">
      <c r="A4458" t="s">
        <v>350</v>
      </c>
      <c r="B4458" t="s">
        <v>351</v>
      </c>
      <c r="C4458" t="s">
        <v>372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</row>
    <row r="4459" spans="1:16" x14ac:dyDescent="0.2">
      <c r="A4459" t="s">
        <v>350</v>
      </c>
      <c r="B4459" t="s">
        <v>352</v>
      </c>
      <c r="C4459" t="s">
        <v>372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</row>
    <row r="4460" spans="1:16" x14ac:dyDescent="0.2">
      <c r="A4460" t="s">
        <v>350</v>
      </c>
      <c r="B4460" t="s">
        <v>195</v>
      </c>
      <c r="C4460" t="s">
        <v>372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</row>
    <row r="4461" spans="1:16" x14ac:dyDescent="0.2">
      <c r="A4461" t="s">
        <v>350</v>
      </c>
      <c r="B4461" t="s">
        <v>196</v>
      </c>
      <c r="C4461" t="s">
        <v>372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</row>
    <row r="4462" spans="1:16" x14ac:dyDescent="0.2">
      <c r="A4462" t="s">
        <v>350</v>
      </c>
      <c r="B4462" t="s">
        <v>197</v>
      </c>
      <c r="C4462" t="s">
        <v>372</v>
      </c>
      <c r="E4462">
        <v>0</v>
      </c>
      <c r="F4462">
        <v>0</v>
      </c>
      <c r="G4462">
        <v>397</v>
      </c>
      <c r="H4462">
        <v>470</v>
      </c>
      <c r="I4462">
        <v>1025</v>
      </c>
      <c r="J4462">
        <v>1025</v>
      </c>
      <c r="K4462">
        <v>1025</v>
      </c>
      <c r="L4462">
        <v>1025</v>
      </c>
      <c r="M4462">
        <v>1025</v>
      </c>
      <c r="N4462">
        <v>1025</v>
      </c>
      <c r="O4462">
        <v>1025</v>
      </c>
      <c r="P4462">
        <v>1025</v>
      </c>
    </row>
    <row r="4463" spans="1:16" x14ac:dyDescent="0.2">
      <c r="A4463" t="s">
        <v>350</v>
      </c>
      <c r="B4463" t="s">
        <v>198</v>
      </c>
      <c r="C4463" t="s">
        <v>372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</row>
    <row r="4464" spans="1:16" x14ac:dyDescent="0.2">
      <c r="A4464" t="s">
        <v>350</v>
      </c>
      <c r="B4464" t="s">
        <v>199</v>
      </c>
      <c r="C4464" t="s">
        <v>372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</row>
    <row r="4465" spans="1:17" x14ac:dyDescent="0.2">
      <c r="A4465" t="s">
        <v>350</v>
      </c>
      <c r="B4465" t="s">
        <v>200</v>
      </c>
      <c r="C4465" t="s">
        <v>372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</row>
    <row r="4466" spans="1:17" x14ac:dyDescent="0.2">
      <c r="A4466" t="s">
        <v>350</v>
      </c>
      <c r="B4466" t="s">
        <v>201</v>
      </c>
      <c r="C4466" t="s">
        <v>372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</row>
    <row r="4467" spans="1:17" x14ac:dyDescent="0.2">
      <c r="A4467" t="s">
        <v>350</v>
      </c>
      <c r="B4467" t="s">
        <v>202</v>
      </c>
      <c r="C4467" t="s">
        <v>372</v>
      </c>
      <c r="E4467">
        <v>41</v>
      </c>
      <c r="F4467">
        <v>53</v>
      </c>
      <c r="G4467">
        <v>134</v>
      </c>
      <c r="H4467">
        <v>134</v>
      </c>
      <c r="I4467">
        <v>738</v>
      </c>
      <c r="J4467">
        <v>931</v>
      </c>
      <c r="K4467">
        <v>931</v>
      </c>
      <c r="L4467">
        <v>931</v>
      </c>
      <c r="M4467">
        <v>931</v>
      </c>
      <c r="N4467">
        <v>931</v>
      </c>
      <c r="O4467">
        <v>931</v>
      </c>
      <c r="P4467">
        <v>931</v>
      </c>
    </row>
    <row r="4468" spans="1:17" x14ac:dyDescent="0.2">
      <c r="A4468" t="s">
        <v>350</v>
      </c>
      <c r="B4468" t="s">
        <v>203</v>
      </c>
      <c r="C4468" t="s">
        <v>372</v>
      </c>
      <c r="E4468">
        <v>0</v>
      </c>
      <c r="F4468">
        <v>0</v>
      </c>
      <c r="G4468">
        <v>439</v>
      </c>
      <c r="H4468">
        <v>702</v>
      </c>
      <c r="I4468">
        <v>882</v>
      </c>
      <c r="J4468">
        <v>882</v>
      </c>
      <c r="K4468">
        <v>882</v>
      </c>
      <c r="L4468">
        <v>1145</v>
      </c>
      <c r="M4468">
        <v>1326</v>
      </c>
      <c r="N4468">
        <v>1651</v>
      </c>
      <c r="O4468">
        <v>1651</v>
      </c>
      <c r="P4468">
        <v>1651</v>
      </c>
    </row>
    <row r="4469" spans="1:17" x14ac:dyDescent="0.2">
      <c r="A4469" t="s">
        <v>350</v>
      </c>
      <c r="B4469" t="s">
        <v>204</v>
      </c>
      <c r="C4469" t="s">
        <v>372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</row>
    <row r="4470" spans="1:17" x14ac:dyDescent="0.2">
      <c r="A4470" t="s">
        <v>350</v>
      </c>
      <c r="B4470" t="s">
        <v>205</v>
      </c>
      <c r="C4470" t="s">
        <v>372</v>
      </c>
      <c r="E4470">
        <v>244</v>
      </c>
      <c r="F4470">
        <v>493</v>
      </c>
      <c r="G4470">
        <v>743</v>
      </c>
      <c r="H4470">
        <v>845</v>
      </c>
      <c r="I4470">
        <v>971</v>
      </c>
      <c r="J4470">
        <v>1461</v>
      </c>
      <c r="K4470">
        <v>1612</v>
      </c>
      <c r="L4470">
        <v>1669</v>
      </c>
      <c r="M4470">
        <v>1669</v>
      </c>
      <c r="N4470">
        <v>2076</v>
      </c>
      <c r="O4470">
        <v>2291</v>
      </c>
      <c r="P4470">
        <v>3113</v>
      </c>
    </row>
    <row r="4471" spans="1:17" x14ac:dyDescent="0.2">
      <c r="A4471" t="s">
        <v>350</v>
      </c>
      <c r="B4471" t="s">
        <v>206</v>
      </c>
      <c r="C4471" t="s">
        <v>372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</row>
    <row r="4472" spans="1:17" x14ac:dyDescent="0.2">
      <c r="A4472" t="s">
        <v>350</v>
      </c>
      <c r="B4472" t="s">
        <v>207</v>
      </c>
      <c r="C4472" t="s">
        <v>372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</row>
    <row r="4473" spans="1:17" x14ac:dyDescent="0.2">
      <c r="A4473" t="s">
        <v>350</v>
      </c>
      <c r="B4473" t="s">
        <v>208</v>
      </c>
      <c r="C4473" t="s">
        <v>372</v>
      </c>
      <c r="E4473">
        <v>677</v>
      </c>
      <c r="F4473">
        <v>707</v>
      </c>
      <c r="G4473">
        <v>707</v>
      </c>
      <c r="H4473">
        <v>774</v>
      </c>
      <c r="I4473">
        <v>774</v>
      </c>
      <c r="J4473">
        <v>774</v>
      </c>
      <c r="K4473">
        <v>774</v>
      </c>
      <c r="L4473">
        <v>774</v>
      </c>
      <c r="M4473">
        <v>774</v>
      </c>
      <c r="N4473">
        <v>774</v>
      </c>
      <c r="O4473">
        <v>774</v>
      </c>
      <c r="P4473">
        <v>774</v>
      </c>
    </row>
    <row r="4474" spans="1:17" x14ac:dyDescent="0.2">
      <c r="A4474" t="s">
        <v>350</v>
      </c>
      <c r="B4474" t="s">
        <v>209</v>
      </c>
      <c r="C4474" t="s">
        <v>372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369</v>
      </c>
      <c r="K4474">
        <v>744</v>
      </c>
      <c r="L4474">
        <v>888</v>
      </c>
      <c r="M4474">
        <v>976</v>
      </c>
      <c r="N4474">
        <v>1778</v>
      </c>
      <c r="O4474">
        <v>2034</v>
      </c>
      <c r="P4474">
        <v>3874</v>
      </c>
    </row>
    <row r="4475" spans="1:17" x14ac:dyDescent="0.2">
      <c r="A4475" t="s">
        <v>350</v>
      </c>
      <c r="B4475" t="s">
        <v>210</v>
      </c>
      <c r="C4475" t="s">
        <v>372</v>
      </c>
      <c r="E4475">
        <v>0</v>
      </c>
      <c r="F4475">
        <v>0</v>
      </c>
      <c r="G4475">
        <v>0</v>
      </c>
      <c r="H4475">
        <v>146</v>
      </c>
      <c r="I4475">
        <v>146</v>
      </c>
      <c r="J4475">
        <v>146</v>
      </c>
      <c r="K4475">
        <v>146</v>
      </c>
      <c r="L4475">
        <v>146</v>
      </c>
      <c r="M4475">
        <v>146</v>
      </c>
      <c r="N4475">
        <v>146</v>
      </c>
      <c r="O4475">
        <v>146</v>
      </c>
      <c r="P4475">
        <v>146</v>
      </c>
    </row>
    <row r="4476" spans="1:17" x14ac:dyDescent="0.2">
      <c r="A4476" t="s">
        <v>350</v>
      </c>
      <c r="B4476" t="s">
        <v>211</v>
      </c>
      <c r="C4476" t="s">
        <v>372</v>
      </c>
      <c r="E4476">
        <v>0</v>
      </c>
      <c r="F4476">
        <v>38</v>
      </c>
      <c r="G4476">
        <v>38</v>
      </c>
      <c r="H4476">
        <v>530</v>
      </c>
      <c r="I4476">
        <v>530</v>
      </c>
      <c r="J4476">
        <v>530</v>
      </c>
      <c r="K4476">
        <v>530</v>
      </c>
      <c r="L4476">
        <v>530</v>
      </c>
      <c r="M4476">
        <v>530</v>
      </c>
      <c r="N4476">
        <v>530</v>
      </c>
      <c r="O4476">
        <v>530</v>
      </c>
      <c r="P4476">
        <v>530</v>
      </c>
    </row>
    <row r="4477" spans="1:17" x14ac:dyDescent="0.2">
      <c r="A4477" t="s">
        <v>350</v>
      </c>
      <c r="B4477" t="s">
        <v>212</v>
      </c>
      <c r="C4477" t="s">
        <v>372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</row>
    <row r="4478" spans="1:17" x14ac:dyDescent="0.2">
      <c r="A4478" t="s">
        <v>350</v>
      </c>
      <c r="B4478" t="s">
        <v>213</v>
      </c>
      <c r="C4478" t="s">
        <v>372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</row>
    <row r="4479" spans="1:17" x14ac:dyDescent="0.2">
      <c r="A4479" t="s">
        <v>350</v>
      </c>
      <c r="B4479" t="s">
        <v>342</v>
      </c>
      <c r="C4479" t="s">
        <v>372</v>
      </c>
      <c r="E4479">
        <v>963</v>
      </c>
      <c r="F4479">
        <v>1292</v>
      </c>
      <c r="G4479">
        <v>2458</v>
      </c>
      <c r="H4479">
        <v>3601</v>
      </c>
      <c r="I4479">
        <v>5067</v>
      </c>
      <c r="J4479">
        <v>6119</v>
      </c>
      <c r="K4479">
        <v>6645</v>
      </c>
      <c r="L4479">
        <v>7108</v>
      </c>
      <c r="M4479">
        <v>7378</v>
      </c>
      <c r="N4479">
        <v>8911</v>
      </c>
      <c r="O4479">
        <v>9381</v>
      </c>
      <c r="P4479">
        <v>12044</v>
      </c>
    </row>
    <row r="4480" spans="1:17" x14ac:dyDescent="0.2">
      <c r="A4480" t="s">
        <v>230</v>
      </c>
      <c r="B4480" t="s">
        <v>353</v>
      </c>
      <c r="C4480" t="s">
        <v>372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1</v>
      </c>
      <c r="Q4480">
        <v>10360</v>
      </c>
    </row>
    <row r="4481" spans="1:17" x14ac:dyDescent="0.2">
      <c r="A4481" t="s">
        <v>230</v>
      </c>
      <c r="B4481" t="s">
        <v>354</v>
      </c>
      <c r="C4481" t="s">
        <v>372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1</v>
      </c>
      <c r="Q4481">
        <v>11010</v>
      </c>
    </row>
    <row r="4482" spans="1:17" x14ac:dyDescent="0.2">
      <c r="A4482" t="s">
        <v>230</v>
      </c>
      <c r="B4482" t="s">
        <v>355</v>
      </c>
      <c r="C4482" t="s">
        <v>372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1</v>
      </c>
      <c r="Q4482">
        <v>2680</v>
      </c>
    </row>
    <row r="4483" spans="1:17" x14ac:dyDescent="0.2">
      <c r="A4483" t="s">
        <v>230</v>
      </c>
      <c r="B4483" t="s">
        <v>356</v>
      </c>
      <c r="C4483" t="s">
        <v>372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0.62</v>
      </c>
      <c r="L4483">
        <v>0.62</v>
      </c>
      <c r="M4483">
        <v>0.62</v>
      </c>
      <c r="N4483">
        <v>0.62</v>
      </c>
      <c r="O4483">
        <v>0.62</v>
      </c>
      <c r="P4483">
        <v>1</v>
      </c>
      <c r="Q4483">
        <v>4875</v>
      </c>
    </row>
    <row r="4484" spans="1:17" x14ac:dyDescent="0.2">
      <c r="A4484" t="s">
        <v>340</v>
      </c>
      <c r="B4484" t="s">
        <v>193</v>
      </c>
      <c r="C4484" t="s">
        <v>98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</row>
    <row r="4485" spans="1:17" x14ac:dyDescent="0.2">
      <c r="A4485" t="s">
        <v>340</v>
      </c>
      <c r="B4485" t="s">
        <v>194</v>
      </c>
      <c r="C4485" t="s">
        <v>98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</row>
    <row r="4486" spans="1:17" x14ac:dyDescent="0.2">
      <c r="A4486" t="s">
        <v>340</v>
      </c>
      <c r="B4486" t="s">
        <v>195</v>
      </c>
      <c r="C4486" t="s">
        <v>98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</row>
    <row r="4487" spans="1:17" x14ac:dyDescent="0.2">
      <c r="A4487" t="s">
        <v>340</v>
      </c>
      <c r="B4487" t="s">
        <v>196</v>
      </c>
      <c r="C4487" t="s">
        <v>98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</row>
    <row r="4488" spans="1:17" x14ac:dyDescent="0.2">
      <c r="A4488" t="s">
        <v>340</v>
      </c>
      <c r="B4488" t="s">
        <v>197</v>
      </c>
      <c r="C4488" t="s">
        <v>98</v>
      </c>
      <c r="E4488">
        <v>0</v>
      </c>
      <c r="F4488">
        <v>0</v>
      </c>
      <c r="G4488">
        <v>0.68</v>
      </c>
      <c r="H4488">
        <v>1.46</v>
      </c>
      <c r="I4488">
        <v>2.6</v>
      </c>
      <c r="J4488">
        <v>2.6</v>
      </c>
      <c r="K4488">
        <v>2.6</v>
      </c>
      <c r="L4488">
        <v>3.2</v>
      </c>
      <c r="M4488">
        <v>3.2</v>
      </c>
      <c r="N4488">
        <v>3.2</v>
      </c>
      <c r="O4488">
        <v>3.2</v>
      </c>
      <c r="P4488">
        <v>3.2</v>
      </c>
    </row>
    <row r="4489" spans="1:17" x14ac:dyDescent="0.2">
      <c r="A4489" t="s">
        <v>340</v>
      </c>
      <c r="B4489" t="s">
        <v>198</v>
      </c>
      <c r="C4489" t="s">
        <v>98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</row>
    <row r="4490" spans="1:17" x14ac:dyDescent="0.2">
      <c r="A4490" t="s">
        <v>340</v>
      </c>
      <c r="B4490" t="s">
        <v>199</v>
      </c>
      <c r="C4490" t="s">
        <v>98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</row>
    <row r="4491" spans="1:17" x14ac:dyDescent="0.2">
      <c r="A4491" t="s">
        <v>340</v>
      </c>
      <c r="B4491" t="s">
        <v>200</v>
      </c>
      <c r="C4491" t="s">
        <v>98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</row>
    <row r="4492" spans="1:17" x14ac:dyDescent="0.2">
      <c r="A4492" t="s">
        <v>340</v>
      </c>
      <c r="B4492" t="s">
        <v>201</v>
      </c>
      <c r="C4492" t="s">
        <v>98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</row>
    <row r="4493" spans="1:17" x14ac:dyDescent="0.2">
      <c r="A4493" t="s">
        <v>340</v>
      </c>
      <c r="B4493" t="s">
        <v>202</v>
      </c>
      <c r="C4493" t="s">
        <v>98</v>
      </c>
      <c r="E4493">
        <v>0.31</v>
      </c>
      <c r="F4493">
        <v>0.4</v>
      </c>
      <c r="G4493">
        <v>0.4</v>
      </c>
      <c r="H4493">
        <v>0.5</v>
      </c>
      <c r="I4493">
        <v>6.55</v>
      </c>
      <c r="J4493">
        <v>8.49</v>
      </c>
      <c r="K4493">
        <v>8.49</v>
      </c>
      <c r="L4493">
        <v>8.49</v>
      </c>
      <c r="M4493">
        <v>9.1</v>
      </c>
      <c r="N4493">
        <v>9.1</v>
      </c>
      <c r="O4493">
        <v>9.1</v>
      </c>
      <c r="P4493">
        <v>9.74</v>
      </c>
    </row>
    <row r="4494" spans="1:17" x14ac:dyDescent="0.2">
      <c r="A4494" t="s">
        <v>340</v>
      </c>
      <c r="B4494" t="s">
        <v>203</v>
      </c>
      <c r="C4494" t="s">
        <v>98</v>
      </c>
      <c r="E4494">
        <v>0</v>
      </c>
      <c r="F4494">
        <v>0</v>
      </c>
      <c r="G4494">
        <v>1.32</v>
      </c>
      <c r="H4494">
        <v>2.82</v>
      </c>
      <c r="I4494">
        <v>4.32</v>
      </c>
      <c r="J4494">
        <v>4.32</v>
      </c>
      <c r="K4494">
        <v>4.32</v>
      </c>
      <c r="L4494">
        <v>5.94</v>
      </c>
      <c r="M4494">
        <v>6.94</v>
      </c>
      <c r="N4494">
        <v>8.94</v>
      </c>
      <c r="O4494">
        <v>8.94</v>
      </c>
      <c r="P4494">
        <v>10.89</v>
      </c>
    </row>
    <row r="4495" spans="1:17" x14ac:dyDescent="0.2">
      <c r="A4495" t="s">
        <v>340</v>
      </c>
      <c r="B4495" t="s">
        <v>204</v>
      </c>
      <c r="C4495" t="s">
        <v>98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3</v>
      </c>
      <c r="N4495">
        <v>3</v>
      </c>
      <c r="O4495">
        <v>3</v>
      </c>
      <c r="P4495">
        <v>3</v>
      </c>
    </row>
    <row r="4496" spans="1:17" x14ac:dyDescent="0.2">
      <c r="A4496" t="s">
        <v>340</v>
      </c>
      <c r="B4496" t="s">
        <v>205</v>
      </c>
      <c r="C4496" t="s">
        <v>98</v>
      </c>
      <c r="E4496">
        <v>3</v>
      </c>
      <c r="F4496">
        <v>6</v>
      </c>
      <c r="G4496">
        <v>9</v>
      </c>
      <c r="H4496">
        <v>11.86</v>
      </c>
      <c r="I4496">
        <v>12.03</v>
      </c>
      <c r="J4496">
        <v>18.5</v>
      </c>
      <c r="K4496">
        <v>19.77</v>
      </c>
      <c r="L4496">
        <v>19.77</v>
      </c>
      <c r="M4496">
        <v>19.77</v>
      </c>
      <c r="N4496">
        <v>27.94</v>
      </c>
      <c r="O4496">
        <v>32.57</v>
      </c>
      <c r="P4496">
        <v>59.74</v>
      </c>
    </row>
    <row r="4497" spans="1:16" x14ac:dyDescent="0.2">
      <c r="A4497" t="s">
        <v>340</v>
      </c>
      <c r="B4497" t="s">
        <v>206</v>
      </c>
      <c r="C4497" t="s">
        <v>98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</row>
    <row r="4498" spans="1:16" x14ac:dyDescent="0.2">
      <c r="A4498" t="s">
        <v>340</v>
      </c>
      <c r="B4498" t="s">
        <v>207</v>
      </c>
      <c r="C4498" t="s">
        <v>98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</row>
    <row r="4499" spans="1:16" x14ac:dyDescent="0.2">
      <c r="A4499" t="s">
        <v>340</v>
      </c>
      <c r="B4499" t="s">
        <v>208</v>
      </c>
      <c r="C4499" t="s">
        <v>98</v>
      </c>
      <c r="E4499">
        <v>4.05</v>
      </c>
      <c r="F4499">
        <v>4.68</v>
      </c>
      <c r="G4499">
        <v>5.0999999999999996</v>
      </c>
      <c r="H4499">
        <v>5.64</v>
      </c>
      <c r="I4499">
        <v>5.64</v>
      </c>
      <c r="J4499">
        <v>5.64</v>
      </c>
      <c r="K4499">
        <v>5.64</v>
      </c>
      <c r="L4499">
        <v>5.64</v>
      </c>
      <c r="M4499">
        <v>5.64</v>
      </c>
      <c r="N4499">
        <v>5.64</v>
      </c>
      <c r="O4499">
        <v>5.64</v>
      </c>
      <c r="P4499">
        <v>5.64</v>
      </c>
    </row>
    <row r="4500" spans="1:16" x14ac:dyDescent="0.2">
      <c r="A4500" t="s">
        <v>340</v>
      </c>
      <c r="B4500" t="s">
        <v>209</v>
      </c>
      <c r="C4500" t="s">
        <v>98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1.35</v>
      </c>
      <c r="K4500">
        <v>3.24</v>
      </c>
      <c r="L4500">
        <v>3.24</v>
      </c>
      <c r="M4500">
        <v>3.24</v>
      </c>
      <c r="N4500">
        <v>8.4</v>
      </c>
      <c r="O4500">
        <v>9.8800000000000008</v>
      </c>
      <c r="P4500">
        <v>22.46</v>
      </c>
    </row>
    <row r="4501" spans="1:16" x14ac:dyDescent="0.2">
      <c r="A4501" t="s">
        <v>340</v>
      </c>
      <c r="B4501" t="s">
        <v>210</v>
      </c>
      <c r="C4501" t="s">
        <v>98</v>
      </c>
      <c r="E4501">
        <v>0</v>
      </c>
      <c r="F4501">
        <v>0</v>
      </c>
      <c r="G4501">
        <v>0</v>
      </c>
      <c r="H4501">
        <v>2.12</v>
      </c>
      <c r="I4501">
        <v>2.12</v>
      </c>
      <c r="J4501">
        <v>2.62</v>
      </c>
      <c r="K4501">
        <v>2.62</v>
      </c>
      <c r="L4501">
        <v>2.62</v>
      </c>
      <c r="M4501">
        <v>2.62</v>
      </c>
      <c r="N4501">
        <v>2.62</v>
      </c>
      <c r="O4501">
        <v>2.62</v>
      </c>
      <c r="P4501">
        <v>2.62</v>
      </c>
    </row>
    <row r="4502" spans="1:16" x14ac:dyDescent="0.2">
      <c r="A4502" t="s">
        <v>340</v>
      </c>
      <c r="B4502" t="s">
        <v>211</v>
      </c>
      <c r="C4502" t="s">
        <v>98</v>
      </c>
      <c r="E4502">
        <v>0</v>
      </c>
      <c r="F4502">
        <v>0</v>
      </c>
      <c r="G4502">
        <v>0</v>
      </c>
      <c r="H4502">
        <v>0.5</v>
      </c>
      <c r="I4502">
        <v>0.5</v>
      </c>
      <c r="J4502">
        <v>0.5</v>
      </c>
      <c r="K4502">
        <v>0.5</v>
      </c>
      <c r="L4502">
        <v>0.5</v>
      </c>
      <c r="M4502">
        <v>0.5</v>
      </c>
      <c r="N4502">
        <v>0.5</v>
      </c>
      <c r="O4502">
        <v>0.5</v>
      </c>
      <c r="P4502">
        <v>0.5</v>
      </c>
    </row>
    <row r="4503" spans="1:16" x14ac:dyDescent="0.2">
      <c r="A4503" t="s">
        <v>340</v>
      </c>
      <c r="B4503" t="s">
        <v>212</v>
      </c>
      <c r="C4503" t="s">
        <v>98</v>
      </c>
      <c r="E4503">
        <v>0.28999999999999998</v>
      </c>
      <c r="F4503">
        <v>0.28999999999999998</v>
      </c>
      <c r="G4503">
        <v>0.46</v>
      </c>
      <c r="H4503">
        <v>0.49</v>
      </c>
      <c r="I4503">
        <v>0.49</v>
      </c>
      <c r="J4503">
        <v>0.49</v>
      </c>
      <c r="K4503">
        <v>0.49</v>
      </c>
      <c r="L4503">
        <v>0.2</v>
      </c>
      <c r="M4503">
        <v>0.2</v>
      </c>
      <c r="N4503">
        <v>0</v>
      </c>
      <c r="O4503">
        <v>0</v>
      </c>
      <c r="P4503">
        <v>0</v>
      </c>
    </row>
    <row r="4504" spans="1:16" x14ac:dyDescent="0.2">
      <c r="A4504" t="s">
        <v>340</v>
      </c>
      <c r="B4504" t="s">
        <v>213</v>
      </c>
      <c r="C4504" t="s">
        <v>98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 x14ac:dyDescent="0.2">
      <c r="A4505" t="s">
        <v>340</v>
      </c>
      <c r="B4505" t="s">
        <v>218</v>
      </c>
      <c r="C4505" t="s">
        <v>98</v>
      </c>
      <c r="E4505">
        <v>-0.68</v>
      </c>
      <c r="F4505">
        <v>-0.68</v>
      </c>
      <c r="G4505">
        <v>-1.06</v>
      </c>
      <c r="H4505">
        <v>-1.06</v>
      </c>
      <c r="I4505">
        <v>-1.06</v>
      </c>
      <c r="J4505">
        <v>-1.06</v>
      </c>
      <c r="K4505">
        <v>-1.06</v>
      </c>
      <c r="L4505">
        <v>-1.06</v>
      </c>
      <c r="M4505">
        <v>-1.06</v>
      </c>
      <c r="N4505">
        <v>-1.06</v>
      </c>
      <c r="O4505">
        <v>-1.06</v>
      </c>
      <c r="P4505">
        <v>-6.19</v>
      </c>
    </row>
    <row r="4506" spans="1:16" x14ac:dyDescent="0.2">
      <c r="A4506" t="s">
        <v>340</v>
      </c>
      <c r="B4506" t="s">
        <v>342</v>
      </c>
      <c r="C4506" t="s">
        <v>98</v>
      </c>
      <c r="E4506">
        <v>6.97</v>
      </c>
      <c r="F4506">
        <v>10.69</v>
      </c>
      <c r="G4506">
        <v>15.9</v>
      </c>
      <c r="H4506">
        <v>24.34</v>
      </c>
      <c r="I4506">
        <v>33.200000000000003</v>
      </c>
      <c r="J4506">
        <v>43.45</v>
      </c>
      <c r="K4506">
        <v>46.62</v>
      </c>
      <c r="L4506">
        <v>48.54</v>
      </c>
      <c r="M4506">
        <v>53.16</v>
      </c>
      <c r="N4506">
        <v>68.28</v>
      </c>
      <c r="O4506">
        <v>74.400000000000006</v>
      </c>
      <c r="P4506">
        <v>111.6</v>
      </c>
    </row>
    <row r="4507" spans="1:16" x14ac:dyDescent="0.2">
      <c r="A4507" t="s">
        <v>266</v>
      </c>
      <c r="B4507" t="s">
        <v>267</v>
      </c>
      <c r="C4507" t="s">
        <v>98</v>
      </c>
      <c r="E4507">
        <v>202.31</v>
      </c>
      <c r="F4507">
        <v>204.45</v>
      </c>
      <c r="G4507">
        <v>206.75</v>
      </c>
      <c r="H4507">
        <v>212.74</v>
      </c>
      <c r="I4507">
        <v>220.24</v>
      </c>
      <c r="J4507">
        <v>229.66</v>
      </c>
      <c r="K4507">
        <v>235.18</v>
      </c>
      <c r="L4507">
        <v>240.63</v>
      </c>
      <c r="M4507">
        <v>246.15</v>
      </c>
      <c r="N4507">
        <v>269.82</v>
      </c>
      <c r="O4507">
        <v>276.22000000000003</v>
      </c>
      <c r="P4507">
        <v>295.94</v>
      </c>
    </row>
    <row r="4508" spans="1:16" x14ac:dyDescent="0.2">
      <c r="A4508" t="s">
        <v>270</v>
      </c>
      <c r="B4508" t="s">
        <v>193</v>
      </c>
      <c r="C4508" t="s">
        <v>98</v>
      </c>
      <c r="E4508">
        <v>2.94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</row>
    <row r="4509" spans="1:16" x14ac:dyDescent="0.2">
      <c r="A4509" t="s">
        <v>270</v>
      </c>
      <c r="B4509" t="s">
        <v>194</v>
      </c>
      <c r="C4509" t="s">
        <v>98</v>
      </c>
      <c r="E4509">
        <v>52.26</v>
      </c>
      <c r="F4509">
        <v>62.88</v>
      </c>
      <c r="G4509">
        <v>50.76</v>
      </c>
      <c r="H4509">
        <v>40.29</v>
      </c>
      <c r="I4509">
        <v>25.39</v>
      </c>
      <c r="J4509">
        <v>19.329999999999998</v>
      </c>
      <c r="K4509">
        <v>16.79</v>
      </c>
      <c r="L4509">
        <v>15.65</v>
      </c>
      <c r="M4509">
        <v>12.05</v>
      </c>
      <c r="N4509">
        <v>7.79</v>
      </c>
      <c r="O4509">
        <v>9.56</v>
      </c>
      <c r="P4509">
        <v>2.12</v>
      </c>
    </row>
    <row r="4510" spans="1:16" x14ac:dyDescent="0.2">
      <c r="A4510" t="s">
        <v>270</v>
      </c>
      <c r="B4510" t="s">
        <v>195</v>
      </c>
      <c r="C4510" t="s">
        <v>98</v>
      </c>
      <c r="E4510">
        <v>11.51</v>
      </c>
      <c r="F4510">
        <v>12.85</v>
      </c>
      <c r="G4510">
        <v>12.33</v>
      </c>
      <c r="H4510">
        <v>12.29</v>
      </c>
      <c r="I4510">
        <v>12.2</v>
      </c>
      <c r="J4510">
        <v>9.64</v>
      </c>
      <c r="K4510">
        <v>8.14</v>
      </c>
      <c r="L4510">
        <v>6.84</v>
      </c>
      <c r="M4510">
        <v>5.61</v>
      </c>
      <c r="N4510">
        <v>0.99</v>
      </c>
      <c r="O4510">
        <v>0</v>
      </c>
      <c r="P4510">
        <v>0</v>
      </c>
    </row>
    <row r="4511" spans="1:16" x14ac:dyDescent="0.2">
      <c r="A4511" t="s">
        <v>270</v>
      </c>
      <c r="B4511" t="s">
        <v>196</v>
      </c>
      <c r="C4511" t="s">
        <v>98</v>
      </c>
      <c r="E4511">
        <v>23.6</v>
      </c>
      <c r="F4511">
        <v>5.09</v>
      </c>
      <c r="G4511">
        <v>5.09</v>
      </c>
      <c r="H4511">
        <v>5.1100000000000003</v>
      </c>
      <c r="I4511">
        <v>5.09</v>
      </c>
      <c r="J4511">
        <v>5.1100000000000003</v>
      </c>
      <c r="K4511">
        <v>5.09</v>
      </c>
      <c r="L4511">
        <v>5.09</v>
      </c>
      <c r="M4511">
        <v>5.09</v>
      </c>
      <c r="N4511">
        <v>5.09</v>
      </c>
      <c r="O4511">
        <v>5.1100000000000003</v>
      </c>
      <c r="P4511">
        <v>5.09</v>
      </c>
    </row>
    <row r="4512" spans="1:16" x14ac:dyDescent="0.2">
      <c r="A4512" t="s">
        <v>270</v>
      </c>
      <c r="B4512" t="s">
        <v>197</v>
      </c>
      <c r="C4512" t="s">
        <v>98</v>
      </c>
      <c r="E4512">
        <v>11.28</v>
      </c>
      <c r="F4512">
        <v>11.22</v>
      </c>
      <c r="G4512">
        <v>16.39</v>
      </c>
      <c r="H4512">
        <v>22.81</v>
      </c>
      <c r="I4512">
        <v>30.93</v>
      </c>
      <c r="J4512">
        <v>30.44</v>
      </c>
      <c r="K4512">
        <v>30.51</v>
      </c>
      <c r="L4512">
        <v>34.78</v>
      </c>
      <c r="M4512">
        <v>34.24</v>
      </c>
      <c r="N4512">
        <v>34.17</v>
      </c>
      <c r="O4512">
        <v>33.71</v>
      </c>
      <c r="P4512">
        <v>31.69</v>
      </c>
    </row>
    <row r="4513" spans="1:16" x14ac:dyDescent="0.2">
      <c r="A4513" t="s">
        <v>270</v>
      </c>
      <c r="B4513" t="s">
        <v>198</v>
      </c>
      <c r="C4513" t="s">
        <v>98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 x14ac:dyDescent="0.2">
      <c r="A4514" t="s">
        <v>270</v>
      </c>
      <c r="B4514" t="s">
        <v>199</v>
      </c>
      <c r="C4514" t="s">
        <v>98</v>
      </c>
      <c r="E4514">
        <v>2.4900000000000002</v>
      </c>
      <c r="F4514">
        <v>2.48</v>
      </c>
      <c r="G4514">
        <v>2.48</v>
      </c>
      <c r="H4514">
        <v>2.4900000000000002</v>
      </c>
      <c r="I4514">
        <v>2.4700000000000002</v>
      </c>
      <c r="J4514">
        <v>2.48</v>
      </c>
      <c r="K4514">
        <v>3.38</v>
      </c>
      <c r="L4514">
        <v>2.4700000000000002</v>
      </c>
      <c r="M4514">
        <v>2.4700000000000002</v>
      </c>
      <c r="N4514">
        <v>2.23</v>
      </c>
      <c r="O4514">
        <v>2.2400000000000002</v>
      </c>
      <c r="P4514">
        <v>2.23</v>
      </c>
    </row>
    <row r="4515" spans="1:16" x14ac:dyDescent="0.2">
      <c r="A4515" t="s">
        <v>270</v>
      </c>
      <c r="B4515" t="s">
        <v>200</v>
      </c>
      <c r="C4515" t="s">
        <v>98</v>
      </c>
      <c r="E4515">
        <v>0.9</v>
      </c>
      <c r="F4515">
        <v>1.66</v>
      </c>
      <c r="G4515">
        <v>0.89</v>
      </c>
      <c r="H4515">
        <v>0.9</v>
      </c>
      <c r="I4515">
        <v>0.98</v>
      </c>
      <c r="J4515">
        <v>1.38</v>
      </c>
      <c r="K4515">
        <v>1.49</v>
      </c>
      <c r="L4515">
        <v>1.38</v>
      </c>
      <c r="M4515">
        <v>0.86</v>
      </c>
      <c r="N4515">
        <v>0.86</v>
      </c>
      <c r="O4515">
        <v>0.86</v>
      </c>
      <c r="P4515">
        <v>1.05</v>
      </c>
    </row>
    <row r="4516" spans="1:16" x14ac:dyDescent="0.2">
      <c r="A4516" t="s">
        <v>270</v>
      </c>
      <c r="B4516" t="s">
        <v>201</v>
      </c>
      <c r="C4516" t="s">
        <v>98</v>
      </c>
      <c r="E4516">
        <v>27.19</v>
      </c>
      <c r="F4516">
        <v>27.11</v>
      </c>
      <c r="G4516">
        <v>27.11</v>
      </c>
      <c r="H4516">
        <v>27.19</v>
      </c>
      <c r="I4516">
        <v>27.11</v>
      </c>
      <c r="J4516">
        <v>27.19</v>
      </c>
      <c r="K4516">
        <v>27.11</v>
      </c>
      <c r="L4516">
        <v>27.11</v>
      </c>
      <c r="M4516">
        <v>27.11</v>
      </c>
      <c r="N4516">
        <v>27.11</v>
      </c>
      <c r="O4516">
        <v>27.19</v>
      </c>
      <c r="P4516">
        <v>27.11</v>
      </c>
    </row>
    <row r="4517" spans="1:16" x14ac:dyDescent="0.2">
      <c r="A4517" t="s">
        <v>270</v>
      </c>
      <c r="B4517" t="s">
        <v>202</v>
      </c>
      <c r="C4517" t="s">
        <v>98</v>
      </c>
      <c r="E4517">
        <v>22.29</v>
      </c>
      <c r="F4517">
        <v>22.63</v>
      </c>
      <c r="G4517">
        <v>22.45</v>
      </c>
      <c r="H4517">
        <v>22.8</v>
      </c>
      <c r="I4517">
        <v>35.270000000000003</v>
      </c>
      <c r="J4517">
        <v>38.24</v>
      </c>
      <c r="K4517">
        <v>38.39</v>
      </c>
      <c r="L4517">
        <v>38.11</v>
      </c>
      <c r="M4517">
        <v>39.159999999999997</v>
      </c>
      <c r="N4517">
        <v>38.869999999999997</v>
      </c>
      <c r="O4517">
        <v>38.71</v>
      </c>
      <c r="P4517">
        <v>37.700000000000003</v>
      </c>
    </row>
    <row r="4518" spans="1:16" x14ac:dyDescent="0.2">
      <c r="A4518" t="s">
        <v>270</v>
      </c>
      <c r="B4518" t="s">
        <v>203</v>
      </c>
      <c r="C4518" t="s">
        <v>98</v>
      </c>
      <c r="E4518">
        <v>0</v>
      </c>
      <c r="F4518">
        <v>0</v>
      </c>
      <c r="G4518">
        <v>5.05</v>
      </c>
      <c r="H4518">
        <v>11.36</v>
      </c>
      <c r="I4518">
        <v>17.39</v>
      </c>
      <c r="J4518">
        <v>17.010000000000002</v>
      </c>
      <c r="K4518">
        <v>17.09</v>
      </c>
      <c r="L4518">
        <v>23.15</v>
      </c>
      <c r="M4518">
        <v>26.96</v>
      </c>
      <c r="N4518">
        <v>35.26</v>
      </c>
      <c r="O4518">
        <v>34.76</v>
      </c>
      <c r="P4518">
        <v>40.44</v>
      </c>
    </row>
    <row r="4519" spans="1:16" x14ac:dyDescent="0.2">
      <c r="A4519" t="s">
        <v>270</v>
      </c>
      <c r="B4519" t="s">
        <v>204</v>
      </c>
      <c r="C4519" t="s">
        <v>98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10.67</v>
      </c>
      <c r="N4519">
        <v>10.8</v>
      </c>
      <c r="O4519">
        <v>10.73</v>
      </c>
      <c r="P4519">
        <v>9.7200000000000006</v>
      </c>
    </row>
    <row r="4520" spans="1:16" x14ac:dyDescent="0.2">
      <c r="A4520" t="s">
        <v>270</v>
      </c>
      <c r="B4520" t="s">
        <v>205</v>
      </c>
      <c r="C4520" t="s">
        <v>98</v>
      </c>
      <c r="E4520">
        <v>59.98</v>
      </c>
      <c r="F4520">
        <v>68.45</v>
      </c>
      <c r="G4520">
        <v>74.83</v>
      </c>
      <c r="H4520">
        <v>83.41</v>
      </c>
      <c r="I4520">
        <v>81.88</v>
      </c>
      <c r="J4520">
        <v>98.01</v>
      </c>
      <c r="K4520">
        <v>102.5</v>
      </c>
      <c r="L4520">
        <v>101.89</v>
      </c>
      <c r="M4520">
        <v>97.82</v>
      </c>
      <c r="N4520">
        <v>120.88</v>
      </c>
      <c r="O4520">
        <v>130.72999999999999</v>
      </c>
      <c r="P4520">
        <v>175.33</v>
      </c>
    </row>
    <row r="4521" spans="1:16" x14ac:dyDescent="0.2">
      <c r="A4521" t="s">
        <v>270</v>
      </c>
      <c r="B4521" t="s">
        <v>206</v>
      </c>
      <c r="C4521" t="s">
        <v>98</v>
      </c>
      <c r="E4521">
        <v>29.54</v>
      </c>
      <c r="F4521">
        <v>31.54</v>
      </c>
      <c r="G4521">
        <v>33.71</v>
      </c>
      <c r="H4521">
        <v>38.340000000000003</v>
      </c>
      <c r="I4521">
        <v>42.89</v>
      </c>
      <c r="J4521">
        <v>47.7</v>
      </c>
      <c r="K4521">
        <v>49.88</v>
      </c>
      <c r="L4521">
        <v>52.14</v>
      </c>
      <c r="M4521">
        <v>54.36</v>
      </c>
      <c r="N4521">
        <v>63.11</v>
      </c>
      <c r="O4521">
        <v>65.56</v>
      </c>
      <c r="P4521">
        <v>76.78</v>
      </c>
    </row>
    <row r="4522" spans="1:16" x14ac:dyDescent="0.2">
      <c r="A4522" t="s">
        <v>270</v>
      </c>
      <c r="B4522" t="s">
        <v>343</v>
      </c>
      <c r="C4522" t="s">
        <v>98</v>
      </c>
      <c r="E4522">
        <v>-2.59</v>
      </c>
      <c r="F4522">
        <v>-2.92</v>
      </c>
      <c r="G4522">
        <v>-3.13</v>
      </c>
      <c r="H4522">
        <v>-3.36</v>
      </c>
      <c r="I4522">
        <v>-3.39</v>
      </c>
      <c r="J4522">
        <v>-4.01</v>
      </c>
      <c r="K4522">
        <v>-4.83</v>
      </c>
      <c r="L4522">
        <v>-4.88</v>
      </c>
      <c r="M4522">
        <v>-4.7699999999999996</v>
      </c>
      <c r="N4522">
        <v>-7.01</v>
      </c>
      <c r="O4522">
        <v>-7.73</v>
      </c>
      <c r="P4522">
        <v>-12.47</v>
      </c>
    </row>
    <row r="4523" spans="1:16" x14ac:dyDescent="0.2">
      <c r="A4523" t="s">
        <v>270</v>
      </c>
      <c r="B4523" t="s">
        <v>210</v>
      </c>
      <c r="C4523" t="s">
        <v>98</v>
      </c>
      <c r="E4523">
        <v>-0.5</v>
      </c>
      <c r="F4523">
        <v>-0.56999999999999995</v>
      </c>
      <c r="G4523">
        <v>-0.91</v>
      </c>
      <c r="H4523">
        <v>-2.25</v>
      </c>
      <c r="I4523">
        <v>-2.56</v>
      </c>
      <c r="J4523">
        <v>-3.28</v>
      </c>
      <c r="K4523">
        <v>-3</v>
      </c>
      <c r="L4523">
        <v>-3.04</v>
      </c>
      <c r="M4523">
        <v>-3.11</v>
      </c>
      <c r="N4523">
        <v>-3.04</v>
      </c>
      <c r="O4523">
        <v>-3.02</v>
      </c>
      <c r="P4523">
        <v>-2.63</v>
      </c>
    </row>
    <row r="4524" spans="1:16" x14ac:dyDescent="0.2">
      <c r="A4524" t="s">
        <v>270</v>
      </c>
      <c r="B4524" t="s">
        <v>211</v>
      </c>
      <c r="C4524" t="s">
        <v>98</v>
      </c>
      <c r="E4524">
        <v>0</v>
      </c>
      <c r="F4524">
        <v>0</v>
      </c>
      <c r="G4524">
        <v>0</v>
      </c>
      <c r="H4524">
        <v>-0.37</v>
      </c>
      <c r="I4524">
        <v>-0.49</v>
      </c>
      <c r="J4524">
        <v>-0.54</v>
      </c>
      <c r="K4524">
        <v>-0.5</v>
      </c>
      <c r="L4524">
        <v>-0.49</v>
      </c>
      <c r="M4524">
        <v>-0.52</v>
      </c>
      <c r="N4524">
        <v>-0.52</v>
      </c>
      <c r="O4524">
        <v>-0.48</v>
      </c>
      <c r="P4524">
        <v>-0.43</v>
      </c>
    </row>
    <row r="4525" spans="1:16" x14ac:dyDescent="0.2">
      <c r="A4525" t="s">
        <v>270</v>
      </c>
      <c r="B4525" t="s">
        <v>212</v>
      </c>
      <c r="C4525" t="s">
        <v>98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</row>
    <row r="4526" spans="1:16" x14ac:dyDescent="0.2">
      <c r="A4526" t="s">
        <v>270</v>
      </c>
      <c r="B4526" t="s">
        <v>213</v>
      </c>
      <c r="C4526" t="s">
        <v>98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</row>
    <row r="4527" spans="1:16" x14ac:dyDescent="0.2">
      <c r="A4527" t="s">
        <v>270</v>
      </c>
      <c r="B4527" t="s">
        <v>344</v>
      </c>
      <c r="C4527" t="s">
        <v>98</v>
      </c>
      <c r="E4527">
        <v>12.11</v>
      </c>
      <c r="F4527">
        <v>12.84</v>
      </c>
      <c r="G4527">
        <v>16.22</v>
      </c>
      <c r="H4527">
        <v>13.56</v>
      </c>
      <c r="I4527">
        <v>11.36</v>
      </c>
      <c r="J4527">
        <v>15.74</v>
      </c>
      <c r="K4527">
        <v>17.649999999999999</v>
      </c>
      <c r="L4527">
        <v>18.190000000000001</v>
      </c>
      <c r="M4527">
        <v>20.84</v>
      </c>
      <c r="N4527">
        <v>25</v>
      </c>
      <c r="O4527">
        <v>23.23</v>
      </c>
      <c r="P4527">
        <v>14.7</v>
      </c>
    </row>
    <row r="4528" spans="1:16" x14ac:dyDescent="0.2">
      <c r="A4528" t="s">
        <v>270</v>
      </c>
      <c r="B4528" t="s">
        <v>345</v>
      </c>
      <c r="C4528" t="s">
        <v>98</v>
      </c>
      <c r="E4528">
        <v>-3.07</v>
      </c>
      <c r="F4528">
        <v>-1.64</v>
      </c>
      <c r="G4528">
        <v>-5.01</v>
      </c>
      <c r="H4528">
        <v>-4.55</v>
      </c>
      <c r="I4528">
        <v>-4.5199999999999996</v>
      </c>
      <c r="J4528">
        <v>-6.74</v>
      </c>
      <c r="K4528">
        <v>-4.53</v>
      </c>
      <c r="L4528">
        <v>-5.0999999999999996</v>
      </c>
      <c r="M4528">
        <v>-7.32</v>
      </c>
      <c r="N4528">
        <v>-7.98</v>
      </c>
      <c r="O4528">
        <v>-7.48</v>
      </c>
      <c r="P4528">
        <v>-13.09</v>
      </c>
    </row>
    <row r="4529" spans="1:16" x14ac:dyDescent="0.2">
      <c r="A4529" t="s">
        <v>270</v>
      </c>
      <c r="B4529" t="s">
        <v>272</v>
      </c>
      <c r="C4529" t="s">
        <v>98</v>
      </c>
      <c r="E4529">
        <v>0.26</v>
      </c>
      <c r="F4529">
        <v>0.31</v>
      </c>
      <c r="G4529">
        <v>3.1</v>
      </c>
      <c r="H4529">
        <v>3.24</v>
      </c>
      <c r="I4529">
        <v>6.81</v>
      </c>
      <c r="J4529">
        <v>12.68</v>
      </c>
      <c r="K4529">
        <v>11.4</v>
      </c>
      <c r="L4529">
        <v>12.82</v>
      </c>
      <c r="M4529">
        <v>19.440000000000001</v>
      </c>
      <c r="N4529">
        <v>21.52</v>
      </c>
      <c r="O4529">
        <v>26.59</v>
      </c>
      <c r="P4529">
        <v>66.400000000000006</v>
      </c>
    </row>
    <row r="4530" spans="1:16" x14ac:dyDescent="0.2">
      <c r="A4530" t="s">
        <v>270</v>
      </c>
      <c r="B4530" t="s">
        <v>346</v>
      </c>
      <c r="C4530" t="s">
        <v>98</v>
      </c>
      <c r="E4530">
        <v>9.0399999999999991</v>
      </c>
      <c r="F4530">
        <v>11.21</v>
      </c>
      <c r="G4530">
        <v>11.21</v>
      </c>
      <c r="H4530">
        <v>9.01</v>
      </c>
      <c r="I4530">
        <v>6.83</v>
      </c>
      <c r="J4530">
        <v>9</v>
      </c>
      <c r="K4530">
        <v>13.12</v>
      </c>
      <c r="L4530">
        <v>13.1</v>
      </c>
      <c r="M4530">
        <v>13.51</v>
      </c>
      <c r="N4530">
        <v>17.02</v>
      </c>
      <c r="O4530">
        <v>15.75</v>
      </c>
      <c r="P4530">
        <v>1.61</v>
      </c>
    </row>
    <row r="4531" spans="1:16" x14ac:dyDescent="0.2">
      <c r="A4531" t="s">
        <v>270</v>
      </c>
      <c r="B4531" t="s">
        <v>347</v>
      </c>
      <c r="C4531" t="s">
        <v>98</v>
      </c>
      <c r="E4531">
        <v>253</v>
      </c>
      <c r="F4531">
        <v>255.26</v>
      </c>
      <c r="G4531">
        <v>263.27999999999997</v>
      </c>
      <c r="H4531">
        <v>274.55</v>
      </c>
      <c r="I4531">
        <v>286.52999999999997</v>
      </c>
      <c r="J4531">
        <v>304.44</v>
      </c>
      <c r="K4531">
        <v>309.69</v>
      </c>
      <c r="L4531">
        <v>318.42</v>
      </c>
      <c r="M4531">
        <v>328.83</v>
      </c>
      <c r="N4531">
        <v>361.58</v>
      </c>
      <c r="O4531">
        <v>371.15</v>
      </c>
      <c r="P4531">
        <v>408.43</v>
      </c>
    </row>
    <row r="4532" spans="1:16" x14ac:dyDescent="0.2">
      <c r="A4532" t="s">
        <v>272</v>
      </c>
      <c r="B4532" t="s">
        <v>202</v>
      </c>
      <c r="C4532" t="s">
        <v>98</v>
      </c>
      <c r="E4532">
        <v>0.02</v>
      </c>
      <c r="F4532">
        <v>0.04</v>
      </c>
      <c r="G4532">
        <v>0.22</v>
      </c>
      <c r="H4532">
        <v>0.21</v>
      </c>
      <c r="I4532">
        <v>1.55</v>
      </c>
      <c r="J4532">
        <v>3.26</v>
      </c>
      <c r="K4532">
        <v>3</v>
      </c>
      <c r="L4532">
        <v>3.28</v>
      </c>
      <c r="M4532">
        <v>3.85</v>
      </c>
      <c r="N4532">
        <v>4.1399999999999997</v>
      </c>
      <c r="O4532">
        <v>4.41</v>
      </c>
      <c r="P4532">
        <v>6.55</v>
      </c>
    </row>
    <row r="4533" spans="1:16" x14ac:dyDescent="0.2">
      <c r="A4533" t="s">
        <v>272</v>
      </c>
      <c r="B4533" t="s">
        <v>203</v>
      </c>
      <c r="C4533" t="s">
        <v>98</v>
      </c>
      <c r="E4533">
        <v>0</v>
      </c>
      <c r="F4533">
        <v>0</v>
      </c>
      <c r="G4533">
        <v>0.32</v>
      </c>
      <c r="H4533">
        <v>0.54</v>
      </c>
      <c r="I4533">
        <v>0.96</v>
      </c>
      <c r="J4533">
        <v>1.4</v>
      </c>
      <c r="K4533">
        <v>1.27</v>
      </c>
      <c r="L4533">
        <v>1.79</v>
      </c>
      <c r="M4533">
        <v>2.31</v>
      </c>
      <c r="N4533">
        <v>2.66</v>
      </c>
      <c r="O4533">
        <v>3.26</v>
      </c>
      <c r="P4533">
        <v>5.91</v>
      </c>
    </row>
    <row r="4534" spans="1:16" x14ac:dyDescent="0.2">
      <c r="A4534" t="s">
        <v>272</v>
      </c>
      <c r="B4534" t="s">
        <v>204</v>
      </c>
      <c r="C4534" t="s">
        <v>98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1.47</v>
      </c>
      <c r="N4534">
        <v>1.34</v>
      </c>
      <c r="O4534">
        <v>1.44</v>
      </c>
      <c r="P4534">
        <v>2.42</v>
      </c>
    </row>
    <row r="4535" spans="1:16" x14ac:dyDescent="0.2">
      <c r="A4535" t="s">
        <v>272</v>
      </c>
      <c r="B4535" t="s">
        <v>205</v>
      </c>
      <c r="C4535" t="s">
        <v>98</v>
      </c>
      <c r="E4535">
        <v>0.24</v>
      </c>
      <c r="F4535">
        <v>0.27</v>
      </c>
      <c r="G4535">
        <v>2.56</v>
      </c>
      <c r="H4535">
        <v>2.4900000000000002</v>
      </c>
      <c r="I4535">
        <v>4.3</v>
      </c>
      <c r="J4535">
        <v>8.02</v>
      </c>
      <c r="K4535">
        <v>7.13</v>
      </c>
      <c r="L4535">
        <v>7.74</v>
      </c>
      <c r="M4535">
        <v>11.81</v>
      </c>
      <c r="N4535">
        <v>13.39</v>
      </c>
      <c r="O4535">
        <v>17.47</v>
      </c>
      <c r="P4535">
        <v>51.53</v>
      </c>
    </row>
    <row r="4536" spans="1:16" x14ac:dyDescent="0.2">
      <c r="A4536" t="s">
        <v>259</v>
      </c>
      <c r="B4536" t="s">
        <v>348</v>
      </c>
      <c r="C4536" t="s">
        <v>98</v>
      </c>
      <c r="E4536">
        <v>0.91</v>
      </c>
      <c r="F4536">
        <v>0.86</v>
      </c>
      <c r="G4536">
        <v>1.21</v>
      </c>
      <c r="H4536">
        <v>1.49</v>
      </c>
      <c r="I4536">
        <v>1.35</v>
      </c>
      <c r="J4536">
        <v>0.94</v>
      </c>
      <c r="K4536">
        <v>0.57999999999999996</v>
      </c>
      <c r="L4536">
        <v>0.56000000000000005</v>
      </c>
      <c r="M4536">
        <v>1.26</v>
      </c>
      <c r="N4536">
        <v>1.1499999999999999</v>
      </c>
      <c r="O4536">
        <v>1.17</v>
      </c>
      <c r="P4536">
        <v>4.9800000000000004</v>
      </c>
    </row>
    <row r="4537" spans="1:16" x14ac:dyDescent="0.2">
      <c r="A4537" t="s">
        <v>259</v>
      </c>
      <c r="B4537" t="s">
        <v>261</v>
      </c>
      <c r="C4537" t="s">
        <v>98</v>
      </c>
      <c r="D4537">
        <v>945580</v>
      </c>
      <c r="E4537">
        <v>48910</v>
      </c>
      <c r="F4537">
        <v>50965</v>
      </c>
      <c r="G4537">
        <v>49501</v>
      </c>
      <c r="H4537">
        <v>50994</v>
      </c>
      <c r="I4537">
        <v>52864</v>
      </c>
      <c r="J4537">
        <v>54116</v>
      </c>
      <c r="K4537">
        <v>56519</v>
      </c>
      <c r="L4537">
        <v>56149</v>
      </c>
      <c r="M4537">
        <v>55709</v>
      </c>
      <c r="N4537">
        <v>58955</v>
      </c>
      <c r="O4537">
        <v>60164</v>
      </c>
      <c r="P4537">
        <v>65459</v>
      </c>
    </row>
    <row r="4538" spans="1:16" x14ac:dyDescent="0.2">
      <c r="A4538" t="s">
        <v>259</v>
      </c>
      <c r="B4538" t="s">
        <v>178</v>
      </c>
      <c r="C4538" t="s">
        <v>98</v>
      </c>
      <c r="D4538">
        <v>877423</v>
      </c>
      <c r="E4538">
        <v>46364</v>
      </c>
      <c r="F4538">
        <v>48222</v>
      </c>
      <c r="G4538">
        <v>46667</v>
      </c>
      <c r="H4538">
        <v>47731</v>
      </c>
      <c r="I4538">
        <v>49197</v>
      </c>
      <c r="J4538">
        <v>50081</v>
      </c>
      <c r="K4538">
        <v>52320</v>
      </c>
      <c r="L4538">
        <v>51802</v>
      </c>
      <c r="M4538">
        <v>51230</v>
      </c>
      <c r="N4538">
        <v>54539</v>
      </c>
      <c r="O4538">
        <v>55620</v>
      </c>
      <c r="P4538">
        <v>60337</v>
      </c>
    </row>
    <row r="4539" spans="1:16" x14ac:dyDescent="0.2">
      <c r="A4539" t="s">
        <v>259</v>
      </c>
      <c r="B4539" t="s">
        <v>349</v>
      </c>
      <c r="C4539" t="s">
        <v>98</v>
      </c>
      <c r="E4539">
        <v>0</v>
      </c>
      <c r="F4539">
        <v>0</v>
      </c>
      <c r="G4539">
        <v>0</v>
      </c>
      <c r="H4539">
        <v>21</v>
      </c>
      <c r="I4539">
        <v>23</v>
      </c>
      <c r="J4539">
        <v>23</v>
      </c>
      <c r="K4539">
        <v>23</v>
      </c>
      <c r="L4539">
        <v>23</v>
      </c>
      <c r="M4539">
        <v>23</v>
      </c>
      <c r="N4539">
        <v>63</v>
      </c>
      <c r="O4539">
        <v>63</v>
      </c>
      <c r="P4539">
        <v>218</v>
      </c>
    </row>
    <row r="4540" spans="1:16" x14ac:dyDescent="0.2">
      <c r="A4540" t="s">
        <v>350</v>
      </c>
      <c r="B4540" t="s">
        <v>193</v>
      </c>
      <c r="C4540" t="s">
        <v>98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</row>
    <row r="4541" spans="1:16" x14ac:dyDescent="0.2">
      <c r="A4541" t="s">
        <v>350</v>
      </c>
      <c r="B4541" t="s">
        <v>351</v>
      </c>
      <c r="C4541" t="s">
        <v>98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</row>
    <row r="4542" spans="1:16" x14ac:dyDescent="0.2">
      <c r="A4542" t="s">
        <v>350</v>
      </c>
      <c r="B4542" t="s">
        <v>352</v>
      </c>
      <c r="C4542" t="s">
        <v>98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</row>
    <row r="4543" spans="1:16" x14ac:dyDescent="0.2">
      <c r="A4543" t="s">
        <v>350</v>
      </c>
      <c r="B4543" t="s">
        <v>195</v>
      </c>
      <c r="C4543" t="s">
        <v>98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</row>
    <row r="4544" spans="1:16" x14ac:dyDescent="0.2">
      <c r="A4544" t="s">
        <v>350</v>
      </c>
      <c r="B4544" t="s">
        <v>196</v>
      </c>
      <c r="C4544" t="s">
        <v>98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</row>
    <row r="4545" spans="1:16" x14ac:dyDescent="0.2">
      <c r="A4545" t="s">
        <v>350</v>
      </c>
      <c r="B4545" t="s">
        <v>197</v>
      </c>
      <c r="C4545" t="s">
        <v>98</v>
      </c>
      <c r="E4545">
        <v>0</v>
      </c>
      <c r="F4545">
        <v>0</v>
      </c>
      <c r="G4545">
        <v>356</v>
      </c>
      <c r="H4545">
        <v>768</v>
      </c>
      <c r="I4545">
        <v>1366</v>
      </c>
      <c r="J4545">
        <v>1366</v>
      </c>
      <c r="K4545">
        <v>1366</v>
      </c>
      <c r="L4545">
        <v>1655</v>
      </c>
      <c r="M4545">
        <v>1655</v>
      </c>
      <c r="N4545">
        <v>1655</v>
      </c>
      <c r="O4545">
        <v>1655</v>
      </c>
      <c r="P4545">
        <v>1655</v>
      </c>
    </row>
    <row r="4546" spans="1:16" x14ac:dyDescent="0.2">
      <c r="A4546" t="s">
        <v>350</v>
      </c>
      <c r="B4546" t="s">
        <v>198</v>
      </c>
      <c r="C4546" t="s">
        <v>98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</row>
    <row r="4547" spans="1:16" x14ac:dyDescent="0.2">
      <c r="A4547" t="s">
        <v>350</v>
      </c>
      <c r="B4547" t="s">
        <v>199</v>
      </c>
      <c r="C4547" t="s">
        <v>98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</row>
    <row r="4548" spans="1:16" x14ac:dyDescent="0.2">
      <c r="A4548" t="s">
        <v>350</v>
      </c>
      <c r="B4548" t="s">
        <v>200</v>
      </c>
      <c r="C4548" t="s">
        <v>98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</row>
    <row r="4549" spans="1:16" x14ac:dyDescent="0.2">
      <c r="A4549" t="s">
        <v>350</v>
      </c>
      <c r="B4549" t="s">
        <v>201</v>
      </c>
      <c r="C4549" t="s">
        <v>98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</row>
    <row r="4550" spans="1:16" x14ac:dyDescent="0.2">
      <c r="A4550" t="s">
        <v>350</v>
      </c>
      <c r="B4550" t="s">
        <v>202</v>
      </c>
      <c r="C4550" t="s">
        <v>98</v>
      </c>
      <c r="E4550">
        <v>42</v>
      </c>
      <c r="F4550">
        <v>54</v>
      </c>
      <c r="G4550">
        <v>54</v>
      </c>
      <c r="H4550">
        <v>65</v>
      </c>
      <c r="I4550">
        <v>763</v>
      </c>
      <c r="J4550">
        <v>970</v>
      </c>
      <c r="K4550">
        <v>970</v>
      </c>
      <c r="L4550">
        <v>970</v>
      </c>
      <c r="M4550">
        <v>1028</v>
      </c>
      <c r="N4550">
        <v>1028</v>
      </c>
      <c r="O4550">
        <v>1028</v>
      </c>
      <c r="P4550">
        <v>1094</v>
      </c>
    </row>
    <row r="4551" spans="1:16" x14ac:dyDescent="0.2">
      <c r="A4551" t="s">
        <v>350</v>
      </c>
      <c r="B4551" t="s">
        <v>203</v>
      </c>
      <c r="C4551" t="s">
        <v>98</v>
      </c>
      <c r="E4551">
        <v>0</v>
      </c>
      <c r="F4551">
        <v>0</v>
      </c>
      <c r="G4551">
        <v>268</v>
      </c>
      <c r="H4551">
        <v>582</v>
      </c>
      <c r="I4551">
        <v>872</v>
      </c>
      <c r="J4551">
        <v>872</v>
      </c>
      <c r="K4551">
        <v>872</v>
      </c>
      <c r="L4551">
        <v>1152</v>
      </c>
      <c r="M4551">
        <v>1367</v>
      </c>
      <c r="N4551">
        <v>1787</v>
      </c>
      <c r="O4551">
        <v>1787</v>
      </c>
      <c r="P4551">
        <v>2185</v>
      </c>
    </row>
    <row r="4552" spans="1:16" x14ac:dyDescent="0.2">
      <c r="A4552" t="s">
        <v>350</v>
      </c>
      <c r="B4552" t="s">
        <v>204</v>
      </c>
      <c r="C4552" t="s">
        <v>98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</row>
    <row r="4553" spans="1:16" x14ac:dyDescent="0.2">
      <c r="A4553" t="s">
        <v>350</v>
      </c>
      <c r="B4553" t="s">
        <v>205</v>
      </c>
      <c r="C4553" t="s">
        <v>98</v>
      </c>
      <c r="E4553">
        <v>246</v>
      </c>
      <c r="F4553">
        <v>494</v>
      </c>
      <c r="G4553">
        <v>749</v>
      </c>
      <c r="H4553">
        <v>979</v>
      </c>
      <c r="I4553">
        <v>993</v>
      </c>
      <c r="J4553">
        <v>1493</v>
      </c>
      <c r="K4553">
        <v>1587</v>
      </c>
      <c r="L4553">
        <v>1587</v>
      </c>
      <c r="M4553">
        <v>1587</v>
      </c>
      <c r="N4553">
        <v>2017</v>
      </c>
      <c r="O4553">
        <v>2269</v>
      </c>
      <c r="P4553">
        <v>3462</v>
      </c>
    </row>
    <row r="4554" spans="1:16" x14ac:dyDescent="0.2">
      <c r="A4554" t="s">
        <v>350</v>
      </c>
      <c r="B4554" t="s">
        <v>206</v>
      </c>
      <c r="C4554" t="s">
        <v>98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</row>
    <row r="4555" spans="1:16" x14ac:dyDescent="0.2">
      <c r="A4555" t="s">
        <v>350</v>
      </c>
      <c r="B4555" t="s">
        <v>207</v>
      </c>
      <c r="C4555" t="s">
        <v>98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</row>
    <row r="4556" spans="1:16" x14ac:dyDescent="0.2">
      <c r="A4556" t="s">
        <v>350</v>
      </c>
      <c r="B4556" t="s">
        <v>208</v>
      </c>
      <c r="C4556" t="s">
        <v>98</v>
      </c>
      <c r="E4556">
        <v>677</v>
      </c>
      <c r="F4556">
        <v>785</v>
      </c>
      <c r="G4556">
        <v>857</v>
      </c>
      <c r="H4556">
        <v>947</v>
      </c>
      <c r="I4556">
        <v>947</v>
      </c>
      <c r="J4556">
        <v>947</v>
      </c>
      <c r="K4556">
        <v>947</v>
      </c>
      <c r="L4556">
        <v>947</v>
      </c>
      <c r="M4556">
        <v>947</v>
      </c>
      <c r="N4556">
        <v>947</v>
      </c>
      <c r="O4556">
        <v>947</v>
      </c>
      <c r="P4556">
        <v>947</v>
      </c>
    </row>
    <row r="4557" spans="1:16" x14ac:dyDescent="0.2">
      <c r="A4557" t="s">
        <v>350</v>
      </c>
      <c r="B4557" t="s">
        <v>209</v>
      </c>
      <c r="C4557" t="s">
        <v>98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306</v>
      </c>
      <c r="K4557">
        <v>718</v>
      </c>
      <c r="L4557">
        <v>718</v>
      </c>
      <c r="M4557">
        <v>718</v>
      </c>
      <c r="N4557">
        <v>1696</v>
      </c>
      <c r="O4557">
        <v>1974</v>
      </c>
      <c r="P4557">
        <v>4126</v>
      </c>
    </row>
    <row r="4558" spans="1:16" x14ac:dyDescent="0.2">
      <c r="A4558" t="s">
        <v>350</v>
      </c>
      <c r="B4558" t="s">
        <v>210</v>
      </c>
      <c r="C4558" t="s">
        <v>98</v>
      </c>
      <c r="E4558">
        <v>0</v>
      </c>
      <c r="F4558">
        <v>0</v>
      </c>
      <c r="G4558">
        <v>0</v>
      </c>
      <c r="H4558">
        <v>480</v>
      </c>
      <c r="I4558">
        <v>480</v>
      </c>
      <c r="J4558">
        <v>593</v>
      </c>
      <c r="K4558">
        <v>593</v>
      </c>
      <c r="L4558">
        <v>593</v>
      </c>
      <c r="M4558">
        <v>593</v>
      </c>
      <c r="N4558">
        <v>593</v>
      </c>
      <c r="O4558">
        <v>593</v>
      </c>
      <c r="P4558">
        <v>593</v>
      </c>
    </row>
    <row r="4559" spans="1:16" x14ac:dyDescent="0.2">
      <c r="A4559" t="s">
        <v>350</v>
      </c>
      <c r="B4559" t="s">
        <v>211</v>
      </c>
      <c r="C4559" t="s">
        <v>98</v>
      </c>
      <c r="E4559">
        <v>0</v>
      </c>
      <c r="F4559">
        <v>0</v>
      </c>
      <c r="G4559">
        <v>0</v>
      </c>
      <c r="H4559">
        <v>92</v>
      </c>
      <c r="I4559">
        <v>92</v>
      </c>
      <c r="J4559">
        <v>92</v>
      </c>
      <c r="K4559">
        <v>92</v>
      </c>
      <c r="L4559">
        <v>92</v>
      </c>
      <c r="M4559">
        <v>92</v>
      </c>
      <c r="N4559">
        <v>92</v>
      </c>
      <c r="O4559">
        <v>92</v>
      </c>
      <c r="P4559">
        <v>92</v>
      </c>
    </row>
    <row r="4560" spans="1:16" x14ac:dyDescent="0.2">
      <c r="A4560" t="s">
        <v>350</v>
      </c>
      <c r="B4560" t="s">
        <v>212</v>
      </c>
      <c r="C4560" t="s">
        <v>98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</row>
    <row r="4561" spans="1:17" x14ac:dyDescent="0.2">
      <c r="A4561" t="s">
        <v>350</v>
      </c>
      <c r="B4561" t="s">
        <v>213</v>
      </c>
      <c r="C4561" t="s">
        <v>98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</row>
    <row r="4562" spans="1:17" x14ac:dyDescent="0.2">
      <c r="A4562" t="s">
        <v>350</v>
      </c>
      <c r="B4562" t="s">
        <v>342</v>
      </c>
      <c r="C4562" t="s">
        <v>98</v>
      </c>
      <c r="E4562">
        <v>965</v>
      </c>
      <c r="F4562">
        <v>1333</v>
      </c>
      <c r="G4562">
        <v>2283</v>
      </c>
      <c r="H4562">
        <v>3912</v>
      </c>
      <c r="I4562">
        <v>5513</v>
      </c>
      <c r="J4562">
        <v>6638</v>
      </c>
      <c r="K4562">
        <v>7145</v>
      </c>
      <c r="L4562">
        <v>7714</v>
      </c>
      <c r="M4562">
        <v>7987</v>
      </c>
      <c r="N4562">
        <v>9816</v>
      </c>
      <c r="O4562">
        <v>10346</v>
      </c>
      <c r="P4562">
        <v>14154</v>
      </c>
    </row>
    <row r="4563" spans="1:17" x14ac:dyDescent="0.2">
      <c r="A4563" t="s">
        <v>230</v>
      </c>
      <c r="B4563" t="s">
        <v>353</v>
      </c>
      <c r="C4563" t="s">
        <v>98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1</v>
      </c>
      <c r="Q4563">
        <v>10360</v>
      </c>
    </row>
    <row r="4564" spans="1:17" x14ac:dyDescent="0.2">
      <c r="A4564" t="s">
        <v>230</v>
      </c>
      <c r="B4564" t="s">
        <v>354</v>
      </c>
      <c r="C4564" t="s">
        <v>98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1</v>
      </c>
      <c r="Q4564">
        <v>11010</v>
      </c>
    </row>
    <row r="4565" spans="1:17" x14ac:dyDescent="0.2">
      <c r="A4565" t="s">
        <v>230</v>
      </c>
      <c r="B4565" t="s">
        <v>355</v>
      </c>
      <c r="C4565" t="s">
        <v>98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1</v>
      </c>
      <c r="Q4565">
        <v>2680</v>
      </c>
    </row>
    <row r="4566" spans="1:17" x14ac:dyDescent="0.2">
      <c r="A4566" t="s">
        <v>230</v>
      </c>
      <c r="B4566" t="s">
        <v>356</v>
      </c>
      <c r="C4566" t="s">
        <v>98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0.62</v>
      </c>
      <c r="L4566">
        <v>0.62</v>
      </c>
      <c r="M4566">
        <v>0.62</v>
      </c>
      <c r="N4566">
        <v>0.62</v>
      </c>
      <c r="O4566">
        <v>0.62</v>
      </c>
      <c r="P4566">
        <v>1</v>
      </c>
      <c r="Q4566">
        <v>4875</v>
      </c>
    </row>
    <row r="4567" spans="1:17" x14ac:dyDescent="0.2">
      <c r="A4567" t="s">
        <v>340</v>
      </c>
      <c r="B4567" t="s">
        <v>193</v>
      </c>
      <c r="C4567" t="s">
        <v>79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</row>
    <row r="4568" spans="1:17" x14ac:dyDescent="0.2">
      <c r="A4568" t="s">
        <v>340</v>
      </c>
      <c r="B4568" t="s">
        <v>194</v>
      </c>
      <c r="C4568" t="s">
        <v>79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</row>
    <row r="4569" spans="1:17" x14ac:dyDescent="0.2">
      <c r="A4569" t="s">
        <v>340</v>
      </c>
      <c r="B4569" t="s">
        <v>195</v>
      </c>
      <c r="C4569" t="s">
        <v>79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</row>
    <row r="4570" spans="1:17" x14ac:dyDescent="0.2">
      <c r="A4570" t="s">
        <v>340</v>
      </c>
      <c r="B4570" t="s">
        <v>196</v>
      </c>
      <c r="C4570" t="s">
        <v>79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</row>
    <row r="4571" spans="1:17" x14ac:dyDescent="0.2">
      <c r="A4571" t="s">
        <v>340</v>
      </c>
      <c r="B4571" t="s">
        <v>197</v>
      </c>
      <c r="C4571" t="s">
        <v>79</v>
      </c>
      <c r="E4571">
        <v>0</v>
      </c>
      <c r="F4571">
        <v>0</v>
      </c>
      <c r="G4571">
        <v>0.4</v>
      </c>
      <c r="H4571">
        <v>1.76</v>
      </c>
      <c r="I4571">
        <v>2.9</v>
      </c>
      <c r="J4571">
        <v>2.9</v>
      </c>
      <c r="K4571">
        <v>2.9</v>
      </c>
      <c r="L4571">
        <v>4.28</v>
      </c>
      <c r="M4571">
        <v>4.41</v>
      </c>
      <c r="N4571">
        <v>5.07</v>
      </c>
      <c r="O4571">
        <v>5.07</v>
      </c>
      <c r="P4571">
        <v>5.07</v>
      </c>
    </row>
    <row r="4572" spans="1:17" x14ac:dyDescent="0.2">
      <c r="A4572" t="s">
        <v>340</v>
      </c>
      <c r="B4572" t="s">
        <v>198</v>
      </c>
      <c r="C4572" t="s">
        <v>79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15.66</v>
      </c>
    </row>
    <row r="4573" spans="1:17" x14ac:dyDescent="0.2">
      <c r="A4573" t="s">
        <v>340</v>
      </c>
      <c r="B4573" t="s">
        <v>199</v>
      </c>
      <c r="C4573" t="s">
        <v>79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</row>
    <row r="4574" spans="1:17" x14ac:dyDescent="0.2">
      <c r="A4574" t="s">
        <v>340</v>
      </c>
      <c r="B4574" t="s">
        <v>200</v>
      </c>
      <c r="C4574" t="s">
        <v>79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</row>
    <row r="4575" spans="1:17" x14ac:dyDescent="0.2">
      <c r="A4575" t="s">
        <v>340</v>
      </c>
      <c r="B4575" t="s">
        <v>201</v>
      </c>
      <c r="C4575" t="s">
        <v>79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</row>
    <row r="4576" spans="1:17" x14ac:dyDescent="0.2">
      <c r="A4576" t="s">
        <v>340</v>
      </c>
      <c r="B4576" t="s">
        <v>202</v>
      </c>
      <c r="C4576" t="s">
        <v>79</v>
      </c>
      <c r="E4576">
        <v>0.31</v>
      </c>
      <c r="F4576">
        <v>0.4</v>
      </c>
      <c r="G4576">
        <v>0.4</v>
      </c>
      <c r="H4576">
        <v>1.1299999999999999</v>
      </c>
      <c r="I4576">
        <v>5.47</v>
      </c>
      <c r="J4576">
        <v>6.44</v>
      </c>
      <c r="K4576">
        <v>6.44</v>
      </c>
      <c r="L4576">
        <v>6.44</v>
      </c>
      <c r="M4576">
        <v>6.44</v>
      </c>
      <c r="N4576">
        <v>6.44</v>
      </c>
      <c r="O4576">
        <v>6.44</v>
      </c>
      <c r="P4576">
        <v>6.44</v>
      </c>
    </row>
    <row r="4577" spans="1:16" x14ac:dyDescent="0.2">
      <c r="A4577" t="s">
        <v>340</v>
      </c>
      <c r="B4577" t="s">
        <v>203</v>
      </c>
      <c r="C4577" t="s">
        <v>79</v>
      </c>
      <c r="E4577">
        <v>0</v>
      </c>
      <c r="F4577">
        <v>0</v>
      </c>
      <c r="G4577">
        <v>1.2</v>
      </c>
      <c r="H4577">
        <v>2.7</v>
      </c>
      <c r="I4577">
        <v>4.2</v>
      </c>
      <c r="J4577">
        <v>4.2</v>
      </c>
      <c r="K4577">
        <v>4.2</v>
      </c>
      <c r="L4577">
        <v>6.67</v>
      </c>
      <c r="M4577">
        <v>7.67</v>
      </c>
      <c r="N4577">
        <v>7.69</v>
      </c>
      <c r="O4577">
        <v>7.69</v>
      </c>
      <c r="P4577">
        <v>9.5299999999999994</v>
      </c>
    </row>
    <row r="4578" spans="1:16" x14ac:dyDescent="0.2">
      <c r="A4578" t="s">
        <v>340</v>
      </c>
      <c r="B4578" t="s">
        <v>204</v>
      </c>
      <c r="C4578" t="s">
        <v>79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3</v>
      </c>
      <c r="N4578">
        <v>3</v>
      </c>
      <c r="O4578">
        <v>3</v>
      </c>
      <c r="P4578">
        <v>3</v>
      </c>
    </row>
    <row r="4579" spans="1:16" x14ac:dyDescent="0.2">
      <c r="A4579" t="s">
        <v>340</v>
      </c>
      <c r="B4579" t="s">
        <v>205</v>
      </c>
      <c r="C4579" t="s">
        <v>79</v>
      </c>
      <c r="E4579">
        <v>3</v>
      </c>
      <c r="F4579">
        <v>6</v>
      </c>
      <c r="G4579">
        <v>9</v>
      </c>
      <c r="H4579">
        <v>13.93</v>
      </c>
      <c r="I4579">
        <v>19.09</v>
      </c>
      <c r="J4579">
        <v>27.6</v>
      </c>
      <c r="K4579">
        <v>30.82</v>
      </c>
      <c r="L4579">
        <v>30.82</v>
      </c>
      <c r="M4579">
        <v>30.82</v>
      </c>
      <c r="N4579">
        <v>64.67</v>
      </c>
      <c r="O4579">
        <v>79.290000000000006</v>
      </c>
      <c r="P4579">
        <v>99.2</v>
      </c>
    </row>
    <row r="4580" spans="1:16" x14ac:dyDescent="0.2">
      <c r="A4580" t="s">
        <v>340</v>
      </c>
      <c r="B4580" t="s">
        <v>206</v>
      </c>
      <c r="C4580" t="s">
        <v>79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</row>
    <row r="4581" spans="1:16" x14ac:dyDescent="0.2">
      <c r="A4581" t="s">
        <v>340</v>
      </c>
      <c r="B4581" t="s">
        <v>207</v>
      </c>
      <c r="C4581" t="s">
        <v>79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</row>
    <row r="4582" spans="1:16" x14ac:dyDescent="0.2">
      <c r="A4582" t="s">
        <v>340</v>
      </c>
      <c r="B4582" t="s">
        <v>208</v>
      </c>
      <c r="C4582" t="s">
        <v>79</v>
      </c>
      <c r="E4582">
        <v>4.3499999999999996</v>
      </c>
      <c r="F4582">
        <v>4.6900000000000004</v>
      </c>
      <c r="G4582">
        <v>5.96</v>
      </c>
      <c r="H4582">
        <v>5.98</v>
      </c>
      <c r="I4582">
        <v>5.98</v>
      </c>
      <c r="J4582">
        <v>5.98</v>
      </c>
      <c r="K4582">
        <v>5.98</v>
      </c>
      <c r="L4582">
        <v>5.98</v>
      </c>
      <c r="M4582">
        <v>5.98</v>
      </c>
      <c r="N4582">
        <v>5.98</v>
      </c>
      <c r="O4582">
        <v>5.98</v>
      </c>
      <c r="P4582">
        <v>5.98</v>
      </c>
    </row>
    <row r="4583" spans="1:16" x14ac:dyDescent="0.2">
      <c r="A4583" t="s">
        <v>340</v>
      </c>
      <c r="B4583" t="s">
        <v>209</v>
      </c>
      <c r="C4583" t="s">
        <v>79</v>
      </c>
      <c r="E4583">
        <v>0</v>
      </c>
      <c r="F4583">
        <v>0</v>
      </c>
      <c r="G4583">
        <v>0</v>
      </c>
      <c r="H4583">
        <v>0</v>
      </c>
      <c r="I4583">
        <v>1.52</v>
      </c>
      <c r="J4583">
        <v>5.89</v>
      </c>
      <c r="K4583">
        <v>9.3000000000000007</v>
      </c>
      <c r="L4583">
        <v>9.3000000000000007</v>
      </c>
      <c r="M4583">
        <v>9.7200000000000006</v>
      </c>
      <c r="N4583">
        <v>21.47</v>
      </c>
      <c r="O4583">
        <v>26.7</v>
      </c>
      <c r="P4583">
        <v>34.56</v>
      </c>
    </row>
    <row r="4584" spans="1:16" x14ac:dyDescent="0.2">
      <c r="A4584" t="s">
        <v>340</v>
      </c>
      <c r="B4584" t="s">
        <v>210</v>
      </c>
      <c r="C4584" t="s">
        <v>79</v>
      </c>
      <c r="E4584">
        <v>0</v>
      </c>
      <c r="F4584">
        <v>0</v>
      </c>
      <c r="G4584">
        <v>0</v>
      </c>
      <c r="H4584">
        <v>1.78</v>
      </c>
      <c r="I4584">
        <v>2.2799999999999998</v>
      </c>
      <c r="J4584">
        <v>2.78</v>
      </c>
      <c r="K4584">
        <v>2.78</v>
      </c>
      <c r="L4584">
        <v>2.78</v>
      </c>
      <c r="M4584">
        <v>2.78</v>
      </c>
      <c r="N4584">
        <v>2.78</v>
      </c>
      <c r="O4584">
        <v>2.78</v>
      </c>
      <c r="P4584">
        <v>2.78</v>
      </c>
    </row>
    <row r="4585" spans="1:16" x14ac:dyDescent="0.2">
      <c r="A4585" t="s">
        <v>340</v>
      </c>
      <c r="B4585" t="s">
        <v>211</v>
      </c>
      <c r="C4585" t="s">
        <v>79</v>
      </c>
      <c r="E4585">
        <v>0</v>
      </c>
      <c r="F4585">
        <v>0</v>
      </c>
      <c r="G4585">
        <v>0</v>
      </c>
      <c r="H4585">
        <v>0.5</v>
      </c>
      <c r="I4585">
        <v>0.5</v>
      </c>
      <c r="J4585">
        <v>0.5</v>
      </c>
      <c r="K4585">
        <v>0.5</v>
      </c>
      <c r="L4585">
        <v>0.5</v>
      </c>
      <c r="M4585">
        <v>0.5</v>
      </c>
      <c r="N4585">
        <v>0.9</v>
      </c>
      <c r="O4585">
        <v>0.9</v>
      </c>
      <c r="P4585">
        <v>0.9</v>
      </c>
    </row>
    <row r="4586" spans="1:16" x14ac:dyDescent="0.2">
      <c r="A4586" t="s">
        <v>340</v>
      </c>
      <c r="B4586" t="s">
        <v>212</v>
      </c>
      <c r="C4586" t="s">
        <v>79</v>
      </c>
      <c r="E4586">
        <v>0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</row>
    <row r="4587" spans="1:16" x14ac:dyDescent="0.2">
      <c r="A4587" t="s">
        <v>340</v>
      </c>
      <c r="B4587" t="s">
        <v>213</v>
      </c>
      <c r="C4587" t="s">
        <v>79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</row>
    <row r="4588" spans="1:16" x14ac:dyDescent="0.2">
      <c r="A4588" t="s">
        <v>340</v>
      </c>
      <c r="B4588" t="s">
        <v>218</v>
      </c>
      <c r="C4588" t="s">
        <v>79</v>
      </c>
      <c r="E4588"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-0.27</v>
      </c>
      <c r="O4588">
        <v>-1.21</v>
      </c>
      <c r="P4588">
        <v>-13.88</v>
      </c>
    </row>
    <row r="4589" spans="1:16" x14ac:dyDescent="0.2">
      <c r="A4589" t="s">
        <v>340</v>
      </c>
      <c r="B4589" t="s">
        <v>342</v>
      </c>
      <c r="C4589" t="s">
        <v>79</v>
      </c>
      <c r="E4589">
        <v>7.67</v>
      </c>
      <c r="F4589">
        <v>11.09</v>
      </c>
      <c r="G4589">
        <v>16.96</v>
      </c>
      <c r="H4589">
        <v>27.79</v>
      </c>
      <c r="I4589">
        <v>41.95</v>
      </c>
      <c r="J4589">
        <v>56.3</v>
      </c>
      <c r="K4589">
        <v>62.92</v>
      </c>
      <c r="L4589">
        <v>66.78</v>
      </c>
      <c r="M4589">
        <v>71.319999999999993</v>
      </c>
      <c r="N4589">
        <v>117.72</v>
      </c>
      <c r="O4589">
        <v>136.66</v>
      </c>
      <c r="P4589">
        <v>169.25</v>
      </c>
    </row>
    <row r="4590" spans="1:16" x14ac:dyDescent="0.2">
      <c r="A4590" t="s">
        <v>266</v>
      </c>
      <c r="B4590" t="s">
        <v>267</v>
      </c>
      <c r="C4590" t="s">
        <v>79</v>
      </c>
      <c r="E4590">
        <v>203.09</v>
      </c>
      <c r="F4590">
        <v>205.78</v>
      </c>
      <c r="G4590">
        <v>209.3</v>
      </c>
      <c r="H4590">
        <v>218.94</v>
      </c>
      <c r="I4590">
        <v>231.68</v>
      </c>
      <c r="J4590">
        <v>246.61</v>
      </c>
      <c r="K4590">
        <v>254.82</v>
      </c>
      <c r="L4590">
        <v>262.92</v>
      </c>
      <c r="M4590">
        <v>271.18</v>
      </c>
      <c r="N4590">
        <v>301.23</v>
      </c>
      <c r="O4590">
        <v>309.32</v>
      </c>
      <c r="P4590">
        <v>334.9</v>
      </c>
    </row>
    <row r="4591" spans="1:16" x14ac:dyDescent="0.2">
      <c r="A4591" t="s">
        <v>270</v>
      </c>
      <c r="B4591" t="s">
        <v>193</v>
      </c>
      <c r="C4591" t="s">
        <v>79</v>
      </c>
      <c r="E4591">
        <v>2.97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</row>
    <row r="4592" spans="1:16" x14ac:dyDescent="0.2">
      <c r="A4592" t="s">
        <v>270</v>
      </c>
      <c r="B4592" t="s">
        <v>194</v>
      </c>
      <c r="C4592" t="s">
        <v>79</v>
      </c>
      <c r="E4592">
        <v>52.91</v>
      </c>
      <c r="F4592">
        <v>62.5</v>
      </c>
      <c r="G4592">
        <v>53.66</v>
      </c>
      <c r="H4592">
        <v>40.25</v>
      </c>
      <c r="I4592">
        <v>22.53</v>
      </c>
      <c r="J4592">
        <v>19.079999999999998</v>
      </c>
      <c r="K4592">
        <v>15.45</v>
      </c>
      <c r="L4592">
        <v>12.41</v>
      </c>
      <c r="M4592">
        <v>9.4499999999999993</v>
      </c>
      <c r="N4592">
        <v>2.72</v>
      </c>
      <c r="O4592">
        <v>1.89</v>
      </c>
      <c r="P4592">
        <v>0</v>
      </c>
    </row>
    <row r="4593" spans="1:16" x14ac:dyDescent="0.2">
      <c r="A4593" t="s">
        <v>270</v>
      </c>
      <c r="B4593" t="s">
        <v>195</v>
      </c>
      <c r="C4593" t="s">
        <v>79</v>
      </c>
      <c r="E4593">
        <v>11.48</v>
      </c>
      <c r="F4593">
        <v>12.83</v>
      </c>
      <c r="G4593">
        <v>12.35</v>
      </c>
      <c r="H4593">
        <v>12.5</v>
      </c>
      <c r="I4593">
        <v>12.19</v>
      </c>
      <c r="J4593">
        <v>9.5299999999999994</v>
      </c>
      <c r="K4593">
        <v>7.86</v>
      </c>
      <c r="L4593">
        <v>6.61</v>
      </c>
      <c r="M4593">
        <v>5.16</v>
      </c>
      <c r="N4593">
        <v>0.92</v>
      </c>
      <c r="O4593">
        <v>0</v>
      </c>
      <c r="P4593">
        <v>0</v>
      </c>
    </row>
    <row r="4594" spans="1:16" x14ac:dyDescent="0.2">
      <c r="A4594" t="s">
        <v>270</v>
      </c>
      <c r="B4594" t="s">
        <v>196</v>
      </c>
      <c r="C4594" t="s">
        <v>79</v>
      </c>
      <c r="E4594">
        <v>23.6</v>
      </c>
      <c r="F4594">
        <v>5.09</v>
      </c>
      <c r="G4594">
        <v>5.09</v>
      </c>
      <c r="H4594">
        <v>5.1100000000000003</v>
      </c>
      <c r="I4594">
        <v>5.09</v>
      </c>
      <c r="J4594">
        <v>5.1100000000000003</v>
      </c>
      <c r="K4594">
        <v>5.09</v>
      </c>
      <c r="L4594">
        <v>5.09</v>
      </c>
      <c r="M4594">
        <v>5.09</v>
      </c>
      <c r="N4594">
        <v>5.09</v>
      </c>
      <c r="O4594">
        <v>5.1100000000000003</v>
      </c>
      <c r="P4594">
        <v>5.09</v>
      </c>
    </row>
    <row r="4595" spans="1:16" x14ac:dyDescent="0.2">
      <c r="A4595" t="s">
        <v>270</v>
      </c>
      <c r="B4595" t="s">
        <v>197</v>
      </c>
      <c r="C4595" t="s">
        <v>79</v>
      </c>
      <c r="E4595">
        <v>11.3</v>
      </c>
      <c r="F4595">
        <v>11.26</v>
      </c>
      <c r="G4595">
        <v>14.37</v>
      </c>
      <c r="H4595">
        <v>24.98</v>
      </c>
      <c r="I4595">
        <v>32.770000000000003</v>
      </c>
      <c r="J4595">
        <v>32.24</v>
      </c>
      <c r="K4595">
        <v>32.450000000000003</v>
      </c>
      <c r="L4595">
        <v>42.13</v>
      </c>
      <c r="M4595">
        <v>42.82</v>
      </c>
      <c r="N4595">
        <v>44.04</v>
      </c>
      <c r="O4595">
        <v>43.14</v>
      </c>
      <c r="P4595">
        <v>42.87</v>
      </c>
    </row>
    <row r="4596" spans="1:16" x14ac:dyDescent="0.2">
      <c r="A4596" t="s">
        <v>270</v>
      </c>
      <c r="B4596" t="s">
        <v>198</v>
      </c>
      <c r="C4596" t="s">
        <v>79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8.7200000000000006</v>
      </c>
    </row>
    <row r="4597" spans="1:16" x14ac:dyDescent="0.2">
      <c r="A4597" t="s">
        <v>270</v>
      </c>
      <c r="B4597" t="s">
        <v>199</v>
      </c>
      <c r="C4597" t="s">
        <v>79</v>
      </c>
      <c r="E4597">
        <v>2.4900000000000002</v>
      </c>
      <c r="F4597">
        <v>3.37</v>
      </c>
      <c r="G4597">
        <v>2.48</v>
      </c>
      <c r="H4597">
        <v>2.4900000000000002</v>
      </c>
      <c r="I4597">
        <v>2.4700000000000002</v>
      </c>
      <c r="J4597">
        <v>2.48</v>
      </c>
      <c r="K4597">
        <v>2.4700000000000002</v>
      </c>
      <c r="L4597">
        <v>2.4700000000000002</v>
      </c>
      <c r="M4597">
        <v>2.4700000000000002</v>
      </c>
      <c r="N4597">
        <v>2.23</v>
      </c>
      <c r="O4597">
        <v>2.2400000000000002</v>
      </c>
      <c r="P4597">
        <v>2.27</v>
      </c>
    </row>
    <row r="4598" spans="1:16" x14ac:dyDescent="0.2">
      <c r="A4598" t="s">
        <v>270</v>
      </c>
      <c r="B4598" t="s">
        <v>200</v>
      </c>
      <c r="C4598" t="s">
        <v>79</v>
      </c>
      <c r="E4598">
        <v>0.9</v>
      </c>
      <c r="F4598">
        <v>1.71</v>
      </c>
      <c r="G4598">
        <v>0.89</v>
      </c>
      <c r="H4598">
        <v>0.9</v>
      </c>
      <c r="I4598">
        <v>1.41</v>
      </c>
      <c r="J4598">
        <v>1.36</v>
      </c>
      <c r="K4598">
        <v>1.22</v>
      </c>
      <c r="L4598">
        <v>0.89</v>
      </c>
      <c r="M4598">
        <v>0.86</v>
      </c>
      <c r="N4598">
        <v>0.86</v>
      </c>
      <c r="O4598">
        <v>0.86</v>
      </c>
      <c r="P4598">
        <v>0.89</v>
      </c>
    </row>
    <row r="4599" spans="1:16" x14ac:dyDescent="0.2">
      <c r="A4599" t="s">
        <v>270</v>
      </c>
      <c r="B4599" t="s">
        <v>201</v>
      </c>
      <c r="C4599" t="s">
        <v>79</v>
      </c>
      <c r="E4599">
        <v>27.19</v>
      </c>
      <c r="F4599">
        <v>27.11</v>
      </c>
      <c r="G4599">
        <v>27.11</v>
      </c>
      <c r="H4599">
        <v>27.19</v>
      </c>
      <c r="I4599">
        <v>27.11</v>
      </c>
      <c r="J4599">
        <v>27.19</v>
      </c>
      <c r="K4599">
        <v>27.11</v>
      </c>
      <c r="L4599">
        <v>27.11</v>
      </c>
      <c r="M4599">
        <v>27.11</v>
      </c>
      <c r="N4599">
        <v>27.11</v>
      </c>
      <c r="O4599">
        <v>27.19</v>
      </c>
      <c r="P4599">
        <v>27.11</v>
      </c>
    </row>
    <row r="4600" spans="1:16" x14ac:dyDescent="0.2">
      <c r="A4600" t="s">
        <v>270</v>
      </c>
      <c r="B4600" t="s">
        <v>202</v>
      </c>
      <c r="C4600" t="s">
        <v>79</v>
      </c>
      <c r="E4600">
        <v>22.27</v>
      </c>
      <c r="F4600">
        <v>22.62</v>
      </c>
      <c r="G4600">
        <v>22.11</v>
      </c>
      <c r="H4600">
        <v>24.05</v>
      </c>
      <c r="I4600">
        <v>32.42</v>
      </c>
      <c r="J4600">
        <v>34.36</v>
      </c>
      <c r="K4600">
        <v>35.06</v>
      </c>
      <c r="L4600">
        <v>34.630000000000003</v>
      </c>
      <c r="M4600">
        <v>34.57</v>
      </c>
      <c r="N4600">
        <v>33.21</v>
      </c>
      <c r="O4600">
        <v>32.71</v>
      </c>
      <c r="P4600">
        <v>32.21</v>
      </c>
    </row>
    <row r="4601" spans="1:16" x14ac:dyDescent="0.2">
      <c r="A4601" t="s">
        <v>270</v>
      </c>
      <c r="B4601" t="s">
        <v>203</v>
      </c>
      <c r="C4601" t="s">
        <v>79</v>
      </c>
      <c r="E4601">
        <v>0</v>
      </c>
      <c r="F4601">
        <v>0</v>
      </c>
      <c r="G4601">
        <v>4.63</v>
      </c>
      <c r="H4601">
        <v>10.83</v>
      </c>
      <c r="I4601">
        <v>16.649999999999999</v>
      </c>
      <c r="J4601">
        <v>16.29</v>
      </c>
      <c r="K4601">
        <v>16.440000000000001</v>
      </c>
      <c r="L4601">
        <v>25.57</v>
      </c>
      <c r="M4601">
        <v>29.51</v>
      </c>
      <c r="N4601">
        <v>27.88</v>
      </c>
      <c r="O4601">
        <v>27.03</v>
      </c>
      <c r="P4601">
        <v>33.549999999999997</v>
      </c>
    </row>
    <row r="4602" spans="1:16" x14ac:dyDescent="0.2">
      <c r="A4602" t="s">
        <v>270</v>
      </c>
      <c r="B4602" t="s">
        <v>204</v>
      </c>
      <c r="C4602" t="s">
        <v>79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10.68</v>
      </c>
      <c r="N4602">
        <v>9.6300000000000008</v>
      </c>
      <c r="O4602">
        <v>9.39</v>
      </c>
      <c r="P4602">
        <v>9.0299999999999994</v>
      </c>
    </row>
    <row r="4603" spans="1:16" x14ac:dyDescent="0.2">
      <c r="A4603" t="s">
        <v>270</v>
      </c>
      <c r="B4603" t="s">
        <v>205</v>
      </c>
      <c r="C4603" t="s">
        <v>79</v>
      </c>
      <c r="E4603">
        <v>60.03</v>
      </c>
      <c r="F4603">
        <v>68.87</v>
      </c>
      <c r="G4603">
        <v>76.08</v>
      </c>
      <c r="H4603">
        <v>89.18</v>
      </c>
      <c r="I4603">
        <v>100.42</v>
      </c>
      <c r="J4603">
        <v>123.16</v>
      </c>
      <c r="K4603">
        <v>131.80000000000001</v>
      </c>
      <c r="L4603">
        <v>126.71</v>
      </c>
      <c r="M4603">
        <v>123.33</v>
      </c>
      <c r="N4603">
        <v>178.01</v>
      </c>
      <c r="O4603">
        <v>197.71</v>
      </c>
      <c r="P4603">
        <v>237.93</v>
      </c>
    </row>
    <row r="4604" spans="1:16" x14ac:dyDescent="0.2">
      <c r="A4604" t="s">
        <v>270</v>
      </c>
      <c r="B4604" t="s">
        <v>206</v>
      </c>
      <c r="C4604" t="s">
        <v>79</v>
      </c>
      <c r="E4604">
        <v>29.54</v>
      </c>
      <c r="F4604">
        <v>31.54</v>
      </c>
      <c r="G4604">
        <v>33.71</v>
      </c>
      <c r="H4604">
        <v>38.340000000000003</v>
      </c>
      <c r="I4604">
        <v>42.89</v>
      </c>
      <c r="J4604">
        <v>47.7</v>
      </c>
      <c r="K4604">
        <v>49.88</v>
      </c>
      <c r="L4604">
        <v>52.14</v>
      </c>
      <c r="M4604">
        <v>54.36</v>
      </c>
      <c r="N4604">
        <v>63.11</v>
      </c>
      <c r="O4604">
        <v>65.56</v>
      </c>
      <c r="P4604">
        <v>76.78</v>
      </c>
    </row>
    <row r="4605" spans="1:16" x14ac:dyDescent="0.2">
      <c r="A4605" t="s">
        <v>270</v>
      </c>
      <c r="B4605" t="s">
        <v>343</v>
      </c>
      <c r="C4605" t="s">
        <v>79</v>
      </c>
      <c r="E4605">
        <v>-2.64</v>
      </c>
      <c r="F4605">
        <v>-2.94</v>
      </c>
      <c r="G4605">
        <v>-3.33</v>
      </c>
      <c r="H4605">
        <v>-3.47</v>
      </c>
      <c r="I4605">
        <v>-4.16</v>
      </c>
      <c r="J4605">
        <v>-6.11</v>
      </c>
      <c r="K4605">
        <v>-7.63</v>
      </c>
      <c r="L4605">
        <v>-7.56</v>
      </c>
      <c r="M4605">
        <v>-7.54</v>
      </c>
      <c r="N4605">
        <v>-12.19</v>
      </c>
      <c r="O4605">
        <v>-14.06</v>
      </c>
      <c r="P4605">
        <v>-17.52</v>
      </c>
    </row>
    <row r="4606" spans="1:16" x14ac:dyDescent="0.2">
      <c r="A4606" t="s">
        <v>270</v>
      </c>
      <c r="B4606" t="s">
        <v>210</v>
      </c>
      <c r="C4606" t="s">
        <v>79</v>
      </c>
      <c r="E4606">
        <v>-0.47</v>
      </c>
      <c r="F4606">
        <v>-0.59</v>
      </c>
      <c r="G4606">
        <v>-0.84</v>
      </c>
      <c r="H4606">
        <v>-2.35</v>
      </c>
      <c r="I4606">
        <v>-2.94</v>
      </c>
      <c r="J4606">
        <v>-3.39</v>
      </c>
      <c r="K4606">
        <v>-3.1</v>
      </c>
      <c r="L4606">
        <v>-3.18</v>
      </c>
      <c r="M4606">
        <v>-2.89</v>
      </c>
      <c r="N4606">
        <v>-2.79</v>
      </c>
      <c r="O4606">
        <v>-2.71</v>
      </c>
      <c r="P4606">
        <v>-2.58</v>
      </c>
    </row>
    <row r="4607" spans="1:16" x14ac:dyDescent="0.2">
      <c r="A4607" t="s">
        <v>270</v>
      </c>
      <c r="B4607" t="s">
        <v>211</v>
      </c>
      <c r="C4607" t="s">
        <v>79</v>
      </c>
      <c r="E4607">
        <v>0</v>
      </c>
      <c r="F4607">
        <v>0</v>
      </c>
      <c r="G4607">
        <v>0</v>
      </c>
      <c r="H4607">
        <v>-0.45</v>
      </c>
      <c r="I4607">
        <v>-0.54</v>
      </c>
      <c r="J4607">
        <v>-0.55000000000000004</v>
      </c>
      <c r="K4607">
        <v>-0.51</v>
      </c>
      <c r="L4607">
        <v>-0.46</v>
      </c>
      <c r="M4607">
        <v>-0.45</v>
      </c>
      <c r="N4607">
        <v>-0.83</v>
      </c>
      <c r="O4607">
        <v>-0.78</v>
      </c>
      <c r="P4607">
        <v>-0.76</v>
      </c>
    </row>
    <row r="4608" spans="1:16" x14ac:dyDescent="0.2">
      <c r="A4608" t="s">
        <v>270</v>
      </c>
      <c r="B4608" t="s">
        <v>212</v>
      </c>
      <c r="C4608" t="s">
        <v>79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</row>
    <row r="4609" spans="1:16" x14ac:dyDescent="0.2">
      <c r="A4609" t="s">
        <v>270</v>
      </c>
      <c r="B4609" t="s">
        <v>213</v>
      </c>
      <c r="C4609" t="s">
        <v>79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</row>
    <row r="4610" spans="1:16" x14ac:dyDescent="0.2">
      <c r="A4610" t="s">
        <v>270</v>
      </c>
      <c r="B4610" t="s">
        <v>344</v>
      </c>
      <c r="C4610" t="s">
        <v>79</v>
      </c>
      <c r="E4610">
        <v>12.09</v>
      </c>
      <c r="F4610">
        <v>13.22</v>
      </c>
      <c r="G4610">
        <v>17.260000000000002</v>
      </c>
      <c r="H4610">
        <v>13.42</v>
      </c>
      <c r="I4610">
        <v>13.97</v>
      </c>
      <c r="J4610">
        <v>16.059999999999999</v>
      </c>
      <c r="K4610">
        <v>19.18</v>
      </c>
      <c r="L4610">
        <v>21.35</v>
      </c>
      <c r="M4610">
        <v>23.63</v>
      </c>
      <c r="N4610">
        <v>23.03</v>
      </c>
      <c r="O4610">
        <v>21.98</v>
      </c>
      <c r="P4610">
        <v>0</v>
      </c>
    </row>
    <row r="4611" spans="1:16" x14ac:dyDescent="0.2">
      <c r="A4611" t="s">
        <v>270</v>
      </c>
      <c r="B4611" t="s">
        <v>345</v>
      </c>
      <c r="C4611" t="s">
        <v>79</v>
      </c>
      <c r="E4611">
        <v>-2.88</v>
      </c>
      <c r="F4611">
        <v>-1.52</v>
      </c>
      <c r="G4611">
        <v>-4.54</v>
      </c>
      <c r="H4611">
        <v>-6.19</v>
      </c>
      <c r="I4611">
        <v>-7.84</v>
      </c>
      <c r="J4611">
        <v>-8.34</v>
      </c>
      <c r="K4611">
        <v>-6.26</v>
      </c>
      <c r="L4611">
        <v>-8.3800000000000008</v>
      </c>
      <c r="M4611">
        <v>-9.4600000000000009</v>
      </c>
      <c r="N4611">
        <v>-13.57</v>
      </c>
      <c r="O4611">
        <v>-16.66</v>
      </c>
      <c r="P4611">
        <v>-17.02</v>
      </c>
    </row>
    <row r="4612" spans="1:16" x14ac:dyDescent="0.2">
      <c r="A4612" t="s">
        <v>270</v>
      </c>
      <c r="B4612" t="s">
        <v>272</v>
      </c>
      <c r="C4612" t="s">
        <v>79</v>
      </c>
      <c r="E4612">
        <v>0.24</v>
      </c>
      <c r="F4612">
        <v>0.27</v>
      </c>
      <c r="G4612">
        <v>2.4900000000000002</v>
      </c>
      <c r="H4612">
        <v>4.38</v>
      </c>
      <c r="I4612">
        <v>10.58</v>
      </c>
      <c r="J4612">
        <v>15.09</v>
      </c>
      <c r="K4612">
        <v>14.63</v>
      </c>
      <c r="L4612">
        <v>21.04</v>
      </c>
      <c r="M4612">
        <v>26.33</v>
      </c>
      <c r="N4612">
        <v>74.430000000000007</v>
      </c>
      <c r="O4612">
        <v>99.09</v>
      </c>
      <c r="P4612">
        <v>115.72</v>
      </c>
    </row>
    <row r="4613" spans="1:16" x14ac:dyDescent="0.2">
      <c r="A4613" t="s">
        <v>270</v>
      </c>
      <c r="B4613" t="s">
        <v>346</v>
      </c>
      <c r="C4613" t="s">
        <v>79</v>
      </c>
      <c r="E4613">
        <v>9.2100000000000009</v>
      </c>
      <c r="F4613">
        <v>11.7</v>
      </c>
      <c r="G4613">
        <v>12.72</v>
      </c>
      <c r="H4613">
        <v>7.23</v>
      </c>
      <c r="I4613">
        <v>6.13</v>
      </c>
      <c r="J4613">
        <v>7.72</v>
      </c>
      <c r="K4613">
        <v>12.92</v>
      </c>
      <c r="L4613">
        <v>12.97</v>
      </c>
      <c r="M4613">
        <v>14.17</v>
      </c>
      <c r="N4613">
        <v>9.4600000000000009</v>
      </c>
      <c r="O4613">
        <v>5.32</v>
      </c>
      <c r="P4613">
        <v>-17.02</v>
      </c>
    </row>
    <row r="4614" spans="1:16" x14ac:dyDescent="0.2">
      <c r="A4614" t="s">
        <v>270</v>
      </c>
      <c r="B4614" t="s">
        <v>347</v>
      </c>
      <c r="C4614" t="s">
        <v>79</v>
      </c>
      <c r="E4614">
        <v>253.66</v>
      </c>
      <c r="F4614">
        <v>256.60000000000002</v>
      </c>
      <c r="G4614">
        <v>265.58999999999997</v>
      </c>
      <c r="H4614">
        <v>282.95</v>
      </c>
      <c r="I4614">
        <v>302.27999999999997</v>
      </c>
      <c r="J4614">
        <v>324.5</v>
      </c>
      <c r="K4614">
        <v>332.76</v>
      </c>
      <c r="L4614">
        <v>345.92</v>
      </c>
      <c r="M4614">
        <v>358.16</v>
      </c>
      <c r="N4614">
        <v>402.03</v>
      </c>
      <c r="O4614">
        <v>417.25</v>
      </c>
      <c r="P4614">
        <v>455.59</v>
      </c>
    </row>
    <row r="4615" spans="1:16" x14ac:dyDescent="0.2">
      <c r="A4615" t="s">
        <v>272</v>
      </c>
      <c r="B4615" t="s">
        <v>202</v>
      </c>
      <c r="C4615" t="s">
        <v>79</v>
      </c>
      <c r="E4615">
        <v>0.04</v>
      </c>
      <c r="F4615">
        <v>0.05</v>
      </c>
      <c r="G4615">
        <v>0.55000000000000004</v>
      </c>
      <c r="H4615">
        <v>0.69</v>
      </c>
      <c r="I4615">
        <v>2.29</v>
      </c>
      <c r="J4615">
        <v>3.02</v>
      </c>
      <c r="K4615">
        <v>2.2200000000000002</v>
      </c>
      <c r="L4615">
        <v>2.65</v>
      </c>
      <c r="M4615">
        <v>2.71</v>
      </c>
      <c r="N4615">
        <v>4.0599999999999996</v>
      </c>
      <c r="O4615">
        <v>4.67</v>
      </c>
      <c r="P4615">
        <v>5.07</v>
      </c>
    </row>
    <row r="4616" spans="1:16" x14ac:dyDescent="0.2">
      <c r="A4616" t="s">
        <v>272</v>
      </c>
      <c r="B4616" t="s">
        <v>203</v>
      </c>
      <c r="C4616" t="s">
        <v>79</v>
      </c>
      <c r="E4616">
        <v>0</v>
      </c>
      <c r="F4616">
        <v>0</v>
      </c>
      <c r="G4616">
        <v>0.24</v>
      </c>
      <c r="H4616">
        <v>0.56000000000000005</v>
      </c>
      <c r="I4616">
        <v>1.2</v>
      </c>
      <c r="J4616">
        <v>1.61</v>
      </c>
      <c r="K4616">
        <v>1.41</v>
      </c>
      <c r="L4616">
        <v>2.31</v>
      </c>
      <c r="M4616">
        <v>2.7</v>
      </c>
      <c r="N4616">
        <v>4.41</v>
      </c>
      <c r="O4616">
        <v>5.36</v>
      </c>
      <c r="P4616">
        <v>6.71</v>
      </c>
    </row>
    <row r="4617" spans="1:16" x14ac:dyDescent="0.2">
      <c r="A4617" t="s">
        <v>272</v>
      </c>
      <c r="B4617" t="s">
        <v>204</v>
      </c>
      <c r="C4617" t="s">
        <v>79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1.46</v>
      </c>
      <c r="N4617">
        <v>2.5</v>
      </c>
      <c r="O4617">
        <v>2.78</v>
      </c>
      <c r="P4617">
        <v>3.1</v>
      </c>
    </row>
    <row r="4618" spans="1:16" x14ac:dyDescent="0.2">
      <c r="A4618" t="s">
        <v>272</v>
      </c>
      <c r="B4618" t="s">
        <v>205</v>
      </c>
      <c r="C4618" t="s">
        <v>79</v>
      </c>
      <c r="E4618">
        <v>0.19</v>
      </c>
      <c r="F4618">
        <v>0.23</v>
      </c>
      <c r="G4618">
        <v>1.7</v>
      </c>
      <c r="H4618">
        <v>3.13</v>
      </c>
      <c r="I4618">
        <v>7.1</v>
      </c>
      <c r="J4618">
        <v>10.47</v>
      </c>
      <c r="K4618">
        <v>11</v>
      </c>
      <c r="L4618">
        <v>16.09</v>
      </c>
      <c r="M4618">
        <v>19.46</v>
      </c>
      <c r="N4618">
        <v>63.46</v>
      </c>
      <c r="O4618">
        <v>86.29</v>
      </c>
      <c r="P4618">
        <v>100.83</v>
      </c>
    </row>
    <row r="4619" spans="1:16" x14ac:dyDescent="0.2">
      <c r="A4619" t="s">
        <v>259</v>
      </c>
      <c r="B4619" t="s">
        <v>348</v>
      </c>
      <c r="C4619" t="s">
        <v>79</v>
      </c>
      <c r="E4619">
        <v>0.91</v>
      </c>
      <c r="F4619">
        <v>0.86</v>
      </c>
      <c r="G4619">
        <v>1.21</v>
      </c>
      <c r="H4619">
        <v>1.49</v>
      </c>
      <c r="I4619">
        <v>1.35</v>
      </c>
      <c r="J4619">
        <v>0.94</v>
      </c>
      <c r="K4619">
        <v>0.57999999999999996</v>
      </c>
      <c r="L4619">
        <v>0.56000000000000005</v>
      </c>
      <c r="M4619">
        <v>1.26</v>
      </c>
      <c r="N4619">
        <v>1.1499999999999999</v>
      </c>
      <c r="O4619">
        <v>1.17</v>
      </c>
      <c r="P4619">
        <v>4.9800000000000004</v>
      </c>
    </row>
    <row r="4620" spans="1:16" x14ac:dyDescent="0.2">
      <c r="A4620" t="s">
        <v>259</v>
      </c>
      <c r="B4620" t="s">
        <v>261</v>
      </c>
      <c r="C4620" t="s">
        <v>79</v>
      </c>
      <c r="D4620">
        <v>1020117</v>
      </c>
      <c r="E4620">
        <v>48803</v>
      </c>
      <c r="F4620">
        <v>51915</v>
      </c>
      <c r="G4620">
        <v>49171</v>
      </c>
      <c r="H4620">
        <v>50840</v>
      </c>
      <c r="I4620">
        <v>53519</v>
      </c>
      <c r="J4620">
        <v>55652</v>
      </c>
      <c r="K4620">
        <v>58060</v>
      </c>
      <c r="L4620">
        <v>58482</v>
      </c>
      <c r="M4620">
        <v>58004</v>
      </c>
      <c r="N4620">
        <v>62966</v>
      </c>
      <c r="O4620">
        <v>64951</v>
      </c>
      <c r="P4620">
        <v>76870</v>
      </c>
    </row>
    <row r="4621" spans="1:16" x14ac:dyDescent="0.2">
      <c r="A4621" t="s">
        <v>259</v>
      </c>
      <c r="B4621" t="s">
        <v>178</v>
      </c>
      <c r="C4621" t="s">
        <v>79</v>
      </c>
      <c r="D4621">
        <v>956573</v>
      </c>
      <c r="E4621">
        <v>46584</v>
      </c>
      <c r="F4621">
        <v>49640</v>
      </c>
      <c r="G4621">
        <v>46766</v>
      </c>
      <c r="H4621">
        <v>48013</v>
      </c>
      <c r="I4621">
        <v>50279</v>
      </c>
      <c r="J4621">
        <v>52021</v>
      </c>
      <c r="K4621">
        <v>54261</v>
      </c>
      <c r="L4621">
        <v>54537</v>
      </c>
      <c r="M4621">
        <v>53933</v>
      </c>
      <c r="N4621">
        <v>58705</v>
      </c>
      <c r="O4621">
        <v>60560</v>
      </c>
      <c r="P4621">
        <v>71840</v>
      </c>
    </row>
    <row r="4622" spans="1:16" x14ac:dyDescent="0.2">
      <c r="A4622" t="s">
        <v>259</v>
      </c>
      <c r="B4622" t="s">
        <v>349</v>
      </c>
      <c r="C4622" t="s">
        <v>79</v>
      </c>
      <c r="E4622">
        <v>0</v>
      </c>
      <c r="F4622">
        <v>0</v>
      </c>
      <c r="G4622">
        <v>0</v>
      </c>
      <c r="H4622">
        <v>21</v>
      </c>
      <c r="I4622">
        <v>23</v>
      </c>
      <c r="J4622">
        <v>30</v>
      </c>
      <c r="K4622">
        <v>30</v>
      </c>
      <c r="L4622">
        <v>77</v>
      </c>
      <c r="M4622">
        <v>101</v>
      </c>
      <c r="N4622">
        <v>261</v>
      </c>
      <c r="O4622">
        <v>343</v>
      </c>
      <c r="P4622">
        <v>739</v>
      </c>
    </row>
    <row r="4623" spans="1:16" x14ac:dyDescent="0.2">
      <c r="A4623" t="s">
        <v>350</v>
      </c>
      <c r="B4623" t="s">
        <v>193</v>
      </c>
      <c r="C4623" t="s">
        <v>79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</row>
    <row r="4624" spans="1:16" x14ac:dyDescent="0.2">
      <c r="A4624" t="s">
        <v>350</v>
      </c>
      <c r="B4624" t="s">
        <v>351</v>
      </c>
      <c r="C4624" t="s">
        <v>79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 x14ac:dyDescent="0.2">
      <c r="A4625" t="s">
        <v>350</v>
      </c>
      <c r="B4625" t="s">
        <v>352</v>
      </c>
      <c r="C4625" t="s">
        <v>79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</row>
    <row r="4626" spans="1:16" x14ac:dyDescent="0.2">
      <c r="A4626" t="s">
        <v>350</v>
      </c>
      <c r="B4626" t="s">
        <v>195</v>
      </c>
      <c r="C4626" t="s">
        <v>79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</row>
    <row r="4627" spans="1:16" x14ac:dyDescent="0.2">
      <c r="A4627" t="s">
        <v>350</v>
      </c>
      <c r="B4627" t="s">
        <v>196</v>
      </c>
      <c r="C4627" t="s">
        <v>79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 x14ac:dyDescent="0.2">
      <c r="A4628" t="s">
        <v>350</v>
      </c>
      <c r="B4628" t="s">
        <v>197</v>
      </c>
      <c r="C4628" t="s">
        <v>79</v>
      </c>
      <c r="E4628">
        <v>0</v>
      </c>
      <c r="F4628">
        <v>0</v>
      </c>
      <c r="G4628">
        <v>212</v>
      </c>
      <c r="H4628">
        <v>933</v>
      </c>
      <c r="I4628">
        <v>1531</v>
      </c>
      <c r="J4628">
        <v>1531</v>
      </c>
      <c r="K4628">
        <v>1531</v>
      </c>
      <c r="L4628">
        <v>2220</v>
      </c>
      <c r="M4628">
        <v>2286</v>
      </c>
      <c r="N4628">
        <v>2607</v>
      </c>
      <c r="O4628">
        <v>2607</v>
      </c>
      <c r="P4628">
        <v>2607</v>
      </c>
    </row>
    <row r="4629" spans="1:16" x14ac:dyDescent="0.2">
      <c r="A4629" t="s">
        <v>350</v>
      </c>
      <c r="B4629" t="s">
        <v>198</v>
      </c>
      <c r="C4629" t="s">
        <v>79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5374</v>
      </c>
    </row>
    <row r="4630" spans="1:16" x14ac:dyDescent="0.2">
      <c r="A4630" t="s">
        <v>350</v>
      </c>
      <c r="B4630" t="s">
        <v>199</v>
      </c>
      <c r="C4630" t="s">
        <v>79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 x14ac:dyDescent="0.2">
      <c r="A4631" t="s">
        <v>350</v>
      </c>
      <c r="B4631" t="s">
        <v>200</v>
      </c>
      <c r="C4631" t="s">
        <v>79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</row>
    <row r="4632" spans="1:16" x14ac:dyDescent="0.2">
      <c r="A4632" t="s">
        <v>350</v>
      </c>
      <c r="B4632" t="s">
        <v>201</v>
      </c>
      <c r="C4632" t="s">
        <v>79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</row>
    <row r="4633" spans="1:16" x14ac:dyDescent="0.2">
      <c r="A4633" t="s">
        <v>350</v>
      </c>
      <c r="B4633" t="s">
        <v>202</v>
      </c>
      <c r="C4633" t="s">
        <v>79</v>
      </c>
      <c r="E4633">
        <v>42</v>
      </c>
      <c r="F4633">
        <v>54</v>
      </c>
      <c r="G4633">
        <v>54</v>
      </c>
      <c r="H4633">
        <v>140</v>
      </c>
      <c r="I4633">
        <v>637</v>
      </c>
      <c r="J4633">
        <v>736</v>
      </c>
      <c r="K4633">
        <v>736</v>
      </c>
      <c r="L4633">
        <v>736</v>
      </c>
      <c r="M4633">
        <v>736</v>
      </c>
      <c r="N4633">
        <v>736</v>
      </c>
      <c r="O4633">
        <v>736</v>
      </c>
      <c r="P4633">
        <v>736</v>
      </c>
    </row>
    <row r="4634" spans="1:16" x14ac:dyDescent="0.2">
      <c r="A4634" t="s">
        <v>350</v>
      </c>
      <c r="B4634" t="s">
        <v>203</v>
      </c>
      <c r="C4634" t="s">
        <v>79</v>
      </c>
      <c r="E4634">
        <v>0</v>
      </c>
      <c r="F4634">
        <v>0</v>
      </c>
      <c r="G4634">
        <v>243</v>
      </c>
      <c r="H4634">
        <v>556</v>
      </c>
      <c r="I4634">
        <v>847</v>
      </c>
      <c r="J4634">
        <v>847</v>
      </c>
      <c r="K4634">
        <v>847</v>
      </c>
      <c r="L4634">
        <v>1273</v>
      </c>
      <c r="M4634">
        <v>1488</v>
      </c>
      <c r="N4634">
        <v>1492</v>
      </c>
      <c r="O4634">
        <v>1492</v>
      </c>
      <c r="P4634">
        <v>1868</v>
      </c>
    </row>
    <row r="4635" spans="1:16" x14ac:dyDescent="0.2">
      <c r="A4635" t="s">
        <v>350</v>
      </c>
      <c r="B4635" t="s">
        <v>204</v>
      </c>
      <c r="C4635" t="s">
        <v>79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</row>
    <row r="4636" spans="1:16" x14ac:dyDescent="0.2">
      <c r="A4636" t="s">
        <v>350</v>
      </c>
      <c r="B4636" t="s">
        <v>205</v>
      </c>
      <c r="C4636" t="s">
        <v>79</v>
      </c>
      <c r="E4636">
        <v>246</v>
      </c>
      <c r="F4636">
        <v>515</v>
      </c>
      <c r="G4636">
        <v>771</v>
      </c>
      <c r="H4636">
        <v>1175</v>
      </c>
      <c r="I4636">
        <v>1621</v>
      </c>
      <c r="J4636">
        <v>2280</v>
      </c>
      <c r="K4636">
        <v>2512</v>
      </c>
      <c r="L4636">
        <v>2512</v>
      </c>
      <c r="M4636">
        <v>2512</v>
      </c>
      <c r="N4636">
        <v>4265</v>
      </c>
      <c r="O4636">
        <v>4999</v>
      </c>
      <c r="P4636">
        <v>5860</v>
      </c>
    </row>
    <row r="4637" spans="1:16" x14ac:dyDescent="0.2">
      <c r="A4637" t="s">
        <v>350</v>
      </c>
      <c r="B4637" t="s">
        <v>206</v>
      </c>
      <c r="C4637" t="s">
        <v>79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</row>
    <row r="4638" spans="1:16" x14ac:dyDescent="0.2">
      <c r="A4638" t="s">
        <v>350</v>
      </c>
      <c r="B4638" t="s">
        <v>207</v>
      </c>
      <c r="C4638" t="s">
        <v>79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</row>
    <row r="4639" spans="1:16" x14ac:dyDescent="0.2">
      <c r="A4639" t="s">
        <v>350</v>
      </c>
      <c r="B4639" t="s">
        <v>208</v>
      </c>
      <c r="C4639" t="s">
        <v>79</v>
      </c>
      <c r="E4639">
        <v>728</v>
      </c>
      <c r="F4639">
        <v>784</v>
      </c>
      <c r="G4639">
        <v>1003</v>
      </c>
      <c r="H4639">
        <v>1007</v>
      </c>
      <c r="I4639">
        <v>1007</v>
      </c>
      <c r="J4639">
        <v>1007</v>
      </c>
      <c r="K4639">
        <v>1007</v>
      </c>
      <c r="L4639">
        <v>1007</v>
      </c>
      <c r="M4639">
        <v>1007</v>
      </c>
      <c r="N4639">
        <v>1007</v>
      </c>
      <c r="O4639">
        <v>1007</v>
      </c>
      <c r="P4639">
        <v>1007</v>
      </c>
    </row>
    <row r="4640" spans="1:16" x14ac:dyDescent="0.2">
      <c r="A4640" t="s">
        <v>350</v>
      </c>
      <c r="B4640" t="s">
        <v>209</v>
      </c>
      <c r="C4640" t="s">
        <v>79</v>
      </c>
      <c r="E4640">
        <v>0</v>
      </c>
      <c r="F4640">
        <v>0</v>
      </c>
      <c r="G4640">
        <v>0</v>
      </c>
      <c r="H4640">
        <v>0</v>
      </c>
      <c r="I4640">
        <v>370</v>
      </c>
      <c r="J4640">
        <v>1360</v>
      </c>
      <c r="K4640">
        <v>2104</v>
      </c>
      <c r="L4640">
        <v>2104</v>
      </c>
      <c r="M4640">
        <v>2188</v>
      </c>
      <c r="N4640">
        <v>4416</v>
      </c>
      <c r="O4640">
        <v>5392</v>
      </c>
      <c r="P4640">
        <v>6737</v>
      </c>
    </row>
    <row r="4641" spans="1:17" x14ac:dyDescent="0.2">
      <c r="A4641" t="s">
        <v>350</v>
      </c>
      <c r="B4641" t="s">
        <v>210</v>
      </c>
      <c r="C4641" t="s">
        <v>79</v>
      </c>
      <c r="E4641">
        <v>0</v>
      </c>
      <c r="F4641">
        <v>0</v>
      </c>
      <c r="G4641">
        <v>0</v>
      </c>
      <c r="H4641">
        <v>403</v>
      </c>
      <c r="I4641">
        <v>516</v>
      </c>
      <c r="J4641">
        <v>629</v>
      </c>
      <c r="K4641">
        <v>629</v>
      </c>
      <c r="L4641">
        <v>629</v>
      </c>
      <c r="M4641">
        <v>629</v>
      </c>
      <c r="N4641">
        <v>629</v>
      </c>
      <c r="O4641">
        <v>629</v>
      </c>
      <c r="P4641">
        <v>629</v>
      </c>
    </row>
    <row r="4642" spans="1:17" x14ac:dyDescent="0.2">
      <c r="A4642" t="s">
        <v>350</v>
      </c>
      <c r="B4642" t="s">
        <v>211</v>
      </c>
      <c r="C4642" t="s">
        <v>79</v>
      </c>
      <c r="E4642">
        <v>0</v>
      </c>
      <c r="F4642">
        <v>0</v>
      </c>
      <c r="G4642">
        <v>0</v>
      </c>
      <c r="H4642">
        <v>92</v>
      </c>
      <c r="I4642">
        <v>92</v>
      </c>
      <c r="J4642">
        <v>92</v>
      </c>
      <c r="K4642">
        <v>92</v>
      </c>
      <c r="L4642">
        <v>92</v>
      </c>
      <c r="M4642">
        <v>92</v>
      </c>
      <c r="N4642">
        <v>165</v>
      </c>
      <c r="O4642">
        <v>165</v>
      </c>
      <c r="P4642">
        <v>165</v>
      </c>
    </row>
    <row r="4643" spans="1:17" x14ac:dyDescent="0.2">
      <c r="A4643" t="s">
        <v>350</v>
      </c>
      <c r="B4643" t="s">
        <v>212</v>
      </c>
      <c r="C4643" t="s">
        <v>79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</row>
    <row r="4644" spans="1:17" x14ac:dyDescent="0.2">
      <c r="A4644" t="s">
        <v>350</v>
      </c>
      <c r="B4644" t="s">
        <v>213</v>
      </c>
      <c r="C4644" t="s">
        <v>79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</row>
    <row r="4645" spans="1:17" x14ac:dyDescent="0.2">
      <c r="A4645" t="s">
        <v>350</v>
      </c>
      <c r="B4645" t="s">
        <v>342</v>
      </c>
      <c r="C4645" t="s">
        <v>79</v>
      </c>
      <c r="E4645">
        <v>1015</v>
      </c>
      <c r="F4645">
        <v>1353</v>
      </c>
      <c r="G4645">
        <v>2282</v>
      </c>
      <c r="H4645">
        <v>4306</v>
      </c>
      <c r="I4645">
        <v>6621</v>
      </c>
      <c r="J4645">
        <v>8481</v>
      </c>
      <c r="K4645">
        <v>9458</v>
      </c>
      <c r="L4645">
        <v>10573</v>
      </c>
      <c r="M4645">
        <v>10938</v>
      </c>
      <c r="N4645">
        <v>15317</v>
      </c>
      <c r="O4645">
        <v>17027</v>
      </c>
      <c r="P4645">
        <v>24983</v>
      </c>
    </row>
    <row r="4646" spans="1:17" x14ac:dyDescent="0.2">
      <c r="A4646" t="s">
        <v>230</v>
      </c>
      <c r="B4646" t="s">
        <v>353</v>
      </c>
      <c r="C4646" t="s">
        <v>79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1</v>
      </c>
      <c r="Q4646">
        <v>10360</v>
      </c>
    </row>
    <row r="4647" spans="1:17" x14ac:dyDescent="0.2">
      <c r="A4647" t="s">
        <v>230</v>
      </c>
      <c r="B4647" t="s">
        <v>354</v>
      </c>
      <c r="C4647" t="s">
        <v>79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1</v>
      </c>
      <c r="Q4647">
        <v>11010</v>
      </c>
    </row>
    <row r="4648" spans="1:17" x14ac:dyDescent="0.2">
      <c r="A4648" t="s">
        <v>230</v>
      </c>
      <c r="B4648" t="s">
        <v>355</v>
      </c>
      <c r="C4648" t="s">
        <v>79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1</v>
      </c>
      <c r="Q4648">
        <v>2680</v>
      </c>
    </row>
    <row r="4649" spans="1:17" x14ac:dyDescent="0.2">
      <c r="A4649" t="s">
        <v>230</v>
      </c>
      <c r="B4649" t="s">
        <v>356</v>
      </c>
      <c r="C4649" t="s">
        <v>79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0.62</v>
      </c>
      <c r="L4649">
        <v>0.62</v>
      </c>
      <c r="M4649">
        <v>0.62</v>
      </c>
      <c r="N4649">
        <v>0.62</v>
      </c>
      <c r="O4649">
        <v>0.62</v>
      </c>
      <c r="P4649">
        <v>1</v>
      </c>
      <c r="Q4649">
        <v>4875</v>
      </c>
    </row>
    <row r="4650" spans="1:17" x14ac:dyDescent="0.2">
      <c r="A4650" t="s">
        <v>340</v>
      </c>
      <c r="B4650" t="s">
        <v>193</v>
      </c>
      <c r="C4650" t="s">
        <v>83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</row>
    <row r="4651" spans="1:17" x14ac:dyDescent="0.2">
      <c r="A4651" t="s">
        <v>340</v>
      </c>
      <c r="B4651" t="s">
        <v>194</v>
      </c>
      <c r="C4651" t="s">
        <v>83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</row>
    <row r="4652" spans="1:17" x14ac:dyDescent="0.2">
      <c r="A4652" t="s">
        <v>340</v>
      </c>
      <c r="B4652" t="s">
        <v>195</v>
      </c>
      <c r="C4652" t="s">
        <v>83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</row>
    <row r="4653" spans="1:17" x14ac:dyDescent="0.2">
      <c r="A4653" t="s">
        <v>340</v>
      </c>
      <c r="B4653" t="s">
        <v>196</v>
      </c>
      <c r="C4653" t="s">
        <v>83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</row>
    <row r="4654" spans="1:17" x14ac:dyDescent="0.2">
      <c r="A4654" t="s">
        <v>340</v>
      </c>
      <c r="B4654" t="s">
        <v>197</v>
      </c>
      <c r="C4654" t="s">
        <v>83</v>
      </c>
      <c r="E4654">
        <v>0</v>
      </c>
      <c r="F4654">
        <v>0</v>
      </c>
      <c r="G4654">
        <v>0.78</v>
      </c>
      <c r="H4654">
        <v>1.8</v>
      </c>
      <c r="I4654">
        <v>1.8</v>
      </c>
      <c r="J4654">
        <v>1.8</v>
      </c>
      <c r="K4654">
        <v>1.8</v>
      </c>
      <c r="L4654">
        <v>1.8</v>
      </c>
      <c r="M4654">
        <v>1.8</v>
      </c>
      <c r="N4654">
        <v>1.8</v>
      </c>
      <c r="O4654">
        <v>1.8</v>
      </c>
      <c r="P4654">
        <v>1.8</v>
      </c>
    </row>
    <row r="4655" spans="1:17" x14ac:dyDescent="0.2">
      <c r="A4655" t="s">
        <v>340</v>
      </c>
      <c r="B4655" t="s">
        <v>198</v>
      </c>
      <c r="C4655" t="s">
        <v>83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</row>
    <row r="4656" spans="1:17" x14ac:dyDescent="0.2">
      <c r="A4656" t="s">
        <v>340</v>
      </c>
      <c r="B4656" t="s">
        <v>199</v>
      </c>
      <c r="C4656" t="s">
        <v>83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</row>
    <row r="4657" spans="1:16" x14ac:dyDescent="0.2">
      <c r="A4657" t="s">
        <v>340</v>
      </c>
      <c r="B4657" t="s">
        <v>200</v>
      </c>
      <c r="C4657" t="s">
        <v>83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</row>
    <row r="4658" spans="1:16" x14ac:dyDescent="0.2">
      <c r="A4658" t="s">
        <v>340</v>
      </c>
      <c r="B4658" t="s">
        <v>201</v>
      </c>
      <c r="C4658" t="s">
        <v>83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</row>
    <row r="4659" spans="1:16" x14ac:dyDescent="0.2">
      <c r="A4659" t="s">
        <v>340</v>
      </c>
      <c r="B4659" t="s">
        <v>202</v>
      </c>
      <c r="C4659" t="s">
        <v>83</v>
      </c>
      <c r="E4659">
        <v>0.02</v>
      </c>
      <c r="F4659">
        <v>0.02</v>
      </c>
      <c r="G4659">
        <v>0.02</v>
      </c>
      <c r="H4659">
        <v>0.33</v>
      </c>
      <c r="I4659">
        <v>1</v>
      </c>
      <c r="J4659">
        <v>1</v>
      </c>
      <c r="K4659">
        <v>1</v>
      </c>
      <c r="L4659">
        <v>1</v>
      </c>
      <c r="M4659">
        <v>1</v>
      </c>
      <c r="N4659">
        <v>1</v>
      </c>
      <c r="O4659">
        <v>1</v>
      </c>
      <c r="P4659">
        <v>1</v>
      </c>
    </row>
    <row r="4660" spans="1:16" x14ac:dyDescent="0.2">
      <c r="A4660" t="s">
        <v>340</v>
      </c>
      <c r="B4660" t="s">
        <v>203</v>
      </c>
      <c r="C4660" t="s">
        <v>83</v>
      </c>
      <c r="E4660">
        <v>0</v>
      </c>
      <c r="F4660">
        <v>0</v>
      </c>
      <c r="G4660">
        <v>0</v>
      </c>
      <c r="H4660">
        <v>1.5</v>
      </c>
      <c r="I4660">
        <v>2</v>
      </c>
      <c r="J4660">
        <v>2</v>
      </c>
      <c r="K4660">
        <v>2</v>
      </c>
      <c r="L4660">
        <v>2</v>
      </c>
      <c r="M4660">
        <v>2</v>
      </c>
      <c r="N4660">
        <v>2</v>
      </c>
      <c r="O4660">
        <v>2</v>
      </c>
      <c r="P4660">
        <v>2</v>
      </c>
    </row>
    <row r="4661" spans="1:16" x14ac:dyDescent="0.2">
      <c r="A4661" t="s">
        <v>340</v>
      </c>
      <c r="B4661" t="s">
        <v>204</v>
      </c>
      <c r="C4661" t="s">
        <v>83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3</v>
      </c>
      <c r="N4661">
        <v>3</v>
      </c>
      <c r="O4661">
        <v>3</v>
      </c>
      <c r="P4661">
        <v>3</v>
      </c>
    </row>
    <row r="4662" spans="1:16" x14ac:dyDescent="0.2">
      <c r="A4662" t="s">
        <v>340</v>
      </c>
      <c r="B4662" t="s">
        <v>205</v>
      </c>
      <c r="C4662" t="s">
        <v>83</v>
      </c>
      <c r="E4662">
        <v>3</v>
      </c>
      <c r="F4662">
        <v>6</v>
      </c>
      <c r="G4662">
        <v>9</v>
      </c>
      <c r="H4662">
        <v>14.19</v>
      </c>
      <c r="I4662">
        <v>25.15</v>
      </c>
      <c r="J4662">
        <v>32.22</v>
      </c>
      <c r="K4662">
        <v>35.22</v>
      </c>
      <c r="L4662">
        <v>37.92</v>
      </c>
      <c r="M4662">
        <v>37.92</v>
      </c>
      <c r="N4662">
        <v>55.35</v>
      </c>
      <c r="O4662">
        <v>60.69</v>
      </c>
      <c r="P4662">
        <v>97.57</v>
      </c>
    </row>
    <row r="4663" spans="1:16" x14ac:dyDescent="0.2">
      <c r="A4663" t="s">
        <v>340</v>
      </c>
      <c r="B4663" t="s">
        <v>206</v>
      </c>
      <c r="C4663" t="s">
        <v>83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</row>
    <row r="4664" spans="1:16" x14ac:dyDescent="0.2">
      <c r="A4664" t="s">
        <v>340</v>
      </c>
      <c r="B4664" t="s">
        <v>207</v>
      </c>
      <c r="C4664" t="s">
        <v>83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</row>
    <row r="4665" spans="1:16" x14ac:dyDescent="0.2">
      <c r="A4665" t="s">
        <v>340</v>
      </c>
      <c r="B4665" t="s">
        <v>208</v>
      </c>
      <c r="C4665" t="s">
        <v>83</v>
      </c>
      <c r="E4665">
        <v>4.37</v>
      </c>
      <c r="F4665">
        <v>4.72</v>
      </c>
      <c r="G4665">
        <v>6.02</v>
      </c>
      <c r="H4665">
        <v>7.84</v>
      </c>
      <c r="I4665">
        <v>7.84</v>
      </c>
      <c r="J4665">
        <v>7.84</v>
      </c>
      <c r="K4665">
        <v>7.84</v>
      </c>
      <c r="L4665">
        <v>7.84</v>
      </c>
      <c r="M4665">
        <v>7.84</v>
      </c>
      <c r="N4665">
        <v>7.84</v>
      </c>
      <c r="O4665">
        <v>7.84</v>
      </c>
      <c r="P4665">
        <v>7.84</v>
      </c>
    </row>
    <row r="4666" spans="1:16" x14ac:dyDescent="0.2">
      <c r="A4666" t="s">
        <v>340</v>
      </c>
      <c r="B4666" t="s">
        <v>209</v>
      </c>
      <c r="C4666" t="s">
        <v>83</v>
      </c>
      <c r="E4666">
        <v>0</v>
      </c>
      <c r="F4666">
        <v>0</v>
      </c>
      <c r="G4666">
        <v>0</v>
      </c>
      <c r="H4666">
        <v>0</v>
      </c>
      <c r="I4666">
        <v>5.79</v>
      </c>
      <c r="J4666">
        <v>10.039999999999999</v>
      </c>
      <c r="K4666">
        <v>11.73</v>
      </c>
      <c r="L4666">
        <v>13.81</v>
      </c>
      <c r="M4666">
        <v>13.81</v>
      </c>
      <c r="N4666">
        <v>20.82</v>
      </c>
      <c r="O4666">
        <v>22.55</v>
      </c>
      <c r="P4666">
        <v>38.47</v>
      </c>
    </row>
    <row r="4667" spans="1:16" x14ac:dyDescent="0.2">
      <c r="A4667" t="s">
        <v>340</v>
      </c>
      <c r="B4667" t="s">
        <v>210</v>
      </c>
      <c r="C4667" t="s">
        <v>83</v>
      </c>
      <c r="E4667">
        <v>0</v>
      </c>
      <c r="F4667">
        <v>0</v>
      </c>
      <c r="G4667">
        <v>0</v>
      </c>
      <c r="H4667">
        <v>0.5</v>
      </c>
      <c r="I4667">
        <v>0.5</v>
      </c>
      <c r="J4667">
        <v>0.5</v>
      </c>
      <c r="K4667">
        <v>0.5</v>
      </c>
      <c r="L4667">
        <v>0.5</v>
      </c>
      <c r="M4667">
        <v>0.5</v>
      </c>
      <c r="N4667">
        <v>0.5</v>
      </c>
      <c r="O4667">
        <v>0.5</v>
      </c>
      <c r="P4667">
        <v>0.5</v>
      </c>
    </row>
    <row r="4668" spans="1:16" x14ac:dyDescent="0.2">
      <c r="A4668" t="s">
        <v>340</v>
      </c>
      <c r="B4668" t="s">
        <v>211</v>
      </c>
      <c r="C4668" t="s">
        <v>83</v>
      </c>
      <c r="E4668">
        <v>0</v>
      </c>
      <c r="F4668">
        <v>0</v>
      </c>
      <c r="G4668">
        <v>0</v>
      </c>
      <c r="H4668">
        <v>0.5</v>
      </c>
      <c r="I4668">
        <v>0.5</v>
      </c>
      <c r="J4668">
        <v>0.5</v>
      </c>
      <c r="K4668">
        <v>0.5</v>
      </c>
      <c r="L4668">
        <v>0.5</v>
      </c>
      <c r="M4668">
        <v>0.5</v>
      </c>
      <c r="N4668">
        <v>0.5</v>
      </c>
      <c r="O4668">
        <v>0.5</v>
      </c>
      <c r="P4668">
        <v>0.5</v>
      </c>
    </row>
    <row r="4669" spans="1:16" x14ac:dyDescent="0.2">
      <c r="A4669" t="s">
        <v>340</v>
      </c>
      <c r="B4669" t="s">
        <v>212</v>
      </c>
      <c r="C4669" t="s">
        <v>83</v>
      </c>
      <c r="E4669">
        <v>0.03</v>
      </c>
      <c r="F4669">
        <v>0.03</v>
      </c>
      <c r="G4669">
        <v>0.03</v>
      </c>
      <c r="H4669">
        <v>0.03</v>
      </c>
      <c r="I4669">
        <v>0.03</v>
      </c>
      <c r="J4669">
        <v>0.03</v>
      </c>
      <c r="K4669">
        <v>0.03</v>
      </c>
      <c r="L4669">
        <v>0</v>
      </c>
      <c r="M4669">
        <v>0</v>
      </c>
      <c r="N4669">
        <v>0</v>
      </c>
      <c r="O4669">
        <v>0</v>
      </c>
      <c r="P4669">
        <v>0</v>
      </c>
    </row>
    <row r="4670" spans="1:16" x14ac:dyDescent="0.2">
      <c r="A4670" t="s">
        <v>340</v>
      </c>
      <c r="B4670" t="s">
        <v>213</v>
      </c>
      <c r="C4670" t="s">
        <v>83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</row>
    <row r="4671" spans="1:16" x14ac:dyDescent="0.2">
      <c r="A4671" t="s">
        <v>340</v>
      </c>
      <c r="B4671" t="s">
        <v>218</v>
      </c>
      <c r="C4671" t="s">
        <v>83</v>
      </c>
      <c r="E4671">
        <v>-0.77</v>
      </c>
      <c r="F4671">
        <v>-0.77</v>
      </c>
      <c r="G4671">
        <v>-2.27</v>
      </c>
      <c r="H4671">
        <v>-4.16</v>
      </c>
      <c r="I4671">
        <v>-5.64</v>
      </c>
      <c r="J4671">
        <v>-5.64</v>
      </c>
      <c r="K4671">
        <v>-5.64</v>
      </c>
      <c r="L4671">
        <v>-5.64</v>
      </c>
      <c r="M4671">
        <v>-5.64</v>
      </c>
      <c r="N4671">
        <v>-5.64</v>
      </c>
      <c r="O4671">
        <v>-5.64</v>
      </c>
      <c r="P4671">
        <v>-9.6199999999999992</v>
      </c>
    </row>
    <row r="4672" spans="1:16" x14ac:dyDescent="0.2">
      <c r="A4672" t="s">
        <v>340</v>
      </c>
      <c r="B4672" t="s">
        <v>342</v>
      </c>
      <c r="C4672" t="s">
        <v>83</v>
      </c>
      <c r="E4672">
        <v>6.65</v>
      </c>
      <c r="F4672">
        <v>10</v>
      </c>
      <c r="G4672">
        <v>13.59</v>
      </c>
      <c r="H4672">
        <v>22.53</v>
      </c>
      <c r="I4672">
        <v>38.97</v>
      </c>
      <c r="J4672">
        <v>50.29</v>
      </c>
      <c r="K4672">
        <v>54.98</v>
      </c>
      <c r="L4672">
        <v>59.73</v>
      </c>
      <c r="M4672">
        <v>62.73</v>
      </c>
      <c r="N4672">
        <v>87.18</v>
      </c>
      <c r="O4672">
        <v>94.24</v>
      </c>
      <c r="P4672">
        <v>143.06</v>
      </c>
    </row>
    <row r="4673" spans="1:16" x14ac:dyDescent="0.2">
      <c r="A4673" t="s">
        <v>266</v>
      </c>
      <c r="B4673" t="s">
        <v>267</v>
      </c>
      <c r="C4673" t="s">
        <v>83</v>
      </c>
      <c r="E4673">
        <v>202.31</v>
      </c>
      <c r="F4673">
        <v>204.45</v>
      </c>
      <c r="G4673">
        <v>206.75</v>
      </c>
      <c r="H4673">
        <v>212.74</v>
      </c>
      <c r="I4673">
        <v>220.24</v>
      </c>
      <c r="J4673">
        <v>229.66</v>
      </c>
      <c r="K4673">
        <v>235.18</v>
      </c>
      <c r="L4673">
        <v>240.63</v>
      </c>
      <c r="M4673">
        <v>246.15</v>
      </c>
      <c r="N4673">
        <v>269.82</v>
      </c>
      <c r="O4673">
        <v>276.22000000000003</v>
      </c>
      <c r="P4673">
        <v>295.94</v>
      </c>
    </row>
    <row r="4674" spans="1:16" x14ac:dyDescent="0.2">
      <c r="A4674" t="s">
        <v>270</v>
      </c>
      <c r="B4674" t="s">
        <v>193</v>
      </c>
      <c r="C4674" t="s">
        <v>83</v>
      </c>
      <c r="E4674">
        <v>2.97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</row>
    <row r="4675" spans="1:16" x14ac:dyDescent="0.2">
      <c r="A4675" t="s">
        <v>270</v>
      </c>
      <c r="B4675" t="s">
        <v>194</v>
      </c>
      <c r="C4675" t="s">
        <v>83</v>
      </c>
      <c r="E4675">
        <v>52.65</v>
      </c>
      <c r="F4675">
        <v>63.03</v>
      </c>
      <c r="G4675">
        <v>51.41</v>
      </c>
      <c r="H4675">
        <v>36.35</v>
      </c>
      <c r="I4675">
        <v>20.23</v>
      </c>
      <c r="J4675">
        <v>16.55</v>
      </c>
      <c r="K4675">
        <v>13.45</v>
      </c>
      <c r="L4675">
        <v>13.98</v>
      </c>
      <c r="M4675">
        <v>13.13</v>
      </c>
      <c r="N4675">
        <v>8.18</v>
      </c>
      <c r="O4675">
        <v>8.35</v>
      </c>
      <c r="P4675">
        <v>1.76</v>
      </c>
    </row>
    <row r="4676" spans="1:16" x14ac:dyDescent="0.2">
      <c r="A4676" t="s">
        <v>270</v>
      </c>
      <c r="B4676" t="s">
        <v>195</v>
      </c>
      <c r="C4676" t="s">
        <v>83</v>
      </c>
      <c r="E4676">
        <v>11.52</v>
      </c>
      <c r="F4676">
        <v>12.96</v>
      </c>
      <c r="G4676">
        <v>12.93</v>
      </c>
      <c r="H4676">
        <v>12.75</v>
      </c>
      <c r="I4676">
        <v>12</v>
      </c>
      <c r="J4676">
        <v>9.41</v>
      </c>
      <c r="K4676">
        <v>8.0299999999999994</v>
      </c>
      <c r="L4676">
        <v>6.83</v>
      </c>
      <c r="M4676">
        <v>5.68</v>
      </c>
      <c r="N4676">
        <v>0.99</v>
      </c>
      <c r="O4676">
        <v>0</v>
      </c>
      <c r="P4676">
        <v>0</v>
      </c>
    </row>
    <row r="4677" spans="1:16" x14ac:dyDescent="0.2">
      <c r="A4677" t="s">
        <v>270</v>
      </c>
      <c r="B4677" t="s">
        <v>196</v>
      </c>
      <c r="C4677" t="s">
        <v>83</v>
      </c>
      <c r="E4677">
        <v>23.6</v>
      </c>
      <c r="F4677">
        <v>5.09</v>
      </c>
      <c r="G4677">
        <v>5.09</v>
      </c>
      <c r="H4677">
        <v>5.1100000000000003</v>
      </c>
      <c r="I4677">
        <v>5.09</v>
      </c>
      <c r="J4677">
        <v>5.1100000000000003</v>
      </c>
      <c r="K4677">
        <v>5.09</v>
      </c>
      <c r="L4677">
        <v>5.09</v>
      </c>
      <c r="M4677">
        <v>5.09</v>
      </c>
      <c r="N4677">
        <v>5.09</v>
      </c>
      <c r="O4677">
        <v>5.1100000000000003</v>
      </c>
      <c r="P4677">
        <v>5.09</v>
      </c>
    </row>
    <row r="4678" spans="1:16" x14ac:dyDescent="0.2">
      <c r="A4678" t="s">
        <v>270</v>
      </c>
      <c r="B4678" t="s">
        <v>197</v>
      </c>
      <c r="C4678" t="s">
        <v>83</v>
      </c>
      <c r="E4678">
        <v>11.31</v>
      </c>
      <c r="F4678">
        <v>11.25</v>
      </c>
      <c r="G4678">
        <v>17.27</v>
      </c>
      <c r="H4678">
        <v>25.29</v>
      </c>
      <c r="I4678">
        <v>24.6</v>
      </c>
      <c r="J4678">
        <v>24.24</v>
      </c>
      <c r="K4678">
        <v>24.17</v>
      </c>
      <c r="L4678">
        <v>24.2</v>
      </c>
      <c r="M4678">
        <v>23.94</v>
      </c>
      <c r="N4678">
        <v>22.93</v>
      </c>
      <c r="O4678">
        <v>22.81</v>
      </c>
      <c r="P4678">
        <v>21.25</v>
      </c>
    </row>
    <row r="4679" spans="1:16" x14ac:dyDescent="0.2">
      <c r="A4679" t="s">
        <v>270</v>
      </c>
      <c r="B4679" t="s">
        <v>198</v>
      </c>
      <c r="C4679" t="s">
        <v>83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</row>
    <row r="4680" spans="1:16" x14ac:dyDescent="0.2">
      <c r="A4680" t="s">
        <v>270</v>
      </c>
      <c r="B4680" t="s">
        <v>199</v>
      </c>
      <c r="C4680" t="s">
        <v>83</v>
      </c>
      <c r="E4680">
        <v>2.4900000000000002</v>
      </c>
      <c r="F4680">
        <v>3.07</v>
      </c>
      <c r="G4680">
        <v>2.48</v>
      </c>
      <c r="H4680">
        <v>2.4900000000000002</v>
      </c>
      <c r="I4680">
        <v>2.4700000000000002</v>
      </c>
      <c r="J4680">
        <v>2.48</v>
      </c>
      <c r="K4680">
        <v>2.97</v>
      </c>
      <c r="L4680">
        <v>3.12</v>
      </c>
      <c r="M4680">
        <v>2.4700000000000002</v>
      </c>
      <c r="N4680">
        <v>2.23</v>
      </c>
      <c r="O4680">
        <v>2.2400000000000002</v>
      </c>
      <c r="P4680">
        <v>2.41</v>
      </c>
    </row>
    <row r="4681" spans="1:16" x14ac:dyDescent="0.2">
      <c r="A4681" t="s">
        <v>270</v>
      </c>
      <c r="B4681" t="s">
        <v>200</v>
      </c>
      <c r="C4681" t="s">
        <v>83</v>
      </c>
      <c r="E4681">
        <v>0.9</v>
      </c>
      <c r="F4681">
        <v>1.69</v>
      </c>
      <c r="G4681">
        <v>0.89</v>
      </c>
      <c r="H4681">
        <v>0.9</v>
      </c>
      <c r="I4681">
        <v>1.44</v>
      </c>
      <c r="J4681">
        <v>1.39</v>
      </c>
      <c r="K4681">
        <v>1.46</v>
      </c>
      <c r="L4681">
        <v>1.51</v>
      </c>
      <c r="M4681">
        <v>1.23</v>
      </c>
      <c r="N4681">
        <v>1.01</v>
      </c>
      <c r="O4681">
        <v>1.1499999999999999</v>
      </c>
      <c r="P4681">
        <v>1.07</v>
      </c>
    </row>
    <row r="4682" spans="1:16" x14ac:dyDescent="0.2">
      <c r="A4682" t="s">
        <v>270</v>
      </c>
      <c r="B4682" t="s">
        <v>201</v>
      </c>
      <c r="C4682" t="s">
        <v>83</v>
      </c>
      <c r="E4682">
        <v>27.19</v>
      </c>
      <c r="F4682">
        <v>27.11</v>
      </c>
      <c r="G4682">
        <v>27.11</v>
      </c>
      <c r="H4682">
        <v>27.19</v>
      </c>
      <c r="I4682">
        <v>27.11</v>
      </c>
      <c r="J4682">
        <v>27.19</v>
      </c>
      <c r="K4682">
        <v>27.11</v>
      </c>
      <c r="L4682">
        <v>27.11</v>
      </c>
      <c r="M4682">
        <v>27.11</v>
      </c>
      <c r="N4682">
        <v>27.11</v>
      </c>
      <c r="O4682">
        <v>27.19</v>
      </c>
      <c r="P4682">
        <v>27.11</v>
      </c>
    </row>
    <row r="4683" spans="1:16" x14ac:dyDescent="0.2">
      <c r="A4683" t="s">
        <v>270</v>
      </c>
      <c r="B4683" t="s">
        <v>202</v>
      </c>
      <c r="C4683" t="s">
        <v>83</v>
      </c>
      <c r="E4683">
        <v>21.63</v>
      </c>
      <c r="F4683">
        <v>21.79</v>
      </c>
      <c r="G4683">
        <v>21.35</v>
      </c>
      <c r="H4683">
        <v>22.24</v>
      </c>
      <c r="I4683">
        <v>23.37</v>
      </c>
      <c r="J4683">
        <v>23.9</v>
      </c>
      <c r="K4683">
        <v>23.78</v>
      </c>
      <c r="L4683">
        <v>23.44</v>
      </c>
      <c r="M4683">
        <v>23.08</v>
      </c>
      <c r="N4683">
        <v>22.67</v>
      </c>
      <c r="O4683">
        <v>23</v>
      </c>
      <c r="P4683">
        <v>21.9</v>
      </c>
    </row>
    <row r="4684" spans="1:16" x14ac:dyDescent="0.2">
      <c r="A4684" t="s">
        <v>270</v>
      </c>
      <c r="B4684" t="s">
        <v>203</v>
      </c>
      <c r="C4684" t="s">
        <v>83</v>
      </c>
      <c r="E4684">
        <v>0</v>
      </c>
      <c r="F4684">
        <v>0</v>
      </c>
      <c r="G4684">
        <v>0</v>
      </c>
      <c r="H4684">
        <v>6.16</v>
      </c>
      <c r="I4684">
        <v>8.0500000000000007</v>
      </c>
      <c r="J4684">
        <v>7.87</v>
      </c>
      <c r="K4684">
        <v>7.8</v>
      </c>
      <c r="L4684">
        <v>7.79</v>
      </c>
      <c r="M4684">
        <v>7.8</v>
      </c>
      <c r="N4684">
        <v>7.33</v>
      </c>
      <c r="O4684">
        <v>7.22</v>
      </c>
      <c r="P4684">
        <v>6.75</v>
      </c>
    </row>
    <row r="4685" spans="1:16" x14ac:dyDescent="0.2">
      <c r="A4685" t="s">
        <v>270</v>
      </c>
      <c r="B4685" t="s">
        <v>204</v>
      </c>
      <c r="C4685" t="s">
        <v>83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10.33</v>
      </c>
      <c r="N4685">
        <v>9.69</v>
      </c>
      <c r="O4685">
        <v>9.49</v>
      </c>
      <c r="P4685">
        <v>8.8000000000000007</v>
      </c>
    </row>
    <row r="4686" spans="1:16" x14ac:dyDescent="0.2">
      <c r="A4686" t="s">
        <v>270</v>
      </c>
      <c r="B4686" t="s">
        <v>205</v>
      </c>
      <c r="C4686" t="s">
        <v>83</v>
      </c>
      <c r="E4686">
        <v>60.01</v>
      </c>
      <c r="F4686">
        <v>68.42</v>
      </c>
      <c r="G4686">
        <v>75.41</v>
      </c>
      <c r="H4686">
        <v>88.64</v>
      </c>
      <c r="I4686">
        <v>115</v>
      </c>
      <c r="J4686">
        <v>131.97</v>
      </c>
      <c r="K4686">
        <v>139.69</v>
      </c>
      <c r="L4686">
        <v>147.41999999999999</v>
      </c>
      <c r="M4686">
        <v>147.37</v>
      </c>
      <c r="N4686">
        <v>183</v>
      </c>
      <c r="O4686">
        <v>192.28</v>
      </c>
      <c r="P4686">
        <v>243.34</v>
      </c>
    </row>
    <row r="4687" spans="1:16" x14ac:dyDescent="0.2">
      <c r="A4687" t="s">
        <v>270</v>
      </c>
      <c r="B4687" t="s">
        <v>206</v>
      </c>
      <c r="C4687" t="s">
        <v>83</v>
      </c>
      <c r="E4687">
        <v>29.54</v>
      </c>
      <c r="F4687">
        <v>31.54</v>
      </c>
      <c r="G4687">
        <v>33.71</v>
      </c>
      <c r="H4687">
        <v>38.340000000000003</v>
      </c>
      <c r="I4687">
        <v>42.89</v>
      </c>
      <c r="J4687">
        <v>47.7</v>
      </c>
      <c r="K4687">
        <v>49.88</v>
      </c>
      <c r="L4687">
        <v>52.14</v>
      </c>
      <c r="M4687">
        <v>54.36</v>
      </c>
      <c r="N4687">
        <v>63.11</v>
      </c>
      <c r="O4687">
        <v>65.56</v>
      </c>
      <c r="P4687">
        <v>76.78</v>
      </c>
    </row>
    <row r="4688" spans="1:16" x14ac:dyDescent="0.2">
      <c r="A4688" t="s">
        <v>270</v>
      </c>
      <c r="B4688" t="s">
        <v>343</v>
      </c>
      <c r="C4688" t="s">
        <v>83</v>
      </c>
      <c r="E4688">
        <v>-2.63</v>
      </c>
      <c r="F4688">
        <v>-2.92</v>
      </c>
      <c r="G4688">
        <v>-3.35</v>
      </c>
      <c r="H4688">
        <v>-3.85</v>
      </c>
      <c r="I4688">
        <v>-6.38</v>
      </c>
      <c r="J4688">
        <v>-8.27</v>
      </c>
      <c r="K4688">
        <v>-9.0500000000000007</v>
      </c>
      <c r="L4688">
        <v>-9.93</v>
      </c>
      <c r="M4688">
        <v>-9.94</v>
      </c>
      <c r="N4688">
        <v>-13.08</v>
      </c>
      <c r="O4688">
        <v>-13.98</v>
      </c>
      <c r="P4688">
        <v>-19.96</v>
      </c>
    </row>
    <row r="4689" spans="1:16" x14ac:dyDescent="0.2">
      <c r="A4689" t="s">
        <v>270</v>
      </c>
      <c r="B4689" t="s">
        <v>210</v>
      </c>
      <c r="C4689" t="s">
        <v>83</v>
      </c>
      <c r="E4689">
        <v>-0.48</v>
      </c>
      <c r="F4689">
        <v>-0.56999999999999995</v>
      </c>
      <c r="G4689">
        <v>-0.83</v>
      </c>
      <c r="H4689">
        <v>-1.6</v>
      </c>
      <c r="I4689">
        <v>-1.79</v>
      </c>
      <c r="J4689">
        <v>-1.98</v>
      </c>
      <c r="K4689">
        <v>-1.84</v>
      </c>
      <c r="L4689">
        <v>-1.72</v>
      </c>
      <c r="M4689">
        <v>-1.83</v>
      </c>
      <c r="N4689">
        <v>-1.88</v>
      </c>
      <c r="O4689">
        <v>-1.82</v>
      </c>
      <c r="P4689">
        <v>-1.57</v>
      </c>
    </row>
    <row r="4690" spans="1:16" x14ac:dyDescent="0.2">
      <c r="A4690" t="s">
        <v>270</v>
      </c>
      <c r="B4690" t="s">
        <v>211</v>
      </c>
      <c r="C4690" t="s">
        <v>83</v>
      </c>
      <c r="E4690">
        <v>0</v>
      </c>
      <c r="F4690">
        <v>0</v>
      </c>
      <c r="G4690">
        <v>0</v>
      </c>
      <c r="H4690">
        <v>-0.45</v>
      </c>
      <c r="I4690">
        <v>-0.55000000000000004</v>
      </c>
      <c r="J4690">
        <v>-0.56999999999999995</v>
      </c>
      <c r="K4690">
        <v>-0.53</v>
      </c>
      <c r="L4690">
        <v>-0.51</v>
      </c>
      <c r="M4690">
        <v>-0.51</v>
      </c>
      <c r="N4690">
        <v>-0.53</v>
      </c>
      <c r="O4690">
        <v>-0.53</v>
      </c>
      <c r="P4690">
        <v>-0.42</v>
      </c>
    </row>
    <row r="4691" spans="1:16" x14ac:dyDescent="0.2">
      <c r="A4691" t="s">
        <v>270</v>
      </c>
      <c r="B4691" t="s">
        <v>212</v>
      </c>
      <c r="C4691" t="s">
        <v>83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</row>
    <row r="4692" spans="1:16" x14ac:dyDescent="0.2">
      <c r="A4692" t="s">
        <v>270</v>
      </c>
      <c r="B4692" t="s">
        <v>213</v>
      </c>
      <c r="C4692" t="s">
        <v>83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</row>
    <row r="4693" spans="1:16" x14ac:dyDescent="0.2">
      <c r="A4693" t="s">
        <v>270</v>
      </c>
      <c r="B4693" t="s">
        <v>344</v>
      </c>
      <c r="C4693" t="s">
        <v>83</v>
      </c>
      <c r="E4693">
        <v>12.16</v>
      </c>
      <c r="F4693">
        <v>12.68</v>
      </c>
      <c r="G4693">
        <v>18.88</v>
      </c>
      <c r="H4693">
        <v>16.739999999999998</v>
      </c>
      <c r="I4693">
        <v>16.27</v>
      </c>
      <c r="J4693">
        <v>18.48</v>
      </c>
      <c r="K4693">
        <v>20.84</v>
      </c>
      <c r="L4693">
        <v>19.72</v>
      </c>
      <c r="M4693">
        <v>19.78</v>
      </c>
      <c r="N4693">
        <v>24.49</v>
      </c>
      <c r="O4693">
        <v>24.35</v>
      </c>
      <c r="P4693">
        <v>15.04</v>
      </c>
    </row>
    <row r="4694" spans="1:16" x14ac:dyDescent="0.2">
      <c r="A4694" t="s">
        <v>270</v>
      </c>
      <c r="B4694" t="s">
        <v>345</v>
      </c>
      <c r="C4694" t="s">
        <v>83</v>
      </c>
      <c r="E4694">
        <v>-2.91</v>
      </c>
      <c r="F4694">
        <v>-1.51</v>
      </c>
      <c r="G4694">
        <v>-4.0999999999999996</v>
      </c>
      <c r="H4694">
        <v>-6.31</v>
      </c>
      <c r="I4694">
        <v>-7.79</v>
      </c>
      <c r="J4694">
        <v>-7.77</v>
      </c>
      <c r="K4694">
        <v>-7.7</v>
      </c>
      <c r="L4694">
        <v>-6.89</v>
      </c>
      <c r="M4694">
        <v>-7.59</v>
      </c>
      <c r="N4694">
        <v>-8.7200000000000006</v>
      </c>
      <c r="O4694">
        <v>-8.75</v>
      </c>
      <c r="P4694">
        <v>-14.03</v>
      </c>
    </row>
    <row r="4695" spans="1:16" x14ac:dyDescent="0.2">
      <c r="A4695" t="s">
        <v>270</v>
      </c>
      <c r="B4695" t="s">
        <v>272</v>
      </c>
      <c r="C4695" t="s">
        <v>83</v>
      </c>
      <c r="E4695">
        <v>0.23</v>
      </c>
      <c r="F4695">
        <v>0.28999999999999998</v>
      </c>
      <c r="G4695">
        <v>2.41</v>
      </c>
      <c r="H4695">
        <v>4.84</v>
      </c>
      <c r="I4695">
        <v>11.3</v>
      </c>
      <c r="J4695">
        <v>15.62</v>
      </c>
      <c r="K4695">
        <v>16.739999999999998</v>
      </c>
      <c r="L4695">
        <v>17.13</v>
      </c>
      <c r="M4695">
        <v>19.329999999999998</v>
      </c>
      <c r="N4695">
        <v>37.19</v>
      </c>
      <c r="O4695">
        <v>44.18</v>
      </c>
      <c r="P4695">
        <v>102.05</v>
      </c>
    </row>
    <row r="4696" spans="1:16" x14ac:dyDescent="0.2">
      <c r="A4696" t="s">
        <v>270</v>
      </c>
      <c r="B4696" t="s">
        <v>346</v>
      </c>
      <c r="C4696" t="s">
        <v>83</v>
      </c>
      <c r="E4696">
        <v>9.25</v>
      </c>
      <c r="F4696">
        <v>11.17</v>
      </c>
      <c r="G4696">
        <v>14.79</v>
      </c>
      <c r="H4696">
        <v>10.44</v>
      </c>
      <c r="I4696">
        <v>8.48</v>
      </c>
      <c r="J4696">
        <v>10.71</v>
      </c>
      <c r="K4696">
        <v>13.14</v>
      </c>
      <c r="L4696">
        <v>12.84</v>
      </c>
      <c r="M4696">
        <v>12.19</v>
      </c>
      <c r="N4696">
        <v>15.76</v>
      </c>
      <c r="O4696">
        <v>15.6</v>
      </c>
      <c r="P4696">
        <v>1.01</v>
      </c>
    </row>
    <row r="4697" spans="1:16" x14ac:dyDescent="0.2">
      <c r="A4697" t="s">
        <v>270</v>
      </c>
      <c r="B4697" t="s">
        <v>347</v>
      </c>
      <c r="C4697" t="s">
        <v>83</v>
      </c>
      <c r="E4697">
        <v>252.84</v>
      </c>
      <c r="F4697">
        <v>255.14</v>
      </c>
      <c r="G4697">
        <v>262.36</v>
      </c>
      <c r="H4697">
        <v>276.3</v>
      </c>
      <c r="I4697">
        <v>289.8</v>
      </c>
      <c r="J4697">
        <v>305.47000000000003</v>
      </c>
      <c r="K4697">
        <v>312.86</v>
      </c>
      <c r="L4697">
        <v>320.20999999999998</v>
      </c>
      <c r="M4697">
        <v>329.09</v>
      </c>
      <c r="N4697">
        <v>362.32</v>
      </c>
      <c r="O4697">
        <v>372.42</v>
      </c>
      <c r="P4697">
        <v>409.36</v>
      </c>
    </row>
    <row r="4698" spans="1:16" x14ac:dyDescent="0.2">
      <c r="A4698" t="s">
        <v>272</v>
      </c>
      <c r="B4698" t="s">
        <v>202</v>
      </c>
      <c r="C4698" t="s">
        <v>83</v>
      </c>
      <c r="E4698">
        <v>0.02</v>
      </c>
      <c r="F4698">
        <v>0.02</v>
      </c>
      <c r="G4698">
        <v>0.45</v>
      </c>
      <c r="H4698">
        <v>0.52</v>
      </c>
      <c r="I4698">
        <v>1.19</v>
      </c>
      <c r="J4698">
        <v>0.73</v>
      </c>
      <c r="K4698">
        <v>0.78</v>
      </c>
      <c r="L4698">
        <v>1.1200000000000001</v>
      </c>
      <c r="M4698">
        <v>1.49</v>
      </c>
      <c r="N4698">
        <v>1.9</v>
      </c>
      <c r="O4698">
        <v>1.64</v>
      </c>
      <c r="P4698">
        <v>2.66</v>
      </c>
    </row>
    <row r="4699" spans="1:16" x14ac:dyDescent="0.2">
      <c r="A4699" t="s">
        <v>272</v>
      </c>
      <c r="B4699" t="s">
        <v>203</v>
      </c>
      <c r="C4699" t="s">
        <v>83</v>
      </c>
      <c r="E4699">
        <v>0</v>
      </c>
      <c r="F4699">
        <v>0</v>
      </c>
      <c r="G4699">
        <v>0</v>
      </c>
      <c r="H4699">
        <v>0.34</v>
      </c>
      <c r="I4699">
        <v>0.6</v>
      </c>
      <c r="J4699">
        <v>0.8</v>
      </c>
      <c r="K4699">
        <v>0.86</v>
      </c>
      <c r="L4699">
        <v>0.87</v>
      </c>
      <c r="M4699">
        <v>0.85</v>
      </c>
      <c r="N4699">
        <v>1.33</v>
      </c>
      <c r="O4699">
        <v>1.45</v>
      </c>
      <c r="P4699">
        <v>1.9</v>
      </c>
    </row>
    <row r="4700" spans="1:16" x14ac:dyDescent="0.2">
      <c r="A4700" t="s">
        <v>272</v>
      </c>
      <c r="B4700" t="s">
        <v>204</v>
      </c>
      <c r="C4700" t="s">
        <v>83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1.81</v>
      </c>
      <c r="N4700">
        <v>2.4500000000000002</v>
      </c>
      <c r="O4700">
        <v>2.68</v>
      </c>
      <c r="P4700">
        <v>3.34</v>
      </c>
    </row>
    <row r="4701" spans="1:16" x14ac:dyDescent="0.2">
      <c r="A4701" t="s">
        <v>272</v>
      </c>
      <c r="B4701" t="s">
        <v>205</v>
      </c>
      <c r="C4701" t="s">
        <v>83</v>
      </c>
      <c r="E4701">
        <v>0.21</v>
      </c>
      <c r="F4701">
        <v>0.28000000000000003</v>
      </c>
      <c r="G4701">
        <v>1.95</v>
      </c>
      <c r="H4701">
        <v>3.98</v>
      </c>
      <c r="I4701">
        <v>9.51</v>
      </c>
      <c r="J4701">
        <v>14.09</v>
      </c>
      <c r="K4701">
        <v>15.1</v>
      </c>
      <c r="L4701">
        <v>15.14</v>
      </c>
      <c r="M4701">
        <v>15.19</v>
      </c>
      <c r="N4701">
        <v>31.51</v>
      </c>
      <c r="O4701">
        <v>38.409999999999997</v>
      </c>
      <c r="P4701">
        <v>94.16</v>
      </c>
    </row>
    <row r="4702" spans="1:16" x14ac:dyDescent="0.2">
      <c r="A4702" t="s">
        <v>259</v>
      </c>
      <c r="B4702" t="s">
        <v>348</v>
      </c>
      <c r="C4702" t="s">
        <v>83</v>
      </c>
      <c r="E4702">
        <v>0.91</v>
      </c>
      <c r="F4702">
        <v>0.86</v>
      </c>
      <c r="G4702">
        <v>1.21</v>
      </c>
      <c r="H4702">
        <v>1.49</v>
      </c>
      <c r="I4702">
        <v>1.35</v>
      </c>
      <c r="J4702">
        <v>0.94</v>
      </c>
      <c r="K4702">
        <v>0.57999999999999996</v>
      </c>
      <c r="L4702">
        <v>0.56000000000000005</v>
      </c>
      <c r="M4702">
        <v>1.26</v>
      </c>
      <c r="N4702">
        <v>1.1499999999999999</v>
      </c>
      <c r="O4702">
        <v>1.17</v>
      </c>
      <c r="P4702">
        <v>4.9800000000000004</v>
      </c>
    </row>
    <row r="4703" spans="1:16" x14ac:dyDescent="0.2">
      <c r="A4703" t="s">
        <v>259</v>
      </c>
      <c r="B4703" t="s">
        <v>261</v>
      </c>
      <c r="C4703" t="s">
        <v>83</v>
      </c>
      <c r="D4703">
        <v>964787</v>
      </c>
      <c r="E4703">
        <v>48910</v>
      </c>
      <c r="F4703">
        <v>51364</v>
      </c>
      <c r="G4703">
        <v>49605</v>
      </c>
      <c r="H4703">
        <v>51020</v>
      </c>
      <c r="I4703">
        <v>53990</v>
      </c>
      <c r="J4703">
        <v>55176</v>
      </c>
      <c r="K4703">
        <v>56574</v>
      </c>
      <c r="L4703">
        <v>57836</v>
      </c>
      <c r="M4703">
        <v>57309</v>
      </c>
      <c r="N4703">
        <v>60780</v>
      </c>
      <c r="O4703">
        <v>62195</v>
      </c>
      <c r="P4703">
        <v>67209</v>
      </c>
    </row>
    <row r="4704" spans="1:16" x14ac:dyDescent="0.2">
      <c r="A4704" t="s">
        <v>259</v>
      </c>
      <c r="B4704" t="s">
        <v>178</v>
      </c>
      <c r="C4704" t="s">
        <v>83</v>
      </c>
      <c r="D4704">
        <v>896630</v>
      </c>
      <c r="E4704">
        <v>46365</v>
      </c>
      <c r="F4704">
        <v>48622</v>
      </c>
      <c r="G4704">
        <v>46770</v>
      </c>
      <c r="H4704">
        <v>47757</v>
      </c>
      <c r="I4704">
        <v>50323</v>
      </c>
      <c r="J4704">
        <v>51140</v>
      </c>
      <c r="K4704">
        <v>52375</v>
      </c>
      <c r="L4704">
        <v>53489</v>
      </c>
      <c r="M4704">
        <v>52829</v>
      </c>
      <c r="N4704">
        <v>56363</v>
      </c>
      <c r="O4704">
        <v>57652</v>
      </c>
      <c r="P4704">
        <v>62088</v>
      </c>
    </row>
    <row r="4705" spans="1:16" x14ac:dyDescent="0.2">
      <c r="A4705" t="s">
        <v>259</v>
      </c>
      <c r="B4705" t="s">
        <v>349</v>
      </c>
      <c r="C4705" t="s">
        <v>83</v>
      </c>
      <c r="E4705">
        <v>0</v>
      </c>
      <c r="F4705">
        <v>0</v>
      </c>
      <c r="G4705">
        <v>0</v>
      </c>
      <c r="H4705">
        <v>16</v>
      </c>
      <c r="I4705">
        <v>49</v>
      </c>
      <c r="J4705">
        <v>49</v>
      </c>
      <c r="K4705">
        <v>49</v>
      </c>
      <c r="L4705">
        <v>49</v>
      </c>
      <c r="M4705">
        <v>49</v>
      </c>
      <c r="N4705">
        <v>52</v>
      </c>
      <c r="O4705">
        <v>58</v>
      </c>
      <c r="P4705">
        <v>353</v>
      </c>
    </row>
    <row r="4706" spans="1:16" x14ac:dyDescent="0.2">
      <c r="A4706" t="s">
        <v>350</v>
      </c>
      <c r="B4706" t="s">
        <v>193</v>
      </c>
      <c r="C4706" t="s">
        <v>83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</row>
    <row r="4707" spans="1:16" x14ac:dyDescent="0.2">
      <c r="A4707" t="s">
        <v>350</v>
      </c>
      <c r="B4707" t="s">
        <v>351</v>
      </c>
      <c r="C4707" t="s">
        <v>83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</row>
    <row r="4708" spans="1:16" x14ac:dyDescent="0.2">
      <c r="A4708" t="s">
        <v>350</v>
      </c>
      <c r="B4708" t="s">
        <v>352</v>
      </c>
      <c r="C4708" t="s">
        <v>83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</row>
    <row r="4709" spans="1:16" x14ac:dyDescent="0.2">
      <c r="A4709" t="s">
        <v>350</v>
      </c>
      <c r="B4709" t="s">
        <v>195</v>
      </c>
      <c r="C4709" t="s">
        <v>83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</row>
    <row r="4710" spans="1:16" x14ac:dyDescent="0.2">
      <c r="A4710" t="s">
        <v>350</v>
      </c>
      <c r="B4710" t="s">
        <v>196</v>
      </c>
      <c r="C4710" t="s">
        <v>83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</row>
    <row r="4711" spans="1:16" x14ac:dyDescent="0.2">
      <c r="A4711" t="s">
        <v>350</v>
      </c>
      <c r="B4711" t="s">
        <v>197</v>
      </c>
      <c r="C4711" t="s">
        <v>83</v>
      </c>
      <c r="E4711">
        <v>0</v>
      </c>
      <c r="F4711">
        <v>0</v>
      </c>
      <c r="G4711">
        <v>413</v>
      </c>
      <c r="H4711">
        <v>957</v>
      </c>
      <c r="I4711">
        <v>957</v>
      </c>
      <c r="J4711">
        <v>957</v>
      </c>
      <c r="K4711">
        <v>957</v>
      </c>
      <c r="L4711">
        <v>957</v>
      </c>
      <c r="M4711">
        <v>957</v>
      </c>
      <c r="N4711">
        <v>957</v>
      </c>
      <c r="O4711">
        <v>957</v>
      </c>
      <c r="P4711">
        <v>957</v>
      </c>
    </row>
    <row r="4712" spans="1:16" x14ac:dyDescent="0.2">
      <c r="A4712" t="s">
        <v>350</v>
      </c>
      <c r="B4712" t="s">
        <v>198</v>
      </c>
      <c r="C4712" t="s">
        <v>83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</row>
    <row r="4713" spans="1:16" x14ac:dyDescent="0.2">
      <c r="A4713" t="s">
        <v>350</v>
      </c>
      <c r="B4713" t="s">
        <v>199</v>
      </c>
      <c r="C4713" t="s">
        <v>83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</row>
    <row r="4714" spans="1:16" x14ac:dyDescent="0.2">
      <c r="A4714" t="s">
        <v>350</v>
      </c>
      <c r="B4714" t="s">
        <v>200</v>
      </c>
      <c r="C4714" t="s">
        <v>83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</row>
    <row r="4715" spans="1:16" x14ac:dyDescent="0.2">
      <c r="A4715" t="s">
        <v>350</v>
      </c>
      <c r="B4715" t="s">
        <v>201</v>
      </c>
      <c r="C4715" t="s">
        <v>83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</row>
    <row r="4716" spans="1:16" x14ac:dyDescent="0.2">
      <c r="A4716" t="s">
        <v>350</v>
      </c>
      <c r="B4716" t="s">
        <v>202</v>
      </c>
      <c r="C4716" t="s">
        <v>83</v>
      </c>
      <c r="E4716">
        <v>3</v>
      </c>
      <c r="F4716">
        <v>3</v>
      </c>
      <c r="G4716">
        <v>3</v>
      </c>
      <c r="H4716">
        <v>39</v>
      </c>
      <c r="I4716">
        <v>108</v>
      </c>
      <c r="J4716">
        <v>108</v>
      </c>
      <c r="K4716">
        <v>108</v>
      </c>
      <c r="L4716">
        <v>108</v>
      </c>
      <c r="M4716">
        <v>108</v>
      </c>
      <c r="N4716">
        <v>108</v>
      </c>
      <c r="O4716">
        <v>108</v>
      </c>
      <c r="P4716">
        <v>108</v>
      </c>
    </row>
    <row r="4717" spans="1:16" x14ac:dyDescent="0.2">
      <c r="A4717" t="s">
        <v>350</v>
      </c>
      <c r="B4717" t="s">
        <v>203</v>
      </c>
      <c r="C4717" t="s">
        <v>83</v>
      </c>
      <c r="E4717">
        <v>0</v>
      </c>
      <c r="F4717">
        <v>0</v>
      </c>
      <c r="G4717">
        <v>0</v>
      </c>
      <c r="H4717">
        <v>314</v>
      </c>
      <c r="I4717">
        <v>411</v>
      </c>
      <c r="J4717">
        <v>411</v>
      </c>
      <c r="K4717">
        <v>411</v>
      </c>
      <c r="L4717">
        <v>411</v>
      </c>
      <c r="M4717">
        <v>411</v>
      </c>
      <c r="N4717">
        <v>411</v>
      </c>
      <c r="O4717">
        <v>411</v>
      </c>
      <c r="P4717">
        <v>411</v>
      </c>
    </row>
    <row r="4718" spans="1:16" x14ac:dyDescent="0.2">
      <c r="A4718" t="s">
        <v>350</v>
      </c>
      <c r="B4718" t="s">
        <v>204</v>
      </c>
      <c r="C4718" t="s">
        <v>83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</row>
    <row r="4719" spans="1:16" x14ac:dyDescent="0.2">
      <c r="A4719" t="s">
        <v>350</v>
      </c>
      <c r="B4719" t="s">
        <v>205</v>
      </c>
      <c r="C4719" t="s">
        <v>83</v>
      </c>
      <c r="E4719">
        <v>246</v>
      </c>
      <c r="F4719">
        <v>493</v>
      </c>
      <c r="G4719">
        <v>744</v>
      </c>
      <c r="H4719">
        <v>1162</v>
      </c>
      <c r="I4719">
        <v>2015</v>
      </c>
      <c r="J4719">
        <v>2540</v>
      </c>
      <c r="K4719">
        <v>2767</v>
      </c>
      <c r="L4719">
        <v>2941</v>
      </c>
      <c r="M4719">
        <v>2941</v>
      </c>
      <c r="N4719">
        <v>3891</v>
      </c>
      <c r="O4719">
        <v>4172</v>
      </c>
      <c r="P4719">
        <v>5687</v>
      </c>
    </row>
    <row r="4720" spans="1:16" x14ac:dyDescent="0.2">
      <c r="A4720" t="s">
        <v>350</v>
      </c>
      <c r="B4720" t="s">
        <v>206</v>
      </c>
      <c r="C4720" t="s">
        <v>83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</row>
    <row r="4721" spans="1:17" x14ac:dyDescent="0.2">
      <c r="A4721" t="s">
        <v>350</v>
      </c>
      <c r="B4721" t="s">
        <v>207</v>
      </c>
      <c r="C4721" t="s">
        <v>83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</row>
    <row r="4722" spans="1:17" x14ac:dyDescent="0.2">
      <c r="A4722" t="s">
        <v>350</v>
      </c>
      <c r="B4722" t="s">
        <v>208</v>
      </c>
      <c r="C4722" t="s">
        <v>83</v>
      </c>
      <c r="E4722">
        <v>731</v>
      </c>
      <c r="F4722">
        <v>790</v>
      </c>
      <c r="G4722">
        <v>1012</v>
      </c>
      <c r="H4722">
        <v>1315</v>
      </c>
      <c r="I4722">
        <v>1315</v>
      </c>
      <c r="J4722">
        <v>1315</v>
      </c>
      <c r="K4722">
        <v>1315</v>
      </c>
      <c r="L4722">
        <v>1315</v>
      </c>
      <c r="M4722">
        <v>1315</v>
      </c>
      <c r="N4722">
        <v>1315</v>
      </c>
      <c r="O4722">
        <v>1315</v>
      </c>
      <c r="P4722">
        <v>1315</v>
      </c>
    </row>
    <row r="4723" spans="1:17" x14ac:dyDescent="0.2">
      <c r="A4723" t="s">
        <v>350</v>
      </c>
      <c r="B4723" t="s">
        <v>209</v>
      </c>
      <c r="C4723" t="s">
        <v>83</v>
      </c>
      <c r="E4723">
        <v>0</v>
      </c>
      <c r="F4723">
        <v>0</v>
      </c>
      <c r="G4723">
        <v>0</v>
      </c>
      <c r="H4723">
        <v>0</v>
      </c>
      <c r="I4723">
        <v>1406</v>
      </c>
      <c r="J4723">
        <v>2370</v>
      </c>
      <c r="K4723">
        <v>2740</v>
      </c>
      <c r="L4723">
        <v>3175</v>
      </c>
      <c r="M4723">
        <v>3175</v>
      </c>
      <c r="N4723">
        <v>4506</v>
      </c>
      <c r="O4723">
        <v>4828</v>
      </c>
      <c r="P4723">
        <v>7547</v>
      </c>
    </row>
    <row r="4724" spans="1:17" x14ac:dyDescent="0.2">
      <c r="A4724" t="s">
        <v>350</v>
      </c>
      <c r="B4724" t="s">
        <v>210</v>
      </c>
      <c r="C4724" t="s">
        <v>83</v>
      </c>
      <c r="E4724">
        <v>0</v>
      </c>
      <c r="F4724">
        <v>0</v>
      </c>
      <c r="G4724">
        <v>0</v>
      </c>
      <c r="H4724">
        <v>113</v>
      </c>
      <c r="I4724">
        <v>113</v>
      </c>
      <c r="J4724">
        <v>113</v>
      </c>
      <c r="K4724">
        <v>113</v>
      </c>
      <c r="L4724">
        <v>113</v>
      </c>
      <c r="M4724">
        <v>113</v>
      </c>
      <c r="N4724">
        <v>113</v>
      </c>
      <c r="O4724">
        <v>113</v>
      </c>
      <c r="P4724">
        <v>113</v>
      </c>
    </row>
    <row r="4725" spans="1:17" x14ac:dyDescent="0.2">
      <c r="A4725" t="s">
        <v>350</v>
      </c>
      <c r="B4725" t="s">
        <v>211</v>
      </c>
      <c r="C4725" t="s">
        <v>83</v>
      </c>
      <c r="E4725">
        <v>0</v>
      </c>
      <c r="F4725">
        <v>0</v>
      </c>
      <c r="G4725">
        <v>0</v>
      </c>
      <c r="H4725">
        <v>92</v>
      </c>
      <c r="I4725">
        <v>92</v>
      </c>
      <c r="J4725">
        <v>92</v>
      </c>
      <c r="K4725">
        <v>92</v>
      </c>
      <c r="L4725">
        <v>92</v>
      </c>
      <c r="M4725">
        <v>92</v>
      </c>
      <c r="N4725">
        <v>92</v>
      </c>
      <c r="O4725">
        <v>92</v>
      </c>
      <c r="P4725">
        <v>92</v>
      </c>
    </row>
    <row r="4726" spans="1:17" x14ac:dyDescent="0.2">
      <c r="A4726" t="s">
        <v>350</v>
      </c>
      <c r="B4726" t="s">
        <v>212</v>
      </c>
      <c r="C4726" t="s">
        <v>83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</row>
    <row r="4727" spans="1:17" x14ac:dyDescent="0.2">
      <c r="A4727" t="s">
        <v>350</v>
      </c>
      <c r="B4727" t="s">
        <v>213</v>
      </c>
      <c r="C4727" t="s">
        <v>83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</row>
    <row r="4728" spans="1:17" x14ac:dyDescent="0.2">
      <c r="A4728" t="s">
        <v>350</v>
      </c>
      <c r="B4728" t="s">
        <v>342</v>
      </c>
      <c r="C4728" t="s">
        <v>83</v>
      </c>
      <c r="E4728">
        <v>980</v>
      </c>
      <c r="F4728">
        <v>1286</v>
      </c>
      <c r="G4728">
        <v>2172</v>
      </c>
      <c r="H4728">
        <v>3992</v>
      </c>
      <c r="I4728">
        <v>6416</v>
      </c>
      <c r="J4728">
        <v>7906</v>
      </c>
      <c r="K4728">
        <v>8502</v>
      </c>
      <c r="L4728">
        <v>9112</v>
      </c>
      <c r="M4728">
        <v>9112</v>
      </c>
      <c r="N4728">
        <v>11392</v>
      </c>
      <c r="O4728">
        <v>11996</v>
      </c>
      <c r="P4728">
        <v>16229</v>
      </c>
    </row>
    <row r="4729" spans="1:17" x14ac:dyDescent="0.2">
      <c r="A4729" t="s">
        <v>230</v>
      </c>
      <c r="B4729" t="s">
        <v>353</v>
      </c>
      <c r="C4729" t="s">
        <v>83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1</v>
      </c>
      <c r="Q4729">
        <v>10360</v>
      </c>
    </row>
    <row r="4730" spans="1:17" x14ac:dyDescent="0.2">
      <c r="A4730" t="s">
        <v>230</v>
      </c>
      <c r="B4730" t="s">
        <v>354</v>
      </c>
      <c r="C4730" t="s">
        <v>83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1</v>
      </c>
      <c r="Q4730">
        <v>11010</v>
      </c>
    </row>
    <row r="4731" spans="1:17" x14ac:dyDescent="0.2">
      <c r="A4731" t="s">
        <v>230</v>
      </c>
      <c r="B4731" t="s">
        <v>355</v>
      </c>
      <c r="C4731" t="s">
        <v>83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1</v>
      </c>
      <c r="Q4731">
        <v>2680</v>
      </c>
    </row>
    <row r="4732" spans="1:17" x14ac:dyDescent="0.2">
      <c r="A4732" t="s">
        <v>230</v>
      </c>
      <c r="B4732" t="s">
        <v>356</v>
      </c>
      <c r="C4732" t="s">
        <v>83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0.62</v>
      </c>
      <c r="L4732">
        <v>0.62</v>
      </c>
      <c r="M4732">
        <v>0.62</v>
      </c>
      <c r="N4732">
        <v>0.62</v>
      </c>
      <c r="O4732">
        <v>0.62</v>
      </c>
      <c r="P4732">
        <v>1</v>
      </c>
      <c r="Q4732">
        <v>4875</v>
      </c>
    </row>
    <row r="4733" spans="1:17" x14ac:dyDescent="0.2">
      <c r="A4733" t="s">
        <v>340</v>
      </c>
      <c r="B4733" t="s">
        <v>193</v>
      </c>
      <c r="C4733" t="s">
        <v>115</v>
      </c>
      <c r="E4733">
        <v>0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</row>
    <row r="4734" spans="1:17" x14ac:dyDescent="0.2">
      <c r="A4734" t="s">
        <v>340</v>
      </c>
      <c r="B4734" t="s">
        <v>194</v>
      </c>
      <c r="C4734" t="s">
        <v>115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</row>
    <row r="4735" spans="1:17" x14ac:dyDescent="0.2">
      <c r="A4735" t="s">
        <v>340</v>
      </c>
      <c r="B4735" t="s">
        <v>195</v>
      </c>
      <c r="C4735" t="s">
        <v>115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</row>
    <row r="4736" spans="1:17" x14ac:dyDescent="0.2">
      <c r="A4736" t="s">
        <v>340</v>
      </c>
      <c r="B4736" t="s">
        <v>196</v>
      </c>
      <c r="C4736" t="s">
        <v>115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</row>
    <row r="4737" spans="1:16" x14ac:dyDescent="0.2">
      <c r="A4737" t="s">
        <v>340</v>
      </c>
      <c r="B4737" t="s">
        <v>197</v>
      </c>
      <c r="C4737" t="s">
        <v>115</v>
      </c>
      <c r="E4737">
        <v>0</v>
      </c>
      <c r="F4737">
        <v>0</v>
      </c>
      <c r="G4737">
        <v>0.76</v>
      </c>
      <c r="H4737">
        <v>0.93</v>
      </c>
      <c r="I4737">
        <v>2.06</v>
      </c>
      <c r="J4737">
        <v>2.06</v>
      </c>
      <c r="K4737">
        <v>2.06</v>
      </c>
      <c r="L4737">
        <v>2.06</v>
      </c>
      <c r="M4737">
        <v>2.06</v>
      </c>
      <c r="N4737">
        <v>2.06</v>
      </c>
      <c r="O4737">
        <v>2.06</v>
      </c>
      <c r="P4737">
        <v>2.06</v>
      </c>
    </row>
    <row r="4738" spans="1:16" x14ac:dyDescent="0.2">
      <c r="A4738" t="s">
        <v>340</v>
      </c>
      <c r="B4738" t="s">
        <v>198</v>
      </c>
      <c r="C4738" t="s">
        <v>115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</row>
    <row r="4739" spans="1:16" x14ac:dyDescent="0.2">
      <c r="A4739" t="s">
        <v>340</v>
      </c>
      <c r="B4739" t="s">
        <v>199</v>
      </c>
      <c r="C4739" t="s">
        <v>115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</row>
    <row r="4740" spans="1:16" x14ac:dyDescent="0.2">
      <c r="A4740" t="s">
        <v>340</v>
      </c>
      <c r="B4740" t="s">
        <v>200</v>
      </c>
      <c r="C4740" t="s">
        <v>115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 x14ac:dyDescent="0.2">
      <c r="A4741" t="s">
        <v>340</v>
      </c>
      <c r="B4741" t="s">
        <v>201</v>
      </c>
      <c r="C4741" t="s">
        <v>115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 x14ac:dyDescent="0.2">
      <c r="A4742" t="s">
        <v>340</v>
      </c>
      <c r="B4742" t="s">
        <v>202</v>
      </c>
      <c r="C4742" t="s">
        <v>115</v>
      </c>
      <c r="E4742">
        <v>0.31</v>
      </c>
      <c r="F4742">
        <v>0.4</v>
      </c>
      <c r="G4742">
        <v>1.06</v>
      </c>
      <c r="H4742">
        <v>1.06</v>
      </c>
      <c r="I4742">
        <v>6.44</v>
      </c>
      <c r="J4742">
        <v>8.3800000000000008</v>
      </c>
      <c r="K4742">
        <v>8.3800000000000008</v>
      </c>
      <c r="L4742">
        <v>8.3800000000000008</v>
      </c>
      <c r="M4742">
        <v>8.3800000000000008</v>
      </c>
      <c r="N4742">
        <v>8.3800000000000008</v>
      </c>
      <c r="O4742">
        <v>8.3800000000000008</v>
      </c>
      <c r="P4742">
        <v>8.3800000000000008</v>
      </c>
    </row>
    <row r="4743" spans="1:16" x14ac:dyDescent="0.2">
      <c r="A4743" t="s">
        <v>340</v>
      </c>
      <c r="B4743" t="s">
        <v>203</v>
      </c>
      <c r="C4743" t="s">
        <v>115</v>
      </c>
      <c r="E4743">
        <v>0</v>
      </c>
      <c r="F4743">
        <v>0</v>
      </c>
      <c r="G4743">
        <v>2.5</v>
      </c>
      <c r="H4743">
        <v>4</v>
      </c>
      <c r="I4743">
        <v>5.17</v>
      </c>
      <c r="J4743">
        <v>5.17</v>
      </c>
      <c r="K4743">
        <v>5.17</v>
      </c>
      <c r="L4743">
        <v>7</v>
      </c>
      <c r="M4743">
        <v>7.57</v>
      </c>
      <c r="N4743">
        <v>8.24</v>
      </c>
      <c r="O4743">
        <v>8.24</v>
      </c>
      <c r="P4743">
        <v>8.24</v>
      </c>
    </row>
    <row r="4744" spans="1:16" x14ac:dyDescent="0.2">
      <c r="A4744" t="s">
        <v>340</v>
      </c>
      <c r="B4744" t="s">
        <v>204</v>
      </c>
      <c r="C4744" t="s">
        <v>115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4.88</v>
      </c>
      <c r="N4744">
        <v>4.88</v>
      </c>
      <c r="O4744">
        <v>4.88</v>
      </c>
      <c r="P4744">
        <v>4.88</v>
      </c>
    </row>
    <row r="4745" spans="1:16" x14ac:dyDescent="0.2">
      <c r="A4745" t="s">
        <v>340</v>
      </c>
      <c r="B4745" t="s">
        <v>205</v>
      </c>
      <c r="C4745" t="s">
        <v>115</v>
      </c>
      <c r="E4745">
        <v>3</v>
      </c>
      <c r="F4745">
        <v>6</v>
      </c>
      <c r="G4745">
        <v>9</v>
      </c>
      <c r="H4745">
        <v>10.35</v>
      </c>
      <c r="I4745">
        <v>12.17</v>
      </c>
      <c r="J4745">
        <v>19.37</v>
      </c>
      <c r="K4745">
        <v>21.54</v>
      </c>
      <c r="L4745">
        <v>22.27</v>
      </c>
      <c r="M4745">
        <v>22.27</v>
      </c>
      <c r="N4745">
        <v>33.9</v>
      </c>
      <c r="O4745">
        <v>38.549999999999997</v>
      </c>
      <c r="P4745">
        <v>51.89</v>
      </c>
    </row>
    <row r="4746" spans="1:16" x14ac:dyDescent="0.2">
      <c r="A4746" t="s">
        <v>340</v>
      </c>
      <c r="B4746" t="s">
        <v>206</v>
      </c>
      <c r="C4746" t="s">
        <v>115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</row>
    <row r="4747" spans="1:16" x14ac:dyDescent="0.2">
      <c r="A4747" t="s">
        <v>340</v>
      </c>
      <c r="B4747" t="s">
        <v>207</v>
      </c>
      <c r="C4747" t="s">
        <v>115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</row>
    <row r="4748" spans="1:16" x14ac:dyDescent="0.2">
      <c r="A4748" t="s">
        <v>340</v>
      </c>
      <c r="B4748" t="s">
        <v>208</v>
      </c>
      <c r="C4748" t="s">
        <v>115</v>
      </c>
      <c r="E4748">
        <v>4.05</v>
      </c>
      <c r="F4748">
        <v>4.2300000000000004</v>
      </c>
      <c r="G4748">
        <v>4.25</v>
      </c>
      <c r="H4748">
        <v>4.6100000000000003</v>
      </c>
      <c r="I4748">
        <v>4.6100000000000003</v>
      </c>
      <c r="J4748">
        <v>4.6100000000000003</v>
      </c>
      <c r="K4748">
        <v>4.6100000000000003</v>
      </c>
      <c r="L4748">
        <v>4.6100000000000003</v>
      </c>
      <c r="M4748">
        <v>4.6100000000000003</v>
      </c>
      <c r="N4748">
        <v>4.6100000000000003</v>
      </c>
      <c r="O4748">
        <v>4.6100000000000003</v>
      </c>
      <c r="P4748">
        <v>4.6100000000000003</v>
      </c>
    </row>
    <row r="4749" spans="1:16" x14ac:dyDescent="0.2">
      <c r="A4749" t="s">
        <v>340</v>
      </c>
      <c r="B4749" t="s">
        <v>209</v>
      </c>
      <c r="C4749" t="s">
        <v>115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2.0499999999999998</v>
      </c>
      <c r="K4749">
        <v>4.2300000000000004</v>
      </c>
      <c r="L4749">
        <v>4.79</v>
      </c>
      <c r="M4749">
        <v>4.79</v>
      </c>
      <c r="N4749">
        <v>10.42</v>
      </c>
      <c r="O4749">
        <v>12.27</v>
      </c>
      <c r="P4749">
        <v>18.14</v>
      </c>
    </row>
    <row r="4750" spans="1:16" x14ac:dyDescent="0.2">
      <c r="A4750" t="s">
        <v>340</v>
      </c>
      <c r="B4750" t="s">
        <v>210</v>
      </c>
      <c r="C4750" t="s">
        <v>115</v>
      </c>
      <c r="E4750">
        <v>0</v>
      </c>
      <c r="F4750">
        <v>0</v>
      </c>
      <c r="G4750">
        <v>0</v>
      </c>
      <c r="H4750">
        <v>0.31</v>
      </c>
      <c r="I4750">
        <v>0.31</v>
      </c>
      <c r="J4750">
        <v>0.31</v>
      </c>
      <c r="K4750">
        <v>0.31</v>
      </c>
      <c r="L4750">
        <v>0.31</v>
      </c>
      <c r="M4750">
        <v>0.31</v>
      </c>
      <c r="N4750">
        <v>0.31</v>
      </c>
      <c r="O4750">
        <v>0.31</v>
      </c>
      <c r="P4750">
        <v>0.31</v>
      </c>
    </row>
    <row r="4751" spans="1:16" x14ac:dyDescent="0.2">
      <c r="A4751" t="s">
        <v>340</v>
      </c>
      <c r="B4751" t="s">
        <v>211</v>
      </c>
      <c r="C4751" t="s">
        <v>115</v>
      </c>
      <c r="E4751">
        <v>0</v>
      </c>
      <c r="F4751">
        <v>0.2</v>
      </c>
      <c r="G4751">
        <v>0.2</v>
      </c>
      <c r="H4751">
        <v>3.39</v>
      </c>
      <c r="I4751">
        <v>3.39</v>
      </c>
      <c r="J4751">
        <v>3.39</v>
      </c>
      <c r="K4751">
        <v>3.39</v>
      </c>
      <c r="L4751">
        <v>3.39</v>
      </c>
      <c r="M4751">
        <v>3.39</v>
      </c>
      <c r="N4751">
        <v>3.39</v>
      </c>
      <c r="O4751">
        <v>3.39</v>
      </c>
      <c r="P4751">
        <v>3.39</v>
      </c>
    </row>
    <row r="4752" spans="1:16" x14ac:dyDescent="0.2">
      <c r="A4752" t="s">
        <v>340</v>
      </c>
      <c r="B4752" t="s">
        <v>212</v>
      </c>
      <c r="C4752" t="s">
        <v>115</v>
      </c>
      <c r="E4752">
        <v>0.28999999999999998</v>
      </c>
      <c r="F4752">
        <v>0.28999999999999998</v>
      </c>
      <c r="G4752">
        <v>0.46</v>
      </c>
      <c r="H4752">
        <v>0.46</v>
      </c>
      <c r="I4752">
        <v>0.46</v>
      </c>
      <c r="J4752">
        <v>0.46</v>
      </c>
      <c r="K4752">
        <v>0.46</v>
      </c>
      <c r="L4752">
        <v>0.17</v>
      </c>
      <c r="M4752">
        <v>0.17</v>
      </c>
      <c r="N4752">
        <v>0</v>
      </c>
      <c r="O4752">
        <v>0</v>
      </c>
      <c r="P4752">
        <v>0</v>
      </c>
    </row>
    <row r="4753" spans="1:16" x14ac:dyDescent="0.2">
      <c r="A4753" t="s">
        <v>340</v>
      </c>
      <c r="B4753" t="s">
        <v>213</v>
      </c>
      <c r="C4753" t="s">
        <v>115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</row>
    <row r="4754" spans="1:16" x14ac:dyDescent="0.2">
      <c r="A4754" t="s">
        <v>340</v>
      </c>
      <c r="B4754" t="s">
        <v>218</v>
      </c>
      <c r="C4754" t="s">
        <v>115</v>
      </c>
      <c r="E4754">
        <v>-0.61</v>
      </c>
      <c r="F4754">
        <v>-0.61</v>
      </c>
      <c r="G4754">
        <v>-1.76</v>
      </c>
      <c r="H4754">
        <v>-1.76</v>
      </c>
      <c r="I4754">
        <v>-1.76</v>
      </c>
      <c r="J4754">
        <v>-1.76</v>
      </c>
      <c r="K4754">
        <v>-1.76</v>
      </c>
      <c r="L4754">
        <v>-1.76</v>
      </c>
      <c r="M4754">
        <v>-1.76</v>
      </c>
      <c r="N4754">
        <v>-1.76</v>
      </c>
      <c r="O4754">
        <v>-1.76</v>
      </c>
      <c r="P4754">
        <v>-1.76</v>
      </c>
    </row>
    <row r="4755" spans="1:16" x14ac:dyDescent="0.2">
      <c r="A4755" t="s">
        <v>340</v>
      </c>
      <c r="B4755" t="s">
        <v>342</v>
      </c>
      <c r="C4755" t="s">
        <v>115</v>
      </c>
      <c r="E4755">
        <v>7.04</v>
      </c>
      <c r="F4755">
        <v>10.52</v>
      </c>
      <c r="G4755">
        <v>16.47</v>
      </c>
      <c r="H4755">
        <v>23.35</v>
      </c>
      <c r="I4755">
        <v>32.85</v>
      </c>
      <c r="J4755">
        <v>44.04</v>
      </c>
      <c r="K4755">
        <v>48.39</v>
      </c>
      <c r="L4755">
        <v>51.22</v>
      </c>
      <c r="M4755">
        <v>56.67</v>
      </c>
      <c r="N4755">
        <v>74.430000000000007</v>
      </c>
      <c r="O4755">
        <v>80.92</v>
      </c>
      <c r="P4755">
        <v>100.14</v>
      </c>
    </row>
    <row r="4756" spans="1:16" x14ac:dyDescent="0.2">
      <c r="A4756" t="s">
        <v>266</v>
      </c>
      <c r="B4756" t="s">
        <v>267</v>
      </c>
      <c r="C4756" t="s">
        <v>115</v>
      </c>
      <c r="E4756">
        <v>202.31</v>
      </c>
      <c r="F4756">
        <v>204.45</v>
      </c>
      <c r="G4756">
        <v>206.75</v>
      </c>
      <c r="H4756">
        <v>212.74</v>
      </c>
      <c r="I4756">
        <v>220.24</v>
      </c>
      <c r="J4756">
        <v>229.66</v>
      </c>
      <c r="K4756">
        <v>235.18</v>
      </c>
      <c r="L4756">
        <v>240.63</v>
      </c>
      <c r="M4756">
        <v>246.15</v>
      </c>
      <c r="N4756">
        <v>269.82</v>
      </c>
      <c r="O4756">
        <v>276.22000000000003</v>
      </c>
      <c r="P4756">
        <v>295.94</v>
      </c>
    </row>
    <row r="4757" spans="1:16" x14ac:dyDescent="0.2">
      <c r="A4757" t="s">
        <v>270</v>
      </c>
      <c r="B4757" t="s">
        <v>193</v>
      </c>
      <c r="C4757" t="s">
        <v>115</v>
      </c>
      <c r="E4757">
        <v>2.94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</row>
    <row r="4758" spans="1:16" x14ac:dyDescent="0.2">
      <c r="A4758" t="s">
        <v>270</v>
      </c>
      <c r="B4758" t="s">
        <v>194</v>
      </c>
      <c r="C4758" t="s">
        <v>115</v>
      </c>
      <c r="E4758">
        <v>52.27</v>
      </c>
      <c r="F4758">
        <v>62.66</v>
      </c>
      <c r="G4758">
        <v>45.99</v>
      </c>
      <c r="H4758">
        <v>40.729999999999997</v>
      </c>
      <c r="I4758">
        <v>26.27</v>
      </c>
      <c r="J4758">
        <v>20.010000000000002</v>
      </c>
      <c r="K4758">
        <v>15.21</v>
      </c>
      <c r="L4758">
        <v>16.47</v>
      </c>
      <c r="M4758">
        <v>10.87</v>
      </c>
      <c r="N4758">
        <v>6.66</v>
      </c>
      <c r="O4758">
        <v>8.5299999999999994</v>
      </c>
      <c r="P4758">
        <v>6.81</v>
      </c>
    </row>
    <row r="4759" spans="1:16" x14ac:dyDescent="0.2">
      <c r="A4759" t="s">
        <v>270</v>
      </c>
      <c r="B4759" t="s">
        <v>195</v>
      </c>
      <c r="C4759" t="s">
        <v>115</v>
      </c>
      <c r="E4759">
        <v>11.51</v>
      </c>
      <c r="F4759">
        <v>12.84</v>
      </c>
      <c r="G4759">
        <v>12.27</v>
      </c>
      <c r="H4759">
        <v>12.28</v>
      </c>
      <c r="I4759">
        <v>12.15</v>
      </c>
      <c r="J4759">
        <v>9.52</v>
      </c>
      <c r="K4759">
        <v>7.95</v>
      </c>
      <c r="L4759">
        <v>6.76</v>
      </c>
      <c r="M4759">
        <v>5.33</v>
      </c>
      <c r="N4759">
        <v>0.99</v>
      </c>
      <c r="O4759">
        <v>0</v>
      </c>
      <c r="P4759">
        <v>0</v>
      </c>
    </row>
    <row r="4760" spans="1:16" x14ac:dyDescent="0.2">
      <c r="A4760" t="s">
        <v>270</v>
      </c>
      <c r="B4760" t="s">
        <v>196</v>
      </c>
      <c r="C4760" t="s">
        <v>115</v>
      </c>
      <c r="E4760">
        <v>23.6</v>
      </c>
      <c r="F4760">
        <v>5.09</v>
      </c>
      <c r="G4760">
        <v>5.09</v>
      </c>
      <c r="H4760">
        <v>5.1100000000000003</v>
      </c>
      <c r="I4760">
        <v>5.09</v>
      </c>
      <c r="J4760">
        <v>5.1100000000000003</v>
      </c>
      <c r="K4760">
        <v>5.09</v>
      </c>
      <c r="L4760">
        <v>5.09</v>
      </c>
      <c r="M4760">
        <v>5.09</v>
      </c>
      <c r="N4760">
        <v>5.09</v>
      </c>
      <c r="O4760">
        <v>5.1100000000000003</v>
      </c>
      <c r="P4760">
        <v>5.09</v>
      </c>
    </row>
    <row r="4761" spans="1:16" x14ac:dyDescent="0.2">
      <c r="A4761" t="s">
        <v>270</v>
      </c>
      <c r="B4761" t="s">
        <v>197</v>
      </c>
      <c r="C4761" t="s">
        <v>115</v>
      </c>
      <c r="E4761">
        <v>11.28</v>
      </c>
      <c r="F4761">
        <v>11.23</v>
      </c>
      <c r="G4761">
        <v>17.010000000000002</v>
      </c>
      <c r="H4761">
        <v>18.89</v>
      </c>
      <c r="I4761">
        <v>26.94</v>
      </c>
      <c r="J4761">
        <v>26.3</v>
      </c>
      <c r="K4761">
        <v>26.37</v>
      </c>
      <c r="L4761">
        <v>26.28</v>
      </c>
      <c r="M4761">
        <v>25.66</v>
      </c>
      <c r="N4761">
        <v>24.57</v>
      </c>
      <c r="O4761">
        <v>24.28</v>
      </c>
      <c r="P4761">
        <v>24.04</v>
      </c>
    </row>
    <row r="4762" spans="1:16" x14ac:dyDescent="0.2">
      <c r="A4762" t="s">
        <v>270</v>
      </c>
      <c r="B4762" t="s">
        <v>198</v>
      </c>
      <c r="C4762" t="s">
        <v>115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</row>
    <row r="4763" spans="1:16" x14ac:dyDescent="0.2">
      <c r="A4763" t="s">
        <v>270</v>
      </c>
      <c r="B4763" t="s">
        <v>199</v>
      </c>
      <c r="C4763" t="s">
        <v>115</v>
      </c>
      <c r="E4763">
        <v>2.4900000000000002</v>
      </c>
      <c r="F4763">
        <v>2.48</v>
      </c>
      <c r="G4763">
        <v>2.48</v>
      </c>
      <c r="H4763">
        <v>2.4900000000000002</v>
      </c>
      <c r="I4763">
        <v>2.4700000000000002</v>
      </c>
      <c r="J4763">
        <v>2.48</v>
      </c>
      <c r="K4763">
        <v>2.4700000000000002</v>
      </c>
      <c r="L4763">
        <v>2.4700000000000002</v>
      </c>
      <c r="M4763">
        <v>2.4700000000000002</v>
      </c>
      <c r="N4763">
        <v>2.23</v>
      </c>
      <c r="O4763">
        <v>2.2400000000000002</v>
      </c>
      <c r="P4763">
        <v>2.23</v>
      </c>
    </row>
    <row r="4764" spans="1:16" x14ac:dyDescent="0.2">
      <c r="A4764" t="s">
        <v>270</v>
      </c>
      <c r="B4764" t="s">
        <v>200</v>
      </c>
      <c r="C4764" t="s">
        <v>115</v>
      </c>
      <c r="E4764">
        <v>0.9</v>
      </c>
      <c r="F4764">
        <v>1.66</v>
      </c>
      <c r="G4764">
        <v>0.89</v>
      </c>
      <c r="H4764">
        <v>0.9</v>
      </c>
      <c r="I4764">
        <v>1.27</v>
      </c>
      <c r="J4764">
        <v>1.0900000000000001</v>
      </c>
      <c r="K4764">
        <v>1.28</v>
      </c>
      <c r="L4764">
        <v>0.89</v>
      </c>
      <c r="M4764">
        <v>0.86</v>
      </c>
      <c r="N4764">
        <v>0.86</v>
      </c>
      <c r="O4764">
        <v>0.86</v>
      </c>
      <c r="P4764">
        <v>0.86</v>
      </c>
    </row>
    <row r="4765" spans="1:16" x14ac:dyDescent="0.2">
      <c r="A4765" t="s">
        <v>270</v>
      </c>
      <c r="B4765" t="s">
        <v>201</v>
      </c>
      <c r="C4765" t="s">
        <v>115</v>
      </c>
      <c r="E4765">
        <v>27.19</v>
      </c>
      <c r="F4765">
        <v>27.11</v>
      </c>
      <c r="G4765">
        <v>27.11</v>
      </c>
      <c r="H4765">
        <v>27.19</v>
      </c>
      <c r="I4765">
        <v>27.11</v>
      </c>
      <c r="J4765">
        <v>27.19</v>
      </c>
      <c r="K4765">
        <v>27.11</v>
      </c>
      <c r="L4765">
        <v>27.11</v>
      </c>
      <c r="M4765">
        <v>27.11</v>
      </c>
      <c r="N4765">
        <v>27.11</v>
      </c>
      <c r="O4765">
        <v>27.19</v>
      </c>
      <c r="P4765">
        <v>27.11</v>
      </c>
    </row>
    <row r="4766" spans="1:16" x14ac:dyDescent="0.2">
      <c r="A4766" t="s">
        <v>270</v>
      </c>
      <c r="B4766" t="s">
        <v>202</v>
      </c>
      <c r="C4766" t="s">
        <v>115</v>
      </c>
      <c r="E4766">
        <v>22.25</v>
      </c>
      <c r="F4766">
        <v>22.64</v>
      </c>
      <c r="G4766">
        <v>23.7</v>
      </c>
      <c r="H4766">
        <v>24.24</v>
      </c>
      <c r="I4766">
        <v>34.58</v>
      </c>
      <c r="J4766">
        <v>38.94</v>
      </c>
      <c r="K4766">
        <v>38.69</v>
      </c>
      <c r="L4766">
        <v>38.64</v>
      </c>
      <c r="M4766">
        <v>37.869999999999997</v>
      </c>
      <c r="N4766">
        <v>36.89</v>
      </c>
      <c r="O4766">
        <v>36.86</v>
      </c>
      <c r="P4766">
        <v>36.57</v>
      </c>
    </row>
    <row r="4767" spans="1:16" x14ac:dyDescent="0.2">
      <c r="A4767" t="s">
        <v>270</v>
      </c>
      <c r="B4767" t="s">
        <v>203</v>
      </c>
      <c r="C4767" t="s">
        <v>115</v>
      </c>
      <c r="E4767">
        <v>0</v>
      </c>
      <c r="F4767">
        <v>0</v>
      </c>
      <c r="G4767">
        <v>9.6199999999999992</v>
      </c>
      <c r="H4767">
        <v>16.12</v>
      </c>
      <c r="I4767">
        <v>20.55</v>
      </c>
      <c r="J4767">
        <v>20.13</v>
      </c>
      <c r="K4767">
        <v>20.03</v>
      </c>
      <c r="L4767">
        <v>27</v>
      </c>
      <c r="M4767">
        <v>28.8</v>
      </c>
      <c r="N4767">
        <v>30.55</v>
      </c>
      <c r="O4767">
        <v>30.32</v>
      </c>
      <c r="P4767">
        <v>30.03</v>
      </c>
    </row>
    <row r="4768" spans="1:16" x14ac:dyDescent="0.2">
      <c r="A4768" t="s">
        <v>270</v>
      </c>
      <c r="B4768" t="s">
        <v>204</v>
      </c>
      <c r="C4768" t="s">
        <v>115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17.47</v>
      </c>
      <c r="N4768">
        <v>16.36</v>
      </c>
      <c r="O4768">
        <v>16.11</v>
      </c>
      <c r="P4768">
        <v>15.7</v>
      </c>
    </row>
    <row r="4769" spans="1:16" x14ac:dyDescent="0.2">
      <c r="A4769" t="s">
        <v>270</v>
      </c>
      <c r="B4769" t="s">
        <v>205</v>
      </c>
      <c r="C4769" t="s">
        <v>115</v>
      </c>
      <c r="E4769">
        <v>60.02</v>
      </c>
      <c r="F4769">
        <v>68.489999999999995</v>
      </c>
      <c r="G4769">
        <v>74.86</v>
      </c>
      <c r="H4769">
        <v>80.27</v>
      </c>
      <c r="I4769">
        <v>83.35</v>
      </c>
      <c r="J4769">
        <v>99.91</v>
      </c>
      <c r="K4769">
        <v>106.66</v>
      </c>
      <c r="L4769">
        <v>108.09</v>
      </c>
      <c r="M4769">
        <v>102.27</v>
      </c>
      <c r="N4769">
        <v>124.16</v>
      </c>
      <c r="O4769">
        <v>130.82</v>
      </c>
      <c r="P4769">
        <v>158.55000000000001</v>
      </c>
    </row>
    <row r="4770" spans="1:16" x14ac:dyDescent="0.2">
      <c r="A4770" t="s">
        <v>270</v>
      </c>
      <c r="B4770" t="s">
        <v>206</v>
      </c>
      <c r="C4770" t="s">
        <v>115</v>
      </c>
      <c r="E4770">
        <v>29.54</v>
      </c>
      <c r="F4770">
        <v>31.54</v>
      </c>
      <c r="G4770">
        <v>33.71</v>
      </c>
      <c r="H4770">
        <v>38.340000000000003</v>
      </c>
      <c r="I4770">
        <v>42.89</v>
      </c>
      <c r="J4770">
        <v>47.7</v>
      </c>
      <c r="K4770">
        <v>49.88</v>
      </c>
      <c r="L4770">
        <v>52.14</v>
      </c>
      <c r="M4770">
        <v>54.36</v>
      </c>
      <c r="N4770">
        <v>63.11</v>
      </c>
      <c r="O4770">
        <v>65.56</v>
      </c>
      <c r="P4770">
        <v>76.78</v>
      </c>
    </row>
    <row r="4771" spans="1:16" x14ac:dyDescent="0.2">
      <c r="A4771" t="s">
        <v>270</v>
      </c>
      <c r="B4771" t="s">
        <v>343</v>
      </c>
      <c r="C4771" t="s">
        <v>115</v>
      </c>
      <c r="E4771">
        <v>-2.59</v>
      </c>
      <c r="F4771">
        <v>-2.84</v>
      </c>
      <c r="G4771">
        <v>-2.99</v>
      </c>
      <c r="H4771">
        <v>-3.1</v>
      </c>
      <c r="I4771">
        <v>-3.15</v>
      </c>
      <c r="J4771">
        <v>-4.09</v>
      </c>
      <c r="K4771">
        <v>-5.0599999999999996</v>
      </c>
      <c r="L4771">
        <v>-5.34</v>
      </c>
      <c r="M4771">
        <v>-5.13</v>
      </c>
      <c r="N4771">
        <v>-7.36</v>
      </c>
      <c r="O4771">
        <v>-8.1</v>
      </c>
      <c r="P4771">
        <v>-10.78</v>
      </c>
    </row>
    <row r="4772" spans="1:16" x14ac:dyDescent="0.2">
      <c r="A4772" t="s">
        <v>270</v>
      </c>
      <c r="B4772" t="s">
        <v>210</v>
      </c>
      <c r="C4772" t="s">
        <v>115</v>
      </c>
      <c r="E4772">
        <v>-0.5</v>
      </c>
      <c r="F4772">
        <v>-0.59</v>
      </c>
      <c r="G4772">
        <v>-1.01</v>
      </c>
      <c r="H4772">
        <v>-0.99</v>
      </c>
      <c r="I4772">
        <v>-1.46</v>
      </c>
      <c r="J4772">
        <v>-1.81</v>
      </c>
      <c r="K4772">
        <v>-1.67</v>
      </c>
      <c r="L4772">
        <v>-1.65</v>
      </c>
      <c r="M4772">
        <v>-1.66</v>
      </c>
      <c r="N4772">
        <v>-1.57</v>
      </c>
      <c r="O4772">
        <v>-1.52</v>
      </c>
      <c r="P4772">
        <v>-1.47</v>
      </c>
    </row>
    <row r="4773" spans="1:16" x14ac:dyDescent="0.2">
      <c r="A4773" t="s">
        <v>270</v>
      </c>
      <c r="B4773" t="s">
        <v>211</v>
      </c>
      <c r="C4773" t="s">
        <v>115</v>
      </c>
      <c r="E4773">
        <v>0</v>
      </c>
      <c r="F4773">
        <v>-0.08</v>
      </c>
      <c r="G4773">
        <v>-0.14000000000000001</v>
      </c>
      <c r="H4773">
        <v>-2.2200000000000002</v>
      </c>
      <c r="I4773">
        <v>-2.88</v>
      </c>
      <c r="J4773">
        <v>-3.34</v>
      </c>
      <c r="K4773">
        <v>-3.22</v>
      </c>
      <c r="L4773">
        <v>-3.17</v>
      </c>
      <c r="M4773">
        <v>-3.04</v>
      </c>
      <c r="N4773">
        <v>-2.88</v>
      </c>
      <c r="O4773">
        <v>-2.72</v>
      </c>
      <c r="P4773">
        <v>-2.75</v>
      </c>
    </row>
    <row r="4774" spans="1:16" x14ac:dyDescent="0.2">
      <c r="A4774" t="s">
        <v>270</v>
      </c>
      <c r="B4774" t="s">
        <v>212</v>
      </c>
      <c r="C4774" t="s">
        <v>115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</row>
    <row r="4775" spans="1:16" x14ac:dyDescent="0.2">
      <c r="A4775" t="s">
        <v>270</v>
      </c>
      <c r="B4775" t="s">
        <v>213</v>
      </c>
      <c r="C4775" t="s">
        <v>115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</row>
    <row r="4776" spans="1:16" x14ac:dyDescent="0.2">
      <c r="A4776" t="s">
        <v>270</v>
      </c>
      <c r="B4776" t="s">
        <v>344</v>
      </c>
      <c r="C4776" t="s">
        <v>115</v>
      </c>
      <c r="E4776">
        <v>12.11</v>
      </c>
      <c r="F4776">
        <v>13.02</v>
      </c>
      <c r="G4776">
        <v>15.44</v>
      </c>
      <c r="H4776">
        <v>13.2</v>
      </c>
      <c r="I4776">
        <v>10.57</v>
      </c>
      <c r="J4776">
        <v>15.19</v>
      </c>
      <c r="K4776">
        <v>19.29</v>
      </c>
      <c r="L4776">
        <v>17.45</v>
      </c>
      <c r="M4776">
        <v>22.16</v>
      </c>
      <c r="N4776">
        <v>38.33</v>
      </c>
      <c r="O4776">
        <v>39.47</v>
      </c>
      <c r="P4776">
        <v>39.15</v>
      </c>
    </row>
    <row r="4777" spans="1:16" x14ac:dyDescent="0.2">
      <c r="A4777" t="s">
        <v>270</v>
      </c>
      <c r="B4777" t="s">
        <v>345</v>
      </c>
      <c r="C4777" t="s">
        <v>115</v>
      </c>
      <c r="E4777">
        <v>-3.07</v>
      </c>
      <c r="F4777">
        <v>-1.65</v>
      </c>
      <c r="G4777">
        <v>-5.79</v>
      </c>
      <c r="H4777">
        <v>-3.44</v>
      </c>
      <c r="I4777">
        <v>-3.75</v>
      </c>
      <c r="J4777">
        <v>-6.62</v>
      </c>
      <c r="K4777">
        <v>-4.93</v>
      </c>
      <c r="L4777">
        <v>-4.9400000000000004</v>
      </c>
      <c r="M4777">
        <v>-8.98</v>
      </c>
      <c r="N4777">
        <v>-11.5</v>
      </c>
      <c r="O4777">
        <v>-11.36</v>
      </c>
      <c r="P4777">
        <v>-12.6</v>
      </c>
    </row>
    <row r="4778" spans="1:16" x14ac:dyDescent="0.2">
      <c r="A4778" t="s">
        <v>270</v>
      </c>
      <c r="B4778" t="s">
        <v>272</v>
      </c>
      <c r="C4778" t="s">
        <v>115</v>
      </c>
      <c r="E4778">
        <v>0.26</v>
      </c>
      <c r="F4778">
        <v>0.31</v>
      </c>
      <c r="G4778">
        <v>3.89</v>
      </c>
      <c r="H4778">
        <v>2.1800000000000002</v>
      </c>
      <c r="I4778">
        <v>6.55</v>
      </c>
      <c r="J4778">
        <v>13.06</v>
      </c>
      <c r="K4778">
        <v>12.79</v>
      </c>
      <c r="L4778">
        <v>14.06</v>
      </c>
      <c r="M4778">
        <v>23.58</v>
      </c>
      <c r="N4778">
        <v>39.35</v>
      </c>
      <c r="O4778">
        <v>47.86</v>
      </c>
      <c r="P4778">
        <v>58.91</v>
      </c>
    </row>
    <row r="4779" spans="1:16" x14ac:dyDescent="0.2">
      <c r="A4779" t="s">
        <v>270</v>
      </c>
      <c r="B4779" t="s">
        <v>346</v>
      </c>
      <c r="C4779" t="s">
        <v>115</v>
      </c>
      <c r="E4779">
        <v>9.0399999999999991</v>
      </c>
      <c r="F4779">
        <v>11.37</v>
      </c>
      <c r="G4779">
        <v>9.66</v>
      </c>
      <c r="H4779">
        <v>9.76</v>
      </c>
      <c r="I4779">
        <v>6.82</v>
      </c>
      <c r="J4779">
        <v>8.57</v>
      </c>
      <c r="K4779">
        <v>14.36</v>
      </c>
      <c r="L4779">
        <v>12.52</v>
      </c>
      <c r="M4779">
        <v>13.18</v>
      </c>
      <c r="N4779">
        <v>26.83</v>
      </c>
      <c r="O4779">
        <v>28.11</v>
      </c>
      <c r="P4779">
        <v>26.55</v>
      </c>
    </row>
    <row r="4780" spans="1:16" x14ac:dyDescent="0.2">
      <c r="A4780" t="s">
        <v>270</v>
      </c>
      <c r="B4780" t="s">
        <v>347</v>
      </c>
      <c r="C4780" t="s">
        <v>115</v>
      </c>
      <c r="E4780">
        <v>253</v>
      </c>
      <c r="F4780">
        <v>255.27</v>
      </c>
      <c r="G4780">
        <v>264.06</v>
      </c>
      <c r="H4780">
        <v>273.44</v>
      </c>
      <c r="I4780">
        <v>285.75</v>
      </c>
      <c r="J4780">
        <v>304.32</v>
      </c>
      <c r="K4780">
        <v>310.08999999999997</v>
      </c>
      <c r="L4780">
        <v>318.26</v>
      </c>
      <c r="M4780">
        <v>330.48</v>
      </c>
      <c r="N4780">
        <v>365.1</v>
      </c>
      <c r="O4780">
        <v>375.02</v>
      </c>
      <c r="P4780">
        <v>407.93</v>
      </c>
    </row>
    <row r="4781" spans="1:16" x14ac:dyDescent="0.2">
      <c r="A4781" t="s">
        <v>272</v>
      </c>
      <c r="B4781" t="s">
        <v>202</v>
      </c>
      <c r="C4781" t="s">
        <v>115</v>
      </c>
      <c r="E4781">
        <v>7.0000000000000007E-2</v>
      </c>
      <c r="F4781">
        <v>0.02</v>
      </c>
      <c r="G4781">
        <v>0.78</v>
      </c>
      <c r="H4781">
        <v>0.32</v>
      </c>
      <c r="I4781">
        <v>2.06</v>
      </c>
      <c r="J4781">
        <v>2.39</v>
      </c>
      <c r="K4781">
        <v>2.5299999999999998</v>
      </c>
      <c r="L4781">
        <v>2.58</v>
      </c>
      <c r="M4781">
        <v>3.35</v>
      </c>
      <c r="N4781">
        <v>4.33</v>
      </c>
      <c r="O4781">
        <v>4.47</v>
      </c>
      <c r="P4781">
        <v>4.6500000000000004</v>
      </c>
    </row>
    <row r="4782" spans="1:16" x14ac:dyDescent="0.2">
      <c r="A4782" t="s">
        <v>272</v>
      </c>
      <c r="B4782" t="s">
        <v>203</v>
      </c>
      <c r="C4782" t="s">
        <v>115</v>
      </c>
      <c r="E4782">
        <v>0</v>
      </c>
      <c r="F4782">
        <v>0</v>
      </c>
      <c r="G4782">
        <v>0.54</v>
      </c>
      <c r="H4782">
        <v>0.57999999999999996</v>
      </c>
      <c r="I4782">
        <v>1.17</v>
      </c>
      <c r="J4782">
        <v>1.66</v>
      </c>
      <c r="K4782">
        <v>1.69</v>
      </c>
      <c r="L4782">
        <v>2.2400000000000002</v>
      </c>
      <c r="M4782">
        <v>2.92</v>
      </c>
      <c r="N4782">
        <v>4.04</v>
      </c>
      <c r="O4782">
        <v>4.3600000000000003</v>
      </c>
      <c r="P4782">
        <v>4.5599999999999996</v>
      </c>
    </row>
    <row r="4783" spans="1:16" x14ac:dyDescent="0.2">
      <c r="A4783" t="s">
        <v>272</v>
      </c>
      <c r="B4783" t="s">
        <v>204</v>
      </c>
      <c r="C4783" t="s">
        <v>115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2.2599999999999998</v>
      </c>
      <c r="N4783">
        <v>3.36</v>
      </c>
      <c r="O4783">
        <v>3.67</v>
      </c>
      <c r="P4783">
        <v>4.0199999999999996</v>
      </c>
    </row>
    <row r="4784" spans="1:16" x14ac:dyDescent="0.2">
      <c r="A4784" t="s">
        <v>272</v>
      </c>
      <c r="B4784" t="s">
        <v>205</v>
      </c>
      <c r="C4784" t="s">
        <v>115</v>
      </c>
      <c r="E4784">
        <v>0.2</v>
      </c>
      <c r="F4784">
        <v>0.28999999999999998</v>
      </c>
      <c r="G4784">
        <v>2.57</v>
      </c>
      <c r="H4784">
        <v>1.29</v>
      </c>
      <c r="I4784">
        <v>3.32</v>
      </c>
      <c r="J4784">
        <v>9.01</v>
      </c>
      <c r="K4784">
        <v>8.57</v>
      </c>
      <c r="L4784">
        <v>9.24</v>
      </c>
      <c r="M4784">
        <v>15.05</v>
      </c>
      <c r="N4784">
        <v>27.62</v>
      </c>
      <c r="O4784">
        <v>35.36</v>
      </c>
      <c r="P4784">
        <v>45.68</v>
      </c>
    </row>
    <row r="4785" spans="1:16" x14ac:dyDescent="0.2">
      <c r="A4785" t="s">
        <v>259</v>
      </c>
      <c r="B4785" t="s">
        <v>348</v>
      </c>
      <c r="C4785" t="s">
        <v>115</v>
      </c>
      <c r="E4785">
        <v>0.91</v>
      </c>
      <c r="F4785">
        <v>0.86</v>
      </c>
      <c r="G4785">
        <v>1.21</v>
      </c>
      <c r="H4785">
        <v>1.49</v>
      </c>
      <c r="I4785">
        <v>1.35</v>
      </c>
      <c r="J4785">
        <v>0.94</v>
      </c>
      <c r="K4785">
        <v>0.57999999999999996</v>
      </c>
      <c r="L4785">
        <v>0.56000000000000005</v>
      </c>
      <c r="M4785">
        <v>1.26</v>
      </c>
      <c r="N4785">
        <v>1.1499999999999999</v>
      </c>
      <c r="O4785">
        <v>1.17</v>
      </c>
      <c r="P4785">
        <v>4.9800000000000004</v>
      </c>
    </row>
    <row r="4786" spans="1:16" x14ac:dyDescent="0.2">
      <c r="A4786" t="s">
        <v>259</v>
      </c>
      <c r="B4786" t="s">
        <v>261</v>
      </c>
      <c r="C4786" t="s">
        <v>115</v>
      </c>
      <c r="D4786">
        <v>920527</v>
      </c>
      <c r="E4786">
        <v>49021</v>
      </c>
      <c r="F4786">
        <v>51301</v>
      </c>
      <c r="G4786">
        <v>49092</v>
      </c>
      <c r="H4786">
        <v>50349</v>
      </c>
      <c r="I4786">
        <v>52085</v>
      </c>
      <c r="J4786">
        <v>53342</v>
      </c>
      <c r="K4786">
        <v>55526</v>
      </c>
      <c r="L4786">
        <v>56130</v>
      </c>
      <c r="M4786">
        <v>54371</v>
      </c>
      <c r="N4786">
        <v>57347</v>
      </c>
      <c r="O4786">
        <v>58422</v>
      </c>
      <c r="P4786">
        <v>62237</v>
      </c>
    </row>
    <row r="4787" spans="1:16" x14ac:dyDescent="0.2">
      <c r="A4787" t="s">
        <v>259</v>
      </c>
      <c r="B4787" t="s">
        <v>178</v>
      </c>
      <c r="C4787" t="s">
        <v>115</v>
      </c>
      <c r="D4787">
        <v>852370</v>
      </c>
      <c r="E4787">
        <v>46476</v>
      </c>
      <c r="F4787">
        <v>48559</v>
      </c>
      <c r="G4787">
        <v>46258</v>
      </c>
      <c r="H4787">
        <v>47087</v>
      </c>
      <c r="I4787">
        <v>48417</v>
      </c>
      <c r="J4787">
        <v>49307</v>
      </c>
      <c r="K4787">
        <v>51327</v>
      </c>
      <c r="L4787">
        <v>51783</v>
      </c>
      <c r="M4787">
        <v>49891</v>
      </c>
      <c r="N4787">
        <v>52930</v>
      </c>
      <c r="O4787">
        <v>53878</v>
      </c>
      <c r="P4787">
        <v>57116</v>
      </c>
    </row>
    <row r="4788" spans="1:16" x14ac:dyDescent="0.2">
      <c r="A4788" t="s">
        <v>259</v>
      </c>
      <c r="B4788" t="s">
        <v>349</v>
      </c>
      <c r="C4788" t="s">
        <v>115</v>
      </c>
      <c r="E4788">
        <v>0</v>
      </c>
      <c r="F4788">
        <v>0</v>
      </c>
      <c r="G4788">
        <v>0</v>
      </c>
      <c r="H4788">
        <v>13</v>
      </c>
      <c r="I4788">
        <v>14</v>
      </c>
      <c r="J4788">
        <v>14</v>
      </c>
      <c r="K4788">
        <v>14</v>
      </c>
      <c r="L4788">
        <v>14</v>
      </c>
      <c r="M4788">
        <v>14</v>
      </c>
      <c r="N4788">
        <v>33</v>
      </c>
      <c r="O4788">
        <v>33</v>
      </c>
      <c r="P4788">
        <v>49</v>
      </c>
    </row>
    <row r="4789" spans="1:16" x14ac:dyDescent="0.2">
      <c r="A4789" t="s">
        <v>350</v>
      </c>
      <c r="B4789" t="s">
        <v>193</v>
      </c>
      <c r="C4789" t="s">
        <v>115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</row>
    <row r="4790" spans="1:16" x14ac:dyDescent="0.2">
      <c r="A4790" t="s">
        <v>350</v>
      </c>
      <c r="B4790" t="s">
        <v>351</v>
      </c>
      <c r="C4790" t="s">
        <v>115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</row>
    <row r="4791" spans="1:16" x14ac:dyDescent="0.2">
      <c r="A4791" t="s">
        <v>350</v>
      </c>
      <c r="B4791" t="s">
        <v>352</v>
      </c>
      <c r="C4791" t="s">
        <v>115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</row>
    <row r="4792" spans="1:16" x14ac:dyDescent="0.2">
      <c r="A4792" t="s">
        <v>350</v>
      </c>
      <c r="B4792" t="s">
        <v>195</v>
      </c>
      <c r="C4792" t="s">
        <v>115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</row>
    <row r="4793" spans="1:16" x14ac:dyDescent="0.2">
      <c r="A4793" t="s">
        <v>350</v>
      </c>
      <c r="B4793" t="s">
        <v>196</v>
      </c>
      <c r="C4793" t="s">
        <v>115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</row>
    <row r="4794" spans="1:16" x14ac:dyDescent="0.2">
      <c r="A4794" t="s">
        <v>350</v>
      </c>
      <c r="B4794" t="s">
        <v>197</v>
      </c>
      <c r="C4794" t="s">
        <v>115</v>
      </c>
      <c r="E4794">
        <v>0</v>
      </c>
      <c r="F4794">
        <v>0</v>
      </c>
      <c r="G4794">
        <v>385</v>
      </c>
      <c r="H4794">
        <v>471</v>
      </c>
      <c r="I4794">
        <v>1026</v>
      </c>
      <c r="J4794">
        <v>1026</v>
      </c>
      <c r="K4794">
        <v>1026</v>
      </c>
      <c r="L4794">
        <v>1026</v>
      </c>
      <c r="M4794">
        <v>1026</v>
      </c>
      <c r="N4794">
        <v>1026</v>
      </c>
      <c r="O4794">
        <v>1026</v>
      </c>
      <c r="P4794">
        <v>1026</v>
      </c>
    </row>
    <row r="4795" spans="1:16" x14ac:dyDescent="0.2">
      <c r="A4795" t="s">
        <v>350</v>
      </c>
      <c r="B4795" t="s">
        <v>198</v>
      </c>
      <c r="C4795" t="s">
        <v>115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</row>
    <row r="4796" spans="1:16" x14ac:dyDescent="0.2">
      <c r="A4796" t="s">
        <v>350</v>
      </c>
      <c r="B4796" t="s">
        <v>199</v>
      </c>
      <c r="C4796" t="s">
        <v>115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</row>
    <row r="4797" spans="1:16" x14ac:dyDescent="0.2">
      <c r="A4797" t="s">
        <v>350</v>
      </c>
      <c r="B4797" t="s">
        <v>200</v>
      </c>
      <c r="C4797" t="s">
        <v>115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</row>
    <row r="4798" spans="1:16" x14ac:dyDescent="0.2">
      <c r="A4798" t="s">
        <v>350</v>
      </c>
      <c r="B4798" t="s">
        <v>201</v>
      </c>
      <c r="C4798" t="s">
        <v>115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</row>
    <row r="4799" spans="1:16" x14ac:dyDescent="0.2">
      <c r="A4799" t="s">
        <v>350</v>
      </c>
      <c r="B4799" t="s">
        <v>202</v>
      </c>
      <c r="C4799" t="s">
        <v>115</v>
      </c>
      <c r="E4799">
        <v>41</v>
      </c>
      <c r="F4799">
        <v>53</v>
      </c>
      <c r="G4799">
        <v>134</v>
      </c>
      <c r="H4799">
        <v>134</v>
      </c>
      <c r="I4799">
        <v>728</v>
      </c>
      <c r="J4799">
        <v>921</v>
      </c>
      <c r="K4799">
        <v>921</v>
      </c>
      <c r="L4799">
        <v>921</v>
      </c>
      <c r="M4799">
        <v>921</v>
      </c>
      <c r="N4799">
        <v>921</v>
      </c>
      <c r="O4799">
        <v>921</v>
      </c>
      <c r="P4799">
        <v>921</v>
      </c>
    </row>
    <row r="4800" spans="1:16" x14ac:dyDescent="0.2">
      <c r="A4800" t="s">
        <v>350</v>
      </c>
      <c r="B4800" t="s">
        <v>203</v>
      </c>
      <c r="C4800" t="s">
        <v>115</v>
      </c>
      <c r="E4800">
        <v>0</v>
      </c>
      <c r="F4800">
        <v>0</v>
      </c>
      <c r="G4800">
        <v>439</v>
      </c>
      <c r="H4800">
        <v>702</v>
      </c>
      <c r="I4800">
        <v>888</v>
      </c>
      <c r="J4800">
        <v>888</v>
      </c>
      <c r="K4800">
        <v>888</v>
      </c>
      <c r="L4800">
        <v>1145</v>
      </c>
      <c r="M4800">
        <v>1241</v>
      </c>
      <c r="N4800">
        <v>1349</v>
      </c>
      <c r="O4800">
        <v>1349</v>
      </c>
      <c r="P4800">
        <v>1349</v>
      </c>
    </row>
    <row r="4801" spans="1:17" x14ac:dyDescent="0.2">
      <c r="A4801" t="s">
        <v>350</v>
      </c>
      <c r="B4801" t="s">
        <v>204</v>
      </c>
      <c r="C4801" t="s">
        <v>115</v>
      </c>
      <c r="E4801">
        <v>0</v>
      </c>
      <c r="F4801">
        <v>0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</row>
    <row r="4802" spans="1:17" x14ac:dyDescent="0.2">
      <c r="A4802" t="s">
        <v>350</v>
      </c>
      <c r="B4802" t="s">
        <v>205</v>
      </c>
      <c r="C4802" t="s">
        <v>115</v>
      </c>
      <c r="E4802">
        <v>244</v>
      </c>
      <c r="F4802">
        <v>493</v>
      </c>
      <c r="G4802">
        <v>744</v>
      </c>
      <c r="H4802">
        <v>848</v>
      </c>
      <c r="I4802">
        <v>978</v>
      </c>
      <c r="J4802">
        <v>1466</v>
      </c>
      <c r="K4802">
        <v>1607</v>
      </c>
      <c r="L4802">
        <v>1643</v>
      </c>
      <c r="M4802">
        <v>1643</v>
      </c>
      <c r="N4802">
        <v>2018</v>
      </c>
      <c r="O4802">
        <v>2160</v>
      </c>
      <c r="P4802">
        <v>2552</v>
      </c>
    </row>
    <row r="4803" spans="1:17" x14ac:dyDescent="0.2">
      <c r="A4803" t="s">
        <v>350</v>
      </c>
      <c r="B4803" t="s">
        <v>206</v>
      </c>
      <c r="C4803" t="s">
        <v>115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</row>
    <row r="4804" spans="1:17" x14ac:dyDescent="0.2">
      <c r="A4804" t="s">
        <v>350</v>
      </c>
      <c r="B4804" t="s">
        <v>207</v>
      </c>
      <c r="C4804" t="s">
        <v>115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</row>
    <row r="4805" spans="1:17" x14ac:dyDescent="0.2">
      <c r="A4805" t="s">
        <v>350</v>
      </c>
      <c r="B4805" t="s">
        <v>208</v>
      </c>
      <c r="C4805" t="s">
        <v>115</v>
      </c>
      <c r="E4805">
        <v>677</v>
      </c>
      <c r="F4805">
        <v>709</v>
      </c>
      <c r="G4805">
        <v>712</v>
      </c>
      <c r="H4805">
        <v>758</v>
      </c>
      <c r="I4805">
        <v>758</v>
      </c>
      <c r="J4805">
        <v>758</v>
      </c>
      <c r="K4805">
        <v>758</v>
      </c>
      <c r="L4805">
        <v>758</v>
      </c>
      <c r="M4805">
        <v>758</v>
      </c>
      <c r="N4805">
        <v>758</v>
      </c>
      <c r="O4805">
        <v>758</v>
      </c>
      <c r="P4805">
        <v>758</v>
      </c>
    </row>
    <row r="4806" spans="1:17" x14ac:dyDescent="0.2">
      <c r="A4806" t="s">
        <v>350</v>
      </c>
      <c r="B4806" t="s">
        <v>209</v>
      </c>
      <c r="C4806" t="s">
        <v>115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376</v>
      </c>
      <c r="K4806">
        <v>759</v>
      </c>
      <c r="L4806">
        <v>853</v>
      </c>
      <c r="M4806">
        <v>853</v>
      </c>
      <c r="N4806">
        <v>1698</v>
      </c>
      <c r="O4806">
        <v>1971</v>
      </c>
      <c r="P4806">
        <v>2765</v>
      </c>
    </row>
    <row r="4807" spans="1:17" x14ac:dyDescent="0.2">
      <c r="A4807" t="s">
        <v>350</v>
      </c>
      <c r="B4807" t="s">
        <v>210</v>
      </c>
      <c r="C4807" t="s">
        <v>115</v>
      </c>
      <c r="E4807">
        <v>0</v>
      </c>
      <c r="F4807">
        <v>0</v>
      </c>
      <c r="G4807">
        <v>0</v>
      </c>
      <c r="H4807">
        <v>67</v>
      </c>
      <c r="I4807">
        <v>67</v>
      </c>
      <c r="J4807">
        <v>67</v>
      </c>
      <c r="K4807">
        <v>67</v>
      </c>
      <c r="L4807">
        <v>67</v>
      </c>
      <c r="M4807">
        <v>67</v>
      </c>
      <c r="N4807">
        <v>67</v>
      </c>
      <c r="O4807">
        <v>67</v>
      </c>
      <c r="P4807">
        <v>67</v>
      </c>
    </row>
    <row r="4808" spans="1:17" x14ac:dyDescent="0.2">
      <c r="A4808" t="s">
        <v>350</v>
      </c>
      <c r="B4808" t="s">
        <v>211</v>
      </c>
      <c r="C4808" t="s">
        <v>115</v>
      </c>
      <c r="E4808">
        <v>0</v>
      </c>
      <c r="F4808">
        <v>38</v>
      </c>
      <c r="G4808">
        <v>38</v>
      </c>
      <c r="H4808">
        <v>616</v>
      </c>
      <c r="I4808">
        <v>616</v>
      </c>
      <c r="J4808">
        <v>616</v>
      </c>
      <c r="K4808">
        <v>616</v>
      </c>
      <c r="L4808">
        <v>616</v>
      </c>
      <c r="M4808">
        <v>616</v>
      </c>
      <c r="N4808">
        <v>616</v>
      </c>
      <c r="O4808">
        <v>616</v>
      </c>
      <c r="P4808">
        <v>616</v>
      </c>
    </row>
    <row r="4809" spans="1:17" x14ac:dyDescent="0.2">
      <c r="A4809" t="s">
        <v>350</v>
      </c>
      <c r="B4809" t="s">
        <v>212</v>
      </c>
      <c r="C4809" t="s">
        <v>115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</row>
    <row r="4810" spans="1:17" x14ac:dyDescent="0.2">
      <c r="A4810" t="s">
        <v>350</v>
      </c>
      <c r="B4810" t="s">
        <v>213</v>
      </c>
      <c r="C4810" t="s">
        <v>115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</row>
    <row r="4811" spans="1:17" x14ac:dyDescent="0.2">
      <c r="A4811" t="s">
        <v>350</v>
      </c>
      <c r="B4811" t="s">
        <v>342</v>
      </c>
      <c r="C4811" t="s">
        <v>115</v>
      </c>
      <c r="E4811">
        <v>963</v>
      </c>
      <c r="F4811">
        <v>1294</v>
      </c>
      <c r="G4811">
        <v>2451</v>
      </c>
      <c r="H4811">
        <v>3596</v>
      </c>
      <c r="I4811">
        <v>5061</v>
      </c>
      <c r="J4811">
        <v>6117</v>
      </c>
      <c r="K4811">
        <v>6641</v>
      </c>
      <c r="L4811">
        <v>7029</v>
      </c>
      <c r="M4811">
        <v>7125</v>
      </c>
      <c r="N4811">
        <v>8452</v>
      </c>
      <c r="O4811">
        <v>8868</v>
      </c>
      <c r="P4811">
        <v>10053</v>
      </c>
    </row>
    <row r="4812" spans="1:17" x14ac:dyDescent="0.2">
      <c r="A4812" t="s">
        <v>230</v>
      </c>
      <c r="B4812" t="s">
        <v>353</v>
      </c>
      <c r="C4812" t="s">
        <v>115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1</v>
      </c>
      <c r="Q4812">
        <v>10360</v>
      </c>
    </row>
    <row r="4813" spans="1:17" x14ac:dyDescent="0.2">
      <c r="A4813" t="s">
        <v>230</v>
      </c>
      <c r="B4813" t="s">
        <v>354</v>
      </c>
      <c r="C4813" t="s">
        <v>115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1</v>
      </c>
      <c r="Q4813">
        <v>11010</v>
      </c>
    </row>
    <row r="4814" spans="1:17" x14ac:dyDescent="0.2">
      <c r="A4814" t="s">
        <v>230</v>
      </c>
      <c r="B4814" t="s">
        <v>355</v>
      </c>
      <c r="C4814" t="s">
        <v>115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1</v>
      </c>
      <c r="Q4814">
        <v>2680</v>
      </c>
    </row>
    <row r="4815" spans="1:17" x14ac:dyDescent="0.2">
      <c r="A4815" t="s">
        <v>230</v>
      </c>
      <c r="B4815" t="s">
        <v>356</v>
      </c>
      <c r="C4815" t="s">
        <v>115</v>
      </c>
      <c r="E4815">
        <v>0</v>
      </c>
      <c r="F4815">
        <v>0</v>
      </c>
      <c r="G4815">
        <v>0</v>
      </c>
      <c r="H4815">
        <v>0</v>
      </c>
      <c r="I4815">
        <v>1</v>
      </c>
      <c r="J4815">
        <v>1</v>
      </c>
      <c r="K4815">
        <v>1</v>
      </c>
      <c r="L4815">
        <v>1</v>
      </c>
      <c r="M4815">
        <v>1</v>
      </c>
      <c r="N4815">
        <v>1</v>
      </c>
      <c r="O4815">
        <v>1</v>
      </c>
      <c r="P4815">
        <v>1</v>
      </c>
      <c r="Q4815">
        <v>4875</v>
      </c>
    </row>
    <row r="4816" spans="1:17" x14ac:dyDescent="0.2">
      <c r="A4816" t="s">
        <v>340</v>
      </c>
      <c r="B4816" t="s">
        <v>193</v>
      </c>
      <c r="C4816" t="s">
        <v>104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</row>
    <row r="4817" spans="1:16" x14ac:dyDescent="0.2">
      <c r="A4817" t="s">
        <v>340</v>
      </c>
      <c r="B4817" t="s">
        <v>194</v>
      </c>
      <c r="C4817" t="s">
        <v>104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</row>
    <row r="4818" spans="1:16" x14ac:dyDescent="0.2">
      <c r="A4818" t="s">
        <v>340</v>
      </c>
      <c r="B4818" t="s">
        <v>195</v>
      </c>
      <c r="C4818" t="s">
        <v>104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</row>
    <row r="4819" spans="1:16" x14ac:dyDescent="0.2">
      <c r="A4819" t="s">
        <v>340</v>
      </c>
      <c r="B4819" t="s">
        <v>196</v>
      </c>
      <c r="C4819" t="s">
        <v>104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</row>
    <row r="4820" spans="1:16" x14ac:dyDescent="0.2">
      <c r="A4820" t="s">
        <v>340</v>
      </c>
      <c r="B4820" t="s">
        <v>197</v>
      </c>
      <c r="C4820" t="s">
        <v>104</v>
      </c>
      <c r="E4820">
        <v>0</v>
      </c>
      <c r="F4820">
        <v>0</v>
      </c>
      <c r="G4820">
        <v>0.78</v>
      </c>
      <c r="H4820">
        <v>1.8</v>
      </c>
      <c r="I4820">
        <v>1.8</v>
      </c>
      <c r="J4820">
        <v>1.8</v>
      </c>
      <c r="K4820">
        <v>1.8</v>
      </c>
      <c r="L4820">
        <v>1.8</v>
      </c>
      <c r="M4820">
        <v>1.8</v>
      </c>
      <c r="N4820">
        <v>1.8</v>
      </c>
      <c r="O4820">
        <v>1.8</v>
      </c>
      <c r="P4820">
        <v>1.8</v>
      </c>
    </row>
    <row r="4821" spans="1:16" x14ac:dyDescent="0.2">
      <c r="A4821" t="s">
        <v>340</v>
      </c>
      <c r="B4821" t="s">
        <v>198</v>
      </c>
      <c r="C4821" t="s">
        <v>104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</row>
    <row r="4822" spans="1:16" x14ac:dyDescent="0.2">
      <c r="A4822" t="s">
        <v>340</v>
      </c>
      <c r="B4822" t="s">
        <v>199</v>
      </c>
      <c r="C4822" t="s">
        <v>104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 x14ac:dyDescent="0.2">
      <c r="A4823" t="s">
        <v>340</v>
      </c>
      <c r="B4823" t="s">
        <v>200</v>
      </c>
      <c r="C4823" t="s">
        <v>104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</row>
    <row r="4824" spans="1:16" x14ac:dyDescent="0.2">
      <c r="A4824" t="s">
        <v>340</v>
      </c>
      <c r="B4824" t="s">
        <v>201</v>
      </c>
      <c r="C4824" t="s">
        <v>104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</row>
    <row r="4825" spans="1:16" x14ac:dyDescent="0.2">
      <c r="A4825" t="s">
        <v>340</v>
      </c>
      <c r="B4825" t="s">
        <v>202</v>
      </c>
      <c r="C4825" t="s">
        <v>104</v>
      </c>
      <c r="E4825">
        <v>0.31</v>
      </c>
      <c r="F4825">
        <v>0.32</v>
      </c>
      <c r="G4825">
        <v>0.32</v>
      </c>
      <c r="H4825">
        <v>0.32</v>
      </c>
      <c r="I4825">
        <v>2</v>
      </c>
      <c r="J4825">
        <v>2</v>
      </c>
      <c r="K4825">
        <v>2</v>
      </c>
      <c r="L4825">
        <v>2</v>
      </c>
      <c r="M4825">
        <v>2</v>
      </c>
      <c r="N4825">
        <v>2</v>
      </c>
      <c r="O4825">
        <v>2</v>
      </c>
      <c r="P4825">
        <v>2</v>
      </c>
    </row>
    <row r="4826" spans="1:16" x14ac:dyDescent="0.2">
      <c r="A4826" t="s">
        <v>340</v>
      </c>
      <c r="B4826" t="s">
        <v>203</v>
      </c>
      <c r="C4826" t="s">
        <v>104</v>
      </c>
      <c r="E4826">
        <v>0</v>
      </c>
      <c r="F4826">
        <v>0</v>
      </c>
      <c r="G4826">
        <v>0</v>
      </c>
      <c r="H4826">
        <v>1.6</v>
      </c>
      <c r="I4826">
        <v>4.32</v>
      </c>
      <c r="J4826">
        <v>4.32</v>
      </c>
      <c r="K4826">
        <v>4.32</v>
      </c>
      <c r="L4826">
        <v>5</v>
      </c>
      <c r="M4826">
        <v>5</v>
      </c>
      <c r="N4826">
        <v>5</v>
      </c>
      <c r="O4826">
        <v>5</v>
      </c>
      <c r="P4826">
        <v>5</v>
      </c>
    </row>
    <row r="4827" spans="1:16" x14ac:dyDescent="0.2">
      <c r="A4827" t="s">
        <v>340</v>
      </c>
      <c r="B4827" t="s">
        <v>204</v>
      </c>
      <c r="C4827" t="s">
        <v>104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4.88</v>
      </c>
      <c r="N4827">
        <v>4.88</v>
      </c>
      <c r="O4827">
        <v>4.88</v>
      </c>
      <c r="P4827">
        <v>4.88</v>
      </c>
    </row>
    <row r="4828" spans="1:16" x14ac:dyDescent="0.2">
      <c r="A4828" t="s">
        <v>340</v>
      </c>
      <c r="B4828" t="s">
        <v>205</v>
      </c>
      <c r="C4828" t="s">
        <v>104</v>
      </c>
      <c r="E4828">
        <v>3</v>
      </c>
      <c r="F4828">
        <v>6</v>
      </c>
      <c r="G4828">
        <v>9</v>
      </c>
      <c r="H4828">
        <v>14.62</v>
      </c>
      <c r="I4828">
        <v>21.88</v>
      </c>
      <c r="J4828">
        <v>27.53</v>
      </c>
      <c r="K4828">
        <v>29.84</v>
      </c>
      <c r="L4828">
        <v>32.92</v>
      </c>
      <c r="M4828">
        <v>32.92</v>
      </c>
      <c r="N4828">
        <v>42.69</v>
      </c>
      <c r="O4828">
        <v>46.62</v>
      </c>
      <c r="P4828">
        <v>79.86</v>
      </c>
    </row>
    <row r="4829" spans="1:16" x14ac:dyDescent="0.2">
      <c r="A4829" t="s">
        <v>340</v>
      </c>
      <c r="B4829" t="s">
        <v>206</v>
      </c>
      <c r="C4829" t="s">
        <v>104</v>
      </c>
      <c r="E4829">
        <v>0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</row>
    <row r="4830" spans="1:16" x14ac:dyDescent="0.2">
      <c r="A4830" t="s">
        <v>340</v>
      </c>
      <c r="B4830" t="s">
        <v>207</v>
      </c>
      <c r="C4830" t="s">
        <v>104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 x14ac:dyDescent="0.2">
      <c r="A4831" t="s">
        <v>340</v>
      </c>
      <c r="B4831" t="s">
        <v>208</v>
      </c>
      <c r="C4831" t="s">
        <v>104</v>
      </c>
      <c r="E4831">
        <v>4.3499999999999996</v>
      </c>
      <c r="F4831">
        <v>4.7</v>
      </c>
      <c r="G4831">
        <v>6</v>
      </c>
      <c r="H4831">
        <v>7.8</v>
      </c>
      <c r="I4831">
        <v>7.8</v>
      </c>
      <c r="J4831">
        <v>7.8</v>
      </c>
      <c r="K4831">
        <v>7.8</v>
      </c>
      <c r="L4831">
        <v>7.8</v>
      </c>
      <c r="M4831">
        <v>7.8</v>
      </c>
      <c r="N4831">
        <v>17.940000000000001</v>
      </c>
      <c r="O4831">
        <v>18.34</v>
      </c>
      <c r="P4831">
        <v>18.34</v>
      </c>
    </row>
    <row r="4832" spans="1:16" x14ac:dyDescent="0.2">
      <c r="A4832" t="s">
        <v>340</v>
      </c>
      <c r="B4832" t="s">
        <v>209</v>
      </c>
      <c r="C4832" t="s">
        <v>104</v>
      </c>
      <c r="E4832">
        <v>0</v>
      </c>
      <c r="F4832">
        <v>0</v>
      </c>
      <c r="G4832">
        <v>0</v>
      </c>
      <c r="H4832">
        <v>0</v>
      </c>
      <c r="I4832">
        <v>2.52</v>
      </c>
      <c r="J4832">
        <v>7.07</v>
      </c>
      <c r="K4832">
        <v>9.35</v>
      </c>
      <c r="L4832">
        <v>10.26</v>
      </c>
      <c r="M4832">
        <v>10.26</v>
      </c>
      <c r="N4832">
        <v>11.22</v>
      </c>
      <c r="O4832">
        <v>13.67</v>
      </c>
      <c r="P4832">
        <v>28.69</v>
      </c>
    </row>
    <row r="4833" spans="1:16" x14ac:dyDescent="0.2">
      <c r="A4833" t="s">
        <v>340</v>
      </c>
      <c r="B4833" t="s">
        <v>210</v>
      </c>
      <c r="C4833" t="s">
        <v>104</v>
      </c>
      <c r="E4833">
        <v>0</v>
      </c>
      <c r="F4833">
        <v>0</v>
      </c>
      <c r="G4833">
        <v>0</v>
      </c>
      <c r="H4833">
        <v>0.5</v>
      </c>
      <c r="I4833">
        <v>0.5</v>
      </c>
      <c r="J4833">
        <v>0.5</v>
      </c>
      <c r="K4833">
        <v>0.5</v>
      </c>
      <c r="L4833">
        <v>0.5</v>
      </c>
      <c r="M4833">
        <v>0.5</v>
      </c>
      <c r="N4833">
        <v>0.5</v>
      </c>
      <c r="O4833">
        <v>0.5</v>
      </c>
      <c r="P4833">
        <v>0.5</v>
      </c>
    </row>
    <row r="4834" spans="1:16" x14ac:dyDescent="0.2">
      <c r="A4834" t="s">
        <v>340</v>
      </c>
      <c r="B4834" t="s">
        <v>211</v>
      </c>
      <c r="C4834" t="s">
        <v>104</v>
      </c>
      <c r="E4834">
        <v>0</v>
      </c>
      <c r="F4834">
        <v>0</v>
      </c>
      <c r="G4834">
        <v>0</v>
      </c>
      <c r="H4834">
        <v>0.5</v>
      </c>
      <c r="I4834">
        <v>0.5</v>
      </c>
      <c r="J4834">
        <v>0.5</v>
      </c>
      <c r="K4834">
        <v>0.5</v>
      </c>
      <c r="L4834">
        <v>0.5</v>
      </c>
      <c r="M4834">
        <v>0.5</v>
      </c>
      <c r="N4834">
        <v>0.5</v>
      </c>
      <c r="O4834">
        <v>0.5</v>
      </c>
      <c r="P4834">
        <v>0.5</v>
      </c>
    </row>
    <row r="4835" spans="1:16" x14ac:dyDescent="0.2">
      <c r="A4835" t="s">
        <v>340</v>
      </c>
      <c r="B4835" t="s">
        <v>212</v>
      </c>
      <c r="C4835" t="s">
        <v>104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 x14ac:dyDescent="0.2">
      <c r="A4836" t="s">
        <v>340</v>
      </c>
      <c r="B4836" t="s">
        <v>213</v>
      </c>
      <c r="C4836" t="s">
        <v>104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</row>
    <row r="4837" spans="1:16" x14ac:dyDescent="0.2">
      <c r="A4837" t="s">
        <v>340</v>
      </c>
      <c r="B4837" t="s">
        <v>218</v>
      </c>
      <c r="C4837" t="s">
        <v>104</v>
      </c>
      <c r="E4837">
        <v>-0.56999999999999995</v>
      </c>
      <c r="F4837">
        <v>-0.56999999999999995</v>
      </c>
      <c r="G4837">
        <v>-1.89</v>
      </c>
      <c r="H4837">
        <v>-2.56</v>
      </c>
      <c r="I4837">
        <v>-2.56</v>
      </c>
      <c r="J4837">
        <v>-2.56</v>
      </c>
      <c r="K4837">
        <v>-2.56</v>
      </c>
      <c r="L4837">
        <v>-2.56</v>
      </c>
      <c r="M4837">
        <v>-2.56</v>
      </c>
      <c r="N4837">
        <v>-2.56</v>
      </c>
      <c r="O4837">
        <v>-2.56</v>
      </c>
      <c r="P4837">
        <v>-6.42</v>
      </c>
    </row>
    <row r="4838" spans="1:16" x14ac:dyDescent="0.2">
      <c r="A4838" t="s">
        <v>340</v>
      </c>
      <c r="B4838" t="s">
        <v>342</v>
      </c>
      <c r="C4838" t="s">
        <v>104</v>
      </c>
      <c r="E4838">
        <v>7.09</v>
      </c>
      <c r="F4838">
        <v>10.45</v>
      </c>
      <c r="G4838">
        <v>14.21</v>
      </c>
      <c r="H4838">
        <v>24.58</v>
      </c>
      <c r="I4838">
        <v>38.770000000000003</v>
      </c>
      <c r="J4838">
        <v>48.97</v>
      </c>
      <c r="K4838">
        <v>53.56</v>
      </c>
      <c r="L4838">
        <v>58.23</v>
      </c>
      <c r="M4838">
        <v>63.1</v>
      </c>
      <c r="N4838">
        <v>83.98</v>
      </c>
      <c r="O4838">
        <v>90.75</v>
      </c>
      <c r="P4838">
        <v>135.16</v>
      </c>
    </row>
    <row r="4839" spans="1:16" x14ac:dyDescent="0.2">
      <c r="A4839" t="s">
        <v>266</v>
      </c>
      <c r="B4839" t="s">
        <v>267</v>
      </c>
      <c r="C4839" t="s">
        <v>104</v>
      </c>
      <c r="E4839">
        <v>202.31</v>
      </c>
      <c r="F4839">
        <v>204.45</v>
      </c>
      <c r="G4839">
        <v>206.75</v>
      </c>
      <c r="H4839">
        <v>212.74</v>
      </c>
      <c r="I4839">
        <v>220.24</v>
      </c>
      <c r="J4839">
        <v>229.66</v>
      </c>
      <c r="K4839">
        <v>235.18</v>
      </c>
      <c r="L4839">
        <v>240.63</v>
      </c>
      <c r="M4839">
        <v>246.15</v>
      </c>
      <c r="N4839">
        <v>269.82</v>
      </c>
      <c r="O4839">
        <v>276.22000000000003</v>
      </c>
      <c r="P4839">
        <v>295.94</v>
      </c>
    </row>
    <row r="4840" spans="1:16" x14ac:dyDescent="0.2">
      <c r="A4840" t="s">
        <v>270</v>
      </c>
      <c r="B4840" t="s">
        <v>193</v>
      </c>
      <c r="C4840" t="s">
        <v>104</v>
      </c>
      <c r="E4840">
        <v>2.96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</row>
    <row r="4841" spans="1:16" x14ac:dyDescent="0.2">
      <c r="A4841" t="s">
        <v>270</v>
      </c>
      <c r="B4841" t="s">
        <v>194</v>
      </c>
      <c r="C4841" t="s">
        <v>104</v>
      </c>
      <c r="E4841">
        <v>52.13</v>
      </c>
      <c r="F4841">
        <v>62.77</v>
      </c>
      <c r="G4841">
        <v>51.52</v>
      </c>
      <c r="H4841">
        <v>37.799999999999997</v>
      </c>
      <c r="I4841">
        <v>19.829999999999998</v>
      </c>
      <c r="J4841">
        <v>17.16</v>
      </c>
      <c r="K4841">
        <v>12.9</v>
      </c>
      <c r="L4841">
        <v>13.87</v>
      </c>
      <c r="M4841">
        <v>10.41</v>
      </c>
      <c r="N4841">
        <v>6.97</v>
      </c>
      <c r="O4841">
        <v>8.44</v>
      </c>
      <c r="P4841">
        <v>2.09</v>
      </c>
    </row>
    <row r="4842" spans="1:16" x14ac:dyDescent="0.2">
      <c r="A4842" t="s">
        <v>270</v>
      </c>
      <c r="B4842" t="s">
        <v>195</v>
      </c>
      <c r="C4842" t="s">
        <v>104</v>
      </c>
      <c r="E4842">
        <v>11.53</v>
      </c>
      <c r="F4842">
        <v>12.81</v>
      </c>
      <c r="G4842">
        <v>12.84</v>
      </c>
      <c r="H4842">
        <v>12.49</v>
      </c>
      <c r="I4842">
        <v>12.19</v>
      </c>
      <c r="J4842">
        <v>9.51</v>
      </c>
      <c r="K4842">
        <v>7.91</v>
      </c>
      <c r="L4842">
        <v>6.82</v>
      </c>
      <c r="M4842">
        <v>5.52</v>
      </c>
      <c r="N4842">
        <v>1.04</v>
      </c>
      <c r="O4842">
        <v>0</v>
      </c>
      <c r="P4842">
        <v>0</v>
      </c>
    </row>
    <row r="4843" spans="1:16" x14ac:dyDescent="0.2">
      <c r="A4843" t="s">
        <v>270</v>
      </c>
      <c r="B4843" t="s">
        <v>196</v>
      </c>
      <c r="C4843" t="s">
        <v>104</v>
      </c>
      <c r="E4843">
        <v>23.6</v>
      </c>
      <c r="F4843">
        <v>5.09</v>
      </c>
      <c r="G4843">
        <v>5.09</v>
      </c>
      <c r="H4843">
        <v>5.1100000000000003</v>
      </c>
      <c r="I4843">
        <v>5.09</v>
      </c>
      <c r="J4843">
        <v>5.1100000000000003</v>
      </c>
      <c r="K4843">
        <v>5.09</v>
      </c>
      <c r="L4843">
        <v>5.09</v>
      </c>
      <c r="M4843">
        <v>5.09</v>
      </c>
      <c r="N4843">
        <v>5.09</v>
      </c>
      <c r="O4843">
        <v>5.1100000000000003</v>
      </c>
      <c r="P4843">
        <v>5.09</v>
      </c>
    </row>
    <row r="4844" spans="1:16" x14ac:dyDescent="0.2">
      <c r="A4844" t="s">
        <v>270</v>
      </c>
      <c r="B4844" t="s">
        <v>197</v>
      </c>
      <c r="C4844" t="s">
        <v>104</v>
      </c>
      <c r="E4844">
        <v>11.29</v>
      </c>
      <c r="F4844">
        <v>11.26</v>
      </c>
      <c r="G4844">
        <v>17.27</v>
      </c>
      <c r="H4844">
        <v>25.18</v>
      </c>
      <c r="I4844">
        <v>24.4</v>
      </c>
      <c r="J4844">
        <v>24.12</v>
      </c>
      <c r="K4844">
        <v>24.21</v>
      </c>
      <c r="L4844">
        <v>24.13</v>
      </c>
      <c r="M4844">
        <v>23.35</v>
      </c>
      <c r="N4844">
        <v>23.34</v>
      </c>
      <c r="O4844">
        <v>23.05</v>
      </c>
      <c r="P4844">
        <v>21.45</v>
      </c>
    </row>
    <row r="4845" spans="1:16" x14ac:dyDescent="0.2">
      <c r="A4845" t="s">
        <v>270</v>
      </c>
      <c r="B4845" t="s">
        <v>198</v>
      </c>
      <c r="C4845" t="s">
        <v>104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</row>
    <row r="4846" spans="1:16" x14ac:dyDescent="0.2">
      <c r="A4846" t="s">
        <v>270</v>
      </c>
      <c r="B4846" t="s">
        <v>199</v>
      </c>
      <c r="C4846" t="s">
        <v>104</v>
      </c>
      <c r="E4846">
        <v>2.4900000000000002</v>
      </c>
      <c r="F4846">
        <v>2.48</v>
      </c>
      <c r="G4846">
        <v>2.48</v>
      </c>
      <c r="H4846">
        <v>2.4900000000000002</v>
      </c>
      <c r="I4846">
        <v>2.5499999999999998</v>
      </c>
      <c r="J4846">
        <v>2.48</v>
      </c>
      <c r="K4846">
        <v>2.4700000000000002</v>
      </c>
      <c r="L4846">
        <v>2.4700000000000002</v>
      </c>
      <c r="M4846">
        <v>2.4700000000000002</v>
      </c>
      <c r="N4846">
        <v>2.23</v>
      </c>
      <c r="O4846">
        <v>2.2400000000000002</v>
      </c>
      <c r="P4846">
        <v>2.5299999999999998</v>
      </c>
    </row>
    <row r="4847" spans="1:16" x14ac:dyDescent="0.2">
      <c r="A4847" t="s">
        <v>270</v>
      </c>
      <c r="B4847" t="s">
        <v>200</v>
      </c>
      <c r="C4847" t="s">
        <v>104</v>
      </c>
      <c r="E4847">
        <v>0.9</v>
      </c>
      <c r="F4847">
        <v>1.66</v>
      </c>
      <c r="G4847">
        <v>0.89</v>
      </c>
      <c r="H4847">
        <v>0.9</v>
      </c>
      <c r="I4847">
        <v>1.46</v>
      </c>
      <c r="J4847">
        <v>1.38</v>
      </c>
      <c r="K4847">
        <v>1.36</v>
      </c>
      <c r="L4847">
        <v>1.36</v>
      </c>
      <c r="M4847">
        <v>0.86</v>
      </c>
      <c r="N4847">
        <v>1.08</v>
      </c>
      <c r="O4847">
        <v>1.07</v>
      </c>
      <c r="P4847">
        <v>1.0900000000000001</v>
      </c>
    </row>
    <row r="4848" spans="1:16" x14ac:dyDescent="0.2">
      <c r="A4848" t="s">
        <v>270</v>
      </c>
      <c r="B4848" t="s">
        <v>201</v>
      </c>
      <c r="C4848" t="s">
        <v>104</v>
      </c>
      <c r="E4848">
        <v>27.19</v>
      </c>
      <c r="F4848">
        <v>27.11</v>
      </c>
      <c r="G4848">
        <v>27.11</v>
      </c>
      <c r="H4848">
        <v>27.19</v>
      </c>
      <c r="I4848">
        <v>27.11</v>
      </c>
      <c r="J4848">
        <v>27.19</v>
      </c>
      <c r="K4848">
        <v>27.11</v>
      </c>
      <c r="L4848">
        <v>27.11</v>
      </c>
      <c r="M4848">
        <v>27.11</v>
      </c>
      <c r="N4848">
        <v>27.11</v>
      </c>
      <c r="O4848">
        <v>27.19</v>
      </c>
      <c r="P4848">
        <v>27.11</v>
      </c>
    </row>
    <row r="4849" spans="1:16" x14ac:dyDescent="0.2">
      <c r="A4849" t="s">
        <v>270</v>
      </c>
      <c r="B4849" t="s">
        <v>202</v>
      </c>
      <c r="C4849" t="s">
        <v>104</v>
      </c>
      <c r="E4849">
        <v>22.28</v>
      </c>
      <c r="F4849">
        <v>22.47</v>
      </c>
      <c r="G4849">
        <v>22.34</v>
      </c>
      <c r="H4849">
        <v>22.34</v>
      </c>
      <c r="I4849">
        <v>25.58</v>
      </c>
      <c r="J4849">
        <v>25.99</v>
      </c>
      <c r="K4849">
        <v>25.93</v>
      </c>
      <c r="L4849">
        <v>25.81</v>
      </c>
      <c r="M4849">
        <v>25.77</v>
      </c>
      <c r="N4849">
        <v>25.75</v>
      </c>
      <c r="O4849">
        <v>25.78</v>
      </c>
      <c r="P4849">
        <v>25.08</v>
      </c>
    </row>
    <row r="4850" spans="1:16" x14ac:dyDescent="0.2">
      <c r="A4850" t="s">
        <v>270</v>
      </c>
      <c r="B4850" t="s">
        <v>203</v>
      </c>
      <c r="C4850" t="s">
        <v>104</v>
      </c>
      <c r="E4850">
        <v>0</v>
      </c>
      <c r="F4850">
        <v>0</v>
      </c>
      <c r="G4850">
        <v>0</v>
      </c>
      <c r="H4850">
        <v>6.49</v>
      </c>
      <c r="I4850">
        <v>16.600000000000001</v>
      </c>
      <c r="J4850">
        <v>16.8</v>
      </c>
      <c r="K4850">
        <v>16.809999999999999</v>
      </c>
      <c r="L4850">
        <v>19.2</v>
      </c>
      <c r="M4850">
        <v>18.86</v>
      </c>
      <c r="N4850">
        <v>19.05</v>
      </c>
      <c r="O4850">
        <v>18.93</v>
      </c>
      <c r="P4850">
        <v>17.66</v>
      </c>
    </row>
    <row r="4851" spans="1:16" x14ac:dyDescent="0.2">
      <c r="A4851" t="s">
        <v>270</v>
      </c>
      <c r="B4851" t="s">
        <v>204</v>
      </c>
      <c r="C4851" t="s">
        <v>104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17.329999999999998</v>
      </c>
      <c r="N4851">
        <v>17.48</v>
      </c>
      <c r="O4851">
        <v>17.489999999999998</v>
      </c>
      <c r="P4851">
        <v>16.399999999999999</v>
      </c>
    </row>
    <row r="4852" spans="1:16" x14ac:dyDescent="0.2">
      <c r="A4852" t="s">
        <v>270</v>
      </c>
      <c r="B4852" t="s">
        <v>205</v>
      </c>
      <c r="C4852" t="s">
        <v>104</v>
      </c>
      <c r="E4852">
        <v>60.05</v>
      </c>
      <c r="F4852">
        <v>68.73</v>
      </c>
      <c r="G4852">
        <v>75.36</v>
      </c>
      <c r="H4852">
        <v>89.49</v>
      </c>
      <c r="I4852">
        <v>105.38</v>
      </c>
      <c r="J4852">
        <v>120.24</v>
      </c>
      <c r="K4852">
        <v>127.23</v>
      </c>
      <c r="L4852">
        <v>133.78</v>
      </c>
      <c r="M4852">
        <v>128.32</v>
      </c>
      <c r="N4852">
        <v>156.26</v>
      </c>
      <c r="O4852">
        <v>165.71</v>
      </c>
      <c r="P4852">
        <v>218.47</v>
      </c>
    </row>
    <row r="4853" spans="1:16" x14ac:dyDescent="0.2">
      <c r="A4853" t="s">
        <v>270</v>
      </c>
      <c r="B4853" t="s">
        <v>206</v>
      </c>
      <c r="C4853" t="s">
        <v>104</v>
      </c>
      <c r="E4853">
        <v>29.54</v>
      </c>
      <c r="F4853">
        <v>31.54</v>
      </c>
      <c r="G4853">
        <v>33.71</v>
      </c>
      <c r="H4853">
        <v>38.340000000000003</v>
      </c>
      <c r="I4853">
        <v>42.89</v>
      </c>
      <c r="J4853">
        <v>47.7</v>
      </c>
      <c r="K4853">
        <v>49.88</v>
      </c>
      <c r="L4853">
        <v>52.14</v>
      </c>
      <c r="M4853">
        <v>54.36</v>
      </c>
      <c r="N4853">
        <v>63.11</v>
      </c>
      <c r="O4853">
        <v>65.56</v>
      </c>
      <c r="P4853">
        <v>76.78</v>
      </c>
    </row>
    <row r="4854" spans="1:16" x14ac:dyDescent="0.2">
      <c r="A4854" t="s">
        <v>270</v>
      </c>
      <c r="B4854" t="s">
        <v>343</v>
      </c>
      <c r="C4854" t="s">
        <v>104</v>
      </c>
      <c r="E4854">
        <v>-2.64</v>
      </c>
      <c r="F4854">
        <v>-2.94</v>
      </c>
      <c r="G4854">
        <v>-3.36</v>
      </c>
      <c r="H4854">
        <v>-3.87</v>
      </c>
      <c r="I4854">
        <v>-5.01</v>
      </c>
      <c r="J4854">
        <v>-7.03</v>
      </c>
      <c r="K4854">
        <v>-8.0399999999999991</v>
      </c>
      <c r="L4854">
        <v>-8.48</v>
      </c>
      <c r="M4854">
        <v>-8.3800000000000008</v>
      </c>
      <c r="N4854">
        <v>-10.99</v>
      </c>
      <c r="O4854">
        <v>-12.23</v>
      </c>
      <c r="P4854">
        <v>-17.760000000000002</v>
      </c>
    </row>
    <row r="4855" spans="1:16" x14ac:dyDescent="0.2">
      <c r="A4855" t="s">
        <v>270</v>
      </c>
      <c r="B4855" t="s">
        <v>210</v>
      </c>
      <c r="C4855" t="s">
        <v>104</v>
      </c>
      <c r="E4855">
        <v>-0.49</v>
      </c>
      <c r="F4855">
        <v>-0.59</v>
      </c>
      <c r="G4855">
        <v>-0.88</v>
      </c>
      <c r="H4855">
        <v>-1.67</v>
      </c>
      <c r="I4855">
        <v>-1.98</v>
      </c>
      <c r="J4855">
        <v>-2.0099999999999998</v>
      </c>
      <c r="K4855">
        <v>-1.84</v>
      </c>
      <c r="L4855">
        <v>-1.89</v>
      </c>
      <c r="M4855">
        <v>-1.84</v>
      </c>
      <c r="N4855">
        <v>-1.78</v>
      </c>
      <c r="O4855">
        <v>-1.8</v>
      </c>
      <c r="P4855">
        <v>-1.46</v>
      </c>
    </row>
    <row r="4856" spans="1:16" x14ac:dyDescent="0.2">
      <c r="A4856" t="s">
        <v>270</v>
      </c>
      <c r="B4856" t="s">
        <v>211</v>
      </c>
      <c r="C4856" t="s">
        <v>104</v>
      </c>
      <c r="E4856">
        <v>0</v>
      </c>
      <c r="F4856">
        <v>0</v>
      </c>
      <c r="G4856">
        <v>0</v>
      </c>
      <c r="H4856">
        <v>-0.47</v>
      </c>
      <c r="I4856">
        <v>-0.61</v>
      </c>
      <c r="J4856">
        <v>-0.59</v>
      </c>
      <c r="K4856">
        <v>-0.54</v>
      </c>
      <c r="L4856">
        <v>-0.56000000000000005</v>
      </c>
      <c r="M4856">
        <v>-0.56000000000000005</v>
      </c>
      <c r="N4856">
        <v>-0.51</v>
      </c>
      <c r="O4856">
        <v>-0.5</v>
      </c>
      <c r="P4856">
        <v>-0.42</v>
      </c>
    </row>
    <row r="4857" spans="1:16" x14ac:dyDescent="0.2">
      <c r="A4857" t="s">
        <v>270</v>
      </c>
      <c r="B4857" t="s">
        <v>212</v>
      </c>
      <c r="C4857" t="s">
        <v>104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 x14ac:dyDescent="0.2">
      <c r="A4858" t="s">
        <v>270</v>
      </c>
      <c r="B4858" t="s">
        <v>213</v>
      </c>
      <c r="C4858" t="s">
        <v>104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 x14ac:dyDescent="0.2">
      <c r="A4859" t="s">
        <v>270</v>
      </c>
      <c r="B4859" t="s">
        <v>344</v>
      </c>
      <c r="C4859" t="s">
        <v>104</v>
      </c>
      <c r="E4859">
        <v>12.08</v>
      </c>
      <c r="F4859">
        <v>12.94</v>
      </c>
      <c r="G4859">
        <v>18.350000000000001</v>
      </c>
      <c r="H4859">
        <v>15.58</v>
      </c>
      <c r="I4859">
        <v>16.43</v>
      </c>
      <c r="J4859">
        <v>17.84</v>
      </c>
      <c r="K4859">
        <v>21.49</v>
      </c>
      <c r="L4859">
        <v>19.82</v>
      </c>
      <c r="M4859">
        <v>22.42</v>
      </c>
      <c r="N4859">
        <v>25.68</v>
      </c>
      <c r="O4859">
        <v>24.3</v>
      </c>
      <c r="P4859">
        <v>14.75</v>
      </c>
    </row>
    <row r="4860" spans="1:16" x14ac:dyDescent="0.2">
      <c r="A4860" t="s">
        <v>270</v>
      </c>
      <c r="B4860" t="s">
        <v>345</v>
      </c>
      <c r="C4860" t="s">
        <v>104</v>
      </c>
      <c r="E4860">
        <v>-2.98</v>
      </c>
      <c r="F4860">
        <v>-1.71</v>
      </c>
      <c r="G4860">
        <v>-4.46</v>
      </c>
      <c r="H4860">
        <v>-7.4</v>
      </c>
      <c r="I4860">
        <v>-9.91</v>
      </c>
      <c r="J4860">
        <v>-8.19</v>
      </c>
      <c r="K4860">
        <v>-6.81</v>
      </c>
      <c r="L4860">
        <v>-7.37</v>
      </c>
      <c r="M4860">
        <v>-9.6</v>
      </c>
      <c r="N4860">
        <v>-7.32</v>
      </c>
      <c r="O4860">
        <v>-6.67</v>
      </c>
      <c r="P4860">
        <v>-13.53</v>
      </c>
    </row>
    <row r="4861" spans="1:16" x14ac:dyDescent="0.2">
      <c r="A4861" t="s">
        <v>270</v>
      </c>
      <c r="B4861" t="s">
        <v>272</v>
      </c>
      <c r="C4861" t="s">
        <v>104</v>
      </c>
      <c r="E4861">
        <v>0.24</v>
      </c>
      <c r="F4861">
        <v>0.3</v>
      </c>
      <c r="G4861">
        <v>2.44</v>
      </c>
      <c r="H4861">
        <v>5.28</v>
      </c>
      <c r="I4861">
        <v>13.47</v>
      </c>
      <c r="J4861">
        <v>15.4</v>
      </c>
      <c r="K4861">
        <v>15.01</v>
      </c>
      <c r="L4861">
        <v>17.809999999999999</v>
      </c>
      <c r="M4861">
        <v>26.04</v>
      </c>
      <c r="N4861">
        <v>26.63</v>
      </c>
      <c r="O4861">
        <v>29.7</v>
      </c>
      <c r="P4861">
        <v>76.52</v>
      </c>
    </row>
    <row r="4862" spans="1:16" x14ac:dyDescent="0.2">
      <c r="A4862" t="s">
        <v>270</v>
      </c>
      <c r="B4862" t="s">
        <v>346</v>
      </c>
      <c r="C4862" t="s">
        <v>104</v>
      </c>
      <c r="E4862">
        <v>9.1</v>
      </c>
      <c r="F4862">
        <v>11.23</v>
      </c>
      <c r="G4862">
        <v>13.89</v>
      </c>
      <c r="H4862">
        <v>8.18</v>
      </c>
      <c r="I4862">
        <v>6.52</v>
      </c>
      <c r="J4862">
        <v>9.64</v>
      </c>
      <c r="K4862">
        <v>14.68</v>
      </c>
      <c r="L4862">
        <v>12.45</v>
      </c>
      <c r="M4862">
        <v>12.82</v>
      </c>
      <c r="N4862">
        <v>18.37</v>
      </c>
      <c r="O4862">
        <v>17.62</v>
      </c>
      <c r="P4862">
        <v>1.22</v>
      </c>
    </row>
    <row r="4863" spans="1:16" x14ac:dyDescent="0.2">
      <c r="A4863" t="s">
        <v>270</v>
      </c>
      <c r="B4863" t="s">
        <v>347</v>
      </c>
      <c r="C4863" t="s">
        <v>104</v>
      </c>
      <c r="E4863">
        <v>252.91</v>
      </c>
      <c r="F4863">
        <v>255.33</v>
      </c>
      <c r="G4863">
        <v>262.73</v>
      </c>
      <c r="H4863">
        <v>277.39999999999998</v>
      </c>
      <c r="I4863">
        <v>291.92</v>
      </c>
      <c r="J4863">
        <v>305.89</v>
      </c>
      <c r="K4863">
        <v>311.97000000000003</v>
      </c>
      <c r="L4863">
        <v>320.69</v>
      </c>
      <c r="M4863">
        <v>331.11</v>
      </c>
      <c r="N4863">
        <v>360.92</v>
      </c>
      <c r="O4863">
        <v>370.34</v>
      </c>
      <c r="P4863">
        <v>408.87</v>
      </c>
    </row>
    <row r="4864" spans="1:16" x14ac:dyDescent="0.2">
      <c r="A4864" t="s">
        <v>272</v>
      </c>
      <c r="B4864" t="s">
        <v>202</v>
      </c>
      <c r="C4864" t="s">
        <v>104</v>
      </c>
      <c r="E4864">
        <v>0.03</v>
      </c>
      <c r="F4864">
        <v>0.02</v>
      </c>
      <c r="G4864">
        <v>0.15</v>
      </c>
      <c r="H4864">
        <v>0.2</v>
      </c>
      <c r="I4864">
        <v>1.48</v>
      </c>
      <c r="J4864">
        <v>1.1499999999999999</v>
      </c>
      <c r="K4864">
        <v>1.1299999999999999</v>
      </c>
      <c r="L4864">
        <v>1.26</v>
      </c>
      <c r="M4864">
        <v>1.29</v>
      </c>
      <c r="N4864">
        <v>1.31</v>
      </c>
      <c r="O4864">
        <v>1.36</v>
      </c>
      <c r="P4864">
        <v>1.99</v>
      </c>
    </row>
    <row r="4865" spans="1:16" x14ac:dyDescent="0.2">
      <c r="A4865" t="s">
        <v>272</v>
      </c>
      <c r="B4865" t="s">
        <v>203</v>
      </c>
      <c r="C4865" t="s">
        <v>104</v>
      </c>
      <c r="E4865">
        <v>0</v>
      </c>
      <c r="F4865">
        <v>0</v>
      </c>
      <c r="G4865">
        <v>0</v>
      </c>
      <c r="H4865">
        <v>0.41</v>
      </c>
      <c r="I4865">
        <v>1.75</v>
      </c>
      <c r="J4865">
        <v>1.6</v>
      </c>
      <c r="K4865">
        <v>1.55</v>
      </c>
      <c r="L4865">
        <v>1.9</v>
      </c>
      <c r="M4865">
        <v>2.2400000000000002</v>
      </c>
      <c r="N4865">
        <v>2.06</v>
      </c>
      <c r="O4865">
        <v>2.23</v>
      </c>
      <c r="P4865">
        <v>3.45</v>
      </c>
    </row>
    <row r="4866" spans="1:16" x14ac:dyDescent="0.2">
      <c r="A4866" t="s">
        <v>272</v>
      </c>
      <c r="B4866" t="s">
        <v>204</v>
      </c>
      <c r="C4866" t="s">
        <v>104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2.39</v>
      </c>
      <c r="N4866">
        <v>2.25</v>
      </c>
      <c r="O4866">
        <v>2.29</v>
      </c>
      <c r="P4866">
        <v>3.33</v>
      </c>
    </row>
    <row r="4867" spans="1:16" x14ac:dyDescent="0.2">
      <c r="A4867" t="s">
        <v>272</v>
      </c>
      <c r="B4867" t="s">
        <v>205</v>
      </c>
      <c r="C4867" t="s">
        <v>104</v>
      </c>
      <c r="E4867">
        <v>0.22</v>
      </c>
      <c r="F4867">
        <v>0.28000000000000003</v>
      </c>
      <c r="G4867">
        <v>2.2999999999999998</v>
      </c>
      <c r="H4867">
        <v>4.67</v>
      </c>
      <c r="I4867">
        <v>10.23</v>
      </c>
      <c r="J4867">
        <v>12.65</v>
      </c>
      <c r="K4867">
        <v>12.33</v>
      </c>
      <c r="L4867">
        <v>14.65</v>
      </c>
      <c r="M4867">
        <v>20.12</v>
      </c>
      <c r="N4867">
        <v>21.02</v>
      </c>
      <c r="O4867">
        <v>23.83</v>
      </c>
      <c r="P4867">
        <v>67.760000000000005</v>
      </c>
    </row>
    <row r="4868" spans="1:16" x14ac:dyDescent="0.2">
      <c r="A4868" t="s">
        <v>259</v>
      </c>
      <c r="B4868" t="s">
        <v>348</v>
      </c>
      <c r="C4868" t="s">
        <v>104</v>
      </c>
      <c r="E4868">
        <v>0.91</v>
      </c>
      <c r="F4868">
        <v>0.86</v>
      </c>
      <c r="G4868">
        <v>1.21</v>
      </c>
      <c r="H4868">
        <v>1.49</v>
      </c>
      <c r="I4868">
        <v>1.35</v>
      </c>
      <c r="J4868">
        <v>0.94</v>
      </c>
      <c r="K4868">
        <v>0.57999999999999996</v>
      </c>
      <c r="L4868">
        <v>0.56000000000000005</v>
      </c>
      <c r="M4868">
        <v>1.26</v>
      </c>
      <c r="N4868">
        <v>1.1499999999999999</v>
      </c>
      <c r="O4868">
        <v>1.17</v>
      </c>
      <c r="P4868">
        <v>4.9800000000000004</v>
      </c>
    </row>
    <row r="4869" spans="1:16" x14ac:dyDescent="0.2">
      <c r="A4869" t="s">
        <v>259</v>
      </c>
      <c r="B4869" t="s">
        <v>261</v>
      </c>
      <c r="C4869" t="s">
        <v>104</v>
      </c>
      <c r="D4869">
        <v>982122</v>
      </c>
      <c r="E4869">
        <v>49063</v>
      </c>
      <c r="F4869">
        <v>51297</v>
      </c>
      <c r="G4869">
        <v>49421</v>
      </c>
      <c r="H4869">
        <v>50807</v>
      </c>
      <c r="I4869">
        <v>53661</v>
      </c>
      <c r="J4869">
        <v>55644</v>
      </c>
      <c r="K4869">
        <v>58197</v>
      </c>
      <c r="L4869">
        <v>59532</v>
      </c>
      <c r="M4869">
        <v>56881</v>
      </c>
      <c r="N4869">
        <v>61388</v>
      </c>
      <c r="O4869">
        <v>62807</v>
      </c>
      <c r="P4869">
        <v>70229</v>
      </c>
    </row>
    <row r="4870" spans="1:16" x14ac:dyDescent="0.2">
      <c r="A4870" t="s">
        <v>259</v>
      </c>
      <c r="B4870" t="s">
        <v>178</v>
      </c>
      <c r="C4870" t="s">
        <v>104</v>
      </c>
      <c r="D4870">
        <v>913965</v>
      </c>
      <c r="E4870">
        <v>46517</v>
      </c>
      <c r="F4870">
        <v>48554</v>
      </c>
      <c r="G4870">
        <v>46586</v>
      </c>
      <c r="H4870">
        <v>47545</v>
      </c>
      <c r="I4870">
        <v>49993</v>
      </c>
      <c r="J4870">
        <v>51609</v>
      </c>
      <c r="K4870">
        <v>53998</v>
      </c>
      <c r="L4870">
        <v>55185</v>
      </c>
      <c r="M4870">
        <v>52402</v>
      </c>
      <c r="N4870">
        <v>56971</v>
      </c>
      <c r="O4870">
        <v>58264</v>
      </c>
      <c r="P4870">
        <v>65108</v>
      </c>
    </row>
    <row r="4871" spans="1:16" x14ac:dyDescent="0.2">
      <c r="A4871" t="s">
        <v>259</v>
      </c>
      <c r="B4871" t="s">
        <v>349</v>
      </c>
      <c r="C4871" t="s">
        <v>104</v>
      </c>
      <c r="E4871">
        <v>0</v>
      </c>
      <c r="F4871">
        <v>0</v>
      </c>
      <c r="G4871">
        <v>0</v>
      </c>
      <c r="H4871">
        <v>19</v>
      </c>
      <c r="I4871">
        <v>45</v>
      </c>
      <c r="J4871">
        <v>45</v>
      </c>
      <c r="K4871">
        <v>45</v>
      </c>
      <c r="L4871">
        <v>48</v>
      </c>
      <c r="M4871">
        <v>48</v>
      </c>
      <c r="N4871">
        <v>57</v>
      </c>
      <c r="O4871">
        <v>57</v>
      </c>
      <c r="P4871">
        <v>330</v>
      </c>
    </row>
    <row r="4872" spans="1:16" x14ac:dyDescent="0.2">
      <c r="A4872" t="s">
        <v>350</v>
      </c>
      <c r="B4872" t="s">
        <v>193</v>
      </c>
      <c r="C4872" t="s">
        <v>104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</row>
    <row r="4873" spans="1:16" x14ac:dyDescent="0.2">
      <c r="A4873" t="s">
        <v>350</v>
      </c>
      <c r="B4873" t="s">
        <v>351</v>
      </c>
      <c r="C4873" t="s">
        <v>104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</row>
    <row r="4874" spans="1:16" x14ac:dyDescent="0.2">
      <c r="A4874" t="s">
        <v>350</v>
      </c>
      <c r="B4874" t="s">
        <v>352</v>
      </c>
      <c r="C4874" t="s">
        <v>104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</row>
    <row r="4875" spans="1:16" x14ac:dyDescent="0.2">
      <c r="A4875" t="s">
        <v>350</v>
      </c>
      <c r="B4875" t="s">
        <v>195</v>
      </c>
      <c r="C4875" t="s">
        <v>104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</row>
    <row r="4876" spans="1:16" x14ac:dyDescent="0.2">
      <c r="A4876" t="s">
        <v>350</v>
      </c>
      <c r="B4876" t="s">
        <v>196</v>
      </c>
      <c r="C4876" t="s">
        <v>104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</row>
    <row r="4877" spans="1:16" x14ac:dyDescent="0.2">
      <c r="A4877" t="s">
        <v>350</v>
      </c>
      <c r="B4877" t="s">
        <v>197</v>
      </c>
      <c r="C4877" t="s">
        <v>104</v>
      </c>
      <c r="E4877">
        <v>0</v>
      </c>
      <c r="F4877">
        <v>0</v>
      </c>
      <c r="G4877">
        <v>441</v>
      </c>
      <c r="H4877">
        <v>1035</v>
      </c>
      <c r="I4877">
        <v>1035</v>
      </c>
      <c r="J4877">
        <v>1035</v>
      </c>
      <c r="K4877">
        <v>1035</v>
      </c>
      <c r="L4877">
        <v>1035</v>
      </c>
      <c r="M4877">
        <v>1035</v>
      </c>
      <c r="N4877">
        <v>1035</v>
      </c>
      <c r="O4877">
        <v>1035</v>
      </c>
      <c r="P4877">
        <v>1035</v>
      </c>
    </row>
    <row r="4878" spans="1:16" x14ac:dyDescent="0.2">
      <c r="A4878" t="s">
        <v>350</v>
      </c>
      <c r="B4878" t="s">
        <v>198</v>
      </c>
      <c r="C4878" t="s">
        <v>104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</row>
    <row r="4879" spans="1:16" x14ac:dyDescent="0.2">
      <c r="A4879" t="s">
        <v>350</v>
      </c>
      <c r="B4879" t="s">
        <v>199</v>
      </c>
      <c r="C4879" t="s">
        <v>104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</row>
    <row r="4880" spans="1:16" x14ac:dyDescent="0.2">
      <c r="A4880" t="s">
        <v>350</v>
      </c>
      <c r="B4880" t="s">
        <v>200</v>
      </c>
      <c r="C4880" t="s">
        <v>104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</row>
    <row r="4881" spans="1:17" x14ac:dyDescent="0.2">
      <c r="A4881" t="s">
        <v>350</v>
      </c>
      <c r="B4881" t="s">
        <v>201</v>
      </c>
      <c r="C4881" t="s">
        <v>104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</row>
    <row r="4882" spans="1:17" x14ac:dyDescent="0.2">
      <c r="A4882" t="s">
        <v>350</v>
      </c>
      <c r="B4882" t="s">
        <v>202</v>
      </c>
      <c r="C4882" t="s">
        <v>104</v>
      </c>
      <c r="E4882">
        <v>42</v>
      </c>
      <c r="F4882">
        <v>44</v>
      </c>
      <c r="G4882">
        <v>44</v>
      </c>
      <c r="H4882">
        <v>44</v>
      </c>
      <c r="I4882">
        <v>230</v>
      </c>
      <c r="J4882">
        <v>230</v>
      </c>
      <c r="K4882">
        <v>230</v>
      </c>
      <c r="L4882">
        <v>230</v>
      </c>
      <c r="M4882">
        <v>230</v>
      </c>
      <c r="N4882">
        <v>230</v>
      </c>
      <c r="O4882">
        <v>230</v>
      </c>
      <c r="P4882">
        <v>230</v>
      </c>
    </row>
    <row r="4883" spans="1:17" x14ac:dyDescent="0.2">
      <c r="A4883" t="s">
        <v>350</v>
      </c>
      <c r="B4883" t="s">
        <v>203</v>
      </c>
      <c r="C4883" t="s">
        <v>104</v>
      </c>
      <c r="E4883">
        <v>0</v>
      </c>
      <c r="F4883">
        <v>0</v>
      </c>
      <c r="G4883">
        <v>0</v>
      </c>
      <c r="H4883">
        <v>396</v>
      </c>
      <c r="I4883">
        <v>1019</v>
      </c>
      <c r="J4883">
        <v>1019</v>
      </c>
      <c r="K4883">
        <v>1019</v>
      </c>
      <c r="L4883">
        <v>1165</v>
      </c>
      <c r="M4883">
        <v>1165</v>
      </c>
      <c r="N4883">
        <v>1165</v>
      </c>
      <c r="O4883">
        <v>1165</v>
      </c>
      <c r="P4883">
        <v>1165</v>
      </c>
    </row>
    <row r="4884" spans="1:17" x14ac:dyDescent="0.2">
      <c r="A4884" t="s">
        <v>350</v>
      </c>
      <c r="B4884" t="s">
        <v>204</v>
      </c>
      <c r="C4884" t="s">
        <v>104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</row>
    <row r="4885" spans="1:17" x14ac:dyDescent="0.2">
      <c r="A4885" t="s">
        <v>350</v>
      </c>
      <c r="B4885" t="s">
        <v>205</v>
      </c>
      <c r="C4885" t="s">
        <v>104</v>
      </c>
      <c r="E4885">
        <v>248</v>
      </c>
      <c r="F4885">
        <v>513</v>
      </c>
      <c r="G4885">
        <v>767</v>
      </c>
      <c r="H4885">
        <v>1238</v>
      </c>
      <c r="I4885">
        <v>1878</v>
      </c>
      <c r="J4885">
        <v>2373</v>
      </c>
      <c r="K4885">
        <v>2580</v>
      </c>
      <c r="L4885">
        <v>2815</v>
      </c>
      <c r="M4885">
        <v>2815</v>
      </c>
      <c r="N4885">
        <v>3548</v>
      </c>
      <c r="O4885">
        <v>3851</v>
      </c>
      <c r="P4885">
        <v>6103</v>
      </c>
    </row>
    <row r="4886" spans="1:17" x14ac:dyDescent="0.2">
      <c r="A4886" t="s">
        <v>350</v>
      </c>
      <c r="B4886" t="s">
        <v>206</v>
      </c>
      <c r="C4886" t="s">
        <v>104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</row>
    <row r="4887" spans="1:17" x14ac:dyDescent="0.2">
      <c r="A4887" t="s">
        <v>350</v>
      </c>
      <c r="B4887" t="s">
        <v>207</v>
      </c>
      <c r="C4887" t="s">
        <v>104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</row>
    <row r="4888" spans="1:17" x14ac:dyDescent="0.2">
      <c r="A4888" t="s">
        <v>350</v>
      </c>
      <c r="B4888" t="s">
        <v>208</v>
      </c>
      <c r="C4888" t="s">
        <v>104</v>
      </c>
      <c r="E4888">
        <v>757</v>
      </c>
      <c r="F4888">
        <v>818</v>
      </c>
      <c r="G4888">
        <v>1050</v>
      </c>
      <c r="H4888">
        <v>1370</v>
      </c>
      <c r="I4888">
        <v>1370</v>
      </c>
      <c r="J4888">
        <v>1370</v>
      </c>
      <c r="K4888">
        <v>1370</v>
      </c>
      <c r="L4888">
        <v>1370</v>
      </c>
      <c r="M4888">
        <v>1370</v>
      </c>
      <c r="N4888">
        <v>2810</v>
      </c>
      <c r="O4888">
        <v>2867</v>
      </c>
      <c r="P4888">
        <v>2867</v>
      </c>
    </row>
    <row r="4889" spans="1:17" x14ac:dyDescent="0.2">
      <c r="A4889" t="s">
        <v>350</v>
      </c>
      <c r="B4889" t="s">
        <v>209</v>
      </c>
      <c r="C4889" t="s">
        <v>104</v>
      </c>
      <c r="E4889">
        <v>0</v>
      </c>
      <c r="F4889">
        <v>0</v>
      </c>
      <c r="G4889">
        <v>0</v>
      </c>
      <c r="H4889">
        <v>0</v>
      </c>
      <c r="I4889">
        <v>717</v>
      </c>
      <c r="J4889">
        <v>1910</v>
      </c>
      <c r="K4889">
        <v>2485</v>
      </c>
      <c r="L4889">
        <v>2710</v>
      </c>
      <c r="M4889">
        <v>2710</v>
      </c>
      <c r="N4889">
        <v>2942</v>
      </c>
      <c r="O4889">
        <v>3529</v>
      </c>
      <c r="P4889">
        <v>7003</v>
      </c>
    </row>
    <row r="4890" spans="1:17" x14ac:dyDescent="0.2">
      <c r="A4890" t="s">
        <v>350</v>
      </c>
      <c r="B4890" t="s">
        <v>210</v>
      </c>
      <c r="C4890" t="s">
        <v>104</v>
      </c>
      <c r="E4890">
        <v>0</v>
      </c>
      <c r="F4890">
        <v>0</v>
      </c>
      <c r="G4890">
        <v>0</v>
      </c>
      <c r="H4890">
        <v>113</v>
      </c>
      <c r="I4890">
        <v>113</v>
      </c>
      <c r="J4890">
        <v>113</v>
      </c>
      <c r="K4890">
        <v>113</v>
      </c>
      <c r="L4890">
        <v>113</v>
      </c>
      <c r="M4890">
        <v>113</v>
      </c>
      <c r="N4890">
        <v>113</v>
      </c>
      <c r="O4890">
        <v>113</v>
      </c>
      <c r="P4890">
        <v>113</v>
      </c>
    </row>
    <row r="4891" spans="1:17" x14ac:dyDescent="0.2">
      <c r="A4891" t="s">
        <v>350</v>
      </c>
      <c r="B4891" t="s">
        <v>211</v>
      </c>
      <c r="C4891" t="s">
        <v>104</v>
      </c>
      <c r="E4891">
        <v>0</v>
      </c>
      <c r="F4891">
        <v>0</v>
      </c>
      <c r="G4891">
        <v>0</v>
      </c>
      <c r="H4891">
        <v>106</v>
      </c>
      <c r="I4891">
        <v>106</v>
      </c>
      <c r="J4891">
        <v>106</v>
      </c>
      <c r="K4891">
        <v>106</v>
      </c>
      <c r="L4891">
        <v>106</v>
      </c>
      <c r="M4891">
        <v>106</v>
      </c>
      <c r="N4891">
        <v>106</v>
      </c>
      <c r="O4891">
        <v>106</v>
      </c>
      <c r="P4891">
        <v>106</v>
      </c>
    </row>
    <row r="4892" spans="1:17" x14ac:dyDescent="0.2">
      <c r="A4892" t="s">
        <v>350</v>
      </c>
      <c r="B4892" t="s">
        <v>212</v>
      </c>
      <c r="C4892" t="s">
        <v>104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</row>
    <row r="4893" spans="1:17" x14ac:dyDescent="0.2">
      <c r="A4893" t="s">
        <v>350</v>
      </c>
      <c r="B4893" t="s">
        <v>213</v>
      </c>
      <c r="C4893" t="s">
        <v>104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</row>
    <row r="4894" spans="1:17" x14ac:dyDescent="0.2">
      <c r="A4894" t="s">
        <v>350</v>
      </c>
      <c r="B4894" t="s">
        <v>342</v>
      </c>
      <c r="C4894" t="s">
        <v>104</v>
      </c>
      <c r="E4894">
        <v>1048</v>
      </c>
      <c r="F4894">
        <v>1375</v>
      </c>
      <c r="G4894">
        <v>2301</v>
      </c>
      <c r="H4894">
        <v>4300</v>
      </c>
      <c r="I4894">
        <v>6467</v>
      </c>
      <c r="J4894">
        <v>8155</v>
      </c>
      <c r="K4894">
        <v>8936</v>
      </c>
      <c r="L4894">
        <v>9543</v>
      </c>
      <c r="M4894">
        <v>9543</v>
      </c>
      <c r="N4894">
        <v>11948</v>
      </c>
      <c r="O4894">
        <v>12895</v>
      </c>
      <c r="P4894">
        <v>18621</v>
      </c>
    </row>
    <row r="4895" spans="1:17" x14ac:dyDescent="0.2">
      <c r="A4895" t="s">
        <v>230</v>
      </c>
      <c r="B4895" t="s">
        <v>353</v>
      </c>
      <c r="C4895" t="s">
        <v>104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1</v>
      </c>
      <c r="Q4895">
        <v>10360</v>
      </c>
    </row>
    <row r="4896" spans="1:17" x14ac:dyDescent="0.2">
      <c r="A4896" t="s">
        <v>230</v>
      </c>
      <c r="B4896" t="s">
        <v>354</v>
      </c>
      <c r="C4896" t="s">
        <v>104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1</v>
      </c>
      <c r="Q4896">
        <v>11010</v>
      </c>
    </row>
    <row r="4897" spans="1:17" x14ac:dyDescent="0.2">
      <c r="A4897" t="s">
        <v>230</v>
      </c>
      <c r="B4897" t="s">
        <v>355</v>
      </c>
      <c r="C4897" t="s">
        <v>104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1</v>
      </c>
      <c r="Q4897">
        <v>2680</v>
      </c>
    </row>
    <row r="4898" spans="1:17" x14ac:dyDescent="0.2">
      <c r="A4898" t="s">
        <v>230</v>
      </c>
      <c r="B4898" t="s">
        <v>356</v>
      </c>
      <c r="C4898" t="s">
        <v>104</v>
      </c>
      <c r="E4898">
        <v>0</v>
      </c>
      <c r="F4898">
        <v>0</v>
      </c>
      <c r="G4898">
        <v>0</v>
      </c>
      <c r="H4898">
        <v>0</v>
      </c>
      <c r="I4898">
        <v>1</v>
      </c>
      <c r="J4898">
        <v>1</v>
      </c>
      <c r="K4898">
        <v>1</v>
      </c>
      <c r="L4898">
        <v>1</v>
      </c>
      <c r="M4898">
        <v>1</v>
      </c>
      <c r="N4898">
        <v>1</v>
      </c>
      <c r="O4898">
        <v>1</v>
      </c>
      <c r="P4898">
        <v>1</v>
      </c>
      <c r="Q4898">
        <v>4875</v>
      </c>
    </row>
    <row r="4899" spans="1:17" x14ac:dyDescent="0.2">
      <c r="A4899" t="s">
        <v>340</v>
      </c>
      <c r="B4899" t="s">
        <v>193</v>
      </c>
      <c r="C4899" t="s">
        <v>109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</row>
    <row r="4900" spans="1:17" x14ac:dyDescent="0.2">
      <c r="A4900" t="s">
        <v>340</v>
      </c>
      <c r="B4900" t="s">
        <v>194</v>
      </c>
      <c r="C4900" t="s">
        <v>109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</row>
    <row r="4901" spans="1:17" x14ac:dyDescent="0.2">
      <c r="A4901" t="s">
        <v>340</v>
      </c>
      <c r="B4901" t="s">
        <v>195</v>
      </c>
      <c r="C4901" t="s">
        <v>109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</row>
    <row r="4902" spans="1:17" x14ac:dyDescent="0.2">
      <c r="A4902" t="s">
        <v>340</v>
      </c>
      <c r="B4902" t="s">
        <v>196</v>
      </c>
      <c r="C4902" t="s">
        <v>109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</row>
    <row r="4903" spans="1:17" x14ac:dyDescent="0.2">
      <c r="A4903" t="s">
        <v>340</v>
      </c>
      <c r="B4903" t="s">
        <v>197</v>
      </c>
      <c r="C4903" t="s">
        <v>109</v>
      </c>
      <c r="E4903">
        <v>0</v>
      </c>
      <c r="F4903">
        <v>0</v>
      </c>
      <c r="G4903">
        <v>0.16</v>
      </c>
      <c r="H4903">
        <v>1.8</v>
      </c>
      <c r="I4903">
        <v>2.94</v>
      </c>
      <c r="J4903">
        <v>2.94</v>
      </c>
      <c r="K4903">
        <v>2.94</v>
      </c>
      <c r="L4903">
        <v>3.81</v>
      </c>
      <c r="M4903">
        <v>3.81</v>
      </c>
      <c r="N4903">
        <v>5.26</v>
      </c>
      <c r="O4903">
        <v>5.26</v>
      </c>
      <c r="P4903">
        <v>5.26</v>
      </c>
    </row>
    <row r="4904" spans="1:17" x14ac:dyDescent="0.2">
      <c r="A4904" t="s">
        <v>340</v>
      </c>
      <c r="B4904" t="s">
        <v>198</v>
      </c>
      <c r="C4904" t="s">
        <v>109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9.52</v>
      </c>
    </row>
    <row r="4905" spans="1:17" x14ac:dyDescent="0.2">
      <c r="A4905" t="s">
        <v>340</v>
      </c>
      <c r="B4905" t="s">
        <v>199</v>
      </c>
      <c r="C4905" t="s">
        <v>109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</row>
    <row r="4906" spans="1:17" x14ac:dyDescent="0.2">
      <c r="A4906" t="s">
        <v>340</v>
      </c>
      <c r="B4906" t="s">
        <v>200</v>
      </c>
      <c r="C4906" t="s">
        <v>109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</row>
    <row r="4907" spans="1:17" x14ac:dyDescent="0.2">
      <c r="A4907" t="s">
        <v>340</v>
      </c>
      <c r="B4907" t="s">
        <v>201</v>
      </c>
      <c r="C4907" t="s">
        <v>109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</row>
    <row r="4908" spans="1:17" x14ac:dyDescent="0.2">
      <c r="A4908" t="s">
        <v>340</v>
      </c>
      <c r="B4908" t="s">
        <v>202</v>
      </c>
      <c r="C4908" t="s">
        <v>109</v>
      </c>
      <c r="E4908">
        <v>0.31</v>
      </c>
      <c r="F4908">
        <v>0.31</v>
      </c>
      <c r="G4908">
        <v>0.31</v>
      </c>
      <c r="H4908">
        <v>0.41</v>
      </c>
      <c r="I4908">
        <v>4.5199999999999996</v>
      </c>
      <c r="J4908">
        <v>4.5199999999999996</v>
      </c>
      <c r="K4908">
        <v>4.5199999999999996</v>
      </c>
      <c r="L4908">
        <v>4.5199999999999996</v>
      </c>
      <c r="M4908">
        <v>4.5199999999999996</v>
      </c>
      <c r="N4908">
        <v>4.5199999999999996</v>
      </c>
      <c r="O4908">
        <v>4.5199999999999996</v>
      </c>
      <c r="P4908">
        <v>4.5199999999999996</v>
      </c>
    </row>
    <row r="4909" spans="1:17" x14ac:dyDescent="0.2">
      <c r="A4909" t="s">
        <v>340</v>
      </c>
      <c r="B4909" t="s">
        <v>203</v>
      </c>
      <c r="C4909" t="s">
        <v>109</v>
      </c>
      <c r="E4909">
        <v>0</v>
      </c>
      <c r="F4909">
        <v>0</v>
      </c>
      <c r="G4909">
        <v>1.32</v>
      </c>
      <c r="H4909">
        <v>2.82</v>
      </c>
      <c r="I4909">
        <v>4.32</v>
      </c>
      <c r="J4909">
        <v>4.32</v>
      </c>
      <c r="K4909">
        <v>4.32</v>
      </c>
      <c r="L4909">
        <v>5.69</v>
      </c>
      <c r="M4909">
        <v>5.69</v>
      </c>
      <c r="N4909">
        <v>5.69</v>
      </c>
      <c r="O4909">
        <v>5.69</v>
      </c>
      <c r="P4909">
        <v>5.69</v>
      </c>
    </row>
    <row r="4910" spans="1:17" x14ac:dyDescent="0.2">
      <c r="A4910" t="s">
        <v>340</v>
      </c>
      <c r="B4910" t="s">
        <v>204</v>
      </c>
      <c r="C4910" t="s">
        <v>109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4.88</v>
      </c>
      <c r="N4910">
        <v>4.88</v>
      </c>
      <c r="O4910">
        <v>4.88</v>
      </c>
      <c r="P4910">
        <v>4.88</v>
      </c>
    </row>
    <row r="4911" spans="1:17" x14ac:dyDescent="0.2">
      <c r="A4911" t="s">
        <v>340</v>
      </c>
      <c r="B4911" t="s">
        <v>205</v>
      </c>
      <c r="C4911" t="s">
        <v>109</v>
      </c>
      <c r="E4911">
        <v>3</v>
      </c>
      <c r="F4911">
        <v>6</v>
      </c>
      <c r="G4911">
        <v>8.7200000000000006</v>
      </c>
      <c r="H4911">
        <v>11.03</v>
      </c>
      <c r="I4911">
        <v>13.39</v>
      </c>
      <c r="J4911">
        <v>20.92</v>
      </c>
      <c r="K4911">
        <v>21.57</v>
      </c>
      <c r="L4911">
        <v>21.57</v>
      </c>
      <c r="M4911">
        <v>21.57</v>
      </c>
      <c r="N4911">
        <v>45.45</v>
      </c>
      <c r="O4911">
        <v>59.57</v>
      </c>
      <c r="P4911">
        <v>101.63</v>
      </c>
    </row>
    <row r="4912" spans="1:17" x14ac:dyDescent="0.2">
      <c r="A4912" t="s">
        <v>340</v>
      </c>
      <c r="B4912" t="s">
        <v>206</v>
      </c>
      <c r="C4912" t="s">
        <v>109</v>
      </c>
      <c r="E4912">
        <v>0</v>
      </c>
      <c r="F4912">
        <v>0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</row>
    <row r="4913" spans="1:16" x14ac:dyDescent="0.2">
      <c r="A4913" t="s">
        <v>340</v>
      </c>
      <c r="B4913" t="s">
        <v>207</v>
      </c>
      <c r="C4913" t="s">
        <v>109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</row>
    <row r="4914" spans="1:16" x14ac:dyDescent="0.2">
      <c r="A4914" t="s">
        <v>340</v>
      </c>
      <c r="B4914" t="s">
        <v>208</v>
      </c>
      <c r="C4914" t="s">
        <v>109</v>
      </c>
      <c r="E4914">
        <v>4.05</v>
      </c>
      <c r="F4914">
        <v>5.7</v>
      </c>
      <c r="G4914">
        <v>5.7</v>
      </c>
      <c r="H4914">
        <v>5.7</v>
      </c>
      <c r="I4914">
        <v>5.7</v>
      </c>
      <c r="J4914">
        <v>5.7</v>
      </c>
      <c r="K4914">
        <v>5.7</v>
      </c>
      <c r="L4914">
        <v>5.7</v>
      </c>
      <c r="M4914">
        <v>5.7</v>
      </c>
      <c r="N4914">
        <v>5.7</v>
      </c>
      <c r="O4914">
        <v>5.7</v>
      </c>
      <c r="P4914">
        <v>5.7</v>
      </c>
    </row>
    <row r="4915" spans="1:16" x14ac:dyDescent="0.2">
      <c r="A4915" t="s">
        <v>340</v>
      </c>
      <c r="B4915" t="s">
        <v>209</v>
      </c>
      <c r="C4915" t="s">
        <v>109</v>
      </c>
      <c r="E4915">
        <v>0</v>
      </c>
      <c r="F4915">
        <v>0</v>
      </c>
      <c r="G4915">
        <v>0</v>
      </c>
      <c r="H4915">
        <v>0</v>
      </c>
      <c r="I4915">
        <v>0.16</v>
      </c>
      <c r="J4915">
        <v>3.16</v>
      </c>
      <c r="K4915">
        <v>5.21</v>
      </c>
      <c r="L4915">
        <v>5.21</v>
      </c>
      <c r="M4915">
        <v>5.21</v>
      </c>
      <c r="N4915">
        <v>15.18</v>
      </c>
      <c r="O4915">
        <v>20.11</v>
      </c>
      <c r="P4915">
        <v>35.65</v>
      </c>
    </row>
    <row r="4916" spans="1:16" x14ac:dyDescent="0.2">
      <c r="A4916" t="s">
        <v>340</v>
      </c>
      <c r="B4916" t="s">
        <v>210</v>
      </c>
      <c r="C4916" t="s">
        <v>109</v>
      </c>
      <c r="E4916">
        <v>0</v>
      </c>
      <c r="F4916">
        <v>0</v>
      </c>
      <c r="G4916">
        <v>0</v>
      </c>
      <c r="H4916">
        <v>1.78</v>
      </c>
      <c r="I4916">
        <v>2.2799999999999998</v>
      </c>
      <c r="J4916">
        <v>2.78</v>
      </c>
      <c r="K4916">
        <v>2.78</v>
      </c>
      <c r="L4916">
        <v>2.78</v>
      </c>
      <c r="M4916">
        <v>2.78</v>
      </c>
      <c r="N4916">
        <v>2.78</v>
      </c>
      <c r="O4916">
        <v>2.78</v>
      </c>
      <c r="P4916">
        <v>2.78</v>
      </c>
    </row>
    <row r="4917" spans="1:16" x14ac:dyDescent="0.2">
      <c r="A4917" t="s">
        <v>340</v>
      </c>
      <c r="B4917" t="s">
        <v>211</v>
      </c>
      <c r="C4917" t="s">
        <v>109</v>
      </c>
      <c r="E4917">
        <v>0</v>
      </c>
      <c r="F4917">
        <v>0</v>
      </c>
      <c r="G4917">
        <v>0</v>
      </c>
      <c r="H4917">
        <v>0.5</v>
      </c>
      <c r="I4917">
        <v>0.5</v>
      </c>
      <c r="J4917">
        <v>0.5</v>
      </c>
      <c r="K4917">
        <v>0.5</v>
      </c>
      <c r="L4917">
        <v>0.5</v>
      </c>
      <c r="M4917">
        <v>0.5</v>
      </c>
      <c r="N4917">
        <v>0.9</v>
      </c>
      <c r="O4917">
        <v>0.9</v>
      </c>
      <c r="P4917">
        <v>0.9</v>
      </c>
    </row>
    <row r="4918" spans="1:16" x14ac:dyDescent="0.2">
      <c r="A4918" t="s">
        <v>340</v>
      </c>
      <c r="B4918" t="s">
        <v>212</v>
      </c>
      <c r="C4918" t="s">
        <v>109</v>
      </c>
      <c r="E4918">
        <v>0.28999999999999998</v>
      </c>
      <c r="F4918">
        <v>0.28999999999999998</v>
      </c>
      <c r="G4918">
        <v>0.46</v>
      </c>
      <c r="H4918">
        <v>0.49</v>
      </c>
      <c r="I4918">
        <v>0.49</v>
      </c>
      <c r="J4918">
        <v>0.49</v>
      </c>
      <c r="K4918">
        <v>0.49</v>
      </c>
      <c r="L4918">
        <v>0.2</v>
      </c>
      <c r="M4918">
        <v>0.2</v>
      </c>
      <c r="N4918">
        <v>0</v>
      </c>
      <c r="O4918">
        <v>0</v>
      </c>
      <c r="P4918">
        <v>0</v>
      </c>
    </row>
    <row r="4919" spans="1:16" x14ac:dyDescent="0.2">
      <c r="A4919" t="s">
        <v>340</v>
      </c>
      <c r="B4919" t="s">
        <v>213</v>
      </c>
      <c r="C4919" t="s">
        <v>109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</row>
    <row r="4920" spans="1:16" x14ac:dyDescent="0.2">
      <c r="A4920" t="s">
        <v>340</v>
      </c>
      <c r="B4920" t="s">
        <v>218</v>
      </c>
      <c r="C4920" t="s">
        <v>109</v>
      </c>
      <c r="E4920">
        <v>-1.87</v>
      </c>
      <c r="F4920">
        <v>-1.87</v>
      </c>
      <c r="G4920">
        <v>-2.08</v>
      </c>
      <c r="H4920">
        <v>-4.49</v>
      </c>
      <c r="I4920">
        <v>-4.49</v>
      </c>
      <c r="J4920">
        <v>-4.76</v>
      </c>
      <c r="K4920">
        <v>-4.76</v>
      </c>
      <c r="L4920">
        <v>-4.76</v>
      </c>
      <c r="M4920">
        <v>-5.37</v>
      </c>
      <c r="N4920">
        <v>-10.14</v>
      </c>
      <c r="O4920">
        <v>-12.67</v>
      </c>
      <c r="P4920">
        <v>-25.34</v>
      </c>
    </row>
    <row r="4921" spans="1:16" x14ac:dyDescent="0.2">
      <c r="A4921" t="s">
        <v>340</v>
      </c>
      <c r="B4921" t="s">
        <v>342</v>
      </c>
      <c r="C4921" t="s">
        <v>109</v>
      </c>
      <c r="E4921">
        <v>5.78</v>
      </c>
      <c r="F4921">
        <v>10.43</v>
      </c>
      <c r="G4921">
        <v>14.6</v>
      </c>
      <c r="H4921">
        <v>20.04</v>
      </c>
      <c r="I4921">
        <v>29.81</v>
      </c>
      <c r="J4921">
        <v>40.590000000000003</v>
      </c>
      <c r="K4921">
        <v>43.28</v>
      </c>
      <c r="L4921">
        <v>45.24</v>
      </c>
      <c r="M4921">
        <v>49.49</v>
      </c>
      <c r="N4921">
        <v>80.22</v>
      </c>
      <c r="O4921">
        <v>96.73</v>
      </c>
      <c r="P4921">
        <v>151.18</v>
      </c>
    </row>
    <row r="4922" spans="1:16" x14ac:dyDescent="0.2">
      <c r="A4922" t="s">
        <v>266</v>
      </c>
      <c r="B4922" t="s">
        <v>267</v>
      </c>
      <c r="C4922" t="s">
        <v>109</v>
      </c>
      <c r="E4922">
        <v>202.31</v>
      </c>
      <c r="F4922">
        <v>204.45</v>
      </c>
      <c r="G4922">
        <v>206.75</v>
      </c>
      <c r="H4922">
        <v>212.74</v>
      </c>
      <c r="I4922">
        <v>220.24</v>
      </c>
      <c r="J4922">
        <v>229.66</v>
      </c>
      <c r="K4922">
        <v>235.18</v>
      </c>
      <c r="L4922">
        <v>240.63</v>
      </c>
      <c r="M4922">
        <v>246.15</v>
      </c>
      <c r="N4922">
        <v>269.82</v>
      </c>
      <c r="O4922">
        <v>276.22000000000003</v>
      </c>
      <c r="P4922">
        <v>295.94</v>
      </c>
    </row>
    <row r="4923" spans="1:16" x14ac:dyDescent="0.2">
      <c r="A4923" t="s">
        <v>270</v>
      </c>
      <c r="B4923" t="s">
        <v>193</v>
      </c>
      <c r="C4923" t="s">
        <v>109</v>
      </c>
      <c r="E4923">
        <v>2.93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</row>
    <row r="4924" spans="1:16" x14ac:dyDescent="0.2">
      <c r="A4924" t="s">
        <v>270</v>
      </c>
      <c r="B4924" t="s">
        <v>194</v>
      </c>
      <c r="C4924" t="s">
        <v>109</v>
      </c>
      <c r="E4924">
        <v>51.84</v>
      </c>
      <c r="F4924">
        <v>63.24</v>
      </c>
      <c r="G4924">
        <v>53.36</v>
      </c>
      <c r="H4924">
        <v>38.200000000000003</v>
      </c>
      <c r="I4924">
        <v>24.16</v>
      </c>
      <c r="J4924">
        <v>17.829999999999998</v>
      </c>
      <c r="K4924">
        <v>15.76</v>
      </c>
      <c r="L4924">
        <v>15</v>
      </c>
      <c r="M4924">
        <v>11.06</v>
      </c>
      <c r="N4924">
        <v>2.4700000000000002</v>
      </c>
      <c r="O4924">
        <v>1.71</v>
      </c>
      <c r="P4924">
        <v>0</v>
      </c>
    </row>
    <row r="4925" spans="1:16" x14ac:dyDescent="0.2">
      <c r="A4925" t="s">
        <v>270</v>
      </c>
      <c r="B4925" t="s">
        <v>195</v>
      </c>
      <c r="C4925" t="s">
        <v>109</v>
      </c>
      <c r="E4925">
        <v>11.58</v>
      </c>
      <c r="F4925">
        <v>12.78</v>
      </c>
      <c r="G4925">
        <v>12.4</v>
      </c>
      <c r="H4925">
        <v>12.48</v>
      </c>
      <c r="I4925">
        <v>12.15</v>
      </c>
      <c r="J4925">
        <v>9.73</v>
      </c>
      <c r="K4925">
        <v>8.27</v>
      </c>
      <c r="L4925">
        <v>6.78</v>
      </c>
      <c r="M4925">
        <v>5.4</v>
      </c>
      <c r="N4925">
        <v>0.89</v>
      </c>
      <c r="O4925">
        <v>0</v>
      </c>
      <c r="P4925">
        <v>0</v>
      </c>
    </row>
    <row r="4926" spans="1:16" x14ac:dyDescent="0.2">
      <c r="A4926" t="s">
        <v>270</v>
      </c>
      <c r="B4926" t="s">
        <v>196</v>
      </c>
      <c r="C4926" t="s">
        <v>109</v>
      </c>
      <c r="E4926">
        <v>23.6</v>
      </c>
      <c r="F4926">
        <v>5.09</v>
      </c>
      <c r="G4926">
        <v>5.09</v>
      </c>
      <c r="H4926">
        <v>5.1100000000000003</v>
      </c>
      <c r="I4926">
        <v>5.09</v>
      </c>
      <c r="J4926">
        <v>5.1100000000000003</v>
      </c>
      <c r="K4926">
        <v>5.09</v>
      </c>
      <c r="L4926">
        <v>5.09</v>
      </c>
      <c r="M4926">
        <v>5.09</v>
      </c>
      <c r="N4926">
        <v>5.09</v>
      </c>
      <c r="O4926">
        <v>5.1100000000000003</v>
      </c>
      <c r="P4926">
        <v>5.09</v>
      </c>
    </row>
    <row r="4927" spans="1:16" x14ac:dyDescent="0.2">
      <c r="A4927" t="s">
        <v>270</v>
      </c>
      <c r="B4927" t="s">
        <v>197</v>
      </c>
      <c r="C4927" t="s">
        <v>109</v>
      </c>
      <c r="E4927">
        <v>11.28</v>
      </c>
      <c r="F4927">
        <v>11.26</v>
      </c>
      <c r="G4927">
        <v>12.55</v>
      </c>
      <c r="H4927">
        <v>25.38</v>
      </c>
      <c r="I4927">
        <v>33.39</v>
      </c>
      <c r="J4927">
        <v>32.909999999999997</v>
      </c>
      <c r="K4927">
        <v>33.020000000000003</v>
      </c>
      <c r="L4927">
        <v>39.36</v>
      </c>
      <c r="M4927">
        <v>38.770000000000003</v>
      </c>
      <c r="N4927">
        <v>46.17</v>
      </c>
      <c r="O4927">
        <v>44.86</v>
      </c>
      <c r="P4927">
        <v>42.3</v>
      </c>
    </row>
    <row r="4928" spans="1:16" x14ac:dyDescent="0.2">
      <c r="A4928" t="s">
        <v>270</v>
      </c>
      <c r="B4928" t="s">
        <v>198</v>
      </c>
      <c r="C4928" t="s">
        <v>109</v>
      </c>
      <c r="E4928">
        <v>0</v>
      </c>
      <c r="F4928">
        <v>0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2.09</v>
      </c>
    </row>
    <row r="4929" spans="1:16" x14ac:dyDescent="0.2">
      <c r="A4929" t="s">
        <v>270</v>
      </c>
      <c r="B4929" t="s">
        <v>199</v>
      </c>
      <c r="C4929" t="s">
        <v>109</v>
      </c>
      <c r="E4929">
        <v>2.4900000000000002</v>
      </c>
      <c r="F4929">
        <v>2.48</v>
      </c>
      <c r="G4929">
        <v>2.48</v>
      </c>
      <c r="H4929">
        <v>2.4900000000000002</v>
      </c>
      <c r="I4929">
        <v>2.4700000000000002</v>
      </c>
      <c r="J4929">
        <v>2.48</v>
      </c>
      <c r="K4929">
        <v>3.41</v>
      </c>
      <c r="L4929">
        <v>2.4700000000000002</v>
      </c>
      <c r="M4929">
        <v>2.4700000000000002</v>
      </c>
      <c r="N4929">
        <v>2.23</v>
      </c>
      <c r="O4929">
        <v>2.2400000000000002</v>
      </c>
      <c r="P4929">
        <v>2.23</v>
      </c>
    </row>
    <row r="4930" spans="1:16" x14ac:dyDescent="0.2">
      <c r="A4930" t="s">
        <v>270</v>
      </c>
      <c r="B4930" t="s">
        <v>200</v>
      </c>
      <c r="C4930" t="s">
        <v>109</v>
      </c>
      <c r="E4930">
        <v>0.9</v>
      </c>
      <c r="F4930">
        <v>1.65</v>
      </c>
      <c r="G4930">
        <v>0.89</v>
      </c>
      <c r="H4930">
        <v>0.9</v>
      </c>
      <c r="I4930">
        <v>1.22</v>
      </c>
      <c r="J4930">
        <v>1.38</v>
      </c>
      <c r="K4930">
        <v>1.5</v>
      </c>
      <c r="L4930">
        <v>0.95</v>
      </c>
      <c r="M4930">
        <v>0.86</v>
      </c>
      <c r="N4930">
        <v>0.86</v>
      </c>
      <c r="O4930">
        <v>0.86</v>
      </c>
      <c r="P4930">
        <v>0.88</v>
      </c>
    </row>
    <row r="4931" spans="1:16" x14ac:dyDescent="0.2">
      <c r="A4931" t="s">
        <v>270</v>
      </c>
      <c r="B4931" t="s">
        <v>201</v>
      </c>
      <c r="C4931" t="s">
        <v>109</v>
      </c>
      <c r="E4931">
        <v>27.19</v>
      </c>
      <c r="F4931">
        <v>27.11</v>
      </c>
      <c r="G4931">
        <v>27.11</v>
      </c>
      <c r="H4931">
        <v>27.19</v>
      </c>
      <c r="I4931">
        <v>27.11</v>
      </c>
      <c r="J4931">
        <v>27.19</v>
      </c>
      <c r="K4931">
        <v>27.11</v>
      </c>
      <c r="L4931">
        <v>27.11</v>
      </c>
      <c r="M4931">
        <v>27.11</v>
      </c>
      <c r="N4931">
        <v>27.11</v>
      </c>
      <c r="O4931">
        <v>27.19</v>
      </c>
      <c r="P4931">
        <v>27.11</v>
      </c>
    </row>
    <row r="4932" spans="1:16" x14ac:dyDescent="0.2">
      <c r="A4932" t="s">
        <v>270</v>
      </c>
      <c r="B4932" t="s">
        <v>202</v>
      </c>
      <c r="C4932" t="s">
        <v>109</v>
      </c>
      <c r="E4932">
        <v>22.23</v>
      </c>
      <c r="F4932">
        <v>22.44</v>
      </c>
      <c r="G4932">
        <v>22.37</v>
      </c>
      <c r="H4932">
        <v>22.44</v>
      </c>
      <c r="I4932">
        <v>31.26</v>
      </c>
      <c r="J4932">
        <v>31.13</v>
      </c>
      <c r="K4932">
        <v>31.09</v>
      </c>
      <c r="L4932">
        <v>31.07</v>
      </c>
      <c r="M4932">
        <v>30.52</v>
      </c>
      <c r="N4932">
        <v>29.24</v>
      </c>
      <c r="O4932">
        <v>28.98</v>
      </c>
      <c r="P4932">
        <v>28.26</v>
      </c>
    </row>
    <row r="4933" spans="1:16" x14ac:dyDescent="0.2">
      <c r="A4933" t="s">
        <v>270</v>
      </c>
      <c r="B4933" t="s">
        <v>203</v>
      </c>
      <c r="C4933" t="s">
        <v>109</v>
      </c>
      <c r="E4933">
        <v>0</v>
      </c>
      <c r="F4933">
        <v>0</v>
      </c>
      <c r="G4933">
        <v>5.17</v>
      </c>
      <c r="H4933">
        <v>11.32</v>
      </c>
      <c r="I4933">
        <v>17.25</v>
      </c>
      <c r="J4933">
        <v>16.97</v>
      </c>
      <c r="K4933">
        <v>17.04</v>
      </c>
      <c r="L4933">
        <v>22.24</v>
      </c>
      <c r="M4933">
        <v>21.66</v>
      </c>
      <c r="N4933">
        <v>19.63</v>
      </c>
      <c r="O4933">
        <v>18.8</v>
      </c>
      <c r="P4933">
        <v>18.16</v>
      </c>
    </row>
    <row r="4934" spans="1:16" x14ac:dyDescent="0.2">
      <c r="A4934" t="s">
        <v>270</v>
      </c>
      <c r="B4934" t="s">
        <v>204</v>
      </c>
      <c r="C4934" t="s">
        <v>109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17.78</v>
      </c>
      <c r="N4934">
        <v>16.649999999999999</v>
      </c>
      <c r="O4934">
        <v>15.67</v>
      </c>
      <c r="P4934">
        <v>14.85</v>
      </c>
    </row>
    <row r="4935" spans="1:16" x14ac:dyDescent="0.2">
      <c r="A4935" t="s">
        <v>270</v>
      </c>
      <c r="B4935" t="s">
        <v>205</v>
      </c>
      <c r="C4935" t="s">
        <v>109</v>
      </c>
      <c r="E4935">
        <v>60.06</v>
      </c>
      <c r="F4935">
        <v>68.55</v>
      </c>
      <c r="G4935">
        <v>74.41</v>
      </c>
      <c r="H4935">
        <v>81.61</v>
      </c>
      <c r="I4935">
        <v>85.22</v>
      </c>
      <c r="J4935">
        <v>104.19</v>
      </c>
      <c r="K4935">
        <v>107.76</v>
      </c>
      <c r="L4935">
        <v>106.81</v>
      </c>
      <c r="M4935">
        <v>101.73</v>
      </c>
      <c r="N4935">
        <v>143.07</v>
      </c>
      <c r="O4935">
        <v>161.26</v>
      </c>
      <c r="P4935">
        <v>220.32</v>
      </c>
    </row>
    <row r="4936" spans="1:16" x14ac:dyDescent="0.2">
      <c r="A4936" t="s">
        <v>270</v>
      </c>
      <c r="B4936" t="s">
        <v>206</v>
      </c>
      <c r="C4936" t="s">
        <v>109</v>
      </c>
      <c r="E4936">
        <v>29.54</v>
      </c>
      <c r="F4936">
        <v>31.54</v>
      </c>
      <c r="G4936">
        <v>33.71</v>
      </c>
      <c r="H4936">
        <v>38.340000000000003</v>
      </c>
      <c r="I4936">
        <v>42.89</v>
      </c>
      <c r="J4936">
        <v>47.7</v>
      </c>
      <c r="K4936">
        <v>49.88</v>
      </c>
      <c r="L4936">
        <v>52.14</v>
      </c>
      <c r="M4936">
        <v>54.36</v>
      </c>
      <c r="N4936">
        <v>63.11</v>
      </c>
      <c r="O4936">
        <v>65.56</v>
      </c>
      <c r="P4936">
        <v>76.78</v>
      </c>
    </row>
    <row r="4937" spans="1:16" x14ac:dyDescent="0.2">
      <c r="A4937" t="s">
        <v>270</v>
      </c>
      <c r="B4937" t="s">
        <v>343</v>
      </c>
      <c r="C4937" t="s">
        <v>109</v>
      </c>
      <c r="E4937">
        <v>-2.62</v>
      </c>
      <c r="F4937">
        <v>-3.12</v>
      </c>
      <c r="G4937">
        <v>-3.28</v>
      </c>
      <c r="H4937">
        <v>-3.38</v>
      </c>
      <c r="I4937">
        <v>-3.46</v>
      </c>
      <c r="J4937">
        <v>-4.83</v>
      </c>
      <c r="K4937">
        <v>-5.72</v>
      </c>
      <c r="L4937">
        <v>-5.77</v>
      </c>
      <c r="M4937">
        <v>-5.67</v>
      </c>
      <c r="N4937">
        <v>-9.58</v>
      </c>
      <c r="O4937">
        <v>-11.31</v>
      </c>
      <c r="P4937">
        <v>-17.059999999999999</v>
      </c>
    </row>
    <row r="4938" spans="1:16" x14ac:dyDescent="0.2">
      <c r="A4938" t="s">
        <v>270</v>
      </c>
      <c r="B4938" t="s">
        <v>210</v>
      </c>
      <c r="C4938" t="s">
        <v>109</v>
      </c>
      <c r="E4938">
        <v>-0.49</v>
      </c>
      <c r="F4938">
        <v>-0.49</v>
      </c>
      <c r="G4938">
        <v>-0.89</v>
      </c>
      <c r="H4938">
        <v>-2.16</v>
      </c>
      <c r="I4938">
        <v>-2.78</v>
      </c>
      <c r="J4938">
        <v>-3.38</v>
      </c>
      <c r="K4938">
        <v>-3.02</v>
      </c>
      <c r="L4938">
        <v>-3.21</v>
      </c>
      <c r="M4938">
        <v>-3.14</v>
      </c>
      <c r="N4938">
        <v>-2.89</v>
      </c>
      <c r="O4938">
        <v>-2.77</v>
      </c>
      <c r="P4938">
        <v>-2.35</v>
      </c>
    </row>
    <row r="4939" spans="1:16" x14ac:dyDescent="0.2">
      <c r="A4939" t="s">
        <v>270</v>
      </c>
      <c r="B4939" t="s">
        <v>211</v>
      </c>
      <c r="C4939" t="s">
        <v>109</v>
      </c>
      <c r="E4939">
        <v>0</v>
      </c>
      <c r="F4939">
        <v>0</v>
      </c>
      <c r="G4939">
        <v>0</v>
      </c>
      <c r="H4939">
        <v>-0.42</v>
      </c>
      <c r="I4939">
        <v>-0.5</v>
      </c>
      <c r="J4939">
        <v>-0.54</v>
      </c>
      <c r="K4939">
        <v>-0.5</v>
      </c>
      <c r="L4939">
        <v>-0.5</v>
      </c>
      <c r="M4939">
        <v>-0.5</v>
      </c>
      <c r="N4939">
        <v>-0.85</v>
      </c>
      <c r="O4939">
        <v>-0.82</v>
      </c>
      <c r="P4939">
        <v>-0.66</v>
      </c>
    </row>
    <row r="4940" spans="1:16" x14ac:dyDescent="0.2">
      <c r="A4940" t="s">
        <v>270</v>
      </c>
      <c r="B4940" t="s">
        <v>212</v>
      </c>
      <c r="C4940" t="s">
        <v>109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</row>
    <row r="4941" spans="1:16" x14ac:dyDescent="0.2">
      <c r="A4941" t="s">
        <v>270</v>
      </c>
      <c r="B4941" t="s">
        <v>213</v>
      </c>
      <c r="C4941" t="s">
        <v>109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</row>
    <row r="4942" spans="1:16" x14ac:dyDescent="0.2">
      <c r="A4942" t="s">
        <v>270</v>
      </c>
      <c r="B4942" t="s">
        <v>344</v>
      </c>
      <c r="C4942" t="s">
        <v>109</v>
      </c>
      <c r="E4942">
        <v>12.5</v>
      </c>
      <c r="F4942">
        <v>12.56</v>
      </c>
      <c r="G4942">
        <v>17.39</v>
      </c>
      <c r="H4942">
        <v>15.32</v>
      </c>
      <c r="I4942">
        <v>12.51</v>
      </c>
      <c r="J4942">
        <v>17.02</v>
      </c>
      <c r="K4942">
        <v>18.47</v>
      </c>
      <c r="L4942">
        <v>18.82</v>
      </c>
      <c r="M4942">
        <v>21.94</v>
      </c>
      <c r="N4942">
        <v>23.3</v>
      </c>
      <c r="O4942">
        <v>22.14</v>
      </c>
      <c r="P4942">
        <v>0</v>
      </c>
    </row>
    <row r="4943" spans="1:16" x14ac:dyDescent="0.2">
      <c r="A4943" t="s">
        <v>270</v>
      </c>
      <c r="B4943" t="s">
        <v>345</v>
      </c>
      <c r="C4943" t="s">
        <v>109</v>
      </c>
      <c r="E4943">
        <v>-3.1</v>
      </c>
      <c r="F4943">
        <v>-1.47</v>
      </c>
      <c r="G4943">
        <v>-4.51</v>
      </c>
      <c r="H4943">
        <v>-4.8099999999999996</v>
      </c>
      <c r="I4943">
        <v>-5.97</v>
      </c>
      <c r="J4943">
        <v>-7.17</v>
      </c>
      <c r="K4943">
        <v>-4.01</v>
      </c>
      <c r="L4943">
        <v>-5.07</v>
      </c>
      <c r="M4943">
        <v>-7.95</v>
      </c>
      <c r="N4943">
        <v>-12.9</v>
      </c>
      <c r="O4943">
        <v>-15.82</v>
      </c>
      <c r="P4943">
        <v>-22.68</v>
      </c>
    </row>
    <row r="4944" spans="1:16" x14ac:dyDescent="0.2">
      <c r="A4944" t="s">
        <v>270</v>
      </c>
      <c r="B4944" t="s">
        <v>272</v>
      </c>
      <c r="C4944" t="s">
        <v>109</v>
      </c>
      <c r="E4944">
        <v>0.26</v>
      </c>
      <c r="F4944">
        <v>0.24</v>
      </c>
      <c r="G4944">
        <v>2.54</v>
      </c>
      <c r="H4944">
        <v>2.88</v>
      </c>
      <c r="I4944">
        <v>7.73</v>
      </c>
      <c r="J4944">
        <v>12.41</v>
      </c>
      <c r="K4944">
        <v>10.33</v>
      </c>
      <c r="L4944">
        <v>11.64</v>
      </c>
      <c r="M4944">
        <v>19.809999999999999</v>
      </c>
      <c r="N4944">
        <v>53.47</v>
      </c>
      <c r="O4944">
        <v>79.349999999999994</v>
      </c>
      <c r="P4944">
        <v>141.36000000000001</v>
      </c>
    </row>
    <row r="4945" spans="1:16" x14ac:dyDescent="0.2">
      <c r="A4945" t="s">
        <v>270</v>
      </c>
      <c r="B4945" t="s">
        <v>346</v>
      </c>
      <c r="C4945" t="s">
        <v>109</v>
      </c>
      <c r="E4945">
        <v>9.4</v>
      </c>
      <c r="F4945">
        <v>11.1</v>
      </c>
      <c r="G4945">
        <v>12.89</v>
      </c>
      <c r="H4945">
        <v>10.51</v>
      </c>
      <c r="I4945">
        <v>6.53</v>
      </c>
      <c r="J4945">
        <v>9.85</v>
      </c>
      <c r="K4945">
        <v>14.46</v>
      </c>
      <c r="L4945">
        <v>13.75</v>
      </c>
      <c r="M4945">
        <v>13.99</v>
      </c>
      <c r="N4945">
        <v>10.39</v>
      </c>
      <c r="O4945">
        <v>6.32</v>
      </c>
      <c r="P4945">
        <v>-22.68</v>
      </c>
    </row>
    <row r="4946" spans="1:16" x14ac:dyDescent="0.2">
      <c r="A4946" t="s">
        <v>270</v>
      </c>
      <c r="B4946" t="s">
        <v>347</v>
      </c>
      <c r="C4946" t="s">
        <v>109</v>
      </c>
      <c r="E4946">
        <v>253.03</v>
      </c>
      <c r="F4946">
        <v>255.09</v>
      </c>
      <c r="G4946">
        <v>262.77</v>
      </c>
      <c r="H4946">
        <v>274.81</v>
      </c>
      <c r="I4946">
        <v>287.98</v>
      </c>
      <c r="J4946">
        <v>304.87</v>
      </c>
      <c r="K4946">
        <v>309.17</v>
      </c>
      <c r="L4946">
        <v>318.39</v>
      </c>
      <c r="M4946">
        <v>329.45</v>
      </c>
      <c r="N4946">
        <v>366.51</v>
      </c>
      <c r="O4946">
        <v>379.48</v>
      </c>
      <c r="P4946">
        <v>418.01</v>
      </c>
    </row>
    <row r="4947" spans="1:16" x14ac:dyDescent="0.2">
      <c r="A4947" t="s">
        <v>272</v>
      </c>
      <c r="B4947" t="s">
        <v>202</v>
      </c>
      <c r="C4947" t="s">
        <v>109</v>
      </c>
      <c r="E4947">
        <v>0.08</v>
      </c>
      <c r="F4947">
        <v>0.02</v>
      </c>
      <c r="G4947">
        <v>0.09</v>
      </c>
      <c r="H4947">
        <v>0.35</v>
      </c>
      <c r="I4947">
        <v>1.54</v>
      </c>
      <c r="J4947">
        <v>1.76</v>
      </c>
      <c r="K4947">
        <v>1.71</v>
      </c>
      <c r="L4947">
        <v>1.73</v>
      </c>
      <c r="M4947">
        <v>2.2799999999999998</v>
      </c>
      <c r="N4947">
        <v>3.56</v>
      </c>
      <c r="O4947">
        <v>3.91</v>
      </c>
      <c r="P4947">
        <v>4.54</v>
      </c>
    </row>
    <row r="4948" spans="1:16" x14ac:dyDescent="0.2">
      <c r="A4948" t="s">
        <v>272</v>
      </c>
      <c r="B4948" t="s">
        <v>203</v>
      </c>
      <c r="C4948" t="s">
        <v>109</v>
      </c>
      <c r="E4948">
        <v>0</v>
      </c>
      <c r="F4948">
        <v>0</v>
      </c>
      <c r="G4948">
        <v>0.21</v>
      </c>
      <c r="H4948">
        <v>0.57999999999999996</v>
      </c>
      <c r="I4948">
        <v>1.1000000000000001</v>
      </c>
      <c r="J4948">
        <v>1.43</v>
      </c>
      <c r="K4948">
        <v>1.31</v>
      </c>
      <c r="L4948">
        <v>1.66</v>
      </c>
      <c r="M4948">
        <v>2.25</v>
      </c>
      <c r="N4948">
        <v>4.28</v>
      </c>
      <c r="O4948">
        <v>5.17</v>
      </c>
      <c r="P4948">
        <v>5.74</v>
      </c>
    </row>
    <row r="4949" spans="1:16" x14ac:dyDescent="0.2">
      <c r="A4949" t="s">
        <v>272</v>
      </c>
      <c r="B4949" t="s">
        <v>204</v>
      </c>
      <c r="C4949" t="s">
        <v>109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1.94</v>
      </c>
      <c r="N4949">
        <v>3.07</v>
      </c>
      <c r="O4949">
        <v>4.0999999999999996</v>
      </c>
      <c r="P4949">
        <v>4.87</v>
      </c>
    </row>
    <row r="4950" spans="1:16" x14ac:dyDescent="0.2">
      <c r="A4950" t="s">
        <v>272</v>
      </c>
      <c r="B4950" t="s">
        <v>205</v>
      </c>
      <c r="C4950" t="s">
        <v>109</v>
      </c>
      <c r="E4950">
        <v>0.19</v>
      </c>
      <c r="F4950">
        <v>0.22</v>
      </c>
      <c r="G4950">
        <v>2.23</v>
      </c>
      <c r="H4950">
        <v>1.95</v>
      </c>
      <c r="I4950">
        <v>5.08</v>
      </c>
      <c r="J4950">
        <v>9.2100000000000009</v>
      </c>
      <c r="K4950">
        <v>7.31</v>
      </c>
      <c r="L4950">
        <v>8.25</v>
      </c>
      <c r="M4950">
        <v>13.33</v>
      </c>
      <c r="N4950">
        <v>42.56</v>
      </c>
      <c r="O4950">
        <v>66.16</v>
      </c>
      <c r="P4950">
        <v>126.21</v>
      </c>
    </row>
    <row r="4951" spans="1:16" x14ac:dyDescent="0.2">
      <c r="A4951" t="s">
        <v>259</v>
      </c>
      <c r="B4951" t="s">
        <v>348</v>
      </c>
      <c r="C4951" t="s">
        <v>109</v>
      </c>
      <c r="E4951">
        <v>0.91</v>
      </c>
      <c r="F4951">
        <v>0.86</v>
      </c>
      <c r="G4951">
        <v>1.21</v>
      </c>
      <c r="H4951">
        <v>1.49</v>
      </c>
      <c r="I4951">
        <v>1.35</v>
      </c>
      <c r="J4951">
        <v>0.94</v>
      </c>
      <c r="K4951">
        <v>0.57999999999999996</v>
      </c>
      <c r="L4951">
        <v>0.56000000000000005</v>
      </c>
      <c r="M4951">
        <v>1.26</v>
      </c>
      <c r="N4951">
        <v>1.1499999999999999</v>
      </c>
      <c r="O4951">
        <v>1.17</v>
      </c>
      <c r="P4951">
        <v>4.9800000000000004</v>
      </c>
    </row>
    <row r="4952" spans="1:16" x14ac:dyDescent="0.2">
      <c r="A4952" t="s">
        <v>259</v>
      </c>
      <c r="B4952" t="s">
        <v>261</v>
      </c>
      <c r="C4952" t="s">
        <v>109</v>
      </c>
      <c r="D4952">
        <v>980121</v>
      </c>
      <c r="E4952">
        <v>48864</v>
      </c>
      <c r="F4952">
        <v>50987</v>
      </c>
      <c r="G4952">
        <v>49483</v>
      </c>
      <c r="H4952">
        <v>50958</v>
      </c>
      <c r="I4952">
        <v>52876</v>
      </c>
      <c r="J4952">
        <v>54354</v>
      </c>
      <c r="K4952">
        <v>57011</v>
      </c>
      <c r="L4952">
        <v>55971</v>
      </c>
      <c r="M4952">
        <v>55631</v>
      </c>
      <c r="N4952">
        <v>59422</v>
      </c>
      <c r="O4952">
        <v>61209</v>
      </c>
      <c r="P4952">
        <v>71997</v>
      </c>
    </row>
    <row r="4953" spans="1:16" x14ac:dyDescent="0.2">
      <c r="A4953" t="s">
        <v>259</v>
      </c>
      <c r="B4953" t="s">
        <v>178</v>
      </c>
      <c r="C4953" t="s">
        <v>109</v>
      </c>
      <c r="D4953">
        <v>911963</v>
      </c>
      <c r="E4953">
        <v>46318</v>
      </c>
      <c r="F4953">
        <v>48245</v>
      </c>
      <c r="G4953">
        <v>46648</v>
      </c>
      <c r="H4953">
        <v>47695</v>
      </c>
      <c r="I4953">
        <v>49208</v>
      </c>
      <c r="J4953">
        <v>50318</v>
      </c>
      <c r="K4953">
        <v>52812</v>
      </c>
      <c r="L4953">
        <v>51625</v>
      </c>
      <c r="M4953">
        <v>51151</v>
      </c>
      <c r="N4953">
        <v>55005</v>
      </c>
      <c r="O4953">
        <v>56665</v>
      </c>
      <c r="P4953">
        <v>66875</v>
      </c>
    </row>
    <row r="4954" spans="1:16" x14ac:dyDescent="0.2">
      <c r="A4954" t="s">
        <v>259</v>
      </c>
      <c r="B4954" t="s">
        <v>349</v>
      </c>
      <c r="C4954" t="s">
        <v>109</v>
      </c>
      <c r="E4954">
        <v>0</v>
      </c>
      <c r="F4954">
        <v>0</v>
      </c>
      <c r="G4954">
        <v>0</v>
      </c>
      <c r="H4954">
        <v>21</v>
      </c>
      <c r="I4954">
        <v>23</v>
      </c>
      <c r="J4954">
        <v>30</v>
      </c>
      <c r="K4954">
        <v>30</v>
      </c>
      <c r="L4954">
        <v>30</v>
      </c>
      <c r="M4954">
        <v>30</v>
      </c>
      <c r="N4954">
        <v>118</v>
      </c>
      <c r="O4954">
        <v>169</v>
      </c>
      <c r="P4954">
        <v>595</v>
      </c>
    </row>
    <row r="4955" spans="1:16" x14ac:dyDescent="0.2">
      <c r="A4955" t="s">
        <v>350</v>
      </c>
      <c r="B4955" t="s">
        <v>193</v>
      </c>
      <c r="C4955" t="s">
        <v>109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 x14ac:dyDescent="0.2">
      <c r="A4956" t="s">
        <v>350</v>
      </c>
      <c r="B4956" t="s">
        <v>351</v>
      </c>
      <c r="C4956" t="s">
        <v>109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 x14ac:dyDescent="0.2">
      <c r="A4957" t="s">
        <v>350</v>
      </c>
      <c r="B4957" t="s">
        <v>352</v>
      </c>
      <c r="C4957" t="s">
        <v>109</v>
      </c>
      <c r="E4957">
        <v>0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</row>
    <row r="4958" spans="1:16" x14ac:dyDescent="0.2">
      <c r="A4958" t="s">
        <v>350</v>
      </c>
      <c r="B4958" t="s">
        <v>195</v>
      </c>
      <c r="C4958" t="s">
        <v>109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 x14ac:dyDescent="0.2">
      <c r="A4959" t="s">
        <v>350</v>
      </c>
      <c r="B4959" t="s">
        <v>196</v>
      </c>
      <c r="C4959" t="s">
        <v>109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</row>
    <row r="4960" spans="1:16" x14ac:dyDescent="0.2">
      <c r="A4960" t="s">
        <v>350</v>
      </c>
      <c r="B4960" t="s">
        <v>197</v>
      </c>
      <c r="C4960" t="s">
        <v>109</v>
      </c>
      <c r="E4960">
        <v>0</v>
      </c>
      <c r="F4960">
        <v>0</v>
      </c>
      <c r="G4960">
        <v>86</v>
      </c>
      <c r="H4960">
        <v>952</v>
      </c>
      <c r="I4960">
        <v>1550</v>
      </c>
      <c r="J4960">
        <v>1550</v>
      </c>
      <c r="K4960">
        <v>1550</v>
      </c>
      <c r="L4960">
        <v>1973</v>
      </c>
      <c r="M4960">
        <v>1973</v>
      </c>
      <c r="N4960">
        <v>2697</v>
      </c>
      <c r="O4960">
        <v>2697</v>
      </c>
      <c r="P4960">
        <v>2697</v>
      </c>
    </row>
    <row r="4961" spans="1:16" x14ac:dyDescent="0.2">
      <c r="A4961" t="s">
        <v>350</v>
      </c>
      <c r="B4961" t="s">
        <v>198</v>
      </c>
      <c r="C4961" t="s">
        <v>109</v>
      </c>
      <c r="E4961">
        <v>0</v>
      </c>
      <c r="F4961">
        <v>0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3266</v>
      </c>
    </row>
    <row r="4962" spans="1:16" x14ac:dyDescent="0.2">
      <c r="A4962" t="s">
        <v>350</v>
      </c>
      <c r="B4962" t="s">
        <v>199</v>
      </c>
      <c r="C4962" t="s">
        <v>109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 x14ac:dyDescent="0.2">
      <c r="A4963" t="s">
        <v>350</v>
      </c>
      <c r="B4963" t="s">
        <v>200</v>
      </c>
      <c r="C4963" t="s">
        <v>109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 x14ac:dyDescent="0.2">
      <c r="A4964" t="s">
        <v>350</v>
      </c>
      <c r="B4964" t="s">
        <v>201</v>
      </c>
      <c r="C4964" t="s">
        <v>109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 x14ac:dyDescent="0.2">
      <c r="A4965" t="s">
        <v>350</v>
      </c>
      <c r="B4965" t="s">
        <v>202</v>
      </c>
      <c r="C4965" t="s">
        <v>109</v>
      </c>
      <c r="E4965">
        <v>42</v>
      </c>
      <c r="F4965">
        <v>42</v>
      </c>
      <c r="G4965">
        <v>42</v>
      </c>
      <c r="H4965">
        <v>53</v>
      </c>
      <c r="I4965">
        <v>512</v>
      </c>
      <c r="J4965">
        <v>512</v>
      </c>
      <c r="K4965">
        <v>512</v>
      </c>
      <c r="L4965">
        <v>512</v>
      </c>
      <c r="M4965">
        <v>512</v>
      </c>
      <c r="N4965">
        <v>512</v>
      </c>
      <c r="O4965">
        <v>512</v>
      </c>
      <c r="P4965">
        <v>512</v>
      </c>
    </row>
    <row r="4966" spans="1:16" x14ac:dyDescent="0.2">
      <c r="A4966" t="s">
        <v>350</v>
      </c>
      <c r="B4966" t="s">
        <v>203</v>
      </c>
      <c r="C4966" t="s">
        <v>109</v>
      </c>
      <c r="E4966">
        <v>0</v>
      </c>
      <c r="F4966">
        <v>0</v>
      </c>
      <c r="G4966">
        <v>268</v>
      </c>
      <c r="H4966">
        <v>582</v>
      </c>
      <c r="I4966">
        <v>872</v>
      </c>
      <c r="J4966">
        <v>872</v>
      </c>
      <c r="K4966">
        <v>872</v>
      </c>
      <c r="L4966">
        <v>1108</v>
      </c>
      <c r="M4966">
        <v>1108</v>
      </c>
      <c r="N4966">
        <v>1108</v>
      </c>
      <c r="O4966">
        <v>1108</v>
      </c>
      <c r="P4966">
        <v>1108</v>
      </c>
    </row>
    <row r="4967" spans="1:16" x14ac:dyDescent="0.2">
      <c r="A4967" t="s">
        <v>350</v>
      </c>
      <c r="B4967" t="s">
        <v>204</v>
      </c>
      <c r="C4967" t="s">
        <v>109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</row>
    <row r="4968" spans="1:16" x14ac:dyDescent="0.2">
      <c r="A4968" t="s">
        <v>350</v>
      </c>
      <c r="B4968" t="s">
        <v>205</v>
      </c>
      <c r="C4968" t="s">
        <v>109</v>
      </c>
      <c r="E4968">
        <v>246</v>
      </c>
      <c r="F4968">
        <v>500</v>
      </c>
      <c r="G4968">
        <v>733</v>
      </c>
      <c r="H4968">
        <v>919</v>
      </c>
      <c r="I4968">
        <v>1126</v>
      </c>
      <c r="J4968">
        <v>1705</v>
      </c>
      <c r="K4968">
        <v>1754</v>
      </c>
      <c r="L4968">
        <v>1754</v>
      </c>
      <c r="M4968">
        <v>1754</v>
      </c>
      <c r="N4968">
        <v>2949</v>
      </c>
      <c r="O4968">
        <v>3668</v>
      </c>
      <c r="P4968">
        <v>5473</v>
      </c>
    </row>
    <row r="4969" spans="1:16" x14ac:dyDescent="0.2">
      <c r="A4969" t="s">
        <v>350</v>
      </c>
      <c r="B4969" t="s">
        <v>206</v>
      </c>
      <c r="C4969" t="s">
        <v>109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 x14ac:dyDescent="0.2">
      <c r="A4970" t="s">
        <v>350</v>
      </c>
      <c r="B4970" t="s">
        <v>207</v>
      </c>
      <c r="C4970" t="s">
        <v>109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</row>
    <row r="4971" spans="1:16" x14ac:dyDescent="0.2">
      <c r="A4971" t="s">
        <v>350</v>
      </c>
      <c r="B4971" t="s">
        <v>208</v>
      </c>
      <c r="C4971" t="s">
        <v>109</v>
      </c>
      <c r="E4971">
        <v>677</v>
      </c>
      <c r="F4971">
        <v>958</v>
      </c>
      <c r="G4971">
        <v>958</v>
      </c>
      <c r="H4971">
        <v>958</v>
      </c>
      <c r="I4971">
        <v>958</v>
      </c>
      <c r="J4971">
        <v>958</v>
      </c>
      <c r="K4971">
        <v>958</v>
      </c>
      <c r="L4971">
        <v>958</v>
      </c>
      <c r="M4971">
        <v>958</v>
      </c>
      <c r="N4971">
        <v>958</v>
      </c>
      <c r="O4971">
        <v>958</v>
      </c>
      <c r="P4971">
        <v>958</v>
      </c>
    </row>
    <row r="4972" spans="1:16" x14ac:dyDescent="0.2">
      <c r="A4972" t="s">
        <v>350</v>
      </c>
      <c r="B4972" t="s">
        <v>209</v>
      </c>
      <c r="C4972" t="s">
        <v>109</v>
      </c>
      <c r="E4972">
        <v>0</v>
      </c>
      <c r="F4972">
        <v>0</v>
      </c>
      <c r="G4972">
        <v>0</v>
      </c>
      <c r="H4972">
        <v>0</v>
      </c>
      <c r="I4972">
        <v>39</v>
      </c>
      <c r="J4972">
        <v>719</v>
      </c>
      <c r="K4972">
        <v>1167</v>
      </c>
      <c r="L4972">
        <v>1167</v>
      </c>
      <c r="M4972">
        <v>1167</v>
      </c>
      <c r="N4972">
        <v>3057</v>
      </c>
      <c r="O4972">
        <v>3976</v>
      </c>
      <c r="P4972">
        <v>6634</v>
      </c>
    </row>
    <row r="4973" spans="1:16" x14ac:dyDescent="0.2">
      <c r="A4973" t="s">
        <v>350</v>
      </c>
      <c r="B4973" t="s">
        <v>210</v>
      </c>
      <c r="C4973" t="s">
        <v>109</v>
      </c>
      <c r="E4973">
        <v>0</v>
      </c>
      <c r="F4973">
        <v>0</v>
      </c>
      <c r="G4973">
        <v>0</v>
      </c>
      <c r="H4973">
        <v>403</v>
      </c>
      <c r="I4973">
        <v>516</v>
      </c>
      <c r="J4973">
        <v>629</v>
      </c>
      <c r="K4973">
        <v>629</v>
      </c>
      <c r="L4973">
        <v>629</v>
      </c>
      <c r="M4973">
        <v>629</v>
      </c>
      <c r="N4973">
        <v>629</v>
      </c>
      <c r="O4973">
        <v>629</v>
      </c>
      <c r="P4973">
        <v>629</v>
      </c>
    </row>
    <row r="4974" spans="1:16" x14ac:dyDescent="0.2">
      <c r="A4974" t="s">
        <v>350</v>
      </c>
      <c r="B4974" t="s">
        <v>211</v>
      </c>
      <c r="C4974" t="s">
        <v>109</v>
      </c>
      <c r="E4974">
        <v>0</v>
      </c>
      <c r="F4974">
        <v>0</v>
      </c>
      <c r="G4974">
        <v>0</v>
      </c>
      <c r="H4974">
        <v>92</v>
      </c>
      <c r="I4974">
        <v>92</v>
      </c>
      <c r="J4974">
        <v>92</v>
      </c>
      <c r="K4974">
        <v>92</v>
      </c>
      <c r="L4974">
        <v>92</v>
      </c>
      <c r="M4974">
        <v>92</v>
      </c>
      <c r="N4974">
        <v>165</v>
      </c>
      <c r="O4974">
        <v>165</v>
      </c>
      <c r="P4974">
        <v>165</v>
      </c>
    </row>
    <row r="4975" spans="1:16" x14ac:dyDescent="0.2">
      <c r="A4975" t="s">
        <v>350</v>
      </c>
      <c r="B4975" t="s">
        <v>212</v>
      </c>
      <c r="C4975" t="s">
        <v>109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</row>
    <row r="4976" spans="1:16" x14ac:dyDescent="0.2">
      <c r="A4976" t="s">
        <v>350</v>
      </c>
      <c r="B4976" t="s">
        <v>213</v>
      </c>
      <c r="C4976" t="s">
        <v>109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</row>
    <row r="4977" spans="1:17" x14ac:dyDescent="0.2">
      <c r="A4977" t="s">
        <v>350</v>
      </c>
      <c r="B4977" t="s">
        <v>342</v>
      </c>
      <c r="C4977" t="s">
        <v>109</v>
      </c>
      <c r="E4977">
        <v>965</v>
      </c>
      <c r="F4977">
        <v>1499</v>
      </c>
      <c r="G4977">
        <v>2086</v>
      </c>
      <c r="H4977">
        <v>3958</v>
      </c>
      <c r="I4977">
        <v>5665</v>
      </c>
      <c r="J4977">
        <v>7036</v>
      </c>
      <c r="K4977">
        <v>7533</v>
      </c>
      <c r="L4977">
        <v>8193</v>
      </c>
      <c r="M4977">
        <v>8193</v>
      </c>
      <c r="N4977">
        <v>12077</v>
      </c>
      <c r="O4977">
        <v>13713</v>
      </c>
      <c r="P4977">
        <v>21443</v>
      </c>
    </row>
    <row r="4978" spans="1:17" x14ac:dyDescent="0.2">
      <c r="A4978" t="s">
        <v>230</v>
      </c>
      <c r="B4978" t="s">
        <v>353</v>
      </c>
      <c r="C4978" t="s">
        <v>109</v>
      </c>
      <c r="E4978">
        <v>0</v>
      </c>
      <c r="F4978">
        <v>0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1</v>
      </c>
      <c r="Q4978">
        <v>10360</v>
      </c>
    </row>
    <row r="4979" spans="1:17" x14ac:dyDescent="0.2">
      <c r="A4979" t="s">
        <v>230</v>
      </c>
      <c r="B4979" t="s">
        <v>354</v>
      </c>
      <c r="C4979" t="s">
        <v>109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1</v>
      </c>
      <c r="Q4979">
        <v>11010</v>
      </c>
    </row>
    <row r="4980" spans="1:17" x14ac:dyDescent="0.2">
      <c r="A4980" t="s">
        <v>230</v>
      </c>
      <c r="B4980" t="s">
        <v>355</v>
      </c>
      <c r="C4980" t="s">
        <v>109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1</v>
      </c>
      <c r="Q4980">
        <v>2680</v>
      </c>
    </row>
    <row r="4981" spans="1:17" x14ac:dyDescent="0.2">
      <c r="A4981" t="s">
        <v>230</v>
      </c>
      <c r="B4981" t="s">
        <v>356</v>
      </c>
      <c r="C4981" t="s">
        <v>109</v>
      </c>
      <c r="E4981">
        <v>0</v>
      </c>
      <c r="F4981">
        <v>0</v>
      </c>
      <c r="G4981">
        <v>0</v>
      </c>
      <c r="H4981">
        <v>0</v>
      </c>
      <c r="I4981">
        <v>1</v>
      </c>
      <c r="J4981">
        <v>1</v>
      </c>
      <c r="K4981">
        <v>1</v>
      </c>
      <c r="L4981">
        <v>1</v>
      </c>
      <c r="M4981">
        <v>1</v>
      </c>
      <c r="N4981">
        <v>1</v>
      </c>
      <c r="O4981">
        <v>1</v>
      </c>
      <c r="P4981">
        <v>1</v>
      </c>
      <c r="Q4981">
        <v>4875</v>
      </c>
    </row>
    <row r="4982" spans="1:17" x14ac:dyDescent="0.2">
      <c r="A4982" t="s">
        <v>340</v>
      </c>
      <c r="B4982" t="s">
        <v>193</v>
      </c>
      <c r="C4982" t="s">
        <v>107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</row>
    <row r="4983" spans="1:17" x14ac:dyDescent="0.2">
      <c r="A4983" t="s">
        <v>340</v>
      </c>
      <c r="B4983" t="s">
        <v>194</v>
      </c>
      <c r="C4983" t="s">
        <v>107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</row>
    <row r="4984" spans="1:17" x14ac:dyDescent="0.2">
      <c r="A4984" t="s">
        <v>340</v>
      </c>
      <c r="B4984" t="s">
        <v>195</v>
      </c>
      <c r="C4984" t="s">
        <v>107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</row>
    <row r="4985" spans="1:17" x14ac:dyDescent="0.2">
      <c r="A4985" t="s">
        <v>340</v>
      </c>
      <c r="B4985" t="s">
        <v>196</v>
      </c>
      <c r="C4985" t="s">
        <v>107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</row>
    <row r="4986" spans="1:17" x14ac:dyDescent="0.2">
      <c r="A4986" t="s">
        <v>340</v>
      </c>
      <c r="B4986" t="s">
        <v>197</v>
      </c>
      <c r="C4986" t="s">
        <v>107</v>
      </c>
      <c r="E4986">
        <v>0</v>
      </c>
      <c r="F4986">
        <v>0</v>
      </c>
      <c r="G4986">
        <v>0.78</v>
      </c>
      <c r="H4986">
        <v>1.46</v>
      </c>
      <c r="I4986">
        <v>2.35</v>
      </c>
      <c r="J4986">
        <v>2.6</v>
      </c>
      <c r="K4986">
        <v>2.6</v>
      </c>
      <c r="L4986">
        <v>3.47</v>
      </c>
      <c r="M4986">
        <v>3.47</v>
      </c>
      <c r="N4986">
        <v>3.98</v>
      </c>
      <c r="O4986">
        <v>4.47</v>
      </c>
      <c r="P4986">
        <v>4.47</v>
      </c>
    </row>
    <row r="4987" spans="1:17" x14ac:dyDescent="0.2">
      <c r="A4987" t="s">
        <v>340</v>
      </c>
      <c r="B4987" t="s">
        <v>198</v>
      </c>
      <c r="C4987" t="s">
        <v>107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</row>
    <row r="4988" spans="1:17" x14ac:dyDescent="0.2">
      <c r="A4988" t="s">
        <v>340</v>
      </c>
      <c r="B4988" t="s">
        <v>199</v>
      </c>
      <c r="C4988" t="s">
        <v>107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</row>
    <row r="4989" spans="1:17" x14ac:dyDescent="0.2">
      <c r="A4989" t="s">
        <v>340</v>
      </c>
      <c r="B4989" t="s">
        <v>200</v>
      </c>
      <c r="C4989" t="s">
        <v>107</v>
      </c>
      <c r="E4989">
        <v>0</v>
      </c>
      <c r="F4989">
        <v>0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</row>
    <row r="4990" spans="1:17" x14ac:dyDescent="0.2">
      <c r="A4990" t="s">
        <v>340</v>
      </c>
      <c r="B4990" t="s">
        <v>201</v>
      </c>
      <c r="C4990" t="s">
        <v>107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</row>
    <row r="4991" spans="1:17" x14ac:dyDescent="0.2">
      <c r="A4991" t="s">
        <v>340</v>
      </c>
      <c r="B4991" t="s">
        <v>202</v>
      </c>
      <c r="C4991" t="s">
        <v>107</v>
      </c>
      <c r="E4991">
        <v>0.31</v>
      </c>
      <c r="F4991">
        <v>0.4</v>
      </c>
      <c r="G4991">
        <v>0.4</v>
      </c>
      <c r="H4991">
        <v>0.4</v>
      </c>
      <c r="I4991">
        <v>6.55</v>
      </c>
      <c r="J4991">
        <v>8.49</v>
      </c>
      <c r="K4991">
        <v>8.49</v>
      </c>
      <c r="L4991">
        <v>8.49</v>
      </c>
      <c r="M4991">
        <v>8.49</v>
      </c>
      <c r="N4991">
        <v>9.39</v>
      </c>
      <c r="O4991">
        <v>9.61</v>
      </c>
      <c r="P4991">
        <v>10.28</v>
      </c>
    </row>
    <row r="4992" spans="1:17" x14ac:dyDescent="0.2">
      <c r="A4992" t="s">
        <v>340</v>
      </c>
      <c r="B4992" t="s">
        <v>203</v>
      </c>
      <c r="C4992" t="s">
        <v>107</v>
      </c>
      <c r="E4992">
        <v>0</v>
      </c>
      <c r="F4992">
        <v>0</v>
      </c>
      <c r="G4992">
        <v>0.06</v>
      </c>
      <c r="H4992">
        <v>2.82</v>
      </c>
      <c r="I4992">
        <v>4.32</v>
      </c>
      <c r="J4992">
        <v>4.32</v>
      </c>
      <c r="K4992">
        <v>4.32</v>
      </c>
      <c r="L4992">
        <v>5.0999999999999996</v>
      </c>
      <c r="M4992">
        <v>5.0999999999999996</v>
      </c>
      <c r="N4992">
        <v>8.1</v>
      </c>
      <c r="O4992">
        <v>8.1</v>
      </c>
      <c r="P4992">
        <v>15.17</v>
      </c>
    </row>
    <row r="4993" spans="1:16" x14ac:dyDescent="0.2">
      <c r="A4993" t="s">
        <v>340</v>
      </c>
      <c r="B4993" t="s">
        <v>204</v>
      </c>
      <c r="C4993" t="s">
        <v>107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4.88</v>
      </c>
      <c r="N4993">
        <v>4.88</v>
      </c>
      <c r="O4993">
        <v>4.88</v>
      </c>
      <c r="P4993">
        <v>4.88</v>
      </c>
    </row>
    <row r="4994" spans="1:16" x14ac:dyDescent="0.2">
      <c r="A4994" t="s">
        <v>340</v>
      </c>
      <c r="B4994" t="s">
        <v>205</v>
      </c>
      <c r="C4994" t="s">
        <v>107</v>
      </c>
      <c r="E4994">
        <v>3</v>
      </c>
      <c r="F4994">
        <v>6</v>
      </c>
      <c r="G4994">
        <v>9</v>
      </c>
      <c r="H4994">
        <v>13.96</v>
      </c>
      <c r="I4994">
        <v>13.96</v>
      </c>
      <c r="J4994">
        <v>19</v>
      </c>
      <c r="K4994">
        <v>20.399999999999999</v>
      </c>
      <c r="L4994">
        <v>20.399999999999999</v>
      </c>
      <c r="M4994">
        <v>20.399999999999999</v>
      </c>
      <c r="N4994">
        <v>22.81</v>
      </c>
      <c r="O4994">
        <v>24.56</v>
      </c>
      <c r="P4994">
        <v>41.34</v>
      </c>
    </row>
    <row r="4995" spans="1:16" x14ac:dyDescent="0.2">
      <c r="A4995" t="s">
        <v>340</v>
      </c>
      <c r="B4995" t="s">
        <v>206</v>
      </c>
      <c r="C4995" t="s">
        <v>107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</row>
    <row r="4996" spans="1:16" x14ac:dyDescent="0.2">
      <c r="A4996" t="s">
        <v>340</v>
      </c>
      <c r="B4996" t="s">
        <v>207</v>
      </c>
      <c r="C4996" t="s">
        <v>107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</row>
    <row r="4997" spans="1:16" x14ac:dyDescent="0.2">
      <c r="A4997" t="s">
        <v>340</v>
      </c>
      <c r="B4997" t="s">
        <v>208</v>
      </c>
      <c r="C4997" t="s">
        <v>107</v>
      </c>
      <c r="E4997">
        <v>4.05</v>
      </c>
      <c r="F4997">
        <v>4.57</v>
      </c>
      <c r="G4997">
        <v>5.45</v>
      </c>
      <c r="H4997">
        <v>5.51</v>
      </c>
      <c r="I4997">
        <v>5.51</v>
      </c>
      <c r="J4997">
        <v>5.51</v>
      </c>
      <c r="K4997">
        <v>5.51</v>
      </c>
      <c r="L4997">
        <v>5.51</v>
      </c>
      <c r="M4997">
        <v>5.51</v>
      </c>
      <c r="N4997">
        <v>5.51</v>
      </c>
      <c r="O4997">
        <v>5.51</v>
      </c>
      <c r="P4997">
        <v>5.51</v>
      </c>
    </row>
    <row r="4998" spans="1:16" x14ac:dyDescent="0.2">
      <c r="A4998" t="s">
        <v>340</v>
      </c>
      <c r="B4998" t="s">
        <v>209</v>
      </c>
      <c r="C4998" t="s">
        <v>107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0.7</v>
      </c>
      <c r="K4998">
        <v>2.65</v>
      </c>
      <c r="L4998">
        <v>2.65</v>
      </c>
      <c r="M4998">
        <v>2.65</v>
      </c>
      <c r="N4998">
        <v>5.64</v>
      </c>
      <c r="O4998">
        <v>6.8</v>
      </c>
      <c r="P4998">
        <v>13.29</v>
      </c>
    </row>
    <row r="4999" spans="1:16" x14ac:dyDescent="0.2">
      <c r="A4999" t="s">
        <v>340</v>
      </c>
      <c r="B4999" t="s">
        <v>210</v>
      </c>
      <c r="C4999" t="s">
        <v>107</v>
      </c>
      <c r="E4999">
        <v>0</v>
      </c>
      <c r="F4999">
        <v>0</v>
      </c>
      <c r="G4999">
        <v>0</v>
      </c>
      <c r="H4999">
        <v>2.12</v>
      </c>
      <c r="I4999">
        <v>2.12</v>
      </c>
      <c r="J4999">
        <v>3.12</v>
      </c>
      <c r="K4999">
        <v>3.12</v>
      </c>
      <c r="L4999">
        <v>3.12</v>
      </c>
      <c r="M4999">
        <v>3.12</v>
      </c>
      <c r="N4999">
        <v>3.12</v>
      </c>
      <c r="O4999">
        <v>3.17</v>
      </c>
      <c r="P4999">
        <v>3.17</v>
      </c>
    </row>
    <row r="5000" spans="1:16" x14ac:dyDescent="0.2">
      <c r="A5000" t="s">
        <v>340</v>
      </c>
      <c r="B5000" t="s">
        <v>211</v>
      </c>
      <c r="C5000" t="s">
        <v>107</v>
      </c>
      <c r="E5000">
        <v>0</v>
      </c>
      <c r="F5000">
        <v>0</v>
      </c>
      <c r="G5000">
        <v>0</v>
      </c>
      <c r="H5000">
        <v>0.5</v>
      </c>
      <c r="I5000">
        <v>0.5</v>
      </c>
      <c r="J5000">
        <v>0.5</v>
      </c>
      <c r="K5000">
        <v>0.5</v>
      </c>
      <c r="L5000">
        <v>0.5</v>
      </c>
      <c r="M5000">
        <v>0.5</v>
      </c>
      <c r="N5000">
        <v>0.5</v>
      </c>
      <c r="O5000">
        <v>0.5</v>
      </c>
      <c r="P5000">
        <v>0.5</v>
      </c>
    </row>
    <row r="5001" spans="1:16" x14ac:dyDescent="0.2">
      <c r="A5001" t="s">
        <v>340</v>
      </c>
      <c r="B5001" t="s">
        <v>212</v>
      </c>
      <c r="C5001" t="s">
        <v>107</v>
      </c>
      <c r="E5001">
        <v>0.28999999999999998</v>
      </c>
      <c r="F5001">
        <v>0.28999999999999998</v>
      </c>
      <c r="G5001">
        <v>0.46</v>
      </c>
      <c r="H5001">
        <v>0.46</v>
      </c>
      <c r="I5001">
        <v>0.46</v>
      </c>
      <c r="J5001">
        <v>0.46</v>
      </c>
      <c r="K5001">
        <v>0.46</v>
      </c>
      <c r="L5001">
        <v>0.17</v>
      </c>
      <c r="M5001">
        <v>0.17</v>
      </c>
      <c r="N5001">
        <v>0</v>
      </c>
      <c r="O5001">
        <v>0</v>
      </c>
      <c r="P5001">
        <v>0</v>
      </c>
    </row>
    <row r="5002" spans="1:16" x14ac:dyDescent="0.2">
      <c r="A5002" t="s">
        <v>340</v>
      </c>
      <c r="B5002" t="s">
        <v>213</v>
      </c>
      <c r="C5002" t="s">
        <v>107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</row>
    <row r="5003" spans="1:16" x14ac:dyDescent="0.2">
      <c r="A5003" t="s">
        <v>340</v>
      </c>
      <c r="B5003" t="s">
        <v>218</v>
      </c>
      <c r="C5003" t="s">
        <v>107</v>
      </c>
      <c r="E5003">
        <v>-0.68</v>
      </c>
      <c r="F5003">
        <v>-0.68</v>
      </c>
      <c r="G5003">
        <v>-0.88</v>
      </c>
      <c r="H5003">
        <v>-0.88</v>
      </c>
      <c r="I5003">
        <v>-0.88</v>
      </c>
      <c r="J5003">
        <v>-0.88</v>
      </c>
      <c r="K5003">
        <v>-0.88</v>
      </c>
      <c r="L5003">
        <v>-0.88</v>
      </c>
      <c r="M5003">
        <v>-0.88</v>
      </c>
      <c r="N5003">
        <v>-0.88</v>
      </c>
      <c r="O5003">
        <v>-0.88</v>
      </c>
      <c r="P5003">
        <v>-4.05</v>
      </c>
    </row>
    <row r="5004" spans="1:16" x14ac:dyDescent="0.2">
      <c r="A5004" t="s">
        <v>340</v>
      </c>
      <c r="B5004" t="s">
        <v>342</v>
      </c>
      <c r="C5004" t="s">
        <v>107</v>
      </c>
      <c r="E5004">
        <v>6.97</v>
      </c>
      <c r="F5004">
        <v>10.58</v>
      </c>
      <c r="G5004">
        <v>15.28</v>
      </c>
      <c r="H5004">
        <v>26.35</v>
      </c>
      <c r="I5004">
        <v>34.89</v>
      </c>
      <c r="J5004">
        <v>43.82</v>
      </c>
      <c r="K5004">
        <v>47.16</v>
      </c>
      <c r="L5004">
        <v>48.52</v>
      </c>
      <c r="M5004">
        <v>53.4</v>
      </c>
      <c r="N5004">
        <v>63.03</v>
      </c>
      <c r="O5004">
        <v>66.7</v>
      </c>
      <c r="P5004">
        <v>94.57</v>
      </c>
    </row>
    <row r="5005" spans="1:16" x14ac:dyDescent="0.2">
      <c r="A5005" t="s">
        <v>266</v>
      </c>
      <c r="B5005" t="s">
        <v>267</v>
      </c>
      <c r="C5005" t="s">
        <v>107</v>
      </c>
      <c r="E5005">
        <v>202.31</v>
      </c>
      <c r="F5005">
        <v>204.45</v>
      </c>
      <c r="G5005">
        <v>206.75</v>
      </c>
      <c r="H5005">
        <v>212.74</v>
      </c>
      <c r="I5005">
        <v>220.24</v>
      </c>
      <c r="J5005">
        <v>229.66</v>
      </c>
      <c r="K5005">
        <v>235.18</v>
      </c>
      <c r="L5005">
        <v>240.63</v>
      </c>
      <c r="M5005">
        <v>246.15</v>
      </c>
      <c r="N5005">
        <v>269.82</v>
      </c>
      <c r="O5005">
        <v>276.22000000000003</v>
      </c>
      <c r="P5005">
        <v>295.94</v>
      </c>
    </row>
    <row r="5006" spans="1:16" x14ac:dyDescent="0.2">
      <c r="A5006" t="s">
        <v>270</v>
      </c>
      <c r="B5006" t="s">
        <v>193</v>
      </c>
      <c r="C5006" t="s">
        <v>107</v>
      </c>
      <c r="E5006">
        <v>2.94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</row>
    <row r="5007" spans="1:16" x14ac:dyDescent="0.2">
      <c r="A5007" t="s">
        <v>270</v>
      </c>
      <c r="B5007" t="s">
        <v>194</v>
      </c>
      <c r="C5007" t="s">
        <v>107</v>
      </c>
      <c r="E5007">
        <v>52.26</v>
      </c>
      <c r="F5007">
        <v>62.72</v>
      </c>
      <c r="G5007">
        <v>52.99</v>
      </c>
      <c r="H5007">
        <v>38.130000000000003</v>
      </c>
      <c r="I5007">
        <v>24.46</v>
      </c>
      <c r="J5007">
        <v>19.12</v>
      </c>
      <c r="K5007">
        <v>15.49</v>
      </c>
      <c r="L5007">
        <v>15.51</v>
      </c>
      <c r="M5007">
        <v>11.67</v>
      </c>
      <c r="N5007">
        <v>8.25</v>
      </c>
      <c r="O5007">
        <v>10.43</v>
      </c>
      <c r="P5007">
        <v>1.86</v>
      </c>
    </row>
    <row r="5008" spans="1:16" x14ac:dyDescent="0.2">
      <c r="A5008" t="s">
        <v>270</v>
      </c>
      <c r="B5008" t="s">
        <v>195</v>
      </c>
      <c r="C5008" t="s">
        <v>107</v>
      </c>
      <c r="E5008">
        <v>11.51</v>
      </c>
      <c r="F5008">
        <v>12.8</v>
      </c>
      <c r="G5008">
        <v>12.47</v>
      </c>
      <c r="H5008">
        <v>12.34</v>
      </c>
      <c r="I5008">
        <v>12.14</v>
      </c>
      <c r="J5008">
        <v>9.59</v>
      </c>
      <c r="K5008">
        <v>7.97</v>
      </c>
      <c r="L5008">
        <v>6.93</v>
      </c>
      <c r="M5008">
        <v>5.65</v>
      </c>
      <c r="N5008">
        <v>1</v>
      </c>
      <c r="O5008">
        <v>0</v>
      </c>
      <c r="P5008">
        <v>0</v>
      </c>
    </row>
    <row r="5009" spans="1:16" x14ac:dyDescent="0.2">
      <c r="A5009" t="s">
        <v>270</v>
      </c>
      <c r="B5009" t="s">
        <v>196</v>
      </c>
      <c r="C5009" t="s">
        <v>107</v>
      </c>
      <c r="E5009">
        <v>23.6</v>
      </c>
      <c r="F5009">
        <v>5.09</v>
      </c>
      <c r="G5009">
        <v>5.09</v>
      </c>
      <c r="H5009">
        <v>5.1100000000000003</v>
      </c>
      <c r="I5009">
        <v>5.09</v>
      </c>
      <c r="J5009">
        <v>5.1100000000000003</v>
      </c>
      <c r="K5009">
        <v>5.09</v>
      </c>
      <c r="L5009">
        <v>5.09</v>
      </c>
      <c r="M5009">
        <v>5.09</v>
      </c>
      <c r="N5009">
        <v>5.09</v>
      </c>
      <c r="O5009">
        <v>5.1100000000000003</v>
      </c>
      <c r="P5009">
        <v>5.09</v>
      </c>
    </row>
    <row r="5010" spans="1:16" x14ac:dyDescent="0.2">
      <c r="A5010" t="s">
        <v>270</v>
      </c>
      <c r="B5010" t="s">
        <v>197</v>
      </c>
      <c r="C5010" t="s">
        <v>107</v>
      </c>
      <c r="E5010">
        <v>11.28</v>
      </c>
      <c r="F5010">
        <v>11.25</v>
      </c>
      <c r="G5010">
        <v>17.239999999999998</v>
      </c>
      <c r="H5010">
        <v>22.52</v>
      </c>
      <c r="I5010">
        <v>28.87</v>
      </c>
      <c r="J5010">
        <v>30.27</v>
      </c>
      <c r="K5010">
        <v>30.43</v>
      </c>
      <c r="L5010">
        <v>36.799999999999997</v>
      </c>
      <c r="M5010">
        <v>36.25</v>
      </c>
      <c r="N5010">
        <v>40.22</v>
      </c>
      <c r="O5010">
        <v>43.55</v>
      </c>
      <c r="P5010">
        <v>40.200000000000003</v>
      </c>
    </row>
    <row r="5011" spans="1:16" x14ac:dyDescent="0.2">
      <c r="A5011" t="s">
        <v>270</v>
      </c>
      <c r="B5011" t="s">
        <v>198</v>
      </c>
      <c r="C5011" t="s">
        <v>107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</row>
    <row r="5012" spans="1:16" x14ac:dyDescent="0.2">
      <c r="A5012" t="s">
        <v>270</v>
      </c>
      <c r="B5012" t="s">
        <v>199</v>
      </c>
      <c r="C5012" t="s">
        <v>107</v>
      </c>
      <c r="E5012">
        <v>2.4900000000000002</v>
      </c>
      <c r="F5012">
        <v>2.48</v>
      </c>
      <c r="G5012">
        <v>2.48</v>
      </c>
      <c r="H5012">
        <v>2.4900000000000002</v>
      </c>
      <c r="I5012">
        <v>2.4700000000000002</v>
      </c>
      <c r="J5012">
        <v>2.48</v>
      </c>
      <c r="K5012">
        <v>3.32</v>
      </c>
      <c r="L5012">
        <v>3.04</v>
      </c>
      <c r="M5012">
        <v>2.4700000000000002</v>
      </c>
      <c r="N5012">
        <v>2.23</v>
      </c>
      <c r="O5012">
        <v>2.2400000000000002</v>
      </c>
      <c r="P5012">
        <v>2.4300000000000002</v>
      </c>
    </row>
    <row r="5013" spans="1:16" x14ac:dyDescent="0.2">
      <c r="A5013" t="s">
        <v>270</v>
      </c>
      <c r="B5013" t="s">
        <v>200</v>
      </c>
      <c r="C5013" t="s">
        <v>107</v>
      </c>
      <c r="E5013">
        <v>0.9</v>
      </c>
      <c r="F5013">
        <v>1.59</v>
      </c>
      <c r="G5013">
        <v>0.89</v>
      </c>
      <c r="H5013">
        <v>0.9</v>
      </c>
      <c r="I5013">
        <v>0.89</v>
      </c>
      <c r="J5013">
        <v>1.39</v>
      </c>
      <c r="K5013">
        <v>1.48</v>
      </c>
      <c r="L5013">
        <v>1.44</v>
      </c>
      <c r="M5013">
        <v>0.86</v>
      </c>
      <c r="N5013">
        <v>0.86</v>
      </c>
      <c r="O5013">
        <v>0.86</v>
      </c>
      <c r="P5013">
        <v>1.1499999999999999</v>
      </c>
    </row>
    <row r="5014" spans="1:16" x14ac:dyDescent="0.2">
      <c r="A5014" t="s">
        <v>270</v>
      </c>
      <c r="B5014" t="s">
        <v>201</v>
      </c>
      <c r="C5014" t="s">
        <v>107</v>
      </c>
      <c r="E5014">
        <v>27.19</v>
      </c>
      <c r="F5014">
        <v>27.11</v>
      </c>
      <c r="G5014">
        <v>27.11</v>
      </c>
      <c r="H5014">
        <v>27.19</v>
      </c>
      <c r="I5014">
        <v>27.11</v>
      </c>
      <c r="J5014">
        <v>27.19</v>
      </c>
      <c r="K5014">
        <v>27.11</v>
      </c>
      <c r="L5014">
        <v>27.11</v>
      </c>
      <c r="M5014">
        <v>27.11</v>
      </c>
      <c r="N5014">
        <v>27.11</v>
      </c>
      <c r="O5014">
        <v>27.19</v>
      </c>
      <c r="P5014">
        <v>27.11</v>
      </c>
    </row>
    <row r="5015" spans="1:16" x14ac:dyDescent="0.2">
      <c r="A5015" t="s">
        <v>270</v>
      </c>
      <c r="B5015" t="s">
        <v>202</v>
      </c>
      <c r="C5015" t="s">
        <v>107</v>
      </c>
      <c r="E5015">
        <v>22.28</v>
      </c>
      <c r="F5015">
        <v>22.64</v>
      </c>
      <c r="G5015">
        <v>22.5</v>
      </c>
      <c r="H5015">
        <v>22.53</v>
      </c>
      <c r="I5015">
        <v>35.15</v>
      </c>
      <c r="J5015">
        <v>38.17</v>
      </c>
      <c r="K5015">
        <v>38.08</v>
      </c>
      <c r="L5015">
        <v>38.06</v>
      </c>
      <c r="M5015">
        <v>37.07</v>
      </c>
      <c r="N5015">
        <v>39.51</v>
      </c>
      <c r="O5015">
        <v>39.93</v>
      </c>
      <c r="P5015">
        <v>38.74</v>
      </c>
    </row>
    <row r="5016" spans="1:16" x14ac:dyDescent="0.2">
      <c r="A5016" t="s">
        <v>270</v>
      </c>
      <c r="B5016" t="s">
        <v>203</v>
      </c>
      <c r="C5016" t="s">
        <v>107</v>
      </c>
      <c r="E5016">
        <v>0</v>
      </c>
      <c r="F5016">
        <v>0</v>
      </c>
      <c r="G5016">
        <v>0.24</v>
      </c>
      <c r="H5016">
        <v>11.09</v>
      </c>
      <c r="I5016">
        <v>17.21</v>
      </c>
      <c r="J5016">
        <v>16.82</v>
      </c>
      <c r="K5016">
        <v>16.940000000000001</v>
      </c>
      <c r="L5016">
        <v>19.739999999999998</v>
      </c>
      <c r="M5016">
        <v>19.350000000000001</v>
      </c>
      <c r="N5016">
        <v>32.17</v>
      </c>
      <c r="O5016">
        <v>32.19</v>
      </c>
      <c r="P5016">
        <v>58.13</v>
      </c>
    </row>
    <row r="5017" spans="1:16" x14ac:dyDescent="0.2">
      <c r="A5017" t="s">
        <v>270</v>
      </c>
      <c r="B5017" t="s">
        <v>204</v>
      </c>
      <c r="C5017" t="s">
        <v>107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17.690000000000001</v>
      </c>
      <c r="N5017">
        <v>17.940000000000001</v>
      </c>
      <c r="O5017">
        <v>17.59</v>
      </c>
      <c r="P5017">
        <v>16.66</v>
      </c>
    </row>
    <row r="5018" spans="1:16" x14ac:dyDescent="0.2">
      <c r="A5018" t="s">
        <v>270</v>
      </c>
      <c r="B5018" t="s">
        <v>205</v>
      </c>
      <c r="C5018" t="s">
        <v>107</v>
      </c>
      <c r="E5018">
        <v>59.99</v>
      </c>
      <c r="F5018">
        <v>68.680000000000007</v>
      </c>
      <c r="G5018">
        <v>75.150000000000006</v>
      </c>
      <c r="H5018">
        <v>86.99</v>
      </c>
      <c r="I5018">
        <v>86.47</v>
      </c>
      <c r="J5018">
        <v>99.1</v>
      </c>
      <c r="K5018">
        <v>104.2</v>
      </c>
      <c r="L5018">
        <v>103.58</v>
      </c>
      <c r="M5018">
        <v>99.47</v>
      </c>
      <c r="N5018">
        <v>107.81</v>
      </c>
      <c r="O5018">
        <v>112.24</v>
      </c>
      <c r="P5018">
        <v>136.56</v>
      </c>
    </row>
    <row r="5019" spans="1:16" x14ac:dyDescent="0.2">
      <c r="A5019" t="s">
        <v>270</v>
      </c>
      <c r="B5019" t="s">
        <v>206</v>
      </c>
      <c r="C5019" t="s">
        <v>107</v>
      </c>
      <c r="E5019">
        <v>29.54</v>
      </c>
      <c r="F5019">
        <v>31.54</v>
      </c>
      <c r="G5019">
        <v>33.71</v>
      </c>
      <c r="H5019">
        <v>38.340000000000003</v>
      </c>
      <c r="I5019">
        <v>42.89</v>
      </c>
      <c r="J5019">
        <v>47.7</v>
      </c>
      <c r="K5019">
        <v>49.88</v>
      </c>
      <c r="L5019">
        <v>52.14</v>
      </c>
      <c r="M5019">
        <v>54.36</v>
      </c>
      <c r="N5019">
        <v>63.11</v>
      </c>
      <c r="O5019">
        <v>65.56</v>
      </c>
      <c r="P5019">
        <v>76.78</v>
      </c>
    </row>
    <row r="5020" spans="1:16" x14ac:dyDescent="0.2">
      <c r="A5020" t="s">
        <v>270</v>
      </c>
      <c r="B5020" t="s">
        <v>343</v>
      </c>
      <c r="C5020" t="s">
        <v>107</v>
      </c>
      <c r="E5020">
        <v>-2.59</v>
      </c>
      <c r="F5020">
        <v>-2.91</v>
      </c>
      <c r="G5020">
        <v>-3.2</v>
      </c>
      <c r="H5020">
        <v>-3.38</v>
      </c>
      <c r="I5020">
        <v>-3.37</v>
      </c>
      <c r="J5020">
        <v>-3.7</v>
      </c>
      <c r="K5020">
        <v>-4.55</v>
      </c>
      <c r="L5020">
        <v>-4.59</v>
      </c>
      <c r="M5020">
        <v>-4.4800000000000004</v>
      </c>
      <c r="N5020">
        <v>-5.72</v>
      </c>
      <c r="O5020">
        <v>-6.26</v>
      </c>
      <c r="P5020">
        <v>-8.52</v>
      </c>
    </row>
    <row r="5021" spans="1:16" x14ac:dyDescent="0.2">
      <c r="A5021" t="s">
        <v>270</v>
      </c>
      <c r="B5021" t="s">
        <v>210</v>
      </c>
      <c r="C5021" t="s">
        <v>107</v>
      </c>
      <c r="E5021">
        <v>-0.5</v>
      </c>
      <c r="F5021">
        <v>-0.62</v>
      </c>
      <c r="G5021">
        <v>-0.87</v>
      </c>
      <c r="H5021">
        <v>-2.5099999999999998</v>
      </c>
      <c r="I5021">
        <v>-2.76</v>
      </c>
      <c r="J5021">
        <v>-3.61</v>
      </c>
      <c r="K5021">
        <v>-3.4</v>
      </c>
      <c r="L5021">
        <v>-3.45</v>
      </c>
      <c r="M5021">
        <v>-3.44</v>
      </c>
      <c r="N5021">
        <v>-3.25</v>
      </c>
      <c r="O5021">
        <v>-3.17</v>
      </c>
      <c r="P5021">
        <v>-2.92</v>
      </c>
    </row>
    <row r="5022" spans="1:16" x14ac:dyDescent="0.2">
      <c r="A5022" t="s">
        <v>270</v>
      </c>
      <c r="B5022" t="s">
        <v>211</v>
      </c>
      <c r="C5022" t="s">
        <v>107</v>
      </c>
      <c r="E5022">
        <v>0</v>
      </c>
      <c r="F5022">
        <v>0</v>
      </c>
      <c r="G5022">
        <v>0</v>
      </c>
      <c r="H5022">
        <v>-0.43</v>
      </c>
      <c r="I5022">
        <v>-0.51</v>
      </c>
      <c r="J5022">
        <v>-0.56999999999999995</v>
      </c>
      <c r="K5022">
        <v>-0.51</v>
      </c>
      <c r="L5022">
        <v>-0.51</v>
      </c>
      <c r="M5022">
        <v>-0.52</v>
      </c>
      <c r="N5022">
        <v>-0.5</v>
      </c>
      <c r="O5022">
        <v>-0.44</v>
      </c>
      <c r="P5022">
        <v>-0.41</v>
      </c>
    </row>
    <row r="5023" spans="1:16" x14ac:dyDescent="0.2">
      <c r="A5023" t="s">
        <v>270</v>
      </c>
      <c r="B5023" t="s">
        <v>212</v>
      </c>
      <c r="C5023" t="s">
        <v>107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</row>
    <row r="5024" spans="1:16" x14ac:dyDescent="0.2">
      <c r="A5024" t="s">
        <v>270</v>
      </c>
      <c r="B5024" t="s">
        <v>213</v>
      </c>
      <c r="C5024" t="s">
        <v>107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</row>
    <row r="5025" spans="1:16" x14ac:dyDescent="0.2">
      <c r="A5025" t="s">
        <v>270</v>
      </c>
      <c r="B5025" t="s">
        <v>344</v>
      </c>
      <c r="C5025" t="s">
        <v>107</v>
      </c>
      <c r="E5025">
        <v>12.11</v>
      </c>
      <c r="F5025">
        <v>12.99</v>
      </c>
      <c r="G5025">
        <v>17.100000000000001</v>
      </c>
      <c r="H5025">
        <v>15.46</v>
      </c>
      <c r="I5025">
        <v>12.25</v>
      </c>
      <c r="J5025">
        <v>15.97</v>
      </c>
      <c r="K5025">
        <v>19.059999999999999</v>
      </c>
      <c r="L5025">
        <v>18.25</v>
      </c>
      <c r="M5025">
        <v>21.14</v>
      </c>
      <c r="N5025">
        <v>24.57</v>
      </c>
      <c r="O5025">
        <v>22.43</v>
      </c>
      <c r="P5025">
        <v>14.92</v>
      </c>
    </row>
    <row r="5026" spans="1:16" x14ac:dyDescent="0.2">
      <c r="A5026" t="s">
        <v>270</v>
      </c>
      <c r="B5026" t="s">
        <v>345</v>
      </c>
      <c r="C5026" t="s">
        <v>107</v>
      </c>
      <c r="E5026">
        <v>-3.07</v>
      </c>
      <c r="F5026">
        <v>-1.75</v>
      </c>
      <c r="G5026">
        <v>-4.6399999999999997</v>
      </c>
      <c r="H5026">
        <v>-6.75</v>
      </c>
      <c r="I5026">
        <v>-6.34</v>
      </c>
      <c r="J5026">
        <v>-7.33</v>
      </c>
      <c r="K5026">
        <v>-5.43</v>
      </c>
      <c r="L5026">
        <v>-5.82</v>
      </c>
      <c r="M5026">
        <v>-8.23</v>
      </c>
      <c r="N5026">
        <v>-6.82</v>
      </c>
      <c r="O5026">
        <v>-5.79</v>
      </c>
      <c r="P5026">
        <v>-12.45</v>
      </c>
    </row>
    <row r="5027" spans="1:16" x14ac:dyDescent="0.2">
      <c r="A5027" t="s">
        <v>270</v>
      </c>
      <c r="B5027" t="s">
        <v>272</v>
      </c>
      <c r="C5027" t="s">
        <v>107</v>
      </c>
      <c r="E5027">
        <v>0.26</v>
      </c>
      <c r="F5027">
        <v>0.31</v>
      </c>
      <c r="G5027">
        <v>2.66</v>
      </c>
      <c r="H5027">
        <v>6.48</v>
      </c>
      <c r="I5027">
        <v>8.56</v>
      </c>
      <c r="J5027">
        <v>13.55</v>
      </c>
      <c r="K5027">
        <v>12.19</v>
      </c>
      <c r="L5027">
        <v>13.18</v>
      </c>
      <c r="M5027">
        <v>20.72</v>
      </c>
      <c r="N5027">
        <v>19.34</v>
      </c>
      <c r="O5027">
        <v>21.05</v>
      </c>
      <c r="P5027">
        <v>53.78</v>
      </c>
    </row>
    <row r="5028" spans="1:16" x14ac:dyDescent="0.2">
      <c r="A5028" t="s">
        <v>270</v>
      </c>
      <c r="B5028" t="s">
        <v>346</v>
      </c>
      <c r="C5028" t="s">
        <v>107</v>
      </c>
      <c r="E5028">
        <v>9.0399999999999991</v>
      </c>
      <c r="F5028">
        <v>11.24</v>
      </c>
      <c r="G5028">
        <v>12.46</v>
      </c>
      <c r="H5028">
        <v>8.7100000000000009</v>
      </c>
      <c r="I5028">
        <v>5.91</v>
      </c>
      <c r="J5028">
        <v>8.64</v>
      </c>
      <c r="K5028">
        <v>13.63</v>
      </c>
      <c r="L5028">
        <v>12.43</v>
      </c>
      <c r="M5028">
        <v>12.91</v>
      </c>
      <c r="N5028">
        <v>17.75</v>
      </c>
      <c r="O5028">
        <v>16.649999999999999</v>
      </c>
      <c r="P5028">
        <v>2.4700000000000002</v>
      </c>
    </row>
    <row r="5029" spans="1:16" x14ac:dyDescent="0.2">
      <c r="A5029" t="s">
        <v>270</v>
      </c>
      <c r="B5029" t="s">
        <v>347</v>
      </c>
      <c r="C5029" t="s">
        <v>107</v>
      </c>
      <c r="E5029">
        <v>253</v>
      </c>
      <c r="F5029">
        <v>255.37</v>
      </c>
      <c r="G5029">
        <v>262.91000000000003</v>
      </c>
      <c r="H5029">
        <v>276.75</v>
      </c>
      <c r="I5029">
        <v>288.35000000000002</v>
      </c>
      <c r="J5029">
        <v>305.02999999999997</v>
      </c>
      <c r="K5029">
        <v>310.58999999999997</v>
      </c>
      <c r="L5029">
        <v>319.14</v>
      </c>
      <c r="M5029">
        <v>329.74</v>
      </c>
      <c r="N5029">
        <v>360.42</v>
      </c>
      <c r="O5029">
        <v>369.45</v>
      </c>
      <c r="P5029">
        <v>407.78</v>
      </c>
    </row>
    <row r="5030" spans="1:16" x14ac:dyDescent="0.2">
      <c r="A5030" t="s">
        <v>272</v>
      </c>
      <c r="B5030" t="s">
        <v>202</v>
      </c>
      <c r="C5030" t="s">
        <v>107</v>
      </c>
      <c r="E5030">
        <v>0.03</v>
      </c>
      <c r="F5030">
        <v>0.02</v>
      </c>
      <c r="G5030">
        <v>0.16</v>
      </c>
      <c r="H5030">
        <v>0.2</v>
      </c>
      <c r="I5030">
        <v>1.66</v>
      </c>
      <c r="J5030">
        <v>3.34</v>
      </c>
      <c r="K5030">
        <v>3.31</v>
      </c>
      <c r="L5030">
        <v>3.33</v>
      </c>
      <c r="M5030">
        <v>4.32</v>
      </c>
      <c r="N5030">
        <v>4.25</v>
      </c>
      <c r="O5030">
        <v>4.38</v>
      </c>
      <c r="P5030">
        <v>6.81</v>
      </c>
    </row>
    <row r="5031" spans="1:16" x14ac:dyDescent="0.2">
      <c r="A5031" t="s">
        <v>272</v>
      </c>
      <c r="B5031" t="s">
        <v>203</v>
      </c>
      <c r="C5031" t="s">
        <v>107</v>
      </c>
      <c r="E5031">
        <v>0</v>
      </c>
      <c r="F5031">
        <v>0</v>
      </c>
      <c r="G5031">
        <v>0.02</v>
      </c>
      <c r="H5031">
        <v>0.81</v>
      </c>
      <c r="I5031">
        <v>1.1499999999999999</v>
      </c>
      <c r="J5031">
        <v>1.58</v>
      </c>
      <c r="K5031">
        <v>1.41</v>
      </c>
      <c r="L5031">
        <v>1.76</v>
      </c>
      <c r="M5031">
        <v>2.15</v>
      </c>
      <c r="N5031">
        <v>2.2999999999999998</v>
      </c>
      <c r="O5031">
        <v>2.38</v>
      </c>
      <c r="P5031">
        <v>6.93</v>
      </c>
    </row>
    <row r="5032" spans="1:16" x14ac:dyDescent="0.2">
      <c r="A5032" t="s">
        <v>272</v>
      </c>
      <c r="B5032" t="s">
        <v>204</v>
      </c>
      <c r="C5032" t="s">
        <v>107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2.04</v>
      </c>
      <c r="N5032">
        <v>1.78</v>
      </c>
      <c r="O5032">
        <v>2.19</v>
      </c>
      <c r="P5032">
        <v>3.06</v>
      </c>
    </row>
    <row r="5033" spans="1:16" x14ac:dyDescent="0.2">
      <c r="A5033" t="s">
        <v>272</v>
      </c>
      <c r="B5033" t="s">
        <v>205</v>
      </c>
      <c r="C5033" t="s">
        <v>107</v>
      </c>
      <c r="E5033">
        <v>0.23</v>
      </c>
      <c r="F5033">
        <v>0.28999999999999998</v>
      </c>
      <c r="G5033">
        <v>2.4700000000000002</v>
      </c>
      <c r="H5033">
        <v>5.47</v>
      </c>
      <c r="I5033">
        <v>5.75</v>
      </c>
      <c r="J5033">
        <v>8.64</v>
      </c>
      <c r="K5033">
        <v>7.47</v>
      </c>
      <c r="L5033">
        <v>8.09</v>
      </c>
      <c r="M5033">
        <v>12.2</v>
      </c>
      <c r="N5033">
        <v>11.01</v>
      </c>
      <c r="O5033">
        <v>12.1</v>
      </c>
      <c r="P5033">
        <v>36.97</v>
      </c>
    </row>
    <row r="5034" spans="1:16" x14ac:dyDescent="0.2">
      <c r="A5034" t="s">
        <v>259</v>
      </c>
      <c r="B5034" t="s">
        <v>348</v>
      </c>
      <c r="C5034" t="s">
        <v>107</v>
      </c>
      <c r="E5034">
        <v>0.91</v>
      </c>
      <c r="F5034">
        <v>0.86</v>
      </c>
      <c r="G5034">
        <v>1.21</v>
      </c>
      <c r="H5034">
        <v>1.49</v>
      </c>
      <c r="I5034">
        <v>1.35</v>
      </c>
      <c r="J5034">
        <v>0.94</v>
      </c>
      <c r="K5034">
        <v>0.57999999999999996</v>
      </c>
      <c r="L5034">
        <v>0.56000000000000005</v>
      </c>
      <c r="M5034">
        <v>1.26</v>
      </c>
      <c r="N5034">
        <v>1.1499999999999999</v>
      </c>
      <c r="O5034">
        <v>1.17</v>
      </c>
      <c r="P5034">
        <v>4.9800000000000004</v>
      </c>
    </row>
    <row r="5035" spans="1:16" x14ac:dyDescent="0.2">
      <c r="A5035" t="s">
        <v>259</v>
      </c>
      <c r="B5035" t="s">
        <v>261</v>
      </c>
      <c r="C5035" t="s">
        <v>107</v>
      </c>
      <c r="D5035">
        <v>962587</v>
      </c>
      <c r="E5035">
        <v>48940</v>
      </c>
      <c r="F5035">
        <v>50835</v>
      </c>
      <c r="G5035">
        <v>49653</v>
      </c>
      <c r="H5035">
        <v>51193</v>
      </c>
      <c r="I5035">
        <v>53122</v>
      </c>
      <c r="J5035">
        <v>54780</v>
      </c>
      <c r="K5035">
        <v>56669</v>
      </c>
      <c r="L5035">
        <v>57179</v>
      </c>
      <c r="M5035">
        <v>56198</v>
      </c>
      <c r="N5035">
        <v>59890</v>
      </c>
      <c r="O5035">
        <v>61381</v>
      </c>
      <c r="P5035">
        <v>67842</v>
      </c>
    </row>
    <row r="5036" spans="1:16" x14ac:dyDescent="0.2">
      <c r="A5036" t="s">
        <v>259</v>
      </c>
      <c r="B5036" t="s">
        <v>178</v>
      </c>
      <c r="C5036" t="s">
        <v>107</v>
      </c>
      <c r="D5036">
        <v>894430</v>
      </c>
      <c r="E5036">
        <v>46394</v>
      </c>
      <c r="F5036">
        <v>48092</v>
      </c>
      <c r="G5036">
        <v>46818</v>
      </c>
      <c r="H5036">
        <v>47931</v>
      </c>
      <c r="I5036">
        <v>49454</v>
      </c>
      <c r="J5036">
        <v>50745</v>
      </c>
      <c r="K5036">
        <v>52469</v>
      </c>
      <c r="L5036">
        <v>52832</v>
      </c>
      <c r="M5036">
        <v>51718</v>
      </c>
      <c r="N5036">
        <v>55473</v>
      </c>
      <c r="O5036">
        <v>56838</v>
      </c>
      <c r="P5036">
        <v>62720</v>
      </c>
    </row>
    <row r="5037" spans="1:16" x14ac:dyDescent="0.2">
      <c r="A5037" t="s">
        <v>259</v>
      </c>
      <c r="B5037" t="s">
        <v>349</v>
      </c>
      <c r="C5037" t="s">
        <v>107</v>
      </c>
      <c r="E5037">
        <v>0</v>
      </c>
      <c r="F5037">
        <v>0</v>
      </c>
      <c r="G5037">
        <v>0</v>
      </c>
      <c r="H5037">
        <v>26</v>
      </c>
      <c r="I5037">
        <v>28</v>
      </c>
      <c r="J5037">
        <v>36</v>
      </c>
      <c r="K5037">
        <v>36</v>
      </c>
      <c r="L5037">
        <v>36</v>
      </c>
      <c r="M5037">
        <v>36</v>
      </c>
      <c r="N5037">
        <v>73</v>
      </c>
      <c r="O5037">
        <v>98</v>
      </c>
      <c r="P5037">
        <v>730</v>
      </c>
    </row>
    <row r="5038" spans="1:16" x14ac:dyDescent="0.2">
      <c r="A5038" t="s">
        <v>350</v>
      </c>
      <c r="B5038" t="s">
        <v>193</v>
      </c>
      <c r="C5038" t="s">
        <v>107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</row>
    <row r="5039" spans="1:16" x14ac:dyDescent="0.2">
      <c r="A5039" t="s">
        <v>350</v>
      </c>
      <c r="B5039" t="s">
        <v>351</v>
      </c>
      <c r="C5039" t="s">
        <v>107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</row>
    <row r="5040" spans="1:16" x14ac:dyDescent="0.2">
      <c r="A5040" t="s">
        <v>350</v>
      </c>
      <c r="B5040" t="s">
        <v>352</v>
      </c>
      <c r="C5040" t="s">
        <v>107</v>
      </c>
      <c r="E5040">
        <v>0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</row>
    <row r="5041" spans="1:16" x14ac:dyDescent="0.2">
      <c r="A5041" t="s">
        <v>350</v>
      </c>
      <c r="B5041" t="s">
        <v>195</v>
      </c>
      <c r="C5041" t="s">
        <v>107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</row>
    <row r="5042" spans="1:16" x14ac:dyDescent="0.2">
      <c r="A5042" t="s">
        <v>350</v>
      </c>
      <c r="B5042" t="s">
        <v>196</v>
      </c>
      <c r="C5042" t="s">
        <v>107</v>
      </c>
      <c r="E5042">
        <v>0</v>
      </c>
      <c r="F5042">
        <v>0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</row>
    <row r="5043" spans="1:16" x14ac:dyDescent="0.2">
      <c r="A5043" t="s">
        <v>350</v>
      </c>
      <c r="B5043" t="s">
        <v>197</v>
      </c>
      <c r="C5043" t="s">
        <v>107</v>
      </c>
      <c r="E5043">
        <v>0</v>
      </c>
      <c r="F5043">
        <v>0</v>
      </c>
      <c r="G5043">
        <v>441</v>
      </c>
      <c r="H5043">
        <v>829</v>
      </c>
      <c r="I5043">
        <v>1339</v>
      </c>
      <c r="J5043">
        <v>1488</v>
      </c>
      <c r="K5043">
        <v>1488</v>
      </c>
      <c r="L5043">
        <v>1973</v>
      </c>
      <c r="M5043">
        <v>1973</v>
      </c>
      <c r="N5043">
        <v>2252</v>
      </c>
      <c r="O5043">
        <v>2539</v>
      </c>
      <c r="P5043">
        <v>2539</v>
      </c>
    </row>
    <row r="5044" spans="1:16" x14ac:dyDescent="0.2">
      <c r="A5044" t="s">
        <v>350</v>
      </c>
      <c r="B5044" t="s">
        <v>198</v>
      </c>
      <c r="C5044" t="s">
        <v>107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</row>
    <row r="5045" spans="1:16" x14ac:dyDescent="0.2">
      <c r="A5045" t="s">
        <v>350</v>
      </c>
      <c r="B5045" t="s">
        <v>199</v>
      </c>
      <c r="C5045" t="s">
        <v>107</v>
      </c>
      <c r="E5045">
        <v>0</v>
      </c>
      <c r="F5045">
        <v>0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</row>
    <row r="5046" spans="1:16" x14ac:dyDescent="0.2">
      <c r="A5046" t="s">
        <v>350</v>
      </c>
      <c r="B5046" t="s">
        <v>200</v>
      </c>
      <c r="C5046" t="s">
        <v>107</v>
      </c>
      <c r="E5046">
        <v>0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</row>
    <row r="5047" spans="1:16" x14ac:dyDescent="0.2">
      <c r="A5047" t="s">
        <v>350</v>
      </c>
      <c r="B5047" t="s">
        <v>201</v>
      </c>
      <c r="C5047" t="s">
        <v>107</v>
      </c>
      <c r="E5047">
        <v>0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</row>
    <row r="5048" spans="1:16" x14ac:dyDescent="0.2">
      <c r="A5048" t="s">
        <v>350</v>
      </c>
      <c r="B5048" t="s">
        <v>202</v>
      </c>
      <c r="C5048" t="s">
        <v>107</v>
      </c>
      <c r="E5048">
        <v>43</v>
      </c>
      <c r="F5048">
        <v>55</v>
      </c>
      <c r="G5048">
        <v>55</v>
      </c>
      <c r="H5048">
        <v>55</v>
      </c>
      <c r="I5048">
        <v>804</v>
      </c>
      <c r="J5048">
        <v>1029</v>
      </c>
      <c r="K5048">
        <v>1029</v>
      </c>
      <c r="L5048">
        <v>1029</v>
      </c>
      <c r="M5048">
        <v>1029</v>
      </c>
      <c r="N5048">
        <v>1124</v>
      </c>
      <c r="O5048">
        <v>1151</v>
      </c>
      <c r="P5048">
        <v>1230</v>
      </c>
    </row>
    <row r="5049" spans="1:16" x14ac:dyDescent="0.2">
      <c r="A5049" t="s">
        <v>350</v>
      </c>
      <c r="B5049" t="s">
        <v>203</v>
      </c>
      <c r="C5049" t="s">
        <v>107</v>
      </c>
      <c r="E5049">
        <v>0</v>
      </c>
      <c r="F5049">
        <v>0</v>
      </c>
      <c r="G5049">
        <v>15</v>
      </c>
      <c r="H5049">
        <v>681</v>
      </c>
      <c r="I5049">
        <v>1035</v>
      </c>
      <c r="J5049">
        <v>1035</v>
      </c>
      <c r="K5049">
        <v>1035</v>
      </c>
      <c r="L5049">
        <v>1202</v>
      </c>
      <c r="M5049">
        <v>1202</v>
      </c>
      <c r="N5049">
        <v>2013</v>
      </c>
      <c r="O5049">
        <v>2013</v>
      </c>
      <c r="P5049">
        <v>3894</v>
      </c>
    </row>
    <row r="5050" spans="1:16" x14ac:dyDescent="0.2">
      <c r="A5050" t="s">
        <v>350</v>
      </c>
      <c r="B5050" t="s">
        <v>204</v>
      </c>
      <c r="C5050" t="s">
        <v>107</v>
      </c>
      <c r="E5050">
        <v>0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</row>
    <row r="5051" spans="1:16" x14ac:dyDescent="0.2">
      <c r="A5051" t="s">
        <v>350</v>
      </c>
      <c r="B5051" t="s">
        <v>205</v>
      </c>
      <c r="C5051" t="s">
        <v>107</v>
      </c>
      <c r="E5051">
        <v>247</v>
      </c>
      <c r="F5051">
        <v>512</v>
      </c>
      <c r="G5051">
        <v>767</v>
      </c>
      <c r="H5051">
        <v>1202</v>
      </c>
      <c r="I5051">
        <v>1202</v>
      </c>
      <c r="J5051">
        <v>1662</v>
      </c>
      <c r="K5051">
        <v>1781</v>
      </c>
      <c r="L5051">
        <v>1781</v>
      </c>
      <c r="M5051">
        <v>1781</v>
      </c>
      <c r="N5051">
        <v>1963</v>
      </c>
      <c r="O5051">
        <v>2105</v>
      </c>
      <c r="P5051">
        <v>3302</v>
      </c>
    </row>
    <row r="5052" spans="1:16" x14ac:dyDescent="0.2">
      <c r="A5052" t="s">
        <v>350</v>
      </c>
      <c r="B5052" t="s">
        <v>206</v>
      </c>
      <c r="C5052" t="s">
        <v>107</v>
      </c>
      <c r="E5052">
        <v>0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</row>
    <row r="5053" spans="1:16" x14ac:dyDescent="0.2">
      <c r="A5053" t="s">
        <v>350</v>
      </c>
      <c r="B5053" t="s">
        <v>207</v>
      </c>
      <c r="C5053" t="s">
        <v>107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</row>
    <row r="5054" spans="1:16" x14ac:dyDescent="0.2">
      <c r="A5054" t="s">
        <v>350</v>
      </c>
      <c r="B5054" t="s">
        <v>208</v>
      </c>
      <c r="C5054" t="s">
        <v>107</v>
      </c>
      <c r="E5054">
        <v>705</v>
      </c>
      <c r="F5054">
        <v>797</v>
      </c>
      <c r="G5054">
        <v>954</v>
      </c>
      <c r="H5054">
        <v>964</v>
      </c>
      <c r="I5054">
        <v>964</v>
      </c>
      <c r="J5054">
        <v>964</v>
      </c>
      <c r="K5054">
        <v>964</v>
      </c>
      <c r="L5054">
        <v>964</v>
      </c>
      <c r="M5054">
        <v>964</v>
      </c>
      <c r="N5054">
        <v>964</v>
      </c>
      <c r="O5054">
        <v>964</v>
      </c>
      <c r="P5054">
        <v>964</v>
      </c>
    </row>
    <row r="5055" spans="1:16" x14ac:dyDescent="0.2">
      <c r="A5055" t="s">
        <v>350</v>
      </c>
      <c r="B5055" t="s">
        <v>209</v>
      </c>
      <c r="C5055" t="s">
        <v>107</v>
      </c>
      <c r="E5055">
        <v>0</v>
      </c>
      <c r="F5055">
        <v>0</v>
      </c>
      <c r="G5055">
        <v>0</v>
      </c>
      <c r="H5055">
        <v>0</v>
      </c>
      <c r="I5055">
        <v>0</v>
      </c>
      <c r="J5055">
        <v>184</v>
      </c>
      <c r="K5055">
        <v>672</v>
      </c>
      <c r="L5055">
        <v>672</v>
      </c>
      <c r="M5055">
        <v>672</v>
      </c>
      <c r="N5055">
        <v>1393</v>
      </c>
      <c r="O5055">
        <v>1670</v>
      </c>
      <c r="P5055">
        <v>3173</v>
      </c>
    </row>
    <row r="5056" spans="1:16" x14ac:dyDescent="0.2">
      <c r="A5056" t="s">
        <v>350</v>
      </c>
      <c r="B5056" t="s">
        <v>210</v>
      </c>
      <c r="C5056" t="s">
        <v>107</v>
      </c>
      <c r="E5056">
        <v>0</v>
      </c>
      <c r="F5056">
        <v>0</v>
      </c>
      <c r="G5056">
        <v>0</v>
      </c>
      <c r="H5056">
        <v>480</v>
      </c>
      <c r="I5056">
        <v>480</v>
      </c>
      <c r="J5056">
        <v>706</v>
      </c>
      <c r="K5056">
        <v>706</v>
      </c>
      <c r="L5056">
        <v>706</v>
      </c>
      <c r="M5056">
        <v>706</v>
      </c>
      <c r="N5056">
        <v>706</v>
      </c>
      <c r="O5056">
        <v>717</v>
      </c>
      <c r="P5056">
        <v>718</v>
      </c>
    </row>
    <row r="5057" spans="1:17" x14ac:dyDescent="0.2">
      <c r="A5057" t="s">
        <v>350</v>
      </c>
      <c r="B5057" t="s">
        <v>211</v>
      </c>
      <c r="C5057" t="s">
        <v>107</v>
      </c>
      <c r="E5057">
        <v>0</v>
      </c>
      <c r="F5057">
        <v>0</v>
      </c>
      <c r="G5057">
        <v>0</v>
      </c>
      <c r="H5057">
        <v>106</v>
      </c>
      <c r="I5057">
        <v>106</v>
      </c>
      <c r="J5057">
        <v>106</v>
      </c>
      <c r="K5057">
        <v>106</v>
      </c>
      <c r="L5057">
        <v>106</v>
      </c>
      <c r="M5057">
        <v>106</v>
      </c>
      <c r="N5057">
        <v>106</v>
      </c>
      <c r="O5057">
        <v>106</v>
      </c>
      <c r="P5057">
        <v>106</v>
      </c>
    </row>
    <row r="5058" spans="1:17" x14ac:dyDescent="0.2">
      <c r="A5058" t="s">
        <v>350</v>
      </c>
      <c r="B5058" t="s">
        <v>212</v>
      </c>
      <c r="C5058" t="s">
        <v>107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7" x14ac:dyDescent="0.2">
      <c r="A5059" t="s">
        <v>350</v>
      </c>
      <c r="B5059" t="s">
        <v>213</v>
      </c>
      <c r="C5059" t="s">
        <v>107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</row>
    <row r="5060" spans="1:17" x14ac:dyDescent="0.2">
      <c r="A5060" t="s">
        <v>350</v>
      </c>
      <c r="B5060" t="s">
        <v>342</v>
      </c>
      <c r="C5060" t="s">
        <v>107</v>
      </c>
      <c r="E5060">
        <v>994</v>
      </c>
      <c r="F5060">
        <v>1364</v>
      </c>
      <c r="G5060">
        <v>2232</v>
      </c>
      <c r="H5060">
        <v>4316</v>
      </c>
      <c r="I5060">
        <v>5930</v>
      </c>
      <c r="J5060">
        <v>7174</v>
      </c>
      <c r="K5060">
        <v>7781</v>
      </c>
      <c r="L5060">
        <v>8433</v>
      </c>
      <c r="M5060">
        <v>8433</v>
      </c>
      <c r="N5060">
        <v>10520</v>
      </c>
      <c r="O5060">
        <v>11265</v>
      </c>
      <c r="P5060">
        <v>15925</v>
      </c>
    </row>
    <row r="5061" spans="1:17" x14ac:dyDescent="0.2">
      <c r="A5061" t="s">
        <v>230</v>
      </c>
      <c r="B5061" t="s">
        <v>353</v>
      </c>
      <c r="C5061" t="s">
        <v>107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1</v>
      </c>
      <c r="Q5061">
        <v>10360</v>
      </c>
    </row>
    <row r="5062" spans="1:17" x14ac:dyDescent="0.2">
      <c r="A5062" t="s">
        <v>230</v>
      </c>
      <c r="B5062" t="s">
        <v>354</v>
      </c>
      <c r="C5062" t="s">
        <v>107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1</v>
      </c>
      <c r="Q5062">
        <v>11010</v>
      </c>
    </row>
    <row r="5063" spans="1:17" x14ac:dyDescent="0.2">
      <c r="A5063" t="s">
        <v>230</v>
      </c>
      <c r="B5063" t="s">
        <v>355</v>
      </c>
      <c r="C5063" t="s">
        <v>107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1</v>
      </c>
      <c r="Q5063">
        <v>2680</v>
      </c>
    </row>
    <row r="5064" spans="1:17" x14ac:dyDescent="0.2">
      <c r="A5064" t="s">
        <v>230</v>
      </c>
      <c r="B5064" t="s">
        <v>356</v>
      </c>
      <c r="C5064" t="s">
        <v>107</v>
      </c>
      <c r="E5064">
        <v>0</v>
      </c>
      <c r="F5064">
        <v>0</v>
      </c>
      <c r="G5064">
        <v>0</v>
      </c>
      <c r="H5064">
        <v>0</v>
      </c>
      <c r="I5064">
        <v>1</v>
      </c>
      <c r="J5064">
        <v>1</v>
      </c>
      <c r="K5064">
        <v>1</v>
      </c>
      <c r="L5064">
        <v>1</v>
      </c>
      <c r="M5064">
        <v>1</v>
      </c>
      <c r="N5064">
        <v>1</v>
      </c>
      <c r="O5064">
        <v>1</v>
      </c>
      <c r="P5064">
        <v>1</v>
      </c>
      <c r="Q5064">
        <v>4875</v>
      </c>
    </row>
    <row r="5065" spans="1:17" x14ac:dyDescent="0.2">
      <c r="A5065" t="s">
        <v>340</v>
      </c>
      <c r="B5065" t="s">
        <v>193</v>
      </c>
      <c r="C5065" t="s">
        <v>102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7" x14ac:dyDescent="0.2">
      <c r="A5066" t="s">
        <v>340</v>
      </c>
      <c r="B5066" t="s">
        <v>194</v>
      </c>
      <c r="C5066" t="s">
        <v>102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</row>
    <row r="5067" spans="1:17" x14ac:dyDescent="0.2">
      <c r="A5067" t="s">
        <v>340</v>
      </c>
      <c r="B5067" t="s">
        <v>195</v>
      </c>
      <c r="C5067" t="s">
        <v>102</v>
      </c>
      <c r="E5067">
        <v>0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</row>
    <row r="5068" spans="1:17" x14ac:dyDescent="0.2">
      <c r="A5068" t="s">
        <v>340</v>
      </c>
      <c r="B5068" t="s">
        <v>196</v>
      </c>
      <c r="C5068" t="s">
        <v>102</v>
      </c>
      <c r="E5068">
        <v>0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</row>
    <row r="5069" spans="1:17" x14ac:dyDescent="0.2">
      <c r="A5069" t="s">
        <v>340</v>
      </c>
      <c r="B5069" t="s">
        <v>197</v>
      </c>
      <c r="C5069" t="s">
        <v>102</v>
      </c>
      <c r="E5069">
        <v>0</v>
      </c>
      <c r="F5069">
        <v>0</v>
      </c>
      <c r="G5069">
        <v>0.78</v>
      </c>
      <c r="H5069">
        <v>1.8</v>
      </c>
      <c r="I5069">
        <v>1.8</v>
      </c>
      <c r="J5069">
        <v>1.8</v>
      </c>
      <c r="K5069">
        <v>1.8</v>
      </c>
      <c r="L5069">
        <v>1.8</v>
      </c>
      <c r="M5069">
        <v>1.8</v>
      </c>
      <c r="N5069">
        <v>1.8</v>
      </c>
      <c r="O5069">
        <v>1.8</v>
      </c>
      <c r="P5069">
        <v>1.8</v>
      </c>
    </row>
    <row r="5070" spans="1:17" x14ac:dyDescent="0.2">
      <c r="A5070" t="s">
        <v>340</v>
      </c>
      <c r="B5070" t="s">
        <v>198</v>
      </c>
      <c r="C5070" t="s">
        <v>102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4.03</v>
      </c>
      <c r="O5070">
        <v>7.41</v>
      </c>
      <c r="P5070">
        <v>26.68</v>
      </c>
    </row>
    <row r="5071" spans="1:17" x14ac:dyDescent="0.2">
      <c r="A5071" t="s">
        <v>340</v>
      </c>
      <c r="B5071" t="s">
        <v>199</v>
      </c>
      <c r="C5071" t="s">
        <v>102</v>
      </c>
      <c r="E5071">
        <v>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</row>
    <row r="5072" spans="1:17" x14ac:dyDescent="0.2">
      <c r="A5072" t="s">
        <v>340</v>
      </c>
      <c r="B5072" t="s">
        <v>200</v>
      </c>
      <c r="C5072" t="s">
        <v>102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</row>
    <row r="5073" spans="1:16" x14ac:dyDescent="0.2">
      <c r="A5073" t="s">
        <v>340</v>
      </c>
      <c r="B5073" t="s">
        <v>201</v>
      </c>
      <c r="C5073" t="s">
        <v>102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</row>
    <row r="5074" spans="1:16" x14ac:dyDescent="0.2">
      <c r="A5074" t="s">
        <v>340</v>
      </c>
      <c r="B5074" t="s">
        <v>202</v>
      </c>
      <c r="C5074" t="s">
        <v>102</v>
      </c>
      <c r="E5074">
        <v>0.19</v>
      </c>
      <c r="F5074">
        <v>0.19</v>
      </c>
      <c r="G5074">
        <v>0.5</v>
      </c>
      <c r="H5074">
        <v>0.6</v>
      </c>
      <c r="I5074">
        <v>1</v>
      </c>
      <c r="J5074">
        <v>1</v>
      </c>
      <c r="K5074">
        <v>1</v>
      </c>
      <c r="L5074">
        <v>1</v>
      </c>
      <c r="M5074">
        <v>1</v>
      </c>
      <c r="N5074">
        <v>1</v>
      </c>
      <c r="O5074">
        <v>1</v>
      </c>
      <c r="P5074">
        <v>1</v>
      </c>
    </row>
    <row r="5075" spans="1:16" x14ac:dyDescent="0.2">
      <c r="A5075" t="s">
        <v>340</v>
      </c>
      <c r="B5075" t="s">
        <v>203</v>
      </c>
      <c r="C5075" t="s">
        <v>102</v>
      </c>
      <c r="E5075">
        <v>0</v>
      </c>
      <c r="F5075">
        <v>0</v>
      </c>
      <c r="G5075">
        <v>0</v>
      </c>
      <c r="H5075">
        <v>1.5</v>
      </c>
      <c r="I5075">
        <v>2</v>
      </c>
      <c r="J5075">
        <v>2</v>
      </c>
      <c r="K5075">
        <v>2</v>
      </c>
      <c r="L5075">
        <v>2</v>
      </c>
      <c r="M5075">
        <v>2</v>
      </c>
      <c r="N5075">
        <v>2</v>
      </c>
      <c r="O5075">
        <v>2</v>
      </c>
      <c r="P5075">
        <v>2</v>
      </c>
    </row>
    <row r="5076" spans="1:16" x14ac:dyDescent="0.2">
      <c r="A5076" t="s">
        <v>340</v>
      </c>
      <c r="B5076" t="s">
        <v>204</v>
      </c>
      <c r="C5076" t="s">
        <v>102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4.88</v>
      </c>
      <c r="N5076">
        <v>4.88</v>
      </c>
      <c r="O5076">
        <v>4.88</v>
      </c>
      <c r="P5076">
        <v>4.88</v>
      </c>
    </row>
    <row r="5077" spans="1:16" x14ac:dyDescent="0.2">
      <c r="A5077" t="s">
        <v>340</v>
      </c>
      <c r="B5077" t="s">
        <v>205</v>
      </c>
      <c r="C5077" t="s">
        <v>102</v>
      </c>
      <c r="E5077">
        <v>3</v>
      </c>
      <c r="F5077">
        <v>6</v>
      </c>
      <c r="G5077">
        <v>9</v>
      </c>
      <c r="H5077">
        <v>19.25</v>
      </c>
      <c r="I5077">
        <v>32.229999999999997</v>
      </c>
      <c r="J5077">
        <v>41.1</v>
      </c>
      <c r="K5077">
        <v>44.61</v>
      </c>
      <c r="L5077">
        <v>49.19</v>
      </c>
      <c r="M5077">
        <v>49.19</v>
      </c>
      <c r="N5077">
        <v>67.34</v>
      </c>
      <c r="O5077">
        <v>69.39</v>
      </c>
      <c r="P5077">
        <v>79.13</v>
      </c>
    </row>
    <row r="5078" spans="1:16" x14ac:dyDescent="0.2">
      <c r="A5078" t="s">
        <v>340</v>
      </c>
      <c r="B5078" t="s">
        <v>206</v>
      </c>
      <c r="C5078" t="s">
        <v>102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</row>
    <row r="5079" spans="1:16" x14ac:dyDescent="0.2">
      <c r="A5079" t="s">
        <v>340</v>
      </c>
      <c r="B5079" t="s">
        <v>207</v>
      </c>
      <c r="C5079" t="s">
        <v>102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 x14ac:dyDescent="0.2">
      <c r="A5080" t="s">
        <v>340</v>
      </c>
      <c r="B5080" t="s">
        <v>208</v>
      </c>
      <c r="C5080" t="s">
        <v>102</v>
      </c>
      <c r="E5080">
        <v>4.37</v>
      </c>
      <c r="F5080">
        <v>4.72</v>
      </c>
      <c r="G5080">
        <v>5.97</v>
      </c>
      <c r="H5080">
        <v>7.37</v>
      </c>
      <c r="I5080">
        <v>7.37</v>
      </c>
      <c r="J5080">
        <v>11.44</v>
      </c>
      <c r="K5080">
        <v>17.41</v>
      </c>
      <c r="L5080">
        <v>22.94</v>
      </c>
      <c r="M5080">
        <v>22.94</v>
      </c>
      <c r="N5080">
        <v>35.950000000000003</v>
      </c>
      <c r="O5080">
        <v>37.72</v>
      </c>
      <c r="P5080">
        <v>45.09</v>
      </c>
    </row>
    <row r="5081" spans="1:16" x14ac:dyDescent="0.2">
      <c r="A5081" t="s">
        <v>340</v>
      </c>
      <c r="B5081" t="s">
        <v>209</v>
      </c>
      <c r="C5081" t="s">
        <v>102</v>
      </c>
      <c r="E5081">
        <v>0</v>
      </c>
      <c r="F5081">
        <v>0</v>
      </c>
      <c r="G5081">
        <v>0</v>
      </c>
      <c r="H5081">
        <v>0</v>
      </c>
      <c r="I5081">
        <v>8.08</v>
      </c>
      <c r="J5081">
        <v>12.02</v>
      </c>
      <c r="K5081">
        <v>12.02</v>
      </c>
      <c r="L5081">
        <v>12.02</v>
      </c>
      <c r="M5081">
        <v>12.02</v>
      </c>
      <c r="N5081">
        <v>12.02</v>
      </c>
      <c r="O5081">
        <v>12.02</v>
      </c>
      <c r="P5081">
        <v>12.02</v>
      </c>
    </row>
    <row r="5082" spans="1:16" x14ac:dyDescent="0.2">
      <c r="A5082" t="s">
        <v>340</v>
      </c>
      <c r="B5082" t="s">
        <v>210</v>
      </c>
      <c r="C5082" t="s">
        <v>102</v>
      </c>
      <c r="E5082">
        <v>0</v>
      </c>
      <c r="F5082">
        <v>0</v>
      </c>
      <c r="G5082">
        <v>0</v>
      </c>
      <c r="H5082">
        <v>0.5</v>
      </c>
      <c r="I5082">
        <v>0.5</v>
      </c>
      <c r="J5082">
        <v>0.5</v>
      </c>
      <c r="K5082">
        <v>0.5</v>
      </c>
      <c r="L5082">
        <v>0.5</v>
      </c>
      <c r="M5082">
        <v>0.5</v>
      </c>
      <c r="N5082">
        <v>0.5</v>
      </c>
      <c r="O5082">
        <v>0.5</v>
      </c>
      <c r="P5082">
        <v>0.5</v>
      </c>
    </row>
    <row r="5083" spans="1:16" x14ac:dyDescent="0.2">
      <c r="A5083" t="s">
        <v>340</v>
      </c>
      <c r="B5083" t="s">
        <v>211</v>
      </c>
      <c r="C5083" t="s">
        <v>102</v>
      </c>
      <c r="E5083">
        <v>0</v>
      </c>
      <c r="F5083">
        <v>0</v>
      </c>
      <c r="G5083">
        <v>0</v>
      </c>
      <c r="H5083">
        <v>0.5</v>
      </c>
      <c r="I5083">
        <v>0.5</v>
      </c>
      <c r="J5083">
        <v>0.5</v>
      </c>
      <c r="K5083">
        <v>0.5</v>
      </c>
      <c r="L5083">
        <v>0.5</v>
      </c>
      <c r="M5083">
        <v>0.5</v>
      </c>
      <c r="N5083">
        <v>0.9</v>
      </c>
      <c r="O5083">
        <v>0.9</v>
      </c>
      <c r="P5083">
        <v>0.9</v>
      </c>
    </row>
    <row r="5084" spans="1:16" x14ac:dyDescent="0.2">
      <c r="A5084" t="s">
        <v>340</v>
      </c>
      <c r="B5084" t="s">
        <v>212</v>
      </c>
      <c r="C5084" t="s">
        <v>102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</row>
    <row r="5085" spans="1:16" x14ac:dyDescent="0.2">
      <c r="A5085" t="s">
        <v>340</v>
      </c>
      <c r="B5085" t="s">
        <v>213</v>
      </c>
      <c r="C5085" t="s">
        <v>102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 x14ac:dyDescent="0.2">
      <c r="A5086" t="s">
        <v>340</v>
      </c>
      <c r="B5086" t="s">
        <v>218</v>
      </c>
      <c r="C5086" t="s">
        <v>102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-0.27</v>
      </c>
      <c r="N5086">
        <v>-0.27</v>
      </c>
      <c r="O5086">
        <v>-1.21</v>
      </c>
      <c r="P5086">
        <v>-13.88</v>
      </c>
    </row>
    <row r="5087" spans="1:16" x14ac:dyDescent="0.2">
      <c r="A5087" t="s">
        <v>340</v>
      </c>
      <c r="B5087" t="s">
        <v>342</v>
      </c>
      <c r="C5087" t="s">
        <v>102</v>
      </c>
      <c r="E5087">
        <v>7.56</v>
      </c>
      <c r="F5087">
        <v>10.91</v>
      </c>
      <c r="G5087">
        <v>16.25</v>
      </c>
      <c r="H5087">
        <v>31.53</v>
      </c>
      <c r="I5087">
        <v>53.49</v>
      </c>
      <c r="J5087">
        <v>70.36</v>
      </c>
      <c r="K5087">
        <v>79.849999999999994</v>
      </c>
      <c r="L5087">
        <v>89.95</v>
      </c>
      <c r="M5087">
        <v>94.55</v>
      </c>
      <c r="N5087">
        <v>130.15</v>
      </c>
      <c r="O5087">
        <v>136.4</v>
      </c>
      <c r="P5087">
        <v>160.12</v>
      </c>
    </row>
    <row r="5088" spans="1:16" x14ac:dyDescent="0.2">
      <c r="A5088" t="s">
        <v>266</v>
      </c>
      <c r="B5088" t="s">
        <v>267</v>
      </c>
      <c r="C5088" t="s">
        <v>102</v>
      </c>
      <c r="E5088">
        <v>203.09</v>
      </c>
      <c r="F5088">
        <v>205.78</v>
      </c>
      <c r="G5088">
        <v>209.3</v>
      </c>
      <c r="H5088">
        <v>218.94</v>
      </c>
      <c r="I5088">
        <v>231.68</v>
      </c>
      <c r="J5088">
        <v>246.61</v>
      </c>
      <c r="K5088">
        <v>254.82</v>
      </c>
      <c r="L5088">
        <v>262.92</v>
      </c>
      <c r="M5088">
        <v>271.18</v>
      </c>
      <c r="N5088">
        <v>301.23</v>
      </c>
      <c r="O5088">
        <v>309.32</v>
      </c>
      <c r="P5088">
        <v>334.9</v>
      </c>
    </row>
    <row r="5089" spans="1:16" x14ac:dyDescent="0.2">
      <c r="A5089" t="s">
        <v>270</v>
      </c>
      <c r="B5089" t="s">
        <v>193</v>
      </c>
      <c r="C5089" t="s">
        <v>102</v>
      </c>
      <c r="E5089">
        <v>2.97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</row>
    <row r="5090" spans="1:16" x14ac:dyDescent="0.2">
      <c r="A5090" t="s">
        <v>270</v>
      </c>
      <c r="B5090" t="s">
        <v>194</v>
      </c>
      <c r="C5090" t="s">
        <v>102</v>
      </c>
      <c r="E5090">
        <v>53.11</v>
      </c>
      <c r="F5090">
        <v>63</v>
      </c>
      <c r="G5090">
        <v>54.3</v>
      </c>
      <c r="H5090">
        <v>36.89</v>
      </c>
      <c r="I5090">
        <v>20.2</v>
      </c>
      <c r="J5090">
        <v>16.88</v>
      </c>
      <c r="K5090">
        <v>13.38</v>
      </c>
      <c r="L5090">
        <v>13.88</v>
      </c>
      <c r="M5090">
        <v>10.87</v>
      </c>
      <c r="N5090">
        <v>3.65</v>
      </c>
      <c r="O5090">
        <v>2.77</v>
      </c>
      <c r="P5090">
        <v>0</v>
      </c>
    </row>
    <row r="5091" spans="1:16" x14ac:dyDescent="0.2">
      <c r="A5091" t="s">
        <v>270</v>
      </c>
      <c r="B5091" t="s">
        <v>195</v>
      </c>
      <c r="C5091" t="s">
        <v>102</v>
      </c>
      <c r="E5091">
        <v>11.53</v>
      </c>
      <c r="F5091">
        <v>12.88</v>
      </c>
      <c r="G5091">
        <v>12.61</v>
      </c>
      <c r="H5091">
        <v>12.71</v>
      </c>
      <c r="I5091">
        <v>12.14</v>
      </c>
      <c r="J5091">
        <v>9.48</v>
      </c>
      <c r="K5091">
        <v>8.14</v>
      </c>
      <c r="L5091">
        <v>6.93</v>
      </c>
      <c r="M5091">
        <v>5.61</v>
      </c>
      <c r="N5091">
        <v>0.97</v>
      </c>
      <c r="O5091">
        <v>0</v>
      </c>
      <c r="P5091">
        <v>0</v>
      </c>
    </row>
    <row r="5092" spans="1:16" x14ac:dyDescent="0.2">
      <c r="A5092" t="s">
        <v>270</v>
      </c>
      <c r="B5092" t="s">
        <v>196</v>
      </c>
      <c r="C5092" t="s">
        <v>102</v>
      </c>
      <c r="E5092">
        <v>23.6</v>
      </c>
      <c r="F5092">
        <v>5.09</v>
      </c>
      <c r="G5092">
        <v>5.09</v>
      </c>
      <c r="H5092">
        <v>5.1100000000000003</v>
      </c>
      <c r="I5092">
        <v>5.09</v>
      </c>
      <c r="J5092">
        <v>5.1100000000000003</v>
      </c>
      <c r="K5092">
        <v>5.09</v>
      </c>
      <c r="L5092">
        <v>5.09</v>
      </c>
      <c r="M5092">
        <v>5.09</v>
      </c>
      <c r="N5092">
        <v>5.09</v>
      </c>
      <c r="O5092">
        <v>5.1100000000000003</v>
      </c>
      <c r="P5092">
        <v>5.09</v>
      </c>
    </row>
    <row r="5093" spans="1:16" x14ac:dyDescent="0.2">
      <c r="A5093" t="s">
        <v>270</v>
      </c>
      <c r="B5093" t="s">
        <v>197</v>
      </c>
      <c r="C5093" t="s">
        <v>102</v>
      </c>
      <c r="E5093">
        <v>11.31</v>
      </c>
      <c r="F5093">
        <v>11.26</v>
      </c>
      <c r="G5093">
        <v>17.39</v>
      </c>
      <c r="H5093">
        <v>25.09</v>
      </c>
      <c r="I5093">
        <v>24.74</v>
      </c>
      <c r="J5093">
        <v>24.44</v>
      </c>
      <c r="K5093">
        <v>24.38</v>
      </c>
      <c r="L5093">
        <v>24.25</v>
      </c>
      <c r="M5093">
        <v>23.76</v>
      </c>
      <c r="N5093">
        <v>23.33</v>
      </c>
      <c r="O5093">
        <v>23.51</v>
      </c>
      <c r="P5093">
        <v>23.15</v>
      </c>
    </row>
    <row r="5094" spans="1:16" x14ac:dyDescent="0.2">
      <c r="A5094" t="s">
        <v>270</v>
      </c>
      <c r="B5094" t="s">
        <v>198</v>
      </c>
      <c r="C5094" t="s">
        <v>102</v>
      </c>
      <c r="E5094">
        <v>0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9.26</v>
      </c>
      <c r="O5094">
        <v>15.25</v>
      </c>
      <c r="P5094">
        <v>40.799999999999997</v>
      </c>
    </row>
    <row r="5095" spans="1:16" x14ac:dyDescent="0.2">
      <c r="A5095" t="s">
        <v>270</v>
      </c>
      <c r="B5095" t="s">
        <v>199</v>
      </c>
      <c r="C5095" t="s">
        <v>102</v>
      </c>
      <c r="E5095">
        <v>2.4900000000000002</v>
      </c>
      <c r="F5095">
        <v>3.7</v>
      </c>
      <c r="G5095">
        <v>2.48</v>
      </c>
      <c r="H5095">
        <v>2.4900000000000002</v>
      </c>
      <c r="I5095">
        <v>2.93</v>
      </c>
      <c r="J5095">
        <v>2.5</v>
      </c>
      <c r="K5095">
        <v>2.4700000000000002</v>
      </c>
      <c r="L5095">
        <v>2.4700000000000002</v>
      </c>
      <c r="M5095">
        <v>2.4700000000000002</v>
      </c>
      <c r="N5095">
        <v>2.23</v>
      </c>
      <c r="O5095">
        <v>2.2400000000000002</v>
      </c>
      <c r="P5095">
        <v>2.27</v>
      </c>
    </row>
    <row r="5096" spans="1:16" x14ac:dyDescent="0.2">
      <c r="A5096" t="s">
        <v>270</v>
      </c>
      <c r="B5096" t="s">
        <v>200</v>
      </c>
      <c r="C5096" t="s">
        <v>102</v>
      </c>
      <c r="E5096">
        <v>0.9</v>
      </c>
      <c r="F5096">
        <v>1.71</v>
      </c>
      <c r="G5096">
        <v>0.89</v>
      </c>
      <c r="H5096">
        <v>1.28</v>
      </c>
      <c r="I5096">
        <v>1.46</v>
      </c>
      <c r="J5096">
        <v>1.39</v>
      </c>
      <c r="K5096">
        <v>1.35</v>
      </c>
      <c r="L5096">
        <v>1.2</v>
      </c>
      <c r="M5096">
        <v>0.86</v>
      </c>
      <c r="N5096">
        <v>0.88</v>
      </c>
      <c r="O5096">
        <v>0.86</v>
      </c>
      <c r="P5096">
        <v>0.89</v>
      </c>
    </row>
    <row r="5097" spans="1:16" x14ac:dyDescent="0.2">
      <c r="A5097" t="s">
        <v>270</v>
      </c>
      <c r="B5097" t="s">
        <v>201</v>
      </c>
      <c r="C5097" t="s">
        <v>102</v>
      </c>
      <c r="E5097">
        <v>27.19</v>
      </c>
      <c r="F5097">
        <v>27.11</v>
      </c>
      <c r="G5097">
        <v>27.11</v>
      </c>
      <c r="H5097">
        <v>27.19</v>
      </c>
      <c r="I5097">
        <v>27.11</v>
      </c>
      <c r="J5097">
        <v>27.19</v>
      </c>
      <c r="K5097">
        <v>27.11</v>
      </c>
      <c r="L5097">
        <v>27.11</v>
      </c>
      <c r="M5097">
        <v>27.11</v>
      </c>
      <c r="N5097">
        <v>27.11</v>
      </c>
      <c r="O5097">
        <v>27.19</v>
      </c>
      <c r="P5097">
        <v>27.11</v>
      </c>
    </row>
    <row r="5098" spans="1:16" x14ac:dyDescent="0.2">
      <c r="A5098" t="s">
        <v>270</v>
      </c>
      <c r="B5098" t="s">
        <v>202</v>
      </c>
      <c r="C5098" t="s">
        <v>102</v>
      </c>
      <c r="E5098">
        <v>21.96</v>
      </c>
      <c r="F5098">
        <v>22.12</v>
      </c>
      <c r="G5098">
        <v>22.75</v>
      </c>
      <c r="H5098">
        <v>22.25</v>
      </c>
      <c r="I5098">
        <v>23.07</v>
      </c>
      <c r="J5098">
        <v>23.01</v>
      </c>
      <c r="K5098">
        <v>23.04</v>
      </c>
      <c r="L5098">
        <v>23.12</v>
      </c>
      <c r="M5098">
        <v>22.8</v>
      </c>
      <c r="N5098">
        <v>22.61</v>
      </c>
      <c r="O5098">
        <v>22.76</v>
      </c>
      <c r="P5098">
        <v>22.65</v>
      </c>
    </row>
    <row r="5099" spans="1:16" x14ac:dyDescent="0.2">
      <c r="A5099" t="s">
        <v>270</v>
      </c>
      <c r="B5099" t="s">
        <v>203</v>
      </c>
      <c r="C5099" t="s">
        <v>102</v>
      </c>
      <c r="E5099">
        <v>0</v>
      </c>
      <c r="F5099">
        <v>0</v>
      </c>
      <c r="G5099">
        <v>0</v>
      </c>
      <c r="H5099">
        <v>6.13</v>
      </c>
      <c r="I5099">
        <v>7.94</v>
      </c>
      <c r="J5099">
        <v>7.98</v>
      </c>
      <c r="K5099">
        <v>8.06</v>
      </c>
      <c r="L5099">
        <v>8.0299999999999994</v>
      </c>
      <c r="M5099">
        <v>8.06</v>
      </c>
      <c r="N5099">
        <v>7.68</v>
      </c>
      <c r="O5099">
        <v>7.78</v>
      </c>
      <c r="P5099">
        <v>7.59</v>
      </c>
    </row>
    <row r="5100" spans="1:16" x14ac:dyDescent="0.2">
      <c r="A5100" t="s">
        <v>270</v>
      </c>
      <c r="B5100" t="s">
        <v>204</v>
      </c>
      <c r="C5100" t="s">
        <v>102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17.61</v>
      </c>
      <c r="N5100">
        <v>17.27</v>
      </c>
      <c r="O5100">
        <v>17.21</v>
      </c>
      <c r="P5100">
        <v>16.71</v>
      </c>
    </row>
    <row r="5101" spans="1:16" x14ac:dyDescent="0.2">
      <c r="A5101" t="s">
        <v>270</v>
      </c>
      <c r="B5101" t="s">
        <v>205</v>
      </c>
      <c r="C5101" t="s">
        <v>102</v>
      </c>
      <c r="E5101">
        <v>60.04</v>
      </c>
      <c r="F5101">
        <v>68.930000000000007</v>
      </c>
      <c r="G5101">
        <v>76.3</v>
      </c>
      <c r="H5101">
        <v>99.97</v>
      </c>
      <c r="I5101">
        <v>131.86000000000001</v>
      </c>
      <c r="J5101">
        <v>154.57</v>
      </c>
      <c r="K5101">
        <v>164.87</v>
      </c>
      <c r="L5101">
        <v>176.74</v>
      </c>
      <c r="M5101">
        <v>172.38</v>
      </c>
      <c r="N5101">
        <v>211.35</v>
      </c>
      <c r="O5101">
        <v>217.55</v>
      </c>
      <c r="P5101">
        <v>236.28</v>
      </c>
    </row>
    <row r="5102" spans="1:16" x14ac:dyDescent="0.2">
      <c r="A5102" t="s">
        <v>270</v>
      </c>
      <c r="B5102" t="s">
        <v>206</v>
      </c>
      <c r="C5102" t="s">
        <v>102</v>
      </c>
      <c r="E5102">
        <v>29.54</v>
      </c>
      <c r="F5102">
        <v>31.54</v>
      </c>
      <c r="G5102">
        <v>33.71</v>
      </c>
      <c r="H5102">
        <v>38.340000000000003</v>
      </c>
      <c r="I5102">
        <v>42.89</v>
      </c>
      <c r="J5102">
        <v>47.7</v>
      </c>
      <c r="K5102">
        <v>49.88</v>
      </c>
      <c r="L5102">
        <v>52.14</v>
      </c>
      <c r="M5102">
        <v>54.36</v>
      </c>
      <c r="N5102">
        <v>63.11</v>
      </c>
      <c r="O5102">
        <v>65.56</v>
      </c>
      <c r="P5102">
        <v>76.78</v>
      </c>
    </row>
    <row r="5103" spans="1:16" x14ac:dyDescent="0.2">
      <c r="A5103" t="s">
        <v>270</v>
      </c>
      <c r="B5103" t="s">
        <v>343</v>
      </c>
      <c r="C5103" t="s">
        <v>102</v>
      </c>
      <c r="E5103">
        <v>-2.62</v>
      </c>
      <c r="F5103">
        <v>-2.94</v>
      </c>
      <c r="G5103">
        <v>-3.27</v>
      </c>
      <c r="H5103">
        <v>-3.79</v>
      </c>
      <c r="I5103">
        <v>-7.38</v>
      </c>
      <c r="J5103">
        <v>-10.029999999999999</v>
      </c>
      <c r="K5103">
        <v>-11.35</v>
      </c>
      <c r="L5103">
        <v>-12.59</v>
      </c>
      <c r="M5103">
        <v>-12.44</v>
      </c>
      <c r="N5103">
        <v>-15.44</v>
      </c>
      <c r="O5103">
        <v>-16</v>
      </c>
      <c r="P5103">
        <v>-17.78</v>
      </c>
    </row>
    <row r="5104" spans="1:16" x14ac:dyDescent="0.2">
      <c r="A5104" t="s">
        <v>270</v>
      </c>
      <c r="B5104" t="s">
        <v>210</v>
      </c>
      <c r="C5104" t="s">
        <v>102</v>
      </c>
      <c r="E5104">
        <v>-0.47</v>
      </c>
      <c r="F5104">
        <v>-0.56999999999999995</v>
      </c>
      <c r="G5104">
        <v>-0.81</v>
      </c>
      <c r="H5104">
        <v>-1.93</v>
      </c>
      <c r="I5104">
        <v>-1.97</v>
      </c>
      <c r="J5104">
        <v>-1.94</v>
      </c>
      <c r="K5104">
        <v>-1.85</v>
      </c>
      <c r="L5104">
        <v>-1.8</v>
      </c>
      <c r="M5104">
        <v>-1.82</v>
      </c>
      <c r="N5104">
        <v>-1.85</v>
      </c>
      <c r="O5104">
        <v>-1.85</v>
      </c>
      <c r="P5104">
        <v>-1.68</v>
      </c>
    </row>
    <row r="5105" spans="1:16" x14ac:dyDescent="0.2">
      <c r="A5105" t="s">
        <v>270</v>
      </c>
      <c r="B5105" t="s">
        <v>211</v>
      </c>
      <c r="C5105" t="s">
        <v>102</v>
      </c>
      <c r="E5105">
        <v>0</v>
      </c>
      <c r="F5105">
        <v>0</v>
      </c>
      <c r="G5105">
        <v>0</v>
      </c>
      <c r="H5105">
        <v>-0.6</v>
      </c>
      <c r="I5105">
        <v>-0.61</v>
      </c>
      <c r="J5105">
        <v>-0.6</v>
      </c>
      <c r="K5105">
        <v>-0.54</v>
      </c>
      <c r="L5105">
        <v>-0.55000000000000004</v>
      </c>
      <c r="M5105">
        <v>-0.51</v>
      </c>
      <c r="N5105">
        <v>-1.01</v>
      </c>
      <c r="O5105">
        <v>-0.99</v>
      </c>
      <c r="P5105">
        <v>-0.93</v>
      </c>
    </row>
    <row r="5106" spans="1:16" x14ac:dyDescent="0.2">
      <c r="A5106" t="s">
        <v>270</v>
      </c>
      <c r="B5106" t="s">
        <v>212</v>
      </c>
      <c r="C5106" t="s">
        <v>102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</row>
    <row r="5107" spans="1:16" x14ac:dyDescent="0.2">
      <c r="A5107" t="s">
        <v>270</v>
      </c>
      <c r="B5107" t="s">
        <v>213</v>
      </c>
      <c r="C5107" t="s">
        <v>102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</row>
    <row r="5108" spans="1:16" x14ac:dyDescent="0.2">
      <c r="A5108" t="s">
        <v>270</v>
      </c>
      <c r="B5108" t="s">
        <v>344</v>
      </c>
      <c r="C5108" t="s">
        <v>102</v>
      </c>
      <c r="E5108">
        <v>12.09</v>
      </c>
      <c r="F5108">
        <v>12.67</v>
      </c>
      <c r="G5108">
        <v>16.46</v>
      </c>
      <c r="H5108">
        <v>16.27</v>
      </c>
      <c r="I5108">
        <v>16.170000000000002</v>
      </c>
      <c r="J5108">
        <v>18.14</v>
      </c>
      <c r="K5108">
        <v>20.78</v>
      </c>
      <c r="L5108">
        <v>19.71</v>
      </c>
      <c r="M5108">
        <v>21.91</v>
      </c>
      <c r="N5108">
        <v>22.03</v>
      </c>
      <c r="O5108">
        <v>21.16</v>
      </c>
      <c r="P5108">
        <v>9.33</v>
      </c>
    </row>
    <row r="5109" spans="1:16" x14ac:dyDescent="0.2">
      <c r="A5109" t="s">
        <v>270</v>
      </c>
      <c r="B5109" t="s">
        <v>345</v>
      </c>
      <c r="C5109" t="s">
        <v>102</v>
      </c>
      <c r="E5109">
        <v>-2.86</v>
      </c>
      <c r="F5109">
        <v>-1.43</v>
      </c>
      <c r="G5109">
        <v>-3.98</v>
      </c>
      <c r="H5109">
        <v>-10.62</v>
      </c>
      <c r="I5109">
        <v>-11.21</v>
      </c>
      <c r="J5109">
        <v>-9.65</v>
      </c>
      <c r="K5109">
        <v>-8.31</v>
      </c>
      <c r="L5109">
        <v>-8.2100000000000009</v>
      </c>
      <c r="M5109">
        <v>-9.43</v>
      </c>
      <c r="N5109">
        <v>-9.81</v>
      </c>
      <c r="O5109">
        <v>-9.51</v>
      </c>
      <c r="P5109">
        <v>-9.69</v>
      </c>
    </row>
    <row r="5110" spans="1:16" x14ac:dyDescent="0.2">
      <c r="A5110" t="s">
        <v>270</v>
      </c>
      <c r="B5110" t="s">
        <v>272</v>
      </c>
      <c r="C5110" t="s">
        <v>102</v>
      </c>
      <c r="E5110">
        <v>0.23</v>
      </c>
      <c r="F5110">
        <v>0.25</v>
      </c>
      <c r="G5110">
        <v>1.79</v>
      </c>
      <c r="H5110">
        <v>9.32</v>
      </c>
      <c r="I5110">
        <v>16.27</v>
      </c>
      <c r="J5110">
        <v>20.94</v>
      </c>
      <c r="K5110">
        <v>20.5</v>
      </c>
      <c r="L5110">
        <v>21.75</v>
      </c>
      <c r="M5110">
        <v>28.51</v>
      </c>
      <c r="N5110">
        <v>43.61</v>
      </c>
      <c r="O5110">
        <v>43.99</v>
      </c>
      <c r="P5110">
        <v>53.54</v>
      </c>
    </row>
    <row r="5111" spans="1:16" x14ac:dyDescent="0.2">
      <c r="A5111" t="s">
        <v>270</v>
      </c>
      <c r="B5111" t="s">
        <v>346</v>
      </c>
      <c r="C5111" t="s">
        <v>102</v>
      </c>
      <c r="E5111">
        <v>9.23</v>
      </c>
      <c r="F5111">
        <v>11.24</v>
      </c>
      <c r="G5111">
        <v>12.48</v>
      </c>
      <c r="H5111">
        <v>5.64</v>
      </c>
      <c r="I5111">
        <v>4.97</v>
      </c>
      <c r="J5111">
        <v>8.48</v>
      </c>
      <c r="K5111">
        <v>12.47</v>
      </c>
      <c r="L5111">
        <v>11.5</v>
      </c>
      <c r="M5111">
        <v>12.49</v>
      </c>
      <c r="N5111">
        <v>12.22</v>
      </c>
      <c r="O5111">
        <v>11.64</v>
      </c>
      <c r="P5111">
        <v>-0.36</v>
      </c>
    </row>
    <row r="5112" spans="1:16" x14ac:dyDescent="0.2">
      <c r="A5112" t="s">
        <v>270</v>
      </c>
      <c r="B5112" t="s">
        <v>347</v>
      </c>
      <c r="C5112" t="s">
        <v>102</v>
      </c>
      <c r="E5112">
        <v>253.63</v>
      </c>
      <c r="F5112">
        <v>256.51</v>
      </c>
      <c r="G5112">
        <v>265.02</v>
      </c>
      <c r="H5112">
        <v>287.38</v>
      </c>
      <c r="I5112">
        <v>305.64999999999998</v>
      </c>
      <c r="J5112">
        <v>325.81</v>
      </c>
      <c r="K5112">
        <v>334.81</v>
      </c>
      <c r="L5112">
        <v>345.75</v>
      </c>
      <c r="M5112">
        <v>358.13</v>
      </c>
      <c r="N5112">
        <v>398.28</v>
      </c>
      <c r="O5112">
        <v>410.11</v>
      </c>
      <c r="P5112">
        <v>448.26</v>
      </c>
    </row>
    <row r="5113" spans="1:16" x14ac:dyDescent="0.2">
      <c r="A5113" t="s">
        <v>272</v>
      </c>
      <c r="B5113" t="s">
        <v>202</v>
      </c>
      <c r="C5113" t="s">
        <v>102</v>
      </c>
      <c r="E5113">
        <v>7.0000000000000007E-2</v>
      </c>
      <c r="F5113">
        <v>0.05</v>
      </c>
      <c r="G5113">
        <v>0.33</v>
      </c>
      <c r="H5113">
        <v>1.1599999999999999</v>
      </c>
      <c r="I5113">
        <v>1.43</v>
      </c>
      <c r="J5113">
        <v>1.56</v>
      </c>
      <c r="K5113">
        <v>1.46</v>
      </c>
      <c r="L5113">
        <v>1.38</v>
      </c>
      <c r="M5113">
        <v>1.71</v>
      </c>
      <c r="N5113">
        <v>1.89</v>
      </c>
      <c r="O5113">
        <v>1.81</v>
      </c>
      <c r="P5113">
        <v>1.85</v>
      </c>
    </row>
    <row r="5114" spans="1:16" x14ac:dyDescent="0.2">
      <c r="A5114" t="s">
        <v>272</v>
      </c>
      <c r="B5114" t="s">
        <v>203</v>
      </c>
      <c r="C5114" t="s">
        <v>102</v>
      </c>
      <c r="E5114">
        <v>0</v>
      </c>
      <c r="F5114">
        <v>0</v>
      </c>
      <c r="G5114">
        <v>0</v>
      </c>
      <c r="H5114">
        <v>0.37</v>
      </c>
      <c r="I5114">
        <v>0.71</v>
      </c>
      <c r="J5114">
        <v>0.7</v>
      </c>
      <c r="K5114">
        <v>0.59</v>
      </c>
      <c r="L5114">
        <v>0.62</v>
      </c>
      <c r="M5114">
        <v>0.59</v>
      </c>
      <c r="N5114">
        <v>0.97</v>
      </c>
      <c r="O5114">
        <v>0.89</v>
      </c>
      <c r="P5114">
        <v>1.06</v>
      </c>
    </row>
    <row r="5115" spans="1:16" x14ac:dyDescent="0.2">
      <c r="A5115" t="s">
        <v>272</v>
      </c>
      <c r="B5115" t="s">
        <v>204</v>
      </c>
      <c r="C5115" t="s">
        <v>102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2.11</v>
      </c>
      <c r="N5115">
        <v>2.4500000000000002</v>
      </c>
      <c r="O5115">
        <v>2.57</v>
      </c>
      <c r="P5115">
        <v>3.01</v>
      </c>
    </row>
    <row r="5116" spans="1:16" x14ac:dyDescent="0.2">
      <c r="A5116" t="s">
        <v>272</v>
      </c>
      <c r="B5116" t="s">
        <v>205</v>
      </c>
      <c r="C5116" t="s">
        <v>102</v>
      </c>
      <c r="E5116">
        <v>0.17</v>
      </c>
      <c r="F5116">
        <v>0.19</v>
      </c>
      <c r="G5116">
        <v>1.46</v>
      </c>
      <c r="H5116">
        <v>7.79</v>
      </c>
      <c r="I5116">
        <v>14.12</v>
      </c>
      <c r="J5116">
        <v>18.68</v>
      </c>
      <c r="K5116">
        <v>18.440000000000001</v>
      </c>
      <c r="L5116">
        <v>19.739999999999998</v>
      </c>
      <c r="M5116">
        <v>24.1</v>
      </c>
      <c r="N5116">
        <v>38.299999999999997</v>
      </c>
      <c r="O5116">
        <v>38.72</v>
      </c>
      <c r="P5116">
        <v>47.62</v>
      </c>
    </row>
    <row r="5117" spans="1:16" x14ac:dyDescent="0.2">
      <c r="A5117" t="s">
        <v>259</v>
      </c>
      <c r="B5117" t="s">
        <v>348</v>
      </c>
      <c r="C5117" t="s">
        <v>102</v>
      </c>
      <c r="E5117">
        <v>0.91</v>
      </c>
      <c r="F5117">
        <v>0.86</v>
      </c>
      <c r="G5117">
        <v>1.21</v>
      </c>
      <c r="H5117">
        <v>1.49</v>
      </c>
      <c r="I5117">
        <v>1.35</v>
      </c>
      <c r="J5117">
        <v>0.94</v>
      </c>
      <c r="K5117">
        <v>0.57999999999999996</v>
      </c>
      <c r="L5117">
        <v>0.56000000000000005</v>
      </c>
      <c r="M5117">
        <v>1.26</v>
      </c>
      <c r="N5117">
        <v>1.1499999999999999</v>
      </c>
      <c r="O5117">
        <v>1.17</v>
      </c>
      <c r="P5117">
        <v>4.9800000000000004</v>
      </c>
    </row>
    <row r="5118" spans="1:16" x14ac:dyDescent="0.2">
      <c r="A5118" t="s">
        <v>259</v>
      </c>
      <c r="B5118" t="s">
        <v>261</v>
      </c>
      <c r="C5118" t="s">
        <v>102</v>
      </c>
      <c r="D5118">
        <v>1028077</v>
      </c>
      <c r="E5118">
        <v>48834</v>
      </c>
      <c r="F5118">
        <v>52605</v>
      </c>
      <c r="G5118">
        <v>49307</v>
      </c>
      <c r="H5118">
        <v>51399</v>
      </c>
      <c r="I5118">
        <v>55365</v>
      </c>
      <c r="J5118">
        <v>58196</v>
      </c>
      <c r="K5118">
        <v>61035</v>
      </c>
      <c r="L5118">
        <v>62380</v>
      </c>
      <c r="M5118">
        <v>60436</v>
      </c>
      <c r="N5118">
        <v>67101</v>
      </c>
      <c r="O5118">
        <v>69258</v>
      </c>
      <c r="P5118">
        <v>73794</v>
      </c>
    </row>
    <row r="5119" spans="1:16" x14ac:dyDescent="0.2">
      <c r="A5119" t="s">
        <v>259</v>
      </c>
      <c r="B5119" t="s">
        <v>178</v>
      </c>
      <c r="C5119" t="s">
        <v>102</v>
      </c>
      <c r="D5119">
        <v>964533</v>
      </c>
      <c r="E5119">
        <v>46616</v>
      </c>
      <c r="F5119">
        <v>50329</v>
      </c>
      <c r="G5119">
        <v>46902</v>
      </c>
      <c r="H5119">
        <v>48573</v>
      </c>
      <c r="I5119">
        <v>52124</v>
      </c>
      <c r="J5119">
        <v>54565</v>
      </c>
      <c r="K5119">
        <v>57237</v>
      </c>
      <c r="L5119">
        <v>58435</v>
      </c>
      <c r="M5119">
        <v>56365</v>
      </c>
      <c r="N5119">
        <v>62841</v>
      </c>
      <c r="O5119">
        <v>64866</v>
      </c>
      <c r="P5119">
        <v>68764</v>
      </c>
    </row>
    <row r="5120" spans="1:16" x14ac:dyDescent="0.2">
      <c r="A5120" t="s">
        <v>259</v>
      </c>
      <c r="B5120" t="s">
        <v>349</v>
      </c>
      <c r="C5120" t="s">
        <v>102</v>
      </c>
      <c r="E5120">
        <v>0</v>
      </c>
      <c r="F5120">
        <v>0</v>
      </c>
      <c r="G5120">
        <v>0</v>
      </c>
      <c r="H5120">
        <v>19</v>
      </c>
      <c r="I5120">
        <v>49</v>
      </c>
      <c r="J5120">
        <v>49</v>
      </c>
      <c r="K5120">
        <v>51</v>
      </c>
      <c r="L5120">
        <v>73</v>
      </c>
      <c r="M5120">
        <v>73</v>
      </c>
      <c r="N5120">
        <v>100</v>
      </c>
      <c r="O5120">
        <v>130</v>
      </c>
      <c r="P5120">
        <v>219</v>
      </c>
    </row>
    <row r="5121" spans="1:16" x14ac:dyDescent="0.2">
      <c r="A5121" t="s">
        <v>350</v>
      </c>
      <c r="B5121" t="s">
        <v>193</v>
      </c>
      <c r="C5121" t="s">
        <v>102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</row>
    <row r="5122" spans="1:16" x14ac:dyDescent="0.2">
      <c r="A5122" t="s">
        <v>350</v>
      </c>
      <c r="B5122" t="s">
        <v>351</v>
      </c>
      <c r="C5122" t="s">
        <v>102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</row>
    <row r="5123" spans="1:16" x14ac:dyDescent="0.2">
      <c r="A5123" t="s">
        <v>350</v>
      </c>
      <c r="B5123" t="s">
        <v>352</v>
      </c>
      <c r="C5123" t="s">
        <v>102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</row>
    <row r="5124" spans="1:16" x14ac:dyDescent="0.2">
      <c r="A5124" t="s">
        <v>350</v>
      </c>
      <c r="B5124" t="s">
        <v>195</v>
      </c>
      <c r="C5124" t="s">
        <v>102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</row>
    <row r="5125" spans="1:16" x14ac:dyDescent="0.2">
      <c r="A5125" t="s">
        <v>350</v>
      </c>
      <c r="B5125" t="s">
        <v>196</v>
      </c>
      <c r="C5125" t="s">
        <v>102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</row>
    <row r="5126" spans="1:16" x14ac:dyDescent="0.2">
      <c r="A5126" t="s">
        <v>350</v>
      </c>
      <c r="B5126" t="s">
        <v>197</v>
      </c>
      <c r="C5126" t="s">
        <v>102</v>
      </c>
      <c r="E5126">
        <v>0</v>
      </c>
      <c r="F5126">
        <v>0</v>
      </c>
      <c r="G5126">
        <v>441</v>
      </c>
      <c r="H5126">
        <v>1035</v>
      </c>
      <c r="I5126">
        <v>1035</v>
      </c>
      <c r="J5126">
        <v>1035</v>
      </c>
      <c r="K5126">
        <v>1035</v>
      </c>
      <c r="L5126">
        <v>1035</v>
      </c>
      <c r="M5126">
        <v>1035</v>
      </c>
      <c r="N5126">
        <v>1035</v>
      </c>
      <c r="O5126">
        <v>1035</v>
      </c>
      <c r="P5126">
        <v>1035</v>
      </c>
    </row>
    <row r="5127" spans="1:16" x14ac:dyDescent="0.2">
      <c r="A5127" t="s">
        <v>350</v>
      </c>
      <c r="B5127" t="s">
        <v>198</v>
      </c>
      <c r="C5127" t="s">
        <v>102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1476</v>
      </c>
      <c r="O5127">
        <v>2703</v>
      </c>
      <c r="P5127">
        <v>9315</v>
      </c>
    </row>
    <row r="5128" spans="1:16" x14ac:dyDescent="0.2">
      <c r="A5128" t="s">
        <v>350</v>
      </c>
      <c r="B5128" t="s">
        <v>199</v>
      </c>
      <c r="C5128" t="s">
        <v>102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</row>
    <row r="5129" spans="1:16" x14ac:dyDescent="0.2">
      <c r="A5129" t="s">
        <v>350</v>
      </c>
      <c r="B5129" t="s">
        <v>200</v>
      </c>
      <c r="C5129" t="s">
        <v>102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</row>
    <row r="5130" spans="1:16" x14ac:dyDescent="0.2">
      <c r="A5130" t="s">
        <v>350</v>
      </c>
      <c r="B5130" t="s">
        <v>201</v>
      </c>
      <c r="C5130" t="s">
        <v>102</v>
      </c>
      <c r="E5130">
        <v>0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</row>
    <row r="5131" spans="1:16" x14ac:dyDescent="0.2">
      <c r="A5131" t="s">
        <v>350</v>
      </c>
      <c r="B5131" t="s">
        <v>202</v>
      </c>
      <c r="C5131" t="s">
        <v>102</v>
      </c>
      <c r="E5131">
        <v>25</v>
      </c>
      <c r="F5131">
        <v>25</v>
      </c>
      <c r="G5131">
        <v>64</v>
      </c>
      <c r="H5131">
        <v>76</v>
      </c>
      <c r="I5131">
        <v>120</v>
      </c>
      <c r="J5131">
        <v>120</v>
      </c>
      <c r="K5131">
        <v>120</v>
      </c>
      <c r="L5131">
        <v>120</v>
      </c>
      <c r="M5131">
        <v>120</v>
      </c>
      <c r="N5131">
        <v>120</v>
      </c>
      <c r="O5131">
        <v>120</v>
      </c>
      <c r="P5131">
        <v>120</v>
      </c>
    </row>
    <row r="5132" spans="1:16" x14ac:dyDescent="0.2">
      <c r="A5132" t="s">
        <v>350</v>
      </c>
      <c r="B5132" t="s">
        <v>203</v>
      </c>
      <c r="C5132" t="s">
        <v>102</v>
      </c>
      <c r="E5132">
        <v>0</v>
      </c>
      <c r="F5132">
        <v>0</v>
      </c>
      <c r="G5132">
        <v>0</v>
      </c>
      <c r="H5132">
        <v>373</v>
      </c>
      <c r="I5132">
        <v>491</v>
      </c>
      <c r="J5132">
        <v>491</v>
      </c>
      <c r="K5132">
        <v>491</v>
      </c>
      <c r="L5132">
        <v>491</v>
      </c>
      <c r="M5132">
        <v>491</v>
      </c>
      <c r="N5132">
        <v>491</v>
      </c>
      <c r="O5132">
        <v>491</v>
      </c>
      <c r="P5132">
        <v>491</v>
      </c>
    </row>
    <row r="5133" spans="1:16" x14ac:dyDescent="0.2">
      <c r="A5133" t="s">
        <v>350</v>
      </c>
      <c r="B5133" t="s">
        <v>204</v>
      </c>
      <c r="C5133" t="s">
        <v>102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</row>
    <row r="5134" spans="1:16" x14ac:dyDescent="0.2">
      <c r="A5134" t="s">
        <v>350</v>
      </c>
      <c r="B5134" t="s">
        <v>205</v>
      </c>
      <c r="C5134" t="s">
        <v>102</v>
      </c>
      <c r="E5134">
        <v>248</v>
      </c>
      <c r="F5134">
        <v>524</v>
      </c>
      <c r="G5134">
        <v>778</v>
      </c>
      <c r="H5134">
        <v>1647</v>
      </c>
      <c r="I5134">
        <v>2789</v>
      </c>
      <c r="J5134">
        <v>3593</v>
      </c>
      <c r="K5134">
        <v>3907</v>
      </c>
      <c r="L5134">
        <v>4263</v>
      </c>
      <c r="M5134">
        <v>4263</v>
      </c>
      <c r="N5134">
        <v>5729</v>
      </c>
      <c r="O5134">
        <v>5873</v>
      </c>
      <c r="P5134">
        <v>6543</v>
      </c>
    </row>
    <row r="5135" spans="1:16" x14ac:dyDescent="0.2">
      <c r="A5135" t="s">
        <v>350</v>
      </c>
      <c r="B5135" t="s">
        <v>206</v>
      </c>
      <c r="C5135" t="s">
        <v>102</v>
      </c>
      <c r="E5135">
        <v>0</v>
      </c>
      <c r="F5135">
        <v>0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</row>
    <row r="5136" spans="1:16" x14ac:dyDescent="0.2">
      <c r="A5136" t="s">
        <v>350</v>
      </c>
      <c r="B5136" t="s">
        <v>207</v>
      </c>
      <c r="C5136" t="s">
        <v>102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</row>
    <row r="5137" spans="1:17" x14ac:dyDescent="0.2">
      <c r="A5137" t="s">
        <v>350</v>
      </c>
      <c r="B5137" t="s">
        <v>208</v>
      </c>
      <c r="C5137" t="s">
        <v>102</v>
      </c>
      <c r="E5137">
        <v>761</v>
      </c>
      <c r="F5137">
        <v>822</v>
      </c>
      <c r="G5137">
        <v>1043</v>
      </c>
      <c r="H5137">
        <v>1293</v>
      </c>
      <c r="I5137">
        <v>1293</v>
      </c>
      <c r="J5137">
        <v>1919</v>
      </c>
      <c r="K5137">
        <v>2801</v>
      </c>
      <c r="L5137">
        <v>3611</v>
      </c>
      <c r="M5137">
        <v>3611</v>
      </c>
      <c r="N5137">
        <v>5465</v>
      </c>
      <c r="O5137">
        <v>5715</v>
      </c>
      <c r="P5137">
        <v>6724</v>
      </c>
    </row>
    <row r="5138" spans="1:17" x14ac:dyDescent="0.2">
      <c r="A5138" t="s">
        <v>350</v>
      </c>
      <c r="B5138" t="s">
        <v>209</v>
      </c>
      <c r="C5138" t="s">
        <v>102</v>
      </c>
      <c r="E5138">
        <v>0</v>
      </c>
      <c r="F5138">
        <v>0</v>
      </c>
      <c r="G5138">
        <v>0</v>
      </c>
      <c r="H5138">
        <v>0</v>
      </c>
      <c r="I5138">
        <v>2305</v>
      </c>
      <c r="J5138">
        <v>3336</v>
      </c>
      <c r="K5138">
        <v>3336</v>
      </c>
      <c r="L5138">
        <v>3336</v>
      </c>
      <c r="M5138">
        <v>3336</v>
      </c>
      <c r="N5138">
        <v>3336</v>
      </c>
      <c r="O5138">
        <v>3336</v>
      </c>
      <c r="P5138">
        <v>3336</v>
      </c>
    </row>
    <row r="5139" spans="1:17" x14ac:dyDescent="0.2">
      <c r="A5139" t="s">
        <v>350</v>
      </c>
      <c r="B5139" t="s">
        <v>210</v>
      </c>
      <c r="C5139" t="s">
        <v>102</v>
      </c>
      <c r="E5139">
        <v>0</v>
      </c>
      <c r="F5139">
        <v>0</v>
      </c>
      <c r="G5139">
        <v>0</v>
      </c>
      <c r="H5139">
        <v>113</v>
      </c>
      <c r="I5139">
        <v>113</v>
      </c>
      <c r="J5139">
        <v>113</v>
      </c>
      <c r="K5139">
        <v>113</v>
      </c>
      <c r="L5139">
        <v>113</v>
      </c>
      <c r="M5139">
        <v>113</v>
      </c>
      <c r="N5139">
        <v>113</v>
      </c>
      <c r="O5139">
        <v>113</v>
      </c>
      <c r="P5139">
        <v>113</v>
      </c>
    </row>
    <row r="5140" spans="1:17" x14ac:dyDescent="0.2">
      <c r="A5140" t="s">
        <v>350</v>
      </c>
      <c r="B5140" t="s">
        <v>211</v>
      </c>
      <c r="C5140" t="s">
        <v>102</v>
      </c>
      <c r="E5140">
        <v>0</v>
      </c>
      <c r="F5140">
        <v>0</v>
      </c>
      <c r="G5140">
        <v>0</v>
      </c>
      <c r="H5140">
        <v>106</v>
      </c>
      <c r="I5140">
        <v>106</v>
      </c>
      <c r="J5140">
        <v>106</v>
      </c>
      <c r="K5140">
        <v>106</v>
      </c>
      <c r="L5140">
        <v>106</v>
      </c>
      <c r="M5140">
        <v>106</v>
      </c>
      <c r="N5140">
        <v>190</v>
      </c>
      <c r="O5140">
        <v>190</v>
      </c>
      <c r="P5140">
        <v>190</v>
      </c>
    </row>
    <row r="5141" spans="1:17" x14ac:dyDescent="0.2">
      <c r="A5141" t="s">
        <v>350</v>
      </c>
      <c r="B5141" t="s">
        <v>212</v>
      </c>
      <c r="C5141" t="s">
        <v>102</v>
      </c>
      <c r="E5141">
        <v>0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</row>
    <row r="5142" spans="1:17" x14ac:dyDescent="0.2">
      <c r="A5142" t="s">
        <v>350</v>
      </c>
      <c r="B5142" t="s">
        <v>213</v>
      </c>
      <c r="C5142" t="s">
        <v>102</v>
      </c>
      <c r="E5142"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</row>
    <row r="5143" spans="1:17" x14ac:dyDescent="0.2">
      <c r="A5143" t="s">
        <v>350</v>
      </c>
      <c r="B5143" t="s">
        <v>342</v>
      </c>
      <c r="C5143" t="s">
        <v>102</v>
      </c>
      <c r="E5143">
        <v>1034</v>
      </c>
      <c r="F5143">
        <v>1371</v>
      </c>
      <c r="G5143">
        <v>2326</v>
      </c>
      <c r="H5143">
        <v>4642</v>
      </c>
      <c r="I5143">
        <v>8251</v>
      </c>
      <c r="J5143">
        <v>10713</v>
      </c>
      <c r="K5143">
        <v>11909</v>
      </c>
      <c r="L5143">
        <v>13074</v>
      </c>
      <c r="M5143">
        <v>13074</v>
      </c>
      <c r="N5143">
        <v>17956</v>
      </c>
      <c r="O5143">
        <v>19577</v>
      </c>
      <c r="P5143">
        <v>27868</v>
      </c>
    </row>
    <row r="5144" spans="1:17" x14ac:dyDescent="0.2">
      <c r="A5144" t="s">
        <v>230</v>
      </c>
      <c r="B5144" t="s">
        <v>353</v>
      </c>
      <c r="C5144" t="s">
        <v>102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1</v>
      </c>
      <c r="Q5144">
        <v>10360</v>
      </c>
    </row>
    <row r="5145" spans="1:17" x14ac:dyDescent="0.2">
      <c r="A5145" t="s">
        <v>230</v>
      </c>
      <c r="B5145" t="s">
        <v>354</v>
      </c>
      <c r="C5145" t="s">
        <v>102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1</v>
      </c>
      <c r="Q5145">
        <v>11010</v>
      </c>
    </row>
    <row r="5146" spans="1:17" x14ac:dyDescent="0.2">
      <c r="A5146" t="s">
        <v>230</v>
      </c>
      <c r="B5146" t="s">
        <v>355</v>
      </c>
      <c r="C5146" t="s">
        <v>102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1</v>
      </c>
      <c r="O5146">
        <v>1</v>
      </c>
      <c r="P5146">
        <v>1</v>
      </c>
      <c r="Q5146">
        <v>2680</v>
      </c>
    </row>
    <row r="5147" spans="1:17" x14ac:dyDescent="0.2">
      <c r="A5147" t="s">
        <v>230</v>
      </c>
      <c r="B5147" t="s">
        <v>356</v>
      </c>
      <c r="C5147" t="s">
        <v>102</v>
      </c>
      <c r="E5147">
        <v>0</v>
      </c>
      <c r="F5147">
        <v>0</v>
      </c>
      <c r="G5147">
        <v>0</v>
      </c>
      <c r="H5147">
        <v>0</v>
      </c>
      <c r="I5147">
        <v>1</v>
      </c>
      <c r="J5147">
        <v>1</v>
      </c>
      <c r="K5147">
        <v>1</v>
      </c>
      <c r="L5147">
        <v>1</v>
      </c>
      <c r="M5147">
        <v>1</v>
      </c>
      <c r="N5147">
        <v>1</v>
      </c>
      <c r="O5147">
        <v>1</v>
      </c>
      <c r="P5147">
        <v>1</v>
      </c>
      <c r="Q5147">
        <v>4875</v>
      </c>
    </row>
    <row r="5148" spans="1:17" x14ac:dyDescent="0.2">
      <c r="A5148" t="s">
        <v>340</v>
      </c>
      <c r="B5148" t="s">
        <v>193</v>
      </c>
      <c r="C5148" t="s">
        <v>112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</row>
    <row r="5149" spans="1:17" x14ac:dyDescent="0.2">
      <c r="A5149" t="s">
        <v>340</v>
      </c>
      <c r="B5149" t="s">
        <v>194</v>
      </c>
      <c r="C5149" t="s">
        <v>112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</row>
    <row r="5150" spans="1:17" x14ac:dyDescent="0.2">
      <c r="A5150" t="s">
        <v>340</v>
      </c>
      <c r="B5150" t="s">
        <v>195</v>
      </c>
      <c r="C5150" t="s">
        <v>112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</row>
    <row r="5151" spans="1:17" x14ac:dyDescent="0.2">
      <c r="A5151" t="s">
        <v>340</v>
      </c>
      <c r="B5151" t="s">
        <v>196</v>
      </c>
      <c r="C5151" t="s">
        <v>112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</row>
    <row r="5152" spans="1:17" x14ac:dyDescent="0.2">
      <c r="A5152" t="s">
        <v>340</v>
      </c>
      <c r="B5152" t="s">
        <v>197</v>
      </c>
      <c r="C5152" t="s">
        <v>112</v>
      </c>
      <c r="E5152">
        <v>0</v>
      </c>
      <c r="F5152">
        <v>0</v>
      </c>
      <c r="G5152">
        <v>0.68</v>
      </c>
      <c r="H5152">
        <v>1.46</v>
      </c>
      <c r="I5152">
        <v>2.6</v>
      </c>
      <c r="J5152">
        <v>2.6</v>
      </c>
      <c r="K5152">
        <v>2.6</v>
      </c>
      <c r="L5152">
        <v>3.37</v>
      </c>
      <c r="M5152">
        <v>3.37</v>
      </c>
      <c r="N5152">
        <v>3.37</v>
      </c>
      <c r="O5152">
        <v>3.37</v>
      </c>
      <c r="P5152">
        <v>3.37</v>
      </c>
    </row>
    <row r="5153" spans="1:16" x14ac:dyDescent="0.2">
      <c r="A5153" t="s">
        <v>340</v>
      </c>
      <c r="B5153" t="s">
        <v>198</v>
      </c>
      <c r="C5153" t="s">
        <v>112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</row>
    <row r="5154" spans="1:16" x14ac:dyDescent="0.2">
      <c r="A5154" t="s">
        <v>340</v>
      </c>
      <c r="B5154" t="s">
        <v>199</v>
      </c>
      <c r="C5154" t="s">
        <v>112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</row>
    <row r="5155" spans="1:16" x14ac:dyDescent="0.2">
      <c r="A5155" t="s">
        <v>340</v>
      </c>
      <c r="B5155" t="s">
        <v>200</v>
      </c>
      <c r="C5155" t="s">
        <v>112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</row>
    <row r="5156" spans="1:16" x14ac:dyDescent="0.2">
      <c r="A5156" t="s">
        <v>340</v>
      </c>
      <c r="B5156" t="s">
        <v>201</v>
      </c>
      <c r="C5156" t="s">
        <v>112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</row>
    <row r="5157" spans="1:16" x14ac:dyDescent="0.2">
      <c r="A5157" t="s">
        <v>340</v>
      </c>
      <c r="B5157" t="s">
        <v>202</v>
      </c>
      <c r="C5157" t="s">
        <v>112</v>
      </c>
      <c r="E5157">
        <v>0.31</v>
      </c>
      <c r="F5157">
        <v>0.4</v>
      </c>
      <c r="G5157">
        <v>0.4</v>
      </c>
      <c r="H5157">
        <v>0.43</v>
      </c>
      <c r="I5157">
        <v>6.55</v>
      </c>
      <c r="J5157">
        <v>8.49</v>
      </c>
      <c r="K5157">
        <v>8.49</v>
      </c>
      <c r="L5157">
        <v>8.49</v>
      </c>
      <c r="M5157">
        <v>8.49</v>
      </c>
      <c r="N5157">
        <v>9.19</v>
      </c>
      <c r="O5157">
        <v>9.19</v>
      </c>
      <c r="P5157">
        <v>9.84</v>
      </c>
    </row>
    <row r="5158" spans="1:16" x14ac:dyDescent="0.2">
      <c r="A5158" t="s">
        <v>340</v>
      </c>
      <c r="B5158" t="s">
        <v>203</v>
      </c>
      <c r="C5158" t="s">
        <v>112</v>
      </c>
      <c r="E5158">
        <v>0</v>
      </c>
      <c r="F5158">
        <v>0</v>
      </c>
      <c r="G5158">
        <v>1.32</v>
      </c>
      <c r="H5158">
        <v>2.82</v>
      </c>
      <c r="I5158">
        <v>4.32</v>
      </c>
      <c r="J5158">
        <v>4.32</v>
      </c>
      <c r="K5158">
        <v>4.32</v>
      </c>
      <c r="L5158">
        <v>5.61</v>
      </c>
      <c r="M5158">
        <v>5.86</v>
      </c>
      <c r="N5158">
        <v>8.61</v>
      </c>
      <c r="O5158">
        <v>8.61</v>
      </c>
      <c r="P5158">
        <v>10.63</v>
      </c>
    </row>
    <row r="5159" spans="1:16" x14ac:dyDescent="0.2">
      <c r="A5159" t="s">
        <v>340</v>
      </c>
      <c r="B5159" t="s">
        <v>204</v>
      </c>
      <c r="C5159" t="s">
        <v>112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4.88</v>
      </c>
      <c r="N5159">
        <v>4.88</v>
      </c>
      <c r="O5159">
        <v>4.88</v>
      </c>
      <c r="P5159">
        <v>4.88</v>
      </c>
    </row>
    <row r="5160" spans="1:16" x14ac:dyDescent="0.2">
      <c r="A5160" t="s">
        <v>340</v>
      </c>
      <c r="B5160" t="s">
        <v>205</v>
      </c>
      <c r="C5160" t="s">
        <v>112</v>
      </c>
      <c r="E5160">
        <v>3</v>
      </c>
      <c r="F5160">
        <v>6</v>
      </c>
      <c r="G5160">
        <v>9</v>
      </c>
      <c r="H5160">
        <v>12.05</v>
      </c>
      <c r="I5160">
        <v>12.07</v>
      </c>
      <c r="J5160">
        <v>18.5</v>
      </c>
      <c r="K5160">
        <v>19.690000000000001</v>
      </c>
      <c r="L5160">
        <v>19.690000000000001</v>
      </c>
      <c r="M5160">
        <v>19.690000000000001</v>
      </c>
      <c r="N5160">
        <v>25.25</v>
      </c>
      <c r="O5160">
        <v>30.25</v>
      </c>
      <c r="P5160">
        <v>57.6</v>
      </c>
    </row>
    <row r="5161" spans="1:16" x14ac:dyDescent="0.2">
      <c r="A5161" t="s">
        <v>340</v>
      </c>
      <c r="B5161" t="s">
        <v>206</v>
      </c>
      <c r="C5161" t="s">
        <v>112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</row>
    <row r="5162" spans="1:16" x14ac:dyDescent="0.2">
      <c r="A5162" t="s">
        <v>340</v>
      </c>
      <c r="B5162" t="s">
        <v>207</v>
      </c>
      <c r="C5162" t="s">
        <v>112</v>
      </c>
      <c r="E5162">
        <v>0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</row>
    <row r="5163" spans="1:16" x14ac:dyDescent="0.2">
      <c r="A5163" t="s">
        <v>340</v>
      </c>
      <c r="B5163" t="s">
        <v>208</v>
      </c>
      <c r="C5163" t="s">
        <v>112</v>
      </c>
      <c r="E5163">
        <v>4.05</v>
      </c>
      <c r="F5163">
        <v>4.68</v>
      </c>
      <c r="G5163">
        <v>5.04</v>
      </c>
      <c r="H5163">
        <v>5.58</v>
      </c>
      <c r="I5163">
        <v>5.58</v>
      </c>
      <c r="J5163">
        <v>5.58</v>
      </c>
      <c r="K5163">
        <v>5.58</v>
      </c>
      <c r="L5163">
        <v>5.58</v>
      </c>
      <c r="M5163">
        <v>5.58</v>
      </c>
      <c r="N5163">
        <v>5.58</v>
      </c>
      <c r="O5163">
        <v>5.58</v>
      </c>
      <c r="P5163">
        <v>5.58</v>
      </c>
    </row>
    <row r="5164" spans="1:16" x14ac:dyDescent="0.2">
      <c r="A5164" t="s">
        <v>340</v>
      </c>
      <c r="B5164" t="s">
        <v>209</v>
      </c>
      <c r="C5164" t="s">
        <v>112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1.39</v>
      </c>
      <c r="K5164">
        <v>3.3</v>
      </c>
      <c r="L5164">
        <v>3.3</v>
      </c>
      <c r="M5164">
        <v>3.3</v>
      </c>
      <c r="N5164">
        <v>6.71</v>
      </c>
      <c r="O5164">
        <v>8.14</v>
      </c>
      <c r="P5164">
        <v>21.18</v>
      </c>
    </row>
    <row r="5165" spans="1:16" x14ac:dyDescent="0.2">
      <c r="A5165" t="s">
        <v>340</v>
      </c>
      <c r="B5165" t="s">
        <v>210</v>
      </c>
      <c r="C5165" t="s">
        <v>112</v>
      </c>
      <c r="E5165">
        <v>0</v>
      </c>
      <c r="F5165">
        <v>0</v>
      </c>
      <c r="G5165">
        <v>0</v>
      </c>
      <c r="H5165">
        <v>2.12</v>
      </c>
      <c r="I5165">
        <v>2.12</v>
      </c>
      <c r="J5165">
        <v>2.62</v>
      </c>
      <c r="K5165">
        <v>2.62</v>
      </c>
      <c r="L5165">
        <v>2.62</v>
      </c>
      <c r="M5165">
        <v>2.62</v>
      </c>
      <c r="N5165">
        <v>2.62</v>
      </c>
      <c r="O5165">
        <v>2.62</v>
      </c>
      <c r="P5165">
        <v>2.62</v>
      </c>
    </row>
    <row r="5166" spans="1:16" x14ac:dyDescent="0.2">
      <c r="A5166" t="s">
        <v>340</v>
      </c>
      <c r="B5166" t="s">
        <v>211</v>
      </c>
      <c r="C5166" t="s">
        <v>112</v>
      </c>
      <c r="E5166">
        <v>0</v>
      </c>
      <c r="F5166">
        <v>0</v>
      </c>
      <c r="G5166">
        <v>0</v>
      </c>
      <c r="H5166">
        <v>0.5</v>
      </c>
      <c r="I5166">
        <v>0.5</v>
      </c>
      <c r="J5166">
        <v>0.5</v>
      </c>
      <c r="K5166">
        <v>0.5</v>
      </c>
      <c r="L5166">
        <v>0.5</v>
      </c>
      <c r="M5166">
        <v>0.5</v>
      </c>
      <c r="N5166">
        <v>0.5</v>
      </c>
      <c r="O5166">
        <v>0.5</v>
      </c>
      <c r="P5166">
        <v>0.5</v>
      </c>
    </row>
    <row r="5167" spans="1:16" x14ac:dyDescent="0.2">
      <c r="A5167" t="s">
        <v>340</v>
      </c>
      <c r="B5167" t="s">
        <v>212</v>
      </c>
      <c r="C5167" t="s">
        <v>112</v>
      </c>
      <c r="E5167">
        <v>0.28999999999999998</v>
      </c>
      <c r="F5167">
        <v>0.28999999999999998</v>
      </c>
      <c r="G5167">
        <v>0.51</v>
      </c>
      <c r="H5167">
        <v>0.54</v>
      </c>
      <c r="I5167">
        <v>0.54</v>
      </c>
      <c r="J5167">
        <v>0.54</v>
      </c>
      <c r="K5167">
        <v>0.54</v>
      </c>
      <c r="L5167">
        <v>0.25</v>
      </c>
      <c r="M5167">
        <v>0.25</v>
      </c>
      <c r="N5167">
        <v>0</v>
      </c>
      <c r="O5167">
        <v>0</v>
      </c>
      <c r="P5167">
        <v>0</v>
      </c>
    </row>
    <row r="5168" spans="1:16" x14ac:dyDescent="0.2">
      <c r="A5168" t="s">
        <v>340</v>
      </c>
      <c r="B5168" t="s">
        <v>213</v>
      </c>
      <c r="C5168" t="s">
        <v>112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</row>
    <row r="5169" spans="1:16" x14ac:dyDescent="0.2">
      <c r="A5169" t="s">
        <v>340</v>
      </c>
      <c r="B5169" t="s">
        <v>218</v>
      </c>
      <c r="C5169" t="s">
        <v>112</v>
      </c>
      <c r="E5169">
        <v>-0.68</v>
      </c>
      <c r="F5169">
        <v>-0.68</v>
      </c>
      <c r="G5169">
        <v>-1.68</v>
      </c>
      <c r="H5169">
        <v>-1.68</v>
      </c>
      <c r="I5169">
        <v>-1.68</v>
      </c>
      <c r="J5169">
        <v>-1.68</v>
      </c>
      <c r="K5169">
        <v>-1.68</v>
      </c>
      <c r="L5169">
        <v>-1.68</v>
      </c>
      <c r="M5169">
        <v>-1.68</v>
      </c>
      <c r="N5169">
        <v>-1.68</v>
      </c>
      <c r="O5169">
        <v>-1.68</v>
      </c>
      <c r="P5169">
        <v>-7.55</v>
      </c>
    </row>
    <row r="5170" spans="1:16" x14ac:dyDescent="0.2">
      <c r="A5170" t="s">
        <v>340</v>
      </c>
      <c r="B5170" t="s">
        <v>342</v>
      </c>
      <c r="C5170" t="s">
        <v>112</v>
      </c>
      <c r="E5170">
        <v>6.97</v>
      </c>
      <c r="F5170">
        <v>10.69</v>
      </c>
      <c r="G5170">
        <v>15.27</v>
      </c>
      <c r="H5170">
        <v>23.83</v>
      </c>
      <c r="I5170">
        <v>32.6</v>
      </c>
      <c r="J5170">
        <v>42.85</v>
      </c>
      <c r="K5170">
        <v>45.96</v>
      </c>
      <c r="L5170">
        <v>47.73</v>
      </c>
      <c r="M5170">
        <v>52.86</v>
      </c>
      <c r="N5170">
        <v>65.03</v>
      </c>
      <c r="O5170">
        <v>71.459999999999994</v>
      </c>
      <c r="P5170">
        <v>108.64</v>
      </c>
    </row>
    <row r="5171" spans="1:16" x14ac:dyDescent="0.2">
      <c r="A5171" t="s">
        <v>266</v>
      </c>
      <c r="B5171" t="s">
        <v>267</v>
      </c>
      <c r="C5171" t="s">
        <v>112</v>
      </c>
      <c r="E5171">
        <v>202.31</v>
      </c>
      <c r="F5171">
        <v>204.45</v>
      </c>
      <c r="G5171">
        <v>206.75</v>
      </c>
      <c r="H5171">
        <v>212.74</v>
      </c>
      <c r="I5171">
        <v>220.24</v>
      </c>
      <c r="J5171">
        <v>229.66</v>
      </c>
      <c r="K5171">
        <v>235.18</v>
      </c>
      <c r="L5171">
        <v>240.63</v>
      </c>
      <c r="M5171">
        <v>246.15</v>
      </c>
      <c r="N5171">
        <v>269.82</v>
      </c>
      <c r="O5171">
        <v>276.22000000000003</v>
      </c>
      <c r="P5171">
        <v>295.94</v>
      </c>
    </row>
    <row r="5172" spans="1:16" x14ac:dyDescent="0.2">
      <c r="A5172" t="s">
        <v>270</v>
      </c>
      <c r="B5172" t="s">
        <v>193</v>
      </c>
      <c r="C5172" t="s">
        <v>112</v>
      </c>
      <c r="E5172">
        <v>2.94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</row>
    <row r="5173" spans="1:16" x14ac:dyDescent="0.2">
      <c r="A5173" t="s">
        <v>270</v>
      </c>
      <c r="B5173" t="s">
        <v>194</v>
      </c>
      <c r="C5173" t="s">
        <v>112</v>
      </c>
      <c r="E5173">
        <v>52.26</v>
      </c>
      <c r="F5173">
        <v>62.88</v>
      </c>
      <c r="G5173">
        <v>49.99</v>
      </c>
      <c r="H5173">
        <v>39.72</v>
      </c>
      <c r="I5173">
        <v>25.34</v>
      </c>
      <c r="J5173">
        <v>19.239999999999998</v>
      </c>
      <c r="K5173">
        <v>16.61</v>
      </c>
      <c r="L5173">
        <v>15.56</v>
      </c>
      <c r="M5173">
        <v>11.41</v>
      </c>
      <c r="N5173">
        <v>7.81</v>
      </c>
      <c r="O5173">
        <v>9.49</v>
      </c>
      <c r="P5173">
        <v>2.09</v>
      </c>
    </row>
    <row r="5174" spans="1:16" x14ac:dyDescent="0.2">
      <c r="A5174" t="s">
        <v>270</v>
      </c>
      <c r="B5174" t="s">
        <v>195</v>
      </c>
      <c r="C5174" t="s">
        <v>112</v>
      </c>
      <c r="E5174">
        <v>11.51</v>
      </c>
      <c r="F5174">
        <v>12.85</v>
      </c>
      <c r="G5174">
        <v>12.47</v>
      </c>
      <c r="H5174">
        <v>12.38</v>
      </c>
      <c r="I5174">
        <v>12.2</v>
      </c>
      <c r="J5174">
        <v>9.6300000000000008</v>
      </c>
      <c r="K5174">
        <v>8.17</v>
      </c>
      <c r="L5174">
        <v>6.8</v>
      </c>
      <c r="M5174">
        <v>5.51</v>
      </c>
      <c r="N5174">
        <v>1.01</v>
      </c>
      <c r="O5174">
        <v>0</v>
      </c>
      <c r="P5174">
        <v>0</v>
      </c>
    </row>
    <row r="5175" spans="1:16" x14ac:dyDescent="0.2">
      <c r="A5175" t="s">
        <v>270</v>
      </c>
      <c r="B5175" t="s">
        <v>196</v>
      </c>
      <c r="C5175" t="s">
        <v>112</v>
      </c>
      <c r="E5175">
        <v>23.6</v>
      </c>
      <c r="F5175">
        <v>5.09</v>
      </c>
      <c r="G5175">
        <v>5.09</v>
      </c>
      <c r="H5175">
        <v>5.1100000000000003</v>
      </c>
      <c r="I5175">
        <v>5.09</v>
      </c>
      <c r="J5175">
        <v>5.1100000000000003</v>
      </c>
      <c r="K5175">
        <v>5.09</v>
      </c>
      <c r="L5175">
        <v>5.09</v>
      </c>
      <c r="M5175">
        <v>5.09</v>
      </c>
      <c r="N5175">
        <v>5.09</v>
      </c>
      <c r="O5175">
        <v>5.1100000000000003</v>
      </c>
      <c r="P5175">
        <v>5.09</v>
      </c>
    </row>
    <row r="5176" spans="1:16" x14ac:dyDescent="0.2">
      <c r="A5176" t="s">
        <v>270</v>
      </c>
      <c r="B5176" t="s">
        <v>197</v>
      </c>
      <c r="C5176" t="s">
        <v>112</v>
      </c>
      <c r="E5176">
        <v>11.28</v>
      </c>
      <c r="F5176">
        <v>11.22</v>
      </c>
      <c r="G5176">
        <v>16.45</v>
      </c>
      <c r="H5176">
        <v>22.81</v>
      </c>
      <c r="I5176">
        <v>30.92</v>
      </c>
      <c r="J5176">
        <v>30.42</v>
      </c>
      <c r="K5176">
        <v>30.5</v>
      </c>
      <c r="L5176">
        <v>35.99</v>
      </c>
      <c r="M5176">
        <v>35.46</v>
      </c>
      <c r="N5176">
        <v>35.47</v>
      </c>
      <c r="O5176">
        <v>34.92</v>
      </c>
      <c r="P5176">
        <v>32.72</v>
      </c>
    </row>
    <row r="5177" spans="1:16" x14ac:dyDescent="0.2">
      <c r="A5177" t="s">
        <v>270</v>
      </c>
      <c r="B5177" t="s">
        <v>198</v>
      </c>
      <c r="C5177" t="s">
        <v>112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</row>
    <row r="5178" spans="1:16" x14ac:dyDescent="0.2">
      <c r="A5178" t="s">
        <v>270</v>
      </c>
      <c r="B5178" t="s">
        <v>199</v>
      </c>
      <c r="C5178" t="s">
        <v>112</v>
      </c>
      <c r="E5178">
        <v>2.4900000000000002</v>
      </c>
      <c r="F5178">
        <v>2.48</v>
      </c>
      <c r="G5178">
        <v>2.48</v>
      </c>
      <c r="H5178">
        <v>2.4900000000000002</v>
      </c>
      <c r="I5178">
        <v>2.4700000000000002</v>
      </c>
      <c r="J5178">
        <v>2.48</v>
      </c>
      <c r="K5178">
        <v>3.38</v>
      </c>
      <c r="L5178">
        <v>2.4700000000000002</v>
      </c>
      <c r="M5178">
        <v>2.4700000000000002</v>
      </c>
      <c r="N5178">
        <v>2.23</v>
      </c>
      <c r="O5178">
        <v>2.2400000000000002</v>
      </c>
      <c r="P5178">
        <v>2.23</v>
      </c>
    </row>
    <row r="5179" spans="1:16" x14ac:dyDescent="0.2">
      <c r="A5179" t="s">
        <v>270</v>
      </c>
      <c r="B5179" t="s">
        <v>200</v>
      </c>
      <c r="C5179" t="s">
        <v>112</v>
      </c>
      <c r="E5179">
        <v>0.9</v>
      </c>
      <c r="F5179">
        <v>1.66</v>
      </c>
      <c r="G5179">
        <v>0.89</v>
      </c>
      <c r="H5179">
        <v>0.9</v>
      </c>
      <c r="I5179">
        <v>1</v>
      </c>
      <c r="J5179">
        <v>1.38</v>
      </c>
      <c r="K5179">
        <v>1.49</v>
      </c>
      <c r="L5179">
        <v>1.42</v>
      </c>
      <c r="M5179">
        <v>0.86</v>
      </c>
      <c r="N5179">
        <v>0.86</v>
      </c>
      <c r="O5179">
        <v>0.86</v>
      </c>
      <c r="P5179">
        <v>1.01</v>
      </c>
    </row>
    <row r="5180" spans="1:16" x14ac:dyDescent="0.2">
      <c r="A5180" t="s">
        <v>270</v>
      </c>
      <c r="B5180" t="s">
        <v>201</v>
      </c>
      <c r="C5180" t="s">
        <v>112</v>
      </c>
      <c r="E5180">
        <v>27.19</v>
      </c>
      <c r="F5180">
        <v>27.11</v>
      </c>
      <c r="G5180">
        <v>27.11</v>
      </c>
      <c r="H5180">
        <v>27.19</v>
      </c>
      <c r="I5180">
        <v>27.11</v>
      </c>
      <c r="J5180">
        <v>27.19</v>
      </c>
      <c r="K5180">
        <v>27.11</v>
      </c>
      <c r="L5180">
        <v>27.11</v>
      </c>
      <c r="M5180">
        <v>27.11</v>
      </c>
      <c r="N5180">
        <v>27.11</v>
      </c>
      <c r="O5180">
        <v>27.19</v>
      </c>
      <c r="P5180">
        <v>27.11</v>
      </c>
    </row>
    <row r="5181" spans="1:16" x14ac:dyDescent="0.2">
      <c r="A5181" t="s">
        <v>270</v>
      </c>
      <c r="B5181" t="s">
        <v>202</v>
      </c>
      <c r="C5181" t="s">
        <v>112</v>
      </c>
      <c r="E5181">
        <v>22.22</v>
      </c>
      <c r="F5181">
        <v>22.63</v>
      </c>
      <c r="G5181">
        <v>22.07</v>
      </c>
      <c r="H5181">
        <v>22.37</v>
      </c>
      <c r="I5181">
        <v>34.78</v>
      </c>
      <c r="J5181">
        <v>39.11</v>
      </c>
      <c r="K5181">
        <v>39.19</v>
      </c>
      <c r="L5181">
        <v>39.06</v>
      </c>
      <c r="M5181">
        <v>38.299999999999997</v>
      </c>
      <c r="N5181">
        <v>39.840000000000003</v>
      </c>
      <c r="O5181">
        <v>39.770000000000003</v>
      </c>
      <c r="P5181">
        <v>39.07</v>
      </c>
    </row>
    <row r="5182" spans="1:16" x14ac:dyDescent="0.2">
      <c r="A5182" t="s">
        <v>270</v>
      </c>
      <c r="B5182" t="s">
        <v>203</v>
      </c>
      <c r="C5182" t="s">
        <v>112</v>
      </c>
      <c r="E5182">
        <v>0</v>
      </c>
      <c r="F5182">
        <v>0</v>
      </c>
      <c r="G5182">
        <v>5.0599999999999996</v>
      </c>
      <c r="H5182">
        <v>11.35</v>
      </c>
      <c r="I5182">
        <v>17.48</v>
      </c>
      <c r="J5182">
        <v>17.04</v>
      </c>
      <c r="K5182">
        <v>17.010000000000002</v>
      </c>
      <c r="L5182">
        <v>21.92</v>
      </c>
      <c r="M5182">
        <v>22.6</v>
      </c>
      <c r="N5182">
        <v>34.06</v>
      </c>
      <c r="O5182">
        <v>33.75</v>
      </c>
      <c r="P5182">
        <v>39.89</v>
      </c>
    </row>
    <row r="5183" spans="1:16" x14ac:dyDescent="0.2">
      <c r="A5183" t="s">
        <v>270</v>
      </c>
      <c r="B5183" t="s">
        <v>204</v>
      </c>
      <c r="C5183" t="s">
        <v>112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17.559999999999999</v>
      </c>
      <c r="N5183">
        <v>17.850000000000001</v>
      </c>
      <c r="O5183">
        <v>17.68</v>
      </c>
      <c r="P5183">
        <v>16.420000000000002</v>
      </c>
    </row>
    <row r="5184" spans="1:16" x14ac:dyDescent="0.2">
      <c r="A5184" t="s">
        <v>270</v>
      </c>
      <c r="B5184" t="s">
        <v>205</v>
      </c>
      <c r="C5184" t="s">
        <v>112</v>
      </c>
      <c r="E5184">
        <v>60.04</v>
      </c>
      <c r="F5184">
        <v>68.44</v>
      </c>
      <c r="G5184">
        <v>75.17</v>
      </c>
      <c r="H5184">
        <v>84.07</v>
      </c>
      <c r="I5184">
        <v>82.32</v>
      </c>
      <c r="J5184">
        <v>97.13</v>
      </c>
      <c r="K5184">
        <v>101.65</v>
      </c>
      <c r="L5184">
        <v>100.94</v>
      </c>
      <c r="M5184">
        <v>95.67</v>
      </c>
      <c r="N5184">
        <v>112</v>
      </c>
      <c r="O5184">
        <v>122.17</v>
      </c>
      <c r="P5184">
        <v>166.59</v>
      </c>
    </row>
    <row r="5185" spans="1:16" x14ac:dyDescent="0.2">
      <c r="A5185" t="s">
        <v>270</v>
      </c>
      <c r="B5185" t="s">
        <v>206</v>
      </c>
      <c r="C5185" t="s">
        <v>112</v>
      </c>
      <c r="E5185">
        <v>29.54</v>
      </c>
      <c r="F5185">
        <v>31.54</v>
      </c>
      <c r="G5185">
        <v>33.71</v>
      </c>
      <c r="H5185">
        <v>38.340000000000003</v>
      </c>
      <c r="I5185">
        <v>42.89</v>
      </c>
      <c r="J5185">
        <v>47.7</v>
      </c>
      <c r="K5185">
        <v>49.88</v>
      </c>
      <c r="L5185">
        <v>52.14</v>
      </c>
      <c r="M5185">
        <v>54.36</v>
      </c>
      <c r="N5185">
        <v>63.11</v>
      </c>
      <c r="O5185">
        <v>65.56</v>
      </c>
      <c r="P5185">
        <v>76.78</v>
      </c>
    </row>
    <row r="5186" spans="1:16" x14ac:dyDescent="0.2">
      <c r="A5186" t="s">
        <v>270</v>
      </c>
      <c r="B5186" t="s">
        <v>343</v>
      </c>
      <c r="C5186" t="s">
        <v>112</v>
      </c>
      <c r="E5186">
        <v>-2.59</v>
      </c>
      <c r="F5186">
        <v>-2.92</v>
      </c>
      <c r="G5186">
        <v>-3.15</v>
      </c>
      <c r="H5186">
        <v>-3.35</v>
      </c>
      <c r="I5186">
        <v>-3.37</v>
      </c>
      <c r="J5186">
        <v>-4.01</v>
      </c>
      <c r="K5186">
        <v>-4.84</v>
      </c>
      <c r="L5186">
        <v>-4.9000000000000004</v>
      </c>
      <c r="M5186">
        <v>-4.75</v>
      </c>
      <c r="N5186">
        <v>-6.19</v>
      </c>
      <c r="O5186">
        <v>-6.9</v>
      </c>
      <c r="P5186">
        <v>-11.81</v>
      </c>
    </row>
    <row r="5187" spans="1:16" x14ac:dyDescent="0.2">
      <c r="A5187" t="s">
        <v>270</v>
      </c>
      <c r="B5187" t="s">
        <v>210</v>
      </c>
      <c r="C5187" t="s">
        <v>112</v>
      </c>
      <c r="E5187">
        <v>-0.5</v>
      </c>
      <c r="F5187">
        <v>-0.56999999999999995</v>
      </c>
      <c r="G5187">
        <v>-0.91</v>
      </c>
      <c r="H5187">
        <v>-2.27</v>
      </c>
      <c r="I5187">
        <v>-2.56</v>
      </c>
      <c r="J5187">
        <v>-3.27</v>
      </c>
      <c r="K5187">
        <v>-2.98</v>
      </c>
      <c r="L5187">
        <v>-3.04</v>
      </c>
      <c r="M5187">
        <v>-3.04</v>
      </c>
      <c r="N5187">
        <v>-3.01</v>
      </c>
      <c r="O5187">
        <v>-2.98</v>
      </c>
      <c r="P5187">
        <v>-2.5299999999999998</v>
      </c>
    </row>
    <row r="5188" spans="1:16" x14ac:dyDescent="0.2">
      <c r="A5188" t="s">
        <v>270</v>
      </c>
      <c r="B5188" t="s">
        <v>211</v>
      </c>
      <c r="C5188" t="s">
        <v>112</v>
      </c>
      <c r="E5188">
        <v>0</v>
      </c>
      <c r="F5188">
        <v>0</v>
      </c>
      <c r="G5188">
        <v>0</v>
      </c>
      <c r="H5188">
        <v>-0.38</v>
      </c>
      <c r="I5188">
        <v>-0.49</v>
      </c>
      <c r="J5188">
        <v>-0.54</v>
      </c>
      <c r="K5188">
        <v>-0.5</v>
      </c>
      <c r="L5188">
        <v>-0.49</v>
      </c>
      <c r="M5188">
        <v>-0.51</v>
      </c>
      <c r="N5188">
        <v>-0.52</v>
      </c>
      <c r="O5188">
        <v>-0.51</v>
      </c>
      <c r="P5188">
        <v>-0.39</v>
      </c>
    </row>
    <row r="5189" spans="1:16" x14ac:dyDescent="0.2">
      <c r="A5189" t="s">
        <v>270</v>
      </c>
      <c r="B5189" t="s">
        <v>212</v>
      </c>
      <c r="C5189" t="s">
        <v>112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</row>
    <row r="5190" spans="1:16" x14ac:dyDescent="0.2">
      <c r="A5190" t="s">
        <v>270</v>
      </c>
      <c r="B5190" t="s">
        <v>213</v>
      </c>
      <c r="C5190" t="s">
        <v>112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</row>
    <row r="5191" spans="1:16" x14ac:dyDescent="0.2">
      <c r="A5191" t="s">
        <v>270</v>
      </c>
      <c r="B5191" t="s">
        <v>344</v>
      </c>
      <c r="C5191" t="s">
        <v>112</v>
      </c>
      <c r="E5191">
        <v>12.11</v>
      </c>
      <c r="F5191">
        <v>12.84</v>
      </c>
      <c r="G5191">
        <v>16.86</v>
      </c>
      <c r="H5191">
        <v>13.99</v>
      </c>
      <c r="I5191">
        <v>11.39</v>
      </c>
      <c r="J5191">
        <v>15.83</v>
      </c>
      <c r="K5191">
        <v>17.79</v>
      </c>
      <c r="L5191">
        <v>18.3</v>
      </c>
      <c r="M5191">
        <v>21.52</v>
      </c>
      <c r="N5191">
        <v>24.96</v>
      </c>
      <c r="O5191">
        <v>23.29</v>
      </c>
      <c r="P5191">
        <v>14.74</v>
      </c>
    </row>
    <row r="5192" spans="1:16" x14ac:dyDescent="0.2">
      <c r="A5192" t="s">
        <v>270</v>
      </c>
      <c r="B5192" t="s">
        <v>345</v>
      </c>
      <c r="C5192" t="s">
        <v>112</v>
      </c>
      <c r="E5192">
        <v>-3.07</v>
      </c>
      <c r="F5192">
        <v>-1.64</v>
      </c>
      <c r="G5192">
        <v>-5.0199999999999996</v>
      </c>
      <c r="H5192">
        <v>-4.71</v>
      </c>
      <c r="I5192">
        <v>-4.57</v>
      </c>
      <c r="J5192">
        <v>-6.73</v>
      </c>
      <c r="K5192">
        <v>-4.3899999999999997</v>
      </c>
      <c r="L5192">
        <v>-5.08</v>
      </c>
      <c r="M5192">
        <v>-8.11</v>
      </c>
      <c r="N5192">
        <v>-8.09</v>
      </c>
      <c r="O5192">
        <v>-7.98</v>
      </c>
      <c r="P5192">
        <v>-13.67</v>
      </c>
    </row>
    <row r="5193" spans="1:16" x14ac:dyDescent="0.2">
      <c r="A5193" t="s">
        <v>270</v>
      </c>
      <c r="B5193" t="s">
        <v>272</v>
      </c>
      <c r="C5193" t="s">
        <v>112</v>
      </c>
      <c r="E5193">
        <v>0.26</v>
      </c>
      <c r="F5193">
        <v>0.31</v>
      </c>
      <c r="G5193">
        <v>3.13</v>
      </c>
      <c r="H5193">
        <v>3.38</v>
      </c>
      <c r="I5193">
        <v>6.87</v>
      </c>
      <c r="J5193">
        <v>12.65</v>
      </c>
      <c r="K5193">
        <v>11.25</v>
      </c>
      <c r="L5193">
        <v>12.42</v>
      </c>
      <c r="M5193">
        <v>21.02</v>
      </c>
      <c r="N5193">
        <v>21.87</v>
      </c>
      <c r="O5193">
        <v>27.55</v>
      </c>
      <c r="P5193">
        <v>68.209999999999994</v>
      </c>
    </row>
    <row r="5194" spans="1:16" x14ac:dyDescent="0.2">
      <c r="A5194" t="s">
        <v>270</v>
      </c>
      <c r="B5194" t="s">
        <v>346</v>
      </c>
      <c r="C5194" t="s">
        <v>112</v>
      </c>
      <c r="E5194">
        <v>9.0399999999999991</v>
      </c>
      <c r="F5194">
        <v>11.21</v>
      </c>
      <c r="G5194">
        <v>11.84</v>
      </c>
      <c r="H5194">
        <v>9.2899999999999991</v>
      </c>
      <c r="I5194">
        <v>6.82</v>
      </c>
      <c r="J5194">
        <v>9.11</v>
      </c>
      <c r="K5194">
        <v>13.4</v>
      </c>
      <c r="L5194">
        <v>13.23</v>
      </c>
      <c r="M5194">
        <v>13.41</v>
      </c>
      <c r="N5194">
        <v>16.87</v>
      </c>
      <c r="O5194">
        <v>15.31</v>
      </c>
      <c r="P5194">
        <v>1.07</v>
      </c>
    </row>
    <row r="5195" spans="1:16" x14ac:dyDescent="0.2">
      <c r="A5195" t="s">
        <v>270</v>
      </c>
      <c r="B5195" t="s">
        <v>347</v>
      </c>
      <c r="C5195" t="s">
        <v>112</v>
      </c>
      <c r="E5195">
        <v>253</v>
      </c>
      <c r="F5195">
        <v>255.26</v>
      </c>
      <c r="G5195">
        <v>263.29000000000002</v>
      </c>
      <c r="H5195">
        <v>274.70999999999998</v>
      </c>
      <c r="I5195">
        <v>286.58</v>
      </c>
      <c r="J5195">
        <v>304.43</v>
      </c>
      <c r="K5195">
        <v>309.55</v>
      </c>
      <c r="L5195">
        <v>318.39999999999998</v>
      </c>
      <c r="M5195">
        <v>329.62</v>
      </c>
      <c r="N5195">
        <v>361.69</v>
      </c>
      <c r="O5195">
        <v>371.65</v>
      </c>
      <c r="P5195">
        <v>409</v>
      </c>
    </row>
    <row r="5196" spans="1:16" x14ac:dyDescent="0.2">
      <c r="A5196" t="s">
        <v>272</v>
      </c>
      <c r="B5196" t="s">
        <v>202</v>
      </c>
      <c r="C5196" t="s">
        <v>112</v>
      </c>
      <c r="E5196">
        <v>0.09</v>
      </c>
      <c r="F5196">
        <v>0.03</v>
      </c>
      <c r="G5196">
        <v>0.6</v>
      </c>
      <c r="H5196">
        <v>0.44</v>
      </c>
      <c r="I5196">
        <v>2.04</v>
      </c>
      <c r="J5196">
        <v>2.39</v>
      </c>
      <c r="K5196">
        <v>2.2000000000000002</v>
      </c>
      <c r="L5196">
        <v>2.33</v>
      </c>
      <c r="M5196">
        <v>3.09</v>
      </c>
      <c r="N5196">
        <v>3.41</v>
      </c>
      <c r="O5196">
        <v>3.6</v>
      </c>
      <c r="P5196">
        <v>5.42</v>
      </c>
    </row>
    <row r="5197" spans="1:16" x14ac:dyDescent="0.2">
      <c r="A5197" t="s">
        <v>272</v>
      </c>
      <c r="B5197" t="s">
        <v>203</v>
      </c>
      <c r="C5197" t="s">
        <v>112</v>
      </c>
      <c r="E5197">
        <v>0</v>
      </c>
      <c r="F5197">
        <v>0</v>
      </c>
      <c r="G5197">
        <v>0.31</v>
      </c>
      <c r="H5197">
        <v>0.55000000000000004</v>
      </c>
      <c r="I5197">
        <v>0.87</v>
      </c>
      <c r="J5197">
        <v>1.37</v>
      </c>
      <c r="K5197">
        <v>1.34</v>
      </c>
      <c r="L5197">
        <v>1.67</v>
      </c>
      <c r="M5197">
        <v>2.08</v>
      </c>
      <c r="N5197">
        <v>2.5099999999999998</v>
      </c>
      <c r="O5197">
        <v>2.92</v>
      </c>
      <c r="P5197">
        <v>5.43</v>
      </c>
    </row>
    <row r="5198" spans="1:16" x14ac:dyDescent="0.2">
      <c r="A5198" t="s">
        <v>272</v>
      </c>
      <c r="B5198" t="s">
        <v>204</v>
      </c>
      <c r="C5198" t="s">
        <v>112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2.17</v>
      </c>
      <c r="N5198">
        <v>1.87</v>
      </c>
      <c r="O5198">
        <v>2.1</v>
      </c>
      <c r="P5198">
        <v>3.31</v>
      </c>
    </row>
    <row r="5199" spans="1:16" x14ac:dyDescent="0.2">
      <c r="A5199" t="s">
        <v>272</v>
      </c>
      <c r="B5199" t="s">
        <v>205</v>
      </c>
      <c r="C5199" t="s">
        <v>112</v>
      </c>
      <c r="E5199">
        <v>0.17</v>
      </c>
      <c r="F5199">
        <v>0.28000000000000003</v>
      </c>
      <c r="G5199">
        <v>2.2200000000000002</v>
      </c>
      <c r="H5199">
        <v>2.39</v>
      </c>
      <c r="I5199">
        <v>3.96</v>
      </c>
      <c r="J5199">
        <v>8.89</v>
      </c>
      <c r="K5199">
        <v>7.71</v>
      </c>
      <c r="L5199">
        <v>8.42</v>
      </c>
      <c r="M5199">
        <v>13.69</v>
      </c>
      <c r="N5199">
        <v>14.09</v>
      </c>
      <c r="O5199">
        <v>18.93</v>
      </c>
      <c r="P5199">
        <v>54.06</v>
      </c>
    </row>
    <row r="5200" spans="1:16" x14ac:dyDescent="0.2">
      <c r="A5200" t="s">
        <v>259</v>
      </c>
      <c r="B5200" t="s">
        <v>348</v>
      </c>
      <c r="C5200" t="s">
        <v>112</v>
      </c>
      <c r="E5200">
        <v>0.91</v>
      </c>
      <c r="F5200">
        <v>0.86</v>
      </c>
      <c r="G5200">
        <v>1.21</v>
      </c>
      <c r="H5200">
        <v>1.49</v>
      </c>
      <c r="I5200">
        <v>1.35</v>
      </c>
      <c r="J5200">
        <v>0.94</v>
      </c>
      <c r="K5200">
        <v>0.57999999999999996</v>
      </c>
      <c r="L5200">
        <v>0.56000000000000005</v>
      </c>
      <c r="M5200">
        <v>1.26</v>
      </c>
      <c r="N5200">
        <v>1.1499999999999999</v>
      </c>
      <c r="O5200">
        <v>1.17</v>
      </c>
      <c r="P5200">
        <v>4.9800000000000004</v>
      </c>
    </row>
    <row r="5201" spans="1:16" x14ac:dyDescent="0.2">
      <c r="A5201" t="s">
        <v>259</v>
      </c>
      <c r="B5201" t="s">
        <v>261</v>
      </c>
      <c r="C5201" t="s">
        <v>112</v>
      </c>
      <c r="D5201">
        <v>942055</v>
      </c>
      <c r="E5201">
        <v>48910</v>
      </c>
      <c r="F5201">
        <v>50965</v>
      </c>
      <c r="G5201">
        <v>49492</v>
      </c>
      <c r="H5201">
        <v>50975</v>
      </c>
      <c r="I5201">
        <v>52836</v>
      </c>
      <c r="J5201">
        <v>54090</v>
      </c>
      <c r="K5201">
        <v>56500</v>
      </c>
      <c r="L5201">
        <v>56177</v>
      </c>
      <c r="M5201">
        <v>55400</v>
      </c>
      <c r="N5201">
        <v>58566</v>
      </c>
      <c r="O5201">
        <v>59775</v>
      </c>
      <c r="P5201">
        <v>65030</v>
      </c>
    </row>
    <row r="5202" spans="1:16" x14ac:dyDescent="0.2">
      <c r="A5202" t="s">
        <v>259</v>
      </c>
      <c r="B5202" t="s">
        <v>178</v>
      </c>
      <c r="C5202" t="s">
        <v>112</v>
      </c>
      <c r="D5202">
        <v>873898</v>
      </c>
      <c r="E5202">
        <v>46364</v>
      </c>
      <c r="F5202">
        <v>48222</v>
      </c>
      <c r="G5202">
        <v>46658</v>
      </c>
      <c r="H5202">
        <v>47713</v>
      </c>
      <c r="I5202">
        <v>49168</v>
      </c>
      <c r="J5202">
        <v>50055</v>
      </c>
      <c r="K5202">
        <v>52301</v>
      </c>
      <c r="L5202">
        <v>51831</v>
      </c>
      <c r="M5202">
        <v>50921</v>
      </c>
      <c r="N5202">
        <v>54149</v>
      </c>
      <c r="O5202">
        <v>55232</v>
      </c>
      <c r="P5202">
        <v>59908</v>
      </c>
    </row>
    <row r="5203" spans="1:16" x14ac:dyDescent="0.2">
      <c r="A5203" t="s">
        <v>259</v>
      </c>
      <c r="B5203" t="s">
        <v>349</v>
      </c>
      <c r="C5203" t="s">
        <v>112</v>
      </c>
      <c r="E5203">
        <v>0</v>
      </c>
      <c r="F5203">
        <v>0</v>
      </c>
      <c r="G5203">
        <v>0</v>
      </c>
      <c r="H5203">
        <v>21</v>
      </c>
      <c r="I5203">
        <v>23</v>
      </c>
      <c r="J5203">
        <v>23</v>
      </c>
      <c r="K5203">
        <v>23</v>
      </c>
      <c r="L5203">
        <v>23</v>
      </c>
      <c r="M5203">
        <v>23</v>
      </c>
      <c r="N5203">
        <v>59</v>
      </c>
      <c r="O5203">
        <v>59</v>
      </c>
      <c r="P5203">
        <v>187</v>
      </c>
    </row>
    <row r="5204" spans="1:16" x14ac:dyDescent="0.2">
      <c r="A5204" t="s">
        <v>350</v>
      </c>
      <c r="B5204" t="s">
        <v>193</v>
      </c>
      <c r="C5204" t="s">
        <v>112</v>
      </c>
      <c r="E5204">
        <v>0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</row>
    <row r="5205" spans="1:16" x14ac:dyDescent="0.2">
      <c r="A5205" t="s">
        <v>350</v>
      </c>
      <c r="B5205" t="s">
        <v>351</v>
      </c>
      <c r="C5205" t="s">
        <v>112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</row>
    <row r="5206" spans="1:16" x14ac:dyDescent="0.2">
      <c r="A5206" t="s">
        <v>350</v>
      </c>
      <c r="B5206" t="s">
        <v>352</v>
      </c>
      <c r="C5206" t="s">
        <v>112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</row>
    <row r="5207" spans="1:16" x14ac:dyDescent="0.2">
      <c r="A5207" t="s">
        <v>350</v>
      </c>
      <c r="B5207" t="s">
        <v>195</v>
      </c>
      <c r="C5207" t="s">
        <v>112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</row>
    <row r="5208" spans="1:16" x14ac:dyDescent="0.2">
      <c r="A5208" t="s">
        <v>350</v>
      </c>
      <c r="B5208" t="s">
        <v>196</v>
      </c>
      <c r="C5208" t="s">
        <v>112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</row>
    <row r="5209" spans="1:16" x14ac:dyDescent="0.2">
      <c r="A5209" t="s">
        <v>350</v>
      </c>
      <c r="B5209" t="s">
        <v>197</v>
      </c>
      <c r="C5209" t="s">
        <v>112</v>
      </c>
      <c r="E5209">
        <v>0</v>
      </c>
      <c r="F5209">
        <v>0</v>
      </c>
      <c r="G5209">
        <v>360</v>
      </c>
      <c r="H5209">
        <v>768</v>
      </c>
      <c r="I5209">
        <v>1366</v>
      </c>
      <c r="J5209">
        <v>1366</v>
      </c>
      <c r="K5209">
        <v>1366</v>
      </c>
      <c r="L5209">
        <v>1739</v>
      </c>
      <c r="M5209">
        <v>1739</v>
      </c>
      <c r="N5209">
        <v>1739</v>
      </c>
      <c r="O5209">
        <v>1739</v>
      </c>
      <c r="P5209">
        <v>1739</v>
      </c>
    </row>
    <row r="5210" spans="1:16" x14ac:dyDescent="0.2">
      <c r="A5210" t="s">
        <v>350</v>
      </c>
      <c r="B5210" t="s">
        <v>198</v>
      </c>
      <c r="C5210" t="s">
        <v>112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</row>
    <row r="5211" spans="1:16" x14ac:dyDescent="0.2">
      <c r="A5211" t="s">
        <v>350</v>
      </c>
      <c r="B5211" t="s">
        <v>199</v>
      </c>
      <c r="C5211" t="s">
        <v>112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</row>
    <row r="5212" spans="1:16" x14ac:dyDescent="0.2">
      <c r="A5212" t="s">
        <v>350</v>
      </c>
      <c r="B5212" t="s">
        <v>200</v>
      </c>
      <c r="C5212" t="s">
        <v>112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</row>
    <row r="5213" spans="1:16" x14ac:dyDescent="0.2">
      <c r="A5213" t="s">
        <v>350</v>
      </c>
      <c r="B5213" t="s">
        <v>201</v>
      </c>
      <c r="C5213" t="s">
        <v>112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</row>
    <row r="5214" spans="1:16" x14ac:dyDescent="0.2">
      <c r="A5214" t="s">
        <v>350</v>
      </c>
      <c r="B5214" t="s">
        <v>202</v>
      </c>
      <c r="C5214" t="s">
        <v>112</v>
      </c>
      <c r="E5214">
        <v>42</v>
      </c>
      <c r="F5214">
        <v>54</v>
      </c>
      <c r="G5214">
        <v>54</v>
      </c>
      <c r="H5214">
        <v>57</v>
      </c>
      <c r="I5214">
        <v>762</v>
      </c>
      <c r="J5214">
        <v>969</v>
      </c>
      <c r="K5214">
        <v>969</v>
      </c>
      <c r="L5214">
        <v>969</v>
      </c>
      <c r="M5214">
        <v>969</v>
      </c>
      <c r="N5214">
        <v>1033</v>
      </c>
      <c r="O5214">
        <v>1033</v>
      </c>
      <c r="P5214">
        <v>1099</v>
      </c>
    </row>
    <row r="5215" spans="1:16" x14ac:dyDescent="0.2">
      <c r="A5215" t="s">
        <v>350</v>
      </c>
      <c r="B5215" t="s">
        <v>203</v>
      </c>
      <c r="C5215" t="s">
        <v>112</v>
      </c>
      <c r="E5215">
        <v>0</v>
      </c>
      <c r="F5215">
        <v>0</v>
      </c>
      <c r="G5215">
        <v>268</v>
      </c>
      <c r="H5215">
        <v>582</v>
      </c>
      <c r="I5215">
        <v>872</v>
      </c>
      <c r="J5215">
        <v>872</v>
      </c>
      <c r="K5215">
        <v>872</v>
      </c>
      <c r="L5215">
        <v>1095</v>
      </c>
      <c r="M5215">
        <v>1149</v>
      </c>
      <c r="N5215">
        <v>1727</v>
      </c>
      <c r="O5215">
        <v>1727</v>
      </c>
      <c r="P5215">
        <v>2139</v>
      </c>
    </row>
    <row r="5216" spans="1:16" x14ac:dyDescent="0.2">
      <c r="A5216" t="s">
        <v>350</v>
      </c>
      <c r="B5216" t="s">
        <v>204</v>
      </c>
      <c r="C5216" t="s">
        <v>112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</row>
    <row r="5217" spans="1:17" x14ac:dyDescent="0.2">
      <c r="A5217" t="s">
        <v>350</v>
      </c>
      <c r="B5217" t="s">
        <v>205</v>
      </c>
      <c r="C5217" t="s">
        <v>112</v>
      </c>
      <c r="E5217">
        <v>246</v>
      </c>
      <c r="F5217">
        <v>494</v>
      </c>
      <c r="G5217">
        <v>748</v>
      </c>
      <c r="H5217">
        <v>995</v>
      </c>
      <c r="I5217">
        <v>997</v>
      </c>
      <c r="J5217">
        <v>1491</v>
      </c>
      <c r="K5217">
        <v>1579</v>
      </c>
      <c r="L5217">
        <v>1579</v>
      </c>
      <c r="M5217">
        <v>1579</v>
      </c>
      <c r="N5217">
        <v>1870</v>
      </c>
      <c r="O5217">
        <v>2145</v>
      </c>
      <c r="P5217">
        <v>3354</v>
      </c>
    </row>
    <row r="5218" spans="1:17" x14ac:dyDescent="0.2">
      <c r="A5218" t="s">
        <v>350</v>
      </c>
      <c r="B5218" t="s">
        <v>206</v>
      </c>
      <c r="C5218" t="s">
        <v>112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</row>
    <row r="5219" spans="1:17" x14ac:dyDescent="0.2">
      <c r="A5219" t="s">
        <v>350</v>
      </c>
      <c r="B5219" t="s">
        <v>207</v>
      </c>
      <c r="C5219" t="s">
        <v>112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</row>
    <row r="5220" spans="1:17" x14ac:dyDescent="0.2">
      <c r="A5220" t="s">
        <v>350</v>
      </c>
      <c r="B5220" t="s">
        <v>208</v>
      </c>
      <c r="C5220" t="s">
        <v>112</v>
      </c>
      <c r="E5220">
        <v>677</v>
      </c>
      <c r="F5220">
        <v>785</v>
      </c>
      <c r="G5220">
        <v>846</v>
      </c>
      <c r="H5220">
        <v>936</v>
      </c>
      <c r="I5220">
        <v>936</v>
      </c>
      <c r="J5220">
        <v>936</v>
      </c>
      <c r="K5220">
        <v>936</v>
      </c>
      <c r="L5220">
        <v>936</v>
      </c>
      <c r="M5220">
        <v>936</v>
      </c>
      <c r="N5220">
        <v>936</v>
      </c>
      <c r="O5220">
        <v>936</v>
      </c>
      <c r="P5220">
        <v>936</v>
      </c>
    </row>
    <row r="5221" spans="1:17" x14ac:dyDescent="0.2">
      <c r="A5221" t="s">
        <v>350</v>
      </c>
      <c r="B5221" t="s">
        <v>209</v>
      </c>
      <c r="C5221" t="s">
        <v>112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314</v>
      </c>
      <c r="K5221">
        <v>733</v>
      </c>
      <c r="L5221">
        <v>733</v>
      </c>
      <c r="M5221">
        <v>733</v>
      </c>
      <c r="N5221">
        <v>1379</v>
      </c>
      <c r="O5221">
        <v>1646</v>
      </c>
      <c r="P5221">
        <v>3878</v>
      </c>
    </row>
    <row r="5222" spans="1:17" x14ac:dyDescent="0.2">
      <c r="A5222" t="s">
        <v>350</v>
      </c>
      <c r="B5222" t="s">
        <v>210</v>
      </c>
      <c r="C5222" t="s">
        <v>112</v>
      </c>
      <c r="E5222">
        <v>0</v>
      </c>
      <c r="F5222">
        <v>0</v>
      </c>
      <c r="G5222">
        <v>0</v>
      </c>
      <c r="H5222">
        <v>480</v>
      </c>
      <c r="I5222">
        <v>480</v>
      </c>
      <c r="J5222">
        <v>593</v>
      </c>
      <c r="K5222">
        <v>593</v>
      </c>
      <c r="L5222">
        <v>593</v>
      </c>
      <c r="M5222">
        <v>593</v>
      </c>
      <c r="N5222">
        <v>593</v>
      </c>
      <c r="O5222">
        <v>593</v>
      </c>
      <c r="P5222">
        <v>593</v>
      </c>
    </row>
    <row r="5223" spans="1:17" x14ac:dyDescent="0.2">
      <c r="A5223" t="s">
        <v>350</v>
      </c>
      <c r="B5223" t="s">
        <v>211</v>
      </c>
      <c r="C5223" t="s">
        <v>112</v>
      </c>
      <c r="E5223">
        <v>0</v>
      </c>
      <c r="F5223">
        <v>0</v>
      </c>
      <c r="G5223">
        <v>0</v>
      </c>
      <c r="H5223">
        <v>92</v>
      </c>
      <c r="I5223">
        <v>92</v>
      </c>
      <c r="J5223">
        <v>92</v>
      </c>
      <c r="K5223">
        <v>92</v>
      </c>
      <c r="L5223">
        <v>92</v>
      </c>
      <c r="M5223">
        <v>92</v>
      </c>
      <c r="N5223">
        <v>92</v>
      </c>
      <c r="O5223">
        <v>92</v>
      </c>
      <c r="P5223">
        <v>92</v>
      </c>
    </row>
    <row r="5224" spans="1:17" x14ac:dyDescent="0.2">
      <c r="A5224" t="s">
        <v>350</v>
      </c>
      <c r="B5224" t="s">
        <v>212</v>
      </c>
      <c r="C5224" t="s">
        <v>112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</row>
    <row r="5225" spans="1:17" x14ac:dyDescent="0.2">
      <c r="A5225" t="s">
        <v>350</v>
      </c>
      <c r="B5225" t="s">
        <v>213</v>
      </c>
      <c r="C5225" t="s">
        <v>112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</row>
    <row r="5226" spans="1:17" x14ac:dyDescent="0.2">
      <c r="A5226" t="s">
        <v>350</v>
      </c>
      <c r="B5226" t="s">
        <v>342</v>
      </c>
      <c r="C5226" t="s">
        <v>112</v>
      </c>
      <c r="E5226">
        <v>964</v>
      </c>
      <c r="F5226">
        <v>1333</v>
      </c>
      <c r="G5226">
        <v>2276</v>
      </c>
      <c r="H5226">
        <v>3910</v>
      </c>
      <c r="I5226">
        <v>5505</v>
      </c>
      <c r="J5226">
        <v>6634</v>
      </c>
      <c r="K5226">
        <v>7140</v>
      </c>
      <c r="L5226">
        <v>7737</v>
      </c>
      <c r="M5226">
        <v>7790</v>
      </c>
      <c r="N5226">
        <v>9369</v>
      </c>
      <c r="O5226">
        <v>9912</v>
      </c>
      <c r="P5226">
        <v>13832</v>
      </c>
    </row>
    <row r="5227" spans="1:17" x14ac:dyDescent="0.2">
      <c r="A5227" t="s">
        <v>230</v>
      </c>
      <c r="B5227" t="s">
        <v>353</v>
      </c>
      <c r="C5227" t="s">
        <v>112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1</v>
      </c>
      <c r="Q5227">
        <v>10360</v>
      </c>
    </row>
    <row r="5228" spans="1:17" x14ac:dyDescent="0.2">
      <c r="A5228" t="s">
        <v>230</v>
      </c>
      <c r="B5228" t="s">
        <v>354</v>
      </c>
      <c r="C5228" t="s">
        <v>112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1</v>
      </c>
      <c r="Q5228">
        <v>11010</v>
      </c>
    </row>
    <row r="5229" spans="1:17" x14ac:dyDescent="0.2">
      <c r="A5229" t="s">
        <v>230</v>
      </c>
      <c r="B5229" t="s">
        <v>355</v>
      </c>
      <c r="C5229" t="s">
        <v>112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1</v>
      </c>
      <c r="Q5229">
        <v>2680</v>
      </c>
    </row>
    <row r="5230" spans="1:17" x14ac:dyDescent="0.2">
      <c r="A5230" t="s">
        <v>230</v>
      </c>
      <c r="B5230" t="s">
        <v>356</v>
      </c>
      <c r="C5230" t="s">
        <v>112</v>
      </c>
      <c r="E5230">
        <v>0</v>
      </c>
      <c r="F5230">
        <v>0</v>
      </c>
      <c r="G5230">
        <v>0</v>
      </c>
      <c r="H5230">
        <v>0</v>
      </c>
      <c r="I5230">
        <v>1</v>
      </c>
      <c r="J5230">
        <v>1</v>
      </c>
      <c r="K5230">
        <v>1</v>
      </c>
      <c r="L5230">
        <v>1</v>
      </c>
      <c r="M5230">
        <v>1</v>
      </c>
      <c r="N5230">
        <v>1</v>
      </c>
      <c r="O5230">
        <v>1</v>
      </c>
      <c r="P5230">
        <v>1</v>
      </c>
      <c r="Q5230">
        <v>4875</v>
      </c>
    </row>
    <row r="5231" spans="1:17" x14ac:dyDescent="0.2">
      <c r="A5231" t="s">
        <v>340</v>
      </c>
      <c r="B5231" t="s">
        <v>193</v>
      </c>
      <c r="C5231" t="s">
        <v>110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</row>
    <row r="5232" spans="1:17" x14ac:dyDescent="0.2">
      <c r="A5232" t="s">
        <v>340</v>
      </c>
      <c r="B5232" t="s">
        <v>194</v>
      </c>
      <c r="C5232" t="s">
        <v>110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</row>
    <row r="5233" spans="1:16" x14ac:dyDescent="0.2">
      <c r="A5233" t="s">
        <v>340</v>
      </c>
      <c r="B5233" t="s">
        <v>195</v>
      </c>
      <c r="C5233" t="s">
        <v>110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</row>
    <row r="5234" spans="1:16" x14ac:dyDescent="0.2">
      <c r="A5234" t="s">
        <v>340</v>
      </c>
      <c r="B5234" t="s">
        <v>196</v>
      </c>
      <c r="C5234" t="s">
        <v>110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</row>
    <row r="5235" spans="1:16" x14ac:dyDescent="0.2">
      <c r="A5235" t="s">
        <v>340</v>
      </c>
      <c r="B5235" t="s">
        <v>197</v>
      </c>
      <c r="C5235" t="s">
        <v>110</v>
      </c>
      <c r="E5235">
        <v>0</v>
      </c>
      <c r="F5235">
        <v>0</v>
      </c>
      <c r="G5235">
        <v>0.28000000000000003</v>
      </c>
      <c r="H5235">
        <v>1.8</v>
      </c>
      <c r="I5235">
        <v>2.94</v>
      </c>
      <c r="J5235">
        <v>2.94</v>
      </c>
      <c r="K5235">
        <v>2.94</v>
      </c>
      <c r="L5235">
        <v>3.99</v>
      </c>
      <c r="M5235">
        <v>3.99</v>
      </c>
      <c r="N5235">
        <v>4.53</v>
      </c>
      <c r="O5235">
        <v>4.53</v>
      </c>
      <c r="P5235">
        <v>4.53</v>
      </c>
    </row>
    <row r="5236" spans="1:16" x14ac:dyDescent="0.2">
      <c r="A5236" t="s">
        <v>340</v>
      </c>
      <c r="B5236" t="s">
        <v>198</v>
      </c>
      <c r="C5236" t="s">
        <v>110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</row>
    <row r="5237" spans="1:16" x14ac:dyDescent="0.2">
      <c r="A5237" t="s">
        <v>340</v>
      </c>
      <c r="B5237" t="s">
        <v>199</v>
      </c>
      <c r="C5237" t="s">
        <v>110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</row>
    <row r="5238" spans="1:16" x14ac:dyDescent="0.2">
      <c r="A5238" t="s">
        <v>340</v>
      </c>
      <c r="B5238" t="s">
        <v>200</v>
      </c>
      <c r="C5238" t="s">
        <v>110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</row>
    <row r="5239" spans="1:16" x14ac:dyDescent="0.2">
      <c r="A5239" t="s">
        <v>340</v>
      </c>
      <c r="B5239" t="s">
        <v>201</v>
      </c>
      <c r="C5239" t="s">
        <v>110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</row>
    <row r="5240" spans="1:16" x14ac:dyDescent="0.2">
      <c r="A5240" t="s">
        <v>340</v>
      </c>
      <c r="B5240" t="s">
        <v>202</v>
      </c>
      <c r="C5240" t="s">
        <v>110</v>
      </c>
      <c r="E5240">
        <v>0.31</v>
      </c>
      <c r="F5240">
        <v>0.4</v>
      </c>
      <c r="G5240">
        <v>0.4</v>
      </c>
      <c r="H5240">
        <v>0.4</v>
      </c>
      <c r="I5240">
        <v>5.1100000000000003</v>
      </c>
      <c r="J5240">
        <v>5.6</v>
      </c>
      <c r="K5240">
        <v>5.6</v>
      </c>
      <c r="L5240">
        <v>5.6</v>
      </c>
      <c r="M5240">
        <v>5.6</v>
      </c>
      <c r="N5240">
        <v>5.6</v>
      </c>
      <c r="O5240">
        <v>5.6</v>
      </c>
      <c r="P5240">
        <v>5.6</v>
      </c>
    </row>
    <row r="5241" spans="1:16" x14ac:dyDescent="0.2">
      <c r="A5241" t="s">
        <v>340</v>
      </c>
      <c r="B5241" t="s">
        <v>203</v>
      </c>
      <c r="C5241" t="s">
        <v>110</v>
      </c>
      <c r="E5241">
        <v>0</v>
      </c>
      <c r="F5241">
        <v>0</v>
      </c>
      <c r="G5241">
        <v>1.57</v>
      </c>
      <c r="H5241">
        <v>3.07</v>
      </c>
      <c r="I5241">
        <v>4.32</v>
      </c>
      <c r="J5241">
        <v>4.32</v>
      </c>
      <c r="K5241">
        <v>4.32</v>
      </c>
      <c r="L5241">
        <v>5.47</v>
      </c>
      <c r="M5241">
        <v>5.47</v>
      </c>
      <c r="N5241">
        <v>5.47</v>
      </c>
      <c r="O5241">
        <v>5.47</v>
      </c>
      <c r="P5241">
        <v>6.52</v>
      </c>
    </row>
    <row r="5242" spans="1:16" x14ac:dyDescent="0.2">
      <c r="A5242" t="s">
        <v>340</v>
      </c>
      <c r="B5242" t="s">
        <v>204</v>
      </c>
      <c r="C5242" t="s">
        <v>110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4.88</v>
      </c>
      <c r="N5242">
        <v>4.88</v>
      </c>
      <c r="O5242">
        <v>4.88</v>
      </c>
      <c r="P5242">
        <v>4.88</v>
      </c>
    </row>
    <row r="5243" spans="1:16" x14ac:dyDescent="0.2">
      <c r="A5243" t="s">
        <v>340</v>
      </c>
      <c r="B5243" t="s">
        <v>205</v>
      </c>
      <c r="C5243" t="s">
        <v>110</v>
      </c>
      <c r="E5243">
        <v>3</v>
      </c>
      <c r="F5243">
        <v>6</v>
      </c>
      <c r="G5243">
        <v>8.4</v>
      </c>
      <c r="H5243">
        <v>10.69</v>
      </c>
      <c r="I5243">
        <v>12.59</v>
      </c>
      <c r="J5243">
        <v>19.989999999999998</v>
      </c>
      <c r="K5243">
        <v>20.5</v>
      </c>
      <c r="L5243">
        <v>20.5</v>
      </c>
      <c r="M5243">
        <v>20.5</v>
      </c>
      <c r="N5243">
        <v>47.44</v>
      </c>
      <c r="O5243">
        <v>58.15</v>
      </c>
      <c r="P5243">
        <v>70.87</v>
      </c>
    </row>
    <row r="5244" spans="1:16" x14ac:dyDescent="0.2">
      <c r="A5244" t="s">
        <v>340</v>
      </c>
      <c r="B5244" t="s">
        <v>206</v>
      </c>
      <c r="C5244" t="s">
        <v>110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</row>
    <row r="5245" spans="1:16" x14ac:dyDescent="0.2">
      <c r="A5245" t="s">
        <v>340</v>
      </c>
      <c r="B5245" t="s">
        <v>207</v>
      </c>
      <c r="C5245" t="s">
        <v>110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</row>
    <row r="5246" spans="1:16" x14ac:dyDescent="0.2">
      <c r="A5246" t="s">
        <v>340</v>
      </c>
      <c r="B5246" t="s">
        <v>208</v>
      </c>
      <c r="C5246" t="s">
        <v>110</v>
      </c>
      <c r="E5246">
        <v>4.3499999999999996</v>
      </c>
      <c r="F5246">
        <v>4.38</v>
      </c>
      <c r="G5246">
        <v>5.43</v>
      </c>
      <c r="H5246">
        <v>5.58</v>
      </c>
      <c r="I5246">
        <v>5.58</v>
      </c>
      <c r="J5246">
        <v>5.58</v>
      </c>
      <c r="K5246">
        <v>5.58</v>
      </c>
      <c r="L5246">
        <v>5.58</v>
      </c>
      <c r="M5246">
        <v>5.58</v>
      </c>
      <c r="N5246">
        <v>5.58</v>
      </c>
      <c r="O5246">
        <v>5.58</v>
      </c>
      <c r="P5246">
        <v>5.58</v>
      </c>
    </row>
    <row r="5247" spans="1:16" x14ac:dyDescent="0.2">
      <c r="A5247" t="s">
        <v>340</v>
      </c>
      <c r="B5247" t="s">
        <v>209</v>
      </c>
      <c r="C5247" t="s">
        <v>110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2.61</v>
      </c>
      <c r="K5247">
        <v>4.93</v>
      </c>
      <c r="L5247">
        <v>4.93</v>
      </c>
      <c r="M5247">
        <v>4.93</v>
      </c>
      <c r="N5247">
        <v>15.9</v>
      </c>
      <c r="O5247">
        <v>19.690000000000001</v>
      </c>
      <c r="P5247">
        <v>25.24</v>
      </c>
    </row>
    <row r="5248" spans="1:16" x14ac:dyDescent="0.2">
      <c r="A5248" t="s">
        <v>340</v>
      </c>
      <c r="B5248" t="s">
        <v>210</v>
      </c>
      <c r="C5248" t="s">
        <v>110</v>
      </c>
      <c r="E5248">
        <v>0</v>
      </c>
      <c r="F5248">
        <v>0</v>
      </c>
      <c r="G5248">
        <v>0</v>
      </c>
      <c r="H5248">
        <v>1.78</v>
      </c>
      <c r="I5248">
        <v>2.2799999999999998</v>
      </c>
      <c r="J5248">
        <v>2.78</v>
      </c>
      <c r="K5248">
        <v>2.78</v>
      </c>
      <c r="L5248">
        <v>2.78</v>
      </c>
      <c r="M5248">
        <v>2.78</v>
      </c>
      <c r="N5248">
        <v>2.78</v>
      </c>
      <c r="O5248">
        <v>2.78</v>
      </c>
      <c r="P5248">
        <v>2.78</v>
      </c>
    </row>
    <row r="5249" spans="1:16" x14ac:dyDescent="0.2">
      <c r="A5249" t="s">
        <v>340</v>
      </c>
      <c r="B5249" t="s">
        <v>211</v>
      </c>
      <c r="C5249" t="s">
        <v>110</v>
      </c>
      <c r="E5249">
        <v>0</v>
      </c>
      <c r="F5249">
        <v>0</v>
      </c>
      <c r="G5249">
        <v>0</v>
      </c>
      <c r="H5249">
        <v>0.5</v>
      </c>
      <c r="I5249">
        <v>0.5</v>
      </c>
      <c r="J5249">
        <v>0.5</v>
      </c>
      <c r="K5249">
        <v>0.5</v>
      </c>
      <c r="L5249">
        <v>0.5</v>
      </c>
      <c r="M5249">
        <v>0.5</v>
      </c>
      <c r="N5249">
        <v>0.9</v>
      </c>
      <c r="O5249">
        <v>0.9</v>
      </c>
      <c r="P5249">
        <v>0.9</v>
      </c>
    </row>
    <row r="5250" spans="1:16" x14ac:dyDescent="0.2">
      <c r="A5250" t="s">
        <v>340</v>
      </c>
      <c r="B5250" t="s">
        <v>212</v>
      </c>
      <c r="C5250" t="s">
        <v>110</v>
      </c>
      <c r="E5250">
        <v>0</v>
      </c>
      <c r="F5250">
        <v>0.28999999999999998</v>
      </c>
      <c r="G5250">
        <v>0.51</v>
      </c>
      <c r="H5250">
        <v>0.54</v>
      </c>
      <c r="I5250">
        <v>0.54</v>
      </c>
      <c r="J5250">
        <v>0.54</v>
      </c>
      <c r="K5250">
        <v>0.54</v>
      </c>
      <c r="L5250">
        <v>0.54</v>
      </c>
      <c r="M5250">
        <v>0.25</v>
      </c>
      <c r="N5250">
        <v>0</v>
      </c>
      <c r="O5250">
        <v>0</v>
      </c>
      <c r="P5250">
        <v>0</v>
      </c>
    </row>
    <row r="5251" spans="1:16" x14ac:dyDescent="0.2">
      <c r="A5251" t="s">
        <v>340</v>
      </c>
      <c r="B5251" t="s">
        <v>213</v>
      </c>
      <c r="C5251" t="s">
        <v>110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</row>
    <row r="5252" spans="1:16" x14ac:dyDescent="0.2">
      <c r="A5252" t="s">
        <v>340</v>
      </c>
      <c r="B5252" t="s">
        <v>218</v>
      </c>
      <c r="C5252" t="s">
        <v>110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</row>
    <row r="5253" spans="1:16" x14ac:dyDescent="0.2">
      <c r="A5253" t="s">
        <v>340</v>
      </c>
      <c r="B5253" t="s">
        <v>342</v>
      </c>
      <c r="C5253" t="s">
        <v>110</v>
      </c>
      <c r="E5253">
        <v>7.67</v>
      </c>
      <c r="F5253">
        <v>11.07</v>
      </c>
      <c r="G5253">
        <v>16.600000000000001</v>
      </c>
      <c r="H5253">
        <v>24.37</v>
      </c>
      <c r="I5253">
        <v>33.86</v>
      </c>
      <c r="J5253">
        <v>44.87</v>
      </c>
      <c r="K5253">
        <v>47.69</v>
      </c>
      <c r="L5253">
        <v>49.89</v>
      </c>
      <c r="M5253">
        <v>54.48</v>
      </c>
      <c r="N5253">
        <v>93.08</v>
      </c>
      <c r="O5253">
        <v>107.58</v>
      </c>
      <c r="P5253">
        <v>126.89</v>
      </c>
    </row>
    <row r="5254" spans="1:16" x14ac:dyDescent="0.2">
      <c r="A5254" t="s">
        <v>266</v>
      </c>
      <c r="B5254" t="s">
        <v>267</v>
      </c>
      <c r="C5254" t="s">
        <v>110</v>
      </c>
      <c r="E5254">
        <v>202.31</v>
      </c>
      <c r="F5254">
        <v>204.45</v>
      </c>
      <c r="G5254">
        <v>206.75</v>
      </c>
      <c r="H5254">
        <v>212.74</v>
      </c>
      <c r="I5254">
        <v>220.24</v>
      </c>
      <c r="J5254">
        <v>229.66</v>
      </c>
      <c r="K5254">
        <v>235.18</v>
      </c>
      <c r="L5254">
        <v>240.63</v>
      </c>
      <c r="M5254">
        <v>246.15</v>
      </c>
      <c r="N5254">
        <v>269.82</v>
      </c>
      <c r="O5254">
        <v>276.22000000000003</v>
      </c>
      <c r="P5254">
        <v>295.94</v>
      </c>
    </row>
    <row r="5255" spans="1:16" x14ac:dyDescent="0.2">
      <c r="A5255" t="s">
        <v>270</v>
      </c>
      <c r="B5255" t="s">
        <v>193</v>
      </c>
      <c r="C5255" t="s">
        <v>110</v>
      </c>
      <c r="E5255">
        <v>2.95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</row>
    <row r="5256" spans="1:16" x14ac:dyDescent="0.2">
      <c r="A5256" t="s">
        <v>270</v>
      </c>
      <c r="B5256" t="s">
        <v>194</v>
      </c>
      <c r="C5256" t="s">
        <v>110</v>
      </c>
      <c r="E5256">
        <v>52.04</v>
      </c>
      <c r="F5256">
        <v>61.51</v>
      </c>
      <c r="G5256">
        <v>52.86</v>
      </c>
      <c r="H5256">
        <v>39.49</v>
      </c>
      <c r="I5256">
        <v>24.54</v>
      </c>
      <c r="J5256">
        <v>17.96</v>
      </c>
      <c r="K5256">
        <v>15.35</v>
      </c>
      <c r="L5256">
        <v>14.74</v>
      </c>
      <c r="M5256">
        <v>10.87</v>
      </c>
      <c r="N5256">
        <v>2.58</v>
      </c>
      <c r="O5256">
        <v>2.4300000000000002</v>
      </c>
      <c r="P5256">
        <v>1.6</v>
      </c>
    </row>
    <row r="5257" spans="1:16" x14ac:dyDescent="0.2">
      <c r="A5257" t="s">
        <v>270</v>
      </c>
      <c r="B5257" t="s">
        <v>195</v>
      </c>
      <c r="C5257" t="s">
        <v>110</v>
      </c>
      <c r="E5257">
        <v>11.56</v>
      </c>
      <c r="F5257">
        <v>12.86</v>
      </c>
      <c r="G5257">
        <v>12.34</v>
      </c>
      <c r="H5257">
        <v>12.31</v>
      </c>
      <c r="I5257">
        <v>12.06</v>
      </c>
      <c r="J5257">
        <v>9.69</v>
      </c>
      <c r="K5257">
        <v>8.06</v>
      </c>
      <c r="L5257">
        <v>6.83</v>
      </c>
      <c r="M5257">
        <v>5.37</v>
      </c>
      <c r="N5257">
        <v>0.87</v>
      </c>
      <c r="O5257">
        <v>0</v>
      </c>
      <c r="P5257">
        <v>0</v>
      </c>
    </row>
    <row r="5258" spans="1:16" x14ac:dyDescent="0.2">
      <c r="A5258" t="s">
        <v>270</v>
      </c>
      <c r="B5258" t="s">
        <v>196</v>
      </c>
      <c r="C5258" t="s">
        <v>110</v>
      </c>
      <c r="E5258">
        <v>23.6</v>
      </c>
      <c r="F5258">
        <v>5.09</v>
      </c>
      <c r="G5258">
        <v>5.09</v>
      </c>
      <c r="H5258">
        <v>5.1100000000000003</v>
      </c>
      <c r="I5258">
        <v>5.09</v>
      </c>
      <c r="J5258">
        <v>5.1100000000000003</v>
      </c>
      <c r="K5258">
        <v>5.09</v>
      </c>
      <c r="L5258">
        <v>5.09</v>
      </c>
      <c r="M5258">
        <v>5.09</v>
      </c>
      <c r="N5258">
        <v>5.09</v>
      </c>
      <c r="O5258">
        <v>5.1100000000000003</v>
      </c>
      <c r="P5258">
        <v>5.09</v>
      </c>
    </row>
    <row r="5259" spans="1:16" x14ac:dyDescent="0.2">
      <c r="A5259" t="s">
        <v>270</v>
      </c>
      <c r="B5259" t="s">
        <v>197</v>
      </c>
      <c r="C5259" t="s">
        <v>110</v>
      </c>
      <c r="E5259">
        <v>11.29</v>
      </c>
      <c r="F5259">
        <v>11.22</v>
      </c>
      <c r="G5259">
        <v>13.47</v>
      </c>
      <c r="H5259">
        <v>25.39</v>
      </c>
      <c r="I5259">
        <v>33.42</v>
      </c>
      <c r="J5259">
        <v>32.81</v>
      </c>
      <c r="K5259">
        <v>33.03</v>
      </c>
      <c r="L5259">
        <v>40.61</v>
      </c>
      <c r="M5259">
        <v>39.979999999999997</v>
      </c>
      <c r="N5259">
        <v>40.4</v>
      </c>
      <c r="O5259">
        <v>39.950000000000003</v>
      </c>
      <c r="P5259">
        <v>39.79</v>
      </c>
    </row>
    <row r="5260" spans="1:16" x14ac:dyDescent="0.2">
      <c r="A5260" t="s">
        <v>270</v>
      </c>
      <c r="B5260" t="s">
        <v>198</v>
      </c>
      <c r="C5260" t="s">
        <v>110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</row>
    <row r="5261" spans="1:16" x14ac:dyDescent="0.2">
      <c r="A5261" t="s">
        <v>270</v>
      </c>
      <c r="B5261" t="s">
        <v>199</v>
      </c>
      <c r="C5261" t="s">
        <v>110</v>
      </c>
      <c r="E5261">
        <v>2.4900000000000002</v>
      </c>
      <c r="F5261">
        <v>2.72</v>
      </c>
      <c r="G5261">
        <v>2.48</v>
      </c>
      <c r="H5261">
        <v>2.4900000000000002</v>
      </c>
      <c r="I5261">
        <v>2.4700000000000002</v>
      </c>
      <c r="J5261">
        <v>2.48</v>
      </c>
      <c r="K5261">
        <v>3.18</v>
      </c>
      <c r="L5261">
        <v>2.4700000000000002</v>
      </c>
      <c r="M5261">
        <v>2.4700000000000002</v>
      </c>
      <c r="N5261">
        <v>2.23</v>
      </c>
      <c r="O5261">
        <v>2.2400000000000002</v>
      </c>
      <c r="P5261">
        <v>2.23</v>
      </c>
    </row>
    <row r="5262" spans="1:16" x14ac:dyDescent="0.2">
      <c r="A5262" t="s">
        <v>270</v>
      </c>
      <c r="B5262" t="s">
        <v>200</v>
      </c>
      <c r="C5262" t="s">
        <v>110</v>
      </c>
      <c r="E5262">
        <v>0.9</v>
      </c>
      <c r="F5262">
        <v>1.66</v>
      </c>
      <c r="G5262">
        <v>0.89</v>
      </c>
      <c r="H5262">
        <v>0.9</v>
      </c>
      <c r="I5262">
        <v>1.33</v>
      </c>
      <c r="J5262">
        <v>1.38</v>
      </c>
      <c r="K5262">
        <v>1.52</v>
      </c>
      <c r="L5262">
        <v>0.89</v>
      </c>
      <c r="M5262">
        <v>0.86</v>
      </c>
      <c r="N5262">
        <v>0.86</v>
      </c>
      <c r="O5262">
        <v>0.86</v>
      </c>
      <c r="P5262">
        <v>0.88</v>
      </c>
    </row>
    <row r="5263" spans="1:16" x14ac:dyDescent="0.2">
      <c r="A5263" t="s">
        <v>270</v>
      </c>
      <c r="B5263" t="s">
        <v>201</v>
      </c>
      <c r="C5263" t="s">
        <v>110</v>
      </c>
      <c r="E5263">
        <v>27.19</v>
      </c>
      <c r="F5263">
        <v>27.11</v>
      </c>
      <c r="G5263">
        <v>27.11</v>
      </c>
      <c r="H5263">
        <v>27.19</v>
      </c>
      <c r="I5263">
        <v>27.11</v>
      </c>
      <c r="J5263">
        <v>27.19</v>
      </c>
      <c r="K5263">
        <v>27.11</v>
      </c>
      <c r="L5263">
        <v>27.11</v>
      </c>
      <c r="M5263">
        <v>27.11</v>
      </c>
      <c r="N5263">
        <v>27.11</v>
      </c>
      <c r="O5263">
        <v>27.19</v>
      </c>
      <c r="P5263">
        <v>27.11</v>
      </c>
    </row>
    <row r="5264" spans="1:16" x14ac:dyDescent="0.2">
      <c r="A5264" t="s">
        <v>270</v>
      </c>
      <c r="B5264" t="s">
        <v>202</v>
      </c>
      <c r="C5264" t="s">
        <v>110</v>
      </c>
      <c r="E5264">
        <v>22.27</v>
      </c>
      <c r="F5264">
        <v>22.61</v>
      </c>
      <c r="G5264">
        <v>22.53</v>
      </c>
      <c r="H5264">
        <v>22.58</v>
      </c>
      <c r="I5264">
        <v>32.24</v>
      </c>
      <c r="J5264">
        <v>33.4</v>
      </c>
      <c r="K5264">
        <v>33.47</v>
      </c>
      <c r="L5264">
        <v>33.31</v>
      </c>
      <c r="M5264">
        <v>32.69</v>
      </c>
      <c r="N5264">
        <v>31.17</v>
      </c>
      <c r="O5264">
        <v>31.5</v>
      </c>
      <c r="P5264">
        <v>31.35</v>
      </c>
    </row>
    <row r="5265" spans="1:16" x14ac:dyDescent="0.2">
      <c r="A5265" t="s">
        <v>270</v>
      </c>
      <c r="B5265" t="s">
        <v>203</v>
      </c>
      <c r="C5265" t="s">
        <v>110</v>
      </c>
      <c r="E5265">
        <v>0</v>
      </c>
      <c r="F5265">
        <v>0</v>
      </c>
      <c r="G5265">
        <v>6.01</v>
      </c>
      <c r="H5265">
        <v>12.29</v>
      </c>
      <c r="I5265">
        <v>17.14</v>
      </c>
      <c r="J5265">
        <v>16.88</v>
      </c>
      <c r="K5265">
        <v>17.04</v>
      </c>
      <c r="L5265">
        <v>21.44</v>
      </c>
      <c r="M5265">
        <v>20.98</v>
      </c>
      <c r="N5265">
        <v>18.8</v>
      </c>
      <c r="O5265">
        <v>18.329999999999998</v>
      </c>
      <c r="P5265">
        <v>22.54</v>
      </c>
    </row>
    <row r="5266" spans="1:16" x14ac:dyDescent="0.2">
      <c r="A5266" t="s">
        <v>270</v>
      </c>
      <c r="B5266" t="s">
        <v>204</v>
      </c>
      <c r="C5266" t="s">
        <v>110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17.760000000000002</v>
      </c>
      <c r="N5266">
        <v>16.47</v>
      </c>
      <c r="O5266">
        <v>16.09</v>
      </c>
      <c r="P5266">
        <v>16.149999999999999</v>
      </c>
    </row>
    <row r="5267" spans="1:16" x14ac:dyDescent="0.2">
      <c r="A5267" t="s">
        <v>270</v>
      </c>
      <c r="B5267" t="s">
        <v>205</v>
      </c>
      <c r="C5267" t="s">
        <v>110</v>
      </c>
      <c r="E5267">
        <v>60.03</v>
      </c>
      <c r="F5267">
        <v>68.48</v>
      </c>
      <c r="G5267">
        <v>73.67</v>
      </c>
      <c r="H5267">
        <v>80.400000000000006</v>
      </c>
      <c r="I5267">
        <v>83.48</v>
      </c>
      <c r="J5267">
        <v>101.79</v>
      </c>
      <c r="K5267">
        <v>105.05</v>
      </c>
      <c r="L5267">
        <v>104.35</v>
      </c>
      <c r="M5267">
        <v>98.85</v>
      </c>
      <c r="N5267">
        <v>142.91999999999999</v>
      </c>
      <c r="O5267">
        <v>155.97</v>
      </c>
      <c r="P5267">
        <v>189.01</v>
      </c>
    </row>
    <row r="5268" spans="1:16" x14ac:dyDescent="0.2">
      <c r="A5268" t="s">
        <v>270</v>
      </c>
      <c r="B5268" t="s">
        <v>206</v>
      </c>
      <c r="C5268" t="s">
        <v>110</v>
      </c>
      <c r="E5268">
        <v>29.54</v>
      </c>
      <c r="F5268">
        <v>31.54</v>
      </c>
      <c r="G5268">
        <v>33.71</v>
      </c>
      <c r="H5268">
        <v>38.340000000000003</v>
      </c>
      <c r="I5268">
        <v>42.89</v>
      </c>
      <c r="J5268">
        <v>47.7</v>
      </c>
      <c r="K5268">
        <v>49.88</v>
      </c>
      <c r="L5268">
        <v>52.14</v>
      </c>
      <c r="M5268">
        <v>54.36</v>
      </c>
      <c r="N5268">
        <v>63.11</v>
      </c>
      <c r="O5268">
        <v>65.56</v>
      </c>
      <c r="P5268">
        <v>76.78</v>
      </c>
    </row>
    <row r="5269" spans="1:16" x14ac:dyDescent="0.2">
      <c r="A5269" t="s">
        <v>270</v>
      </c>
      <c r="B5269" t="s">
        <v>343</v>
      </c>
      <c r="C5269" t="s">
        <v>110</v>
      </c>
      <c r="E5269">
        <v>-2.67</v>
      </c>
      <c r="F5269">
        <v>-2.9</v>
      </c>
      <c r="G5269">
        <v>-3.21</v>
      </c>
      <c r="H5269">
        <v>-3.35</v>
      </c>
      <c r="I5269">
        <v>-3.36</v>
      </c>
      <c r="J5269">
        <v>-4.55</v>
      </c>
      <c r="K5269">
        <v>-5.56</v>
      </c>
      <c r="L5269">
        <v>-5.62</v>
      </c>
      <c r="M5269">
        <v>-5.47</v>
      </c>
      <c r="N5269">
        <v>-9.57</v>
      </c>
      <c r="O5269">
        <v>-10.89</v>
      </c>
      <c r="P5269">
        <v>-13.67</v>
      </c>
    </row>
    <row r="5270" spans="1:16" x14ac:dyDescent="0.2">
      <c r="A5270" t="s">
        <v>270</v>
      </c>
      <c r="B5270" t="s">
        <v>210</v>
      </c>
      <c r="C5270" t="s">
        <v>110</v>
      </c>
      <c r="E5270">
        <v>-0.48</v>
      </c>
      <c r="F5270">
        <v>-0.56999999999999995</v>
      </c>
      <c r="G5270">
        <v>-0.9</v>
      </c>
      <c r="H5270">
        <v>-2.14</v>
      </c>
      <c r="I5270">
        <v>-2.72</v>
      </c>
      <c r="J5270">
        <v>-3.39</v>
      </c>
      <c r="K5270">
        <v>-3.04</v>
      </c>
      <c r="L5270">
        <v>-3.16</v>
      </c>
      <c r="M5270">
        <v>-3.11</v>
      </c>
      <c r="N5270">
        <v>-2.78</v>
      </c>
      <c r="O5270">
        <v>-2.71</v>
      </c>
      <c r="P5270">
        <v>-2.69</v>
      </c>
    </row>
    <row r="5271" spans="1:16" x14ac:dyDescent="0.2">
      <c r="A5271" t="s">
        <v>270</v>
      </c>
      <c r="B5271" t="s">
        <v>211</v>
      </c>
      <c r="C5271" t="s">
        <v>110</v>
      </c>
      <c r="E5271">
        <v>0</v>
      </c>
      <c r="F5271">
        <v>0</v>
      </c>
      <c r="G5271">
        <v>0</v>
      </c>
      <c r="H5271">
        <v>-0.4</v>
      </c>
      <c r="I5271">
        <v>-0.5</v>
      </c>
      <c r="J5271">
        <v>-0.55000000000000004</v>
      </c>
      <c r="K5271">
        <v>-0.49</v>
      </c>
      <c r="L5271">
        <v>-0.49</v>
      </c>
      <c r="M5271">
        <v>-0.49</v>
      </c>
      <c r="N5271">
        <v>-0.78</v>
      </c>
      <c r="O5271">
        <v>-0.84</v>
      </c>
      <c r="P5271">
        <v>-0.8</v>
      </c>
    </row>
    <row r="5272" spans="1:16" x14ac:dyDescent="0.2">
      <c r="A5272" t="s">
        <v>270</v>
      </c>
      <c r="B5272" t="s">
        <v>212</v>
      </c>
      <c r="C5272" t="s">
        <v>110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</row>
    <row r="5273" spans="1:16" x14ac:dyDescent="0.2">
      <c r="A5273" t="s">
        <v>270</v>
      </c>
      <c r="B5273" t="s">
        <v>213</v>
      </c>
      <c r="C5273" t="s">
        <v>110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</row>
    <row r="5274" spans="1:16" x14ac:dyDescent="0.2">
      <c r="A5274" t="s">
        <v>270</v>
      </c>
      <c r="B5274" t="s">
        <v>344</v>
      </c>
      <c r="C5274" t="s">
        <v>110</v>
      </c>
      <c r="E5274">
        <v>12.18</v>
      </c>
      <c r="F5274">
        <v>14.05</v>
      </c>
      <c r="G5274">
        <v>16.79</v>
      </c>
      <c r="H5274">
        <v>14.27</v>
      </c>
      <c r="I5274">
        <v>12.25</v>
      </c>
      <c r="J5274">
        <v>16.93</v>
      </c>
      <c r="K5274">
        <v>19.100000000000001</v>
      </c>
      <c r="L5274">
        <v>19</v>
      </c>
      <c r="M5274">
        <v>22.15</v>
      </c>
      <c r="N5274">
        <v>29.87</v>
      </c>
      <c r="O5274">
        <v>29.8</v>
      </c>
      <c r="P5274">
        <v>15.19</v>
      </c>
    </row>
    <row r="5275" spans="1:16" x14ac:dyDescent="0.2">
      <c r="A5275" t="s">
        <v>270</v>
      </c>
      <c r="B5275" t="s">
        <v>345</v>
      </c>
      <c r="C5275" t="s">
        <v>110</v>
      </c>
      <c r="E5275">
        <v>-2.95</v>
      </c>
      <c r="F5275">
        <v>-1.77</v>
      </c>
      <c r="G5275">
        <v>-4.59</v>
      </c>
      <c r="H5275">
        <v>-4.8600000000000003</v>
      </c>
      <c r="I5275">
        <v>-5.43</v>
      </c>
      <c r="J5275">
        <v>-7.12</v>
      </c>
      <c r="K5275">
        <v>-3.63</v>
      </c>
      <c r="L5275">
        <v>-5.41</v>
      </c>
      <c r="M5275">
        <v>-7.96</v>
      </c>
      <c r="N5275">
        <v>-14.77</v>
      </c>
      <c r="O5275">
        <v>-16.940000000000001</v>
      </c>
      <c r="P5275">
        <v>-15.24</v>
      </c>
    </row>
    <row r="5276" spans="1:16" x14ac:dyDescent="0.2">
      <c r="A5276" t="s">
        <v>270</v>
      </c>
      <c r="B5276" t="s">
        <v>272</v>
      </c>
      <c r="C5276" t="s">
        <v>110</v>
      </c>
      <c r="E5276">
        <v>0.25</v>
      </c>
      <c r="F5276">
        <v>0.34</v>
      </c>
      <c r="G5276">
        <v>2.5499999999999998</v>
      </c>
      <c r="H5276">
        <v>2.94</v>
      </c>
      <c r="I5276">
        <v>7.26</v>
      </c>
      <c r="J5276">
        <v>12.31</v>
      </c>
      <c r="K5276">
        <v>9.91</v>
      </c>
      <c r="L5276">
        <v>11.09</v>
      </c>
      <c r="M5276">
        <v>19.64</v>
      </c>
      <c r="N5276">
        <v>60.09</v>
      </c>
      <c r="O5276">
        <v>79.569999999999993</v>
      </c>
      <c r="P5276">
        <v>82.47</v>
      </c>
    </row>
    <row r="5277" spans="1:16" x14ac:dyDescent="0.2">
      <c r="A5277" t="s">
        <v>270</v>
      </c>
      <c r="B5277" t="s">
        <v>346</v>
      </c>
      <c r="C5277" t="s">
        <v>110</v>
      </c>
      <c r="E5277">
        <v>9.23</v>
      </c>
      <c r="F5277">
        <v>12.29</v>
      </c>
      <c r="G5277">
        <v>12.2</v>
      </c>
      <c r="H5277">
        <v>9.42</v>
      </c>
      <c r="I5277">
        <v>6.82</v>
      </c>
      <c r="J5277">
        <v>9.81</v>
      </c>
      <c r="K5277">
        <v>15.47</v>
      </c>
      <c r="L5277">
        <v>13.59</v>
      </c>
      <c r="M5277">
        <v>14.19</v>
      </c>
      <c r="N5277">
        <v>15.1</v>
      </c>
      <c r="O5277">
        <v>12.87</v>
      </c>
      <c r="P5277">
        <v>-0.05</v>
      </c>
    </row>
    <row r="5278" spans="1:16" x14ac:dyDescent="0.2">
      <c r="A5278" t="s">
        <v>270</v>
      </c>
      <c r="B5278" t="s">
        <v>347</v>
      </c>
      <c r="C5278" t="s">
        <v>110</v>
      </c>
      <c r="E5278">
        <v>252.88</v>
      </c>
      <c r="F5278">
        <v>255.39</v>
      </c>
      <c r="G5278">
        <v>262.85000000000002</v>
      </c>
      <c r="H5278">
        <v>274.86</v>
      </c>
      <c r="I5278">
        <v>287.44</v>
      </c>
      <c r="J5278">
        <v>304.82</v>
      </c>
      <c r="K5278">
        <v>308.79000000000002</v>
      </c>
      <c r="L5278">
        <v>318.73</v>
      </c>
      <c r="M5278">
        <v>329.46</v>
      </c>
      <c r="N5278">
        <v>368.37</v>
      </c>
      <c r="O5278">
        <v>380.6</v>
      </c>
      <c r="P5278">
        <v>410.57</v>
      </c>
    </row>
    <row r="5279" spans="1:16" x14ac:dyDescent="0.2">
      <c r="A5279" t="s">
        <v>272</v>
      </c>
      <c r="B5279" t="s">
        <v>202</v>
      </c>
      <c r="C5279" t="s">
        <v>110</v>
      </c>
      <c r="E5279">
        <v>0.04</v>
      </c>
      <c r="F5279">
        <v>0.06</v>
      </c>
      <c r="G5279">
        <v>0.13</v>
      </c>
      <c r="H5279">
        <v>0.15</v>
      </c>
      <c r="I5279">
        <v>1.72</v>
      </c>
      <c r="J5279">
        <v>1.97</v>
      </c>
      <c r="K5279">
        <v>1.8</v>
      </c>
      <c r="L5279">
        <v>1.96</v>
      </c>
      <c r="M5279">
        <v>2.58</v>
      </c>
      <c r="N5279">
        <v>4.09</v>
      </c>
      <c r="O5279">
        <v>3.86</v>
      </c>
      <c r="P5279">
        <v>3.92</v>
      </c>
    </row>
    <row r="5280" spans="1:16" x14ac:dyDescent="0.2">
      <c r="A5280" t="s">
        <v>272</v>
      </c>
      <c r="B5280" t="s">
        <v>203</v>
      </c>
      <c r="C5280" t="s">
        <v>110</v>
      </c>
      <c r="E5280">
        <v>0</v>
      </c>
      <c r="F5280">
        <v>0</v>
      </c>
      <c r="G5280">
        <v>0.37</v>
      </c>
      <c r="H5280">
        <v>0.62</v>
      </c>
      <c r="I5280">
        <v>1.1499999999999999</v>
      </c>
      <c r="J5280">
        <v>1.46</v>
      </c>
      <c r="K5280">
        <v>1.25</v>
      </c>
      <c r="L5280">
        <v>1.58</v>
      </c>
      <c r="M5280">
        <v>2.04</v>
      </c>
      <c r="N5280">
        <v>4.22</v>
      </c>
      <c r="O5280">
        <v>4.75</v>
      </c>
      <c r="P5280">
        <v>4.99</v>
      </c>
    </row>
    <row r="5281" spans="1:16" x14ac:dyDescent="0.2">
      <c r="A5281" t="s">
        <v>272</v>
      </c>
      <c r="B5281" t="s">
        <v>204</v>
      </c>
      <c r="C5281" t="s">
        <v>110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1.96</v>
      </c>
      <c r="N5281">
        <v>3.26</v>
      </c>
      <c r="O5281">
        <v>3.68</v>
      </c>
      <c r="P5281">
        <v>3.57</v>
      </c>
    </row>
    <row r="5282" spans="1:16" x14ac:dyDescent="0.2">
      <c r="A5282" t="s">
        <v>272</v>
      </c>
      <c r="B5282" t="s">
        <v>205</v>
      </c>
      <c r="C5282" t="s">
        <v>110</v>
      </c>
      <c r="E5282">
        <v>0.21</v>
      </c>
      <c r="F5282">
        <v>0.28000000000000003</v>
      </c>
      <c r="G5282">
        <v>2.0499999999999998</v>
      </c>
      <c r="H5282">
        <v>2.17</v>
      </c>
      <c r="I5282">
        <v>4.4000000000000004</v>
      </c>
      <c r="J5282">
        <v>8.89</v>
      </c>
      <c r="K5282">
        <v>6.86</v>
      </c>
      <c r="L5282">
        <v>7.55</v>
      </c>
      <c r="M5282">
        <v>13.06</v>
      </c>
      <c r="N5282">
        <v>48.52</v>
      </c>
      <c r="O5282">
        <v>67.28</v>
      </c>
      <c r="P5282">
        <v>69.989999999999995</v>
      </c>
    </row>
    <row r="5283" spans="1:16" x14ac:dyDescent="0.2">
      <c r="A5283" t="s">
        <v>259</v>
      </c>
      <c r="B5283" t="s">
        <v>348</v>
      </c>
      <c r="C5283" t="s">
        <v>110</v>
      </c>
      <c r="E5283">
        <v>0.91</v>
      </c>
      <c r="F5283">
        <v>0.86</v>
      </c>
      <c r="G5283">
        <v>1.21</v>
      </c>
      <c r="H5283">
        <v>1.49</v>
      </c>
      <c r="I5283">
        <v>1.35</v>
      </c>
      <c r="J5283">
        <v>0.94</v>
      </c>
      <c r="K5283">
        <v>0.57999999999999996</v>
      </c>
      <c r="L5283">
        <v>0.56000000000000005</v>
      </c>
      <c r="M5283">
        <v>1.26</v>
      </c>
      <c r="N5283">
        <v>1.1499999999999999</v>
      </c>
      <c r="O5283">
        <v>1.17</v>
      </c>
      <c r="P5283">
        <v>4.9800000000000004</v>
      </c>
    </row>
    <row r="5284" spans="1:16" x14ac:dyDescent="0.2">
      <c r="A5284" t="s">
        <v>259</v>
      </c>
      <c r="B5284" t="s">
        <v>261</v>
      </c>
      <c r="C5284" t="s">
        <v>110</v>
      </c>
      <c r="D5284">
        <v>950749</v>
      </c>
      <c r="E5284">
        <v>48956</v>
      </c>
      <c r="F5284">
        <v>51279</v>
      </c>
      <c r="G5284">
        <v>49572</v>
      </c>
      <c r="H5284">
        <v>51084</v>
      </c>
      <c r="I5284">
        <v>52989</v>
      </c>
      <c r="J5284">
        <v>54306</v>
      </c>
      <c r="K5284">
        <v>56107</v>
      </c>
      <c r="L5284">
        <v>55829</v>
      </c>
      <c r="M5284">
        <v>55631</v>
      </c>
      <c r="N5284">
        <v>59509</v>
      </c>
      <c r="O5284">
        <v>61145</v>
      </c>
      <c r="P5284">
        <v>66066</v>
      </c>
    </row>
    <row r="5285" spans="1:16" x14ac:dyDescent="0.2">
      <c r="A5285" t="s">
        <v>259</v>
      </c>
      <c r="B5285" t="s">
        <v>178</v>
      </c>
      <c r="C5285" t="s">
        <v>110</v>
      </c>
      <c r="D5285">
        <v>882592</v>
      </c>
      <c r="E5285">
        <v>46410</v>
      </c>
      <c r="F5285">
        <v>48537</v>
      </c>
      <c r="G5285">
        <v>46738</v>
      </c>
      <c r="H5285">
        <v>47821</v>
      </c>
      <c r="I5285">
        <v>49321</v>
      </c>
      <c r="J5285">
        <v>50270</v>
      </c>
      <c r="K5285">
        <v>51908</v>
      </c>
      <c r="L5285">
        <v>51483</v>
      </c>
      <c r="M5285">
        <v>51152</v>
      </c>
      <c r="N5285">
        <v>55092</v>
      </c>
      <c r="O5285">
        <v>56602</v>
      </c>
      <c r="P5285">
        <v>60944</v>
      </c>
    </row>
    <row r="5286" spans="1:16" x14ac:dyDescent="0.2">
      <c r="A5286" t="s">
        <v>259</v>
      </c>
      <c r="B5286" t="s">
        <v>349</v>
      </c>
      <c r="C5286" t="s">
        <v>110</v>
      </c>
      <c r="E5286">
        <v>0</v>
      </c>
      <c r="F5286">
        <v>0</v>
      </c>
      <c r="G5286">
        <v>0</v>
      </c>
      <c r="H5286">
        <v>21</v>
      </c>
      <c r="I5286">
        <v>23</v>
      </c>
      <c r="J5286">
        <v>30</v>
      </c>
      <c r="K5286">
        <v>30</v>
      </c>
      <c r="L5286">
        <v>30</v>
      </c>
      <c r="M5286">
        <v>30</v>
      </c>
      <c r="N5286">
        <v>82</v>
      </c>
      <c r="O5286">
        <v>149</v>
      </c>
      <c r="P5286">
        <v>218</v>
      </c>
    </row>
    <row r="5287" spans="1:16" x14ac:dyDescent="0.2">
      <c r="A5287" t="s">
        <v>350</v>
      </c>
      <c r="B5287" t="s">
        <v>193</v>
      </c>
      <c r="C5287" t="s">
        <v>110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</row>
    <row r="5288" spans="1:16" x14ac:dyDescent="0.2">
      <c r="A5288" t="s">
        <v>350</v>
      </c>
      <c r="B5288" t="s">
        <v>351</v>
      </c>
      <c r="C5288" t="s">
        <v>110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</row>
    <row r="5289" spans="1:16" x14ac:dyDescent="0.2">
      <c r="A5289" t="s">
        <v>350</v>
      </c>
      <c r="B5289" t="s">
        <v>352</v>
      </c>
      <c r="C5289" t="s">
        <v>110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</row>
    <row r="5290" spans="1:16" x14ac:dyDescent="0.2">
      <c r="A5290" t="s">
        <v>350</v>
      </c>
      <c r="B5290" t="s">
        <v>195</v>
      </c>
      <c r="C5290" t="s">
        <v>110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</row>
    <row r="5291" spans="1:16" x14ac:dyDescent="0.2">
      <c r="A5291" t="s">
        <v>350</v>
      </c>
      <c r="B5291" t="s">
        <v>196</v>
      </c>
      <c r="C5291" t="s">
        <v>110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</row>
    <row r="5292" spans="1:16" x14ac:dyDescent="0.2">
      <c r="A5292" t="s">
        <v>350</v>
      </c>
      <c r="B5292" t="s">
        <v>197</v>
      </c>
      <c r="C5292" t="s">
        <v>110</v>
      </c>
      <c r="E5292">
        <v>0</v>
      </c>
      <c r="F5292">
        <v>0</v>
      </c>
      <c r="G5292">
        <v>150</v>
      </c>
      <c r="H5292">
        <v>953</v>
      </c>
      <c r="I5292">
        <v>1551</v>
      </c>
      <c r="J5292">
        <v>1551</v>
      </c>
      <c r="K5292">
        <v>1551</v>
      </c>
      <c r="L5292">
        <v>2067</v>
      </c>
      <c r="M5292">
        <v>2067</v>
      </c>
      <c r="N5292">
        <v>2325</v>
      </c>
      <c r="O5292">
        <v>2325</v>
      </c>
      <c r="P5292">
        <v>2325</v>
      </c>
    </row>
    <row r="5293" spans="1:16" x14ac:dyDescent="0.2">
      <c r="A5293" t="s">
        <v>350</v>
      </c>
      <c r="B5293" t="s">
        <v>198</v>
      </c>
      <c r="C5293" t="s">
        <v>110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</row>
    <row r="5294" spans="1:16" x14ac:dyDescent="0.2">
      <c r="A5294" t="s">
        <v>350</v>
      </c>
      <c r="B5294" t="s">
        <v>199</v>
      </c>
      <c r="C5294" t="s">
        <v>110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 x14ac:dyDescent="0.2">
      <c r="A5295" t="s">
        <v>350</v>
      </c>
      <c r="B5295" t="s">
        <v>200</v>
      </c>
      <c r="C5295" t="s">
        <v>110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</row>
    <row r="5296" spans="1:16" x14ac:dyDescent="0.2">
      <c r="A5296" t="s">
        <v>350</v>
      </c>
      <c r="B5296" t="s">
        <v>201</v>
      </c>
      <c r="C5296" t="s">
        <v>110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</row>
    <row r="5297" spans="1:17" x14ac:dyDescent="0.2">
      <c r="A5297" t="s">
        <v>350</v>
      </c>
      <c r="B5297" t="s">
        <v>202</v>
      </c>
      <c r="C5297" t="s">
        <v>110</v>
      </c>
      <c r="E5297">
        <v>42</v>
      </c>
      <c r="F5297">
        <v>54</v>
      </c>
      <c r="G5297">
        <v>54</v>
      </c>
      <c r="H5297">
        <v>54</v>
      </c>
      <c r="I5297">
        <v>584</v>
      </c>
      <c r="J5297">
        <v>634</v>
      </c>
      <c r="K5297">
        <v>634</v>
      </c>
      <c r="L5297">
        <v>634</v>
      </c>
      <c r="M5297">
        <v>634</v>
      </c>
      <c r="N5297">
        <v>634</v>
      </c>
      <c r="O5297">
        <v>634</v>
      </c>
      <c r="P5297">
        <v>634</v>
      </c>
    </row>
    <row r="5298" spans="1:17" x14ac:dyDescent="0.2">
      <c r="A5298" t="s">
        <v>350</v>
      </c>
      <c r="B5298" t="s">
        <v>203</v>
      </c>
      <c r="C5298" t="s">
        <v>110</v>
      </c>
      <c r="E5298">
        <v>0</v>
      </c>
      <c r="F5298">
        <v>0</v>
      </c>
      <c r="G5298">
        <v>318</v>
      </c>
      <c r="H5298">
        <v>632</v>
      </c>
      <c r="I5298">
        <v>874</v>
      </c>
      <c r="J5298">
        <v>874</v>
      </c>
      <c r="K5298">
        <v>874</v>
      </c>
      <c r="L5298">
        <v>1076</v>
      </c>
      <c r="M5298">
        <v>1076</v>
      </c>
      <c r="N5298">
        <v>1076</v>
      </c>
      <c r="O5298">
        <v>1076</v>
      </c>
      <c r="P5298">
        <v>1289</v>
      </c>
    </row>
    <row r="5299" spans="1:17" x14ac:dyDescent="0.2">
      <c r="A5299" t="s">
        <v>350</v>
      </c>
      <c r="B5299" t="s">
        <v>204</v>
      </c>
      <c r="C5299" t="s">
        <v>110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7" x14ac:dyDescent="0.2">
      <c r="A5300" t="s">
        <v>350</v>
      </c>
      <c r="B5300" t="s">
        <v>205</v>
      </c>
      <c r="C5300" t="s">
        <v>110</v>
      </c>
      <c r="E5300">
        <v>246</v>
      </c>
      <c r="F5300">
        <v>500</v>
      </c>
      <c r="G5300">
        <v>705</v>
      </c>
      <c r="H5300">
        <v>891</v>
      </c>
      <c r="I5300">
        <v>1062</v>
      </c>
      <c r="J5300">
        <v>1623</v>
      </c>
      <c r="K5300">
        <v>1661</v>
      </c>
      <c r="L5300">
        <v>1661</v>
      </c>
      <c r="M5300">
        <v>1661</v>
      </c>
      <c r="N5300">
        <v>3014</v>
      </c>
      <c r="O5300">
        <v>3536</v>
      </c>
      <c r="P5300">
        <v>4130</v>
      </c>
    </row>
    <row r="5301" spans="1:17" x14ac:dyDescent="0.2">
      <c r="A5301" t="s">
        <v>350</v>
      </c>
      <c r="B5301" t="s">
        <v>206</v>
      </c>
      <c r="C5301" t="s">
        <v>110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</row>
    <row r="5302" spans="1:17" x14ac:dyDescent="0.2">
      <c r="A5302" t="s">
        <v>350</v>
      </c>
      <c r="B5302" t="s">
        <v>207</v>
      </c>
      <c r="C5302" t="s">
        <v>110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</row>
    <row r="5303" spans="1:17" x14ac:dyDescent="0.2">
      <c r="A5303" t="s">
        <v>350</v>
      </c>
      <c r="B5303" t="s">
        <v>208</v>
      </c>
      <c r="C5303" t="s">
        <v>110</v>
      </c>
      <c r="E5303">
        <v>727</v>
      </c>
      <c r="F5303">
        <v>732</v>
      </c>
      <c r="G5303">
        <v>914</v>
      </c>
      <c r="H5303">
        <v>938</v>
      </c>
      <c r="I5303">
        <v>938</v>
      </c>
      <c r="J5303">
        <v>938</v>
      </c>
      <c r="K5303">
        <v>938</v>
      </c>
      <c r="L5303">
        <v>938</v>
      </c>
      <c r="M5303">
        <v>938</v>
      </c>
      <c r="N5303">
        <v>938</v>
      </c>
      <c r="O5303">
        <v>938</v>
      </c>
      <c r="P5303">
        <v>938</v>
      </c>
    </row>
    <row r="5304" spans="1:17" x14ac:dyDescent="0.2">
      <c r="A5304" t="s">
        <v>350</v>
      </c>
      <c r="B5304" t="s">
        <v>209</v>
      </c>
      <c r="C5304" t="s">
        <v>110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592</v>
      </c>
      <c r="K5304">
        <v>1099</v>
      </c>
      <c r="L5304">
        <v>1099</v>
      </c>
      <c r="M5304">
        <v>1099</v>
      </c>
      <c r="N5304">
        <v>3179</v>
      </c>
      <c r="O5304">
        <v>3884</v>
      </c>
      <c r="P5304">
        <v>4834</v>
      </c>
    </row>
    <row r="5305" spans="1:17" x14ac:dyDescent="0.2">
      <c r="A5305" t="s">
        <v>350</v>
      </c>
      <c r="B5305" t="s">
        <v>210</v>
      </c>
      <c r="C5305" t="s">
        <v>110</v>
      </c>
      <c r="E5305">
        <v>0</v>
      </c>
      <c r="F5305">
        <v>0</v>
      </c>
      <c r="G5305">
        <v>0</v>
      </c>
      <c r="H5305">
        <v>403</v>
      </c>
      <c r="I5305">
        <v>516</v>
      </c>
      <c r="J5305">
        <v>629</v>
      </c>
      <c r="K5305">
        <v>629</v>
      </c>
      <c r="L5305">
        <v>629</v>
      </c>
      <c r="M5305">
        <v>629</v>
      </c>
      <c r="N5305">
        <v>629</v>
      </c>
      <c r="O5305">
        <v>629</v>
      </c>
      <c r="P5305">
        <v>629</v>
      </c>
    </row>
    <row r="5306" spans="1:17" x14ac:dyDescent="0.2">
      <c r="A5306" t="s">
        <v>350</v>
      </c>
      <c r="B5306" t="s">
        <v>211</v>
      </c>
      <c r="C5306" t="s">
        <v>110</v>
      </c>
      <c r="E5306">
        <v>0</v>
      </c>
      <c r="F5306">
        <v>0</v>
      </c>
      <c r="G5306">
        <v>0</v>
      </c>
      <c r="H5306">
        <v>92</v>
      </c>
      <c r="I5306">
        <v>92</v>
      </c>
      <c r="J5306">
        <v>92</v>
      </c>
      <c r="K5306">
        <v>92</v>
      </c>
      <c r="L5306">
        <v>92</v>
      </c>
      <c r="M5306">
        <v>92</v>
      </c>
      <c r="N5306">
        <v>165</v>
      </c>
      <c r="O5306">
        <v>165</v>
      </c>
      <c r="P5306">
        <v>165</v>
      </c>
    </row>
    <row r="5307" spans="1:17" x14ac:dyDescent="0.2">
      <c r="A5307" t="s">
        <v>350</v>
      </c>
      <c r="B5307" t="s">
        <v>212</v>
      </c>
      <c r="C5307" t="s">
        <v>110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7" x14ac:dyDescent="0.2">
      <c r="A5308" t="s">
        <v>350</v>
      </c>
      <c r="B5308" t="s">
        <v>213</v>
      </c>
      <c r="C5308" t="s">
        <v>110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7" x14ac:dyDescent="0.2">
      <c r="A5309" t="s">
        <v>350</v>
      </c>
      <c r="B5309" t="s">
        <v>342</v>
      </c>
      <c r="C5309" t="s">
        <v>110</v>
      </c>
      <c r="E5309">
        <v>1015</v>
      </c>
      <c r="F5309">
        <v>1286</v>
      </c>
      <c r="G5309">
        <v>2140</v>
      </c>
      <c r="H5309">
        <v>3961</v>
      </c>
      <c r="I5309">
        <v>5616</v>
      </c>
      <c r="J5309">
        <v>6933</v>
      </c>
      <c r="K5309">
        <v>7478</v>
      </c>
      <c r="L5309">
        <v>8196</v>
      </c>
      <c r="M5309">
        <v>8196</v>
      </c>
      <c r="N5309">
        <v>11959</v>
      </c>
      <c r="O5309">
        <v>13186</v>
      </c>
      <c r="P5309">
        <v>14944</v>
      </c>
    </row>
    <row r="5310" spans="1:17" x14ac:dyDescent="0.2">
      <c r="A5310" t="s">
        <v>230</v>
      </c>
      <c r="B5310" t="s">
        <v>353</v>
      </c>
      <c r="C5310" t="s">
        <v>110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1</v>
      </c>
      <c r="Q5310">
        <v>10360</v>
      </c>
    </row>
    <row r="5311" spans="1:17" x14ac:dyDescent="0.2">
      <c r="A5311" t="s">
        <v>230</v>
      </c>
      <c r="B5311" t="s">
        <v>354</v>
      </c>
      <c r="C5311" t="s">
        <v>110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1</v>
      </c>
      <c r="Q5311">
        <v>11010</v>
      </c>
    </row>
    <row r="5312" spans="1:17" x14ac:dyDescent="0.2">
      <c r="A5312" t="s">
        <v>230</v>
      </c>
      <c r="B5312" t="s">
        <v>355</v>
      </c>
      <c r="C5312" t="s">
        <v>110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1</v>
      </c>
      <c r="Q5312">
        <v>2680</v>
      </c>
    </row>
    <row r="5313" spans="1:17" x14ac:dyDescent="0.2">
      <c r="A5313" t="s">
        <v>230</v>
      </c>
      <c r="B5313" t="s">
        <v>356</v>
      </c>
      <c r="C5313" t="s">
        <v>110</v>
      </c>
      <c r="E5313">
        <v>0</v>
      </c>
      <c r="F5313">
        <v>0</v>
      </c>
      <c r="G5313">
        <v>0</v>
      </c>
      <c r="H5313">
        <v>0</v>
      </c>
      <c r="I5313">
        <v>1</v>
      </c>
      <c r="J5313">
        <v>1</v>
      </c>
      <c r="K5313">
        <v>1</v>
      </c>
      <c r="L5313">
        <v>1</v>
      </c>
      <c r="M5313">
        <v>1</v>
      </c>
      <c r="N5313">
        <v>1</v>
      </c>
      <c r="O5313">
        <v>1</v>
      </c>
      <c r="P5313">
        <v>1</v>
      </c>
      <c r="Q5313">
        <v>4875</v>
      </c>
    </row>
    <row r="5314" spans="1:17" x14ac:dyDescent="0.2">
      <c r="A5314" t="s">
        <v>340</v>
      </c>
      <c r="B5314" t="s">
        <v>193</v>
      </c>
      <c r="C5314" t="s">
        <v>108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</row>
    <row r="5315" spans="1:17" x14ac:dyDescent="0.2">
      <c r="A5315" t="s">
        <v>340</v>
      </c>
      <c r="B5315" t="s">
        <v>194</v>
      </c>
      <c r="C5315" t="s">
        <v>108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</row>
    <row r="5316" spans="1:17" x14ac:dyDescent="0.2">
      <c r="A5316" t="s">
        <v>340</v>
      </c>
      <c r="B5316" t="s">
        <v>195</v>
      </c>
      <c r="C5316" t="s">
        <v>108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</row>
    <row r="5317" spans="1:17" x14ac:dyDescent="0.2">
      <c r="A5317" t="s">
        <v>340</v>
      </c>
      <c r="B5317" t="s">
        <v>196</v>
      </c>
      <c r="C5317" t="s">
        <v>108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</row>
    <row r="5318" spans="1:17" x14ac:dyDescent="0.2">
      <c r="A5318" t="s">
        <v>340</v>
      </c>
      <c r="B5318" t="s">
        <v>197</v>
      </c>
      <c r="C5318" t="s">
        <v>108</v>
      </c>
      <c r="E5318">
        <v>0</v>
      </c>
      <c r="F5318">
        <v>0</v>
      </c>
      <c r="G5318">
        <v>0.43</v>
      </c>
      <c r="H5318">
        <v>1.46</v>
      </c>
      <c r="I5318">
        <v>2.6</v>
      </c>
      <c r="J5318">
        <v>2.6</v>
      </c>
      <c r="K5318">
        <v>2.6</v>
      </c>
      <c r="L5318">
        <v>3.08</v>
      </c>
      <c r="M5318">
        <v>3.08</v>
      </c>
      <c r="N5318">
        <v>3.61</v>
      </c>
      <c r="O5318">
        <v>3.61</v>
      </c>
      <c r="P5318">
        <v>3.61</v>
      </c>
    </row>
    <row r="5319" spans="1:17" x14ac:dyDescent="0.2">
      <c r="A5319" t="s">
        <v>340</v>
      </c>
      <c r="B5319" t="s">
        <v>198</v>
      </c>
      <c r="C5319" t="s">
        <v>108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</row>
    <row r="5320" spans="1:17" x14ac:dyDescent="0.2">
      <c r="A5320" t="s">
        <v>340</v>
      </c>
      <c r="B5320" t="s">
        <v>199</v>
      </c>
      <c r="C5320" t="s">
        <v>108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</row>
    <row r="5321" spans="1:17" x14ac:dyDescent="0.2">
      <c r="A5321" t="s">
        <v>340</v>
      </c>
      <c r="B5321" t="s">
        <v>200</v>
      </c>
      <c r="C5321" t="s">
        <v>108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</row>
    <row r="5322" spans="1:17" x14ac:dyDescent="0.2">
      <c r="A5322" t="s">
        <v>340</v>
      </c>
      <c r="B5322" t="s">
        <v>201</v>
      </c>
      <c r="C5322" t="s">
        <v>108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</row>
    <row r="5323" spans="1:17" x14ac:dyDescent="0.2">
      <c r="A5323" t="s">
        <v>340</v>
      </c>
      <c r="B5323" t="s">
        <v>202</v>
      </c>
      <c r="C5323" t="s">
        <v>108</v>
      </c>
      <c r="E5323">
        <v>0.31</v>
      </c>
      <c r="F5323">
        <v>0.4</v>
      </c>
      <c r="G5323">
        <v>0.4</v>
      </c>
      <c r="H5323">
        <v>1.1599999999999999</v>
      </c>
      <c r="I5323">
        <v>6.55</v>
      </c>
      <c r="J5323">
        <v>8.49</v>
      </c>
      <c r="K5323">
        <v>8.49</v>
      </c>
      <c r="L5323">
        <v>8.49</v>
      </c>
      <c r="M5323">
        <v>8.49</v>
      </c>
      <c r="N5323">
        <v>9.2799999999999994</v>
      </c>
      <c r="O5323">
        <v>9.3699999999999992</v>
      </c>
      <c r="P5323">
        <v>9.3699999999999992</v>
      </c>
    </row>
    <row r="5324" spans="1:17" x14ac:dyDescent="0.2">
      <c r="A5324" t="s">
        <v>340</v>
      </c>
      <c r="B5324" t="s">
        <v>203</v>
      </c>
      <c r="C5324" t="s">
        <v>108</v>
      </c>
      <c r="E5324">
        <v>0</v>
      </c>
      <c r="F5324">
        <v>0</v>
      </c>
      <c r="G5324">
        <v>1.32</v>
      </c>
      <c r="H5324">
        <v>2.82</v>
      </c>
      <c r="I5324">
        <v>4.32</v>
      </c>
      <c r="J5324">
        <v>4.32</v>
      </c>
      <c r="K5324">
        <v>4.32</v>
      </c>
      <c r="L5324">
        <v>7</v>
      </c>
      <c r="M5324">
        <v>7</v>
      </c>
      <c r="N5324">
        <v>10</v>
      </c>
      <c r="O5324">
        <v>10</v>
      </c>
      <c r="P5324">
        <v>17.07</v>
      </c>
    </row>
    <row r="5325" spans="1:17" x14ac:dyDescent="0.2">
      <c r="A5325" t="s">
        <v>340</v>
      </c>
      <c r="B5325" t="s">
        <v>204</v>
      </c>
      <c r="C5325" t="s">
        <v>108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4.88</v>
      </c>
      <c r="N5325">
        <v>4.88</v>
      </c>
      <c r="O5325">
        <v>4.88</v>
      </c>
      <c r="P5325">
        <v>4.88</v>
      </c>
    </row>
    <row r="5326" spans="1:17" x14ac:dyDescent="0.2">
      <c r="A5326" t="s">
        <v>340</v>
      </c>
      <c r="B5326" t="s">
        <v>205</v>
      </c>
      <c r="C5326" t="s">
        <v>108</v>
      </c>
      <c r="E5326">
        <v>3</v>
      </c>
      <c r="F5326">
        <v>6</v>
      </c>
      <c r="G5326">
        <v>9</v>
      </c>
      <c r="H5326">
        <v>14.26</v>
      </c>
      <c r="I5326">
        <v>19.010000000000002</v>
      </c>
      <c r="J5326">
        <v>26.2</v>
      </c>
      <c r="K5326">
        <v>28.88</v>
      </c>
      <c r="L5326">
        <v>28.88</v>
      </c>
      <c r="M5326">
        <v>28.88</v>
      </c>
      <c r="N5326">
        <v>37.979999999999997</v>
      </c>
      <c r="O5326">
        <v>43.14</v>
      </c>
      <c r="P5326">
        <v>67.349999999999994</v>
      </c>
    </row>
    <row r="5327" spans="1:17" x14ac:dyDescent="0.2">
      <c r="A5327" t="s">
        <v>340</v>
      </c>
      <c r="B5327" t="s">
        <v>206</v>
      </c>
      <c r="C5327" t="s">
        <v>108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</row>
    <row r="5328" spans="1:17" x14ac:dyDescent="0.2">
      <c r="A5328" t="s">
        <v>340</v>
      </c>
      <c r="B5328" t="s">
        <v>207</v>
      </c>
      <c r="C5328" t="s">
        <v>108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</row>
    <row r="5329" spans="1:16" x14ac:dyDescent="0.2">
      <c r="A5329" t="s">
        <v>340</v>
      </c>
      <c r="B5329" t="s">
        <v>208</v>
      </c>
      <c r="C5329" t="s">
        <v>108</v>
      </c>
      <c r="E5329">
        <v>4.32</v>
      </c>
      <c r="F5329">
        <v>5.19</v>
      </c>
      <c r="G5329">
        <v>5.85</v>
      </c>
      <c r="H5329">
        <v>5.85</v>
      </c>
      <c r="I5329">
        <v>5.85</v>
      </c>
      <c r="J5329">
        <v>5.85</v>
      </c>
      <c r="K5329">
        <v>5.85</v>
      </c>
      <c r="L5329">
        <v>5.85</v>
      </c>
      <c r="M5329">
        <v>5.85</v>
      </c>
      <c r="N5329">
        <v>5.85</v>
      </c>
      <c r="O5329">
        <v>5.85</v>
      </c>
      <c r="P5329">
        <v>5.85</v>
      </c>
    </row>
    <row r="5330" spans="1:16" x14ac:dyDescent="0.2">
      <c r="A5330" t="s">
        <v>340</v>
      </c>
      <c r="B5330" t="s">
        <v>209</v>
      </c>
      <c r="C5330" t="s">
        <v>108</v>
      </c>
      <c r="E5330">
        <v>0</v>
      </c>
      <c r="F5330">
        <v>0</v>
      </c>
      <c r="G5330">
        <v>0</v>
      </c>
      <c r="H5330">
        <v>0</v>
      </c>
      <c r="I5330">
        <v>0.8</v>
      </c>
      <c r="J5330">
        <v>5.21</v>
      </c>
      <c r="K5330">
        <v>7.83</v>
      </c>
      <c r="L5330">
        <v>7.83</v>
      </c>
      <c r="M5330">
        <v>7.83</v>
      </c>
      <c r="N5330">
        <v>11.98</v>
      </c>
      <c r="O5330">
        <v>13.94</v>
      </c>
      <c r="P5330">
        <v>24.29</v>
      </c>
    </row>
    <row r="5331" spans="1:16" x14ac:dyDescent="0.2">
      <c r="A5331" t="s">
        <v>340</v>
      </c>
      <c r="B5331" t="s">
        <v>210</v>
      </c>
      <c r="C5331" t="s">
        <v>108</v>
      </c>
      <c r="E5331">
        <v>0</v>
      </c>
      <c r="F5331">
        <v>0</v>
      </c>
      <c r="G5331">
        <v>0</v>
      </c>
      <c r="H5331">
        <v>2.12</v>
      </c>
      <c r="I5331">
        <v>2.62</v>
      </c>
      <c r="J5331">
        <v>2.62</v>
      </c>
      <c r="K5331">
        <v>2.62</v>
      </c>
      <c r="L5331">
        <v>2.62</v>
      </c>
      <c r="M5331">
        <v>2.62</v>
      </c>
      <c r="N5331">
        <v>2.62</v>
      </c>
      <c r="O5331">
        <v>2.62</v>
      </c>
      <c r="P5331">
        <v>2.62</v>
      </c>
    </row>
    <row r="5332" spans="1:16" x14ac:dyDescent="0.2">
      <c r="A5332" t="s">
        <v>340</v>
      </c>
      <c r="B5332" t="s">
        <v>211</v>
      </c>
      <c r="C5332" t="s">
        <v>108</v>
      </c>
      <c r="E5332">
        <v>0</v>
      </c>
      <c r="F5332">
        <v>0</v>
      </c>
      <c r="G5332">
        <v>0</v>
      </c>
      <c r="H5332">
        <v>0.5</v>
      </c>
      <c r="I5332">
        <v>0.5</v>
      </c>
      <c r="J5332">
        <v>0.5</v>
      </c>
      <c r="K5332">
        <v>0.5</v>
      </c>
      <c r="L5332">
        <v>0.5</v>
      </c>
      <c r="M5332">
        <v>0.5</v>
      </c>
      <c r="N5332">
        <v>0.5</v>
      </c>
      <c r="O5332">
        <v>0.5</v>
      </c>
      <c r="P5332">
        <v>0.5</v>
      </c>
    </row>
    <row r="5333" spans="1:16" x14ac:dyDescent="0.2">
      <c r="A5333" t="s">
        <v>340</v>
      </c>
      <c r="B5333" t="s">
        <v>212</v>
      </c>
      <c r="C5333" t="s">
        <v>108</v>
      </c>
      <c r="E5333">
        <v>0.03</v>
      </c>
      <c r="F5333">
        <v>0.03</v>
      </c>
      <c r="G5333">
        <v>0.03</v>
      </c>
      <c r="H5333">
        <v>0.03</v>
      </c>
      <c r="I5333">
        <v>0.03</v>
      </c>
      <c r="J5333">
        <v>0.03</v>
      </c>
      <c r="K5333">
        <v>0.03</v>
      </c>
      <c r="L5333">
        <v>0.01</v>
      </c>
      <c r="M5333">
        <v>0.01</v>
      </c>
      <c r="N5333">
        <v>0</v>
      </c>
      <c r="O5333">
        <v>0</v>
      </c>
      <c r="P5333">
        <v>0</v>
      </c>
    </row>
    <row r="5334" spans="1:16" x14ac:dyDescent="0.2">
      <c r="A5334" t="s">
        <v>340</v>
      </c>
      <c r="B5334" t="s">
        <v>213</v>
      </c>
      <c r="C5334" t="s">
        <v>108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</row>
    <row r="5335" spans="1:16" x14ac:dyDescent="0.2">
      <c r="A5335" t="s">
        <v>340</v>
      </c>
      <c r="B5335" t="s">
        <v>218</v>
      </c>
      <c r="C5335" t="s">
        <v>108</v>
      </c>
      <c r="E5335">
        <v>-0.68</v>
      </c>
      <c r="F5335">
        <v>-0.68</v>
      </c>
      <c r="G5335">
        <v>-1.49</v>
      </c>
      <c r="H5335">
        <v>-1.63</v>
      </c>
      <c r="I5335">
        <v>-1.63</v>
      </c>
      <c r="J5335">
        <v>-1.63</v>
      </c>
      <c r="K5335">
        <v>-1.63</v>
      </c>
      <c r="L5335">
        <v>-1.63</v>
      </c>
      <c r="M5335">
        <v>-1.63</v>
      </c>
      <c r="N5335">
        <v>-1.63</v>
      </c>
      <c r="O5335">
        <v>-1.63</v>
      </c>
      <c r="P5335">
        <v>-6.17</v>
      </c>
    </row>
    <row r="5336" spans="1:16" x14ac:dyDescent="0.2">
      <c r="A5336" t="s">
        <v>340</v>
      </c>
      <c r="B5336" t="s">
        <v>342</v>
      </c>
      <c r="C5336" t="s">
        <v>108</v>
      </c>
      <c r="E5336">
        <v>6.98</v>
      </c>
      <c r="F5336">
        <v>10.94</v>
      </c>
      <c r="G5336">
        <v>15.55</v>
      </c>
      <c r="H5336">
        <v>26.58</v>
      </c>
      <c r="I5336">
        <v>40.659999999999997</v>
      </c>
      <c r="J5336">
        <v>54.2</v>
      </c>
      <c r="K5336">
        <v>59.5</v>
      </c>
      <c r="L5336">
        <v>62.63</v>
      </c>
      <c r="M5336">
        <v>67.510000000000005</v>
      </c>
      <c r="N5336">
        <v>85.07</v>
      </c>
      <c r="O5336">
        <v>92.28</v>
      </c>
      <c r="P5336">
        <v>129.37</v>
      </c>
    </row>
    <row r="5337" spans="1:16" x14ac:dyDescent="0.2">
      <c r="A5337" t="s">
        <v>266</v>
      </c>
      <c r="B5337" t="s">
        <v>267</v>
      </c>
      <c r="C5337" t="s">
        <v>108</v>
      </c>
      <c r="E5337">
        <v>203.09</v>
      </c>
      <c r="F5337">
        <v>205.78</v>
      </c>
      <c r="G5337">
        <v>209.3</v>
      </c>
      <c r="H5337">
        <v>218.94</v>
      </c>
      <c r="I5337">
        <v>231.68</v>
      </c>
      <c r="J5337">
        <v>246.61</v>
      </c>
      <c r="K5337">
        <v>254.82</v>
      </c>
      <c r="L5337">
        <v>262.92</v>
      </c>
      <c r="M5337">
        <v>271.18</v>
      </c>
      <c r="N5337">
        <v>301.23</v>
      </c>
      <c r="O5337">
        <v>309.32</v>
      </c>
      <c r="P5337">
        <v>334.9</v>
      </c>
    </row>
    <row r="5338" spans="1:16" x14ac:dyDescent="0.2">
      <c r="A5338" t="s">
        <v>270</v>
      </c>
      <c r="B5338" t="s">
        <v>193</v>
      </c>
      <c r="C5338" t="s">
        <v>108</v>
      </c>
      <c r="E5338">
        <v>2.97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</row>
    <row r="5339" spans="1:16" x14ac:dyDescent="0.2">
      <c r="A5339" t="s">
        <v>270</v>
      </c>
      <c r="B5339" t="s">
        <v>194</v>
      </c>
      <c r="C5339" t="s">
        <v>108</v>
      </c>
      <c r="E5339">
        <v>52.8</v>
      </c>
      <c r="F5339">
        <v>63.34</v>
      </c>
      <c r="G5339">
        <v>52.31</v>
      </c>
      <c r="H5339">
        <v>39.81</v>
      </c>
      <c r="I5339">
        <v>22.99</v>
      </c>
      <c r="J5339">
        <v>20.170000000000002</v>
      </c>
      <c r="K5339">
        <v>19.55</v>
      </c>
      <c r="L5339">
        <v>17.39</v>
      </c>
      <c r="M5339">
        <v>14.47</v>
      </c>
      <c r="N5339">
        <v>9.68</v>
      </c>
      <c r="O5339">
        <v>11.76</v>
      </c>
      <c r="P5339">
        <v>2.08</v>
      </c>
    </row>
    <row r="5340" spans="1:16" x14ac:dyDescent="0.2">
      <c r="A5340" t="s">
        <v>270</v>
      </c>
      <c r="B5340" t="s">
        <v>195</v>
      </c>
      <c r="C5340" t="s">
        <v>108</v>
      </c>
      <c r="E5340">
        <v>11.53</v>
      </c>
      <c r="F5340">
        <v>12.88</v>
      </c>
      <c r="G5340">
        <v>12.48</v>
      </c>
      <c r="H5340">
        <v>12.52</v>
      </c>
      <c r="I5340">
        <v>12.24</v>
      </c>
      <c r="J5340">
        <v>9.41</v>
      </c>
      <c r="K5340">
        <v>8.0299999999999994</v>
      </c>
      <c r="L5340">
        <v>6.74</v>
      </c>
      <c r="M5340">
        <v>5.44</v>
      </c>
      <c r="N5340">
        <v>0.99</v>
      </c>
      <c r="O5340">
        <v>0</v>
      </c>
      <c r="P5340">
        <v>0</v>
      </c>
    </row>
    <row r="5341" spans="1:16" x14ac:dyDescent="0.2">
      <c r="A5341" t="s">
        <v>270</v>
      </c>
      <c r="B5341" t="s">
        <v>196</v>
      </c>
      <c r="C5341" t="s">
        <v>108</v>
      </c>
      <c r="E5341">
        <v>23.6</v>
      </c>
      <c r="F5341">
        <v>5.09</v>
      </c>
      <c r="G5341">
        <v>5.09</v>
      </c>
      <c r="H5341">
        <v>5.1100000000000003</v>
      </c>
      <c r="I5341">
        <v>5.09</v>
      </c>
      <c r="J5341">
        <v>5.1100000000000003</v>
      </c>
      <c r="K5341">
        <v>5.09</v>
      </c>
      <c r="L5341">
        <v>5.09</v>
      </c>
      <c r="M5341">
        <v>5.09</v>
      </c>
      <c r="N5341">
        <v>5.09</v>
      </c>
      <c r="O5341">
        <v>5.1100000000000003</v>
      </c>
      <c r="P5341">
        <v>5.09</v>
      </c>
    </row>
    <row r="5342" spans="1:16" x14ac:dyDescent="0.2">
      <c r="A5342" t="s">
        <v>270</v>
      </c>
      <c r="B5342" t="s">
        <v>197</v>
      </c>
      <c r="C5342" t="s">
        <v>108</v>
      </c>
      <c r="E5342">
        <v>11.3</v>
      </c>
      <c r="F5342">
        <v>11.26</v>
      </c>
      <c r="G5342">
        <v>14.59</v>
      </c>
      <c r="H5342">
        <v>22.76</v>
      </c>
      <c r="I5342">
        <v>30.54</v>
      </c>
      <c r="J5342">
        <v>30.21</v>
      </c>
      <c r="K5342">
        <v>30.34</v>
      </c>
      <c r="L5342">
        <v>33.729999999999997</v>
      </c>
      <c r="M5342">
        <v>33.22</v>
      </c>
      <c r="N5342">
        <v>36.630000000000003</v>
      </c>
      <c r="O5342">
        <v>36.31</v>
      </c>
      <c r="P5342">
        <v>34.22</v>
      </c>
    </row>
    <row r="5343" spans="1:16" x14ac:dyDescent="0.2">
      <c r="A5343" t="s">
        <v>270</v>
      </c>
      <c r="B5343" t="s">
        <v>198</v>
      </c>
      <c r="C5343" t="s">
        <v>108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</row>
    <row r="5344" spans="1:16" x14ac:dyDescent="0.2">
      <c r="A5344" t="s">
        <v>270</v>
      </c>
      <c r="B5344" t="s">
        <v>199</v>
      </c>
      <c r="C5344" t="s">
        <v>108</v>
      </c>
      <c r="E5344">
        <v>2.4900000000000002</v>
      </c>
      <c r="F5344">
        <v>3.19</v>
      </c>
      <c r="G5344">
        <v>2.48</v>
      </c>
      <c r="H5344">
        <v>2.4900000000000002</v>
      </c>
      <c r="I5344">
        <v>2.4700000000000002</v>
      </c>
      <c r="J5344">
        <v>2.48</v>
      </c>
      <c r="K5344">
        <v>3.35</v>
      </c>
      <c r="L5344">
        <v>2.4700000000000002</v>
      </c>
      <c r="M5344">
        <v>2.4700000000000002</v>
      </c>
      <c r="N5344">
        <v>2.23</v>
      </c>
      <c r="O5344">
        <v>2.2400000000000002</v>
      </c>
      <c r="P5344">
        <v>2.31</v>
      </c>
    </row>
    <row r="5345" spans="1:16" x14ac:dyDescent="0.2">
      <c r="A5345" t="s">
        <v>270</v>
      </c>
      <c r="B5345" t="s">
        <v>200</v>
      </c>
      <c r="C5345" t="s">
        <v>108</v>
      </c>
      <c r="E5345">
        <v>0.9</v>
      </c>
      <c r="F5345">
        <v>1.71</v>
      </c>
      <c r="G5345">
        <v>0.89</v>
      </c>
      <c r="H5345">
        <v>0.9</v>
      </c>
      <c r="I5345">
        <v>1.42</v>
      </c>
      <c r="J5345">
        <v>1.39</v>
      </c>
      <c r="K5345">
        <v>1.47</v>
      </c>
      <c r="L5345">
        <v>1.26</v>
      </c>
      <c r="M5345">
        <v>0.86</v>
      </c>
      <c r="N5345">
        <v>0.86</v>
      </c>
      <c r="O5345">
        <v>0.93</v>
      </c>
      <c r="P5345">
        <v>1.0900000000000001</v>
      </c>
    </row>
    <row r="5346" spans="1:16" x14ac:dyDescent="0.2">
      <c r="A5346" t="s">
        <v>270</v>
      </c>
      <c r="B5346" t="s">
        <v>201</v>
      </c>
      <c r="C5346" t="s">
        <v>108</v>
      </c>
      <c r="E5346">
        <v>27.19</v>
      </c>
      <c r="F5346">
        <v>27.11</v>
      </c>
      <c r="G5346">
        <v>27.11</v>
      </c>
      <c r="H5346">
        <v>27.19</v>
      </c>
      <c r="I5346">
        <v>27.11</v>
      </c>
      <c r="J5346">
        <v>27.19</v>
      </c>
      <c r="K5346">
        <v>27.11</v>
      </c>
      <c r="L5346">
        <v>27.11</v>
      </c>
      <c r="M5346">
        <v>27.11</v>
      </c>
      <c r="N5346">
        <v>27.11</v>
      </c>
      <c r="O5346">
        <v>27.19</v>
      </c>
      <c r="P5346">
        <v>27.11</v>
      </c>
    </row>
    <row r="5347" spans="1:16" x14ac:dyDescent="0.2">
      <c r="A5347" t="s">
        <v>270</v>
      </c>
      <c r="B5347" t="s">
        <v>202</v>
      </c>
      <c r="C5347" t="s">
        <v>108</v>
      </c>
      <c r="E5347">
        <v>22.24</v>
      </c>
      <c r="F5347">
        <v>22.65</v>
      </c>
      <c r="G5347">
        <v>22.13</v>
      </c>
      <c r="H5347">
        <v>24.35</v>
      </c>
      <c r="I5347">
        <v>34.479999999999997</v>
      </c>
      <c r="J5347">
        <v>38.869999999999997</v>
      </c>
      <c r="K5347">
        <v>38.880000000000003</v>
      </c>
      <c r="L5347">
        <v>38.78</v>
      </c>
      <c r="M5347">
        <v>38.549999999999997</v>
      </c>
      <c r="N5347">
        <v>39.32</v>
      </c>
      <c r="O5347">
        <v>39.31</v>
      </c>
      <c r="P5347">
        <v>37.92</v>
      </c>
    </row>
    <row r="5348" spans="1:16" x14ac:dyDescent="0.2">
      <c r="A5348" t="s">
        <v>270</v>
      </c>
      <c r="B5348" t="s">
        <v>203</v>
      </c>
      <c r="C5348" t="s">
        <v>108</v>
      </c>
      <c r="E5348">
        <v>0</v>
      </c>
      <c r="F5348">
        <v>0</v>
      </c>
      <c r="G5348">
        <v>5.13</v>
      </c>
      <c r="H5348">
        <v>11.32</v>
      </c>
      <c r="I5348">
        <v>17.14</v>
      </c>
      <c r="J5348">
        <v>16.84</v>
      </c>
      <c r="K5348">
        <v>16.96</v>
      </c>
      <c r="L5348">
        <v>27.22</v>
      </c>
      <c r="M5348">
        <v>27.13</v>
      </c>
      <c r="N5348">
        <v>38.6</v>
      </c>
      <c r="O5348">
        <v>39.06</v>
      </c>
      <c r="P5348">
        <v>64.28</v>
      </c>
    </row>
    <row r="5349" spans="1:16" x14ac:dyDescent="0.2">
      <c r="A5349" t="s">
        <v>270</v>
      </c>
      <c r="B5349" t="s">
        <v>204</v>
      </c>
      <c r="C5349" t="s">
        <v>108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17.73</v>
      </c>
      <c r="N5349">
        <v>17.690000000000001</v>
      </c>
      <c r="O5349">
        <v>17.59</v>
      </c>
      <c r="P5349">
        <v>16.059999999999999</v>
      </c>
    </row>
    <row r="5350" spans="1:16" x14ac:dyDescent="0.2">
      <c r="A5350" t="s">
        <v>270</v>
      </c>
      <c r="B5350" t="s">
        <v>205</v>
      </c>
      <c r="C5350" t="s">
        <v>108</v>
      </c>
      <c r="E5350">
        <v>60.05</v>
      </c>
      <c r="F5350">
        <v>68.790000000000006</v>
      </c>
      <c r="G5350">
        <v>75.88</v>
      </c>
      <c r="H5350">
        <v>90.08</v>
      </c>
      <c r="I5350">
        <v>99.56</v>
      </c>
      <c r="J5350">
        <v>118.74</v>
      </c>
      <c r="K5350">
        <v>126.57</v>
      </c>
      <c r="L5350">
        <v>125.54</v>
      </c>
      <c r="M5350">
        <v>121.68</v>
      </c>
      <c r="N5350">
        <v>143.47</v>
      </c>
      <c r="O5350">
        <v>154.16999999999999</v>
      </c>
      <c r="P5350">
        <v>187.65</v>
      </c>
    </row>
    <row r="5351" spans="1:16" x14ac:dyDescent="0.2">
      <c r="A5351" t="s">
        <v>270</v>
      </c>
      <c r="B5351" t="s">
        <v>206</v>
      </c>
      <c r="C5351" t="s">
        <v>108</v>
      </c>
      <c r="E5351">
        <v>29.54</v>
      </c>
      <c r="F5351">
        <v>31.54</v>
      </c>
      <c r="G5351">
        <v>33.71</v>
      </c>
      <c r="H5351">
        <v>38.340000000000003</v>
      </c>
      <c r="I5351">
        <v>42.89</v>
      </c>
      <c r="J5351">
        <v>47.7</v>
      </c>
      <c r="K5351">
        <v>49.88</v>
      </c>
      <c r="L5351">
        <v>52.14</v>
      </c>
      <c r="M5351">
        <v>54.36</v>
      </c>
      <c r="N5351">
        <v>63.11</v>
      </c>
      <c r="O5351">
        <v>65.56</v>
      </c>
      <c r="P5351">
        <v>76.78</v>
      </c>
    </row>
    <row r="5352" spans="1:16" x14ac:dyDescent="0.2">
      <c r="A5352" t="s">
        <v>270</v>
      </c>
      <c r="B5352" t="s">
        <v>343</v>
      </c>
      <c r="C5352" t="s">
        <v>108</v>
      </c>
      <c r="E5352">
        <v>-2.62</v>
      </c>
      <c r="F5352">
        <v>-3</v>
      </c>
      <c r="G5352">
        <v>-3.33</v>
      </c>
      <c r="H5352">
        <v>-3.43</v>
      </c>
      <c r="I5352">
        <v>-3.81</v>
      </c>
      <c r="J5352">
        <v>-5.79</v>
      </c>
      <c r="K5352">
        <v>-6.9</v>
      </c>
      <c r="L5352">
        <v>-6.95</v>
      </c>
      <c r="M5352">
        <v>-6.79</v>
      </c>
      <c r="N5352">
        <v>-8.49</v>
      </c>
      <c r="O5352">
        <v>-9.4700000000000006</v>
      </c>
      <c r="P5352">
        <v>-12.99</v>
      </c>
    </row>
    <row r="5353" spans="1:16" x14ac:dyDescent="0.2">
      <c r="A5353" t="s">
        <v>270</v>
      </c>
      <c r="B5353" t="s">
        <v>210</v>
      </c>
      <c r="C5353" t="s">
        <v>108</v>
      </c>
      <c r="E5353">
        <v>-0.47</v>
      </c>
      <c r="F5353">
        <v>-0.55000000000000004</v>
      </c>
      <c r="G5353">
        <v>-0.83</v>
      </c>
      <c r="H5353">
        <v>-2.46</v>
      </c>
      <c r="I5353">
        <v>-3.14</v>
      </c>
      <c r="J5353">
        <v>-3.15</v>
      </c>
      <c r="K5353">
        <v>-2.88</v>
      </c>
      <c r="L5353">
        <v>-3</v>
      </c>
      <c r="M5353">
        <v>-2.94</v>
      </c>
      <c r="N5353">
        <v>-2.95</v>
      </c>
      <c r="O5353">
        <v>-2.83</v>
      </c>
      <c r="P5353">
        <v>-2.52</v>
      </c>
    </row>
    <row r="5354" spans="1:16" x14ac:dyDescent="0.2">
      <c r="A5354" t="s">
        <v>270</v>
      </c>
      <c r="B5354" t="s">
        <v>211</v>
      </c>
      <c r="C5354" t="s">
        <v>108</v>
      </c>
      <c r="E5354">
        <v>0</v>
      </c>
      <c r="F5354">
        <v>0</v>
      </c>
      <c r="G5354">
        <v>0</v>
      </c>
      <c r="H5354">
        <v>-0.44</v>
      </c>
      <c r="I5354">
        <v>-0.54</v>
      </c>
      <c r="J5354">
        <v>-0.54</v>
      </c>
      <c r="K5354">
        <v>-0.5</v>
      </c>
      <c r="L5354">
        <v>-0.49</v>
      </c>
      <c r="M5354">
        <v>-0.48</v>
      </c>
      <c r="N5354">
        <v>-0.5</v>
      </c>
      <c r="O5354">
        <v>-0.48</v>
      </c>
      <c r="P5354">
        <v>-0.41</v>
      </c>
    </row>
    <row r="5355" spans="1:16" x14ac:dyDescent="0.2">
      <c r="A5355" t="s">
        <v>270</v>
      </c>
      <c r="B5355" t="s">
        <v>212</v>
      </c>
      <c r="C5355" t="s">
        <v>108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</row>
    <row r="5356" spans="1:16" x14ac:dyDescent="0.2">
      <c r="A5356" t="s">
        <v>270</v>
      </c>
      <c r="B5356" t="s">
        <v>213</v>
      </c>
      <c r="C5356" t="s">
        <v>108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</row>
    <row r="5357" spans="1:16" x14ac:dyDescent="0.2">
      <c r="A5357" t="s">
        <v>270</v>
      </c>
      <c r="B5357" t="s">
        <v>344</v>
      </c>
      <c r="C5357" t="s">
        <v>108</v>
      </c>
      <c r="E5357">
        <v>12.16</v>
      </c>
      <c r="F5357">
        <v>12.47</v>
      </c>
      <c r="G5357">
        <v>17.93</v>
      </c>
      <c r="H5357">
        <v>13.82</v>
      </c>
      <c r="I5357">
        <v>13.51</v>
      </c>
      <c r="J5357">
        <v>15.18</v>
      </c>
      <c r="K5357">
        <v>15.19</v>
      </c>
      <c r="L5357">
        <v>16.68</v>
      </c>
      <c r="M5357">
        <v>18.78</v>
      </c>
      <c r="N5357">
        <v>23.26</v>
      </c>
      <c r="O5357">
        <v>21.25</v>
      </c>
      <c r="P5357">
        <v>14.73</v>
      </c>
    </row>
    <row r="5358" spans="1:16" x14ac:dyDescent="0.2">
      <c r="A5358" t="s">
        <v>270</v>
      </c>
      <c r="B5358" t="s">
        <v>345</v>
      </c>
      <c r="C5358" t="s">
        <v>108</v>
      </c>
      <c r="E5358">
        <v>-2.89</v>
      </c>
      <c r="F5358">
        <v>-1.41</v>
      </c>
      <c r="G5358">
        <v>-4.54</v>
      </c>
      <c r="H5358">
        <v>-5.59</v>
      </c>
      <c r="I5358">
        <v>-7.52</v>
      </c>
      <c r="J5358">
        <v>-7.65</v>
      </c>
      <c r="K5358">
        <v>-5.64</v>
      </c>
      <c r="L5358">
        <v>-6.2</v>
      </c>
      <c r="M5358">
        <v>-7.98</v>
      </c>
      <c r="N5358">
        <v>-7.65</v>
      </c>
      <c r="O5358">
        <v>-7.1</v>
      </c>
      <c r="P5358">
        <v>-14.84</v>
      </c>
    </row>
    <row r="5359" spans="1:16" x14ac:dyDescent="0.2">
      <c r="A5359" t="s">
        <v>270</v>
      </c>
      <c r="B5359" t="s">
        <v>272</v>
      </c>
      <c r="C5359" t="s">
        <v>108</v>
      </c>
      <c r="E5359">
        <v>0.24</v>
      </c>
      <c r="F5359">
        <v>0.23</v>
      </c>
      <c r="G5359">
        <v>2.59</v>
      </c>
      <c r="H5359">
        <v>4.17</v>
      </c>
      <c r="I5359">
        <v>10.93</v>
      </c>
      <c r="J5359">
        <v>14.67</v>
      </c>
      <c r="K5359">
        <v>14.32</v>
      </c>
      <c r="L5359">
        <v>16.05</v>
      </c>
      <c r="M5359">
        <v>22.24</v>
      </c>
      <c r="N5359">
        <v>29.71</v>
      </c>
      <c r="O5359">
        <v>34.68</v>
      </c>
      <c r="P5359">
        <v>78.959999999999994</v>
      </c>
    </row>
    <row r="5360" spans="1:16" x14ac:dyDescent="0.2">
      <c r="A5360" t="s">
        <v>270</v>
      </c>
      <c r="B5360" t="s">
        <v>346</v>
      </c>
      <c r="C5360" t="s">
        <v>108</v>
      </c>
      <c r="E5360">
        <v>9.27</v>
      </c>
      <c r="F5360">
        <v>11.06</v>
      </c>
      <c r="G5360">
        <v>13.38</v>
      </c>
      <c r="H5360">
        <v>8.23</v>
      </c>
      <c r="I5360">
        <v>5.99</v>
      </c>
      <c r="J5360">
        <v>7.53</v>
      </c>
      <c r="K5360">
        <v>9.5399999999999991</v>
      </c>
      <c r="L5360">
        <v>10.48</v>
      </c>
      <c r="M5360">
        <v>10.8</v>
      </c>
      <c r="N5360">
        <v>15.61</v>
      </c>
      <c r="O5360">
        <v>14.14</v>
      </c>
      <c r="P5360">
        <v>-0.11</v>
      </c>
    </row>
    <row r="5361" spans="1:16" x14ac:dyDescent="0.2">
      <c r="A5361" t="s">
        <v>270</v>
      </c>
      <c r="B5361" t="s">
        <v>347</v>
      </c>
      <c r="C5361" t="s">
        <v>108</v>
      </c>
      <c r="E5361">
        <v>253.67</v>
      </c>
      <c r="F5361">
        <v>256.48</v>
      </c>
      <c r="G5361">
        <v>265.58999999999997</v>
      </c>
      <c r="H5361">
        <v>282.35000000000002</v>
      </c>
      <c r="I5361">
        <v>301.97000000000003</v>
      </c>
      <c r="J5361">
        <v>323.81</v>
      </c>
      <c r="K5361">
        <v>332.14</v>
      </c>
      <c r="L5361">
        <v>343.74</v>
      </c>
      <c r="M5361">
        <v>356.68</v>
      </c>
      <c r="N5361">
        <v>396.11</v>
      </c>
      <c r="O5361">
        <v>407.7</v>
      </c>
      <c r="P5361">
        <v>453.41</v>
      </c>
    </row>
    <row r="5362" spans="1:16" x14ac:dyDescent="0.2">
      <c r="A5362" t="s">
        <v>272</v>
      </c>
      <c r="B5362" t="s">
        <v>202</v>
      </c>
      <c r="C5362" t="s">
        <v>108</v>
      </c>
      <c r="E5362">
        <v>7.0000000000000007E-2</v>
      </c>
      <c r="F5362">
        <v>0.02</v>
      </c>
      <c r="G5362">
        <v>0.53</v>
      </c>
      <c r="H5362">
        <v>0.47</v>
      </c>
      <c r="I5362">
        <v>2.34</v>
      </c>
      <c r="J5362">
        <v>2.64</v>
      </c>
      <c r="K5362">
        <v>2.5099999999999998</v>
      </c>
      <c r="L5362">
        <v>2.61</v>
      </c>
      <c r="M5362">
        <v>2.84</v>
      </c>
      <c r="N5362">
        <v>3.76</v>
      </c>
      <c r="O5362">
        <v>4.07</v>
      </c>
      <c r="P5362">
        <v>5.34</v>
      </c>
    </row>
    <row r="5363" spans="1:16" x14ac:dyDescent="0.2">
      <c r="A5363" t="s">
        <v>272</v>
      </c>
      <c r="B5363" t="s">
        <v>203</v>
      </c>
      <c r="C5363" t="s">
        <v>108</v>
      </c>
      <c r="E5363">
        <v>0</v>
      </c>
      <c r="F5363">
        <v>0</v>
      </c>
      <c r="G5363">
        <v>0.24</v>
      </c>
      <c r="H5363">
        <v>0.56999999999999995</v>
      </c>
      <c r="I5363">
        <v>1.21</v>
      </c>
      <c r="J5363">
        <v>1.57</v>
      </c>
      <c r="K5363">
        <v>1.39</v>
      </c>
      <c r="L5363">
        <v>2.0099999999999998</v>
      </c>
      <c r="M5363">
        <v>2.11</v>
      </c>
      <c r="N5363">
        <v>3.6</v>
      </c>
      <c r="O5363">
        <v>3.26</v>
      </c>
      <c r="P5363">
        <v>8.51</v>
      </c>
    </row>
    <row r="5364" spans="1:16" x14ac:dyDescent="0.2">
      <c r="A5364" t="s">
        <v>272</v>
      </c>
      <c r="B5364" t="s">
        <v>204</v>
      </c>
      <c r="C5364" t="s">
        <v>108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1.99</v>
      </c>
      <c r="N5364">
        <v>2.0299999999999998</v>
      </c>
      <c r="O5364">
        <v>2.1800000000000002</v>
      </c>
      <c r="P5364">
        <v>3.66</v>
      </c>
    </row>
    <row r="5365" spans="1:16" x14ac:dyDescent="0.2">
      <c r="A5365" t="s">
        <v>272</v>
      </c>
      <c r="B5365" t="s">
        <v>205</v>
      </c>
      <c r="C5365" t="s">
        <v>108</v>
      </c>
      <c r="E5365">
        <v>0.16</v>
      </c>
      <c r="F5365">
        <v>0.21</v>
      </c>
      <c r="G5365">
        <v>1.82</v>
      </c>
      <c r="H5365">
        <v>3.14</v>
      </c>
      <c r="I5365">
        <v>7.39</v>
      </c>
      <c r="J5365">
        <v>10.47</v>
      </c>
      <c r="K5365">
        <v>10.41</v>
      </c>
      <c r="L5365">
        <v>11.44</v>
      </c>
      <c r="M5365">
        <v>15.3</v>
      </c>
      <c r="N5365">
        <v>20.309999999999999</v>
      </c>
      <c r="O5365">
        <v>25.17</v>
      </c>
      <c r="P5365">
        <v>61.45</v>
      </c>
    </row>
    <row r="5366" spans="1:16" x14ac:dyDescent="0.2">
      <c r="A5366" t="s">
        <v>259</v>
      </c>
      <c r="B5366" t="s">
        <v>348</v>
      </c>
      <c r="C5366" t="s">
        <v>108</v>
      </c>
      <c r="E5366">
        <v>0.91</v>
      </c>
      <c r="F5366">
        <v>0.86</v>
      </c>
      <c r="G5366">
        <v>1.21</v>
      </c>
      <c r="H5366">
        <v>1.49</v>
      </c>
      <c r="I5366">
        <v>1.35</v>
      </c>
      <c r="J5366">
        <v>0.94</v>
      </c>
      <c r="K5366">
        <v>0.57999999999999996</v>
      </c>
      <c r="L5366">
        <v>0.56000000000000005</v>
      </c>
      <c r="M5366">
        <v>1.26</v>
      </c>
      <c r="N5366">
        <v>1.1499999999999999</v>
      </c>
      <c r="O5366">
        <v>1.17</v>
      </c>
      <c r="P5366">
        <v>4.9800000000000004</v>
      </c>
    </row>
    <row r="5367" spans="1:16" x14ac:dyDescent="0.2">
      <c r="A5367" t="s">
        <v>259</v>
      </c>
      <c r="B5367" t="s">
        <v>261</v>
      </c>
      <c r="C5367" t="s">
        <v>108</v>
      </c>
      <c r="D5367">
        <v>976134</v>
      </c>
      <c r="E5367">
        <v>48661</v>
      </c>
      <c r="F5367">
        <v>51183</v>
      </c>
      <c r="G5367">
        <v>49339</v>
      </c>
      <c r="H5367">
        <v>51177</v>
      </c>
      <c r="I5367">
        <v>54003</v>
      </c>
      <c r="J5367">
        <v>55545</v>
      </c>
      <c r="K5367">
        <v>58740</v>
      </c>
      <c r="L5367">
        <v>57619</v>
      </c>
      <c r="M5367">
        <v>57478</v>
      </c>
      <c r="N5367">
        <v>61609</v>
      </c>
      <c r="O5367">
        <v>63002</v>
      </c>
      <c r="P5367">
        <v>68857</v>
      </c>
    </row>
    <row r="5368" spans="1:16" x14ac:dyDescent="0.2">
      <c r="A5368" t="s">
        <v>259</v>
      </c>
      <c r="B5368" t="s">
        <v>178</v>
      </c>
      <c r="C5368" t="s">
        <v>108</v>
      </c>
      <c r="D5368">
        <v>912590</v>
      </c>
      <c r="E5368">
        <v>46442</v>
      </c>
      <c r="F5368">
        <v>48907</v>
      </c>
      <c r="G5368">
        <v>46934</v>
      </c>
      <c r="H5368">
        <v>48350</v>
      </c>
      <c r="I5368">
        <v>50762</v>
      </c>
      <c r="J5368">
        <v>51914</v>
      </c>
      <c r="K5368">
        <v>54942</v>
      </c>
      <c r="L5368">
        <v>53674</v>
      </c>
      <c r="M5368">
        <v>53406</v>
      </c>
      <c r="N5368">
        <v>57348</v>
      </c>
      <c r="O5368">
        <v>58610</v>
      </c>
      <c r="P5368">
        <v>63826</v>
      </c>
    </row>
    <row r="5369" spans="1:16" x14ac:dyDescent="0.2">
      <c r="A5369" t="s">
        <v>259</v>
      </c>
      <c r="B5369" t="s">
        <v>349</v>
      </c>
      <c r="C5369" t="s">
        <v>108</v>
      </c>
      <c r="E5369">
        <v>0</v>
      </c>
      <c r="F5369">
        <v>0</v>
      </c>
      <c r="G5369">
        <v>0</v>
      </c>
      <c r="H5369">
        <v>21</v>
      </c>
      <c r="I5369">
        <v>36</v>
      </c>
      <c r="J5369">
        <v>36</v>
      </c>
      <c r="K5369">
        <v>36</v>
      </c>
      <c r="L5369">
        <v>36</v>
      </c>
      <c r="M5369">
        <v>36</v>
      </c>
      <c r="N5369">
        <v>122</v>
      </c>
      <c r="O5369">
        <v>128</v>
      </c>
      <c r="P5369">
        <v>907</v>
      </c>
    </row>
    <row r="5370" spans="1:16" x14ac:dyDescent="0.2">
      <c r="A5370" t="s">
        <v>350</v>
      </c>
      <c r="B5370" t="s">
        <v>193</v>
      </c>
      <c r="C5370" t="s">
        <v>108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</row>
    <row r="5371" spans="1:16" x14ac:dyDescent="0.2">
      <c r="A5371" t="s">
        <v>350</v>
      </c>
      <c r="B5371" t="s">
        <v>351</v>
      </c>
      <c r="C5371" t="s">
        <v>108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</row>
    <row r="5372" spans="1:16" x14ac:dyDescent="0.2">
      <c r="A5372" t="s">
        <v>350</v>
      </c>
      <c r="B5372" t="s">
        <v>352</v>
      </c>
      <c r="C5372" t="s">
        <v>108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</row>
    <row r="5373" spans="1:16" x14ac:dyDescent="0.2">
      <c r="A5373" t="s">
        <v>350</v>
      </c>
      <c r="B5373" t="s">
        <v>195</v>
      </c>
      <c r="C5373" t="s">
        <v>108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</row>
    <row r="5374" spans="1:16" x14ac:dyDescent="0.2">
      <c r="A5374" t="s">
        <v>350</v>
      </c>
      <c r="B5374" t="s">
        <v>196</v>
      </c>
      <c r="C5374" t="s">
        <v>108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</row>
    <row r="5375" spans="1:16" x14ac:dyDescent="0.2">
      <c r="A5375" t="s">
        <v>350</v>
      </c>
      <c r="B5375" t="s">
        <v>197</v>
      </c>
      <c r="C5375" t="s">
        <v>108</v>
      </c>
      <c r="E5375">
        <v>0</v>
      </c>
      <c r="F5375">
        <v>0</v>
      </c>
      <c r="G5375">
        <v>228</v>
      </c>
      <c r="H5375">
        <v>766</v>
      </c>
      <c r="I5375">
        <v>1364</v>
      </c>
      <c r="J5375">
        <v>1364</v>
      </c>
      <c r="K5375">
        <v>1364</v>
      </c>
      <c r="L5375">
        <v>1596</v>
      </c>
      <c r="M5375">
        <v>1596</v>
      </c>
      <c r="N5375">
        <v>1854</v>
      </c>
      <c r="O5375">
        <v>1854</v>
      </c>
      <c r="P5375">
        <v>1854</v>
      </c>
    </row>
    <row r="5376" spans="1:16" x14ac:dyDescent="0.2">
      <c r="A5376" t="s">
        <v>350</v>
      </c>
      <c r="B5376" t="s">
        <v>198</v>
      </c>
      <c r="C5376" t="s">
        <v>108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</row>
    <row r="5377" spans="1:16" x14ac:dyDescent="0.2">
      <c r="A5377" t="s">
        <v>350</v>
      </c>
      <c r="B5377" t="s">
        <v>199</v>
      </c>
      <c r="C5377" t="s">
        <v>108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</row>
    <row r="5378" spans="1:16" x14ac:dyDescent="0.2">
      <c r="A5378" t="s">
        <v>350</v>
      </c>
      <c r="B5378" t="s">
        <v>200</v>
      </c>
      <c r="C5378" t="s">
        <v>108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</row>
    <row r="5379" spans="1:16" x14ac:dyDescent="0.2">
      <c r="A5379" t="s">
        <v>350</v>
      </c>
      <c r="B5379" t="s">
        <v>201</v>
      </c>
      <c r="C5379" t="s">
        <v>108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</row>
    <row r="5380" spans="1:16" x14ac:dyDescent="0.2">
      <c r="A5380" t="s">
        <v>350</v>
      </c>
      <c r="B5380" t="s">
        <v>202</v>
      </c>
      <c r="C5380" t="s">
        <v>108</v>
      </c>
      <c r="E5380">
        <v>42</v>
      </c>
      <c r="F5380">
        <v>54</v>
      </c>
      <c r="G5380">
        <v>54</v>
      </c>
      <c r="H5380">
        <v>144</v>
      </c>
      <c r="I5380">
        <v>773</v>
      </c>
      <c r="J5380">
        <v>980</v>
      </c>
      <c r="K5380">
        <v>980</v>
      </c>
      <c r="L5380">
        <v>980</v>
      </c>
      <c r="M5380">
        <v>980</v>
      </c>
      <c r="N5380">
        <v>1062</v>
      </c>
      <c r="O5380">
        <v>1072</v>
      </c>
      <c r="P5380">
        <v>1072</v>
      </c>
    </row>
    <row r="5381" spans="1:16" x14ac:dyDescent="0.2">
      <c r="A5381" t="s">
        <v>350</v>
      </c>
      <c r="B5381" t="s">
        <v>203</v>
      </c>
      <c r="C5381" t="s">
        <v>108</v>
      </c>
      <c r="E5381">
        <v>0</v>
      </c>
      <c r="F5381">
        <v>0</v>
      </c>
      <c r="G5381">
        <v>268</v>
      </c>
      <c r="H5381">
        <v>582</v>
      </c>
      <c r="I5381">
        <v>872</v>
      </c>
      <c r="J5381">
        <v>872</v>
      </c>
      <c r="K5381">
        <v>872</v>
      </c>
      <c r="L5381">
        <v>1334</v>
      </c>
      <c r="M5381">
        <v>1334</v>
      </c>
      <c r="N5381">
        <v>1966</v>
      </c>
      <c r="O5381">
        <v>1966</v>
      </c>
      <c r="P5381">
        <v>3408</v>
      </c>
    </row>
    <row r="5382" spans="1:16" x14ac:dyDescent="0.2">
      <c r="A5382" t="s">
        <v>350</v>
      </c>
      <c r="B5382" t="s">
        <v>204</v>
      </c>
      <c r="C5382" t="s">
        <v>108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</row>
    <row r="5383" spans="1:16" x14ac:dyDescent="0.2">
      <c r="A5383" t="s">
        <v>350</v>
      </c>
      <c r="B5383" t="s">
        <v>205</v>
      </c>
      <c r="C5383" t="s">
        <v>108</v>
      </c>
      <c r="E5383">
        <v>246</v>
      </c>
      <c r="F5383">
        <v>511</v>
      </c>
      <c r="G5383">
        <v>764</v>
      </c>
      <c r="H5383">
        <v>1196</v>
      </c>
      <c r="I5383">
        <v>1596</v>
      </c>
      <c r="J5383">
        <v>2160</v>
      </c>
      <c r="K5383">
        <v>2359</v>
      </c>
      <c r="L5383">
        <v>2359</v>
      </c>
      <c r="M5383">
        <v>2359</v>
      </c>
      <c r="N5383">
        <v>2860</v>
      </c>
      <c r="O5383">
        <v>3138</v>
      </c>
      <c r="P5383">
        <v>4154</v>
      </c>
    </row>
    <row r="5384" spans="1:16" x14ac:dyDescent="0.2">
      <c r="A5384" t="s">
        <v>350</v>
      </c>
      <c r="B5384" t="s">
        <v>206</v>
      </c>
      <c r="C5384" t="s">
        <v>108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</row>
    <row r="5385" spans="1:16" x14ac:dyDescent="0.2">
      <c r="A5385" t="s">
        <v>350</v>
      </c>
      <c r="B5385" t="s">
        <v>207</v>
      </c>
      <c r="C5385" t="s">
        <v>108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</row>
    <row r="5386" spans="1:16" x14ac:dyDescent="0.2">
      <c r="A5386" t="s">
        <v>350</v>
      </c>
      <c r="B5386" t="s">
        <v>208</v>
      </c>
      <c r="C5386" t="s">
        <v>108</v>
      </c>
      <c r="E5386">
        <v>724</v>
      </c>
      <c r="F5386">
        <v>871</v>
      </c>
      <c r="G5386">
        <v>984</v>
      </c>
      <c r="H5386">
        <v>984</v>
      </c>
      <c r="I5386">
        <v>984</v>
      </c>
      <c r="J5386">
        <v>984</v>
      </c>
      <c r="K5386">
        <v>984</v>
      </c>
      <c r="L5386">
        <v>984</v>
      </c>
      <c r="M5386">
        <v>984</v>
      </c>
      <c r="N5386">
        <v>984</v>
      </c>
      <c r="O5386">
        <v>984</v>
      </c>
      <c r="P5386">
        <v>984</v>
      </c>
    </row>
    <row r="5387" spans="1:16" x14ac:dyDescent="0.2">
      <c r="A5387" t="s">
        <v>350</v>
      </c>
      <c r="B5387" t="s">
        <v>209</v>
      </c>
      <c r="C5387" t="s">
        <v>108</v>
      </c>
      <c r="E5387">
        <v>0</v>
      </c>
      <c r="F5387">
        <v>0</v>
      </c>
      <c r="G5387">
        <v>0</v>
      </c>
      <c r="H5387">
        <v>0</v>
      </c>
      <c r="I5387">
        <v>195</v>
      </c>
      <c r="J5387">
        <v>1195</v>
      </c>
      <c r="K5387">
        <v>1767</v>
      </c>
      <c r="L5387">
        <v>1767</v>
      </c>
      <c r="M5387">
        <v>1767</v>
      </c>
      <c r="N5387">
        <v>2553</v>
      </c>
      <c r="O5387">
        <v>2920</v>
      </c>
      <c r="P5387">
        <v>4689</v>
      </c>
    </row>
    <row r="5388" spans="1:16" x14ac:dyDescent="0.2">
      <c r="A5388" t="s">
        <v>350</v>
      </c>
      <c r="B5388" t="s">
        <v>210</v>
      </c>
      <c r="C5388" t="s">
        <v>108</v>
      </c>
      <c r="E5388">
        <v>0</v>
      </c>
      <c r="F5388">
        <v>0</v>
      </c>
      <c r="G5388">
        <v>0</v>
      </c>
      <c r="H5388">
        <v>480</v>
      </c>
      <c r="I5388">
        <v>593</v>
      </c>
      <c r="J5388">
        <v>593</v>
      </c>
      <c r="K5388">
        <v>593</v>
      </c>
      <c r="L5388">
        <v>593</v>
      </c>
      <c r="M5388">
        <v>593</v>
      </c>
      <c r="N5388">
        <v>593</v>
      </c>
      <c r="O5388">
        <v>593</v>
      </c>
      <c r="P5388">
        <v>593</v>
      </c>
    </row>
    <row r="5389" spans="1:16" x14ac:dyDescent="0.2">
      <c r="A5389" t="s">
        <v>350</v>
      </c>
      <c r="B5389" t="s">
        <v>211</v>
      </c>
      <c r="C5389" t="s">
        <v>108</v>
      </c>
      <c r="E5389">
        <v>0</v>
      </c>
      <c r="F5389">
        <v>0</v>
      </c>
      <c r="G5389">
        <v>0</v>
      </c>
      <c r="H5389">
        <v>92</v>
      </c>
      <c r="I5389">
        <v>92</v>
      </c>
      <c r="J5389">
        <v>92</v>
      </c>
      <c r="K5389">
        <v>92</v>
      </c>
      <c r="L5389">
        <v>92</v>
      </c>
      <c r="M5389">
        <v>92</v>
      </c>
      <c r="N5389">
        <v>92</v>
      </c>
      <c r="O5389">
        <v>92</v>
      </c>
      <c r="P5389">
        <v>92</v>
      </c>
    </row>
    <row r="5390" spans="1:16" x14ac:dyDescent="0.2">
      <c r="A5390" t="s">
        <v>350</v>
      </c>
      <c r="B5390" t="s">
        <v>212</v>
      </c>
      <c r="C5390" t="s">
        <v>108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</row>
    <row r="5391" spans="1:16" x14ac:dyDescent="0.2">
      <c r="A5391" t="s">
        <v>350</v>
      </c>
      <c r="B5391" t="s">
        <v>213</v>
      </c>
      <c r="C5391" t="s">
        <v>108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</row>
    <row r="5392" spans="1:16" x14ac:dyDescent="0.2">
      <c r="A5392" t="s">
        <v>350</v>
      </c>
      <c r="B5392" t="s">
        <v>342</v>
      </c>
      <c r="C5392" t="s">
        <v>108</v>
      </c>
      <c r="E5392">
        <v>1011</v>
      </c>
      <c r="F5392">
        <v>1436</v>
      </c>
      <c r="G5392">
        <v>2298</v>
      </c>
      <c r="H5392">
        <v>4243</v>
      </c>
      <c r="I5392">
        <v>6469</v>
      </c>
      <c r="J5392">
        <v>8239</v>
      </c>
      <c r="K5392">
        <v>9011</v>
      </c>
      <c r="L5392">
        <v>9706</v>
      </c>
      <c r="M5392">
        <v>9706</v>
      </c>
      <c r="N5392">
        <v>11964</v>
      </c>
      <c r="O5392">
        <v>12617</v>
      </c>
      <c r="P5392">
        <v>16846</v>
      </c>
    </row>
    <row r="5393" spans="1:17" x14ac:dyDescent="0.2">
      <c r="A5393" t="s">
        <v>230</v>
      </c>
      <c r="B5393" t="s">
        <v>353</v>
      </c>
      <c r="C5393" t="s">
        <v>108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1</v>
      </c>
      <c r="Q5393">
        <v>10360</v>
      </c>
    </row>
    <row r="5394" spans="1:17" x14ac:dyDescent="0.2">
      <c r="A5394" t="s">
        <v>230</v>
      </c>
      <c r="B5394" t="s">
        <v>354</v>
      </c>
      <c r="C5394" t="s">
        <v>108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1</v>
      </c>
      <c r="Q5394">
        <v>11010</v>
      </c>
    </row>
    <row r="5395" spans="1:17" x14ac:dyDescent="0.2">
      <c r="A5395" t="s">
        <v>230</v>
      </c>
      <c r="B5395" t="s">
        <v>355</v>
      </c>
      <c r="C5395" t="s">
        <v>108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1</v>
      </c>
      <c r="Q5395">
        <v>2680</v>
      </c>
    </row>
    <row r="5396" spans="1:17" x14ac:dyDescent="0.2">
      <c r="A5396" t="s">
        <v>230</v>
      </c>
      <c r="B5396" t="s">
        <v>356</v>
      </c>
      <c r="C5396" t="s">
        <v>108</v>
      </c>
      <c r="E5396">
        <v>0</v>
      </c>
      <c r="F5396">
        <v>0</v>
      </c>
      <c r="G5396">
        <v>0</v>
      </c>
      <c r="H5396">
        <v>0</v>
      </c>
      <c r="I5396">
        <v>1</v>
      </c>
      <c r="J5396">
        <v>1</v>
      </c>
      <c r="K5396">
        <v>1</v>
      </c>
      <c r="L5396">
        <v>1</v>
      </c>
      <c r="M5396">
        <v>1</v>
      </c>
      <c r="N5396">
        <v>1</v>
      </c>
      <c r="O5396">
        <v>1</v>
      </c>
      <c r="P5396">
        <v>1</v>
      </c>
      <c r="Q5396">
        <v>4875</v>
      </c>
    </row>
    <row r="5397" spans="1:17" x14ac:dyDescent="0.2">
      <c r="A5397" t="s">
        <v>340</v>
      </c>
      <c r="B5397" t="s">
        <v>193</v>
      </c>
      <c r="C5397" t="s">
        <v>111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</row>
    <row r="5398" spans="1:17" x14ac:dyDescent="0.2">
      <c r="A5398" t="s">
        <v>340</v>
      </c>
      <c r="B5398" t="s">
        <v>194</v>
      </c>
      <c r="C5398" t="s">
        <v>111</v>
      </c>
      <c r="E5398">
        <v>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</row>
    <row r="5399" spans="1:17" x14ac:dyDescent="0.2">
      <c r="A5399" t="s">
        <v>340</v>
      </c>
      <c r="B5399" t="s">
        <v>195</v>
      </c>
      <c r="C5399" t="s">
        <v>111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</row>
    <row r="5400" spans="1:17" x14ac:dyDescent="0.2">
      <c r="A5400" t="s">
        <v>340</v>
      </c>
      <c r="B5400" t="s">
        <v>196</v>
      </c>
      <c r="C5400" t="s">
        <v>111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</row>
    <row r="5401" spans="1:17" x14ac:dyDescent="0.2">
      <c r="A5401" t="s">
        <v>340</v>
      </c>
      <c r="B5401" t="s">
        <v>197</v>
      </c>
      <c r="C5401" t="s">
        <v>111</v>
      </c>
      <c r="E5401">
        <v>0</v>
      </c>
      <c r="F5401">
        <v>0</v>
      </c>
      <c r="G5401">
        <v>0.55000000000000004</v>
      </c>
      <c r="H5401">
        <v>1.37</v>
      </c>
      <c r="I5401">
        <v>2.6</v>
      </c>
      <c r="J5401">
        <v>2.6</v>
      </c>
      <c r="K5401">
        <v>2.6</v>
      </c>
      <c r="L5401">
        <v>3.47</v>
      </c>
      <c r="M5401">
        <v>3.47</v>
      </c>
      <c r="N5401">
        <v>3.47</v>
      </c>
      <c r="O5401">
        <v>3.54</v>
      </c>
      <c r="P5401">
        <v>3.54</v>
      </c>
    </row>
    <row r="5402" spans="1:17" x14ac:dyDescent="0.2">
      <c r="A5402" t="s">
        <v>340</v>
      </c>
      <c r="B5402" t="s">
        <v>198</v>
      </c>
      <c r="C5402" t="s">
        <v>111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</row>
    <row r="5403" spans="1:17" x14ac:dyDescent="0.2">
      <c r="A5403" t="s">
        <v>340</v>
      </c>
      <c r="B5403" t="s">
        <v>199</v>
      </c>
      <c r="C5403" t="s">
        <v>111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</row>
    <row r="5404" spans="1:17" x14ac:dyDescent="0.2">
      <c r="A5404" t="s">
        <v>340</v>
      </c>
      <c r="B5404" t="s">
        <v>200</v>
      </c>
      <c r="C5404" t="s">
        <v>111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</row>
    <row r="5405" spans="1:17" x14ac:dyDescent="0.2">
      <c r="A5405" t="s">
        <v>340</v>
      </c>
      <c r="B5405" t="s">
        <v>201</v>
      </c>
      <c r="C5405" t="s">
        <v>111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</row>
    <row r="5406" spans="1:17" x14ac:dyDescent="0.2">
      <c r="A5406" t="s">
        <v>340</v>
      </c>
      <c r="B5406" t="s">
        <v>202</v>
      </c>
      <c r="C5406" t="s">
        <v>111</v>
      </c>
      <c r="E5406">
        <v>0.31</v>
      </c>
      <c r="F5406">
        <v>0.4</v>
      </c>
      <c r="G5406">
        <v>0.4</v>
      </c>
      <c r="H5406">
        <v>0.56000000000000005</v>
      </c>
      <c r="I5406">
        <v>6.55</v>
      </c>
      <c r="J5406">
        <v>8.49</v>
      </c>
      <c r="K5406">
        <v>8.49</v>
      </c>
      <c r="L5406">
        <v>8.49</v>
      </c>
      <c r="M5406">
        <v>8.49</v>
      </c>
      <c r="N5406">
        <v>8.49</v>
      </c>
      <c r="O5406">
        <v>8.49</v>
      </c>
      <c r="P5406">
        <v>9.1300000000000008</v>
      </c>
    </row>
    <row r="5407" spans="1:17" x14ac:dyDescent="0.2">
      <c r="A5407" t="s">
        <v>340</v>
      </c>
      <c r="B5407" t="s">
        <v>203</v>
      </c>
      <c r="C5407" t="s">
        <v>111</v>
      </c>
      <c r="E5407">
        <v>0</v>
      </c>
      <c r="F5407">
        <v>0</v>
      </c>
      <c r="G5407">
        <v>1.32</v>
      </c>
      <c r="H5407">
        <v>2.82</v>
      </c>
      <c r="I5407">
        <v>4.32</v>
      </c>
      <c r="J5407">
        <v>4.32</v>
      </c>
      <c r="K5407">
        <v>4.32</v>
      </c>
      <c r="L5407">
        <v>5.51</v>
      </c>
      <c r="M5407">
        <v>5.68</v>
      </c>
      <c r="N5407">
        <v>8.51</v>
      </c>
      <c r="O5407">
        <v>8.51</v>
      </c>
      <c r="P5407">
        <v>10.48</v>
      </c>
    </row>
    <row r="5408" spans="1:17" x14ac:dyDescent="0.2">
      <c r="A5408" t="s">
        <v>340</v>
      </c>
      <c r="B5408" t="s">
        <v>204</v>
      </c>
      <c r="C5408" t="s">
        <v>111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4.88</v>
      </c>
      <c r="N5408">
        <v>4.88</v>
      </c>
      <c r="O5408">
        <v>4.88</v>
      </c>
      <c r="P5408">
        <v>4.88</v>
      </c>
    </row>
    <row r="5409" spans="1:16" x14ac:dyDescent="0.2">
      <c r="A5409" t="s">
        <v>340</v>
      </c>
      <c r="B5409" t="s">
        <v>205</v>
      </c>
      <c r="C5409" t="s">
        <v>111</v>
      </c>
      <c r="E5409">
        <v>3</v>
      </c>
      <c r="F5409">
        <v>6</v>
      </c>
      <c r="G5409">
        <v>9</v>
      </c>
      <c r="H5409">
        <v>11.85</v>
      </c>
      <c r="I5409">
        <v>11.85</v>
      </c>
      <c r="J5409">
        <v>18.440000000000001</v>
      </c>
      <c r="K5409">
        <v>19.440000000000001</v>
      </c>
      <c r="L5409">
        <v>19.440000000000001</v>
      </c>
      <c r="M5409">
        <v>19.440000000000001</v>
      </c>
      <c r="N5409">
        <v>24.48</v>
      </c>
      <c r="O5409">
        <v>29.8</v>
      </c>
      <c r="P5409">
        <v>54.06</v>
      </c>
    </row>
    <row r="5410" spans="1:16" x14ac:dyDescent="0.2">
      <c r="A5410" t="s">
        <v>340</v>
      </c>
      <c r="B5410" t="s">
        <v>206</v>
      </c>
      <c r="C5410" t="s">
        <v>111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</row>
    <row r="5411" spans="1:16" x14ac:dyDescent="0.2">
      <c r="A5411" t="s">
        <v>340</v>
      </c>
      <c r="B5411" t="s">
        <v>207</v>
      </c>
      <c r="C5411" t="s">
        <v>111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</row>
    <row r="5412" spans="1:16" x14ac:dyDescent="0.2">
      <c r="A5412" t="s">
        <v>340</v>
      </c>
      <c r="B5412" t="s">
        <v>208</v>
      </c>
      <c r="C5412" t="s">
        <v>111</v>
      </c>
      <c r="E5412">
        <v>4.05</v>
      </c>
      <c r="F5412">
        <v>4.38</v>
      </c>
      <c r="G5412">
        <v>5.24</v>
      </c>
      <c r="H5412">
        <v>5.78</v>
      </c>
      <c r="I5412">
        <v>5.78</v>
      </c>
      <c r="J5412">
        <v>5.78</v>
      </c>
      <c r="K5412">
        <v>7.4</v>
      </c>
      <c r="L5412">
        <v>7.4</v>
      </c>
      <c r="M5412">
        <v>7.4</v>
      </c>
      <c r="N5412">
        <v>13.55</v>
      </c>
      <c r="O5412">
        <v>13.55</v>
      </c>
      <c r="P5412">
        <v>13.55</v>
      </c>
    </row>
    <row r="5413" spans="1:16" x14ac:dyDescent="0.2">
      <c r="A5413" t="s">
        <v>340</v>
      </c>
      <c r="B5413" t="s">
        <v>209</v>
      </c>
      <c r="C5413" t="s">
        <v>111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1.27</v>
      </c>
      <c r="K5413">
        <v>2.42</v>
      </c>
      <c r="L5413">
        <v>2.42</v>
      </c>
      <c r="M5413">
        <v>2.42</v>
      </c>
      <c r="N5413">
        <v>3.34</v>
      </c>
      <c r="O5413">
        <v>4.71</v>
      </c>
      <c r="P5413">
        <v>17.41</v>
      </c>
    </row>
    <row r="5414" spans="1:16" x14ac:dyDescent="0.2">
      <c r="A5414" t="s">
        <v>340</v>
      </c>
      <c r="B5414" t="s">
        <v>210</v>
      </c>
      <c r="C5414" t="s">
        <v>111</v>
      </c>
      <c r="E5414">
        <v>0</v>
      </c>
      <c r="F5414">
        <v>0</v>
      </c>
      <c r="G5414">
        <v>0</v>
      </c>
      <c r="H5414">
        <v>2.12</v>
      </c>
      <c r="I5414">
        <v>2.12</v>
      </c>
      <c r="J5414">
        <v>2.62</v>
      </c>
      <c r="K5414">
        <v>2.62</v>
      </c>
      <c r="L5414">
        <v>2.62</v>
      </c>
      <c r="M5414">
        <v>2.62</v>
      </c>
      <c r="N5414">
        <v>2.62</v>
      </c>
      <c r="O5414">
        <v>2.62</v>
      </c>
      <c r="P5414">
        <v>2.62</v>
      </c>
    </row>
    <row r="5415" spans="1:16" x14ac:dyDescent="0.2">
      <c r="A5415" t="s">
        <v>340</v>
      </c>
      <c r="B5415" t="s">
        <v>211</v>
      </c>
      <c r="C5415" t="s">
        <v>111</v>
      </c>
      <c r="E5415">
        <v>0</v>
      </c>
      <c r="F5415">
        <v>0</v>
      </c>
      <c r="G5415">
        <v>0</v>
      </c>
      <c r="H5415">
        <v>0.5</v>
      </c>
      <c r="I5415">
        <v>0.5</v>
      </c>
      <c r="J5415">
        <v>0.5</v>
      </c>
      <c r="K5415">
        <v>0.5</v>
      </c>
      <c r="L5415">
        <v>0.5</v>
      </c>
      <c r="M5415">
        <v>0.5</v>
      </c>
      <c r="N5415">
        <v>0.5</v>
      </c>
      <c r="O5415">
        <v>0.5</v>
      </c>
      <c r="P5415">
        <v>0.5</v>
      </c>
    </row>
    <row r="5416" spans="1:16" x14ac:dyDescent="0.2">
      <c r="A5416" t="s">
        <v>340</v>
      </c>
      <c r="B5416" t="s">
        <v>212</v>
      </c>
      <c r="C5416" t="s">
        <v>111</v>
      </c>
      <c r="E5416">
        <v>0.28999999999999998</v>
      </c>
      <c r="F5416">
        <v>0.28999999999999998</v>
      </c>
      <c r="G5416">
        <v>0.46</v>
      </c>
      <c r="H5416">
        <v>0.46</v>
      </c>
      <c r="I5416">
        <v>0.46</v>
      </c>
      <c r="J5416">
        <v>0.46</v>
      </c>
      <c r="K5416">
        <v>0.46</v>
      </c>
      <c r="L5416">
        <v>0.17</v>
      </c>
      <c r="M5416">
        <v>0.17</v>
      </c>
      <c r="N5416">
        <v>0</v>
      </c>
      <c r="O5416">
        <v>0</v>
      </c>
      <c r="P5416">
        <v>0</v>
      </c>
    </row>
    <row r="5417" spans="1:16" x14ac:dyDescent="0.2">
      <c r="A5417" t="s">
        <v>340</v>
      </c>
      <c r="B5417" t="s">
        <v>213</v>
      </c>
      <c r="C5417" t="s">
        <v>111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</row>
    <row r="5418" spans="1:16" x14ac:dyDescent="0.2">
      <c r="A5418" t="s">
        <v>340</v>
      </c>
      <c r="B5418" t="s">
        <v>218</v>
      </c>
      <c r="C5418" t="s">
        <v>111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-2.92</v>
      </c>
    </row>
    <row r="5419" spans="1:16" x14ac:dyDescent="0.2">
      <c r="A5419" t="s">
        <v>340</v>
      </c>
      <c r="B5419" t="s">
        <v>342</v>
      </c>
      <c r="C5419" t="s">
        <v>111</v>
      </c>
      <c r="E5419">
        <v>7.65</v>
      </c>
      <c r="F5419">
        <v>11.07</v>
      </c>
      <c r="G5419">
        <v>16.97</v>
      </c>
      <c r="H5419">
        <v>25.46</v>
      </c>
      <c r="I5419">
        <v>34.18</v>
      </c>
      <c r="J5419">
        <v>44.48</v>
      </c>
      <c r="K5419">
        <v>48.26</v>
      </c>
      <c r="L5419">
        <v>50.04</v>
      </c>
      <c r="M5419">
        <v>55.08</v>
      </c>
      <c r="N5419">
        <v>69.84</v>
      </c>
      <c r="O5419">
        <v>76.599999999999994</v>
      </c>
      <c r="P5419">
        <v>113.26</v>
      </c>
    </row>
    <row r="5420" spans="1:16" x14ac:dyDescent="0.2">
      <c r="A5420" t="s">
        <v>266</v>
      </c>
      <c r="B5420" t="s">
        <v>267</v>
      </c>
      <c r="C5420" t="s">
        <v>111</v>
      </c>
      <c r="E5420">
        <v>202.31</v>
      </c>
      <c r="F5420">
        <v>204.45</v>
      </c>
      <c r="G5420">
        <v>206.75</v>
      </c>
      <c r="H5420">
        <v>212.74</v>
      </c>
      <c r="I5420">
        <v>220.24</v>
      </c>
      <c r="J5420">
        <v>229.66</v>
      </c>
      <c r="K5420">
        <v>235.18</v>
      </c>
      <c r="L5420">
        <v>240.63</v>
      </c>
      <c r="M5420">
        <v>246.15</v>
      </c>
      <c r="N5420">
        <v>269.82</v>
      </c>
      <c r="O5420">
        <v>276.22000000000003</v>
      </c>
      <c r="P5420">
        <v>295.94</v>
      </c>
    </row>
    <row r="5421" spans="1:16" x14ac:dyDescent="0.2">
      <c r="A5421" t="s">
        <v>270</v>
      </c>
      <c r="B5421" t="s">
        <v>193</v>
      </c>
      <c r="C5421" t="s">
        <v>111</v>
      </c>
      <c r="E5421">
        <v>2.94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 x14ac:dyDescent="0.2">
      <c r="A5422" t="s">
        <v>270</v>
      </c>
      <c r="B5422" t="s">
        <v>194</v>
      </c>
      <c r="C5422" t="s">
        <v>111</v>
      </c>
      <c r="E5422">
        <v>52.34</v>
      </c>
      <c r="F5422">
        <v>63</v>
      </c>
      <c r="G5422">
        <v>51.79</v>
      </c>
      <c r="H5422">
        <v>40.85</v>
      </c>
      <c r="I5422">
        <v>25.76</v>
      </c>
      <c r="J5422">
        <v>19.34</v>
      </c>
      <c r="K5422">
        <v>16.03</v>
      </c>
      <c r="L5422">
        <v>15.22</v>
      </c>
      <c r="M5422">
        <v>11.21</v>
      </c>
      <c r="N5422">
        <v>6.75</v>
      </c>
      <c r="O5422">
        <v>8.36</v>
      </c>
      <c r="P5422">
        <v>2.2799999999999998</v>
      </c>
    </row>
    <row r="5423" spans="1:16" x14ac:dyDescent="0.2">
      <c r="A5423" t="s">
        <v>270</v>
      </c>
      <c r="B5423" t="s">
        <v>195</v>
      </c>
      <c r="C5423" t="s">
        <v>111</v>
      </c>
      <c r="E5423">
        <v>11.5</v>
      </c>
      <c r="F5423">
        <v>12.85</v>
      </c>
      <c r="G5423">
        <v>12.3</v>
      </c>
      <c r="H5423">
        <v>12.24</v>
      </c>
      <c r="I5423">
        <v>12.18</v>
      </c>
      <c r="J5423">
        <v>9.67</v>
      </c>
      <c r="K5423">
        <v>8.16</v>
      </c>
      <c r="L5423">
        <v>6.9</v>
      </c>
      <c r="M5423">
        <v>5.51</v>
      </c>
      <c r="N5423">
        <v>1.03</v>
      </c>
      <c r="O5423">
        <v>0</v>
      </c>
      <c r="P5423">
        <v>0</v>
      </c>
    </row>
    <row r="5424" spans="1:16" x14ac:dyDescent="0.2">
      <c r="A5424" t="s">
        <v>270</v>
      </c>
      <c r="B5424" t="s">
        <v>196</v>
      </c>
      <c r="C5424" t="s">
        <v>111</v>
      </c>
      <c r="E5424">
        <v>23.6</v>
      </c>
      <c r="F5424">
        <v>5.09</v>
      </c>
      <c r="G5424">
        <v>5.09</v>
      </c>
      <c r="H5424">
        <v>5.1100000000000003</v>
      </c>
      <c r="I5424">
        <v>5.09</v>
      </c>
      <c r="J5424">
        <v>5.1100000000000003</v>
      </c>
      <c r="K5424">
        <v>5.09</v>
      </c>
      <c r="L5424">
        <v>5.09</v>
      </c>
      <c r="M5424">
        <v>5.09</v>
      </c>
      <c r="N5424">
        <v>5.09</v>
      </c>
      <c r="O5424">
        <v>5.1100000000000003</v>
      </c>
      <c r="P5424">
        <v>5.09</v>
      </c>
    </row>
    <row r="5425" spans="1:16" x14ac:dyDescent="0.2">
      <c r="A5425" t="s">
        <v>270</v>
      </c>
      <c r="B5425" t="s">
        <v>197</v>
      </c>
      <c r="C5425" t="s">
        <v>111</v>
      </c>
      <c r="E5425">
        <v>11.28</v>
      </c>
      <c r="F5425">
        <v>11.21</v>
      </c>
      <c r="G5425">
        <v>15.46</v>
      </c>
      <c r="H5425">
        <v>22.1</v>
      </c>
      <c r="I5425">
        <v>30.96</v>
      </c>
      <c r="J5425">
        <v>30.46</v>
      </c>
      <c r="K5425">
        <v>30.54</v>
      </c>
      <c r="L5425">
        <v>36.9</v>
      </c>
      <c r="M5425">
        <v>36.22</v>
      </c>
      <c r="N5425">
        <v>36.549999999999997</v>
      </c>
      <c r="O5425">
        <v>36.26</v>
      </c>
      <c r="P5425">
        <v>34.33</v>
      </c>
    </row>
    <row r="5426" spans="1:16" x14ac:dyDescent="0.2">
      <c r="A5426" t="s">
        <v>270</v>
      </c>
      <c r="B5426" t="s">
        <v>198</v>
      </c>
      <c r="C5426" t="s">
        <v>111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</row>
    <row r="5427" spans="1:16" x14ac:dyDescent="0.2">
      <c r="A5427" t="s">
        <v>270</v>
      </c>
      <c r="B5427" t="s">
        <v>199</v>
      </c>
      <c r="C5427" t="s">
        <v>111</v>
      </c>
      <c r="E5427">
        <v>2.4900000000000002</v>
      </c>
      <c r="F5427">
        <v>2.4900000000000002</v>
      </c>
      <c r="G5427">
        <v>2.48</v>
      </c>
      <c r="H5427">
        <v>2.4900000000000002</v>
      </c>
      <c r="I5427">
        <v>2.4700000000000002</v>
      </c>
      <c r="J5427">
        <v>2.48</v>
      </c>
      <c r="K5427">
        <v>3.36</v>
      </c>
      <c r="L5427">
        <v>2.4700000000000002</v>
      </c>
      <c r="M5427">
        <v>2.4700000000000002</v>
      </c>
      <c r="N5427">
        <v>2.23</v>
      </c>
      <c r="O5427">
        <v>2.2400000000000002</v>
      </c>
      <c r="P5427">
        <v>2.23</v>
      </c>
    </row>
    <row r="5428" spans="1:16" x14ac:dyDescent="0.2">
      <c r="A5428" t="s">
        <v>270</v>
      </c>
      <c r="B5428" t="s">
        <v>200</v>
      </c>
      <c r="C5428" t="s">
        <v>111</v>
      </c>
      <c r="E5428">
        <v>0.9</v>
      </c>
      <c r="F5428">
        <v>1.68</v>
      </c>
      <c r="G5428">
        <v>0.89</v>
      </c>
      <c r="H5428">
        <v>0.9</v>
      </c>
      <c r="I5428">
        <v>0.91</v>
      </c>
      <c r="J5428">
        <v>1.38</v>
      </c>
      <c r="K5428">
        <v>1.5</v>
      </c>
      <c r="L5428">
        <v>1.3</v>
      </c>
      <c r="M5428">
        <v>0.86</v>
      </c>
      <c r="N5428">
        <v>0.86</v>
      </c>
      <c r="O5428">
        <v>0.86</v>
      </c>
      <c r="P5428">
        <v>1.01</v>
      </c>
    </row>
    <row r="5429" spans="1:16" x14ac:dyDescent="0.2">
      <c r="A5429" t="s">
        <v>270</v>
      </c>
      <c r="B5429" t="s">
        <v>201</v>
      </c>
      <c r="C5429" t="s">
        <v>111</v>
      </c>
      <c r="E5429">
        <v>27.19</v>
      </c>
      <c r="F5429">
        <v>27.11</v>
      </c>
      <c r="G5429">
        <v>27.11</v>
      </c>
      <c r="H5429">
        <v>27.19</v>
      </c>
      <c r="I5429">
        <v>27.11</v>
      </c>
      <c r="J5429">
        <v>27.19</v>
      </c>
      <c r="K5429">
        <v>27.11</v>
      </c>
      <c r="L5429">
        <v>27.11</v>
      </c>
      <c r="M5429">
        <v>27.11</v>
      </c>
      <c r="N5429">
        <v>27.11</v>
      </c>
      <c r="O5429">
        <v>27.19</v>
      </c>
      <c r="P5429">
        <v>27.11</v>
      </c>
    </row>
    <row r="5430" spans="1:16" x14ac:dyDescent="0.2">
      <c r="A5430" t="s">
        <v>270</v>
      </c>
      <c r="B5430" t="s">
        <v>202</v>
      </c>
      <c r="C5430" t="s">
        <v>111</v>
      </c>
      <c r="E5430">
        <v>22.24</v>
      </c>
      <c r="F5430">
        <v>22.62</v>
      </c>
      <c r="G5430">
        <v>22.19</v>
      </c>
      <c r="H5430">
        <v>22.79</v>
      </c>
      <c r="I5430">
        <v>35.19</v>
      </c>
      <c r="J5430">
        <v>38.81</v>
      </c>
      <c r="K5430">
        <v>39.090000000000003</v>
      </c>
      <c r="L5430">
        <v>38.840000000000003</v>
      </c>
      <c r="M5430">
        <v>38.21</v>
      </c>
      <c r="N5430">
        <v>38.6</v>
      </c>
      <c r="O5430">
        <v>38.130000000000003</v>
      </c>
      <c r="P5430">
        <v>38.01</v>
      </c>
    </row>
    <row r="5431" spans="1:16" x14ac:dyDescent="0.2">
      <c r="A5431" t="s">
        <v>270</v>
      </c>
      <c r="B5431" t="s">
        <v>203</v>
      </c>
      <c r="C5431" t="s">
        <v>111</v>
      </c>
      <c r="E5431">
        <v>0</v>
      </c>
      <c r="F5431">
        <v>0</v>
      </c>
      <c r="G5431">
        <v>5.08</v>
      </c>
      <c r="H5431">
        <v>11.37</v>
      </c>
      <c r="I5431">
        <v>17.23</v>
      </c>
      <c r="J5431">
        <v>17.09</v>
      </c>
      <c r="K5431">
        <v>17.190000000000001</v>
      </c>
      <c r="L5431">
        <v>21.53</v>
      </c>
      <c r="M5431">
        <v>21.9</v>
      </c>
      <c r="N5431">
        <v>34.04</v>
      </c>
      <c r="O5431">
        <v>33.72</v>
      </c>
      <c r="P5431">
        <v>40.28</v>
      </c>
    </row>
    <row r="5432" spans="1:16" x14ac:dyDescent="0.2">
      <c r="A5432" t="s">
        <v>270</v>
      </c>
      <c r="B5432" t="s">
        <v>204</v>
      </c>
      <c r="C5432" t="s">
        <v>111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17.5</v>
      </c>
      <c r="N5432">
        <v>17.829999999999998</v>
      </c>
      <c r="O5432">
        <v>17.55</v>
      </c>
      <c r="P5432">
        <v>16.68</v>
      </c>
    </row>
    <row r="5433" spans="1:16" x14ac:dyDescent="0.2">
      <c r="A5433" t="s">
        <v>270</v>
      </c>
      <c r="B5433" t="s">
        <v>205</v>
      </c>
      <c r="C5433" t="s">
        <v>111</v>
      </c>
      <c r="E5433">
        <v>60.02</v>
      </c>
      <c r="F5433">
        <v>68.400000000000006</v>
      </c>
      <c r="G5433">
        <v>75.13</v>
      </c>
      <c r="H5433">
        <v>83.79</v>
      </c>
      <c r="I5433">
        <v>81.790000000000006</v>
      </c>
      <c r="J5433">
        <v>97.32</v>
      </c>
      <c r="K5433">
        <v>101.33</v>
      </c>
      <c r="L5433">
        <v>100.76</v>
      </c>
      <c r="M5433">
        <v>95.67</v>
      </c>
      <c r="N5433">
        <v>111.79</v>
      </c>
      <c r="O5433">
        <v>123.04</v>
      </c>
      <c r="P5433">
        <v>164.79</v>
      </c>
    </row>
    <row r="5434" spans="1:16" x14ac:dyDescent="0.2">
      <c r="A5434" t="s">
        <v>270</v>
      </c>
      <c r="B5434" t="s">
        <v>206</v>
      </c>
      <c r="C5434" t="s">
        <v>111</v>
      </c>
      <c r="E5434">
        <v>29.54</v>
      </c>
      <c r="F5434">
        <v>31.54</v>
      </c>
      <c r="G5434">
        <v>33.71</v>
      </c>
      <c r="H5434">
        <v>38.340000000000003</v>
      </c>
      <c r="I5434">
        <v>42.89</v>
      </c>
      <c r="J5434">
        <v>47.7</v>
      </c>
      <c r="K5434">
        <v>49.88</v>
      </c>
      <c r="L5434">
        <v>52.14</v>
      </c>
      <c r="M5434">
        <v>54.36</v>
      </c>
      <c r="N5434">
        <v>63.11</v>
      </c>
      <c r="O5434">
        <v>65.56</v>
      </c>
      <c r="P5434">
        <v>76.78</v>
      </c>
    </row>
    <row r="5435" spans="1:16" x14ac:dyDescent="0.2">
      <c r="A5435" t="s">
        <v>270</v>
      </c>
      <c r="B5435" t="s">
        <v>343</v>
      </c>
      <c r="C5435" t="s">
        <v>111</v>
      </c>
      <c r="E5435">
        <v>-2.58</v>
      </c>
      <c r="F5435">
        <v>-2.85</v>
      </c>
      <c r="G5435">
        <v>-3.13</v>
      </c>
      <c r="H5435">
        <v>-3.39</v>
      </c>
      <c r="I5435">
        <v>-3.42</v>
      </c>
      <c r="J5435">
        <v>-4</v>
      </c>
      <c r="K5435">
        <v>-4.8600000000000003</v>
      </c>
      <c r="L5435">
        <v>-4.91</v>
      </c>
      <c r="M5435">
        <v>-4.75</v>
      </c>
      <c r="N5435">
        <v>-6.49</v>
      </c>
      <c r="O5435">
        <v>-7.16</v>
      </c>
      <c r="P5435">
        <v>-11.89</v>
      </c>
    </row>
    <row r="5436" spans="1:16" x14ac:dyDescent="0.2">
      <c r="A5436" t="s">
        <v>270</v>
      </c>
      <c r="B5436" t="s">
        <v>210</v>
      </c>
      <c r="C5436" t="s">
        <v>111</v>
      </c>
      <c r="E5436">
        <v>-0.5</v>
      </c>
      <c r="F5436">
        <v>-0.59</v>
      </c>
      <c r="G5436">
        <v>-0.87</v>
      </c>
      <c r="H5436">
        <v>-2.21</v>
      </c>
      <c r="I5436">
        <v>-2.5299999999999998</v>
      </c>
      <c r="J5436">
        <v>-3.29</v>
      </c>
      <c r="K5436">
        <v>-2.97</v>
      </c>
      <c r="L5436">
        <v>-3.12</v>
      </c>
      <c r="M5436">
        <v>-3.04</v>
      </c>
      <c r="N5436">
        <v>-3.03</v>
      </c>
      <c r="O5436">
        <v>-3.01</v>
      </c>
      <c r="P5436">
        <v>-2.5</v>
      </c>
    </row>
    <row r="5437" spans="1:16" x14ac:dyDescent="0.2">
      <c r="A5437" t="s">
        <v>270</v>
      </c>
      <c r="B5437" t="s">
        <v>211</v>
      </c>
      <c r="C5437" t="s">
        <v>111</v>
      </c>
      <c r="E5437">
        <v>0</v>
      </c>
      <c r="F5437">
        <v>0</v>
      </c>
      <c r="G5437">
        <v>0</v>
      </c>
      <c r="H5437">
        <v>-0.37</v>
      </c>
      <c r="I5437">
        <v>-0.47</v>
      </c>
      <c r="J5437">
        <v>-0.54</v>
      </c>
      <c r="K5437">
        <v>-0.49</v>
      </c>
      <c r="L5437">
        <v>-0.5</v>
      </c>
      <c r="M5437">
        <v>-0.51</v>
      </c>
      <c r="N5437">
        <v>-0.52</v>
      </c>
      <c r="O5437">
        <v>-0.52</v>
      </c>
      <c r="P5437">
        <v>-0.39</v>
      </c>
    </row>
    <row r="5438" spans="1:16" x14ac:dyDescent="0.2">
      <c r="A5438" t="s">
        <v>270</v>
      </c>
      <c r="B5438" t="s">
        <v>212</v>
      </c>
      <c r="C5438" t="s">
        <v>111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</row>
    <row r="5439" spans="1:16" x14ac:dyDescent="0.2">
      <c r="A5439" t="s">
        <v>270</v>
      </c>
      <c r="B5439" t="s">
        <v>213</v>
      </c>
      <c r="C5439" t="s">
        <v>111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</row>
    <row r="5440" spans="1:16" x14ac:dyDescent="0.2">
      <c r="A5440" t="s">
        <v>270</v>
      </c>
      <c r="B5440" t="s">
        <v>344</v>
      </c>
      <c r="C5440" t="s">
        <v>111</v>
      </c>
      <c r="E5440">
        <v>12.03</v>
      </c>
      <c r="F5440">
        <v>12.76</v>
      </c>
      <c r="G5440">
        <v>15.9</v>
      </c>
      <c r="H5440">
        <v>13.13</v>
      </c>
      <c r="I5440">
        <v>11.04</v>
      </c>
      <c r="J5440">
        <v>15.7</v>
      </c>
      <c r="K5440">
        <v>18.36</v>
      </c>
      <c r="L5440">
        <v>18.53</v>
      </c>
      <c r="M5440">
        <v>21.69</v>
      </c>
      <c r="N5440">
        <v>25.93</v>
      </c>
      <c r="O5440">
        <v>24.33</v>
      </c>
      <c r="P5440">
        <v>14.54</v>
      </c>
    </row>
    <row r="5441" spans="1:16" x14ac:dyDescent="0.2">
      <c r="A5441" t="s">
        <v>270</v>
      </c>
      <c r="B5441" t="s">
        <v>345</v>
      </c>
      <c r="C5441" t="s">
        <v>111</v>
      </c>
      <c r="E5441">
        <v>-3.07</v>
      </c>
      <c r="F5441">
        <v>-1.69</v>
      </c>
      <c r="G5441">
        <v>-4.87</v>
      </c>
      <c r="H5441">
        <v>-4.33</v>
      </c>
      <c r="I5441">
        <v>-4.1900000000000004</v>
      </c>
      <c r="J5441">
        <v>-6.72</v>
      </c>
      <c r="K5441">
        <v>-4.16</v>
      </c>
      <c r="L5441">
        <v>-4.96</v>
      </c>
      <c r="M5441">
        <v>-8.01</v>
      </c>
      <c r="N5441">
        <v>-7.28</v>
      </c>
      <c r="O5441">
        <v>-7.98</v>
      </c>
      <c r="P5441">
        <v>-13.02</v>
      </c>
    </row>
    <row r="5442" spans="1:16" x14ac:dyDescent="0.2">
      <c r="A5442" t="s">
        <v>270</v>
      </c>
      <c r="B5442" t="s">
        <v>272</v>
      </c>
      <c r="C5442" t="s">
        <v>111</v>
      </c>
      <c r="E5442">
        <v>0.26</v>
      </c>
      <c r="F5442">
        <v>0.34</v>
      </c>
      <c r="G5442">
        <v>3.02</v>
      </c>
      <c r="H5442">
        <v>3.02</v>
      </c>
      <c r="I5442">
        <v>6.6</v>
      </c>
      <c r="J5442">
        <v>12.66</v>
      </c>
      <c r="K5442">
        <v>10.87</v>
      </c>
      <c r="L5442">
        <v>12.18</v>
      </c>
      <c r="M5442">
        <v>20.49</v>
      </c>
      <c r="N5442">
        <v>18.84</v>
      </c>
      <c r="O5442">
        <v>24.96</v>
      </c>
      <c r="P5442">
        <v>58.01</v>
      </c>
    </row>
    <row r="5443" spans="1:16" x14ac:dyDescent="0.2">
      <c r="A5443" t="s">
        <v>270</v>
      </c>
      <c r="B5443" t="s">
        <v>346</v>
      </c>
      <c r="C5443" t="s">
        <v>111</v>
      </c>
      <c r="E5443">
        <v>8.9600000000000009</v>
      </c>
      <c r="F5443">
        <v>11.07</v>
      </c>
      <c r="G5443">
        <v>11.03</v>
      </c>
      <c r="H5443">
        <v>8.8000000000000007</v>
      </c>
      <c r="I5443">
        <v>6.85</v>
      </c>
      <c r="J5443">
        <v>8.98</v>
      </c>
      <c r="K5443">
        <v>14.2</v>
      </c>
      <c r="L5443">
        <v>13.57</v>
      </c>
      <c r="M5443">
        <v>13.68</v>
      </c>
      <c r="N5443">
        <v>18.649999999999999</v>
      </c>
      <c r="O5443">
        <v>16.350000000000001</v>
      </c>
      <c r="P5443">
        <v>1.53</v>
      </c>
    </row>
    <row r="5444" spans="1:16" x14ac:dyDescent="0.2">
      <c r="A5444" t="s">
        <v>270</v>
      </c>
      <c r="B5444" t="s">
        <v>347</v>
      </c>
      <c r="C5444" t="s">
        <v>111</v>
      </c>
      <c r="E5444">
        <v>253</v>
      </c>
      <c r="F5444">
        <v>255.31</v>
      </c>
      <c r="G5444">
        <v>263.14</v>
      </c>
      <c r="H5444">
        <v>274.33</v>
      </c>
      <c r="I5444">
        <v>286.2</v>
      </c>
      <c r="J5444">
        <v>304.42</v>
      </c>
      <c r="K5444">
        <v>309.32</v>
      </c>
      <c r="L5444">
        <v>318.27999999999997</v>
      </c>
      <c r="M5444">
        <v>329.51</v>
      </c>
      <c r="N5444">
        <v>360.88</v>
      </c>
      <c r="O5444">
        <v>371.65</v>
      </c>
      <c r="P5444">
        <v>408.35</v>
      </c>
    </row>
    <row r="5445" spans="1:16" x14ac:dyDescent="0.2">
      <c r="A5445" t="s">
        <v>272</v>
      </c>
      <c r="B5445" t="s">
        <v>202</v>
      </c>
      <c r="C5445" t="s">
        <v>111</v>
      </c>
      <c r="E5445">
        <v>7.0000000000000007E-2</v>
      </c>
      <c r="F5445">
        <v>0.05</v>
      </c>
      <c r="G5445">
        <v>0.48</v>
      </c>
      <c r="H5445">
        <v>0.4</v>
      </c>
      <c r="I5445">
        <v>1.62</v>
      </c>
      <c r="J5445">
        <v>2.69</v>
      </c>
      <c r="K5445">
        <v>2.31</v>
      </c>
      <c r="L5445">
        <v>2.5499999999999998</v>
      </c>
      <c r="M5445">
        <v>3.18</v>
      </c>
      <c r="N5445">
        <v>2.79</v>
      </c>
      <c r="O5445">
        <v>3.37</v>
      </c>
      <c r="P5445">
        <v>4.62</v>
      </c>
    </row>
    <row r="5446" spans="1:16" x14ac:dyDescent="0.2">
      <c r="A5446" t="s">
        <v>272</v>
      </c>
      <c r="B5446" t="s">
        <v>203</v>
      </c>
      <c r="C5446" t="s">
        <v>111</v>
      </c>
      <c r="E5446">
        <v>0</v>
      </c>
      <c r="F5446">
        <v>0</v>
      </c>
      <c r="G5446">
        <v>0.3</v>
      </c>
      <c r="H5446">
        <v>0.53</v>
      </c>
      <c r="I5446">
        <v>1.1200000000000001</v>
      </c>
      <c r="J5446">
        <v>1.32</v>
      </c>
      <c r="K5446">
        <v>1.17</v>
      </c>
      <c r="L5446">
        <v>1.66</v>
      </c>
      <c r="M5446">
        <v>2.02</v>
      </c>
      <c r="N5446">
        <v>2.12</v>
      </c>
      <c r="O5446">
        <v>2.54</v>
      </c>
      <c r="P5446">
        <v>4.4000000000000004</v>
      </c>
    </row>
    <row r="5447" spans="1:16" x14ac:dyDescent="0.2">
      <c r="A5447" t="s">
        <v>272</v>
      </c>
      <c r="B5447" t="s">
        <v>204</v>
      </c>
      <c r="C5447" t="s">
        <v>111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2.23</v>
      </c>
      <c r="N5447">
        <v>1.89</v>
      </c>
      <c r="O5447">
        <v>2.23</v>
      </c>
      <c r="P5447">
        <v>3.04</v>
      </c>
    </row>
    <row r="5448" spans="1:16" x14ac:dyDescent="0.2">
      <c r="A5448" t="s">
        <v>272</v>
      </c>
      <c r="B5448" t="s">
        <v>205</v>
      </c>
      <c r="C5448" t="s">
        <v>111</v>
      </c>
      <c r="E5448">
        <v>0.2</v>
      </c>
      <c r="F5448">
        <v>0.28999999999999998</v>
      </c>
      <c r="G5448">
        <v>2.25</v>
      </c>
      <c r="H5448">
        <v>2.09</v>
      </c>
      <c r="I5448">
        <v>3.85</v>
      </c>
      <c r="J5448">
        <v>8.65</v>
      </c>
      <c r="K5448">
        <v>7.4</v>
      </c>
      <c r="L5448">
        <v>7.97</v>
      </c>
      <c r="M5448">
        <v>13.06</v>
      </c>
      <c r="N5448">
        <v>12.03</v>
      </c>
      <c r="O5448">
        <v>16.809999999999999</v>
      </c>
      <c r="P5448">
        <v>45.95</v>
      </c>
    </row>
    <row r="5449" spans="1:16" x14ac:dyDescent="0.2">
      <c r="A5449" t="s">
        <v>259</v>
      </c>
      <c r="B5449" t="s">
        <v>348</v>
      </c>
      <c r="C5449" t="s">
        <v>111</v>
      </c>
      <c r="E5449">
        <v>0.91</v>
      </c>
      <c r="F5449">
        <v>0.86</v>
      </c>
      <c r="G5449">
        <v>1.21</v>
      </c>
      <c r="H5449">
        <v>1.49</v>
      </c>
      <c r="I5449">
        <v>1.35</v>
      </c>
      <c r="J5449">
        <v>0.94</v>
      </c>
      <c r="K5449">
        <v>0.57999999999999996</v>
      </c>
      <c r="L5449">
        <v>0.56000000000000005</v>
      </c>
      <c r="M5449">
        <v>1.26</v>
      </c>
      <c r="N5449">
        <v>1.1499999999999999</v>
      </c>
      <c r="O5449">
        <v>1.17</v>
      </c>
      <c r="P5449">
        <v>4.9800000000000004</v>
      </c>
    </row>
    <row r="5450" spans="1:16" x14ac:dyDescent="0.2">
      <c r="A5450" t="s">
        <v>259</v>
      </c>
      <c r="B5450" t="s">
        <v>261</v>
      </c>
      <c r="C5450" t="s">
        <v>111</v>
      </c>
      <c r="D5450">
        <v>944630</v>
      </c>
      <c r="E5450">
        <v>48942</v>
      </c>
      <c r="F5450">
        <v>51122</v>
      </c>
      <c r="G5450">
        <v>49539</v>
      </c>
      <c r="H5450">
        <v>51056</v>
      </c>
      <c r="I5450">
        <v>52878</v>
      </c>
      <c r="J5450">
        <v>54157</v>
      </c>
      <c r="K5450">
        <v>56489</v>
      </c>
      <c r="L5450">
        <v>56028</v>
      </c>
      <c r="M5450">
        <v>55515</v>
      </c>
      <c r="N5450">
        <v>58857</v>
      </c>
      <c r="O5450">
        <v>59978</v>
      </c>
      <c r="P5450">
        <v>65328</v>
      </c>
    </row>
    <row r="5451" spans="1:16" x14ac:dyDescent="0.2">
      <c r="A5451" t="s">
        <v>259</v>
      </c>
      <c r="B5451" t="s">
        <v>178</v>
      </c>
      <c r="C5451" t="s">
        <v>111</v>
      </c>
      <c r="D5451">
        <v>876473</v>
      </c>
      <c r="E5451">
        <v>46396</v>
      </c>
      <c r="F5451">
        <v>48380</v>
      </c>
      <c r="G5451">
        <v>46704</v>
      </c>
      <c r="H5451">
        <v>47794</v>
      </c>
      <c r="I5451">
        <v>49210</v>
      </c>
      <c r="J5451">
        <v>50122</v>
      </c>
      <c r="K5451">
        <v>52290</v>
      </c>
      <c r="L5451">
        <v>51682</v>
      </c>
      <c r="M5451">
        <v>51036</v>
      </c>
      <c r="N5451">
        <v>54440</v>
      </c>
      <c r="O5451">
        <v>55434</v>
      </c>
      <c r="P5451">
        <v>60206</v>
      </c>
    </row>
    <row r="5452" spans="1:16" x14ac:dyDescent="0.2">
      <c r="A5452" t="s">
        <v>259</v>
      </c>
      <c r="B5452" t="s">
        <v>349</v>
      </c>
      <c r="C5452" t="s">
        <v>111</v>
      </c>
      <c r="E5452">
        <v>0</v>
      </c>
      <c r="F5452">
        <v>0</v>
      </c>
      <c r="G5452">
        <v>0</v>
      </c>
      <c r="H5452">
        <v>21</v>
      </c>
      <c r="I5452">
        <v>23</v>
      </c>
      <c r="J5452">
        <v>23</v>
      </c>
      <c r="K5452">
        <v>23</v>
      </c>
      <c r="L5452">
        <v>23</v>
      </c>
      <c r="M5452">
        <v>23</v>
      </c>
      <c r="N5452">
        <v>48</v>
      </c>
      <c r="O5452">
        <v>50</v>
      </c>
      <c r="P5452">
        <v>117</v>
      </c>
    </row>
    <row r="5453" spans="1:16" x14ac:dyDescent="0.2">
      <c r="A5453" t="s">
        <v>350</v>
      </c>
      <c r="B5453" t="s">
        <v>193</v>
      </c>
      <c r="C5453" t="s">
        <v>111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</row>
    <row r="5454" spans="1:16" x14ac:dyDescent="0.2">
      <c r="A5454" t="s">
        <v>350</v>
      </c>
      <c r="B5454" t="s">
        <v>351</v>
      </c>
      <c r="C5454" t="s">
        <v>111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</row>
    <row r="5455" spans="1:16" x14ac:dyDescent="0.2">
      <c r="A5455" t="s">
        <v>350</v>
      </c>
      <c r="B5455" t="s">
        <v>352</v>
      </c>
      <c r="C5455" t="s">
        <v>111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</row>
    <row r="5456" spans="1:16" x14ac:dyDescent="0.2">
      <c r="A5456" t="s">
        <v>350</v>
      </c>
      <c r="B5456" t="s">
        <v>195</v>
      </c>
      <c r="C5456" t="s">
        <v>111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</row>
    <row r="5457" spans="1:16" x14ac:dyDescent="0.2">
      <c r="A5457" t="s">
        <v>350</v>
      </c>
      <c r="B5457" t="s">
        <v>196</v>
      </c>
      <c r="C5457" t="s">
        <v>111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</row>
    <row r="5458" spans="1:16" x14ac:dyDescent="0.2">
      <c r="A5458" t="s">
        <v>350</v>
      </c>
      <c r="B5458" t="s">
        <v>197</v>
      </c>
      <c r="C5458" t="s">
        <v>111</v>
      </c>
      <c r="E5458">
        <v>0</v>
      </c>
      <c r="F5458">
        <v>0</v>
      </c>
      <c r="G5458">
        <v>292</v>
      </c>
      <c r="H5458">
        <v>714</v>
      </c>
      <c r="I5458">
        <v>1361</v>
      </c>
      <c r="J5458">
        <v>1361</v>
      </c>
      <c r="K5458">
        <v>1361</v>
      </c>
      <c r="L5458">
        <v>1785</v>
      </c>
      <c r="M5458">
        <v>1785</v>
      </c>
      <c r="N5458">
        <v>1785</v>
      </c>
      <c r="O5458">
        <v>1815</v>
      </c>
      <c r="P5458">
        <v>1815</v>
      </c>
    </row>
    <row r="5459" spans="1:16" x14ac:dyDescent="0.2">
      <c r="A5459" t="s">
        <v>350</v>
      </c>
      <c r="B5459" t="s">
        <v>198</v>
      </c>
      <c r="C5459" t="s">
        <v>111</v>
      </c>
      <c r="E5459">
        <v>0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</row>
    <row r="5460" spans="1:16" x14ac:dyDescent="0.2">
      <c r="A5460" t="s">
        <v>350</v>
      </c>
      <c r="B5460" t="s">
        <v>199</v>
      </c>
      <c r="C5460" t="s">
        <v>111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</row>
    <row r="5461" spans="1:16" x14ac:dyDescent="0.2">
      <c r="A5461" t="s">
        <v>350</v>
      </c>
      <c r="B5461" t="s">
        <v>200</v>
      </c>
      <c r="C5461" t="s">
        <v>111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</row>
    <row r="5462" spans="1:16" x14ac:dyDescent="0.2">
      <c r="A5462" t="s">
        <v>350</v>
      </c>
      <c r="B5462" t="s">
        <v>201</v>
      </c>
      <c r="C5462" t="s">
        <v>111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</row>
    <row r="5463" spans="1:16" x14ac:dyDescent="0.2">
      <c r="A5463" t="s">
        <v>350</v>
      </c>
      <c r="B5463" t="s">
        <v>202</v>
      </c>
      <c r="C5463" t="s">
        <v>111</v>
      </c>
      <c r="E5463">
        <v>42</v>
      </c>
      <c r="F5463">
        <v>54</v>
      </c>
      <c r="G5463">
        <v>54</v>
      </c>
      <c r="H5463">
        <v>72</v>
      </c>
      <c r="I5463">
        <v>764</v>
      </c>
      <c r="J5463">
        <v>971</v>
      </c>
      <c r="K5463">
        <v>971</v>
      </c>
      <c r="L5463">
        <v>971</v>
      </c>
      <c r="M5463">
        <v>971</v>
      </c>
      <c r="N5463">
        <v>971</v>
      </c>
      <c r="O5463">
        <v>971</v>
      </c>
      <c r="P5463">
        <v>1037</v>
      </c>
    </row>
    <row r="5464" spans="1:16" x14ac:dyDescent="0.2">
      <c r="A5464" t="s">
        <v>350</v>
      </c>
      <c r="B5464" t="s">
        <v>203</v>
      </c>
      <c r="C5464" t="s">
        <v>111</v>
      </c>
      <c r="E5464">
        <v>0</v>
      </c>
      <c r="F5464">
        <v>0</v>
      </c>
      <c r="G5464">
        <v>268</v>
      </c>
      <c r="H5464">
        <v>582</v>
      </c>
      <c r="I5464">
        <v>872</v>
      </c>
      <c r="J5464">
        <v>872</v>
      </c>
      <c r="K5464">
        <v>872</v>
      </c>
      <c r="L5464">
        <v>1077</v>
      </c>
      <c r="M5464">
        <v>1114</v>
      </c>
      <c r="N5464">
        <v>1710</v>
      </c>
      <c r="O5464">
        <v>1710</v>
      </c>
      <c r="P5464">
        <v>2111</v>
      </c>
    </row>
    <row r="5465" spans="1:16" x14ac:dyDescent="0.2">
      <c r="A5465" t="s">
        <v>350</v>
      </c>
      <c r="B5465" t="s">
        <v>204</v>
      </c>
      <c r="C5465" t="s">
        <v>111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</row>
    <row r="5466" spans="1:16" x14ac:dyDescent="0.2">
      <c r="A5466" t="s">
        <v>350</v>
      </c>
      <c r="B5466" t="s">
        <v>205</v>
      </c>
      <c r="C5466" t="s">
        <v>111</v>
      </c>
      <c r="E5466">
        <v>246</v>
      </c>
      <c r="F5466">
        <v>494</v>
      </c>
      <c r="G5466">
        <v>747</v>
      </c>
      <c r="H5466">
        <v>978</v>
      </c>
      <c r="I5466">
        <v>978</v>
      </c>
      <c r="J5466">
        <v>1483</v>
      </c>
      <c r="K5466">
        <v>1557</v>
      </c>
      <c r="L5466">
        <v>1557</v>
      </c>
      <c r="M5466">
        <v>1557</v>
      </c>
      <c r="N5466">
        <v>1818</v>
      </c>
      <c r="O5466">
        <v>2105</v>
      </c>
      <c r="P5466">
        <v>3223</v>
      </c>
    </row>
    <row r="5467" spans="1:16" x14ac:dyDescent="0.2">
      <c r="A5467" t="s">
        <v>350</v>
      </c>
      <c r="B5467" t="s">
        <v>206</v>
      </c>
      <c r="C5467" t="s">
        <v>111</v>
      </c>
      <c r="E5467"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</row>
    <row r="5468" spans="1:16" x14ac:dyDescent="0.2">
      <c r="A5468" t="s">
        <v>350</v>
      </c>
      <c r="B5468" t="s">
        <v>207</v>
      </c>
      <c r="C5468" t="s">
        <v>111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</row>
    <row r="5469" spans="1:16" x14ac:dyDescent="0.2">
      <c r="A5469" t="s">
        <v>350</v>
      </c>
      <c r="B5469" t="s">
        <v>208</v>
      </c>
      <c r="C5469" t="s">
        <v>111</v>
      </c>
      <c r="E5469">
        <v>677</v>
      </c>
      <c r="F5469">
        <v>733</v>
      </c>
      <c r="G5469">
        <v>880</v>
      </c>
      <c r="H5469">
        <v>970</v>
      </c>
      <c r="I5469">
        <v>970</v>
      </c>
      <c r="J5469">
        <v>970</v>
      </c>
      <c r="K5469">
        <v>1183</v>
      </c>
      <c r="L5469">
        <v>1183</v>
      </c>
      <c r="M5469">
        <v>1183</v>
      </c>
      <c r="N5469">
        <v>1896</v>
      </c>
      <c r="O5469">
        <v>1896</v>
      </c>
      <c r="P5469">
        <v>1896</v>
      </c>
    </row>
    <row r="5470" spans="1:16" x14ac:dyDescent="0.2">
      <c r="A5470" t="s">
        <v>350</v>
      </c>
      <c r="B5470" t="s">
        <v>209</v>
      </c>
      <c r="C5470" t="s">
        <v>111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288</v>
      </c>
      <c r="K5470">
        <v>539</v>
      </c>
      <c r="L5470">
        <v>539</v>
      </c>
      <c r="M5470">
        <v>539</v>
      </c>
      <c r="N5470">
        <v>713</v>
      </c>
      <c r="O5470">
        <v>970</v>
      </c>
      <c r="P5470">
        <v>3145</v>
      </c>
    </row>
    <row r="5471" spans="1:16" x14ac:dyDescent="0.2">
      <c r="A5471" t="s">
        <v>350</v>
      </c>
      <c r="B5471" t="s">
        <v>210</v>
      </c>
      <c r="C5471" t="s">
        <v>111</v>
      </c>
      <c r="E5471">
        <v>0</v>
      </c>
      <c r="F5471">
        <v>0</v>
      </c>
      <c r="G5471">
        <v>0</v>
      </c>
      <c r="H5471">
        <v>480</v>
      </c>
      <c r="I5471">
        <v>480</v>
      </c>
      <c r="J5471">
        <v>593</v>
      </c>
      <c r="K5471">
        <v>593</v>
      </c>
      <c r="L5471">
        <v>593</v>
      </c>
      <c r="M5471">
        <v>593</v>
      </c>
      <c r="N5471">
        <v>593</v>
      </c>
      <c r="O5471">
        <v>593</v>
      </c>
      <c r="P5471">
        <v>593</v>
      </c>
    </row>
    <row r="5472" spans="1:16" x14ac:dyDescent="0.2">
      <c r="A5472" t="s">
        <v>350</v>
      </c>
      <c r="B5472" t="s">
        <v>211</v>
      </c>
      <c r="C5472" t="s">
        <v>111</v>
      </c>
      <c r="E5472">
        <v>0</v>
      </c>
      <c r="F5472">
        <v>0</v>
      </c>
      <c r="G5472">
        <v>0</v>
      </c>
      <c r="H5472">
        <v>92</v>
      </c>
      <c r="I5472">
        <v>92</v>
      </c>
      <c r="J5472">
        <v>92</v>
      </c>
      <c r="K5472">
        <v>92</v>
      </c>
      <c r="L5472">
        <v>92</v>
      </c>
      <c r="M5472">
        <v>92</v>
      </c>
      <c r="N5472">
        <v>92</v>
      </c>
      <c r="O5472">
        <v>92</v>
      </c>
      <c r="P5472">
        <v>92</v>
      </c>
    </row>
    <row r="5473" spans="1:17" x14ac:dyDescent="0.2">
      <c r="A5473" t="s">
        <v>350</v>
      </c>
      <c r="B5473" t="s">
        <v>212</v>
      </c>
      <c r="C5473" t="s">
        <v>111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</row>
    <row r="5474" spans="1:17" x14ac:dyDescent="0.2">
      <c r="A5474" t="s">
        <v>350</v>
      </c>
      <c r="B5474" t="s">
        <v>213</v>
      </c>
      <c r="C5474" t="s">
        <v>111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</row>
    <row r="5475" spans="1:17" x14ac:dyDescent="0.2">
      <c r="A5475" t="s">
        <v>350</v>
      </c>
      <c r="B5475" t="s">
        <v>342</v>
      </c>
      <c r="C5475" t="s">
        <v>111</v>
      </c>
      <c r="E5475">
        <v>965</v>
      </c>
      <c r="F5475">
        <v>1281</v>
      </c>
      <c r="G5475">
        <v>2241</v>
      </c>
      <c r="H5475">
        <v>3888</v>
      </c>
      <c r="I5475">
        <v>5518</v>
      </c>
      <c r="J5475">
        <v>6630</v>
      </c>
      <c r="K5475">
        <v>7168</v>
      </c>
      <c r="L5475">
        <v>7797</v>
      </c>
      <c r="M5475">
        <v>7834</v>
      </c>
      <c r="N5475">
        <v>9577</v>
      </c>
      <c r="O5475">
        <v>10151</v>
      </c>
      <c r="P5475">
        <v>13911</v>
      </c>
    </row>
    <row r="5476" spans="1:17" x14ac:dyDescent="0.2">
      <c r="A5476" t="s">
        <v>230</v>
      </c>
      <c r="B5476" t="s">
        <v>353</v>
      </c>
      <c r="C5476" t="s">
        <v>111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1</v>
      </c>
      <c r="Q5476">
        <v>10360</v>
      </c>
    </row>
    <row r="5477" spans="1:17" x14ac:dyDescent="0.2">
      <c r="A5477" t="s">
        <v>230</v>
      </c>
      <c r="B5477" t="s">
        <v>354</v>
      </c>
      <c r="C5477" t="s">
        <v>111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1</v>
      </c>
      <c r="Q5477">
        <v>11010</v>
      </c>
    </row>
    <row r="5478" spans="1:17" x14ac:dyDescent="0.2">
      <c r="A5478" t="s">
        <v>230</v>
      </c>
      <c r="B5478" t="s">
        <v>355</v>
      </c>
      <c r="C5478" t="s">
        <v>111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1</v>
      </c>
      <c r="Q5478">
        <v>2680</v>
      </c>
    </row>
    <row r="5479" spans="1:17" x14ac:dyDescent="0.2">
      <c r="A5479" t="s">
        <v>230</v>
      </c>
      <c r="B5479" t="s">
        <v>356</v>
      </c>
      <c r="C5479" t="s">
        <v>111</v>
      </c>
      <c r="E5479">
        <v>0</v>
      </c>
      <c r="F5479">
        <v>0</v>
      </c>
      <c r="G5479">
        <v>0</v>
      </c>
      <c r="H5479">
        <v>0</v>
      </c>
      <c r="I5479">
        <v>1</v>
      </c>
      <c r="J5479">
        <v>1</v>
      </c>
      <c r="K5479">
        <v>1</v>
      </c>
      <c r="L5479">
        <v>1</v>
      </c>
      <c r="M5479">
        <v>1</v>
      </c>
      <c r="N5479">
        <v>1</v>
      </c>
      <c r="O5479">
        <v>1</v>
      </c>
      <c r="P5479">
        <v>1</v>
      </c>
      <c r="Q5479">
        <v>4875</v>
      </c>
    </row>
    <row r="5480" spans="1:17" x14ac:dyDescent="0.2">
      <c r="A5480" t="s">
        <v>340</v>
      </c>
      <c r="B5480" t="s">
        <v>193</v>
      </c>
      <c r="C5480" t="s">
        <v>116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</row>
    <row r="5481" spans="1:17" x14ac:dyDescent="0.2">
      <c r="A5481" t="s">
        <v>340</v>
      </c>
      <c r="B5481" t="s">
        <v>194</v>
      </c>
      <c r="C5481" t="s">
        <v>116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</row>
    <row r="5482" spans="1:17" x14ac:dyDescent="0.2">
      <c r="A5482" t="s">
        <v>340</v>
      </c>
      <c r="B5482" t="s">
        <v>195</v>
      </c>
      <c r="C5482" t="s">
        <v>116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</row>
    <row r="5483" spans="1:17" x14ac:dyDescent="0.2">
      <c r="A5483" t="s">
        <v>340</v>
      </c>
      <c r="B5483" t="s">
        <v>196</v>
      </c>
      <c r="C5483" t="s">
        <v>116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</row>
    <row r="5484" spans="1:17" x14ac:dyDescent="0.2">
      <c r="A5484" t="s">
        <v>340</v>
      </c>
      <c r="B5484" t="s">
        <v>197</v>
      </c>
      <c r="C5484" t="s">
        <v>116</v>
      </c>
      <c r="E5484">
        <v>0</v>
      </c>
      <c r="F5484">
        <v>0</v>
      </c>
      <c r="G5484">
        <v>0.68</v>
      </c>
      <c r="H5484">
        <v>1.46</v>
      </c>
      <c r="I5484">
        <v>2.6</v>
      </c>
      <c r="J5484">
        <v>2.6</v>
      </c>
      <c r="K5484">
        <v>2.6</v>
      </c>
      <c r="L5484">
        <v>3.32</v>
      </c>
      <c r="M5484">
        <v>3.32</v>
      </c>
      <c r="N5484">
        <v>3.32</v>
      </c>
      <c r="O5484">
        <v>3.32</v>
      </c>
      <c r="P5484">
        <v>3.32</v>
      </c>
    </row>
    <row r="5485" spans="1:17" x14ac:dyDescent="0.2">
      <c r="A5485" t="s">
        <v>340</v>
      </c>
      <c r="B5485" t="s">
        <v>198</v>
      </c>
      <c r="C5485" t="s">
        <v>116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</row>
    <row r="5486" spans="1:17" x14ac:dyDescent="0.2">
      <c r="A5486" t="s">
        <v>340</v>
      </c>
      <c r="B5486" t="s">
        <v>199</v>
      </c>
      <c r="C5486" t="s">
        <v>116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</row>
    <row r="5487" spans="1:17" x14ac:dyDescent="0.2">
      <c r="A5487" t="s">
        <v>340</v>
      </c>
      <c r="B5487" t="s">
        <v>200</v>
      </c>
      <c r="C5487" t="s">
        <v>116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</row>
    <row r="5488" spans="1:17" x14ac:dyDescent="0.2">
      <c r="A5488" t="s">
        <v>340</v>
      </c>
      <c r="B5488" t="s">
        <v>201</v>
      </c>
      <c r="C5488" t="s">
        <v>116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</row>
    <row r="5489" spans="1:16" x14ac:dyDescent="0.2">
      <c r="A5489" t="s">
        <v>340</v>
      </c>
      <c r="B5489" t="s">
        <v>202</v>
      </c>
      <c r="C5489" t="s">
        <v>116</v>
      </c>
      <c r="E5489">
        <v>0.31</v>
      </c>
      <c r="F5489">
        <v>0.4</v>
      </c>
      <c r="G5489">
        <v>0.4</v>
      </c>
      <c r="H5489">
        <v>0.4</v>
      </c>
      <c r="I5489">
        <v>6.55</v>
      </c>
      <c r="J5489">
        <v>8.49</v>
      </c>
      <c r="K5489">
        <v>8.49</v>
      </c>
      <c r="L5489">
        <v>8.49</v>
      </c>
      <c r="M5489">
        <v>8.49</v>
      </c>
      <c r="N5489">
        <v>8.49</v>
      </c>
      <c r="O5489">
        <v>8.49</v>
      </c>
      <c r="P5489">
        <v>9.7799999999999994</v>
      </c>
    </row>
    <row r="5490" spans="1:16" x14ac:dyDescent="0.2">
      <c r="A5490" t="s">
        <v>340</v>
      </c>
      <c r="B5490" t="s">
        <v>203</v>
      </c>
      <c r="C5490" t="s">
        <v>116</v>
      </c>
      <c r="E5490">
        <v>0</v>
      </c>
      <c r="F5490">
        <v>0</v>
      </c>
      <c r="G5490">
        <v>1.32</v>
      </c>
      <c r="H5490">
        <v>2.82</v>
      </c>
      <c r="I5490">
        <v>4.32</v>
      </c>
      <c r="J5490">
        <v>4.32</v>
      </c>
      <c r="K5490">
        <v>4.32</v>
      </c>
      <c r="L5490">
        <v>5.55</v>
      </c>
      <c r="M5490">
        <v>5.91</v>
      </c>
      <c r="N5490">
        <v>8.5500000000000007</v>
      </c>
      <c r="O5490">
        <v>8.5500000000000007</v>
      </c>
      <c r="P5490">
        <v>10.7</v>
      </c>
    </row>
    <row r="5491" spans="1:16" x14ac:dyDescent="0.2">
      <c r="A5491" t="s">
        <v>340</v>
      </c>
      <c r="B5491" t="s">
        <v>204</v>
      </c>
      <c r="C5491" t="s">
        <v>116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4.88</v>
      </c>
      <c r="N5491">
        <v>4.88</v>
      </c>
      <c r="O5491">
        <v>4.88</v>
      </c>
      <c r="P5491">
        <v>4.88</v>
      </c>
    </row>
    <row r="5492" spans="1:16" x14ac:dyDescent="0.2">
      <c r="A5492" t="s">
        <v>340</v>
      </c>
      <c r="B5492" t="s">
        <v>205</v>
      </c>
      <c r="C5492" t="s">
        <v>116</v>
      </c>
      <c r="E5492">
        <v>3</v>
      </c>
      <c r="F5492">
        <v>6</v>
      </c>
      <c r="G5492">
        <v>9</v>
      </c>
      <c r="H5492">
        <v>12.07</v>
      </c>
      <c r="I5492">
        <v>12.07</v>
      </c>
      <c r="J5492">
        <v>18.5</v>
      </c>
      <c r="K5492">
        <v>19.8</v>
      </c>
      <c r="L5492">
        <v>19.8</v>
      </c>
      <c r="M5492">
        <v>19.8</v>
      </c>
      <c r="N5492">
        <v>26.15</v>
      </c>
      <c r="O5492">
        <v>31.13</v>
      </c>
      <c r="P5492">
        <v>57.6</v>
      </c>
    </row>
    <row r="5493" spans="1:16" x14ac:dyDescent="0.2">
      <c r="A5493" t="s">
        <v>340</v>
      </c>
      <c r="B5493" t="s">
        <v>206</v>
      </c>
      <c r="C5493" t="s">
        <v>116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</row>
    <row r="5494" spans="1:16" x14ac:dyDescent="0.2">
      <c r="A5494" t="s">
        <v>340</v>
      </c>
      <c r="B5494" t="s">
        <v>207</v>
      </c>
      <c r="C5494" t="s">
        <v>116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</row>
    <row r="5495" spans="1:16" x14ac:dyDescent="0.2">
      <c r="A5495" t="s">
        <v>340</v>
      </c>
      <c r="B5495" t="s">
        <v>208</v>
      </c>
      <c r="C5495" t="s">
        <v>116</v>
      </c>
      <c r="E5495">
        <v>4.05</v>
      </c>
      <c r="F5495">
        <v>4.68</v>
      </c>
      <c r="G5495">
        <v>5.0999999999999996</v>
      </c>
      <c r="H5495">
        <v>5.64</v>
      </c>
      <c r="I5495">
        <v>5.64</v>
      </c>
      <c r="J5495">
        <v>5.64</v>
      </c>
      <c r="K5495">
        <v>5.64</v>
      </c>
      <c r="L5495">
        <v>5.64</v>
      </c>
      <c r="M5495">
        <v>5.64</v>
      </c>
      <c r="N5495">
        <v>5.64</v>
      </c>
      <c r="O5495">
        <v>5.64</v>
      </c>
      <c r="P5495">
        <v>5.64</v>
      </c>
    </row>
    <row r="5496" spans="1:16" x14ac:dyDescent="0.2">
      <c r="A5496" t="s">
        <v>340</v>
      </c>
      <c r="B5496" t="s">
        <v>209</v>
      </c>
      <c r="C5496" t="s">
        <v>116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1.36</v>
      </c>
      <c r="K5496">
        <v>3.23</v>
      </c>
      <c r="L5496">
        <v>3.23</v>
      </c>
      <c r="M5496">
        <v>3.23</v>
      </c>
      <c r="N5496">
        <v>7.47</v>
      </c>
      <c r="O5496">
        <v>8.8800000000000008</v>
      </c>
      <c r="P5496">
        <v>21.15</v>
      </c>
    </row>
    <row r="5497" spans="1:16" x14ac:dyDescent="0.2">
      <c r="A5497" t="s">
        <v>340</v>
      </c>
      <c r="B5497" t="s">
        <v>210</v>
      </c>
      <c r="C5497" t="s">
        <v>116</v>
      </c>
      <c r="E5497">
        <v>0</v>
      </c>
      <c r="F5497">
        <v>0</v>
      </c>
      <c r="G5497">
        <v>0</v>
      </c>
      <c r="H5497">
        <v>2.12</v>
      </c>
      <c r="I5497">
        <v>2.12</v>
      </c>
      <c r="J5497">
        <v>2.62</v>
      </c>
      <c r="K5497">
        <v>2.62</v>
      </c>
      <c r="L5497">
        <v>2.62</v>
      </c>
      <c r="M5497">
        <v>2.62</v>
      </c>
      <c r="N5497">
        <v>2.62</v>
      </c>
      <c r="O5497">
        <v>2.62</v>
      </c>
      <c r="P5497">
        <v>2.62</v>
      </c>
    </row>
    <row r="5498" spans="1:16" x14ac:dyDescent="0.2">
      <c r="A5498" t="s">
        <v>340</v>
      </c>
      <c r="B5498" t="s">
        <v>211</v>
      </c>
      <c r="C5498" t="s">
        <v>116</v>
      </c>
      <c r="E5498">
        <v>0</v>
      </c>
      <c r="F5498">
        <v>0</v>
      </c>
      <c r="G5498">
        <v>0</v>
      </c>
      <c r="H5498">
        <v>0.5</v>
      </c>
      <c r="I5498">
        <v>0.5</v>
      </c>
      <c r="J5498">
        <v>0.5</v>
      </c>
      <c r="K5498">
        <v>0.5</v>
      </c>
      <c r="L5498">
        <v>0.5</v>
      </c>
      <c r="M5498">
        <v>0.5</v>
      </c>
      <c r="N5498">
        <v>0.5</v>
      </c>
      <c r="O5498">
        <v>0.5</v>
      </c>
      <c r="P5498">
        <v>0.5</v>
      </c>
    </row>
    <row r="5499" spans="1:16" x14ac:dyDescent="0.2">
      <c r="A5499" t="s">
        <v>340</v>
      </c>
      <c r="B5499" t="s">
        <v>212</v>
      </c>
      <c r="C5499" t="s">
        <v>116</v>
      </c>
      <c r="E5499">
        <v>0.28999999999999998</v>
      </c>
      <c r="F5499">
        <v>0.28999999999999998</v>
      </c>
      <c r="G5499">
        <v>0.46</v>
      </c>
      <c r="H5499">
        <v>0.49</v>
      </c>
      <c r="I5499">
        <v>0.49</v>
      </c>
      <c r="J5499">
        <v>0.49</v>
      </c>
      <c r="K5499">
        <v>0.49</v>
      </c>
      <c r="L5499">
        <v>0.2</v>
      </c>
      <c r="M5499">
        <v>0.2</v>
      </c>
      <c r="N5499">
        <v>0</v>
      </c>
      <c r="O5499">
        <v>0</v>
      </c>
      <c r="P5499">
        <v>0</v>
      </c>
    </row>
    <row r="5500" spans="1:16" x14ac:dyDescent="0.2">
      <c r="A5500" t="s">
        <v>340</v>
      </c>
      <c r="B5500" t="s">
        <v>213</v>
      </c>
      <c r="C5500" t="s">
        <v>116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</row>
    <row r="5501" spans="1:16" x14ac:dyDescent="0.2">
      <c r="A5501" t="s">
        <v>340</v>
      </c>
      <c r="B5501" t="s">
        <v>218</v>
      </c>
      <c r="C5501" t="s">
        <v>116</v>
      </c>
      <c r="E5501">
        <v>-0.68</v>
      </c>
      <c r="F5501">
        <v>-0.68</v>
      </c>
      <c r="G5501">
        <v>-1.59</v>
      </c>
      <c r="H5501">
        <v>-1.59</v>
      </c>
      <c r="I5501">
        <v>-1.59</v>
      </c>
      <c r="J5501">
        <v>-1.59</v>
      </c>
      <c r="K5501">
        <v>-1.59</v>
      </c>
      <c r="L5501">
        <v>-1.59</v>
      </c>
      <c r="M5501">
        <v>-1.59</v>
      </c>
      <c r="N5501">
        <v>-1.59</v>
      </c>
      <c r="O5501">
        <v>-1.59</v>
      </c>
      <c r="P5501">
        <v>-6.9</v>
      </c>
    </row>
    <row r="5502" spans="1:16" x14ac:dyDescent="0.2">
      <c r="A5502" t="s">
        <v>340</v>
      </c>
      <c r="B5502" t="s">
        <v>342</v>
      </c>
      <c r="C5502" t="s">
        <v>116</v>
      </c>
      <c r="E5502">
        <v>6.97</v>
      </c>
      <c r="F5502">
        <v>10.69</v>
      </c>
      <c r="G5502">
        <v>15.37</v>
      </c>
      <c r="H5502">
        <v>23.92</v>
      </c>
      <c r="I5502">
        <v>32.700000000000003</v>
      </c>
      <c r="J5502">
        <v>42.93</v>
      </c>
      <c r="K5502">
        <v>46.1</v>
      </c>
      <c r="L5502">
        <v>47.77</v>
      </c>
      <c r="M5502">
        <v>53.01</v>
      </c>
      <c r="N5502">
        <v>66.03</v>
      </c>
      <c r="O5502">
        <v>72.41</v>
      </c>
      <c r="P5502">
        <v>109.29</v>
      </c>
    </row>
    <row r="5503" spans="1:16" x14ac:dyDescent="0.2">
      <c r="A5503" t="s">
        <v>266</v>
      </c>
      <c r="B5503" t="s">
        <v>267</v>
      </c>
      <c r="C5503" t="s">
        <v>116</v>
      </c>
      <c r="E5503">
        <v>202.31</v>
      </c>
      <c r="F5503">
        <v>204.45</v>
      </c>
      <c r="G5503">
        <v>206.75</v>
      </c>
      <c r="H5503">
        <v>212.74</v>
      </c>
      <c r="I5503">
        <v>220.24</v>
      </c>
      <c r="J5503">
        <v>229.66</v>
      </c>
      <c r="K5503">
        <v>235.18</v>
      </c>
      <c r="L5503">
        <v>240.63</v>
      </c>
      <c r="M5503">
        <v>246.15</v>
      </c>
      <c r="N5503">
        <v>269.82</v>
      </c>
      <c r="O5503">
        <v>276.22000000000003</v>
      </c>
      <c r="P5503">
        <v>295.94</v>
      </c>
    </row>
    <row r="5504" spans="1:16" x14ac:dyDescent="0.2">
      <c r="A5504" t="s">
        <v>270</v>
      </c>
      <c r="B5504" t="s">
        <v>193</v>
      </c>
      <c r="C5504" t="s">
        <v>116</v>
      </c>
      <c r="E5504">
        <v>2.94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</row>
    <row r="5505" spans="1:16" x14ac:dyDescent="0.2">
      <c r="A5505" t="s">
        <v>270</v>
      </c>
      <c r="B5505" t="s">
        <v>194</v>
      </c>
      <c r="C5505" t="s">
        <v>116</v>
      </c>
      <c r="E5505">
        <v>52.26</v>
      </c>
      <c r="F5505">
        <v>62.88</v>
      </c>
      <c r="G5505">
        <v>50.14</v>
      </c>
      <c r="H5505">
        <v>39.83</v>
      </c>
      <c r="I5505">
        <v>25.33</v>
      </c>
      <c r="J5505">
        <v>19.239999999999998</v>
      </c>
      <c r="K5505">
        <v>16.690000000000001</v>
      </c>
      <c r="L5505">
        <v>15.59</v>
      </c>
      <c r="M5505">
        <v>11.35</v>
      </c>
      <c r="N5505">
        <v>7.46</v>
      </c>
      <c r="O5505">
        <v>9.34</v>
      </c>
      <c r="P5505">
        <v>2.06</v>
      </c>
    </row>
    <row r="5506" spans="1:16" x14ac:dyDescent="0.2">
      <c r="A5506" t="s">
        <v>270</v>
      </c>
      <c r="B5506" t="s">
        <v>195</v>
      </c>
      <c r="C5506" t="s">
        <v>116</v>
      </c>
      <c r="E5506">
        <v>11.51</v>
      </c>
      <c r="F5506">
        <v>12.85</v>
      </c>
      <c r="G5506">
        <v>12.44</v>
      </c>
      <c r="H5506">
        <v>12.36</v>
      </c>
      <c r="I5506">
        <v>12.2</v>
      </c>
      <c r="J5506">
        <v>9.61</v>
      </c>
      <c r="K5506">
        <v>8.15</v>
      </c>
      <c r="L5506">
        <v>6.81</v>
      </c>
      <c r="M5506">
        <v>5.5</v>
      </c>
      <c r="N5506">
        <v>1</v>
      </c>
      <c r="O5506">
        <v>0</v>
      </c>
      <c r="P5506">
        <v>0</v>
      </c>
    </row>
    <row r="5507" spans="1:16" x14ac:dyDescent="0.2">
      <c r="A5507" t="s">
        <v>270</v>
      </c>
      <c r="B5507" t="s">
        <v>196</v>
      </c>
      <c r="C5507" t="s">
        <v>116</v>
      </c>
      <c r="E5507">
        <v>23.6</v>
      </c>
      <c r="F5507">
        <v>5.09</v>
      </c>
      <c r="G5507">
        <v>5.09</v>
      </c>
      <c r="H5507">
        <v>5.1100000000000003</v>
      </c>
      <c r="I5507">
        <v>5.09</v>
      </c>
      <c r="J5507">
        <v>5.1100000000000003</v>
      </c>
      <c r="K5507">
        <v>5.09</v>
      </c>
      <c r="L5507">
        <v>5.09</v>
      </c>
      <c r="M5507">
        <v>5.09</v>
      </c>
      <c r="N5507">
        <v>5.09</v>
      </c>
      <c r="O5507">
        <v>5.1100000000000003</v>
      </c>
      <c r="P5507">
        <v>5.09</v>
      </c>
    </row>
    <row r="5508" spans="1:16" x14ac:dyDescent="0.2">
      <c r="A5508" t="s">
        <v>270</v>
      </c>
      <c r="B5508" t="s">
        <v>197</v>
      </c>
      <c r="C5508" t="s">
        <v>116</v>
      </c>
      <c r="E5508">
        <v>11.28</v>
      </c>
      <c r="F5508">
        <v>11.22</v>
      </c>
      <c r="G5508">
        <v>16.41</v>
      </c>
      <c r="H5508">
        <v>22.8</v>
      </c>
      <c r="I5508">
        <v>30.96</v>
      </c>
      <c r="J5508">
        <v>30.5</v>
      </c>
      <c r="K5508">
        <v>30.53</v>
      </c>
      <c r="L5508">
        <v>35.770000000000003</v>
      </c>
      <c r="M5508">
        <v>35.21</v>
      </c>
      <c r="N5508">
        <v>35.17</v>
      </c>
      <c r="O5508">
        <v>34.700000000000003</v>
      </c>
      <c r="P5508">
        <v>32.42</v>
      </c>
    </row>
    <row r="5509" spans="1:16" x14ac:dyDescent="0.2">
      <c r="A5509" t="s">
        <v>270</v>
      </c>
      <c r="B5509" t="s">
        <v>198</v>
      </c>
      <c r="C5509" t="s">
        <v>116</v>
      </c>
      <c r="E5509"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</row>
    <row r="5510" spans="1:16" x14ac:dyDescent="0.2">
      <c r="A5510" t="s">
        <v>270</v>
      </c>
      <c r="B5510" t="s">
        <v>199</v>
      </c>
      <c r="C5510" t="s">
        <v>116</v>
      </c>
      <c r="E5510">
        <v>2.4900000000000002</v>
      </c>
      <c r="F5510">
        <v>2.48</v>
      </c>
      <c r="G5510">
        <v>2.48</v>
      </c>
      <c r="H5510">
        <v>2.4900000000000002</v>
      </c>
      <c r="I5510">
        <v>2.4700000000000002</v>
      </c>
      <c r="J5510">
        <v>2.48</v>
      </c>
      <c r="K5510">
        <v>3.38</v>
      </c>
      <c r="L5510">
        <v>2.8</v>
      </c>
      <c r="M5510">
        <v>2.4700000000000002</v>
      </c>
      <c r="N5510">
        <v>2.23</v>
      </c>
      <c r="O5510">
        <v>2.2400000000000002</v>
      </c>
      <c r="P5510">
        <v>2.23</v>
      </c>
    </row>
    <row r="5511" spans="1:16" x14ac:dyDescent="0.2">
      <c r="A5511" t="s">
        <v>270</v>
      </c>
      <c r="B5511" t="s">
        <v>200</v>
      </c>
      <c r="C5511" t="s">
        <v>116</v>
      </c>
      <c r="E5511">
        <v>0.9</v>
      </c>
      <c r="F5511">
        <v>1.66</v>
      </c>
      <c r="G5511">
        <v>0.89</v>
      </c>
      <c r="H5511">
        <v>0.9</v>
      </c>
      <c r="I5511">
        <v>0.95</v>
      </c>
      <c r="J5511">
        <v>1.38</v>
      </c>
      <c r="K5511">
        <v>1.49</v>
      </c>
      <c r="L5511">
        <v>1.44</v>
      </c>
      <c r="M5511">
        <v>0.86</v>
      </c>
      <c r="N5511">
        <v>0.86</v>
      </c>
      <c r="O5511">
        <v>0.86</v>
      </c>
      <c r="P5511">
        <v>1.01</v>
      </c>
    </row>
    <row r="5512" spans="1:16" x14ac:dyDescent="0.2">
      <c r="A5512" t="s">
        <v>270</v>
      </c>
      <c r="B5512" t="s">
        <v>201</v>
      </c>
      <c r="C5512" t="s">
        <v>116</v>
      </c>
      <c r="E5512">
        <v>27.19</v>
      </c>
      <c r="F5512">
        <v>27.11</v>
      </c>
      <c r="G5512">
        <v>27.11</v>
      </c>
      <c r="H5512">
        <v>27.19</v>
      </c>
      <c r="I5512">
        <v>27.11</v>
      </c>
      <c r="J5512">
        <v>27.19</v>
      </c>
      <c r="K5512">
        <v>27.11</v>
      </c>
      <c r="L5512">
        <v>27.11</v>
      </c>
      <c r="M5512">
        <v>27.11</v>
      </c>
      <c r="N5512">
        <v>27.11</v>
      </c>
      <c r="O5512">
        <v>27.19</v>
      </c>
      <c r="P5512">
        <v>27.11</v>
      </c>
    </row>
    <row r="5513" spans="1:16" x14ac:dyDescent="0.2">
      <c r="A5513" t="s">
        <v>270</v>
      </c>
      <c r="B5513" t="s">
        <v>202</v>
      </c>
      <c r="C5513" t="s">
        <v>116</v>
      </c>
      <c r="E5513">
        <v>22.24</v>
      </c>
      <c r="F5513">
        <v>22.57</v>
      </c>
      <c r="G5513">
        <v>21.94</v>
      </c>
      <c r="H5513">
        <v>22.3</v>
      </c>
      <c r="I5513">
        <v>34.79</v>
      </c>
      <c r="J5513">
        <v>39.130000000000003</v>
      </c>
      <c r="K5513">
        <v>39.14</v>
      </c>
      <c r="L5513">
        <v>38.92</v>
      </c>
      <c r="M5513">
        <v>38.19</v>
      </c>
      <c r="N5513">
        <v>38.119999999999997</v>
      </c>
      <c r="O5513">
        <v>38.01</v>
      </c>
      <c r="P5513">
        <v>38.85</v>
      </c>
    </row>
    <row r="5514" spans="1:16" x14ac:dyDescent="0.2">
      <c r="A5514" t="s">
        <v>270</v>
      </c>
      <c r="B5514" t="s">
        <v>203</v>
      </c>
      <c r="C5514" t="s">
        <v>116</v>
      </c>
      <c r="E5514">
        <v>0</v>
      </c>
      <c r="F5514">
        <v>0</v>
      </c>
      <c r="G5514">
        <v>5.0599999999999996</v>
      </c>
      <c r="H5514">
        <v>11.31</v>
      </c>
      <c r="I5514">
        <v>17.36</v>
      </c>
      <c r="J5514">
        <v>16.920000000000002</v>
      </c>
      <c r="K5514">
        <v>16.97</v>
      </c>
      <c r="L5514">
        <v>21.55</v>
      </c>
      <c r="M5514">
        <v>22.83</v>
      </c>
      <c r="N5514">
        <v>33.76</v>
      </c>
      <c r="O5514">
        <v>33.5</v>
      </c>
      <c r="P5514">
        <v>40.17</v>
      </c>
    </row>
    <row r="5515" spans="1:16" x14ac:dyDescent="0.2">
      <c r="A5515" t="s">
        <v>270</v>
      </c>
      <c r="B5515" t="s">
        <v>204</v>
      </c>
      <c r="C5515" t="s">
        <v>116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17.37</v>
      </c>
      <c r="N5515">
        <v>17.79</v>
      </c>
      <c r="O5515">
        <v>17.8</v>
      </c>
      <c r="P5515">
        <v>16.55</v>
      </c>
    </row>
    <row r="5516" spans="1:16" x14ac:dyDescent="0.2">
      <c r="A5516" t="s">
        <v>270</v>
      </c>
      <c r="B5516" t="s">
        <v>205</v>
      </c>
      <c r="C5516" t="s">
        <v>116</v>
      </c>
      <c r="E5516">
        <v>60.02</v>
      </c>
      <c r="F5516">
        <v>68.5</v>
      </c>
      <c r="G5516">
        <v>75.319999999999993</v>
      </c>
      <c r="H5516">
        <v>84.18</v>
      </c>
      <c r="I5516">
        <v>82.4</v>
      </c>
      <c r="J5516">
        <v>97.15</v>
      </c>
      <c r="K5516">
        <v>101.88</v>
      </c>
      <c r="L5516">
        <v>101.37</v>
      </c>
      <c r="M5516">
        <v>96.05</v>
      </c>
      <c r="N5516">
        <v>114.82</v>
      </c>
      <c r="O5516">
        <v>124.77</v>
      </c>
      <c r="P5516">
        <v>166.73</v>
      </c>
    </row>
    <row r="5517" spans="1:16" x14ac:dyDescent="0.2">
      <c r="A5517" t="s">
        <v>270</v>
      </c>
      <c r="B5517" t="s">
        <v>206</v>
      </c>
      <c r="C5517" t="s">
        <v>116</v>
      </c>
      <c r="E5517">
        <v>29.54</v>
      </c>
      <c r="F5517">
        <v>31.54</v>
      </c>
      <c r="G5517">
        <v>33.71</v>
      </c>
      <c r="H5517">
        <v>38.340000000000003</v>
      </c>
      <c r="I5517">
        <v>42.89</v>
      </c>
      <c r="J5517">
        <v>47.7</v>
      </c>
      <c r="K5517">
        <v>49.88</v>
      </c>
      <c r="L5517">
        <v>52.14</v>
      </c>
      <c r="M5517">
        <v>54.36</v>
      </c>
      <c r="N5517">
        <v>63.11</v>
      </c>
      <c r="O5517">
        <v>65.56</v>
      </c>
      <c r="P5517">
        <v>76.78</v>
      </c>
    </row>
    <row r="5518" spans="1:16" x14ac:dyDescent="0.2">
      <c r="A5518" t="s">
        <v>270</v>
      </c>
      <c r="B5518" t="s">
        <v>343</v>
      </c>
      <c r="C5518" t="s">
        <v>116</v>
      </c>
      <c r="E5518">
        <v>-2.59</v>
      </c>
      <c r="F5518">
        <v>-2.92</v>
      </c>
      <c r="G5518">
        <v>-3.16</v>
      </c>
      <c r="H5518">
        <v>-3.36</v>
      </c>
      <c r="I5518">
        <v>-3.38</v>
      </c>
      <c r="J5518">
        <v>-4.01</v>
      </c>
      <c r="K5518">
        <v>-4.83</v>
      </c>
      <c r="L5518">
        <v>-4.87</v>
      </c>
      <c r="M5518">
        <v>-4.74</v>
      </c>
      <c r="N5518">
        <v>-6.55</v>
      </c>
      <c r="O5518">
        <v>-7.23</v>
      </c>
      <c r="P5518">
        <v>-11.78</v>
      </c>
    </row>
    <row r="5519" spans="1:16" x14ac:dyDescent="0.2">
      <c r="A5519" t="s">
        <v>270</v>
      </c>
      <c r="B5519" t="s">
        <v>210</v>
      </c>
      <c r="C5519" t="s">
        <v>116</v>
      </c>
      <c r="E5519">
        <v>-0.5</v>
      </c>
      <c r="F5519">
        <v>-0.56999999999999995</v>
      </c>
      <c r="G5519">
        <v>-0.9</v>
      </c>
      <c r="H5519">
        <v>-2.27</v>
      </c>
      <c r="I5519">
        <v>-2.56</v>
      </c>
      <c r="J5519">
        <v>-3.28</v>
      </c>
      <c r="K5519">
        <v>-3</v>
      </c>
      <c r="L5519">
        <v>-3.05</v>
      </c>
      <c r="M5519">
        <v>-3.03</v>
      </c>
      <c r="N5519">
        <v>-3</v>
      </c>
      <c r="O5519">
        <v>-3.02</v>
      </c>
      <c r="P5519">
        <v>-2.59</v>
      </c>
    </row>
    <row r="5520" spans="1:16" x14ac:dyDescent="0.2">
      <c r="A5520" t="s">
        <v>270</v>
      </c>
      <c r="B5520" t="s">
        <v>211</v>
      </c>
      <c r="C5520" t="s">
        <v>116</v>
      </c>
      <c r="E5520">
        <v>0</v>
      </c>
      <c r="F5520">
        <v>0</v>
      </c>
      <c r="G5520">
        <v>0</v>
      </c>
      <c r="H5520">
        <v>-0.38</v>
      </c>
      <c r="I5520">
        <v>-0.49</v>
      </c>
      <c r="J5520">
        <v>-0.54</v>
      </c>
      <c r="K5520">
        <v>-0.5</v>
      </c>
      <c r="L5520">
        <v>-0.5</v>
      </c>
      <c r="M5520">
        <v>-0.52</v>
      </c>
      <c r="N5520">
        <v>-0.54</v>
      </c>
      <c r="O5520">
        <v>-0.51</v>
      </c>
      <c r="P5520">
        <v>-0.42</v>
      </c>
    </row>
    <row r="5521" spans="1:16" x14ac:dyDescent="0.2">
      <c r="A5521" t="s">
        <v>270</v>
      </c>
      <c r="B5521" t="s">
        <v>212</v>
      </c>
      <c r="C5521" t="s">
        <v>116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</row>
    <row r="5522" spans="1:16" x14ac:dyDescent="0.2">
      <c r="A5522" t="s">
        <v>270</v>
      </c>
      <c r="B5522" t="s">
        <v>213</v>
      </c>
      <c r="C5522" t="s">
        <v>116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 x14ac:dyDescent="0.2">
      <c r="A5523" t="s">
        <v>270</v>
      </c>
      <c r="B5523" t="s">
        <v>344</v>
      </c>
      <c r="C5523" t="s">
        <v>116</v>
      </c>
      <c r="E5523">
        <v>12.11</v>
      </c>
      <c r="F5523">
        <v>12.84</v>
      </c>
      <c r="G5523">
        <v>16.739999999999998</v>
      </c>
      <c r="H5523">
        <v>13.9</v>
      </c>
      <c r="I5523">
        <v>11.41</v>
      </c>
      <c r="J5523">
        <v>15.84</v>
      </c>
      <c r="K5523">
        <v>17.739999999999998</v>
      </c>
      <c r="L5523">
        <v>18.27</v>
      </c>
      <c r="M5523">
        <v>21.58</v>
      </c>
      <c r="N5523">
        <v>25.29</v>
      </c>
      <c r="O5523">
        <v>23.43</v>
      </c>
      <c r="P5523">
        <v>14.75</v>
      </c>
    </row>
    <row r="5524" spans="1:16" x14ac:dyDescent="0.2">
      <c r="A5524" t="s">
        <v>270</v>
      </c>
      <c r="B5524" t="s">
        <v>345</v>
      </c>
      <c r="C5524" t="s">
        <v>116</v>
      </c>
      <c r="E5524">
        <v>-3.07</v>
      </c>
      <c r="F5524">
        <v>-1.64</v>
      </c>
      <c r="G5524">
        <v>-5</v>
      </c>
      <c r="H5524">
        <v>-4.6900000000000004</v>
      </c>
      <c r="I5524">
        <v>-4.53</v>
      </c>
      <c r="J5524">
        <v>-6.73</v>
      </c>
      <c r="K5524">
        <v>-4.55</v>
      </c>
      <c r="L5524">
        <v>-5.13</v>
      </c>
      <c r="M5524">
        <v>-8.18</v>
      </c>
      <c r="N5524">
        <v>-8.14</v>
      </c>
      <c r="O5524">
        <v>-8.08</v>
      </c>
      <c r="P5524">
        <v>-13.65</v>
      </c>
    </row>
    <row r="5525" spans="1:16" x14ac:dyDescent="0.2">
      <c r="A5525" t="s">
        <v>270</v>
      </c>
      <c r="B5525" t="s">
        <v>272</v>
      </c>
      <c r="C5525" t="s">
        <v>116</v>
      </c>
      <c r="E5525">
        <v>0.26</v>
      </c>
      <c r="F5525">
        <v>0.31</v>
      </c>
      <c r="G5525">
        <v>3.11</v>
      </c>
      <c r="H5525">
        <v>3.34</v>
      </c>
      <c r="I5525">
        <v>6.88</v>
      </c>
      <c r="J5525">
        <v>12.73</v>
      </c>
      <c r="K5525">
        <v>11.45</v>
      </c>
      <c r="L5525">
        <v>12.59</v>
      </c>
      <c r="M5525">
        <v>21.26</v>
      </c>
      <c r="N5525">
        <v>21.73</v>
      </c>
      <c r="O5525">
        <v>27.49</v>
      </c>
      <c r="P5525">
        <v>68.03</v>
      </c>
    </row>
    <row r="5526" spans="1:16" x14ac:dyDescent="0.2">
      <c r="A5526" t="s">
        <v>270</v>
      </c>
      <c r="B5526" t="s">
        <v>346</v>
      </c>
      <c r="C5526" t="s">
        <v>116</v>
      </c>
      <c r="E5526">
        <v>9.0399999999999991</v>
      </c>
      <c r="F5526">
        <v>11.21</v>
      </c>
      <c r="G5526">
        <v>11.74</v>
      </c>
      <c r="H5526">
        <v>9.2100000000000009</v>
      </c>
      <c r="I5526">
        <v>6.88</v>
      </c>
      <c r="J5526">
        <v>9.11</v>
      </c>
      <c r="K5526">
        <v>13.19</v>
      </c>
      <c r="L5526">
        <v>13.14</v>
      </c>
      <c r="M5526">
        <v>13.4</v>
      </c>
      <c r="N5526">
        <v>17.149999999999999</v>
      </c>
      <c r="O5526">
        <v>15.35</v>
      </c>
      <c r="P5526">
        <v>1.1100000000000001</v>
      </c>
    </row>
    <row r="5527" spans="1:16" x14ac:dyDescent="0.2">
      <c r="A5527" t="s">
        <v>270</v>
      </c>
      <c r="B5527" t="s">
        <v>347</v>
      </c>
      <c r="C5527" t="s">
        <v>116</v>
      </c>
      <c r="E5527">
        <v>253</v>
      </c>
      <c r="F5527">
        <v>255.26</v>
      </c>
      <c r="G5527">
        <v>263.27</v>
      </c>
      <c r="H5527">
        <v>274.69</v>
      </c>
      <c r="I5527">
        <v>286.54000000000002</v>
      </c>
      <c r="J5527">
        <v>304.42</v>
      </c>
      <c r="K5527">
        <v>309.70999999999998</v>
      </c>
      <c r="L5527">
        <v>318.45</v>
      </c>
      <c r="M5527">
        <v>329.69</v>
      </c>
      <c r="N5527">
        <v>361.74</v>
      </c>
      <c r="O5527">
        <v>371.74</v>
      </c>
      <c r="P5527">
        <v>408.98</v>
      </c>
    </row>
    <row r="5528" spans="1:16" x14ac:dyDescent="0.2">
      <c r="A5528" t="s">
        <v>272</v>
      </c>
      <c r="B5528" t="s">
        <v>202</v>
      </c>
      <c r="C5528" t="s">
        <v>116</v>
      </c>
      <c r="E5528">
        <v>7.0000000000000007E-2</v>
      </c>
      <c r="F5528">
        <v>0.09</v>
      </c>
      <c r="G5528">
        <v>0.73</v>
      </c>
      <c r="H5528">
        <v>0.43</v>
      </c>
      <c r="I5528">
        <v>2.02</v>
      </c>
      <c r="J5528">
        <v>2.38</v>
      </c>
      <c r="K5528">
        <v>2.25</v>
      </c>
      <c r="L5528">
        <v>2.48</v>
      </c>
      <c r="M5528">
        <v>3.2</v>
      </c>
      <c r="N5528">
        <v>3.27</v>
      </c>
      <c r="O5528">
        <v>3.5</v>
      </c>
      <c r="P5528">
        <v>5.5</v>
      </c>
    </row>
    <row r="5529" spans="1:16" x14ac:dyDescent="0.2">
      <c r="A5529" t="s">
        <v>272</v>
      </c>
      <c r="B5529" t="s">
        <v>203</v>
      </c>
      <c r="C5529" t="s">
        <v>116</v>
      </c>
      <c r="E5529">
        <v>0</v>
      </c>
      <c r="F5529">
        <v>0</v>
      </c>
      <c r="G5529">
        <v>0.31</v>
      </c>
      <c r="H5529">
        <v>0.59</v>
      </c>
      <c r="I5529">
        <v>1</v>
      </c>
      <c r="J5529">
        <v>1.48</v>
      </c>
      <c r="K5529">
        <v>1.38</v>
      </c>
      <c r="L5529">
        <v>1.8</v>
      </c>
      <c r="M5529">
        <v>2.08</v>
      </c>
      <c r="N5529">
        <v>2.56</v>
      </c>
      <c r="O5529">
        <v>2.93</v>
      </c>
      <c r="P5529">
        <v>5.45</v>
      </c>
    </row>
    <row r="5530" spans="1:16" x14ac:dyDescent="0.2">
      <c r="A5530" t="s">
        <v>272</v>
      </c>
      <c r="B5530" t="s">
        <v>204</v>
      </c>
      <c r="C5530" t="s">
        <v>116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2.35</v>
      </c>
      <c r="N5530">
        <v>1.93</v>
      </c>
      <c r="O5530">
        <v>1.98</v>
      </c>
      <c r="P5530">
        <v>3.17</v>
      </c>
    </row>
    <row r="5531" spans="1:16" x14ac:dyDescent="0.2">
      <c r="A5531" t="s">
        <v>272</v>
      </c>
      <c r="B5531" t="s">
        <v>205</v>
      </c>
      <c r="C5531" t="s">
        <v>116</v>
      </c>
      <c r="E5531">
        <v>0.19</v>
      </c>
      <c r="F5531">
        <v>0.22</v>
      </c>
      <c r="G5531">
        <v>2.0699999999999998</v>
      </c>
      <c r="H5531">
        <v>2.33</v>
      </c>
      <c r="I5531">
        <v>3.86</v>
      </c>
      <c r="J5531">
        <v>8.8699999999999992</v>
      </c>
      <c r="K5531">
        <v>7.82</v>
      </c>
      <c r="L5531">
        <v>8.32</v>
      </c>
      <c r="M5531">
        <v>13.64</v>
      </c>
      <c r="N5531">
        <v>13.98</v>
      </c>
      <c r="O5531">
        <v>19.09</v>
      </c>
      <c r="P5531">
        <v>53.91</v>
      </c>
    </row>
    <row r="5532" spans="1:16" x14ac:dyDescent="0.2">
      <c r="A5532" t="s">
        <v>259</v>
      </c>
      <c r="B5532" t="s">
        <v>348</v>
      </c>
      <c r="C5532" t="s">
        <v>116</v>
      </c>
      <c r="E5532">
        <v>0.91</v>
      </c>
      <c r="F5532">
        <v>0.86</v>
      </c>
      <c r="G5532">
        <v>1.21</v>
      </c>
      <c r="H5532">
        <v>1.49</v>
      </c>
      <c r="I5532">
        <v>1.35</v>
      </c>
      <c r="J5532">
        <v>0.94</v>
      </c>
      <c r="K5532">
        <v>0.57999999999999996</v>
      </c>
      <c r="L5532">
        <v>0.56000000000000005</v>
      </c>
      <c r="M5532">
        <v>1.26</v>
      </c>
      <c r="N5532">
        <v>1.1499999999999999</v>
      </c>
      <c r="O5532">
        <v>1.17</v>
      </c>
      <c r="P5532">
        <v>4.9800000000000004</v>
      </c>
    </row>
    <row r="5533" spans="1:16" x14ac:dyDescent="0.2">
      <c r="A5533" t="s">
        <v>259</v>
      </c>
      <c r="B5533" t="s">
        <v>261</v>
      </c>
      <c r="C5533" t="s">
        <v>116</v>
      </c>
      <c r="D5533">
        <v>942410</v>
      </c>
      <c r="E5533">
        <v>48910</v>
      </c>
      <c r="F5533">
        <v>50965</v>
      </c>
      <c r="G5533">
        <v>49494</v>
      </c>
      <c r="H5533">
        <v>50978</v>
      </c>
      <c r="I5533">
        <v>52835</v>
      </c>
      <c r="J5533">
        <v>54089</v>
      </c>
      <c r="K5533">
        <v>56523</v>
      </c>
      <c r="L5533">
        <v>56291</v>
      </c>
      <c r="M5533">
        <v>55395</v>
      </c>
      <c r="N5533">
        <v>58624</v>
      </c>
      <c r="O5533">
        <v>59744</v>
      </c>
      <c r="P5533">
        <v>65080</v>
      </c>
    </row>
    <row r="5534" spans="1:16" x14ac:dyDescent="0.2">
      <c r="A5534" t="s">
        <v>259</v>
      </c>
      <c r="B5534" t="s">
        <v>178</v>
      </c>
      <c r="C5534" t="s">
        <v>116</v>
      </c>
      <c r="D5534">
        <v>874253</v>
      </c>
      <c r="E5534">
        <v>46364</v>
      </c>
      <c r="F5534">
        <v>48222</v>
      </c>
      <c r="G5534">
        <v>46660</v>
      </c>
      <c r="H5534">
        <v>47715</v>
      </c>
      <c r="I5534">
        <v>49167</v>
      </c>
      <c r="J5534">
        <v>50054</v>
      </c>
      <c r="K5534">
        <v>52324</v>
      </c>
      <c r="L5534">
        <v>51945</v>
      </c>
      <c r="M5534">
        <v>50915</v>
      </c>
      <c r="N5534">
        <v>54207</v>
      </c>
      <c r="O5534">
        <v>55200</v>
      </c>
      <c r="P5534">
        <v>59959</v>
      </c>
    </row>
    <row r="5535" spans="1:16" x14ac:dyDescent="0.2">
      <c r="A5535" t="s">
        <v>259</v>
      </c>
      <c r="B5535" t="s">
        <v>349</v>
      </c>
      <c r="C5535" t="s">
        <v>116</v>
      </c>
      <c r="E5535">
        <v>0</v>
      </c>
      <c r="F5535">
        <v>0</v>
      </c>
      <c r="G5535">
        <v>0</v>
      </c>
      <c r="H5535">
        <v>21</v>
      </c>
      <c r="I5535">
        <v>23</v>
      </c>
      <c r="J5535">
        <v>23</v>
      </c>
      <c r="K5535">
        <v>23</v>
      </c>
      <c r="L5535">
        <v>23</v>
      </c>
      <c r="M5535">
        <v>23</v>
      </c>
      <c r="N5535">
        <v>53</v>
      </c>
      <c r="O5535">
        <v>53</v>
      </c>
      <c r="P5535">
        <v>187</v>
      </c>
    </row>
    <row r="5536" spans="1:16" x14ac:dyDescent="0.2">
      <c r="A5536" t="s">
        <v>350</v>
      </c>
      <c r="B5536" t="s">
        <v>193</v>
      </c>
      <c r="C5536" t="s">
        <v>116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</row>
    <row r="5537" spans="1:16" x14ac:dyDescent="0.2">
      <c r="A5537" t="s">
        <v>350</v>
      </c>
      <c r="B5537" t="s">
        <v>351</v>
      </c>
      <c r="C5537" t="s">
        <v>116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</row>
    <row r="5538" spans="1:16" x14ac:dyDescent="0.2">
      <c r="A5538" t="s">
        <v>350</v>
      </c>
      <c r="B5538" t="s">
        <v>352</v>
      </c>
      <c r="C5538" t="s">
        <v>116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</row>
    <row r="5539" spans="1:16" x14ac:dyDescent="0.2">
      <c r="A5539" t="s">
        <v>350</v>
      </c>
      <c r="B5539" t="s">
        <v>195</v>
      </c>
      <c r="C5539" t="s">
        <v>116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</row>
    <row r="5540" spans="1:16" x14ac:dyDescent="0.2">
      <c r="A5540" t="s">
        <v>350</v>
      </c>
      <c r="B5540" t="s">
        <v>196</v>
      </c>
      <c r="C5540" t="s">
        <v>116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</row>
    <row r="5541" spans="1:16" x14ac:dyDescent="0.2">
      <c r="A5541" t="s">
        <v>350</v>
      </c>
      <c r="B5541" t="s">
        <v>197</v>
      </c>
      <c r="C5541" t="s">
        <v>116</v>
      </c>
      <c r="E5541">
        <v>0</v>
      </c>
      <c r="F5541">
        <v>0</v>
      </c>
      <c r="G5541">
        <v>357</v>
      </c>
      <c r="H5541">
        <v>768</v>
      </c>
      <c r="I5541">
        <v>1366</v>
      </c>
      <c r="J5541">
        <v>1366</v>
      </c>
      <c r="K5541">
        <v>1366</v>
      </c>
      <c r="L5541">
        <v>1718</v>
      </c>
      <c r="M5541">
        <v>1718</v>
      </c>
      <c r="N5541">
        <v>1718</v>
      </c>
      <c r="O5541">
        <v>1718</v>
      </c>
      <c r="P5541">
        <v>1718</v>
      </c>
    </row>
    <row r="5542" spans="1:16" x14ac:dyDescent="0.2">
      <c r="A5542" t="s">
        <v>350</v>
      </c>
      <c r="B5542" t="s">
        <v>198</v>
      </c>
      <c r="C5542" t="s">
        <v>116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</row>
    <row r="5543" spans="1:16" x14ac:dyDescent="0.2">
      <c r="A5543" t="s">
        <v>350</v>
      </c>
      <c r="B5543" t="s">
        <v>199</v>
      </c>
      <c r="C5543" t="s">
        <v>116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</row>
    <row r="5544" spans="1:16" x14ac:dyDescent="0.2">
      <c r="A5544" t="s">
        <v>350</v>
      </c>
      <c r="B5544" t="s">
        <v>200</v>
      </c>
      <c r="C5544" t="s">
        <v>116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</row>
    <row r="5545" spans="1:16" x14ac:dyDescent="0.2">
      <c r="A5545" t="s">
        <v>350</v>
      </c>
      <c r="B5545" t="s">
        <v>201</v>
      </c>
      <c r="C5545" t="s">
        <v>116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</row>
    <row r="5546" spans="1:16" x14ac:dyDescent="0.2">
      <c r="A5546" t="s">
        <v>350</v>
      </c>
      <c r="B5546" t="s">
        <v>202</v>
      </c>
      <c r="C5546" t="s">
        <v>116</v>
      </c>
      <c r="E5546">
        <v>42</v>
      </c>
      <c r="F5546">
        <v>54</v>
      </c>
      <c r="G5546">
        <v>54</v>
      </c>
      <c r="H5546">
        <v>54</v>
      </c>
      <c r="I5546">
        <v>761</v>
      </c>
      <c r="J5546">
        <v>968</v>
      </c>
      <c r="K5546">
        <v>968</v>
      </c>
      <c r="L5546">
        <v>968</v>
      </c>
      <c r="M5546">
        <v>968</v>
      </c>
      <c r="N5546">
        <v>968</v>
      </c>
      <c r="O5546">
        <v>968</v>
      </c>
      <c r="P5546">
        <v>1090</v>
      </c>
    </row>
    <row r="5547" spans="1:16" x14ac:dyDescent="0.2">
      <c r="A5547" t="s">
        <v>350</v>
      </c>
      <c r="B5547" t="s">
        <v>203</v>
      </c>
      <c r="C5547" t="s">
        <v>116</v>
      </c>
      <c r="E5547">
        <v>0</v>
      </c>
      <c r="F5547">
        <v>0</v>
      </c>
      <c r="G5547">
        <v>268</v>
      </c>
      <c r="H5547">
        <v>582</v>
      </c>
      <c r="I5547">
        <v>872</v>
      </c>
      <c r="J5547">
        <v>872</v>
      </c>
      <c r="K5547">
        <v>872</v>
      </c>
      <c r="L5547">
        <v>1084</v>
      </c>
      <c r="M5547">
        <v>1162</v>
      </c>
      <c r="N5547">
        <v>1717</v>
      </c>
      <c r="O5547">
        <v>1717</v>
      </c>
      <c r="P5547">
        <v>2155</v>
      </c>
    </row>
    <row r="5548" spans="1:16" x14ac:dyDescent="0.2">
      <c r="A5548" t="s">
        <v>350</v>
      </c>
      <c r="B5548" t="s">
        <v>204</v>
      </c>
      <c r="C5548" t="s">
        <v>116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</row>
    <row r="5549" spans="1:16" x14ac:dyDescent="0.2">
      <c r="A5549" t="s">
        <v>350</v>
      </c>
      <c r="B5549" t="s">
        <v>205</v>
      </c>
      <c r="C5549" t="s">
        <v>116</v>
      </c>
      <c r="E5549">
        <v>246</v>
      </c>
      <c r="F5549">
        <v>494</v>
      </c>
      <c r="G5549">
        <v>748</v>
      </c>
      <c r="H5549">
        <v>996</v>
      </c>
      <c r="I5549">
        <v>996</v>
      </c>
      <c r="J5549">
        <v>1491</v>
      </c>
      <c r="K5549">
        <v>1588</v>
      </c>
      <c r="L5549">
        <v>1588</v>
      </c>
      <c r="M5549">
        <v>1588</v>
      </c>
      <c r="N5549">
        <v>1920</v>
      </c>
      <c r="O5549">
        <v>2189</v>
      </c>
      <c r="P5549">
        <v>3366</v>
      </c>
    </row>
    <row r="5550" spans="1:16" x14ac:dyDescent="0.2">
      <c r="A5550" t="s">
        <v>350</v>
      </c>
      <c r="B5550" t="s">
        <v>206</v>
      </c>
      <c r="C5550" t="s">
        <v>116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</row>
    <row r="5551" spans="1:16" x14ac:dyDescent="0.2">
      <c r="A5551" t="s">
        <v>350</v>
      </c>
      <c r="B5551" t="s">
        <v>207</v>
      </c>
      <c r="C5551" t="s">
        <v>116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</row>
    <row r="5552" spans="1:16" x14ac:dyDescent="0.2">
      <c r="A5552" t="s">
        <v>350</v>
      </c>
      <c r="B5552" t="s">
        <v>208</v>
      </c>
      <c r="C5552" t="s">
        <v>116</v>
      </c>
      <c r="E5552">
        <v>677</v>
      </c>
      <c r="F5552">
        <v>785</v>
      </c>
      <c r="G5552">
        <v>857</v>
      </c>
      <c r="H5552">
        <v>947</v>
      </c>
      <c r="I5552">
        <v>947</v>
      </c>
      <c r="J5552">
        <v>947</v>
      </c>
      <c r="K5552">
        <v>947</v>
      </c>
      <c r="L5552">
        <v>947</v>
      </c>
      <c r="M5552">
        <v>947</v>
      </c>
      <c r="N5552">
        <v>947</v>
      </c>
      <c r="O5552">
        <v>947</v>
      </c>
      <c r="P5552">
        <v>947</v>
      </c>
    </row>
    <row r="5553" spans="1:17" x14ac:dyDescent="0.2">
      <c r="A5553" t="s">
        <v>350</v>
      </c>
      <c r="B5553" t="s">
        <v>209</v>
      </c>
      <c r="C5553" t="s">
        <v>116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307</v>
      </c>
      <c r="K5553">
        <v>718</v>
      </c>
      <c r="L5553">
        <v>718</v>
      </c>
      <c r="M5553">
        <v>718</v>
      </c>
      <c r="N5553">
        <v>1521</v>
      </c>
      <c r="O5553">
        <v>1784</v>
      </c>
      <c r="P5553">
        <v>3885</v>
      </c>
    </row>
    <row r="5554" spans="1:17" x14ac:dyDescent="0.2">
      <c r="A5554" t="s">
        <v>350</v>
      </c>
      <c r="B5554" t="s">
        <v>210</v>
      </c>
      <c r="C5554" t="s">
        <v>116</v>
      </c>
      <c r="E5554">
        <v>0</v>
      </c>
      <c r="F5554">
        <v>0</v>
      </c>
      <c r="G5554">
        <v>0</v>
      </c>
      <c r="H5554">
        <v>480</v>
      </c>
      <c r="I5554">
        <v>480</v>
      </c>
      <c r="J5554">
        <v>593</v>
      </c>
      <c r="K5554">
        <v>593</v>
      </c>
      <c r="L5554">
        <v>593</v>
      </c>
      <c r="M5554">
        <v>593</v>
      </c>
      <c r="N5554">
        <v>593</v>
      </c>
      <c r="O5554">
        <v>593</v>
      </c>
      <c r="P5554">
        <v>593</v>
      </c>
    </row>
    <row r="5555" spans="1:17" x14ac:dyDescent="0.2">
      <c r="A5555" t="s">
        <v>350</v>
      </c>
      <c r="B5555" t="s">
        <v>211</v>
      </c>
      <c r="C5555" t="s">
        <v>116</v>
      </c>
      <c r="E5555">
        <v>0</v>
      </c>
      <c r="F5555">
        <v>0</v>
      </c>
      <c r="G5555">
        <v>0</v>
      </c>
      <c r="H5555">
        <v>92</v>
      </c>
      <c r="I5555">
        <v>92</v>
      </c>
      <c r="J5555">
        <v>92</v>
      </c>
      <c r="K5555">
        <v>92</v>
      </c>
      <c r="L5555">
        <v>92</v>
      </c>
      <c r="M5555">
        <v>92</v>
      </c>
      <c r="N5555">
        <v>92</v>
      </c>
      <c r="O5555">
        <v>92</v>
      </c>
      <c r="P5555">
        <v>92</v>
      </c>
    </row>
    <row r="5556" spans="1:17" x14ac:dyDescent="0.2">
      <c r="A5556" t="s">
        <v>350</v>
      </c>
      <c r="B5556" t="s">
        <v>212</v>
      </c>
      <c r="C5556" t="s">
        <v>116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</row>
    <row r="5557" spans="1:17" x14ac:dyDescent="0.2">
      <c r="A5557" t="s">
        <v>350</v>
      </c>
      <c r="B5557" t="s">
        <v>213</v>
      </c>
      <c r="C5557" t="s">
        <v>116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</row>
    <row r="5558" spans="1:17" x14ac:dyDescent="0.2">
      <c r="A5558" t="s">
        <v>350</v>
      </c>
      <c r="B5558" t="s">
        <v>342</v>
      </c>
      <c r="C5558" t="s">
        <v>116</v>
      </c>
      <c r="E5558">
        <v>965</v>
      </c>
      <c r="F5558">
        <v>1333</v>
      </c>
      <c r="G5558">
        <v>2284</v>
      </c>
      <c r="H5558">
        <v>3918</v>
      </c>
      <c r="I5558">
        <v>5514</v>
      </c>
      <c r="J5558">
        <v>6636</v>
      </c>
      <c r="K5558">
        <v>7143</v>
      </c>
      <c r="L5558">
        <v>7707</v>
      </c>
      <c r="M5558">
        <v>7785</v>
      </c>
      <c r="N5558">
        <v>9476</v>
      </c>
      <c r="O5558">
        <v>10007</v>
      </c>
      <c r="P5558">
        <v>13844</v>
      </c>
    </row>
    <row r="5559" spans="1:17" x14ac:dyDescent="0.2">
      <c r="A5559" t="s">
        <v>230</v>
      </c>
      <c r="B5559" t="s">
        <v>353</v>
      </c>
      <c r="C5559" t="s">
        <v>116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1</v>
      </c>
      <c r="Q5559">
        <v>10360</v>
      </c>
    </row>
    <row r="5560" spans="1:17" x14ac:dyDescent="0.2">
      <c r="A5560" t="s">
        <v>230</v>
      </c>
      <c r="B5560" t="s">
        <v>354</v>
      </c>
      <c r="C5560" t="s">
        <v>116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1</v>
      </c>
      <c r="Q5560">
        <v>11010</v>
      </c>
    </row>
    <row r="5561" spans="1:17" x14ac:dyDescent="0.2">
      <c r="A5561" t="s">
        <v>230</v>
      </c>
      <c r="B5561" t="s">
        <v>355</v>
      </c>
      <c r="C5561" t="s">
        <v>116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1</v>
      </c>
      <c r="Q5561">
        <v>2680</v>
      </c>
    </row>
    <row r="5562" spans="1:17" x14ac:dyDescent="0.2">
      <c r="A5562" t="s">
        <v>230</v>
      </c>
      <c r="B5562" t="s">
        <v>356</v>
      </c>
      <c r="C5562" t="s">
        <v>116</v>
      </c>
      <c r="E5562">
        <v>0</v>
      </c>
      <c r="F5562">
        <v>0</v>
      </c>
      <c r="G5562">
        <v>0</v>
      </c>
      <c r="H5562">
        <v>0</v>
      </c>
      <c r="I5562">
        <v>1</v>
      </c>
      <c r="J5562">
        <v>1</v>
      </c>
      <c r="K5562">
        <v>1</v>
      </c>
      <c r="L5562">
        <v>1</v>
      </c>
      <c r="M5562">
        <v>1</v>
      </c>
      <c r="N5562">
        <v>1</v>
      </c>
      <c r="O5562">
        <v>1</v>
      </c>
      <c r="P5562">
        <v>1</v>
      </c>
      <c r="Q5562">
        <v>4875</v>
      </c>
    </row>
    <row r="5563" spans="1:17" x14ac:dyDescent="0.2">
      <c r="A5563" t="s">
        <v>340</v>
      </c>
      <c r="B5563" t="s">
        <v>193</v>
      </c>
      <c r="C5563" t="s">
        <v>114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</row>
    <row r="5564" spans="1:17" x14ac:dyDescent="0.2">
      <c r="A5564" t="s">
        <v>340</v>
      </c>
      <c r="B5564" t="s">
        <v>194</v>
      </c>
      <c r="C5564" t="s">
        <v>114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</row>
    <row r="5565" spans="1:17" x14ac:dyDescent="0.2">
      <c r="A5565" t="s">
        <v>340</v>
      </c>
      <c r="B5565" t="s">
        <v>195</v>
      </c>
      <c r="C5565" t="s">
        <v>114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</row>
    <row r="5566" spans="1:17" x14ac:dyDescent="0.2">
      <c r="A5566" t="s">
        <v>340</v>
      </c>
      <c r="B5566" t="s">
        <v>196</v>
      </c>
      <c r="C5566" t="s">
        <v>114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</row>
    <row r="5567" spans="1:17" x14ac:dyDescent="0.2">
      <c r="A5567" t="s">
        <v>340</v>
      </c>
      <c r="B5567" t="s">
        <v>197</v>
      </c>
      <c r="C5567" t="s">
        <v>114</v>
      </c>
      <c r="E5567">
        <v>0</v>
      </c>
      <c r="F5567">
        <v>0</v>
      </c>
      <c r="G5567">
        <v>0.78</v>
      </c>
      <c r="H5567">
        <v>0.93</v>
      </c>
      <c r="I5567">
        <v>2.16</v>
      </c>
      <c r="J5567">
        <v>2.16</v>
      </c>
      <c r="K5567">
        <v>2.16</v>
      </c>
      <c r="L5567">
        <v>2.31</v>
      </c>
      <c r="M5567">
        <v>2.31</v>
      </c>
      <c r="N5567">
        <v>2.31</v>
      </c>
      <c r="O5567">
        <v>2.31</v>
      </c>
      <c r="P5567">
        <v>2.31</v>
      </c>
    </row>
    <row r="5568" spans="1:17" x14ac:dyDescent="0.2">
      <c r="A5568" t="s">
        <v>340</v>
      </c>
      <c r="B5568" t="s">
        <v>198</v>
      </c>
      <c r="C5568" t="s">
        <v>114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</row>
    <row r="5569" spans="1:16" x14ac:dyDescent="0.2">
      <c r="A5569" t="s">
        <v>340</v>
      </c>
      <c r="B5569" t="s">
        <v>199</v>
      </c>
      <c r="C5569" t="s">
        <v>114</v>
      </c>
      <c r="E5569"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</row>
    <row r="5570" spans="1:16" x14ac:dyDescent="0.2">
      <c r="A5570" t="s">
        <v>340</v>
      </c>
      <c r="B5570" t="s">
        <v>200</v>
      </c>
      <c r="C5570" t="s">
        <v>114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</row>
    <row r="5571" spans="1:16" x14ac:dyDescent="0.2">
      <c r="A5571" t="s">
        <v>340</v>
      </c>
      <c r="B5571" t="s">
        <v>201</v>
      </c>
      <c r="C5571" t="s">
        <v>114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</row>
    <row r="5572" spans="1:16" x14ac:dyDescent="0.2">
      <c r="A5572" t="s">
        <v>340</v>
      </c>
      <c r="B5572" t="s">
        <v>202</v>
      </c>
      <c r="C5572" t="s">
        <v>114</v>
      </c>
      <c r="E5572">
        <v>0.31</v>
      </c>
      <c r="F5572">
        <v>0.4</v>
      </c>
      <c r="G5572">
        <v>0.94</v>
      </c>
      <c r="H5572">
        <v>0.94</v>
      </c>
      <c r="I5572">
        <v>6.2</v>
      </c>
      <c r="J5572">
        <v>8.14</v>
      </c>
      <c r="K5572">
        <v>8.14</v>
      </c>
      <c r="L5572">
        <v>8.14</v>
      </c>
      <c r="M5572">
        <v>8.14</v>
      </c>
      <c r="N5572">
        <v>8.14</v>
      </c>
      <c r="O5572">
        <v>8.14</v>
      </c>
      <c r="P5572">
        <v>8.14</v>
      </c>
    </row>
    <row r="5573" spans="1:16" x14ac:dyDescent="0.2">
      <c r="A5573" t="s">
        <v>340</v>
      </c>
      <c r="B5573" t="s">
        <v>203</v>
      </c>
      <c r="C5573" t="s">
        <v>114</v>
      </c>
      <c r="E5573">
        <v>0</v>
      </c>
      <c r="F5573">
        <v>0</v>
      </c>
      <c r="G5573">
        <v>2.5</v>
      </c>
      <c r="H5573">
        <v>4</v>
      </c>
      <c r="I5573">
        <v>5.14</v>
      </c>
      <c r="J5573">
        <v>5.14</v>
      </c>
      <c r="K5573">
        <v>5.14</v>
      </c>
      <c r="L5573">
        <v>7</v>
      </c>
      <c r="M5573">
        <v>7.96</v>
      </c>
      <c r="N5573">
        <v>10</v>
      </c>
      <c r="O5573">
        <v>10</v>
      </c>
      <c r="P5573">
        <v>12.23</v>
      </c>
    </row>
    <row r="5574" spans="1:16" x14ac:dyDescent="0.2">
      <c r="A5574" t="s">
        <v>340</v>
      </c>
      <c r="B5574" t="s">
        <v>204</v>
      </c>
      <c r="C5574" t="s">
        <v>114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4.88</v>
      </c>
      <c r="N5574">
        <v>4.88</v>
      </c>
      <c r="O5574">
        <v>4.88</v>
      </c>
      <c r="P5574">
        <v>4.88</v>
      </c>
    </row>
    <row r="5575" spans="1:16" x14ac:dyDescent="0.2">
      <c r="A5575" t="s">
        <v>340</v>
      </c>
      <c r="B5575" t="s">
        <v>205</v>
      </c>
      <c r="C5575" t="s">
        <v>114</v>
      </c>
      <c r="E5575">
        <v>3</v>
      </c>
      <c r="F5575">
        <v>6</v>
      </c>
      <c r="G5575">
        <v>8.94</v>
      </c>
      <c r="H5575">
        <v>10.38</v>
      </c>
      <c r="I5575">
        <v>11.91</v>
      </c>
      <c r="J5575">
        <v>18.739999999999998</v>
      </c>
      <c r="K5575">
        <v>19.579999999999998</v>
      </c>
      <c r="L5575">
        <v>19.579999999999998</v>
      </c>
      <c r="M5575">
        <v>19.579999999999998</v>
      </c>
      <c r="N5575">
        <v>28.6</v>
      </c>
      <c r="O5575">
        <v>35.28</v>
      </c>
      <c r="P5575">
        <v>63.97</v>
      </c>
    </row>
    <row r="5576" spans="1:16" x14ac:dyDescent="0.2">
      <c r="A5576" t="s">
        <v>340</v>
      </c>
      <c r="B5576" t="s">
        <v>206</v>
      </c>
      <c r="C5576" t="s">
        <v>114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</row>
    <row r="5577" spans="1:16" x14ac:dyDescent="0.2">
      <c r="A5577" t="s">
        <v>340</v>
      </c>
      <c r="B5577" t="s">
        <v>207</v>
      </c>
      <c r="C5577" t="s">
        <v>114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</row>
    <row r="5578" spans="1:16" x14ac:dyDescent="0.2">
      <c r="A5578" t="s">
        <v>340</v>
      </c>
      <c r="B5578" t="s">
        <v>208</v>
      </c>
      <c r="C5578" t="s">
        <v>114</v>
      </c>
      <c r="E5578">
        <v>4.05</v>
      </c>
      <c r="F5578">
        <v>4.1900000000000004</v>
      </c>
      <c r="G5578">
        <v>4.1900000000000004</v>
      </c>
      <c r="H5578">
        <v>4.1900000000000004</v>
      </c>
      <c r="I5578">
        <v>4.1900000000000004</v>
      </c>
      <c r="J5578">
        <v>4.1900000000000004</v>
      </c>
      <c r="K5578">
        <v>4.1900000000000004</v>
      </c>
      <c r="L5578">
        <v>4.1900000000000004</v>
      </c>
      <c r="M5578">
        <v>4.1900000000000004</v>
      </c>
      <c r="N5578">
        <v>4.1900000000000004</v>
      </c>
      <c r="O5578">
        <v>4.1900000000000004</v>
      </c>
      <c r="P5578">
        <v>4.1900000000000004</v>
      </c>
    </row>
    <row r="5579" spans="1:16" x14ac:dyDescent="0.2">
      <c r="A5579" t="s">
        <v>340</v>
      </c>
      <c r="B5579" t="s">
        <v>209</v>
      </c>
      <c r="C5579" t="s">
        <v>114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2.0499999999999998</v>
      </c>
      <c r="K5579">
        <v>4.4000000000000004</v>
      </c>
      <c r="L5579">
        <v>4.59</v>
      </c>
      <c r="M5579">
        <v>4.59</v>
      </c>
      <c r="N5579">
        <v>8.81</v>
      </c>
      <c r="O5579">
        <v>10.23</v>
      </c>
      <c r="P5579">
        <v>22.47</v>
      </c>
    </row>
    <row r="5580" spans="1:16" x14ac:dyDescent="0.2">
      <c r="A5580" t="s">
        <v>340</v>
      </c>
      <c r="B5580" t="s">
        <v>210</v>
      </c>
      <c r="C5580" t="s">
        <v>114</v>
      </c>
      <c r="E5580">
        <v>0</v>
      </c>
      <c r="F5580">
        <v>0</v>
      </c>
      <c r="G5580">
        <v>0</v>
      </c>
      <c r="H5580">
        <v>0.74</v>
      </c>
      <c r="I5580">
        <v>0.74</v>
      </c>
      <c r="J5580">
        <v>0.74</v>
      </c>
      <c r="K5580">
        <v>0.74</v>
      </c>
      <c r="L5580">
        <v>0.74</v>
      </c>
      <c r="M5580">
        <v>0.74</v>
      </c>
      <c r="N5580">
        <v>0.74</v>
      </c>
      <c r="O5580">
        <v>0.74</v>
      </c>
      <c r="P5580">
        <v>0.74</v>
      </c>
    </row>
    <row r="5581" spans="1:16" x14ac:dyDescent="0.2">
      <c r="A5581" t="s">
        <v>340</v>
      </c>
      <c r="B5581" t="s">
        <v>211</v>
      </c>
      <c r="C5581" t="s">
        <v>114</v>
      </c>
      <c r="E5581">
        <v>0</v>
      </c>
      <c r="F5581">
        <v>0.2</v>
      </c>
      <c r="G5581">
        <v>0.2</v>
      </c>
      <c r="H5581">
        <v>3.32</v>
      </c>
      <c r="I5581">
        <v>3.32</v>
      </c>
      <c r="J5581">
        <v>3.32</v>
      </c>
      <c r="K5581">
        <v>3.32</v>
      </c>
      <c r="L5581">
        <v>3.32</v>
      </c>
      <c r="M5581">
        <v>3.32</v>
      </c>
      <c r="N5581">
        <v>3.32</v>
      </c>
      <c r="O5581">
        <v>3.32</v>
      </c>
      <c r="P5581">
        <v>3.32</v>
      </c>
    </row>
    <row r="5582" spans="1:16" x14ac:dyDescent="0.2">
      <c r="A5582" t="s">
        <v>340</v>
      </c>
      <c r="B5582" t="s">
        <v>212</v>
      </c>
      <c r="C5582" t="s">
        <v>114</v>
      </c>
      <c r="E5582">
        <v>0.28999999999999998</v>
      </c>
      <c r="F5582">
        <v>0.28999999999999998</v>
      </c>
      <c r="G5582">
        <v>0.51</v>
      </c>
      <c r="H5582">
        <v>0.51</v>
      </c>
      <c r="I5582">
        <v>0.51</v>
      </c>
      <c r="J5582">
        <v>0.51</v>
      </c>
      <c r="K5582">
        <v>0.51</v>
      </c>
      <c r="L5582">
        <v>0.21</v>
      </c>
      <c r="M5582">
        <v>0.21</v>
      </c>
      <c r="N5582">
        <v>0</v>
      </c>
      <c r="O5582">
        <v>0</v>
      </c>
      <c r="P5582">
        <v>0</v>
      </c>
    </row>
    <row r="5583" spans="1:16" x14ac:dyDescent="0.2">
      <c r="A5583" t="s">
        <v>340</v>
      </c>
      <c r="B5583" t="s">
        <v>213</v>
      </c>
      <c r="C5583" t="s">
        <v>114</v>
      </c>
      <c r="E5583"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</row>
    <row r="5584" spans="1:16" x14ac:dyDescent="0.2">
      <c r="A5584" t="s">
        <v>340</v>
      </c>
      <c r="B5584" t="s">
        <v>218</v>
      </c>
      <c r="C5584" t="s">
        <v>114</v>
      </c>
      <c r="E5584">
        <v>-0.61</v>
      </c>
      <c r="F5584">
        <v>-0.61</v>
      </c>
      <c r="G5584">
        <v>-1.88</v>
      </c>
      <c r="H5584">
        <v>-1.88</v>
      </c>
      <c r="I5584">
        <v>-1.88</v>
      </c>
      <c r="J5584">
        <v>-1.88</v>
      </c>
      <c r="K5584">
        <v>-1.88</v>
      </c>
      <c r="L5584">
        <v>-1.88</v>
      </c>
      <c r="M5584">
        <v>-1.88</v>
      </c>
      <c r="N5584">
        <v>-1.88</v>
      </c>
      <c r="O5584">
        <v>-1.88</v>
      </c>
      <c r="P5584">
        <v>-7.65</v>
      </c>
    </row>
    <row r="5585" spans="1:16" x14ac:dyDescent="0.2">
      <c r="A5585" t="s">
        <v>340</v>
      </c>
      <c r="B5585" t="s">
        <v>342</v>
      </c>
      <c r="C5585" t="s">
        <v>114</v>
      </c>
      <c r="E5585">
        <v>7.05</v>
      </c>
      <c r="F5585">
        <v>10.48</v>
      </c>
      <c r="G5585">
        <v>16.190000000000001</v>
      </c>
      <c r="H5585">
        <v>23.13</v>
      </c>
      <c r="I5585">
        <v>32.29</v>
      </c>
      <c r="J5585">
        <v>43.11</v>
      </c>
      <c r="K5585">
        <v>46.3</v>
      </c>
      <c r="L5585">
        <v>48.2</v>
      </c>
      <c r="M5585">
        <v>54.03</v>
      </c>
      <c r="N5585">
        <v>69.099999999999994</v>
      </c>
      <c r="O5585">
        <v>77.2</v>
      </c>
      <c r="P5585">
        <v>114.6</v>
      </c>
    </row>
    <row r="5586" spans="1:16" x14ac:dyDescent="0.2">
      <c r="A5586" t="s">
        <v>266</v>
      </c>
      <c r="B5586" t="s">
        <v>267</v>
      </c>
      <c r="C5586" t="s">
        <v>114</v>
      </c>
      <c r="E5586">
        <v>202.31</v>
      </c>
      <c r="F5586">
        <v>204.45</v>
      </c>
      <c r="G5586">
        <v>206.75</v>
      </c>
      <c r="H5586">
        <v>212.74</v>
      </c>
      <c r="I5586">
        <v>220.24</v>
      </c>
      <c r="J5586">
        <v>229.66</v>
      </c>
      <c r="K5586">
        <v>235.18</v>
      </c>
      <c r="L5586">
        <v>240.63</v>
      </c>
      <c r="M5586">
        <v>246.15</v>
      </c>
      <c r="N5586">
        <v>269.82</v>
      </c>
      <c r="O5586">
        <v>276.22000000000003</v>
      </c>
      <c r="P5586">
        <v>295.94</v>
      </c>
    </row>
    <row r="5587" spans="1:16" x14ac:dyDescent="0.2">
      <c r="A5587" t="s">
        <v>270</v>
      </c>
      <c r="B5587" t="s">
        <v>193</v>
      </c>
      <c r="C5587" t="s">
        <v>114</v>
      </c>
      <c r="E5587">
        <v>2.94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</row>
    <row r="5588" spans="1:16" x14ac:dyDescent="0.2">
      <c r="A5588" t="s">
        <v>270</v>
      </c>
      <c r="B5588" t="s">
        <v>194</v>
      </c>
      <c r="C5588" t="s">
        <v>114</v>
      </c>
      <c r="E5588">
        <v>52.27</v>
      </c>
      <c r="F5588">
        <v>62.65</v>
      </c>
      <c r="G5588">
        <v>45.82</v>
      </c>
      <c r="H5588">
        <v>40.520000000000003</v>
      </c>
      <c r="I5588">
        <v>26.29</v>
      </c>
      <c r="J5588">
        <v>20.3</v>
      </c>
      <c r="K5588">
        <v>17.649999999999999</v>
      </c>
      <c r="L5588">
        <v>18.84</v>
      </c>
      <c r="M5588">
        <v>11.66</v>
      </c>
      <c r="N5588">
        <v>7.61</v>
      </c>
      <c r="O5588">
        <v>8.4700000000000006</v>
      </c>
      <c r="P5588">
        <v>1.65</v>
      </c>
    </row>
    <row r="5589" spans="1:16" x14ac:dyDescent="0.2">
      <c r="A5589" t="s">
        <v>270</v>
      </c>
      <c r="B5589" t="s">
        <v>195</v>
      </c>
      <c r="C5589" t="s">
        <v>114</v>
      </c>
      <c r="E5589">
        <v>11.51</v>
      </c>
      <c r="F5589">
        <v>12.84</v>
      </c>
      <c r="G5589">
        <v>12.48</v>
      </c>
      <c r="H5589">
        <v>12.37</v>
      </c>
      <c r="I5589">
        <v>12.09</v>
      </c>
      <c r="J5589">
        <v>9.5</v>
      </c>
      <c r="K5589">
        <v>8.1</v>
      </c>
      <c r="L5589">
        <v>6.77</v>
      </c>
      <c r="M5589">
        <v>5.31</v>
      </c>
      <c r="N5589">
        <v>0.99</v>
      </c>
      <c r="O5589">
        <v>0</v>
      </c>
      <c r="P5589">
        <v>0</v>
      </c>
    </row>
    <row r="5590" spans="1:16" x14ac:dyDescent="0.2">
      <c r="A5590" t="s">
        <v>270</v>
      </c>
      <c r="B5590" t="s">
        <v>196</v>
      </c>
      <c r="C5590" t="s">
        <v>114</v>
      </c>
      <c r="E5590">
        <v>23.6</v>
      </c>
      <c r="F5590">
        <v>5.09</v>
      </c>
      <c r="G5590">
        <v>5.09</v>
      </c>
      <c r="H5590">
        <v>5.1100000000000003</v>
      </c>
      <c r="I5590">
        <v>5.09</v>
      </c>
      <c r="J5590">
        <v>5.1100000000000003</v>
      </c>
      <c r="K5590">
        <v>5.09</v>
      </c>
      <c r="L5590">
        <v>5.09</v>
      </c>
      <c r="M5590">
        <v>5.09</v>
      </c>
      <c r="N5590">
        <v>5.09</v>
      </c>
      <c r="O5590">
        <v>5.1100000000000003</v>
      </c>
      <c r="P5590">
        <v>5.09</v>
      </c>
    </row>
    <row r="5591" spans="1:16" x14ac:dyDescent="0.2">
      <c r="A5591" t="s">
        <v>270</v>
      </c>
      <c r="B5591" t="s">
        <v>197</v>
      </c>
      <c r="C5591" t="s">
        <v>114</v>
      </c>
      <c r="E5591">
        <v>11.28</v>
      </c>
      <c r="F5591">
        <v>11.23</v>
      </c>
      <c r="G5591">
        <v>17.22</v>
      </c>
      <c r="H5591">
        <v>18.899999999999999</v>
      </c>
      <c r="I5591">
        <v>27.73</v>
      </c>
      <c r="J5591">
        <v>27.19</v>
      </c>
      <c r="K5591">
        <v>27.33</v>
      </c>
      <c r="L5591">
        <v>28.36</v>
      </c>
      <c r="M5591">
        <v>27.6</v>
      </c>
      <c r="N5591">
        <v>27.57</v>
      </c>
      <c r="O5591">
        <v>26.73</v>
      </c>
      <c r="P5591">
        <v>25.18</v>
      </c>
    </row>
    <row r="5592" spans="1:16" x14ac:dyDescent="0.2">
      <c r="A5592" t="s">
        <v>270</v>
      </c>
      <c r="B5592" t="s">
        <v>198</v>
      </c>
      <c r="C5592" t="s">
        <v>114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</row>
    <row r="5593" spans="1:16" x14ac:dyDescent="0.2">
      <c r="A5593" t="s">
        <v>270</v>
      </c>
      <c r="B5593" t="s">
        <v>199</v>
      </c>
      <c r="C5593" t="s">
        <v>114</v>
      </c>
      <c r="E5593">
        <v>2.4900000000000002</v>
      </c>
      <c r="F5593">
        <v>2.48</v>
      </c>
      <c r="G5593">
        <v>2.48</v>
      </c>
      <c r="H5593">
        <v>2.4900000000000002</v>
      </c>
      <c r="I5593">
        <v>2.4700000000000002</v>
      </c>
      <c r="J5593">
        <v>2.48</v>
      </c>
      <c r="K5593">
        <v>3.01</v>
      </c>
      <c r="L5593">
        <v>3.04</v>
      </c>
      <c r="M5593">
        <v>2.4700000000000002</v>
      </c>
      <c r="N5593">
        <v>2.23</v>
      </c>
      <c r="O5593">
        <v>2.2400000000000002</v>
      </c>
      <c r="P5593">
        <v>2.23</v>
      </c>
    </row>
    <row r="5594" spans="1:16" x14ac:dyDescent="0.2">
      <c r="A5594" t="s">
        <v>270</v>
      </c>
      <c r="B5594" t="s">
        <v>200</v>
      </c>
      <c r="C5594" t="s">
        <v>114</v>
      </c>
      <c r="E5594">
        <v>0.9</v>
      </c>
      <c r="F5594">
        <v>1.66</v>
      </c>
      <c r="G5594">
        <v>0.89</v>
      </c>
      <c r="H5594">
        <v>0.9</v>
      </c>
      <c r="I5594">
        <v>1.36</v>
      </c>
      <c r="J5594">
        <v>1.35</v>
      </c>
      <c r="K5594">
        <v>1.5</v>
      </c>
      <c r="L5594">
        <v>1.5</v>
      </c>
      <c r="M5594">
        <v>0.86</v>
      </c>
      <c r="N5594">
        <v>0.86</v>
      </c>
      <c r="O5594">
        <v>0.86</v>
      </c>
      <c r="P5594">
        <v>1</v>
      </c>
    </row>
    <row r="5595" spans="1:16" x14ac:dyDescent="0.2">
      <c r="A5595" t="s">
        <v>270</v>
      </c>
      <c r="B5595" t="s">
        <v>201</v>
      </c>
      <c r="C5595" t="s">
        <v>114</v>
      </c>
      <c r="E5595">
        <v>27.19</v>
      </c>
      <c r="F5595">
        <v>27.11</v>
      </c>
      <c r="G5595">
        <v>27.11</v>
      </c>
      <c r="H5595">
        <v>27.19</v>
      </c>
      <c r="I5595">
        <v>27.11</v>
      </c>
      <c r="J5595">
        <v>27.19</v>
      </c>
      <c r="K5595">
        <v>27.11</v>
      </c>
      <c r="L5595">
        <v>27.11</v>
      </c>
      <c r="M5595">
        <v>27.11</v>
      </c>
      <c r="N5595">
        <v>27.11</v>
      </c>
      <c r="O5595">
        <v>27.19</v>
      </c>
      <c r="P5595">
        <v>27.11</v>
      </c>
    </row>
    <row r="5596" spans="1:16" x14ac:dyDescent="0.2">
      <c r="A5596" t="s">
        <v>270</v>
      </c>
      <c r="B5596" t="s">
        <v>202</v>
      </c>
      <c r="C5596" t="s">
        <v>114</v>
      </c>
      <c r="E5596">
        <v>22.29</v>
      </c>
      <c r="F5596">
        <v>22.63</v>
      </c>
      <c r="G5596">
        <v>23.76</v>
      </c>
      <c r="H5596">
        <v>24</v>
      </c>
      <c r="I5596">
        <v>34.31</v>
      </c>
      <c r="J5596">
        <v>37.76</v>
      </c>
      <c r="K5596">
        <v>37.869999999999997</v>
      </c>
      <c r="L5596">
        <v>38.04</v>
      </c>
      <c r="M5596">
        <v>36.54</v>
      </c>
      <c r="N5596">
        <v>36.76</v>
      </c>
      <c r="O5596">
        <v>36.049999999999997</v>
      </c>
      <c r="P5596">
        <v>34.24</v>
      </c>
    </row>
    <row r="5597" spans="1:16" x14ac:dyDescent="0.2">
      <c r="A5597" t="s">
        <v>270</v>
      </c>
      <c r="B5597" t="s">
        <v>203</v>
      </c>
      <c r="C5597" t="s">
        <v>114</v>
      </c>
      <c r="E5597">
        <v>0</v>
      </c>
      <c r="F5597">
        <v>0</v>
      </c>
      <c r="G5597">
        <v>9.59</v>
      </c>
      <c r="H5597">
        <v>16.309999999999999</v>
      </c>
      <c r="I5597">
        <v>20.59</v>
      </c>
      <c r="J5597">
        <v>20.21</v>
      </c>
      <c r="K5597">
        <v>20.350000000000001</v>
      </c>
      <c r="L5597">
        <v>27.58</v>
      </c>
      <c r="M5597">
        <v>30.84</v>
      </c>
      <c r="N5597">
        <v>39.07</v>
      </c>
      <c r="O5597">
        <v>38.479999999999997</v>
      </c>
      <c r="P5597">
        <v>45.22</v>
      </c>
    </row>
    <row r="5598" spans="1:16" x14ac:dyDescent="0.2">
      <c r="A5598" t="s">
        <v>270</v>
      </c>
      <c r="B5598" t="s">
        <v>204</v>
      </c>
      <c r="C5598" t="s">
        <v>114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17.059999999999999</v>
      </c>
      <c r="N5598">
        <v>16.96</v>
      </c>
      <c r="O5598">
        <v>16.41</v>
      </c>
      <c r="P5598">
        <v>14.29</v>
      </c>
    </row>
    <row r="5599" spans="1:16" x14ac:dyDescent="0.2">
      <c r="A5599" t="s">
        <v>270</v>
      </c>
      <c r="B5599" t="s">
        <v>205</v>
      </c>
      <c r="C5599" t="s">
        <v>114</v>
      </c>
      <c r="E5599">
        <v>59.98</v>
      </c>
      <c r="F5599">
        <v>68.55</v>
      </c>
      <c r="G5599">
        <v>74.48</v>
      </c>
      <c r="H5599">
        <v>80.27</v>
      </c>
      <c r="I5599">
        <v>82.65</v>
      </c>
      <c r="J5599">
        <v>99.47</v>
      </c>
      <c r="K5599">
        <v>103.12</v>
      </c>
      <c r="L5599">
        <v>102.49</v>
      </c>
      <c r="M5599">
        <v>98</v>
      </c>
      <c r="N5599">
        <v>120.84</v>
      </c>
      <c r="O5599">
        <v>134.02000000000001</v>
      </c>
      <c r="P5599">
        <v>178.69</v>
      </c>
    </row>
    <row r="5600" spans="1:16" x14ac:dyDescent="0.2">
      <c r="A5600" t="s">
        <v>270</v>
      </c>
      <c r="B5600" t="s">
        <v>206</v>
      </c>
      <c r="C5600" t="s">
        <v>114</v>
      </c>
      <c r="E5600">
        <v>29.54</v>
      </c>
      <c r="F5600">
        <v>31.54</v>
      </c>
      <c r="G5600">
        <v>33.71</v>
      </c>
      <c r="H5600">
        <v>38.340000000000003</v>
      </c>
      <c r="I5600">
        <v>42.89</v>
      </c>
      <c r="J5600">
        <v>47.7</v>
      </c>
      <c r="K5600">
        <v>49.88</v>
      </c>
      <c r="L5600">
        <v>52.14</v>
      </c>
      <c r="M5600">
        <v>54.36</v>
      </c>
      <c r="N5600">
        <v>63.11</v>
      </c>
      <c r="O5600">
        <v>65.56</v>
      </c>
      <c r="P5600">
        <v>76.78</v>
      </c>
    </row>
    <row r="5601" spans="1:16" x14ac:dyDescent="0.2">
      <c r="A5601" t="s">
        <v>270</v>
      </c>
      <c r="B5601" t="s">
        <v>343</v>
      </c>
      <c r="C5601" t="s">
        <v>114</v>
      </c>
      <c r="E5601">
        <v>-2.58</v>
      </c>
      <c r="F5601">
        <v>-2.84</v>
      </c>
      <c r="G5601">
        <v>-3</v>
      </c>
      <c r="H5601">
        <v>-3.03</v>
      </c>
      <c r="I5601">
        <v>-3.05</v>
      </c>
      <c r="J5601">
        <v>-3.99</v>
      </c>
      <c r="K5601">
        <v>-5.03</v>
      </c>
      <c r="L5601">
        <v>-5.14</v>
      </c>
      <c r="M5601">
        <v>-4.93</v>
      </c>
      <c r="N5601">
        <v>-6.76</v>
      </c>
      <c r="O5601">
        <v>-7.46</v>
      </c>
      <c r="P5601">
        <v>-12.08</v>
      </c>
    </row>
    <row r="5602" spans="1:16" x14ac:dyDescent="0.2">
      <c r="A5602" t="s">
        <v>270</v>
      </c>
      <c r="B5602" t="s">
        <v>210</v>
      </c>
      <c r="C5602" t="s">
        <v>114</v>
      </c>
      <c r="E5602">
        <v>-0.5</v>
      </c>
      <c r="F5602">
        <v>-0.59</v>
      </c>
      <c r="G5602">
        <v>-1.04</v>
      </c>
      <c r="H5602">
        <v>-1.23</v>
      </c>
      <c r="I5602">
        <v>-1.73</v>
      </c>
      <c r="J5602">
        <v>-2.04</v>
      </c>
      <c r="K5602">
        <v>-1.81</v>
      </c>
      <c r="L5602">
        <v>-1.75</v>
      </c>
      <c r="M5602">
        <v>-1.78</v>
      </c>
      <c r="N5602">
        <v>-1.9</v>
      </c>
      <c r="O5602">
        <v>-1.91</v>
      </c>
      <c r="P5602">
        <v>-1.7</v>
      </c>
    </row>
    <row r="5603" spans="1:16" x14ac:dyDescent="0.2">
      <c r="A5603" t="s">
        <v>270</v>
      </c>
      <c r="B5603" t="s">
        <v>211</v>
      </c>
      <c r="C5603" t="s">
        <v>114</v>
      </c>
      <c r="E5603">
        <v>0</v>
      </c>
      <c r="F5603">
        <v>-0.08</v>
      </c>
      <c r="G5603">
        <v>-0.14000000000000001</v>
      </c>
      <c r="H5603">
        <v>-2.19</v>
      </c>
      <c r="I5603">
        <v>-2.79</v>
      </c>
      <c r="J5603">
        <v>-3.21</v>
      </c>
      <c r="K5603">
        <v>-2.79</v>
      </c>
      <c r="L5603">
        <v>-2.68</v>
      </c>
      <c r="M5603">
        <v>-2.85</v>
      </c>
      <c r="N5603">
        <v>-2.99</v>
      </c>
      <c r="O5603">
        <v>-2.92</v>
      </c>
      <c r="P5603">
        <v>-2.57</v>
      </c>
    </row>
    <row r="5604" spans="1:16" x14ac:dyDescent="0.2">
      <c r="A5604" t="s">
        <v>270</v>
      </c>
      <c r="B5604" t="s">
        <v>212</v>
      </c>
      <c r="C5604" t="s">
        <v>114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</row>
    <row r="5605" spans="1:16" x14ac:dyDescent="0.2">
      <c r="A5605" t="s">
        <v>270</v>
      </c>
      <c r="B5605" t="s">
        <v>213</v>
      </c>
      <c r="C5605" t="s">
        <v>114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</row>
    <row r="5606" spans="1:16" x14ac:dyDescent="0.2">
      <c r="A5606" t="s">
        <v>270</v>
      </c>
      <c r="B5606" t="s">
        <v>344</v>
      </c>
      <c r="C5606" t="s">
        <v>114</v>
      </c>
      <c r="E5606">
        <v>12.11</v>
      </c>
      <c r="F5606">
        <v>13.02</v>
      </c>
      <c r="G5606">
        <v>15.72</v>
      </c>
      <c r="H5606">
        <v>13.3</v>
      </c>
      <c r="I5606">
        <v>10.59</v>
      </c>
      <c r="J5606">
        <v>14.95</v>
      </c>
      <c r="K5606">
        <v>16.93</v>
      </c>
      <c r="L5606">
        <v>15.29</v>
      </c>
      <c r="M5606">
        <v>21.46</v>
      </c>
      <c r="N5606">
        <v>25.15</v>
      </c>
      <c r="O5606">
        <v>24.21</v>
      </c>
      <c r="P5606">
        <v>15.12</v>
      </c>
    </row>
    <row r="5607" spans="1:16" x14ac:dyDescent="0.2">
      <c r="A5607" t="s">
        <v>270</v>
      </c>
      <c r="B5607" t="s">
        <v>345</v>
      </c>
      <c r="C5607" t="s">
        <v>114</v>
      </c>
      <c r="E5607">
        <v>-3.07</v>
      </c>
      <c r="F5607">
        <v>-1.68</v>
      </c>
      <c r="G5607">
        <v>-5.9</v>
      </c>
      <c r="H5607">
        <v>-3.24</v>
      </c>
      <c r="I5607">
        <v>-3.6</v>
      </c>
      <c r="J5607">
        <v>-6.27</v>
      </c>
      <c r="K5607">
        <v>-3.15</v>
      </c>
      <c r="L5607">
        <v>-3.36</v>
      </c>
      <c r="M5607">
        <v>-7.29</v>
      </c>
      <c r="N5607">
        <v>-8.11</v>
      </c>
      <c r="O5607">
        <v>-9.39</v>
      </c>
      <c r="P5607">
        <v>-14.91</v>
      </c>
    </row>
    <row r="5608" spans="1:16" x14ac:dyDescent="0.2">
      <c r="A5608" t="s">
        <v>270</v>
      </c>
      <c r="B5608" t="s">
        <v>272</v>
      </c>
      <c r="C5608" t="s">
        <v>114</v>
      </c>
      <c r="E5608">
        <v>0.26</v>
      </c>
      <c r="F5608">
        <v>0.31</v>
      </c>
      <c r="G5608">
        <v>3.84</v>
      </c>
      <c r="H5608">
        <v>2.06</v>
      </c>
      <c r="I5608">
        <v>6.17</v>
      </c>
      <c r="J5608">
        <v>12.13</v>
      </c>
      <c r="K5608">
        <v>10.31</v>
      </c>
      <c r="L5608">
        <v>11.2</v>
      </c>
      <c r="M5608">
        <v>20.74</v>
      </c>
      <c r="N5608">
        <v>25.25</v>
      </c>
      <c r="O5608">
        <v>34.31</v>
      </c>
      <c r="P5608">
        <v>78.98</v>
      </c>
    </row>
    <row r="5609" spans="1:16" x14ac:dyDescent="0.2">
      <c r="A5609" t="s">
        <v>270</v>
      </c>
      <c r="B5609" t="s">
        <v>346</v>
      </c>
      <c r="C5609" t="s">
        <v>114</v>
      </c>
      <c r="E5609">
        <v>9.0299999999999994</v>
      </c>
      <c r="F5609">
        <v>11.34</v>
      </c>
      <c r="G5609">
        <v>9.82</v>
      </c>
      <c r="H5609">
        <v>10.06</v>
      </c>
      <c r="I5609">
        <v>6.99</v>
      </c>
      <c r="J5609">
        <v>8.68</v>
      </c>
      <c r="K5609">
        <v>13.78</v>
      </c>
      <c r="L5609">
        <v>11.93</v>
      </c>
      <c r="M5609">
        <v>14.17</v>
      </c>
      <c r="N5609">
        <v>17.04</v>
      </c>
      <c r="O5609">
        <v>14.82</v>
      </c>
      <c r="P5609">
        <v>0.21</v>
      </c>
    </row>
    <row r="5610" spans="1:16" x14ac:dyDescent="0.2">
      <c r="A5610" t="s">
        <v>270</v>
      </c>
      <c r="B5610" t="s">
        <v>347</v>
      </c>
      <c r="C5610" t="s">
        <v>114</v>
      </c>
      <c r="E5610">
        <v>253</v>
      </c>
      <c r="F5610">
        <v>255.3</v>
      </c>
      <c r="G5610">
        <v>264.17</v>
      </c>
      <c r="H5610">
        <v>273.24</v>
      </c>
      <c r="I5610">
        <v>285.61</v>
      </c>
      <c r="J5610">
        <v>303.97000000000003</v>
      </c>
      <c r="K5610">
        <v>308.31</v>
      </c>
      <c r="L5610">
        <v>316.68</v>
      </c>
      <c r="M5610">
        <v>328.79</v>
      </c>
      <c r="N5610">
        <v>361.71</v>
      </c>
      <c r="O5610">
        <v>373.06</v>
      </c>
      <c r="P5610">
        <v>410.24</v>
      </c>
    </row>
    <row r="5611" spans="1:16" x14ac:dyDescent="0.2">
      <c r="A5611" t="s">
        <v>272</v>
      </c>
      <c r="B5611" t="s">
        <v>202</v>
      </c>
      <c r="C5611" t="s">
        <v>114</v>
      </c>
      <c r="E5611">
        <v>0.02</v>
      </c>
      <c r="F5611">
        <v>0.04</v>
      </c>
      <c r="G5611">
        <v>0.41</v>
      </c>
      <c r="H5611">
        <v>0.24</v>
      </c>
      <c r="I5611">
        <v>1.81</v>
      </c>
      <c r="J5611">
        <v>3.05</v>
      </c>
      <c r="K5611">
        <v>2.82</v>
      </c>
      <c r="L5611">
        <v>2.66</v>
      </c>
      <c r="M5611">
        <v>4.16</v>
      </c>
      <c r="N5611">
        <v>3.94</v>
      </c>
      <c r="O5611">
        <v>4.75</v>
      </c>
      <c r="P5611">
        <v>6.45</v>
      </c>
    </row>
    <row r="5612" spans="1:16" x14ac:dyDescent="0.2">
      <c r="A5612" t="s">
        <v>272</v>
      </c>
      <c r="B5612" t="s">
        <v>203</v>
      </c>
      <c r="C5612" t="s">
        <v>114</v>
      </c>
      <c r="E5612">
        <v>0</v>
      </c>
      <c r="F5612">
        <v>0</v>
      </c>
      <c r="G5612">
        <v>0.56999999999999995</v>
      </c>
      <c r="H5612">
        <v>0.38</v>
      </c>
      <c r="I5612">
        <v>0.98</v>
      </c>
      <c r="J5612">
        <v>1.42</v>
      </c>
      <c r="K5612">
        <v>1.22</v>
      </c>
      <c r="L5612">
        <v>1.65</v>
      </c>
      <c r="M5612">
        <v>2.54</v>
      </c>
      <c r="N5612">
        <v>3.14</v>
      </c>
      <c r="O5612">
        <v>3.84</v>
      </c>
      <c r="P5612">
        <v>6.65</v>
      </c>
    </row>
    <row r="5613" spans="1:16" x14ac:dyDescent="0.2">
      <c r="A5613" t="s">
        <v>272</v>
      </c>
      <c r="B5613" t="s">
        <v>204</v>
      </c>
      <c r="C5613" t="s">
        <v>114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2.66</v>
      </c>
      <c r="N5613">
        <v>2.76</v>
      </c>
      <c r="O5613">
        <v>3.36</v>
      </c>
      <c r="P5613">
        <v>5.44</v>
      </c>
    </row>
    <row r="5614" spans="1:16" x14ac:dyDescent="0.2">
      <c r="A5614" t="s">
        <v>272</v>
      </c>
      <c r="B5614" t="s">
        <v>205</v>
      </c>
      <c r="C5614" t="s">
        <v>114</v>
      </c>
      <c r="E5614">
        <v>0.24</v>
      </c>
      <c r="F5614">
        <v>0.27</v>
      </c>
      <c r="G5614">
        <v>2.86</v>
      </c>
      <c r="H5614">
        <v>1.44</v>
      </c>
      <c r="I5614">
        <v>3.38</v>
      </c>
      <c r="J5614">
        <v>7.66</v>
      </c>
      <c r="K5614">
        <v>6.27</v>
      </c>
      <c r="L5614">
        <v>6.89</v>
      </c>
      <c r="M5614">
        <v>11.38</v>
      </c>
      <c r="N5614">
        <v>15.41</v>
      </c>
      <c r="O5614">
        <v>22.35</v>
      </c>
      <c r="P5614">
        <v>60.44</v>
      </c>
    </row>
    <row r="5615" spans="1:16" x14ac:dyDescent="0.2">
      <c r="A5615" t="s">
        <v>259</v>
      </c>
      <c r="B5615" t="s">
        <v>348</v>
      </c>
      <c r="C5615" t="s">
        <v>114</v>
      </c>
      <c r="E5615">
        <v>0.91</v>
      </c>
      <c r="F5615">
        <v>0.86</v>
      </c>
      <c r="G5615">
        <v>1.21</v>
      </c>
      <c r="H5615">
        <v>1.49</v>
      </c>
      <c r="I5615">
        <v>1.35</v>
      </c>
      <c r="J5615">
        <v>0.94</v>
      </c>
      <c r="K5615">
        <v>0.57999999999999996</v>
      </c>
      <c r="L5615">
        <v>0.56000000000000005</v>
      </c>
      <c r="M5615">
        <v>1.26</v>
      </c>
      <c r="N5615">
        <v>1.1499999999999999</v>
      </c>
      <c r="O5615">
        <v>1.17</v>
      </c>
      <c r="P5615">
        <v>4.9800000000000004</v>
      </c>
    </row>
    <row r="5616" spans="1:16" x14ac:dyDescent="0.2">
      <c r="A5616" t="s">
        <v>259</v>
      </c>
      <c r="B5616" t="s">
        <v>261</v>
      </c>
      <c r="C5616" t="s">
        <v>114</v>
      </c>
      <c r="D5616">
        <v>924714</v>
      </c>
      <c r="E5616">
        <v>48912</v>
      </c>
      <c r="F5616">
        <v>50913</v>
      </c>
      <c r="G5616">
        <v>49314</v>
      </c>
      <c r="H5616">
        <v>50817</v>
      </c>
      <c r="I5616">
        <v>52591</v>
      </c>
      <c r="J5616">
        <v>53423</v>
      </c>
      <c r="K5616">
        <v>54927</v>
      </c>
      <c r="L5616">
        <v>55698</v>
      </c>
      <c r="M5616">
        <v>54624</v>
      </c>
      <c r="N5616">
        <v>57343</v>
      </c>
      <c r="O5616">
        <v>58341</v>
      </c>
      <c r="P5616">
        <v>62893</v>
      </c>
    </row>
    <row r="5617" spans="1:16" x14ac:dyDescent="0.2">
      <c r="A5617" t="s">
        <v>259</v>
      </c>
      <c r="B5617" t="s">
        <v>178</v>
      </c>
      <c r="C5617" t="s">
        <v>114</v>
      </c>
      <c r="D5617">
        <v>856557</v>
      </c>
      <c r="E5617">
        <v>46367</v>
      </c>
      <c r="F5617">
        <v>48170</v>
      </c>
      <c r="G5617">
        <v>46479</v>
      </c>
      <c r="H5617">
        <v>47554</v>
      </c>
      <c r="I5617">
        <v>48923</v>
      </c>
      <c r="J5617">
        <v>49388</v>
      </c>
      <c r="K5617">
        <v>50727</v>
      </c>
      <c r="L5617">
        <v>51351</v>
      </c>
      <c r="M5617">
        <v>50144</v>
      </c>
      <c r="N5617">
        <v>52926</v>
      </c>
      <c r="O5617">
        <v>53798</v>
      </c>
      <c r="P5617">
        <v>57771</v>
      </c>
    </row>
    <row r="5618" spans="1:16" x14ac:dyDescent="0.2">
      <c r="A5618" t="s">
        <v>259</v>
      </c>
      <c r="B5618" t="s">
        <v>349</v>
      </c>
      <c r="C5618" t="s">
        <v>114</v>
      </c>
      <c r="E5618">
        <v>0</v>
      </c>
      <c r="F5618">
        <v>0</v>
      </c>
      <c r="G5618">
        <v>0</v>
      </c>
      <c r="H5618">
        <v>13</v>
      </c>
      <c r="I5618">
        <v>14</v>
      </c>
      <c r="J5618">
        <v>14</v>
      </c>
      <c r="K5618">
        <v>14</v>
      </c>
      <c r="L5618">
        <v>14</v>
      </c>
      <c r="M5618">
        <v>14</v>
      </c>
      <c r="N5618">
        <v>46</v>
      </c>
      <c r="O5618">
        <v>46</v>
      </c>
      <c r="P5618">
        <v>174</v>
      </c>
    </row>
    <row r="5619" spans="1:16" x14ac:dyDescent="0.2">
      <c r="A5619" t="s">
        <v>350</v>
      </c>
      <c r="B5619" t="s">
        <v>193</v>
      </c>
      <c r="C5619" t="s">
        <v>114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</row>
    <row r="5620" spans="1:16" x14ac:dyDescent="0.2">
      <c r="A5620" t="s">
        <v>350</v>
      </c>
      <c r="B5620" t="s">
        <v>351</v>
      </c>
      <c r="C5620" t="s">
        <v>114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</row>
    <row r="5621" spans="1:16" x14ac:dyDescent="0.2">
      <c r="A5621" t="s">
        <v>350</v>
      </c>
      <c r="B5621" t="s">
        <v>352</v>
      </c>
      <c r="C5621" t="s">
        <v>114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</row>
    <row r="5622" spans="1:16" x14ac:dyDescent="0.2">
      <c r="A5622" t="s">
        <v>350</v>
      </c>
      <c r="B5622" t="s">
        <v>195</v>
      </c>
      <c r="C5622" t="s">
        <v>114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</row>
    <row r="5623" spans="1:16" x14ac:dyDescent="0.2">
      <c r="A5623" t="s">
        <v>350</v>
      </c>
      <c r="B5623" t="s">
        <v>196</v>
      </c>
      <c r="C5623" t="s">
        <v>114</v>
      </c>
      <c r="E5623">
        <v>0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</row>
    <row r="5624" spans="1:16" x14ac:dyDescent="0.2">
      <c r="A5624" t="s">
        <v>350</v>
      </c>
      <c r="B5624" t="s">
        <v>197</v>
      </c>
      <c r="C5624" t="s">
        <v>114</v>
      </c>
      <c r="E5624">
        <v>0</v>
      </c>
      <c r="F5624">
        <v>0</v>
      </c>
      <c r="G5624">
        <v>397</v>
      </c>
      <c r="H5624">
        <v>470</v>
      </c>
      <c r="I5624">
        <v>1073</v>
      </c>
      <c r="J5624">
        <v>1073</v>
      </c>
      <c r="K5624">
        <v>1073</v>
      </c>
      <c r="L5624">
        <v>1137</v>
      </c>
      <c r="M5624">
        <v>1137</v>
      </c>
      <c r="N5624">
        <v>1137</v>
      </c>
      <c r="O5624">
        <v>1137</v>
      </c>
      <c r="P5624">
        <v>1137</v>
      </c>
    </row>
    <row r="5625" spans="1:16" x14ac:dyDescent="0.2">
      <c r="A5625" t="s">
        <v>350</v>
      </c>
      <c r="B5625" t="s">
        <v>198</v>
      </c>
      <c r="C5625" t="s">
        <v>114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</row>
    <row r="5626" spans="1:16" x14ac:dyDescent="0.2">
      <c r="A5626" t="s">
        <v>350</v>
      </c>
      <c r="B5626" t="s">
        <v>199</v>
      </c>
      <c r="C5626" t="s">
        <v>114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</row>
    <row r="5627" spans="1:16" x14ac:dyDescent="0.2">
      <c r="A5627" t="s">
        <v>350</v>
      </c>
      <c r="B5627" t="s">
        <v>200</v>
      </c>
      <c r="C5627" t="s">
        <v>114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</row>
    <row r="5628" spans="1:16" x14ac:dyDescent="0.2">
      <c r="A5628" t="s">
        <v>350</v>
      </c>
      <c r="B5628" t="s">
        <v>201</v>
      </c>
      <c r="C5628" t="s">
        <v>114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</row>
    <row r="5629" spans="1:16" x14ac:dyDescent="0.2">
      <c r="A5629" t="s">
        <v>350</v>
      </c>
      <c r="B5629" t="s">
        <v>202</v>
      </c>
      <c r="C5629" t="s">
        <v>114</v>
      </c>
      <c r="E5629">
        <v>41</v>
      </c>
      <c r="F5629">
        <v>53</v>
      </c>
      <c r="G5629">
        <v>119</v>
      </c>
      <c r="H5629">
        <v>119</v>
      </c>
      <c r="I5629">
        <v>697</v>
      </c>
      <c r="J5629">
        <v>890</v>
      </c>
      <c r="K5629">
        <v>890</v>
      </c>
      <c r="L5629">
        <v>890</v>
      </c>
      <c r="M5629">
        <v>890</v>
      </c>
      <c r="N5629">
        <v>890</v>
      </c>
      <c r="O5629">
        <v>890</v>
      </c>
      <c r="P5629">
        <v>890</v>
      </c>
    </row>
    <row r="5630" spans="1:16" x14ac:dyDescent="0.2">
      <c r="A5630" t="s">
        <v>350</v>
      </c>
      <c r="B5630" t="s">
        <v>203</v>
      </c>
      <c r="C5630" t="s">
        <v>114</v>
      </c>
      <c r="E5630">
        <v>0</v>
      </c>
      <c r="F5630">
        <v>0</v>
      </c>
      <c r="G5630">
        <v>439</v>
      </c>
      <c r="H5630">
        <v>702</v>
      </c>
      <c r="I5630">
        <v>882</v>
      </c>
      <c r="J5630">
        <v>882</v>
      </c>
      <c r="K5630">
        <v>882</v>
      </c>
      <c r="L5630">
        <v>1145</v>
      </c>
      <c r="M5630">
        <v>1305</v>
      </c>
      <c r="N5630">
        <v>1636</v>
      </c>
      <c r="O5630">
        <v>1636</v>
      </c>
      <c r="P5630">
        <v>1979</v>
      </c>
    </row>
    <row r="5631" spans="1:16" x14ac:dyDescent="0.2">
      <c r="A5631" t="s">
        <v>350</v>
      </c>
      <c r="B5631" t="s">
        <v>204</v>
      </c>
      <c r="C5631" t="s">
        <v>114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</row>
    <row r="5632" spans="1:16" x14ac:dyDescent="0.2">
      <c r="A5632" t="s">
        <v>350</v>
      </c>
      <c r="B5632" t="s">
        <v>205</v>
      </c>
      <c r="C5632" t="s">
        <v>114</v>
      </c>
      <c r="E5632">
        <v>244</v>
      </c>
      <c r="F5632">
        <v>496</v>
      </c>
      <c r="G5632">
        <v>744</v>
      </c>
      <c r="H5632">
        <v>855</v>
      </c>
      <c r="I5632">
        <v>966</v>
      </c>
      <c r="J5632">
        <v>1430</v>
      </c>
      <c r="K5632">
        <v>1484</v>
      </c>
      <c r="L5632">
        <v>1484</v>
      </c>
      <c r="M5632">
        <v>1484</v>
      </c>
      <c r="N5632">
        <v>1807</v>
      </c>
      <c r="O5632">
        <v>2028</v>
      </c>
      <c r="P5632">
        <v>2806</v>
      </c>
    </row>
    <row r="5633" spans="1:17" x14ac:dyDescent="0.2">
      <c r="A5633" t="s">
        <v>350</v>
      </c>
      <c r="B5633" t="s">
        <v>206</v>
      </c>
      <c r="C5633" t="s">
        <v>114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</row>
    <row r="5634" spans="1:17" x14ac:dyDescent="0.2">
      <c r="A5634" t="s">
        <v>350</v>
      </c>
      <c r="B5634" t="s">
        <v>207</v>
      </c>
      <c r="C5634" t="s">
        <v>114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</row>
    <row r="5635" spans="1:17" x14ac:dyDescent="0.2">
      <c r="A5635" t="s">
        <v>350</v>
      </c>
      <c r="B5635" t="s">
        <v>208</v>
      </c>
      <c r="C5635" t="s">
        <v>114</v>
      </c>
      <c r="E5635">
        <v>677</v>
      </c>
      <c r="F5635">
        <v>702</v>
      </c>
      <c r="G5635">
        <v>702</v>
      </c>
      <c r="H5635">
        <v>702</v>
      </c>
      <c r="I5635">
        <v>702</v>
      </c>
      <c r="J5635">
        <v>702</v>
      </c>
      <c r="K5635">
        <v>702</v>
      </c>
      <c r="L5635">
        <v>702</v>
      </c>
      <c r="M5635">
        <v>702</v>
      </c>
      <c r="N5635">
        <v>702</v>
      </c>
      <c r="O5635">
        <v>702</v>
      </c>
      <c r="P5635">
        <v>702</v>
      </c>
    </row>
    <row r="5636" spans="1:17" x14ac:dyDescent="0.2">
      <c r="A5636" t="s">
        <v>350</v>
      </c>
      <c r="B5636" t="s">
        <v>209</v>
      </c>
      <c r="C5636" t="s">
        <v>114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376</v>
      </c>
      <c r="K5636">
        <v>790</v>
      </c>
      <c r="L5636">
        <v>821</v>
      </c>
      <c r="M5636">
        <v>821</v>
      </c>
      <c r="N5636">
        <v>1456</v>
      </c>
      <c r="O5636">
        <v>1665</v>
      </c>
      <c r="P5636">
        <v>3318</v>
      </c>
    </row>
    <row r="5637" spans="1:17" x14ac:dyDescent="0.2">
      <c r="A5637" t="s">
        <v>350</v>
      </c>
      <c r="B5637" t="s">
        <v>210</v>
      </c>
      <c r="C5637" t="s">
        <v>114</v>
      </c>
      <c r="E5637">
        <v>0</v>
      </c>
      <c r="F5637">
        <v>0</v>
      </c>
      <c r="G5637">
        <v>0</v>
      </c>
      <c r="H5637">
        <v>160</v>
      </c>
      <c r="I5637">
        <v>160</v>
      </c>
      <c r="J5637">
        <v>160</v>
      </c>
      <c r="K5637">
        <v>160</v>
      </c>
      <c r="L5637">
        <v>160</v>
      </c>
      <c r="M5637">
        <v>160</v>
      </c>
      <c r="N5637">
        <v>160</v>
      </c>
      <c r="O5637">
        <v>160</v>
      </c>
      <c r="P5637">
        <v>160</v>
      </c>
    </row>
    <row r="5638" spans="1:17" x14ac:dyDescent="0.2">
      <c r="A5638" t="s">
        <v>350</v>
      </c>
      <c r="B5638" t="s">
        <v>211</v>
      </c>
      <c r="C5638" t="s">
        <v>114</v>
      </c>
      <c r="E5638">
        <v>0</v>
      </c>
      <c r="F5638">
        <v>38</v>
      </c>
      <c r="G5638">
        <v>38</v>
      </c>
      <c r="H5638">
        <v>604</v>
      </c>
      <c r="I5638">
        <v>604</v>
      </c>
      <c r="J5638">
        <v>604</v>
      </c>
      <c r="K5638">
        <v>604</v>
      </c>
      <c r="L5638">
        <v>604</v>
      </c>
      <c r="M5638">
        <v>604</v>
      </c>
      <c r="N5638">
        <v>604</v>
      </c>
      <c r="O5638">
        <v>604</v>
      </c>
      <c r="P5638">
        <v>604</v>
      </c>
    </row>
    <row r="5639" spans="1:17" x14ac:dyDescent="0.2">
      <c r="A5639" t="s">
        <v>350</v>
      </c>
      <c r="B5639" t="s">
        <v>212</v>
      </c>
      <c r="C5639" t="s">
        <v>114</v>
      </c>
      <c r="E5639">
        <v>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</row>
    <row r="5640" spans="1:17" x14ac:dyDescent="0.2">
      <c r="A5640" t="s">
        <v>350</v>
      </c>
      <c r="B5640" t="s">
        <v>213</v>
      </c>
      <c r="C5640" t="s">
        <v>114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</row>
    <row r="5641" spans="1:17" x14ac:dyDescent="0.2">
      <c r="A5641" t="s">
        <v>350</v>
      </c>
      <c r="B5641" t="s">
        <v>342</v>
      </c>
      <c r="C5641" t="s">
        <v>114</v>
      </c>
      <c r="E5641">
        <v>963</v>
      </c>
      <c r="F5641">
        <v>1290</v>
      </c>
      <c r="G5641">
        <v>2439</v>
      </c>
      <c r="H5641">
        <v>3612</v>
      </c>
      <c r="I5641">
        <v>5085</v>
      </c>
      <c r="J5641">
        <v>6117</v>
      </c>
      <c r="K5641">
        <v>6585</v>
      </c>
      <c r="L5641">
        <v>6942</v>
      </c>
      <c r="M5641">
        <v>7102</v>
      </c>
      <c r="N5641">
        <v>8391</v>
      </c>
      <c r="O5641">
        <v>8822</v>
      </c>
      <c r="P5641">
        <v>11596</v>
      </c>
    </row>
    <row r="5642" spans="1:17" x14ac:dyDescent="0.2">
      <c r="A5642" t="s">
        <v>230</v>
      </c>
      <c r="B5642" t="s">
        <v>353</v>
      </c>
      <c r="C5642" t="s">
        <v>114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1</v>
      </c>
      <c r="Q5642">
        <v>10360</v>
      </c>
    </row>
    <row r="5643" spans="1:17" x14ac:dyDescent="0.2">
      <c r="A5643" t="s">
        <v>230</v>
      </c>
      <c r="B5643" t="s">
        <v>354</v>
      </c>
      <c r="C5643" t="s">
        <v>114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1</v>
      </c>
      <c r="Q5643">
        <v>11010</v>
      </c>
    </row>
    <row r="5644" spans="1:17" x14ac:dyDescent="0.2">
      <c r="A5644" t="s">
        <v>230</v>
      </c>
      <c r="B5644" t="s">
        <v>355</v>
      </c>
      <c r="C5644" t="s">
        <v>114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1</v>
      </c>
      <c r="Q5644">
        <v>2680</v>
      </c>
    </row>
    <row r="5645" spans="1:17" x14ac:dyDescent="0.2">
      <c r="A5645" t="s">
        <v>230</v>
      </c>
      <c r="B5645" t="s">
        <v>356</v>
      </c>
      <c r="C5645" t="s">
        <v>114</v>
      </c>
      <c r="E5645">
        <v>0</v>
      </c>
      <c r="F5645">
        <v>0</v>
      </c>
      <c r="G5645">
        <v>0</v>
      </c>
      <c r="H5645">
        <v>0</v>
      </c>
      <c r="I5645">
        <v>1</v>
      </c>
      <c r="J5645">
        <v>1</v>
      </c>
      <c r="K5645">
        <v>1</v>
      </c>
      <c r="L5645">
        <v>1</v>
      </c>
      <c r="M5645">
        <v>1</v>
      </c>
      <c r="N5645">
        <v>1</v>
      </c>
      <c r="O5645">
        <v>1</v>
      </c>
      <c r="P5645">
        <v>1</v>
      </c>
      <c r="Q5645">
        <v>4875</v>
      </c>
    </row>
    <row r="5646" spans="1:17" x14ac:dyDescent="0.2">
      <c r="A5646" t="s">
        <v>340</v>
      </c>
      <c r="B5646" t="s">
        <v>193</v>
      </c>
      <c r="C5646" t="s">
        <v>106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</row>
    <row r="5647" spans="1:17" x14ac:dyDescent="0.2">
      <c r="A5647" t="s">
        <v>340</v>
      </c>
      <c r="B5647" t="s">
        <v>194</v>
      </c>
      <c r="C5647" t="s">
        <v>106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</row>
    <row r="5648" spans="1:17" x14ac:dyDescent="0.2">
      <c r="A5648" t="s">
        <v>340</v>
      </c>
      <c r="B5648" t="s">
        <v>195</v>
      </c>
      <c r="C5648" t="s">
        <v>106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</row>
    <row r="5649" spans="1:16" x14ac:dyDescent="0.2">
      <c r="A5649" t="s">
        <v>340</v>
      </c>
      <c r="B5649" t="s">
        <v>196</v>
      </c>
      <c r="C5649" t="s">
        <v>106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</row>
    <row r="5650" spans="1:16" x14ac:dyDescent="0.2">
      <c r="A5650" t="s">
        <v>340</v>
      </c>
      <c r="B5650" t="s">
        <v>197</v>
      </c>
      <c r="C5650" t="s">
        <v>106</v>
      </c>
      <c r="E5650">
        <v>0</v>
      </c>
      <c r="F5650">
        <v>0</v>
      </c>
      <c r="G5650">
        <v>0.09</v>
      </c>
      <c r="H5650">
        <v>1.8</v>
      </c>
      <c r="I5650">
        <v>1.8</v>
      </c>
      <c r="J5650">
        <v>1.8</v>
      </c>
      <c r="K5650">
        <v>1.8</v>
      </c>
      <c r="L5650">
        <v>1.8</v>
      </c>
      <c r="M5650">
        <v>1.8</v>
      </c>
      <c r="N5650">
        <v>1.8</v>
      </c>
      <c r="O5650">
        <v>1.8</v>
      </c>
      <c r="P5650">
        <v>1.8</v>
      </c>
    </row>
    <row r="5651" spans="1:16" x14ac:dyDescent="0.2">
      <c r="A5651" t="s">
        <v>340</v>
      </c>
      <c r="B5651" t="s">
        <v>198</v>
      </c>
      <c r="C5651" t="s">
        <v>106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</row>
    <row r="5652" spans="1:16" x14ac:dyDescent="0.2">
      <c r="A5652" t="s">
        <v>340</v>
      </c>
      <c r="B5652" t="s">
        <v>199</v>
      </c>
      <c r="C5652" t="s">
        <v>106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</row>
    <row r="5653" spans="1:16" x14ac:dyDescent="0.2">
      <c r="A5653" t="s">
        <v>340</v>
      </c>
      <c r="B5653" t="s">
        <v>200</v>
      </c>
      <c r="C5653" t="s">
        <v>106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</row>
    <row r="5654" spans="1:16" x14ac:dyDescent="0.2">
      <c r="A5654" t="s">
        <v>340</v>
      </c>
      <c r="B5654" t="s">
        <v>201</v>
      </c>
      <c r="C5654" t="s">
        <v>106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</row>
    <row r="5655" spans="1:16" x14ac:dyDescent="0.2">
      <c r="A5655" t="s">
        <v>340</v>
      </c>
      <c r="B5655" t="s">
        <v>202</v>
      </c>
      <c r="C5655" t="s">
        <v>106</v>
      </c>
      <c r="E5655">
        <v>0.02</v>
      </c>
      <c r="F5655">
        <v>0.02</v>
      </c>
      <c r="G5655">
        <v>0.02</v>
      </c>
      <c r="H5655">
        <v>0.02</v>
      </c>
      <c r="I5655">
        <v>2</v>
      </c>
      <c r="J5655">
        <v>2</v>
      </c>
      <c r="K5655">
        <v>2</v>
      </c>
      <c r="L5655">
        <v>2</v>
      </c>
      <c r="M5655">
        <v>2</v>
      </c>
      <c r="N5655">
        <v>2</v>
      </c>
      <c r="O5655">
        <v>2</v>
      </c>
      <c r="P5655">
        <v>2</v>
      </c>
    </row>
    <row r="5656" spans="1:16" x14ac:dyDescent="0.2">
      <c r="A5656" t="s">
        <v>340</v>
      </c>
      <c r="B5656" t="s">
        <v>203</v>
      </c>
      <c r="C5656" t="s">
        <v>106</v>
      </c>
      <c r="E5656">
        <v>0</v>
      </c>
      <c r="F5656">
        <v>0</v>
      </c>
      <c r="G5656">
        <v>1.32</v>
      </c>
      <c r="H5656">
        <v>2.82</v>
      </c>
      <c r="I5656">
        <v>4.32</v>
      </c>
      <c r="J5656">
        <v>4.32</v>
      </c>
      <c r="K5656">
        <v>4.32</v>
      </c>
      <c r="L5656">
        <v>5</v>
      </c>
      <c r="M5656">
        <v>5</v>
      </c>
      <c r="N5656">
        <v>5</v>
      </c>
      <c r="O5656">
        <v>5</v>
      </c>
      <c r="P5656">
        <v>5</v>
      </c>
    </row>
    <row r="5657" spans="1:16" x14ac:dyDescent="0.2">
      <c r="A5657" t="s">
        <v>340</v>
      </c>
      <c r="B5657" t="s">
        <v>204</v>
      </c>
      <c r="C5657" t="s">
        <v>106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4.88</v>
      </c>
      <c r="N5657">
        <v>4.88</v>
      </c>
      <c r="O5657">
        <v>4.88</v>
      </c>
      <c r="P5657">
        <v>4.88</v>
      </c>
    </row>
    <row r="5658" spans="1:16" x14ac:dyDescent="0.2">
      <c r="A5658" t="s">
        <v>340</v>
      </c>
      <c r="B5658" t="s">
        <v>205</v>
      </c>
      <c r="C5658" t="s">
        <v>106</v>
      </c>
      <c r="E5658">
        <v>3</v>
      </c>
      <c r="F5658">
        <v>6</v>
      </c>
      <c r="G5658">
        <v>9</v>
      </c>
      <c r="H5658">
        <v>11.68</v>
      </c>
      <c r="I5658">
        <v>20.09</v>
      </c>
      <c r="J5658">
        <v>26.69</v>
      </c>
      <c r="K5658">
        <v>29.22</v>
      </c>
      <c r="L5658">
        <v>31.02</v>
      </c>
      <c r="M5658">
        <v>31.02</v>
      </c>
      <c r="N5658">
        <v>45.7</v>
      </c>
      <c r="O5658">
        <v>51.38</v>
      </c>
      <c r="P5658">
        <v>84.48</v>
      </c>
    </row>
    <row r="5659" spans="1:16" x14ac:dyDescent="0.2">
      <c r="A5659" t="s">
        <v>340</v>
      </c>
      <c r="B5659" t="s">
        <v>206</v>
      </c>
      <c r="C5659" t="s">
        <v>106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</row>
    <row r="5660" spans="1:16" x14ac:dyDescent="0.2">
      <c r="A5660" t="s">
        <v>340</v>
      </c>
      <c r="B5660" t="s">
        <v>207</v>
      </c>
      <c r="C5660" t="s">
        <v>106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</row>
    <row r="5661" spans="1:16" x14ac:dyDescent="0.2">
      <c r="A5661" t="s">
        <v>340</v>
      </c>
      <c r="B5661" t="s">
        <v>208</v>
      </c>
      <c r="C5661" t="s">
        <v>106</v>
      </c>
      <c r="E5661">
        <v>4.37</v>
      </c>
      <c r="F5661">
        <v>4.8600000000000003</v>
      </c>
      <c r="G5661">
        <v>6.29</v>
      </c>
      <c r="H5661">
        <v>7.6</v>
      </c>
      <c r="I5661">
        <v>7.6</v>
      </c>
      <c r="J5661">
        <v>7.6</v>
      </c>
      <c r="K5661">
        <v>7.6</v>
      </c>
      <c r="L5661">
        <v>7.6</v>
      </c>
      <c r="M5661">
        <v>7.6</v>
      </c>
      <c r="N5661">
        <v>7.6</v>
      </c>
      <c r="O5661">
        <v>7.6</v>
      </c>
      <c r="P5661">
        <v>7.6</v>
      </c>
    </row>
    <row r="5662" spans="1:16" x14ac:dyDescent="0.2">
      <c r="A5662" t="s">
        <v>340</v>
      </c>
      <c r="B5662" t="s">
        <v>209</v>
      </c>
      <c r="C5662" t="s">
        <v>106</v>
      </c>
      <c r="E5662">
        <v>0</v>
      </c>
      <c r="F5662">
        <v>0</v>
      </c>
      <c r="G5662">
        <v>0</v>
      </c>
      <c r="H5662">
        <v>0</v>
      </c>
      <c r="I5662">
        <v>3.14</v>
      </c>
      <c r="J5662">
        <v>7.42</v>
      </c>
      <c r="K5662">
        <v>9.25</v>
      </c>
      <c r="L5662">
        <v>10.44</v>
      </c>
      <c r="M5662">
        <v>10.44</v>
      </c>
      <c r="N5662">
        <v>16.27</v>
      </c>
      <c r="O5662">
        <v>17.54</v>
      </c>
      <c r="P5662">
        <v>34.049999999999997</v>
      </c>
    </row>
    <row r="5663" spans="1:16" x14ac:dyDescent="0.2">
      <c r="A5663" t="s">
        <v>340</v>
      </c>
      <c r="B5663" t="s">
        <v>210</v>
      </c>
      <c r="C5663" t="s">
        <v>106</v>
      </c>
      <c r="E5663">
        <v>0</v>
      </c>
      <c r="F5663">
        <v>0</v>
      </c>
      <c r="G5663">
        <v>0</v>
      </c>
      <c r="H5663">
        <v>0.5</v>
      </c>
      <c r="I5663">
        <v>0.5</v>
      </c>
      <c r="J5663">
        <v>0.5</v>
      </c>
      <c r="K5663">
        <v>0.5</v>
      </c>
      <c r="L5663">
        <v>0.5</v>
      </c>
      <c r="M5663">
        <v>0.5</v>
      </c>
      <c r="N5663">
        <v>0.5</v>
      </c>
      <c r="O5663">
        <v>0.5</v>
      </c>
      <c r="P5663">
        <v>0.5</v>
      </c>
    </row>
    <row r="5664" spans="1:16" x14ac:dyDescent="0.2">
      <c r="A5664" t="s">
        <v>340</v>
      </c>
      <c r="B5664" t="s">
        <v>211</v>
      </c>
      <c r="C5664" t="s">
        <v>106</v>
      </c>
      <c r="E5664">
        <v>0</v>
      </c>
      <c r="F5664">
        <v>0</v>
      </c>
      <c r="G5664">
        <v>0</v>
      </c>
      <c r="H5664">
        <v>0.5</v>
      </c>
      <c r="I5664">
        <v>0.5</v>
      </c>
      <c r="J5664">
        <v>0.5</v>
      </c>
      <c r="K5664">
        <v>0.5</v>
      </c>
      <c r="L5664">
        <v>0.5</v>
      </c>
      <c r="M5664">
        <v>0.5</v>
      </c>
      <c r="N5664">
        <v>0.5</v>
      </c>
      <c r="O5664">
        <v>0.5</v>
      </c>
      <c r="P5664">
        <v>0.5</v>
      </c>
    </row>
    <row r="5665" spans="1:16" x14ac:dyDescent="0.2">
      <c r="A5665" t="s">
        <v>340</v>
      </c>
      <c r="B5665" t="s">
        <v>212</v>
      </c>
      <c r="C5665" t="s">
        <v>106</v>
      </c>
      <c r="E5665">
        <v>0.03</v>
      </c>
      <c r="F5665">
        <v>0.03</v>
      </c>
      <c r="G5665">
        <v>0.03</v>
      </c>
      <c r="H5665">
        <v>0.03</v>
      </c>
      <c r="I5665">
        <v>0.03</v>
      </c>
      <c r="J5665">
        <v>0.03</v>
      </c>
      <c r="K5665">
        <v>0.03</v>
      </c>
      <c r="L5665">
        <v>0.01</v>
      </c>
      <c r="M5665">
        <v>0.01</v>
      </c>
      <c r="N5665">
        <v>0</v>
      </c>
      <c r="O5665">
        <v>0</v>
      </c>
      <c r="P5665">
        <v>0</v>
      </c>
    </row>
    <row r="5666" spans="1:16" x14ac:dyDescent="0.2">
      <c r="A5666" t="s">
        <v>340</v>
      </c>
      <c r="B5666" t="s">
        <v>213</v>
      </c>
      <c r="C5666" t="s">
        <v>106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</row>
    <row r="5667" spans="1:16" x14ac:dyDescent="0.2">
      <c r="A5667" t="s">
        <v>340</v>
      </c>
      <c r="B5667" t="s">
        <v>218</v>
      </c>
      <c r="C5667" t="s">
        <v>106</v>
      </c>
      <c r="E5667">
        <v>-0.68</v>
      </c>
      <c r="F5667">
        <v>-0.68</v>
      </c>
      <c r="G5667">
        <v>-1.96</v>
      </c>
      <c r="H5667">
        <v>-3.93</v>
      </c>
      <c r="I5667">
        <v>-4.43</v>
      </c>
      <c r="J5667">
        <v>-4.43</v>
      </c>
      <c r="K5667">
        <v>-4.43</v>
      </c>
      <c r="L5667">
        <v>-4.43</v>
      </c>
      <c r="M5667">
        <v>-4.43</v>
      </c>
      <c r="N5667">
        <v>-4.43</v>
      </c>
      <c r="O5667">
        <v>-4.43</v>
      </c>
      <c r="P5667">
        <v>-9.16</v>
      </c>
    </row>
    <row r="5668" spans="1:16" x14ac:dyDescent="0.2">
      <c r="A5668" t="s">
        <v>340</v>
      </c>
      <c r="B5668" t="s">
        <v>342</v>
      </c>
      <c r="C5668" t="s">
        <v>106</v>
      </c>
      <c r="E5668">
        <v>6.74</v>
      </c>
      <c r="F5668">
        <v>10.220000000000001</v>
      </c>
      <c r="G5668">
        <v>14.79</v>
      </c>
      <c r="H5668">
        <v>21.03</v>
      </c>
      <c r="I5668">
        <v>35.56</v>
      </c>
      <c r="J5668">
        <v>46.44</v>
      </c>
      <c r="K5668">
        <v>50.79</v>
      </c>
      <c r="L5668">
        <v>54.44</v>
      </c>
      <c r="M5668">
        <v>59.31</v>
      </c>
      <c r="N5668">
        <v>79.819999999999993</v>
      </c>
      <c r="O5668">
        <v>86.77</v>
      </c>
      <c r="P5668">
        <v>131.65</v>
      </c>
    </row>
    <row r="5669" spans="1:16" x14ac:dyDescent="0.2">
      <c r="A5669" t="s">
        <v>266</v>
      </c>
      <c r="B5669" t="s">
        <v>267</v>
      </c>
      <c r="C5669" t="s">
        <v>106</v>
      </c>
      <c r="E5669">
        <v>202.31</v>
      </c>
      <c r="F5669">
        <v>204.45</v>
      </c>
      <c r="G5669">
        <v>206.75</v>
      </c>
      <c r="H5669">
        <v>212.74</v>
      </c>
      <c r="I5669">
        <v>220.24</v>
      </c>
      <c r="J5669">
        <v>229.66</v>
      </c>
      <c r="K5669">
        <v>235.18</v>
      </c>
      <c r="L5669">
        <v>240.63</v>
      </c>
      <c r="M5669">
        <v>246.15</v>
      </c>
      <c r="N5669">
        <v>269.82</v>
      </c>
      <c r="O5669">
        <v>276.22000000000003</v>
      </c>
      <c r="P5669">
        <v>295.94</v>
      </c>
    </row>
    <row r="5670" spans="1:16" x14ac:dyDescent="0.2">
      <c r="A5670" t="s">
        <v>270</v>
      </c>
      <c r="B5670" t="s">
        <v>193</v>
      </c>
      <c r="C5670" t="s">
        <v>106</v>
      </c>
      <c r="E5670">
        <v>2.97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</row>
    <row r="5671" spans="1:16" x14ac:dyDescent="0.2">
      <c r="A5671" t="s">
        <v>270</v>
      </c>
      <c r="B5671" t="s">
        <v>194</v>
      </c>
      <c r="C5671" t="s">
        <v>106</v>
      </c>
      <c r="E5671">
        <v>52.7</v>
      </c>
      <c r="F5671">
        <v>63.01</v>
      </c>
      <c r="G5671">
        <v>51.95</v>
      </c>
      <c r="H5671">
        <v>37</v>
      </c>
      <c r="I5671">
        <v>21.19</v>
      </c>
      <c r="J5671">
        <v>17.28</v>
      </c>
      <c r="K5671">
        <v>12.69</v>
      </c>
      <c r="L5671">
        <v>15.72</v>
      </c>
      <c r="M5671">
        <v>11.42</v>
      </c>
      <c r="N5671">
        <v>6.85</v>
      </c>
      <c r="O5671">
        <v>8.4</v>
      </c>
      <c r="P5671">
        <v>1.75</v>
      </c>
    </row>
    <row r="5672" spans="1:16" x14ac:dyDescent="0.2">
      <c r="A5672" t="s">
        <v>270</v>
      </c>
      <c r="B5672" t="s">
        <v>195</v>
      </c>
      <c r="C5672" t="s">
        <v>106</v>
      </c>
      <c r="E5672">
        <v>11.51</v>
      </c>
      <c r="F5672">
        <v>12.92</v>
      </c>
      <c r="G5672">
        <v>12.8</v>
      </c>
      <c r="H5672">
        <v>12.57</v>
      </c>
      <c r="I5672">
        <v>12.29</v>
      </c>
      <c r="J5672">
        <v>9.61</v>
      </c>
      <c r="K5672">
        <v>7.99</v>
      </c>
      <c r="L5672">
        <v>6.96</v>
      </c>
      <c r="M5672">
        <v>5.54</v>
      </c>
      <c r="N5672">
        <v>1.01</v>
      </c>
      <c r="O5672">
        <v>0</v>
      </c>
      <c r="P5672">
        <v>0</v>
      </c>
    </row>
    <row r="5673" spans="1:16" x14ac:dyDescent="0.2">
      <c r="A5673" t="s">
        <v>270</v>
      </c>
      <c r="B5673" t="s">
        <v>196</v>
      </c>
      <c r="C5673" t="s">
        <v>106</v>
      </c>
      <c r="E5673">
        <v>23.6</v>
      </c>
      <c r="F5673">
        <v>5.09</v>
      </c>
      <c r="G5673">
        <v>5.09</v>
      </c>
      <c r="H5673">
        <v>5.1100000000000003</v>
      </c>
      <c r="I5673">
        <v>5.09</v>
      </c>
      <c r="J5673">
        <v>5.1100000000000003</v>
      </c>
      <c r="K5673">
        <v>5.09</v>
      </c>
      <c r="L5673">
        <v>5.09</v>
      </c>
      <c r="M5673">
        <v>5.09</v>
      </c>
      <c r="N5673">
        <v>5.09</v>
      </c>
      <c r="O5673">
        <v>5.1100000000000003</v>
      </c>
      <c r="P5673">
        <v>5.09</v>
      </c>
    </row>
    <row r="5674" spans="1:16" x14ac:dyDescent="0.2">
      <c r="A5674" t="s">
        <v>270</v>
      </c>
      <c r="B5674" t="s">
        <v>197</v>
      </c>
      <c r="C5674" t="s">
        <v>106</v>
      </c>
      <c r="E5674">
        <v>11.31</v>
      </c>
      <c r="F5674">
        <v>11.25</v>
      </c>
      <c r="G5674">
        <v>12.02</v>
      </c>
      <c r="H5674">
        <v>25.35</v>
      </c>
      <c r="I5674">
        <v>24.56</v>
      </c>
      <c r="J5674">
        <v>24.31</v>
      </c>
      <c r="K5674">
        <v>24.22</v>
      </c>
      <c r="L5674">
        <v>24.22</v>
      </c>
      <c r="M5674">
        <v>23.8</v>
      </c>
      <c r="N5674">
        <v>23.19</v>
      </c>
      <c r="O5674">
        <v>22.9</v>
      </c>
      <c r="P5674">
        <v>21.44</v>
      </c>
    </row>
    <row r="5675" spans="1:16" x14ac:dyDescent="0.2">
      <c r="A5675" t="s">
        <v>270</v>
      </c>
      <c r="B5675" t="s">
        <v>198</v>
      </c>
      <c r="C5675" t="s">
        <v>106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</row>
    <row r="5676" spans="1:16" x14ac:dyDescent="0.2">
      <c r="A5676" t="s">
        <v>270</v>
      </c>
      <c r="B5676" t="s">
        <v>199</v>
      </c>
      <c r="C5676" t="s">
        <v>106</v>
      </c>
      <c r="E5676">
        <v>2.4900000000000002</v>
      </c>
      <c r="F5676">
        <v>3.06</v>
      </c>
      <c r="G5676">
        <v>2.48</v>
      </c>
      <c r="H5676">
        <v>2.4900000000000002</v>
      </c>
      <c r="I5676">
        <v>2.4700000000000002</v>
      </c>
      <c r="J5676">
        <v>2.48</v>
      </c>
      <c r="K5676">
        <v>3.03</v>
      </c>
      <c r="L5676">
        <v>3.39</v>
      </c>
      <c r="M5676">
        <v>2.4700000000000002</v>
      </c>
      <c r="N5676">
        <v>2.23</v>
      </c>
      <c r="O5676">
        <v>2.2400000000000002</v>
      </c>
      <c r="P5676">
        <v>2.41</v>
      </c>
    </row>
    <row r="5677" spans="1:16" x14ac:dyDescent="0.2">
      <c r="A5677" t="s">
        <v>270</v>
      </c>
      <c r="B5677" t="s">
        <v>200</v>
      </c>
      <c r="C5677" t="s">
        <v>106</v>
      </c>
      <c r="E5677">
        <v>0.9</v>
      </c>
      <c r="F5677">
        <v>1.7</v>
      </c>
      <c r="G5677">
        <v>0.89</v>
      </c>
      <c r="H5677">
        <v>0.9</v>
      </c>
      <c r="I5677">
        <v>1.44</v>
      </c>
      <c r="J5677">
        <v>1.39</v>
      </c>
      <c r="K5677">
        <v>1.48</v>
      </c>
      <c r="L5677">
        <v>1.51</v>
      </c>
      <c r="M5677">
        <v>0.86</v>
      </c>
      <c r="N5677">
        <v>0.88</v>
      </c>
      <c r="O5677">
        <v>1.1200000000000001</v>
      </c>
      <c r="P5677">
        <v>1.08</v>
      </c>
    </row>
    <row r="5678" spans="1:16" x14ac:dyDescent="0.2">
      <c r="A5678" t="s">
        <v>270</v>
      </c>
      <c r="B5678" t="s">
        <v>201</v>
      </c>
      <c r="C5678" t="s">
        <v>106</v>
      </c>
      <c r="E5678">
        <v>27.19</v>
      </c>
      <c r="F5678">
        <v>27.11</v>
      </c>
      <c r="G5678">
        <v>27.11</v>
      </c>
      <c r="H5678">
        <v>27.19</v>
      </c>
      <c r="I5678">
        <v>27.11</v>
      </c>
      <c r="J5678">
        <v>27.19</v>
      </c>
      <c r="K5678">
        <v>27.11</v>
      </c>
      <c r="L5678">
        <v>27.11</v>
      </c>
      <c r="M5678">
        <v>27.11</v>
      </c>
      <c r="N5678">
        <v>27.11</v>
      </c>
      <c r="O5678">
        <v>27.19</v>
      </c>
      <c r="P5678">
        <v>27.11</v>
      </c>
    </row>
    <row r="5679" spans="1:16" x14ac:dyDescent="0.2">
      <c r="A5679" t="s">
        <v>270</v>
      </c>
      <c r="B5679" t="s">
        <v>202</v>
      </c>
      <c r="C5679" t="s">
        <v>106</v>
      </c>
      <c r="E5679">
        <v>21.59</v>
      </c>
      <c r="F5679">
        <v>21.77</v>
      </c>
      <c r="G5679">
        <v>21.48</v>
      </c>
      <c r="H5679">
        <v>21.53</v>
      </c>
      <c r="I5679">
        <v>25.68</v>
      </c>
      <c r="J5679">
        <v>26.05</v>
      </c>
      <c r="K5679">
        <v>25.92</v>
      </c>
      <c r="L5679">
        <v>25.88</v>
      </c>
      <c r="M5679">
        <v>25.9</v>
      </c>
      <c r="N5679">
        <v>25.53</v>
      </c>
      <c r="O5679">
        <v>25.43</v>
      </c>
      <c r="P5679">
        <v>24.79</v>
      </c>
    </row>
    <row r="5680" spans="1:16" x14ac:dyDescent="0.2">
      <c r="A5680" t="s">
        <v>270</v>
      </c>
      <c r="B5680" t="s">
        <v>203</v>
      </c>
      <c r="C5680" t="s">
        <v>106</v>
      </c>
      <c r="E5680">
        <v>0</v>
      </c>
      <c r="F5680">
        <v>0</v>
      </c>
      <c r="G5680">
        <v>5.0999999999999996</v>
      </c>
      <c r="H5680">
        <v>11.33</v>
      </c>
      <c r="I5680">
        <v>17.12</v>
      </c>
      <c r="J5680">
        <v>16.77</v>
      </c>
      <c r="K5680">
        <v>16.8</v>
      </c>
      <c r="L5680">
        <v>19.28</v>
      </c>
      <c r="M5680">
        <v>19.12</v>
      </c>
      <c r="N5680">
        <v>18.5</v>
      </c>
      <c r="O5680">
        <v>18.04</v>
      </c>
      <c r="P5680">
        <v>16.84</v>
      </c>
    </row>
    <row r="5681" spans="1:16" x14ac:dyDescent="0.2">
      <c r="A5681" t="s">
        <v>270</v>
      </c>
      <c r="B5681" t="s">
        <v>204</v>
      </c>
      <c r="C5681" t="s">
        <v>106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17.68</v>
      </c>
      <c r="N5681">
        <v>17.350000000000001</v>
      </c>
      <c r="O5681">
        <v>16.75</v>
      </c>
      <c r="P5681">
        <v>15.73</v>
      </c>
    </row>
    <row r="5682" spans="1:16" x14ac:dyDescent="0.2">
      <c r="A5682" t="s">
        <v>270</v>
      </c>
      <c r="B5682" t="s">
        <v>205</v>
      </c>
      <c r="C5682" t="s">
        <v>106</v>
      </c>
      <c r="E5682">
        <v>60.04</v>
      </c>
      <c r="F5682">
        <v>68.47</v>
      </c>
      <c r="G5682">
        <v>75.459999999999994</v>
      </c>
      <c r="H5682">
        <v>82.63</v>
      </c>
      <c r="I5682">
        <v>101.95</v>
      </c>
      <c r="J5682">
        <v>118.93</v>
      </c>
      <c r="K5682">
        <v>125.9</v>
      </c>
      <c r="L5682">
        <v>130.66</v>
      </c>
      <c r="M5682">
        <v>125.91</v>
      </c>
      <c r="N5682">
        <v>158.96</v>
      </c>
      <c r="O5682">
        <v>169.3</v>
      </c>
      <c r="P5682">
        <v>220.73</v>
      </c>
    </row>
    <row r="5683" spans="1:16" x14ac:dyDescent="0.2">
      <c r="A5683" t="s">
        <v>270</v>
      </c>
      <c r="B5683" t="s">
        <v>206</v>
      </c>
      <c r="C5683" t="s">
        <v>106</v>
      </c>
      <c r="E5683">
        <v>29.54</v>
      </c>
      <c r="F5683">
        <v>31.54</v>
      </c>
      <c r="G5683">
        <v>33.71</v>
      </c>
      <c r="H5683">
        <v>38.340000000000003</v>
      </c>
      <c r="I5683">
        <v>42.89</v>
      </c>
      <c r="J5683">
        <v>47.7</v>
      </c>
      <c r="K5683">
        <v>49.88</v>
      </c>
      <c r="L5683">
        <v>52.14</v>
      </c>
      <c r="M5683">
        <v>54.36</v>
      </c>
      <c r="N5683">
        <v>63.11</v>
      </c>
      <c r="O5683">
        <v>65.56</v>
      </c>
      <c r="P5683">
        <v>76.78</v>
      </c>
    </row>
    <row r="5684" spans="1:16" x14ac:dyDescent="0.2">
      <c r="A5684" t="s">
        <v>270</v>
      </c>
      <c r="B5684" t="s">
        <v>343</v>
      </c>
      <c r="C5684" t="s">
        <v>106</v>
      </c>
      <c r="E5684">
        <v>-2.63</v>
      </c>
      <c r="F5684">
        <v>-2.95</v>
      </c>
      <c r="G5684">
        <v>-3.4</v>
      </c>
      <c r="H5684">
        <v>-3.77</v>
      </c>
      <c r="I5684">
        <v>-5.19</v>
      </c>
      <c r="J5684">
        <v>-7.09</v>
      </c>
      <c r="K5684">
        <v>-7.9</v>
      </c>
      <c r="L5684">
        <v>-8.42</v>
      </c>
      <c r="M5684">
        <v>-8.36</v>
      </c>
      <c r="N5684">
        <v>-10.94</v>
      </c>
      <c r="O5684">
        <v>-11.64</v>
      </c>
      <c r="P5684">
        <v>-17.7</v>
      </c>
    </row>
    <row r="5685" spans="1:16" x14ac:dyDescent="0.2">
      <c r="A5685" t="s">
        <v>270</v>
      </c>
      <c r="B5685" t="s">
        <v>210</v>
      </c>
      <c r="C5685" t="s">
        <v>106</v>
      </c>
      <c r="E5685">
        <v>-0.48</v>
      </c>
      <c r="F5685">
        <v>-0.55000000000000004</v>
      </c>
      <c r="G5685">
        <v>-0.8</v>
      </c>
      <c r="H5685">
        <v>-1.47</v>
      </c>
      <c r="I5685">
        <v>-1.8</v>
      </c>
      <c r="J5685">
        <v>-1.97</v>
      </c>
      <c r="K5685">
        <v>-1.78</v>
      </c>
      <c r="L5685">
        <v>-1.78</v>
      </c>
      <c r="M5685">
        <v>-1.83</v>
      </c>
      <c r="N5685">
        <v>-1.78</v>
      </c>
      <c r="O5685">
        <v>-1.78</v>
      </c>
      <c r="P5685">
        <v>-1.48</v>
      </c>
    </row>
    <row r="5686" spans="1:16" x14ac:dyDescent="0.2">
      <c r="A5686" t="s">
        <v>270</v>
      </c>
      <c r="B5686" t="s">
        <v>211</v>
      </c>
      <c r="C5686" t="s">
        <v>106</v>
      </c>
      <c r="E5686">
        <v>0</v>
      </c>
      <c r="F5686">
        <v>0</v>
      </c>
      <c r="G5686">
        <v>0</v>
      </c>
      <c r="H5686">
        <v>-0.42</v>
      </c>
      <c r="I5686">
        <v>-0.56000000000000005</v>
      </c>
      <c r="J5686">
        <v>-0.55000000000000004</v>
      </c>
      <c r="K5686">
        <v>-0.52</v>
      </c>
      <c r="L5686">
        <v>-0.5</v>
      </c>
      <c r="M5686">
        <v>-0.5</v>
      </c>
      <c r="N5686">
        <v>-0.54</v>
      </c>
      <c r="O5686">
        <v>-0.54</v>
      </c>
      <c r="P5686">
        <v>-0.43</v>
      </c>
    </row>
    <row r="5687" spans="1:16" x14ac:dyDescent="0.2">
      <c r="A5687" t="s">
        <v>270</v>
      </c>
      <c r="B5687" t="s">
        <v>212</v>
      </c>
      <c r="C5687" t="s">
        <v>106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</row>
    <row r="5688" spans="1:16" x14ac:dyDescent="0.2">
      <c r="A5688" t="s">
        <v>270</v>
      </c>
      <c r="B5688" t="s">
        <v>213</v>
      </c>
      <c r="C5688" t="s">
        <v>106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</row>
    <row r="5689" spans="1:16" x14ac:dyDescent="0.2">
      <c r="A5689" t="s">
        <v>270</v>
      </c>
      <c r="B5689" t="s">
        <v>344</v>
      </c>
      <c r="C5689" t="s">
        <v>106</v>
      </c>
      <c r="E5689">
        <v>12.12</v>
      </c>
      <c r="F5689">
        <v>12.71</v>
      </c>
      <c r="G5689">
        <v>18.47</v>
      </c>
      <c r="H5689">
        <v>16.36</v>
      </c>
      <c r="I5689">
        <v>15.1</v>
      </c>
      <c r="J5689">
        <v>17.64</v>
      </c>
      <c r="K5689">
        <v>21.61</v>
      </c>
      <c r="L5689">
        <v>17.95</v>
      </c>
      <c r="M5689">
        <v>21.46</v>
      </c>
      <c r="N5689">
        <v>25.78</v>
      </c>
      <c r="O5689">
        <v>24.32</v>
      </c>
      <c r="P5689">
        <v>15.05</v>
      </c>
    </row>
    <row r="5690" spans="1:16" x14ac:dyDescent="0.2">
      <c r="A5690" t="s">
        <v>270</v>
      </c>
      <c r="B5690" t="s">
        <v>345</v>
      </c>
      <c r="C5690" t="s">
        <v>106</v>
      </c>
      <c r="E5690">
        <v>-2.91</v>
      </c>
      <c r="F5690">
        <v>-1.52</v>
      </c>
      <c r="G5690">
        <v>-4.0999999999999996</v>
      </c>
      <c r="H5690">
        <v>-5.12</v>
      </c>
      <c r="I5690">
        <v>-7.33</v>
      </c>
      <c r="J5690">
        <v>-7.15</v>
      </c>
      <c r="K5690">
        <v>-6.36</v>
      </c>
      <c r="L5690">
        <v>-5.9</v>
      </c>
      <c r="M5690">
        <v>-8.52</v>
      </c>
      <c r="N5690">
        <v>-8.74</v>
      </c>
      <c r="O5690">
        <v>-8.74</v>
      </c>
      <c r="P5690">
        <v>-13.86</v>
      </c>
    </row>
    <row r="5691" spans="1:16" x14ac:dyDescent="0.2">
      <c r="A5691" t="s">
        <v>270</v>
      </c>
      <c r="B5691" t="s">
        <v>272</v>
      </c>
      <c r="C5691" t="s">
        <v>106</v>
      </c>
      <c r="E5691">
        <v>0.23</v>
      </c>
      <c r="F5691">
        <v>0.28000000000000003</v>
      </c>
      <c r="G5691">
        <v>2.5099999999999998</v>
      </c>
      <c r="H5691">
        <v>3.64</v>
      </c>
      <c r="I5691">
        <v>10.72</v>
      </c>
      <c r="J5691">
        <v>14</v>
      </c>
      <c r="K5691">
        <v>14.36</v>
      </c>
      <c r="L5691">
        <v>15.1</v>
      </c>
      <c r="M5691">
        <v>22.02</v>
      </c>
      <c r="N5691">
        <v>33.81</v>
      </c>
      <c r="O5691">
        <v>41.93</v>
      </c>
      <c r="P5691">
        <v>88.81</v>
      </c>
    </row>
    <row r="5692" spans="1:16" x14ac:dyDescent="0.2">
      <c r="A5692" t="s">
        <v>270</v>
      </c>
      <c r="B5692" t="s">
        <v>346</v>
      </c>
      <c r="C5692" t="s">
        <v>106</v>
      </c>
      <c r="E5692">
        <v>9.2100000000000009</v>
      </c>
      <c r="F5692">
        <v>11.19</v>
      </c>
      <c r="G5692">
        <v>14.37</v>
      </c>
      <c r="H5692">
        <v>11.24</v>
      </c>
      <c r="I5692">
        <v>7.78</v>
      </c>
      <c r="J5692">
        <v>10.49</v>
      </c>
      <c r="K5692">
        <v>15.24</v>
      </c>
      <c r="L5692">
        <v>12.05</v>
      </c>
      <c r="M5692">
        <v>12.94</v>
      </c>
      <c r="N5692">
        <v>17.04</v>
      </c>
      <c r="O5692">
        <v>15.58</v>
      </c>
      <c r="P5692">
        <v>1.19</v>
      </c>
    </row>
    <row r="5693" spans="1:16" x14ac:dyDescent="0.2">
      <c r="A5693" t="s">
        <v>270</v>
      </c>
      <c r="B5693" t="s">
        <v>347</v>
      </c>
      <c r="C5693" t="s">
        <v>106</v>
      </c>
      <c r="E5693">
        <v>252.84</v>
      </c>
      <c r="F5693">
        <v>255.14</v>
      </c>
      <c r="G5693">
        <v>262.36</v>
      </c>
      <c r="H5693">
        <v>275.12</v>
      </c>
      <c r="I5693">
        <v>289.33</v>
      </c>
      <c r="J5693">
        <v>304.83999999999997</v>
      </c>
      <c r="K5693">
        <v>311.52</v>
      </c>
      <c r="L5693">
        <v>319.22000000000003</v>
      </c>
      <c r="M5693">
        <v>330.03</v>
      </c>
      <c r="N5693">
        <v>362.34</v>
      </c>
      <c r="O5693">
        <v>372.41</v>
      </c>
      <c r="P5693">
        <v>409.2</v>
      </c>
    </row>
    <row r="5694" spans="1:16" x14ac:dyDescent="0.2">
      <c r="A5694" t="s">
        <v>272</v>
      </c>
      <c r="B5694" t="s">
        <v>202</v>
      </c>
      <c r="C5694" t="s">
        <v>106</v>
      </c>
      <c r="E5694">
        <v>0.05</v>
      </c>
      <c r="F5694">
        <v>0.03</v>
      </c>
      <c r="G5694">
        <v>0.32</v>
      </c>
      <c r="H5694">
        <v>0.33</v>
      </c>
      <c r="I5694">
        <v>1.46</v>
      </c>
      <c r="J5694">
        <v>1.1599999999999999</v>
      </c>
      <c r="K5694">
        <v>1.22</v>
      </c>
      <c r="L5694">
        <v>1.25</v>
      </c>
      <c r="M5694">
        <v>1.23</v>
      </c>
      <c r="N5694">
        <v>1.6</v>
      </c>
      <c r="O5694">
        <v>1.78</v>
      </c>
      <c r="P5694">
        <v>2.34</v>
      </c>
    </row>
    <row r="5695" spans="1:16" x14ac:dyDescent="0.2">
      <c r="A5695" t="s">
        <v>272</v>
      </c>
      <c r="B5695" t="s">
        <v>203</v>
      </c>
      <c r="C5695" t="s">
        <v>106</v>
      </c>
      <c r="E5695">
        <v>0</v>
      </c>
      <c r="F5695">
        <v>0</v>
      </c>
      <c r="G5695">
        <v>0.27</v>
      </c>
      <c r="H5695">
        <v>0.56999999999999995</v>
      </c>
      <c r="I5695">
        <v>1.24</v>
      </c>
      <c r="J5695">
        <v>1.63</v>
      </c>
      <c r="K5695">
        <v>1.56</v>
      </c>
      <c r="L5695">
        <v>1.83</v>
      </c>
      <c r="M5695">
        <v>1.98</v>
      </c>
      <c r="N5695">
        <v>2.6</v>
      </c>
      <c r="O5695">
        <v>3.12</v>
      </c>
      <c r="P5695">
        <v>4.2699999999999996</v>
      </c>
    </row>
    <row r="5696" spans="1:16" x14ac:dyDescent="0.2">
      <c r="A5696" t="s">
        <v>272</v>
      </c>
      <c r="B5696" t="s">
        <v>204</v>
      </c>
      <c r="C5696" t="s">
        <v>106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2.04</v>
      </c>
      <c r="N5696">
        <v>2.37</v>
      </c>
      <c r="O5696">
        <v>3.03</v>
      </c>
      <c r="P5696">
        <v>3.99</v>
      </c>
    </row>
    <row r="5697" spans="1:16" x14ac:dyDescent="0.2">
      <c r="A5697" t="s">
        <v>272</v>
      </c>
      <c r="B5697" t="s">
        <v>205</v>
      </c>
      <c r="C5697" t="s">
        <v>106</v>
      </c>
      <c r="E5697">
        <v>0.18</v>
      </c>
      <c r="F5697">
        <v>0.25</v>
      </c>
      <c r="G5697">
        <v>1.92</v>
      </c>
      <c r="H5697">
        <v>2.73</v>
      </c>
      <c r="I5697">
        <v>8.0299999999999994</v>
      </c>
      <c r="J5697">
        <v>11.22</v>
      </c>
      <c r="K5697">
        <v>11.58</v>
      </c>
      <c r="L5697">
        <v>12.02</v>
      </c>
      <c r="M5697">
        <v>16.77</v>
      </c>
      <c r="N5697">
        <v>27.24</v>
      </c>
      <c r="O5697">
        <v>34.01</v>
      </c>
      <c r="P5697">
        <v>78.209999999999994</v>
      </c>
    </row>
    <row r="5698" spans="1:16" x14ac:dyDescent="0.2">
      <c r="A5698" t="s">
        <v>259</v>
      </c>
      <c r="B5698" t="s">
        <v>348</v>
      </c>
      <c r="C5698" t="s">
        <v>106</v>
      </c>
      <c r="E5698">
        <v>0.91</v>
      </c>
      <c r="F5698">
        <v>0.86</v>
      </c>
      <c r="G5698">
        <v>1.21</v>
      </c>
      <c r="H5698">
        <v>1.49</v>
      </c>
      <c r="I5698">
        <v>1.35</v>
      </c>
      <c r="J5698">
        <v>0.94</v>
      </c>
      <c r="K5698">
        <v>0.57999999999999996</v>
      </c>
      <c r="L5698">
        <v>0.56000000000000005</v>
      </c>
      <c r="M5698">
        <v>1.26</v>
      </c>
      <c r="N5698">
        <v>1.1499999999999999</v>
      </c>
      <c r="O5698">
        <v>1.17</v>
      </c>
      <c r="P5698">
        <v>4.9800000000000004</v>
      </c>
    </row>
    <row r="5699" spans="1:16" x14ac:dyDescent="0.2">
      <c r="A5699" t="s">
        <v>259</v>
      </c>
      <c r="B5699" t="s">
        <v>261</v>
      </c>
      <c r="C5699" t="s">
        <v>106</v>
      </c>
      <c r="D5699">
        <v>953178</v>
      </c>
      <c r="E5699">
        <v>48913</v>
      </c>
      <c r="F5699">
        <v>51391</v>
      </c>
      <c r="G5699">
        <v>49525</v>
      </c>
      <c r="H5699">
        <v>50938</v>
      </c>
      <c r="I5699">
        <v>53519</v>
      </c>
      <c r="J5699">
        <v>54654</v>
      </c>
      <c r="K5699">
        <v>56169</v>
      </c>
      <c r="L5699">
        <v>57944</v>
      </c>
      <c r="M5699">
        <v>56057</v>
      </c>
      <c r="N5699">
        <v>59673</v>
      </c>
      <c r="O5699">
        <v>61039</v>
      </c>
      <c r="P5699">
        <v>66023</v>
      </c>
    </row>
    <row r="5700" spans="1:16" x14ac:dyDescent="0.2">
      <c r="A5700" t="s">
        <v>259</v>
      </c>
      <c r="B5700" t="s">
        <v>178</v>
      </c>
      <c r="C5700" t="s">
        <v>106</v>
      </c>
      <c r="D5700">
        <v>885021</v>
      </c>
      <c r="E5700">
        <v>46367</v>
      </c>
      <c r="F5700">
        <v>48648</v>
      </c>
      <c r="G5700">
        <v>46691</v>
      </c>
      <c r="H5700">
        <v>47676</v>
      </c>
      <c r="I5700">
        <v>49852</v>
      </c>
      <c r="J5700">
        <v>50618</v>
      </c>
      <c r="K5700">
        <v>51970</v>
      </c>
      <c r="L5700">
        <v>53597</v>
      </c>
      <c r="M5700">
        <v>51577</v>
      </c>
      <c r="N5700">
        <v>55256</v>
      </c>
      <c r="O5700">
        <v>56496</v>
      </c>
      <c r="P5700">
        <v>60901</v>
      </c>
    </row>
    <row r="5701" spans="1:16" x14ac:dyDescent="0.2">
      <c r="A5701" t="s">
        <v>259</v>
      </c>
      <c r="B5701" t="s">
        <v>349</v>
      </c>
      <c r="C5701" t="s">
        <v>106</v>
      </c>
      <c r="E5701">
        <v>0</v>
      </c>
      <c r="F5701">
        <v>0</v>
      </c>
      <c r="G5701">
        <v>0</v>
      </c>
      <c r="H5701">
        <v>16</v>
      </c>
      <c r="I5701">
        <v>37</v>
      </c>
      <c r="J5701">
        <v>37</v>
      </c>
      <c r="K5701">
        <v>37</v>
      </c>
      <c r="L5701">
        <v>40</v>
      </c>
      <c r="M5701">
        <v>40</v>
      </c>
      <c r="N5701">
        <v>48</v>
      </c>
      <c r="O5701">
        <v>51</v>
      </c>
      <c r="P5701">
        <v>255</v>
      </c>
    </row>
    <row r="5702" spans="1:16" x14ac:dyDescent="0.2">
      <c r="A5702" t="s">
        <v>350</v>
      </c>
      <c r="B5702" t="s">
        <v>193</v>
      </c>
      <c r="C5702" t="s">
        <v>106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</row>
    <row r="5703" spans="1:16" x14ac:dyDescent="0.2">
      <c r="A5703" t="s">
        <v>350</v>
      </c>
      <c r="B5703" t="s">
        <v>351</v>
      </c>
      <c r="C5703" t="s">
        <v>106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</row>
    <row r="5704" spans="1:16" x14ac:dyDescent="0.2">
      <c r="A5704" t="s">
        <v>350</v>
      </c>
      <c r="B5704" t="s">
        <v>352</v>
      </c>
      <c r="C5704" t="s">
        <v>106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</row>
    <row r="5705" spans="1:16" x14ac:dyDescent="0.2">
      <c r="A5705" t="s">
        <v>350</v>
      </c>
      <c r="B5705" t="s">
        <v>195</v>
      </c>
      <c r="C5705" t="s">
        <v>106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</row>
    <row r="5706" spans="1:16" x14ac:dyDescent="0.2">
      <c r="A5706" t="s">
        <v>350</v>
      </c>
      <c r="B5706" t="s">
        <v>196</v>
      </c>
      <c r="C5706" t="s">
        <v>106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</row>
    <row r="5707" spans="1:16" x14ac:dyDescent="0.2">
      <c r="A5707" t="s">
        <v>350</v>
      </c>
      <c r="B5707" t="s">
        <v>197</v>
      </c>
      <c r="C5707" t="s">
        <v>106</v>
      </c>
      <c r="E5707">
        <v>0</v>
      </c>
      <c r="F5707">
        <v>0</v>
      </c>
      <c r="G5707">
        <v>47</v>
      </c>
      <c r="H5707">
        <v>951</v>
      </c>
      <c r="I5707">
        <v>951</v>
      </c>
      <c r="J5707">
        <v>951</v>
      </c>
      <c r="K5707">
        <v>951</v>
      </c>
      <c r="L5707">
        <v>951</v>
      </c>
      <c r="M5707">
        <v>951</v>
      </c>
      <c r="N5707">
        <v>951</v>
      </c>
      <c r="O5707">
        <v>951</v>
      </c>
      <c r="P5707">
        <v>951</v>
      </c>
    </row>
    <row r="5708" spans="1:16" x14ac:dyDescent="0.2">
      <c r="A5708" t="s">
        <v>350</v>
      </c>
      <c r="B5708" t="s">
        <v>198</v>
      </c>
      <c r="C5708" t="s">
        <v>106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</row>
    <row r="5709" spans="1:16" x14ac:dyDescent="0.2">
      <c r="A5709" t="s">
        <v>350</v>
      </c>
      <c r="B5709" t="s">
        <v>199</v>
      </c>
      <c r="C5709" t="s">
        <v>106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</row>
    <row r="5710" spans="1:16" x14ac:dyDescent="0.2">
      <c r="A5710" t="s">
        <v>350</v>
      </c>
      <c r="B5710" t="s">
        <v>200</v>
      </c>
      <c r="C5710" t="s">
        <v>106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</row>
    <row r="5711" spans="1:16" x14ac:dyDescent="0.2">
      <c r="A5711" t="s">
        <v>350</v>
      </c>
      <c r="B5711" t="s">
        <v>201</v>
      </c>
      <c r="C5711" t="s">
        <v>106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</row>
    <row r="5712" spans="1:16" x14ac:dyDescent="0.2">
      <c r="A5712" t="s">
        <v>350</v>
      </c>
      <c r="B5712" t="s">
        <v>202</v>
      </c>
      <c r="C5712" t="s">
        <v>106</v>
      </c>
      <c r="E5712">
        <v>3</v>
      </c>
      <c r="F5712">
        <v>3</v>
      </c>
      <c r="G5712">
        <v>3</v>
      </c>
      <c r="H5712">
        <v>3</v>
      </c>
      <c r="I5712">
        <v>211</v>
      </c>
      <c r="J5712">
        <v>211</v>
      </c>
      <c r="K5712">
        <v>211</v>
      </c>
      <c r="L5712">
        <v>211</v>
      </c>
      <c r="M5712">
        <v>211</v>
      </c>
      <c r="N5712">
        <v>211</v>
      </c>
      <c r="O5712">
        <v>211</v>
      </c>
      <c r="P5712">
        <v>211</v>
      </c>
    </row>
    <row r="5713" spans="1:17" x14ac:dyDescent="0.2">
      <c r="A5713" t="s">
        <v>350</v>
      </c>
      <c r="B5713" t="s">
        <v>203</v>
      </c>
      <c r="C5713" t="s">
        <v>106</v>
      </c>
      <c r="E5713">
        <v>0</v>
      </c>
      <c r="F5713">
        <v>0</v>
      </c>
      <c r="G5713">
        <v>268</v>
      </c>
      <c r="H5713">
        <v>582</v>
      </c>
      <c r="I5713">
        <v>872</v>
      </c>
      <c r="J5713">
        <v>872</v>
      </c>
      <c r="K5713">
        <v>872</v>
      </c>
      <c r="L5713">
        <v>989</v>
      </c>
      <c r="M5713">
        <v>989</v>
      </c>
      <c r="N5713">
        <v>989</v>
      </c>
      <c r="O5713">
        <v>989</v>
      </c>
      <c r="P5713">
        <v>989</v>
      </c>
    </row>
    <row r="5714" spans="1:17" x14ac:dyDescent="0.2">
      <c r="A5714" t="s">
        <v>350</v>
      </c>
      <c r="B5714" t="s">
        <v>204</v>
      </c>
      <c r="C5714" t="s">
        <v>106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</row>
    <row r="5715" spans="1:17" x14ac:dyDescent="0.2">
      <c r="A5715" t="s">
        <v>350</v>
      </c>
      <c r="B5715" t="s">
        <v>205</v>
      </c>
      <c r="C5715" t="s">
        <v>106</v>
      </c>
      <c r="E5715">
        <v>246</v>
      </c>
      <c r="F5715">
        <v>493</v>
      </c>
      <c r="G5715">
        <v>747</v>
      </c>
      <c r="H5715">
        <v>960</v>
      </c>
      <c r="I5715">
        <v>1618</v>
      </c>
      <c r="J5715">
        <v>2114</v>
      </c>
      <c r="K5715">
        <v>2305</v>
      </c>
      <c r="L5715">
        <v>2416</v>
      </c>
      <c r="M5715">
        <v>2416</v>
      </c>
      <c r="N5715">
        <v>3184</v>
      </c>
      <c r="O5715">
        <v>3495</v>
      </c>
      <c r="P5715">
        <v>4910</v>
      </c>
    </row>
    <row r="5716" spans="1:17" x14ac:dyDescent="0.2">
      <c r="A5716" t="s">
        <v>350</v>
      </c>
      <c r="B5716" t="s">
        <v>206</v>
      </c>
      <c r="C5716" t="s">
        <v>106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</row>
    <row r="5717" spans="1:17" x14ac:dyDescent="0.2">
      <c r="A5717" t="s">
        <v>350</v>
      </c>
      <c r="B5717" t="s">
        <v>207</v>
      </c>
      <c r="C5717" t="s">
        <v>106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</row>
    <row r="5718" spans="1:17" x14ac:dyDescent="0.2">
      <c r="A5718" t="s">
        <v>350</v>
      </c>
      <c r="B5718" t="s">
        <v>208</v>
      </c>
      <c r="C5718" t="s">
        <v>106</v>
      </c>
      <c r="E5718">
        <v>731</v>
      </c>
      <c r="F5718">
        <v>813</v>
      </c>
      <c r="G5718">
        <v>1058</v>
      </c>
      <c r="H5718">
        <v>1277</v>
      </c>
      <c r="I5718">
        <v>1277</v>
      </c>
      <c r="J5718">
        <v>1277</v>
      </c>
      <c r="K5718">
        <v>1277</v>
      </c>
      <c r="L5718">
        <v>1277</v>
      </c>
      <c r="M5718">
        <v>1277</v>
      </c>
      <c r="N5718">
        <v>1277</v>
      </c>
      <c r="O5718">
        <v>1277</v>
      </c>
      <c r="P5718">
        <v>1277</v>
      </c>
    </row>
    <row r="5719" spans="1:17" x14ac:dyDescent="0.2">
      <c r="A5719" t="s">
        <v>350</v>
      </c>
      <c r="B5719" t="s">
        <v>209</v>
      </c>
      <c r="C5719" t="s">
        <v>106</v>
      </c>
      <c r="E5719">
        <v>0</v>
      </c>
      <c r="F5719">
        <v>0</v>
      </c>
      <c r="G5719">
        <v>0</v>
      </c>
      <c r="H5719">
        <v>0</v>
      </c>
      <c r="I5719">
        <v>764</v>
      </c>
      <c r="J5719">
        <v>1734</v>
      </c>
      <c r="K5719">
        <v>2133</v>
      </c>
      <c r="L5719">
        <v>2383</v>
      </c>
      <c r="M5719">
        <v>2383</v>
      </c>
      <c r="N5719">
        <v>3485</v>
      </c>
      <c r="O5719">
        <v>3722</v>
      </c>
      <c r="P5719">
        <v>6546</v>
      </c>
    </row>
    <row r="5720" spans="1:17" x14ac:dyDescent="0.2">
      <c r="A5720" t="s">
        <v>350</v>
      </c>
      <c r="B5720" t="s">
        <v>210</v>
      </c>
      <c r="C5720" t="s">
        <v>106</v>
      </c>
      <c r="E5720">
        <v>0</v>
      </c>
      <c r="F5720">
        <v>0</v>
      </c>
      <c r="G5720">
        <v>0</v>
      </c>
      <c r="H5720">
        <v>113</v>
      </c>
      <c r="I5720">
        <v>113</v>
      </c>
      <c r="J5720">
        <v>113</v>
      </c>
      <c r="K5720">
        <v>113</v>
      </c>
      <c r="L5720">
        <v>113</v>
      </c>
      <c r="M5720">
        <v>113</v>
      </c>
      <c r="N5720">
        <v>113</v>
      </c>
      <c r="O5720">
        <v>113</v>
      </c>
      <c r="P5720">
        <v>113</v>
      </c>
    </row>
    <row r="5721" spans="1:17" x14ac:dyDescent="0.2">
      <c r="A5721" t="s">
        <v>350</v>
      </c>
      <c r="B5721" t="s">
        <v>211</v>
      </c>
      <c r="C5721" t="s">
        <v>106</v>
      </c>
      <c r="E5721">
        <v>0</v>
      </c>
      <c r="F5721">
        <v>0</v>
      </c>
      <c r="G5721">
        <v>0</v>
      </c>
      <c r="H5721">
        <v>92</v>
      </c>
      <c r="I5721">
        <v>92</v>
      </c>
      <c r="J5721">
        <v>92</v>
      </c>
      <c r="K5721">
        <v>92</v>
      </c>
      <c r="L5721">
        <v>92</v>
      </c>
      <c r="M5721">
        <v>92</v>
      </c>
      <c r="N5721">
        <v>92</v>
      </c>
      <c r="O5721">
        <v>92</v>
      </c>
      <c r="P5721">
        <v>92</v>
      </c>
    </row>
    <row r="5722" spans="1:17" x14ac:dyDescent="0.2">
      <c r="A5722" t="s">
        <v>350</v>
      </c>
      <c r="B5722" t="s">
        <v>212</v>
      </c>
      <c r="C5722" t="s">
        <v>106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</row>
    <row r="5723" spans="1:17" x14ac:dyDescent="0.2">
      <c r="A5723" t="s">
        <v>350</v>
      </c>
      <c r="B5723" t="s">
        <v>213</v>
      </c>
      <c r="C5723" t="s">
        <v>106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</row>
    <row r="5724" spans="1:17" x14ac:dyDescent="0.2">
      <c r="A5724" t="s">
        <v>350</v>
      </c>
      <c r="B5724" t="s">
        <v>342</v>
      </c>
      <c r="C5724" t="s">
        <v>106</v>
      </c>
      <c r="E5724">
        <v>980</v>
      </c>
      <c r="F5724">
        <v>1310</v>
      </c>
      <c r="G5724">
        <v>2124</v>
      </c>
      <c r="H5724">
        <v>3977</v>
      </c>
      <c r="I5724">
        <v>5897</v>
      </c>
      <c r="J5724">
        <v>7363</v>
      </c>
      <c r="K5724">
        <v>7953</v>
      </c>
      <c r="L5724">
        <v>8431</v>
      </c>
      <c r="M5724">
        <v>8431</v>
      </c>
      <c r="N5724">
        <v>10301</v>
      </c>
      <c r="O5724">
        <v>10849</v>
      </c>
      <c r="P5724">
        <v>15089</v>
      </c>
    </row>
    <row r="5725" spans="1:17" x14ac:dyDescent="0.2">
      <c r="A5725" t="s">
        <v>230</v>
      </c>
      <c r="B5725" t="s">
        <v>353</v>
      </c>
      <c r="C5725" t="s">
        <v>106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1</v>
      </c>
      <c r="Q5725">
        <v>10360</v>
      </c>
    </row>
    <row r="5726" spans="1:17" x14ac:dyDescent="0.2">
      <c r="A5726" t="s">
        <v>230</v>
      </c>
      <c r="B5726" t="s">
        <v>354</v>
      </c>
      <c r="C5726" t="s">
        <v>106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1</v>
      </c>
      <c r="Q5726">
        <v>11010</v>
      </c>
    </row>
    <row r="5727" spans="1:17" x14ac:dyDescent="0.2">
      <c r="A5727" t="s">
        <v>230</v>
      </c>
      <c r="B5727" t="s">
        <v>355</v>
      </c>
      <c r="C5727" t="s">
        <v>106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1</v>
      </c>
      <c r="Q5727">
        <v>2680</v>
      </c>
    </row>
    <row r="5728" spans="1:17" x14ac:dyDescent="0.2">
      <c r="A5728" t="s">
        <v>230</v>
      </c>
      <c r="B5728" t="s">
        <v>356</v>
      </c>
      <c r="C5728" t="s">
        <v>106</v>
      </c>
      <c r="E5728">
        <v>0</v>
      </c>
      <c r="F5728">
        <v>0</v>
      </c>
      <c r="G5728">
        <v>0</v>
      </c>
      <c r="H5728">
        <v>0</v>
      </c>
      <c r="I5728">
        <v>1</v>
      </c>
      <c r="J5728">
        <v>1</v>
      </c>
      <c r="K5728">
        <v>1</v>
      </c>
      <c r="L5728">
        <v>1</v>
      </c>
      <c r="M5728">
        <v>1</v>
      </c>
      <c r="N5728">
        <v>1</v>
      </c>
      <c r="O5728">
        <v>1</v>
      </c>
      <c r="P5728">
        <v>1</v>
      </c>
      <c r="Q5728">
        <v>4875</v>
      </c>
    </row>
    <row r="5729" spans="1:16" x14ac:dyDescent="0.2">
      <c r="A5729" t="s">
        <v>340</v>
      </c>
      <c r="B5729" t="s">
        <v>193</v>
      </c>
      <c r="C5729" t="s">
        <v>373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</row>
    <row r="5730" spans="1:16" x14ac:dyDescent="0.2">
      <c r="A5730" t="s">
        <v>340</v>
      </c>
      <c r="B5730" t="s">
        <v>194</v>
      </c>
      <c r="C5730" t="s">
        <v>373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</row>
    <row r="5731" spans="1:16" x14ac:dyDescent="0.2">
      <c r="A5731" t="s">
        <v>340</v>
      </c>
      <c r="B5731" t="s">
        <v>195</v>
      </c>
      <c r="C5731" t="s">
        <v>373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</row>
    <row r="5732" spans="1:16" x14ac:dyDescent="0.2">
      <c r="A5732" t="s">
        <v>340</v>
      </c>
      <c r="B5732" t="s">
        <v>196</v>
      </c>
      <c r="C5732" t="s">
        <v>373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</row>
    <row r="5733" spans="1:16" x14ac:dyDescent="0.2">
      <c r="A5733" t="s">
        <v>340</v>
      </c>
      <c r="B5733" t="s">
        <v>197</v>
      </c>
      <c r="C5733" t="s">
        <v>373</v>
      </c>
      <c r="E5733">
        <v>0</v>
      </c>
      <c r="F5733">
        <v>0</v>
      </c>
      <c r="G5733">
        <v>0.78</v>
      </c>
      <c r="H5733">
        <v>0.93</v>
      </c>
      <c r="I5733">
        <v>2.16</v>
      </c>
      <c r="J5733">
        <v>2.16</v>
      </c>
      <c r="K5733">
        <v>2.16</v>
      </c>
      <c r="L5733">
        <v>2.36</v>
      </c>
      <c r="M5733">
        <v>2.36</v>
      </c>
      <c r="N5733">
        <v>2.36</v>
      </c>
      <c r="O5733">
        <v>2.36</v>
      </c>
      <c r="P5733">
        <v>2.36</v>
      </c>
    </row>
    <row r="5734" spans="1:16" x14ac:dyDescent="0.2">
      <c r="A5734" t="s">
        <v>340</v>
      </c>
      <c r="B5734" t="s">
        <v>198</v>
      </c>
      <c r="C5734" t="s">
        <v>373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</row>
    <row r="5735" spans="1:16" x14ac:dyDescent="0.2">
      <c r="A5735" t="s">
        <v>340</v>
      </c>
      <c r="B5735" t="s">
        <v>199</v>
      </c>
      <c r="C5735" t="s">
        <v>373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</row>
    <row r="5736" spans="1:16" x14ac:dyDescent="0.2">
      <c r="A5736" t="s">
        <v>340</v>
      </c>
      <c r="B5736" t="s">
        <v>200</v>
      </c>
      <c r="C5736" t="s">
        <v>373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</row>
    <row r="5737" spans="1:16" x14ac:dyDescent="0.2">
      <c r="A5737" t="s">
        <v>340</v>
      </c>
      <c r="B5737" t="s">
        <v>201</v>
      </c>
      <c r="C5737" t="s">
        <v>373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</row>
    <row r="5738" spans="1:16" x14ac:dyDescent="0.2">
      <c r="A5738" t="s">
        <v>340</v>
      </c>
      <c r="B5738" t="s">
        <v>202</v>
      </c>
      <c r="C5738" t="s">
        <v>373</v>
      </c>
      <c r="E5738">
        <v>0.31</v>
      </c>
      <c r="F5738">
        <v>0.4</v>
      </c>
      <c r="G5738">
        <v>0.96</v>
      </c>
      <c r="H5738">
        <v>0.96</v>
      </c>
      <c r="I5738">
        <v>6.2</v>
      </c>
      <c r="J5738">
        <v>8.14</v>
      </c>
      <c r="K5738">
        <v>8.14</v>
      </c>
      <c r="L5738">
        <v>8.14</v>
      </c>
      <c r="M5738">
        <v>8.14</v>
      </c>
      <c r="N5738">
        <v>8.14</v>
      </c>
      <c r="O5738">
        <v>8.14</v>
      </c>
      <c r="P5738">
        <v>8.14</v>
      </c>
    </row>
    <row r="5739" spans="1:16" x14ac:dyDescent="0.2">
      <c r="A5739" t="s">
        <v>340</v>
      </c>
      <c r="B5739" t="s">
        <v>203</v>
      </c>
      <c r="C5739" t="s">
        <v>373</v>
      </c>
      <c r="E5739">
        <v>0</v>
      </c>
      <c r="F5739">
        <v>0</v>
      </c>
      <c r="G5739">
        <v>2.5</v>
      </c>
      <c r="H5739">
        <v>4</v>
      </c>
      <c r="I5739">
        <v>5.14</v>
      </c>
      <c r="J5739">
        <v>5.14</v>
      </c>
      <c r="K5739">
        <v>5.14</v>
      </c>
      <c r="L5739">
        <v>7</v>
      </c>
      <c r="M5739">
        <v>7.96</v>
      </c>
      <c r="N5739">
        <v>10</v>
      </c>
      <c r="O5739">
        <v>10</v>
      </c>
      <c r="P5739">
        <v>11.96</v>
      </c>
    </row>
    <row r="5740" spans="1:16" x14ac:dyDescent="0.2">
      <c r="A5740" t="s">
        <v>340</v>
      </c>
      <c r="B5740" t="s">
        <v>204</v>
      </c>
      <c r="C5740" t="s">
        <v>373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4.88</v>
      </c>
      <c r="N5740">
        <v>4.88</v>
      </c>
      <c r="O5740">
        <v>4.88</v>
      </c>
      <c r="P5740">
        <v>4.88</v>
      </c>
    </row>
    <row r="5741" spans="1:16" x14ac:dyDescent="0.2">
      <c r="A5741" t="s">
        <v>340</v>
      </c>
      <c r="B5741" t="s">
        <v>205</v>
      </c>
      <c r="C5741" t="s">
        <v>373</v>
      </c>
      <c r="E5741">
        <v>3</v>
      </c>
      <c r="F5741">
        <v>6</v>
      </c>
      <c r="G5741">
        <v>8.9700000000000006</v>
      </c>
      <c r="H5741">
        <v>10.34</v>
      </c>
      <c r="I5741">
        <v>11.98</v>
      </c>
      <c r="J5741">
        <v>18.68</v>
      </c>
      <c r="K5741">
        <v>19.53</v>
      </c>
      <c r="L5741">
        <v>19.53</v>
      </c>
      <c r="M5741">
        <v>19.53</v>
      </c>
      <c r="N5741">
        <v>29.21</v>
      </c>
      <c r="O5741">
        <v>35.69</v>
      </c>
      <c r="P5741">
        <v>64.58</v>
      </c>
    </row>
    <row r="5742" spans="1:16" x14ac:dyDescent="0.2">
      <c r="A5742" t="s">
        <v>340</v>
      </c>
      <c r="B5742" t="s">
        <v>206</v>
      </c>
      <c r="C5742" t="s">
        <v>373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</row>
    <row r="5743" spans="1:16" x14ac:dyDescent="0.2">
      <c r="A5743" t="s">
        <v>340</v>
      </c>
      <c r="B5743" t="s">
        <v>207</v>
      </c>
      <c r="C5743" t="s">
        <v>373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</row>
    <row r="5744" spans="1:16" x14ac:dyDescent="0.2">
      <c r="A5744" t="s">
        <v>340</v>
      </c>
      <c r="B5744" t="s">
        <v>208</v>
      </c>
      <c r="C5744" t="s">
        <v>373</v>
      </c>
      <c r="E5744">
        <v>3.94</v>
      </c>
      <c r="F5744">
        <v>4.08</v>
      </c>
      <c r="G5744">
        <v>4.08</v>
      </c>
      <c r="H5744">
        <v>4.08</v>
      </c>
      <c r="I5744">
        <v>4.08</v>
      </c>
      <c r="J5744">
        <v>4.08</v>
      </c>
      <c r="K5744">
        <v>4.08</v>
      </c>
      <c r="L5744">
        <v>4.08</v>
      </c>
      <c r="M5744">
        <v>4.08</v>
      </c>
      <c r="N5744">
        <v>4.08</v>
      </c>
      <c r="O5744">
        <v>4.08</v>
      </c>
      <c r="P5744">
        <v>4.08</v>
      </c>
    </row>
    <row r="5745" spans="1:16" x14ac:dyDescent="0.2">
      <c r="A5745" t="s">
        <v>340</v>
      </c>
      <c r="B5745" t="s">
        <v>209</v>
      </c>
      <c r="C5745" t="s">
        <v>373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2.1</v>
      </c>
      <c r="K5745">
        <v>4.42</v>
      </c>
      <c r="L5745">
        <v>4.42</v>
      </c>
      <c r="M5745">
        <v>4.42</v>
      </c>
      <c r="N5745">
        <v>9.49</v>
      </c>
      <c r="O5745">
        <v>10.92</v>
      </c>
      <c r="P5745">
        <v>22.71</v>
      </c>
    </row>
    <row r="5746" spans="1:16" x14ac:dyDescent="0.2">
      <c r="A5746" t="s">
        <v>340</v>
      </c>
      <c r="B5746" t="s">
        <v>210</v>
      </c>
      <c r="C5746" t="s">
        <v>373</v>
      </c>
      <c r="E5746">
        <v>0</v>
      </c>
      <c r="F5746">
        <v>0</v>
      </c>
      <c r="G5746">
        <v>0</v>
      </c>
      <c r="H5746">
        <v>0.76</v>
      </c>
      <c r="I5746">
        <v>0.76</v>
      </c>
      <c r="J5746">
        <v>0.76</v>
      </c>
      <c r="K5746">
        <v>0.76</v>
      </c>
      <c r="L5746">
        <v>0.76</v>
      </c>
      <c r="M5746">
        <v>0.76</v>
      </c>
      <c r="N5746">
        <v>0.76</v>
      </c>
      <c r="O5746">
        <v>0.76</v>
      </c>
      <c r="P5746">
        <v>0.76</v>
      </c>
    </row>
    <row r="5747" spans="1:16" x14ac:dyDescent="0.2">
      <c r="A5747" t="s">
        <v>340</v>
      </c>
      <c r="B5747" t="s">
        <v>211</v>
      </c>
      <c r="C5747" t="s">
        <v>373</v>
      </c>
      <c r="E5747">
        <v>0</v>
      </c>
      <c r="F5747">
        <v>0.2</v>
      </c>
      <c r="G5747">
        <v>0.2</v>
      </c>
      <c r="H5747">
        <v>3.3</v>
      </c>
      <c r="I5747">
        <v>3.3</v>
      </c>
      <c r="J5747">
        <v>3.3</v>
      </c>
      <c r="K5747">
        <v>3.3</v>
      </c>
      <c r="L5747">
        <v>3.3</v>
      </c>
      <c r="M5747">
        <v>3.3</v>
      </c>
      <c r="N5747">
        <v>3.3</v>
      </c>
      <c r="O5747">
        <v>3.3</v>
      </c>
      <c r="P5747">
        <v>3.3</v>
      </c>
    </row>
    <row r="5748" spans="1:16" x14ac:dyDescent="0.2">
      <c r="A5748" t="s">
        <v>340</v>
      </c>
      <c r="B5748" t="s">
        <v>212</v>
      </c>
      <c r="C5748" t="s">
        <v>373</v>
      </c>
      <c r="E5748">
        <v>0.39</v>
      </c>
      <c r="F5748">
        <v>0.39</v>
      </c>
      <c r="G5748">
        <v>0.6</v>
      </c>
      <c r="H5748">
        <v>0.6</v>
      </c>
      <c r="I5748">
        <v>0.6</v>
      </c>
      <c r="J5748">
        <v>0.6</v>
      </c>
      <c r="K5748">
        <v>0.6</v>
      </c>
      <c r="L5748">
        <v>0.21</v>
      </c>
      <c r="M5748">
        <v>0.21</v>
      </c>
      <c r="N5748">
        <v>0</v>
      </c>
      <c r="O5748">
        <v>0</v>
      </c>
      <c r="P5748">
        <v>0</v>
      </c>
    </row>
    <row r="5749" spans="1:16" x14ac:dyDescent="0.2">
      <c r="A5749" t="s">
        <v>340</v>
      </c>
      <c r="B5749" t="s">
        <v>213</v>
      </c>
      <c r="C5749" t="s">
        <v>373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</row>
    <row r="5750" spans="1:16" x14ac:dyDescent="0.2">
      <c r="A5750" t="s">
        <v>340</v>
      </c>
      <c r="B5750" t="s">
        <v>218</v>
      </c>
      <c r="C5750" t="s">
        <v>373</v>
      </c>
      <c r="E5750">
        <v>-0.56000000000000005</v>
      </c>
      <c r="F5750">
        <v>-0.56000000000000005</v>
      </c>
      <c r="G5750">
        <v>-1.71</v>
      </c>
      <c r="H5750">
        <v>-1.71</v>
      </c>
      <c r="I5750">
        <v>-1.71</v>
      </c>
      <c r="J5750">
        <v>-1.71</v>
      </c>
      <c r="K5750">
        <v>-1.71</v>
      </c>
      <c r="L5750">
        <v>-1.71</v>
      </c>
      <c r="M5750">
        <v>-1.71</v>
      </c>
      <c r="N5750">
        <v>-1.71</v>
      </c>
      <c r="O5750">
        <v>-1.71</v>
      </c>
      <c r="P5750">
        <v>-7.09</v>
      </c>
    </row>
    <row r="5751" spans="1:16" x14ac:dyDescent="0.2">
      <c r="A5751" t="s">
        <v>340</v>
      </c>
      <c r="B5751" t="s">
        <v>342</v>
      </c>
      <c r="C5751" t="s">
        <v>373</v>
      </c>
      <c r="E5751">
        <v>7.09</v>
      </c>
      <c r="F5751">
        <v>10.52</v>
      </c>
      <c r="G5751">
        <v>16.38</v>
      </c>
      <c r="H5751">
        <v>23.26</v>
      </c>
      <c r="I5751">
        <v>32.51</v>
      </c>
      <c r="J5751">
        <v>43.26</v>
      </c>
      <c r="K5751">
        <v>46.42</v>
      </c>
      <c r="L5751">
        <v>48.08</v>
      </c>
      <c r="M5751">
        <v>53.92</v>
      </c>
      <c r="N5751">
        <v>70.5</v>
      </c>
      <c r="O5751">
        <v>78.400000000000006</v>
      </c>
      <c r="P5751">
        <v>115.67</v>
      </c>
    </row>
    <row r="5752" spans="1:16" x14ac:dyDescent="0.2">
      <c r="A5752" t="s">
        <v>266</v>
      </c>
      <c r="B5752" t="s">
        <v>267</v>
      </c>
      <c r="C5752" t="s">
        <v>373</v>
      </c>
      <c r="E5752">
        <v>202.31</v>
      </c>
      <c r="F5752">
        <v>204.45</v>
      </c>
      <c r="G5752">
        <v>206.75</v>
      </c>
      <c r="H5752">
        <v>212.74</v>
      </c>
      <c r="I5752">
        <v>220.24</v>
      </c>
      <c r="J5752">
        <v>229.66</v>
      </c>
      <c r="K5752">
        <v>235.18</v>
      </c>
      <c r="L5752">
        <v>240.63</v>
      </c>
      <c r="M5752">
        <v>246.15</v>
      </c>
      <c r="N5752">
        <v>269.82</v>
      </c>
      <c r="O5752">
        <v>276.22000000000003</v>
      </c>
      <c r="P5752">
        <v>295.94</v>
      </c>
    </row>
    <row r="5753" spans="1:16" x14ac:dyDescent="0.2">
      <c r="A5753" t="s">
        <v>270</v>
      </c>
      <c r="B5753" t="s">
        <v>193</v>
      </c>
      <c r="C5753" t="s">
        <v>373</v>
      </c>
      <c r="E5753">
        <v>2.93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</row>
    <row r="5754" spans="1:16" x14ac:dyDescent="0.2">
      <c r="A5754" t="s">
        <v>270</v>
      </c>
      <c r="B5754" t="s">
        <v>194</v>
      </c>
      <c r="C5754" t="s">
        <v>373</v>
      </c>
      <c r="E5754">
        <v>52.3</v>
      </c>
      <c r="F5754">
        <v>62.53</v>
      </c>
      <c r="G5754">
        <v>45.99</v>
      </c>
      <c r="H5754">
        <v>40.76</v>
      </c>
      <c r="I5754">
        <v>26.32</v>
      </c>
      <c r="J5754">
        <v>20.41</v>
      </c>
      <c r="K5754">
        <v>17.829999999999998</v>
      </c>
      <c r="L5754">
        <v>18.68</v>
      </c>
      <c r="M5754">
        <v>11.71</v>
      </c>
      <c r="N5754">
        <v>7.23</v>
      </c>
      <c r="O5754">
        <v>7.96</v>
      </c>
      <c r="P5754">
        <v>1.73</v>
      </c>
    </row>
    <row r="5755" spans="1:16" x14ac:dyDescent="0.2">
      <c r="A5755" t="s">
        <v>270</v>
      </c>
      <c r="B5755" t="s">
        <v>195</v>
      </c>
      <c r="C5755" t="s">
        <v>373</v>
      </c>
      <c r="E5755">
        <v>11.51</v>
      </c>
      <c r="F5755">
        <v>12.84</v>
      </c>
      <c r="G5755">
        <v>12.47</v>
      </c>
      <c r="H5755">
        <v>12.38</v>
      </c>
      <c r="I5755">
        <v>12.09</v>
      </c>
      <c r="J5755">
        <v>9.5</v>
      </c>
      <c r="K5755">
        <v>8.0500000000000007</v>
      </c>
      <c r="L5755">
        <v>6.73</v>
      </c>
      <c r="M5755">
        <v>5.32</v>
      </c>
      <c r="N5755">
        <v>0.99</v>
      </c>
      <c r="O5755">
        <v>0</v>
      </c>
      <c r="P5755">
        <v>0</v>
      </c>
    </row>
    <row r="5756" spans="1:16" x14ac:dyDescent="0.2">
      <c r="A5756" t="s">
        <v>270</v>
      </c>
      <c r="B5756" t="s">
        <v>196</v>
      </c>
      <c r="C5756" t="s">
        <v>373</v>
      </c>
      <c r="E5756">
        <v>23.6</v>
      </c>
      <c r="F5756">
        <v>5.09</v>
      </c>
      <c r="G5756">
        <v>5.09</v>
      </c>
      <c r="H5756">
        <v>5.1100000000000003</v>
      </c>
      <c r="I5756">
        <v>5.09</v>
      </c>
      <c r="J5756">
        <v>5.1100000000000003</v>
      </c>
      <c r="K5756">
        <v>5.09</v>
      </c>
      <c r="L5756">
        <v>5.09</v>
      </c>
      <c r="M5756">
        <v>5.09</v>
      </c>
      <c r="N5756">
        <v>5.09</v>
      </c>
      <c r="O5756">
        <v>5.1100000000000003</v>
      </c>
      <c r="P5756">
        <v>5.09</v>
      </c>
    </row>
    <row r="5757" spans="1:16" x14ac:dyDescent="0.2">
      <c r="A5757" t="s">
        <v>270</v>
      </c>
      <c r="B5757" t="s">
        <v>197</v>
      </c>
      <c r="C5757" t="s">
        <v>373</v>
      </c>
      <c r="E5757">
        <v>11.28</v>
      </c>
      <c r="F5757">
        <v>11.24</v>
      </c>
      <c r="G5757">
        <v>17.2</v>
      </c>
      <c r="H5757">
        <v>18.920000000000002</v>
      </c>
      <c r="I5757">
        <v>27.77</v>
      </c>
      <c r="J5757">
        <v>27.19</v>
      </c>
      <c r="K5757">
        <v>27.4</v>
      </c>
      <c r="L5757">
        <v>28.63</v>
      </c>
      <c r="M5757">
        <v>27.94</v>
      </c>
      <c r="N5757">
        <v>27.54</v>
      </c>
      <c r="O5757">
        <v>26.89</v>
      </c>
      <c r="P5757">
        <v>25.48</v>
      </c>
    </row>
    <row r="5758" spans="1:16" x14ac:dyDescent="0.2">
      <c r="A5758" t="s">
        <v>270</v>
      </c>
      <c r="B5758" t="s">
        <v>198</v>
      </c>
      <c r="C5758" t="s">
        <v>373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</row>
    <row r="5759" spans="1:16" x14ac:dyDescent="0.2">
      <c r="A5759" t="s">
        <v>270</v>
      </c>
      <c r="B5759" t="s">
        <v>199</v>
      </c>
      <c r="C5759" t="s">
        <v>373</v>
      </c>
      <c r="E5759">
        <v>2.4900000000000002</v>
      </c>
      <c r="F5759">
        <v>2.48</v>
      </c>
      <c r="G5759">
        <v>2.48</v>
      </c>
      <c r="H5759">
        <v>2.4900000000000002</v>
      </c>
      <c r="I5759">
        <v>2.4700000000000002</v>
      </c>
      <c r="J5759">
        <v>2.48</v>
      </c>
      <c r="K5759">
        <v>3.06</v>
      </c>
      <c r="L5759">
        <v>3.08</v>
      </c>
      <c r="M5759">
        <v>2.4700000000000002</v>
      </c>
      <c r="N5759">
        <v>2.23</v>
      </c>
      <c r="O5759">
        <v>2.2400000000000002</v>
      </c>
      <c r="P5759">
        <v>2.23</v>
      </c>
    </row>
    <row r="5760" spans="1:16" x14ac:dyDescent="0.2">
      <c r="A5760" t="s">
        <v>270</v>
      </c>
      <c r="B5760" t="s">
        <v>200</v>
      </c>
      <c r="C5760" t="s">
        <v>373</v>
      </c>
      <c r="E5760">
        <v>0.9</v>
      </c>
      <c r="F5760">
        <v>1.66</v>
      </c>
      <c r="G5760">
        <v>0.89</v>
      </c>
      <c r="H5760">
        <v>0.9</v>
      </c>
      <c r="I5760">
        <v>1.36</v>
      </c>
      <c r="J5760">
        <v>1.35</v>
      </c>
      <c r="K5760">
        <v>1.51</v>
      </c>
      <c r="L5760">
        <v>1.51</v>
      </c>
      <c r="M5760">
        <v>0.86</v>
      </c>
      <c r="N5760">
        <v>0.86</v>
      </c>
      <c r="O5760">
        <v>0.86</v>
      </c>
      <c r="P5760">
        <v>1</v>
      </c>
    </row>
    <row r="5761" spans="1:16" x14ac:dyDescent="0.2">
      <c r="A5761" t="s">
        <v>270</v>
      </c>
      <c r="B5761" t="s">
        <v>201</v>
      </c>
      <c r="C5761" t="s">
        <v>373</v>
      </c>
      <c r="E5761">
        <v>27.19</v>
      </c>
      <c r="F5761">
        <v>27.11</v>
      </c>
      <c r="G5761">
        <v>27.11</v>
      </c>
      <c r="H5761">
        <v>27.19</v>
      </c>
      <c r="I5761">
        <v>27.11</v>
      </c>
      <c r="J5761">
        <v>27.19</v>
      </c>
      <c r="K5761">
        <v>27.11</v>
      </c>
      <c r="L5761">
        <v>27.11</v>
      </c>
      <c r="M5761">
        <v>27.11</v>
      </c>
      <c r="N5761">
        <v>27.11</v>
      </c>
      <c r="O5761">
        <v>27.19</v>
      </c>
      <c r="P5761">
        <v>27.11</v>
      </c>
    </row>
    <row r="5762" spans="1:16" x14ac:dyDescent="0.2">
      <c r="A5762" t="s">
        <v>270</v>
      </c>
      <c r="B5762" t="s">
        <v>202</v>
      </c>
      <c r="C5762" t="s">
        <v>373</v>
      </c>
      <c r="E5762">
        <v>22.19</v>
      </c>
      <c r="F5762">
        <v>22.62</v>
      </c>
      <c r="G5762">
        <v>23.29</v>
      </c>
      <c r="H5762">
        <v>23.97</v>
      </c>
      <c r="I5762">
        <v>34.409999999999997</v>
      </c>
      <c r="J5762">
        <v>37.799999999999997</v>
      </c>
      <c r="K5762">
        <v>37.840000000000003</v>
      </c>
      <c r="L5762">
        <v>37.81</v>
      </c>
      <c r="M5762">
        <v>37.28</v>
      </c>
      <c r="N5762">
        <v>36.96</v>
      </c>
      <c r="O5762">
        <v>36.57</v>
      </c>
      <c r="P5762">
        <v>35.65</v>
      </c>
    </row>
    <row r="5763" spans="1:16" x14ac:dyDescent="0.2">
      <c r="A5763" t="s">
        <v>270</v>
      </c>
      <c r="B5763" t="s">
        <v>203</v>
      </c>
      <c r="C5763" t="s">
        <v>373</v>
      </c>
      <c r="E5763">
        <v>0</v>
      </c>
      <c r="F5763">
        <v>0</v>
      </c>
      <c r="G5763">
        <v>9.7899999999999991</v>
      </c>
      <c r="H5763">
        <v>16.27</v>
      </c>
      <c r="I5763">
        <v>20.81</v>
      </c>
      <c r="J5763">
        <v>20.079999999999998</v>
      </c>
      <c r="K5763">
        <v>20.12</v>
      </c>
      <c r="L5763">
        <v>27.45</v>
      </c>
      <c r="M5763">
        <v>30.63</v>
      </c>
      <c r="N5763">
        <v>39.08</v>
      </c>
      <c r="O5763">
        <v>38.11</v>
      </c>
      <c r="P5763">
        <v>43.42</v>
      </c>
    </row>
    <row r="5764" spans="1:16" x14ac:dyDescent="0.2">
      <c r="A5764" t="s">
        <v>270</v>
      </c>
      <c r="B5764" t="s">
        <v>204</v>
      </c>
      <c r="C5764" t="s">
        <v>373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17.59</v>
      </c>
      <c r="N5764">
        <v>17.670000000000002</v>
      </c>
      <c r="O5764">
        <v>17.5</v>
      </c>
      <c r="P5764">
        <v>16.27</v>
      </c>
    </row>
    <row r="5765" spans="1:16" x14ac:dyDescent="0.2">
      <c r="A5765" t="s">
        <v>270</v>
      </c>
      <c r="B5765" t="s">
        <v>205</v>
      </c>
      <c r="C5765" t="s">
        <v>373</v>
      </c>
      <c r="E5765">
        <v>60.07</v>
      </c>
      <c r="F5765">
        <v>68.59</v>
      </c>
      <c r="G5765">
        <v>74.84</v>
      </c>
      <c r="H5765">
        <v>80.28</v>
      </c>
      <c r="I5765">
        <v>82.39</v>
      </c>
      <c r="J5765">
        <v>99.47</v>
      </c>
      <c r="K5765">
        <v>103.21</v>
      </c>
      <c r="L5765">
        <v>102.56</v>
      </c>
      <c r="M5765">
        <v>96.67</v>
      </c>
      <c r="N5765">
        <v>120.31</v>
      </c>
      <c r="O5765">
        <v>132.9</v>
      </c>
      <c r="P5765">
        <v>176.93</v>
      </c>
    </row>
    <row r="5766" spans="1:16" x14ac:dyDescent="0.2">
      <c r="A5766" t="s">
        <v>270</v>
      </c>
      <c r="B5766" t="s">
        <v>206</v>
      </c>
      <c r="C5766" t="s">
        <v>373</v>
      </c>
      <c r="E5766">
        <v>29.54</v>
      </c>
      <c r="F5766">
        <v>31.54</v>
      </c>
      <c r="G5766">
        <v>33.71</v>
      </c>
      <c r="H5766">
        <v>38.340000000000003</v>
      </c>
      <c r="I5766">
        <v>42.89</v>
      </c>
      <c r="J5766">
        <v>47.7</v>
      </c>
      <c r="K5766">
        <v>49.88</v>
      </c>
      <c r="L5766">
        <v>52.14</v>
      </c>
      <c r="M5766">
        <v>54.36</v>
      </c>
      <c r="N5766">
        <v>63.11</v>
      </c>
      <c r="O5766">
        <v>65.56</v>
      </c>
      <c r="P5766">
        <v>76.78</v>
      </c>
    </row>
    <row r="5767" spans="1:16" x14ac:dyDescent="0.2">
      <c r="A5767" t="s">
        <v>270</v>
      </c>
      <c r="B5767" t="s">
        <v>343</v>
      </c>
      <c r="C5767" t="s">
        <v>373</v>
      </c>
      <c r="E5767">
        <v>-2.57</v>
      </c>
      <c r="F5767">
        <v>-2.82</v>
      </c>
      <c r="G5767">
        <v>-2.97</v>
      </c>
      <c r="H5767">
        <v>-3.01</v>
      </c>
      <c r="I5767">
        <v>-3.03</v>
      </c>
      <c r="J5767">
        <v>-3.99</v>
      </c>
      <c r="K5767">
        <v>-5.01</v>
      </c>
      <c r="L5767">
        <v>-5.03</v>
      </c>
      <c r="M5767">
        <v>-4.8499999999999996</v>
      </c>
      <c r="N5767">
        <v>-6.96</v>
      </c>
      <c r="O5767">
        <v>-7.69</v>
      </c>
      <c r="P5767">
        <v>-12.18</v>
      </c>
    </row>
    <row r="5768" spans="1:16" x14ac:dyDescent="0.2">
      <c r="A5768" t="s">
        <v>270</v>
      </c>
      <c r="B5768" t="s">
        <v>210</v>
      </c>
      <c r="C5768" t="s">
        <v>373</v>
      </c>
      <c r="E5768">
        <v>-0.5</v>
      </c>
      <c r="F5768">
        <v>-0.6</v>
      </c>
      <c r="G5768">
        <v>-1.05</v>
      </c>
      <c r="H5768">
        <v>-1.24</v>
      </c>
      <c r="I5768">
        <v>-1.75</v>
      </c>
      <c r="J5768">
        <v>-2.0499999999999998</v>
      </c>
      <c r="K5768">
        <v>-1.83</v>
      </c>
      <c r="L5768">
        <v>-1.76</v>
      </c>
      <c r="M5768">
        <v>-1.8</v>
      </c>
      <c r="N5768">
        <v>-1.9</v>
      </c>
      <c r="O5768">
        <v>-1.81</v>
      </c>
      <c r="P5768">
        <v>-1.72</v>
      </c>
    </row>
    <row r="5769" spans="1:16" x14ac:dyDescent="0.2">
      <c r="A5769" t="s">
        <v>270</v>
      </c>
      <c r="B5769" t="s">
        <v>211</v>
      </c>
      <c r="C5769" t="s">
        <v>373</v>
      </c>
      <c r="E5769">
        <v>0</v>
      </c>
      <c r="F5769">
        <v>-0.08</v>
      </c>
      <c r="G5769">
        <v>-0.14000000000000001</v>
      </c>
      <c r="H5769">
        <v>-2.17</v>
      </c>
      <c r="I5769">
        <v>-2.78</v>
      </c>
      <c r="J5769">
        <v>-3.17</v>
      </c>
      <c r="K5769">
        <v>-2.76</v>
      </c>
      <c r="L5769">
        <v>-2.72</v>
      </c>
      <c r="M5769">
        <v>-2.83</v>
      </c>
      <c r="N5769">
        <v>-2.87</v>
      </c>
      <c r="O5769">
        <v>-2.79</v>
      </c>
      <c r="P5769">
        <v>-2.5299999999999998</v>
      </c>
    </row>
    <row r="5770" spans="1:16" x14ac:dyDescent="0.2">
      <c r="A5770" t="s">
        <v>270</v>
      </c>
      <c r="B5770" t="s">
        <v>212</v>
      </c>
      <c r="C5770" t="s">
        <v>373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</row>
    <row r="5771" spans="1:16" x14ac:dyDescent="0.2">
      <c r="A5771" t="s">
        <v>270</v>
      </c>
      <c r="B5771" t="s">
        <v>213</v>
      </c>
      <c r="C5771" t="s">
        <v>373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</row>
    <row r="5772" spans="1:16" x14ac:dyDescent="0.2">
      <c r="A5772" t="s">
        <v>270</v>
      </c>
      <c r="B5772" t="s">
        <v>344</v>
      </c>
      <c r="C5772" t="s">
        <v>373</v>
      </c>
      <c r="E5772">
        <v>12.11</v>
      </c>
      <c r="F5772">
        <v>13.13</v>
      </c>
      <c r="G5772">
        <v>15.55</v>
      </c>
      <c r="H5772">
        <v>13.08</v>
      </c>
      <c r="I5772">
        <v>10.57</v>
      </c>
      <c r="J5772">
        <v>14.85</v>
      </c>
      <c r="K5772">
        <v>16.829999999999998</v>
      </c>
      <c r="L5772">
        <v>15.49</v>
      </c>
      <c r="M5772">
        <v>21.4</v>
      </c>
      <c r="N5772">
        <v>25.51</v>
      </c>
      <c r="O5772">
        <v>24.68</v>
      </c>
      <c r="P5772">
        <v>15.04</v>
      </c>
    </row>
    <row r="5773" spans="1:16" x14ac:dyDescent="0.2">
      <c r="A5773" t="s">
        <v>270</v>
      </c>
      <c r="B5773" t="s">
        <v>345</v>
      </c>
      <c r="C5773" t="s">
        <v>373</v>
      </c>
      <c r="E5773">
        <v>-3.11</v>
      </c>
      <c r="F5773">
        <v>-1.72</v>
      </c>
      <c r="G5773">
        <v>-5.99</v>
      </c>
      <c r="H5773">
        <v>-3.25</v>
      </c>
      <c r="I5773">
        <v>-3.71</v>
      </c>
      <c r="J5773">
        <v>-6.2</v>
      </c>
      <c r="K5773">
        <v>-3.16</v>
      </c>
      <c r="L5773">
        <v>-3.45</v>
      </c>
      <c r="M5773">
        <v>-7.45</v>
      </c>
      <c r="N5773">
        <v>-8.36</v>
      </c>
      <c r="O5773">
        <v>-9.6199999999999992</v>
      </c>
      <c r="P5773">
        <v>-14.97</v>
      </c>
    </row>
    <row r="5774" spans="1:16" x14ac:dyDescent="0.2">
      <c r="A5774" t="s">
        <v>270</v>
      </c>
      <c r="B5774" t="s">
        <v>272</v>
      </c>
      <c r="C5774" t="s">
        <v>373</v>
      </c>
      <c r="E5774">
        <v>0.27</v>
      </c>
      <c r="F5774">
        <v>0.32</v>
      </c>
      <c r="G5774">
        <v>3.89</v>
      </c>
      <c r="H5774">
        <v>2.1</v>
      </c>
      <c r="I5774">
        <v>6.33</v>
      </c>
      <c r="J5774">
        <v>12.06</v>
      </c>
      <c r="K5774">
        <v>10.35</v>
      </c>
      <c r="L5774">
        <v>11.36</v>
      </c>
      <c r="M5774">
        <v>20.9</v>
      </c>
      <c r="N5774">
        <v>26.89</v>
      </c>
      <c r="O5774">
        <v>35.54</v>
      </c>
      <c r="P5774">
        <v>79.86</v>
      </c>
    </row>
    <row r="5775" spans="1:16" x14ac:dyDescent="0.2">
      <c r="A5775" t="s">
        <v>270</v>
      </c>
      <c r="B5775" t="s">
        <v>346</v>
      </c>
      <c r="C5775" t="s">
        <v>373</v>
      </c>
      <c r="E5775">
        <v>9.01</v>
      </c>
      <c r="F5775">
        <v>11.42</v>
      </c>
      <c r="G5775">
        <v>9.56</v>
      </c>
      <c r="H5775">
        <v>9.83</v>
      </c>
      <c r="I5775">
        <v>6.86</v>
      </c>
      <c r="J5775">
        <v>8.64</v>
      </c>
      <c r="K5775">
        <v>13.67</v>
      </c>
      <c r="L5775">
        <v>12.03</v>
      </c>
      <c r="M5775">
        <v>13.95</v>
      </c>
      <c r="N5775">
        <v>17.149999999999999</v>
      </c>
      <c r="O5775">
        <v>15.07</v>
      </c>
      <c r="P5775">
        <v>7.0000000000000007E-2</v>
      </c>
    </row>
    <row r="5776" spans="1:16" x14ac:dyDescent="0.2">
      <c r="A5776" t="s">
        <v>270</v>
      </c>
      <c r="B5776" t="s">
        <v>347</v>
      </c>
      <c r="C5776" t="s">
        <v>373</v>
      </c>
      <c r="E5776">
        <v>253.04</v>
      </c>
      <c r="F5776">
        <v>255.34</v>
      </c>
      <c r="G5776">
        <v>264.26</v>
      </c>
      <c r="H5776">
        <v>273.25</v>
      </c>
      <c r="I5776">
        <v>285.72000000000003</v>
      </c>
      <c r="J5776">
        <v>303.89999999999998</v>
      </c>
      <c r="K5776">
        <v>308.32</v>
      </c>
      <c r="L5776">
        <v>316.77</v>
      </c>
      <c r="M5776">
        <v>328.95</v>
      </c>
      <c r="N5776">
        <v>361.96</v>
      </c>
      <c r="O5776">
        <v>373.28</v>
      </c>
      <c r="P5776">
        <v>410.31</v>
      </c>
    </row>
    <row r="5777" spans="1:16" x14ac:dyDescent="0.2">
      <c r="A5777" t="s">
        <v>272</v>
      </c>
      <c r="B5777" t="s">
        <v>202</v>
      </c>
      <c r="C5777" t="s">
        <v>373</v>
      </c>
      <c r="E5777">
        <v>0.12</v>
      </c>
      <c r="F5777">
        <v>0.04</v>
      </c>
      <c r="G5777">
        <v>0.91</v>
      </c>
      <c r="H5777">
        <v>0.3</v>
      </c>
      <c r="I5777">
        <v>1.71</v>
      </c>
      <c r="J5777">
        <v>3.01</v>
      </c>
      <c r="K5777">
        <v>2.85</v>
      </c>
      <c r="L5777">
        <v>2.88</v>
      </c>
      <c r="M5777">
        <v>3.42</v>
      </c>
      <c r="N5777">
        <v>3.74</v>
      </c>
      <c r="O5777">
        <v>4.24</v>
      </c>
      <c r="P5777">
        <v>5.05</v>
      </c>
    </row>
    <row r="5778" spans="1:16" x14ac:dyDescent="0.2">
      <c r="A5778" t="s">
        <v>272</v>
      </c>
      <c r="B5778" t="s">
        <v>203</v>
      </c>
      <c r="C5778" t="s">
        <v>373</v>
      </c>
      <c r="E5778">
        <v>0</v>
      </c>
      <c r="F5778">
        <v>0</v>
      </c>
      <c r="G5778">
        <v>0.37</v>
      </c>
      <c r="H5778">
        <v>0.43</v>
      </c>
      <c r="I5778">
        <v>0.76</v>
      </c>
      <c r="J5778">
        <v>1.55</v>
      </c>
      <c r="K5778">
        <v>1.46</v>
      </c>
      <c r="L5778">
        <v>1.78</v>
      </c>
      <c r="M5778">
        <v>2.76</v>
      </c>
      <c r="N5778">
        <v>3.12</v>
      </c>
      <c r="O5778">
        <v>4.21</v>
      </c>
      <c r="P5778">
        <v>7.26</v>
      </c>
    </row>
    <row r="5779" spans="1:16" x14ac:dyDescent="0.2">
      <c r="A5779" t="s">
        <v>272</v>
      </c>
      <c r="B5779" t="s">
        <v>204</v>
      </c>
      <c r="C5779" t="s">
        <v>373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2.14</v>
      </c>
      <c r="N5779">
        <v>2.06</v>
      </c>
      <c r="O5779">
        <v>2.27</v>
      </c>
      <c r="P5779">
        <v>3.46</v>
      </c>
    </row>
    <row r="5780" spans="1:16" x14ac:dyDescent="0.2">
      <c r="A5780" t="s">
        <v>272</v>
      </c>
      <c r="B5780" t="s">
        <v>205</v>
      </c>
      <c r="C5780" t="s">
        <v>373</v>
      </c>
      <c r="E5780">
        <v>0.15</v>
      </c>
      <c r="F5780">
        <v>0.28000000000000003</v>
      </c>
      <c r="G5780">
        <v>2.61</v>
      </c>
      <c r="H5780">
        <v>1.37</v>
      </c>
      <c r="I5780">
        <v>3.85</v>
      </c>
      <c r="J5780">
        <v>7.5</v>
      </c>
      <c r="K5780">
        <v>6.04</v>
      </c>
      <c r="L5780">
        <v>6.69</v>
      </c>
      <c r="M5780">
        <v>12.58</v>
      </c>
      <c r="N5780">
        <v>17.97</v>
      </c>
      <c r="O5780">
        <v>24.82</v>
      </c>
      <c r="P5780">
        <v>64.099999999999994</v>
      </c>
    </row>
    <row r="5781" spans="1:16" x14ac:dyDescent="0.2">
      <c r="A5781" t="s">
        <v>259</v>
      </c>
      <c r="B5781" t="s">
        <v>348</v>
      </c>
      <c r="C5781" t="s">
        <v>373</v>
      </c>
      <c r="E5781">
        <v>0.91</v>
      </c>
      <c r="F5781">
        <v>0.86</v>
      </c>
      <c r="G5781">
        <v>1.21</v>
      </c>
      <c r="H5781">
        <v>1.49</v>
      </c>
      <c r="I5781">
        <v>1.35</v>
      </c>
      <c r="J5781">
        <v>0.94</v>
      </c>
      <c r="K5781">
        <v>0.57999999999999996</v>
      </c>
      <c r="L5781">
        <v>0.56000000000000005</v>
      </c>
      <c r="M5781">
        <v>1.26</v>
      </c>
      <c r="N5781">
        <v>1.1499999999999999</v>
      </c>
      <c r="O5781">
        <v>1.17</v>
      </c>
      <c r="P5781">
        <v>4.9800000000000004</v>
      </c>
    </row>
    <row r="5782" spans="1:16" x14ac:dyDescent="0.2">
      <c r="A5782" t="s">
        <v>259</v>
      </c>
      <c r="B5782" t="s">
        <v>261</v>
      </c>
      <c r="C5782" t="s">
        <v>373</v>
      </c>
      <c r="D5782">
        <v>925058</v>
      </c>
      <c r="E5782">
        <v>48918</v>
      </c>
      <c r="F5782">
        <v>50979</v>
      </c>
      <c r="G5782">
        <v>49321</v>
      </c>
      <c r="H5782">
        <v>50825</v>
      </c>
      <c r="I5782">
        <v>52605</v>
      </c>
      <c r="J5782">
        <v>53441</v>
      </c>
      <c r="K5782">
        <v>54988</v>
      </c>
      <c r="L5782">
        <v>55764</v>
      </c>
      <c r="M5782">
        <v>54609</v>
      </c>
      <c r="N5782">
        <v>57328</v>
      </c>
      <c r="O5782">
        <v>58304</v>
      </c>
      <c r="P5782">
        <v>62939</v>
      </c>
    </row>
    <row r="5783" spans="1:16" x14ac:dyDescent="0.2">
      <c r="A5783" t="s">
        <v>259</v>
      </c>
      <c r="B5783" t="s">
        <v>178</v>
      </c>
      <c r="C5783" t="s">
        <v>373</v>
      </c>
      <c r="D5783">
        <v>856900</v>
      </c>
      <c r="E5783">
        <v>46373</v>
      </c>
      <c r="F5783">
        <v>48237</v>
      </c>
      <c r="G5783">
        <v>46487</v>
      </c>
      <c r="H5783">
        <v>47562</v>
      </c>
      <c r="I5783">
        <v>48937</v>
      </c>
      <c r="J5783">
        <v>49405</v>
      </c>
      <c r="K5783">
        <v>50789</v>
      </c>
      <c r="L5783">
        <v>51417</v>
      </c>
      <c r="M5783">
        <v>50129</v>
      </c>
      <c r="N5783">
        <v>52911</v>
      </c>
      <c r="O5783">
        <v>53761</v>
      </c>
      <c r="P5783">
        <v>57818</v>
      </c>
    </row>
    <row r="5784" spans="1:16" x14ac:dyDescent="0.2">
      <c r="A5784" t="s">
        <v>259</v>
      </c>
      <c r="B5784" t="s">
        <v>349</v>
      </c>
      <c r="C5784" t="s">
        <v>373</v>
      </c>
      <c r="E5784">
        <v>0</v>
      </c>
      <c r="F5784">
        <v>0</v>
      </c>
      <c r="G5784">
        <v>0</v>
      </c>
      <c r="H5784">
        <v>13</v>
      </c>
      <c r="I5784">
        <v>14</v>
      </c>
      <c r="J5784">
        <v>14</v>
      </c>
      <c r="K5784">
        <v>14</v>
      </c>
      <c r="L5784">
        <v>14</v>
      </c>
      <c r="M5784">
        <v>14</v>
      </c>
      <c r="N5784">
        <v>47</v>
      </c>
      <c r="O5784">
        <v>47</v>
      </c>
      <c r="P5784">
        <v>165</v>
      </c>
    </row>
    <row r="5785" spans="1:16" x14ac:dyDescent="0.2">
      <c r="A5785" t="s">
        <v>350</v>
      </c>
      <c r="B5785" t="s">
        <v>193</v>
      </c>
      <c r="C5785" t="s">
        <v>373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</row>
    <row r="5786" spans="1:16" x14ac:dyDescent="0.2">
      <c r="A5786" t="s">
        <v>350</v>
      </c>
      <c r="B5786" t="s">
        <v>351</v>
      </c>
      <c r="C5786" t="s">
        <v>373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</row>
    <row r="5787" spans="1:16" x14ac:dyDescent="0.2">
      <c r="A5787" t="s">
        <v>350</v>
      </c>
      <c r="B5787" t="s">
        <v>352</v>
      </c>
      <c r="C5787" t="s">
        <v>373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</row>
    <row r="5788" spans="1:16" x14ac:dyDescent="0.2">
      <c r="A5788" t="s">
        <v>350</v>
      </c>
      <c r="B5788" t="s">
        <v>195</v>
      </c>
      <c r="C5788" t="s">
        <v>373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</row>
    <row r="5789" spans="1:16" x14ac:dyDescent="0.2">
      <c r="A5789" t="s">
        <v>350</v>
      </c>
      <c r="B5789" t="s">
        <v>196</v>
      </c>
      <c r="C5789" t="s">
        <v>373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</row>
    <row r="5790" spans="1:16" x14ac:dyDescent="0.2">
      <c r="A5790" t="s">
        <v>350</v>
      </c>
      <c r="B5790" t="s">
        <v>197</v>
      </c>
      <c r="C5790" t="s">
        <v>373</v>
      </c>
      <c r="E5790">
        <v>0</v>
      </c>
      <c r="F5790">
        <v>0</v>
      </c>
      <c r="G5790">
        <v>397</v>
      </c>
      <c r="H5790">
        <v>470</v>
      </c>
      <c r="I5790">
        <v>1073</v>
      </c>
      <c r="J5790">
        <v>1073</v>
      </c>
      <c r="K5790">
        <v>1073</v>
      </c>
      <c r="L5790">
        <v>1157</v>
      </c>
      <c r="M5790">
        <v>1157</v>
      </c>
      <c r="N5790">
        <v>1157</v>
      </c>
      <c r="O5790">
        <v>1157</v>
      </c>
      <c r="P5790">
        <v>1157</v>
      </c>
    </row>
    <row r="5791" spans="1:16" x14ac:dyDescent="0.2">
      <c r="A5791" t="s">
        <v>350</v>
      </c>
      <c r="B5791" t="s">
        <v>198</v>
      </c>
      <c r="C5791" t="s">
        <v>373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</row>
    <row r="5792" spans="1:16" x14ac:dyDescent="0.2">
      <c r="A5792" t="s">
        <v>350</v>
      </c>
      <c r="B5792" t="s">
        <v>199</v>
      </c>
      <c r="C5792" t="s">
        <v>373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</row>
    <row r="5793" spans="1:17" x14ac:dyDescent="0.2">
      <c r="A5793" t="s">
        <v>350</v>
      </c>
      <c r="B5793" t="s">
        <v>200</v>
      </c>
      <c r="C5793" t="s">
        <v>373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</row>
    <row r="5794" spans="1:17" x14ac:dyDescent="0.2">
      <c r="A5794" t="s">
        <v>350</v>
      </c>
      <c r="B5794" t="s">
        <v>201</v>
      </c>
      <c r="C5794" t="s">
        <v>373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</row>
    <row r="5795" spans="1:17" x14ac:dyDescent="0.2">
      <c r="A5795" t="s">
        <v>350</v>
      </c>
      <c r="B5795" t="s">
        <v>202</v>
      </c>
      <c r="C5795" t="s">
        <v>373</v>
      </c>
      <c r="E5795">
        <v>41</v>
      </c>
      <c r="F5795">
        <v>53</v>
      </c>
      <c r="G5795">
        <v>121</v>
      </c>
      <c r="H5795">
        <v>121</v>
      </c>
      <c r="I5795">
        <v>697</v>
      </c>
      <c r="J5795">
        <v>890</v>
      </c>
      <c r="K5795">
        <v>890</v>
      </c>
      <c r="L5795">
        <v>890</v>
      </c>
      <c r="M5795">
        <v>890</v>
      </c>
      <c r="N5795">
        <v>890</v>
      </c>
      <c r="O5795">
        <v>890</v>
      </c>
      <c r="P5795">
        <v>890</v>
      </c>
    </row>
    <row r="5796" spans="1:17" x14ac:dyDescent="0.2">
      <c r="A5796" t="s">
        <v>350</v>
      </c>
      <c r="B5796" t="s">
        <v>203</v>
      </c>
      <c r="C5796" t="s">
        <v>373</v>
      </c>
      <c r="E5796">
        <v>0</v>
      </c>
      <c r="F5796">
        <v>0</v>
      </c>
      <c r="G5796">
        <v>439</v>
      </c>
      <c r="H5796">
        <v>702</v>
      </c>
      <c r="I5796">
        <v>882</v>
      </c>
      <c r="J5796">
        <v>882</v>
      </c>
      <c r="K5796">
        <v>882</v>
      </c>
      <c r="L5796">
        <v>1145</v>
      </c>
      <c r="M5796">
        <v>1306</v>
      </c>
      <c r="N5796">
        <v>1636</v>
      </c>
      <c r="O5796">
        <v>1636</v>
      </c>
      <c r="P5796">
        <v>1936</v>
      </c>
    </row>
    <row r="5797" spans="1:17" x14ac:dyDescent="0.2">
      <c r="A5797" t="s">
        <v>350</v>
      </c>
      <c r="B5797" t="s">
        <v>204</v>
      </c>
      <c r="C5797" t="s">
        <v>373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</row>
    <row r="5798" spans="1:17" x14ac:dyDescent="0.2">
      <c r="A5798" t="s">
        <v>350</v>
      </c>
      <c r="B5798" t="s">
        <v>205</v>
      </c>
      <c r="C5798" t="s">
        <v>373</v>
      </c>
      <c r="E5798">
        <v>244</v>
      </c>
      <c r="F5798">
        <v>498</v>
      </c>
      <c r="G5798">
        <v>747</v>
      </c>
      <c r="H5798">
        <v>854</v>
      </c>
      <c r="I5798">
        <v>971</v>
      </c>
      <c r="J5798">
        <v>1427</v>
      </c>
      <c r="K5798">
        <v>1482</v>
      </c>
      <c r="L5798">
        <v>1482</v>
      </c>
      <c r="M5798">
        <v>1482</v>
      </c>
      <c r="N5798">
        <v>1817</v>
      </c>
      <c r="O5798">
        <v>2035</v>
      </c>
      <c r="P5798">
        <v>2834</v>
      </c>
    </row>
    <row r="5799" spans="1:17" x14ac:dyDescent="0.2">
      <c r="A5799" t="s">
        <v>350</v>
      </c>
      <c r="B5799" t="s">
        <v>206</v>
      </c>
      <c r="C5799" t="s">
        <v>373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</row>
    <row r="5800" spans="1:17" x14ac:dyDescent="0.2">
      <c r="A5800" t="s">
        <v>350</v>
      </c>
      <c r="B5800" t="s">
        <v>207</v>
      </c>
      <c r="C5800" t="s">
        <v>373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</row>
    <row r="5801" spans="1:17" x14ac:dyDescent="0.2">
      <c r="A5801" t="s">
        <v>350</v>
      </c>
      <c r="B5801" t="s">
        <v>208</v>
      </c>
      <c r="C5801" t="s">
        <v>373</v>
      </c>
      <c r="E5801">
        <v>660</v>
      </c>
      <c r="F5801">
        <v>684</v>
      </c>
      <c r="G5801">
        <v>684</v>
      </c>
      <c r="H5801">
        <v>684</v>
      </c>
      <c r="I5801">
        <v>684</v>
      </c>
      <c r="J5801">
        <v>684</v>
      </c>
      <c r="K5801">
        <v>684</v>
      </c>
      <c r="L5801">
        <v>684</v>
      </c>
      <c r="M5801">
        <v>684</v>
      </c>
      <c r="N5801">
        <v>684</v>
      </c>
      <c r="O5801">
        <v>684</v>
      </c>
      <c r="P5801">
        <v>684</v>
      </c>
    </row>
    <row r="5802" spans="1:17" x14ac:dyDescent="0.2">
      <c r="A5802" t="s">
        <v>350</v>
      </c>
      <c r="B5802" t="s">
        <v>209</v>
      </c>
      <c r="C5802" t="s">
        <v>373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386</v>
      </c>
      <c r="K5802">
        <v>793</v>
      </c>
      <c r="L5802">
        <v>793</v>
      </c>
      <c r="M5802">
        <v>793</v>
      </c>
      <c r="N5802">
        <v>1555</v>
      </c>
      <c r="O5802">
        <v>1766</v>
      </c>
      <c r="P5802">
        <v>3359</v>
      </c>
    </row>
    <row r="5803" spans="1:17" x14ac:dyDescent="0.2">
      <c r="A5803" t="s">
        <v>350</v>
      </c>
      <c r="B5803" t="s">
        <v>210</v>
      </c>
      <c r="C5803" t="s">
        <v>373</v>
      </c>
      <c r="E5803">
        <v>0</v>
      </c>
      <c r="F5803">
        <v>0</v>
      </c>
      <c r="G5803">
        <v>0</v>
      </c>
      <c r="H5803">
        <v>165</v>
      </c>
      <c r="I5803">
        <v>165</v>
      </c>
      <c r="J5803">
        <v>165</v>
      </c>
      <c r="K5803">
        <v>165</v>
      </c>
      <c r="L5803">
        <v>165</v>
      </c>
      <c r="M5803">
        <v>165</v>
      </c>
      <c r="N5803">
        <v>165</v>
      </c>
      <c r="O5803">
        <v>165</v>
      </c>
      <c r="P5803">
        <v>165</v>
      </c>
    </row>
    <row r="5804" spans="1:17" x14ac:dyDescent="0.2">
      <c r="A5804" t="s">
        <v>350</v>
      </c>
      <c r="B5804" t="s">
        <v>211</v>
      </c>
      <c r="C5804" t="s">
        <v>373</v>
      </c>
      <c r="E5804">
        <v>0</v>
      </c>
      <c r="F5804">
        <v>38</v>
      </c>
      <c r="G5804">
        <v>38</v>
      </c>
      <c r="H5804">
        <v>599</v>
      </c>
      <c r="I5804">
        <v>599</v>
      </c>
      <c r="J5804">
        <v>599</v>
      </c>
      <c r="K5804">
        <v>599</v>
      </c>
      <c r="L5804">
        <v>599</v>
      </c>
      <c r="M5804">
        <v>599</v>
      </c>
      <c r="N5804">
        <v>599</v>
      </c>
      <c r="O5804">
        <v>599</v>
      </c>
      <c r="P5804">
        <v>599</v>
      </c>
    </row>
    <row r="5805" spans="1:17" x14ac:dyDescent="0.2">
      <c r="A5805" t="s">
        <v>350</v>
      </c>
      <c r="B5805" t="s">
        <v>212</v>
      </c>
      <c r="C5805" t="s">
        <v>373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</row>
    <row r="5806" spans="1:17" x14ac:dyDescent="0.2">
      <c r="A5806" t="s">
        <v>350</v>
      </c>
      <c r="B5806" t="s">
        <v>213</v>
      </c>
      <c r="C5806" t="s">
        <v>373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</row>
    <row r="5807" spans="1:17" x14ac:dyDescent="0.2">
      <c r="A5807" t="s">
        <v>350</v>
      </c>
      <c r="B5807" t="s">
        <v>342</v>
      </c>
      <c r="C5807" t="s">
        <v>373</v>
      </c>
      <c r="E5807">
        <v>946</v>
      </c>
      <c r="F5807">
        <v>1273</v>
      </c>
      <c r="G5807">
        <v>2425</v>
      </c>
      <c r="H5807">
        <v>3595</v>
      </c>
      <c r="I5807">
        <v>5073</v>
      </c>
      <c r="J5807">
        <v>6106</v>
      </c>
      <c r="K5807">
        <v>6568</v>
      </c>
      <c r="L5807">
        <v>6913</v>
      </c>
      <c r="M5807">
        <v>7075</v>
      </c>
      <c r="N5807">
        <v>8503</v>
      </c>
      <c r="O5807">
        <v>8932</v>
      </c>
      <c r="P5807">
        <v>11625</v>
      </c>
    </row>
    <row r="5808" spans="1:17" x14ac:dyDescent="0.2">
      <c r="A5808" t="s">
        <v>230</v>
      </c>
      <c r="B5808" t="s">
        <v>353</v>
      </c>
      <c r="C5808" t="s">
        <v>373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1</v>
      </c>
      <c r="Q5808">
        <v>10360</v>
      </c>
    </row>
    <row r="5809" spans="1:17" x14ac:dyDescent="0.2">
      <c r="A5809" t="s">
        <v>230</v>
      </c>
      <c r="B5809" t="s">
        <v>354</v>
      </c>
      <c r="C5809" t="s">
        <v>373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1</v>
      </c>
      <c r="Q5809">
        <v>11010</v>
      </c>
    </row>
    <row r="5810" spans="1:17" x14ac:dyDescent="0.2">
      <c r="A5810" t="s">
        <v>230</v>
      </c>
      <c r="B5810" t="s">
        <v>355</v>
      </c>
      <c r="C5810" t="s">
        <v>373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1</v>
      </c>
      <c r="Q5810">
        <v>2680</v>
      </c>
    </row>
    <row r="5811" spans="1:17" x14ac:dyDescent="0.2">
      <c r="A5811" t="s">
        <v>230</v>
      </c>
      <c r="B5811" t="s">
        <v>356</v>
      </c>
      <c r="C5811" t="s">
        <v>373</v>
      </c>
      <c r="E5811">
        <v>0</v>
      </c>
      <c r="F5811">
        <v>0</v>
      </c>
      <c r="G5811">
        <v>0</v>
      </c>
      <c r="H5811">
        <v>0</v>
      </c>
      <c r="I5811">
        <v>1</v>
      </c>
      <c r="J5811">
        <v>1</v>
      </c>
      <c r="K5811">
        <v>1</v>
      </c>
      <c r="L5811">
        <v>1</v>
      </c>
      <c r="M5811">
        <v>1</v>
      </c>
      <c r="N5811">
        <v>1</v>
      </c>
      <c r="O5811">
        <v>1</v>
      </c>
      <c r="P5811">
        <v>1</v>
      </c>
      <c r="Q5811">
        <v>4875</v>
      </c>
    </row>
    <row r="5812" spans="1:17" x14ac:dyDescent="0.2">
      <c r="A5812" t="s">
        <v>340</v>
      </c>
      <c r="B5812" t="s">
        <v>193</v>
      </c>
      <c r="C5812" t="s">
        <v>113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</row>
    <row r="5813" spans="1:17" x14ac:dyDescent="0.2">
      <c r="A5813" t="s">
        <v>340</v>
      </c>
      <c r="B5813" t="s">
        <v>194</v>
      </c>
      <c r="C5813" t="s">
        <v>113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</row>
    <row r="5814" spans="1:17" x14ac:dyDescent="0.2">
      <c r="A5814" t="s">
        <v>340</v>
      </c>
      <c r="B5814" t="s">
        <v>195</v>
      </c>
      <c r="C5814" t="s">
        <v>113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</row>
    <row r="5815" spans="1:17" x14ac:dyDescent="0.2">
      <c r="A5815" t="s">
        <v>340</v>
      </c>
      <c r="B5815" t="s">
        <v>196</v>
      </c>
      <c r="C5815" t="s">
        <v>113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</row>
    <row r="5816" spans="1:17" x14ac:dyDescent="0.2">
      <c r="A5816" t="s">
        <v>340</v>
      </c>
      <c r="B5816" t="s">
        <v>197</v>
      </c>
      <c r="C5816" t="s">
        <v>113</v>
      </c>
      <c r="E5816">
        <v>0</v>
      </c>
      <c r="F5816">
        <v>0</v>
      </c>
      <c r="G5816">
        <v>0.68</v>
      </c>
      <c r="H5816">
        <v>1.46</v>
      </c>
      <c r="I5816">
        <v>2.6</v>
      </c>
      <c r="J5816">
        <v>2.6</v>
      </c>
      <c r="K5816">
        <v>2.6</v>
      </c>
      <c r="L5816">
        <v>3.27</v>
      </c>
      <c r="M5816">
        <v>3.27</v>
      </c>
      <c r="N5816">
        <v>3.27</v>
      </c>
      <c r="O5816">
        <v>3.27</v>
      </c>
      <c r="P5816">
        <v>3.27</v>
      </c>
    </row>
    <row r="5817" spans="1:17" x14ac:dyDescent="0.2">
      <c r="A5817" t="s">
        <v>340</v>
      </c>
      <c r="B5817" t="s">
        <v>198</v>
      </c>
      <c r="C5817" t="s">
        <v>113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</row>
    <row r="5818" spans="1:17" x14ac:dyDescent="0.2">
      <c r="A5818" t="s">
        <v>340</v>
      </c>
      <c r="B5818" t="s">
        <v>199</v>
      </c>
      <c r="C5818" t="s">
        <v>113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</row>
    <row r="5819" spans="1:17" x14ac:dyDescent="0.2">
      <c r="A5819" t="s">
        <v>340</v>
      </c>
      <c r="B5819" t="s">
        <v>200</v>
      </c>
      <c r="C5819" t="s">
        <v>113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</row>
    <row r="5820" spans="1:17" x14ac:dyDescent="0.2">
      <c r="A5820" t="s">
        <v>340</v>
      </c>
      <c r="B5820" t="s">
        <v>201</v>
      </c>
      <c r="C5820" t="s">
        <v>113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</row>
    <row r="5821" spans="1:17" x14ac:dyDescent="0.2">
      <c r="A5821" t="s">
        <v>340</v>
      </c>
      <c r="B5821" t="s">
        <v>202</v>
      </c>
      <c r="C5821" t="s">
        <v>113</v>
      </c>
      <c r="E5821">
        <v>0.31</v>
      </c>
      <c r="F5821">
        <v>0.4</v>
      </c>
      <c r="G5821">
        <v>0.4</v>
      </c>
      <c r="H5821">
        <v>0.4</v>
      </c>
      <c r="I5821">
        <v>6.55</v>
      </c>
      <c r="J5821">
        <v>8.49</v>
      </c>
      <c r="K5821">
        <v>8.49</v>
      </c>
      <c r="L5821">
        <v>8.49</v>
      </c>
      <c r="M5821">
        <v>8.49</v>
      </c>
      <c r="N5821">
        <v>8.49</v>
      </c>
      <c r="O5821">
        <v>8.49</v>
      </c>
      <c r="P5821">
        <v>9.7799999999999994</v>
      </c>
    </row>
    <row r="5822" spans="1:17" x14ac:dyDescent="0.2">
      <c r="A5822" t="s">
        <v>340</v>
      </c>
      <c r="B5822" t="s">
        <v>203</v>
      </c>
      <c r="C5822" t="s">
        <v>113</v>
      </c>
      <c r="E5822">
        <v>0</v>
      </c>
      <c r="F5822">
        <v>0</v>
      </c>
      <c r="G5822">
        <v>1.32</v>
      </c>
      <c r="H5822">
        <v>2.82</v>
      </c>
      <c r="I5822">
        <v>4.32</v>
      </c>
      <c r="J5822">
        <v>4.32</v>
      </c>
      <c r="K5822">
        <v>4.32</v>
      </c>
      <c r="L5822">
        <v>5.53</v>
      </c>
      <c r="M5822">
        <v>5.97</v>
      </c>
      <c r="N5822">
        <v>8.5299999999999994</v>
      </c>
      <c r="O5822">
        <v>8.5299999999999994</v>
      </c>
      <c r="P5822">
        <v>10.78</v>
      </c>
    </row>
    <row r="5823" spans="1:17" x14ac:dyDescent="0.2">
      <c r="A5823" t="s">
        <v>340</v>
      </c>
      <c r="B5823" t="s">
        <v>204</v>
      </c>
      <c r="C5823" t="s">
        <v>113</v>
      </c>
      <c r="E5823"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4.88</v>
      </c>
      <c r="N5823">
        <v>4.88</v>
      </c>
      <c r="O5823">
        <v>4.88</v>
      </c>
      <c r="P5823">
        <v>4.88</v>
      </c>
    </row>
    <row r="5824" spans="1:17" x14ac:dyDescent="0.2">
      <c r="A5824" t="s">
        <v>340</v>
      </c>
      <c r="B5824" t="s">
        <v>205</v>
      </c>
      <c r="C5824" t="s">
        <v>113</v>
      </c>
      <c r="E5824">
        <v>3</v>
      </c>
      <c r="F5824">
        <v>6</v>
      </c>
      <c r="G5824">
        <v>9</v>
      </c>
      <c r="H5824">
        <v>12.05</v>
      </c>
      <c r="I5824">
        <v>12.05</v>
      </c>
      <c r="J5824">
        <v>18.53</v>
      </c>
      <c r="K5824">
        <v>19.93</v>
      </c>
      <c r="L5824">
        <v>19.93</v>
      </c>
      <c r="M5824">
        <v>19.93</v>
      </c>
      <c r="N5824">
        <v>26.96</v>
      </c>
      <c r="O5824">
        <v>31.06</v>
      </c>
      <c r="P5824">
        <v>57.61</v>
      </c>
    </row>
    <row r="5825" spans="1:16" x14ac:dyDescent="0.2">
      <c r="A5825" t="s">
        <v>340</v>
      </c>
      <c r="B5825" t="s">
        <v>206</v>
      </c>
      <c r="C5825" t="s">
        <v>113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</row>
    <row r="5826" spans="1:16" x14ac:dyDescent="0.2">
      <c r="A5826" t="s">
        <v>340</v>
      </c>
      <c r="B5826" t="s">
        <v>207</v>
      </c>
      <c r="C5826" t="s">
        <v>113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</row>
    <row r="5827" spans="1:16" x14ac:dyDescent="0.2">
      <c r="A5827" t="s">
        <v>340</v>
      </c>
      <c r="B5827" t="s">
        <v>208</v>
      </c>
      <c r="C5827" t="s">
        <v>113</v>
      </c>
      <c r="E5827">
        <v>4.05</v>
      </c>
      <c r="F5827">
        <v>4.68</v>
      </c>
      <c r="G5827">
        <v>5.0999999999999996</v>
      </c>
      <c r="H5827">
        <v>5.64</v>
      </c>
      <c r="I5827">
        <v>5.64</v>
      </c>
      <c r="J5827">
        <v>5.64</v>
      </c>
      <c r="K5827">
        <v>5.64</v>
      </c>
      <c r="L5827">
        <v>5.64</v>
      </c>
      <c r="M5827">
        <v>5.64</v>
      </c>
      <c r="N5827">
        <v>5.64</v>
      </c>
      <c r="O5827">
        <v>5.64</v>
      </c>
      <c r="P5827">
        <v>5.64</v>
      </c>
    </row>
    <row r="5828" spans="1:16" x14ac:dyDescent="0.2">
      <c r="A5828" t="s">
        <v>340</v>
      </c>
      <c r="B5828" t="s">
        <v>209</v>
      </c>
      <c r="C5828" t="s">
        <v>113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1.35</v>
      </c>
      <c r="K5828">
        <v>3.18</v>
      </c>
      <c r="L5828">
        <v>3.18</v>
      </c>
      <c r="M5828">
        <v>3.18</v>
      </c>
      <c r="N5828">
        <v>8</v>
      </c>
      <c r="O5828">
        <v>9.56</v>
      </c>
      <c r="P5828">
        <v>21.14</v>
      </c>
    </row>
    <row r="5829" spans="1:16" x14ac:dyDescent="0.2">
      <c r="A5829" t="s">
        <v>340</v>
      </c>
      <c r="B5829" t="s">
        <v>210</v>
      </c>
      <c r="C5829" t="s">
        <v>113</v>
      </c>
      <c r="E5829">
        <v>0</v>
      </c>
      <c r="F5829">
        <v>0</v>
      </c>
      <c r="G5829">
        <v>0</v>
      </c>
      <c r="H5829">
        <v>2.12</v>
      </c>
      <c r="I5829">
        <v>2.12</v>
      </c>
      <c r="J5829">
        <v>2.62</v>
      </c>
      <c r="K5829">
        <v>2.62</v>
      </c>
      <c r="L5829">
        <v>2.62</v>
      </c>
      <c r="M5829">
        <v>2.62</v>
      </c>
      <c r="N5829">
        <v>2.62</v>
      </c>
      <c r="O5829">
        <v>2.62</v>
      </c>
      <c r="P5829">
        <v>2.62</v>
      </c>
    </row>
    <row r="5830" spans="1:16" x14ac:dyDescent="0.2">
      <c r="A5830" t="s">
        <v>340</v>
      </c>
      <c r="B5830" t="s">
        <v>211</v>
      </c>
      <c r="C5830" t="s">
        <v>113</v>
      </c>
      <c r="E5830">
        <v>0</v>
      </c>
      <c r="F5830">
        <v>0</v>
      </c>
      <c r="G5830">
        <v>0</v>
      </c>
      <c r="H5830">
        <v>0.5</v>
      </c>
      <c r="I5830">
        <v>0.5</v>
      </c>
      <c r="J5830">
        <v>0.5</v>
      </c>
      <c r="K5830">
        <v>0.5</v>
      </c>
      <c r="L5830">
        <v>0.5</v>
      </c>
      <c r="M5830">
        <v>0.5</v>
      </c>
      <c r="N5830">
        <v>0.5</v>
      </c>
      <c r="O5830">
        <v>0.5</v>
      </c>
      <c r="P5830">
        <v>0.5</v>
      </c>
    </row>
    <row r="5831" spans="1:16" x14ac:dyDescent="0.2">
      <c r="A5831" t="s">
        <v>340</v>
      </c>
      <c r="B5831" t="s">
        <v>212</v>
      </c>
      <c r="C5831" t="s">
        <v>113</v>
      </c>
      <c r="E5831">
        <v>0.28999999999999998</v>
      </c>
      <c r="F5831">
        <v>0.28999999999999998</v>
      </c>
      <c r="G5831">
        <v>0.46</v>
      </c>
      <c r="H5831">
        <v>0.49</v>
      </c>
      <c r="I5831">
        <v>0.49</v>
      </c>
      <c r="J5831">
        <v>0.49</v>
      </c>
      <c r="K5831">
        <v>0.49</v>
      </c>
      <c r="L5831">
        <v>0.2</v>
      </c>
      <c r="M5831">
        <v>0.2</v>
      </c>
      <c r="N5831">
        <v>0</v>
      </c>
      <c r="O5831">
        <v>0</v>
      </c>
      <c r="P5831">
        <v>0</v>
      </c>
    </row>
    <row r="5832" spans="1:16" x14ac:dyDescent="0.2">
      <c r="A5832" t="s">
        <v>340</v>
      </c>
      <c r="B5832" t="s">
        <v>213</v>
      </c>
      <c r="C5832" t="s">
        <v>113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</row>
    <row r="5833" spans="1:16" x14ac:dyDescent="0.2">
      <c r="A5833" t="s">
        <v>340</v>
      </c>
      <c r="B5833" t="s">
        <v>218</v>
      </c>
      <c r="C5833" t="s">
        <v>113</v>
      </c>
      <c r="E5833">
        <v>-0.68</v>
      </c>
      <c r="F5833">
        <v>-0.68</v>
      </c>
      <c r="G5833">
        <v>-1.3</v>
      </c>
      <c r="H5833">
        <v>-1.3</v>
      </c>
      <c r="I5833">
        <v>-1.3</v>
      </c>
      <c r="J5833">
        <v>-1.3</v>
      </c>
      <c r="K5833">
        <v>-1.3</v>
      </c>
      <c r="L5833">
        <v>-1.3</v>
      </c>
      <c r="M5833">
        <v>-1.3</v>
      </c>
      <c r="N5833">
        <v>-1.3</v>
      </c>
      <c r="O5833">
        <v>-1.3</v>
      </c>
      <c r="P5833">
        <v>-6.18</v>
      </c>
    </row>
    <row r="5834" spans="1:16" x14ac:dyDescent="0.2">
      <c r="A5834" t="s">
        <v>340</v>
      </c>
      <c r="B5834" t="s">
        <v>342</v>
      </c>
      <c r="C5834" t="s">
        <v>113</v>
      </c>
      <c r="E5834">
        <v>6.97</v>
      </c>
      <c r="F5834">
        <v>10.69</v>
      </c>
      <c r="G5834">
        <v>15.67</v>
      </c>
      <c r="H5834">
        <v>24.2</v>
      </c>
      <c r="I5834">
        <v>32.979999999999997</v>
      </c>
      <c r="J5834">
        <v>43.24</v>
      </c>
      <c r="K5834">
        <v>46.49</v>
      </c>
      <c r="L5834">
        <v>48.08</v>
      </c>
      <c r="M5834">
        <v>53.39</v>
      </c>
      <c r="N5834">
        <v>67.59</v>
      </c>
      <c r="O5834">
        <v>73.25</v>
      </c>
      <c r="P5834">
        <v>110.05</v>
      </c>
    </row>
    <row r="5835" spans="1:16" x14ac:dyDescent="0.2">
      <c r="A5835" t="s">
        <v>266</v>
      </c>
      <c r="B5835" t="s">
        <v>267</v>
      </c>
      <c r="C5835" t="s">
        <v>113</v>
      </c>
      <c r="E5835">
        <v>202.31</v>
      </c>
      <c r="F5835">
        <v>204.45</v>
      </c>
      <c r="G5835">
        <v>206.75</v>
      </c>
      <c r="H5835">
        <v>212.74</v>
      </c>
      <c r="I5835">
        <v>220.24</v>
      </c>
      <c r="J5835">
        <v>229.66</v>
      </c>
      <c r="K5835">
        <v>235.18</v>
      </c>
      <c r="L5835">
        <v>240.63</v>
      </c>
      <c r="M5835">
        <v>246.15</v>
      </c>
      <c r="N5835">
        <v>269.82</v>
      </c>
      <c r="O5835">
        <v>276.22000000000003</v>
      </c>
      <c r="P5835">
        <v>295.94</v>
      </c>
    </row>
    <row r="5836" spans="1:16" x14ac:dyDescent="0.2">
      <c r="A5836" t="s">
        <v>270</v>
      </c>
      <c r="B5836" t="s">
        <v>193</v>
      </c>
      <c r="C5836" t="s">
        <v>113</v>
      </c>
      <c r="E5836">
        <v>2.94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</row>
    <row r="5837" spans="1:16" x14ac:dyDescent="0.2">
      <c r="A5837" t="s">
        <v>270</v>
      </c>
      <c r="B5837" t="s">
        <v>194</v>
      </c>
      <c r="C5837" t="s">
        <v>113</v>
      </c>
      <c r="E5837">
        <v>52.26</v>
      </c>
      <c r="F5837">
        <v>62.88</v>
      </c>
      <c r="G5837">
        <v>50.49</v>
      </c>
      <c r="H5837">
        <v>40.07</v>
      </c>
      <c r="I5837">
        <v>25.35</v>
      </c>
      <c r="J5837">
        <v>19.28</v>
      </c>
      <c r="K5837">
        <v>16.89</v>
      </c>
      <c r="L5837">
        <v>15.72</v>
      </c>
      <c r="M5837">
        <v>11.35</v>
      </c>
      <c r="N5837">
        <v>7.36</v>
      </c>
      <c r="O5837">
        <v>9.25</v>
      </c>
      <c r="P5837">
        <v>2.04</v>
      </c>
    </row>
    <row r="5838" spans="1:16" x14ac:dyDescent="0.2">
      <c r="A5838" t="s">
        <v>270</v>
      </c>
      <c r="B5838" t="s">
        <v>195</v>
      </c>
      <c r="C5838" t="s">
        <v>113</v>
      </c>
      <c r="E5838">
        <v>11.51</v>
      </c>
      <c r="F5838">
        <v>12.85</v>
      </c>
      <c r="G5838">
        <v>12.38</v>
      </c>
      <c r="H5838">
        <v>12.33</v>
      </c>
      <c r="I5838">
        <v>12.2</v>
      </c>
      <c r="J5838">
        <v>9.6199999999999992</v>
      </c>
      <c r="K5838">
        <v>8.1300000000000008</v>
      </c>
      <c r="L5838">
        <v>6.76</v>
      </c>
      <c r="M5838">
        <v>5.5</v>
      </c>
      <c r="N5838">
        <v>0.99</v>
      </c>
      <c r="O5838">
        <v>0</v>
      </c>
      <c r="P5838">
        <v>0</v>
      </c>
    </row>
    <row r="5839" spans="1:16" x14ac:dyDescent="0.2">
      <c r="A5839" t="s">
        <v>270</v>
      </c>
      <c r="B5839" t="s">
        <v>196</v>
      </c>
      <c r="C5839" t="s">
        <v>113</v>
      </c>
      <c r="E5839">
        <v>23.6</v>
      </c>
      <c r="F5839">
        <v>5.09</v>
      </c>
      <c r="G5839">
        <v>5.09</v>
      </c>
      <c r="H5839">
        <v>5.1100000000000003</v>
      </c>
      <c r="I5839">
        <v>5.09</v>
      </c>
      <c r="J5839">
        <v>5.1100000000000003</v>
      </c>
      <c r="K5839">
        <v>5.09</v>
      </c>
      <c r="L5839">
        <v>5.09</v>
      </c>
      <c r="M5839">
        <v>5.09</v>
      </c>
      <c r="N5839">
        <v>5.09</v>
      </c>
      <c r="O5839">
        <v>5.1100000000000003</v>
      </c>
      <c r="P5839">
        <v>5.09</v>
      </c>
    </row>
    <row r="5840" spans="1:16" x14ac:dyDescent="0.2">
      <c r="A5840" t="s">
        <v>270</v>
      </c>
      <c r="B5840" t="s">
        <v>197</v>
      </c>
      <c r="C5840" t="s">
        <v>113</v>
      </c>
      <c r="E5840">
        <v>11.28</v>
      </c>
      <c r="F5840">
        <v>11.22</v>
      </c>
      <c r="G5840">
        <v>16.39</v>
      </c>
      <c r="H5840">
        <v>22.81</v>
      </c>
      <c r="I5840">
        <v>30.9</v>
      </c>
      <c r="J5840">
        <v>30.49</v>
      </c>
      <c r="K5840">
        <v>30.48</v>
      </c>
      <c r="L5840">
        <v>35.35</v>
      </c>
      <c r="M5840">
        <v>34.729999999999997</v>
      </c>
      <c r="N5840">
        <v>34.71</v>
      </c>
      <c r="O5840">
        <v>34.270000000000003</v>
      </c>
      <c r="P5840">
        <v>32.03</v>
      </c>
    </row>
    <row r="5841" spans="1:16" x14ac:dyDescent="0.2">
      <c r="A5841" t="s">
        <v>270</v>
      </c>
      <c r="B5841" t="s">
        <v>198</v>
      </c>
      <c r="C5841" t="s">
        <v>113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</row>
    <row r="5842" spans="1:16" x14ac:dyDescent="0.2">
      <c r="A5842" t="s">
        <v>270</v>
      </c>
      <c r="B5842" t="s">
        <v>199</v>
      </c>
      <c r="C5842" t="s">
        <v>113</v>
      </c>
      <c r="E5842">
        <v>2.4900000000000002</v>
      </c>
      <c r="F5842">
        <v>2.48</v>
      </c>
      <c r="G5842">
        <v>2.48</v>
      </c>
      <c r="H5842">
        <v>2.4900000000000002</v>
      </c>
      <c r="I5842">
        <v>2.4700000000000002</v>
      </c>
      <c r="J5842">
        <v>2.48</v>
      </c>
      <c r="K5842">
        <v>3.37</v>
      </c>
      <c r="L5842">
        <v>3.07</v>
      </c>
      <c r="M5842">
        <v>2.4700000000000002</v>
      </c>
      <c r="N5842">
        <v>2.23</v>
      </c>
      <c r="O5842">
        <v>2.2400000000000002</v>
      </c>
      <c r="P5842">
        <v>2.23</v>
      </c>
    </row>
    <row r="5843" spans="1:16" x14ac:dyDescent="0.2">
      <c r="A5843" t="s">
        <v>270</v>
      </c>
      <c r="B5843" t="s">
        <v>200</v>
      </c>
      <c r="C5843" t="s">
        <v>113</v>
      </c>
      <c r="E5843">
        <v>0.9</v>
      </c>
      <c r="F5843">
        <v>1.66</v>
      </c>
      <c r="G5843">
        <v>0.89</v>
      </c>
      <c r="H5843">
        <v>0.9</v>
      </c>
      <c r="I5843">
        <v>0.97</v>
      </c>
      <c r="J5843">
        <v>1.38</v>
      </c>
      <c r="K5843">
        <v>1.49</v>
      </c>
      <c r="L5843">
        <v>1.47</v>
      </c>
      <c r="M5843">
        <v>0.86</v>
      </c>
      <c r="N5843">
        <v>0.86</v>
      </c>
      <c r="O5843">
        <v>0.86</v>
      </c>
      <c r="P5843">
        <v>1.01</v>
      </c>
    </row>
    <row r="5844" spans="1:16" x14ac:dyDescent="0.2">
      <c r="A5844" t="s">
        <v>270</v>
      </c>
      <c r="B5844" t="s">
        <v>201</v>
      </c>
      <c r="C5844" t="s">
        <v>113</v>
      </c>
      <c r="E5844">
        <v>27.19</v>
      </c>
      <c r="F5844">
        <v>27.11</v>
      </c>
      <c r="G5844">
        <v>27.11</v>
      </c>
      <c r="H5844">
        <v>27.19</v>
      </c>
      <c r="I5844">
        <v>27.11</v>
      </c>
      <c r="J5844">
        <v>27.19</v>
      </c>
      <c r="K5844">
        <v>27.11</v>
      </c>
      <c r="L5844">
        <v>27.11</v>
      </c>
      <c r="M5844">
        <v>27.11</v>
      </c>
      <c r="N5844">
        <v>27.11</v>
      </c>
      <c r="O5844">
        <v>27.19</v>
      </c>
      <c r="P5844">
        <v>27.11</v>
      </c>
    </row>
    <row r="5845" spans="1:16" x14ac:dyDescent="0.2">
      <c r="A5845" t="s">
        <v>270</v>
      </c>
      <c r="B5845" t="s">
        <v>202</v>
      </c>
      <c r="C5845" t="s">
        <v>113</v>
      </c>
      <c r="E5845">
        <v>22.22</v>
      </c>
      <c r="F5845">
        <v>22.63</v>
      </c>
      <c r="G5845">
        <v>22.01</v>
      </c>
      <c r="H5845">
        <v>22.32</v>
      </c>
      <c r="I5845">
        <v>34.78</v>
      </c>
      <c r="J5845">
        <v>38.68</v>
      </c>
      <c r="K5845">
        <v>39.090000000000003</v>
      </c>
      <c r="L5845">
        <v>38.950000000000003</v>
      </c>
      <c r="M5845">
        <v>38.08</v>
      </c>
      <c r="N5845">
        <v>38.03</v>
      </c>
      <c r="O5845">
        <v>37.94</v>
      </c>
      <c r="P5845">
        <v>38.92</v>
      </c>
    </row>
    <row r="5846" spans="1:16" x14ac:dyDescent="0.2">
      <c r="A5846" t="s">
        <v>270</v>
      </c>
      <c r="B5846" t="s">
        <v>203</v>
      </c>
      <c r="C5846" t="s">
        <v>113</v>
      </c>
      <c r="E5846">
        <v>0</v>
      </c>
      <c r="F5846">
        <v>0</v>
      </c>
      <c r="G5846">
        <v>5.0999999999999996</v>
      </c>
      <c r="H5846">
        <v>11.32</v>
      </c>
      <c r="I5846">
        <v>17.34</v>
      </c>
      <c r="J5846">
        <v>16.98</v>
      </c>
      <c r="K5846">
        <v>16.98</v>
      </c>
      <c r="L5846">
        <v>21.42</v>
      </c>
      <c r="M5846">
        <v>22.94</v>
      </c>
      <c r="N5846">
        <v>33.729999999999997</v>
      </c>
      <c r="O5846">
        <v>33.520000000000003</v>
      </c>
      <c r="P5846">
        <v>40.4</v>
      </c>
    </row>
    <row r="5847" spans="1:16" x14ac:dyDescent="0.2">
      <c r="A5847" t="s">
        <v>270</v>
      </c>
      <c r="B5847" t="s">
        <v>204</v>
      </c>
      <c r="C5847" t="s">
        <v>113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17.41</v>
      </c>
      <c r="N5847">
        <v>17.670000000000002</v>
      </c>
      <c r="O5847">
        <v>17.649999999999999</v>
      </c>
      <c r="P5847">
        <v>16.41</v>
      </c>
    </row>
    <row r="5848" spans="1:16" x14ac:dyDescent="0.2">
      <c r="A5848" t="s">
        <v>270</v>
      </c>
      <c r="B5848" t="s">
        <v>205</v>
      </c>
      <c r="C5848" t="s">
        <v>113</v>
      </c>
      <c r="E5848">
        <v>60.05</v>
      </c>
      <c r="F5848">
        <v>68.45</v>
      </c>
      <c r="G5848">
        <v>75.209999999999994</v>
      </c>
      <c r="H5848">
        <v>84.1</v>
      </c>
      <c r="I5848">
        <v>82.47</v>
      </c>
      <c r="J5848">
        <v>97.57</v>
      </c>
      <c r="K5848">
        <v>102.16</v>
      </c>
      <c r="L5848">
        <v>101.66</v>
      </c>
      <c r="M5848">
        <v>96.59</v>
      </c>
      <c r="N5848">
        <v>115.9</v>
      </c>
      <c r="O5848">
        <v>125.61</v>
      </c>
      <c r="P5848">
        <v>166.94</v>
      </c>
    </row>
    <row r="5849" spans="1:16" x14ac:dyDescent="0.2">
      <c r="A5849" t="s">
        <v>270</v>
      </c>
      <c r="B5849" t="s">
        <v>206</v>
      </c>
      <c r="C5849" t="s">
        <v>113</v>
      </c>
      <c r="E5849">
        <v>29.54</v>
      </c>
      <c r="F5849">
        <v>31.54</v>
      </c>
      <c r="G5849">
        <v>33.71</v>
      </c>
      <c r="H5849">
        <v>38.340000000000003</v>
      </c>
      <c r="I5849">
        <v>42.89</v>
      </c>
      <c r="J5849">
        <v>47.7</v>
      </c>
      <c r="K5849">
        <v>49.88</v>
      </c>
      <c r="L5849">
        <v>52.14</v>
      </c>
      <c r="M5849">
        <v>54.36</v>
      </c>
      <c r="N5849">
        <v>63.11</v>
      </c>
      <c r="O5849">
        <v>65.56</v>
      </c>
      <c r="P5849">
        <v>76.78</v>
      </c>
    </row>
    <row r="5850" spans="1:16" x14ac:dyDescent="0.2">
      <c r="A5850" t="s">
        <v>270</v>
      </c>
      <c r="B5850" t="s">
        <v>343</v>
      </c>
      <c r="C5850" t="s">
        <v>113</v>
      </c>
      <c r="E5850">
        <v>-2.59</v>
      </c>
      <c r="F5850">
        <v>-2.92</v>
      </c>
      <c r="G5850">
        <v>-3.14</v>
      </c>
      <c r="H5850">
        <v>-3.37</v>
      </c>
      <c r="I5850">
        <v>-3.38</v>
      </c>
      <c r="J5850">
        <v>-4.01</v>
      </c>
      <c r="K5850">
        <v>-4.8099999999999996</v>
      </c>
      <c r="L5850">
        <v>-4.8499999999999996</v>
      </c>
      <c r="M5850">
        <v>-4.7300000000000004</v>
      </c>
      <c r="N5850">
        <v>-6.74</v>
      </c>
      <c r="O5850">
        <v>-7.52</v>
      </c>
      <c r="P5850">
        <v>-11.79</v>
      </c>
    </row>
    <row r="5851" spans="1:16" x14ac:dyDescent="0.2">
      <c r="A5851" t="s">
        <v>270</v>
      </c>
      <c r="B5851" t="s">
        <v>210</v>
      </c>
      <c r="C5851" t="s">
        <v>113</v>
      </c>
      <c r="E5851">
        <v>-0.5</v>
      </c>
      <c r="F5851">
        <v>-0.56999999999999995</v>
      </c>
      <c r="G5851">
        <v>-0.91</v>
      </c>
      <c r="H5851">
        <v>-2.27</v>
      </c>
      <c r="I5851">
        <v>-2.56</v>
      </c>
      <c r="J5851">
        <v>-3.28</v>
      </c>
      <c r="K5851">
        <v>-3.02</v>
      </c>
      <c r="L5851">
        <v>-3.05</v>
      </c>
      <c r="M5851">
        <v>-3.06</v>
      </c>
      <c r="N5851">
        <v>-3</v>
      </c>
      <c r="O5851">
        <v>-2.96</v>
      </c>
      <c r="P5851">
        <v>-2.5499999999999998</v>
      </c>
    </row>
    <row r="5852" spans="1:16" x14ac:dyDescent="0.2">
      <c r="A5852" t="s">
        <v>270</v>
      </c>
      <c r="B5852" t="s">
        <v>211</v>
      </c>
      <c r="C5852" t="s">
        <v>113</v>
      </c>
      <c r="E5852">
        <v>0</v>
      </c>
      <c r="F5852">
        <v>0</v>
      </c>
      <c r="G5852">
        <v>0</v>
      </c>
      <c r="H5852">
        <v>-0.38</v>
      </c>
      <c r="I5852">
        <v>-0.49</v>
      </c>
      <c r="J5852">
        <v>-0.54</v>
      </c>
      <c r="K5852">
        <v>-0.51</v>
      </c>
      <c r="L5852">
        <v>-0.5</v>
      </c>
      <c r="M5852">
        <v>-0.52</v>
      </c>
      <c r="N5852">
        <v>-0.54</v>
      </c>
      <c r="O5852">
        <v>-0.5</v>
      </c>
      <c r="P5852">
        <v>-0.41</v>
      </c>
    </row>
    <row r="5853" spans="1:16" x14ac:dyDescent="0.2">
      <c r="A5853" t="s">
        <v>270</v>
      </c>
      <c r="B5853" t="s">
        <v>212</v>
      </c>
      <c r="C5853" t="s">
        <v>113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</row>
    <row r="5854" spans="1:16" x14ac:dyDescent="0.2">
      <c r="A5854" t="s">
        <v>270</v>
      </c>
      <c r="B5854" t="s">
        <v>213</v>
      </c>
      <c r="C5854" t="s">
        <v>113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</row>
    <row r="5855" spans="1:16" x14ac:dyDescent="0.2">
      <c r="A5855" t="s">
        <v>270</v>
      </c>
      <c r="B5855" t="s">
        <v>344</v>
      </c>
      <c r="C5855" t="s">
        <v>113</v>
      </c>
      <c r="E5855">
        <v>12.11</v>
      </c>
      <c r="F5855">
        <v>12.84</v>
      </c>
      <c r="G5855">
        <v>16.440000000000001</v>
      </c>
      <c r="H5855">
        <v>13.72</v>
      </c>
      <c r="I5855">
        <v>11.38</v>
      </c>
      <c r="J5855">
        <v>15.8</v>
      </c>
      <c r="K5855">
        <v>17.57</v>
      </c>
      <c r="L5855">
        <v>18.2</v>
      </c>
      <c r="M5855">
        <v>21.58</v>
      </c>
      <c r="N5855">
        <v>25.4</v>
      </c>
      <c r="O5855">
        <v>23.51</v>
      </c>
      <c r="P5855">
        <v>14.77</v>
      </c>
    </row>
    <row r="5856" spans="1:16" x14ac:dyDescent="0.2">
      <c r="A5856" t="s">
        <v>270</v>
      </c>
      <c r="B5856" t="s">
        <v>345</v>
      </c>
      <c r="C5856" t="s">
        <v>113</v>
      </c>
      <c r="E5856">
        <v>-3.07</v>
      </c>
      <c r="F5856">
        <v>-1.64</v>
      </c>
      <c r="G5856">
        <v>-5</v>
      </c>
      <c r="H5856">
        <v>-4.67</v>
      </c>
      <c r="I5856">
        <v>-4.5199999999999996</v>
      </c>
      <c r="J5856">
        <v>-6.76</v>
      </c>
      <c r="K5856">
        <v>-4.74</v>
      </c>
      <c r="L5856">
        <v>-5.22</v>
      </c>
      <c r="M5856">
        <v>-8.26</v>
      </c>
      <c r="N5856">
        <v>-8.31</v>
      </c>
      <c r="O5856">
        <v>-8.06</v>
      </c>
      <c r="P5856">
        <v>-13.64</v>
      </c>
    </row>
    <row r="5857" spans="1:16" x14ac:dyDescent="0.2">
      <c r="A5857" t="s">
        <v>270</v>
      </c>
      <c r="B5857" t="s">
        <v>272</v>
      </c>
      <c r="C5857" t="s">
        <v>113</v>
      </c>
      <c r="E5857">
        <v>0.26</v>
      </c>
      <c r="F5857">
        <v>0.31</v>
      </c>
      <c r="G5857">
        <v>3.1</v>
      </c>
      <c r="H5857">
        <v>3.34</v>
      </c>
      <c r="I5857">
        <v>6.8</v>
      </c>
      <c r="J5857">
        <v>12.78</v>
      </c>
      <c r="K5857">
        <v>11.61</v>
      </c>
      <c r="L5857">
        <v>12.72</v>
      </c>
      <c r="M5857">
        <v>21.33</v>
      </c>
      <c r="N5857">
        <v>23.24</v>
      </c>
      <c r="O5857">
        <v>26.71</v>
      </c>
      <c r="P5857">
        <v>68.06</v>
      </c>
    </row>
    <row r="5858" spans="1:16" x14ac:dyDescent="0.2">
      <c r="A5858" t="s">
        <v>270</v>
      </c>
      <c r="B5858" t="s">
        <v>346</v>
      </c>
      <c r="C5858" t="s">
        <v>113</v>
      </c>
      <c r="E5858">
        <v>9.0399999999999991</v>
      </c>
      <c r="F5858">
        <v>11.21</v>
      </c>
      <c r="G5858">
        <v>11.44</v>
      </c>
      <c r="H5858">
        <v>9.0500000000000007</v>
      </c>
      <c r="I5858">
        <v>6.86</v>
      </c>
      <c r="J5858">
        <v>9.0399999999999991</v>
      </c>
      <c r="K5858">
        <v>12.83</v>
      </c>
      <c r="L5858">
        <v>12.98</v>
      </c>
      <c r="M5858">
        <v>13.32</v>
      </c>
      <c r="N5858">
        <v>17.079999999999998</v>
      </c>
      <c r="O5858">
        <v>15.45</v>
      </c>
      <c r="P5858">
        <v>1.1200000000000001</v>
      </c>
    </row>
    <row r="5859" spans="1:16" x14ac:dyDescent="0.2">
      <c r="A5859" t="s">
        <v>270</v>
      </c>
      <c r="B5859" t="s">
        <v>347</v>
      </c>
      <c r="C5859" t="s">
        <v>113</v>
      </c>
      <c r="E5859">
        <v>253</v>
      </c>
      <c r="F5859">
        <v>255.26</v>
      </c>
      <c r="G5859">
        <v>263.27</v>
      </c>
      <c r="H5859">
        <v>274.67</v>
      </c>
      <c r="I5859">
        <v>286.52999999999997</v>
      </c>
      <c r="J5859">
        <v>304.45</v>
      </c>
      <c r="K5859">
        <v>309.89999999999998</v>
      </c>
      <c r="L5859">
        <v>318.54000000000002</v>
      </c>
      <c r="M5859">
        <v>329.77</v>
      </c>
      <c r="N5859">
        <v>361.92</v>
      </c>
      <c r="O5859">
        <v>371.73</v>
      </c>
      <c r="P5859">
        <v>408.98</v>
      </c>
    </row>
    <row r="5860" spans="1:16" x14ac:dyDescent="0.2">
      <c r="A5860" t="s">
        <v>272</v>
      </c>
      <c r="B5860" t="s">
        <v>202</v>
      </c>
      <c r="C5860" t="s">
        <v>113</v>
      </c>
      <c r="E5860">
        <v>0.09</v>
      </c>
      <c r="F5860">
        <v>0.03</v>
      </c>
      <c r="G5860">
        <v>0.65</v>
      </c>
      <c r="H5860">
        <v>0.41</v>
      </c>
      <c r="I5860">
        <v>2.04</v>
      </c>
      <c r="J5860">
        <v>2.82</v>
      </c>
      <c r="K5860">
        <v>2.2999999999999998</v>
      </c>
      <c r="L5860">
        <v>2.44</v>
      </c>
      <c r="M5860">
        <v>3.31</v>
      </c>
      <c r="N5860">
        <v>3.36</v>
      </c>
      <c r="O5860">
        <v>3.56</v>
      </c>
      <c r="P5860">
        <v>5.44</v>
      </c>
    </row>
    <row r="5861" spans="1:16" x14ac:dyDescent="0.2">
      <c r="A5861" t="s">
        <v>272</v>
      </c>
      <c r="B5861" t="s">
        <v>203</v>
      </c>
      <c r="C5861" t="s">
        <v>113</v>
      </c>
      <c r="E5861">
        <v>0</v>
      </c>
      <c r="F5861">
        <v>0</v>
      </c>
      <c r="G5861">
        <v>0.28000000000000003</v>
      </c>
      <c r="H5861">
        <v>0.56999999999999995</v>
      </c>
      <c r="I5861">
        <v>1.01</v>
      </c>
      <c r="J5861">
        <v>1.43</v>
      </c>
      <c r="K5861">
        <v>1.37</v>
      </c>
      <c r="L5861">
        <v>1.84</v>
      </c>
      <c r="M5861">
        <v>2.2000000000000002</v>
      </c>
      <c r="N5861">
        <v>2.5099999999999998</v>
      </c>
      <c r="O5861">
        <v>2.82</v>
      </c>
      <c r="P5861">
        <v>5.58</v>
      </c>
    </row>
    <row r="5862" spans="1:16" x14ac:dyDescent="0.2">
      <c r="A5862" t="s">
        <v>272</v>
      </c>
      <c r="B5862" t="s">
        <v>204</v>
      </c>
      <c r="C5862" t="s">
        <v>113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2.31</v>
      </c>
      <c r="N5862">
        <v>2.0499999999999998</v>
      </c>
      <c r="O5862">
        <v>2.13</v>
      </c>
      <c r="P5862">
        <v>3.31</v>
      </c>
    </row>
    <row r="5863" spans="1:16" x14ac:dyDescent="0.2">
      <c r="A5863" t="s">
        <v>272</v>
      </c>
      <c r="B5863" t="s">
        <v>205</v>
      </c>
      <c r="C5863" t="s">
        <v>113</v>
      </c>
      <c r="E5863">
        <v>0.17</v>
      </c>
      <c r="F5863">
        <v>0.28000000000000003</v>
      </c>
      <c r="G5863">
        <v>2.1800000000000002</v>
      </c>
      <c r="H5863">
        <v>2.36</v>
      </c>
      <c r="I5863">
        <v>3.75</v>
      </c>
      <c r="J5863">
        <v>8.5299999999999994</v>
      </c>
      <c r="K5863">
        <v>7.94</v>
      </c>
      <c r="L5863">
        <v>8.44</v>
      </c>
      <c r="M5863">
        <v>13.51</v>
      </c>
      <c r="N5863">
        <v>15.32</v>
      </c>
      <c r="O5863">
        <v>18.21</v>
      </c>
      <c r="P5863">
        <v>53.73</v>
      </c>
    </row>
    <row r="5864" spans="1:16" x14ac:dyDescent="0.2">
      <c r="A5864" t="s">
        <v>259</v>
      </c>
      <c r="B5864" t="s">
        <v>348</v>
      </c>
      <c r="C5864" t="s">
        <v>113</v>
      </c>
      <c r="E5864">
        <v>0.91</v>
      </c>
      <c r="F5864">
        <v>0.86</v>
      </c>
      <c r="G5864">
        <v>1.21</v>
      </c>
      <c r="H5864">
        <v>1.49</v>
      </c>
      <c r="I5864">
        <v>1.35</v>
      </c>
      <c r="J5864">
        <v>0.94</v>
      </c>
      <c r="K5864">
        <v>0.57999999999999996</v>
      </c>
      <c r="L5864">
        <v>0.56000000000000005</v>
      </c>
      <c r="M5864">
        <v>1.26</v>
      </c>
      <c r="N5864">
        <v>1.1499999999999999</v>
      </c>
      <c r="O5864">
        <v>1.17</v>
      </c>
      <c r="P5864">
        <v>4.9800000000000004</v>
      </c>
    </row>
    <row r="5865" spans="1:16" x14ac:dyDescent="0.2">
      <c r="A5865" t="s">
        <v>259</v>
      </c>
      <c r="B5865" t="s">
        <v>261</v>
      </c>
      <c r="C5865" t="s">
        <v>113</v>
      </c>
      <c r="D5865">
        <v>942845</v>
      </c>
      <c r="E5865">
        <v>48910</v>
      </c>
      <c r="F5865">
        <v>50965</v>
      </c>
      <c r="G5865">
        <v>49498</v>
      </c>
      <c r="H5865">
        <v>50987</v>
      </c>
      <c r="I5865">
        <v>52852</v>
      </c>
      <c r="J5865">
        <v>54103</v>
      </c>
      <c r="K5865">
        <v>56579</v>
      </c>
      <c r="L5865">
        <v>56457</v>
      </c>
      <c r="M5865">
        <v>55400</v>
      </c>
      <c r="N5865">
        <v>58606</v>
      </c>
      <c r="O5865">
        <v>59785</v>
      </c>
      <c r="P5865">
        <v>65124</v>
      </c>
    </row>
    <row r="5866" spans="1:16" x14ac:dyDescent="0.2">
      <c r="A5866" t="s">
        <v>259</v>
      </c>
      <c r="B5866" t="s">
        <v>178</v>
      </c>
      <c r="C5866" t="s">
        <v>113</v>
      </c>
      <c r="D5866">
        <v>874688</v>
      </c>
      <c r="E5866">
        <v>46364</v>
      </c>
      <c r="F5866">
        <v>48222</v>
      </c>
      <c r="G5866">
        <v>46664</v>
      </c>
      <c r="H5866">
        <v>47724</v>
      </c>
      <c r="I5866">
        <v>49184</v>
      </c>
      <c r="J5866">
        <v>50068</v>
      </c>
      <c r="K5866">
        <v>52380</v>
      </c>
      <c r="L5866">
        <v>52111</v>
      </c>
      <c r="M5866">
        <v>50921</v>
      </c>
      <c r="N5866">
        <v>54189</v>
      </c>
      <c r="O5866">
        <v>55242</v>
      </c>
      <c r="P5866">
        <v>60003</v>
      </c>
    </row>
    <row r="5867" spans="1:16" x14ac:dyDescent="0.2">
      <c r="A5867" t="s">
        <v>259</v>
      </c>
      <c r="B5867" t="s">
        <v>349</v>
      </c>
      <c r="C5867" t="s">
        <v>113</v>
      </c>
      <c r="E5867">
        <v>0</v>
      </c>
      <c r="F5867">
        <v>0</v>
      </c>
      <c r="G5867">
        <v>0</v>
      </c>
      <c r="H5867">
        <v>21</v>
      </c>
      <c r="I5867">
        <v>23</v>
      </c>
      <c r="J5867">
        <v>23</v>
      </c>
      <c r="K5867">
        <v>23</v>
      </c>
      <c r="L5867">
        <v>23</v>
      </c>
      <c r="M5867">
        <v>23</v>
      </c>
      <c r="N5867">
        <v>53</v>
      </c>
      <c r="O5867">
        <v>53</v>
      </c>
      <c r="P5867">
        <v>189</v>
      </c>
    </row>
    <row r="5868" spans="1:16" x14ac:dyDescent="0.2">
      <c r="A5868" t="s">
        <v>350</v>
      </c>
      <c r="B5868" t="s">
        <v>193</v>
      </c>
      <c r="C5868" t="s">
        <v>113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</row>
    <row r="5869" spans="1:16" x14ac:dyDescent="0.2">
      <c r="A5869" t="s">
        <v>350</v>
      </c>
      <c r="B5869" t="s">
        <v>351</v>
      </c>
      <c r="C5869" t="s">
        <v>113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</row>
    <row r="5870" spans="1:16" x14ac:dyDescent="0.2">
      <c r="A5870" t="s">
        <v>350</v>
      </c>
      <c r="B5870" t="s">
        <v>352</v>
      </c>
      <c r="C5870" t="s">
        <v>113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</row>
    <row r="5871" spans="1:16" x14ac:dyDescent="0.2">
      <c r="A5871" t="s">
        <v>350</v>
      </c>
      <c r="B5871" t="s">
        <v>195</v>
      </c>
      <c r="C5871" t="s">
        <v>113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</row>
    <row r="5872" spans="1:16" x14ac:dyDescent="0.2">
      <c r="A5872" t="s">
        <v>350</v>
      </c>
      <c r="B5872" t="s">
        <v>196</v>
      </c>
      <c r="C5872" t="s">
        <v>113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</row>
    <row r="5873" spans="1:16" x14ac:dyDescent="0.2">
      <c r="A5873" t="s">
        <v>350</v>
      </c>
      <c r="B5873" t="s">
        <v>197</v>
      </c>
      <c r="C5873" t="s">
        <v>113</v>
      </c>
      <c r="E5873">
        <v>0</v>
      </c>
      <c r="F5873">
        <v>0</v>
      </c>
      <c r="G5873">
        <v>356</v>
      </c>
      <c r="H5873">
        <v>768</v>
      </c>
      <c r="I5873">
        <v>1366</v>
      </c>
      <c r="J5873">
        <v>1366</v>
      </c>
      <c r="K5873">
        <v>1366</v>
      </c>
      <c r="L5873">
        <v>1691</v>
      </c>
      <c r="M5873">
        <v>1691</v>
      </c>
      <c r="N5873">
        <v>1691</v>
      </c>
      <c r="O5873">
        <v>1691</v>
      </c>
      <c r="P5873">
        <v>1691</v>
      </c>
    </row>
    <row r="5874" spans="1:16" x14ac:dyDescent="0.2">
      <c r="A5874" t="s">
        <v>350</v>
      </c>
      <c r="B5874" t="s">
        <v>198</v>
      </c>
      <c r="C5874" t="s">
        <v>113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</row>
    <row r="5875" spans="1:16" x14ac:dyDescent="0.2">
      <c r="A5875" t="s">
        <v>350</v>
      </c>
      <c r="B5875" t="s">
        <v>199</v>
      </c>
      <c r="C5875" t="s">
        <v>113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</row>
    <row r="5876" spans="1:16" x14ac:dyDescent="0.2">
      <c r="A5876" t="s">
        <v>350</v>
      </c>
      <c r="B5876" t="s">
        <v>200</v>
      </c>
      <c r="C5876" t="s">
        <v>113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</row>
    <row r="5877" spans="1:16" x14ac:dyDescent="0.2">
      <c r="A5877" t="s">
        <v>350</v>
      </c>
      <c r="B5877" t="s">
        <v>201</v>
      </c>
      <c r="C5877" t="s">
        <v>113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</row>
    <row r="5878" spans="1:16" x14ac:dyDescent="0.2">
      <c r="A5878" t="s">
        <v>350</v>
      </c>
      <c r="B5878" t="s">
        <v>202</v>
      </c>
      <c r="C5878" t="s">
        <v>113</v>
      </c>
      <c r="E5878">
        <v>42</v>
      </c>
      <c r="F5878">
        <v>54</v>
      </c>
      <c r="G5878">
        <v>54</v>
      </c>
      <c r="H5878">
        <v>54</v>
      </c>
      <c r="I5878">
        <v>761</v>
      </c>
      <c r="J5878">
        <v>968</v>
      </c>
      <c r="K5878">
        <v>968</v>
      </c>
      <c r="L5878">
        <v>968</v>
      </c>
      <c r="M5878">
        <v>968</v>
      </c>
      <c r="N5878">
        <v>968</v>
      </c>
      <c r="O5878">
        <v>968</v>
      </c>
      <c r="P5878">
        <v>1090</v>
      </c>
    </row>
    <row r="5879" spans="1:16" x14ac:dyDescent="0.2">
      <c r="A5879" t="s">
        <v>350</v>
      </c>
      <c r="B5879" t="s">
        <v>203</v>
      </c>
      <c r="C5879" t="s">
        <v>113</v>
      </c>
      <c r="E5879">
        <v>0</v>
      </c>
      <c r="F5879">
        <v>0</v>
      </c>
      <c r="G5879">
        <v>268</v>
      </c>
      <c r="H5879">
        <v>582</v>
      </c>
      <c r="I5879">
        <v>872</v>
      </c>
      <c r="J5879">
        <v>872</v>
      </c>
      <c r="K5879">
        <v>872</v>
      </c>
      <c r="L5879">
        <v>1081</v>
      </c>
      <c r="M5879">
        <v>1174</v>
      </c>
      <c r="N5879">
        <v>1714</v>
      </c>
      <c r="O5879">
        <v>1714</v>
      </c>
      <c r="P5879">
        <v>2173</v>
      </c>
    </row>
    <row r="5880" spans="1:16" x14ac:dyDescent="0.2">
      <c r="A5880" t="s">
        <v>350</v>
      </c>
      <c r="B5880" t="s">
        <v>204</v>
      </c>
      <c r="C5880" t="s">
        <v>113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</row>
    <row r="5881" spans="1:16" x14ac:dyDescent="0.2">
      <c r="A5881" t="s">
        <v>350</v>
      </c>
      <c r="B5881" t="s">
        <v>205</v>
      </c>
      <c r="C5881" t="s">
        <v>113</v>
      </c>
      <c r="E5881">
        <v>246</v>
      </c>
      <c r="F5881">
        <v>494</v>
      </c>
      <c r="G5881">
        <v>748</v>
      </c>
      <c r="H5881">
        <v>995</v>
      </c>
      <c r="I5881">
        <v>995</v>
      </c>
      <c r="J5881">
        <v>1494</v>
      </c>
      <c r="K5881">
        <v>1598</v>
      </c>
      <c r="L5881">
        <v>1598</v>
      </c>
      <c r="M5881">
        <v>1598</v>
      </c>
      <c r="N5881">
        <v>1966</v>
      </c>
      <c r="O5881">
        <v>2182</v>
      </c>
      <c r="P5881">
        <v>3372</v>
      </c>
    </row>
    <row r="5882" spans="1:16" x14ac:dyDescent="0.2">
      <c r="A5882" t="s">
        <v>350</v>
      </c>
      <c r="B5882" t="s">
        <v>206</v>
      </c>
      <c r="C5882" t="s">
        <v>113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</row>
    <row r="5883" spans="1:16" x14ac:dyDescent="0.2">
      <c r="A5883" t="s">
        <v>350</v>
      </c>
      <c r="B5883" t="s">
        <v>207</v>
      </c>
      <c r="C5883" t="s">
        <v>113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</row>
    <row r="5884" spans="1:16" x14ac:dyDescent="0.2">
      <c r="A5884" t="s">
        <v>350</v>
      </c>
      <c r="B5884" t="s">
        <v>208</v>
      </c>
      <c r="C5884" t="s">
        <v>113</v>
      </c>
      <c r="E5884">
        <v>677</v>
      </c>
      <c r="F5884">
        <v>785</v>
      </c>
      <c r="G5884">
        <v>857</v>
      </c>
      <c r="H5884">
        <v>947</v>
      </c>
      <c r="I5884">
        <v>947</v>
      </c>
      <c r="J5884">
        <v>947</v>
      </c>
      <c r="K5884">
        <v>947</v>
      </c>
      <c r="L5884">
        <v>947</v>
      </c>
      <c r="M5884">
        <v>947</v>
      </c>
      <c r="N5884">
        <v>947</v>
      </c>
      <c r="O5884">
        <v>947</v>
      </c>
      <c r="P5884">
        <v>947</v>
      </c>
    </row>
    <row r="5885" spans="1:16" x14ac:dyDescent="0.2">
      <c r="A5885" t="s">
        <v>350</v>
      </c>
      <c r="B5885" t="s">
        <v>209</v>
      </c>
      <c r="C5885" t="s">
        <v>113</v>
      </c>
      <c r="E5885">
        <v>0</v>
      </c>
      <c r="F5885">
        <v>0</v>
      </c>
      <c r="G5885">
        <v>0</v>
      </c>
      <c r="H5885">
        <v>0</v>
      </c>
      <c r="I5885">
        <v>0</v>
      </c>
      <c r="J5885">
        <v>305</v>
      </c>
      <c r="K5885">
        <v>707</v>
      </c>
      <c r="L5885">
        <v>707</v>
      </c>
      <c r="M5885">
        <v>707</v>
      </c>
      <c r="N5885">
        <v>1620</v>
      </c>
      <c r="O5885">
        <v>1912</v>
      </c>
      <c r="P5885">
        <v>3893</v>
      </c>
    </row>
    <row r="5886" spans="1:16" x14ac:dyDescent="0.2">
      <c r="A5886" t="s">
        <v>350</v>
      </c>
      <c r="B5886" t="s">
        <v>210</v>
      </c>
      <c r="C5886" t="s">
        <v>113</v>
      </c>
      <c r="E5886">
        <v>0</v>
      </c>
      <c r="F5886">
        <v>0</v>
      </c>
      <c r="G5886">
        <v>0</v>
      </c>
      <c r="H5886">
        <v>480</v>
      </c>
      <c r="I5886">
        <v>480</v>
      </c>
      <c r="J5886">
        <v>593</v>
      </c>
      <c r="K5886">
        <v>593</v>
      </c>
      <c r="L5886">
        <v>593</v>
      </c>
      <c r="M5886">
        <v>593</v>
      </c>
      <c r="N5886">
        <v>593</v>
      </c>
      <c r="O5886">
        <v>593</v>
      </c>
      <c r="P5886">
        <v>593</v>
      </c>
    </row>
    <row r="5887" spans="1:16" x14ac:dyDescent="0.2">
      <c r="A5887" t="s">
        <v>350</v>
      </c>
      <c r="B5887" t="s">
        <v>211</v>
      </c>
      <c r="C5887" t="s">
        <v>113</v>
      </c>
      <c r="E5887">
        <v>0</v>
      </c>
      <c r="F5887">
        <v>0</v>
      </c>
      <c r="G5887">
        <v>0</v>
      </c>
      <c r="H5887">
        <v>92</v>
      </c>
      <c r="I5887">
        <v>92</v>
      </c>
      <c r="J5887">
        <v>92</v>
      </c>
      <c r="K5887">
        <v>92</v>
      </c>
      <c r="L5887">
        <v>92</v>
      </c>
      <c r="M5887">
        <v>92</v>
      </c>
      <c r="N5887">
        <v>92</v>
      </c>
      <c r="O5887">
        <v>92</v>
      </c>
      <c r="P5887">
        <v>92</v>
      </c>
    </row>
    <row r="5888" spans="1:16" x14ac:dyDescent="0.2">
      <c r="A5888" t="s">
        <v>350</v>
      </c>
      <c r="B5888" t="s">
        <v>212</v>
      </c>
      <c r="C5888" t="s">
        <v>113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</row>
    <row r="5889" spans="1:17" x14ac:dyDescent="0.2">
      <c r="A5889" t="s">
        <v>350</v>
      </c>
      <c r="B5889" t="s">
        <v>213</v>
      </c>
      <c r="C5889" t="s">
        <v>113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</row>
    <row r="5890" spans="1:17" x14ac:dyDescent="0.2">
      <c r="A5890" t="s">
        <v>350</v>
      </c>
      <c r="B5890" t="s">
        <v>342</v>
      </c>
      <c r="C5890" t="s">
        <v>113</v>
      </c>
      <c r="E5890">
        <v>965</v>
      </c>
      <c r="F5890">
        <v>1333</v>
      </c>
      <c r="G5890">
        <v>2283</v>
      </c>
      <c r="H5890">
        <v>3917</v>
      </c>
      <c r="I5890">
        <v>5513</v>
      </c>
      <c r="J5890">
        <v>6637</v>
      </c>
      <c r="K5890">
        <v>7143</v>
      </c>
      <c r="L5890">
        <v>7677</v>
      </c>
      <c r="M5890">
        <v>7771</v>
      </c>
      <c r="N5890">
        <v>9591</v>
      </c>
      <c r="O5890">
        <v>10099</v>
      </c>
      <c r="P5890">
        <v>13851</v>
      </c>
    </row>
    <row r="5891" spans="1:17" x14ac:dyDescent="0.2">
      <c r="A5891" t="s">
        <v>230</v>
      </c>
      <c r="B5891" t="s">
        <v>353</v>
      </c>
      <c r="C5891" t="s">
        <v>113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1</v>
      </c>
      <c r="Q5891">
        <v>10360</v>
      </c>
    </row>
    <row r="5892" spans="1:17" x14ac:dyDescent="0.2">
      <c r="A5892" t="s">
        <v>230</v>
      </c>
      <c r="B5892" t="s">
        <v>354</v>
      </c>
      <c r="C5892" t="s">
        <v>113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1</v>
      </c>
      <c r="Q5892">
        <v>11010</v>
      </c>
    </row>
    <row r="5893" spans="1:17" x14ac:dyDescent="0.2">
      <c r="A5893" t="s">
        <v>230</v>
      </c>
      <c r="B5893" t="s">
        <v>355</v>
      </c>
      <c r="C5893" t="s">
        <v>113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1</v>
      </c>
      <c r="Q5893">
        <v>2680</v>
      </c>
    </row>
    <row r="5894" spans="1:17" x14ac:dyDescent="0.2">
      <c r="A5894" t="s">
        <v>230</v>
      </c>
      <c r="B5894" t="s">
        <v>356</v>
      </c>
      <c r="C5894" t="s">
        <v>113</v>
      </c>
      <c r="E5894">
        <v>0</v>
      </c>
      <c r="F5894">
        <v>0</v>
      </c>
      <c r="G5894">
        <v>0</v>
      </c>
      <c r="H5894">
        <v>0</v>
      </c>
      <c r="I5894">
        <v>1</v>
      </c>
      <c r="J5894">
        <v>1</v>
      </c>
      <c r="K5894">
        <v>1</v>
      </c>
      <c r="L5894">
        <v>1</v>
      </c>
      <c r="M5894">
        <v>1</v>
      </c>
      <c r="N5894">
        <v>1</v>
      </c>
      <c r="O5894">
        <v>1</v>
      </c>
      <c r="P5894">
        <v>1</v>
      </c>
      <c r="Q5894">
        <v>4875</v>
      </c>
    </row>
    <row r="5895" spans="1:17" x14ac:dyDescent="0.2">
      <c r="A5895" t="s">
        <v>340</v>
      </c>
      <c r="B5895" t="s">
        <v>193</v>
      </c>
      <c r="C5895" t="s">
        <v>103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</row>
    <row r="5896" spans="1:17" x14ac:dyDescent="0.2">
      <c r="A5896" t="s">
        <v>340</v>
      </c>
      <c r="B5896" t="s">
        <v>194</v>
      </c>
      <c r="C5896" t="s">
        <v>103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</row>
    <row r="5897" spans="1:17" x14ac:dyDescent="0.2">
      <c r="A5897" t="s">
        <v>340</v>
      </c>
      <c r="B5897" t="s">
        <v>195</v>
      </c>
      <c r="C5897" t="s">
        <v>103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</row>
    <row r="5898" spans="1:17" x14ac:dyDescent="0.2">
      <c r="A5898" t="s">
        <v>340</v>
      </c>
      <c r="B5898" t="s">
        <v>196</v>
      </c>
      <c r="C5898" t="s">
        <v>103</v>
      </c>
      <c r="E5898"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</row>
    <row r="5899" spans="1:17" x14ac:dyDescent="0.2">
      <c r="A5899" t="s">
        <v>340</v>
      </c>
      <c r="B5899" t="s">
        <v>197</v>
      </c>
      <c r="C5899" t="s">
        <v>103</v>
      </c>
      <c r="E5899">
        <v>0</v>
      </c>
      <c r="F5899">
        <v>0</v>
      </c>
      <c r="G5899">
        <v>0.41</v>
      </c>
      <c r="H5899">
        <v>1.77</v>
      </c>
      <c r="I5899">
        <v>2.91</v>
      </c>
      <c r="J5899">
        <v>2.91</v>
      </c>
      <c r="K5899">
        <v>2.91</v>
      </c>
      <c r="L5899">
        <v>4.21</v>
      </c>
      <c r="M5899">
        <v>4.21</v>
      </c>
      <c r="N5899">
        <v>4.87</v>
      </c>
      <c r="O5899">
        <v>4.87</v>
      </c>
      <c r="P5899">
        <v>4.87</v>
      </c>
    </row>
    <row r="5900" spans="1:17" x14ac:dyDescent="0.2">
      <c r="A5900" t="s">
        <v>340</v>
      </c>
      <c r="B5900" t="s">
        <v>198</v>
      </c>
      <c r="C5900" t="s">
        <v>103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15.18</v>
      </c>
    </row>
    <row r="5901" spans="1:17" x14ac:dyDescent="0.2">
      <c r="A5901" t="s">
        <v>340</v>
      </c>
      <c r="B5901" t="s">
        <v>199</v>
      </c>
      <c r="C5901" t="s">
        <v>103</v>
      </c>
      <c r="E5901">
        <v>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</row>
    <row r="5902" spans="1:17" x14ac:dyDescent="0.2">
      <c r="A5902" t="s">
        <v>340</v>
      </c>
      <c r="B5902" t="s">
        <v>200</v>
      </c>
      <c r="C5902" t="s">
        <v>103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</row>
    <row r="5903" spans="1:17" x14ac:dyDescent="0.2">
      <c r="A5903" t="s">
        <v>340</v>
      </c>
      <c r="B5903" t="s">
        <v>201</v>
      </c>
      <c r="C5903" t="s">
        <v>103</v>
      </c>
      <c r="E5903">
        <v>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</row>
    <row r="5904" spans="1:17" x14ac:dyDescent="0.2">
      <c r="A5904" t="s">
        <v>340</v>
      </c>
      <c r="B5904" t="s">
        <v>202</v>
      </c>
      <c r="C5904" t="s">
        <v>103</v>
      </c>
      <c r="E5904">
        <v>0.31</v>
      </c>
      <c r="F5904">
        <v>0.4</v>
      </c>
      <c r="G5904">
        <v>0.4</v>
      </c>
      <c r="H5904">
        <v>1.1299999999999999</v>
      </c>
      <c r="I5904">
        <v>5.47</v>
      </c>
      <c r="J5904">
        <v>6.44</v>
      </c>
      <c r="K5904">
        <v>6.44</v>
      </c>
      <c r="L5904">
        <v>6.44</v>
      </c>
      <c r="M5904">
        <v>6.44</v>
      </c>
      <c r="N5904">
        <v>6.44</v>
      </c>
      <c r="O5904">
        <v>6.44</v>
      </c>
      <c r="P5904">
        <v>6.44</v>
      </c>
    </row>
    <row r="5905" spans="1:16" x14ac:dyDescent="0.2">
      <c r="A5905" t="s">
        <v>340</v>
      </c>
      <c r="B5905" t="s">
        <v>203</v>
      </c>
      <c r="C5905" t="s">
        <v>103</v>
      </c>
      <c r="E5905">
        <v>0</v>
      </c>
      <c r="F5905">
        <v>0</v>
      </c>
      <c r="G5905">
        <v>1.18</v>
      </c>
      <c r="H5905">
        <v>2.68</v>
      </c>
      <c r="I5905">
        <v>4.18</v>
      </c>
      <c r="J5905">
        <v>4.18</v>
      </c>
      <c r="K5905">
        <v>4.18</v>
      </c>
      <c r="L5905">
        <v>6.72</v>
      </c>
      <c r="M5905">
        <v>6.72</v>
      </c>
      <c r="N5905">
        <v>7.11</v>
      </c>
      <c r="O5905">
        <v>7.11</v>
      </c>
      <c r="P5905">
        <v>9.69</v>
      </c>
    </row>
    <row r="5906" spans="1:16" x14ac:dyDescent="0.2">
      <c r="A5906" t="s">
        <v>340</v>
      </c>
      <c r="B5906" t="s">
        <v>204</v>
      </c>
      <c r="C5906" t="s">
        <v>103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4.88</v>
      </c>
      <c r="N5906">
        <v>4.88</v>
      </c>
      <c r="O5906">
        <v>4.88</v>
      </c>
      <c r="P5906">
        <v>4.88</v>
      </c>
    </row>
    <row r="5907" spans="1:16" x14ac:dyDescent="0.2">
      <c r="A5907" t="s">
        <v>340</v>
      </c>
      <c r="B5907" t="s">
        <v>205</v>
      </c>
      <c r="C5907" t="s">
        <v>103</v>
      </c>
      <c r="E5907">
        <v>3</v>
      </c>
      <c r="F5907">
        <v>6</v>
      </c>
      <c r="G5907">
        <v>9</v>
      </c>
      <c r="H5907">
        <v>13.95</v>
      </c>
      <c r="I5907">
        <v>19.09</v>
      </c>
      <c r="J5907">
        <v>27.61</v>
      </c>
      <c r="K5907">
        <v>30.66</v>
      </c>
      <c r="L5907">
        <v>30.66</v>
      </c>
      <c r="M5907">
        <v>30.66</v>
      </c>
      <c r="N5907">
        <v>62.89</v>
      </c>
      <c r="O5907">
        <v>77.459999999999994</v>
      </c>
      <c r="P5907">
        <v>98.25</v>
      </c>
    </row>
    <row r="5908" spans="1:16" x14ac:dyDescent="0.2">
      <c r="A5908" t="s">
        <v>340</v>
      </c>
      <c r="B5908" t="s">
        <v>206</v>
      </c>
      <c r="C5908" t="s">
        <v>103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</row>
    <row r="5909" spans="1:16" x14ac:dyDescent="0.2">
      <c r="A5909" t="s">
        <v>340</v>
      </c>
      <c r="B5909" t="s">
        <v>207</v>
      </c>
      <c r="C5909" t="s">
        <v>103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</row>
    <row r="5910" spans="1:16" x14ac:dyDescent="0.2">
      <c r="A5910" t="s">
        <v>340</v>
      </c>
      <c r="B5910" t="s">
        <v>208</v>
      </c>
      <c r="C5910" t="s">
        <v>103</v>
      </c>
      <c r="E5910">
        <v>4.3499999999999996</v>
      </c>
      <c r="F5910">
        <v>4.6900000000000004</v>
      </c>
      <c r="G5910">
        <v>5.95</v>
      </c>
      <c r="H5910">
        <v>5.98</v>
      </c>
      <c r="I5910">
        <v>5.98</v>
      </c>
      <c r="J5910">
        <v>5.98</v>
      </c>
      <c r="K5910">
        <v>5.98</v>
      </c>
      <c r="L5910">
        <v>5.98</v>
      </c>
      <c r="M5910">
        <v>5.98</v>
      </c>
      <c r="N5910">
        <v>5.98</v>
      </c>
      <c r="O5910">
        <v>5.98</v>
      </c>
      <c r="P5910">
        <v>5.98</v>
      </c>
    </row>
    <row r="5911" spans="1:16" x14ac:dyDescent="0.2">
      <c r="A5911" t="s">
        <v>340</v>
      </c>
      <c r="B5911" t="s">
        <v>209</v>
      </c>
      <c r="C5911" t="s">
        <v>103</v>
      </c>
      <c r="E5911">
        <v>0</v>
      </c>
      <c r="F5911">
        <v>0</v>
      </c>
      <c r="G5911">
        <v>0</v>
      </c>
      <c r="H5911">
        <v>0</v>
      </c>
      <c r="I5911">
        <v>1.53</v>
      </c>
      <c r="J5911">
        <v>5.89</v>
      </c>
      <c r="K5911">
        <v>9.41</v>
      </c>
      <c r="L5911">
        <v>9.41</v>
      </c>
      <c r="M5911">
        <v>9.41</v>
      </c>
      <c r="N5911">
        <v>20.85</v>
      </c>
      <c r="O5911">
        <v>26.09</v>
      </c>
      <c r="P5911">
        <v>34.25</v>
      </c>
    </row>
    <row r="5912" spans="1:16" x14ac:dyDescent="0.2">
      <c r="A5912" t="s">
        <v>340</v>
      </c>
      <c r="B5912" t="s">
        <v>210</v>
      </c>
      <c r="C5912" t="s">
        <v>103</v>
      </c>
      <c r="E5912">
        <v>0</v>
      </c>
      <c r="F5912">
        <v>0</v>
      </c>
      <c r="G5912">
        <v>0</v>
      </c>
      <c r="H5912">
        <v>1.78</v>
      </c>
      <c r="I5912">
        <v>2.2799999999999998</v>
      </c>
      <c r="J5912">
        <v>2.78</v>
      </c>
      <c r="K5912">
        <v>2.78</v>
      </c>
      <c r="L5912">
        <v>2.78</v>
      </c>
      <c r="M5912">
        <v>2.78</v>
      </c>
      <c r="N5912">
        <v>2.78</v>
      </c>
      <c r="O5912">
        <v>2.78</v>
      </c>
      <c r="P5912">
        <v>2.78</v>
      </c>
    </row>
    <row r="5913" spans="1:16" x14ac:dyDescent="0.2">
      <c r="A5913" t="s">
        <v>340</v>
      </c>
      <c r="B5913" t="s">
        <v>211</v>
      </c>
      <c r="C5913" t="s">
        <v>103</v>
      </c>
      <c r="E5913">
        <v>0</v>
      </c>
      <c r="F5913">
        <v>0</v>
      </c>
      <c r="G5913">
        <v>0</v>
      </c>
      <c r="H5913">
        <v>0.5</v>
      </c>
      <c r="I5913">
        <v>0.5</v>
      </c>
      <c r="J5913">
        <v>0.5</v>
      </c>
      <c r="K5913">
        <v>0.5</v>
      </c>
      <c r="L5913">
        <v>0.5</v>
      </c>
      <c r="M5913">
        <v>0.5</v>
      </c>
      <c r="N5913">
        <v>0.9</v>
      </c>
      <c r="O5913">
        <v>0.9</v>
      </c>
      <c r="P5913">
        <v>0.9</v>
      </c>
    </row>
    <row r="5914" spans="1:16" x14ac:dyDescent="0.2">
      <c r="A5914" t="s">
        <v>340</v>
      </c>
      <c r="B5914" t="s">
        <v>212</v>
      </c>
      <c r="C5914" t="s">
        <v>103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</row>
    <row r="5915" spans="1:16" x14ac:dyDescent="0.2">
      <c r="A5915" t="s">
        <v>340</v>
      </c>
      <c r="B5915" t="s">
        <v>213</v>
      </c>
      <c r="C5915" t="s">
        <v>103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</row>
    <row r="5916" spans="1:16" x14ac:dyDescent="0.2">
      <c r="A5916" t="s">
        <v>340</v>
      </c>
      <c r="B5916" t="s">
        <v>218</v>
      </c>
      <c r="C5916" t="s">
        <v>103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-0.15</v>
      </c>
      <c r="N5916">
        <v>-0.27</v>
      </c>
      <c r="O5916">
        <v>-1.21</v>
      </c>
      <c r="P5916">
        <v>-13.88</v>
      </c>
    </row>
    <row r="5917" spans="1:16" x14ac:dyDescent="0.2">
      <c r="A5917" t="s">
        <v>340</v>
      </c>
      <c r="B5917" t="s">
        <v>342</v>
      </c>
      <c r="C5917" t="s">
        <v>103</v>
      </c>
      <c r="E5917">
        <v>7.67</v>
      </c>
      <c r="F5917">
        <v>11.09</v>
      </c>
      <c r="G5917">
        <v>16.95</v>
      </c>
      <c r="H5917">
        <v>27.79</v>
      </c>
      <c r="I5917">
        <v>41.94</v>
      </c>
      <c r="J5917">
        <v>56.29</v>
      </c>
      <c r="K5917">
        <v>62.86</v>
      </c>
      <c r="L5917">
        <v>66.7</v>
      </c>
      <c r="M5917">
        <v>71.430000000000007</v>
      </c>
      <c r="N5917">
        <v>116.42</v>
      </c>
      <c r="O5917">
        <v>135.29</v>
      </c>
      <c r="P5917">
        <v>169.33</v>
      </c>
    </row>
    <row r="5918" spans="1:16" x14ac:dyDescent="0.2">
      <c r="A5918" t="s">
        <v>266</v>
      </c>
      <c r="B5918" t="s">
        <v>267</v>
      </c>
      <c r="C5918" t="s">
        <v>103</v>
      </c>
      <c r="E5918">
        <v>203.09</v>
      </c>
      <c r="F5918">
        <v>205.78</v>
      </c>
      <c r="G5918">
        <v>209.3</v>
      </c>
      <c r="H5918">
        <v>218.94</v>
      </c>
      <c r="I5918">
        <v>231.68</v>
      </c>
      <c r="J5918">
        <v>246.61</v>
      </c>
      <c r="K5918">
        <v>254.82</v>
      </c>
      <c r="L5918">
        <v>262.92</v>
      </c>
      <c r="M5918">
        <v>271.18</v>
      </c>
      <c r="N5918">
        <v>301.23</v>
      </c>
      <c r="O5918">
        <v>309.32</v>
      </c>
      <c r="P5918">
        <v>334.9</v>
      </c>
    </row>
    <row r="5919" spans="1:16" x14ac:dyDescent="0.2">
      <c r="A5919" t="s">
        <v>270</v>
      </c>
      <c r="B5919" t="s">
        <v>193</v>
      </c>
      <c r="C5919" t="s">
        <v>103</v>
      </c>
      <c r="E5919">
        <v>2.97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</row>
    <row r="5920" spans="1:16" x14ac:dyDescent="0.2">
      <c r="A5920" t="s">
        <v>270</v>
      </c>
      <c r="B5920" t="s">
        <v>194</v>
      </c>
      <c r="C5920" t="s">
        <v>103</v>
      </c>
      <c r="E5920">
        <v>52.92</v>
      </c>
      <c r="F5920">
        <v>62.51</v>
      </c>
      <c r="G5920">
        <v>53.67</v>
      </c>
      <c r="H5920">
        <v>40.24</v>
      </c>
      <c r="I5920">
        <v>22.52</v>
      </c>
      <c r="J5920">
        <v>19.09</v>
      </c>
      <c r="K5920">
        <v>15.66</v>
      </c>
      <c r="L5920">
        <v>12.53</v>
      </c>
      <c r="M5920">
        <v>10.029999999999999</v>
      </c>
      <c r="N5920">
        <v>3.12</v>
      </c>
      <c r="O5920">
        <v>2.06</v>
      </c>
      <c r="P5920">
        <v>0</v>
      </c>
    </row>
    <row r="5921" spans="1:16" x14ac:dyDescent="0.2">
      <c r="A5921" t="s">
        <v>270</v>
      </c>
      <c r="B5921" t="s">
        <v>195</v>
      </c>
      <c r="C5921" t="s">
        <v>103</v>
      </c>
      <c r="E5921">
        <v>11.48</v>
      </c>
      <c r="F5921">
        <v>12.83</v>
      </c>
      <c r="G5921">
        <v>12.35</v>
      </c>
      <c r="H5921">
        <v>12.5</v>
      </c>
      <c r="I5921">
        <v>12.19</v>
      </c>
      <c r="J5921">
        <v>9.5299999999999994</v>
      </c>
      <c r="K5921">
        <v>7.85</v>
      </c>
      <c r="L5921">
        <v>6.65</v>
      </c>
      <c r="M5921">
        <v>5.2</v>
      </c>
      <c r="N5921">
        <v>0.92</v>
      </c>
      <c r="O5921">
        <v>0</v>
      </c>
      <c r="P5921">
        <v>0</v>
      </c>
    </row>
    <row r="5922" spans="1:16" x14ac:dyDescent="0.2">
      <c r="A5922" t="s">
        <v>270</v>
      </c>
      <c r="B5922" t="s">
        <v>196</v>
      </c>
      <c r="C5922" t="s">
        <v>103</v>
      </c>
      <c r="E5922">
        <v>23.6</v>
      </c>
      <c r="F5922">
        <v>5.09</v>
      </c>
      <c r="G5922">
        <v>5.09</v>
      </c>
      <c r="H5922">
        <v>5.1100000000000003</v>
      </c>
      <c r="I5922">
        <v>5.09</v>
      </c>
      <c r="J5922">
        <v>5.1100000000000003</v>
      </c>
      <c r="K5922">
        <v>5.09</v>
      </c>
      <c r="L5922">
        <v>5.09</v>
      </c>
      <c r="M5922">
        <v>5.09</v>
      </c>
      <c r="N5922">
        <v>5.09</v>
      </c>
      <c r="O5922">
        <v>5.1100000000000003</v>
      </c>
      <c r="P5922">
        <v>5.09</v>
      </c>
    </row>
    <row r="5923" spans="1:16" x14ac:dyDescent="0.2">
      <c r="A5923" t="s">
        <v>270</v>
      </c>
      <c r="B5923" t="s">
        <v>197</v>
      </c>
      <c r="C5923" t="s">
        <v>103</v>
      </c>
      <c r="E5923">
        <v>11.3</v>
      </c>
      <c r="F5923">
        <v>11.26</v>
      </c>
      <c r="G5923">
        <v>14.45</v>
      </c>
      <c r="H5923">
        <v>25.04</v>
      </c>
      <c r="I5923">
        <v>32.81</v>
      </c>
      <c r="J5923">
        <v>32.299999999999997</v>
      </c>
      <c r="K5923">
        <v>32.47</v>
      </c>
      <c r="L5923">
        <v>41.56</v>
      </c>
      <c r="M5923">
        <v>40.98</v>
      </c>
      <c r="N5923">
        <v>42.48</v>
      </c>
      <c r="O5923">
        <v>41.74</v>
      </c>
      <c r="P5923">
        <v>41.19</v>
      </c>
    </row>
    <row r="5924" spans="1:16" x14ac:dyDescent="0.2">
      <c r="A5924" t="s">
        <v>270</v>
      </c>
      <c r="B5924" t="s">
        <v>198</v>
      </c>
      <c r="C5924" t="s">
        <v>103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8.02</v>
      </c>
    </row>
    <row r="5925" spans="1:16" x14ac:dyDescent="0.2">
      <c r="A5925" t="s">
        <v>270</v>
      </c>
      <c r="B5925" t="s">
        <v>199</v>
      </c>
      <c r="C5925" t="s">
        <v>103</v>
      </c>
      <c r="E5925">
        <v>2.4900000000000002</v>
      </c>
      <c r="F5925">
        <v>3.37</v>
      </c>
      <c r="G5925">
        <v>2.48</v>
      </c>
      <c r="H5925">
        <v>2.4900000000000002</v>
      </c>
      <c r="I5925">
        <v>2.4700000000000002</v>
      </c>
      <c r="J5925">
        <v>2.48</v>
      </c>
      <c r="K5925">
        <v>2.4700000000000002</v>
      </c>
      <c r="L5925">
        <v>2.4700000000000002</v>
      </c>
      <c r="M5925">
        <v>2.4700000000000002</v>
      </c>
      <c r="N5925">
        <v>2.23</v>
      </c>
      <c r="O5925">
        <v>2.2400000000000002</v>
      </c>
      <c r="P5925">
        <v>2.27</v>
      </c>
    </row>
    <row r="5926" spans="1:16" x14ac:dyDescent="0.2">
      <c r="A5926" t="s">
        <v>270</v>
      </c>
      <c r="B5926" t="s">
        <v>200</v>
      </c>
      <c r="C5926" t="s">
        <v>103</v>
      </c>
      <c r="E5926">
        <v>0.9</v>
      </c>
      <c r="F5926">
        <v>1.71</v>
      </c>
      <c r="G5926">
        <v>0.89</v>
      </c>
      <c r="H5926">
        <v>0.9</v>
      </c>
      <c r="I5926">
        <v>1.41</v>
      </c>
      <c r="J5926">
        <v>1.36</v>
      </c>
      <c r="K5926">
        <v>1.1499999999999999</v>
      </c>
      <c r="L5926">
        <v>0.89</v>
      </c>
      <c r="M5926">
        <v>0.86</v>
      </c>
      <c r="N5926">
        <v>0.86</v>
      </c>
      <c r="O5926">
        <v>0.86</v>
      </c>
      <c r="P5926">
        <v>0.89</v>
      </c>
    </row>
    <row r="5927" spans="1:16" x14ac:dyDescent="0.2">
      <c r="A5927" t="s">
        <v>270</v>
      </c>
      <c r="B5927" t="s">
        <v>201</v>
      </c>
      <c r="C5927" t="s">
        <v>103</v>
      </c>
      <c r="E5927">
        <v>27.19</v>
      </c>
      <c r="F5927">
        <v>27.11</v>
      </c>
      <c r="G5927">
        <v>27.11</v>
      </c>
      <c r="H5927">
        <v>27.19</v>
      </c>
      <c r="I5927">
        <v>27.11</v>
      </c>
      <c r="J5927">
        <v>27.19</v>
      </c>
      <c r="K5927">
        <v>27.11</v>
      </c>
      <c r="L5927">
        <v>27.11</v>
      </c>
      <c r="M5927">
        <v>27.11</v>
      </c>
      <c r="N5927">
        <v>27.11</v>
      </c>
      <c r="O5927">
        <v>27.19</v>
      </c>
      <c r="P5927">
        <v>27.11</v>
      </c>
    </row>
    <row r="5928" spans="1:16" x14ac:dyDescent="0.2">
      <c r="A5928" t="s">
        <v>270</v>
      </c>
      <c r="B5928" t="s">
        <v>202</v>
      </c>
      <c r="C5928" t="s">
        <v>103</v>
      </c>
      <c r="E5928">
        <v>22.24</v>
      </c>
      <c r="F5928">
        <v>22.65</v>
      </c>
      <c r="G5928">
        <v>22.32</v>
      </c>
      <c r="H5928">
        <v>23.89</v>
      </c>
      <c r="I5928">
        <v>32.81</v>
      </c>
      <c r="J5928">
        <v>34.18</v>
      </c>
      <c r="K5928">
        <v>34.340000000000003</v>
      </c>
      <c r="L5928">
        <v>33.409999999999997</v>
      </c>
      <c r="M5928">
        <v>33.42</v>
      </c>
      <c r="N5928">
        <v>31.64</v>
      </c>
      <c r="O5928">
        <v>30.94</v>
      </c>
      <c r="P5928">
        <v>31.61</v>
      </c>
    </row>
    <row r="5929" spans="1:16" x14ac:dyDescent="0.2">
      <c r="A5929" t="s">
        <v>270</v>
      </c>
      <c r="B5929" t="s">
        <v>203</v>
      </c>
      <c r="C5929" t="s">
        <v>103</v>
      </c>
      <c r="E5929">
        <v>0</v>
      </c>
      <c r="F5929">
        <v>0</v>
      </c>
      <c r="G5929">
        <v>4.53</v>
      </c>
      <c r="H5929">
        <v>10.75</v>
      </c>
      <c r="I5929">
        <v>16.57</v>
      </c>
      <c r="J5929">
        <v>16.54</v>
      </c>
      <c r="K5929">
        <v>16.73</v>
      </c>
      <c r="L5929">
        <v>26.18</v>
      </c>
      <c r="M5929">
        <v>25.85</v>
      </c>
      <c r="N5929">
        <v>25.64</v>
      </c>
      <c r="O5929">
        <v>24.59</v>
      </c>
      <c r="P5929">
        <v>34.65</v>
      </c>
    </row>
    <row r="5930" spans="1:16" x14ac:dyDescent="0.2">
      <c r="A5930" t="s">
        <v>270</v>
      </c>
      <c r="B5930" t="s">
        <v>204</v>
      </c>
      <c r="C5930" t="s">
        <v>103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17.41</v>
      </c>
      <c r="N5930">
        <v>16.420000000000002</v>
      </c>
      <c r="O5930">
        <v>15.94</v>
      </c>
      <c r="P5930">
        <v>15.9</v>
      </c>
    </row>
    <row r="5931" spans="1:16" x14ac:dyDescent="0.2">
      <c r="A5931" t="s">
        <v>270</v>
      </c>
      <c r="B5931" t="s">
        <v>205</v>
      </c>
      <c r="C5931" t="s">
        <v>103</v>
      </c>
      <c r="E5931">
        <v>60.06</v>
      </c>
      <c r="F5931">
        <v>68.84</v>
      </c>
      <c r="G5931">
        <v>75.89</v>
      </c>
      <c r="H5931">
        <v>89.38</v>
      </c>
      <c r="I5931">
        <v>100.07</v>
      </c>
      <c r="J5931">
        <v>123.04</v>
      </c>
      <c r="K5931">
        <v>132.04</v>
      </c>
      <c r="L5931">
        <v>127.64</v>
      </c>
      <c r="M5931">
        <v>123.34</v>
      </c>
      <c r="N5931">
        <v>176.1</v>
      </c>
      <c r="O5931">
        <v>196.32</v>
      </c>
      <c r="P5931">
        <v>233.24</v>
      </c>
    </row>
    <row r="5932" spans="1:16" x14ac:dyDescent="0.2">
      <c r="A5932" t="s">
        <v>270</v>
      </c>
      <c r="B5932" t="s">
        <v>206</v>
      </c>
      <c r="C5932" t="s">
        <v>103</v>
      </c>
      <c r="E5932">
        <v>29.54</v>
      </c>
      <c r="F5932">
        <v>31.54</v>
      </c>
      <c r="G5932">
        <v>33.71</v>
      </c>
      <c r="H5932">
        <v>38.340000000000003</v>
      </c>
      <c r="I5932">
        <v>42.89</v>
      </c>
      <c r="J5932">
        <v>47.7</v>
      </c>
      <c r="K5932">
        <v>49.88</v>
      </c>
      <c r="L5932">
        <v>52.14</v>
      </c>
      <c r="M5932">
        <v>54.36</v>
      </c>
      <c r="N5932">
        <v>63.11</v>
      </c>
      <c r="O5932">
        <v>65.56</v>
      </c>
      <c r="P5932">
        <v>76.78</v>
      </c>
    </row>
    <row r="5933" spans="1:16" x14ac:dyDescent="0.2">
      <c r="A5933" t="s">
        <v>270</v>
      </c>
      <c r="B5933" t="s">
        <v>343</v>
      </c>
      <c r="C5933" t="s">
        <v>103</v>
      </c>
      <c r="E5933">
        <v>-2.64</v>
      </c>
      <c r="F5933">
        <v>-2.94</v>
      </c>
      <c r="G5933">
        <v>-3.33</v>
      </c>
      <c r="H5933">
        <v>-3.47</v>
      </c>
      <c r="I5933">
        <v>-4.16</v>
      </c>
      <c r="J5933">
        <v>-6.11</v>
      </c>
      <c r="K5933">
        <v>-7.68</v>
      </c>
      <c r="L5933">
        <v>-7.63</v>
      </c>
      <c r="M5933">
        <v>-7.32</v>
      </c>
      <c r="N5933">
        <v>-11.83</v>
      </c>
      <c r="O5933">
        <v>-13.65</v>
      </c>
      <c r="P5933">
        <v>-17.11</v>
      </c>
    </row>
    <row r="5934" spans="1:16" x14ac:dyDescent="0.2">
      <c r="A5934" t="s">
        <v>270</v>
      </c>
      <c r="B5934" t="s">
        <v>210</v>
      </c>
      <c r="C5934" t="s">
        <v>103</v>
      </c>
      <c r="E5934">
        <v>-0.47</v>
      </c>
      <c r="F5934">
        <v>-0.57999999999999996</v>
      </c>
      <c r="G5934">
        <v>-0.84</v>
      </c>
      <c r="H5934">
        <v>-2.36</v>
      </c>
      <c r="I5934">
        <v>-2.94</v>
      </c>
      <c r="J5934">
        <v>-3.39</v>
      </c>
      <c r="K5934">
        <v>-3.08</v>
      </c>
      <c r="L5934">
        <v>-3.15</v>
      </c>
      <c r="M5934">
        <v>-2.89</v>
      </c>
      <c r="N5934">
        <v>-2.74</v>
      </c>
      <c r="O5934">
        <v>-2.69</v>
      </c>
      <c r="P5934">
        <v>-2.57</v>
      </c>
    </row>
    <row r="5935" spans="1:16" x14ac:dyDescent="0.2">
      <c r="A5935" t="s">
        <v>270</v>
      </c>
      <c r="B5935" t="s">
        <v>211</v>
      </c>
      <c r="C5935" t="s">
        <v>103</v>
      </c>
      <c r="E5935">
        <v>0</v>
      </c>
      <c r="F5935">
        <v>0</v>
      </c>
      <c r="G5935">
        <v>0</v>
      </c>
      <c r="H5935">
        <v>-0.45</v>
      </c>
      <c r="I5935">
        <v>-0.54</v>
      </c>
      <c r="J5935">
        <v>-0.56000000000000005</v>
      </c>
      <c r="K5935">
        <v>-0.51</v>
      </c>
      <c r="L5935">
        <v>-0.46</v>
      </c>
      <c r="M5935">
        <v>-0.45</v>
      </c>
      <c r="N5935">
        <v>-0.8</v>
      </c>
      <c r="O5935">
        <v>-0.82</v>
      </c>
      <c r="P5935">
        <v>-0.79</v>
      </c>
    </row>
    <row r="5936" spans="1:16" x14ac:dyDescent="0.2">
      <c r="A5936" t="s">
        <v>270</v>
      </c>
      <c r="B5936" t="s">
        <v>212</v>
      </c>
      <c r="C5936" t="s">
        <v>103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</row>
    <row r="5937" spans="1:16" x14ac:dyDescent="0.2">
      <c r="A5937" t="s">
        <v>270</v>
      </c>
      <c r="B5937" t="s">
        <v>213</v>
      </c>
      <c r="C5937" t="s">
        <v>103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</row>
    <row r="5938" spans="1:16" x14ac:dyDescent="0.2">
      <c r="A5938" t="s">
        <v>270</v>
      </c>
      <c r="B5938" t="s">
        <v>344</v>
      </c>
      <c r="C5938" t="s">
        <v>103</v>
      </c>
      <c r="E5938">
        <v>12.08</v>
      </c>
      <c r="F5938">
        <v>13.21</v>
      </c>
      <c r="G5938">
        <v>17.25</v>
      </c>
      <c r="H5938">
        <v>13.42</v>
      </c>
      <c r="I5938">
        <v>13.98</v>
      </c>
      <c r="J5938">
        <v>16.05</v>
      </c>
      <c r="K5938">
        <v>18.989999999999998</v>
      </c>
      <c r="L5938">
        <v>21.2</v>
      </c>
      <c r="M5938">
        <v>23.07</v>
      </c>
      <c r="N5938">
        <v>22.64</v>
      </c>
      <c r="O5938">
        <v>21.82</v>
      </c>
      <c r="P5938">
        <v>0</v>
      </c>
    </row>
    <row r="5939" spans="1:16" x14ac:dyDescent="0.2">
      <c r="A5939" t="s">
        <v>270</v>
      </c>
      <c r="B5939" t="s">
        <v>345</v>
      </c>
      <c r="C5939" t="s">
        <v>103</v>
      </c>
      <c r="E5939">
        <v>-2.88</v>
      </c>
      <c r="F5939">
        <v>-1.52</v>
      </c>
      <c r="G5939">
        <v>-4.54</v>
      </c>
      <c r="H5939">
        <v>-6.2</v>
      </c>
      <c r="I5939">
        <v>-7.83</v>
      </c>
      <c r="J5939">
        <v>-8.34</v>
      </c>
      <c r="K5939">
        <v>-6.02</v>
      </c>
      <c r="L5939">
        <v>-8.1</v>
      </c>
      <c r="M5939">
        <v>-9.83</v>
      </c>
      <c r="N5939">
        <v>-13.53</v>
      </c>
      <c r="O5939">
        <v>-16.61</v>
      </c>
      <c r="P5939">
        <v>-17.71</v>
      </c>
    </row>
    <row r="5940" spans="1:16" x14ac:dyDescent="0.2">
      <c r="A5940" t="s">
        <v>270</v>
      </c>
      <c r="B5940" t="s">
        <v>272</v>
      </c>
      <c r="C5940" t="s">
        <v>103</v>
      </c>
      <c r="E5940">
        <v>0.24</v>
      </c>
      <c r="F5940">
        <v>0.27</v>
      </c>
      <c r="G5940">
        <v>2.4900000000000002</v>
      </c>
      <c r="H5940">
        <v>4.38</v>
      </c>
      <c r="I5940">
        <v>10.55</v>
      </c>
      <c r="J5940">
        <v>15.07</v>
      </c>
      <c r="K5940">
        <v>14.24</v>
      </c>
      <c r="L5940">
        <v>20.47</v>
      </c>
      <c r="M5940">
        <v>27.4</v>
      </c>
      <c r="N5940">
        <v>73.290000000000006</v>
      </c>
      <c r="O5940">
        <v>98.03</v>
      </c>
      <c r="P5940">
        <v>118.65</v>
      </c>
    </row>
    <row r="5941" spans="1:16" x14ac:dyDescent="0.2">
      <c r="A5941" t="s">
        <v>270</v>
      </c>
      <c r="B5941" t="s">
        <v>346</v>
      </c>
      <c r="C5941" t="s">
        <v>103</v>
      </c>
      <c r="E5941">
        <v>9.1999999999999993</v>
      </c>
      <c r="F5941">
        <v>11.69</v>
      </c>
      <c r="G5941">
        <v>12.71</v>
      </c>
      <c r="H5941">
        <v>7.22</v>
      </c>
      <c r="I5941">
        <v>6.15</v>
      </c>
      <c r="J5941">
        <v>7.71</v>
      </c>
      <c r="K5941">
        <v>12.97</v>
      </c>
      <c r="L5941">
        <v>13.1</v>
      </c>
      <c r="M5941">
        <v>13.24</v>
      </c>
      <c r="N5941">
        <v>9.11</v>
      </c>
      <c r="O5941">
        <v>5.21</v>
      </c>
      <c r="P5941">
        <v>-17.71</v>
      </c>
    </row>
    <row r="5942" spans="1:16" x14ac:dyDescent="0.2">
      <c r="A5942" t="s">
        <v>270</v>
      </c>
      <c r="B5942" t="s">
        <v>347</v>
      </c>
      <c r="C5942" t="s">
        <v>103</v>
      </c>
      <c r="E5942">
        <v>253.66</v>
      </c>
      <c r="F5942">
        <v>256.60000000000002</v>
      </c>
      <c r="G5942">
        <v>265.58</v>
      </c>
      <c r="H5942">
        <v>282.95999999999998</v>
      </c>
      <c r="I5942">
        <v>302.27999999999997</v>
      </c>
      <c r="J5942">
        <v>324.5</v>
      </c>
      <c r="K5942">
        <v>332.52</v>
      </c>
      <c r="L5942">
        <v>345.64</v>
      </c>
      <c r="M5942">
        <v>358.53</v>
      </c>
      <c r="N5942">
        <v>402</v>
      </c>
      <c r="O5942">
        <v>417.21</v>
      </c>
      <c r="P5942">
        <v>456.28</v>
      </c>
    </row>
    <row r="5943" spans="1:16" x14ac:dyDescent="0.2">
      <c r="A5943" t="s">
        <v>272</v>
      </c>
      <c r="B5943" t="s">
        <v>202</v>
      </c>
      <c r="C5943" t="s">
        <v>103</v>
      </c>
      <c r="E5943">
        <v>7.0000000000000007E-2</v>
      </c>
      <c r="F5943">
        <v>0.02</v>
      </c>
      <c r="G5943">
        <v>0.34</v>
      </c>
      <c r="H5943">
        <v>0.84</v>
      </c>
      <c r="I5943">
        <v>1.9</v>
      </c>
      <c r="J5943">
        <v>3.2</v>
      </c>
      <c r="K5943">
        <v>2.94</v>
      </c>
      <c r="L5943">
        <v>3.87</v>
      </c>
      <c r="M5943">
        <v>3.86</v>
      </c>
      <c r="N5943">
        <v>5.63</v>
      </c>
      <c r="O5943">
        <v>6.44</v>
      </c>
      <c r="P5943">
        <v>5.67</v>
      </c>
    </row>
    <row r="5944" spans="1:16" x14ac:dyDescent="0.2">
      <c r="A5944" t="s">
        <v>272</v>
      </c>
      <c r="B5944" t="s">
        <v>203</v>
      </c>
      <c r="C5944" t="s">
        <v>103</v>
      </c>
      <c r="E5944">
        <v>0</v>
      </c>
      <c r="F5944">
        <v>0</v>
      </c>
      <c r="G5944">
        <v>0.26</v>
      </c>
      <c r="H5944">
        <v>0.56000000000000005</v>
      </c>
      <c r="I5944">
        <v>1.2</v>
      </c>
      <c r="J5944">
        <v>1.27</v>
      </c>
      <c r="K5944">
        <v>1.03</v>
      </c>
      <c r="L5944">
        <v>1.93</v>
      </c>
      <c r="M5944">
        <v>2.2599999999999998</v>
      </c>
      <c r="N5944">
        <v>4.13</v>
      </c>
      <c r="O5944">
        <v>5.26</v>
      </c>
      <c r="P5944">
        <v>6.31</v>
      </c>
    </row>
    <row r="5945" spans="1:16" x14ac:dyDescent="0.2">
      <c r="A5945" t="s">
        <v>272</v>
      </c>
      <c r="B5945" t="s">
        <v>204</v>
      </c>
      <c r="C5945" t="s">
        <v>103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2.31</v>
      </c>
      <c r="N5945">
        <v>3.31</v>
      </c>
      <c r="O5945">
        <v>3.83</v>
      </c>
      <c r="P5945">
        <v>3.82</v>
      </c>
    </row>
    <row r="5946" spans="1:16" x14ac:dyDescent="0.2">
      <c r="A5946" t="s">
        <v>272</v>
      </c>
      <c r="B5946" t="s">
        <v>205</v>
      </c>
      <c r="C5946" t="s">
        <v>103</v>
      </c>
      <c r="E5946">
        <v>0.17</v>
      </c>
      <c r="F5946">
        <v>0.26</v>
      </c>
      <c r="G5946">
        <v>1.89</v>
      </c>
      <c r="H5946">
        <v>2.98</v>
      </c>
      <c r="I5946">
        <v>7.45</v>
      </c>
      <c r="J5946">
        <v>10.6</v>
      </c>
      <c r="K5946">
        <v>10.27</v>
      </c>
      <c r="L5946">
        <v>14.66</v>
      </c>
      <c r="M5946">
        <v>18.97</v>
      </c>
      <c r="N5946">
        <v>60.23</v>
      </c>
      <c r="O5946">
        <v>82.49</v>
      </c>
      <c r="P5946">
        <v>102.85</v>
      </c>
    </row>
    <row r="5947" spans="1:16" x14ac:dyDescent="0.2">
      <c r="A5947" t="s">
        <v>259</v>
      </c>
      <c r="B5947" t="s">
        <v>348</v>
      </c>
      <c r="C5947" t="s">
        <v>103</v>
      </c>
      <c r="E5947">
        <v>0.91</v>
      </c>
      <c r="F5947">
        <v>0.86</v>
      </c>
      <c r="G5947">
        <v>1.21</v>
      </c>
      <c r="H5947">
        <v>1.49</v>
      </c>
      <c r="I5947">
        <v>1.35</v>
      </c>
      <c r="J5947">
        <v>0.94</v>
      </c>
      <c r="K5947">
        <v>0.57999999999999996</v>
      </c>
      <c r="L5947">
        <v>0.56000000000000005</v>
      </c>
      <c r="M5947">
        <v>1.26</v>
      </c>
      <c r="N5947">
        <v>1.1499999999999999</v>
      </c>
      <c r="O5947">
        <v>1.17</v>
      </c>
      <c r="P5947">
        <v>4.9800000000000004</v>
      </c>
    </row>
    <row r="5948" spans="1:16" x14ac:dyDescent="0.2">
      <c r="A5948" t="s">
        <v>259</v>
      </c>
      <c r="B5948" t="s">
        <v>261</v>
      </c>
      <c r="C5948" t="s">
        <v>103</v>
      </c>
      <c r="D5948">
        <v>1016207</v>
      </c>
      <c r="E5948">
        <v>48802</v>
      </c>
      <c r="F5948">
        <v>51898</v>
      </c>
      <c r="G5948">
        <v>49172</v>
      </c>
      <c r="H5948">
        <v>50841</v>
      </c>
      <c r="I5948">
        <v>53520</v>
      </c>
      <c r="J5948">
        <v>55655</v>
      </c>
      <c r="K5948">
        <v>58017</v>
      </c>
      <c r="L5948">
        <v>58482</v>
      </c>
      <c r="M5948">
        <v>57604</v>
      </c>
      <c r="N5948">
        <v>62516</v>
      </c>
      <c r="O5948">
        <v>64504</v>
      </c>
      <c r="P5948">
        <v>76402</v>
      </c>
    </row>
    <row r="5949" spans="1:16" x14ac:dyDescent="0.2">
      <c r="A5949" t="s">
        <v>259</v>
      </c>
      <c r="B5949" t="s">
        <v>178</v>
      </c>
      <c r="C5949" t="s">
        <v>103</v>
      </c>
      <c r="D5949">
        <v>952663</v>
      </c>
      <c r="E5949">
        <v>46584</v>
      </c>
      <c r="F5949">
        <v>49622</v>
      </c>
      <c r="G5949">
        <v>46766</v>
      </c>
      <c r="H5949">
        <v>48014</v>
      </c>
      <c r="I5949">
        <v>50280</v>
      </c>
      <c r="J5949">
        <v>52024</v>
      </c>
      <c r="K5949">
        <v>54219</v>
      </c>
      <c r="L5949">
        <v>54537</v>
      </c>
      <c r="M5949">
        <v>53532</v>
      </c>
      <c r="N5949">
        <v>58256</v>
      </c>
      <c r="O5949">
        <v>60113</v>
      </c>
      <c r="P5949">
        <v>71371</v>
      </c>
    </row>
    <row r="5950" spans="1:16" x14ac:dyDescent="0.2">
      <c r="A5950" t="s">
        <v>259</v>
      </c>
      <c r="B5950" t="s">
        <v>349</v>
      </c>
      <c r="C5950" t="s">
        <v>103</v>
      </c>
      <c r="E5950">
        <v>0</v>
      </c>
      <c r="F5950">
        <v>0</v>
      </c>
      <c r="G5950">
        <v>0</v>
      </c>
      <c r="H5950">
        <v>21</v>
      </c>
      <c r="I5950">
        <v>23</v>
      </c>
      <c r="J5950">
        <v>30</v>
      </c>
      <c r="K5950">
        <v>30</v>
      </c>
      <c r="L5950">
        <v>76</v>
      </c>
      <c r="M5950">
        <v>76</v>
      </c>
      <c r="N5950">
        <v>221</v>
      </c>
      <c r="O5950">
        <v>324</v>
      </c>
      <c r="P5950">
        <v>701</v>
      </c>
    </row>
    <row r="5951" spans="1:16" x14ac:dyDescent="0.2">
      <c r="A5951" t="s">
        <v>350</v>
      </c>
      <c r="B5951" t="s">
        <v>193</v>
      </c>
      <c r="C5951" t="s">
        <v>103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</row>
    <row r="5952" spans="1:16" x14ac:dyDescent="0.2">
      <c r="A5952" t="s">
        <v>350</v>
      </c>
      <c r="B5952" t="s">
        <v>351</v>
      </c>
      <c r="C5952" t="s">
        <v>103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</row>
    <row r="5953" spans="1:16" x14ac:dyDescent="0.2">
      <c r="A5953" t="s">
        <v>350</v>
      </c>
      <c r="B5953" t="s">
        <v>352</v>
      </c>
      <c r="C5953" t="s">
        <v>103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</row>
    <row r="5954" spans="1:16" x14ac:dyDescent="0.2">
      <c r="A5954" t="s">
        <v>350</v>
      </c>
      <c r="B5954" t="s">
        <v>195</v>
      </c>
      <c r="C5954" t="s">
        <v>103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</row>
    <row r="5955" spans="1:16" x14ac:dyDescent="0.2">
      <c r="A5955" t="s">
        <v>350</v>
      </c>
      <c r="B5955" t="s">
        <v>196</v>
      </c>
      <c r="C5955" t="s">
        <v>103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</row>
    <row r="5956" spans="1:16" x14ac:dyDescent="0.2">
      <c r="A5956" t="s">
        <v>350</v>
      </c>
      <c r="B5956" t="s">
        <v>197</v>
      </c>
      <c r="C5956" t="s">
        <v>103</v>
      </c>
      <c r="E5956">
        <v>0</v>
      </c>
      <c r="F5956">
        <v>0</v>
      </c>
      <c r="G5956">
        <v>218</v>
      </c>
      <c r="H5956">
        <v>938</v>
      </c>
      <c r="I5956">
        <v>1536</v>
      </c>
      <c r="J5956">
        <v>1536</v>
      </c>
      <c r="K5956">
        <v>1536</v>
      </c>
      <c r="L5956">
        <v>2179</v>
      </c>
      <c r="M5956">
        <v>2179</v>
      </c>
      <c r="N5956">
        <v>2500</v>
      </c>
      <c r="O5956">
        <v>2500</v>
      </c>
      <c r="P5956">
        <v>2500</v>
      </c>
    </row>
    <row r="5957" spans="1:16" x14ac:dyDescent="0.2">
      <c r="A5957" t="s">
        <v>350</v>
      </c>
      <c r="B5957" t="s">
        <v>198</v>
      </c>
      <c r="C5957" t="s">
        <v>103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5208</v>
      </c>
    </row>
    <row r="5958" spans="1:16" x14ac:dyDescent="0.2">
      <c r="A5958" t="s">
        <v>350</v>
      </c>
      <c r="B5958" t="s">
        <v>199</v>
      </c>
      <c r="C5958" t="s">
        <v>103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</row>
    <row r="5959" spans="1:16" x14ac:dyDescent="0.2">
      <c r="A5959" t="s">
        <v>350</v>
      </c>
      <c r="B5959" t="s">
        <v>200</v>
      </c>
      <c r="C5959" t="s">
        <v>103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</row>
    <row r="5960" spans="1:16" x14ac:dyDescent="0.2">
      <c r="A5960" t="s">
        <v>350</v>
      </c>
      <c r="B5960" t="s">
        <v>201</v>
      </c>
      <c r="C5960" t="s">
        <v>103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</row>
    <row r="5961" spans="1:16" x14ac:dyDescent="0.2">
      <c r="A5961" t="s">
        <v>350</v>
      </c>
      <c r="B5961" t="s">
        <v>202</v>
      </c>
      <c r="C5961" t="s">
        <v>103</v>
      </c>
      <c r="E5961">
        <v>42</v>
      </c>
      <c r="F5961">
        <v>54</v>
      </c>
      <c r="G5961">
        <v>54</v>
      </c>
      <c r="H5961">
        <v>140</v>
      </c>
      <c r="I5961">
        <v>637</v>
      </c>
      <c r="J5961">
        <v>736</v>
      </c>
      <c r="K5961">
        <v>736</v>
      </c>
      <c r="L5961">
        <v>736</v>
      </c>
      <c r="M5961">
        <v>736</v>
      </c>
      <c r="N5961">
        <v>736</v>
      </c>
      <c r="O5961">
        <v>736</v>
      </c>
      <c r="P5961">
        <v>736</v>
      </c>
    </row>
    <row r="5962" spans="1:16" x14ac:dyDescent="0.2">
      <c r="A5962" t="s">
        <v>350</v>
      </c>
      <c r="B5962" t="s">
        <v>203</v>
      </c>
      <c r="C5962" t="s">
        <v>103</v>
      </c>
      <c r="E5962">
        <v>0</v>
      </c>
      <c r="F5962">
        <v>0</v>
      </c>
      <c r="G5962">
        <v>238</v>
      </c>
      <c r="H5962">
        <v>552</v>
      </c>
      <c r="I5962">
        <v>843</v>
      </c>
      <c r="J5962">
        <v>843</v>
      </c>
      <c r="K5962">
        <v>843</v>
      </c>
      <c r="L5962">
        <v>1282</v>
      </c>
      <c r="M5962">
        <v>1282</v>
      </c>
      <c r="N5962">
        <v>1363</v>
      </c>
      <c r="O5962">
        <v>1363</v>
      </c>
      <c r="P5962">
        <v>1891</v>
      </c>
    </row>
    <row r="5963" spans="1:16" x14ac:dyDescent="0.2">
      <c r="A5963" t="s">
        <v>350</v>
      </c>
      <c r="B5963" t="s">
        <v>204</v>
      </c>
      <c r="C5963" t="s">
        <v>103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</row>
    <row r="5964" spans="1:16" x14ac:dyDescent="0.2">
      <c r="A5964" t="s">
        <v>350</v>
      </c>
      <c r="B5964" t="s">
        <v>205</v>
      </c>
      <c r="C5964" t="s">
        <v>103</v>
      </c>
      <c r="E5964">
        <v>246</v>
      </c>
      <c r="F5964">
        <v>515</v>
      </c>
      <c r="G5964">
        <v>771</v>
      </c>
      <c r="H5964">
        <v>1176</v>
      </c>
      <c r="I5964">
        <v>1621</v>
      </c>
      <c r="J5964">
        <v>2280</v>
      </c>
      <c r="K5964">
        <v>2500</v>
      </c>
      <c r="L5964">
        <v>2500</v>
      </c>
      <c r="M5964">
        <v>2500</v>
      </c>
      <c r="N5964">
        <v>4178</v>
      </c>
      <c r="O5964">
        <v>4892</v>
      </c>
      <c r="P5964">
        <v>5801</v>
      </c>
    </row>
    <row r="5965" spans="1:16" x14ac:dyDescent="0.2">
      <c r="A5965" t="s">
        <v>350</v>
      </c>
      <c r="B5965" t="s">
        <v>206</v>
      </c>
      <c r="C5965" t="s">
        <v>103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</row>
    <row r="5966" spans="1:16" x14ac:dyDescent="0.2">
      <c r="A5966" t="s">
        <v>350</v>
      </c>
      <c r="B5966" t="s">
        <v>207</v>
      </c>
      <c r="C5966" t="s">
        <v>103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</row>
    <row r="5967" spans="1:16" x14ac:dyDescent="0.2">
      <c r="A5967" t="s">
        <v>350</v>
      </c>
      <c r="B5967" t="s">
        <v>208</v>
      </c>
      <c r="C5967" t="s">
        <v>103</v>
      </c>
      <c r="E5967">
        <v>728</v>
      </c>
      <c r="F5967">
        <v>785</v>
      </c>
      <c r="G5967">
        <v>1002</v>
      </c>
      <c r="H5967">
        <v>1006</v>
      </c>
      <c r="I5967">
        <v>1006</v>
      </c>
      <c r="J5967">
        <v>1006</v>
      </c>
      <c r="K5967">
        <v>1006</v>
      </c>
      <c r="L5967">
        <v>1006</v>
      </c>
      <c r="M5967">
        <v>1006</v>
      </c>
      <c r="N5967">
        <v>1006</v>
      </c>
      <c r="O5967">
        <v>1006</v>
      </c>
      <c r="P5967">
        <v>1006</v>
      </c>
    </row>
    <row r="5968" spans="1:16" x14ac:dyDescent="0.2">
      <c r="A5968" t="s">
        <v>350</v>
      </c>
      <c r="B5968" t="s">
        <v>209</v>
      </c>
      <c r="C5968" t="s">
        <v>103</v>
      </c>
      <c r="E5968">
        <v>0</v>
      </c>
      <c r="F5968">
        <v>0</v>
      </c>
      <c r="G5968">
        <v>0</v>
      </c>
      <c r="H5968">
        <v>0</v>
      </c>
      <c r="I5968">
        <v>371</v>
      </c>
      <c r="J5968">
        <v>1360</v>
      </c>
      <c r="K5968">
        <v>2129</v>
      </c>
      <c r="L5968">
        <v>2129</v>
      </c>
      <c r="M5968">
        <v>2129</v>
      </c>
      <c r="N5968">
        <v>4298</v>
      </c>
      <c r="O5968">
        <v>5274</v>
      </c>
      <c r="P5968">
        <v>6670</v>
      </c>
    </row>
    <row r="5969" spans="1:17" x14ac:dyDescent="0.2">
      <c r="A5969" t="s">
        <v>350</v>
      </c>
      <c r="B5969" t="s">
        <v>210</v>
      </c>
      <c r="C5969" t="s">
        <v>103</v>
      </c>
      <c r="E5969">
        <v>0</v>
      </c>
      <c r="F5969">
        <v>0</v>
      </c>
      <c r="G5969">
        <v>0</v>
      </c>
      <c r="H5969">
        <v>403</v>
      </c>
      <c r="I5969">
        <v>516</v>
      </c>
      <c r="J5969">
        <v>629</v>
      </c>
      <c r="K5969">
        <v>629</v>
      </c>
      <c r="L5969">
        <v>629</v>
      </c>
      <c r="M5969">
        <v>629</v>
      </c>
      <c r="N5969">
        <v>629</v>
      </c>
      <c r="O5969">
        <v>629</v>
      </c>
      <c r="P5969">
        <v>629</v>
      </c>
    </row>
    <row r="5970" spans="1:17" x14ac:dyDescent="0.2">
      <c r="A5970" t="s">
        <v>350</v>
      </c>
      <c r="B5970" t="s">
        <v>211</v>
      </c>
      <c r="C5970" t="s">
        <v>103</v>
      </c>
      <c r="E5970">
        <v>0</v>
      </c>
      <c r="F5970">
        <v>0</v>
      </c>
      <c r="G5970">
        <v>0</v>
      </c>
      <c r="H5970">
        <v>92</v>
      </c>
      <c r="I5970">
        <v>92</v>
      </c>
      <c r="J5970">
        <v>92</v>
      </c>
      <c r="K5970">
        <v>92</v>
      </c>
      <c r="L5970">
        <v>92</v>
      </c>
      <c r="M5970">
        <v>92</v>
      </c>
      <c r="N5970">
        <v>165</v>
      </c>
      <c r="O5970">
        <v>165</v>
      </c>
      <c r="P5970">
        <v>165</v>
      </c>
    </row>
    <row r="5971" spans="1:17" x14ac:dyDescent="0.2">
      <c r="A5971" t="s">
        <v>350</v>
      </c>
      <c r="B5971" t="s">
        <v>212</v>
      </c>
      <c r="C5971" t="s">
        <v>103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</row>
    <row r="5972" spans="1:17" x14ac:dyDescent="0.2">
      <c r="A5972" t="s">
        <v>350</v>
      </c>
      <c r="B5972" t="s">
        <v>213</v>
      </c>
      <c r="C5972" t="s">
        <v>103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</row>
    <row r="5973" spans="1:17" x14ac:dyDescent="0.2">
      <c r="A5973" t="s">
        <v>350</v>
      </c>
      <c r="B5973" t="s">
        <v>342</v>
      </c>
      <c r="C5973" t="s">
        <v>103</v>
      </c>
      <c r="E5973">
        <v>1015</v>
      </c>
      <c r="F5973">
        <v>1353</v>
      </c>
      <c r="G5973">
        <v>2283</v>
      </c>
      <c r="H5973">
        <v>4307</v>
      </c>
      <c r="I5973">
        <v>6622</v>
      </c>
      <c r="J5973">
        <v>8482</v>
      </c>
      <c r="K5973">
        <v>9471</v>
      </c>
      <c r="L5973">
        <v>10554</v>
      </c>
      <c r="M5973">
        <v>10554</v>
      </c>
      <c r="N5973">
        <v>14876</v>
      </c>
      <c r="O5973">
        <v>16565</v>
      </c>
      <c r="P5973">
        <v>24606</v>
      </c>
    </row>
    <row r="5974" spans="1:17" x14ac:dyDescent="0.2">
      <c r="A5974" t="s">
        <v>230</v>
      </c>
      <c r="B5974" t="s">
        <v>353</v>
      </c>
      <c r="C5974" t="s">
        <v>103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1</v>
      </c>
      <c r="Q5974">
        <v>10360</v>
      </c>
    </row>
    <row r="5975" spans="1:17" x14ac:dyDescent="0.2">
      <c r="A5975" t="s">
        <v>230</v>
      </c>
      <c r="B5975" t="s">
        <v>354</v>
      </c>
      <c r="C5975" t="s">
        <v>103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1</v>
      </c>
      <c r="Q5975">
        <v>11010</v>
      </c>
    </row>
    <row r="5976" spans="1:17" x14ac:dyDescent="0.2">
      <c r="A5976" t="s">
        <v>230</v>
      </c>
      <c r="B5976" t="s">
        <v>355</v>
      </c>
      <c r="C5976" t="s">
        <v>103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1</v>
      </c>
      <c r="Q5976">
        <v>2680</v>
      </c>
    </row>
    <row r="5977" spans="1:17" x14ac:dyDescent="0.2">
      <c r="A5977" t="s">
        <v>230</v>
      </c>
      <c r="B5977" t="s">
        <v>356</v>
      </c>
      <c r="C5977" t="s">
        <v>103</v>
      </c>
      <c r="E5977">
        <v>0</v>
      </c>
      <c r="F5977">
        <v>0</v>
      </c>
      <c r="G5977">
        <v>0</v>
      </c>
      <c r="H5977">
        <v>0</v>
      </c>
      <c r="I5977">
        <v>1</v>
      </c>
      <c r="J5977">
        <v>1</v>
      </c>
      <c r="K5977">
        <v>1</v>
      </c>
      <c r="L5977">
        <v>1</v>
      </c>
      <c r="M5977">
        <v>1</v>
      </c>
      <c r="N5977">
        <v>1</v>
      </c>
      <c r="O5977">
        <v>1</v>
      </c>
      <c r="P5977">
        <v>1</v>
      </c>
      <c r="Q5977">
        <v>4875</v>
      </c>
    </row>
    <row r="5978" spans="1:17" x14ac:dyDescent="0.2">
      <c r="A5978" t="s">
        <v>340</v>
      </c>
      <c r="B5978" t="s">
        <v>193</v>
      </c>
      <c r="C5978" t="s">
        <v>105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</row>
    <row r="5979" spans="1:17" x14ac:dyDescent="0.2">
      <c r="A5979" t="s">
        <v>340</v>
      </c>
      <c r="B5979" t="s">
        <v>194</v>
      </c>
      <c r="C5979" t="s">
        <v>105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</row>
    <row r="5980" spans="1:17" x14ac:dyDescent="0.2">
      <c r="A5980" t="s">
        <v>340</v>
      </c>
      <c r="B5980" t="s">
        <v>195</v>
      </c>
      <c r="C5980" t="s">
        <v>105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</row>
    <row r="5981" spans="1:17" x14ac:dyDescent="0.2">
      <c r="A5981" t="s">
        <v>340</v>
      </c>
      <c r="B5981" t="s">
        <v>196</v>
      </c>
      <c r="C5981" t="s">
        <v>105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</row>
    <row r="5982" spans="1:17" x14ac:dyDescent="0.2">
      <c r="A5982" t="s">
        <v>340</v>
      </c>
      <c r="B5982" t="s">
        <v>197</v>
      </c>
      <c r="C5982" t="s">
        <v>105</v>
      </c>
      <c r="E5982">
        <v>0</v>
      </c>
      <c r="F5982">
        <v>0</v>
      </c>
      <c r="G5982">
        <v>0.78</v>
      </c>
      <c r="H5982">
        <v>1.8</v>
      </c>
      <c r="I5982">
        <v>1.8</v>
      </c>
      <c r="J5982">
        <v>1.8</v>
      </c>
      <c r="K5982">
        <v>1.8</v>
      </c>
      <c r="L5982">
        <v>1.8</v>
      </c>
      <c r="M5982">
        <v>1.8</v>
      </c>
      <c r="N5982">
        <v>1.8</v>
      </c>
      <c r="O5982">
        <v>1.8</v>
      </c>
      <c r="P5982">
        <v>1.8</v>
      </c>
    </row>
    <row r="5983" spans="1:17" x14ac:dyDescent="0.2">
      <c r="A5983" t="s">
        <v>340</v>
      </c>
      <c r="B5983" t="s">
        <v>198</v>
      </c>
      <c r="C5983" t="s">
        <v>105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</row>
    <row r="5984" spans="1:17" x14ac:dyDescent="0.2">
      <c r="A5984" t="s">
        <v>340</v>
      </c>
      <c r="B5984" t="s">
        <v>199</v>
      </c>
      <c r="C5984" t="s">
        <v>105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</row>
    <row r="5985" spans="1:16" x14ac:dyDescent="0.2">
      <c r="A5985" t="s">
        <v>340</v>
      </c>
      <c r="B5985" t="s">
        <v>200</v>
      </c>
      <c r="C5985" t="s">
        <v>105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</row>
    <row r="5986" spans="1:16" x14ac:dyDescent="0.2">
      <c r="A5986" t="s">
        <v>340</v>
      </c>
      <c r="B5986" t="s">
        <v>201</v>
      </c>
      <c r="C5986" t="s">
        <v>105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</row>
    <row r="5987" spans="1:16" x14ac:dyDescent="0.2">
      <c r="A5987" t="s">
        <v>340</v>
      </c>
      <c r="B5987" t="s">
        <v>202</v>
      </c>
      <c r="C5987" t="s">
        <v>105</v>
      </c>
      <c r="E5987">
        <v>0.02</v>
      </c>
      <c r="F5987">
        <v>0.02</v>
      </c>
      <c r="G5987">
        <v>0.02</v>
      </c>
      <c r="H5987">
        <v>0.33</v>
      </c>
      <c r="I5987">
        <v>1</v>
      </c>
      <c r="J5987">
        <v>1</v>
      </c>
      <c r="K5987">
        <v>1</v>
      </c>
      <c r="L5987">
        <v>1</v>
      </c>
      <c r="M5987">
        <v>1</v>
      </c>
      <c r="N5987">
        <v>1</v>
      </c>
      <c r="O5987">
        <v>1</v>
      </c>
      <c r="P5987">
        <v>1</v>
      </c>
    </row>
    <row r="5988" spans="1:16" x14ac:dyDescent="0.2">
      <c r="A5988" t="s">
        <v>340</v>
      </c>
      <c r="B5988" t="s">
        <v>203</v>
      </c>
      <c r="C5988" t="s">
        <v>105</v>
      </c>
      <c r="E5988">
        <v>0</v>
      </c>
      <c r="F5988">
        <v>0</v>
      </c>
      <c r="G5988">
        <v>0</v>
      </c>
      <c r="H5988">
        <v>1.5</v>
      </c>
      <c r="I5988">
        <v>2</v>
      </c>
      <c r="J5988">
        <v>2</v>
      </c>
      <c r="K5988">
        <v>2</v>
      </c>
      <c r="L5988">
        <v>2</v>
      </c>
      <c r="M5988">
        <v>2</v>
      </c>
      <c r="N5988">
        <v>2</v>
      </c>
      <c r="O5988">
        <v>2</v>
      </c>
      <c r="P5988">
        <v>2</v>
      </c>
    </row>
    <row r="5989" spans="1:16" x14ac:dyDescent="0.2">
      <c r="A5989" t="s">
        <v>340</v>
      </c>
      <c r="B5989" t="s">
        <v>204</v>
      </c>
      <c r="C5989" t="s">
        <v>105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4.88</v>
      </c>
      <c r="N5989">
        <v>4.88</v>
      </c>
      <c r="O5989">
        <v>4.88</v>
      </c>
      <c r="P5989">
        <v>4.88</v>
      </c>
    </row>
    <row r="5990" spans="1:16" x14ac:dyDescent="0.2">
      <c r="A5990" t="s">
        <v>340</v>
      </c>
      <c r="B5990" t="s">
        <v>205</v>
      </c>
      <c r="C5990" t="s">
        <v>105</v>
      </c>
      <c r="E5990">
        <v>3</v>
      </c>
      <c r="F5990">
        <v>6</v>
      </c>
      <c r="G5990">
        <v>9</v>
      </c>
      <c r="H5990">
        <v>14.2</v>
      </c>
      <c r="I5990">
        <v>25.24</v>
      </c>
      <c r="J5990">
        <v>32.29</v>
      </c>
      <c r="K5990">
        <v>34.979999999999997</v>
      </c>
      <c r="L5990">
        <v>37.49</v>
      </c>
      <c r="M5990">
        <v>37.49</v>
      </c>
      <c r="N5990">
        <v>52.24</v>
      </c>
      <c r="O5990">
        <v>57.93</v>
      </c>
      <c r="P5990">
        <v>94.34</v>
      </c>
    </row>
    <row r="5991" spans="1:16" x14ac:dyDescent="0.2">
      <c r="A5991" t="s">
        <v>340</v>
      </c>
      <c r="B5991" t="s">
        <v>206</v>
      </c>
      <c r="C5991" t="s">
        <v>105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</row>
    <row r="5992" spans="1:16" x14ac:dyDescent="0.2">
      <c r="A5992" t="s">
        <v>340</v>
      </c>
      <c r="B5992" t="s">
        <v>207</v>
      </c>
      <c r="C5992" t="s">
        <v>105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</row>
    <row r="5993" spans="1:16" x14ac:dyDescent="0.2">
      <c r="A5993" t="s">
        <v>340</v>
      </c>
      <c r="B5993" t="s">
        <v>208</v>
      </c>
      <c r="C5993" t="s">
        <v>105</v>
      </c>
      <c r="E5993">
        <v>4.37</v>
      </c>
      <c r="F5993">
        <v>4.72</v>
      </c>
      <c r="G5993">
        <v>6.02</v>
      </c>
      <c r="H5993">
        <v>7.84</v>
      </c>
      <c r="I5993">
        <v>7.84</v>
      </c>
      <c r="J5993">
        <v>7.84</v>
      </c>
      <c r="K5993">
        <v>7.84</v>
      </c>
      <c r="L5993">
        <v>7.84</v>
      </c>
      <c r="M5993">
        <v>7.84</v>
      </c>
      <c r="N5993">
        <v>7.84</v>
      </c>
      <c r="O5993">
        <v>7.84</v>
      </c>
      <c r="P5993">
        <v>7.84</v>
      </c>
    </row>
    <row r="5994" spans="1:16" x14ac:dyDescent="0.2">
      <c r="A5994" t="s">
        <v>340</v>
      </c>
      <c r="B5994" t="s">
        <v>209</v>
      </c>
      <c r="C5994" t="s">
        <v>105</v>
      </c>
      <c r="E5994">
        <v>0</v>
      </c>
      <c r="F5994">
        <v>0</v>
      </c>
      <c r="G5994">
        <v>0</v>
      </c>
      <c r="H5994">
        <v>0</v>
      </c>
      <c r="I5994">
        <v>5.75</v>
      </c>
      <c r="J5994">
        <v>10.01</v>
      </c>
      <c r="K5994">
        <v>11.8</v>
      </c>
      <c r="L5994">
        <v>13.73</v>
      </c>
      <c r="M5994">
        <v>13.73</v>
      </c>
      <c r="N5994">
        <v>19.48</v>
      </c>
      <c r="O5994">
        <v>20.99</v>
      </c>
      <c r="P5994">
        <v>37.119999999999997</v>
      </c>
    </row>
    <row r="5995" spans="1:16" x14ac:dyDescent="0.2">
      <c r="A5995" t="s">
        <v>340</v>
      </c>
      <c r="B5995" t="s">
        <v>210</v>
      </c>
      <c r="C5995" t="s">
        <v>105</v>
      </c>
      <c r="E5995">
        <v>0</v>
      </c>
      <c r="F5995">
        <v>0</v>
      </c>
      <c r="G5995">
        <v>0</v>
      </c>
      <c r="H5995">
        <v>0.5</v>
      </c>
      <c r="I5995">
        <v>0.5</v>
      </c>
      <c r="J5995">
        <v>0.5</v>
      </c>
      <c r="K5995">
        <v>0.5</v>
      </c>
      <c r="L5995">
        <v>0.5</v>
      </c>
      <c r="M5995">
        <v>0.5</v>
      </c>
      <c r="N5995">
        <v>0.5</v>
      </c>
      <c r="O5995">
        <v>0.5</v>
      </c>
      <c r="P5995">
        <v>0.5</v>
      </c>
    </row>
    <row r="5996" spans="1:16" x14ac:dyDescent="0.2">
      <c r="A5996" t="s">
        <v>340</v>
      </c>
      <c r="B5996" t="s">
        <v>211</v>
      </c>
      <c r="C5996" t="s">
        <v>105</v>
      </c>
      <c r="E5996">
        <v>0</v>
      </c>
      <c r="F5996">
        <v>0</v>
      </c>
      <c r="G5996">
        <v>0</v>
      </c>
      <c r="H5996">
        <v>0.5</v>
      </c>
      <c r="I5996">
        <v>0.5</v>
      </c>
      <c r="J5996">
        <v>0.5</v>
      </c>
      <c r="K5996">
        <v>0.5</v>
      </c>
      <c r="L5996">
        <v>0.5</v>
      </c>
      <c r="M5996">
        <v>0.5</v>
      </c>
      <c r="N5996">
        <v>0.5</v>
      </c>
      <c r="O5996">
        <v>0.5</v>
      </c>
      <c r="P5996">
        <v>0.5</v>
      </c>
    </row>
    <row r="5997" spans="1:16" x14ac:dyDescent="0.2">
      <c r="A5997" t="s">
        <v>340</v>
      </c>
      <c r="B5997" t="s">
        <v>212</v>
      </c>
      <c r="C5997" t="s">
        <v>105</v>
      </c>
      <c r="E5997">
        <v>0.03</v>
      </c>
      <c r="F5997">
        <v>0.03</v>
      </c>
      <c r="G5997">
        <v>0.03</v>
      </c>
      <c r="H5997">
        <v>0.03</v>
      </c>
      <c r="I5997">
        <v>0.03</v>
      </c>
      <c r="J5997">
        <v>0.03</v>
      </c>
      <c r="K5997">
        <v>0.03</v>
      </c>
      <c r="L5997">
        <v>0</v>
      </c>
      <c r="M5997">
        <v>0</v>
      </c>
      <c r="N5997">
        <v>0</v>
      </c>
      <c r="O5997">
        <v>0</v>
      </c>
      <c r="P5997">
        <v>0</v>
      </c>
    </row>
    <row r="5998" spans="1:16" x14ac:dyDescent="0.2">
      <c r="A5998" t="s">
        <v>340</v>
      </c>
      <c r="B5998" t="s">
        <v>213</v>
      </c>
      <c r="C5998" t="s">
        <v>105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</row>
    <row r="5999" spans="1:16" x14ac:dyDescent="0.2">
      <c r="A5999" t="s">
        <v>340</v>
      </c>
      <c r="B5999" t="s">
        <v>218</v>
      </c>
      <c r="C5999" t="s">
        <v>105</v>
      </c>
      <c r="E5999">
        <v>-0.77</v>
      </c>
      <c r="F5999">
        <v>-0.77</v>
      </c>
      <c r="G5999">
        <v>-2.27</v>
      </c>
      <c r="H5999">
        <v>-4.17</v>
      </c>
      <c r="I5999">
        <v>-5.6</v>
      </c>
      <c r="J5999">
        <v>-5.6</v>
      </c>
      <c r="K5999">
        <v>-5.6</v>
      </c>
      <c r="L5999">
        <v>-5.6</v>
      </c>
      <c r="M5999">
        <v>-5.6</v>
      </c>
      <c r="N5999">
        <v>-5.6</v>
      </c>
      <c r="O5999">
        <v>-5.6</v>
      </c>
      <c r="P5999">
        <v>-9.66</v>
      </c>
    </row>
    <row r="6000" spans="1:16" x14ac:dyDescent="0.2">
      <c r="A6000" t="s">
        <v>340</v>
      </c>
      <c r="B6000" t="s">
        <v>342</v>
      </c>
      <c r="C6000" t="s">
        <v>105</v>
      </c>
      <c r="E6000">
        <v>6.65</v>
      </c>
      <c r="F6000">
        <v>10</v>
      </c>
      <c r="G6000">
        <v>13.59</v>
      </c>
      <c r="H6000">
        <v>22.54</v>
      </c>
      <c r="I6000">
        <v>39.06</v>
      </c>
      <c r="J6000">
        <v>50.37</v>
      </c>
      <c r="K6000">
        <v>54.85</v>
      </c>
      <c r="L6000">
        <v>59.26</v>
      </c>
      <c r="M6000">
        <v>64.14</v>
      </c>
      <c r="N6000">
        <v>84.64</v>
      </c>
      <c r="O6000">
        <v>91.84</v>
      </c>
      <c r="P6000">
        <v>140.32</v>
      </c>
    </row>
    <row r="6001" spans="1:16" x14ac:dyDescent="0.2">
      <c r="A6001" t="s">
        <v>266</v>
      </c>
      <c r="B6001" t="s">
        <v>267</v>
      </c>
      <c r="C6001" t="s">
        <v>105</v>
      </c>
      <c r="E6001">
        <v>202.31</v>
      </c>
      <c r="F6001">
        <v>204.45</v>
      </c>
      <c r="G6001">
        <v>206.75</v>
      </c>
      <c r="H6001">
        <v>212.74</v>
      </c>
      <c r="I6001">
        <v>220.24</v>
      </c>
      <c r="J6001">
        <v>229.66</v>
      </c>
      <c r="K6001">
        <v>235.18</v>
      </c>
      <c r="L6001">
        <v>240.63</v>
      </c>
      <c r="M6001">
        <v>246.15</v>
      </c>
      <c r="N6001">
        <v>269.82</v>
      </c>
      <c r="O6001">
        <v>276.22000000000003</v>
      </c>
      <c r="P6001">
        <v>295.94</v>
      </c>
    </row>
    <row r="6002" spans="1:16" x14ac:dyDescent="0.2">
      <c r="A6002" t="s">
        <v>270</v>
      </c>
      <c r="B6002" t="s">
        <v>193</v>
      </c>
      <c r="C6002" t="s">
        <v>105</v>
      </c>
      <c r="E6002">
        <v>2.97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</row>
    <row r="6003" spans="1:16" x14ac:dyDescent="0.2">
      <c r="A6003" t="s">
        <v>270</v>
      </c>
      <c r="B6003" t="s">
        <v>194</v>
      </c>
      <c r="C6003" t="s">
        <v>105</v>
      </c>
      <c r="E6003">
        <v>52.65</v>
      </c>
      <c r="F6003">
        <v>63.03</v>
      </c>
      <c r="G6003">
        <v>51.41</v>
      </c>
      <c r="H6003">
        <v>36.33</v>
      </c>
      <c r="I6003">
        <v>20.329999999999998</v>
      </c>
      <c r="J6003">
        <v>16.600000000000001</v>
      </c>
      <c r="K6003">
        <v>13.52</v>
      </c>
      <c r="L6003">
        <v>15.38</v>
      </c>
      <c r="M6003">
        <v>10.97</v>
      </c>
      <c r="N6003">
        <v>7.95</v>
      </c>
      <c r="O6003">
        <v>8.2100000000000009</v>
      </c>
      <c r="P6003">
        <v>1.73</v>
      </c>
    </row>
    <row r="6004" spans="1:16" x14ac:dyDescent="0.2">
      <c r="A6004" t="s">
        <v>270</v>
      </c>
      <c r="B6004" t="s">
        <v>195</v>
      </c>
      <c r="C6004" t="s">
        <v>105</v>
      </c>
      <c r="E6004">
        <v>11.52</v>
      </c>
      <c r="F6004">
        <v>12.96</v>
      </c>
      <c r="G6004">
        <v>12.93</v>
      </c>
      <c r="H6004">
        <v>12.75</v>
      </c>
      <c r="I6004">
        <v>12</v>
      </c>
      <c r="J6004">
        <v>9.4</v>
      </c>
      <c r="K6004">
        <v>8.0299999999999994</v>
      </c>
      <c r="L6004">
        <v>7.03</v>
      </c>
      <c r="M6004">
        <v>5.44</v>
      </c>
      <c r="N6004">
        <v>0.99</v>
      </c>
      <c r="O6004">
        <v>0</v>
      </c>
      <c r="P6004">
        <v>0</v>
      </c>
    </row>
    <row r="6005" spans="1:16" x14ac:dyDescent="0.2">
      <c r="A6005" t="s">
        <v>270</v>
      </c>
      <c r="B6005" t="s">
        <v>196</v>
      </c>
      <c r="C6005" t="s">
        <v>105</v>
      </c>
      <c r="E6005">
        <v>23.6</v>
      </c>
      <c r="F6005">
        <v>5.09</v>
      </c>
      <c r="G6005">
        <v>5.09</v>
      </c>
      <c r="H6005">
        <v>5.1100000000000003</v>
      </c>
      <c r="I6005">
        <v>5.09</v>
      </c>
      <c r="J6005">
        <v>5.1100000000000003</v>
      </c>
      <c r="K6005">
        <v>5.09</v>
      </c>
      <c r="L6005">
        <v>5.09</v>
      </c>
      <c r="M6005">
        <v>5.09</v>
      </c>
      <c r="N6005">
        <v>5.09</v>
      </c>
      <c r="O6005">
        <v>5.1100000000000003</v>
      </c>
      <c r="P6005">
        <v>5.09</v>
      </c>
    </row>
    <row r="6006" spans="1:16" x14ac:dyDescent="0.2">
      <c r="A6006" t="s">
        <v>270</v>
      </c>
      <c r="B6006" t="s">
        <v>197</v>
      </c>
      <c r="C6006" t="s">
        <v>105</v>
      </c>
      <c r="E6006">
        <v>11.31</v>
      </c>
      <c r="F6006">
        <v>11.25</v>
      </c>
      <c r="G6006">
        <v>17.28</v>
      </c>
      <c r="H6006">
        <v>25.29</v>
      </c>
      <c r="I6006">
        <v>24.58</v>
      </c>
      <c r="J6006">
        <v>24.24</v>
      </c>
      <c r="K6006">
        <v>24.21</v>
      </c>
      <c r="L6006">
        <v>24.26</v>
      </c>
      <c r="M6006">
        <v>23.53</v>
      </c>
      <c r="N6006">
        <v>23.08</v>
      </c>
      <c r="O6006">
        <v>22.83</v>
      </c>
      <c r="P6006">
        <v>21.2</v>
      </c>
    </row>
    <row r="6007" spans="1:16" x14ac:dyDescent="0.2">
      <c r="A6007" t="s">
        <v>270</v>
      </c>
      <c r="B6007" t="s">
        <v>198</v>
      </c>
      <c r="C6007" t="s">
        <v>105</v>
      </c>
      <c r="E6007">
        <v>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</row>
    <row r="6008" spans="1:16" x14ac:dyDescent="0.2">
      <c r="A6008" t="s">
        <v>270</v>
      </c>
      <c r="B6008" t="s">
        <v>199</v>
      </c>
      <c r="C6008" t="s">
        <v>105</v>
      </c>
      <c r="E6008">
        <v>2.4900000000000002</v>
      </c>
      <c r="F6008">
        <v>3.07</v>
      </c>
      <c r="G6008">
        <v>2.48</v>
      </c>
      <c r="H6008">
        <v>2.4900000000000002</v>
      </c>
      <c r="I6008">
        <v>2.4700000000000002</v>
      </c>
      <c r="J6008">
        <v>2.48</v>
      </c>
      <c r="K6008">
        <v>2.97</v>
      </c>
      <c r="L6008">
        <v>3.4</v>
      </c>
      <c r="M6008">
        <v>2.4700000000000002</v>
      </c>
      <c r="N6008">
        <v>2.23</v>
      </c>
      <c r="O6008">
        <v>2.2400000000000002</v>
      </c>
      <c r="P6008">
        <v>2.41</v>
      </c>
    </row>
    <row r="6009" spans="1:16" x14ac:dyDescent="0.2">
      <c r="A6009" t="s">
        <v>270</v>
      </c>
      <c r="B6009" t="s">
        <v>200</v>
      </c>
      <c r="C6009" t="s">
        <v>105</v>
      </c>
      <c r="E6009">
        <v>0.9</v>
      </c>
      <c r="F6009">
        <v>1.69</v>
      </c>
      <c r="G6009">
        <v>0.89</v>
      </c>
      <c r="H6009">
        <v>0.9</v>
      </c>
      <c r="I6009">
        <v>1.44</v>
      </c>
      <c r="J6009">
        <v>1.39</v>
      </c>
      <c r="K6009">
        <v>1.48</v>
      </c>
      <c r="L6009">
        <v>1.52</v>
      </c>
      <c r="M6009">
        <v>0.86</v>
      </c>
      <c r="N6009">
        <v>0.96</v>
      </c>
      <c r="O6009">
        <v>1.1499999999999999</v>
      </c>
      <c r="P6009">
        <v>1.05</v>
      </c>
    </row>
    <row r="6010" spans="1:16" x14ac:dyDescent="0.2">
      <c r="A6010" t="s">
        <v>270</v>
      </c>
      <c r="B6010" t="s">
        <v>201</v>
      </c>
      <c r="C6010" t="s">
        <v>105</v>
      </c>
      <c r="E6010">
        <v>27.19</v>
      </c>
      <c r="F6010">
        <v>27.11</v>
      </c>
      <c r="G6010">
        <v>27.11</v>
      </c>
      <c r="H6010">
        <v>27.19</v>
      </c>
      <c r="I6010">
        <v>27.11</v>
      </c>
      <c r="J6010">
        <v>27.19</v>
      </c>
      <c r="K6010">
        <v>27.11</v>
      </c>
      <c r="L6010">
        <v>27.11</v>
      </c>
      <c r="M6010">
        <v>27.11</v>
      </c>
      <c r="N6010">
        <v>27.11</v>
      </c>
      <c r="O6010">
        <v>27.19</v>
      </c>
      <c r="P6010">
        <v>27.11</v>
      </c>
    </row>
    <row r="6011" spans="1:16" x14ac:dyDescent="0.2">
      <c r="A6011" t="s">
        <v>270</v>
      </c>
      <c r="B6011" t="s">
        <v>202</v>
      </c>
      <c r="C6011" t="s">
        <v>105</v>
      </c>
      <c r="E6011">
        <v>21.56</v>
      </c>
      <c r="F6011">
        <v>21.79</v>
      </c>
      <c r="G6011">
        <v>21.39</v>
      </c>
      <c r="H6011">
        <v>22.28</v>
      </c>
      <c r="I6011">
        <v>23.55</v>
      </c>
      <c r="J6011">
        <v>23.9</v>
      </c>
      <c r="K6011">
        <v>23.72</v>
      </c>
      <c r="L6011">
        <v>23.8</v>
      </c>
      <c r="M6011">
        <v>23.72</v>
      </c>
      <c r="N6011">
        <v>23.57</v>
      </c>
      <c r="O6011">
        <v>23.57</v>
      </c>
      <c r="P6011">
        <v>23.08</v>
      </c>
    </row>
    <row r="6012" spans="1:16" x14ac:dyDescent="0.2">
      <c r="A6012" t="s">
        <v>270</v>
      </c>
      <c r="B6012" t="s">
        <v>203</v>
      </c>
      <c r="C6012" t="s">
        <v>105</v>
      </c>
      <c r="E6012">
        <v>0</v>
      </c>
      <c r="F6012">
        <v>0</v>
      </c>
      <c r="G6012">
        <v>0</v>
      </c>
      <c r="H6012">
        <v>6.18</v>
      </c>
      <c r="I6012">
        <v>8.06</v>
      </c>
      <c r="J6012">
        <v>7.86</v>
      </c>
      <c r="K6012">
        <v>7.74</v>
      </c>
      <c r="L6012">
        <v>7.82</v>
      </c>
      <c r="M6012">
        <v>7.78</v>
      </c>
      <c r="N6012">
        <v>7.46</v>
      </c>
      <c r="O6012">
        <v>7.38</v>
      </c>
      <c r="P6012">
        <v>6.65</v>
      </c>
    </row>
    <row r="6013" spans="1:16" x14ac:dyDescent="0.2">
      <c r="A6013" t="s">
        <v>270</v>
      </c>
      <c r="B6013" t="s">
        <v>204</v>
      </c>
      <c r="C6013" t="s">
        <v>105</v>
      </c>
      <c r="E6013"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17.79</v>
      </c>
      <c r="N6013">
        <v>17.440000000000001</v>
      </c>
      <c r="O6013">
        <v>17.59</v>
      </c>
      <c r="P6013">
        <v>15.88</v>
      </c>
    </row>
    <row r="6014" spans="1:16" x14ac:dyDescent="0.2">
      <c r="A6014" t="s">
        <v>270</v>
      </c>
      <c r="B6014" t="s">
        <v>205</v>
      </c>
      <c r="C6014" t="s">
        <v>105</v>
      </c>
      <c r="E6014">
        <v>60.07</v>
      </c>
      <c r="F6014">
        <v>68.41</v>
      </c>
      <c r="G6014">
        <v>75.349999999999994</v>
      </c>
      <c r="H6014">
        <v>88.61</v>
      </c>
      <c r="I6014">
        <v>114.93</v>
      </c>
      <c r="J6014">
        <v>132.01</v>
      </c>
      <c r="K6014">
        <v>139.44999999999999</v>
      </c>
      <c r="L6014">
        <v>146.18</v>
      </c>
      <c r="M6014">
        <v>141.46</v>
      </c>
      <c r="N6014">
        <v>173.3</v>
      </c>
      <c r="O6014">
        <v>182.72</v>
      </c>
      <c r="P6014">
        <v>234.74</v>
      </c>
    </row>
    <row r="6015" spans="1:16" x14ac:dyDescent="0.2">
      <c r="A6015" t="s">
        <v>270</v>
      </c>
      <c r="B6015" t="s">
        <v>206</v>
      </c>
      <c r="C6015" t="s">
        <v>105</v>
      </c>
      <c r="E6015">
        <v>29.54</v>
      </c>
      <c r="F6015">
        <v>31.54</v>
      </c>
      <c r="G6015">
        <v>33.71</v>
      </c>
      <c r="H6015">
        <v>38.340000000000003</v>
      </c>
      <c r="I6015">
        <v>42.89</v>
      </c>
      <c r="J6015">
        <v>47.7</v>
      </c>
      <c r="K6015">
        <v>49.88</v>
      </c>
      <c r="L6015">
        <v>52.14</v>
      </c>
      <c r="M6015">
        <v>54.36</v>
      </c>
      <c r="N6015">
        <v>63.11</v>
      </c>
      <c r="O6015">
        <v>65.56</v>
      </c>
      <c r="P6015">
        <v>76.78</v>
      </c>
    </row>
    <row r="6016" spans="1:16" x14ac:dyDescent="0.2">
      <c r="A6016" t="s">
        <v>270</v>
      </c>
      <c r="B6016" t="s">
        <v>343</v>
      </c>
      <c r="C6016" t="s">
        <v>105</v>
      </c>
      <c r="E6016">
        <v>-2.63</v>
      </c>
      <c r="F6016">
        <v>-2.92</v>
      </c>
      <c r="G6016">
        <v>-3.35</v>
      </c>
      <c r="H6016">
        <v>-3.85</v>
      </c>
      <c r="I6016">
        <v>-6.37</v>
      </c>
      <c r="J6016">
        <v>-8.26</v>
      </c>
      <c r="K6016">
        <v>-9.06</v>
      </c>
      <c r="L6016">
        <v>-9.85</v>
      </c>
      <c r="M6016">
        <v>-9.85</v>
      </c>
      <c r="N6016">
        <v>-12.45</v>
      </c>
      <c r="O6016">
        <v>-13.23</v>
      </c>
      <c r="P6016">
        <v>-19.23</v>
      </c>
    </row>
    <row r="6017" spans="1:16" x14ac:dyDescent="0.2">
      <c r="A6017" t="s">
        <v>270</v>
      </c>
      <c r="B6017" t="s">
        <v>210</v>
      </c>
      <c r="C6017" t="s">
        <v>105</v>
      </c>
      <c r="E6017">
        <v>-0.48</v>
      </c>
      <c r="F6017">
        <v>-0.56999999999999995</v>
      </c>
      <c r="G6017">
        <v>-0.83</v>
      </c>
      <c r="H6017">
        <v>-1.6</v>
      </c>
      <c r="I6017">
        <v>-1.8</v>
      </c>
      <c r="J6017">
        <v>-1.98</v>
      </c>
      <c r="K6017">
        <v>-1.82</v>
      </c>
      <c r="L6017">
        <v>-1.68</v>
      </c>
      <c r="M6017">
        <v>-1.79</v>
      </c>
      <c r="N6017">
        <v>-1.79</v>
      </c>
      <c r="O6017">
        <v>-1.79</v>
      </c>
      <c r="P6017">
        <v>-1.49</v>
      </c>
    </row>
    <row r="6018" spans="1:16" x14ac:dyDescent="0.2">
      <c r="A6018" t="s">
        <v>270</v>
      </c>
      <c r="B6018" t="s">
        <v>211</v>
      </c>
      <c r="C6018" t="s">
        <v>105</v>
      </c>
      <c r="E6018">
        <v>0</v>
      </c>
      <c r="F6018">
        <v>0</v>
      </c>
      <c r="G6018">
        <v>0</v>
      </c>
      <c r="H6018">
        <v>-0.45</v>
      </c>
      <c r="I6018">
        <v>-0.55000000000000004</v>
      </c>
      <c r="J6018">
        <v>-0.57999999999999996</v>
      </c>
      <c r="K6018">
        <v>-0.52</v>
      </c>
      <c r="L6018">
        <v>-0.51</v>
      </c>
      <c r="M6018">
        <v>-0.5</v>
      </c>
      <c r="N6018">
        <v>-0.53</v>
      </c>
      <c r="O6018">
        <v>-0.53</v>
      </c>
      <c r="P6018">
        <v>-0.41</v>
      </c>
    </row>
    <row r="6019" spans="1:16" x14ac:dyDescent="0.2">
      <c r="A6019" t="s">
        <v>270</v>
      </c>
      <c r="B6019" t="s">
        <v>212</v>
      </c>
      <c r="C6019" t="s">
        <v>105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</row>
    <row r="6020" spans="1:16" x14ac:dyDescent="0.2">
      <c r="A6020" t="s">
        <v>270</v>
      </c>
      <c r="B6020" t="s">
        <v>213</v>
      </c>
      <c r="C6020" t="s">
        <v>105</v>
      </c>
      <c r="E6020"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</row>
    <row r="6021" spans="1:16" x14ac:dyDescent="0.2">
      <c r="A6021" t="s">
        <v>270</v>
      </c>
      <c r="B6021" t="s">
        <v>344</v>
      </c>
      <c r="C6021" t="s">
        <v>105</v>
      </c>
      <c r="E6021">
        <v>12.16</v>
      </c>
      <c r="F6021">
        <v>12.68</v>
      </c>
      <c r="G6021">
        <v>18.88</v>
      </c>
      <c r="H6021">
        <v>16.77</v>
      </c>
      <c r="I6021">
        <v>16.170000000000002</v>
      </c>
      <c r="J6021">
        <v>18.440000000000001</v>
      </c>
      <c r="K6021">
        <v>20.79</v>
      </c>
      <c r="L6021">
        <v>18.22</v>
      </c>
      <c r="M6021">
        <v>21.96</v>
      </c>
      <c r="N6021">
        <v>24.71</v>
      </c>
      <c r="O6021">
        <v>24.49</v>
      </c>
      <c r="P6021">
        <v>15.07</v>
      </c>
    </row>
    <row r="6022" spans="1:16" x14ac:dyDescent="0.2">
      <c r="A6022" t="s">
        <v>270</v>
      </c>
      <c r="B6022" t="s">
        <v>345</v>
      </c>
      <c r="C6022" t="s">
        <v>105</v>
      </c>
      <c r="E6022">
        <v>-2.91</v>
      </c>
      <c r="F6022">
        <v>-1.51</v>
      </c>
      <c r="G6022">
        <v>-4.0999999999999996</v>
      </c>
      <c r="H6022">
        <v>-6.33</v>
      </c>
      <c r="I6022">
        <v>-7.9</v>
      </c>
      <c r="J6022">
        <v>-7.8</v>
      </c>
      <c r="K6022">
        <v>-7.43</v>
      </c>
      <c r="L6022">
        <v>-6.6</v>
      </c>
      <c r="M6022">
        <v>-8.92</v>
      </c>
      <c r="N6022">
        <v>-8.6199999999999992</v>
      </c>
      <c r="O6022">
        <v>-8.83</v>
      </c>
      <c r="P6022">
        <v>-14.33</v>
      </c>
    </row>
    <row r="6023" spans="1:16" x14ac:dyDescent="0.2">
      <c r="A6023" t="s">
        <v>270</v>
      </c>
      <c r="B6023" t="s">
        <v>272</v>
      </c>
      <c r="C6023" t="s">
        <v>105</v>
      </c>
      <c r="E6023">
        <v>0.23</v>
      </c>
      <c r="F6023">
        <v>0.28999999999999998</v>
      </c>
      <c r="G6023">
        <v>2.42</v>
      </c>
      <c r="H6023">
        <v>4.8499999999999996</v>
      </c>
      <c r="I6023">
        <v>11.42</v>
      </c>
      <c r="J6023">
        <v>15.73</v>
      </c>
      <c r="K6023">
        <v>16.32</v>
      </c>
      <c r="L6023">
        <v>16.649999999999999</v>
      </c>
      <c r="M6023">
        <v>23.41</v>
      </c>
      <c r="N6023">
        <v>36.5</v>
      </c>
      <c r="O6023">
        <v>44.35</v>
      </c>
      <c r="P6023">
        <v>100.49</v>
      </c>
    </row>
    <row r="6024" spans="1:16" x14ac:dyDescent="0.2">
      <c r="A6024" t="s">
        <v>270</v>
      </c>
      <c r="B6024" t="s">
        <v>346</v>
      </c>
      <c r="C6024" t="s">
        <v>105</v>
      </c>
      <c r="E6024">
        <v>9.25</v>
      </c>
      <c r="F6024">
        <v>11.17</v>
      </c>
      <c r="G6024">
        <v>14.79</v>
      </c>
      <c r="H6024">
        <v>10.44</v>
      </c>
      <c r="I6024">
        <v>8.27</v>
      </c>
      <c r="J6024">
        <v>10.64</v>
      </c>
      <c r="K6024">
        <v>13.36</v>
      </c>
      <c r="L6024">
        <v>11.62</v>
      </c>
      <c r="M6024">
        <v>13.04</v>
      </c>
      <c r="N6024">
        <v>16.09</v>
      </c>
      <c r="O6024">
        <v>15.66</v>
      </c>
      <c r="P6024">
        <v>0.74</v>
      </c>
    </row>
    <row r="6025" spans="1:16" x14ac:dyDescent="0.2">
      <c r="A6025" t="s">
        <v>270</v>
      </c>
      <c r="B6025" t="s">
        <v>347</v>
      </c>
      <c r="C6025" t="s">
        <v>105</v>
      </c>
      <c r="E6025">
        <v>252.84</v>
      </c>
      <c r="F6025">
        <v>255.14</v>
      </c>
      <c r="G6025">
        <v>262.36</v>
      </c>
      <c r="H6025">
        <v>276.33</v>
      </c>
      <c r="I6025">
        <v>289.91000000000003</v>
      </c>
      <c r="J6025">
        <v>305.5</v>
      </c>
      <c r="K6025">
        <v>312.58999999999997</v>
      </c>
      <c r="L6025">
        <v>319.92</v>
      </c>
      <c r="M6025">
        <v>330.43</v>
      </c>
      <c r="N6025">
        <v>362.22</v>
      </c>
      <c r="O6025">
        <v>372.49</v>
      </c>
      <c r="P6025">
        <v>409.67</v>
      </c>
    </row>
    <row r="6026" spans="1:16" x14ac:dyDescent="0.2">
      <c r="A6026" t="s">
        <v>272</v>
      </c>
      <c r="B6026" t="s">
        <v>202</v>
      </c>
      <c r="C6026" t="s">
        <v>105</v>
      </c>
      <c r="E6026">
        <v>0.09</v>
      </c>
      <c r="F6026">
        <v>0.01</v>
      </c>
      <c r="G6026">
        <v>0.41</v>
      </c>
      <c r="H6026">
        <v>0.48</v>
      </c>
      <c r="I6026">
        <v>1.01</v>
      </c>
      <c r="J6026">
        <v>0.73</v>
      </c>
      <c r="K6026">
        <v>0.84</v>
      </c>
      <c r="L6026">
        <v>0.76</v>
      </c>
      <c r="M6026">
        <v>0.84</v>
      </c>
      <c r="N6026">
        <v>1</v>
      </c>
      <c r="O6026">
        <v>1.06</v>
      </c>
      <c r="P6026">
        <v>1.48</v>
      </c>
    </row>
    <row r="6027" spans="1:16" x14ac:dyDescent="0.2">
      <c r="A6027" t="s">
        <v>272</v>
      </c>
      <c r="B6027" t="s">
        <v>203</v>
      </c>
      <c r="C6027" t="s">
        <v>105</v>
      </c>
      <c r="E6027">
        <v>0</v>
      </c>
      <c r="F6027">
        <v>0</v>
      </c>
      <c r="G6027">
        <v>0</v>
      </c>
      <c r="H6027">
        <v>0.32</v>
      </c>
      <c r="I6027">
        <v>0.59</v>
      </c>
      <c r="J6027">
        <v>0.82</v>
      </c>
      <c r="K6027">
        <v>0.92</v>
      </c>
      <c r="L6027">
        <v>0.83</v>
      </c>
      <c r="M6027">
        <v>0.87</v>
      </c>
      <c r="N6027">
        <v>1.19</v>
      </c>
      <c r="O6027">
        <v>1.29</v>
      </c>
      <c r="P6027">
        <v>2</v>
      </c>
    </row>
    <row r="6028" spans="1:16" x14ac:dyDescent="0.2">
      <c r="A6028" t="s">
        <v>272</v>
      </c>
      <c r="B6028" t="s">
        <v>204</v>
      </c>
      <c r="C6028" t="s">
        <v>105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1.93</v>
      </c>
      <c r="N6028">
        <v>2.29</v>
      </c>
      <c r="O6028">
        <v>2.19</v>
      </c>
      <c r="P6028">
        <v>3.84</v>
      </c>
    </row>
    <row r="6029" spans="1:16" x14ac:dyDescent="0.2">
      <c r="A6029" t="s">
        <v>272</v>
      </c>
      <c r="B6029" t="s">
        <v>205</v>
      </c>
      <c r="C6029" t="s">
        <v>105</v>
      </c>
      <c r="E6029">
        <v>0.15</v>
      </c>
      <c r="F6029">
        <v>0.28000000000000003</v>
      </c>
      <c r="G6029">
        <v>2.0099999999999998</v>
      </c>
      <c r="H6029">
        <v>4.05</v>
      </c>
      <c r="I6029">
        <v>9.82</v>
      </c>
      <c r="J6029">
        <v>14.19</v>
      </c>
      <c r="K6029">
        <v>14.56</v>
      </c>
      <c r="L6029">
        <v>15.05</v>
      </c>
      <c r="M6029">
        <v>19.77</v>
      </c>
      <c r="N6029">
        <v>32.020000000000003</v>
      </c>
      <c r="O6029">
        <v>39.81</v>
      </c>
      <c r="P6029">
        <v>93.17</v>
      </c>
    </row>
    <row r="6030" spans="1:16" x14ac:dyDescent="0.2">
      <c r="A6030" t="s">
        <v>259</v>
      </c>
      <c r="B6030" t="s">
        <v>348</v>
      </c>
      <c r="C6030" t="s">
        <v>105</v>
      </c>
      <c r="E6030">
        <v>0.91</v>
      </c>
      <c r="F6030">
        <v>0.86</v>
      </c>
      <c r="G6030">
        <v>1.21</v>
      </c>
      <c r="H6030">
        <v>1.49</v>
      </c>
      <c r="I6030">
        <v>1.35</v>
      </c>
      <c r="J6030">
        <v>0.94</v>
      </c>
      <c r="K6030">
        <v>0.57999999999999996</v>
      </c>
      <c r="L6030">
        <v>0.56000000000000005</v>
      </c>
      <c r="M6030">
        <v>1.26</v>
      </c>
      <c r="N6030">
        <v>1.1499999999999999</v>
      </c>
      <c r="O6030">
        <v>1.17</v>
      </c>
      <c r="P6030">
        <v>4.9800000000000004</v>
      </c>
    </row>
    <row r="6031" spans="1:16" x14ac:dyDescent="0.2">
      <c r="A6031" t="s">
        <v>259</v>
      </c>
      <c r="B6031" t="s">
        <v>261</v>
      </c>
      <c r="C6031" t="s">
        <v>105</v>
      </c>
      <c r="D6031">
        <v>960199</v>
      </c>
      <c r="E6031">
        <v>48910</v>
      </c>
      <c r="F6031">
        <v>51364</v>
      </c>
      <c r="G6031">
        <v>49605</v>
      </c>
      <c r="H6031">
        <v>51009</v>
      </c>
      <c r="I6031">
        <v>53987</v>
      </c>
      <c r="J6031">
        <v>55175</v>
      </c>
      <c r="K6031">
        <v>56597</v>
      </c>
      <c r="L6031">
        <v>58670</v>
      </c>
      <c r="M6031">
        <v>56613</v>
      </c>
      <c r="N6031">
        <v>60324</v>
      </c>
      <c r="O6031">
        <v>61692</v>
      </c>
      <c r="P6031">
        <v>66596</v>
      </c>
    </row>
    <row r="6032" spans="1:16" x14ac:dyDescent="0.2">
      <c r="A6032" t="s">
        <v>259</v>
      </c>
      <c r="B6032" t="s">
        <v>178</v>
      </c>
      <c r="C6032" t="s">
        <v>105</v>
      </c>
      <c r="D6032">
        <v>892042</v>
      </c>
      <c r="E6032">
        <v>46365</v>
      </c>
      <c r="F6032">
        <v>48622</v>
      </c>
      <c r="G6032">
        <v>46770</v>
      </c>
      <c r="H6032">
        <v>47746</v>
      </c>
      <c r="I6032">
        <v>50319</v>
      </c>
      <c r="J6032">
        <v>51139</v>
      </c>
      <c r="K6032">
        <v>52397</v>
      </c>
      <c r="L6032">
        <v>54324</v>
      </c>
      <c r="M6032">
        <v>52133</v>
      </c>
      <c r="N6032">
        <v>55907</v>
      </c>
      <c r="O6032">
        <v>57148</v>
      </c>
      <c r="P6032">
        <v>61475</v>
      </c>
    </row>
    <row r="6033" spans="1:16" x14ac:dyDescent="0.2">
      <c r="A6033" t="s">
        <v>259</v>
      </c>
      <c r="B6033" t="s">
        <v>349</v>
      </c>
      <c r="C6033" t="s">
        <v>105</v>
      </c>
      <c r="E6033">
        <v>0</v>
      </c>
      <c r="F6033">
        <v>0</v>
      </c>
      <c r="G6033">
        <v>0</v>
      </c>
      <c r="H6033">
        <v>16</v>
      </c>
      <c r="I6033">
        <v>51</v>
      </c>
      <c r="J6033">
        <v>51</v>
      </c>
      <c r="K6033">
        <v>51</v>
      </c>
      <c r="L6033">
        <v>51</v>
      </c>
      <c r="M6033">
        <v>51</v>
      </c>
      <c r="N6033">
        <v>52</v>
      </c>
      <c r="O6033">
        <v>56</v>
      </c>
      <c r="P6033">
        <v>329</v>
      </c>
    </row>
    <row r="6034" spans="1:16" x14ac:dyDescent="0.2">
      <c r="A6034" t="s">
        <v>350</v>
      </c>
      <c r="B6034" t="s">
        <v>193</v>
      </c>
      <c r="C6034" t="s">
        <v>105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</row>
    <row r="6035" spans="1:16" x14ac:dyDescent="0.2">
      <c r="A6035" t="s">
        <v>350</v>
      </c>
      <c r="B6035" t="s">
        <v>351</v>
      </c>
      <c r="C6035" t="s">
        <v>105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</row>
    <row r="6036" spans="1:16" x14ac:dyDescent="0.2">
      <c r="A6036" t="s">
        <v>350</v>
      </c>
      <c r="B6036" t="s">
        <v>352</v>
      </c>
      <c r="C6036" t="s">
        <v>105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</row>
    <row r="6037" spans="1:16" x14ac:dyDescent="0.2">
      <c r="A6037" t="s">
        <v>350</v>
      </c>
      <c r="B6037" t="s">
        <v>195</v>
      </c>
      <c r="C6037" t="s">
        <v>105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</row>
    <row r="6038" spans="1:16" x14ac:dyDescent="0.2">
      <c r="A6038" t="s">
        <v>350</v>
      </c>
      <c r="B6038" t="s">
        <v>196</v>
      </c>
      <c r="C6038" t="s">
        <v>105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</row>
    <row r="6039" spans="1:16" x14ac:dyDescent="0.2">
      <c r="A6039" t="s">
        <v>350</v>
      </c>
      <c r="B6039" t="s">
        <v>197</v>
      </c>
      <c r="C6039" t="s">
        <v>105</v>
      </c>
      <c r="E6039">
        <v>0</v>
      </c>
      <c r="F6039">
        <v>0</v>
      </c>
      <c r="G6039">
        <v>413</v>
      </c>
      <c r="H6039">
        <v>957</v>
      </c>
      <c r="I6039">
        <v>957</v>
      </c>
      <c r="J6039">
        <v>957</v>
      </c>
      <c r="K6039">
        <v>957</v>
      </c>
      <c r="L6039">
        <v>957</v>
      </c>
      <c r="M6039">
        <v>957</v>
      </c>
      <c r="N6039">
        <v>957</v>
      </c>
      <c r="O6039">
        <v>957</v>
      </c>
      <c r="P6039">
        <v>957</v>
      </c>
    </row>
    <row r="6040" spans="1:16" x14ac:dyDescent="0.2">
      <c r="A6040" t="s">
        <v>350</v>
      </c>
      <c r="B6040" t="s">
        <v>198</v>
      </c>
      <c r="C6040" t="s">
        <v>105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</row>
    <row r="6041" spans="1:16" x14ac:dyDescent="0.2">
      <c r="A6041" t="s">
        <v>350</v>
      </c>
      <c r="B6041" t="s">
        <v>199</v>
      </c>
      <c r="C6041" t="s">
        <v>105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</row>
    <row r="6042" spans="1:16" x14ac:dyDescent="0.2">
      <c r="A6042" t="s">
        <v>350</v>
      </c>
      <c r="B6042" t="s">
        <v>200</v>
      </c>
      <c r="C6042" t="s">
        <v>105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</row>
    <row r="6043" spans="1:16" x14ac:dyDescent="0.2">
      <c r="A6043" t="s">
        <v>350</v>
      </c>
      <c r="B6043" t="s">
        <v>201</v>
      </c>
      <c r="C6043" t="s">
        <v>105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</row>
    <row r="6044" spans="1:16" x14ac:dyDescent="0.2">
      <c r="A6044" t="s">
        <v>350</v>
      </c>
      <c r="B6044" t="s">
        <v>202</v>
      </c>
      <c r="C6044" t="s">
        <v>105</v>
      </c>
      <c r="E6044">
        <v>3</v>
      </c>
      <c r="F6044">
        <v>3</v>
      </c>
      <c r="G6044">
        <v>3</v>
      </c>
      <c r="H6044">
        <v>39</v>
      </c>
      <c r="I6044">
        <v>108</v>
      </c>
      <c r="J6044">
        <v>108</v>
      </c>
      <c r="K6044">
        <v>108</v>
      </c>
      <c r="L6044">
        <v>108</v>
      </c>
      <c r="M6044">
        <v>108</v>
      </c>
      <c r="N6044">
        <v>108</v>
      </c>
      <c r="O6044">
        <v>108</v>
      </c>
      <c r="P6044">
        <v>108</v>
      </c>
    </row>
    <row r="6045" spans="1:16" x14ac:dyDescent="0.2">
      <c r="A6045" t="s">
        <v>350</v>
      </c>
      <c r="B6045" t="s">
        <v>203</v>
      </c>
      <c r="C6045" t="s">
        <v>105</v>
      </c>
      <c r="E6045">
        <v>0</v>
      </c>
      <c r="F6045">
        <v>0</v>
      </c>
      <c r="G6045">
        <v>0</v>
      </c>
      <c r="H6045">
        <v>314</v>
      </c>
      <c r="I6045">
        <v>411</v>
      </c>
      <c r="J6045">
        <v>411</v>
      </c>
      <c r="K6045">
        <v>411</v>
      </c>
      <c r="L6045">
        <v>411</v>
      </c>
      <c r="M6045">
        <v>411</v>
      </c>
      <c r="N6045">
        <v>411</v>
      </c>
      <c r="O6045">
        <v>411</v>
      </c>
      <c r="P6045">
        <v>411</v>
      </c>
    </row>
    <row r="6046" spans="1:16" x14ac:dyDescent="0.2">
      <c r="A6046" t="s">
        <v>350</v>
      </c>
      <c r="B6046" t="s">
        <v>204</v>
      </c>
      <c r="C6046" t="s">
        <v>105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</row>
    <row r="6047" spans="1:16" x14ac:dyDescent="0.2">
      <c r="A6047" t="s">
        <v>350</v>
      </c>
      <c r="B6047" t="s">
        <v>205</v>
      </c>
      <c r="C6047" t="s">
        <v>105</v>
      </c>
      <c r="E6047">
        <v>246</v>
      </c>
      <c r="F6047">
        <v>493</v>
      </c>
      <c r="G6047">
        <v>744</v>
      </c>
      <c r="H6047">
        <v>1164</v>
      </c>
      <c r="I6047">
        <v>2020</v>
      </c>
      <c r="J6047">
        <v>2542</v>
      </c>
      <c r="K6047">
        <v>2746</v>
      </c>
      <c r="L6047">
        <v>2908</v>
      </c>
      <c r="M6047">
        <v>2908</v>
      </c>
      <c r="N6047">
        <v>3704</v>
      </c>
      <c r="O6047">
        <v>4011</v>
      </c>
      <c r="P6047">
        <v>5520</v>
      </c>
    </row>
    <row r="6048" spans="1:16" x14ac:dyDescent="0.2">
      <c r="A6048" t="s">
        <v>350</v>
      </c>
      <c r="B6048" t="s">
        <v>206</v>
      </c>
      <c r="C6048" t="s">
        <v>105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</row>
    <row r="6049" spans="1:17" x14ac:dyDescent="0.2">
      <c r="A6049" t="s">
        <v>350</v>
      </c>
      <c r="B6049" t="s">
        <v>207</v>
      </c>
      <c r="C6049" t="s">
        <v>105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</row>
    <row r="6050" spans="1:17" x14ac:dyDescent="0.2">
      <c r="A6050" t="s">
        <v>350</v>
      </c>
      <c r="B6050" t="s">
        <v>208</v>
      </c>
      <c r="C6050" t="s">
        <v>105</v>
      </c>
      <c r="E6050">
        <v>731</v>
      </c>
      <c r="F6050">
        <v>790</v>
      </c>
      <c r="G6050">
        <v>1012</v>
      </c>
      <c r="H6050">
        <v>1315</v>
      </c>
      <c r="I6050">
        <v>1315</v>
      </c>
      <c r="J6050">
        <v>1315</v>
      </c>
      <c r="K6050">
        <v>1315</v>
      </c>
      <c r="L6050">
        <v>1315</v>
      </c>
      <c r="M6050">
        <v>1315</v>
      </c>
      <c r="N6050">
        <v>1315</v>
      </c>
      <c r="O6050">
        <v>1315</v>
      </c>
      <c r="P6050">
        <v>1315</v>
      </c>
    </row>
    <row r="6051" spans="1:17" x14ac:dyDescent="0.2">
      <c r="A6051" t="s">
        <v>350</v>
      </c>
      <c r="B6051" t="s">
        <v>209</v>
      </c>
      <c r="C6051" t="s">
        <v>105</v>
      </c>
      <c r="E6051">
        <v>0</v>
      </c>
      <c r="F6051">
        <v>0</v>
      </c>
      <c r="G6051">
        <v>0</v>
      </c>
      <c r="H6051">
        <v>0</v>
      </c>
      <c r="I6051">
        <v>1397</v>
      </c>
      <c r="J6051">
        <v>2364</v>
      </c>
      <c r="K6051">
        <v>2753</v>
      </c>
      <c r="L6051">
        <v>3158</v>
      </c>
      <c r="M6051">
        <v>3158</v>
      </c>
      <c r="N6051">
        <v>4248</v>
      </c>
      <c r="O6051">
        <v>4529</v>
      </c>
      <c r="P6051">
        <v>7287</v>
      </c>
    </row>
    <row r="6052" spans="1:17" x14ac:dyDescent="0.2">
      <c r="A6052" t="s">
        <v>350</v>
      </c>
      <c r="B6052" t="s">
        <v>210</v>
      </c>
      <c r="C6052" t="s">
        <v>105</v>
      </c>
      <c r="E6052">
        <v>0</v>
      </c>
      <c r="F6052">
        <v>0</v>
      </c>
      <c r="G6052">
        <v>0</v>
      </c>
      <c r="H6052">
        <v>113</v>
      </c>
      <c r="I6052">
        <v>113</v>
      </c>
      <c r="J6052">
        <v>113</v>
      </c>
      <c r="K6052">
        <v>113</v>
      </c>
      <c r="L6052">
        <v>113</v>
      </c>
      <c r="M6052">
        <v>113</v>
      </c>
      <c r="N6052">
        <v>113</v>
      </c>
      <c r="O6052">
        <v>113</v>
      </c>
      <c r="P6052">
        <v>113</v>
      </c>
    </row>
    <row r="6053" spans="1:17" x14ac:dyDescent="0.2">
      <c r="A6053" t="s">
        <v>350</v>
      </c>
      <c r="B6053" t="s">
        <v>211</v>
      </c>
      <c r="C6053" t="s">
        <v>105</v>
      </c>
      <c r="E6053">
        <v>0</v>
      </c>
      <c r="F6053">
        <v>0</v>
      </c>
      <c r="G6053">
        <v>0</v>
      </c>
      <c r="H6053">
        <v>92</v>
      </c>
      <c r="I6053">
        <v>92</v>
      </c>
      <c r="J6053">
        <v>92</v>
      </c>
      <c r="K6053">
        <v>92</v>
      </c>
      <c r="L6053">
        <v>92</v>
      </c>
      <c r="M6053">
        <v>92</v>
      </c>
      <c r="N6053">
        <v>92</v>
      </c>
      <c r="O6053">
        <v>92</v>
      </c>
      <c r="P6053">
        <v>92</v>
      </c>
    </row>
    <row r="6054" spans="1:17" x14ac:dyDescent="0.2">
      <c r="A6054" t="s">
        <v>350</v>
      </c>
      <c r="B6054" t="s">
        <v>212</v>
      </c>
      <c r="C6054" t="s">
        <v>105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</row>
    <row r="6055" spans="1:17" x14ac:dyDescent="0.2">
      <c r="A6055" t="s">
        <v>350</v>
      </c>
      <c r="B6055" t="s">
        <v>213</v>
      </c>
      <c r="C6055" t="s">
        <v>105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</row>
    <row r="6056" spans="1:17" x14ac:dyDescent="0.2">
      <c r="A6056" t="s">
        <v>350</v>
      </c>
      <c r="B6056" t="s">
        <v>342</v>
      </c>
      <c r="C6056" t="s">
        <v>105</v>
      </c>
      <c r="E6056">
        <v>980</v>
      </c>
      <c r="F6056">
        <v>1286</v>
      </c>
      <c r="G6056">
        <v>2172</v>
      </c>
      <c r="H6056">
        <v>3993</v>
      </c>
      <c r="I6056">
        <v>6413</v>
      </c>
      <c r="J6056">
        <v>7901</v>
      </c>
      <c r="K6056">
        <v>8494</v>
      </c>
      <c r="L6056">
        <v>9061</v>
      </c>
      <c r="M6056">
        <v>9061</v>
      </c>
      <c r="N6056">
        <v>10947</v>
      </c>
      <c r="O6056">
        <v>11536</v>
      </c>
      <c r="P6056">
        <v>15802</v>
      </c>
    </row>
    <row r="6057" spans="1:17" x14ac:dyDescent="0.2">
      <c r="A6057" t="s">
        <v>230</v>
      </c>
      <c r="B6057" t="s">
        <v>353</v>
      </c>
      <c r="C6057" t="s">
        <v>105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1</v>
      </c>
      <c r="Q6057">
        <v>10360</v>
      </c>
    </row>
    <row r="6058" spans="1:17" x14ac:dyDescent="0.2">
      <c r="A6058" t="s">
        <v>230</v>
      </c>
      <c r="B6058" t="s">
        <v>354</v>
      </c>
      <c r="C6058" t="s">
        <v>105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1</v>
      </c>
      <c r="Q6058">
        <v>11010</v>
      </c>
    </row>
    <row r="6059" spans="1:17" x14ac:dyDescent="0.2">
      <c r="A6059" t="s">
        <v>230</v>
      </c>
      <c r="B6059" t="s">
        <v>355</v>
      </c>
      <c r="C6059" t="s">
        <v>105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1</v>
      </c>
      <c r="Q6059">
        <v>2680</v>
      </c>
    </row>
    <row r="6060" spans="1:17" x14ac:dyDescent="0.2">
      <c r="A6060" t="s">
        <v>230</v>
      </c>
      <c r="B6060" t="s">
        <v>356</v>
      </c>
      <c r="C6060" t="s">
        <v>105</v>
      </c>
      <c r="E6060">
        <v>0</v>
      </c>
      <c r="F6060">
        <v>0</v>
      </c>
      <c r="G6060">
        <v>0</v>
      </c>
      <c r="H6060">
        <v>0</v>
      </c>
      <c r="I6060">
        <v>1</v>
      </c>
      <c r="J6060">
        <v>1</v>
      </c>
      <c r="K6060">
        <v>1</v>
      </c>
      <c r="L6060">
        <v>1</v>
      </c>
      <c r="M6060">
        <v>1</v>
      </c>
      <c r="N6060">
        <v>1</v>
      </c>
      <c r="O6060">
        <v>1</v>
      </c>
      <c r="P6060">
        <v>1</v>
      </c>
      <c r="Q6060">
        <v>4875</v>
      </c>
    </row>
    <row r="6061" spans="1:17" x14ac:dyDescent="0.2">
      <c r="A6061" t="s">
        <v>340</v>
      </c>
      <c r="B6061" t="s">
        <v>193</v>
      </c>
      <c r="C6061" t="s">
        <v>130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</row>
    <row r="6062" spans="1:17" x14ac:dyDescent="0.2">
      <c r="A6062" t="s">
        <v>340</v>
      </c>
      <c r="B6062" t="s">
        <v>194</v>
      </c>
      <c r="C6062" t="s">
        <v>130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</row>
    <row r="6063" spans="1:17" x14ac:dyDescent="0.2">
      <c r="A6063" t="s">
        <v>340</v>
      </c>
      <c r="B6063" t="s">
        <v>195</v>
      </c>
      <c r="C6063" t="s">
        <v>130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</row>
    <row r="6064" spans="1:17" x14ac:dyDescent="0.2">
      <c r="A6064" t="s">
        <v>340</v>
      </c>
      <c r="B6064" t="s">
        <v>196</v>
      </c>
      <c r="C6064" t="s">
        <v>130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</row>
    <row r="6065" spans="1:16" x14ac:dyDescent="0.2">
      <c r="A6065" t="s">
        <v>340</v>
      </c>
      <c r="B6065" t="s">
        <v>197</v>
      </c>
      <c r="C6065" t="s">
        <v>130</v>
      </c>
      <c r="E6065">
        <v>0</v>
      </c>
      <c r="F6065">
        <v>0</v>
      </c>
      <c r="G6065">
        <v>0.72</v>
      </c>
      <c r="H6065">
        <v>0.93</v>
      </c>
      <c r="I6065">
        <v>2.04</v>
      </c>
      <c r="J6065">
        <v>2.04</v>
      </c>
      <c r="K6065">
        <v>2.04</v>
      </c>
      <c r="L6065">
        <v>2.04</v>
      </c>
      <c r="M6065">
        <v>2.04</v>
      </c>
      <c r="N6065">
        <v>2.04</v>
      </c>
      <c r="O6065">
        <v>2.04</v>
      </c>
      <c r="P6065">
        <v>2.04</v>
      </c>
    </row>
    <row r="6066" spans="1:16" x14ac:dyDescent="0.2">
      <c r="A6066" t="s">
        <v>340</v>
      </c>
      <c r="B6066" t="s">
        <v>198</v>
      </c>
      <c r="C6066" t="s">
        <v>130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</row>
    <row r="6067" spans="1:16" x14ac:dyDescent="0.2">
      <c r="A6067" t="s">
        <v>340</v>
      </c>
      <c r="B6067" t="s">
        <v>199</v>
      </c>
      <c r="C6067" t="s">
        <v>130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</row>
    <row r="6068" spans="1:16" x14ac:dyDescent="0.2">
      <c r="A6068" t="s">
        <v>340</v>
      </c>
      <c r="B6068" t="s">
        <v>200</v>
      </c>
      <c r="C6068" t="s">
        <v>130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</row>
    <row r="6069" spans="1:16" x14ac:dyDescent="0.2">
      <c r="A6069" t="s">
        <v>340</v>
      </c>
      <c r="B6069" t="s">
        <v>201</v>
      </c>
      <c r="C6069" t="s">
        <v>130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</row>
    <row r="6070" spans="1:16" x14ac:dyDescent="0.2">
      <c r="A6070" t="s">
        <v>340</v>
      </c>
      <c r="B6070" t="s">
        <v>202</v>
      </c>
      <c r="C6070" t="s">
        <v>130</v>
      </c>
      <c r="E6070">
        <v>0.31</v>
      </c>
      <c r="F6070">
        <v>0.4</v>
      </c>
      <c r="G6070">
        <v>1.06</v>
      </c>
      <c r="H6070">
        <v>1.06</v>
      </c>
      <c r="I6070">
        <v>6.32</v>
      </c>
      <c r="J6070">
        <v>8.26</v>
      </c>
      <c r="K6070">
        <v>8.26</v>
      </c>
      <c r="L6070">
        <v>8.26</v>
      </c>
      <c r="M6070">
        <v>8.26</v>
      </c>
      <c r="N6070">
        <v>8.26</v>
      </c>
      <c r="O6070">
        <v>8.26</v>
      </c>
      <c r="P6070">
        <v>8.26</v>
      </c>
    </row>
    <row r="6071" spans="1:16" x14ac:dyDescent="0.2">
      <c r="A6071" t="s">
        <v>340</v>
      </c>
      <c r="B6071" t="s">
        <v>203</v>
      </c>
      <c r="C6071" t="s">
        <v>130</v>
      </c>
      <c r="E6071">
        <v>0</v>
      </c>
      <c r="F6071">
        <v>0</v>
      </c>
      <c r="G6071">
        <v>2.5</v>
      </c>
      <c r="H6071">
        <v>4</v>
      </c>
      <c r="I6071">
        <v>5.23</v>
      </c>
      <c r="J6071">
        <v>5.23</v>
      </c>
      <c r="K6071">
        <v>5.23</v>
      </c>
      <c r="L6071">
        <v>7</v>
      </c>
      <c r="M6071">
        <v>7</v>
      </c>
      <c r="N6071">
        <v>7.2</v>
      </c>
      <c r="O6071">
        <v>7.2</v>
      </c>
      <c r="P6071">
        <v>8.14</v>
      </c>
    </row>
    <row r="6072" spans="1:16" x14ac:dyDescent="0.2">
      <c r="A6072" t="s">
        <v>340</v>
      </c>
      <c r="B6072" t="s">
        <v>204</v>
      </c>
      <c r="C6072" t="s">
        <v>130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7.56</v>
      </c>
      <c r="N6072">
        <v>7.56</v>
      </c>
      <c r="O6072">
        <v>7.56</v>
      </c>
      <c r="P6072">
        <v>7.56</v>
      </c>
    </row>
    <row r="6073" spans="1:16" x14ac:dyDescent="0.2">
      <c r="A6073" t="s">
        <v>340</v>
      </c>
      <c r="B6073" t="s">
        <v>205</v>
      </c>
      <c r="C6073" t="s">
        <v>130</v>
      </c>
      <c r="E6073">
        <v>3</v>
      </c>
      <c r="F6073">
        <v>6</v>
      </c>
      <c r="G6073">
        <v>9</v>
      </c>
      <c r="H6073">
        <v>10.36</v>
      </c>
      <c r="I6073">
        <v>12.23</v>
      </c>
      <c r="J6073">
        <v>19.52</v>
      </c>
      <c r="K6073">
        <v>21.32</v>
      </c>
      <c r="L6073">
        <v>22.32</v>
      </c>
      <c r="M6073">
        <v>22.32</v>
      </c>
      <c r="N6073">
        <v>32.01</v>
      </c>
      <c r="O6073">
        <v>35.74</v>
      </c>
      <c r="P6073">
        <v>48.18</v>
      </c>
    </row>
    <row r="6074" spans="1:16" x14ac:dyDescent="0.2">
      <c r="A6074" t="s">
        <v>340</v>
      </c>
      <c r="B6074" t="s">
        <v>206</v>
      </c>
      <c r="C6074" t="s">
        <v>130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</row>
    <row r="6075" spans="1:16" x14ac:dyDescent="0.2">
      <c r="A6075" t="s">
        <v>340</v>
      </c>
      <c r="B6075" t="s">
        <v>207</v>
      </c>
      <c r="C6075" t="s">
        <v>130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</row>
    <row r="6076" spans="1:16" x14ac:dyDescent="0.2">
      <c r="A6076" t="s">
        <v>340</v>
      </c>
      <c r="B6076" t="s">
        <v>208</v>
      </c>
      <c r="C6076" t="s">
        <v>130</v>
      </c>
      <c r="E6076">
        <v>4.05</v>
      </c>
      <c r="F6076">
        <v>4.29</v>
      </c>
      <c r="G6076">
        <v>4.29</v>
      </c>
      <c r="H6076">
        <v>4.41</v>
      </c>
      <c r="I6076">
        <v>4.41</v>
      </c>
      <c r="J6076">
        <v>4.41</v>
      </c>
      <c r="K6076">
        <v>4.41</v>
      </c>
      <c r="L6076">
        <v>4.41</v>
      </c>
      <c r="M6076">
        <v>4.41</v>
      </c>
      <c r="N6076">
        <v>4.41</v>
      </c>
      <c r="O6076">
        <v>4.41</v>
      </c>
      <c r="P6076">
        <v>4.41</v>
      </c>
    </row>
    <row r="6077" spans="1:16" x14ac:dyDescent="0.2">
      <c r="A6077" t="s">
        <v>340</v>
      </c>
      <c r="B6077" t="s">
        <v>209</v>
      </c>
      <c r="C6077" t="s">
        <v>130</v>
      </c>
      <c r="E6077">
        <v>0</v>
      </c>
      <c r="F6077">
        <v>0</v>
      </c>
      <c r="G6077">
        <v>0</v>
      </c>
      <c r="H6077">
        <v>0</v>
      </c>
      <c r="I6077">
        <v>0</v>
      </c>
      <c r="J6077">
        <v>2.02</v>
      </c>
      <c r="K6077">
        <v>4.32</v>
      </c>
      <c r="L6077">
        <v>4.66</v>
      </c>
      <c r="M6077">
        <v>4.66</v>
      </c>
      <c r="N6077">
        <v>9.48</v>
      </c>
      <c r="O6077">
        <v>11.23</v>
      </c>
      <c r="P6077">
        <v>16.71</v>
      </c>
    </row>
    <row r="6078" spans="1:16" x14ac:dyDescent="0.2">
      <c r="A6078" t="s">
        <v>340</v>
      </c>
      <c r="B6078" t="s">
        <v>210</v>
      </c>
      <c r="C6078" t="s">
        <v>130</v>
      </c>
      <c r="E6078">
        <v>0</v>
      </c>
      <c r="F6078">
        <v>0</v>
      </c>
      <c r="G6078">
        <v>0</v>
      </c>
      <c r="H6078">
        <v>0.28000000000000003</v>
      </c>
      <c r="I6078">
        <v>0.28000000000000003</v>
      </c>
      <c r="J6078">
        <v>0.28000000000000003</v>
      </c>
      <c r="K6078">
        <v>0.28000000000000003</v>
      </c>
      <c r="L6078">
        <v>0.28000000000000003</v>
      </c>
      <c r="M6078">
        <v>0.28000000000000003</v>
      </c>
      <c r="N6078">
        <v>0.28000000000000003</v>
      </c>
      <c r="O6078">
        <v>0.28000000000000003</v>
      </c>
      <c r="P6078">
        <v>0.28000000000000003</v>
      </c>
    </row>
    <row r="6079" spans="1:16" x14ac:dyDescent="0.2">
      <c r="A6079" t="s">
        <v>340</v>
      </c>
      <c r="B6079" t="s">
        <v>211</v>
      </c>
      <c r="C6079" t="s">
        <v>130</v>
      </c>
      <c r="E6079">
        <v>0</v>
      </c>
      <c r="F6079">
        <v>0.2</v>
      </c>
      <c r="G6079">
        <v>0.2</v>
      </c>
      <c r="H6079">
        <v>3.59</v>
      </c>
      <c r="I6079">
        <v>3.59</v>
      </c>
      <c r="J6079">
        <v>3.59</v>
      </c>
      <c r="K6079">
        <v>3.59</v>
      </c>
      <c r="L6079">
        <v>3.59</v>
      </c>
      <c r="M6079">
        <v>3.59</v>
      </c>
      <c r="N6079">
        <v>3.59</v>
      </c>
      <c r="O6079">
        <v>3.59</v>
      </c>
      <c r="P6079">
        <v>3.59</v>
      </c>
    </row>
    <row r="6080" spans="1:16" x14ac:dyDescent="0.2">
      <c r="A6080" t="s">
        <v>340</v>
      </c>
      <c r="B6080" t="s">
        <v>212</v>
      </c>
      <c r="C6080" t="s">
        <v>130</v>
      </c>
      <c r="E6080">
        <v>0.28999999999999998</v>
      </c>
      <c r="F6080">
        <v>0.28999999999999998</v>
      </c>
      <c r="G6080">
        <v>0.46</v>
      </c>
      <c r="H6080">
        <v>0.46</v>
      </c>
      <c r="I6080">
        <v>0.46</v>
      </c>
      <c r="J6080">
        <v>0.46</v>
      </c>
      <c r="K6080">
        <v>0.46</v>
      </c>
      <c r="L6080">
        <v>0.17</v>
      </c>
      <c r="M6080">
        <v>0.17</v>
      </c>
      <c r="N6080">
        <v>0</v>
      </c>
      <c r="O6080">
        <v>0</v>
      </c>
      <c r="P6080">
        <v>0</v>
      </c>
    </row>
    <row r="6081" spans="1:16" x14ac:dyDescent="0.2">
      <c r="A6081" t="s">
        <v>340</v>
      </c>
      <c r="B6081" t="s">
        <v>213</v>
      </c>
      <c r="C6081" t="s">
        <v>130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</row>
    <row r="6082" spans="1:16" x14ac:dyDescent="0.2">
      <c r="A6082" t="s">
        <v>340</v>
      </c>
      <c r="B6082" t="s">
        <v>218</v>
      </c>
      <c r="C6082" t="s">
        <v>130</v>
      </c>
      <c r="E6082">
        <v>-0.67</v>
      </c>
      <c r="F6082">
        <v>-0.67</v>
      </c>
      <c r="G6082">
        <v>-1.69</v>
      </c>
      <c r="H6082">
        <v>-1.69</v>
      </c>
      <c r="I6082">
        <v>-1.69</v>
      </c>
      <c r="J6082">
        <v>-1.69</v>
      </c>
      <c r="K6082">
        <v>-1.69</v>
      </c>
      <c r="L6082">
        <v>-1.69</v>
      </c>
      <c r="M6082">
        <v>-1.69</v>
      </c>
      <c r="N6082">
        <v>-1.69</v>
      </c>
      <c r="O6082">
        <v>-1.69</v>
      </c>
      <c r="P6082">
        <v>-1.69</v>
      </c>
    </row>
    <row r="6083" spans="1:16" x14ac:dyDescent="0.2">
      <c r="A6083" t="s">
        <v>340</v>
      </c>
      <c r="B6083" t="s">
        <v>342</v>
      </c>
      <c r="C6083" t="s">
        <v>130</v>
      </c>
      <c r="E6083">
        <v>6.98</v>
      </c>
      <c r="F6083">
        <v>10.51</v>
      </c>
      <c r="G6083">
        <v>16.55</v>
      </c>
      <c r="H6083">
        <v>23.41</v>
      </c>
      <c r="I6083">
        <v>32.89</v>
      </c>
      <c r="J6083">
        <v>44.13</v>
      </c>
      <c r="K6083">
        <v>48.23</v>
      </c>
      <c r="L6083">
        <v>51.05</v>
      </c>
      <c r="M6083">
        <v>58.61</v>
      </c>
      <c r="N6083">
        <v>73.14</v>
      </c>
      <c r="O6083">
        <v>78.63</v>
      </c>
      <c r="P6083">
        <v>97.49</v>
      </c>
    </row>
    <row r="6084" spans="1:16" x14ac:dyDescent="0.2">
      <c r="A6084" t="s">
        <v>266</v>
      </c>
      <c r="B6084" t="s">
        <v>267</v>
      </c>
      <c r="C6084" t="s">
        <v>130</v>
      </c>
      <c r="E6084">
        <v>202.31</v>
      </c>
      <c r="F6084">
        <v>204.45</v>
      </c>
      <c r="G6084">
        <v>206.75</v>
      </c>
      <c r="H6084">
        <v>212.74</v>
      </c>
      <c r="I6084">
        <v>220.24</v>
      </c>
      <c r="J6084">
        <v>229.66</v>
      </c>
      <c r="K6084">
        <v>235.18</v>
      </c>
      <c r="L6084">
        <v>240.63</v>
      </c>
      <c r="M6084">
        <v>246.15</v>
      </c>
      <c r="N6084">
        <v>269.82</v>
      </c>
      <c r="O6084">
        <v>276.22000000000003</v>
      </c>
      <c r="P6084">
        <v>295.94</v>
      </c>
    </row>
    <row r="6085" spans="1:16" x14ac:dyDescent="0.2">
      <c r="A6085" t="s">
        <v>270</v>
      </c>
      <c r="B6085" t="s">
        <v>193</v>
      </c>
      <c r="C6085" t="s">
        <v>130</v>
      </c>
      <c r="E6085">
        <v>2.94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</row>
    <row r="6086" spans="1:16" x14ac:dyDescent="0.2">
      <c r="A6086" t="s">
        <v>270</v>
      </c>
      <c r="B6086" t="s">
        <v>194</v>
      </c>
      <c r="C6086" t="s">
        <v>130</v>
      </c>
      <c r="E6086">
        <v>52.26</v>
      </c>
      <c r="F6086">
        <v>62.71</v>
      </c>
      <c r="G6086">
        <v>46.23</v>
      </c>
      <c r="H6086">
        <v>40.81</v>
      </c>
      <c r="I6086">
        <v>26.27</v>
      </c>
      <c r="J6086">
        <v>20.059999999999999</v>
      </c>
      <c r="K6086">
        <v>15.38</v>
      </c>
      <c r="L6086">
        <v>16.29</v>
      </c>
      <c r="M6086">
        <v>8.17</v>
      </c>
      <c r="N6086">
        <v>7.06</v>
      </c>
      <c r="O6086">
        <v>8.74</v>
      </c>
      <c r="P6086">
        <v>6.49</v>
      </c>
    </row>
    <row r="6087" spans="1:16" x14ac:dyDescent="0.2">
      <c r="A6087" t="s">
        <v>270</v>
      </c>
      <c r="B6087" t="s">
        <v>195</v>
      </c>
      <c r="C6087" t="s">
        <v>130</v>
      </c>
      <c r="E6087">
        <v>11.51</v>
      </c>
      <c r="F6087">
        <v>12.85</v>
      </c>
      <c r="G6087">
        <v>12.26</v>
      </c>
      <c r="H6087">
        <v>12.27</v>
      </c>
      <c r="I6087">
        <v>12.14</v>
      </c>
      <c r="J6087">
        <v>9.52</v>
      </c>
      <c r="K6087">
        <v>7.95</v>
      </c>
      <c r="L6087">
        <v>6.79</v>
      </c>
      <c r="M6087">
        <v>5.0599999999999996</v>
      </c>
      <c r="N6087">
        <v>0.97</v>
      </c>
      <c r="O6087">
        <v>0</v>
      </c>
      <c r="P6087">
        <v>0</v>
      </c>
    </row>
    <row r="6088" spans="1:16" x14ac:dyDescent="0.2">
      <c r="A6088" t="s">
        <v>270</v>
      </c>
      <c r="B6088" t="s">
        <v>196</v>
      </c>
      <c r="C6088" t="s">
        <v>130</v>
      </c>
      <c r="E6088">
        <v>23.6</v>
      </c>
      <c r="F6088">
        <v>5.09</v>
      </c>
      <c r="G6088">
        <v>5.09</v>
      </c>
      <c r="H6088">
        <v>5.1100000000000003</v>
      </c>
      <c r="I6088">
        <v>5.09</v>
      </c>
      <c r="J6088">
        <v>5.1100000000000003</v>
      </c>
      <c r="K6088">
        <v>5.09</v>
      </c>
      <c r="L6088">
        <v>5.09</v>
      </c>
      <c r="M6088">
        <v>5.09</v>
      </c>
      <c r="N6088">
        <v>5.09</v>
      </c>
      <c r="O6088">
        <v>5.1100000000000003</v>
      </c>
      <c r="P6088">
        <v>5.09</v>
      </c>
    </row>
    <row r="6089" spans="1:16" x14ac:dyDescent="0.2">
      <c r="A6089" t="s">
        <v>270</v>
      </c>
      <c r="B6089" t="s">
        <v>197</v>
      </c>
      <c r="C6089" t="s">
        <v>130</v>
      </c>
      <c r="E6089">
        <v>11.28</v>
      </c>
      <c r="F6089">
        <v>11.23</v>
      </c>
      <c r="G6089">
        <v>16.71</v>
      </c>
      <c r="H6089">
        <v>18.899999999999999</v>
      </c>
      <c r="I6089">
        <v>26.81</v>
      </c>
      <c r="J6089">
        <v>26.18</v>
      </c>
      <c r="K6089">
        <v>26.27</v>
      </c>
      <c r="L6089">
        <v>26.14</v>
      </c>
      <c r="M6089">
        <v>25</v>
      </c>
      <c r="N6089">
        <v>24.27</v>
      </c>
      <c r="O6089">
        <v>24.06</v>
      </c>
      <c r="P6089">
        <v>23.86</v>
      </c>
    </row>
    <row r="6090" spans="1:16" x14ac:dyDescent="0.2">
      <c r="A6090" t="s">
        <v>270</v>
      </c>
      <c r="B6090" t="s">
        <v>198</v>
      </c>
      <c r="C6090" t="s">
        <v>130</v>
      </c>
      <c r="E6090">
        <v>0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</row>
    <row r="6091" spans="1:16" x14ac:dyDescent="0.2">
      <c r="A6091" t="s">
        <v>270</v>
      </c>
      <c r="B6091" t="s">
        <v>199</v>
      </c>
      <c r="C6091" t="s">
        <v>130</v>
      </c>
      <c r="E6091">
        <v>2.4900000000000002</v>
      </c>
      <c r="F6091">
        <v>2.48</v>
      </c>
      <c r="G6091">
        <v>2.48</v>
      </c>
      <c r="H6091">
        <v>2.4900000000000002</v>
      </c>
      <c r="I6091">
        <v>2.4700000000000002</v>
      </c>
      <c r="J6091">
        <v>2.48</v>
      </c>
      <c r="K6091">
        <v>2.4700000000000002</v>
      </c>
      <c r="L6091">
        <v>2.4700000000000002</v>
      </c>
      <c r="M6091">
        <v>2.4700000000000002</v>
      </c>
      <c r="N6091">
        <v>2.23</v>
      </c>
      <c r="O6091">
        <v>2.2400000000000002</v>
      </c>
      <c r="P6091">
        <v>2.23</v>
      </c>
    </row>
    <row r="6092" spans="1:16" x14ac:dyDescent="0.2">
      <c r="A6092" t="s">
        <v>270</v>
      </c>
      <c r="B6092" t="s">
        <v>200</v>
      </c>
      <c r="C6092" t="s">
        <v>130</v>
      </c>
      <c r="E6092">
        <v>0.9</v>
      </c>
      <c r="F6092">
        <v>1.66</v>
      </c>
      <c r="G6092">
        <v>0.89</v>
      </c>
      <c r="H6092">
        <v>0.9</v>
      </c>
      <c r="I6092">
        <v>1.28</v>
      </c>
      <c r="J6092">
        <v>1.0900000000000001</v>
      </c>
      <c r="K6092">
        <v>1.28</v>
      </c>
      <c r="L6092">
        <v>1.18</v>
      </c>
      <c r="M6092">
        <v>0.86</v>
      </c>
      <c r="N6092">
        <v>0.86</v>
      </c>
      <c r="O6092">
        <v>0.86</v>
      </c>
      <c r="P6092">
        <v>0.86</v>
      </c>
    </row>
    <row r="6093" spans="1:16" x14ac:dyDescent="0.2">
      <c r="A6093" t="s">
        <v>270</v>
      </c>
      <c r="B6093" t="s">
        <v>201</v>
      </c>
      <c r="C6093" t="s">
        <v>130</v>
      </c>
      <c r="E6093">
        <v>27.19</v>
      </c>
      <c r="F6093">
        <v>27.11</v>
      </c>
      <c r="G6093">
        <v>27.11</v>
      </c>
      <c r="H6093">
        <v>27.19</v>
      </c>
      <c r="I6093">
        <v>27.11</v>
      </c>
      <c r="J6093">
        <v>27.19</v>
      </c>
      <c r="K6093">
        <v>27.11</v>
      </c>
      <c r="L6093">
        <v>27.11</v>
      </c>
      <c r="M6093">
        <v>27.11</v>
      </c>
      <c r="N6093">
        <v>27.11</v>
      </c>
      <c r="O6093">
        <v>27.19</v>
      </c>
      <c r="P6093">
        <v>27.11</v>
      </c>
    </row>
    <row r="6094" spans="1:16" x14ac:dyDescent="0.2">
      <c r="A6094" t="s">
        <v>270</v>
      </c>
      <c r="B6094" t="s">
        <v>202</v>
      </c>
      <c r="C6094" t="s">
        <v>130</v>
      </c>
      <c r="E6094">
        <v>22.24</v>
      </c>
      <c r="F6094">
        <v>22.62</v>
      </c>
      <c r="G6094">
        <v>23.6</v>
      </c>
      <c r="H6094">
        <v>24.18</v>
      </c>
      <c r="I6094">
        <v>34.43</v>
      </c>
      <c r="J6094">
        <v>37.79</v>
      </c>
      <c r="K6094">
        <v>37.76</v>
      </c>
      <c r="L6094">
        <v>37.46</v>
      </c>
      <c r="M6094">
        <v>36.119999999999997</v>
      </c>
      <c r="N6094">
        <v>35.549999999999997</v>
      </c>
      <c r="O6094">
        <v>35.799999999999997</v>
      </c>
      <c r="P6094">
        <v>35.479999999999997</v>
      </c>
    </row>
    <row r="6095" spans="1:16" x14ac:dyDescent="0.2">
      <c r="A6095" t="s">
        <v>270</v>
      </c>
      <c r="B6095" t="s">
        <v>203</v>
      </c>
      <c r="C6095" t="s">
        <v>130</v>
      </c>
      <c r="E6095">
        <v>0</v>
      </c>
      <c r="F6095">
        <v>0</v>
      </c>
      <c r="G6095">
        <v>9.48</v>
      </c>
      <c r="H6095">
        <v>16.09</v>
      </c>
      <c r="I6095">
        <v>20.69</v>
      </c>
      <c r="J6095">
        <v>20.36</v>
      </c>
      <c r="K6095">
        <v>20.350000000000001</v>
      </c>
      <c r="L6095">
        <v>27.28</v>
      </c>
      <c r="M6095">
        <v>26.48</v>
      </c>
      <c r="N6095">
        <v>26.52</v>
      </c>
      <c r="O6095">
        <v>26.46</v>
      </c>
      <c r="P6095">
        <v>30.07</v>
      </c>
    </row>
    <row r="6096" spans="1:16" x14ac:dyDescent="0.2">
      <c r="A6096" t="s">
        <v>270</v>
      </c>
      <c r="B6096" t="s">
        <v>204</v>
      </c>
      <c r="C6096" t="s">
        <v>130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29.19</v>
      </c>
      <c r="N6096">
        <v>29.44</v>
      </c>
      <c r="O6096">
        <v>28.81</v>
      </c>
      <c r="P6096">
        <v>28.85</v>
      </c>
    </row>
    <row r="6097" spans="1:16" x14ac:dyDescent="0.2">
      <c r="A6097" t="s">
        <v>270</v>
      </c>
      <c r="B6097" t="s">
        <v>205</v>
      </c>
      <c r="C6097" t="s">
        <v>130</v>
      </c>
      <c r="E6097">
        <v>60.02</v>
      </c>
      <c r="F6097">
        <v>68.47</v>
      </c>
      <c r="G6097">
        <v>75.099999999999994</v>
      </c>
      <c r="H6097">
        <v>80.37</v>
      </c>
      <c r="I6097">
        <v>83.54</v>
      </c>
      <c r="J6097">
        <v>101.1</v>
      </c>
      <c r="K6097">
        <v>106.98</v>
      </c>
      <c r="L6097">
        <v>108.78</v>
      </c>
      <c r="M6097">
        <v>97.51</v>
      </c>
      <c r="N6097">
        <v>117.18</v>
      </c>
      <c r="O6097">
        <v>123.36</v>
      </c>
      <c r="P6097">
        <v>147.77000000000001</v>
      </c>
    </row>
    <row r="6098" spans="1:16" x14ac:dyDescent="0.2">
      <c r="A6098" t="s">
        <v>270</v>
      </c>
      <c r="B6098" t="s">
        <v>206</v>
      </c>
      <c r="C6098" t="s">
        <v>130</v>
      </c>
      <c r="E6098">
        <v>29.54</v>
      </c>
      <c r="F6098">
        <v>31.54</v>
      </c>
      <c r="G6098">
        <v>33.71</v>
      </c>
      <c r="H6098">
        <v>38.340000000000003</v>
      </c>
      <c r="I6098">
        <v>42.89</v>
      </c>
      <c r="J6098">
        <v>47.7</v>
      </c>
      <c r="K6098">
        <v>49.88</v>
      </c>
      <c r="L6098">
        <v>52.14</v>
      </c>
      <c r="M6098">
        <v>54.36</v>
      </c>
      <c r="N6098">
        <v>63.11</v>
      </c>
      <c r="O6098">
        <v>65.56</v>
      </c>
      <c r="P6098">
        <v>76.78</v>
      </c>
    </row>
    <row r="6099" spans="1:16" x14ac:dyDescent="0.2">
      <c r="A6099" t="s">
        <v>270</v>
      </c>
      <c r="B6099" t="s">
        <v>343</v>
      </c>
      <c r="C6099" t="s">
        <v>130</v>
      </c>
      <c r="E6099">
        <v>-2.59</v>
      </c>
      <c r="F6099">
        <v>-2.86</v>
      </c>
      <c r="G6099">
        <v>-2.99</v>
      </c>
      <c r="H6099">
        <v>-3.06</v>
      </c>
      <c r="I6099">
        <v>-3.11</v>
      </c>
      <c r="J6099">
        <v>-4.03</v>
      </c>
      <c r="K6099">
        <v>-5.0599999999999996</v>
      </c>
      <c r="L6099">
        <v>-5.24</v>
      </c>
      <c r="M6099">
        <v>-4.7</v>
      </c>
      <c r="N6099">
        <v>-6.84</v>
      </c>
      <c r="O6099">
        <v>-7.54</v>
      </c>
      <c r="P6099">
        <v>-10.01</v>
      </c>
    </row>
    <row r="6100" spans="1:16" x14ac:dyDescent="0.2">
      <c r="A6100" t="s">
        <v>270</v>
      </c>
      <c r="B6100" t="s">
        <v>210</v>
      </c>
      <c r="C6100" t="s">
        <v>130</v>
      </c>
      <c r="E6100">
        <v>-0.5</v>
      </c>
      <c r="F6100">
        <v>-0.56000000000000005</v>
      </c>
      <c r="G6100">
        <v>-1</v>
      </c>
      <c r="H6100">
        <v>-0.97</v>
      </c>
      <c r="I6100">
        <v>-1.44</v>
      </c>
      <c r="J6100">
        <v>-1.79</v>
      </c>
      <c r="K6100">
        <v>-1.63</v>
      </c>
      <c r="L6100">
        <v>-1.62</v>
      </c>
      <c r="M6100">
        <v>-1.53</v>
      </c>
      <c r="N6100">
        <v>-1.53</v>
      </c>
      <c r="O6100">
        <v>-1.44</v>
      </c>
      <c r="P6100">
        <v>-1.48</v>
      </c>
    </row>
    <row r="6101" spans="1:16" x14ac:dyDescent="0.2">
      <c r="A6101" t="s">
        <v>270</v>
      </c>
      <c r="B6101" t="s">
        <v>211</v>
      </c>
      <c r="C6101" t="s">
        <v>130</v>
      </c>
      <c r="E6101">
        <v>0</v>
      </c>
      <c r="F6101">
        <v>-0.08</v>
      </c>
      <c r="G6101">
        <v>-0.14000000000000001</v>
      </c>
      <c r="H6101">
        <v>-2.35</v>
      </c>
      <c r="I6101">
        <v>-3.06</v>
      </c>
      <c r="J6101">
        <v>-3.55</v>
      </c>
      <c r="K6101">
        <v>-3.36</v>
      </c>
      <c r="L6101">
        <v>-3.33</v>
      </c>
      <c r="M6101">
        <v>-3.02</v>
      </c>
      <c r="N6101">
        <v>-2.96</v>
      </c>
      <c r="O6101">
        <v>-2.74</v>
      </c>
      <c r="P6101">
        <v>-2.76</v>
      </c>
    </row>
    <row r="6102" spans="1:16" x14ac:dyDescent="0.2">
      <c r="A6102" t="s">
        <v>270</v>
      </c>
      <c r="B6102" t="s">
        <v>212</v>
      </c>
      <c r="C6102" t="s">
        <v>130</v>
      </c>
      <c r="E6102">
        <v>0</v>
      </c>
      <c r="F6102">
        <v>0</v>
      </c>
      <c r="G6102">
        <v>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</row>
    <row r="6103" spans="1:16" x14ac:dyDescent="0.2">
      <c r="A6103" t="s">
        <v>270</v>
      </c>
      <c r="B6103" t="s">
        <v>213</v>
      </c>
      <c r="C6103" t="s">
        <v>130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</row>
    <row r="6104" spans="1:16" x14ac:dyDescent="0.2">
      <c r="A6104" t="s">
        <v>270</v>
      </c>
      <c r="B6104" t="s">
        <v>344</v>
      </c>
      <c r="C6104" t="s">
        <v>130</v>
      </c>
      <c r="E6104">
        <v>12.11</v>
      </c>
      <c r="F6104">
        <v>12.97</v>
      </c>
      <c r="G6104">
        <v>15.44</v>
      </c>
      <c r="H6104">
        <v>13.14</v>
      </c>
      <c r="I6104">
        <v>10.58</v>
      </c>
      <c r="J6104">
        <v>15.14</v>
      </c>
      <c r="K6104">
        <v>19.149999999999999</v>
      </c>
      <c r="L6104">
        <v>17.61</v>
      </c>
      <c r="M6104">
        <v>24.87</v>
      </c>
      <c r="N6104">
        <v>37.22</v>
      </c>
      <c r="O6104">
        <v>38.21</v>
      </c>
      <c r="P6104">
        <v>37.07</v>
      </c>
    </row>
    <row r="6105" spans="1:16" x14ac:dyDescent="0.2">
      <c r="A6105" t="s">
        <v>270</v>
      </c>
      <c r="B6105" t="s">
        <v>345</v>
      </c>
      <c r="C6105" t="s">
        <v>130</v>
      </c>
      <c r="E6105">
        <v>-3.07</v>
      </c>
      <c r="F6105">
        <v>-1.63</v>
      </c>
      <c r="G6105">
        <v>-5.72</v>
      </c>
      <c r="H6105">
        <v>-3.4</v>
      </c>
      <c r="I6105">
        <v>-3.69</v>
      </c>
      <c r="J6105">
        <v>-6.65</v>
      </c>
      <c r="K6105">
        <v>-4.45</v>
      </c>
      <c r="L6105">
        <v>-4.82</v>
      </c>
      <c r="M6105">
        <v>-11.54</v>
      </c>
      <c r="N6105">
        <v>-11.66</v>
      </c>
      <c r="O6105">
        <v>-11.02</v>
      </c>
      <c r="P6105">
        <v>-12.08</v>
      </c>
    </row>
    <row r="6106" spans="1:16" x14ac:dyDescent="0.2">
      <c r="A6106" t="s">
        <v>270</v>
      </c>
      <c r="B6106" t="s">
        <v>272</v>
      </c>
      <c r="C6106" t="s">
        <v>130</v>
      </c>
      <c r="E6106">
        <v>0.26</v>
      </c>
      <c r="F6106">
        <v>0.31</v>
      </c>
      <c r="G6106">
        <v>3.85</v>
      </c>
      <c r="H6106">
        <v>2.15</v>
      </c>
      <c r="I6106">
        <v>6.53</v>
      </c>
      <c r="J6106">
        <v>13.18</v>
      </c>
      <c r="K6106">
        <v>12.36</v>
      </c>
      <c r="L6106">
        <v>14.08</v>
      </c>
      <c r="M6106">
        <v>31.58</v>
      </c>
      <c r="N6106">
        <v>41.62</v>
      </c>
      <c r="O6106">
        <v>47.84</v>
      </c>
      <c r="P6106">
        <v>59.78</v>
      </c>
    </row>
    <row r="6107" spans="1:16" x14ac:dyDescent="0.2">
      <c r="A6107" t="s">
        <v>270</v>
      </c>
      <c r="B6107" t="s">
        <v>346</v>
      </c>
      <c r="C6107" t="s">
        <v>130</v>
      </c>
      <c r="E6107">
        <v>9.0399999999999991</v>
      </c>
      <c r="F6107">
        <v>11.34</v>
      </c>
      <c r="G6107">
        <v>9.7200000000000006</v>
      </c>
      <c r="H6107">
        <v>9.75</v>
      </c>
      <c r="I6107">
        <v>6.9</v>
      </c>
      <c r="J6107">
        <v>8.5</v>
      </c>
      <c r="K6107">
        <v>14.69</v>
      </c>
      <c r="L6107">
        <v>12.79</v>
      </c>
      <c r="M6107">
        <v>13.33</v>
      </c>
      <c r="N6107">
        <v>25.55</v>
      </c>
      <c r="O6107">
        <v>27.19</v>
      </c>
      <c r="P6107">
        <v>24.99</v>
      </c>
    </row>
    <row r="6108" spans="1:16" x14ac:dyDescent="0.2">
      <c r="A6108" t="s">
        <v>270</v>
      </c>
      <c r="B6108" t="s">
        <v>347</v>
      </c>
      <c r="C6108" t="s">
        <v>130</v>
      </c>
      <c r="E6108">
        <v>253</v>
      </c>
      <c r="F6108">
        <v>255.25</v>
      </c>
      <c r="G6108">
        <v>263.99</v>
      </c>
      <c r="H6108">
        <v>273.39999999999998</v>
      </c>
      <c r="I6108">
        <v>285.69</v>
      </c>
      <c r="J6108">
        <v>304.35000000000002</v>
      </c>
      <c r="K6108">
        <v>309.61</v>
      </c>
      <c r="L6108">
        <v>318.14</v>
      </c>
      <c r="M6108">
        <v>333.04</v>
      </c>
      <c r="N6108">
        <v>365.26</v>
      </c>
      <c r="O6108">
        <v>374.68</v>
      </c>
      <c r="P6108">
        <v>407.42</v>
      </c>
    </row>
    <row r="6109" spans="1:16" x14ac:dyDescent="0.2">
      <c r="A6109" t="s">
        <v>272</v>
      </c>
      <c r="B6109" t="s">
        <v>202</v>
      </c>
      <c r="C6109" t="s">
        <v>130</v>
      </c>
      <c r="E6109">
        <v>7.0000000000000007E-2</v>
      </c>
      <c r="F6109">
        <v>0.04</v>
      </c>
      <c r="G6109">
        <v>0.89</v>
      </c>
      <c r="H6109">
        <v>0.37</v>
      </c>
      <c r="I6109">
        <v>1.97</v>
      </c>
      <c r="J6109">
        <v>3.3</v>
      </c>
      <c r="K6109">
        <v>3.22</v>
      </c>
      <c r="L6109">
        <v>3.51</v>
      </c>
      <c r="M6109">
        <v>4.8600000000000003</v>
      </c>
      <c r="N6109">
        <v>5.43</v>
      </c>
      <c r="O6109">
        <v>5.29</v>
      </c>
      <c r="P6109">
        <v>5.49</v>
      </c>
    </row>
    <row r="6110" spans="1:16" x14ac:dyDescent="0.2">
      <c r="A6110" t="s">
        <v>272</v>
      </c>
      <c r="B6110" t="s">
        <v>203</v>
      </c>
      <c r="C6110" t="s">
        <v>130</v>
      </c>
      <c r="E6110">
        <v>0</v>
      </c>
      <c r="F6110">
        <v>0</v>
      </c>
      <c r="G6110">
        <v>0.68</v>
      </c>
      <c r="H6110">
        <v>0.61</v>
      </c>
      <c r="I6110">
        <v>1.29</v>
      </c>
      <c r="J6110">
        <v>1.68</v>
      </c>
      <c r="K6110">
        <v>1.63</v>
      </c>
      <c r="L6110">
        <v>1.95</v>
      </c>
      <c r="M6110">
        <v>2.75</v>
      </c>
      <c r="N6110">
        <v>3.57</v>
      </c>
      <c r="O6110">
        <v>3.71</v>
      </c>
      <c r="P6110">
        <v>4.12</v>
      </c>
    </row>
    <row r="6111" spans="1:16" x14ac:dyDescent="0.2">
      <c r="A6111" t="s">
        <v>272</v>
      </c>
      <c r="B6111" t="s">
        <v>204</v>
      </c>
      <c r="C6111" t="s">
        <v>130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4.08</v>
      </c>
      <c r="N6111">
        <v>3.83</v>
      </c>
      <c r="O6111">
        <v>4.55</v>
      </c>
      <c r="P6111">
        <v>4.43</v>
      </c>
    </row>
    <row r="6112" spans="1:16" x14ac:dyDescent="0.2">
      <c r="A6112" t="s">
        <v>272</v>
      </c>
      <c r="B6112" t="s">
        <v>205</v>
      </c>
      <c r="C6112" t="s">
        <v>130</v>
      </c>
      <c r="E6112">
        <v>0.19</v>
      </c>
      <c r="F6112">
        <v>0.27</v>
      </c>
      <c r="G6112">
        <v>2.2799999999999998</v>
      </c>
      <c r="H6112">
        <v>1.17</v>
      </c>
      <c r="I6112">
        <v>3.27</v>
      </c>
      <c r="J6112">
        <v>8.1999999999999993</v>
      </c>
      <c r="K6112">
        <v>7.52</v>
      </c>
      <c r="L6112">
        <v>8.6199999999999992</v>
      </c>
      <c r="M6112">
        <v>19.89</v>
      </c>
      <c r="N6112">
        <v>28.78</v>
      </c>
      <c r="O6112">
        <v>34.28</v>
      </c>
      <c r="P6112">
        <v>45.75</v>
      </c>
    </row>
    <row r="6113" spans="1:16" x14ac:dyDescent="0.2">
      <c r="A6113" t="s">
        <v>259</v>
      </c>
      <c r="B6113" t="s">
        <v>348</v>
      </c>
      <c r="C6113" t="s">
        <v>130</v>
      </c>
      <c r="E6113">
        <v>0.91</v>
      </c>
      <c r="F6113">
        <v>0.86</v>
      </c>
      <c r="G6113">
        <v>1.21</v>
      </c>
      <c r="H6113">
        <v>1.49</v>
      </c>
      <c r="I6113">
        <v>1.35</v>
      </c>
      <c r="J6113">
        <v>0.94</v>
      </c>
      <c r="K6113">
        <v>0.57999999999999996</v>
      </c>
      <c r="L6113">
        <v>0.56000000000000005</v>
      </c>
      <c r="M6113">
        <v>1.26</v>
      </c>
      <c r="N6113">
        <v>1.1499999999999999</v>
      </c>
      <c r="O6113">
        <v>1.17</v>
      </c>
      <c r="P6113">
        <v>4.9800000000000004</v>
      </c>
    </row>
    <row r="6114" spans="1:16" x14ac:dyDescent="0.2">
      <c r="A6114" t="s">
        <v>259</v>
      </c>
      <c r="B6114" t="s">
        <v>261</v>
      </c>
      <c r="C6114" t="s">
        <v>130</v>
      </c>
      <c r="D6114">
        <v>916454</v>
      </c>
      <c r="E6114">
        <v>49018</v>
      </c>
      <c r="F6114">
        <v>51367</v>
      </c>
      <c r="G6114">
        <v>49095</v>
      </c>
      <c r="H6114">
        <v>50360</v>
      </c>
      <c r="I6114">
        <v>52089</v>
      </c>
      <c r="J6114">
        <v>53337</v>
      </c>
      <c r="K6114">
        <v>55533</v>
      </c>
      <c r="L6114">
        <v>56319</v>
      </c>
      <c r="M6114">
        <v>53850</v>
      </c>
      <c r="N6114">
        <v>56857</v>
      </c>
      <c r="O6114">
        <v>57820</v>
      </c>
      <c r="P6114">
        <v>61769</v>
      </c>
    </row>
    <row r="6115" spans="1:16" x14ac:dyDescent="0.2">
      <c r="A6115" t="s">
        <v>259</v>
      </c>
      <c r="B6115" t="s">
        <v>178</v>
      </c>
      <c r="C6115" t="s">
        <v>130</v>
      </c>
      <c r="D6115">
        <v>848297</v>
      </c>
      <c r="E6115">
        <v>46473</v>
      </c>
      <c r="F6115">
        <v>48625</v>
      </c>
      <c r="G6115">
        <v>46261</v>
      </c>
      <c r="H6115">
        <v>47097</v>
      </c>
      <c r="I6115">
        <v>48421</v>
      </c>
      <c r="J6115">
        <v>49302</v>
      </c>
      <c r="K6115">
        <v>51334</v>
      </c>
      <c r="L6115">
        <v>51972</v>
      </c>
      <c r="M6115">
        <v>49371</v>
      </c>
      <c r="N6115">
        <v>52440</v>
      </c>
      <c r="O6115">
        <v>53276</v>
      </c>
      <c r="P6115">
        <v>56647</v>
      </c>
    </row>
    <row r="6116" spans="1:16" x14ac:dyDescent="0.2">
      <c r="A6116" t="s">
        <v>259</v>
      </c>
      <c r="B6116" t="s">
        <v>349</v>
      </c>
      <c r="C6116" t="s">
        <v>130</v>
      </c>
      <c r="E6116">
        <v>0</v>
      </c>
      <c r="F6116">
        <v>0</v>
      </c>
      <c r="G6116">
        <v>0</v>
      </c>
      <c r="H6116">
        <v>13</v>
      </c>
      <c r="I6116">
        <v>14</v>
      </c>
      <c r="J6116">
        <v>14</v>
      </c>
      <c r="K6116">
        <v>14</v>
      </c>
      <c r="L6116">
        <v>14</v>
      </c>
      <c r="M6116">
        <v>14</v>
      </c>
      <c r="N6116">
        <v>27</v>
      </c>
      <c r="O6116">
        <v>27</v>
      </c>
      <c r="P6116">
        <v>52</v>
      </c>
    </row>
    <row r="6117" spans="1:16" x14ac:dyDescent="0.2">
      <c r="A6117" t="s">
        <v>350</v>
      </c>
      <c r="B6117" t="s">
        <v>193</v>
      </c>
      <c r="C6117" t="s">
        <v>130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</row>
    <row r="6118" spans="1:16" x14ac:dyDescent="0.2">
      <c r="A6118" t="s">
        <v>350</v>
      </c>
      <c r="B6118" t="s">
        <v>351</v>
      </c>
      <c r="C6118" t="s">
        <v>130</v>
      </c>
      <c r="E6118">
        <v>0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</row>
    <row r="6119" spans="1:16" x14ac:dyDescent="0.2">
      <c r="A6119" t="s">
        <v>350</v>
      </c>
      <c r="B6119" t="s">
        <v>352</v>
      </c>
      <c r="C6119" t="s">
        <v>130</v>
      </c>
      <c r="E6119">
        <v>0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</row>
    <row r="6120" spans="1:16" x14ac:dyDescent="0.2">
      <c r="A6120" t="s">
        <v>350</v>
      </c>
      <c r="B6120" t="s">
        <v>195</v>
      </c>
      <c r="C6120" t="s">
        <v>130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</row>
    <row r="6121" spans="1:16" x14ac:dyDescent="0.2">
      <c r="A6121" t="s">
        <v>350</v>
      </c>
      <c r="B6121" t="s">
        <v>196</v>
      </c>
      <c r="C6121" t="s">
        <v>130</v>
      </c>
      <c r="E6121"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</row>
    <row r="6122" spans="1:16" x14ac:dyDescent="0.2">
      <c r="A6122" t="s">
        <v>350</v>
      </c>
      <c r="B6122" t="s">
        <v>197</v>
      </c>
      <c r="C6122" t="s">
        <v>130</v>
      </c>
      <c r="E6122">
        <v>0</v>
      </c>
      <c r="F6122">
        <v>0</v>
      </c>
      <c r="G6122">
        <v>365</v>
      </c>
      <c r="H6122">
        <v>471</v>
      </c>
      <c r="I6122">
        <v>1017</v>
      </c>
      <c r="J6122">
        <v>1017</v>
      </c>
      <c r="K6122">
        <v>1017</v>
      </c>
      <c r="L6122">
        <v>1017</v>
      </c>
      <c r="M6122">
        <v>1017</v>
      </c>
      <c r="N6122">
        <v>1017</v>
      </c>
      <c r="O6122">
        <v>1017</v>
      </c>
      <c r="P6122">
        <v>1017</v>
      </c>
    </row>
    <row r="6123" spans="1:16" x14ac:dyDescent="0.2">
      <c r="A6123" t="s">
        <v>350</v>
      </c>
      <c r="B6123" t="s">
        <v>198</v>
      </c>
      <c r="C6123" t="s">
        <v>130</v>
      </c>
      <c r="E6123">
        <v>0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</row>
    <row r="6124" spans="1:16" x14ac:dyDescent="0.2">
      <c r="A6124" t="s">
        <v>350</v>
      </c>
      <c r="B6124" t="s">
        <v>199</v>
      </c>
      <c r="C6124" t="s">
        <v>130</v>
      </c>
      <c r="E6124">
        <v>0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</row>
    <row r="6125" spans="1:16" x14ac:dyDescent="0.2">
      <c r="A6125" t="s">
        <v>350</v>
      </c>
      <c r="B6125" t="s">
        <v>200</v>
      </c>
      <c r="C6125" t="s">
        <v>130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</row>
    <row r="6126" spans="1:16" x14ac:dyDescent="0.2">
      <c r="A6126" t="s">
        <v>350</v>
      </c>
      <c r="B6126" t="s">
        <v>201</v>
      </c>
      <c r="C6126" t="s">
        <v>130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</row>
    <row r="6127" spans="1:16" x14ac:dyDescent="0.2">
      <c r="A6127" t="s">
        <v>350</v>
      </c>
      <c r="B6127" t="s">
        <v>202</v>
      </c>
      <c r="C6127" t="s">
        <v>130</v>
      </c>
      <c r="E6127">
        <v>41</v>
      </c>
      <c r="F6127">
        <v>53</v>
      </c>
      <c r="G6127">
        <v>134</v>
      </c>
      <c r="H6127">
        <v>134</v>
      </c>
      <c r="I6127">
        <v>714</v>
      </c>
      <c r="J6127">
        <v>906</v>
      </c>
      <c r="K6127">
        <v>906</v>
      </c>
      <c r="L6127">
        <v>906</v>
      </c>
      <c r="M6127">
        <v>906</v>
      </c>
      <c r="N6127">
        <v>906</v>
      </c>
      <c r="O6127">
        <v>906</v>
      </c>
      <c r="P6127">
        <v>906</v>
      </c>
    </row>
    <row r="6128" spans="1:16" x14ac:dyDescent="0.2">
      <c r="A6128" t="s">
        <v>350</v>
      </c>
      <c r="B6128" t="s">
        <v>203</v>
      </c>
      <c r="C6128" t="s">
        <v>130</v>
      </c>
      <c r="E6128">
        <v>0</v>
      </c>
      <c r="F6128">
        <v>0</v>
      </c>
      <c r="G6128">
        <v>439</v>
      </c>
      <c r="H6128">
        <v>702</v>
      </c>
      <c r="I6128">
        <v>897</v>
      </c>
      <c r="J6128">
        <v>897</v>
      </c>
      <c r="K6128">
        <v>897</v>
      </c>
      <c r="L6128">
        <v>1146</v>
      </c>
      <c r="M6128">
        <v>1146</v>
      </c>
      <c r="N6128">
        <v>1178</v>
      </c>
      <c r="O6128">
        <v>1178</v>
      </c>
      <c r="P6128">
        <v>1323</v>
      </c>
    </row>
    <row r="6129" spans="1:17" x14ac:dyDescent="0.2">
      <c r="A6129" t="s">
        <v>350</v>
      </c>
      <c r="B6129" t="s">
        <v>204</v>
      </c>
      <c r="C6129" t="s">
        <v>130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</row>
    <row r="6130" spans="1:17" x14ac:dyDescent="0.2">
      <c r="A6130" t="s">
        <v>350</v>
      </c>
      <c r="B6130" t="s">
        <v>205</v>
      </c>
      <c r="C6130" t="s">
        <v>130</v>
      </c>
      <c r="E6130">
        <v>244</v>
      </c>
      <c r="F6130">
        <v>491</v>
      </c>
      <c r="G6130">
        <v>742</v>
      </c>
      <c r="H6130">
        <v>847</v>
      </c>
      <c r="I6130">
        <v>981</v>
      </c>
      <c r="J6130">
        <v>1473</v>
      </c>
      <c r="K6130">
        <v>1590</v>
      </c>
      <c r="L6130">
        <v>1641</v>
      </c>
      <c r="M6130">
        <v>1641</v>
      </c>
      <c r="N6130">
        <v>1944</v>
      </c>
      <c r="O6130">
        <v>2058</v>
      </c>
      <c r="P6130">
        <v>2399</v>
      </c>
    </row>
    <row r="6131" spans="1:17" x14ac:dyDescent="0.2">
      <c r="A6131" t="s">
        <v>350</v>
      </c>
      <c r="B6131" t="s">
        <v>206</v>
      </c>
      <c r="C6131" t="s">
        <v>130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</row>
    <row r="6132" spans="1:17" x14ac:dyDescent="0.2">
      <c r="A6132" t="s">
        <v>350</v>
      </c>
      <c r="B6132" t="s">
        <v>207</v>
      </c>
      <c r="C6132" t="s">
        <v>130</v>
      </c>
      <c r="E6132">
        <v>0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</row>
    <row r="6133" spans="1:17" x14ac:dyDescent="0.2">
      <c r="A6133" t="s">
        <v>350</v>
      </c>
      <c r="B6133" t="s">
        <v>208</v>
      </c>
      <c r="C6133" t="s">
        <v>130</v>
      </c>
      <c r="E6133">
        <v>677</v>
      </c>
      <c r="F6133">
        <v>718</v>
      </c>
      <c r="G6133">
        <v>718</v>
      </c>
      <c r="H6133">
        <v>734</v>
      </c>
      <c r="I6133">
        <v>734</v>
      </c>
      <c r="J6133">
        <v>734</v>
      </c>
      <c r="K6133">
        <v>734</v>
      </c>
      <c r="L6133">
        <v>734</v>
      </c>
      <c r="M6133">
        <v>734</v>
      </c>
      <c r="N6133">
        <v>734</v>
      </c>
      <c r="O6133">
        <v>734</v>
      </c>
      <c r="P6133">
        <v>734</v>
      </c>
    </row>
    <row r="6134" spans="1:17" x14ac:dyDescent="0.2">
      <c r="A6134" t="s">
        <v>350</v>
      </c>
      <c r="B6134" t="s">
        <v>209</v>
      </c>
      <c r="C6134" t="s">
        <v>130</v>
      </c>
      <c r="E6134">
        <v>0</v>
      </c>
      <c r="F6134">
        <v>0</v>
      </c>
      <c r="G6134">
        <v>0</v>
      </c>
      <c r="H6134">
        <v>0</v>
      </c>
      <c r="I6134">
        <v>0</v>
      </c>
      <c r="J6134">
        <v>370</v>
      </c>
      <c r="K6134">
        <v>775</v>
      </c>
      <c r="L6134">
        <v>832</v>
      </c>
      <c r="M6134">
        <v>832</v>
      </c>
      <c r="N6134">
        <v>1554</v>
      </c>
      <c r="O6134">
        <v>1814</v>
      </c>
      <c r="P6134">
        <v>2554</v>
      </c>
    </row>
    <row r="6135" spans="1:17" x14ac:dyDescent="0.2">
      <c r="A6135" t="s">
        <v>350</v>
      </c>
      <c r="B6135" t="s">
        <v>210</v>
      </c>
      <c r="C6135" t="s">
        <v>130</v>
      </c>
      <c r="E6135">
        <v>0</v>
      </c>
      <c r="F6135">
        <v>0</v>
      </c>
      <c r="G6135">
        <v>0</v>
      </c>
      <c r="H6135">
        <v>61</v>
      </c>
      <c r="I6135">
        <v>61</v>
      </c>
      <c r="J6135">
        <v>61</v>
      </c>
      <c r="K6135">
        <v>61</v>
      </c>
      <c r="L6135">
        <v>61</v>
      </c>
      <c r="M6135">
        <v>61</v>
      </c>
      <c r="N6135">
        <v>61</v>
      </c>
      <c r="O6135">
        <v>61</v>
      </c>
      <c r="P6135">
        <v>61</v>
      </c>
    </row>
    <row r="6136" spans="1:17" x14ac:dyDescent="0.2">
      <c r="A6136" t="s">
        <v>350</v>
      </c>
      <c r="B6136" t="s">
        <v>211</v>
      </c>
      <c r="C6136" t="s">
        <v>130</v>
      </c>
      <c r="E6136">
        <v>0</v>
      </c>
      <c r="F6136">
        <v>38</v>
      </c>
      <c r="G6136">
        <v>38</v>
      </c>
      <c r="H6136">
        <v>654</v>
      </c>
      <c r="I6136">
        <v>654</v>
      </c>
      <c r="J6136">
        <v>654</v>
      </c>
      <c r="K6136">
        <v>654</v>
      </c>
      <c r="L6136">
        <v>654</v>
      </c>
      <c r="M6136">
        <v>654</v>
      </c>
      <c r="N6136">
        <v>654</v>
      </c>
      <c r="O6136">
        <v>654</v>
      </c>
      <c r="P6136">
        <v>654</v>
      </c>
    </row>
    <row r="6137" spans="1:17" x14ac:dyDescent="0.2">
      <c r="A6137" t="s">
        <v>350</v>
      </c>
      <c r="B6137" t="s">
        <v>212</v>
      </c>
      <c r="C6137" t="s">
        <v>130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</row>
    <row r="6138" spans="1:17" x14ac:dyDescent="0.2">
      <c r="A6138" t="s">
        <v>350</v>
      </c>
      <c r="B6138" t="s">
        <v>213</v>
      </c>
      <c r="C6138" t="s">
        <v>130</v>
      </c>
      <c r="E6138">
        <v>0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</row>
    <row r="6139" spans="1:17" x14ac:dyDescent="0.2">
      <c r="A6139" t="s">
        <v>350</v>
      </c>
      <c r="B6139" t="s">
        <v>342</v>
      </c>
      <c r="C6139" t="s">
        <v>130</v>
      </c>
      <c r="E6139">
        <v>963</v>
      </c>
      <c r="F6139">
        <v>1301</v>
      </c>
      <c r="G6139">
        <v>2436</v>
      </c>
      <c r="H6139">
        <v>3603</v>
      </c>
      <c r="I6139">
        <v>5058</v>
      </c>
      <c r="J6139">
        <v>6113</v>
      </c>
      <c r="K6139">
        <v>6635</v>
      </c>
      <c r="L6139">
        <v>6991</v>
      </c>
      <c r="M6139">
        <v>6991</v>
      </c>
      <c r="N6139">
        <v>8049</v>
      </c>
      <c r="O6139">
        <v>8423</v>
      </c>
      <c r="P6139">
        <v>9648</v>
      </c>
    </row>
    <row r="6140" spans="1:17" x14ac:dyDescent="0.2">
      <c r="A6140" t="s">
        <v>230</v>
      </c>
      <c r="B6140" t="s">
        <v>353</v>
      </c>
      <c r="C6140" t="s">
        <v>130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1</v>
      </c>
      <c r="Q6140">
        <v>10360</v>
      </c>
    </row>
    <row r="6141" spans="1:17" x14ac:dyDescent="0.2">
      <c r="A6141" t="s">
        <v>230</v>
      </c>
      <c r="B6141" t="s">
        <v>354</v>
      </c>
      <c r="C6141" t="s">
        <v>130</v>
      </c>
      <c r="E6141">
        <v>0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1</v>
      </c>
      <c r="Q6141">
        <v>11010</v>
      </c>
    </row>
    <row r="6142" spans="1:17" x14ac:dyDescent="0.2">
      <c r="A6142" t="s">
        <v>230</v>
      </c>
      <c r="B6142" t="s">
        <v>355</v>
      </c>
      <c r="C6142" t="s">
        <v>130</v>
      </c>
      <c r="E6142"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1</v>
      </c>
      <c r="M6142">
        <v>1</v>
      </c>
      <c r="N6142">
        <v>1</v>
      </c>
      <c r="O6142">
        <v>1</v>
      </c>
      <c r="P6142">
        <v>1</v>
      </c>
      <c r="Q6142">
        <v>2680</v>
      </c>
    </row>
    <row r="6143" spans="1:17" x14ac:dyDescent="0.2">
      <c r="A6143" t="s">
        <v>230</v>
      </c>
      <c r="B6143" t="s">
        <v>356</v>
      </c>
      <c r="C6143" t="s">
        <v>130</v>
      </c>
      <c r="E6143">
        <v>0</v>
      </c>
      <c r="F6143">
        <v>0</v>
      </c>
      <c r="G6143">
        <v>0</v>
      </c>
      <c r="H6143">
        <v>0</v>
      </c>
      <c r="I6143">
        <v>1</v>
      </c>
      <c r="J6143">
        <v>1</v>
      </c>
      <c r="K6143">
        <v>1</v>
      </c>
      <c r="L6143">
        <v>1</v>
      </c>
      <c r="M6143">
        <v>1</v>
      </c>
      <c r="N6143">
        <v>1</v>
      </c>
      <c r="O6143">
        <v>1</v>
      </c>
      <c r="P6143">
        <v>1</v>
      </c>
      <c r="Q6143">
        <v>4875</v>
      </c>
    </row>
    <row r="6144" spans="1:17" x14ac:dyDescent="0.2">
      <c r="A6144" t="s">
        <v>340</v>
      </c>
      <c r="B6144" t="s">
        <v>193</v>
      </c>
      <c r="C6144" t="s">
        <v>119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</row>
    <row r="6145" spans="1:16" x14ac:dyDescent="0.2">
      <c r="A6145" t="s">
        <v>340</v>
      </c>
      <c r="B6145" t="s">
        <v>194</v>
      </c>
      <c r="C6145" t="s">
        <v>119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</row>
    <row r="6146" spans="1:16" x14ac:dyDescent="0.2">
      <c r="A6146" t="s">
        <v>340</v>
      </c>
      <c r="B6146" t="s">
        <v>195</v>
      </c>
      <c r="C6146" t="s">
        <v>119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</row>
    <row r="6147" spans="1:16" x14ac:dyDescent="0.2">
      <c r="A6147" t="s">
        <v>340</v>
      </c>
      <c r="B6147" t="s">
        <v>196</v>
      </c>
      <c r="C6147" t="s">
        <v>119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</row>
    <row r="6148" spans="1:16" x14ac:dyDescent="0.2">
      <c r="A6148" t="s">
        <v>340</v>
      </c>
      <c r="B6148" t="s">
        <v>197</v>
      </c>
      <c r="C6148" t="s">
        <v>119</v>
      </c>
      <c r="E6148">
        <v>0</v>
      </c>
      <c r="F6148">
        <v>0</v>
      </c>
      <c r="G6148">
        <v>0.78</v>
      </c>
      <c r="H6148">
        <v>1.8</v>
      </c>
      <c r="I6148">
        <v>1.8</v>
      </c>
      <c r="J6148">
        <v>1.8</v>
      </c>
      <c r="K6148">
        <v>1.8</v>
      </c>
      <c r="L6148">
        <v>1.8</v>
      </c>
      <c r="M6148">
        <v>1.8</v>
      </c>
      <c r="N6148">
        <v>1.8</v>
      </c>
      <c r="O6148">
        <v>1.8</v>
      </c>
      <c r="P6148">
        <v>1.8</v>
      </c>
    </row>
    <row r="6149" spans="1:16" x14ac:dyDescent="0.2">
      <c r="A6149" t="s">
        <v>340</v>
      </c>
      <c r="B6149" t="s">
        <v>198</v>
      </c>
      <c r="C6149" t="s">
        <v>119</v>
      </c>
      <c r="E6149">
        <v>0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</row>
    <row r="6150" spans="1:16" x14ac:dyDescent="0.2">
      <c r="A6150" t="s">
        <v>340</v>
      </c>
      <c r="B6150" t="s">
        <v>199</v>
      </c>
      <c r="C6150" t="s">
        <v>119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</row>
    <row r="6151" spans="1:16" x14ac:dyDescent="0.2">
      <c r="A6151" t="s">
        <v>340</v>
      </c>
      <c r="B6151" t="s">
        <v>200</v>
      </c>
      <c r="C6151" t="s">
        <v>119</v>
      </c>
      <c r="E6151">
        <v>0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</row>
    <row r="6152" spans="1:16" x14ac:dyDescent="0.2">
      <c r="A6152" t="s">
        <v>340</v>
      </c>
      <c r="B6152" t="s">
        <v>201</v>
      </c>
      <c r="C6152" t="s">
        <v>119</v>
      </c>
      <c r="E6152">
        <v>0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</row>
    <row r="6153" spans="1:16" x14ac:dyDescent="0.2">
      <c r="A6153" t="s">
        <v>340</v>
      </c>
      <c r="B6153" t="s">
        <v>202</v>
      </c>
      <c r="C6153" t="s">
        <v>119</v>
      </c>
      <c r="E6153">
        <v>0.31</v>
      </c>
      <c r="F6153">
        <v>0.32</v>
      </c>
      <c r="G6153">
        <v>0.32</v>
      </c>
      <c r="H6153">
        <v>0.32</v>
      </c>
      <c r="I6153">
        <v>2</v>
      </c>
      <c r="J6153">
        <v>2</v>
      </c>
      <c r="K6153">
        <v>2</v>
      </c>
      <c r="L6153">
        <v>2</v>
      </c>
      <c r="M6153">
        <v>2</v>
      </c>
      <c r="N6153">
        <v>2</v>
      </c>
      <c r="O6153">
        <v>2</v>
      </c>
      <c r="P6153">
        <v>2</v>
      </c>
    </row>
    <row r="6154" spans="1:16" x14ac:dyDescent="0.2">
      <c r="A6154" t="s">
        <v>340</v>
      </c>
      <c r="B6154" t="s">
        <v>203</v>
      </c>
      <c r="C6154" t="s">
        <v>119</v>
      </c>
      <c r="E6154">
        <v>0</v>
      </c>
      <c r="F6154">
        <v>0</v>
      </c>
      <c r="G6154">
        <v>0</v>
      </c>
      <c r="H6154">
        <v>1.6</v>
      </c>
      <c r="I6154">
        <v>4.32</v>
      </c>
      <c r="J6154">
        <v>4.32</v>
      </c>
      <c r="K6154">
        <v>4.32</v>
      </c>
      <c r="L6154">
        <v>5</v>
      </c>
      <c r="M6154">
        <v>5</v>
      </c>
      <c r="N6154">
        <v>5</v>
      </c>
      <c r="O6154">
        <v>5</v>
      </c>
      <c r="P6154">
        <v>5</v>
      </c>
    </row>
    <row r="6155" spans="1:16" x14ac:dyDescent="0.2">
      <c r="A6155" t="s">
        <v>340</v>
      </c>
      <c r="B6155" t="s">
        <v>204</v>
      </c>
      <c r="C6155" t="s">
        <v>119</v>
      </c>
      <c r="E6155">
        <v>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7.56</v>
      </c>
      <c r="N6155">
        <v>7.56</v>
      </c>
      <c r="O6155">
        <v>7.56</v>
      </c>
      <c r="P6155">
        <v>7.56</v>
      </c>
    </row>
    <row r="6156" spans="1:16" x14ac:dyDescent="0.2">
      <c r="A6156" t="s">
        <v>340</v>
      </c>
      <c r="B6156" t="s">
        <v>205</v>
      </c>
      <c r="C6156" t="s">
        <v>119</v>
      </c>
      <c r="E6156">
        <v>3</v>
      </c>
      <c r="F6156">
        <v>6</v>
      </c>
      <c r="G6156">
        <v>9</v>
      </c>
      <c r="H6156">
        <v>14.61</v>
      </c>
      <c r="I6156">
        <v>21.88</v>
      </c>
      <c r="J6156">
        <v>27.53</v>
      </c>
      <c r="K6156">
        <v>29.61</v>
      </c>
      <c r="L6156">
        <v>32.58</v>
      </c>
      <c r="M6156">
        <v>32.58</v>
      </c>
      <c r="N6156">
        <v>37.17</v>
      </c>
      <c r="O6156">
        <v>40.58</v>
      </c>
      <c r="P6156">
        <v>73.14</v>
      </c>
    </row>
    <row r="6157" spans="1:16" x14ac:dyDescent="0.2">
      <c r="A6157" t="s">
        <v>340</v>
      </c>
      <c r="B6157" t="s">
        <v>206</v>
      </c>
      <c r="C6157" t="s">
        <v>119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</row>
    <row r="6158" spans="1:16" x14ac:dyDescent="0.2">
      <c r="A6158" t="s">
        <v>340</v>
      </c>
      <c r="B6158" t="s">
        <v>207</v>
      </c>
      <c r="C6158" t="s">
        <v>119</v>
      </c>
      <c r="E6158"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</row>
    <row r="6159" spans="1:16" x14ac:dyDescent="0.2">
      <c r="A6159" t="s">
        <v>340</v>
      </c>
      <c r="B6159" t="s">
        <v>208</v>
      </c>
      <c r="C6159" t="s">
        <v>119</v>
      </c>
      <c r="E6159">
        <v>4.3499999999999996</v>
      </c>
      <c r="F6159">
        <v>4.7</v>
      </c>
      <c r="G6159">
        <v>6</v>
      </c>
      <c r="H6159">
        <v>7.8</v>
      </c>
      <c r="I6159">
        <v>7.8</v>
      </c>
      <c r="J6159">
        <v>7.8</v>
      </c>
      <c r="K6159">
        <v>7.8</v>
      </c>
      <c r="L6159">
        <v>7.8</v>
      </c>
      <c r="M6159">
        <v>7.8</v>
      </c>
      <c r="N6159">
        <v>16.11</v>
      </c>
      <c r="O6159">
        <v>18.850000000000001</v>
      </c>
      <c r="P6159">
        <v>18.850000000000001</v>
      </c>
    </row>
    <row r="6160" spans="1:16" x14ac:dyDescent="0.2">
      <c r="A6160" t="s">
        <v>340</v>
      </c>
      <c r="B6160" t="s">
        <v>209</v>
      </c>
      <c r="C6160" t="s">
        <v>119</v>
      </c>
      <c r="E6160">
        <v>0</v>
      </c>
      <c r="F6160">
        <v>0</v>
      </c>
      <c r="G6160">
        <v>0</v>
      </c>
      <c r="H6160">
        <v>0</v>
      </c>
      <c r="I6160">
        <v>2.5099999999999998</v>
      </c>
      <c r="J6160">
        <v>7.06</v>
      </c>
      <c r="K6160">
        <v>9.4</v>
      </c>
      <c r="L6160">
        <v>9.94</v>
      </c>
      <c r="M6160">
        <v>9.94</v>
      </c>
      <c r="N6160">
        <v>9.94</v>
      </c>
      <c r="O6160">
        <v>10.61</v>
      </c>
      <c r="P6160">
        <v>25.95</v>
      </c>
    </row>
    <row r="6161" spans="1:16" x14ac:dyDescent="0.2">
      <c r="A6161" t="s">
        <v>340</v>
      </c>
      <c r="B6161" t="s">
        <v>210</v>
      </c>
      <c r="C6161" t="s">
        <v>119</v>
      </c>
      <c r="E6161">
        <v>0</v>
      </c>
      <c r="F6161">
        <v>0</v>
      </c>
      <c r="G6161">
        <v>0</v>
      </c>
      <c r="H6161">
        <v>0.5</v>
      </c>
      <c r="I6161">
        <v>0.5</v>
      </c>
      <c r="J6161">
        <v>0.5</v>
      </c>
      <c r="K6161">
        <v>0.5</v>
      </c>
      <c r="L6161">
        <v>0.5</v>
      </c>
      <c r="M6161">
        <v>0.5</v>
      </c>
      <c r="N6161">
        <v>0.5</v>
      </c>
      <c r="O6161">
        <v>0.5</v>
      </c>
      <c r="P6161">
        <v>0.5</v>
      </c>
    </row>
    <row r="6162" spans="1:16" x14ac:dyDescent="0.2">
      <c r="A6162" t="s">
        <v>340</v>
      </c>
      <c r="B6162" t="s">
        <v>211</v>
      </c>
      <c r="C6162" t="s">
        <v>119</v>
      </c>
      <c r="E6162">
        <v>0</v>
      </c>
      <c r="F6162">
        <v>0</v>
      </c>
      <c r="G6162">
        <v>0</v>
      </c>
      <c r="H6162">
        <v>0.5</v>
      </c>
      <c r="I6162">
        <v>0.5</v>
      </c>
      <c r="J6162">
        <v>0.5</v>
      </c>
      <c r="K6162">
        <v>0.5</v>
      </c>
      <c r="L6162">
        <v>0.5</v>
      </c>
      <c r="M6162">
        <v>0.5</v>
      </c>
      <c r="N6162">
        <v>0.5</v>
      </c>
      <c r="O6162">
        <v>0.5</v>
      </c>
      <c r="P6162">
        <v>0.5</v>
      </c>
    </row>
    <row r="6163" spans="1:16" x14ac:dyDescent="0.2">
      <c r="A6163" t="s">
        <v>340</v>
      </c>
      <c r="B6163" t="s">
        <v>212</v>
      </c>
      <c r="C6163" t="s">
        <v>119</v>
      </c>
      <c r="E6163">
        <v>0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</row>
    <row r="6164" spans="1:16" x14ac:dyDescent="0.2">
      <c r="A6164" t="s">
        <v>340</v>
      </c>
      <c r="B6164" t="s">
        <v>213</v>
      </c>
      <c r="C6164" t="s">
        <v>119</v>
      </c>
      <c r="E6164"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</row>
    <row r="6165" spans="1:16" x14ac:dyDescent="0.2">
      <c r="A6165" t="s">
        <v>340</v>
      </c>
      <c r="B6165" t="s">
        <v>218</v>
      </c>
      <c r="C6165" t="s">
        <v>119</v>
      </c>
      <c r="E6165">
        <v>-0.56999999999999995</v>
      </c>
      <c r="F6165">
        <v>-0.56999999999999995</v>
      </c>
      <c r="G6165">
        <v>-1.9</v>
      </c>
      <c r="H6165">
        <v>-2.46</v>
      </c>
      <c r="I6165">
        <v>-2.46</v>
      </c>
      <c r="J6165">
        <v>-2.46</v>
      </c>
      <c r="K6165">
        <v>-2.46</v>
      </c>
      <c r="L6165">
        <v>-2.46</v>
      </c>
      <c r="M6165">
        <v>-2.46</v>
      </c>
      <c r="N6165">
        <v>-2.46</v>
      </c>
      <c r="O6165">
        <v>-2.46</v>
      </c>
      <c r="P6165">
        <v>-6.53</v>
      </c>
    </row>
    <row r="6166" spans="1:16" x14ac:dyDescent="0.2">
      <c r="A6166" t="s">
        <v>340</v>
      </c>
      <c r="B6166" t="s">
        <v>342</v>
      </c>
      <c r="C6166" t="s">
        <v>119</v>
      </c>
      <c r="E6166">
        <v>7.09</v>
      </c>
      <c r="F6166">
        <v>10.45</v>
      </c>
      <c r="G6166">
        <v>14.21</v>
      </c>
      <c r="H6166">
        <v>24.68</v>
      </c>
      <c r="I6166">
        <v>38.869999999999997</v>
      </c>
      <c r="J6166">
        <v>49.05</v>
      </c>
      <c r="K6166">
        <v>53.49</v>
      </c>
      <c r="L6166">
        <v>57.67</v>
      </c>
      <c r="M6166">
        <v>65.23</v>
      </c>
      <c r="N6166">
        <v>78.12</v>
      </c>
      <c r="O6166">
        <v>84.94</v>
      </c>
      <c r="P6166">
        <v>128.77000000000001</v>
      </c>
    </row>
    <row r="6167" spans="1:16" x14ac:dyDescent="0.2">
      <c r="A6167" t="s">
        <v>266</v>
      </c>
      <c r="B6167" t="s">
        <v>267</v>
      </c>
      <c r="C6167" t="s">
        <v>119</v>
      </c>
      <c r="E6167">
        <v>202.31</v>
      </c>
      <c r="F6167">
        <v>204.45</v>
      </c>
      <c r="G6167">
        <v>206.75</v>
      </c>
      <c r="H6167">
        <v>212.74</v>
      </c>
      <c r="I6167">
        <v>220.24</v>
      </c>
      <c r="J6167">
        <v>229.66</v>
      </c>
      <c r="K6167">
        <v>235.18</v>
      </c>
      <c r="L6167">
        <v>240.63</v>
      </c>
      <c r="M6167">
        <v>246.15</v>
      </c>
      <c r="N6167">
        <v>269.82</v>
      </c>
      <c r="O6167">
        <v>276.22000000000003</v>
      </c>
      <c r="P6167">
        <v>295.94</v>
      </c>
    </row>
    <row r="6168" spans="1:16" x14ac:dyDescent="0.2">
      <c r="A6168" t="s">
        <v>270</v>
      </c>
      <c r="B6168" t="s">
        <v>193</v>
      </c>
      <c r="C6168" t="s">
        <v>119</v>
      </c>
      <c r="E6168">
        <v>2.96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</row>
    <row r="6169" spans="1:16" x14ac:dyDescent="0.2">
      <c r="A6169" t="s">
        <v>270</v>
      </c>
      <c r="B6169" t="s">
        <v>194</v>
      </c>
      <c r="C6169" t="s">
        <v>119</v>
      </c>
      <c r="E6169">
        <v>52.13</v>
      </c>
      <c r="F6169">
        <v>62.66</v>
      </c>
      <c r="G6169">
        <v>51.52</v>
      </c>
      <c r="H6169">
        <v>37.909999999999997</v>
      </c>
      <c r="I6169">
        <v>19.850000000000001</v>
      </c>
      <c r="J6169">
        <v>17.14</v>
      </c>
      <c r="K6169">
        <v>13.24</v>
      </c>
      <c r="L6169">
        <v>13.28</v>
      </c>
      <c r="M6169">
        <v>7.13</v>
      </c>
      <c r="N6169">
        <v>7.86</v>
      </c>
      <c r="O6169">
        <v>8.9600000000000009</v>
      </c>
      <c r="P6169">
        <v>2.5299999999999998</v>
      </c>
    </row>
    <row r="6170" spans="1:16" x14ac:dyDescent="0.2">
      <c r="A6170" t="s">
        <v>270</v>
      </c>
      <c r="B6170" t="s">
        <v>195</v>
      </c>
      <c r="C6170" t="s">
        <v>119</v>
      </c>
      <c r="E6170">
        <v>11.53</v>
      </c>
      <c r="F6170">
        <v>12.81</v>
      </c>
      <c r="G6170">
        <v>12.84</v>
      </c>
      <c r="H6170">
        <v>12.48</v>
      </c>
      <c r="I6170">
        <v>12.19</v>
      </c>
      <c r="J6170">
        <v>9.51</v>
      </c>
      <c r="K6170">
        <v>7.91</v>
      </c>
      <c r="L6170">
        <v>6.93</v>
      </c>
      <c r="M6170">
        <v>5.09</v>
      </c>
      <c r="N6170">
        <v>1.06</v>
      </c>
      <c r="O6170">
        <v>0</v>
      </c>
      <c r="P6170">
        <v>0</v>
      </c>
    </row>
    <row r="6171" spans="1:16" x14ac:dyDescent="0.2">
      <c r="A6171" t="s">
        <v>270</v>
      </c>
      <c r="B6171" t="s">
        <v>196</v>
      </c>
      <c r="C6171" t="s">
        <v>119</v>
      </c>
      <c r="E6171">
        <v>23.6</v>
      </c>
      <c r="F6171">
        <v>5.09</v>
      </c>
      <c r="G6171">
        <v>5.09</v>
      </c>
      <c r="H6171">
        <v>5.1100000000000003</v>
      </c>
      <c r="I6171">
        <v>5.09</v>
      </c>
      <c r="J6171">
        <v>5.1100000000000003</v>
      </c>
      <c r="K6171">
        <v>5.09</v>
      </c>
      <c r="L6171">
        <v>5.09</v>
      </c>
      <c r="M6171">
        <v>5.09</v>
      </c>
      <c r="N6171">
        <v>5.09</v>
      </c>
      <c r="O6171">
        <v>5.1100000000000003</v>
      </c>
      <c r="P6171">
        <v>5.09</v>
      </c>
    </row>
    <row r="6172" spans="1:16" x14ac:dyDescent="0.2">
      <c r="A6172" t="s">
        <v>270</v>
      </c>
      <c r="B6172" t="s">
        <v>197</v>
      </c>
      <c r="C6172" t="s">
        <v>119</v>
      </c>
      <c r="E6172">
        <v>11.29</v>
      </c>
      <c r="F6172">
        <v>11.26</v>
      </c>
      <c r="G6172">
        <v>17.260000000000002</v>
      </c>
      <c r="H6172">
        <v>25.2</v>
      </c>
      <c r="I6172">
        <v>24.38</v>
      </c>
      <c r="J6172">
        <v>24.13</v>
      </c>
      <c r="K6172">
        <v>24.19</v>
      </c>
      <c r="L6172">
        <v>24.13</v>
      </c>
      <c r="M6172">
        <v>22.68</v>
      </c>
      <c r="N6172">
        <v>23.34</v>
      </c>
      <c r="O6172">
        <v>23.24</v>
      </c>
      <c r="P6172">
        <v>21.47</v>
      </c>
    </row>
    <row r="6173" spans="1:16" x14ac:dyDescent="0.2">
      <c r="A6173" t="s">
        <v>270</v>
      </c>
      <c r="B6173" t="s">
        <v>198</v>
      </c>
      <c r="C6173" t="s">
        <v>119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</row>
    <row r="6174" spans="1:16" x14ac:dyDescent="0.2">
      <c r="A6174" t="s">
        <v>270</v>
      </c>
      <c r="B6174" t="s">
        <v>199</v>
      </c>
      <c r="C6174" t="s">
        <v>119</v>
      </c>
      <c r="E6174">
        <v>2.4900000000000002</v>
      </c>
      <c r="F6174">
        <v>2.48</v>
      </c>
      <c r="G6174">
        <v>2.48</v>
      </c>
      <c r="H6174">
        <v>2.4900000000000002</v>
      </c>
      <c r="I6174">
        <v>2.5499999999999998</v>
      </c>
      <c r="J6174">
        <v>2.48</v>
      </c>
      <c r="K6174">
        <v>2.4700000000000002</v>
      </c>
      <c r="L6174">
        <v>3.09</v>
      </c>
      <c r="M6174">
        <v>2.4700000000000002</v>
      </c>
      <c r="N6174">
        <v>2.23</v>
      </c>
      <c r="O6174">
        <v>2.2400000000000002</v>
      </c>
      <c r="P6174">
        <v>2.5499999999999998</v>
      </c>
    </row>
    <row r="6175" spans="1:16" x14ac:dyDescent="0.2">
      <c r="A6175" t="s">
        <v>270</v>
      </c>
      <c r="B6175" t="s">
        <v>200</v>
      </c>
      <c r="C6175" t="s">
        <v>119</v>
      </c>
      <c r="E6175">
        <v>0.9</v>
      </c>
      <c r="F6175">
        <v>1.66</v>
      </c>
      <c r="G6175">
        <v>0.89</v>
      </c>
      <c r="H6175">
        <v>0.9</v>
      </c>
      <c r="I6175">
        <v>1.46</v>
      </c>
      <c r="J6175">
        <v>1.38</v>
      </c>
      <c r="K6175">
        <v>1.37</v>
      </c>
      <c r="L6175">
        <v>1.48</v>
      </c>
      <c r="M6175">
        <v>0.86</v>
      </c>
      <c r="N6175">
        <v>0.86</v>
      </c>
      <c r="O6175">
        <v>1.03</v>
      </c>
      <c r="P6175">
        <v>1.1100000000000001</v>
      </c>
    </row>
    <row r="6176" spans="1:16" x14ac:dyDescent="0.2">
      <c r="A6176" t="s">
        <v>270</v>
      </c>
      <c r="B6176" t="s">
        <v>201</v>
      </c>
      <c r="C6176" t="s">
        <v>119</v>
      </c>
      <c r="E6176">
        <v>27.19</v>
      </c>
      <c r="F6176">
        <v>27.11</v>
      </c>
      <c r="G6176">
        <v>27.11</v>
      </c>
      <c r="H6176">
        <v>27.19</v>
      </c>
      <c r="I6176">
        <v>27.11</v>
      </c>
      <c r="J6176">
        <v>27.19</v>
      </c>
      <c r="K6176">
        <v>27.11</v>
      </c>
      <c r="L6176">
        <v>27.11</v>
      </c>
      <c r="M6176">
        <v>27.11</v>
      </c>
      <c r="N6176">
        <v>27.11</v>
      </c>
      <c r="O6176">
        <v>27.19</v>
      </c>
      <c r="P6176">
        <v>27.11</v>
      </c>
    </row>
    <row r="6177" spans="1:16" x14ac:dyDescent="0.2">
      <c r="A6177" t="s">
        <v>270</v>
      </c>
      <c r="B6177" t="s">
        <v>202</v>
      </c>
      <c r="C6177" t="s">
        <v>119</v>
      </c>
      <c r="E6177">
        <v>22.28</v>
      </c>
      <c r="F6177">
        <v>22.47</v>
      </c>
      <c r="G6177">
        <v>22.06</v>
      </c>
      <c r="H6177">
        <v>21.98</v>
      </c>
      <c r="I6177">
        <v>25.29</v>
      </c>
      <c r="J6177">
        <v>26.04</v>
      </c>
      <c r="K6177">
        <v>25.93</v>
      </c>
      <c r="L6177">
        <v>25.81</v>
      </c>
      <c r="M6177">
        <v>25.21</v>
      </c>
      <c r="N6177">
        <v>25.79</v>
      </c>
      <c r="O6177">
        <v>25.86</v>
      </c>
      <c r="P6177">
        <v>25.12</v>
      </c>
    </row>
    <row r="6178" spans="1:16" x14ac:dyDescent="0.2">
      <c r="A6178" t="s">
        <v>270</v>
      </c>
      <c r="B6178" t="s">
        <v>203</v>
      </c>
      <c r="C6178" t="s">
        <v>119</v>
      </c>
      <c r="E6178">
        <v>0</v>
      </c>
      <c r="F6178">
        <v>0</v>
      </c>
      <c r="G6178">
        <v>0</v>
      </c>
      <c r="H6178">
        <v>6.54</v>
      </c>
      <c r="I6178">
        <v>16.73</v>
      </c>
      <c r="J6178">
        <v>16.63</v>
      </c>
      <c r="K6178">
        <v>16.7</v>
      </c>
      <c r="L6178">
        <v>19.12</v>
      </c>
      <c r="M6178">
        <v>18.38</v>
      </c>
      <c r="N6178">
        <v>18.8</v>
      </c>
      <c r="O6178">
        <v>18.78</v>
      </c>
      <c r="P6178">
        <v>17.32</v>
      </c>
    </row>
    <row r="6179" spans="1:16" x14ac:dyDescent="0.2">
      <c r="A6179" t="s">
        <v>270</v>
      </c>
      <c r="B6179" t="s">
        <v>204</v>
      </c>
      <c r="C6179" t="s">
        <v>119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28.3</v>
      </c>
      <c r="N6179">
        <v>29.42</v>
      </c>
      <c r="O6179">
        <v>28.89</v>
      </c>
      <c r="P6179">
        <v>26.17</v>
      </c>
    </row>
    <row r="6180" spans="1:16" x14ac:dyDescent="0.2">
      <c r="A6180" t="s">
        <v>270</v>
      </c>
      <c r="B6180" t="s">
        <v>205</v>
      </c>
      <c r="C6180" t="s">
        <v>119</v>
      </c>
      <c r="E6180">
        <v>60.06</v>
      </c>
      <c r="F6180">
        <v>68.73</v>
      </c>
      <c r="G6180">
        <v>75.64</v>
      </c>
      <c r="H6180">
        <v>89.79</v>
      </c>
      <c r="I6180">
        <v>105.55</v>
      </c>
      <c r="J6180">
        <v>120.39</v>
      </c>
      <c r="K6180">
        <v>127.08</v>
      </c>
      <c r="L6180">
        <v>132.97</v>
      </c>
      <c r="M6180">
        <v>121.65</v>
      </c>
      <c r="N6180">
        <v>143.59</v>
      </c>
      <c r="O6180">
        <v>152.61000000000001</v>
      </c>
      <c r="P6180">
        <v>207.77</v>
      </c>
    </row>
    <row r="6181" spans="1:16" x14ac:dyDescent="0.2">
      <c r="A6181" t="s">
        <v>270</v>
      </c>
      <c r="B6181" t="s">
        <v>206</v>
      </c>
      <c r="C6181" t="s">
        <v>119</v>
      </c>
      <c r="E6181">
        <v>29.54</v>
      </c>
      <c r="F6181">
        <v>31.54</v>
      </c>
      <c r="G6181">
        <v>33.71</v>
      </c>
      <c r="H6181">
        <v>38.340000000000003</v>
      </c>
      <c r="I6181">
        <v>42.89</v>
      </c>
      <c r="J6181">
        <v>47.7</v>
      </c>
      <c r="K6181">
        <v>49.88</v>
      </c>
      <c r="L6181">
        <v>52.14</v>
      </c>
      <c r="M6181">
        <v>54.36</v>
      </c>
      <c r="N6181">
        <v>63.11</v>
      </c>
      <c r="O6181">
        <v>65.56</v>
      </c>
      <c r="P6181">
        <v>76.78</v>
      </c>
    </row>
    <row r="6182" spans="1:16" x14ac:dyDescent="0.2">
      <c r="A6182" t="s">
        <v>270</v>
      </c>
      <c r="B6182" t="s">
        <v>343</v>
      </c>
      <c r="C6182" t="s">
        <v>119</v>
      </c>
      <c r="E6182">
        <v>-2.64</v>
      </c>
      <c r="F6182">
        <v>-2.94</v>
      </c>
      <c r="G6182">
        <v>-3.36</v>
      </c>
      <c r="H6182">
        <v>-3.87</v>
      </c>
      <c r="I6182">
        <v>-5.01</v>
      </c>
      <c r="J6182">
        <v>-7.03</v>
      </c>
      <c r="K6182">
        <v>-8.06</v>
      </c>
      <c r="L6182">
        <v>-8.32</v>
      </c>
      <c r="M6182">
        <v>-7.77</v>
      </c>
      <c r="N6182">
        <v>-10.01</v>
      </c>
      <c r="O6182">
        <v>-11</v>
      </c>
      <c r="P6182">
        <v>-16.63</v>
      </c>
    </row>
    <row r="6183" spans="1:16" x14ac:dyDescent="0.2">
      <c r="A6183" t="s">
        <v>270</v>
      </c>
      <c r="B6183" t="s">
        <v>210</v>
      </c>
      <c r="C6183" t="s">
        <v>119</v>
      </c>
      <c r="E6183">
        <v>-0.49</v>
      </c>
      <c r="F6183">
        <v>-0.59</v>
      </c>
      <c r="G6183">
        <v>-0.88</v>
      </c>
      <c r="H6183">
        <v>-1.67</v>
      </c>
      <c r="I6183">
        <v>-1.98</v>
      </c>
      <c r="J6183">
        <v>-2.0099999999999998</v>
      </c>
      <c r="K6183">
        <v>-1.82</v>
      </c>
      <c r="L6183">
        <v>-1.88</v>
      </c>
      <c r="M6183">
        <v>-1.72</v>
      </c>
      <c r="N6183">
        <v>-1.71</v>
      </c>
      <c r="O6183">
        <v>-1.72</v>
      </c>
      <c r="P6183">
        <v>-1.47</v>
      </c>
    </row>
    <row r="6184" spans="1:16" x14ac:dyDescent="0.2">
      <c r="A6184" t="s">
        <v>270</v>
      </c>
      <c r="B6184" t="s">
        <v>211</v>
      </c>
      <c r="C6184" t="s">
        <v>119</v>
      </c>
      <c r="E6184">
        <v>0</v>
      </c>
      <c r="F6184">
        <v>0</v>
      </c>
      <c r="G6184">
        <v>0</v>
      </c>
      <c r="H6184">
        <v>-0.47</v>
      </c>
      <c r="I6184">
        <v>-0.61</v>
      </c>
      <c r="J6184">
        <v>-0.59</v>
      </c>
      <c r="K6184">
        <v>-0.54</v>
      </c>
      <c r="L6184">
        <v>-0.56999999999999995</v>
      </c>
      <c r="M6184">
        <v>-0.53</v>
      </c>
      <c r="N6184">
        <v>-0.51</v>
      </c>
      <c r="O6184">
        <v>-0.51</v>
      </c>
      <c r="P6184">
        <v>-0.4</v>
      </c>
    </row>
    <row r="6185" spans="1:16" x14ac:dyDescent="0.2">
      <c r="A6185" t="s">
        <v>270</v>
      </c>
      <c r="B6185" t="s">
        <v>212</v>
      </c>
      <c r="C6185" t="s">
        <v>119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</row>
    <row r="6186" spans="1:16" x14ac:dyDescent="0.2">
      <c r="A6186" t="s">
        <v>270</v>
      </c>
      <c r="B6186" t="s">
        <v>213</v>
      </c>
      <c r="C6186" t="s">
        <v>119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</row>
    <row r="6187" spans="1:16" x14ac:dyDescent="0.2">
      <c r="A6187" t="s">
        <v>270</v>
      </c>
      <c r="B6187" t="s">
        <v>344</v>
      </c>
      <c r="C6187" t="s">
        <v>119</v>
      </c>
      <c r="E6187">
        <v>12.08</v>
      </c>
      <c r="F6187">
        <v>13.06</v>
      </c>
      <c r="G6187">
        <v>18.36</v>
      </c>
      <c r="H6187">
        <v>15.5</v>
      </c>
      <c r="I6187">
        <v>16.41</v>
      </c>
      <c r="J6187">
        <v>17.86</v>
      </c>
      <c r="K6187">
        <v>21.18</v>
      </c>
      <c r="L6187">
        <v>20.27</v>
      </c>
      <c r="M6187">
        <v>25.3</v>
      </c>
      <c r="N6187">
        <v>24.87</v>
      </c>
      <c r="O6187">
        <v>23.81</v>
      </c>
      <c r="P6187">
        <v>14.34</v>
      </c>
    </row>
    <row r="6188" spans="1:16" x14ac:dyDescent="0.2">
      <c r="A6188" t="s">
        <v>270</v>
      </c>
      <c r="B6188" t="s">
        <v>345</v>
      </c>
      <c r="C6188" t="s">
        <v>119</v>
      </c>
      <c r="E6188">
        <v>-2.98</v>
      </c>
      <c r="F6188">
        <v>-1.71</v>
      </c>
      <c r="G6188">
        <v>-4.46</v>
      </c>
      <c r="H6188">
        <v>-7.4</v>
      </c>
      <c r="I6188">
        <v>-9.91</v>
      </c>
      <c r="J6188">
        <v>-8.23</v>
      </c>
      <c r="K6188">
        <v>-6.58</v>
      </c>
      <c r="L6188">
        <v>-7.35</v>
      </c>
      <c r="M6188">
        <v>-12.13</v>
      </c>
      <c r="N6188">
        <v>-7.32</v>
      </c>
      <c r="O6188">
        <v>-6.39</v>
      </c>
      <c r="P6188">
        <v>-13.54</v>
      </c>
    </row>
    <row r="6189" spans="1:16" x14ac:dyDescent="0.2">
      <c r="A6189" t="s">
        <v>270</v>
      </c>
      <c r="B6189" t="s">
        <v>272</v>
      </c>
      <c r="C6189" t="s">
        <v>119</v>
      </c>
      <c r="E6189">
        <v>0.24</v>
      </c>
      <c r="F6189">
        <v>0.3</v>
      </c>
      <c r="G6189">
        <v>2.44</v>
      </c>
      <c r="H6189">
        <v>5.3</v>
      </c>
      <c r="I6189">
        <v>13.45</v>
      </c>
      <c r="J6189">
        <v>15.42</v>
      </c>
      <c r="K6189">
        <v>14.65</v>
      </c>
      <c r="L6189">
        <v>17.760000000000002</v>
      </c>
      <c r="M6189">
        <v>35.380000000000003</v>
      </c>
      <c r="N6189">
        <v>24.54</v>
      </c>
      <c r="O6189">
        <v>27.04</v>
      </c>
      <c r="P6189">
        <v>71.37</v>
      </c>
    </row>
    <row r="6190" spans="1:16" x14ac:dyDescent="0.2">
      <c r="A6190" t="s">
        <v>270</v>
      </c>
      <c r="B6190" t="s">
        <v>346</v>
      </c>
      <c r="C6190" t="s">
        <v>119</v>
      </c>
      <c r="E6190">
        <v>9.1</v>
      </c>
      <c r="F6190">
        <v>11.35</v>
      </c>
      <c r="G6190">
        <v>13.9</v>
      </c>
      <c r="H6190">
        <v>8.1</v>
      </c>
      <c r="I6190">
        <v>6.5</v>
      </c>
      <c r="J6190">
        <v>9.6300000000000008</v>
      </c>
      <c r="K6190">
        <v>14.6</v>
      </c>
      <c r="L6190">
        <v>12.93</v>
      </c>
      <c r="M6190">
        <v>13.18</v>
      </c>
      <c r="N6190">
        <v>17.55</v>
      </c>
      <c r="O6190">
        <v>17.43</v>
      </c>
      <c r="P6190">
        <v>0.8</v>
      </c>
    </row>
    <row r="6191" spans="1:16" x14ac:dyDescent="0.2">
      <c r="A6191" t="s">
        <v>270</v>
      </c>
      <c r="B6191" t="s">
        <v>347</v>
      </c>
      <c r="C6191" t="s">
        <v>119</v>
      </c>
      <c r="E6191">
        <v>252.91</v>
      </c>
      <c r="F6191">
        <v>255.33</v>
      </c>
      <c r="G6191">
        <v>262.73</v>
      </c>
      <c r="H6191">
        <v>277.39999999999998</v>
      </c>
      <c r="I6191">
        <v>291.92</v>
      </c>
      <c r="J6191">
        <v>305.93</v>
      </c>
      <c r="K6191">
        <v>311.74</v>
      </c>
      <c r="L6191">
        <v>320.67</v>
      </c>
      <c r="M6191">
        <v>333.63</v>
      </c>
      <c r="N6191">
        <v>360.92</v>
      </c>
      <c r="O6191">
        <v>370.06</v>
      </c>
      <c r="P6191">
        <v>408.88</v>
      </c>
    </row>
    <row r="6192" spans="1:16" x14ac:dyDescent="0.2">
      <c r="A6192" t="s">
        <v>272</v>
      </c>
      <c r="B6192" t="s">
        <v>202</v>
      </c>
      <c r="C6192" t="s">
        <v>119</v>
      </c>
      <c r="E6192">
        <v>0.03</v>
      </c>
      <c r="F6192">
        <v>0.01</v>
      </c>
      <c r="G6192">
        <v>0.41</v>
      </c>
      <c r="H6192">
        <v>0.56999999999999995</v>
      </c>
      <c r="I6192">
        <v>1.77</v>
      </c>
      <c r="J6192">
        <v>1.1000000000000001</v>
      </c>
      <c r="K6192">
        <v>1.1299999999999999</v>
      </c>
      <c r="L6192">
        <v>1.25</v>
      </c>
      <c r="M6192">
        <v>1.85</v>
      </c>
      <c r="N6192">
        <v>1.27</v>
      </c>
      <c r="O6192">
        <v>1.27</v>
      </c>
      <c r="P6192">
        <v>1.95</v>
      </c>
    </row>
    <row r="6193" spans="1:16" x14ac:dyDescent="0.2">
      <c r="A6193" t="s">
        <v>272</v>
      </c>
      <c r="B6193" t="s">
        <v>203</v>
      </c>
      <c r="C6193" t="s">
        <v>119</v>
      </c>
      <c r="E6193">
        <v>0</v>
      </c>
      <c r="F6193">
        <v>0</v>
      </c>
      <c r="G6193">
        <v>0</v>
      </c>
      <c r="H6193">
        <v>0.36</v>
      </c>
      <c r="I6193">
        <v>1.62</v>
      </c>
      <c r="J6193">
        <v>1.77</v>
      </c>
      <c r="K6193">
        <v>1.66</v>
      </c>
      <c r="L6193">
        <v>1.99</v>
      </c>
      <c r="M6193">
        <v>2.72</v>
      </c>
      <c r="N6193">
        <v>2.2999999999999998</v>
      </c>
      <c r="O6193">
        <v>2.38</v>
      </c>
      <c r="P6193">
        <v>3.78</v>
      </c>
    </row>
    <row r="6194" spans="1:16" x14ac:dyDescent="0.2">
      <c r="A6194" t="s">
        <v>272</v>
      </c>
      <c r="B6194" t="s">
        <v>204</v>
      </c>
      <c r="C6194" t="s">
        <v>119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4.97</v>
      </c>
      <c r="N6194">
        <v>3.85</v>
      </c>
      <c r="O6194">
        <v>4.47</v>
      </c>
      <c r="P6194">
        <v>7.11</v>
      </c>
    </row>
    <row r="6195" spans="1:16" x14ac:dyDescent="0.2">
      <c r="A6195" t="s">
        <v>272</v>
      </c>
      <c r="B6195" t="s">
        <v>205</v>
      </c>
      <c r="C6195" t="s">
        <v>119</v>
      </c>
      <c r="E6195">
        <v>0.21</v>
      </c>
      <c r="F6195">
        <v>0.28999999999999998</v>
      </c>
      <c r="G6195">
        <v>2.02</v>
      </c>
      <c r="H6195">
        <v>4.37</v>
      </c>
      <c r="I6195">
        <v>10.07</v>
      </c>
      <c r="J6195">
        <v>12.55</v>
      </c>
      <c r="K6195">
        <v>11.86</v>
      </c>
      <c r="L6195">
        <v>14.52</v>
      </c>
      <c r="M6195">
        <v>25.83</v>
      </c>
      <c r="N6195">
        <v>17.12</v>
      </c>
      <c r="O6195">
        <v>18.91</v>
      </c>
      <c r="P6195">
        <v>58.54</v>
      </c>
    </row>
    <row r="6196" spans="1:16" x14ac:dyDescent="0.2">
      <c r="A6196" t="s">
        <v>259</v>
      </c>
      <c r="B6196" t="s">
        <v>348</v>
      </c>
      <c r="C6196" t="s">
        <v>119</v>
      </c>
      <c r="E6196">
        <v>0.91</v>
      </c>
      <c r="F6196">
        <v>0.86</v>
      </c>
      <c r="G6196">
        <v>1.21</v>
      </c>
      <c r="H6196">
        <v>1.49</v>
      </c>
      <c r="I6196">
        <v>1.35</v>
      </c>
      <c r="J6196">
        <v>0.94</v>
      </c>
      <c r="K6196">
        <v>0.57999999999999996</v>
      </c>
      <c r="L6196">
        <v>0.56000000000000005</v>
      </c>
      <c r="M6196">
        <v>1.26</v>
      </c>
      <c r="N6196">
        <v>1.1499999999999999</v>
      </c>
      <c r="O6196">
        <v>1.17</v>
      </c>
      <c r="P6196">
        <v>4.9800000000000004</v>
      </c>
    </row>
    <row r="6197" spans="1:16" x14ac:dyDescent="0.2">
      <c r="A6197" t="s">
        <v>259</v>
      </c>
      <c r="B6197" t="s">
        <v>261</v>
      </c>
      <c r="C6197" t="s">
        <v>119</v>
      </c>
      <c r="D6197">
        <v>973362</v>
      </c>
      <c r="E6197">
        <v>49063</v>
      </c>
      <c r="F6197">
        <v>51338</v>
      </c>
      <c r="G6197">
        <v>49421</v>
      </c>
      <c r="H6197">
        <v>50811</v>
      </c>
      <c r="I6197">
        <v>53665</v>
      </c>
      <c r="J6197">
        <v>55654</v>
      </c>
      <c r="K6197">
        <v>58227</v>
      </c>
      <c r="L6197">
        <v>60191</v>
      </c>
      <c r="M6197">
        <v>56268</v>
      </c>
      <c r="N6197">
        <v>60163</v>
      </c>
      <c r="O6197">
        <v>61623</v>
      </c>
      <c r="P6197">
        <v>69098</v>
      </c>
    </row>
    <row r="6198" spans="1:16" x14ac:dyDescent="0.2">
      <c r="A6198" t="s">
        <v>259</v>
      </c>
      <c r="B6198" t="s">
        <v>178</v>
      </c>
      <c r="C6198" t="s">
        <v>119</v>
      </c>
      <c r="D6198">
        <v>905205</v>
      </c>
      <c r="E6198">
        <v>46517</v>
      </c>
      <c r="F6198">
        <v>48596</v>
      </c>
      <c r="G6198">
        <v>46586</v>
      </c>
      <c r="H6198">
        <v>47548</v>
      </c>
      <c r="I6198">
        <v>49998</v>
      </c>
      <c r="J6198">
        <v>51619</v>
      </c>
      <c r="K6198">
        <v>54028</v>
      </c>
      <c r="L6198">
        <v>55845</v>
      </c>
      <c r="M6198">
        <v>51789</v>
      </c>
      <c r="N6198">
        <v>55746</v>
      </c>
      <c r="O6198">
        <v>57080</v>
      </c>
      <c r="P6198">
        <v>63976</v>
      </c>
    </row>
    <row r="6199" spans="1:16" x14ac:dyDescent="0.2">
      <c r="A6199" t="s">
        <v>259</v>
      </c>
      <c r="B6199" t="s">
        <v>349</v>
      </c>
      <c r="C6199" t="s">
        <v>119</v>
      </c>
      <c r="E6199">
        <v>0</v>
      </c>
      <c r="F6199">
        <v>0</v>
      </c>
      <c r="G6199">
        <v>0</v>
      </c>
      <c r="H6199">
        <v>19</v>
      </c>
      <c r="I6199">
        <v>45</v>
      </c>
      <c r="J6199">
        <v>45</v>
      </c>
      <c r="K6199">
        <v>45</v>
      </c>
      <c r="L6199">
        <v>51</v>
      </c>
      <c r="M6199">
        <v>51</v>
      </c>
      <c r="N6199">
        <v>55</v>
      </c>
      <c r="O6199">
        <v>55</v>
      </c>
      <c r="P6199">
        <v>210</v>
      </c>
    </row>
    <row r="6200" spans="1:16" x14ac:dyDescent="0.2">
      <c r="A6200" t="s">
        <v>350</v>
      </c>
      <c r="B6200" t="s">
        <v>193</v>
      </c>
      <c r="C6200" t="s">
        <v>119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</row>
    <row r="6201" spans="1:16" x14ac:dyDescent="0.2">
      <c r="A6201" t="s">
        <v>350</v>
      </c>
      <c r="B6201" t="s">
        <v>351</v>
      </c>
      <c r="C6201" t="s">
        <v>119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</row>
    <row r="6202" spans="1:16" x14ac:dyDescent="0.2">
      <c r="A6202" t="s">
        <v>350</v>
      </c>
      <c r="B6202" t="s">
        <v>352</v>
      </c>
      <c r="C6202" t="s">
        <v>119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</row>
    <row r="6203" spans="1:16" x14ac:dyDescent="0.2">
      <c r="A6203" t="s">
        <v>350</v>
      </c>
      <c r="B6203" t="s">
        <v>195</v>
      </c>
      <c r="C6203" t="s">
        <v>119</v>
      </c>
      <c r="E6203">
        <v>0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</row>
    <row r="6204" spans="1:16" x14ac:dyDescent="0.2">
      <c r="A6204" t="s">
        <v>350</v>
      </c>
      <c r="B6204" t="s">
        <v>196</v>
      </c>
      <c r="C6204" t="s">
        <v>119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</row>
    <row r="6205" spans="1:16" x14ac:dyDescent="0.2">
      <c r="A6205" t="s">
        <v>350</v>
      </c>
      <c r="B6205" t="s">
        <v>197</v>
      </c>
      <c r="C6205" t="s">
        <v>119</v>
      </c>
      <c r="E6205">
        <v>0</v>
      </c>
      <c r="F6205">
        <v>0</v>
      </c>
      <c r="G6205">
        <v>441</v>
      </c>
      <c r="H6205">
        <v>1035</v>
      </c>
      <c r="I6205">
        <v>1035</v>
      </c>
      <c r="J6205">
        <v>1035</v>
      </c>
      <c r="K6205">
        <v>1035</v>
      </c>
      <c r="L6205">
        <v>1035</v>
      </c>
      <c r="M6205">
        <v>1035</v>
      </c>
      <c r="N6205">
        <v>1035</v>
      </c>
      <c r="O6205">
        <v>1035</v>
      </c>
      <c r="P6205">
        <v>1035</v>
      </c>
    </row>
    <row r="6206" spans="1:16" x14ac:dyDescent="0.2">
      <c r="A6206" t="s">
        <v>350</v>
      </c>
      <c r="B6206" t="s">
        <v>198</v>
      </c>
      <c r="C6206" t="s">
        <v>119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</row>
    <row r="6207" spans="1:16" x14ac:dyDescent="0.2">
      <c r="A6207" t="s">
        <v>350</v>
      </c>
      <c r="B6207" t="s">
        <v>199</v>
      </c>
      <c r="C6207" t="s">
        <v>119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</row>
    <row r="6208" spans="1:16" x14ac:dyDescent="0.2">
      <c r="A6208" t="s">
        <v>350</v>
      </c>
      <c r="B6208" t="s">
        <v>200</v>
      </c>
      <c r="C6208" t="s">
        <v>119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</row>
    <row r="6209" spans="1:17" x14ac:dyDescent="0.2">
      <c r="A6209" t="s">
        <v>350</v>
      </c>
      <c r="B6209" t="s">
        <v>201</v>
      </c>
      <c r="C6209" t="s">
        <v>119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</row>
    <row r="6210" spans="1:17" x14ac:dyDescent="0.2">
      <c r="A6210" t="s">
        <v>350</v>
      </c>
      <c r="B6210" t="s">
        <v>202</v>
      </c>
      <c r="C6210" t="s">
        <v>119</v>
      </c>
      <c r="E6210">
        <v>42</v>
      </c>
      <c r="F6210">
        <v>43</v>
      </c>
      <c r="G6210">
        <v>43</v>
      </c>
      <c r="H6210">
        <v>43</v>
      </c>
      <c r="I6210">
        <v>229</v>
      </c>
      <c r="J6210">
        <v>229</v>
      </c>
      <c r="K6210">
        <v>229</v>
      </c>
      <c r="L6210">
        <v>229</v>
      </c>
      <c r="M6210">
        <v>229</v>
      </c>
      <c r="N6210">
        <v>229</v>
      </c>
      <c r="O6210">
        <v>229</v>
      </c>
      <c r="P6210">
        <v>229</v>
      </c>
    </row>
    <row r="6211" spans="1:17" x14ac:dyDescent="0.2">
      <c r="A6211" t="s">
        <v>350</v>
      </c>
      <c r="B6211" t="s">
        <v>203</v>
      </c>
      <c r="C6211" t="s">
        <v>119</v>
      </c>
      <c r="E6211">
        <v>0</v>
      </c>
      <c r="F6211">
        <v>0</v>
      </c>
      <c r="G6211">
        <v>0</v>
      </c>
      <c r="H6211">
        <v>396</v>
      </c>
      <c r="I6211">
        <v>1019</v>
      </c>
      <c r="J6211">
        <v>1019</v>
      </c>
      <c r="K6211">
        <v>1019</v>
      </c>
      <c r="L6211">
        <v>1165</v>
      </c>
      <c r="M6211">
        <v>1165</v>
      </c>
      <c r="N6211">
        <v>1165</v>
      </c>
      <c r="O6211">
        <v>1165</v>
      </c>
      <c r="P6211">
        <v>1165</v>
      </c>
    </row>
    <row r="6212" spans="1:17" x14ac:dyDescent="0.2">
      <c r="A6212" t="s">
        <v>350</v>
      </c>
      <c r="B6212" t="s">
        <v>204</v>
      </c>
      <c r="C6212" t="s">
        <v>119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</row>
    <row r="6213" spans="1:17" x14ac:dyDescent="0.2">
      <c r="A6213" t="s">
        <v>350</v>
      </c>
      <c r="B6213" t="s">
        <v>205</v>
      </c>
      <c r="C6213" t="s">
        <v>119</v>
      </c>
      <c r="E6213">
        <v>248</v>
      </c>
      <c r="F6213">
        <v>513</v>
      </c>
      <c r="G6213">
        <v>767</v>
      </c>
      <c r="H6213">
        <v>1238</v>
      </c>
      <c r="I6213">
        <v>1878</v>
      </c>
      <c r="J6213">
        <v>2377</v>
      </c>
      <c r="K6213">
        <v>2564</v>
      </c>
      <c r="L6213">
        <v>2790</v>
      </c>
      <c r="M6213">
        <v>2790</v>
      </c>
      <c r="N6213">
        <v>3115</v>
      </c>
      <c r="O6213">
        <v>3377</v>
      </c>
      <c r="P6213">
        <v>5637</v>
      </c>
    </row>
    <row r="6214" spans="1:17" x14ac:dyDescent="0.2">
      <c r="A6214" t="s">
        <v>350</v>
      </c>
      <c r="B6214" t="s">
        <v>206</v>
      </c>
      <c r="C6214" t="s">
        <v>119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</row>
    <row r="6215" spans="1:17" x14ac:dyDescent="0.2">
      <c r="A6215" t="s">
        <v>350</v>
      </c>
      <c r="B6215" t="s">
        <v>207</v>
      </c>
      <c r="C6215" t="s">
        <v>119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</row>
    <row r="6216" spans="1:17" x14ac:dyDescent="0.2">
      <c r="A6216" t="s">
        <v>350</v>
      </c>
      <c r="B6216" t="s">
        <v>208</v>
      </c>
      <c r="C6216" t="s">
        <v>119</v>
      </c>
      <c r="E6216">
        <v>757</v>
      </c>
      <c r="F6216">
        <v>819</v>
      </c>
      <c r="G6216">
        <v>1050</v>
      </c>
      <c r="H6216">
        <v>1370</v>
      </c>
      <c r="I6216">
        <v>1370</v>
      </c>
      <c r="J6216">
        <v>1370</v>
      </c>
      <c r="K6216">
        <v>1370</v>
      </c>
      <c r="L6216">
        <v>1370</v>
      </c>
      <c r="M6216">
        <v>1370</v>
      </c>
      <c r="N6216">
        <v>2549</v>
      </c>
      <c r="O6216">
        <v>2937</v>
      </c>
      <c r="P6216">
        <v>2937</v>
      </c>
    </row>
    <row r="6217" spans="1:17" x14ac:dyDescent="0.2">
      <c r="A6217" t="s">
        <v>350</v>
      </c>
      <c r="B6217" t="s">
        <v>209</v>
      </c>
      <c r="C6217" t="s">
        <v>119</v>
      </c>
      <c r="E6217">
        <v>0</v>
      </c>
      <c r="F6217">
        <v>0</v>
      </c>
      <c r="G6217">
        <v>0</v>
      </c>
      <c r="H6217">
        <v>0</v>
      </c>
      <c r="I6217">
        <v>717</v>
      </c>
      <c r="J6217">
        <v>1908</v>
      </c>
      <c r="K6217">
        <v>2497</v>
      </c>
      <c r="L6217">
        <v>2631</v>
      </c>
      <c r="M6217">
        <v>2631</v>
      </c>
      <c r="N6217">
        <v>2631</v>
      </c>
      <c r="O6217">
        <v>2790</v>
      </c>
      <c r="P6217">
        <v>6341</v>
      </c>
    </row>
    <row r="6218" spans="1:17" x14ac:dyDescent="0.2">
      <c r="A6218" t="s">
        <v>350</v>
      </c>
      <c r="B6218" t="s">
        <v>210</v>
      </c>
      <c r="C6218" t="s">
        <v>119</v>
      </c>
      <c r="E6218">
        <v>0</v>
      </c>
      <c r="F6218">
        <v>0</v>
      </c>
      <c r="G6218">
        <v>0</v>
      </c>
      <c r="H6218">
        <v>113</v>
      </c>
      <c r="I6218">
        <v>113</v>
      </c>
      <c r="J6218">
        <v>113</v>
      </c>
      <c r="K6218">
        <v>113</v>
      </c>
      <c r="L6218">
        <v>113</v>
      </c>
      <c r="M6218">
        <v>113</v>
      </c>
      <c r="N6218">
        <v>113</v>
      </c>
      <c r="O6218">
        <v>113</v>
      </c>
      <c r="P6218">
        <v>113</v>
      </c>
    </row>
    <row r="6219" spans="1:17" x14ac:dyDescent="0.2">
      <c r="A6219" t="s">
        <v>350</v>
      </c>
      <c r="B6219" t="s">
        <v>211</v>
      </c>
      <c r="C6219" t="s">
        <v>119</v>
      </c>
      <c r="E6219">
        <v>0</v>
      </c>
      <c r="F6219">
        <v>0</v>
      </c>
      <c r="G6219">
        <v>0</v>
      </c>
      <c r="H6219">
        <v>106</v>
      </c>
      <c r="I6219">
        <v>106</v>
      </c>
      <c r="J6219">
        <v>106</v>
      </c>
      <c r="K6219">
        <v>106</v>
      </c>
      <c r="L6219">
        <v>106</v>
      </c>
      <c r="M6219">
        <v>106</v>
      </c>
      <c r="N6219">
        <v>106</v>
      </c>
      <c r="O6219">
        <v>106</v>
      </c>
      <c r="P6219">
        <v>106</v>
      </c>
    </row>
    <row r="6220" spans="1:17" x14ac:dyDescent="0.2">
      <c r="A6220" t="s">
        <v>350</v>
      </c>
      <c r="B6220" t="s">
        <v>212</v>
      </c>
      <c r="C6220" t="s">
        <v>119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</row>
    <row r="6221" spans="1:17" x14ac:dyDescent="0.2">
      <c r="A6221" t="s">
        <v>350</v>
      </c>
      <c r="B6221" t="s">
        <v>213</v>
      </c>
      <c r="C6221" t="s">
        <v>119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</row>
    <row r="6222" spans="1:17" x14ac:dyDescent="0.2">
      <c r="A6222" t="s">
        <v>350</v>
      </c>
      <c r="B6222" t="s">
        <v>342</v>
      </c>
      <c r="C6222" t="s">
        <v>119</v>
      </c>
      <c r="E6222">
        <v>1048</v>
      </c>
      <c r="F6222">
        <v>1375</v>
      </c>
      <c r="G6222">
        <v>2301</v>
      </c>
      <c r="H6222">
        <v>4300</v>
      </c>
      <c r="I6222">
        <v>6466</v>
      </c>
      <c r="J6222">
        <v>8157</v>
      </c>
      <c r="K6222">
        <v>8932</v>
      </c>
      <c r="L6222">
        <v>9439</v>
      </c>
      <c r="M6222">
        <v>9439</v>
      </c>
      <c r="N6222">
        <v>10942</v>
      </c>
      <c r="O6222">
        <v>11751</v>
      </c>
      <c r="P6222">
        <v>17563</v>
      </c>
    </row>
    <row r="6223" spans="1:17" x14ac:dyDescent="0.2">
      <c r="A6223" t="s">
        <v>230</v>
      </c>
      <c r="B6223" t="s">
        <v>353</v>
      </c>
      <c r="C6223" t="s">
        <v>119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1</v>
      </c>
      <c r="Q6223">
        <v>10360</v>
      </c>
    </row>
    <row r="6224" spans="1:17" x14ac:dyDescent="0.2">
      <c r="A6224" t="s">
        <v>230</v>
      </c>
      <c r="B6224" t="s">
        <v>354</v>
      </c>
      <c r="C6224" t="s">
        <v>119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1</v>
      </c>
      <c r="Q6224">
        <v>11010</v>
      </c>
    </row>
    <row r="6225" spans="1:17" x14ac:dyDescent="0.2">
      <c r="A6225" t="s">
        <v>230</v>
      </c>
      <c r="B6225" t="s">
        <v>355</v>
      </c>
      <c r="C6225" t="s">
        <v>119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1</v>
      </c>
      <c r="M6225">
        <v>1</v>
      </c>
      <c r="N6225">
        <v>1</v>
      </c>
      <c r="O6225">
        <v>1</v>
      </c>
      <c r="P6225">
        <v>1</v>
      </c>
      <c r="Q6225">
        <v>2680</v>
      </c>
    </row>
    <row r="6226" spans="1:17" x14ac:dyDescent="0.2">
      <c r="A6226" t="s">
        <v>230</v>
      </c>
      <c r="B6226" t="s">
        <v>356</v>
      </c>
      <c r="C6226" t="s">
        <v>119</v>
      </c>
      <c r="E6226">
        <v>0</v>
      </c>
      <c r="F6226">
        <v>0</v>
      </c>
      <c r="G6226">
        <v>0</v>
      </c>
      <c r="H6226">
        <v>0</v>
      </c>
      <c r="I6226">
        <v>1</v>
      </c>
      <c r="J6226">
        <v>1</v>
      </c>
      <c r="K6226">
        <v>1</v>
      </c>
      <c r="L6226">
        <v>1</v>
      </c>
      <c r="M6226">
        <v>1</v>
      </c>
      <c r="N6226">
        <v>1</v>
      </c>
      <c r="O6226">
        <v>1</v>
      </c>
      <c r="P6226">
        <v>1</v>
      </c>
      <c r="Q6226">
        <v>4875</v>
      </c>
    </row>
    <row r="6227" spans="1:17" x14ac:dyDescent="0.2">
      <c r="A6227" t="s">
        <v>340</v>
      </c>
      <c r="B6227" t="s">
        <v>193</v>
      </c>
      <c r="C6227" t="s">
        <v>124</v>
      </c>
      <c r="E6227"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</row>
    <row r="6228" spans="1:17" x14ac:dyDescent="0.2">
      <c r="A6228" t="s">
        <v>340</v>
      </c>
      <c r="B6228" t="s">
        <v>194</v>
      </c>
      <c r="C6228" t="s">
        <v>124</v>
      </c>
      <c r="E6228">
        <v>0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</row>
    <row r="6229" spans="1:17" x14ac:dyDescent="0.2">
      <c r="A6229" t="s">
        <v>340</v>
      </c>
      <c r="B6229" t="s">
        <v>195</v>
      </c>
      <c r="C6229" t="s">
        <v>124</v>
      </c>
      <c r="E6229">
        <v>0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</row>
    <row r="6230" spans="1:17" x14ac:dyDescent="0.2">
      <c r="A6230" t="s">
        <v>340</v>
      </c>
      <c r="B6230" t="s">
        <v>196</v>
      </c>
      <c r="C6230" t="s">
        <v>124</v>
      </c>
      <c r="E6230">
        <v>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</row>
    <row r="6231" spans="1:17" x14ac:dyDescent="0.2">
      <c r="A6231" t="s">
        <v>340</v>
      </c>
      <c r="B6231" t="s">
        <v>197</v>
      </c>
      <c r="C6231" t="s">
        <v>124</v>
      </c>
      <c r="E6231">
        <v>0</v>
      </c>
      <c r="F6231">
        <v>0</v>
      </c>
      <c r="G6231">
        <v>0</v>
      </c>
      <c r="H6231">
        <v>0.93</v>
      </c>
      <c r="I6231">
        <v>2.06</v>
      </c>
      <c r="J6231">
        <v>2.06</v>
      </c>
      <c r="K6231">
        <v>2.06</v>
      </c>
      <c r="L6231">
        <v>3.47</v>
      </c>
      <c r="M6231">
        <v>3.47</v>
      </c>
      <c r="N6231">
        <v>3.86</v>
      </c>
      <c r="O6231">
        <v>4.3</v>
      </c>
      <c r="P6231">
        <v>4.3</v>
      </c>
    </row>
    <row r="6232" spans="1:17" x14ac:dyDescent="0.2">
      <c r="A6232" t="s">
        <v>340</v>
      </c>
      <c r="B6232" t="s">
        <v>198</v>
      </c>
      <c r="C6232" t="s">
        <v>124</v>
      </c>
      <c r="E6232">
        <v>0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9.32</v>
      </c>
    </row>
    <row r="6233" spans="1:17" x14ac:dyDescent="0.2">
      <c r="A6233" t="s">
        <v>340</v>
      </c>
      <c r="B6233" t="s">
        <v>199</v>
      </c>
      <c r="C6233" t="s">
        <v>124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</row>
    <row r="6234" spans="1:17" x14ac:dyDescent="0.2">
      <c r="A6234" t="s">
        <v>340</v>
      </c>
      <c r="B6234" t="s">
        <v>200</v>
      </c>
      <c r="C6234" t="s">
        <v>124</v>
      </c>
      <c r="E6234">
        <v>0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</row>
    <row r="6235" spans="1:17" x14ac:dyDescent="0.2">
      <c r="A6235" t="s">
        <v>340</v>
      </c>
      <c r="B6235" t="s">
        <v>201</v>
      </c>
      <c r="C6235" t="s">
        <v>124</v>
      </c>
      <c r="E6235">
        <v>0</v>
      </c>
      <c r="F6235">
        <v>0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</row>
    <row r="6236" spans="1:17" x14ac:dyDescent="0.2">
      <c r="A6236" t="s">
        <v>340</v>
      </c>
      <c r="B6236" t="s">
        <v>202</v>
      </c>
      <c r="C6236" t="s">
        <v>124</v>
      </c>
      <c r="E6236">
        <v>0.31</v>
      </c>
      <c r="F6236">
        <v>0.4</v>
      </c>
      <c r="G6236">
        <v>0.4</v>
      </c>
      <c r="H6236">
        <v>0.4</v>
      </c>
      <c r="I6236">
        <v>5.37</v>
      </c>
      <c r="J6236">
        <v>6.35</v>
      </c>
      <c r="K6236">
        <v>6.35</v>
      </c>
      <c r="L6236">
        <v>6.35</v>
      </c>
      <c r="M6236">
        <v>6.35</v>
      </c>
      <c r="N6236">
        <v>6.35</v>
      </c>
      <c r="O6236">
        <v>6.35</v>
      </c>
      <c r="P6236">
        <v>6.35</v>
      </c>
    </row>
    <row r="6237" spans="1:17" x14ac:dyDescent="0.2">
      <c r="A6237" t="s">
        <v>340</v>
      </c>
      <c r="B6237" t="s">
        <v>203</v>
      </c>
      <c r="C6237" t="s">
        <v>124</v>
      </c>
      <c r="E6237">
        <v>0</v>
      </c>
      <c r="F6237">
        <v>0</v>
      </c>
      <c r="G6237">
        <v>2.31</v>
      </c>
      <c r="H6237">
        <v>3.81</v>
      </c>
      <c r="I6237">
        <v>5.31</v>
      </c>
      <c r="J6237">
        <v>5.31</v>
      </c>
      <c r="K6237">
        <v>5.31</v>
      </c>
      <c r="L6237">
        <v>5.38</v>
      </c>
      <c r="M6237">
        <v>5.38</v>
      </c>
      <c r="N6237">
        <v>5.38</v>
      </c>
      <c r="O6237">
        <v>5.38</v>
      </c>
      <c r="P6237">
        <v>5.38</v>
      </c>
    </row>
    <row r="6238" spans="1:17" x14ac:dyDescent="0.2">
      <c r="A6238" t="s">
        <v>340</v>
      </c>
      <c r="B6238" t="s">
        <v>204</v>
      </c>
      <c r="C6238" t="s">
        <v>124</v>
      </c>
      <c r="E6238">
        <v>0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7.56</v>
      </c>
      <c r="N6238">
        <v>7.56</v>
      </c>
      <c r="O6238">
        <v>7.56</v>
      </c>
      <c r="P6238">
        <v>7.56</v>
      </c>
    </row>
    <row r="6239" spans="1:17" x14ac:dyDescent="0.2">
      <c r="A6239" t="s">
        <v>340</v>
      </c>
      <c r="B6239" t="s">
        <v>205</v>
      </c>
      <c r="C6239" t="s">
        <v>124</v>
      </c>
      <c r="E6239">
        <v>3</v>
      </c>
      <c r="F6239">
        <v>6</v>
      </c>
      <c r="G6239">
        <v>9</v>
      </c>
      <c r="H6239">
        <v>12.29</v>
      </c>
      <c r="I6239">
        <v>13.47</v>
      </c>
      <c r="J6239">
        <v>20.56</v>
      </c>
      <c r="K6239">
        <v>22.56</v>
      </c>
      <c r="L6239">
        <v>22.56</v>
      </c>
      <c r="M6239">
        <v>22.56</v>
      </c>
      <c r="N6239">
        <v>46</v>
      </c>
      <c r="O6239">
        <v>58.43</v>
      </c>
      <c r="P6239">
        <v>101.16</v>
      </c>
    </row>
    <row r="6240" spans="1:17" x14ac:dyDescent="0.2">
      <c r="A6240" t="s">
        <v>340</v>
      </c>
      <c r="B6240" t="s">
        <v>206</v>
      </c>
      <c r="C6240" t="s">
        <v>124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</row>
    <row r="6241" spans="1:16" x14ac:dyDescent="0.2">
      <c r="A6241" t="s">
        <v>340</v>
      </c>
      <c r="B6241" t="s">
        <v>207</v>
      </c>
      <c r="C6241" t="s">
        <v>124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</row>
    <row r="6242" spans="1:16" x14ac:dyDescent="0.2">
      <c r="A6242" t="s">
        <v>340</v>
      </c>
      <c r="B6242" t="s">
        <v>208</v>
      </c>
      <c r="C6242" t="s">
        <v>124</v>
      </c>
      <c r="E6242">
        <v>4.32</v>
      </c>
      <c r="F6242">
        <v>4.88</v>
      </c>
      <c r="G6242">
        <v>5.96</v>
      </c>
      <c r="H6242">
        <v>6.75</v>
      </c>
      <c r="I6242">
        <v>6.75</v>
      </c>
      <c r="J6242">
        <v>6.75</v>
      </c>
      <c r="K6242">
        <v>6.75</v>
      </c>
      <c r="L6242">
        <v>6.75</v>
      </c>
      <c r="M6242">
        <v>6.75</v>
      </c>
      <c r="N6242">
        <v>6.75</v>
      </c>
      <c r="O6242">
        <v>6.75</v>
      </c>
      <c r="P6242">
        <v>6.75</v>
      </c>
    </row>
    <row r="6243" spans="1:16" x14ac:dyDescent="0.2">
      <c r="A6243" t="s">
        <v>340</v>
      </c>
      <c r="B6243" t="s">
        <v>209</v>
      </c>
      <c r="C6243" t="s">
        <v>124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2.08</v>
      </c>
      <c r="K6243">
        <v>4.18</v>
      </c>
      <c r="L6243">
        <v>4.18</v>
      </c>
      <c r="M6243">
        <v>4.18</v>
      </c>
      <c r="N6243">
        <v>14.79</v>
      </c>
      <c r="O6243">
        <v>19.149999999999999</v>
      </c>
      <c r="P6243">
        <v>34.94</v>
      </c>
    </row>
    <row r="6244" spans="1:16" x14ac:dyDescent="0.2">
      <c r="A6244" t="s">
        <v>340</v>
      </c>
      <c r="B6244" t="s">
        <v>210</v>
      </c>
      <c r="C6244" t="s">
        <v>124</v>
      </c>
      <c r="E6244">
        <v>0</v>
      </c>
      <c r="F6244">
        <v>0</v>
      </c>
      <c r="G6244">
        <v>0</v>
      </c>
      <c r="H6244">
        <v>1.78</v>
      </c>
      <c r="I6244">
        <v>2.1800000000000002</v>
      </c>
      <c r="J6244">
        <v>2.78</v>
      </c>
      <c r="K6244">
        <v>2.78</v>
      </c>
      <c r="L6244">
        <v>2.78</v>
      </c>
      <c r="M6244">
        <v>2.78</v>
      </c>
      <c r="N6244">
        <v>2.78</v>
      </c>
      <c r="O6244">
        <v>2.78</v>
      </c>
      <c r="P6244">
        <v>2.78</v>
      </c>
    </row>
    <row r="6245" spans="1:16" x14ac:dyDescent="0.2">
      <c r="A6245" t="s">
        <v>340</v>
      </c>
      <c r="B6245" t="s">
        <v>211</v>
      </c>
      <c r="C6245" t="s">
        <v>124</v>
      </c>
      <c r="E6245">
        <v>0</v>
      </c>
      <c r="F6245">
        <v>0</v>
      </c>
      <c r="G6245">
        <v>0</v>
      </c>
      <c r="H6245">
        <v>0.5</v>
      </c>
      <c r="I6245">
        <v>0.5</v>
      </c>
      <c r="J6245">
        <v>0.5</v>
      </c>
      <c r="K6245">
        <v>0.5</v>
      </c>
      <c r="L6245">
        <v>0.5</v>
      </c>
      <c r="M6245">
        <v>0.5</v>
      </c>
      <c r="N6245">
        <v>0.9</v>
      </c>
      <c r="O6245">
        <v>0.9</v>
      </c>
      <c r="P6245">
        <v>0.9</v>
      </c>
    </row>
    <row r="6246" spans="1:16" x14ac:dyDescent="0.2">
      <c r="A6246" t="s">
        <v>340</v>
      </c>
      <c r="B6246" t="s">
        <v>212</v>
      </c>
      <c r="C6246" t="s">
        <v>124</v>
      </c>
      <c r="E6246">
        <v>0.03</v>
      </c>
      <c r="F6246">
        <v>0.03</v>
      </c>
      <c r="G6246">
        <v>0.03</v>
      </c>
      <c r="H6246">
        <v>0.03</v>
      </c>
      <c r="I6246">
        <v>0.03</v>
      </c>
      <c r="J6246">
        <v>0.03</v>
      </c>
      <c r="K6246">
        <v>0.03</v>
      </c>
      <c r="L6246">
        <v>0.01</v>
      </c>
      <c r="M6246">
        <v>0.01</v>
      </c>
      <c r="N6246">
        <v>0</v>
      </c>
      <c r="O6246">
        <v>0</v>
      </c>
      <c r="P6246">
        <v>0</v>
      </c>
    </row>
    <row r="6247" spans="1:16" x14ac:dyDescent="0.2">
      <c r="A6247" t="s">
        <v>340</v>
      </c>
      <c r="B6247" t="s">
        <v>213</v>
      </c>
      <c r="C6247" t="s">
        <v>124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</row>
    <row r="6248" spans="1:16" x14ac:dyDescent="0.2">
      <c r="A6248" t="s">
        <v>340</v>
      </c>
      <c r="B6248" t="s">
        <v>218</v>
      </c>
      <c r="C6248" t="s">
        <v>124</v>
      </c>
      <c r="E6248">
        <v>-0.97</v>
      </c>
      <c r="F6248">
        <v>-0.97</v>
      </c>
      <c r="G6248">
        <v>-2.29</v>
      </c>
      <c r="H6248">
        <v>-4.07</v>
      </c>
      <c r="I6248">
        <v>-4.07</v>
      </c>
      <c r="J6248">
        <v>-4.07</v>
      </c>
      <c r="K6248">
        <v>-4.07</v>
      </c>
      <c r="L6248">
        <v>-4.07</v>
      </c>
      <c r="M6248">
        <v>-6.02</v>
      </c>
      <c r="N6248">
        <v>-10.14</v>
      </c>
      <c r="O6248">
        <v>-12.67</v>
      </c>
      <c r="P6248">
        <v>-25.34</v>
      </c>
    </row>
    <row r="6249" spans="1:16" x14ac:dyDescent="0.2">
      <c r="A6249" t="s">
        <v>340</v>
      </c>
      <c r="B6249" t="s">
        <v>342</v>
      </c>
      <c r="C6249" t="s">
        <v>124</v>
      </c>
      <c r="E6249">
        <v>6.69</v>
      </c>
      <c r="F6249">
        <v>10.34</v>
      </c>
      <c r="G6249">
        <v>15.41</v>
      </c>
      <c r="H6249">
        <v>22.41</v>
      </c>
      <c r="I6249">
        <v>31.61</v>
      </c>
      <c r="J6249">
        <v>42.34</v>
      </c>
      <c r="K6249">
        <v>46.43</v>
      </c>
      <c r="L6249">
        <v>47.89</v>
      </c>
      <c r="M6249">
        <v>53.49</v>
      </c>
      <c r="N6249">
        <v>84.23</v>
      </c>
      <c r="O6249">
        <v>98.92</v>
      </c>
      <c r="P6249">
        <v>154.09</v>
      </c>
    </row>
    <row r="6250" spans="1:16" x14ac:dyDescent="0.2">
      <c r="A6250" t="s">
        <v>266</v>
      </c>
      <c r="B6250" t="s">
        <v>267</v>
      </c>
      <c r="C6250" t="s">
        <v>124</v>
      </c>
      <c r="E6250">
        <v>202.31</v>
      </c>
      <c r="F6250">
        <v>204.45</v>
      </c>
      <c r="G6250">
        <v>206.75</v>
      </c>
      <c r="H6250">
        <v>212.74</v>
      </c>
      <c r="I6250">
        <v>220.24</v>
      </c>
      <c r="J6250">
        <v>229.66</v>
      </c>
      <c r="K6250">
        <v>235.18</v>
      </c>
      <c r="L6250">
        <v>240.63</v>
      </c>
      <c r="M6250">
        <v>246.15</v>
      </c>
      <c r="N6250">
        <v>269.82</v>
      </c>
      <c r="O6250">
        <v>276.22000000000003</v>
      </c>
      <c r="P6250">
        <v>295.94</v>
      </c>
    </row>
    <row r="6251" spans="1:16" x14ac:dyDescent="0.2">
      <c r="A6251" t="s">
        <v>270</v>
      </c>
      <c r="B6251" t="s">
        <v>193</v>
      </c>
      <c r="C6251" t="s">
        <v>124</v>
      </c>
      <c r="E6251">
        <v>2.96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</row>
    <row r="6252" spans="1:16" x14ac:dyDescent="0.2">
      <c r="A6252" t="s">
        <v>270</v>
      </c>
      <c r="B6252" t="s">
        <v>194</v>
      </c>
      <c r="C6252" t="s">
        <v>124</v>
      </c>
      <c r="E6252">
        <v>52.15</v>
      </c>
      <c r="F6252">
        <v>62.9</v>
      </c>
      <c r="G6252">
        <v>51.24</v>
      </c>
      <c r="H6252">
        <v>38.25</v>
      </c>
      <c r="I6252">
        <v>24.96</v>
      </c>
      <c r="J6252">
        <v>19.059999999999999</v>
      </c>
      <c r="K6252">
        <v>14.41</v>
      </c>
      <c r="L6252">
        <v>14.79</v>
      </c>
      <c r="M6252">
        <v>6.72</v>
      </c>
      <c r="N6252">
        <v>2.5299999999999998</v>
      </c>
      <c r="O6252">
        <v>1.17</v>
      </c>
      <c r="P6252">
        <v>0</v>
      </c>
    </row>
    <row r="6253" spans="1:16" x14ac:dyDescent="0.2">
      <c r="A6253" t="s">
        <v>270</v>
      </c>
      <c r="B6253" t="s">
        <v>195</v>
      </c>
      <c r="C6253" t="s">
        <v>124</v>
      </c>
      <c r="E6253">
        <v>11.5</v>
      </c>
      <c r="F6253">
        <v>12.83</v>
      </c>
      <c r="G6253">
        <v>12.25</v>
      </c>
      <c r="H6253">
        <v>12.41</v>
      </c>
      <c r="I6253">
        <v>12.07</v>
      </c>
      <c r="J6253">
        <v>9.59</v>
      </c>
      <c r="K6253">
        <v>7.83</v>
      </c>
      <c r="L6253">
        <v>6.8</v>
      </c>
      <c r="M6253">
        <v>5.09</v>
      </c>
      <c r="N6253">
        <v>0.89</v>
      </c>
      <c r="O6253">
        <v>0</v>
      </c>
      <c r="P6253">
        <v>0</v>
      </c>
    </row>
    <row r="6254" spans="1:16" x14ac:dyDescent="0.2">
      <c r="A6254" t="s">
        <v>270</v>
      </c>
      <c r="B6254" t="s">
        <v>196</v>
      </c>
      <c r="C6254" t="s">
        <v>124</v>
      </c>
      <c r="E6254">
        <v>23.6</v>
      </c>
      <c r="F6254">
        <v>5.09</v>
      </c>
      <c r="G6254">
        <v>5.09</v>
      </c>
      <c r="H6254">
        <v>5.1100000000000003</v>
      </c>
      <c r="I6254">
        <v>5.09</v>
      </c>
      <c r="J6254">
        <v>5.1100000000000003</v>
      </c>
      <c r="K6254">
        <v>5.09</v>
      </c>
      <c r="L6254">
        <v>5.09</v>
      </c>
      <c r="M6254">
        <v>5.09</v>
      </c>
      <c r="N6254">
        <v>5.09</v>
      </c>
      <c r="O6254">
        <v>5.1100000000000003</v>
      </c>
      <c r="P6254">
        <v>5.09</v>
      </c>
    </row>
    <row r="6255" spans="1:16" x14ac:dyDescent="0.2">
      <c r="A6255" t="s">
        <v>270</v>
      </c>
      <c r="B6255" t="s">
        <v>197</v>
      </c>
      <c r="C6255" t="s">
        <v>124</v>
      </c>
      <c r="E6255">
        <v>11.29</v>
      </c>
      <c r="F6255">
        <v>11.23</v>
      </c>
      <c r="G6255">
        <v>11.28</v>
      </c>
      <c r="H6255">
        <v>18.61</v>
      </c>
      <c r="I6255">
        <v>26.83</v>
      </c>
      <c r="J6255">
        <v>26.22</v>
      </c>
      <c r="K6255">
        <v>26.33</v>
      </c>
      <c r="L6255">
        <v>36.520000000000003</v>
      </c>
      <c r="M6255">
        <v>35.01</v>
      </c>
      <c r="N6255">
        <v>35.770000000000003</v>
      </c>
      <c r="O6255">
        <v>37.770000000000003</v>
      </c>
      <c r="P6255">
        <v>36.14</v>
      </c>
    </row>
    <row r="6256" spans="1:16" x14ac:dyDescent="0.2">
      <c r="A6256" t="s">
        <v>270</v>
      </c>
      <c r="B6256" t="s">
        <v>198</v>
      </c>
      <c r="C6256" t="s">
        <v>124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1.85</v>
      </c>
    </row>
    <row r="6257" spans="1:16" x14ac:dyDescent="0.2">
      <c r="A6257" t="s">
        <v>270</v>
      </c>
      <c r="B6257" t="s">
        <v>199</v>
      </c>
      <c r="C6257" t="s">
        <v>124</v>
      </c>
      <c r="E6257">
        <v>2.4900000000000002</v>
      </c>
      <c r="F6257">
        <v>2.48</v>
      </c>
      <c r="G6257">
        <v>2.48</v>
      </c>
      <c r="H6257">
        <v>2.4900000000000002</v>
      </c>
      <c r="I6257">
        <v>2.4700000000000002</v>
      </c>
      <c r="J6257">
        <v>2.48</v>
      </c>
      <c r="K6257">
        <v>2.4700000000000002</v>
      </c>
      <c r="L6257">
        <v>2.4700000000000002</v>
      </c>
      <c r="M6257">
        <v>2.4700000000000002</v>
      </c>
      <c r="N6257">
        <v>2.23</v>
      </c>
      <c r="O6257">
        <v>2.2400000000000002</v>
      </c>
      <c r="P6257">
        <v>2.23</v>
      </c>
    </row>
    <row r="6258" spans="1:16" x14ac:dyDescent="0.2">
      <c r="A6258" t="s">
        <v>270</v>
      </c>
      <c r="B6258" t="s">
        <v>200</v>
      </c>
      <c r="C6258" t="s">
        <v>124</v>
      </c>
      <c r="E6258">
        <v>0.9</v>
      </c>
      <c r="F6258">
        <v>1.65</v>
      </c>
      <c r="G6258">
        <v>0.89</v>
      </c>
      <c r="H6258">
        <v>0.9</v>
      </c>
      <c r="I6258">
        <v>0.91</v>
      </c>
      <c r="J6258">
        <v>1.05</v>
      </c>
      <c r="K6258">
        <v>1.38</v>
      </c>
      <c r="L6258">
        <v>0.89</v>
      </c>
      <c r="M6258">
        <v>0.86</v>
      </c>
      <c r="N6258">
        <v>0.86</v>
      </c>
      <c r="O6258">
        <v>0.86</v>
      </c>
      <c r="P6258">
        <v>0.86</v>
      </c>
    </row>
    <row r="6259" spans="1:16" x14ac:dyDescent="0.2">
      <c r="A6259" t="s">
        <v>270</v>
      </c>
      <c r="B6259" t="s">
        <v>201</v>
      </c>
      <c r="C6259" t="s">
        <v>124</v>
      </c>
      <c r="E6259">
        <v>27.19</v>
      </c>
      <c r="F6259">
        <v>27.11</v>
      </c>
      <c r="G6259">
        <v>27.11</v>
      </c>
      <c r="H6259">
        <v>27.19</v>
      </c>
      <c r="I6259">
        <v>27.11</v>
      </c>
      <c r="J6259">
        <v>27.19</v>
      </c>
      <c r="K6259">
        <v>27.11</v>
      </c>
      <c r="L6259">
        <v>27.11</v>
      </c>
      <c r="M6259">
        <v>27.11</v>
      </c>
      <c r="N6259">
        <v>27.11</v>
      </c>
      <c r="O6259">
        <v>27.19</v>
      </c>
      <c r="P6259">
        <v>27.11</v>
      </c>
    </row>
    <row r="6260" spans="1:16" x14ac:dyDescent="0.2">
      <c r="A6260" t="s">
        <v>270</v>
      </c>
      <c r="B6260" t="s">
        <v>202</v>
      </c>
      <c r="C6260" t="s">
        <v>124</v>
      </c>
      <c r="E6260">
        <v>22.28</v>
      </c>
      <c r="F6260">
        <v>22.64</v>
      </c>
      <c r="G6260">
        <v>22.11</v>
      </c>
      <c r="H6260">
        <v>22.29</v>
      </c>
      <c r="I6260">
        <v>32.56</v>
      </c>
      <c r="J6260">
        <v>35.1</v>
      </c>
      <c r="K6260">
        <v>35.020000000000003</v>
      </c>
      <c r="L6260">
        <v>34.76</v>
      </c>
      <c r="M6260">
        <v>33.630000000000003</v>
      </c>
      <c r="N6260">
        <v>32.47</v>
      </c>
      <c r="O6260">
        <v>32.22</v>
      </c>
      <c r="P6260">
        <v>31.85</v>
      </c>
    </row>
    <row r="6261" spans="1:16" x14ac:dyDescent="0.2">
      <c r="A6261" t="s">
        <v>270</v>
      </c>
      <c r="B6261" t="s">
        <v>203</v>
      </c>
      <c r="C6261" t="s">
        <v>124</v>
      </c>
      <c r="E6261">
        <v>0</v>
      </c>
      <c r="F6261">
        <v>0</v>
      </c>
      <c r="G6261">
        <v>8.91</v>
      </c>
      <c r="H6261">
        <v>15.04</v>
      </c>
      <c r="I6261">
        <v>21.13</v>
      </c>
      <c r="J6261">
        <v>20.79</v>
      </c>
      <c r="K6261">
        <v>20.72</v>
      </c>
      <c r="L6261">
        <v>21.04</v>
      </c>
      <c r="M6261">
        <v>20.010000000000002</v>
      </c>
      <c r="N6261">
        <v>18.690000000000001</v>
      </c>
      <c r="O6261">
        <v>18.29</v>
      </c>
      <c r="P6261">
        <v>17.5</v>
      </c>
    </row>
    <row r="6262" spans="1:16" x14ac:dyDescent="0.2">
      <c r="A6262" t="s">
        <v>270</v>
      </c>
      <c r="B6262" t="s">
        <v>204</v>
      </c>
      <c r="C6262" t="s">
        <v>124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28.88</v>
      </c>
      <c r="N6262">
        <v>27.73</v>
      </c>
      <c r="O6262">
        <v>26.61</v>
      </c>
      <c r="P6262">
        <v>25.24</v>
      </c>
    </row>
    <row r="6263" spans="1:16" x14ac:dyDescent="0.2">
      <c r="A6263" t="s">
        <v>270</v>
      </c>
      <c r="B6263" t="s">
        <v>205</v>
      </c>
      <c r="C6263" t="s">
        <v>124</v>
      </c>
      <c r="E6263">
        <v>60</v>
      </c>
      <c r="F6263">
        <v>68.459999999999994</v>
      </c>
      <c r="G6263">
        <v>75.569999999999993</v>
      </c>
      <c r="H6263">
        <v>84.96</v>
      </c>
      <c r="I6263">
        <v>85.99</v>
      </c>
      <c r="J6263">
        <v>102.82</v>
      </c>
      <c r="K6263">
        <v>108.92</v>
      </c>
      <c r="L6263">
        <v>108.51</v>
      </c>
      <c r="M6263">
        <v>97.54</v>
      </c>
      <c r="N6263">
        <v>141.32</v>
      </c>
      <c r="O6263">
        <v>155.38999999999999</v>
      </c>
      <c r="P6263">
        <v>213.92</v>
      </c>
    </row>
    <row r="6264" spans="1:16" x14ac:dyDescent="0.2">
      <c r="A6264" t="s">
        <v>270</v>
      </c>
      <c r="B6264" t="s">
        <v>206</v>
      </c>
      <c r="C6264" t="s">
        <v>124</v>
      </c>
      <c r="E6264">
        <v>29.54</v>
      </c>
      <c r="F6264">
        <v>31.54</v>
      </c>
      <c r="G6264">
        <v>33.71</v>
      </c>
      <c r="H6264">
        <v>38.340000000000003</v>
      </c>
      <c r="I6264">
        <v>42.89</v>
      </c>
      <c r="J6264">
        <v>47.7</v>
      </c>
      <c r="K6264">
        <v>49.88</v>
      </c>
      <c r="L6264">
        <v>52.14</v>
      </c>
      <c r="M6264">
        <v>54.36</v>
      </c>
      <c r="N6264">
        <v>63.11</v>
      </c>
      <c r="O6264">
        <v>65.56</v>
      </c>
      <c r="P6264">
        <v>76.78</v>
      </c>
    </row>
    <row r="6265" spans="1:16" x14ac:dyDescent="0.2">
      <c r="A6265" t="s">
        <v>270</v>
      </c>
      <c r="B6265" t="s">
        <v>343</v>
      </c>
      <c r="C6265" t="s">
        <v>124</v>
      </c>
      <c r="E6265">
        <v>-2.63</v>
      </c>
      <c r="F6265">
        <v>-2.96</v>
      </c>
      <c r="G6265">
        <v>-3.29</v>
      </c>
      <c r="H6265">
        <v>-3.61</v>
      </c>
      <c r="I6265">
        <v>-3.63</v>
      </c>
      <c r="J6265">
        <v>-4.57</v>
      </c>
      <c r="K6265">
        <v>-5.51</v>
      </c>
      <c r="L6265">
        <v>-5.56</v>
      </c>
      <c r="M6265">
        <v>-5.0199999999999996</v>
      </c>
      <c r="N6265">
        <v>-9.34</v>
      </c>
      <c r="O6265">
        <v>-10.77</v>
      </c>
      <c r="P6265">
        <v>-16.48</v>
      </c>
    </row>
    <row r="6266" spans="1:16" x14ac:dyDescent="0.2">
      <c r="A6266" t="s">
        <v>270</v>
      </c>
      <c r="B6266" t="s">
        <v>210</v>
      </c>
      <c r="C6266" t="s">
        <v>124</v>
      </c>
      <c r="E6266">
        <v>-0.48</v>
      </c>
      <c r="F6266">
        <v>-0.57999999999999996</v>
      </c>
      <c r="G6266">
        <v>-0.86</v>
      </c>
      <c r="H6266">
        <v>-2.09</v>
      </c>
      <c r="I6266">
        <v>-2.65</v>
      </c>
      <c r="J6266">
        <v>-3.38</v>
      </c>
      <c r="K6266">
        <v>-3.18</v>
      </c>
      <c r="L6266">
        <v>-3.3</v>
      </c>
      <c r="M6266">
        <v>-2.99</v>
      </c>
      <c r="N6266">
        <v>-2.73</v>
      </c>
      <c r="O6266">
        <v>-2.69</v>
      </c>
      <c r="P6266">
        <v>-2.29</v>
      </c>
    </row>
    <row r="6267" spans="1:16" x14ac:dyDescent="0.2">
      <c r="A6267" t="s">
        <v>270</v>
      </c>
      <c r="B6267" t="s">
        <v>211</v>
      </c>
      <c r="C6267" t="s">
        <v>124</v>
      </c>
      <c r="E6267">
        <v>0</v>
      </c>
      <c r="F6267">
        <v>0</v>
      </c>
      <c r="G6267">
        <v>0</v>
      </c>
      <c r="H6267">
        <v>-0.4</v>
      </c>
      <c r="I6267">
        <v>-0.5</v>
      </c>
      <c r="J6267">
        <v>-0.56999999999999995</v>
      </c>
      <c r="K6267">
        <v>-0.52</v>
      </c>
      <c r="L6267">
        <v>-0.52</v>
      </c>
      <c r="M6267">
        <v>-0.49</v>
      </c>
      <c r="N6267">
        <v>-0.77</v>
      </c>
      <c r="O6267">
        <v>-0.78</v>
      </c>
      <c r="P6267">
        <v>-0.69</v>
      </c>
    </row>
    <row r="6268" spans="1:16" x14ac:dyDescent="0.2">
      <c r="A6268" t="s">
        <v>270</v>
      </c>
      <c r="B6268" t="s">
        <v>212</v>
      </c>
      <c r="C6268" t="s">
        <v>124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</row>
    <row r="6269" spans="1:16" x14ac:dyDescent="0.2">
      <c r="A6269" t="s">
        <v>270</v>
      </c>
      <c r="B6269" t="s">
        <v>213</v>
      </c>
      <c r="C6269" t="s">
        <v>124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</row>
    <row r="6270" spans="1:16" x14ac:dyDescent="0.2">
      <c r="A6270" t="s">
        <v>270</v>
      </c>
      <c r="B6270" t="s">
        <v>344</v>
      </c>
      <c r="C6270" t="s">
        <v>124</v>
      </c>
      <c r="E6270">
        <v>12.12</v>
      </c>
      <c r="F6270">
        <v>12.83</v>
      </c>
      <c r="G6270">
        <v>16.47</v>
      </c>
      <c r="H6270">
        <v>15.35</v>
      </c>
      <c r="I6270">
        <v>11.85</v>
      </c>
      <c r="J6270">
        <v>16.010000000000002</v>
      </c>
      <c r="K6270">
        <v>20.18</v>
      </c>
      <c r="L6270">
        <v>18.989999999999998</v>
      </c>
      <c r="M6270">
        <v>25.15</v>
      </c>
      <c r="N6270">
        <v>23.25</v>
      </c>
      <c r="O6270">
        <v>22.63</v>
      </c>
      <c r="P6270">
        <v>0</v>
      </c>
    </row>
    <row r="6271" spans="1:16" x14ac:dyDescent="0.2">
      <c r="A6271" t="s">
        <v>270</v>
      </c>
      <c r="B6271" t="s">
        <v>345</v>
      </c>
      <c r="C6271" t="s">
        <v>124</v>
      </c>
      <c r="E6271">
        <v>-2.97</v>
      </c>
      <c r="F6271">
        <v>-1.61</v>
      </c>
      <c r="G6271">
        <v>-4.6900000000000004</v>
      </c>
      <c r="H6271">
        <v>-4.82</v>
      </c>
      <c r="I6271">
        <v>-5.09</v>
      </c>
      <c r="J6271">
        <v>-6.89</v>
      </c>
      <c r="K6271">
        <v>-4.97</v>
      </c>
      <c r="L6271">
        <v>-6.43</v>
      </c>
      <c r="M6271">
        <v>-11.92</v>
      </c>
      <c r="N6271">
        <v>-14.62</v>
      </c>
      <c r="O6271">
        <v>-17.12</v>
      </c>
      <c r="P6271">
        <v>-23.78</v>
      </c>
    </row>
    <row r="6272" spans="1:16" x14ac:dyDescent="0.2">
      <c r="A6272" t="s">
        <v>270</v>
      </c>
      <c r="B6272" t="s">
        <v>272</v>
      </c>
      <c r="C6272" t="s">
        <v>124</v>
      </c>
      <c r="E6272">
        <v>0.25</v>
      </c>
      <c r="F6272">
        <v>0.3</v>
      </c>
      <c r="G6272">
        <v>2.87</v>
      </c>
      <c r="H6272">
        <v>3.53</v>
      </c>
      <c r="I6272">
        <v>7.73</v>
      </c>
      <c r="J6272">
        <v>13.04</v>
      </c>
      <c r="K6272">
        <v>12.59</v>
      </c>
      <c r="L6272">
        <v>13.26</v>
      </c>
      <c r="M6272">
        <v>30.78</v>
      </c>
      <c r="N6272">
        <v>59.95</v>
      </c>
      <c r="O6272">
        <v>84.76</v>
      </c>
      <c r="P6272">
        <v>149.82</v>
      </c>
    </row>
    <row r="6273" spans="1:16" x14ac:dyDescent="0.2">
      <c r="A6273" t="s">
        <v>270</v>
      </c>
      <c r="B6273" t="s">
        <v>346</v>
      </c>
      <c r="C6273" t="s">
        <v>124</v>
      </c>
      <c r="E6273">
        <v>9.14</v>
      </c>
      <c r="F6273">
        <v>11.22</v>
      </c>
      <c r="G6273">
        <v>11.78</v>
      </c>
      <c r="H6273">
        <v>10.53</v>
      </c>
      <c r="I6273">
        <v>6.76</v>
      </c>
      <c r="J6273">
        <v>9.1199999999999992</v>
      </c>
      <c r="K6273">
        <v>15.2</v>
      </c>
      <c r="L6273">
        <v>12.56</v>
      </c>
      <c r="M6273">
        <v>13.24</v>
      </c>
      <c r="N6273">
        <v>8.64</v>
      </c>
      <c r="O6273">
        <v>5.5</v>
      </c>
      <c r="P6273">
        <v>-23.78</v>
      </c>
    </row>
    <row r="6274" spans="1:16" x14ac:dyDescent="0.2">
      <c r="A6274" t="s">
        <v>270</v>
      </c>
      <c r="B6274" t="s">
        <v>347</v>
      </c>
      <c r="C6274" t="s">
        <v>124</v>
      </c>
      <c r="E6274">
        <v>252.9</v>
      </c>
      <c r="F6274">
        <v>255.23</v>
      </c>
      <c r="G6274">
        <v>262.95999999999998</v>
      </c>
      <c r="H6274">
        <v>274.82</v>
      </c>
      <c r="I6274">
        <v>287.10000000000002</v>
      </c>
      <c r="J6274">
        <v>304.58</v>
      </c>
      <c r="K6274">
        <v>310.13</v>
      </c>
      <c r="L6274">
        <v>319.75</v>
      </c>
      <c r="M6274">
        <v>333.42</v>
      </c>
      <c r="N6274">
        <v>368.22</v>
      </c>
      <c r="O6274">
        <v>380.79</v>
      </c>
      <c r="P6274">
        <v>419.12</v>
      </c>
    </row>
    <row r="6275" spans="1:16" x14ac:dyDescent="0.2">
      <c r="A6275" t="s">
        <v>272</v>
      </c>
      <c r="B6275" t="s">
        <v>202</v>
      </c>
      <c r="C6275" t="s">
        <v>124</v>
      </c>
      <c r="E6275">
        <v>0.03</v>
      </c>
      <c r="F6275">
        <v>0.03</v>
      </c>
      <c r="G6275">
        <v>0.55000000000000004</v>
      </c>
      <c r="H6275">
        <v>0.44</v>
      </c>
      <c r="I6275">
        <v>1.95</v>
      </c>
      <c r="J6275">
        <v>2.08</v>
      </c>
      <c r="K6275">
        <v>2.06</v>
      </c>
      <c r="L6275">
        <v>2.3199999999999998</v>
      </c>
      <c r="M6275">
        <v>3.45</v>
      </c>
      <c r="N6275">
        <v>4.6100000000000003</v>
      </c>
      <c r="O6275">
        <v>4.96</v>
      </c>
      <c r="P6275">
        <v>5.23</v>
      </c>
    </row>
    <row r="6276" spans="1:16" x14ac:dyDescent="0.2">
      <c r="A6276" t="s">
        <v>272</v>
      </c>
      <c r="B6276" t="s">
        <v>203</v>
      </c>
      <c r="C6276" t="s">
        <v>124</v>
      </c>
      <c r="E6276">
        <v>0</v>
      </c>
      <c r="F6276">
        <v>0</v>
      </c>
      <c r="G6276">
        <v>0.46</v>
      </c>
      <c r="H6276">
        <v>0.86</v>
      </c>
      <c r="I6276">
        <v>1.21</v>
      </c>
      <c r="J6276">
        <v>1.62</v>
      </c>
      <c r="K6276">
        <v>1.63</v>
      </c>
      <c r="L6276">
        <v>1.62</v>
      </c>
      <c r="M6276">
        <v>2.65</v>
      </c>
      <c r="N6276">
        <v>3.97</v>
      </c>
      <c r="O6276">
        <v>4.43</v>
      </c>
      <c r="P6276">
        <v>5.15</v>
      </c>
    </row>
    <row r="6277" spans="1:16" x14ac:dyDescent="0.2">
      <c r="A6277" t="s">
        <v>272</v>
      </c>
      <c r="B6277" t="s">
        <v>204</v>
      </c>
      <c r="C6277" t="s">
        <v>124</v>
      </c>
      <c r="E6277">
        <v>0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4.3899999999999997</v>
      </c>
      <c r="N6277">
        <v>5.54</v>
      </c>
      <c r="O6277">
        <v>6.75</v>
      </c>
      <c r="P6277">
        <v>8.0299999999999994</v>
      </c>
    </row>
    <row r="6278" spans="1:16" x14ac:dyDescent="0.2">
      <c r="A6278" t="s">
        <v>272</v>
      </c>
      <c r="B6278" t="s">
        <v>205</v>
      </c>
      <c r="C6278" t="s">
        <v>124</v>
      </c>
      <c r="E6278">
        <v>0.22</v>
      </c>
      <c r="F6278">
        <v>0.27</v>
      </c>
      <c r="G6278">
        <v>1.86</v>
      </c>
      <c r="H6278">
        <v>2.23</v>
      </c>
      <c r="I6278">
        <v>4.5599999999999996</v>
      </c>
      <c r="J6278">
        <v>9.33</v>
      </c>
      <c r="K6278">
        <v>8.9</v>
      </c>
      <c r="L6278">
        <v>9.32</v>
      </c>
      <c r="M6278">
        <v>20.29</v>
      </c>
      <c r="N6278">
        <v>45.83</v>
      </c>
      <c r="O6278">
        <v>68.62</v>
      </c>
      <c r="P6278">
        <v>131.41</v>
      </c>
    </row>
    <row r="6279" spans="1:16" x14ac:dyDescent="0.2">
      <c r="A6279" t="s">
        <v>259</v>
      </c>
      <c r="B6279" t="s">
        <v>348</v>
      </c>
      <c r="C6279" t="s">
        <v>124</v>
      </c>
      <c r="E6279">
        <v>0.91</v>
      </c>
      <c r="F6279">
        <v>0.86</v>
      </c>
      <c r="G6279">
        <v>1.21</v>
      </c>
      <c r="H6279">
        <v>1.49</v>
      </c>
      <c r="I6279">
        <v>1.35</v>
      </c>
      <c r="J6279">
        <v>0.94</v>
      </c>
      <c r="K6279">
        <v>0.57999999999999996</v>
      </c>
      <c r="L6279">
        <v>0.56000000000000005</v>
      </c>
      <c r="M6279">
        <v>1.26</v>
      </c>
      <c r="N6279">
        <v>1.1499999999999999</v>
      </c>
      <c r="O6279">
        <v>1.17</v>
      </c>
      <c r="P6279">
        <v>4.9800000000000004</v>
      </c>
    </row>
    <row r="6280" spans="1:16" x14ac:dyDescent="0.2">
      <c r="A6280" t="s">
        <v>259</v>
      </c>
      <c r="B6280" t="s">
        <v>261</v>
      </c>
      <c r="C6280" t="s">
        <v>124</v>
      </c>
      <c r="D6280">
        <v>975868</v>
      </c>
      <c r="E6280">
        <v>49008</v>
      </c>
      <c r="F6280">
        <v>51199</v>
      </c>
      <c r="G6280">
        <v>49187</v>
      </c>
      <c r="H6280">
        <v>50439</v>
      </c>
      <c r="I6280">
        <v>52309</v>
      </c>
      <c r="J6280">
        <v>53933</v>
      </c>
      <c r="K6280">
        <v>56785</v>
      </c>
      <c r="L6280">
        <v>56971</v>
      </c>
      <c r="M6280">
        <v>54738</v>
      </c>
      <c r="N6280">
        <v>58816</v>
      </c>
      <c r="O6280">
        <v>60698</v>
      </c>
      <c r="P6280">
        <v>71941</v>
      </c>
    </row>
    <row r="6281" spans="1:16" x14ac:dyDescent="0.2">
      <c r="A6281" t="s">
        <v>259</v>
      </c>
      <c r="B6281" t="s">
        <v>178</v>
      </c>
      <c r="C6281" t="s">
        <v>124</v>
      </c>
      <c r="D6281">
        <v>907710</v>
      </c>
      <c r="E6281">
        <v>46463</v>
      </c>
      <c r="F6281">
        <v>48457</v>
      </c>
      <c r="G6281">
        <v>46353</v>
      </c>
      <c r="H6281">
        <v>47177</v>
      </c>
      <c r="I6281">
        <v>48641</v>
      </c>
      <c r="J6281">
        <v>49898</v>
      </c>
      <c r="K6281">
        <v>52586</v>
      </c>
      <c r="L6281">
        <v>52625</v>
      </c>
      <c r="M6281">
        <v>50258</v>
      </c>
      <c r="N6281">
        <v>54400</v>
      </c>
      <c r="O6281">
        <v>56155</v>
      </c>
      <c r="P6281">
        <v>66820</v>
      </c>
    </row>
    <row r="6282" spans="1:16" x14ac:dyDescent="0.2">
      <c r="A6282" t="s">
        <v>259</v>
      </c>
      <c r="B6282" t="s">
        <v>349</v>
      </c>
      <c r="C6282" t="s">
        <v>124</v>
      </c>
      <c r="E6282">
        <v>0</v>
      </c>
      <c r="F6282">
        <v>0</v>
      </c>
      <c r="G6282">
        <v>0</v>
      </c>
      <c r="H6282">
        <v>21</v>
      </c>
      <c r="I6282">
        <v>23</v>
      </c>
      <c r="J6282">
        <v>30</v>
      </c>
      <c r="K6282">
        <v>30</v>
      </c>
      <c r="L6282">
        <v>30</v>
      </c>
      <c r="M6282">
        <v>30</v>
      </c>
      <c r="N6282">
        <v>66</v>
      </c>
      <c r="O6282">
        <v>125</v>
      </c>
      <c r="P6282">
        <v>579</v>
      </c>
    </row>
    <row r="6283" spans="1:16" x14ac:dyDescent="0.2">
      <c r="A6283" t="s">
        <v>350</v>
      </c>
      <c r="B6283" t="s">
        <v>193</v>
      </c>
      <c r="C6283" t="s">
        <v>124</v>
      </c>
      <c r="E6283">
        <v>0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</row>
    <row r="6284" spans="1:16" x14ac:dyDescent="0.2">
      <c r="A6284" t="s">
        <v>350</v>
      </c>
      <c r="B6284" t="s">
        <v>351</v>
      </c>
      <c r="C6284" t="s">
        <v>124</v>
      </c>
      <c r="E6284">
        <v>0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</row>
    <row r="6285" spans="1:16" x14ac:dyDescent="0.2">
      <c r="A6285" t="s">
        <v>350</v>
      </c>
      <c r="B6285" t="s">
        <v>352</v>
      </c>
      <c r="C6285" t="s">
        <v>124</v>
      </c>
      <c r="E6285">
        <v>0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</row>
    <row r="6286" spans="1:16" x14ac:dyDescent="0.2">
      <c r="A6286" t="s">
        <v>350</v>
      </c>
      <c r="B6286" t="s">
        <v>195</v>
      </c>
      <c r="C6286" t="s">
        <v>124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</row>
    <row r="6287" spans="1:16" x14ac:dyDescent="0.2">
      <c r="A6287" t="s">
        <v>350</v>
      </c>
      <c r="B6287" t="s">
        <v>196</v>
      </c>
      <c r="C6287" t="s">
        <v>124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</row>
    <row r="6288" spans="1:16" x14ac:dyDescent="0.2">
      <c r="A6288" t="s">
        <v>350</v>
      </c>
      <c r="B6288" t="s">
        <v>197</v>
      </c>
      <c r="C6288" t="s">
        <v>124</v>
      </c>
      <c r="E6288">
        <v>0</v>
      </c>
      <c r="F6288">
        <v>0</v>
      </c>
      <c r="G6288">
        <v>0</v>
      </c>
      <c r="H6288">
        <v>495</v>
      </c>
      <c r="I6288">
        <v>1092</v>
      </c>
      <c r="J6288">
        <v>1092</v>
      </c>
      <c r="K6288">
        <v>1092</v>
      </c>
      <c r="L6288">
        <v>1772</v>
      </c>
      <c r="M6288">
        <v>1772</v>
      </c>
      <c r="N6288">
        <v>1960</v>
      </c>
      <c r="O6288">
        <v>2169</v>
      </c>
      <c r="P6288">
        <v>2169</v>
      </c>
    </row>
    <row r="6289" spans="1:16" x14ac:dyDescent="0.2">
      <c r="A6289" t="s">
        <v>350</v>
      </c>
      <c r="B6289" t="s">
        <v>198</v>
      </c>
      <c r="C6289" t="s">
        <v>124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3198</v>
      </c>
    </row>
    <row r="6290" spans="1:16" x14ac:dyDescent="0.2">
      <c r="A6290" t="s">
        <v>350</v>
      </c>
      <c r="B6290" t="s">
        <v>199</v>
      </c>
      <c r="C6290" t="s">
        <v>124</v>
      </c>
      <c r="E6290">
        <v>0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</row>
    <row r="6291" spans="1:16" x14ac:dyDescent="0.2">
      <c r="A6291" t="s">
        <v>350</v>
      </c>
      <c r="B6291" t="s">
        <v>200</v>
      </c>
      <c r="C6291" t="s">
        <v>124</v>
      </c>
      <c r="E6291">
        <v>0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</row>
    <row r="6292" spans="1:16" x14ac:dyDescent="0.2">
      <c r="A6292" t="s">
        <v>350</v>
      </c>
      <c r="B6292" t="s">
        <v>201</v>
      </c>
      <c r="C6292" t="s">
        <v>124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</row>
    <row r="6293" spans="1:16" x14ac:dyDescent="0.2">
      <c r="A6293" t="s">
        <v>350</v>
      </c>
      <c r="B6293" t="s">
        <v>202</v>
      </c>
      <c r="C6293" t="s">
        <v>124</v>
      </c>
      <c r="E6293">
        <v>42</v>
      </c>
      <c r="F6293">
        <v>54</v>
      </c>
      <c r="G6293">
        <v>54</v>
      </c>
      <c r="H6293">
        <v>54</v>
      </c>
      <c r="I6293">
        <v>615</v>
      </c>
      <c r="J6293">
        <v>713</v>
      </c>
      <c r="K6293">
        <v>713</v>
      </c>
      <c r="L6293">
        <v>713</v>
      </c>
      <c r="M6293">
        <v>713</v>
      </c>
      <c r="N6293">
        <v>713</v>
      </c>
      <c r="O6293">
        <v>713</v>
      </c>
      <c r="P6293">
        <v>713</v>
      </c>
    </row>
    <row r="6294" spans="1:16" x14ac:dyDescent="0.2">
      <c r="A6294" t="s">
        <v>350</v>
      </c>
      <c r="B6294" t="s">
        <v>203</v>
      </c>
      <c r="C6294" t="s">
        <v>124</v>
      </c>
      <c r="E6294">
        <v>0</v>
      </c>
      <c r="F6294">
        <v>0</v>
      </c>
      <c r="G6294">
        <v>467</v>
      </c>
      <c r="H6294">
        <v>780</v>
      </c>
      <c r="I6294">
        <v>1071</v>
      </c>
      <c r="J6294">
        <v>1071</v>
      </c>
      <c r="K6294">
        <v>1071</v>
      </c>
      <c r="L6294">
        <v>1084</v>
      </c>
      <c r="M6294">
        <v>1084</v>
      </c>
      <c r="N6294">
        <v>1084</v>
      </c>
      <c r="O6294">
        <v>1084</v>
      </c>
      <c r="P6294">
        <v>1084</v>
      </c>
    </row>
    <row r="6295" spans="1:16" x14ac:dyDescent="0.2">
      <c r="A6295" t="s">
        <v>350</v>
      </c>
      <c r="B6295" t="s">
        <v>204</v>
      </c>
      <c r="C6295" t="s">
        <v>124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</row>
    <row r="6296" spans="1:16" x14ac:dyDescent="0.2">
      <c r="A6296" t="s">
        <v>350</v>
      </c>
      <c r="B6296" t="s">
        <v>205</v>
      </c>
      <c r="C6296" t="s">
        <v>124</v>
      </c>
      <c r="E6296">
        <v>246</v>
      </c>
      <c r="F6296">
        <v>495</v>
      </c>
      <c r="G6296">
        <v>752</v>
      </c>
      <c r="H6296">
        <v>1019</v>
      </c>
      <c r="I6296">
        <v>1117</v>
      </c>
      <c r="J6296">
        <v>1665</v>
      </c>
      <c r="K6296">
        <v>1811</v>
      </c>
      <c r="L6296">
        <v>1811</v>
      </c>
      <c r="M6296">
        <v>1811</v>
      </c>
      <c r="N6296">
        <v>2992</v>
      </c>
      <c r="O6296">
        <v>3629</v>
      </c>
      <c r="P6296">
        <v>5454</v>
      </c>
    </row>
    <row r="6297" spans="1:16" x14ac:dyDescent="0.2">
      <c r="A6297" t="s">
        <v>350</v>
      </c>
      <c r="B6297" t="s">
        <v>206</v>
      </c>
      <c r="C6297" t="s">
        <v>124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</row>
    <row r="6298" spans="1:16" x14ac:dyDescent="0.2">
      <c r="A6298" t="s">
        <v>350</v>
      </c>
      <c r="B6298" t="s">
        <v>207</v>
      </c>
      <c r="C6298" t="s">
        <v>124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</row>
    <row r="6299" spans="1:16" x14ac:dyDescent="0.2">
      <c r="A6299" t="s">
        <v>350</v>
      </c>
      <c r="B6299" t="s">
        <v>208</v>
      </c>
      <c r="C6299" t="s">
        <v>124</v>
      </c>
      <c r="E6299">
        <v>723</v>
      </c>
      <c r="F6299">
        <v>817</v>
      </c>
      <c r="G6299">
        <v>1002</v>
      </c>
      <c r="H6299">
        <v>1134</v>
      </c>
      <c r="I6299">
        <v>1134</v>
      </c>
      <c r="J6299">
        <v>1134</v>
      </c>
      <c r="K6299">
        <v>1134</v>
      </c>
      <c r="L6299">
        <v>1134</v>
      </c>
      <c r="M6299">
        <v>1134</v>
      </c>
      <c r="N6299">
        <v>1134</v>
      </c>
      <c r="O6299">
        <v>1134</v>
      </c>
      <c r="P6299">
        <v>1134</v>
      </c>
    </row>
    <row r="6300" spans="1:16" x14ac:dyDescent="0.2">
      <c r="A6300" t="s">
        <v>350</v>
      </c>
      <c r="B6300" t="s">
        <v>209</v>
      </c>
      <c r="C6300" t="s">
        <v>124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470</v>
      </c>
      <c r="K6300">
        <v>929</v>
      </c>
      <c r="L6300">
        <v>929</v>
      </c>
      <c r="M6300">
        <v>929</v>
      </c>
      <c r="N6300">
        <v>2942</v>
      </c>
      <c r="O6300">
        <v>3754</v>
      </c>
      <c r="P6300">
        <v>6455</v>
      </c>
    </row>
    <row r="6301" spans="1:16" x14ac:dyDescent="0.2">
      <c r="A6301" t="s">
        <v>350</v>
      </c>
      <c r="B6301" t="s">
        <v>210</v>
      </c>
      <c r="C6301" t="s">
        <v>124</v>
      </c>
      <c r="E6301">
        <v>0</v>
      </c>
      <c r="F6301">
        <v>0</v>
      </c>
      <c r="G6301">
        <v>0</v>
      </c>
      <c r="H6301">
        <v>403</v>
      </c>
      <c r="I6301">
        <v>494</v>
      </c>
      <c r="J6301">
        <v>629</v>
      </c>
      <c r="K6301">
        <v>629</v>
      </c>
      <c r="L6301">
        <v>629</v>
      </c>
      <c r="M6301">
        <v>629</v>
      </c>
      <c r="N6301">
        <v>629</v>
      </c>
      <c r="O6301">
        <v>629</v>
      </c>
      <c r="P6301">
        <v>629</v>
      </c>
    </row>
    <row r="6302" spans="1:16" x14ac:dyDescent="0.2">
      <c r="A6302" t="s">
        <v>350</v>
      </c>
      <c r="B6302" t="s">
        <v>211</v>
      </c>
      <c r="C6302" t="s">
        <v>124</v>
      </c>
      <c r="E6302">
        <v>0</v>
      </c>
      <c r="F6302">
        <v>0</v>
      </c>
      <c r="G6302">
        <v>0</v>
      </c>
      <c r="H6302">
        <v>92</v>
      </c>
      <c r="I6302">
        <v>92</v>
      </c>
      <c r="J6302">
        <v>92</v>
      </c>
      <c r="K6302">
        <v>92</v>
      </c>
      <c r="L6302">
        <v>92</v>
      </c>
      <c r="M6302">
        <v>92</v>
      </c>
      <c r="N6302">
        <v>165</v>
      </c>
      <c r="O6302">
        <v>165</v>
      </c>
      <c r="P6302">
        <v>165</v>
      </c>
    </row>
    <row r="6303" spans="1:16" x14ac:dyDescent="0.2">
      <c r="A6303" t="s">
        <v>350</v>
      </c>
      <c r="B6303" t="s">
        <v>212</v>
      </c>
      <c r="C6303" t="s">
        <v>124</v>
      </c>
      <c r="E6303"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</row>
    <row r="6304" spans="1:16" x14ac:dyDescent="0.2">
      <c r="A6304" t="s">
        <v>350</v>
      </c>
      <c r="B6304" t="s">
        <v>213</v>
      </c>
      <c r="C6304" t="s">
        <v>124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</row>
    <row r="6305" spans="1:17" x14ac:dyDescent="0.2">
      <c r="A6305" t="s">
        <v>350</v>
      </c>
      <c r="B6305" t="s">
        <v>342</v>
      </c>
      <c r="C6305" t="s">
        <v>124</v>
      </c>
      <c r="E6305">
        <v>1010</v>
      </c>
      <c r="F6305">
        <v>1367</v>
      </c>
      <c r="G6305">
        <v>2275</v>
      </c>
      <c r="H6305">
        <v>3977</v>
      </c>
      <c r="I6305">
        <v>5615</v>
      </c>
      <c r="J6305">
        <v>6868</v>
      </c>
      <c r="K6305">
        <v>7472</v>
      </c>
      <c r="L6305">
        <v>8165</v>
      </c>
      <c r="M6305">
        <v>8165</v>
      </c>
      <c r="N6305">
        <v>11619</v>
      </c>
      <c r="O6305">
        <v>13277</v>
      </c>
      <c r="P6305">
        <v>21003</v>
      </c>
    </row>
    <row r="6306" spans="1:17" x14ac:dyDescent="0.2">
      <c r="A6306" t="s">
        <v>230</v>
      </c>
      <c r="B6306" t="s">
        <v>353</v>
      </c>
      <c r="C6306" t="s">
        <v>124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1</v>
      </c>
      <c r="Q6306">
        <v>10360</v>
      </c>
    </row>
    <row r="6307" spans="1:17" x14ac:dyDescent="0.2">
      <c r="A6307" t="s">
        <v>230</v>
      </c>
      <c r="B6307" t="s">
        <v>354</v>
      </c>
      <c r="C6307" t="s">
        <v>124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1</v>
      </c>
      <c r="Q6307">
        <v>11010</v>
      </c>
    </row>
    <row r="6308" spans="1:17" x14ac:dyDescent="0.2">
      <c r="A6308" t="s">
        <v>230</v>
      </c>
      <c r="B6308" t="s">
        <v>355</v>
      </c>
      <c r="C6308" t="s">
        <v>124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1</v>
      </c>
      <c r="M6308">
        <v>1</v>
      </c>
      <c r="N6308">
        <v>1</v>
      </c>
      <c r="O6308">
        <v>1</v>
      </c>
      <c r="P6308">
        <v>1</v>
      </c>
      <c r="Q6308">
        <v>2680</v>
      </c>
    </row>
    <row r="6309" spans="1:17" x14ac:dyDescent="0.2">
      <c r="A6309" t="s">
        <v>230</v>
      </c>
      <c r="B6309" t="s">
        <v>356</v>
      </c>
      <c r="C6309" t="s">
        <v>124</v>
      </c>
      <c r="E6309">
        <v>0</v>
      </c>
      <c r="F6309">
        <v>0</v>
      </c>
      <c r="G6309">
        <v>0</v>
      </c>
      <c r="H6309">
        <v>0</v>
      </c>
      <c r="I6309">
        <v>1</v>
      </c>
      <c r="J6309">
        <v>1</v>
      </c>
      <c r="K6309">
        <v>1</v>
      </c>
      <c r="L6309">
        <v>1</v>
      </c>
      <c r="M6309">
        <v>1</v>
      </c>
      <c r="N6309">
        <v>1</v>
      </c>
      <c r="O6309">
        <v>1</v>
      </c>
      <c r="P6309">
        <v>1</v>
      </c>
      <c r="Q6309">
        <v>4875</v>
      </c>
    </row>
    <row r="6310" spans="1:17" x14ac:dyDescent="0.2">
      <c r="A6310" t="s">
        <v>340</v>
      </c>
      <c r="B6310" t="s">
        <v>193</v>
      </c>
      <c r="C6310" t="s">
        <v>122</v>
      </c>
      <c r="E6310">
        <v>0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</row>
    <row r="6311" spans="1:17" x14ac:dyDescent="0.2">
      <c r="A6311" t="s">
        <v>340</v>
      </c>
      <c r="B6311" t="s">
        <v>194</v>
      </c>
      <c r="C6311" t="s">
        <v>122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</row>
    <row r="6312" spans="1:17" x14ac:dyDescent="0.2">
      <c r="A6312" t="s">
        <v>340</v>
      </c>
      <c r="B6312" t="s">
        <v>195</v>
      </c>
      <c r="C6312" t="s">
        <v>122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</row>
    <row r="6313" spans="1:17" x14ac:dyDescent="0.2">
      <c r="A6313" t="s">
        <v>340</v>
      </c>
      <c r="B6313" t="s">
        <v>196</v>
      </c>
      <c r="C6313" t="s">
        <v>122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</row>
    <row r="6314" spans="1:17" x14ac:dyDescent="0.2">
      <c r="A6314" t="s">
        <v>340</v>
      </c>
      <c r="B6314" t="s">
        <v>197</v>
      </c>
      <c r="C6314" t="s">
        <v>122</v>
      </c>
      <c r="E6314">
        <v>0</v>
      </c>
      <c r="F6314">
        <v>0</v>
      </c>
      <c r="G6314">
        <v>0.78</v>
      </c>
      <c r="H6314">
        <v>1.46</v>
      </c>
      <c r="I6314">
        <v>2.35</v>
      </c>
      <c r="J6314">
        <v>2.6</v>
      </c>
      <c r="K6314">
        <v>2.6</v>
      </c>
      <c r="L6314">
        <v>3.47</v>
      </c>
      <c r="M6314">
        <v>3.47</v>
      </c>
      <c r="N6314">
        <v>3.47</v>
      </c>
      <c r="O6314">
        <v>4.47</v>
      </c>
      <c r="P6314">
        <v>4.47</v>
      </c>
    </row>
    <row r="6315" spans="1:17" x14ac:dyDescent="0.2">
      <c r="A6315" t="s">
        <v>340</v>
      </c>
      <c r="B6315" t="s">
        <v>198</v>
      </c>
      <c r="C6315" t="s">
        <v>122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</row>
    <row r="6316" spans="1:17" x14ac:dyDescent="0.2">
      <c r="A6316" t="s">
        <v>340</v>
      </c>
      <c r="B6316" t="s">
        <v>199</v>
      </c>
      <c r="C6316" t="s">
        <v>122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</row>
    <row r="6317" spans="1:17" x14ac:dyDescent="0.2">
      <c r="A6317" t="s">
        <v>340</v>
      </c>
      <c r="B6317" t="s">
        <v>200</v>
      </c>
      <c r="C6317" t="s">
        <v>122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</row>
    <row r="6318" spans="1:17" x14ac:dyDescent="0.2">
      <c r="A6318" t="s">
        <v>340</v>
      </c>
      <c r="B6318" t="s">
        <v>201</v>
      </c>
      <c r="C6318" t="s">
        <v>122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</row>
    <row r="6319" spans="1:17" x14ac:dyDescent="0.2">
      <c r="A6319" t="s">
        <v>340</v>
      </c>
      <c r="B6319" t="s">
        <v>202</v>
      </c>
      <c r="C6319" t="s">
        <v>122</v>
      </c>
      <c r="E6319">
        <v>0.31</v>
      </c>
      <c r="F6319">
        <v>0.4</v>
      </c>
      <c r="G6319">
        <v>0.4</v>
      </c>
      <c r="H6319">
        <v>0.4</v>
      </c>
      <c r="I6319">
        <v>6.55</v>
      </c>
      <c r="J6319">
        <v>8.49</v>
      </c>
      <c r="K6319">
        <v>8.49</v>
      </c>
      <c r="L6319">
        <v>8.49</v>
      </c>
      <c r="M6319">
        <v>8.49</v>
      </c>
      <c r="N6319">
        <v>8.49</v>
      </c>
      <c r="O6319">
        <v>8.49</v>
      </c>
      <c r="P6319">
        <v>10.18</v>
      </c>
    </row>
    <row r="6320" spans="1:17" x14ac:dyDescent="0.2">
      <c r="A6320" t="s">
        <v>340</v>
      </c>
      <c r="B6320" t="s">
        <v>203</v>
      </c>
      <c r="C6320" t="s">
        <v>122</v>
      </c>
      <c r="E6320">
        <v>0</v>
      </c>
      <c r="F6320">
        <v>0</v>
      </c>
      <c r="G6320">
        <v>0.06</v>
      </c>
      <c r="H6320">
        <v>2.82</v>
      </c>
      <c r="I6320">
        <v>4.32</v>
      </c>
      <c r="J6320">
        <v>4.32</v>
      </c>
      <c r="K6320">
        <v>4.32</v>
      </c>
      <c r="L6320">
        <v>4.76</v>
      </c>
      <c r="M6320">
        <v>4.76</v>
      </c>
      <c r="N6320">
        <v>7.74</v>
      </c>
      <c r="O6320">
        <v>7.76</v>
      </c>
      <c r="P6320">
        <v>13.67</v>
      </c>
    </row>
    <row r="6321" spans="1:16" x14ac:dyDescent="0.2">
      <c r="A6321" t="s">
        <v>340</v>
      </c>
      <c r="B6321" t="s">
        <v>204</v>
      </c>
      <c r="C6321" t="s">
        <v>122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7.56</v>
      </c>
      <c r="N6321">
        <v>7.56</v>
      </c>
      <c r="O6321">
        <v>7.56</v>
      </c>
      <c r="P6321">
        <v>7.56</v>
      </c>
    </row>
    <row r="6322" spans="1:16" x14ac:dyDescent="0.2">
      <c r="A6322" t="s">
        <v>340</v>
      </c>
      <c r="B6322" t="s">
        <v>205</v>
      </c>
      <c r="C6322" t="s">
        <v>122</v>
      </c>
      <c r="E6322">
        <v>3</v>
      </c>
      <c r="F6322">
        <v>6</v>
      </c>
      <c r="G6322">
        <v>9</v>
      </c>
      <c r="H6322">
        <v>13.93</v>
      </c>
      <c r="I6322">
        <v>13.93</v>
      </c>
      <c r="J6322">
        <v>19.100000000000001</v>
      </c>
      <c r="K6322">
        <v>20.34</v>
      </c>
      <c r="L6322">
        <v>20.34</v>
      </c>
      <c r="M6322">
        <v>20.34</v>
      </c>
      <c r="N6322">
        <v>20.34</v>
      </c>
      <c r="O6322">
        <v>20.34</v>
      </c>
      <c r="P6322">
        <v>38.53</v>
      </c>
    </row>
    <row r="6323" spans="1:16" x14ac:dyDescent="0.2">
      <c r="A6323" t="s">
        <v>340</v>
      </c>
      <c r="B6323" t="s">
        <v>206</v>
      </c>
      <c r="C6323" t="s">
        <v>122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</row>
    <row r="6324" spans="1:16" x14ac:dyDescent="0.2">
      <c r="A6324" t="s">
        <v>340</v>
      </c>
      <c r="B6324" t="s">
        <v>207</v>
      </c>
      <c r="C6324" t="s">
        <v>122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</row>
    <row r="6325" spans="1:16" x14ac:dyDescent="0.2">
      <c r="A6325" t="s">
        <v>340</v>
      </c>
      <c r="B6325" t="s">
        <v>208</v>
      </c>
      <c r="C6325" t="s">
        <v>122</v>
      </c>
      <c r="E6325">
        <v>4.05</v>
      </c>
      <c r="F6325">
        <v>4.57</v>
      </c>
      <c r="G6325">
        <v>5.45</v>
      </c>
      <c r="H6325">
        <v>5.51</v>
      </c>
      <c r="I6325">
        <v>5.51</v>
      </c>
      <c r="J6325">
        <v>5.51</v>
      </c>
      <c r="K6325">
        <v>5.51</v>
      </c>
      <c r="L6325">
        <v>5.51</v>
      </c>
      <c r="M6325">
        <v>5.51</v>
      </c>
      <c r="N6325">
        <v>5.51</v>
      </c>
      <c r="O6325">
        <v>5.51</v>
      </c>
      <c r="P6325">
        <v>5.51</v>
      </c>
    </row>
    <row r="6326" spans="1:16" x14ac:dyDescent="0.2">
      <c r="A6326" t="s">
        <v>340</v>
      </c>
      <c r="B6326" t="s">
        <v>209</v>
      </c>
      <c r="C6326" t="s">
        <v>122</v>
      </c>
      <c r="E6326">
        <v>0</v>
      </c>
      <c r="F6326">
        <v>0</v>
      </c>
      <c r="G6326">
        <v>0</v>
      </c>
      <c r="H6326">
        <v>0</v>
      </c>
      <c r="I6326">
        <v>0</v>
      </c>
      <c r="J6326">
        <v>0.68</v>
      </c>
      <c r="K6326">
        <v>2.85</v>
      </c>
      <c r="L6326">
        <v>2.85</v>
      </c>
      <c r="M6326">
        <v>2.85</v>
      </c>
      <c r="N6326">
        <v>5.35</v>
      </c>
      <c r="O6326">
        <v>5.93</v>
      </c>
      <c r="P6326">
        <v>12.19</v>
      </c>
    </row>
    <row r="6327" spans="1:16" x14ac:dyDescent="0.2">
      <c r="A6327" t="s">
        <v>340</v>
      </c>
      <c r="B6327" t="s">
        <v>210</v>
      </c>
      <c r="C6327" t="s">
        <v>122</v>
      </c>
      <c r="E6327">
        <v>0</v>
      </c>
      <c r="F6327">
        <v>0</v>
      </c>
      <c r="G6327">
        <v>0</v>
      </c>
      <c r="H6327">
        <v>2.12</v>
      </c>
      <c r="I6327">
        <v>2.12</v>
      </c>
      <c r="J6327">
        <v>3.12</v>
      </c>
      <c r="K6327">
        <v>3.12</v>
      </c>
      <c r="L6327">
        <v>3.12</v>
      </c>
      <c r="M6327">
        <v>3.12</v>
      </c>
      <c r="N6327">
        <v>3.12</v>
      </c>
      <c r="O6327">
        <v>3.12</v>
      </c>
      <c r="P6327">
        <v>3.17</v>
      </c>
    </row>
    <row r="6328" spans="1:16" x14ac:dyDescent="0.2">
      <c r="A6328" t="s">
        <v>340</v>
      </c>
      <c r="B6328" t="s">
        <v>211</v>
      </c>
      <c r="C6328" t="s">
        <v>122</v>
      </c>
      <c r="E6328">
        <v>0</v>
      </c>
      <c r="F6328">
        <v>0</v>
      </c>
      <c r="G6328">
        <v>0</v>
      </c>
      <c r="H6328">
        <v>0.5</v>
      </c>
      <c r="I6328">
        <v>0.5</v>
      </c>
      <c r="J6328">
        <v>0.5</v>
      </c>
      <c r="K6328">
        <v>0.5</v>
      </c>
      <c r="L6328">
        <v>0.5</v>
      </c>
      <c r="M6328">
        <v>0.5</v>
      </c>
      <c r="N6328">
        <v>0.5</v>
      </c>
      <c r="O6328">
        <v>0.5</v>
      </c>
      <c r="P6328">
        <v>0.5</v>
      </c>
    </row>
    <row r="6329" spans="1:16" x14ac:dyDescent="0.2">
      <c r="A6329" t="s">
        <v>340</v>
      </c>
      <c r="B6329" t="s">
        <v>212</v>
      </c>
      <c r="C6329" t="s">
        <v>122</v>
      </c>
      <c r="E6329">
        <v>0.28999999999999998</v>
      </c>
      <c r="F6329">
        <v>0.28999999999999998</v>
      </c>
      <c r="G6329">
        <v>0.46</v>
      </c>
      <c r="H6329">
        <v>0.46</v>
      </c>
      <c r="I6329">
        <v>0.46</v>
      </c>
      <c r="J6329">
        <v>0.46</v>
      </c>
      <c r="K6329">
        <v>0.46</v>
      </c>
      <c r="L6329">
        <v>0.17</v>
      </c>
      <c r="M6329">
        <v>0.17</v>
      </c>
      <c r="N6329">
        <v>0</v>
      </c>
      <c r="O6329">
        <v>0</v>
      </c>
      <c r="P6329">
        <v>0</v>
      </c>
    </row>
    <row r="6330" spans="1:16" x14ac:dyDescent="0.2">
      <c r="A6330" t="s">
        <v>340</v>
      </c>
      <c r="B6330" t="s">
        <v>213</v>
      </c>
      <c r="C6330" t="s">
        <v>122</v>
      </c>
      <c r="E6330"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</row>
    <row r="6331" spans="1:16" x14ac:dyDescent="0.2">
      <c r="A6331" t="s">
        <v>340</v>
      </c>
      <c r="B6331" t="s">
        <v>218</v>
      </c>
      <c r="C6331" t="s">
        <v>122</v>
      </c>
      <c r="E6331">
        <v>-0.68</v>
      </c>
      <c r="F6331">
        <v>-0.68</v>
      </c>
      <c r="G6331">
        <v>-1.08</v>
      </c>
      <c r="H6331">
        <v>-1.08</v>
      </c>
      <c r="I6331">
        <v>-1.08</v>
      </c>
      <c r="J6331">
        <v>-1.08</v>
      </c>
      <c r="K6331">
        <v>-1.08</v>
      </c>
      <c r="L6331">
        <v>-1.08</v>
      </c>
      <c r="M6331">
        <v>-1.08</v>
      </c>
      <c r="N6331">
        <v>-1.08</v>
      </c>
      <c r="O6331">
        <v>-1.08</v>
      </c>
      <c r="P6331">
        <v>-4.1399999999999997</v>
      </c>
    </row>
    <row r="6332" spans="1:16" x14ac:dyDescent="0.2">
      <c r="A6332" t="s">
        <v>340</v>
      </c>
      <c r="B6332" t="s">
        <v>342</v>
      </c>
      <c r="C6332" t="s">
        <v>122</v>
      </c>
      <c r="E6332">
        <v>6.97</v>
      </c>
      <c r="F6332">
        <v>10.58</v>
      </c>
      <c r="G6332">
        <v>15.07</v>
      </c>
      <c r="H6332">
        <v>26.13</v>
      </c>
      <c r="I6332">
        <v>34.659999999999997</v>
      </c>
      <c r="J6332">
        <v>43.7</v>
      </c>
      <c r="K6332">
        <v>47.1</v>
      </c>
      <c r="L6332">
        <v>48.13</v>
      </c>
      <c r="M6332">
        <v>55.68</v>
      </c>
      <c r="N6332">
        <v>60.99</v>
      </c>
      <c r="O6332">
        <v>62.58</v>
      </c>
      <c r="P6332">
        <v>91.64</v>
      </c>
    </row>
    <row r="6333" spans="1:16" x14ac:dyDescent="0.2">
      <c r="A6333" t="s">
        <v>266</v>
      </c>
      <c r="B6333" t="s">
        <v>267</v>
      </c>
      <c r="C6333" t="s">
        <v>122</v>
      </c>
      <c r="E6333">
        <v>202.31</v>
      </c>
      <c r="F6333">
        <v>204.45</v>
      </c>
      <c r="G6333">
        <v>206.75</v>
      </c>
      <c r="H6333">
        <v>212.74</v>
      </c>
      <c r="I6333">
        <v>220.24</v>
      </c>
      <c r="J6333">
        <v>229.66</v>
      </c>
      <c r="K6333">
        <v>235.18</v>
      </c>
      <c r="L6333">
        <v>240.63</v>
      </c>
      <c r="M6333">
        <v>246.15</v>
      </c>
      <c r="N6333">
        <v>269.82</v>
      </c>
      <c r="O6333">
        <v>276.22000000000003</v>
      </c>
      <c r="P6333">
        <v>295.94</v>
      </c>
    </row>
    <row r="6334" spans="1:16" x14ac:dyDescent="0.2">
      <c r="A6334" t="s">
        <v>270</v>
      </c>
      <c r="B6334" t="s">
        <v>193</v>
      </c>
      <c r="C6334" t="s">
        <v>122</v>
      </c>
      <c r="E6334">
        <v>2.94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</row>
    <row r="6335" spans="1:16" x14ac:dyDescent="0.2">
      <c r="A6335" t="s">
        <v>270</v>
      </c>
      <c r="B6335" t="s">
        <v>194</v>
      </c>
      <c r="C6335" t="s">
        <v>122</v>
      </c>
      <c r="E6335">
        <v>52.26</v>
      </c>
      <c r="F6335">
        <v>62.72</v>
      </c>
      <c r="G6335">
        <v>52.71</v>
      </c>
      <c r="H6335">
        <v>38.1</v>
      </c>
      <c r="I6335">
        <v>24.46</v>
      </c>
      <c r="J6335">
        <v>19.010000000000002</v>
      </c>
      <c r="K6335">
        <v>14.98</v>
      </c>
      <c r="L6335">
        <v>17.63</v>
      </c>
      <c r="M6335">
        <v>7.86</v>
      </c>
      <c r="N6335">
        <v>8.27</v>
      </c>
      <c r="O6335">
        <v>9.77</v>
      </c>
      <c r="P6335">
        <v>2.0099999999999998</v>
      </c>
    </row>
    <row r="6336" spans="1:16" x14ac:dyDescent="0.2">
      <c r="A6336" t="s">
        <v>270</v>
      </c>
      <c r="B6336" t="s">
        <v>195</v>
      </c>
      <c r="C6336" t="s">
        <v>122</v>
      </c>
      <c r="E6336">
        <v>11.51</v>
      </c>
      <c r="F6336">
        <v>12.8</v>
      </c>
      <c r="G6336">
        <v>12.54</v>
      </c>
      <c r="H6336">
        <v>12.3</v>
      </c>
      <c r="I6336">
        <v>12.13</v>
      </c>
      <c r="J6336">
        <v>9.59</v>
      </c>
      <c r="K6336">
        <v>7.84</v>
      </c>
      <c r="L6336">
        <v>6.98</v>
      </c>
      <c r="M6336">
        <v>5.14</v>
      </c>
      <c r="N6336">
        <v>1</v>
      </c>
      <c r="O6336">
        <v>0</v>
      </c>
      <c r="P6336">
        <v>0</v>
      </c>
    </row>
    <row r="6337" spans="1:16" x14ac:dyDescent="0.2">
      <c r="A6337" t="s">
        <v>270</v>
      </c>
      <c r="B6337" t="s">
        <v>196</v>
      </c>
      <c r="C6337" t="s">
        <v>122</v>
      </c>
      <c r="E6337">
        <v>23.6</v>
      </c>
      <c r="F6337">
        <v>5.09</v>
      </c>
      <c r="G6337">
        <v>5.09</v>
      </c>
      <c r="H6337">
        <v>5.1100000000000003</v>
      </c>
      <c r="I6337">
        <v>5.09</v>
      </c>
      <c r="J6337">
        <v>5.1100000000000003</v>
      </c>
      <c r="K6337">
        <v>5.09</v>
      </c>
      <c r="L6337">
        <v>5.09</v>
      </c>
      <c r="M6337">
        <v>5.09</v>
      </c>
      <c r="N6337">
        <v>5.09</v>
      </c>
      <c r="O6337">
        <v>5.1100000000000003</v>
      </c>
      <c r="P6337">
        <v>5.09</v>
      </c>
    </row>
    <row r="6338" spans="1:16" x14ac:dyDescent="0.2">
      <c r="A6338" t="s">
        <v>270</v>
      </c>
      <c r="B6338" t="s">
        <v>197</v>
      </c>
      <c r="C6338" t="s">
        <v>122</v>
      </c>
      <c r="E6338">
        <v>11.28</v>
      </c>
      <c r="F6338">
        <v>11.25</v>
      </c>
      <c r="G6338">
        <v>17.25</v>
      </c>
      <c r="H6338">
        <v>22.55</v>
      </c>
      <c r="I6338">
        <v>28.91</v>
      </c>
      <c r="J6338">
        <v>30.18</v>
      </c>
      <c r="K6338">
        <v>30.44</v>
      </c>
      <c r="L6338">
        <v>36.82</v>
      </c>
      <c r="M6338">
        <v>35.4</v>
      </c>
      <c r="N6338">
        <v>36.409999999999997</v>
      </c>
      <c r="O6338">
        <v>43.43</v>
      </c>
      <c r="P6338">
        <v>39.97</v>
      </c>
    </row>
    <row r="6339" spans="1:16" x14ac:dyDescent="0.2">
      <c r="A6339" t="s">
        <v>270</v>
      </c>
      <c r="B6339" t="s">
        <v>198</v>
      </c>
      <c r="C6339" t="s">
        <v>122</v>
      </c>
      <c r="E6339">
        <v>0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</row>
    <row r="6340" spans="1:16" x14ac:dyDescent="0.2">
      <c r="A6340" t="s">
        <v>270</v>
      </c>
      <c r="B6340" t="s">
        <v>199</v>
      </c>
      <c r="C6340" t="s">
        <v>122</v>
      </c>
      <c r="E6340">
        <v>2.4900000000000002</v>
      </c>
      <c r="F6340">
        <v>2.48</v>
      </c>
      <c r="G6340">
        <v>2.48</v>
      </c>
      <c r="H6340">
        <v>2.4900000000000002</v>
      </c>
      <c r="I6340">
        <v>2.4700000000000002</v>
      </c>
      <c r="J6340">
        <v>2.48</v>
      </c>
      <c r="K6340">
        <v>3.08</v>
      </c>
      <c r="L6340">
        <v>3.37</v>
      </c>
      <c r="M6340">
        <v>2.4700000000000002</v>
      </c>
      <c r="N6340">
        <v>2.23</v>
      </c>
      <c r="O6340">
        <v>2.2400000000000002</v>
      </c>
      <c r="P6340">
        <v>2.42</v>
      </c>
    </row>
    <row r="6341" spans="1:16" x14ac:dyDescent="0.2">
      <c r="A6341" t="s">
        <v>270</v>
      </c>
      <c r="B6341" t="s">
        <v>200</v>
      </c>
      <c r="C6341" t="s">
        <v>122</v>
      </c>
      <c r="E6341">
        <v>0.9</v>
      </c>
      <c r="F6341">
        <v>1.59</v>
      </c>
      <c r="G6341">
        <v>0.89</v>
      </c>
      <c r="H6341">
        <v>0.9</v>
      </c>
      <c r="I6341">
        <v>0.89</v>
      </c>
      <c r="J6341">
        <v>1.39</v>
      </c>
      <c r="K6341">
        <v>1.47</v>
      </c>
      <c r="L6341">
        <v>1.49</v>
      </c>
      <c r="M6341">
        <v>0.86</v>
      </c>
      <c r="N6341">
        <v>0.86</v>
      </c>
      <c r="O6341">
        <v>0.86</v>
      </c>
      <c r="P6341">
        <v>1.1299999999999999</v>
      </c>
    </row>
    <row r="6342" spans="1:16" x14ac:dyDescent="0.2">
      <c r="A6342" t="s">
        <v>270</v>
      </c>
      <c r="B6342" t="s">
        <v>201</v>
      </c>
      <c r="C6342" t="s">
        <v>122</v>
      </c>
      <c r="E6342">
        <v>27.19</v>
      </c>
      <c r="F6342">
        <v>27.11</v>
      </c>
      <c r="G6342">
        <v>27.11</v>
      </c>
      <c r="H6342">
        <v>27.19</v>
      </c>
      <c r="I6342">
        <v>27.11</v>
      </c>
      <c r="J6342">
        <v>27.19</v>
      </c>
      <c r="K6342">
        <v>27.11</v>
      </c>
      <c r="L6342">
        <v>27.11</v>
      </c>
      <c r="M6342">
        <v>27.11</v>
      </c>
      <c r="N6342">
        <v>27.11</v>
      </c>
      <c r="O6342">
        <v>27.19</v>
      </c>
      <c r="P6342">
        <v>27.11</v>
      </c>
    </row>
    <row r="6343" spans="1:16" x14ac:dyDescent="0.2">
      <c r="A6343" t="s">
        <v>270</v>
      </c>
      <c r="B6343" t="s">
        <v>202</v>
      </c>
      <c r="C6343" t="s">
        <v>122</v>
      </c>
      <c r="E6343">
        <v>22.26</v>
      </c>
      <c r="F6343">
        <v>22.61</v>
      </c>
      <c r="G6343">
        <v>22.13</v>
      </c>
      <c r="H6343">
        <v>22.04</v>
      </c>
      <c r="I6343">
        <v>34.54</v>
      </c>
      <c r="J6343">
        <v>38.909999999999997</v>
      </c>
      <c r="K6343">
        <v>38.979999999999997</v>
      </c>
      <c r="L6343">
        <v>38.93</v>
      </c>
      <c r="M6343">
        <v>37.24</v>
      </c>
      <c r="N6343">
        <v>38.35</v>
      </c>
      <c r="O6343">
        <v>38.53</v>
      </c>
      <c r="P6343">
        <v>39.549999999999997</v>
      </c>
    </row>
    <row r="6344" spans="1:16" x14ac:dyDescent="0.2">
      <c r="A6344" t="s">
        <v>270</v>
      </c>
      <c r="B6344" t="s">
        <v>203</v>
      </c>
      <c r="C6344" t="s">
        <v>122</v>
      </c>
      <c r="E6344">
        <v>0</v>
      </c>
      <c r="F6344">
        <v>0</v>
      </c>
      <c r="G6344">
        <v>0.21</v>
      </c>
      <c r="H6344">
        <v>11.08</v>
      </c>
      <c r="I6344">
        <v>17.190000000000001</v>
      </c>
      <c r="J6344">
        <v>16.86</v>
      </c>
      <c r="K6344">
        <v>17.05</v>
      </c>
      <c r="L6344">
        <v>18.66</v>
      </c>
      <c r="M6344">
        <v>17.87</v>
      </c>
      <c r="N6344">
        <v>30.97</v>
      </c>
      <c r="O6344">
        <v>30.97</v>
      </c>
      <c r="P6344">
        <v>52.15</v>
      </c>
    </row>
    <row r="6345" spans="1:16" x14ac:dyDescent="0.2">
      <c r="A6345" t="s">
        <v>270</v>
      </c>
      <c r="B6345" t="s">
        <v>204</v>
      </c>
      <c r="C6345" t="s">
        <v>122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29.06</v>
      </c>
      <c r="N6345">
        <v>30.47</v>
      </c>
      <c r="O6345">
        <v>30.58</v>
      </c>
      <c r="P6345">
        <v>27.89</v>
      </c>
    </row>
    <row r="6346" spans="1:16" x14ac:dyDescent="0.2">
      <c r="A6346" t="s">
        <v>270</v>
      </c>
      <c r="B6346" t="s">
        <v>205</v>
      </c>
      <c r="C6346" t="s">
        <v>122</v>
      </c>
      <c r="E6346">
        <v>60</v>
      </c>
      <c r="F6346">
        <v>68.709999999999994</v>
      </c>
      <c r="G6346">
        <v>75.52</v>
      </c>
      <c r="H6346">
        <v>87.45</v>
      </c>
      <c r="I6346">
        <v>87.03</v>
      </c>
      <c r="J6346">
        <v>98.55</v>
      </c>
      <c r="K6346">
        <v>103.29</v>
      </c>
      <c r="L6346">
        <v>102.92</v>
      </c>
      <c r="M6346">
        <v>93.37</v>
      </c>
      <c r="N6346">
        <v>101.39</v>
      </c>
      <c r="O6346">
        <v>101.54</v>
      </c>
      <c r="P6346">
        <v>129.87</v>
      </c>
    </row>
    <row r="6347" spans="1:16" x14ac:dyDescent="0.2">
      <c r="A6347" t="s">
        <v>270</v>
      </c>
      <c r="B6347" t="s">
        <v>206</v>
      </c>
      <c r="C6347" t="s">
        <v>122</v>
      </c>
      <c r="E6347">
        <v>29.54</v>
      </c>
      <c r="F6347">
        <v>31.54</v>
      </c>
      <c r="G6347">
        <v>33.71</v>
      </c>
      <c r="H6347">
        <v>38.340000000000003</v>
      </c>
      <c r="I6347">
        <v>42.89</v>
      </c>
      <c r="J6347">
        <v>47.7</v>
      </c>
      <c r="K6347">
        <v>49.88</v>
      </c>
      <c r="L6347">
        <v>52.14</v>
      </c>
      <c r="M6347">
        <v>54.36</v>
      </c>
      <c r="N6347">
        <v>63.11</v>
      </c>
      <c r="O6347">
        <v>65.56</v>
      </c>
      <c r="P6347">
        <v>76.78</v>
      </c>
    </row>
    <row r="6348" spans="1:16" x14ac:dyDescent="0.2">
      <c r="A6348" t="s">
        <v>270</v>
      </c>
      <c r="B6348" t="s">
        <v>343</v>
      </c>
      <c r="C6348" t="s">
        <v>122</v>
      </c>
      <c r="E6348">
        <v>-2.59</v>
      </c>
      <c r="F6348">
        <v>-2.91</v>
      </c>
      <c r="G6348">
        <v>-3.21</v>
      </c>
      <c r="H6348">
        <v>-3.38</v>
      </c>
      <c r="I6348">
        <v>-3.37</v>
      </c>
      <c r="J6348">
        <v>-3.69</v>
      </c>
      <c r="K6348">
        <v>-4.6500000000000004</v>
      </c>
      <c r="L6348">
        <v>-4.67</v>
      </c>
      <c r="M6348">
        <v>-4.24</v>
      </c>
      <c r="N6348">
        <v>-5.58</v>
      </c>
      <c r="O6348">
        <v>-5.87</v>
      </c>
      <c r="P6348">
        <v>-8</v>
      </c>
    </row>
    <row r="6349" spans="1:16" x14ac:dyDescent="0.2">
      <c r="A6349" t="s">
        <v>270</v>
      </c>
      <c r="B6349" t="s">
        <v>210</v>
      </c>
      <c r="C6349" t="s">
        <v>122</v>
      </c>
      <c r="E6349">
        <v>-0.5</v>
      </c>
      <c r="F6349">
        <v>-0.62</v>
      </c>
      <c r="G6349">
        <v>-0.87</v>
      </c>
      <c r="H6349">
        <v>-2.52</v>
      </c>
      <c r="I6349">
        <v>-2.76</v>
      </c>
      <c r="J6349">
        <v>-3.63</v>
      </c>
      <c r="K6349">
        <v>-3.4</v>
      </c>
      <c r="L6349">
        <v>-3.36</v>
      </c>
      <c r="M6349">
        <v>-3.18</v>
      </c>
      <c r="N6349">
        <v>-3.28</v>
      </c>
      <c r="O6349">
        <v>-3.14</v>
      </c>
      <c r="P6349">
        <v>-2.84</v>
      </c>
    </row>
    <row r="6350" spans="1:16" x14ac:dyDescent="0.2">
      <c r="A6350" t="s">
        <v>270</v>
      </c>
      <c r="B6350" t="s">
        <v>211</v>
      </c>
      <c r="C6350" t="s">
        <v>122</v>
      </c>
      <c r="E6350">
        <v>0</v>
      </c>
      <c r="F6350">
        <v>0</v>
      </c>
      <c r="G6350">
        <v>0</v>
      </c>
      <c r="H6350">
        <v>-0.43</v>
      </c>
      <c r="I6350">
        <v>-0.51</v>
      </c>
      <c r="J6350">
        <v>-0.56999999999999995</v>
      </c>
      <c r="K6350">
        <v>-0.5</v>
      </c>
      <c r="L6350">
        <v>-0.51</v>
      </c>
      <c r="M6350">
        <v>-0.49</v>
      </c>
      <c r="N6350">
        <v>-0.49</v>
      </c>
      <c r="O6350">
        <v>-0.41</v>
      </c>
      <c r="P6350">
        <v>-0.37</v>
      </c>
    </row>
    <row r="6351" spans="1:16" x14ac:dyDescent="0.2">
      <c r="A6351" t="s">
        <v>270</v>
      </c>
      <c r="B6351" t="s">
        <v>212</v>
      </c>
      <c r="C6351" t="s">
        <v>122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</row>
    <row r="6352" spans="1:16" x14ac:dyDescent="0.2">
      <c r="A6352" t="s">
        <v>270</v>
      </c>
      <c r="B6352" t="s">
        <v>213</v>
      </c>
      <c r="C6352" t="s">
        <v>122</v>
      </c>
      <c r="E6352">
        <v>0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</row>
    <row r="6353" spans="1:16" x14ac:dyDescent="0.2">
      <c r="A6353" t="s">
        <v>270</v>
      </c>
      <c r="B6353" t="s">
        <v>344</v>
      </c>
      <c r="C6353" t="s">
        <v>122</v>
      </c>
      <c r="E6353">
        <v>12.11</v>
      </c>
      <c r="F6353">
        <v>12.99</v>
      </c>
      <c r="G6353">
        <v>17.34</v>
      </c>
      <c r="H6353">
        <v>15.53</v>
      </c>
      <c r="I6353">
        <v>12.24</v>
      </c>
      <c r="J6353">
        <v>16.07</v>
      </c>
      <c r="K6353">
        <v>19.66</v>
      </c>
      <c r="L6353">
        <v>16.18</v>
      </c>
      <c r="M6353">
        <v>25.09</v>
      </c>
      <c r="N6353">
        <v>24.55</v>
      </c>
      <c r="O6353">
        <v>23.04</v>
      </c>
      <c r="P6353">
        <v>14.78</v>
      </c>
    </row>
    <row r="6354" spans="1:16" x14ac:dyDescent="0.2">
      <c r="A6354" t="s">
        <v>270</v>
      </c>
      <c r="B6354" t="s">
        <v>345</v>
      </c>
      <c r="C6354" t="s">
        <v>122</v>
      </c>
      <c r="E6354">
        <v>-3.07</v>
      </c>
      <c r="F6354">
        <v>-1.75</v>
      </c>
      <c r="G6354">
        <v>-4.6399999999999997</v>
      </c>
      <c r="H6354">
        <v>-6.74</v>
      </c>
      <c r="I6354">
        <v>-6.33</v>
      </c>
      <c r="J6354">
        <v>-7.45</v>
      </c>
      <c r="K6354">
        <v>-5.16</v>
      </c>
      <c r="L6354">
        <v>-5.47</v>
      </c>
      <c r="M6354">
        <v>-11.51</v>
      </c>
      <c r="N6354">
        <v>-6.87</v>
      </c>
      <c r="O6354">
        <v>-5.72</v>
      </c>
      <c r="P6354">
        <v>-12.2</v>
      </c>
    </row>
    <row r="6355" spans="1:16" x14ac:dyDescent="0.2">
      <c r="A6355" t="s">
        <v>270</v>
      </c>
      <c r="B6355" t="s">
        <v>272</v>
      </c>
      <c r="C6355" t="s">
        <v>122</v>
      </c>
      <c r="E6355">
        <v>0.26</v>
      </c>
      <c r="F6355">
        <v>0.31</v>
      </c>
      <c r="G6355">
        <v>2.65</v>
      </c>
      <c r="H6355">
        <v>6.47</v>
      </c>
      <c r="I6355">
        <v>8.56</v>
      </c>
      <c r="J6355">
        <v>13.68</v>
      </c>
      <c r="K6355">
        <v>11.93</v>
      </c>
      <c r="L6355">
        <v>12.52</v>
      </c>
      <c r="M6355">
        <v>28.75</v>
      </c>
      <c r="N6355">
        <v>18</v>
      </c>
      <c r="O6355">
        <v>18.25</v>
      </c>
      <c r="P6355">
        <v>52.97</v>
      </c>
    </row>
    <row r="6356" spans="1:16" x14ac:dyDescent="0.2">
      <c r="A6356" t="s">
        <v>270</v>
      </c>
      <c r="B6356" t="s">
        <v>346</v>
      </c>
      <c r="C6356" t="s">
        <v>122</v>
      </c>
      <c r="E6356">
        <v>9.0399999999999991</v>
      </c>
      <c r="F6356">
        <v>11.24</v>
      </c>
      <c r="G6356">
        <v>12.71</v>
      </c>
      <c r="H6356">
        <v>8.7899999999999991</v>
      </c>
      <c r="I6356">
        <v>5.91</v>
      </c>
      <c r="J6356">
        <v>8.6199999999999992</v>
      </c>
      <c r="K6356">
        <v>14.5</v>
      </c>
      <c r="L6356">
        <v>10.72</v>
      </c>
      <c r="M6356">
        <v>13.58</v>
      </c>
      <c r="N6356">
        <v>17.68</v>
      </c>
      <c r="O6356">
        <v>17.32</v>
      </c>
      <c r="P6356">
        <v>2.58</v>
      </c>
    </row>
    <row r="6357" spans="1:16" x14ac:dyDescent="0.2">
      <c r="A6357" t="s">
        <v>270</v>
      </c>
      <c r="B6357" t="s">
        <v>347</v>
      </c>
      <c r="C6357" t="s">
        <v>122</v>
      </c>
      <c r="E6357">
        <v>253</v>
      </c>
      <c r="F6357">
        <v>255.37</v>
      </c>
      <c r="G6357">
        <v>262.89999999999998</v>
      </c>
      <c r="H6357">
        <v>276.74</v>
      </c>
      <c r="I6357">
        <v>288.33999999999997</v>
      </c>
      <c r="J6357">
        <v>305.14999999999998</v>
      </c>
      <c r="K6357">
        <v>310.32</v>
      </c>
      <c r="L6357">
        <v>318.79000000000002</v>
      </c>
      <c r="M6357">
        <v>333.02</v>
      </c>
      <c r="N6357">
        <v>360.47</v>
      </c>
      <c r="O6357">
        <v>369.38</v>
      </c>
      <c r="P6357">
        <v>407.54</v>
      </c>
    </row>
    <row r="6358" spans="1:16" x14ac:dyDescent="0.2">
      <c r="A6358" t="s">
        <v>272</v>
      </c>
      <c r="B6358" t="s">
        <v>202</v>
      </c>
      <c r="C6358" t="s">
        <v>122</v>
      </c>
      <c r="E6358">
        <v>0.05</v>
      </c>
      <c r="F6358">
        <v>0.06</v>
      </c>
      <c r="G6358">
        <v>0.54</v>
      </c>
      <c r="H6358">
        <v>0.69</v>
      </c>
      <c r="I6358">
        <v>2.27</v>
      </c>
      <c r="J6358">
        <v>2.59</v>
      </c>
      <c r="K6358">
        <v>2.41</v>
      </c>
      <c r="L6358">
        <v>2.46</v>
      </c>
      <c r="M6358">
        <v>4.1500000000000004</v>
      </c>
      <c r="N6358">
        <v>3.04</v>
      </c>
      <c r="O6358">
        <v>2.98</v>
      </c>
      <c r="P6358">
        <v>5.76</v>
      </c>
    </row>
    <row r="6359" spans="1:16" x14ac:dyDescent="0.2">
      <c r="A6359" t="s">
        <v>272</v>
      </c>
      <c r="B6359" t="s">
        <v>203</v>
      </c>
      <c r="C6359" t="s">
        <v>122</v>
      </c>
      <c r="E6359">
        <v>0</v>
      </c>
      <c r="F6359">
        <v>0</v>
      </c>
      <c r="G6359">
        <v>0.02</v>
      </c>
      <c r="H6359">
        <v>0.81</v>
      </c>
      <c r="I6359">
        <v>1.1599999999999999</v>
      </c>
      <c r="J6359">
        <v>1.55</v>
      </c>
      <c r="K6359">
        <v>1.3</v>
      </c>
      <c r="L6359">
        <v>1.47</v>
      </c>
      <c r="M6359">
        <v>2.2599999999999998</v>
      </c>
      <c r="N6359">
        <v>2.0499999999999998</v>
      </c>
      <c r="O6359">
        <v>2.23</v>
      </c>
      <c r="P6359">
        <v>6.51</v>
      </c>
    </row>
    <row r="6360" spans="1:16" x14ac:dyDescent="0.2">
      <c r="A6360" t="s">
        <v>272</v>
      </c>
      <c r="B6360" t="s">
        <v>204</v>
      </c>
      <c r="C6360" t="s">
        <v>122</v>
      </c>
      <c r="E6360"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4.21</v>
      </c>
      <c r="N6360">
        <v>2.8</v>
      </c>
      <c r="O6360">
        <v>2.78</v>
      </c>
      <c r="P6360">
        <v>5.39</v>
      </c>
    </row>
    <row r="6361" spans="1:16" x14ac:dyDescent="0.2">
      <c r="A6361" t="s">
        <v>272</v>
      </c>
      <c r="B6361" t="s">
        <v>205</v>
      </c>
      <c r="C6361" t="s">
        <v>122</v>
      </c>
      <c r="E6361">
        <v>0.21</v>
      </c>
      <c r="F6361">
        <v>0.26</v>
      </c>
      <c r="G6361">
        <v>2.1</v>
      </c>
      <c r="H6361">
        <v>4.97</v>
      </c>
      <c r="I6361">
        <v>5.13</v>
      </c>
      <c r="J6361">
        <v>9.5399999999999991</v>
      </c>
      <c r="K6361">
        <v>8.2100000000000009</v>
      </c>
      <c r="L6361">
        <v>8.58</v>
      </c>
      <c r="M6361">
        <v>18.14</v>
      </c>
      <c r="N6361">
        <v>10.11</v>
      </c>
      <c r="O6361">
        <v>10.27</v>
      </c>
      <c r="P6361">
        <v>35.31</v>
      </c>
    </row>
    <row r="6362" spans="1:16" x14ac:dyDescent="0.2">
      <c r="A6362" t="s">
        <v>259</v>
      </c>
      <c r="B6362" t="s">
        <v>348</v>
      </c>
      <c r="C6362" t="s">
        <v>122</v>
      </c>
      <c r="E6362">
        <v>0.91</v>
      </c>
      <c r="F6362">
        <v>0.86</v>
      </c>
      <c r="G6362">
        <v>1.21</v>
      </c>
      <c r="H6362">
        <v>1.49</v>
      </c>
      <c r="I6362">
        <v>1.35</v>
      </c>
      <c r="J6362">
        <v>0.94</v>
      </c>
      <c r="K6362">
        <v>0.57999999999999996</v>
      </c>
      <c r="L6362">
        <v>0.56000000000000005</v>
      </c>
      <c r="M6362">
        <v>1.26</v>
      </c>
      <c r="N6362">
        <v>1.1499999999999999</v>
      </c>
      <c r="O6362">
        <v>1.17</v>
      </c>
      <c r="P6362">
        <v>4.9800000000000004</v>
      </c>
    </row>
    <row r="6363" spans="1:16" x14ac:dyDescent="0.2">
      <c r="A6363" t="s">
        <v>259</v>
      </c>
      <c r="B6363" t="s">
        <v>261</v>
      </c>
      <c r="C6363" t="s">
        <v>122</v>
      </c>
      <c r="D6363">
        <v>954415</v>
      </c>
      <c r="E6363">
        <v>48940</v>
      </c>
      <c r="F6363">
        <v>50835</v>
      </c>
      <c r="G6363">
        <v>49652</v>
      </c>
      <c r="H6363">
        <v>51184</v>
      </c>
      <c r="I6363">
        <v>53113</v>
      </c>
      <c r="J6363">
        <v>54771</v>
      </c>
      <c r="K6363">
        <v>56242</v>
      </c>
      <c r="L6363">
        <v>58147</v>
      </c>
      <c r="M6363">
        <v>55591</v>
      </c>
      <c r="N6363">
        <v>59006</v>
      </c>
      <c r="O6363">
        <v>60413</v>
      </c>
      <c r="P6363">
        <v>66735</v>
      </c>
    </row>
    <row r="6364" spans="1:16" x14ac:dyDescent="0.2">
      <c r="A6364" t="s">
        <v>259</v>
      </c>
      <c r="B6364" t="s">
        <v>178</v>
      </c>
      <c r="C6364" t="s">
        <v>122</v>
      </c>
      <c r="D6364">
        <v>886258</v>
      </c>
      <c r="E6364">
        <v>46394</v>
      </c>
      <c r="F6364">
        <v>48092</v>
      </c>
      <c r="G6364">
        <v>46818</v>
      </c>
      <c r="H6364">
        <v>47921</v>
      </c>
      <c r="I6364">
        <v>49445</v>
      </c>
      <c r="J6364">
        <v>50736</v>
      </c>
      <c r="K6364">
        <v>52043</v>
      </c>
      <c r="L6364">
        <v>53801</v>
      </c>
      <c r="M6364">
        <v>51111</v>
      </c>
      <c r="N6364">
        <v>54589</v>
      </c>
      <c r="O6364">
        <v>55870</v>
      </c>
      <c r="P6364">
        <v>61613</v>
      </c>
    </row>
    <row r="6365" spans="1:16" x14ac:dyDescent="0.2">
      <c r="A6365" t="s">
        <v>259</v>
      </c>
      <c r="B6365" t="s">
        <v>349</v>
      </c>
      <c r="C6365" t="s">
        <v>122</v>
      </c>
      <c r="E6365">
        <v>0</v>
      </c>
      <c r="F6365">
        <v>0</v>
      </c>
      <c r="G6365">
        <v>0</v>
      </c>
      <c r="H6365">
        <v>26</v>
      </c>
      <c r="I6365">
        <v>28</v>
      </c>
      <c r="J6365">
        <v>36</v>
      </c>
      <c r="K6365">
        <v>36</v>
      </c>
      <c r="L6365">
        <v>36</v>
      </c>
      <c r="M6365">
        <v>36</v>
      </c>
      <c r="N6365">
        <v>36</v>
      </c>
      <c r="O6365">
        <v>75</v>
      </c>
      <c r="P6365">
        <v>546</v>
      </c>
    </row>
    <row r="6366" spans="1:16" x14ac:dyDescent="0.2">
      <c r="A6366" t="s">
        <v>350</v>
      </c>
      <c r="B6366" t="s">
        <v>193</v>
      </c>
      <c r="C6366" t="s">
        <v>122</v>
      </c>
      <c r="E6366"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</row>
    <row r="6367" spans="1:16" x14ac:dyDescent="0.2">
      <c r="A6367" t="s">
        <v>350</v>
      </c>
      <c r="B6367" t="s">
        <v>351</v>
      </c>
      <c r="C6367" t="s">
        <v>122</v>
      </c>
      <c r="E6367">
        <v>0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</row>
    <row r="6368" spans="1:16" x14ac:dyDescent="0.2">
      <c r="A6368" t="s">
        <v>350</v>
      </c>
      <c r="B6368" t="s">
        <v>352</v>
      </c>
      <c r="C6368" t="s">
        <v>122</v>
      </c>
      <c r="E6368"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</row>
    <row r="6369" spans="1:16" x14ac:dyDescent="0.2">
      <c r="A6369" t="s">
        <v>350</v>
      </c>
      <c r="B6369" t="s">
        <v>195</v>
      </c>
      <c r="C6369" t="s">
        <v>122</v>
      </c>
      <c r="E6369">
        <v>0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</row>
    <row r="6370" spans="1:16" x14ac:dyDescent="0.2">
      <c r="A6370" t="s">
        <v>350</v>
      </c>
      <c r="B6370" t="s">
        <v>196</v>
      </c>
      <c r="C6370" t="s">
        <v>122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</row>
    <row r="6371" spans="1:16" x14ac:dyDescent="0.2">
      <c r="A6371" t="s">
        <v>350</v>
      </c>
      <c r="B6371" t="s">
        <v>197</v>
      </c>
      <c r="C6371" t="s">
        <v>122</v>
      </c>
      <c r="E6371">
        <v>0</v>
      </c>
      <c r="F6371">
        <v>0</v>
      </c>
      <c r="G6371">
        <v>441</v>
      </c>
      <c r="H6371">
        <v>829</v>
      </c>
      <c r="I6371">
        <v>1340</v>
      </c>
      <c r="J6371">
        <v>1488</v>
      </c>
      <c r="K6371">
        <v>1488</v>
      </c>
      <c r="L6371">
        <v>1973</v>
      </c>
      <c r="M6371">
        <v>1973</v>
      </c>
      <c r="N6371">
        <v>1973</v>
      </c>
      <c r="O6371">
        <v>2537</v>
      </c>
      <c r="P6371">
        <v>2538</v>
      </c>
    </row>
    <row r="6372" spans="1:16" x14ac:dyDescent="0.2">
      <c r="A6372" t="s">
        <v>350</v>
      </c>
      <c r="B6372" t="s">
        <v>198</v>
      </c>
      <c r="C6372" t="s">
        <v>122</v>
      </c>
      <c r="E6372">
        <v>0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</row>
    <row r="6373" spans="1:16" x14ac:dyDescent="0.2">
      <c r="A6373" t="s">
        <v>350</v>
      </c>
      <c r="B6373" t="s">
        <v>199</v>
      </c>
      <c r="C6373" t="s">
        <v>122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</row>
    <row r="6374" spans="1:16" x14ac:dyDescent="0.2">
      <c r="A6374" t="s">
        <v>350</v>
      </c>
      <c r="B6374" t="s">
        <v>200</v>
      </c>
      <c r="C6374" t="s">
        <v>122</v>
      </c>
      <c r="E6374">
        <v>0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</row>
    <row r="6375" spans="1:16" x14ac:dyDescent="0.2">
      <c r="A6375" t="s">
        <v>350</v>
      </c>
      <c r="B6375" t="s">
        <v>201</v>
      </c>
      <c r="C6375" t="s">
        <v>122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</row>
    <row r="6376" spans="1:16" x14ac:dyDescent="0.2">
      <c r="A6376" t="s">
        <v>350</v>
      </c>
      <c r="B6376" t="s">
        <v>202</v>
      </c>
      <c r="C6376" t="s">
        <v>122</v>
      </c>
      <c r="E6376">
        <v>42</v>
      </c>
      <c r="F6376">
        <v>55</v>
      </c>
      <c r="G6376">
        <v>55</v>
      </c>
      <c r="H6376">
        <v>55</v>
      </c>
      <c r="I6376">
        <v>804</v>
      </c>
      <c r="J6376">
        <v>1029</v>
      </c>
      <c r="K6376">
        <v>1029</v>
      </c>
      <c r="L6376">
        <v>1029</v>
      </c>
      <c r="M6376">
        <v>1029</v>
      </c>
      <c r="N6376">
        <v>1029</v>
      </c>
      <c r="O6376">
        <v>1029</v>
      </c>
      <c r="P6376">
        <v>1214</v>
      </c>
    </row>
    <row r="6377" spans="1:16" x14ac:dyDescent="0.2">
      <c r="A6377" t="s">
        <v>350</v>
      </c>
      <c r="B6377" t="s">
        <v>203</v>
      </c>
      <c r="C6377" t="s">
        <v>122</v>
      </c>
      <c r="E6377">
        <v>0</v>
      </c>
      <c r="F6377">
        <v>0</v>
      </c>
      <c r="G6377">
        <v>13</v>
      </c>
      <c r="H6377">
        <v>681</v>
      </c>
      <c r="I6377">
        <v>1035</v>
      </c>
      <c r="J6377">
        <v>1035</v>
      </c>
      <c r="K6377">
        <v>1035</v>
      </c>
      <c r="L6377">
        <v>1130</v>
      </c>
      <c r="M6377">
        <v>1130</v>
      </c>
      <c r="N6377">
        <v>1935</v>
      </c>
      <c r="O6377">
        <v>1940</v>
      </c>
      <c r="P6377">
        <v>3512</v>
      </c>
    </row>
    <row r="6378" spans="1:16" x14ac:dyDescent="0.2">
      <c r="A6378" t="s">
        <v>350</v>
      </c>
      <c r="B6378" t="s">
        <v>204</v>
      </c>
      <c r="C6378" t="s">
        <v>122</v>
      </c>
      <c r="E6378"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</row>
    <row r="6379" spans="1:16" x14ac:dyDescent="0.2">
      <c r="A6379" t="s">
        <v>350</v>
      </c>
      <c r="B6379" t="s">
        <v>205</v>
      </c>
      <c r="C6379" t="s">
        <v>122</v>
      </c>
      <c r="E6379">
        <v>247</v>
      </c>
      <c r="F6379">
        <v>512</v>
      </c>
      <c r="G6379">
        <v>767</v>
      </c>
      <c r="H6379">
        <v>1201</v>
      </c>
      <c r="I6379">
        <v>1201</v>
      </c>
      <c r="J6379">
        <v>1674</v>
      </c>
      <c r="K6379">
        <v>1778</v>
      </c>
      <c r="L6379">
        <v>1778</v>
      </c>
      <c r="M6379">
        <v>1778</v>
      </c>
      <c r="N6379">
        <v>1778</v>
      </c>
      <c r="O6379">
        <v>1778</v>
      </c>
      <c r="P6379">
        <v>3072</v>
      </c>
    </row>
    <row r="6380" spans="1:16" x14ac:dyDescent="0.2">
      <c r="A6380" t="s">
        <v>350</v>
      </c>
      <c r="B6380" t="s">
        <v>206</v>
      </c>
      <c r="C6380" t="s">
        <v>122</v>
      </c>
      <c r="E6380">
        <v>0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</row>
    <row r="6381" spans="1:16" x14ac:dyDescent="0.2">
      <c r="A6381" t="s">
        <v>350</v>
      </c>
      <c r="B6381" t="s">
        <v>207</v>
      </c>
      <c r="C6381" t="s">
        <v>122</v>
      </c>
      <c r="E6381"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</row>
    <row r="6382" spans="1:16" x14ac:dyDescent="0.2">
      <c r="A6382" t="s">
        <v>350</v>
      </c>
      <c r="B6382" t="s">
        <v>208</v>
      </c>
      <c r="C6382" t="s">
        <v>122</v>
      </c>
      <c r="E6382">
        <v>705</v>
      </c>
      <c r="F6382">
        <v>797</v>
      </c>
      <c r="G6382">
        <v>955</v>
      </c>
      <c r="H6382">
        <v>964</v>
      </c>
      <c r="I6382">
        <v>964</v>
      </c>
      <c r="J6382">
        <v>964</v>
      </c>
      <c r="K6382">
        <v>964</v>
      </c>
      <c r="L6382">
        <v>964</v>
      </c>
      <c r="M6382">
        <v>964</v>
      </c>
      <c r="N6382">
        <v>964</v>
      </c>
      <c r="O6382">
        <v>964</v>
      </c>
      <c r="P6382">
        <v>964</v>
      </c>
    </row>
    <row r="6383" spans="1:16" x14ac:dyDescent="0.2">
      <c r="A6383" t="s">
        <v>350</v>
      </c>
      <c r="B6383" t="s">
        <v>209</v>
      </c>
      <c r="C6383" t="s">
        <v>122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178</v>
      </c>
      <c r="K6383">
        <v>722</v>
      </c>
      <c r="L6383">
        <v>722</v>
      </c>
      <c r="M6383">
        <v>722</v>
      </c>
      <c r="N6383">
        <v>1325</v>
      </c>
      <c r="O6383">
        <v>1462</v>
      </c>
      <c r="P6383">
        <v>2911</v>
      </c>
    </row>
    <row r="6384" spans="1:16" x14ac:dyDescent="0.2">
      <c r="A6384" t="s">
        <v>350</v>
      </c>
      <c r="B6384" t="s">
        <v>210</v>
      </c>
      <c r="C6384" t="s">
        <v>122</v>
      </c>
      <c r="E6384">
        <v>0</v>
      </c>
      <c r="F6384">
        <v>0</v>
      </c>
      <c r="G6384">
        <v>0</v>
      </c>
      <c r="H6384">
        <v>480</v>
      </c>
      <c r="I6384">
        <v>480</v>
      </c>
      <c r="J6384">
        <v>706</v>
      </c>
      <c r="K6384">
        <v>706</v>
      </c>
      <c r="L6384">
        <v>706</v>
      </c>
      <c r="M6384">
        <v>706</v>
      </c>
      <c r="N6384">
        <v>706</v>
      </c>
      <c r="O6384">
        <v>706</v>
      </c>
      <c r="P6384">
        <v>718</v>
      </c>
    </row>
    <row r="6385" spans="1:17" x14ac:dyDescent="0.2">
      <c r="A6385" t="s">
        <v>350</v>
      </c>
      <c r="B6385" t="s">
        <v>211</v>
      </c>
      <c r="C6385" t="s">
        <v>122</v>
      </c>
      <c r="E6385">
        <v>0</v>
      </c>
      <c r="F6385">
        <v>0</v>
      </c>
      <c r="G6385">
        <v>0</v>
      </c>
      <c r="H6385">
        <v>106</v>
      </c>
      <c r="I6385">
        <v>106</v>
      </c>
      <c r="J6385">
        <v>106</v>
      </c>
      <c r="K6385">
        <v>106</v>
      </c>
      <c r="L6385">
        <v>106</v>
      </c>
      <c r="M6385">
        <v>106</v>
      </c>
      <c r="N6385">
        <v>106</v>
      </c>
      <c r="O6385">
        <v>106</v>
      </c>
      <c r="P6385">
        <v>106</v>
      </c>
    </row>
    <row r="6386" spans="1:17" x14ac:dyDescent="0.2">
      <c r="A6386" t="s">
        <v>350</v>
      </c>
      <c r="B6386" t="s">
        <v>212</v>
      </c>
      <c r="C6386" t="s">
        <v>122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</row>
    <row r="6387" spans="1:17" x14ac:dyDescent="0.2">
      <c r="A6387" t="s">
        <v>350</v>
      </c>
      <c r="B6387" t="s">
        <v>213</v>
      </c>
      <c r="C6387" t="s">
        <v>122</v>
      </c>
      <c r="E6387">
        <v>0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</row>
    <row r="6388" spans="1:17" x14ac:dyDescent="0.2">
      <c r="A6388" t="s">
        <v>350</v>
      </c>
      <c r="B6388" t="s">
        <v>342</v>
      </c>
      <c r="C6388" t="s">
        <v>122</v>
      </c>
      <c r="E6388">
        <v>994</v>
      </c>
      <c r="F6388">
        <v>1364</v>
      </c>
      <c r="G6388">
        <v>2231</v>
      </c>
      <c r="H6388">
        <v>4316</v>
      </c>
      <c r="I6388">
        <v>5930</v>
      </c>
      <c r="J6388">
        <v>7180</v>
      </c>
      <c r="K6388">
        <v>7828</v>
      </c>
      <c r="L6388">
        <v>8408</v>
      </c>
      <c r="M6388">
        <v>8408</v>
      </c>
      <c r="N6388">
        <v>9816</v>
      </c>
      <c r="O6388">
        <v>10522</v>
      </c>
      <c r="P6388">
        <v>15034</v>
      </c>
    </row>
    <row r="6389" spans="1:17" x14ac:dyDescent="0.2">
      <c r="A6389" t="s">
        <v>230</v>
      </c>
      <c r="B6389" t="s">
        <v>353</v>
      </c>
      <c r="C6389" t="s">
        <v>122</v>
      </c>
      <c r="E6389">
        <v>0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1</v>
      </c>
      <c r="Q6389">
        <v>10360</v>
      </c>
    </row>
    <row r="6390" spans="1:17" x14ac:dyDescent="0.2">
      <c r="A6390" t="s">
        <v>230</v>
      </c>
      <c r="B6390" t="s">
        <v>354</v>
      </c>
      <c r="C6390" t="s">
        <v>122</v>
      </c>
      <c r="E6390">
        <v>0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1</v>
      </c>
      <c r="Q6390">
        <v>11010</v>
      </c>
    </row>
    <row r="6391" spans="1:17" x14ac:dyDescent="0.2">
      <c r="A6391" t="s">
        <v>230</v>
      </c>
      <c r="B6391" t="s">
        <v>355</v>
      </c>
      <c r="C6391" t="s">
        <v>122</v>
      </c>
      <c r="E6391">
        <v>0</v>
      </c>
      <c r="F6391">
        <v>0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1</v>
      </c>
      <c r="M6391">
        <v>1</v>
      </c>
      <c r="N6391">
        <v>1</v>
      </c>
      <c r="O6391">
        <v>1</v>
      </c>
      <c r="P6391">
        <v>1</v>
      </c>
      <c r="Q6391">
        <v>2680</v>
      </c>
    </row>
    <row r="6392" spans="1:17" x14ac:dyDescent="0.2">
      <c r="A6392" t="s">
        <v>230</v>
      </c>
      <c r="B6392" t="s">
        <v>356</v>
      </c>
      <c r="C6392" t="s">
        <v>122</v>
      </c>
      <c r="E6392">
        <v>0</v>
      </c>
      <c r="F6392">
        <v>0</v>
      </c>
      <c r="G6392">
        <v>0</v>
      </c>
      <c r="H6392">
        <v>0</v>
      </c>
      <c r="I6392">
        <v>1</v>
      </c>
      <c r="J6392">
        <v>1</v>
      </c>
      <c r="K6392">
        <v>1</v>
      </c>
      <c r="L6392">
        <v>1</v>
      </c>
      <c r="M6392">
        <v>1</v>
      </c>
      <c r="N6392">
        <v>1</v>
      </c>
      <c r="O6392">
        <v>1</v>
      </c>
      <c r="P6392">
        <v>1</v>
      </c>
      <c r="Q6392">
        <v>4875</v>
      </c>
    </row>
    <row r="6393" spans="1:17" x14ac:dyDescent="0.2">
      <c r="A6393" t="s">
        <v>340</v>
      </c>
      <c r="B6393" t="s">
        <v>193</v>
      </c>
      <c r="C6393" t="s">
        <v>117</v>
      </c>
      <c r="E6393"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</row>
    <row r="6394" spans="1:17" x14ac:dyDescent="0.2">
      <c r="A6394" t="s">
        <v>340</v>
      </c>
      <c r="B6394" t="s">
        <v>194</v>
      </c>
      <c r="C6394" t="s">
        <v>117</v>
      </c>
      <c r="E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</row>
    <row r="6395" spans="1:17" x14ac:dyDescent="0.2">
      <c r="A6395" t="s">
        <v>340</v>
      </c>
      <c r="B6395" t="s">
        <v>195</v>
      </c>
      <c r="C6395" t="s">
        <v>117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</row>
    <row r="6396" spans="1:17" x14ac:dyDescent="0.2">
      <c r="A6396" t="s">
        <v>340</v>
      </c>
      <c r="B6396" t="s">
        <v>196</v>
      </c>
      <c r="C6396" t="s">
        <v>117</v>
      </c>
      <c r="E6396">
        <v>0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</row>
    <row r="6397" spans="1:17" x14ac:dyDescent="0.2">
      <c r="A6397" t="s">
        <v>340</v>
      </c>
      <c r="B6397" t="s">
        <v>197</v>
      </c>
      <c r="C6397" t="s">
        <v>117</v>
      </c>
      <c r="E6397">
        <v>0</v>
      </c>
      <c r="F6397">
        <v>0</v>
      </c>
      <c r="G6397">
        <v>0.78</v>
      </c>
      <c r="H6397">
        <v>1.8</v>
      </c>
      <c r="I6397">
        <v>1.8</v>
      </c>
      <c r="J6397">
        <v>1.8</v>
      </c>
      <c r="K6397">
        <v>1.8</v>
      </c>
      <c r="L6397">
        <v>1.8</v>
      </c>
      <c r="M6397">
        <v>1.8</v>
      </c>
      <c r="N6397">
        <v>1.8</v>
      </c>
      <c r="O6397">
        <v>1.8</v>
      </c>
      <c r="P6397">
        <v>1.8</v>
      </c>
    </row>
    <row r="6398" spans="1:17" x14ac:dyDescent="0.2">
      <c r="A6398" t="s">
        <v>340</v>
      </c>
      <c r="B6398" t="s">
        <v>198</v>
      </c>
      <c r="C6398" t="s">
        <v>117</v>
      </c>
      <c r="E6398"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3.45</v>
      </c>
      <c r="O6398">
        <v>6.47</v>
      </c>
      <c r="P6398">
        <v>21.9</v>
      </c>
    </row>
    <row r="6399" spans="1:17" x14ac:dyDescent="0.2">
      <c r="A6399" t="s">
        <v>340</v>
      </c>
      <c r="B6399" t="s">
        <v>199</v>
      </c>
      <c r="C6399" t="s">
        <v>117</v>
      </c>
      <c r="E6399">
        <v>0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</row>
    <row r="6400" spans="1:17" x14ac:dyDescent="0.2">
      <c r="A6400" t="s">
        <v>340</v>
      </c>
      <c r="B6400" t="s">
        <v>200</v>
      </c>
      <c r="C6400" t="s">
        <v>117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</row>
    <row r="6401" spans="1:16" x14ac:dyDescent="0.2">
      <c r="A6401" t="s">
        <v>340</v>
      </c>
      <c r="B6401" t="s">
        <v>201</v>
      </c>
      <c r="C6401" t="s">
        <v>117</v>
      </c>
      <c r="E6401"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</row>
    <row r="6402" spans="1:16" x14ac:dyDescent="0.2">
      <c r="A6402" t="s">
        <v>340</v>
      </c>
      <c r="B6402" t="s">
        <v>202</v>
      </c>
      <c r="C6402" t="s">
        <v>117</v>
      </c>
      <c r="E6402">
        <v>0.19</v>
      </c>
      <c r="F6402">
        <v>0.19</v>
      </c>
      <c r="G6402">
        <v>0.5</v>
      </c>
      <c r="H6402">
        <v>0.6</v>
      </c>
      <c r="I6402">
        <v>1</v>
      </c>
      <c r="J6402">
        <v>1</v>
      </c>
      <c r="K6402">
        <v>1</v>
      </c>
      <c r="L6402">
        <v>1</v>
      </c>
      <c r="M6402">
        <v>1</v>
      </c>
      <c r="N6402">
        <v>1</v>
      </c>
      <c r="O6402">
        <v>1</v>
      </c>
      <c r="P6402">
        <v>1</v>
      </c>
    </row>
    <row r="6403" spans="1:16" x14ac:dyDescent="0.2">
      <c r="A6403" t="s">
        <v>340</v>
      </c>
      <c r="B6403" t="s">
        <v>203</v>
      </c>
      <c r="C6403" t="s">
        <v>117</v>
      </c>
      <c r="E6403">
        <v>0</v>
      </c>
      <c r="F6403">
        <v>0</v>
      </c>
      <c r="G6403">
        <v>0</v>
      </c>
      <c r="H6403">
        <v>1.5</v>
      </c>
      <c r="I6403">
        <v>2</v>
      </c>
      <c r="J6403">
        <v>2</v>
      </c>
      <c r="K6403">
        <v>2</v>
      </c>
      <c r="L6403">
        <v>2</v>
      </c>
      <c r="M6403">
        <v>2</v>
      </c>
      <c r="N6403">
        <v>2</v>
      </c>
      <c r="O6403">
        <v>2</v>
      </c>
      <c r="P6403">
        <v>2</v>
      </c>
    </row>
    <row r="6404" spans="1:16" x14ac:dyDescent="0.2">
      <c r="A6404" t="s">
        <v>340</v>
      </c>
      <c r="B6404" t="s">
        <v>204</v>
      </c>
      <c r="C6404" t="s">
        <v>117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7.56</v>
      </c>
      <c r="N6404">
        <v>7.56</v>
      </c>
      <c r="O6404">
        <v>7.56</v>
      </c>
      <c r="P6404">
        <v>7.56</v>
      </c>
    </row>
    <row r="6405" spans="1:16" x14ac:dyDescent="0.2">
      <c r="A6405" t="s">
        <v>340</v>
      </c>
      <c r="B6405" t="s">
        <v>205</v>
      </c>
      <c r="C6405" t="s">
        <v>117</v>
      </c>
      <c r="E6405">
        <v>3</v>
      </c>
      <c r="F6405">
        <v>6</v>
      </c>
      <c r="G6405">
        <v>9</v>
      </c>
      <c r="H6405">
        <v>19.239999999999998</v>
      </c>
      <c r="I6405">
        <v>31.98</v>
      </c>
      <c r="J6405">
        <v>40.93</v>
      </c>
      <c r="K6405">
        <v>44.29</v>
      </c>
      <c r="L6405">
        <v>48.42</v>
      </c>
      <c r="M6405">
        <v>48.42</v>
      </c>
      <c r="N6405">
        <v>61.57</v>
      </c>
      <c r="O6405">
        <v>64.87</v>
      </c>
      <c r="P6405">
        <v>86.87</v>
      </c>
    </row>
    <row r="6406" spans="1:16" x14ac:dyDescent="0.2">
      <c r="A6406" t="s">
        <v>340</v>
      </c>
      <c r="B6406" t="s">
        <v>206</v>
      </c>
      <c r="C6406" t="s">
        <v>117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</row>
    <row r="6407" spans="1:16" x14ac:dyDescent="0.2">
      <c r="A6407" t="s">
        <v>340</v>
      </c>
      <c r="B6407" t="s">
        <v>207</v>
      </c>
      <c r="C6407" t="s">
        <v>117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</row>
    <row r="6408" spans="1:16" x14ac:dyDescent="0.2">
      <c r="A6408" t="s">
        <v>340</v>
      </c>
      <c r="B6408" t="s">
        <v>208</v>
      </c>
      <c r="C6408" t="s">
        <v>117</v>
      </c>
      <c r="E6408">
        <v>4.37</v>
      </c>
      <c r="F6408">
        <v>4.72</v>
      </c>
      <c r="G6408">
        <v>5.97</v>
      </c>
      <c r="H6408">
        <v>7.38</v>
      </c>
      <c r="I6408">
        <v>7.38</v>
      </c>
      <c r="J6408">
        <v>10.59</v>
      </c>
      <c r="K6408">
        <v>16.59</v>
      </c>
      <c r="L6408">
        <v>22.18</v>
      </c>
      <c r="M6408">
        <v>22.18</v>
      </c>
      <c r="N6408">
        <v>32.21</v>
      </c>
      <c r="O6408">
        <v>34.82</v>
      </c>
      <c r="P6408">
        <v>50.76</v>
      </c>
    </row>
    <row r="6409" spans="1:16" x14ac:dyDescent="0.2">
      <c r="A6409" t="s">
        <v>340</v>
      </c>
      <c r="B6409" t="s">
        <v>209</v>
      </c>
      <c r="C6409" t="s">
        <v>117</v>
      </c>
      <c r="E6409">
        <v>0</v>
      </c>
      <c r="F6409">
        <v>0</v>
      </c>
      <c r="G6409">
        <v>0</v>
      </c>
      <c r="H6409">
        <v>0</v>
      </c>
      <c r="I6409">
        <v>8.15</v>
      </c>
      <c r="J6409">
        <v>12.56</v>
      </c>
      <c r="K6409">
        <v>12.56</v>
      </c>
      <c r="L6409">
        <v>12.56</v>
      </c>
      <c r="M6409">
        <v>12.56</v>
      </c>
      <c r="N6409">
        <v>12.56</v>
      </c>
      <c r="O6409">
        <v>12.56</v>
      </c>
      <c r="P6409">
        <v>12.92</v>
      </c>
    </row>
    <row r="6410" spans="1:16" x14ac:dyDescent="0.2">
      <c r="A6410" t="s">
        <v>340</v>
      </c>
      <c r="B6410" t="s">
        <v>210</v>
      </c>
      <c r="C6410" t="s">
        <v>117</v>
      </c>
      <c r="E6410">
        <v>0</v>
      </c>
      <c r="F6410">
        <v>0</v>
      </c>
      <c r="G6410">
        <v>0</v>
      </c>
      <c r="H6410">
        <v>0.5</v>
      </c>
      <c r="I6410">
        <v>0.5</v>
      </c>
      <c r="J6410">
        <v>0.5</v>
      </c>
      <c r="K6410">
        <v>0.5</v>
      </c>
      <c r="L6410">
        <v>0.5</v>
      </c>
      <c r="M6410">
        <v>0.5</v>
      </c>
      <c r="N6410">
        <v>0.5</v>
      </c>
      <c r="O6410">
        <v>0.5</v>
      </c>
      <c r="P6410">
        <v>0.5</v>
      </c>
    </row>
    <row r="6411" spans="1:16" x14ac:dyDescent="0.2">
      <c r="A6411" t="s">
        <v>340</v>
      </c>
      <c r="B6411" t="s">
        <v>211</v>
      </c>
      <c r="C6411" t="s">
        <v>117</v>
      </c>
      <c r="E6411">
        <v>0</v>
      </c>
      <c r="F6411">
        <v>0</v>
      </c>
      <c r="G6411">
        <v>0</v>
      </c>
      <c r="H6411">
        <v>0.5</v>
      </c>
      <c r="I6411">
        <v>0.5</v>
      </c>
      <c r="J6411">
        <v>0.5</v>
      </c>
      <c r="K6411">
        <v>0.5</v>
      </c>
      <c r="L6411">
        <v>0.5</v>
      </c>
      <c r="M6411">
        <v>0.5</v>
      </c>
      <c r="N6411">
        <v>0.9</v>
      </c>
      <c r="O6411">
        <v>0.9</v>
      </c>
      <c r="P6411">
        <v>0.9</v>
      </c>
    </row>
    <row r="6412" spans="1:16" x14ac:dyDescent="0.2">
      <c r="A6412" t="s">
        <v>340</v>
      </c>
      <c r="B6412" t="s">
        <v>212</v>
      </c>
      <c r="C6412" t="s">
        <v>117</v>
      </c>
      <c r="E6412">
        <v>0</v>
      </c>
      <c r="F6412">
        <v>0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</row>
    <row r="6413" spans="1:16" x14ac:dyDescent="0.2">
      <c r="A6413" t="s">
        <v>340</v>
      </c>
      <c r="B6413" t="s">
        <v>213</v>
      </c>
      <c r="C6413" t="s">
        <v>117</v>
      </c>
      <c r="E6413">
        <v>0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</row>
    <row r="6414" spans="1:16" x14ac:dyDescent="0.2">
      <c r="A6414" t="s">
        <v>340</v>
      </c>
      <c r="B6414" t="s">
        <v>218</v>
      </c>
      <c r="C6414" t="s">
        <v>117</v>
      </c>
      <c r="E6414">
        <v>0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-0.27</v>
      </c>
      <c r="N6414">
        <v>-0.27</v>
      </c>
      <c r="O6414">
        <v>-1.21</v>
      </c>
      <c r="P6414">
        <v>-13.88</v>
      </c>
    </row>
    <row r="6415" spans="1:16" x14ac:dyDescent="0.2">
      <c r="A6415" t="s">
        <v>340</v>
      </c>
      <c r="B6415" t="s">
        <v>342</v>
      </c>
      <c r="C6415" t="s">
        <v>117</v>
      </c>
      <c r="E6415">
        <v>7.56</v>
      </c>
      <c r="F6415">
        <v>10.91</v>
      </c>
      <c r="G6415">
        <v>16.25</v>
      </c>
      <c r="H6415">
        <v>31.51</v>
      </c>
      <c r="I6415">
        <v>53.31</v>
      </c>
      <c r="J6415">
        <v>69.88</v>
      </c>
      <c r="K6415">
        <v>79.239999999999995</v>
      </c>
      <c r="L6415">
        <v>88.96</v>
      </c>
      <c r="M6415">
        <v>96.24</v>
      </c>
      <c r="N6415">
        <v>123.27</v>
      </c>
      <c r="O6415">
        <v>131.27000000000001</v>
      </c>
      <c r="P6415">
        <v>172.33</v>
      </c>
    </row>
    <row r="6416" spans="1:16" x14ac:dyDescent="0.2">
      <c r="A6416" t="s">
        <v>266</v>
      </c>
      <c r="B6416" t="s">
        <v>267</v>
      </c>
      <c r="C6416" t="s">
        <v>117</v>
      </c>
      <c r="E6416">
        <v>203.09</v>
      </c>
      <c r="F6416">
        <v>205.78</v>
      </c>
      <c r="G6416">
        <v>209.3</v>
      </c>
      <c r="H6416">
        <v>218.94</v>
      </c>
      <c r="I6416">
        <v>231.68</v>
      </c>
      <c r="J6416">
        <v>246.61</v>
      </c>
      <c r="K6416">
        <v>254.82</v>
      </c>
      <c r="L6416">
        <v>262.92</v>
      </c>
      <c r="M6416">
        <v>271.18</v>
      </c>
      <c r="N6416">
        <v>301.23</v>
      </c>
      <c r="O6416">
        <v>309.32</v>
      </c>
      <c r="P6416">
        <v>334.9</v>
      </c>
    </row>
    <row r="6417" spans="1:16" x14ac:dyDescent="0.2">
      <c r="A6417" t="s">
        <v>270</v>
      </c>
      <c r="B6417" t="s">
        <v>193</v>
      </c>
      <c r="C6417" t="s">
        <v>117</v>
      </c>
      <c r="E6417">
        <v>2.97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</row>
    <row r="6418" spans="1:16" x14ac:dyDescent="0.2">
      <c r="A6418" t="s">
        <v>270</v>
      </c>
      <c r="B6418" t="s">
        <v>194</v>
      </c>
      <c r="C6418" t="s">
        <v>117</v>
      </c>
      <c r="E6418">
        <v>53.11</v>
      </c>
      <c r="F6418">
        <v>63</v>
      </c>
      <c r="G6418">
        <v>54.3</v>
      </c>
      <c r="H6418">
        <v>36.86</v>
      </c>
      <c r="I6418">
        <v>20.059999999999999</v>
      </c>
      <c r="J6418">
        <v>16.93</v>
      </c>
      <c r="K6418">
        <v>13.3</v>
      </c>
      <c r="L6418">
        <v>13.97</v>
      </c>
      <c r="M6418">
        <v>7.19</v>
      </c>
      <c r="N6418">
        <v>4.04</v>
      </c>
      <c r="O6418">
        <v>3.07</v>
      </c>
      <c r="P6418">
        <v>0</v>
      </c>
    </row>
    <row r="6419" spans="1:16" x14ac:dyDescent="0.2">
      <c r="A6419" t="s">
        <v>270</v>
      </c>
      <c r="B6419" t="s">
        <v>195</v>
      </c>
      <c r="C6419" t="s">
        <v>117</v>
      </c>
      <c r="E6419">
        <v>11.53</v>
      </c>
      <c r="F6419">
        <v>12.88</v>
      </c>
      <c r="G6419">
        <v>12.61</v>
      </c>
      <c r="H6419">
        <v>12.71</v>
      </c>
      <c r="I6419">
        <v>12.13</v>
      </c>
      <c r="J6419">
        <v>9.4700000000000006</v>
      </c>
      <c r="K6419">
        <v>8.14</v>
      </c>
      <c r="L6419">
        <v>6.99</v>
      </c>
      <c r="M6419">
        <v>5.18</v>
      </c>
      <c r="N6419">
        <v>0.98</v>
      </c>
      <c r="O6419">
        <v>0</v>
      </c>
      <c r="P6419">
        <v>0</v>
      </c>
    </row>
    <row r="6420" spans="1:16" x14ac:dyDescent="0.2">
      <c r="A6420" t="s">
        <v>270</v>
      </c>
      <c r="B6420" t="s">
        <v>196</v>
      </c>
      <c r="C6420" t="s">
        <v>117</v>
      </c>
      <c r="E6420">
        <v>23.6</v>
      </c>
      <c r="F6420">
        <v>5.09</v>
      </c>
      <c r="G6420">
        <v>5.09</v>
      </c>
      <c r="H6420">
        <v>5.1100000000000003</v>
      </c>
      <c r="I6420">
        <v>5.09</v>
      </c>
      <c r="J6420">
        <v>5.1100000000000003</v>
      </c>
      <c r="K6420">
        <v>5.09</v>
      </c>
      <c r="L6420">
        <v>5.09</v>
      </c>
      <c r="M6420">
        <v>5.09</v>
      </c>
      <c r="N6420">
        <v>5.09</v>
      </c>
      <c r="O6420">
        <v>5.1100000000000003</v>
      </c>
      <c r="P6420">
        <v>5.09</v>
      </c>
    </row>
    <row r="6421" spans="1:16" x14ac:dyDescent="0.2">
      <c r="A6421" t="s">
        <v>270</v>
      </c>
      <c r="B6421" t="s">
        <v>197</v>
      </c>
      <c r="C6421" t="s">
        <v>117</v>
      </c>
      <c r="E6421">
        <v>11.31</v>
      </c>
      <c r="F6421">
        <v>11.26</v>
      </c>
      <c r="G6421">
        <v>17.36</v>
      </c>
      <c r="H6421">
        <v>24.97</v>
      </c>
      <c r="I6421">
        <v>24.54</v>
      </c>
      <c r="J6421">
        <v>24.12</v>
      </c>
      <c r="K6421">
        <v>24.1</v>
      </c>
      <c r="L6421">
        <v>24.01</v>
      </c>
      <c r="M6421">
        <v>22.89</v>
      </c>
      <c r="N6421">
        <v>23.02</v>
      </c>
      <c r="O6421">
        <v>22.96</v>
      </c>
      <c r="P6421">
        <v>22.02</v>
      </c>
    </row>
    <row r="6422" spans="1:16" x14ac:dyDescent="0.2">
      <c r="A6422" t="s">
        <v>270</v>
      </c>
      <c r="B6422" t="s">
        <v>198</v>
      </c>
      <c r="C6422" t="s">
        <v>117</v>
      </c>
      <c r="E6422">
        <v>0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7.72</v>
      </c>
      <c r="O6422">
        <v>12.3</v>
      </c>
      <c r="P6422">
        <v>25.18</v>
      </c>
    </row>
    <row r="6423" spans="1:16" x14ac:dyDescent="0.2">
      <c r="A6423" t="s">
        <v>270</v>
      </c>
      <c r="B6423" t="s">
        <v>199</v>
      </c>
      <c r="C6423" t="s">
        <v>117</v>
      </c>
      <c r="E6423">
        <v>2.4900000000000002</v>
      </c>
      <c r="F6423">
        <v>3.7</v>
      </c>
      <c r="G6423">
        <v>2.48</v>
      </c>
      <c r="H6423">
        <v>2.4900000000000002</v>
      </c>
      <c r="I6423">
        <v>2.98</v>
      </c>
      <c r="J6423">
        <v>2.5</v>
      </c>
      <c r="K6423">
        <v>2.5</v>
      </c>
      <c r="L6423">
        <v>2.4700000000000002</v>
      </c>
      <c r="M6423">
        <v>2.4700000000000002</v>
      </c>
      <c r="N6423">
        <v>2.23</v>
      </c>
      <c r="O6423">
        <v>2.2400000000000002</v>
      </c>
      <c r="P6423">
        <v>2.2599999999999998</v>
      </c>
    </row>
    <row r="6424" spans="1:16" x14ac:dyDescent="0.2">
      <c r="A6424" t="s">
        <v>270</v>
      </c>
      <c r="B6424" t="s">
        <v>200</v>
      </c>
      <c r="C6424" t="s">
        <v>117</v>
      </c>
      <c r="E6424">
        <v>0.9</v>
      </c>
      <c r="F6424">
        <v>1.71</v>
      </c>
      <c r="G6424">
        <v>0.89</v>
      </c>
      <c r="H6424">
        <v>1.3</v>
      </c>
      <c r="I6424">
        <v>1.46</v>
      </c>
      <c r="J6424">
        <v>1.39</v>
      </c>
      <c r="K6424">
        <v>1.36</v>
      </c>
      <c r="L6424">
        <v>1.37</v>
      </c>
      <c r="M6424">
        <v>0.86</v>
      </c>
      <c r="N6424">
        <v>0.86</v>
      </c>
      <c r="O6424">
        <v>0.86</v>
      </c>
      <c r="P6424">
        <v>0.88</v>
      </c>
    </row>
    <row r="6425" spans="1:16" x14ac:dyDescent="0.2">
      <c r="A6425" t="s">
        <v>270</v>
      </c>
      <c r="B6425" t="s">
        <v>201</v>
      </c>
      <c r="C6425" t="s">
        <v>117</v>
      </c>
      <c r="E6425">
        <v>27.19</v>
      </c>
      <c r="F6425">
        <v>27.11</v>
      </c>
      <c r="G6425">
        <v>27.11</v>
      </c>
      <c r="H6425">
        <v>27.19</v>
      </c>
      <c r="I6425">
        <v>27.11</v>
      </c>
      <c r="J6425">
        <v>27.19</v>
      </c>
      <c r="K6425">
        <v>27.11</v>
      </c>
      <c r="L6425">
        <v>27.11</v>
      </c>
      <c r="M6425">
        <v>27.11</v>
      </c>
      <c r="N6425">
        <v>27.11</v>
      </c>
      <c r="O6425">
        <v>27.19</v>
      </c>
      <c r="P6425">
        <v>27.11</v>
      </c>
    </row>
    <row r="6426" spans="1:16" x14ac:dyDescent="0.2">
      <c r="A6426" t="s">
        <v>270</v>
      </c>
      <c r="B6426" t="s">
        <v>202</v>
      </c>
      <c r="C6426" t="s">
        <v>117</v>
      </c>
      <c r="E6426">
        <v>21.91</v>
      </c>
      <c r="F6426">
        <v>22.06</v>
      </c>
      <c r="G6426">
        <v>22.78</v>
      </c>
      <c r="H6426">
        <v>22.89</v>
      </c>
      <c r="I6426">
        <v>23.79</v>
      </c>
      <c r="J6426">
        <v>23.99</v>
      </c>
      <c r="K6426">
        <v>23.69</v>
      </c>
      <c r="L6426">
        <v>23.44</v>
      </c>
      <c r="M6426">
        <v>23.61</v>
      </c>
      <c r="N6426">
        <v>23.37</v>
      </c>
      <c r="O6426">
        <v>23.38</v>
      </c>
      <c r="P6426">
        <v>22.41</v>
      </c>
    </row>
    <row r="6427" spans="1:16" x14ac:dyDescent="0.2">
      <c r="A6427" t="s">
        <v>270</v>
      </c>
      <c r="B6427" t="s">
        <v>203</v>
      </c>
      <c r="C6427" t="s">
        <v>117</v>
      </c>
      <c r="E6427">
        <v>0</v>
      </c>
      <c r="F6427">
        <v>0</v>
      </c>
      <c r="G6427">
        <v>0</v>
      </c>
      <c r="H6427">
        <v>5.86</v>
      </c>
      <c r="I6427">
        <v>7.81</v>
      </c>
      <c r="J6427">
        <v>7.69</v>
      </c>
      <c r="K6427">
        <v>7.71</v>
      </c>
      <c r="L6427">
        <v>7.6</v>
      </c>
      <c r="M6427">
        <v>7.43</v>
      </c>
      <c r="N6427">
        <v>7.4</v>
      </c>
      <c r="O6427">
        <v>7.47</v>
      </c>
      <c r="P6427">
        <v>6.97</v>
      </c>
    </row>
    <row r="6428" spans="1:16" x14ac:dyDescent="0.2">
      <c r="A6428" t="s">
        <v>270</v>
      </c>
      <c r="B6428" t="s">
        <v>204</v>
      </c>
      <c r="C6428" t="s">
        <v>117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28.89</v>
      </c>
      <c r="N6428">
        <v>28.76</v>
      </c>
      <c r="O6428">
        <v>28.27</v>
      </c>
      <c r="P6428">
        <v>26.33</v>
      </c>
    </row>
    <row r="6429" spans="1:16" x14ac:dyDescent="0.2">
      <c r="A6429" t="s">
        <v>270</v>
      </c>
      <c r="B6429" t="s">
        <v>205</v>
      </c>
      <c r="C6429" t="s">
        <v>117</v>
      </c>
      <c r="E6429">
        <v>60.09</v>
      </c>
      <c r="F6429">
        <v>69</v>
      </c>
      <c r="G6429">
        <v>76.3</v>
      </c>
      <c r="H6429">
        <v>99.72</v>
      </c>
      <c r="I6429">
        <v>131.46</v>
      </c>
      <c r="J6429">
        <v>154.30000000000001</v>
      </c>
      <c r="K6429">
        <v>164.71</v>
      </c>
      <c r="L6429">
        <v>176.39</v>
      </c>
      <c r="M6429">
        <v>164.03</v>
      </c>
      <c r="N6429">
        <v>200.27</v>
      </c>
      <c r="O6429">
        <v>209.05</v>
      </c>
      <c r="P6429">
        <v>246.42</v>
      </c>
    </row>
    <row r="6430" spans="1:16" x14ac:dyDescent="0.2">
      <c r="A6430" t="s">
        <v>270</v>
      </c>
      <c r="B6430" t="s">
        <v>206</v>
      </c>
      <c r="C6430" t="s">
        <v>117</v>
      </c>
      <c r="E6430">
        <v>29.54</v>
      </c>
      <c r="F6430">
        <v>31.54</v>
      </c>
      <c r="G6430">
        <v>33.71</v>
      </c>
      <c r="H6430">
        <v>38.340000000000003</v>
      </c>
      <c r="I6430">
        <v>42.89</v>
      </c>
      <c r="J6430">
        <v>47.7</v>
      </c>
      <c r="K6430">
        <v>49.88</v>
      </c>
      <c r="L6430">
        <v>52.14</v>
      </c>
      <c r="M6430">
        <v>54.36</v>
      </c>
      <c r="N6430">
        <v>63.11</v>
      </c>
      <c r="O6430">
        <v>65.56</v>
      </c>
      <c r="P6430">
        <v>76.78</v>
      </c>
    </row>
    <row r="6431" spans="1:16" x14ac:dyDescent="0.2">
      <c r="A6431" t="s">
        <v>270</v>
      </c>
      <c r="B6431" t="s">
        <v>343</v>
      </c>
      <c r="C6431" t="s">
        <v>117</v>
      </c>
      <c r="E6431">
        <v>-2.62</v>
      </c>
      <c r="F6431">
        <v>-2.94</v>
      </c>
      <c r="G6431">
        <v>-3.27</v>
      </c>
      <c r="H6431">
        <v>-3.79</v>
      </c>
      <c r="I6431">
        <v>-7.42</v>
      </c>
      <c r="J6431">
        <v>-10.09</v>
      </c>
      <c r="K6431">
        <v>-11.42</v>
      </c>
      <c r="L6431">
        <v>-12.65</v>
      </c>
      <c r="M6431">
        <v>-12.1</v>
      </c>
      <c r="N6431">
        <v>-14.72</v>
      </c>
      <c r="O6431">
        <v>-15.47</v>
      </c>
      <c r="P6431">
        <v>-19.010000000000002</v>
      </c>
    </row>
    <row r="6432" spans="1:16" x14ac:dyDescent="0.2">
      <c r="A6432" t="s">
        <v>270</v>
      </c>
      <c r="B6432" t="s">
        <v>210</v>
      </c>
      <c r="C6432" t="s">
        <v>117</v>
      </c>
      <c r="E6432">
        <v>-0.47</v>
      </c>
      <c r="F6432">
        <v>-0.56999999999999995</v>
      </c>
      <c r="G6432">
        <v>-0.81</v>
      </c>
      <c r="H6432">
        <v>-1.93</v>
      </c>
      <c r="I6432">
        <v>-1.98</v>
      </c>
      <c r="J6432">
        <v>-1.94</v>
      </c>
      <c r="K6432">
        <v>-1.84</v>
      </c>
      <c r="L6432">
        <v>-1.72</v>
      </c>
      <c r="M6432">
        <v>-1.73</v>
      </c>
      <c r="N6432">
        <v>-1.88</v>
      </c>
      <c r="O6432">
        <v>-1.87</v>
      </c>
      <c r="P6432">
        <v>-1.54</v>
      </c>
    </row>
    <row r="6433" spans="1:16" x14ac:dyDescent="0.2">
      <c r="A6433" t="s">
        <v>270</v>
      </c>
      <c r="B6433" t="s">
        <v>211</v>
      </c>
      <c r="C6433" t="s">
        <v>117</v>
      </c>
      <c r="E6433">
        <v>0</v>
      </c>
      <c r="F6433">
        <v>0</v>
      </c>
      <c r="G6433">
        <v>0</v>
      </c>
      <c r="H6433">
        <v>-0.6</v>
      </c>
      <c r="I6433">
        <v>-0.59</v>
      </c>
      <c r="J6433">
        <v>-0.6</v>
      </c>
      <c r="K6433">
        <v>-0.53</v>
      </c>
      <c r="L6433">
        <v>-0.52</v>
      </c>
      <c r="M6433">
        <v>-0.48</v>
      </c>
      <c r="N6433">
        <v>-0.97</v>
      </c>
      <c r="O6433">
        <v>-0.99</v>
      </c>
      <c r="P6433">
        <v>-0.8</v>
      </c>
    </row>
    <row r="6434" spans="1:16" x14ac:dyDescent="0.2">
      <c r="A6434" t="s">
        <v>270</v>
      </c>
      <c r="B6434" t="s">
        <v>212</v>
      </c>
      <c r="C6434" t="s">
        <v>117</v>
      </c>
      <c r="E6434">
        <v>0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</row>
    <row r="6435" spans="1:16" x14ac:dyDescent="0.2">
      <c r="A6435" t="s">
        <v>270</v>
      </c>
      <c r="B6435" t="s">
        <v>213</v>
      </c>
      <c r="C6435" t="s">
        <v>117</v>
      </c>
      <c r="E6435"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</row>
    <row r="6436" spans="1:16" x14ac:dyDescent="0.2">
      <c r="A6436" t="s">
        <v>270</v>
      </c>
      <c r="B6436" t="s">
        <v>344</v>
      </c>
      <c r="C6436" t="s">
        <v>117</v>
      </c>
      <c r="E6436">
        <v>12.09</v>
      </c>
      <c r="F6436">
        <v>12.67</v>
      </c>
      <c r="G6436">
        <v>16.46</v>
      </c>
      <c r="H6436">
        <v>16.29</v>
      </c>
      <c r="I6436">
        <v>16.3</v>
      </c>
      <c r="J6436">
        <v>18.09</v>
      </c>
      <c r="K6436">
        <v>20.85</v>
      </c>
      <c r="L6436">
        <v>19.579999999999998</v>
      </c>
      <c r="M6436">
        <v>25.7</v>
      </c>
      <c r="N6436">
        <v>21.68</v>
      </c>
      <c r="O6436">
        <v>20.89</v>
      </c>
      <c r="P6436">
        <v>9.33</v>
      </c>
    </row>
    <row r="6437" spans="1:16" x14ac:dyDescent="0.2">
      <c r="A6437" t="s">
        <v>270</v>
      </c>
      <c r="B6437" t="s">
        <v>345</v>
      </c>
      <c r="C6437" t="s">
        <v>117</v>
      </c>
      <c r="E6437">
        <v>-2.86</v>
      </c>
      <c r="F6437">
        <v>-1.43</v>
      </c>
      <c r="G6437">
        <v>-3.98</v>
      </c>
      <c r="H6437">
        <v>-10.64</v>
      </c>
      <c r="I6437">
        <v>-11.19</v>
      </c>
      <c r="J6437">
        <v>-9.6999999999999993</v>
      </c>
      <c r="K6437">
        <v>-8.16</v>
      </c>
      <c r="L6437">
        <v>-7.73</v>
      </c>
      <c r="M6437">
        <v>-11.81</v>
      </c>
      <c r="N6437">
        <v>-9.59</v>
      </c>
      <c r="O6437">
        <v>-9.43</v>
      </c>
      <c r="P6437">
        <v>-10.85</v>
      </c>
    </row>
    <row r="6438" spans="1:16" x14ac:dyDescent="0.2">
      <c r="A6438" t="s">
        <v>270</v>
      </c>
      <c r="B6438" t="s">
        <v>272</v>
      </c>
      <c r="C6438" t="s">
        <v>117</v>
      </c>
      <c r="E6438">
        <v>0.23</v>
      </c>
      <c r="F6438">
        <v>0.25</v>
      </c>
      <c r="G6438">
        <v>1.76</v>
      </c>
      <c r="H6438">
        <v>9.18</v>
      </c>
      <c r="I6438">
        <v>15.68</v>
      </c>
      <c r="J6438">
        <v>20.309999999999999</v>
      </c>
      <c r="K6438">
        <v>19.71</v>
      </c>
      <c r="L6438">
        <v>20.28</v>
      </c>
      <c r="M6438">
        <v>37.020000000000003</v>
      </c>
      <c r="N6438">
        <v>39.43</v>
      </c>
      <c r="O6438">
        <v>41.6</v>
      </c>
      <c r="P6438">
        <v>70.540000000000006</v>
      </c>
    </row>
    <row r="6439" spans="1:16" x14ac:dyDescent="0.2">
      <c r="A6439" t="s">
        <v>270</v>
      </c>
      <c r="B6439" t="s">
        <v>346</v>
      </c>
      <c r="C6439" t="s">
        <v>117</v>
      </c>
      <c r="E6439">
        <v>9.23</v>
      </c>
      <c r="F6439">
        <v>11.24</v>
      </c>
      <c r="G6439">
        <v>12.48</v>
      </c>
      <c r="H6439">
        <v>5.66</v>
      </c>
      <c r="I6439">
        <v>5.1100000000000003</v>
      </c>
      <c r="J6439">
        <v>8.39</v>
      </c>
      <c r="K6439">
        <v>12.69</v>
      </c>
      <c r="L6439">
        <v>11.85</v>
      </c>
      <c r="M6439">
        <v>13.9</v>
      </c>
      <c r="N6439">
        <v>12.09</v>
      </c>
      <c r="O6439">
        <v>11.47</v>
      </c>
      <c r="P6439">
        <v>-1.52</v>
      </c>
    </row>
    <row r="6440" spans="1:16" x14ac:dyDescent="0.2">
      <c r="A6440" t="s">
        <v>270</v>
      </c>
      <c r="B6440" t="s">
        <v>347</v>
      </c>
      <c r="C6440" t="s">
        <v>117</v>
      </c>
      <c r="E6440">
        <v>253.63</v>
      </c>
      <c r="F6440">
        <v>256.51</v>
      </c>
      <c r="G6440">
        <v>265.02</v>
      </c>
      <c r="H6440">
        <v>287.39999999999998</v>
      </c>
      <c r="I6440">
        <v>305.64</v>
      </c>
      <c r="J6440">
        <v>325.86</v>
      </c>
      <c r="K6440">
        <v>334.66</v>
      </c>
      <c r="L6440">
        <v>345.27</v>
      </c>
      <c r="M6440">
        <v>360.51</v>
      </c>
      <c r="N6440">
        <v>398.05</v>
      </c>
      <c r="O6440">
        <v>410.02</v>
      </c>
      <c r="P6440">
        <v>449.42</v>
      </c>
    </row>
    <row r="6441" spans="1:16" x14ac:dyDescent="0.2">
      <c r="A6441" t="s">
        <v>272</v>
      </c>
      <c r="B6441" t="s">
        <v>202</v>
      </c>
      <c r="C6441" t="s">
        <v>117</v>
      </c>
      <c r="E6441">
        <v>0.11</v>
      </c>
      <c r="F6441">
        <v>0.12</v>
      </c>
      <c r="G6441">
        <v>0.3</v>
      </c>
      <c r="H6441">
        <v>0.52</v>
      </c>
      <c r="I6441">
        <v>0.71</v>
      </c>
      <c r="J6441">
        <v>0.57999999999999996</v>
      </c>
      <c r="K6441">
        <v>0.81</v>
      </c>
      <c r="L6441">
        <v>1.06</v>
      </c>
      <c r="M6441">
        <v>0.89</v>
      </c>
      <c r="N6441">
        <v>1.1299999999999999</v>
      </c>
      <c r="O6441">
        <v>1.19</v>
      </c>
      <c r="P6441">
        <v>2.09</v>
      </c>
    </row>
    <row r="6442" spans="1:16" x14ac:dyDescent="0.2">
      <c r="A6442" t="s">
        <v>272</v>
      </c>
      <c r="B6442" t="s">
        <v>203</v>
      </c>
      <c r="C6442" t="s">
        <v>117</v>
      </c>
      <c r="E6442">
        <v>0</v>
      </c>
      <c r="F6442">
        <v>0</v>
      </c>
      <c r="G6442">
        <v>0</v>
      </c>
      <c r="H6442">
        <v>0.64</v>
      </c>
      <c r="I6442">
        <v>0.84</v>
      </c>
      <c r="J6442">
        <v>0.98</v>
      </c>
      <c r="K6442">
        <v>0.94</v>
      </c>
      <c r="L6442">
        <v>1.05</v>
      </c>
      <c r="M6442">
        <v>1.22</v>
      </c>
      <c r="N6442">
        <v>1.25</v>
      </c>
      <c r="O6442">
        <v>1.2</v>
      </c>
      <c r="P6442">
        <v>1.68</v>
      </c>
    </row>
    <row r="6443" spans="1:16" x14ac:dyDescent="0.2">
      <c r="A6443" t="s">
        <v>272</v>
      </c>
      <c r="B6443" t="s">
        <v>204</v>
      </c>
      <c r="C6443" t="s">
        <v>117</v>
      </c>
      <c r="E6443">
        <v>0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4.38</v>
      </c>
      <c r="N6443">
        <v>4.51</v>
      </c>
      <c r="O6443">
        <v>5.0999999999999996</v>
      </c>
      <c r="P6443">
        <v>6.94</v>
      </c>
    </row>
    <row r="6444" spans="1:16" x14ac:dyDescent="0.2">
      <c r="A6444" t="s">
        <v>272</v>
      </c>
      <c r="B6444" t="s">
        <v>205</v>
      </c>
      <c r="C6444" t="s">
        <v>117</v>
      </c>
      <c r="E6444">
        <v>0.12</v>
      </c>
      <c r="F6444">
        <v>0.13</v>
      </c>
      <c r="G6444">
        <v>1.46</v>
      </c>
      <c r="H6444">
        <v>8.02</v>
      </c>
      <c r="I6444">
        <v>14.13</v>
      </c>
      <c r="J6444">
        <v>18.75</v>
      </c>
      <c r="K6444">
        <v>17.95</v>
      </c>
      <c r="L6444">
        <v>18.170000000000002</v>
      </c>
      <c r="M6444">
        <v>30.53</v>
      </c>
      <c r="N6444">
        <v>32.53</v>
      </c>
      <c r="O6444">
        <v>34.11</v>
      </c>
      <c r="P6444">
        <v>59.82</v>
      </c>
    </row>
    <row r="6445" spans="1:16" x14ac:dyDescent="0.2">
      <c r="A6445" t="s">
        <v>259</v>
      </c>
      <c r="B6445" t="s">
        <v>348</v>
      </c>
      <c r="C6445" t="s">
        <v>117</v>
      </c>
      <c r="E6445">
        <v>0.91</v>
      </c>
      <c r="F6445">
        <v>0.86</v>
      </c>
      <c r="G6445">
        <v>1.21</v>
      </c>
      <c r="H6445">
        <v>1.49</v>
      </c>
      <c r="I6445">
        <v>1.35</v>
      </c>
      <c r="J6445">
        <v>0.94</v>
      </c>
      <c r="K6445">
        <v>0.57999999999999996</v>
      </c>
      <c r="L6445">
        <v>0.56000000000000005</v>
      </c>
      <c r="M6445">
        <v>1.26</v>
      </c>
      <c r="N6445">
        <v>1.1499999999999999</v>
      </c>
      <c r="O6445">
        <v>1.17</v>
      </c>
      <c r="P6445">
        <v>4.9800000000000004</v>
      </c>
    </row>
    <row r="6446" spans="1:16" x14ac:dyDescent="0.2">
      <c r="A6446" t="s">
        <v>259</v>
      </c>
      <c r="B6446" t="s">
        <v>261</v>
      </c>
      <c r="C6446" t="s">
        <v>117</v>
      </c>
      <c r="D6446">
        <v>1018381</v>
      </c>
      <c r="E6446">
        <v>48834</v>
      </c>
      <c r="F6446">
        <v>52605</v>
      </c>
      <c r="G6446">
        <v>49308</v>
      </c>
      <c r="H6446">
        <v>51405</v>
      </c>
      <c r="I6446">
        <v>55382</v>
      </c>
      <c r="J6446">
        <v>58201</v>
      </c>
      <c r="K6446">
        <v>61115</v>
      </c>
      <c r="L6446">
        <v>62804</v>
      </c>
      <c r="M6446">
        <v>59887</v>
      </c>
      <c r="N6446">
        <v>65839</v>
      </c>
      <c r="O6446">
        <v>68006</v>
      </c>
      <c r="P6446">
        <v>72507</v>
      </c>
    </row>
    <row r="6447" spans="1:16" x14ac:dyDescent="0.2">
      <c r="A6447" t="s">
        <v>259</v>
      </c>
      <c r="B6447" t="s">
        <v>178</v>
      </c>
      <c r="C6447" t="s">
        <v>117</v>
      </c>
      <c r="D6447">
        <v>954837</v>
      </c>
      <c r="E6447">
        <v>46616</v>
      </c>
      <c r="F6447">
        <v>50329</v>
      </c>
      <c r="G6447">
        <v>46902</v>
      </c>
      <c r="H6447">
        <v>48579</v>
      </c>
      <c r="I6447">
        <v>52141</v>
      </c>
      <c r="J6447">
        <v>54570</v>
      </c>
      <c r="K6447">
        <v>57317</v>
      </c>
      <c r="L6447">
        <v>58859</v>
      </c>
      <c r="M6447">
        <v>55816</v>
      </c>
      <c r="N6447">
        <v>61578</v>
      </c>
      <c r="O6447">
        <v>63615</v>
      </c>
      <c r="P6447">
        <v>67477</v>
      </c>
    </row>
    <row r="6448" spans="1:16" x14ac:dyDescent="0.2">
      <c r="A6448" t="s">
        <v>259</v>
      </c>
      <c r="B6448" t="s">
        <v>349</v>
      </c>
      <c r="C6448" t="s">
        <v>117</v>
      </c>
      <c r="E6448">
        <v>0</v>
      </c>
      <c r="F6448">
        <v>0</v>
      </c>
      <c r="G6448">
        <v>0</v>
      </c>
      <c r="H6448">
        <v>20</v>
      </c>
      <c r="I6448">
        <v>37</v>
      </c>
      <c r="J6448">
        <v>37</v>
      </c>
      <c r="K6448">
        <v>50</v>
      </c>
      <c r="L6448">
        <v>71</v>
      </c>
      <c r="M6448">
        <v>71</v>
      </c>
      <c r="N6448">
        <v>105</v>
      </c>
      <c r="O6448">
        <v>113</v>
      </c>
      <c r="P6448">
        <v>473</v>
      </c>
    </row>
    <row r="6449" spans="1:16" x14ac:dyDescent="0.2">
      <c r="A6449" t="s">
        <v>350</v>
      </c>
      <c r="B6449" t="s">
        <v>193</v>
      </c>
      <c r="C6449" t="s">
        <v>117</v>
      </c>
      <c r="E6449"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</row>
    <row r="6450" spans="1:16" x14ac:dyDescent="0.2">
      <c r="A6450" t="s">
        <v>350</v>
      </c>
      <c r="B6450" t="s">
        <v>351</v>
      </c>
      <c r="C6450" t="s">
        <v>117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</row>
    <row r="6451" spans="1:16" x14ac:dyDescent="0.2">
      <c r="A6451" t="s">
        <v>350</v>
      </c>
      <c r="B6451" t="s">
        <v>352</v>
      </c>
      <c r="C6451" t="s">
        <v>117</v>
      </c>
      <c r="E6451">
        <v>0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</row>
    <row r="6452" spans="1:16" x14ac:dyDescent="0.2">
      <c r="A6452" t="s">
        <v>350</v>
      </c>
      <c r="B6452" t="s">
        <v>195</v>
      </c>
      <c r="C6452" t="s">
        <v>117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</row>
    <row r="6453" spans="1:16" x14ac:dyDescent="0.2">
      <c r="A6453" t="s">
        <v>350</v>
      </c>
      <c r="B6453" t="s">
        <v>196</v>
      </c>
      <c r="C6453" t="s">
        <v>117</v>
      </c>
      <c r="E6453">
        <v>0</v>
      </c>
      <c r="F6453">
        <v>0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</row>
    <row r="6454" spans="1:16" x14ac:dyDescent="0.2">
      <c r="A6454" t="s">
        <v>350</v>
      </c>
      <c r="B6454" t="s">
        <v>197</v>
      </c>
      <c r="C6454" t="s">
        <v>117</v>
      </c>
      <c r="E6454">
        <v>0</v>
      </c>
      <c r="F6454">
        <v>0</v>
      </c>
      <c r="G6454">
        <v>441</v>
      </c>
      <c r="H6454">
        <v>1035</v>
      </c>
      <c r="I6454">
        <v>1035</v>
      </c>
      <c r="J6454">
        <v>1035</v>
      </c>
      <c r="K6454">
        <v>1035</v>
      </c>
      <c r="L6454">
        <v>1035</v>
      </c>
      <c r="M6454">
        <v>1035</v>
      </c>
      <c r="N6454">
        <v>1035</v>
      </c>
      <c r="O6454">
        <v>1035</v>
      </c>
      <c r="P6454">
        <v>1035</v>
      </c>
    </row>
    <row r="6455" spans="1:16" x14ac:dyDescent="0.2">
      <c r="A6455" t="s">
        <v>350</v>
      </c>
      <c r="B6455" t="s">
        <v>198</v>
      </c>
      <c r="C6455" t="s">
        <v>117</v>
      </c>
      <c r="E6455">
        <v>0</v>
      </c>
      <c r="F6455">
        <v>0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1263</v>
      </c>
      <c r="O6455">
        <v>2361</v>
      </c>
      <c r="P6455">
        <v>7655</v>
      </c>
    </row>
    <row r="6456" spans="1:16" x14ac:dyDescent="0.2">
      <c r="A6456" t="s">
        <v>350</v>
      </c>
      <c r="B6456" t="s">
        <v>199</v>
      </c>
      <c r="C6456" t="s">
        <v>117</v>
      </c>
      <c r="E6456">
        <v>0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</row>
    <row r="6457" spans="1:16" x14ac:dyDescent="0.2">
      <c r="A6457" t="s">
        <v>350</v>
      </c>
      <c r="B6457" t="s">
        <v>200</v>
      </c>
      <c r="C6457" t="s">
        <v>117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</row>
    <row r="6458" spans="1:16" x14ac:dyDescent="0.2">
      <c r="A6458" t="s">
        <v>350</v>
      </c>
      <c r="B6458" t="s">
        <v>201</v>
      </c>
      <c r="C6458" t="s">
        <v>117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</row>
    <row r="6459" spans="1:16" x14ac:dyDescent="0.2">
      <c r="A6459" t="s">
        <v>350</v>
      </c>
      <c r="B6459" t="s">
        <v>202</v>
      </c>
      <c r="C6459" t="s">
        <v>117</v>
      </c>
      <c r="E6459">
        <v>25</v>
      </c>
      <c r="F6459">
        <v>25</v>
      </c>
      <c r="G6459">
        <v>64</v>
      </c>
      <c r="H6459">
        <v>76</v>
      </c>
      <c r="I6459">
        <v>120</v>
      </c>
      <c r="J6459">
        <v>120</v>
      </c>
      <c r="K6459">
        <v>120</v>
      </c>
      <c r="L6459">
        <v>120</v>
      </c>
      <c r="M6459">
        <v>120</v>
      </c>
      <c r="N6459">
        <v>120</v>
      </c>
      <c r="O6459">
        <v>120</v>
      </c>
      <c r="P6459">
        <v>120</v>
      </c>
    </row>
    <row r="6460" spans="1:16" x14ac:dyDescent="0.2">
      <c r="A6460" t="s">
        <v>350</v>
      </c>
      <c r="B6460" t="s">
        <v>203</v>
      </c>
      <c r="C6460" t="s">
        <v>117</v>
      </c>
      <c r="E6460">
        <v>0</v>
      </c>
      <c r="F6460">
        <v>0</v>
      </c>
      <c r="G6460">
        <v>0</v>
      </c>
      <c r="H6460">
        <v>373</v>
      </c>
      <c r="I6460">
        <v>491</v>
      </c>
      <c r="J6460">
        <v>491</v>
      </c>
      <c r="K6460">
        <v>491</v>
      </c>
      <c r="L6460">
        <v>491</v>
      </c>
      <c r="M6460">
        <v>491</v>
      </c>
      <c r="N6460">
        <v>491</v>
      </c>
      <c r="O6460">
        <v>491</v>
      </c>
      <c r="P6460">
        <v>491</v>
      </c>
    </row>
    <row r="6461" spans="1:16" x14ac:dyDescent="0.2">
      <c r="A6461" t="s">
        <v>350</v>
      </c>
      <c r="B6461" t="s">
        <v>204</v>
      </c>
      <c r="C6461" t="s">
        <v>117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</row>
    <row r="6462" spans="1:16" x14ac:dyDescent="0.2">
      <c r="A6462" t="s">
        <v>350</v>
      </c>
      <c r="B6462" t="s">
        <v>205</v>
      </c>
      <c r="C6462" t="s">
        <v>117</v>
      </c>
      <c r="E6462">
        <v>248</v>
      </c>
      <c r="F6462">
        <v>524</v>
      </c>
      <c r="G6462">
        <v>778</v>
      </c>
      <c r="H6462">
        <v>1647</v>
      </c>
      <c r="I6462">
        <v>2791</v>
      </c>
      <c r="J6462">
        <v>3602</v>
      </c>
      <c r="K6462">
        <v>3895</v>
      </c>
      <c r="L6462">
        <v>4212</v>
      </c>
      <c r="M6462">
        <v>4212</v>
      </c>
      <c r="N6462">
        <v>5226</v>
      </c>
      <c r="O6462">
        <v>5497</v>
      </c>
      <c r="P6462">
        <v>6899</v>
      </c>
    </row>
    <row r="6463" spans="1:16" x14ac:dyDescent="0.2">
      <c r="A6463" t="s">
        <v>350</v>
      </c>
      <c r="B6463" t="s">
        <v>206</v>
      </c>
      <c r="C6463" t="s">
        <v>117</v>
      </c>
      <c r="E6463">
        <v>0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</row>
    <row r="6464" spans="1:16" x14ac:dyDescent="0.2">
      <c r="A6464" t="s">
        <v>350</v>
      </c>
      <c r="B6464" t="s">
        <v>207</v>
      </c>
      <c r="C6464" t="s">
        <v>117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</row>
    <row r="6465" spans="1:17" x14ac:dyDescent="0.2">
      <c r="A6465" t="s">
        <v>350</v>
      </c>
      <c r="B6465" t="s">
        <v>208</v>
      </c>
      <c r="C6465" t="s">
        <v>117</v>
      </c>
      <c r="E6465">
        <v>761</v>
      </c>
      <c r="F6465">
        <v>822</v>
      </c>
      <c r="G6465">
        <v>1044</v>
      </c>
      <c r="H6465">
        <v>1294</v>
      </c>
      <c r="I6465">
        <v>1294</v>
      </c>
      <c r="J6465">
        <v>1787</v>
      </c>
      <c r="K6465">
        <v>2675</v>
      </c>
      <c r="L6465">
        <v>3494</v>
      </c>
      <c r="M6465">
        <v>3494</v>
      </c>
      <c r="N6465">
        <v>4923</v>
      </c>
      <c r="O6465">
        <v>5292</v>
      </c>
      <c r="P6465">
        <v>7475</v>
      </c>
    </row>
    <row r="6466" spans="1:17" x14ac:dyDescent="0.2">
      <c r="A6466" t="s">
        <v>350</v>
      </c>
      <c r="B6466" t="s">
        <v>209</v>
      </c>
      <c r="C6466" t="s">
        <v>117</v>
      </c>
      <c r="E6466">
        <v>0</v>
      </c>
      <c r="F6466">
        <v>0</v>
      </c>
      <c r="G6466">
        <v>0</v>
      </c>
      <c r="H6466">
        <v>0</v>
      </c>
      <c r="I6466">
        <v>2325</v>
      </c>
      <c r="J6466">
        <v>3480</v>
      </c>
      <c r="K6466">
        <v>3480</v>
      </c>
      <c r="L6466">
        <v>3480</v>
      </c>
      <c r="M6466">
        <v>3480</v>
      </c>
      <c r="N6466">
        <v>3480</v>
      </c>
      <c r="O6466">
        <v>3480</v>
      </c>
      <c r="P6466">
        <v>3565</v>
      </c>
    </row>
    <row r="6467" spans="1:17" x14ac:dyDescent="0.2">
      <c r="A6467" t="s">
        <v>350</v>
      </c>
      <c r="B6467" t="s">
        <v>210</v>
      </c>
      <c r="C6467" t="s">
        <v>117</v>
      </c>
      <c r="E6467">
        <v>0</v>
      </c>
      <c r="F6467">
        <v>0</v>
      </c>
      <c r="G6467">
        <v>0</v>
      </c>
      <c r="H6467">
        <v>113</v>
      </c>
      <c r="I6467">
        <v>113</v>
      </c>
      <c r="J6467">
        <v>113</v>
      </c>
      <c r="K6467">
        <v>113</v>
      </c>
      <c r="L6467">
        <v>113</v>
      </c>
      <c r="M6467">
        <v>113</v>
      </c>
      <c r="N6467">
        <v>113</v>
      </c>
      <c r="O6467">
        <v>113</v>
      </c>
      <c r="P6467">
        <v>113</v>
      </c>
    </row>
    <row r="6468" spans="1:17" x14ac:dyDescent="0.2">
      <c r="A6468" t="s">
        <v>350</v>
      </c>
      <c r="B6468" t="s">
        <v>211</v>
      </c>
      <c r="C6468" t="s">
        <v>117</v>
      </c>
      <c r="E6468">
        <v>0</v>
      </c>
      <c r="F6468">
        <v>0</v>
      </c>
      <c r="G6468">
        <v>0</v>
      </c>
      <c r="H6468">
        <v>106</v>
      </c>
      <c r="I6468">
        <v>106</v>
      </c>
      <c r="J6468">
        <v>106</v>
      </c>
      <c r="K6468">
        <v>106</v>
      </c>
      <c r="L6468">
        <v>106</v>
      </c>
      <c r="M6468">
        <v>106</v>
      </c>
      <c r="N6468">
        <v>190</v>
      </c>
      <c r="O6468">
        <v>190</v>
      </c>
      <c r="P6468">
        <v>190</v>
      </c>
    </row>
    <row r="6469" spans="1:17" x14ac:dyDescent="0.2">
      <c r="A6469" t="s">
        <v>350</v>
      </c>
      <c r="B6469" t="s">
        <v>212</v>
      </c>
      <c r="C6469" t="s">
        <v>117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</row>
    <row r="6470" spans="1:17" x14ac:dyDescent="0.2">
      <c r="A6470" t="s">
        <v>350</v>
      </c>
      <c r="B6470" t="s">
        <v>213</v>
      </c>
      <c r="C6470" t="s">
        <v>117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</row>
    <row r="6471" spans="1:17" x14ac:dyDescent="0.2">
      <c r="A6471" t="s">
        <v>350</v>
      </c>
      <c r="B6471" t="s">
        <v>342</v>
      </c>
      <c r="C6471" t="s">
        <v>117</v>
      </c>
      <c r="E6471">
        <v>1034</v>
      </c>
      <c r="F6471">
        <v>1371</v>
      </c>
      <c r="G6471">
        <v>2326</v>
      </c>
      <c r="H6471">
        <v>4643</v>
      </c>
      <c r="I6471">
        <v>8274</v>
      </c>
      <c r="J6471">
        <v>10734</v>
      </c>
      <c r="K6471">
        <v>11914</v>
      </c>
      <c r="L6471">
        <v>13051</v>
      </c>
      <c r="M6471">
        <v>13051</v>
      </c>
      <c r="N6471">
        <v>16842</v>
      </c>
      <c r="O6471">
        <v>18579</v>
      </c>
      <c r="P6471">
        <v>27542</v>
      </c>
    </row>
    <row r="6472" spans="1:17" x14ac:dyDescent="0.2">
      <c r="A6472" t="s">
        <v>230</v>
      </c>
      <c r="B6472" t="s">
        <v>353</v>
      </c>
      <c r="C6472" t="s">
        <v>117</v>
      </c>
      <c r="E6472"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1</v>
      </c>
      <c r="Q6472">
        <v>10360</v>
      </c>
    </row>
    <row r="6473" spans="1:17" x14ac:dyDescent="0.2">
      <c r="A6473" t="s">
        <v>230</v>
      </c>
      <c r="B6473" t="s">
        <v>354</v>
      </c>
      <c r="C6473" t="s">
        <v>117</v>
      </c>
      <c r="E6473">
        <v>0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1</v>
      </c>
      <c r="Q6473">
        <v>11010</v>
      </c>
    </row>
    <row r="6474" spans="1:17" x14ac:dyDescent="0.2">
      <c r="A6474" t="s">
        <v>230</v>
      </c>
      <c r="B6474" t="s">
        <v>355</v>
      </c>
      <c r="C6474" t="s">
        <v>117</v>
      </c>
      <c r="E6474">
        <v>0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1</v>
      </c>
      <c r="M6474">
        <v>1</v>
      </c>
      <c r="N6474">
        <v>1</v>
      </c>
      <c r="O6474">
        <v>1</v>
      </c>
      <c r="P6474">
        <v>1</v>
      </c>
      <c r="Q6474">
        <v>2680</v>
      </c>
    </row>
    <row r="6475" spans="1:17" x14ac:dyDescent="0.2">
      <c r="A6475" t="s">
        <v>230</v>
      </c>
      <c r="B6475" t="s">
        <v>356</v>
      </c>
      <c r="C6475" t="s">
        <v>117</v>
      </c>
      <c r="E6475">
        <v>0</v>
      </c>
      <c r="F6475">
        <v>0</v>
      </c>
      <c r="G6475">
        <v>0</v>
      </c>
      <c r="H6475">
        <v>0</v>
      </c>
      <c r="I6475">
        <v>1</v>
      </c>
      <c r="J6475">
        <v>1</v>
      </c>
      <c r="K6475">
        <v>1</v>
      </c>
      <c r="L6475">
        <v>1</v>
      </c>
      <c r="M6475">
        <v>1</v>
      </c>
      <c r="N6475">
        <v>1</v>
      </c>
      <c r="O6475">
        <v>1</v>
      </c>
      <c r="P6475">
        <v>1</v>
      </c>
      <c r="Q6475">
        <v>4875</v>
      </c>
    </row>
    <row r="6476" spans="1:17" x14ac:dyDescent="0.2">
      <c r="A6476" t="s">
        <v>340</v>
      </c>
      <c r="B6476" t="s">
        <v>193</v>
      </c>
      <c r="C6476" t="s">
        <v>127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</row>
    <row r="6477" spans="1:17" x14ac:dyDescent="0.2">
      <c r="A6477" t="s">
        <v>340</v>
      </c>
      <c r="B6477" t="s">
        <v>194</v>
      </c>
      <c r="C6477" t="s">
        <v>127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</row>
    <row r="6478" spans="1:17" x14ac:dyDescent="0.2">
      <c r="A6478" t="s">
        <v>340</v>
      </c>
      <c r="B6478" t="s">
        <v>195</v>
      </c>
      <c r="C6478" t="s">
        <v>127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</row>
    <row r="6479" spans="1:17" x14ac:dyDescent="0.2">
      <c r="A6479" t="s">
        <v>340</v>
      </c>
      <c r="B6479" t="s">
        <v>196</v>
      </c>
      <c r="C6479" t="s">
        <v>127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</row>
    <row r="6480" spans="1:17" x14ac:dyDescent="0.2">
      <c r="A6480" t="s">
        <v>340</v>
      </c>
      <c r="B6480" t="s">
        <v>197</v>
      </c>
      <c r="C6480" t="s">
        <v>127</v>
      </c>
      <c r="E6480">
        <v>0</v>
      </c>
      <c r="F6480">
        <v>0</v>
      </c>
      <c r="G6480">
        <v>0.66</v>
      </c>
      <c r="H6480">
        <v>1.46</v>
      </c>
      <c r="I6480">
        <v>2.6</v>
      </c>
      <c r="J6480">
        <v>2.6</v>
      </c>
      <c r="K6480">
        <v>2.6</v>
      </c>
      <c r="L6480">
        <v>2.7</v>
      </c>
      <c r="M6480">
        <v>2.7</v>
      </c>
      <c r="N6480">
        <v>2.7</v>
      </c>
      <c r="O6480">
        <v>2.7</v>
      </c>
      <c r="P6480">
        <v>2.7</v>
      </c>
    </row>
    <row r="6481" spans="1:16" x14ac:dyDescent="0.2">
      <c r="A6481" t="s">
        <v>340</v>
      </c>
      <c r="B6481" t="s">
        <v>198</v>
      </c>
      <c r="C6481" t="s">
        <v>127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</row>
    <row r="6482" spans="1:16" x14ac:dyDescent="0.2">
      <c r="A6482" t="s">
        <v>340</v>
      </c>
      <c r="B6482" t="s">
        <v>199</v>
      </c>
      <c r="C6482" t="s">
        <v>127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</row>
    <row r="6483" spans="1:16" x14ac:dyDescent="0.2">
      <c r="A6483" t="s">
        <v>340</v>
      </c>
      <c r="B6483" t="s">
        <v>200</v>
      </c>
      <c r="C6483" t="s">
        <v>127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</row>
    <row r="6484" spans="1:16" x14ac:dyDescent="0.2">
      <c r="A6484" t="s">
        <v>340</v>
      </c>
      <c r="B6484" t="s">
        <v>201</v>
      </c>
      <c r="C6484" t="s">
        <v>127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</row>
    <row r="6485" spans="1:16" x14ac:dyDescent="0.2">
      <c r="A6485" t="s">
        <v>340</v>
      </c>
      <c r="B6485" t="s">
        <v>202</v>
      </c>
      <c r="C6485" t="s">
        <v>127</v>
      </c>
      <c r="E6485">
        <v>0.31</v>
      </c>
      <c r="F6485">
        <v>0.4</v>
      </c>
      <c r="G6485">
        <v>0.4</v>
      </c>
      <c r="H6485">
        <v>0.4</v>
      </c>
      <c r="I6485">
        <v>6.55</v>
      </c>
      <c r="J6485">
        <v>8.49</v>
      </c>
      <c r="K6485">
        <v>8.49</v>
      </c>
      <c r="L6485">
        <v>8.49</v>
      </c>
      <c r="M6485">
        <v>8.49</v>
      </c>
      <c r="N6485">
        <v>8.49</v>
      </c>
      <c r="O6485">
        <v>8.49</v>
      </c>
      <c r="P6485">
        <v>9.1300000000000008</v>
      </c>
    </row>
    <row r="6486" spans="1:16" x14ac:dyDescent="0.2">
      <c r="A6486" t="s">
        <v>340</v>
      </c>
      <c r="B6486" t="s">
        <v>203</v>
      </c>
      <c r="C6486" t="s">
        <v>127</v>
      </c>
      <c r="E6486">
        <v>0</v>
      </c>
      <c r="F6486">
        <v>0</v>
      </c>
      <c r="G6486">
        <v>1.56</v>
      </c>
      <c r="H6486">
        <v>3.06</v>
      </c>
      <c r="I6486">
        <v>4.32</v>
      </c>
      <c r="J6486">
        <v>4.32</v>
      </c>
      <c r="K6486">
        <v>4.32</v>
      </c>
      <c r="L6486">
        <v>6.43</v>
      </c>
      <c r="M6486">
        <v>6.43</v>
      </c>
      <c r="N6486">
        <v>9.43</v>
      </c>
      <c r="O6486">
        <v>9.43</v>
      </c>
      <c r="P6486">
        <v>11.63</v>
      </c>
    </row>
    <row r="6487" spans="1:16" x14ac:dyDescent="0.2">
      <c r="A6487" t="s">
        <v>340</v>
      </c>
      <c r="B6487" t="s">
        <v>204</v>
      </c>
      <c r="C6487" t="s">
        <v>127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7.56</v>
      </c>
      <c r="N6487">
        <v>7.56</v>
      </c>
      <c r="O6487">
        <v>7.56</v>
      </c>
      <c r="P6487">
        <v>7.56</v>
      </c>
    </row>
    <row r="6488" spans="1:16" x14ac:dyDescent="0.2">
      <c r="A6488" t="s">
        <v>340</v>
      </c>
      <c r="B6488" t="s">
        <v>205</v>
      </c>
      <c r="C6488" t="s">
        <v>127</v>
      </c>
      <c r="E6488">
        <v>3</v>
      </c>
      <c r="F6488">
        <v>6</v>
      </c>
      <c r="G6488">
        <v>8.85</v>
      </c>
      <c r="H6488">
        <v>11.58</v>
      </c>
      <c r="I6488">
        <v>12.1</v>
      </c>
      <c r="J6488">
        <v>18.5</v>
      </c>
      <c r="K6488">
        <v>19.52</v>
      </c>
      <c r="L6488">
        <v>19.52</v>
      </c>
      <c r="M6488">
        <v>19.52</v>
      </c>
      <c r="N6488">
        <v>20.94</v>
      </c>
      <c r="O6488">
        <v>25.85</v>
      </c>
      <c r="P6488">
        <v>53.66</v>
      </c>
    </row>
    <row r="6489" spans="1:16" x14ac:dyDescent="0.2">
      <c r="A6489" t="s">
        <v>340</v>
      </c>
      <c r="B6489" t="s">
        <v>206</v>
      </c>
      <c r="C6489" t="s">
        <v>127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</row>
    <row r="6490" spans="1:16" x14ac:dyDescent="0.2">
      <c r="A6490" t="s">
        <v>340</v>
      </c>
      <c r="B6490" t="s">
        <v>207</v>
      </c>
      <c r="C6490" t="s">
        <v>127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</row>
    <row r="6491" spans="1:16" x14ac:dyDescent="0.2">
      <c r="A6491" t="s">
        <v>340</v>
      </c>
      <c r="B6491" t="s">
        <v>208</v>
      </c>
      <c r="C6491" t="s">
        <v>127</v>
      </c>
      <c r="E6491">
        <v>4.05</v>
      </c>
      <c r="F6491">
        <v>4.67</v>
      </c>
      <c r="G6491">
        <v>5</v>
      </c>
      <c r="H6491">
        <v>5.54</v>
      </c>
      <c r="I6491">
        <v>5.54</v>
      </c>
      <c r="J6491">
        <v>5.54</v>
      </c>
      <c r="K6491">
        <v>5.54</v>
      </c>
      <c r="L6491">
        <v>5.54</v>
      </c>
      <c r="M6491">
        <v>5.54</v>
      </c>
      <c r="N6491">
        <v>5.54</v>
      </c>
      <c r="O6491">
        <v>5.54</v>
      </c>
      <c r="P6491">
        <v>5.54</v>
      </c>
    </row>
    <row r="6492" spans="1:16" x14ac:dyDescent="0.2">
      <c r="A6492" t="s">
        <v>340</v>
      </c>
      <c r="B6492" t="s">
        <v>209</v>
      </c>
      <c r="C6492" t="s">
        <v>127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1.44</v>
      </c>
      <c r="K6492">
        <v>3.56</v>
      </c>
      <c r="L6492">
        <v>3.56</v>
      </c>
      <c r="M6492">
        <v>3.56</v>
      </c>
      <c r="N6492">
        <v>5.34</v>
      </c>
      <c r="O6492">
        <v>6.4</v>
      </c>
      <c r="P6492">
        <v>19.010000000000002</v>
      </c>
    </row>
    <row r="6493" spans="1:16" x14ac:dyDescent="0.2">
      <c r="A6493" t="s">
        <v>340</v>
      </c>
      <c r="B6493" t="s">
        <v>210</v>
      </c>
      <c r="C6493" t="s">
        <v>127</v>
      </c>
      <c r="E6493">
        <v>0</v>
      </c>
      <c r="F6493">
        <v>0</v>
      </c>
      <c r="G6493">
        <v>0</v>
      </c>
      <c r="H6493">
        <v>2.12</v>
      </c>
      <c r="I6493">
        <v>2.12</v>
      </c>
      <c r="J6493">
        <v>2.62</v>
      </c>
      <c r="K6493">
        <v>2.62</v>
      </c>
      <c r="L6493">
        <v>2.62</v>
      </c>
      <c r="M6493">
        <v>2.62</v>
      </c>
      <c r="N6493">
        <v>2.62</v>
      </c>
      <c r="O6493">
        <v>2.62</v>
      </c>
      <c r="P6493">
        <v>2.62</v>
      </c>
    </row>
    <row r="6494" spans="1:16" x14ac:dyDescent="0.2">
      <c r="A6494" t="s">
        <v>340</v>
      </c>
      <c r="B6494" t="s">
        <v>211</v>
      </c>
      <c r="C6494" t="s">
        <v>127</v>
      </c>
      <c r="E6494">
        <v>0</v>
      </c>
      <c r="F6494">
        <v>0</v>
      </c>
      <c r="G6494">
        <v>0</v>
      </c>
      <c r="H6494">
        <v>0.5</v>
      </c>
      <c r="I6494">
        <v>0.5</v>
      </c>
      <c r="J6494">
        <v>0.5</v>
      </c>
      <c r="K6494">
        <v>0.5</v>
      </c>
      <c r="L6494">
        <v>0.5</v>
      </c>
      <c r="M6494">
        <v>0.5</v>
      </c>
      <c r="N6494">
        <v>0.5</v>
      </c>
      <c r="O6494">
        <v>0.5</v>
      </c>
      <c r="P6494">
        <v>0.5</v>
      </c>
    </row>
    <row r="6495" spans="1:16" x14ac:dyDescent="0.2">
      <c r="A6495" t="s">
        <v>340</v>
      </c>
      <c r="B6495" t="s">
        <v>212</v>
      </c>
      <c r="C6495" t="s">
        <v>127</v>
      </c>
      <c r="E6495">
        <v>0.28999999999999998</v>
      </c>
      <c r="F6495">
        <v>0.28999999999999998</v>
      </c>
      <c r="G6495">
        <v>0.51</v>
      </c>
      <c r="H6495">
        <v>0.54</v>
      </c>
      <c r="I6495">
        <v>0.54</v>
      </c>
      <c r="J6495">
        <v>0.54</v>
      </c>
      <c r="K6495">
        <v>0.54</v>
      </c>
      <c r="L6495">
        <v>0.25</v>
      </c>
      <c r="M6495">
        <v>0.25</v>
      </c>
      <c r="N6495">
        <v>0</v>
      </c>
      <c r="O6495">
        <v>0</v>
      </c>
      <c r="P6495">
        <v>0</v>
      </c>
    </row>
    <row r="6496" spans="1:16" x14ac:dyDescent="0.2">
      <c r="A6496" t="s">
        <v>340</v>
      </c>
      <c r="B6496" t="s">
        <v>213</v>
      </c>
      <c r="C6496" t="s">
        <v>127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</row>
    <row r="6497" spans="1:16" x14ac:dyDescent="0.2">
      <c r="A6497" t="s">
        <v>340</v>
      </c>
      <c r="B6497" t="s">
        <v>218</v>
      </c>
      <c r="C6497" t="s">
        <v>127</v>
      </c>
      <c r="E6497">
        <v>-0.68</v>
      </c>
      <c r="F6497">
        <v>-0.68</v>
      </c>
      <c r="G6497">
        <v>-1.44</v>
      </c>
      <c r="H6497">
        <v>-1.44</v>
      </c>
      <c r="I6497">
        <v>-1.44</v>
      </c>
      <c r="J6497">
        <v>-1.44</v>
      </c>
      <c r="K6497">
        <v>-1.44</v>
      </c>
      <c r="L6497">
        <v>-1.44</v>
      </c>
      <c r="M6497">
        <v>-1.44</v>
      </c>
      <c r="N6497">
        <v>-1.44</v>
      </c>
      <c r="O6497">
        <v>-1.44</v>
      </c>
      <c r="P6497">
        <v>-7.77</v>
      </c>
    </row>
    <row r="6498" spans="1:16" x14ac:dyDescent="0.2">
      <c r="A6498" t="s">
        <v>340</v>
      </c>
      <c r="B6498" t="s">
        <v>342</v>
      </c>
      <c r="C6498" t="s">
        <v>127</v>
      </c>
      <c r="E6498">
        <v>6.97</v>
      </c>
      <c r="F6498">
        <v>10.68</v>
      </c>
      <c r="G6498">
        <v>15.53</v>
      </c>
      <c r="H6498">
        <v>23.76</v>
      </c>
      <c r="I6498">
        <v>32.83</v>
      </c>
      <c r="J6498">
        <v>43.11</v>
      </c>
      <c r="K6498">
        <v>46.25</v>
      </c>
      <c r="L6498">
        <v>48.17</v>
      </c>
      <c r="M6498">
        <v>55.73</v>
      </c>
      <c r="N6498">
        <v>61.68</v>
      </c>
      <c r="O6498">
        <v>67.650000000000006</v>
      </c>
      <c r="P6498">
        <v>104.58</v>
      </c>
    </row>
    <row r="6499" spans="1:16" x14ac:dyDescent="0.2">
      <c r="A6499" t="s">
        <v>266</v>
      </c>
      <c r="B6499" t="s">
        <v>267</v>
      </c>
      <c r="C6499" t="s">
        <v>127</v>
      </c>
      <c r="E6499">
        <v>202.31</v>
      </c>
      <c r="F6499">
        <v>204.45</v>
      </c>
      <c r="G6499">
        <v>206.75</v>
      </c>
      <c r="H6499">
        <v>212.74</v>
      </c>
      <c r="I6499">
        <v>220.24</v>
      </c>
      <c r="J6499">
        <v>229.66</v>
      </c>
      <c r="K6499">
        <v>235.18</v>
      </c>
      <c r="L6499">
        <v>240.63</v>
      </c>
      <c r="M6499">
        <v>246.15</v>
      </c>
      <c r="N6499">
        <v>269.82</v>
      </c>
      <c r="O6499">
        <v>276.22000000000003</v>
      </c>
      <c r="P6499">
        <v>295.94</v>
      </c>
    </row>
    <row r="6500" spans="1:16" x14ac:dyDescent="0.2">
      <c r="A6500" t="s">
        <v>270</v>
      </c>
      <c r="B6500" t="s">
        <v>193</v>
      </c>
      <c r="C6500" t="s">
        <v>127</v>
      </c>
      <c r="E6500">
        <v>2.94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</row>
    <row r="6501" spans="1:16" x14ac:dyDescent="0.2">
      <c r="A6501" t="s">
        <v>270</v>
      </c>
      <c r="B6501" t="s">
        <v>194</v>
      </c>
      <c r="C6501" t="s">
        <v>127</v>
      </c>
      <c r="E6501">
        <v>52.26</v>
      </c>
      <c r="F6501">
        <v>62.91</v>
      </c>
      <c r="G6501">
        <v>50.13</v>
      </c>
      <c r="H6501">
        <v>40</v>
      </c>
      <c r="I6501">
        <v>25.4</v>
      </c>
      <c r="J6501">
        <v>19.28</v>
      </c>
      <c r="K6501">
        <v>15.71</v>
      </c>
      <c r="L6501">
        <v>16.809999999999999</v>
      </c>
      <c r="M6501">
        <v>8.33</v>
      </c>
      <c r="N6501">
        <v>8.31</v>
      </c>
      <c r="O6501">
        <v>9.66</v>
      </c>
      <c r="P6501">
        <v>1.95</v>
      </c>
    </row>
    <row r="6502" spans="1:16" x14ac:dyDescent="0.2">
      <c r="A6502" t="s">
        <v>270</v>
      </c>
      <c r="B6502" t="s">
        <v>195</v>
      </c>
      <c r="C6502" t="s">
        <v>127</v>
      </c>
      <c r="E6502">
        <v>11.51</v>
      </c>
      <c r="F6502">
        <v>12.84</v>
      </c>
      <c r="G6502">
        <v>12.34</v>
      </c>
      <c r="H6502">
        <v>12.29</v>
      </c>
      <c r="I6502">
        <v>12.19</v>
      </c>
      <c r="J6502">
        <v>9.64</v>
      </c>
      <c r="K6502">
        <v>8.1199999999999992</v>
      </c>
      <c r="L6502">
        <v>6.78</v>
      </c>
      <c r="M6502">
        <v>5.09</v>
      </c>
      <c r="N6502">
        <v>1.01</v>
      </c>
      <c r="O6502">
        <v>0</v>
      </c>
      <c r="P6502">
        <v>0</v>
      </c>
    </row>
    <row r="6503" spans="1:16" x14ac:dyDescent="0.2">
      <c r="A6503" t="s">
        <v>270</v>
      </c>
      <c r="B6503" t="s">
        <v>196</v>
      </c>
      <c r="C6503" t="s">
        <v>127</v>
      </c>
      <c r="E6503">
        <v>23.6</v>
      </c>
      <c r="F6503">
        <v>5.09</v>
      </c>
      <c r="G6503">
        <v>5.09</v>
      </c>
      <c r="H6503">
        <v>5.1100000000000003</v>
      </c>
      <c r="I6503">
        <v>5.09</v>
      </c>
      <c r="J6503">
        <v>5.1100000000000003</v>
      </c>
      <c r="K6503">
        <v>5.09</v>
      </c>
      <c r="L6503">
        <v>5.09</v>
      </c>
      <c r="M6503">
        <v>5.09</v>
      </c>
      <c r="N6503">
        <v>5.09</v>
      </c>
      <c r="O6503">
        <v>5.1100000000000003</v>
      </c>
      <c r="P6503">
        <v>5.09</v>
      </c>
    </row>
    <row r="6504" spans="1:16" x14ac:dyDescent="0.2">
      <c r="A6504" t="s">
        <v>270</v>
      </c>
      <c r="B6504" t="s">
        <v>197</v>
      </c>
      <c r="C6504" t="s">
        <v>127</v>
      </c>
      <c r="E6504">
        <v>11.28</v>
      </c>
      <c r="F6504">
        <v>11.23</v>
      </c>
      <c r="G6504">
        <v>16.23</v>
      </c>
      <c r="H6504">
        <v>22.83</v>
      </c>
      <c r="I6504">
        <v>30.88</v>
      </c>
      <c r="J6504">
        <v>30.36</v>
      </c>
      <c r="K6504">
        <v>30.54</v>
      </c>
      <c r="L6504">
        <v>31.06</v>
      </c>
      <c r="M6504">
        <v>29.95</v>
      </c>
      <c r="N6504">
        <v>30.46</v>
      </c>
      <c r="O6504">
        <v>30.09</v>
      </c>
      <c r="P6504">
        <v>28.06</v>
      </c>
    </row>
    <row r="6505" spans="1:16" x14ac:dyDescent="0.2">
      <c r="A6505" t="s">
        <v>270</v>
      </c>
      <c r="B6505" t="s">
        <v>198</v>
      </c>
      <c r="C6505" t="s">
        <v>127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</row>
    <row r="6506" spans="1:16" x14ac:dyDescent="0.2">
      <c r="A6506" t="s">
        <v>270</v>
      </c>
      <c r="B6506" t="s">
        <v>199</v>
      </c>
      <c r="C6506" t="s">
        <v>127</v>
      </c>
      <c r="E6506">
        <v>2.4900000000000002</v>
      </c>
      <c r="F6506">
        <v>2.48</v>
      </c>
      <c r="G6506">
        <v>2.48</v>
      </c>
      <c r="H6506">
        <v>2.4900000000000002</v>
      </c>
      <c r="I6506">
        <v>2.4700000000000002</v>
      </c>
      <c r="J6506">
        <v>2.48</v>
      </c>
      <c r="K6506">
        <v>3.28</v>
      </c>
      <c r="L6506">
        <v>3.17</v>
      </c>
      <c r="M6506">
        <v>2.4700000000000002</v>
      </c>
      <c r="N6506">
        <v>2.23</v>
      </c>
      <c r="O6506">
        <v>2.2400000000000002</v>
      </c>
      <c r="P6506">
        <v>2.23</v>
      </c>
    </row>
    <row r="6507" spans="1:16" x14ac:dyDescent="0.2">
      <c r="A6507" t="s">
        <v>270</v>
      </c>
      <c r="B6507" t="s">
        <v>200</v>
      </c>
      <c r="C6507" t="s">
        <v>127</v>
      </c>
      <c r="E6507">
        <v>0.9</v>
      </c>
      <c r="F6507">
        <v>1.65</v>
      </c>
      <c r="G6507">
        <v>0.89</v>
      </c>
      <c r="H6507">
        <v>0.9</v>
      </c>
      <c r="I6507">
        <v>1.1000000000000001</v>
      </c>
      <c r="J6507">
        <v>1.38</v>
      </c>
      <c r="K6507">
        <v>1.5</v>
      </c>
      <c r="L6507">
        <v>1.49</v>
      </c>
      <c r="M6507">
        <v>0.86</v>
      </c>
      <c r="N6507">
        <v>0.86</v>
      </c>
      <c r="O6507">
        <v>0.86</v>
      </c>
      <c r="P6507">
        <v>1.07</v>
      </c>
    </row>
    <row r="6508" spans="1:16" x14ac:dyDescent="0.2">
      <c r="A6508" t="s">
        <v>270</v>
      </c>
      <c r="B6508" t="s">
        <v>201</v>
      </c>
      <c r="C6508" t="s">
        <v>127</v>
      </c>
      <c r="E6508">
        <v>27.19</v>
      </c>
      <c r="F6508">
        <v>27.11</v>
      </c>
      <c r="G6508">
        <v>27.11</v>
      </c>
      <c r="H6508">
        <v>27.19</v>
      </c>
      <c r="I6508">
        <v>27.11</v>
      </c>
      <c r="J6508">
        <v>27.19</v>
      </c>
      <c r="K6508">
        <v>27.11</v>
      </c>
      <c r="L6508">
        <v>27.11</v>
      </c>
      <c r="M6508">
        <v>27.11</v>
      </c>
      <c r="N6508">
        <v>27.11</v>
      </c>
      <c r="O6508">
        <v>27.19</v>
      </c>
      <c r="P6508">
        <v>27.11</v>
      </c>
    </row>
    <row r="6509" spans="1:16" x14ac:dyDescent="0.2">
      <c r="A6509" t="s">
        <v>270</v>
      </c>
      <c r="B6509" t="s">
        <v>202</v>
      </c>
      <c r="C6509" t="s">
        <v>127</v>
      </c>
      <c r="E6509">
        <v>22.28</v>
      </c>
      <c r="F6509">
        <v>22.63</v>
      </c>
      <c r="G6509">
        <v>22.29</v>
      </c>
      <c r="H6509">
        <v>22.28</v>
      </c>
      <c r="I6509">
        <v>35.090000000000003</v>
      </c>
      <c r="J6509">
        <v>39.17</v>
      </c>
      <c r="K6509">
        <v>39.119999999999997</v>
      </c>
      <c r="L6509">
        <v>38.9</v>
      </c>
      <c r="M6509">
        <v>37.950000000000003</v>
      </c>
      <c r="N6509">
        <v>38.229999999999997</v>
      </c>
      <c r="O6509">
        <v>38.200000000000003</v>
      </c>
      <c r="P6509">
        <v>37.299999999999997</v>
      </c>
    </row>
    <row r="6510" spans="1:16" x14ac:dyDescent="0.2">
      <c r="A6510" t="s">
        <v>270</v>
      </c>
      <c r="B6510" t="s">
        <v>203</v>
      </c>
      <c r="C6510" t="s">
        <v>127</v>
      </c>
      <c r="E6510">
        <v>0</v>
      </c>
      <c r="F6510">
        <v>0</v>
      </c>
      <c r="G6510">
        <v>5.96</v>
      </c>
      <c r="H6510">
        <v>12.27</v>
      </c>
      <c r="I6510">
        <v>17.28</v>
      </c>
      <c r="J6510">
        <v>16.72</v>
      </c>
      <c r="K6510">
        <v>16.93</v>
      </c>
      <c r="L6510">
        <v>25.03</v>
      </c>
      <c r="M6510">
        <v>24.2</v>
      </c>
      <c r="N6510">
        <v>37</v>
      </c>
      <c r="O6510">
        <v>36.81</v>
      </c>
      <c r="P6510">
        <v>43.19</v>
      </c>
    </row>
    <row r="6511" spans="1:16" x14ac:dyDescent="0.2">
      <c r="A6511" t="s">
        <v>270</v>
      </c>
      <c r="B6511" t="s">
        <v>204</v>
      </c>
      <c r="C6511" t="s">
        <v>127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28.92</v>
      </c>
      <c r="N6511">
        <v>29.99</v>
      </c>
      <c r="O6511">
        <v>28.89</v>
      </c>
      <c r="P6511">
        <v>25.18</v>
      </c>
    </row>
    <row r="6512" spans="1:16" x14ac:dyDescent="0.2">
      <c r="A6512" t="s">
        <v>270</v>
      </c>
      <c r="B6512" t="s">
        <v>205</v>
      </c>
      <c r="C6512" t="s">
        <v>127</v>
      </c>
      <c r="E6512">
        <v>59.98</v>
      </c>
      <c r="F6512">
        <v>68.48</v>
      </c>
      <c r="G6512">
        <v>74.64</v>
      </c>
      <c r="H6512">
        <v>83</v>
      </c>
      <c r="I6512">
        <v>82.31</v>
      </c>
      <c r="J6512">
        <v>97.42</v>
      </c>
      <c r="K6512">
        <v>101.59</v>
      </c>
      <c r="L6512">
        <v>101.09</v>
      </c>
      <c r="M6512">
        <v>91.21</v>
      </c>
      <c r="N6512">
        <v>102.16</v>
      </c>
      <c r="O6512">
        <v>112.97</v>
      </c>
      <c r="P6512">
        <v>160.22999999999999</v>
      </c>
    </row>
    <row r="6513" spans="1:16" x14ac:dyDescent="0.2">
      <c r="A6513" t="s">
        <v>270</v>
      </c>
      <c r="B6513" t="s">
        <v>206</v>
      </c>
      <c r="C6513" t="s">
        <v>127</v>
      </c>
      <c r="E6513">
        <v>29.54</v>
      </c>
      <c r="F6513">
        <v>31.54</v>
      </c>
      <c r="G6513">
        <v>33.71</v>
      </c>
      <c r="H6513">
        <v>38.340000000000003</v>
      </c>
      <c r="I6513">
        <v>42.89</v>
      </c>
      <c r="J6513">
        <v>47.7</v>
      </c>
      <c r="K6513">
        <v>49.88</v>
      </c>
      <c r="L6513">
        <v>52.14</v>
      </c>
      <c r="M6513">
        <v>54.36</v>
      </c>
      <c r="N6513">
        <v>63.11</v>
      </c>
      <c r="O6513">
        <v>65.56</v>
      </c>
      <c r="P6513">
        <v>76.78</v>
      </c>
    </row>
    <row r="6514" spans="1:16" x14ac:dyDescent="0.2">
      <c r="A6514" t="s">
        <v>270</v>
      </c>
      <c r="B6514" t="s">
        <v>343</v>
      </c>
      <c r="C6514" t="s">
        <v>127</v>
      </c>
      <c r="E6514">
        <v>-2.59</v>
      </c>
      <c r="F6514">
        <v>-2.92</v>
      </c>
      <c r="G6514">
        <v>-3.13</v>
      </c>
      <c r="H6514">
        <v>-3.34</v>
      </c>
      <c r="I6514">
        <v>-3.36</v>
      </c>
      <c r="J6514">
        <v>-4.03</v>
      </c>
      <c r="K6514">
        <v>-4.95</v>
      </c>
      <c r="L6514">
        <v>-4.9800000000000004</v>
      </c>
      <c r="M6514">
        <v>-4.4800000000000004</v>
      </c>
      <c r="N6514">
        <v>-5.56</v>
      </c>
      <c r="O6514">
        <v>-6.09</v>
      </c>
      <c r="P6514">
        <v>-10.8</v>
      </c>
    </row>
    <row r="6515" spans="1:16" x14ac:dyDescent="0.2">
      <c r="A6515" t="s">
        <v>270</v>
      </c>
      <c r="B6515" t="s">
        <v>210</v>
      </c>
      <c r="C6515" t="s">
        <v>127</v>
      </c>
      <c r="E6515">
        <v>-0.5</v>
      </c>
      <c r="F6515">
        <v>-0.59</v>
      </c>
      <c r="G6515">
        <v>-0.91</v>
      </c>
      <c r="H6515">
        <v>-2.2400000000000002</v>
      </c>
      <c r="I6515">
        <v>-2.57</v>
      </c>
      <c r="J6515">
        <v>-3.27</v>
      </c>
      <c r="K6515">
        <v>-2.98</v>
      </c>
      <c r="L6515">
        <v>-2.9</v>
      </c>
      <c r="M6515">
        <v>-2.8</v>
      </c>
      <c r="N6515">
        <v>-3</v>
      </c>
      <c r="O6515">
        <v>-3.03</v>
      </c>
      <c r="P6515">
        <v>-2.58</v>
      </c>
    </row>
    <row r="6516" spans="1:16" x14ac:dyDescent="0.2">
      <c r="A6516" t="s">
        <v>270</v>
      </c>
      <c r="B6516" t="s">
        <v>211</v>
      </c>
      <c r="C6516" t="s">
        <v>127</v>
      </c>
      <c r="E6516">
        <v>0</v>
      </c>
      <c r="F6516">
        <v>0</v>
      </c>
      <c r="G6516">
        <v>0</v>
      </c>
      <c r="H6516">
        <v>-0.36</v>
      </c>
      <c r="I6516">
        <v>-0.49</v>
      </c>
      <c r="J6516">
        <v>-0.54</v>
      </c>
      <c r="K6516">
        <v>-0.48</v>
      </c>
      <c r="L6516">
        <v>-0.47</v>
      </c>
      <c r="M6516">
        <v>-0.49</v>
      </c>
      <c r="N6516">
        <v>-0.5</v>
      </c>
      <c r="O6516">
        <v>-0.5</v>
      </c>
      <c r="P6516">
        <v>-0.41</v>
      </c>
    </row>
    <row r="6517" spans="1:16" x14ac:dyDescent="0.2">
      <c r="A6517" t="s">
        <v>270</v>
      </c>
      <c r="B6517" t="s">
        <v>212</v>
      </c>
      <c r="C6517" t="s">
        <v>127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</row>
    <row r="6518" spans="1:16" x14ac:dyDescent="0.2">
      <c r="A6518" t="s">
        <v>270</v>
      </c>
      <c r="B6518" t="s">
        <v>213</v>
      </c>
      <c r="C6518" t="s">
        <v>127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</row>
    <row r="6519" spans="1:16" x14ac:dyDescent="0.2">
      <c r="A6519" t="s">
        <v>270</v>
      </c>
      <c r="B6519" t="s">
        <v>344</v>
      </c>
      <c r="C6519" t="s">
        <v>127</v>
      </c>
      <c r="E6519">
        <v>12.11</v>
      </c>
      <c r="F6519">
        <v>12.8</v>
      </c>
      <c r="G6519">
        <v>16.48</v>
      </c>
      <c r="H6519">
        <v>13.81</v>
      </c>
      <c r="I6519">
        <v>11.34</v>
      </c>
      <c r="J6519">
        <v>15.78</v>
      </c>
      <c r="K6519">
        <v>18.739999999999998</v>
      </c>
      <c r="L6519">
        <v>17.190000000000001</v>
      </c>
      <c r="M6519">
        <v>24.7</v>
      </c>
      <c r="N6519">
        <v>24.51</v>
      </c>
      <c r="O6519">
        <v>23.13</v>
      </c>
      <c r="P6519">
        <v>14.84</v>
      </c>
    </row>
    <row r="6520" spans="1:16" x14ac:dyDescent="0.2">
      <c r="A6520" t="s">
        <v>270</v>
      </c>
      <c r="B6520" t="s">
        <v>345</v>
      </c>
      <c r="C6520" t="s">
        <v>127</v>
      </c>
      <c r="E6520">
        <v>-3.07</v>
      </c>
      <c r="F6520">
        <v>-1.65</v>
      </c>
      <c r="G6520">
        <v>-5.04</v>
      </c>
      <c r="H6520">
        <v>-4.5599999999999996</v>
      </c>
      <c r="I6520">
        <v>-4.7300000000000004</v>
      </c>
      <c r="J6520">
        <v>-6.7</v>
      </c>
      <c r="K6520">
        <v>-4.04</v>
      </c>
      <c r="L6520">
        <v>-4.2</v>
      </c>
      <c r="M6520">
        <v>-10.97</v>
      </c>
      <c r="N6520">
        <v>-7.4</v>
      </c>
      <c r="O6520">
        <v>-7.42</v>
      </c>
      <c r="P6520">
        <v>-13.93</v>
      </c>
    </row>
    <row r="6521" spans="1:16" x14ac:dyDescent="0.2">
      <c r="A6521" t="s">
        <v>270</v>
      </c>
      <c r="B6521" t="s">
        <v>272</v>
      </c>
      <c r="C6521" t="s">
        <v>127</v>
      </c>
      <c r="E6521">
        <v>0.26</v>
      </c>
      <c r="F6521">
        <v>0.31</v>
      </c>
      <c r="G6521">
        <v>3.1</v>
      </c>
      <c r="H6521">
        <v>3.16</v>
      </c>
      <c r="I6521">
        <v>6.92</v>
      </c>
      <c r="J6521">
        <v>12.61</v>
      </c>
      <c r="K6521">
        <v>10.95</v>
      </c>
      <c r="L6521">
        <v>12.19</v>
      </c>
      <c r="M6521">
        <v>28.21</v>
      </c>
      <c r="N6521">
        <v>20.23</v>
      </c>
      <c r="O6521">
        <v>25.91</v>
      </c>
      <c r="P6521">
        <v>68.709999999999994</v>
      </c>
    </row>
    <row r="6522" spans="1:16" x14ac:dyDescent="0.2">
      <c r="A6522" t="s">
        <v>270</v>
      </c>
      <c r="B6522" t="s">
        <v>346</v>
      </c>
      <c r="C6522" t="s">
        <v>127</v>
      </c>
      <c r="E6522">
        <v>9.0399999999999991</v>
      </c>
      <c r="F6522">
        <v>11.16</v>
      </c>
      <c r="G6522">
        <v>11.44</v>
      </c>
      <c r="H6522">
        <v>9.25</v>
      </c>
      <c r="I6522">
        <v>6.62</v>
      </c>
      <c r="J6522">
        <v>9.08</v>
      </c>
      <c r="K6522">
        <v>14.7</v>
      </c>
      <c r="L6522">
        <v>12.99</v>
      </c>
      <c r="M6522">
        <v>13.73</v>
      </c>
      <c r="N6522">
        <v>17.11</v>
      </c>
      <c r="O6522">
        <v>15.71</v>
      </c>
      <c r="P6522">
        <v>0.91</v>
      </c>
    </row>
    <row r="6523" spans="1:16" x14ac:dyDescent="0.2">
      <c r="A6523" t="s">
        <v>270</v>
      </c>
      <c r="B6523" t="s">
        <v>347</v>
      </c>
      <c r="C6523" t="s">
        <v>127</v>
      </c>
      <c r="E6523">
        <v>253</v>
      </c>
      <c r="F6523">
        <v>255.27</v>
      </c>
      <c r="G6523">
        <v>263.3</v>
      </c>
      <c r="H6523">
        <v>274.56</v>
      </c>
      <c r="I6523">
        <v>286.73</v>
      </c>
      <c r="J6523">
        <v>304.39999999999998</v>
      </c>
      <c r="K6523">
        <v>309.2</v>
      </c>
      <c r="L6523">
        <v>317.52</v>
      </c>
      <c r="M6523">
        <v>332.48</v>
      </c>
      <c r="N6523">
        <v>361</v>
      </c>
      <c r="O6523">
        <v>371.09</v>
      </c>
      <c r="P6523">
        <v>409.26</v>
      </c>
    </row>
    <row r="6524" spans="1:16" x14ac:dyDescent="0.2">
      <c r="A6524" t="s">
        <v>272</v>
      </c>
      <c r="B6524" t="s">
        <v>202</v>
      </c>
      <c r="C6524" t="s">
        <v>127</v>
      </c>
      <c r="E6524">
        <v>0.03</v>
      </c>
      <c r="F6524">
        <v>0.03</v>
      </c>
      <c r="G6524">
        <v>0.38</v>
      </c>
      <c r="H6524">
        <v>0.44</v>
      </c>
      <c r="I6524">
        <v>1.73</v>
      </c>
      <c r="J6524">
        <v>2.34</v>
      </c>
      <c r="K6524">
        <v>2.27</v>
      </c>
      <c r="L6524">
        <v>2.4900000000000002</v>
      </c>
      <c r="M6524">
        <v>3.44</v>
      </c>
      <c r="N6524">
        <v>3.16</v>
      </c>
      <c r="O6524">
        <v>3.3</v>
      </c>
      <c r="P6524">
        <v>5.33</v>
      </c>
    </row>
    <row r="6525" spans="1:16" x14ac:dyDescent="0.2">
      <c r="A6525" t="s">
        <v>272</v>
      </c>
      <c r="B6525" t="s">
        <v>203</v>
      </c>
      <c r="C6525" t="s">
        <v>127</v>
      </c>
      <c r="E6525">
        <v>0</v>
      </c>
      <c r="F6525">
        <v>0</v>
      </c>
      <c r="G6525">
        <v>0.36</v>
      </c>
      <c r="H6525">
        <v>0.56999999999999995</v>
      </c>
      <c r="I6525">
        <v>1.01</v>
      </c>
      <c r="J6525">
        <v>1.62</v>
      </c>
      <c r="K6525">
        <v>1.36</v>
      </c>
      <c r="L6525">
        <v>1.9</v>
      </c>
      <c r="M6525">
        <v>2.73</v>
      </c>
      <c r="N6525">
        <v>2.9</v>
      </c>
      <c r="O6525">
        <v>3.2</v>
      </c>
      <c r="P6525">
        <v>6.23</v>
      </c>
    </row>
    <row r="6526" spans="1:16" x14ac:dyDescent="0.2">
      <c r="A6526" t="s">
        <v>272</v>
      </c>
      <c r="B6526" t="s">
        <v>204</v>
      </c>
      <c r="C6526" t="s">
        <v>127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4.3600000000000003</v>
      </c>
      <c r="N6526">
        <v>3.28</v>
      </c>
      <c r="O6526">
        <v>4.47</v>
      </c>
      <c r="P6526">
        <v>8.09</v>
      </c>
    </row>
    <row r="6527" spans="1:16" x14ac:dyDescent="0.2">
      <c r="A6527" t="s">
        <v>272</v>
      </c>
      <c r="B6527" t="s">
        <v>205</v>
      </c>
      <c r="C6527" t="s">
        <v>127</v>
      </c>
      <c r="E6527">
        <v>0.23</v>
      </c>
      <c r="F6527">
        <v>0.28000000000000003</v>
      </c>
      <c r="G6527">
        <v>2.36</v>
      </c>
      <c r="H6527">
        <v>2.15</v>
      </c>
      <c r="I6527">
        <v>4.18</v>
      </c>
      <c r="J6527">
        <v>8.65</v>
      </c>
      <c r="K6527">
        <v>7.31</v>
      </c>
      <c r="L6527">
        <v>7.8</v>
      </c>
      <c r="M6527">
        <v>17.690000000000001</v>
      </c>
      <c r="N6527">
        <v>10.88</v>
      </c>
      <c r="O6527">
        <v>14.93</v>
      </c>
      <c r="P6527">
        <v>49.06</v>
      </c>
    </row>
    <row r="6528" spans="1:16" x14ac:dyDescent="0.2">
      <c r="A6528" t="s">
        <v>259</v>
      </c>
      <c r="B6528" t="s">
        <v>348</v>
      </c>
      <c r="C6528" t="s">
        <v>127</v>
      </c>
      <c r="E6528">
        <v>0.91</v>
      </c>
      <c r="F6528">
        <v>0.86</v>
      </c>
      <c r="G6528">
        <v>1.21</v>
      </c>
      <c r="H6528">
        <v>1.49</v>
      </c>
      <c r="I6528">
        <v>1.35</v>
      </c>
      <c r="J6528">
        <v>0.94</v>
      </c>
      <c r="K6528">
        <v>0.57999999999999996</v>
      </c>
      <c r="L6528">
        <v>0.56000000000000005</v>
      </c>
      <c r="M6528">
        <v>1.26</v>
      </c>
      <c r="N6528">
        <v>1.1499999999999999</v>
      </c>
      <c r="O6528">
        <v>1.17</v>
      </c>
      <c r="P6528">
        <v>4.9800000000000004</v>
      </c>
    </row>
    <row r="6529" spans="1:16" x14ac:dyDescent="0.2">
      <c r="A6529" t="s">
        <v>259</v>
      </c>
      <c r="B6529" t="s">
        <v>261</v>
      </c>
      <c r="C6529" t="s">
        <v>127</v>
      </c>
      <c r="D6529">
        <v>935165</v>
      </c>
      <c r="E6529">
        <v>48910</v>
      </c>
      <c r="F6529">
        <v>50864</v>
      </c>
      <c r="G6529">
        <v>49486</v>
      </c>
      <c r="H6529">
        <v>50973</v>
      </c>
      <c r="I6529">
        <v>52865</v>
      </c>
      <c r="J6529">
        <v>54117</v>
      </c>
      <c r="K6529">
        <v>55971</v>
      </c>
      <c r="L6529">
        <v>56674</v>
      </c>
      <c r="M6529">
        <v>54752</v>
      </c>
      <c r="N6529">
        <v>57916</v>
      </c>
      <c r="O6529">
        <v>58988</v>
      </c>
      <c r="P6529">
        <v>64158</v>
      </c>
    </row>
    <row r="6530" spans="1:16" x14ac:dyDescent="0.2">
      <c r="A6530" t="s">
        <v>259</v>
      </c>
      <c r="B6530" t="s">
        <v>178</v>
      </c>
      <c r="C6530" t="s">
        <v>127</v>
      </c>
      <c r="D6530">
        <v>867008</v>
      </c>
      <c r="E6530">
        <v>46365</v>
      </c>
      <c r="F6530">
        <v>48122</v>
      </c>
      <c r="G6530">
        <v>46652</v>
      </c>
      <c r="H6530">
        <v>47711</v>
      </c>
      <c r="I6530">
        <v>49197</v>
      </c>
      <c r="J6530">
        <v>50081</v>
      </c>
      <c r="K6530">
        <v>51772</v>
      </c>
      <c r="L6530">
        <v>52328</v>
      </c>
      <c r="M6530">
        <v>50273</v>
      </c>
      <c r="N6530">
        <v>53499</v>
      </c>
      <c r="O6530">
        <v>54445</v>
      </c>
      <c r="P6530">
        <v>59037</v>
      </c>
    </row>
    <row r="6531" spans="1:16" x14ac:dyDescent="0.2">
      <c r="A6531" t="s">
        <v>259</v>
      </c>
      <c r="B6531" t="s">
        <v>349</v>
      </c>
      <c r="C6531" t="s">
        <v>127</v>
      </c>
      <c r="E6531">
        <v>0</v>
      </c>
      <c r="F6531">
        <v>0</v>
      </c>
      <c r="G6531">
        <v>0</v>
      </c>
      <c r="H6531">
        <v>21</v>
      </c>
      <c r="I6531">
        <v>23</v>
      </c>
      <c r="J6531">
        <v>23</v>
      </c>
      <c r="K6531">
        <v>23</v>
      </c>
      <c r="L6531">
        <v>23</v>
      </c>
      <c r="M6531">
        <v>23</v>
      </c>
      <c r="N6531">
        <v>62</v>
      </c>
      <c r="O6531">
        <v>62</v>
      </c>
      <c r="P6531">
        <v>143</v>
      </c>
    </row>
    <row r="6532" spans="1:16" x14ac:dyDescent="0.2">
      <c r="A6532" t="s">
        <v>350</v>
      </c>
      <c r="B6532" t="s">
        <v>193</v>
      </c>
      <c r="C6532" t="s">
        <v>127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</row>
    <row r="6533" spans="1:16" x14ac:dyDescent="0.2">
      <c r="A6533" t="s">
        <v>350</v>
      </c>
      <c r="B6533" t="s">
        <v>351</v>
      </c>
      <c r="C6533" t="s">
        <v>127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</row>
    <row r="6534" spans="1:16" x14ac:dyDescent="0.2">
      <c r="A6534" t="s">
        <v>350</v>
      </c>
      <c r="B6534" t="s">
        <v>352</v>
      </c>
      <c r="C6534" t="s">
        <v>127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 x14ac:dyDescent="0.2">
      <c r="A6535" t="s">
        <v>350</v>
      </c>
      <c r="B6535" t="s">
        <v>195</v>
      </c>
      <c r="C6535" t="s">
        <v>127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</row>
    <row r="6536" spans="1:16" x14ac:dyDescent="0.2">
      <c r="A6536" t="s">
        <v>350</v>
      </c>
      <c r="B6536" t="s">
        <v>196</v>
      </c>
      <c r="C6536" t="s">
        <v>127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</row>
    <row r="6537" spans="1:16" x14ac:dyDescent="0.2">
      <c r="A6537" t="s">
        <v>350</v>
      </c>
      <c r="B6537" t="s">
        <v>197</v>
      </c>
      <c r="C6537" t="s">
        <v>127</v>
      </c>
      <c r="E6537">
        <v>0</v>
      </c>
      <c r="F6537">
        <v>0</v>
      </c>
      <c r="G6537">
        <v>346</v>
      </c>
      <c r="H6537">
        <v>768</v>
      </c>
      <c r="I6537">
        <v>1366</v>
      </c>
      <c r="J6537">
        <v>1366</v>
      </c>
      <c r="K6537">
        <v>1366</v>
      </c>
      <c r="L6537">
        <v>1415</v>
      </c>
      <c r="M6537">
        <v>1415</v>
      </c>
      <c r="N6537">
        <v>1415</v>
      </c>
      <c r="O6537">
        <v>1415</v>
      </c>
      <c r="P6537">
        <v>1415</v>
      </c>
    </row>
    <row r="6538" spans="1:16" x14ac:dyDescent="0.2">
      <c r="A6538" t="s">
        <v>350</v>
      </c>
      <c r="B6538" t="s">
        <v>198</v>
      </c>
      <c r="C6538" t="s">
        <v>127</v>
      </c>
      <c r="E6538">
        <v>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</row>
    <row r="6539" spans="1:16" x14ac:dyDescent="0.2">
      <c r="A6539" t="s">
        <v>350</v>
      </c>
      <c r="B6539" t="s">
        <v>199</v>
      </c>
      <c r="C6539" t="s">
        <v>127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</row>
    <row r="6540" spans="1:16" x14ac:dyDescent="0.2">
      <c r="A6540" t="s">
        <v>350</v>
      </c>
      <c r="B6540" t="s">
        <v>200</v>
      </c>
      <c r="C6540" t="s">
        <v>127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</row>
    <row r="6541" spans="1:16" x14ac:dyDescent="0.2">
      <c r="A6541" t="s">
        <v>350</v>
      </c>
      <c r="B6541" t="s">
        <v>201</v>
      </c>
      <c r="C6541" t="s">
        <v>127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</row>
    <row r="6542" spans="1:16" x14ac:dyDescent="0.2">
      <c r="A6542" t="s">
        <v>350</v>
      </c>
      <c r="B6542" t="s">
        <v>202</v>
      </c>
      <c r="C6542" t="s">
        <v>127</v>
      </c>
      <c r="E6542">
        <v>42</v>
      </c>
      <c r="F6542">
        <v>54</v>
      </c>
      <c r="G6542">
        <v>54</v>
      </c>
      <c r="H6542">
        <v>54</v>
      </c>
      <c r="I6542">
        <v>761</v>
      </c>
      <c r="J6542">
        <v>968</v>
      </c>
      <c r="K6542">
        <v>968</v>
      </c>
      <c r="L6542">
        <v>968</v>
      </c>
      <c r="M6542">
        <v>968</v>
      </c>
      <c r="N6542">
        <v>968</v>
      </c>
      <c r="O6542">
        <v>968</v>
      </c>
      <c r="P6542">
        <v>1034</v>
      </c>
    </row>
    <row r="6543" spans="1:16" x14ac:dyDescent="0.2">
      <c r="A6543" t="s">
        <v>350</v>
      </c>
      <c r="B6543" t="s">
        <v>203</v>
      </c>
      <c r="C6543" t="s">
        <v>127</v>
      </c>
      <c r="E6543">
        <v>0</v>
      </c>
      <c r="F6543">
        <v>0</v>
      </c>
      <c r="G6543">
        <v>315</v>
      </c>
      <c r="H6543">
        <v>628</v>
      </c>
      <c r="I6543">
        <v>874</v>
      </c>
      <c r="J6543">
        <v>874</v>
      </c>
      <c r="K6543">
        <v>874</v>
      </c>
      <c r="L6543">
        <v>1241</v>
      </c>
      <c r="M6543">
        <v>1241</v>
      </c>
      <c r="N6543">
        <v>1873</v>
      </c>
      <c r="O6543">
        <v>1873</v>
      </c>
      <c r="P6543">
        <v>2322</v>
      </c>
    </row>
    <row r="6544" spans="1:16" x14ac:dyDescent="0.2">
      <c r="A6544" t="s">
        <v>350</v>
      </c>
      <c r="B6544" t="s">
        <v>204</v>
      </c>
      <c r="C6544" t="s">
        <v>127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7" x14ac:dyDescent="0.2">
      <c r="A6545" t="s">
        <v>350</v>
      </c>
      <c r="B6545" t="s">
        <v>205</v>
      </c>
      <c r="C6545" t="s">
        <v>127</v>
      </c>
      <c r="E6545">
        <v>246</v>
      </c>
      <c r="F6545">
        <v>496</v>
      </c>
      <c r="G6545">
        <v>738</v>
      </c>
      <c r="H6545">
        <v>959</v>
      </c>
      <c r="I6545">
        <v>1001</v>
      </c>
      <c r="J6545">
        <v>1498</v>
      </c>
      <c r="K6545">
        <v>1574</v>
      </c>
      <c r="L6545">
        <v>1574</v>
      </c>
      <c r="M6545">
        <v>1574</v>
      </c>
      <c r="N6545">
        <v>1642</v>
      </c>
      <c r="O6545">
        <v>1907</v>
      </c>
      <c r="P6545">
        <v>3166</v>
      </c>
    </row>
    <row r="6546" spans="1:17" x14ac:dyDescent="0.2">
      <c r="A6546" t="s">
        <v>350</v>
      </c>
      <c r="B6546" t="s">
        <v>206</v>
      </c>
      <c r="C6546" t="s">
        <v>127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</row>
    <row r="6547" spans="1:17" x14ac:dyDescent="0.2">
      <c r="A6547" t="s">
        <v>350</v>
      </c>
      <c r="B6547" t="s">
        <v>207</v>
      </c>
      <c r="C6547" t="s">
        <v>127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</row>
    <row r="6548" spans="1:17" x14ac:dyDescent="0.2">
      <c r="A6548" t="s">
        <v>350</v>
      </c>
      <c r="B6548" t="s">
        <v>208</v>
      </c>
      <c r="C6548" t="s">
        <v>127</v>
      </c>
      <c r="E6548">
        <v>677</v>
      </c>
      <c r="F6548">
        <v>784</v>
      </c>
      <c r="G6548">
        <v>839</v>
      </c>
      <c r="H6548">
        <v>929</v>
      </c>
      <c r="I6548">
        <v>929</v>
      </c>
      <c r="J6548">
        <v>929</v>
      </c>
      <c r="K6548">
        <v>929</v>
      </c>
      <c r="L6548">
        <v>929</v>
      </c>
      <c r="M6548">
        <v>929</v>
      </c>
      <c r="N6548">
        <v>929</v>
      </c>
      <c r="O6548">
        <v>929</v>
      </c>
      <c r="P6548">
        <v>929</v>
      </c>
    </row>
    <row r="6549" spans="1:17" x14ac:dyDescent="0.2">
      <c r="A6549" t="s">
        <v>350</v>
      </c>
      <c r="B6549" t="s">
        <v>209</v>
      </c>
      <c r="C6549" t="s">
        <v>127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327</v>
      </c>
      <c r="K6549">
        <v>790</v>
      </c>
      <c r="L6549">
        <v>790</v>
      </c>
      <c r="M6549">
        <v>790</v>
      </c>
      <c r="N6549">
        <v>1127</v>
      </c>
      <c r="O6549">
        <v>1325</v>
      </c>
      <c r="P6549">
        <v>3485</v>
      </c>
    </row>
    <row r="6550" spans="1:17" x14ac:dyDescent="0.2">
      <c r="A6550" t="s">
        <v>350</v>
      </c>
      <c r="B6550" t="s">
        <v>210</v>
      </c>
      <c r="C6550" t="s">
        <v>127</v>
      </c>
      <c r="E6550">
        <v>0</v>
      </c>
      <c r="F6550">
        <v>0</v>
      </c>
      <c r="G6550">
        <v>0</v>
      </c>
      <c r="H6550">
        <v>480</v>
      </c>
      <c r="I6550">
        <v>480</v>
      </c>
      <c r="J6550">
        <v>593</v>
      </c>
      <c r="K6550">
        <v>593</v>
      </c>
      <c r="L6550">
        <v>593</v>
      </c>
      <c r="M6550">
        <v>593</v>
      </c>
      <c r="N6550">
        <v>593</v>
      </c>
      <c r="O6550">
        <v>593</v>
      </c>
      <c r="P6550">
        <v>593</v>
      </c>
    </row>
    <row r="6551" spans="1:17" x14ac:dyDescent="0.2">
      <c r="A6551" t="s">
        <v>350</v>
      </c>
      <c r="B6551" t="s">
        <v>211</v>
      </c>
      <c r="C6551" t="s">
        <v>127</v>
      </c>
      <c r="E6551">
        <v>0</v>
      </c>
      <c r="F6551">
        <v>0</v>
      </c>
      <c r="G6551">
        <v>0</v>
      </c>
      <c r="H6551">
        <v>92</v>
      </c>
      <c r="I6551">
        <v>92</v>
      </c>
      <c r="J6551">
        <v>92</v>
      </c>
      <c r="K6551">
        <v>92</v>
      </c>
      <c r="L6551">
        <v>92</v>
      </c>
      <c r="M6551">
        <v>92</v>
      </c>
      <c r="N6551">
        <v>92</v>
      </c>
      <c r="O6551">
        <v>92</v>
      </c>
      <c r="P6551">
        <v>92</v>
      </c>
    </row>
    <row r="6552" spans="1:17" x14ac:dyDescent="0.2">
      <c r="A6552" t="s">
        <v>350</v>
      </c>
      <c r="B6552" t="s">
        <v>212</v>
      </c>
      <c r="C6552" t="s">
        <v>127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7" x14ac:dyDescent="0.2">
      <c r="A6553" t="s">
        <v>350</v>
      </c>
      <c r="B6553" t="s">
        <v>213</v>
      </c>
      <c r="C6553" t="s">
        <v>127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7" x14ac:dyDescent="0.2">
      <c r="A6554" t="s">
        <v>350</v>
      </c>
      <c r="B6554" t="s">
        <v>342</v>
      </c>
      <c r="C6554" t="s">
        <v>127</v>
      </c>
      <c r="E6554">
        <v>965</v>
      </c>
      <c r="F6554">
        <v>1334</v>
      </c>
      <c r="G6554">
        <v>2292</v>
      </c>
      <c r="H6554">
        <v>3910</v>
      </c>
      <c r="I6554">
        <v>5503</v>
      </c>
      <c r="J6554">
        <v>6646</v>
      </c>
      <c r="K6554">
        <v>7186</v>
      </c>
      <c r="L6554">
        <v>7602</v>
      </c>
      <c r="M6554">
        <v>7602</v>
      </c>
      <c r="N6554">
        <v>8640</v>
      </c>
      <c r="O6554">
        <v>9103</v>
      </c>
      <c r="P6554">
        <v>13036</v>
      </c>
    </row>
    <row r="6555" spans="1:17" x14ac:dyDescent="0.2">
      <c r="A6555" t="s">
        <v>230</v>
      </c>
      <c r="B6555" t="s">
        <v>353</v>
      </c>
      <c r="C6555" t="s">
        <v>127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1</v>
      </c>
      <c r="Q6555">
        <v>10360</v>
      </c>
    </row>
    <row r="6556" spans="1:17" x14ac:dyDescent="0.2">
      <c r="A6556" t="s">
        <v>230</v>
      </c>
      <c r="B6556" t="s">
        <v>354</v>
      </c>
      <c r="C6556" t="s">
        <v>127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1</v>
      </c>
      <c r="Q6556">
        <v>11010</v>
      </c>
    </row>
    <row r="6557" spans="1:17" x14ac:dyDescent="0.2">
      <c r="A6557" t="s">
        <v>230</v>
      </c>
      <c r="B6557" t="s">
        <v>355</v>
      </c>
      <c r="C6557" t="s">
        <v>127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1</v>
      </c>
      <c r="M6557">
        <v>1</v>
      </c>
      <c r="N6557">
        <v>1</v>
      </c>
      <c r="O6557">
        <v>1</v>
      </c>
      <c r="P6557">
        <v>1</v>
      </c>
      <c r="Q6557">
        <v>2680</v>
      </c>
    </row>
    <row r="6558" spans="1:17" x14ac:dyDescent="0.2">
      <c r="A6558" t="s">
        <v>230</v>
      </c>
      <c r="B6558" t="s">
        <v>356</v>
      </c>
      <c r="C6558" t="s">
        <v>127</v>
      </c>
      <c r="E6558">
        <v>0</v>
      </c>
      <c r="F6558">
        <v>0</v>
      </c>
      <c r="G6558">
        <v>0</v>
      </c>
      <c r="H6558">
        <v>0</v>
      </c>
      <c r="I6558">
        <v>1</v>
      </c>
      <c r="J6558">
        <v>1</v>
      </c>
      <c r="K6558">
        <v>1</v>
      </c>
      <c r="L6558">
        <v>1</v>
      </c>
      <c r="M6558">
        <v>1</v>
      </c>
      <c r="N6558">
        <v>1</v>
      </c>
      <c r="O6558">
        <v>1</v>
      </c>
      <c r="P6558">
        <v>1</v>
      </c>
      <c r="Q6558">
        <v>4875</v>
      </c>
    </row>
    <row r="6559" spans="1:17" x14ac:dyDescent="0.2">
      <c r="A6559" t="s">
        <v>340</v>
      </c>
      <c r="B6559" t="s">
        <v>193</v>
      </c>
      <c r="C6559" t="s">
        <v>125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7" x14ac:dyDescent="0.2">
      <c r="A6560" t="s">
        <v>340</v>
      </c>
      <c r="B6560" t="s">
        <v>194</v>
      </c>
      <c r="C6560" t="s">
        <v>125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</row>
    <row r="6561" spans="1:16" x14ac:dyDescent="0.2">
      <c r="A6561" t="s">
        <v>340</v>
      </c>
      <c r="B6561" t="s">
        <v>195</v>
      </c>
      <c r="C6561" t="s">
        <v>125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 x14ac:dyDescent="0.2">
      <c r="A6562" t="s">
        <v>340</v>
      </c>
      <c r="B6562" t="s">
        <v>196</v>
      </c>
      <c r="C6562" t="s">
        <v>125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</row>
    <row r="6563" spans="1:16" x14ac:dyDescent="0.2">
      <c r="A6563" t="s">
        <v>340</v>
      </c>
      <c r="B6563" t="s">
        <v>197</v>
      </c>
      <c r="C6563" t="s">
        <v>125</v>
      </c>
      <c r="E6563">
        <v>0</v>
      </c>
      <c r="F6563">
        <v>0</v>
      </c>
      <c r="G6563">
        <v>0.13</v>
      </c>
      <c r="H6563">
        <v>1.8</v>
      </c>
      <c r="I6563">
        <v>2.94</v>
      </c>
      <c r="J6563">
        <v>2.94</v>
      </c>
      <c r="K6563">
        <v>2.94</v>
      </c>
      <c r="L6563">
        <v>3.81</v>
      </c>
      <c r="M6563">
        <v>3.81</v>
      </c>
      <c r="N6563">
        <v>4.29</v>
      </c>
      <c r="O6563">
        <v>4.29</v>
      </c>
      <c r="P6563">
        <v>4.29</v>
      </c>
    </row>
    <row r="6564" spans="1:16" x14ac:dyDescent="0.2">
      <c r="A6564" t="s">
        <v>340</v>
      </c>
      <c r="B6564" t="s">
        <v>198</v>
      </c>
      <c r="C6564" t="s">
        <v>125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</row>
    <row r="6565" spans="1:16" x14ac:dyDescent="0.2">
      <c r="A6565" t="s">
        <v>340</v>
      </c>
      <c r="B6565" t="s">
        <v>199</v>
      </c>
      <c r="C6565" t="s">
        <v>125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 x14ac:dyDescent="0.2">
      <c r="A6566" t="s">
        <v>340</v>
      </c>
      <c r="B6566" t="s">
        <v>200</v>
      </c>
      <c r="C6566" t="s">
        <v>125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 x14ac:dyDescent="0.2">
      <c r="A6567" t="s">
        <v>340</v>
      </c>
      <c r="B6567" t="s">
        <v>201</v>
      </c>
      <c r="C6567" t="s">
        <v>125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 x14ac:dyDescent="0.2">
      <c r="A6568" t="s">
        <v>340</v>
      </c>
      <c r="B6568" t="s">
        <v>202</v>
      </c>
      <c r="C6568" t="s">
        <v>125</v>
      </c>
      <c r="E6568">
        <v>0.31</v>
      </c>
      <c r="F6568">
        <v>0.4</v>
      </c>
      <c r="G6568">
        <v>0.4</v>
      </c>
      <c r="H6568">
        <v>0.4</v>
      </c>
      <c r="I6568">
        <v>5.1100000000000003</v>
      </c>
      <c r="J6568">
        <v>5.21</v>
      </c>
      <c r="K6568">
        <v>5.21</v>
      </c>
      <c r="L6568">
        <v>5.21</v>
      </c>
      <c r="M6568">
        <v>5.21</v>
      </c>
      <c r="N6568">
        <v>5.21</v>
      </c>
      <c r="O6568">
        <v>5.21</v>
      </c>
      <c r="P6568">
        <v>5.21</v>
      </c>
    </row>
    <row r="6569" spans="1:16" x14ac:dyDescent="0.2">
      <c r="A6569" t="s">
        <v>340</v>
      </c>
      <c r="B6569" t="s">
        <v>203</v>
      </c>
      <c r="C6569" t="s">
        <v>125</v>
      </c>
      <c r="E6569">
        <v>0</v>
      </c>
      <c r="F6569">
        <v>0</v>
      </c>
      <c r="G6569">
        <v>1.48</v>
      </c>
      <c r="H6569">
        <v>2.98</v>
      </c>
      <c r="I6569">
        <v>4.32</v>
      </c>
      <c r="J6569">
        <v>4.32</v>
      </c>
      <c r="K6569">
        <v>4.32</v>
      </c>
      <c r="L6569">
        <v>5.44</v>
      </c>
      <c r="M6569">
        <v>5.44</v>
      </c>
      <c r="N6569">
        <v>5.44</v>
      </c>
      <c r="O6569">
        <v>5.44</v>
      </c>
      <c r="P6569">
        <v>6.08</v>
      </c>
    </row>
    <row r="6570" spans="1:16" x14ac:dyDescent="0.2">
      <c r="A6570" t="s">
        <v>340</v>
      </c>
      <c r="B6570" t="s">
        <v>204</v>
      </c>
      <c r="C6570" t="s">
        <v>125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7.56</v>
      </c>
      <c r="N6570">
        <v>7.56</v>
      </c>
      <c r="O6570">
        <v>7.56</v>
      </c>
      <c r="P6570">
        <v>7.56</v>
      </c>
    </row>
    <row r="6571" spans="1:16" x14ac:dyDescent="0.2">
      <c r="A6571" t="s">
        <v>340</v>
      </c>
      <c r="B6571" t="s">
        <v>205</v>
      </c>
      <c r="C6571" t="s">
        <v>125</v>
      </c>
      <c r="E6571">
        <v>3</v>
      </c>
      <c r="F6571">
        <v>6</v>
      </c>
      <c r="G6571">
        <v>8.8699999999999992</v>
      </c>
      <c r="H6571">
        <v>10.91</v>
      </c>
      <c r="I6571">
        <v>12.55</v>
      </c>
      <c r="J6571">
        <v>20.41</v>
      </c>
      <c r="K6571">
        <v>20.74</v>
      </c>
      <c r="L6571">
        <v>20.74</v>
      </c>
      <c r="M6571">
        <v>20.74</v>
      </c>
      <c r="N6571">
        <v>43.18</v>
      </c>
      <c r="O6571">
        <v>53.78</v>
      </c>
      <c r="P6571">
        <v>67.02</v>
      </c>
    </row>
    <row r="6572" spans="1:16" x14ac:dyDescent="0.2">
      <c r="A6572" t="s">
        <v>340</v>
      </c>
      <c r="B6572" t="s">
        <v>206</v>
      </c>
      <c r="C6572" t="s">
        <v>125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 x14ac:dyDescent="0.2">
      <c r="A6573" t="s">
        <v>340</v>
      </c>
      <c r="B6573" t="s">
        <v>207</v>
      </c>
      <c r="C6573" t="s">
        <v>125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 x14ac:dyDescent="0.2">
      <c r="A6574" t="s">
        <v>340</v>
      </c>
      <c r="B6574" t="s">
        <v>208</v>
      </c>
      <c r="C6574" t="s">
        <v>125</v>
      </c>
      <c r="E6574">
        <v>4.3499999999999996</v>
      </c>
      <c r="F6574">
        <v>4.38</v>
      </c>
      <c r="G6574">
        <v>5.59</v>
      </c>
      <c r="H6574">
        <v>5.59</v>
      </c>
      <c r="I6574">
        <v>5.59</v>
      </c>
      <c r="J6574">
        <v>5.59</v>
      </c>
      <c r="K6574">
        <v>5.59</v>
      </c>
      <c r="L6574">
        <v>5.59</v>
      </c>
      <c r="M6574">
        <v>5.59</v>
      </c>
      <c r="N6574">
        <v>5.59</v>
      </c>
      <c r="O6574">
        <v>5.59</v>
      </c>
      <c r="P6574">
        <v>5.59</v>
      </c>
    </row>
    <row r="6575" spans="1:16" x14ac:dyDescent="0.2">
      <c r="A6575" t="s">
        <v>340</v>
      </c>
      <c r="B6575" t="s">
        <v>209</v>
      </c>
      <c r="C6575" t="s">
        <v>125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2.87</v>
      </c>
      <c r="K6575">
        <v>5.21</v>
      </c>
      <c r="L6575">
        <v>5.21</v>
      </c>
      <c r="M6575">
        <v>5.21</v>
      </c>
      <c r="N6575">
        <v>14.47</v>
      </c>
      <c r="O6575">
        <v>18.25</v>
      </c>
      <c r="P6575">
        <v>23.88</v>
      </c>
    </row>
    <row r="6576" spans="1:16" x14ac:dyDescent="0.2">
      <c r="A6576" t="s">
        <v>340</v>
      </c>
      <c r="B6576" t="s">
        <v>210</v>
      </c>
      <c r="C6576" t="s">
        <v>125</v>
      </c>
      <c r="E6576">
        <v>0</v>
      </c>
      <c r="F6576">
        <v>0</v>
      </c>
      <c r="G6576">
        <v>0</v>
      </c>
      <c r="H6576">
        <v>1.78</v>
      </c>
      <c r="I6576">
        <v>2.2799999999999998</v>
      </c>
      <c r="J6576">
        <v>2.78</v>
      </c>
      <c r="K6576">
        <v>2.78</v>
      </c>
      <c r="L6576">
        <v>2.78</v>
      </c>
      <c r="M6576">
        <v>2.78</v>
      </c>
      <c r="N6576">
        <v>2.78</v>
      </c>
      <c r="O6576">
        <v>2.78</v>
      </c>
      <c r="P6576">
        <v>2.78</v>
      </c>
    </row>
    <row r="6577" spans="1:16" x14ac:dyDescent="0.2">
      <c r="A6577" t="s">
        <v>340</v>
      </c>
      <c r="B6577" t="s">
        <v>211</v>
      </c>
      <c r="C6577" t="s">
        <v>125</v>
      </c>
      <c r="E6577">
        <v>0</v>
      </c>
      <c r="F6577">
        <v>0</v>
      </c>
      <c r="G6577">
        <v>0</v>
      </c>
      <c r="H6577">
        <v>0.5</v>
      </c>
      <c r="I6577">
        <v>0.5</v>
      </c>
      <c r="J6577">
        <v>0.5</v>
      </c>
      <c r="K6577">
        <v>0.5</v>
      </c>
      <c r="L6577">
        <v>0.5</v>
      </c>
      <c r="M6577">
        <v>0.5</v>
      </c>
      <c r="N6577">
        <v>0.9</v>
      </c>
      <c r="O6577">
        <v>0.9</v>
      </c>
      <c r="P6577">
        <v>0.9</v>
      </c>
    </row>
    <row r="6578" spans="1:16" x14ac:dyDescent="0.2">
      <c r="A6578" t="s">
        <v>340</v>
      </c>
      <c r="B6578" t="s">
        <v>212</v>
      </c>
      <c r="C6578" t="s">
        <v>125</v>
      </c>
      <c r="E6578">
        <v>0</v>
      </c>
      <c r="F6578">
        <v>0.28999999999999998</v>
      </c>
      <c r="G6578">
        <v>0.51</v>
      </c>
      <c r="H6578">
        <v>0.54</v>
      </c>
      <c r="I6578">
        <v>0.54</v>
      </c>
      <c r="J6578">
        <v>0.54</v>
      </c>
      <c r="K6578">
        <v>0.54</v>
      </c>
      <c r="L6578">
        <v>0.54</v>
      </c>
      <c r="M6578">
        <v>0.25</v>
      </c>
      <c r="N6578">
        <v>0</v>
      </c>
      <c r="O6578">
        <v>0</v>
      </c>
      <c r="P6578">
        <v>0</v>
      </c>
    </row>
    <row r="6579" spans="1:16" x14ac:dyDescent="0.2">
      <c r="A6579" t="s">
        <v>340</v>
      </c>
      <c r="B6579" t="s">
        <v>213</v>
      </c>
      <c r="C6579" t="s">
        <v>125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 x14ac:dyDescent="0.2">
      <c r="A6580" t="s">
        <v>340</v>
      </c>
      <c r="B6580" t="s">
        <v>218</v>
      </c>
      <c r="C6580" t="s">
        <v>125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 x14ac:dyDescent="0.2">
      <c r="A6581" t="s">
        <v>340</v>
      </c>
      <c r="B6581" t="s">
        <v>342</v>
      </c>
      <c r="C6581" t="s">
        <v>125</v>
      </c>
      <c r="E6581">
        <v>7.67</v>
      </c>
      <c r="F6581">
        <v>11.07</v>
      </c>
      <c r="G6581">
        <v>16.989999999999998</v>
      </c>
      <c r="H6581">
        <v>24.52</v>
      </c>
      <c r="I6581">
        <v>33.83</v>
      </c>
      <c r="J6581">
        <v>45.17</v>
      </c>
      <c r="K6581">
        <v>47.84</v>
      </c>
      <c r="L6581">
        <v>49.83</v>
      </c>
      <c r="M6581">
        <v>57.09</v>
      </c>
      <c r="N6581">
        <v>89.42</v>
      </c>
      <c r="O6581">
        <v>103.8</v>
      </c>
      <c r="P6581">
        <v>123.32</v>
      </c>
    </row>
    <row r="6582" spans="1:16" x14ac:dyDescent="0.2">
      <c r="A6582" t="s">
        <v>266</v>
      </c>
      <c r="B6582" t="s">
        <v>267</v>
      </c>
      <c r="C6582" t="s">
        <v>125</v>
      </c>
      <c r="E6582">
        <v>202.31</v>
      </c>
      <c r="F6582">
        <v>204.45</v>
      </c>
      <c r="G6582">
        <v>206.75</v>
      </c>
      <c r="H6582">
        <v>212.74</v>
      </c>
      <c r="I6582">
        <v>220.24</v>
      </c>
      <c r="J6582">
        <v>229.66</v>
      </c>
      <c r="K6582">
        <v>235.18</v>
      </c>
      <c r="L6582">
        <v>240.63</v>
      </c>
      <c r="M6582">
        <v>246.15</v>
      </c>
      <c r="N6582">
        <v>269.82</v>
      </c>
      <c r="O6582">
        <v>276.22000000000003</v>
      </c>
      <c r="P6582">
        <v>295.94</v>
      </c>
    </row>
    <row r="6583" spans="1:16" x14ac:dyDescent="0.2">
      <c r="A6583" t="s">
        <v>270</v>
      </c>
      <c r="B6583" t="s">
        <v>193</v>
      </c>
      <c r="C6583" t="s">
        <v>125</v>
      </c>
      <c r="E6583">
        <v>2.95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</row>
    <row r="6584" spans="1:16" x14ac:dyDescent="0.2">
      <c r="A6584" t="s">
        <v>270</v>
      </c>
      <c r="B6584" t="s">
        <v>194</v>
      </c>
      <c r="C6584" t="s">
        <v>125</v>
      </c>
      <c r="E6584">
        <v>52.04</v>
      </c>
      <c r="F6584">
        <v>61.51</v>
      </c>
      <c r="G6584">
        <v>53.19</v>
      </c>
      <c r="H6584">
        <v>39.369999999999997</v>
      </c>
      <c r="I6584">
        <v>24.58</v>
      </c>
      <c r="J6584">
        <v>17.86</v>
      </c>
      <c r="K6584">
        <v>15.55</v>
      </c>
      <c r="L6584">
        <v>14.91</v>
      </c>
      <c r="M6584">
        <v>6.94</v>
      </c>
      <c r="N6584">
        <v>2.98</v>
      </c>
      <c r="O6584">
        <v>2.1</v>
      </c>
      <c r="P6584">
        <v>1.28</v>
      </c>
    </row>
    <row r="6585" spans="1:16" x14ac:dyDescent="0.2">
      <c r="A6585" t="s">
        <v>270</v>
      </c>
      <c r="B6585" t="s">
        <v>195</v>
      </c>
      <c r="C6585" t="s">
        <v>125</v>
      </c>
      <c r="E6585">
        <v>11.56</v>
      </c>
      <c r="F6585">
        <v>12.86</v>
      </c>
      <c r="G6585">
        <v>12.37</v>
      </c>
      <c r="H6585">
        <v>12.43</v>
      </c>
      <c r="I6585">
        <v>12.07</v>
      </c>
      <c r="J6585">
        <v>9.67</v>
      </c>
      <c r="K6585">
        <v>8.09</v>
      </c>
      <c r="L6585">
        <v>6.78</v>
      </c>
      <c r="M6585">
        <v>5.0199999999999996</v>
      </c>
      <c r="N6585">
        <v>0.89</v>
      </c>
      <c r="O6585">
        <v>0</v>
      </c>
      <c r="P6585">
        <v>0</v>
      </c>
    </row>
    <row r="6586" spans="1:16" x14ac:dyDescent="0.2">
      <c r="A6586" t="s">
        <v>270</v>
      </c>
      <c r="B6586" t="s">
        <v>196</v>
      </c>
      <c r="C6586" t="s">
        <v>125</v>
      </c>
      <c r="E6586">
        <v>23.6</v>
      </c>
      <c r="F6586">
        <v>5.09</v>
      </c>
      <c r="G6586">
        <v>5.09</v>
      </c>
      <c r="H6586">
        <v>5.1100000000000003</v>
      </c>
      <c r="I6586">
        <v>5.09</v>
      </c>
      <c r="J6586">
        <v>5.1100000000000003</v>
      </c>
      <c r="K6586">
        <v>5.09</v>
      </c>
      <c r="L6586">
        <v>5.09</v>
      </c>
      <c r="M6586">
        <v>5.09</v>
      </c>
      <c r="N6586">
        <v>5.09</v>
      </c>
      <c r="O6586">
        <v>5.1100000000000003</v>
      </c>
      <c r="P6586">
        <v>5.09</v>
      </c>
    </row>
    <row r="6587" spans="1:16" x14ac:dyDescent="0.2">
      <c r="A6587" t="s">
        <v>270</v>
      </c>
      <c r="B6587" t="s">
        <v>197</v>
      </c>
      <c r="C6587" t="s">
        <v>125</v>
      </c>
      <c r="E6587">
        <v>11.29</v>
      </c>
      <c r="F6587">
        <v>11.22</v>
      </c>
      <c r="G6587">
        <v>12.31</v>
      </c>
      <c r="H6587">
        <v>25.36</v>
      </c>
      <c r="I6587">
        <v>33.42</v>
      </c>
      <c r="J6587">
        <v>32.83</v>
      </c>
      <c r="K6587">
        <v>33.090000000000003</v>
      </c>
      <c r="L6587">
        <v>39.46</v>
      </c>
      <c r="M6587">
        <v>38.04</v>
      </c>
      <c r="N6587">
        <v>39.1</v>
      </c>
      <c r="O6587">
        <v>38.520000000000003</v>
      </c>
      <c r="P6587">
        <v>38.619999999999997</v>
      </c>
    </row>
    <row r="6588" spans="1:16" x14ac:dyDescent="0.2">
      <c r="A6588" t="s">
        <v>270</v>
      </c>
      <c r="B6588" t="s">
        <v>198</v>
      </c>
      <c r="C6588" t="s">
        <v>125</v>
      </c>
      <c r="E6588">
        <v>0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 x14ac:dyDescent="0.2">
      <c r="A6589" t="s">
        <v>270</v>
      </c>
      <c r="B6589" t="s">
        <v>199</v>
      </c>
      <c r="C6589" t="s">
        <v>125</v>
      </c>
      <c r="E6589">
        <v>2.4900000000000002</v>
      </c>
      <c r="F6589">
        <v>2.72</v>
      </c>
      <c r="G6589">
        <v>2.48</v>
      </c>
      <c r="H6589">
        <v>2.4900000000000002</v>
      </c>
      <c r="I6589">
        <v>2.4700000000000002</v>
      </c>
      <c r="J6589">
        <v>2.48</v>
      </c>
      <c r="K6589">
        <v>3.24</v>
      </c>
      <c r="L6589">
        <v>2.4700000000000002</v>
      </c>
      <c r="M6589">
        <v>2.4700000000000002</v>
      </c>
      <c r="N6589">
        <v>2.23</v>
      </c>
      <c r="O6589">
        <v>2.2400000000000002</v>
      </c>
      <c r="P6589">
        <v>2.23</v>
      </c>
    </row>
    <row r="6590" spans="1:16" x14ac:dyDescent="0.2">
      <c r="A6590" t="s">
        <v>270</v>
      </c>
      <c r="B6590" t="s">
        <v>200</v>
      </c>
      <c r="C6590" t="s">
        <v>125</v>
      </c>
      <c r="E6590">
        <v>0.9</v>
      </c>
      <c r="F6590">
        <v>1.66</v>
      </c>
      <c r="G6590">
        <v>0.89</v>
      </c>
      <c r="H6590">
        <v>0.9</v>
      </c>
      <c r="I6590">
        <v>1.33</v>
      </c>
      <c r="J6590">
        <v>1.38</v>
      </c>
      <c r="K6590">
        <v>1.52</v>
      </c>
      <c r="L6590">
        <v>1.28</v>
      </c>
      <c r="M6590">
        <v>0.86</v>
      </c>
      <c r="N6590">
        <v>0.86</v>
      </c>
      <c r="O6590">
        <v>0.86</v>
      </c>
      <c r="P6590">
        <v>0.86</v>
      </c>
    </row>
    <row r="6591" spans="1:16" x14ac:dyDescent="0.2">
      <c r="A6591" t="s">
        <v>270</v>
      </c>
      <c r="B6591" t="s">
        <v>201</v>
      </c>
      <c r="C6591" t="s">
        <v>125</v>
      </c>
      <c r="E6591">
        <v>27.19</v>
      </c>
      <c r="F6591">
        <v>27.11</v>
      </c>
      <c r="G6591">
        <v>27.11</v>
      </c>
      <c r="H6591">
        <v>27.19</v>
      </c>
      <c r="I6591">
        <v>27.11</v>
      </c>
      <c r="J6591">
        <v>27.19</v>
      </c>
      <c r="K6591">
        <v>27.11</v>
      </c>
      <c r="L6591">
        <v>27.11</v>
      </c>
      <c r="M6591">
        <v>27.11</v>
      </c>
      <c r="N6591">
        <v>27.11</v>
      </c>
      <c r="O6591">
        <v>27.19</v>
      </c>
      <c r="P6591">
        <v>27.11</v>
      </c>
    </row>
    <row r="6592" spans="1:16" x14ac:dyDescent="0.2">
      <c r="A6592" t="s">
        <v>270</v>
      </c>
      <c r="B6592" t="s">
        <v>202</v>
      </c>
      <c r="C6592" t="s">
        <v>125</v>
      </c>
      <c r="E6592">
        <v>22.29</v>
      </c>
      <c r="F6592">
        <v>22.63</v>
      </c>
      <c r="G6592">
        <v>22.51</v>
      </c>
      <c r="H6592">
        <v>22.5</v>
      </c>
      <c r="I6592">
        <v>32.33</v>
      </c>
      <c r="J6592">
        <v>32.5</v>
      </c>
      <c r="K6592">
        <v>32.49</v>
      </c>
      <c r="L6592">
        <v>32.450000000000003</v>
      </c>
      <c r="M6592">
        <v>31.04</v>
      </c>
      <c r="N6592">
        <v>29.94</v>
      </c>
      <c r="O6592">
        <v>28.98</v>
      </c>
      <c r="P6592">
        <v>29.51</v>
      </c>
    </row>
    <row r="6593" spans="1:16" x14ac:dyDescent="0.2">
      <c r="A6593" t="s">
        <v>270</v>
      </c>
      <c r="B6593" t="s">
        <v>203</v>
      </c>
      <c r="C6593" t="s">
        <v>125</v>
      </c>
      <c r="E6593">
        <v>0</v>
      </c>
      <c r="F6593">
        <v>0</v>
      </c>
      <c r="G6593">
        <v>5.71</v>
      </c>
      <c r="H6593">
        <v>11.94</v>
      </c>
      <c r="I6593">
        <v>17.27</v>
      </c>
      <c r="J6593">
        <v>16.8</v>
      </c>
      <c r="K6593">
        <v>17.11</v>
      </c>
      <c r="L6593">
        <v>21.25</v>
      </c>
      <c r="M6593">
        <v>20.13</v>
      </c>
      <c r="N6593">
        <v>19</v>
      </c>
      <c r="O6593">
        <v>18.52</v>
      </c>
      <c r="P6593">
        <v>20.72</v>
      </c>
    </row>
    <row r="6594" spans="1:16" x14ac:dyDescent="0.2">
      <c r="A6594" t="s">
        <v>270</v>
      </c>
      <c r="B6594" t="s">
        <v>204</v>
      </c>
      <c r="C6594" t="s">
        <v>125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29.01</v>
      </c>
      <c r="N6594">
        <v>26.99</v>
      </c>
      <c r="O6594">
        <v>26.44</v>
      </c>
      <c r="P6594">
        <v>26.03</v>
      </c>
    </row>
    <row r="6595" spans="1:16" x14ac:dyDescent="0.2">
      <c r="A6595" t="s">
        <v>270</v>
      </c>
      <c r="B6595" t="s">
        <v>205</v>
      </c>
      <c r="C6595" t="s">
        <v>125</v>
      </c>
      <c r="E6595">
        <v>60.01</v>
      </c>
      <c r="F6595">
        <v>68.459999999999994</v>
      </c>
      <c r="G6595">
        <v>74.83</v>
      </c>
      <c r="H6595">
        <v>81.02</v>
      </c>
      <c r="I6595">
        <v>83.17</v>
      </c>
      <c r="J6595">
        <v>102.9</v>
      </c>
      <c r="K6595">
        <v>105.78</v>
      </c>
      <c r="L6595">
        <v>105.17</v>
      </c>
      <c r="M6595">
        <v>95.25</v>
      </c>
      <c r="N6595">
        <v>134.02000000000001</v>
      </c>
      <c r="O6595">
        <v>148.79</v>
      </c>
      <c r="P6595">
        <v>183.5</v>
      </c>
    </row>
    <row r="6596" spans="1:16" x14ac:dyDescent="0.2">
      <c r="A6596" t="s">
        <v>270</v>
      </c>
      <c r="B6596" t="s">
        <v>206</v>
      </c>
      <c r="C6596" t="s">
        <v>125</v>
      </c>
      <c r="E6596">
        <v>29.54</v>
      </c>
      <c r="F6596">
        <v>31.54</v>
      </c>
      <c r="G6596">
        <v>33.71</v>
      </c>
      <c r="H6596">
        <v>38.340000000000003</v>
      </c>
      <c r="I6596">
        <v>42.89</v>
      </c>
      <c r="J6596">
        <v>47.7</v>
      </c>
      <c r="K6596">
        <v>49.88</v>
      </c>
      <c r="L6596">
        <v>52.14</v>
      </c>
      <c r="M6596">
        <v>54.36</v>
      </c>
      <c r="N6596">
        <v>63.11</v>
      </c>
      <c r="O6596">
        <v>65.56</v>
      </c>
      <c r="P6596">
        <v>76.78</v>
      </c>
    </row>
    <row r="6597" spans="1:16" x14ac:dyDescent="0.2">
      <c r="A6597" t="s">
        <v>270</v>
      </c>
      <c r="B6597" t="s">
        <v>343</v>
      </c>
      <c r="C6597" t="s">
        <v>125</v>
      </c>
      <c r="E6597">
        <v>-2.67</v>
      </c>
      <c r="F6597">
        <v>-2.9</v>
      </c>
      <c r="G6597">
        <v>-3.26</v>
      </c>
      <c r="H6597">
        <v>-3.36</v>
      </c>
      <c r="I6597">
        <v>-3.37</v>
      </c>
      <c r="J6597">
        <v>-4.67</v>
      </c>
      <c r="K6597">
        <v>-5.69</v>
      </c>
      <c r="L6597">
        <v>-5.74</v>
      </c>
      <c r="M6597">
        <v>-5.22</v>
      </c>
      <c r="N6597">
        <v>-8.84</v>
      </c>
      <c r="O6597">
        <v>-10.14</v>
      </c>
      <c r="P6597">
        <v>-12.93</v>
      </c>
    </row>
    <row r="6598" spans="1:16" x14ac:dyDescent="0.2">
      <c r="A6598" t="s">
        <v>270</v>
      </c>
      <c r="B6598" t="s">
        <v>210</v>
      </c>
      <c r="C6598" t="s">
        <v>125</v>
      </c>
      <c r="E6598">
        <v>-0.48</v>
      </c>
      <c r="F6598">
        <v>-0.56999999999999995</v>
      </c>
      <c r="G6598">
        <v>-0.92</v>
      </c>
      <c r="H6598">
        <v>-2.16</v>
      </c>
      <c r="I6598">
        <v>-2.71</v>
      </c>
      <c r="J6598">
        <v>-3.39</v>
      </c>
      <c r="K6598">
        <v>-3.02</v>
      </c>
      <c r="L6598">
        <v>-3.09</v>
      </c>
      <c r="M6598">
        <v>-2.89</v>
      </c>
      <c r="N6598">
        <v>-2.66</v>
      </c>
      <c r="O6598">
        <v>-2.64</v>
      </c>
      <c r="P6598">
        <v>-2.73</v>
      </c>
    </row>
    <row r="6599" spans="1:16" x14ac:dyDescent="0.2">
      <c r="A6599" t="s">
        <v>270</v>
      </c>
      <c r="B6599" t="s">
        <v>211</v>
      </c>
      <c r="C6599" t="s">
        <v>125</v>
      </c>
      <c r="E6599">
        <v>0</v>
      </c>
      <c r="F6599">
        <v>0</v>
      </c>
      <c r="G6599">
        <v>0</v>
      </c>
      <c r="H6599">
        <v>-0.41</v>
      </c>
      <c r="I6599">
        <v>-0.5</v>
      </c>
      <c r="J6599">
        <v>-0.54</v>
      </c>
      <c r="K6599">
        <v>-0.49</v>
      </c>
      <c r="L6599">
        <v>-0.49</v>
      </c>
      <c r="M6599">
        <v>-0.47</v>
      </c>
      <c r="N6599">
        <v>-0.71</v>
      </c>
      <c r="O6599">
        <v>-0.79</v>
      </c>
      <c r="P6599">
        <v>-0.78</v>
      </c>
    </row>
    <row r="6600" spans="1:16" x14ac:dyDescent="0.2">
      <c r="A6600" t="s">
        <v>270</v>
      </c>
      <c r="B6600" t="s">
        <v>212</v>
      </c>
      <c r="C6600" t="s">
        <v>125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</row>
    <row r="6601" spans="1:16" x14ac:dyDescent="0.2">
      <c r="A6601" t="s">
        <v>270</v>
      </c>
      <c r="B6601" t="s">
        <v>213</v>
      </c>
      <c r="C6601" t="s">
        <v>125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 x14ac:dyDescent="0.2">
      <c r="A6602" t="s">
        <v>270</v>
      </c>
      <c r="B6602" t="s">
        <v>344</v>
      </c>
      <c r="C6602" t="s">
        <v>125</v>
      </c>
      <c r="E6602">
        <v>12.18</v>
      </c>
      <c r="F6602">
        <v>14.05</v>
      </c>
      <c r="G6602">
        <v>16.91</v>
      </c>
      <c r="H6602">
        <v>14.27</v>
      </c>
      <c r="I6602">
        <v>12.21</v>
      </c>
      <c r="J6602">
        <v>17.05</v>
      </c>
      <c r="K6602">
        <v>18.899999999999999</v>
      </c>
      <c r="L6602">
        <v>18.899999999999999</v>
      </c>
      <c r="M6602">
        <v>25.73</v>
      </c>
      <c r="N6602">
        <v>29.49</v>
      </c>
      <c r="O6602">
        <v>30.08</v>
      </c>
      <c r="P6602">
        <v>15.46</v>
      </c>
    </row>
    <row r="6603" spans="1:16" x14ac:dyDescent="0.2">
      <c r="A6603" t="s">
        <v>270</v>
      </c>
      <c r="B6603" t="s">
        <v>345</v>
      </c>
      <c r="C6603" t="s">
        <v>125</v>
      </c>
      <c r="E6603">
        <v>-2.95</v>
      </c>
      <c r="F6603">
        <v>-1.77</v>
      </c>
      <c r="G6603">
        <v>-4.68</v>
      </c>
      <c r="H6603">
        <v>-4.99</v>
      </c>
      <c r="I6603">
        <v>-5.35</v>
      </c>
      <c r="J6603">
        <v>-7.15</v>
      </c>
      <c r="K6603">
        <v>-3.49</v>
      </c>
      <c r="L6603">
        <v>-4.38</v>
      </c>
      <c r="M6603">
        <v>-10.99</v>
      </c>
      <c r="N6603">
        <v>-15.01</v>
      </c>
      <c r="O6603">
        <v>-17.149999999999999</v>
      </c>
      <c r="P6603">
        <v>-15.41</v>
      </c>
    </row>
    <row r="6604" spans="1:16" x14ac:dyDescent="0.2">
      <c r="A6604" t="s">
        <v>270</v>
      </c>
      <c r="B6604" t="s">
        <v>272</v>
      </c>
      <c r="C6604" t="s">
        <v>125</v>
      </c>
      <c r="E6604">
        <v>0.25</v>
      </c>
      <c r="F6604">
        <v>0.34</v>
      </c>
      <c r="G6604">
        <v>2.71</v>
      </c>
      <c r="H6604">
        <v>3.04</v>
      </c>
      <c r="I6604">
        <v>7.2</v>
      </c>
      <c r="J6604">
        <v>12.34</v>
      </c>
      <c r="K6604">
        <v>9.6999999999999993</v>
      </c>
      <c r="L6604">
        <v>10.78</v>
      </c>
      <c r="M6604">
        <v>27.49</v>
      </c>
      <c r="N6604">
        <v>59.23</v>
      </c>
      <c r="O6604">
        <v>78.489999999999995</v>
      </c>
      <c r="P6604">
        <v>81.150000000000006</v>
      </c>
    </row>
    <row r="6605" spans="1:16" x14ac:dyDescent="0.2">
      <c r="A6605" t="s">
        <v>270</v>
      </c>
      <c r="B6605" t="s">
        <v>346</v>
      </c>
      <c r="C6605" t="s">
        <v>125</v>
      </c>
      <c r="E6605">
        <v>9.23</v>
      </c>
      <c r="F6605">
        <v>12.29</v>
      </c>
      <c r="G6605">
        <v>12.23</v>
      </c>
      <c r="H6605">
        <v>9.2799999999999994</v>
      </c>
      <c r="I6605">
        <v>6.86</v>
      </c>
      <c r="J6605">
        <v>9.9</v>
      </c>
      <c r="K6605">
        <v>15.41</v>
      </c>
      <c r="L6605">
        <v>14.52</v>
      </c>
      <c r="M6605">
        <v>14.75</v>
      </c>
      <c r="N6605">
        <v>14.49</v>
      </c>
      <c r="O6605">
        <v>12.93</v>
      </c>
      <c r="P6605">
        <v>0.05</v>
      </c>
    </row>
    <row r="6606" spans="1:16" x14ac:dyDescent="0.2">
      <c r="A6606" t="s">
        <v>270</v>
      </c>
      <c r="B6606" t="s">
        <v>347</v>
      </c>
      <c r="C6606" t="s">
        <v>125</v>
      </c>
      <c r="E6606">
        <v>252.88</v>
      </c>
      <c r="F6606">
        <v>255.39</v>
      </c>
      <c r="G6606">
        <v>262.95</v>
      </c>
      <c r="H6606">
        <v>274.99</v>
      </c>
      <c r="I6606">
        <v>287.36</v>
      </c>
      <c r="J6606">
        <v>304.85000000000002</v>
      </c>
      <c r="K6606">
        <v>308.64999999999998</v>
      </c>
      <c r="L6606">
        <v>317.7</v>
      </c>
      <c r="M6606">
        <v>332.49</v>
      </c>
      <c r="N6606">
        <v>368.61</v>
      </c>
      <c r="O6606">
        <v>380.82</v>
      </c>
      <c r="P6606">
        <v>410.74</v>
      </c>
    </row>
    <row r="6607" spans="1:16" x14ac:dyDescent="0.2">
      <c r="A6607" t="s">
        <v>272</v>
      </c>
      <c r="B6607" t="s">
        <v>202</v>
      </c>
      <c r="C6607" t="s">
        <v>125</v>
      </c>
      <c r="E6607">
        <v>0.02</v>
      </c>
      <c r="F6607">
        <v>0.03</v>
      </c>
      <c r="G6607">
        <v>0.15</v>
      </c>
      <c r="H6607">
        <v>0.23</v>
      </c>
      <c r="I6607">
        <v>1.62</v>
      </c>
      <c r="J6607">
        <v>1.83</v>
      </c>
      <c r="K6607">
        <v>1.75</v>
      </c>
      <c r="L6607">
        <v>1.79</v>
      </c>
      <c r="M6607">
        <v>3.19</v>
      </c>
      <c r="N6607">
        <v>4.29</v>
      </c>
      <c r="O6607">
        <v>5.35</v>
      </c>
      <c r="P6607">
        <v>4.7300000000000004</v>
      </c>
    </row>
    <row r="6608" spans="1:16" x14ac:dyDescent="0.2">
      <c r="A6608" t="s">
        <v>272</v>
      </c>
      <c r="B6608" t="s">
        <v>203</v>
      </c>
      <c r="C6608" t="s">
        <v>125</v>
      </c>
      <c r="E6608">
        <v>0</v>
      </c>
      <c r="F6608">
        <v>0</v>
      </c>
      <c r="G6608">
        <v>0.32</v>
      </c>
      <c r="H6608">
        <v>0.61</v>
      </c>
      <c r="I6608">
        <v>1.05</v>
      </c>
      <c r="J6608">
        <v>1.56</v>
      </c>
      <c r="K6608">
        <v>1.2</v>
      </c>
      <c r="L6608">
        <v>1.64</v>
      </c>
      <c r="M6608">
        <v>2.75</v>
      </c>
      <c r="N6608">
        <v>3.88</v>
      </c>
      <c r="O6608">
        <v>4.43</v>
      </c>
      <c r="P6608">
        <v>4.95</v>
      </c>
    </row>
    <row r="6609" spans="1:16" x14ac:dyDescent="0.2">
      <c r="A6609" t="s">
        <v>272</v>
      </c>
      <c r="B6609" t="s">
        <v>204</v>
      </c>
      <c r="C6609" t="s">
        <v>125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4.26</v>
      </c>
      <c r="N6609">
        <v>6.29</v>
      </c>
      <c r="O6609">
        <v>6.93</v>
      </c>
      <c r="P6609">
        <v>7.25</v>
      </c>
    </row>
    <row r="6610" spans="1:16" x14ac:dyDescent="0.2">
      <c r="A6610" t="s">
        <v>272</v>
      </c>
      <c r="B6610" t="s">
        <v>205</v>
      </c>
      <c r="C6610" t="s">
        <v>125</v>
      </c>
      <c r="E6610">
        <v>0.23</v>
      </c>
      <c r="F6610">
        <v>0.31</v>
      </c>
      <c r="G6610">
        <v>2.2400000000000002</v>
      </c>
      <c r="H6610">
        <v>2.2000000000000002</v>
      </c>
      <c r="I6610">
        <v>4.53</v>
      </c>
      <c r="J6610">
        <v>8.94</v>
      </c>
      <c r="K6610">
        <v>6.74</v>
      </c>
      <c r="L6610">
        <v>7.36</v>
      </c>
      <c r="M6610">
        <v>17.28</v>
      </c>
      <c r="N6610">
        <v>44.77</v>
      </c>
      <c r="O6610">
        <v>61.78</v>
      </c>
      <c r="P6610">
        <v>64.23</v>
      </c>
    </row>
    <row r="6611" spans="1:16" x14ac:dyDescent="0.2">
      <c r="A6611" t="s">
        <v>259</v>
      </c>
      <c r="B6611" t="s">
        <v>348</v>
      </c>
      <c r="C6611" t="s">
        <v>125</v>
      </c>
      <c r="E6611">
        <v>0.91</v>
      </c>
      <c r="F6611">
        <v>0.86</v>
      </c>
      <c r="G6611">
        <v>1.21</v>
      </c>
      <c r="H6611">
        <v>1.49</v>
      </c>
      <c r="I6611">
        <v>1.35</v>
      </c>
      <c r="J6611">
        <v>0.94</v>
      </c>
      <c r="K6611">
        <v>0.57999999999999996</v>
      </c>
      <c r="L6611">
        <v>0.56000000000000005</v>
      </c>
      <c r="M6611">
        <v>1.26</v>
      </c>
      <c r="N6611">
        <v>1.1499999999999999</v>
      </c>
      <c r="O6611">
        <v>1.17</v>
      </c>
      <c r="P6611">
        <v>4.9800000000000004</v>
      </c>
    </row>
    <row r="6612" spans="1:16" x14ac:dyDescent="0.2">
      <c r="A6612" t="s">
        <v>259</v>
      </c>
      <c r="B6612" t="s">
        <v>261</v>
      </c>
      <c r="C6612" t="s">
        <v>125</v>
      </c>
      <c r="D6612">
        <v>945142</v>
      </c>
      <c r="E6612">
        <v>48956</v>
      </c>
      <c r="F6612">
        <v>51279</v>
      </c>
      <c r="G6612">
        <v>49569</v>
      </c>
      <c r="H6612">
        <v>51089</v>
      </c>
      <c r="I6612">
        <v>52989</v>
      </c>
      <c r="J6612">
        <v>54350</v>
      </c>
      <c r="K6612">
        <v>56208</v>
      </c>
      <c r="L6612">
        <v>56156</v>
      </c>
      <c r="M6612">
        <v>55027</v>
      </c>
      <c r="N6612">
        <v>58845</v>
      </c>
      <c r="O6612">
        <v>60449</v>
      </c>
      <c r="P6612">
        <v>65352</v>
      </c>
    </row>
    <row r="6613" spans="1:16" x14ac:dyDescent="0.2">
      <c r="A6613" t="s">
        <v>259</v>
      </c>
      <c r="B6613" t="s">
        <v>178</v>
      </c>
      <c r="C6613" t="s">
        <v>125</v>
      </c>
      <c r="D6613">
        <v>876985</v>
      </c>
      <c r="E6613">
        <v>46410</v>
      </c>
      <c r="F6613">
        <v>48537</v>
      </c>
      <c r="G6613">
        <v>46734</v>
      </c>
      <c r="H6613">
        <v>47827</v>
      </c>
      <c r="I6613">
        <v>49321</v>
      </c>
      <c r="J6613">
        <v>50314</v>
      </c>
      <c r="K6613">
        <v>52009</v>
      </c>
      <c r="L6613">
        <v>51809</v>
      </c>
      <c r="M6613">
        <v>50547</v>
      </c>
      <c r="N6613">
        <v>54428</v>
      </c>
      <c r="O6613">
        <v>55906</v>
      </c>
      <c r="P6613">
        <v>60231</v>
      </c>
    </row>
    <row r="6614" spans="1:16" x14ac:dyDescent="0.2">
      <c r="A6614" t="s">
        <v>259</v>
      </c>
      <c r="B6614" t="s">
        <v>349</v>
      </c>
      <c r="C6614" t="s">
        <v>125</v>
      </c>
      <c r="E6614">
        <v>0</v>
      </c>
      <c r="F6614">
        <v>0</v>
      </c>
      <c r="G6614">
        <v>0</v>
      </c>
      <c r="H6614">
        <v>21</v>
      </c>
      <c r="I6614">
        <v>23</v>
      </c>
      <c r="J6614">
        <v>30</v>
      </c>
      <c r="K6614">
        <v>30</v>
      </c>
      <c r="L6614">
        <v>30</v>
      </c>
      <c r="M6614">
        <v>30</v>
      </c>
      <c r="N6614">
        <v>72</v>
      </c>
      <c r="O6614">
        <v>117</v>
      </c>
      <c r="P6614">
        <v>151</v>
      </c>
    </row>
    <row r="6615" spans="1:16" x14ac:dyDescent="0.2">
      <c r="A6615" t="s">
        <v>350</v>
      </c>
      <c r="B6615" t="s">
        <v>193</v>
      </c>
      <c r="C6615" t="s">
        <v>125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 x14ac:dyDescent="0.2">
      <c r="A6616" t="s">
        <v>350</v>
      </c>
      <c r="B6616" t="s">
        <v>351</v>
      </c>
      <c r="C6616" t="s">
        <v>125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</row>
    <row r="6617" spans="1:16" x14ac:dyDescent="0.2">
      <c r="A6617" t="s">
        <v>350</v>
      </c>
      <c r="B6617" t="s">
        <v>352</v>
      </c>
      <c r="C6617" t="s">
        <v>125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</row>
    <row r="6618" spans="1:16" x14ac:dyDescent="0.2">
      <c r="A6618" t="s">
        <v>350</v>
      </c>
      <c r="B6618" t="s">
        <v>195</v>
      </c>
      <c r="C6618" t="s">
        <v>125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</row>
    <row r="6619" spans="1:16" x14ac:dyDescent="0.2">
      <c r="A6619" t="s">
        <v>350</v>
      </c>
      <c r="B6619" t="s">
        <v>196</v>
      </c>
      <c r="C6619" t="s">
        <v>125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</row>
    <row r="6620" spans="1:16" x14ac:dyDescent="0.2">
      <c r="A6620" t="s">
        <v>350</v>
      </c>
      <c r="B6620" t="s">
        <v>197</v>
      </c>
      <c r="C6620" t="s">
        <v>125</v>
      </c>
      <c r="E6620">
        <v>0</v>
      </c>
      <c r="F6620">
        <v>0</v>
      </c>
      <c r="G6620">
        <v>70</v>
      </c>
      <c r="H6620">
        <v>951</v>
      </c>
      <c r="I6620">
        <v>1549</v>
      </c>
      <c r="J6620">
        <v>1549</v>
      </c>
      <c r="K6620">
        <v>1549</v>
      </c>
      <c r="L6620">
        <v>1973</v>
      </c>
      <c r="M6620">
        <v>1973</v>
      </c>
      <c r="N6620">
        <v>2205</v>
      </c>
      <c r="O6620">
        <v>2205</v>
      </c>
      <c r="P6620">
        <v>2205</v>
      </c>
    </row>
    <row r="6621" spans="1:16" x14ac:dyDescent="0.2">
      <c r="A6621" t="s">
        <v>350</v>
      </c>
      <c r="B6621" t="s">
        <v>198</v>
      </c>
      <c r="C6621" t="s">
        <v>125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 x14ac:dyDescent="0.2">
      <c r="A6622" t="s">
        <v>350</v>
      </c>
      <c r="B6622" t="s">
        <v>199</v>
      </c>
      <c r="C6622" t="s">
        <v>125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 x14ac:dyDescent="0.2">
      <c r="A6623" t="s">
        <v>350</v>
      </c>
      <c r="B6623" t="s">
        <v>200</v>
      </c>
      <c r="C6623" t="s">
        <v>125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 x14ac:dyDescent="0.2">
      <c r="A6624" t="s">
        <v>350</v>
      </c>
      <c r="B6624" t="s">
        <v>201</v>
      </c>
      <c r="C6624" t="s">
        <v>125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</row>
    <row r="6625" spans="1:17" x14ac:dyDescent="0.2">
      <c r="A6625" t="s">
        <v>350</v>
      </c>
      <c r="B6625" t="s">
        <v>202</v>
      </c>
      <c r="C6625" t="s">
        <v>125</v>
      </c>
      <c r="E6625">
        <v>42</v>
      </c>
      <c r="F6625">
        <v>54</v>
      </c>
      <c r="G6625">
        <v>54</v>
      </c>
      <c r="H6625">
        <v>54</v>
      </c>
      <c r="I6625">
        <v>584</v>
      </c>
      <c r="J6625">
        <v>595</v>
      </c>
      <c r="K6625">
        <v>595</v>
      </c>
      <c r="L6625">
        <v>595</v>
      </c>
      <c r="M6625">
        <v>595</v>
      </c>
      <c r="N6625">
        <v>595</v>
      </c>
      <c r="O6625">
        <v>595</v>
      </c>
      <c r="P6625">
        <v>595</v>
      </c>
    </row>
    <row r="6626" spans="1:17" x14ac:dyDescent="0.2">
      <c r="A6626" t="s">
        <v>350</v>
      </c>
      <c r="B6626" t="s">
        <v>203</v>
      </c>
      <c r="C6626" t="s">
        <v>125</v>
      </c>
      <c r="E6626">
        <v>0</v>
      </c>
      <c r="F6626">
        <v>0</v>
      </c>
      <c r="G6626">
        <v>300</v>
      </c>
      <c r="H6626">
        <v>614</v>
      </c>
      <c r="I6626">
        <v>873</v>
      </c>
      <c r="J6626">
        <v>873</v>
      </c>
      <c r="K6626">
        <v>873</v>
      </c>
      <c r="L6626">
        <v>1068</v>
      </c>
      <c r="M6626">
        <v>1068</v>
      </c>
      <c r="N6626">
        <v>1068</v>
      </c>
      <c r="O6626">
        <v>1068</v>
      </c>
      <c r="P6626">
        <v>1199</v>
      </c>
    </row>
    <row r="6627" spans="1:17" x14ac:dyDescent="0.2">
      <c r="A6627" t="s">
        <v>350</v>
      </c>
      <c r="B6627" t="s">
        <v>204</v>
      </c>
      <c r="C6627" t="s">
        <v>125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</row>
    <row r="6628" spans="1:17" x14ac:dyDescent="0.2">
      <c r="A6628" t="s">
        <v>350</v>
      </c>
      <c r="B6628" t="s">
        <v>205</v>
      </c>
      <c r="C6628" t="s">
        <v>125</v>
      </c>
      <c r="E6628">
        <v>246</v>
      </c>
      <c r="F6628">
        <v>500</v>
      </c>
      <c r="G6628">
        <v>745</v>
      </c>
      <c r="H6628">
        <v>911</v>
      </c>
      <c r="I6628">
        <v>1062</v>
      </c>
      <c r="J6628">
        <v>1654</v>
      </c>
      <c r="K6628">
        <v>1678</v>
      </c>
      <c r="L6628">
        <v>1678</v>
      </c>
      <c r="M6628">
        <v>1678</v>
      </c>
      <c r="N6628">
        <v>2794</v>
      </c>
      <c r="O6628">
        <v>3307</v>
      </c>
      <c r="P6628">
        <v>3946</v>
      </c>
    </row>
    <row r="6629" spans="1:17" x14ac:dyDescent="0.2">
      <c r="A6629" t="s">
        <v>350</v>
      </c>
      <c r="B6629" t="s">
        <v>206</v>
      </c>
      <c r="C6629" t="s">
        <v>125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</row>
    <row r="6630" spans="1:17" x14ac:dyDescent="0.2">
      <c r="A6630" t="s">
        <v>350</v>
      </c>
      <c r="B6630" t="s">
        <v>207</v>
      </c>
      <c r="C6630" t="s">
        <v>125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7" x14ac:dyDescent="0.2">
      <c r="A6631" t="s">
        <v>350</v>
      </c>
      <c r="B6631" t="s">
        <v>208</v>
      </c>
      <c r="C6631" t="s">
        <v>125</v>
      </c>
      <c r="E6631">
        <v>727</v>
      </c>
      <c r="F6631">
        <v>732</v>
      </c>
      <c r="G6631">
        <v>941</v>
      </c>
      <c r="H6631">
        <v>941</v>
      </c>
      <c r="I6631">
        <v>941</v>
      </c>
      <c r="J6631">
        <v>941</v>
      </c>
      <c r="K6631">
        <v>941</v>
      </c>
      <c r="L6631">
        <v>941</v>
      </c>
      <c r="M6631">
        <v>941</v>
      </c>
      <c r="N6631">
        <v>941</v>
      </c>
      <c r="O6631">
        <v>941</v>
      </c>
      <c r="P6631">
        <v>941</v>
      </c>
    </row>
    <row r="6632" spans="1:17" x14ac:dyDescent="0.2">
      <c r="A6632" t="s">
        <v>350</v>
      </c>
      <c r="B6632" t="s">
        <v>209</v>
      </c>
      <c r="C6632" t="s">
        <v>125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650</v>
      </c>
      <c r="K6632">
        <v>1162</v>
      </c>
      <c r="L6632">
        <v>1162</v>
      </c>
      <c r="M6632">
        <v>1162</v>
      </c>
      <c r="N6632">
        <v>2916</v>
      </c>
      <c r="O6632">
        <v>3622</v>
      </c>
      <c r="P6632">
        <v>4586</v>
      </c>
    </row>
    <row r="6633" spans="1:17" x14ac:dyDescent="0.2">
      <c r="A6633" t="s">
        <v>350</v>
      </c>
      <c r="B6633" t="s">
        <v>210</v>
      </c>
      <c r="C6633" t="s">
        <v>125</v>
      </c>
      <c r="E6633">
        <v>0</v>
      </c>
      <c r="F6633">
        <v>0</v>
      </c>
      <c r="G6633">
        <v>0</v>
      </c>
      <c r="H6633">
        <v>403</v>
      </c>
      <c r="I6633">
        <v>516</v>
      </c>
      <c r="J6633">
        <v>629</v>
      </c>
      <c r="K6633">
        <v>629</v>
      </c>
      <c r="L6633">
        <v>629</v>
      </c>
      <c r="M6633">
        <v>629</v>
      </c>
      <c r="N6633">
        <v>629</v>
      </c>
      <c r="O6633">
        <v>629</v>
      </c>
      <c r="P6633">
        <v>629</v>
      </c>
    </row>
    <row r="6634" spans="1:17" x14ac:dyDescent="0.2">
      <c r="A6634" t="s">
        <v>350</v>
      </c>
      <c r="B6634" t="s">
        <v>211</v>
      </c>
      <c r="C6634" t="s">
        <v>125</v>
      </c>
      <c r="E6634">
        <v>0</v>
      </c>
      <c r="F6634">
        <v>0</v>
      </c>
      <c r="G6634">
        <v>0</v>
      </c>
      <c r="H6634">
        <v>92</v>
      </c>
      <c r="I6634">
        <v>92</v>
      </c>
      <c r="J6634">
        <v>92</v>
      </c>
      <c r="K6634">
        <v>92</v>
      </c>
      <c r="L6634">
        <v>92</v>
      </c>
      <c r="M6634">
        <v>92</v>
      </c>
      <c r="N6634">
        <v>165</v>
      </c>
      <c r="O6634">
        <v>165</v>
      </c>
      <c r="P6634">
        <v>165</v>
      </c>
    </row>
    <row r="6635" spans="1:17" x14ac:dyDescent="0.2">
      <c r="A6635" t="s">
        <v>350</v>
      </c>
      <c r="B6635" t="s">
        <v>212</v>
      </c>
      <c r="C6635" t="s">
        <v>125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</row>
    <row r="6636" spans="1:17" x14ac:dyDescent="0.2">
      <c r="A6636" t="s">
        <v>350</v>
      </c>
      <c r="B6636" t="s">
        <v>213</v>
      </c>
      <c r="C6636" t="s">
        <v>125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7" x14ac:dyDescent="0.2">
      <c r="A6637" t="s">
        <v>350</v>
      </c>
      <c r="B6637" t="s">
        <v>342</v>
      </c>
      <c r="C6637" t="s">
        <v>125</v>
      </c>
      <c r="E6637">
        <v>1015</v>
      </c>
      <c r="F6637">
        <v>1286</v>
      </c>
      <c r="G6637">
        <v>2111</v>
      </c>
      <c r="H6637">
        <v>3966</v>
      </c>
      <c r="I6637">
        <v>5617</v>
      </c>
      <c r="J6637">
        <v>6983</v>
      </c>
      <c r="K6637">
        <v>7519</v>
      </c>
      <c r="L6637">
        <v>8137</v>
      </c>
      <c r="M6637">
        <v>8137</v>
      </c>
      <c r="N6637">
        <v>11313</v>
      </c>
      <c r="O6637">
        <v>12531</v>
      </c>
      <c r="P6637">
        <v>14265</v>
      </c>
    </row>
    <row r="6638" spans="1:17" x14ac:dyDescent="0.2">
      <c r="A6638" t="s">
        <v>230</v>
      </c>
      <c r="B6638" t="s">
        <v>353</v>
      </c>
      <c r="C6638" t="s">
        <v>125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1</v>
      </c>
      <c r="Q6638">
        <v>10360</v>
      </c>
    </row>
    <row r="6639" spans="1:17" x14ac:dyDescent="0.2">
      <c r="A6639" t="s">
        <v>230</v>
      </c>
      <c r="B6639" t="s">
        <v>354</v>
      </c>
      <c r="C6639" t="s">
        <v>125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1</v>
      </c>
      <c r="Q6639">
        <v>11010</v>
      </c>
    </row>
    <row r="6640" spans="1:17" x14ac:dyDescent="0.2">
      <c r="A6640" t="s">
        <v>230</v>
      </c>
      <c r="B6640" t="s">
        <v>355</v>
      </c>
      <c r="C6640" t="s">
        <v>125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1</v>
      </c>
      <c r="M6640">
        <v>1</v>
      </c>
      <c r="N6640">
        <v>1</v>
      </c>
      <c r="O6640">
        <v>1</v>
      </c>
      <c r="P6640">
        <v>1</v>
      </c>
      <c r="Q6640">
        <v>2680</v>
      </c>
    </row>
    <row r="6641" spans="1:17" x14ac:dyDescent="0.2">
      <c r="A6641" t="s">
        <v>230</v>
      </c>
      <c r="B6641" t="s">
        <v>356</v>
      </c>
      <c r="C6641" t="s">
        <v>125</v>
      </c>
      <c r="E6641">
        <v>0</v>
      </c>
      <c r="F6641">
        <v>0</v>
      </c>
      <c r="G6641">
        <v>0</v>
      </c>
      <c r="H6641">
        <v>0</v>
      </c>
      <c r="I6641">
        <v>1</v>
      </c>
      <c r="J6641">
        <v>1</v>
      </c>
      <c r="K6641">
        <v>1</v>
      </c>
      <c r="L6641">
        <v>1</v>
      </c>
      <c r="M6641">
        <v>1</v>
      </c>
      <c r="N6641">
        <v>1</v>
      </c>
      <c r="O6641">
        <v>1</v>
      </c>
      <c r="P6641">
        <v>1</v>
      </c>
      <c r="Q6641">
        <v>4875</v>
      </c>
    </row>
    <row r="6642" spans="1:17" x14ac:dyDescent="0.2">
      <c r="A6642" t="s">
        <v>340</v>
      </c>
      <c r="B6642" t="s">
        <v>193</v>
      </c>
      <c r="C6642" t="s">
        <v>123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</row>
    <row r="6643" spans="1:17" x14ac:dyDescent="0.2">
      <c r="A6643" t="s">
        <v>340</v>
      </c>
      <c r="B6643" t="s">
        <v>194</v>
      </c>
      <c r="C6643" t="s">
        <v>123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7" x14ac:dyDescent="0.2">
      <c r="A6644" t="s">
        <v>340</v>
      </c>
      <c r="B6644" t="s">
        <v>195</v>
      </c>
      <c r="C6644" t="s">
        <v>123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7" x14ac:dyDescent="0.2">
      <c r="A6645" t="s">
        <v>340</v>
      </c>
      <c r="B6645" t="s">
        <v>196</v>
      </c>
      <c r="C6645" t="s">
        <v>123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7" x14ac:dyDescent="0.2">
      <c r="A6646" t="s">
        <v>340</v>
      </c>
      <c r="B6646" t="s">
        <v>197</v>
      </c>
      <c r="C6646" t="s">
        <v>123</v>
      </c>
      <c r="E6646">
        <v>0</v>
      </c>
      <c r="F6646">
        <v>0</v>
      </c>
      <c r="G6646">
        <v>0.43</v>
      </c>
      <c r="H6646">
        <v>1.46</v>
      </c>
      <c r="I6646">
        <v>2.6</v>
      </c>
      <c r="J6646">
        <v>2.6</v>
      </c>
      <c r="K6646">
        <v>2.6</v>
      </c>
      <c r="L6646">
        <v>2.86</v>
      </c>
      <c r="M6646">
        <v>2.86</v>
      </c>
      <c r="N6646">
        <v>3.4</v>
      </c>
      <c r="O6646">
        <v>3.4</v>
      </c>
      <c r="P6646">
        <v>3.4</v>
      </c>
    </row>
    <row r="6647" spans="1:17" x14ac:dyDescent="0.2">
      <c r="A6647" t="s">
        <v>340</v>
      </c>
      <c r="B6647" t="s">
        <v>198</v>
      </c>
      <c r="C6647" t="s">
        <v>123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7" x14ac:dyDescent="0.2">
      <c r="A6648" t="s">
        <v>340</v>
      </c>
      <c r="B6648" t="s">
        <v>199</v>
      </c>
      <c r="C6648" t="s">
        <v>123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7" x14ac:dyDescent="0.2">
      <c r="A6649" t="s">
        <v>340</v>
      </c>
      <c r="B6649" t="s">
        <v>200</v>
      </c>
      <c r="C6649" t="s">
        <v>123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7" x14ac:dyDescent="0.2">
      <c r="A6650" t="s">
        <v>340</v>
      </c>
      <c r="B6650" t="s">
        <v>201</v>
      </c>
      <c r="C6650" t="s">
        <v>123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7" x14ac:dyDescent="0.2">
      <c r="A6651" t="s">
        <v>340</v>
      </c>
      <c r="B6651" t="s">
        <v>202</v>
      </c>
      <c r="C6651" t="s">
        <v>123</v>
      </c>
      <c r="E6651">
        <v>0.31</v>
      </c>
      <c r="F6651">
        <v>0.4</v>
      </c>
      <c r="G6651">
        <v>0.4</v>
      </c>
      <c r="H6651">
        <v>1.1599999999999999</v>
      </c>
      <c r="I6651">
        <v>6.55</v>
      </c>
      <c r="J6651">
        <v>8.49</v>
      </c>
      <c r="K6651">
        <v>8.49</v>
      </c>
      <c r="L6651">
        <v>8.49</v>
      </c>
      <c r="M6651">
        <v>8.49</v>
      </c>
      <c r="N6651">
        <v>8.49</v>
      </c>
      <c r="O6651">
        <v>8.49</v>
      </c>
      <c r="P6651">
        <v>9.1300000000000008</v>
      </c>
    </row>
    <row r="6652" spans="1:17" x14ac:dyDescent="0.2">
      <c r="A6652" t="s">
        <v>340</v>
      </c>
      <c r="B6652" t="s">
        <v>203</v>
      </c>
      <c r="C6652" t="s">
        <v>123</v>
      </c>
      <c r="E6652">
        <v>0</v>
      </c>
      <c r="F6652">
        <v>0</v>
      </c>
      <c r="G6652">
        <v>1.32</v>
      </c>
      <c r="H6652">
        <v>2.82</v>
      </c>
      <c r="I6652">
        <v>4.32</v>
      </c>
      <c r="J6652">
        <v>4.32</v>
      </c>
      <c r="K6652">
        <v>4.32</v>
      </c>
      <c r="L6652">
        <v>7</v>
      </c>
      <c r="M6652">
        <v>7</v>
      </c>
      <c r="N6652">
        <v>10</v>
      </c>
      <c r="O6652">
        <v>10</v>
      </c>
      <c r="P6652">
        <v>16.809999999999999</v>
      </c>
    </row>
    <row r="6653" spans="1:17" x14ac:dyDescent="0.2">
      <c r="A6653" t="s">
        <v>340</v>
      </c>
      <c r="B6653" t="s">
        <v>204</v>
      </c>
      <c r="C6653" t="s">
        <v>123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7.56</v>
      </c>
      <c r="N6653">
        <v>7.56</v>
      </c>
      <c r="O6653">
        <v>7.56</v>
      </c>
      <c r="P6653">
        <v>7.56</v>
      </c>
    </row>
    <row r="6654" spans="1:17" x14ac:dyDescent="0.2">
      <c r="A6654" t="s">
        <v>340</v>
      </c>
      <c r="B6654" t="s">
        <v>205</v>
      </c>
      <c r="C6654" t="s">
        <v>123</v>
      </c>
      <c r="E6654">
        <v>3</v>
      </c>
      <c r="F6654">
        <v>6</v>
      </c>
      <c r="G6654">
        <v>9</v>
      </c>
      <c r="H6654">
        <v>14.18</v>
      </c>
      <c r="I6654">
        <v>18.91</v>
      </c>
      <c r="J6654">
        <v>26.16</v>
      </c>
      <c r="K6654">
        <v>28.75</v>
      </c>
      <c r="L6654">
        <v>28.75</v>
      </c>
      <c r="M6654">
        <v>28.75</v>
      </c>
      <c r="N6654">
        <v>33.11</v>
      </c>
      <c r="O6654">
        <v>38.33</v>
      </c>
      <c r="P6654">
        <v>63.56</v>
      </c>
    </row>
    <row r="6655" spans="1:17" x14ac:dyDescent="0.2">
      <c r="A6655" t="s">
        <v>340</v>
      </c>
      <c r="B6655" t="s">
        <v>206</v>
      </c>
      <c r="C6655" t="s">
        <v>123</v>
      </c>
      <c r="E6655">
        <v>0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7" x14ac:dyDescent="0.2">
      <c r="A6656" t="s">
        <v>340</v>
      </c>
      <c r="B6656" t="s">
        <v>207</v>
      </c>
      <c r="C6656" t="s">
        <v>123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 x14ac:dyDescent="0.2">
      <c r="A6657" t="s">
        <v>340</v>
      </c>
      <c r="B6657" t="s">
        <v>208</v>
      </c>
      <c r="C6657" t="s">
        <v>123</v>
      </c>
      <c r="E6657">
        <v>4.32</v>
      </c>
      <c r="F6657">
        <v>5.19</v>
      </c>
      <c r="G6657">
        <v>5.85</v>
      </c>
      <c r="H6657">
        <v>5.85</v>
      </c>
      <c r="I6657">
        <v>5.85</v>
      </c>
      <c r="J6657">
        <v>5.85</v>
      </c>
      <c r="K6657">
        <v>5.85</v>
      </c>
      <c r="L6657">
        <v>5.85</v>
      </c>
      <c r="M6657">
        <v>5.85</v>
      </c>
      <c r="N6657">
        <v>5.85</v>
      </c>
      <c r="O6657">
        <v>5.85</v>
      </c>
      <c r="P6657">
        <v>5.85</v>
      </c>
    </row>
    <row r="6658" spans="1:16" x14ac:dyDescent="0.2">
      <c r="A6658" t="s">
        <v>340</v>
      </c>
      <c r="B6658" t="s">
        <v>209</v>
      </c>
      <c r="C6658" t="s">
        <v>123</v>
      </c>
      <c r="E6658">
        <v>0</v>
      </c>
      <c r="F6658">
        <v>0</v>
      </c>
      <c r="G6658">
        <v>0</v>
      </c>
      <c r="H6658">
        <v>0</v>
      </c>
      <c r="I6658">
        <v>0.83</v>
      </c>
      <c r="J6658">
        <v>5.24</v>
      </c>
      <c r="K6658">
        <v>7.92</v>
      </c>
      <c r="L6658">
        <v>7.92</v>
      </c>
      <c r="M6658">
        <v>7.92</v>
      </c>
      <c r="N6658">
        <v>10.28</v>
      </c>
      <c r="O6658">
        <v>12.22</v>
      </c>
      <c r="P6658">
        <v>22.33</v>
      </c>
    </row>
    <row r="6659" spans="1:16" x14ac:dyDescent="0.2">
      <c r="A6659" t="s">
        <v>340</v>
      </c>
      <c r="B6659" t="s">
        <v>210</v>
      </c>
      <c r="C6659" t="s">
        <v>123</v>
      </c>
      <c r="E6659">
        <v>0</v>
      </c>
      <c r="F6659">
        <v>0</v>
      </c>
      <c r="G6659">
        <v>0</v>
      </c>
      <c r="H6659">
        <v>2.12</v>
      </c>
      <c r="I6659">
        <v>2.62</v>
      </c>
      <c r="J6659">
        <v>2.62</v>
      </c>
      <c r="K6659">
        <v>2.62</v>
      </c>
      <c r="L6659">
        <v>2.62</v>
      </c>
      <c r="M6659">
        <v>2.62</v>
      </c>
      <c r="N6659">
        <v>2.62</v>
      </c>
      <c r="O6659">
        <v>2.62</v>
      </c>
      <c r="P6659">
        <v>2.62</v>
      </c>
    </row>
    <row r="6660" spans="1:16" x14ac:dyDescent="0.2">
      <c r="A6660" t="s">
        <v>340</v>
      </c>
      <c r="B6660" t="s">
        <v>211</v>
      </c>
      <c r="C6660" t="s">
        <v>123</v>
      </c>
      <c r="E6660">
        <v>0</v>
      </c>
      <c r="F6660">
        <v>0</v>
      </c>
      <c r="G6660">
        <v>0</v>
      </c>
      <c r="H6660">
        <v>0.5</v>
      </c>
      <c r="I6660">
        <v>0.5</v>
      </c>
      <c r="J6660">
        <v>0.5</v>
      </c>
      <c r="K6660">
        <v>0.5</v>
      </c>
      <c r="L6660">
        <v>0.5</v>
      </c>
      <c r="M6660">
        <v>0.5</v>
      </c>
      <c r="N6660">
        <v>0.5</v>
      </c>
      <c r="O6660">
        <v>0.5</v>
      </c>
      <c r="P6660">
        <v>0.5</v>
      </c>
    </row>
    <row r="6661" spans="1:16" x14ac:dyDescent="0.2">
      <c r="A6661" t="s">
        <v>340</v>
      </c>
      <c r="B6661" t="s">
        <v>212</v>
      </c>
      <c r="C6661" t="s">
        <v>123</v>
      </c>
      <c r="E6661">
        <v>0.03</v>
      </c>
      <c r="F6661">
        <v>0.03</v>
      </c>
      <c r="G6661">
        <v>0.03</v>
      </c>
      <c r="H6661">
        <v>0.03</v>
      </c>
      <c r="I6661">
        <v>0.03</v>
      </c>
      <c r="J6661">
        <v>0.03</v>
      </c>
      <c r="K6661">
        <v>0.03</v>
      </c>
      <c r="L6661">
        <v>0.01</v>
      </c>
      <c r="M6661">
        <v>0.01</v>
      </c>
      <c r="N6661">
        <v>0</v>
      </c>
      <c r="O6661">
        <v>0</v>
      </c>
      <c r="P6661">
        <v>0</v>
      </c>
    </row>
    <row r="6662" spans="1:16" x14ac:dyDescent="0.2">
      <c r="A6662" t="s">
        <v>340</v>
      </c>
      <c r="B6662" t="s">
        <v>213</v>
      </c>
      <c r="C6662" t="s">
        <v>123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 x14ac:dyDescent="0.2">
      <c r="A6663" t="s">
        <v>340</v>
      </c>
      <c r="B6663" t="s">
        <v>218</v>
      </c>
      <c r="C6663" t="s">
        <v>123</v>
      </c>
      <c r="E6663">
        <v>-0.68</v>
      </c>
      <c r="F6663">
        <v>-0.68</v>
      </c>
      <c r="G6663">
        <v>-1.46</v>
      </c>
      <c r="H6663">
        <v>-1.46</v>
      </c>
      <c r="I6663">
        <v>-1.46</v>
      </c>
      <c r="J6663">
        <v>-1.46</v>
      </c>
      <c r="K6663">
        <v>-1.46</v>
      </c>
      <c r="L6663">
        <v>-1.46</v>
      </c>
      <c r="M6663">
        <v>-1.46</v>
      </c>
      <c r="N6663">
        <v>-1.46</v>
      </c>
      <c r="O6663">
        <v>-1.46</v>
      </c>
      <c r="P6663">
        <v>-6.17</v>
      </c>
    </row>
    <row r="6664" spans="1:16" x14ac:dyDescent="0.2">
      <c r="A6664" t="s">
        <v>340</v>
      </c>
      <c r="B6664" t="s">
        <v>342</v>
      </c>
      <c r="C6664" t="s">
        <v>123</v>
      </c>
      <c r="E6664">
        <v>6.98</v>
      </c>
      <c r="F6664">
        <v>10.94</v>
      </c>
      <c r="G6664">
        <v>15.58</v>
      </c>
      <c r="H6664">
        <v>26.67</v>
      </c>
      <c r="I6664">
        <v>40.76</v>
      </c>
      <c r="J6664">
        <v>54.36</v>
      </c>
      <c r="K6664">
        <v>59.63</v>
      </c>
      <c r="L6664">
        <v>62.54</v>
      </c>
      <c r="M6664">
        <v>70.099999999999994</v>
      </c>
      <c r="N6664">
        <v>80.34</v>
      </c>
      <c r="O6664">
        <v>87.51</v>
      </c>
      <c r="P6664">
        <v>125.59</v>
      </c>
    </row>
    <row r="6665" spans="1:16" x14ac:dyDescent="0.2">
      <c r="A6665" t="s">
        <v>266</v>
      </c>
      <c r="B6665" t="s">
        <v>267</v>
      </c>
      <c r="C6665" t="s">
        <v>123</v>
      </c>
      <c r="E6665">
        <v>203.09</v>
      </c>
      <c r="F6665">
        <v>205.78</v>
      </c>
      <c r="G6665">
        <v>209.3</v>
      </c>
      <c r="H6665">
        <v>218.94</v>
      </c>
      <c r="I6665">
        <v>231.68</v>
      </c>
      <c r="J6665">
        <v>246.61</v>
      </c>
      <c r="K6665">
        <v>254.82</v>
      </c>
      <c r="L6665">
        <v>262.92</v>
      </c>
      <c r="M6665">
        <v>271.18</v>
      </c>
      <c r="N6665">
        <v>301.23</v>
      </c>
      <c r="O6665">
        <v>309.32</v>
      </c>
      <c r="P6665">
        <v>334.9</v>
      </c>
    </row>
    <row r="6666" spans="1:16" x14ac:dyDescent="0.2">
      <c r="A6666" t="s">
        <v>270</v>
      </c>
      <c r="B6666" t="s">
        <v>193</v>
      </c>
      <c r="C6666" t="s">
        <v>123</v>
      </c>
      <c r="E6666">
        <v>2.97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</row>
    <row r="6667" spans="1:16" x14ac:dyDescent="0.2">
      <c r="A6667" t="s">
        <v>270</v>
      </c>
      <c r="B6667" t="s">
        <v>194</v>
      </c>
      <c r="C6667" t="s">
        <v>123</v>
      </c>
      <c r="E6667">
        <v>52.8</v>
      </c>
      <c r="F6667">
        <v>63.34</v>
      </c>
      <c r="G6667">
        <v>52.38</v>
      </c>
      <c r="H6667">
        <v>40.090000000000003</v>
      </c>
      <c r="I6667">
        <v>23.02</v>
      </c>
      <c r="J6667">
        <v>20.190000000000001</v>
      </c>
      <c r="K6667">
        <v>18.989999999999998</v>
      </c>
      <c r="L6667">
        <v>17.239999999999998</v>
      </c>
      <c r="M6667">
        <v>10.24</v>
      </c>
      <c r="N6667">
        <v>10.06</v>
      </c>
      <c r="O6667">
        <v>11.84</v>
      </c>
      <c r="P6667">
        <v>2.16</v>
      </c>
    </row>
    <row r="6668" spans="1:16" x14ac:dyDescent="0.2">
      <c r="A6668" t="s">
        <v>270</v>
      </c>
      <c r="B6668" t="s">
        <v>195</v>
      </c>
      <c r="C6668" t="s">
        <v>123</v>
      </c>
      <c r="E6668">
        <v>11.53</v>
      </c>
      <c r="F6668">
        <v>12.88</v>
      </c>
      <c r="G6668">
        <v>12.48</v>
      </c>
      <c r="H6668">
        <v>12.49</v>
      </c>
      <c r="I6668">
        <v>12.24</v>
      </c>
      <c r="J6668">
        <v>9.4</v>
      </c>
      <c r="K6668">
        <v>8.0299999999999994</v>
      </c>
      <c r="L6668">
        <v>6.81</v>
      </c>
      <c r="M6668">
        <v>5.19</v>
      </c>
      <c r="N6668">
        <v>0.99</v>
      </c>
      <c r="O6668">
        <v>0</v>
      </c>
      <c r="P6668">
        <v>0</v>
      </c>
    </row>
    <row r="6669" spans="1:16" x14ac:dyDescent="0.2">
      <c r="A6669" t="s">
        <v>270</v>
      </c>
      <c r="B6669" t="s">
        <v>196</v>
      </c>
      <c r="C6669" t="s">
        <v>123</v>
      </c>
      <c r="E6669">
        <v>23.6</v>
      </c>
      <c r="F6669">
        <v>5.09</v>
      </c>
      <c r="G6669">
        <v>5.09</v>
      </c>
      <c r="H6669">
        <v>5.1100000000000003</v>
      </c>
      <c r="I6669">
        <v>5.09</v>
      </c>
      <c r="J6669">
        <v>5.1100000000000003</v>
      </c>
      <c r="K6669">
        <v>5.09</v>
      </c>
      <c r="L6669">
        <v>5.09</v>
      </c>
      <c r="M6669">
        <v>5.09</v>
      </c>
      <c r="N6669">
        <v>5.09</v>
      </c>
      <c r="O6669">
        <v>5.1100000000000003</v>
      </c>
      <c r="P6669">
        <v>5.09</v>
      </c>
    </row>
    <row r="6670" spans="1:16" x14ac:dyDescent="0.2">
      <c r="A6670" t="s">
        <v>270</v>
      </c>
      <c r="B6670" t="s">
        <v>197</v>
      </c>
      <c r="C6670" t="s">
        <v>123</v>
      </c>
      <c r="E6670">
        <v>11.3</v>
      </c>
      <c r="F6670">
        <v>11.26</v>
      </c>
      <c r="G6670">
        <v>14.53</v>
      </c>
      <c r="H6670">
        <v>22.75</v>
      </c>
      <c r="I6670">
        <v>30.59</v>
      </c>
      <c r="J6670">
        <v>30.18</v>
      </c>
      <c r="K6670">
        <v>30.38</v>
      </c>
      <c r="L6670">
        <v>32.22</v>
      </c>
      <c r="M6670">
        <v>30.96</v>
      </c>
      <c r="N6670">
        <v>35.42</v>
      </c>
      <c r="O6670">
        <v>34.92</v>
      </c>
      <c r="P6670">
        <v>32.58</v>
      </c>
    </row>
    <row r="6671" spans="1:16" x14ac:dyDescent="0.2">
      <c r="A6671" t="s">
        <v>270</v>
      </c>
      <c r="B6671" t="s">
        <v>198</v>
      </c>
      <c r="C6671" t="s">
        <v>123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</row>
    <row r="6672" spans="1:16" x14ac:dyDescent="0.2">
      <c r="A6672" t="s">
        <v>270</v>
      </c>
      <c r="B6672" t="s">
        <v>199</v>
      </c>
      <c r="C6672" t="s">
        <v>123</v>
      </c>
      <c r="E6672">
        <v>2.4900000000000002</v>
      </c>
      <c r="F6672">
        <v>3.19</v>
      </c>
      <c r="G6672">
        <v>2.48</v>
      </c>
      <c r="H6672">
        <v>2.4900000000000002</v>
      </c>
      <c r="I6672">
        <v>2.4700000000000002</v>
      </c>
      <c r="J6672">
        <v>2.48</v>
      </c>
      <c r="K6672">
        <v>3.35</v>
      </c>
      <c r="L6672">
        <v>3.1</v>
      </c>
      <c r="M6672">
        <v>2.4700000000000002</v>
      </c>
      <c r="N6672">
        <v>2.23</v>
      </c>
      <c r="O6672">
        <v>2.2400000000000002</v>
      </c>
      <c r="P6672">
        <v>2.4</v>
      </c>
    </row>
    <row r="6673" spans="1:16" x14ac:dyDescent="0.2">
      <c r="A6673" t="s">
        <v>270</v>
      </c>
      <c r="B6673" t="s">
        <v>200</v>
      </c>
      <c r="C6673" t="s">
        <v>123</v>
      </c>
      <c r="E6673">
        <v>0.9</v>
      </c>
      <c r="F6673">
        <v>1.71</v>
      </c>
      <c r="G6673">
        <v>0.89</v>
      </c>
      <c r="H6673">
        <v>0.9</v>
      </c>
      <c r="I6673">
        <v>1.43</v>
      </c>
      <c r="J6673">
        <v>1.39</v>
      </c>
      <c r="K6673">
        <v>1.47</v>
      </c>
      <c r="L6673">
        <v>1.47</v>
      </c>
      <c r="M6673">
        <v>0.86</v>
      </c>
      <c r="N6673">
        <v>0.86</v>
      </c>
      <c r="O6673">
        <v>0.86</v>
      </c>
      <c r="P6673">
        <v>1.06</v>
      </c>
    </row>
    <row r="6674" spans="1:16" x14ac:dyDescent="0.2">
      <c r="A6674" t="s">
        <v>270</v>
      </c>
      <c r="B6674" t="s">
        <v>201</v>
      </c>
      <c r="C6674" t="s">
        <v>123</v>
      </c>
      <c r="E6674">
        <v>27.19</v>
      </c>
      <c r="F6674">
        <v>27.11</v>
      </c>
      <c r="G6674">
        <v>27.11</v>
      </c>
      <c r="H6674">
        <v>27.19</v>
      </c>
      <c r="I6674">
        <v>27.11</v>
      </c>
      <c r="J6674">
        <v>27.19</v>
      </c>
      <c r="K6674">
        <v>27.11</v>
      </c>
      <c r="L6674">
        <v>27.11</v>
      </c>
      <c r="M6674">
        <v>27.11</v>
      </c>
      <c r="N6674">
        <v>27.11</v>
      </c>
      <c r="O6674">
        <v>27.19</v>
      </c>
      <c r="P6674">
        <v>27.11</v>
      </c>
    </row>
    <row r="6675" spans="1:16" x14ac:dyDescent="0.2">
      <c r="A6675" t="s">
        <v>270</v>
      </c>
      <c r="B6675" t="s">
        <v>202</v>
      </c>
      <c r="C6675" t="s">
        <v>123</v>
      </c>
      <c r="E6675">
        <v>22.28</v>
      </c>
      <c r="F6675">
        <v>22.65</v>
      </c>
      <c r="G6675">
        <v>22.55</v>
      </c>
      <c r="H6675">
        <v>24.47</v>
      </c>
      <c r="I6675">
        <v>34.96</v>
      </c>
      <c r="J6675">
        <v>38.99</v>
      </c>
      <c r="K6675">
        <v>38.89</v>
      </c>
      <c r="L6675">
        <v>38.75</v>
      </c>
      <c r="M6675">
        <v>37.9</v>
      </c>
      <c r="N6675">
        <v>38.21</v>
      </c>
      <c r="O6675">
        <v>37.74</v>
      </c>
      <c r="P6675">
        <v>37.5</v>
      </c>
    </row>
    <row r="6676" spans="1:16" x14ac:dyDescent="0.2">
      <c r="A6676" t="s">
        <v>270</v>
      </c>
      <c r="B6676" t="s">
        <v>203</v>
      </c>
      <c r="C6676" t="s">
        <v>123</v>
      </c>
      <c r="E6676">
        <v>0</v>
      </c>
      <c r="F6676">
        <v>0</v>
      </c>
      <c r="G6676">
        <v>5.13</v>
      </c>
      <c r="H6676">
        <v>11.22</v>
      </c>
      <c r="I6676">
        <v>17.07</v>
      </c>
      <c r="J6676">
        <v>16.93</v>
      </c>
      <c r="K6676">
        <v>16.920000000000002</v>
      </c>
      <c r="L6676">
        <v>26.92</v>
      </c>
      <c r="M6676">
        <v>26.31</v>
      </c>
      <c r="N6676">
        <v>38.979999999999997</v>
      </c>
      <c r="O6676">
        <v>39.07</v>
      </c>
      <c r="P6676">
        <v>63.26</v>
      </c>
    </row>
    <row r="6677" spans="1:16" x14ac:dyDescent="0.2">
      <c r="A6677" t="s">
        <v>270</v>
      </c>
      <c r="B6677" t="s">
        <v>204</v>
      </c>
      <c r="C6677" t="s">
        <v>123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29.57</v>
      </c>
      <c r="N6677">
        <v>29.92</v>
      </c>
      <c r="O6677">
        <v>29.11</v>
      </c>
      <c r="P6677">
        <v>26.55</v>
      </c>
    </row>
    <row r="6678" spans="1:16" x14ac:dyDescent="0.2">
      <c r="A6678" t="s">
        <v>270</v>
      </c>
      <c r="B6678" t="s">
        <v>205</v>
      </c>
      <c r="C6678" t="s">
        <v>123</v>
      </c>
      <c r="E6678">
        <v>60.01</v>
      </c>
      <c r="F6678">
        <v>68.790000000000006</v>
      </c>
      <c r="G6678">
        <v>75.47</v>
      </c>
      <c r="H6678">
        <v>89.88</v>
      </c>
      <c r="I6678">
        <v>99.1</v>
      </c>
      <c r="J6678">
        <v>118.64</v>
      </c>
      <c r="K6678">
        <v>126.5</v>
      </c>
      <c r="L6678">
        <v>125.98</v>
      </c>
      <c r="M6678">
        <v>116.57</v>
      </c>
      <c r="N6678">
        <v>132.21</v>
      </c>
      <c r="O6678">
        <v>144.88999999999999</v>
      </c>
      <c r="P6678">
        <v>179.66</v>
      </c>
    </row>
    <row r="6679" spans="1:16" x14ac:dyDescent="0.2">
      <c r="A6679" t="s">
        <v>270</v>
      </c>
      <c r="B6679" t="s">
        <v>206</v>
      </c>
      <c r="C6679" t="s">
        <v>123</v>
      </c>
      <c r="E6679">
        <v>29.54</v>
      </c>
      <c r="F6679">
        <v>31.54</v>
      </c>
      <c r="G6679">
        <v>33.71</v>
      </c>
      <c r="H6679">
        <v>38.340000000000003</v>
      </c>
      <c r="I6679">
        <v>42.89</v>
      </c>
      <c r="J6679">
        <v>47.7</v>
      </c>
      <c r="K6679">
        <v>49.88</v>
      </c>
      <c r="L6679">
        <v>52.14</v>
      </c>
      <c r="M6679">
        <v>54.36</v>
      </c>
      <c r="N6679">
        <v>63.11</v>
      </c>
      <c r="O6679">
        <v>65.56</v>
      </c>
      <c r="P6679">
        <v>76.78</v>
      </c>
    </row>
    <row r="6680" spans="1:16" x14ac:dyDescent="0.2">
      <c r="A6680" t="s">
        <v>270</v>
      </c>
      <c r="B6680" t="s">
        <v>343</v>
      </c>
      <c r="C6680" t="s">
        <v>123</v>
      </c>
      <c r="E6680">
        <v>-2.62</v>
      </c>
      <c r="F6680">
        <v>-3</v>
      </c>
      <c r="G6680">
        <v>-3.33</v>
      </c>
      <c r="H6680">
        <v>-3.43</v>
      </c>
      <c r="I6680">
        <v>-3.82</v>
      </c>
      <c r="J6680">
        <v>-5.79</v>
      </c>
      <c r="K6680">
        <v>-6.94</v>
      </c>
      <c r="L6680">
        <v>-6.98</v>
      </c>
      <c r="M6680">
        <v>-6.57</v>
      </c>
      <c r="N6680">
        <v>-7.74</v>
      </c>
      <c r="O6680">
        <v>-8.68</v>
      </c>
      <c r="P6680">
        <v>-12.1</v>
      </c>
    </row>
    <row r="6681" spans="1:16" x14ac:dyDescent="0.2">
      <c r="A6681" t="s">
        <v>270</v>
      </c>
      <c r="B6681" t="s">
        <v>210</v>
      </c>
      <c r="C6681" t="s">
        <v>123</v>
      </c>
      <c r="E6681">
        <v>-0.47</v>
      </c>
      <c r="F6681">
        <v>-0.55000000000000004</v>
      </c>
      <c r="G6681">
        <v>-0.82</v>
      </c>
      <c r="H6681">
        <v>-2.44</v>
      </c>
      <c r="I6681">
        <v>-3.14</v>
      </c>
      <c r="J6681">
        <v>-3.18</v>
      </c>
      <c r="K6681">
        <v>-2.88</v>
      </c>
      <c r="L6681">
        <v>-2.9</v>
      </c>
      <c r="M6681">
        <v>-2.84</v>
      </c>
      <c r="N6681">
        <v>-2.88</v>
      </c>
      <c r="O6681">
        <v>-2.9</v>
      </c>
      <c r="P6681">
        <v>-2.4900000000000002</v>
      </c>
    </row>
    <row r="6682" spans="1:16" x14ac:dyDescent="0.2">
      <c r="A6682" t="s">
        <v>270</v>
      </c>
      <c r="B6682" t="s">
        <v>211</v>
      </c>
      <c r="C6682" t="s">
        <v>123</v>
      </c>
      <c r="E6682">
        <v>0</v>
      </c>
      <c r="F6682">
        <v>0</v>
      </c>
      <c r="G6682">
        <v>0</v>
      </c>
      <c r="H6682">
        <v>-0.43</v>
      </c>
      <c r="I6682">
        <v>-0.54</v>
      </c>
      <c r="J6682">
        <v>-0.54</v>
      </c>
      <c r="K6682">
        <v>-0.5</v>
      </c>
      <c r="L6682">
        <v>-0.47</v>
      </c>
      <c r="M6682">
        <v>-0.45</v>
      </c>
      <c r="N6682">
        <v>-0.5</v>
      </c>
      <c r="O6682">
        <v>-0.48</v>
      </c>
      <c r="P6682">
        <v>-0.42</v>
      </c>
    </row>
    <row r="6683" spans="1:16" x14ac:dyDescent="0.2">
      <c r="A6683" t="s">
        <v>270</v>
      </c>
      <c r="B6683" t="s">
        <v>212</v>
      </c>
      <c r="C6683" t="s">
        <v>123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</row>
    <row r="6684" spans="1:16" x14ac:dyDescent="0.2">
      <c r="A6684" t="s">
        <v>270</v>
      </c>
      <c r="B6684" t="s">
        <v>213</v>
      </c>
      <c r="C6684" t="s">
        <v>123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</row>
    <row r="6685" spans="1:16" x14ac:dyDescent="0.2">
      <c r="A6685" t="s">
        <v>270</v>
      </c>
      <c r="B6685" t="s">
        <v>344</v>
      </c>
      <c r="C6685" t="s">
        <v>123</v>
      </c>
      <c r="E6685">
        <v>12.16</v>
      </c>
      <c r="F6685">
        <v>12.47</v>
      </c>
      <c r="G6685">
        <v>17.89</v>
      </c>
      <c r="H6685">
        <v>13.59</v>
      </c>
      <c r="I6685">
        <v>13.49</v>
      </c>
      <c r="J6685">
        <v>15.17</v>
      </c>
      <c r="K6685">
        <v>15.74</v>
      </c>
      <c r="L6685">
        <v>16.77</v>
      </c>
      <c r="M6685">
        <v>22.9</v>
      </c>
      <c r="N6685">
        <v>22.92</v>
      </c>
      <c r="O6685">
        <v>21.15</v>
      </c>
      <c r="P6685">
        <v>14.65</v>
      </c>
    </row>
    <row r="6686" spans="1:16" x14ac:dyDescent="0.2">
      <c r="A6686" t="s">
        <v>270</v>
      </c>
      <c r="B6686" t="s">
        <v>345</v>
      </c>
      <c r="C6686" t="s">
        <v>123</v>
      </c>
      <c r="E6686">
        <v>-2.89</v>
      </c>
      <c r="F6686">
        <v>-1.41</v>
      </c>
      <c r="G6686">
        <v>-4.5199999999999996</v>
      </c>
      <c r="H6686">
        <v>-5.44</v>
      </c>
      <c r="I6686">
        <v>-7.51</v>
      </c>
      <c r="J6686">
        <v>-7.7</v>
      </c>
      <c r="K6686">
        <v>-5.53</v>
      </c>
      <c r="L6686">
        <v>-5.72</v>
      </c>
      <c r="M6686">
        <v>-10.99</v>
      </c>
      <c r="N6686">
        <v>-7.52</v>
      </c>
      <c r="O6686">
        <v>-7.02</v>
      </c>
      <c r="P6686">
        <v>-15.22</v>
      </c>
    </row>
    <row r="6687" spans="1:16" x14ac:dyDescent="0.2">
      <c r="A6687" t="s">
        <v>270</v>
      </c>
      <c r="B6687" t="s">
        <v>272</v>
      </c>
      <c r="C6687" t="s">
        <v>123</v>
      </c>
      <c r="E6687">
        <v>0.24</v>
      </c>
      <c r="F6687">
        <v>0.23</v>
      </c>
      <c r="G6687">
        <v>2.58</v>
      </c>
      <c r="H6687">
        <v>4.0999999999999996</v>
      </c>
      <c r="I6687">
        <v>10.86</v>
      </c>
      <c r="J6687">
        <v>14.61</v>
      </c>
      <c r="K6687">
        <v>14.11</v>
      </c>
      <c r="L6687">
        <v>15.65</v>
      </c>
      <c r="M6687">
        <v>30.22</v>
      </c>
      <c r="N6687">
        <v>26.95</v>
      </c>
      <c r="O6687">
        <v>31.55</v>
      </c>
      <c r="P6687">
        <v>78.680000000000007</v>
      </c>
    </row>
    <row r="6688" spans="1:16" x14ac:dyDescent="0.2">
      <c r="A6688" t="s">
        <v>270</v>
      </c>
      <c r="B6688" t="s">
        <v>346</v>
      </c>
      <c r="C6688" t="s">
        <v>123</v>
      </c>
      <c r="E6688">
        <v>9.27</v>
      </c>
      <c r="F6688">
        <v>11.06</v>
      </c>
      <c r="G6688">
        <v>13.37</v>
      </c>
      <c r="H6688">
        <v>8.15</v>
      </c>
      <c r="I6688">
        <v>5.98</v>
      </c>
      <c r="J6688">
        <v>7.47</v>
      </c>
      <c r="K6688">
        <v>10.199999999999999</v>
      </c>
      <c r="L6688">
        <v>11.05</v>
      </c>
      <c r="M6688">
        <v>11.91</v>
      </c>
      <c r="N6688">
        <v>15.39</v>
      </c>
      <c r="O6688">
        <v>14.14</v>
      </c>
      <c r="P6688">
        <v>-0.56999999999999995</v>
      </c>
    </row>
    <row r="6689" spans="1:16" x14ac:dyDescent="0.2">
      <c r="A6689" t="s">
        <v>270</v>
      </c>
      <c r="B6689" t="s">
        <v>347</v>
      </c>
      <c r="C6689" t="s">
        <v>123</v>
      </c>
      <c r="E6689">
        <v>253.67</v>
      </c>
      <c r="F6689">
        <v>256.48</v>
      </c>
      <c r="G6689">
        <v>265.56</v>
      </c>
      <c r="H6689">
        <v>282.2</v>
      </c>
      <c r="I6689">
        <v>301.95</v>
      </c>
      <c r="J6689">
        <v>323.86</v>
      </c>
      <c r="K6689">
        <v>332.03</v>
      </c>
      <c r="L6689">
        <v>343.26</v>
      </c>
      <c r="M6689">
        <v>359.69</v>
      </c>
      <c r="N6689">
        <v>395.99</v>
      </c>
      <c r="O6689">
        <v>407.61</v>
      </c>
      <c r="P6689">
        <v>453.8</v>
      </c>
    </row>
    <row r="6690" spans="1:16" x14ac:dyDescent="0.2">
      <c r="A6690" t="s">
        <v>272</v>
      </c>
      <c r="B6690" t="s">
        <v>202</v>
      </c>
      <c r="C6690" t="s">
        <v>123</v>
      </c>
      <c r="E6690">
        <v>0.03</v>
      </c>
      <c r="F6690">
        <v>0.02</v>
      </c>
      <c r="G6690">
        <v>0.11</v>
      </c>
      <c r="H6690">
        <v>0.35</v>
      </c>
      <c r="I6690">
        <v>1.85</v>
      </c>
      <c r="J6690">
        <v>2.52</v>
      </c>
      <c r="K6690">
        <v>2.5</v>
      </c>
      <c r="L6690">
        <v>2.64</v>
      </c>
      <c r="M6690">
        <v>3.49</v>
      </c>
      <c r="N6690">
        <v>3.18</v>
      </c>
      <c r="O6690">
        <v>3.76</v>
      </c>
      <c r="P6690">
        <v>5.13</v>
      </c>
    </row>
    <row r="6691" spans="1:16" x14ac:dyDescent="0.2">
      <c r="A6691" t="s">
        <v>272</v>
      </c>
      <c r="B6691" t="s">
        <v>203</v>
      </c>
      <c r="C6691" t="s">
        <v>123</v>
      </c>
      <c r="E6691">
        <v>0</v>
      </c>
      <c r="F6691">
        <v>0</v>
      </c>
      <c r="G6691">
        <v>0.25</v>
      </c>
      <c r="H6691">
        <v>0.68</v>
      </c>
      <c r="I6691">
        <v>1.28</v>
      </c>
      <c r="J6691">
        <v>1.48</v>
      </c>
      <c r="K6691">
        <v>1.43</v>
      </c>
      <c r="L6691">
        <v>2.31</v>
      </c>
      <c r="M6691">
        <v>2.92</v>
      </c>
      <c r="N6691">
        <v>3.23</v>
      </c>
      <c r="O6691">
        <v>3.26</v>
      </c>
      <c r="P6691">
        <v>8.3800000000000008</v>
      </c>
    </row>
    <row r="6692" spans="1:16" x14ac:dyDescent="0.2">
      <c r="A6692" t="s">
        <v>272</v>
      </c>
      <c r="B6692" t="s">
        <v>204</v>
      </c>
      <c r="C6692" t="s">
        <v>123</v>
      </c>
      <c r="E6692">
        <v>0</v>
      </c>
      <c r="F6692">
        <v>0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3.7</v>
      </c>
      <c r="N6692">
        <v>3.36</v>
      </c>
      <c r="O6692">
        <v>4.26</v>
      </c>
      <c r="P6692">
        <v>6.72</v>
      </c>
    </row>
    <row r="6693" spans="1:16" x14ac:dyDescent="0.2">
      <c r="A6693" t="s">
        <v>272</v>
      </c>
      <c r="B6693" t="s">
        <v>205</v>
      </c>
      <c r="C6693" t="s">
        <v>123</v>
      </c>
      <c r="E6693">
        <v>0.2</v>
      </c>
      <c r="F6693">
        <v>0.22</v>
      </c>
      <c r="G6693">
        <v>2.2200000000000002</v>
      </c>
      <c r="H6693">
        <v>3.07</v>
      </c>
      <c r="I6693">
        <v>7.72</v>
      </c>
      <c r="J6693">
        <v>10.62</v>
      </c>
      <c r="K6693">
        <v>10.19</v>
      </c>
      <c r="L6693">
        <v>10.7</v>
      </c>
      <c r="M6693">
        <v>20.11</v>
      </c>
      <c r="N6693">
        <v>17.190000000000001</v>
      </c>
      <c r="O6693">
        <v>20.28</v>
      </c>
      <c r="P6693">
        <v>58.45</v>
      </c>
    </row>
    <row r="6694" spans="1:16" x14ac:dyDescent="0.2">
      <c r="A6694" t="s">
        <v>259</v>
      </c>
      <c r="B6694" t="s">
        <v>348</v>
      </c>
      <c r="C6694" t="s">
        <v>123</v>
      </c>
      <c r="E6694">
        <v>0.91</v>
      </c>
      <c r="F6694">
        <v>0.86</v>
      </c>
      <c r="G6694">
        <v>1.21</v>
      </c>
      <c r="H6694">
        <v>1.49</v>
      </c>
      <c r="I6694">
        <v>1.35</v>
      </c>
      <c r="J6694">
        <v>0.94</v>
      </c>
      <c r="K6694">
        <v>0.57999999999999996</v>
      </c>
      <c r="L6694">
        <v>0.56000000000000005</v>
      </c>
      <c r="M6694">
        <v>1.26</v>
      </c>
      <c r="N6694">
        <v>1.1499999999999999</v>
      </c>
      <c r="O6694">
        <v>1.17</v>
      </c>
      <c r="P6694">
        <v>4.9800000000000004</v>
      </c>
    </row>
    <row r="6695" spans="1:16" x14ac:dyDescent="0.2">
      <c r="A6695" t="s">
        <v>259</v>
      </c>
      <c r="B6695" t="s">
        <v>261</v>
      </c>
      <c r="C6695" t="s">
        <v>123</v>
      </c>
      <c r="D6695">
        <v>968791</v>
      </c>
      <c r="E6695">
        <v>48660</v>
      </c>
      <c r="F6695">
        <v>51183</v>
      </c>
      <c r="G6695">
        <v>49338</v>
      </c>
      <c r="H6695">
        <v>51170</v>
      </c>
      <c r="I6695">
        <v>54006</v>
      </c>
      <c r="J6695">
        <v>55548</v>
      </c>
      <c r="K6695">
        <v>58527</v>
      </c>
      <c r="L6695">
        <v>58388</v>
      </c>
      <c r="M6695">
        <v>56848</v>
      </c>
      <c r="N6695">
        <v>60796</v>
      </c>
      <c r="O6695">
        <v>62118</v>
      </c>
      <c r="P6695">
        <v>67876</v>
      </c>
    </row>
    <row r="6696" spans="1:16" x14ac:dyDescent="0.2">
      <c r="A6696" t="s">
        <v>259</v>
      </c>
      <c r="B6696" t="s">
        <v>178</v>
      </c>
      <c r="C6696" t="s">
        <v>123</v>
      </c>
      <c r="D6696">
        <v>905247</v>
      </c>
      <c r="E6696">
        <v>46442</v>
      </c>
      <c r="F6696">
        <v>48907</v>
      </c>
      <c r="G6696">
        <v>46933</v>
      </c>
      <c r="H6696">
        <v>48344</v>
      </c>
      <c r="I6696">
        <v>50765</v>
      </c>
      <c r="J6696">
        <v>51917</v>
      </c>
      <c r="K6696">
        <v>54729</v>
      </c>
      <c r="L6696">
        <v>54443</v>
      </c>
      <c r="M6696">
        <v>52777</v>
      </c>
      <c r="N6696">
        <v>56536</v>
      </c>
      <c r="O6696">
        <v>57726</v>
      </c>
      <c r="P6696">
        <v>62846</v>
      </c>
    </row>
    <row r="6697" spans="1:16" x14ac:dyDescent="0.2">
      <c r="A6697" t="s">
        <v>259</v>
      </c>
      <c r="B6697" t="s">
        <v>349</v>
      </c>
      <c r="C6697" t="s">
        <v>123</v>
      </c>
      <c r="E6697">
        <v>0</v>
      </c>
      <c r="F6697">
        <v>0</v>
      </c>
      <c r="G6697">
        <v>0</v>
      </c>
      <c r="H6697">
        <v>21</v>
      </c>
      <c r="I6697">
        <v>28</v>
      </c>
      <c r="J6697">
        <v>28</v>
      </c>
      <c r="K6697">
        <v>28</v>
      </c>
      <c r="L6697">
        <v>28</v>
      </c>
      <c r="M6697">
        <v>28</v>
      </c>
      <c r="N6697">
        <v>104</v>
      </c>
      <c r="O6697">
        <v>106</v>
      </c>
      <c r="P6697">
        <v>805</v>
      </c>
    </row>
    <row r="6698" spans="1:16" x14ac:dyDescent="0.2">
      <c r="A6698" t="s">
        <v>350</v>
      </c>
      <c r="B6698" t="s">
        <v>193</v>
      </c>
      <c r="C6698" t="s">
        <v>123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 x14ac:dyDescent="0.2">
      <c r="A6699" t="s">
        <v>350</v>
      </c>
      <c r="B6699" t="s">
        <v>351</v>
      </c>
      <c r="C6699" t="s">
        <v>123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</row>
    <row r="6700" spans="1:16" x14ac:dyDescent="0.2">
      <c r="A6700" t="s">
        <v>350</v>
      </c>
      <c r="B6700" t="s">
        <v>352</v>
      </c>
      <c r="C6700" t="s">
        <v>123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</row>
    <row r="6701" spans="1:16" x14ac:dyDescent="0.2">
      <c r="A6701" t="s">
        <v>350</v>
      </c>
      <c r="B6701" t="s">
        <v>195</v>
      </c>
      <c r="C6701" t="s">
        <v>123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</row>
    <row r="6702" spans="1:16" x14ac:dyDescent="0.2">
      <c r="A6702" t="s">
        <v>350</v>
      </c>
      <c r="B6702" t="s">
        <v>196</v>
      </c>
      <c r="C6702" t="s">
        <v>123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</row>
    <row r="6703" spans="1:16" x14ac:dyDescent="0.2">
      <c r="A6703" t="s">
        <v>350</v>
      </c>
      <c r="B6703" t="s">
        <v>197</v>
      </c>
      <c r="C6703" t="s">
        <v>123</v>
      </c>
      <c r="E6703">
        <v>0</v>
      </c>
      <c r="F6703">
        <v>0</v>
      </c>
      <c r="G6703">
        <v>224</v>
      </c>
      <c r="H6703">
        <v>766</v>
      </c>
      <c r="I6703">
        <v>1364</v>
      </c>
      <c r="J6703">
        <v>1364</v>
      </c>
      <c r="K6703">
        <v>1364</v>
      </c>
      <c r="L6703">
        <v>1493</v>
      </c>
      <c r="M6703">
        <v>1493</v>
      </c>
      <c r="N6703">
        <v>1750</v>
      </c>
      <c r="O6703">
        <v>1750</v>
      </c>
      <c r="P6703">
        <v>1750</v>
      </c>
    </row>
    <row r="6704" spans="1:16" x14ac:dyDescent="0.2">
      <c r="A6704" t="s">
        <v>350</v>
      </c>
      <c r="B6704" t="s">
        <v>198</v>
      </c>
      <c r="C6704" t="s">
        <v>123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 x14ac:dyDescent="0.2">
      <c r="A6705" t="s">
        <v>350</v>
      </c>
      <c r="B6705" t="s">
        <v>199</v>
      </c>
      <c r="C6705" t="s">
        <v>123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 x14ac:dyDescent="0.2">
      <c r="A6706" t="s">
        <v>350</v>
      </c>
      <c r="B6706" t="s">
        <v>200</v>
      </c>
      <c r="C6706" t="s">
        <v>123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</row>
    <row r="6707" spans="1:16" x14ac:dyDescent="0.2">
      <c r="A6707" t="s">
        <v>350</v>
      </c>
      <c r="B6707" t="s">
        <v>201</v>
      </c>
      <c r="C6707" t="s">
        <v>123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 x14ac:dyDescent="0.2">
      <c r="A6708" t="s">
        <v>350</v>
      </c>
      <c r="B6708" t="s">
        <v>202</v>
      </c>
      <c r="C6708" t="s">
        <v>123</v>
      </c>
      <c r="E6708">
        <v>42</v>
      </c>
      <c r="F6708">
        <v>54</v>
      </c>
      <c r="G6708">
        <v>54</v>
      </c>
      <c r="H6708">
        <v>144</v>
      </c>
      <c r="I6708">
        <v>773</v>
      </c>
      <c r="J6708">
        <v>980</v>
      </c>
      <c r="K6708">
        <v>980</v>
      </c>
      <c r="L6708">
        <v>980</v>
      </c>
      <c r="M6708">
        <v>980</v>
      </c>
      <c r="N6708">
        <v>980</v>
      </c>
      <c r="O6708">
        <v>980</v>
      </c>
      <c r="P6708">
        <v>1046</v>
      </c>
    </row>
    <row r="6709" spans="1:16" x14ac:dyDescent="0.2">
      <c r="A6709" t="s">
        <v>350</v>
      </c>
      <c r="B6709" t="s">
        <v>203</v>
      </c>
      <c r="C6709" t="s">
        <v>123</v>
      </c>
      <c r="E6709">
        <v>0</v>
      </c>
      <c r="F6709">
        <v>0</v>
      </c>
      <c r="G6709">
        <v>268</v>
      </c>
      <c r="H6709">
        <v>582</v>
      </c>
      <c r="I6709">
        <v>872</v>
      </c>
      <c r="J6709">
        <v>872</v>
      </c>
      <c r="K6709">
        <v>872</v>
      </c>
      <c r="L6709">
        <v>1334</v>
      </c>
      <c r="M6709">
        <v>1334</v>
      </c>
      <c r="N6709">
        <v>1966</v>
      </c>
      <c r="O6709">
        <v>1966</v>
      </c>
      <c r="P6709">
        <v>3354</v>
      </c>
    </row>
    <row r="6710" spans="1:16" x14ac:dyDescent="0.2">
      <c r="A6710" t="s">
        <v>350</v>
      </c>
      <c r="B6710" t="s">
        <v>204</v>
      </c>
      <c r="C6710" t="s">
        <v>123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 x14ac:dyDescent="0.2">
      <c r="A6711" t="s">
        <v>350</v>
      </c>
      <c r="B6711" t="s">
        <v>205</v>
      </c>
      <c r="C6711" t="s">
        <v>123</v>
      </c>
      <c r="E6711">
        <v>246</v>
      </c>
      <c r="F6711">
        <v>511</v>
      </c>
      <c r="G6711">
        <v>764</v>
      </c>
      <c r="H6711">
        <v>1188</v>
      </c>
      <c r="I6711">
        <v>1592</v>
      </c>
      <c r="J6711">
        <v>2161</v>
      </c>
      <c r="K6711">
        <v>2354</v>
      </c>
      <c r="L6711">
        <v>2354</v>
      </c>
      <c r="M6711">
        <v>2354</v>
      </c>
      <c r="N6711">
        <v>2592</v>
      </c>
      <c r="O6711">
        <v>2872</v>
      </c>
      <c r="P6711">
        <v>3963</v>
      </c>
    </row>
    <row r="6712" spans="1:16" x14ac:dyDescent="0.2">
      <c r="A6712" t="s">
        <v>350</v>
      </c>
      <c r="B6712" t="s">
        <v>206</v>
      </c>
      <c r="C6712" t="s">
        <v>123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</row>
    <row r="6713" spans="1:16" x14ac:dyDescent="0.2">
      <c r="A6713" t="s">
        <v>350</v>
      </c>
      <c r="B6713" t="s">
        <v>207</v>
      </c>
      <c r="C6713" t="s">
        <v>123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</row>
    <row r="6714" spans="1:16" x14ac:dyDescent="0.2">
      <c r="A6714" t="s">
        <v>350</v>
      </c>
      <c r="B6714" t="s">
        <v>208</v>
      </c>
      <c r="C6714" t="s">
        <v>123</v>
      </c>
      <c r="E6714">
        <v>724</v>
      </c>
      <c r="F6714">
        <v>871</v>
      </c>
      <c r="G6714">
        <v>985</v>
      </c>
      <c r="H6714">
        <v>985</v>
      </c>
      <c r="I6714">
        <v>985</v>
      </c>
      <c r="J6714">
        <v>985</v>
      </c>
      <c r="K6714">
        <v>985</v>
      </c>
      <c r="L6714">
        <v>985</v>
      </c>
      <c r="M6714">
        <v>985</v>
      </c>
      <c r="N6714">
        <v>985</v>
      </c>
      <c r="O6714">
        <v>985</v>
      </c>
      <c r="P6714">
        <v>985</v>
      </c>
    </row>
    <row r="6715" spans="1:16" x14ac:dyDescent="0.2">
      <c r="A6715" t="s">
        <v>350</v>
      </c>
      <c r="B6715" t="s">
        <v>209</v>
      </c>
      <c r="C6715" t="s">
        <v>123</v>
      </c>
      <c r="E6715">
        <v>0</v>
      </c>
      <c r="F6715">
        <v>0</v>
      </c>
      <c r="G6715">
        <v>0</v>
      </c>
      <c r="H6715">
        <v>0</v>
      </c>
      <c r="I6715">
        <v>201</v>
      </c>
      <c r="J6715">
        <v>1200</v>
      </c>
      <c r="K6715">
        <v>1787</v>
      </c>
      <c r="L6715">
        <v>1787</v>
      </c>
      <c r="M6715">
        <v>1787</v>
      </c>
      <c r="N6715">
        <v>2234</v>
      </c>
      <c r="O6715">
        <v>2597</v>
      </c>
      <c r="P6715">
        <v>4327</v>
      </c>
    </row>
    <row r="6716" spans="1:16" x14ac:dyDescent="0.2">
      <c r="A6716" t="s">
        <v>350</v>
      </c>
      <c r="B6716" t="s">
        <v>210</v>
      </c>
      <c r="C6716" t="s">
        <v>123</v>
      </c>
      <c r="E6716">
        <v>0</v>
      </c>
      <c r="F6716">
        <v>0</v>
      </c>
      <c r="G6716">
        <v>0</v>
      </c>
      <c r="H6716">
        <v>480</v>
      </c>
      <c r="I6716">
        <v>593</v>
      </c>
      <c r="J6716">
        <v>593</v>
      </c>
      <c r="K6716">
        <v>593</v>
      </c>
      <c r="L6716">
        <v>593</v>
      </c>
      <c r="M6716">
        <v>593</v>
      </c>
      <c r="N6716">
        <v>593</v>
      </c>
      <c r="O6716">
        <v>593</v>
      </c>
      <c r="P6716">
        <v>593</v>
      </c>
    </row>
    <row r="6717" spans="1:16" x14ac:dyDescent="0.2">
      <c r="A6717" t="s">
        <v>350</v>
      </c>
      <c r="B6717" t="s">
        <v>211</v>
      </c>
      <c r="C6717" t="s">
        <v>123</v>
      </c>
      <c r="E6717">
        <v>0</v>
      </c>
      <c r="F6717">
        <v>0</v>
      </c>
      <c r="G6717">
        <v>0</v>
      </c>
      <c r="H6717">
        <v>92</v>
      </c>
      <c r="I6717">
        <v>92</v>
      </c>
      <c r="J6717">
        <v>92</v>
      </c>
      <c r="K6717">
        <v>92</v>
      </c>
      <c r="L6717">
        <v>92</v>
      </c>
      <c r="M6717">
        <v>92</v>
      </c>
      <c r="N6717">
        <v>92</v>
      </c>
      <c r="O6717">
        <v>92</v>
      </c>
      <c r="P6717">
        <v>92</v>
      </c>
    </row>
    <row r="6718" spans="1:16" x14ac:dyDescent="0.2">
      <c r="A6718" t="s">
        <v>350</v>
      </c>
      <c r="B6718" t="s">
        <v>212</v>
      </c>
      <c r="C6718" t="s">
        <v>123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</row>
    <row r="6719" spans="1:16" x14ac:dyDescent="0.2">
      <c r="A6719" t="s">
        <v>350</v>
      </c>
      <c r="B6719" t="s">
        <v>213</v>
      </c>
      <c r="C6719" t="s">
        <v>123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</row>
    <row r="6720" spans="1:16" x14ac:dyDescent="0.2">
      <c r="A6720" t="s">
        <v>350</v>
      </c>
      <c r="B6720" t="s">
        <v>342</v>
      </c>
      <c r="C6720" t="s">
        <v>123</v>
      </c>
      <c r="E6720">
        <v>1011</v>
      </c>
      <c r="F6720">
        <v>1435</v>
      </c>
      <c r="G6720">
        <v>2294</v>
      </c>
      <c r="H6720">
        <v>4236</v>
      </c>
      <c r="I6720">
        <v>6472</v>
      </c>
      <c r="J6720">
        <v>8247</v>
      </c>
      <c r="K6720">
        <v>9026</v>
      </c>
      <c r="L6720">
        <v>9617</v>
      </c>
      <c r="M6720">
        <v>9617</v>
      </c>
      <c r="N6720">
        <v>11192</v>
      </c>
      <c r="O6720">
        <v>11834</v>
      </c>
      <c r="P6720">
        <v>16110</v>
      </c>
    </row>
    <row r="6721" spans="1:17" x14ac:dyDescent="0.2">
      <c r="A6721" t="s">
        <v>230</v>
      </c>
      <c r="B6721" t="s">
        <v>353</v>
      </c>
      <c r="C6721" t="s">
        <v>123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1</v>
      </c>
      <c r="Q6721">
        <v>10360</v>
      </c>
    </row>
    <row r="6722" spans="1:17" x14ac:dyDescent="0.2">
      <c r="A6722" t="s">
        <v>230</v>
      </c>
      <c r="B6722" t="s">
        <v>354</v>
      </c>
      <c r="C6722" t="s">
        <v>123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1</v>
      </c>
      <c r="Q6722">
        <v>11010</v>
      </c>
    </row>
    <row r="6723" spans="1:17" x14ac:dyDescent="0.2">
      <c r="A6723" t="s">
        <v>230</v>
      </c>
      <c r="B6723" t="s">
        <v>355</v>
      </c>
      <c r="C6723" t="s">
        <v>123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1</v>
      </c>
      <c r="M6723">
        <v>1</v>
      </c>
      <c r="N6723">
        <v>1</v>
      </c>
      <c r="O6723">
        <v>1</v>
      </c>
      <c r="P6723">
        <v>1</v>
      </c>
      <c r="Q6723">
        <v>2680</v>
      </c>
    </row>
    <row r="6724" spans="1:17" x14ac:dyDescent="0.2">
      <c r="A6724" t="s">
        <v>230</v>
      </c>
      <c r="B6724" t="s">
        <v>356</v>
      </c>
      <c r="C6724" t="s">
        <v>123</v>
      </c>
      <c r="E6724">
        <v>0</v>
      </c>
      <c r="F6724">
        <v>0</v>
      </c>
      <c r="G6724">
        <v>0</v>
      </c>
      <c r="H6724">
        <v>0</v>
      </c>
      <c r="I6724">
        <v>1</v>
      </c>
      <c r="J6724">
        <v>1</v>
      </c>
      <c r="K6724">
        <v>1</v>
      </c>
      <c r="L6724">
        <v>1</v>
      </c>
      <c r="M6724">
        <v>1</v>
      </c>
      <c r="N6724">
        <v>1</v>
      </c>
      <c r="O6724">
        <v>1</v>
      </c>
      <c r="P6724">
        <v>1</v>
      </c>
      <c r="Q6724">
        <v>4875</v>
      </c>
    </row>
    <row r="6725" spans="1:17" x14ac:dyDescent="0.2">
      <c r="A6725" t="s">
        <v>340</v>
      </c>
      <c r="B6725" t="s">
        <v>193</v>
      </c>
      <c r="C6725" t="s">
        <v>374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7" x14ac:dyDescent="0.2">
      <c r="A6726" t="s">
        <v>340</v>
      </c>
      <c r="B6726" t="s">
        <v>194</v>
      </c>
      <c r="C6726" t="s">
        <v>374</v>
      </c>
      <c r="E6726">
        <v>0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</row>
    <row r="6727" spans="1:17" x14ac:dyDescent="0.2">
      <c r="A6727" t="s">
        <v>340</v>
      </c>
      <c r="B6727" t="s">
        <v>195</v>
      </c>
      <c r="C6727" t="s">
        <v>374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</row>
    <row r="6728" spans="1:17" x14ac:dyDescent="0.2">
      <c r="A6728" t="s">
        <v>340</v>
      </c>
      <c r="B6728" t="s">
        <v>196</v>
      </c>
      <c r="C6728" t="s">
        <v>374</v>
      </c>
      <c r="E6728">
        <v>0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7" x14ac:dyDescent="0.2">
      <c r="A6729" t="s">
        <v>340</v>
      </c>
      <c r="B6729" t="s">
        <v>197</v>
      </c>
      <c r="C6729" t="s">
        <v>374</v>
      </c>
      <c r="E6729">
        <v>0</v>
      </c>
      <c r="F6729">
        <v>0</v>
      </c>
      <c r="G6729">
        <v>0.17</v>
      </c>
      <c r="H6729">
        <v>0.93</v>
      </c>
      <c r="I6729">
        <v>2.02</v>
      </c>
      <c r="J6729">
        <v>2.06</v>
      </c>
      <c r="K6729">
        <v>2.06</v>
      </c>
      <c r="L6729">
        <v>2.2999999999999998</v>
      </c>
      <c r="M6729">
        <v>2.2999999999999998</v>
      </c>
      <c r="N6729">
        <v>2.2999999999999998</v>
      </c>
      <c r="O6729">
        <v>2.2999999999999998</v>
      </c>
      <c r="P6729">
        <v>2.2999999999999998</v>
      </c>
    </row>
    <row r="6730" spans="1:17" x14ac:dyDescent="0.2">
      <c r="A6730" t="s">
        <v>340</v>
      </c>
      <c r="B6730" t="s">
        <v>198</v>
      </c>
      <c r="C6730" t="s">
        <v>374</v>
      </c>
      <c r="E6730">
        <v>0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7" x14ac:dyDescent="0.2">
      <c r="A6731" t="s">
        <v>340</v>
      </c>
      <c r="B6731" t="s">
        <v>199</v>
      </c>
      <c r="C6731" t="s">
        <v>374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7" x14ac:dyDescent="0.2">
      <c r="A6732" t="s">
        <v>340</v>
      </c>
      <c r="B6732" t="s">
        <v>200</v>
      </c>
      <c r="C6732" t="s">
        <v>374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</row>
    <row r="6733" spans="1:17" x14ac:dyDescent="0.2">
      <c r="A6733" t="s">
        <v>340</v>
      </c>
      <c r="B6733" t="s">
        <v>201</v>
      </c>
      <c r="C6733" t="s">
        <v>374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7" x14ac:dyDescent="0.2">
      <c r="A6734" t="s">
        <v>340</v>
      </c>
      <c r="B6734" t="s">
        <v>202</v>
      </c>
      <c r="C6734" t="s">
        <v>374</v>
      </c>
      <c r="E6734">
        <v>0.31</v>
      </c>
      <c r="F6734">
        <v>0.4</v>
      </c>
      <c r="G6734">
        <v>0.4</v>
      </c>
      <c r="H6734">
        <v>0.71</v>
      </c>
      <c r="I6734">
        <v>6.55</v>
      </c>
      <c r="J6734">
        <v>8.49</v>
      </c>
      <c r="K6734">
        <v>8.49</v>
      </c>
      <c r="L6734">
        <v>8.49</v>
      </c>
      <c r="M6734">
        <v>8.49</v>
      </c>
      <c r="N6734">
        <v>8.49</v>
      </c>
      <c r="O6734">
        <v>8.49</v>
      </c>
      <c r="P6734">
        <v>9.1300000000000008</v>
      </c>
    </row>
    <row r="6735" spans="1:17" x14ac:dyDescent="0.2">
      <c r="A6735" t="s">
        <v>340</v>
      </c>
      <c r="B6735" t="s">
        <v>203</v>
      </c>
      <c r="C6735" t="s">
        <v>374</v>
      </c>
      <c r="E6735">
        <v>0</v>
      </c>
      <c r="F6735">
        <v>0</v>
      </c>
      <c r="G6735">
        <v>2.12</v>
      </c>
      <c r="H6735">
        <v>3.62</v>
      </c>
      <c r="I6735">
        <v>5.12</v>
      </c>
      <c r="J6735">
        <v>5.12</v>
      </c>
      <c r="K6735">
        <v>5.12</v>
      </c>
      <c r="L6735">
        <v>7</v>
      </c>
      <c r="M6735">
        <v>7</v>
      </c>
      <c r="N6735">
        <v>10</v>
      </c>
      <c r="O6735">
        <v>10</v>
      </c>
      <c r="P6735">
        <v>10.49</v>
      </c>
    </row>
    <row r="6736" spans="1:17" x14ac:dyDescent="0.2">
      <c r="A6736" t="s">
        <v>340</v>
      </c>
      <c r="B6736" t="s">
        <v>204</v>
      </c>
      <c r="C6736" t="s">
        <v>374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7.56</v>
      </c>
      <c r="N6736">
        <v>7.56</v>
      </c>
      <c r="O6736">
        <v>7.56</v>
      </c>
      <c r="P6736">
        <v>7.56</v>
      </c>
    </row>
    <row r="6737" spans="1:16" x14ac:dyDescent="0.2">
      <c r="A6737" t="s">
        <v>340</v>
      </c>
      <c r="B6737" t="s">
        <v>205</v>
      </c>
      <c r="C6737" t="s">
        <v>374</v>
      </c>
      <c r="E6737">
        <v>3</v>
      </c>
      <c r="F6737">
        <v>6</v>
      </c>
      <c r="G6737">
        <v>9</v>
      </c>
      <c r="H6737">
        <v>12.2</v>
      </c>
      <c r="I6737">
        <v>12.2</v>
      </c>
      <c r="J6737">
        <v>19.2</v>
      </c>
      <c r="K6737">
        <v>21.51</v>
      </c>
      <c r="L6737">
        <v>21.51</v>
      </c>
      <c r="M6737">
        <v>21.51</v>
      </c>
      <c r="N6737">
        <v>25.61</v>
      </c>
      <c r="O6737">
        <v>30.23</v>
      </c>
      <c r="P6737">
        <v>58.45</v>
      </c>
    </row>
    <row r="6738" spans="1:16" x14ac:dyDescent="0.2">
      <c r="A6738" t="s">
        <v>340</v>
      </c>
      <c r="B6738" t="s">
        <v>206</v>
      </c>
      <c r="C6738" t="s">
        <v>374</v>
      </c>
      <c r="E6738">
        <v>0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</row>
    <row r="6739" spans="1:16" x14ac:dyDescent="0.2">
      <c r="A6739" t="s">
        <v>340</v>
      </c>
      <c r="B6739" t="s">
        <v>207</v>
      </c>
      <c r="C6739" t="s">
        <v>374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 x14ac:dyDescent="0.2">
      <c r="A6740" t="s">
        <v>340</v>
      </c>
      <c r="B6740" t="s">
        <v>208</v>
      </c>
      <c r="C6740" t="s">
        <v>374</v>
      </c>
      <c r="E6740">
        <v>4.32</v>
      </c>
      <c r="F6740">
        <v>4.66</v>
      </c>
      <c r="G6740">
        <v>5.84</v>
      </c>
      <c r="H6740">
        <v>6.41</v>
      </c>
      <c r="I6740">
        <v>6.41</v>
      </c>
      <c r="J6740">
        <v>6.41</v>
      </c>
      <c r="K6740">
        <v>6.41</v>
      </c>
      <c r="L6740">
        <v>6.41</v>
      </c>
      <c r="M6740">
        <v>6.41</v>
      </c>
      <c r="N6740">
        <v>6.41</v>
      </c>
      <c r="O6740">
        <v>6.41</v>
      </c>
      <c r="P6740">
        <v>6.41</v>
      </c>
    </row>
    <row r="6741" spans="1:16" x14ac:dyDescent="0.2">
      <c r="A6741" t="s">
        <v>340</v>
      </c>
      <c r="B6741" t="s">
        <v>209</v>
      </c>
      <c r="C6741" t="s">
        <v>374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1.02</v>
      </c>
      <c r="K6741">
        <v>3.19</v>
      </c>
      <c r="L6741">
        <v>3.19</v>
      </c>
      <c r="M6741">
        <v>3.19</v>
      </c>
      <c r="N6741">
        <v>6.01</v>
      </c>
      <c r="O6741">
        <v>7.49</v>
      </c>
      <c r="P6741">
        <v>20.84</v>
      </c>
    </row>
    <row r="6742" spans="1:16" x14ac:dyDescent="0.2">
      <c r="A6742" t="s">
        <v>340</v>
      </c>
      <c r="B6742" t="s">
        <v>210</v>
      </c>
      <c r="C6742" t="s">
        <v>374</v>
      </c>
      <c r="E6742">
        <v>0</v>
      </c>
      <c r="F6742">
        <v>0</v>
      </c>
      <c r="G6742">
        <v>0</v>
      </c>
      <c r="H6742">
        <v>2.12</v>
      </c>
      <c r="I6742">
        <v>2.12</v>
      </c>
      <c r="J6742">
        <v>2.62</v>
      </c>
      <c r="K6742">
        <v>2.62</v>
      </c>
      <c r="L6742">
        <v>2.62</v>
      </c>
      <c r="M6742">
        <v>2.62</v>
      </c>
      <c r="N6742">
        <v>2.62</v>
      </c>
      <c r="O6742">
        <v>2.62</v>
      </c>
      <c r="P6742">
        <v>2.62</v>
      </c>
    </row>
    <row r="6743" spans="1:16" x14ac:dyDescent="0.2">
      <c r="A6743" t="s">
        <v>340</v>
      </c>
      <c r="B6743" t="s">
        <v>211</v>
      </c>
      <c r="C6743" t="s">
        <v>374</v>
      </c>
      <c r="E6743">
        <v>0</v>
      </c>
      <c r="F6743">
        <v>0</v>
      </c>
      <c r="G6743">
        <v>0</v>
      </c>
      <c r="H6743">
        <v>0.5</v>
      </c>
      <c r="I6743">
        <v>0.5</v>
      </c>
      <c r="J6743">
        <v>0.5</v>
      </c>
      <c r="K6743">
        <v>0.5</v>
      </c>
      <c r="L6743">
        <v>0.5</v>
      </c>
      <c r="M6743">
        <v>0.5</v>
      </c>
      <c r="N6743">
        <v>0.5</v>
      </c>
      <c r="O6743">
        <v>0.5</v>
      </c>
      <c r="P6743">
        <v>0.5</v>
      </c>
    </row>
    <row r="6744" spans="1:16" x14ac:dyDescent="0.2">
      <c r="A6744" t="s">
        <v>340</v>
      </c>
      <c r="B6744" t="s">
        <v>212</v>
      </c>
      <c r="C6744" t="s">
        <v>374</v>
      </c>
      <c r="E6744">
        <v>0.03</v>
      </c>
      <c r="F6744">
        <v>0.03</v>
      </c>
      <c r="G6744">
        <v>0.03</v>
      </c>
      <c r="H6744">
        <v>0.03</v>
      </c>
      <c r="I6744">
        <v>0.03</v>
      </c>
      <c r="J6744">
        <v>0.03</v>
      </c>
      <c r="K6744">
        <v>0.03</v>
      </c>
      <c r="L6744">
        <v>0.01</v>
      </c>
      <c r="M6744">
        <v>0.01</v>
      </c>
      <c r="N6744">
        <v>0</v>
      </c>
      <c r="O6744">
        <v>0</v>
      </c>
      <c r="P6744">
        <v>0</v>
      </c>
    </row>
    <row r="6745" spans="1:16" x14ac:dyDescent="0.2">
      <c r="A6745" t="s">
        <v>340</v>
      </c>
      <c r="B6745" t="s">
        <v>213</v>
      </c>
      <c r="C6745" t="s">
        <v>374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 x14ac:dyDescent="0.2">
      <c r="A6746" t="s">
        <v>340</v>
      </c>
      <c r="B6746" t="s">
        <v>218</v>
      </c>
      <c r="C6746" t="s">
        <v>374</v>
      </c>
      <c r="E6746">
        <v>-0.53</v>
      </c>
      <c r="F6746">
        <v>-0.53</v>
      </c>
      <c r="G6746">
        <v>-1.31</v>
      </c>
      <c r="H6746">
        <v>-1.31</v>
      </c>
      <c r="I6746">
        <v>-1.31</v>
      </c>
      <c r="J6746">
        <v>-1.31</v>
      </c>
      <c r="K6746">
        <v>-1.31</v>
      </c>
      <c r="L6746">
        <v>-1.31</v>
      </c>
      <c r="M6746">
        <v>-1.31</v>
      </c>
      <c r="N6746">
        <v>-1.31</v>
      </c>
      <c r="O6746">
        <v>-1.31</v>
      </c>
      <c r="P6746">
        <v>-6.96</v>
      </c>
    </row>
    <row r="6747" spans="1:16" x14ac:dyDescent="0.2">
      <c r="A6747" t="s">
        <v>340</v>
      </c>
      <c r="B6747" t="s">
        <v>342</v>
      </c>
      <c r="C6747" t="s">
        <v>374</v>
      </c>
      <c r="E6747">
        <v>7.14</v>
      </c>
      <c r="F6747">
        <v>10.56</v>
      </c>
      <c r="G6747">
        <v>16.260000000000002</v>
      </c>
      <c r="H6747">
        <v>25.23</v>
      </c>
      <c r="I6747">
        <v>33.659999999999997</v>
      </c>
      <c r="J6747">
        <v>44.16</v>
      </c>
      <c r="K6747">
        <v>48.63</v>
      </c>
      <c r="L6747">
        <v>50.72</v>
      </c>
      <c r="M6747">
        <v>58.27</v>
      </c>
      <c r="N6747">
        <v>68.2</v>
      </c>
      <c r="O6747">
        <v>74.290000000000006</v>
      </c>
      <c r="P6747">
        <v>111.33</v>
      </c>
    </row>
    <row r="6748" spans="1:16" x14ac:dyDescent="0.2">
      <c r="A6748" t="s">
        <v>266</v>
      </c>
      <c r="B6748" t="s">
        <v>267</v>
      </c>
      <c r="C6748" t="s">
        <v>374</v>
      </c>
      <c r="E6748">
        <v>202.31</v>
      </c>
      <c r="F6748">
        <v>204.45</v>
      </c>
      <c r="G6748">
        <v>206.75</v>
      </c>
      <c r="H6748">
        <v>212.74</v>
      </c>
      <c r="I6748">
        <v>220.24</v>
      </c>
      <c r="J6748">
        <v>229.66</v>
      </c>
      <c r="K6748">
        <v>235.18</v>
      </c>
      <c r="L6748">
        <v>240.63</v>
      </c>
      <c r="M6748">
        <v>246.15</v>
      </c>
      <c r="N6748">
        <v>269.82</v>
      </c>
      <c r="O6748">
        <v>276.22000000000003</v>
      </c>
      <c r="P6748">
        <v>295.94</v>
      </c>
    </row>
    <row r="6749" spans="1:16" x14ac:dyDescent="0.2">
      <c r="A6749" t="s">
        <v>270</v>
      </c>
      <c r="B6749" t="s">
        <v>193</v>
      </c>
      <c r="C6749" t="s">
        <v>374</v>
      </c>
      <c r="E6749">
        <v>2.96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</row>
    <row r="6750" spans="1:16" x14ac:dyDescent="0.2">
      <c r="A6750" t="s">
        <v>270</v>
      </c>
      <c r="B6750" t="s">
        <v>194</v>
      </c>
      <c r="C6750" t="s">
        <v>374</v>
      </c>
      <c r="E6750">
        <v>52.2</v>
      </c>
      <c r="F6750">
        <v>62.79</v>
      </c>
      <c r="G6750">
        <v>50.57</v>
      </c>
      <c r="H6750">
        <v>39.619999999999997</v>
      </c>
      <c r="I6750">
        <v>25.58</v>
      </c>
      <c r="J6750">
        <v>19.34</v>
      </c>
      <c r="K6750">
        <v>14.38</v>
      </c>
      <c r="L6750">
        <v>15.65</v>
      </c>
      <c r="M6750">
        <v>8.44</v>
      </c>
      <c r="N6750">
        <v>6.64</v>
      </c>
      <c r="O6750">
        <v>8.07</v>
      </c>
      <c r="P6750">
        <v>2.1</v>
      </c>
    </row>
    <row r="6751" spans="1:16" x14ac:dyDescent="0.2">
      <c r="A6751" t="s">
        <v>270</v>
      </c>
      <c r="B6751" t="s">
        <v>195</v>
      </c>
      <c r="C6751" t="s">
        <v>374</v>
      </c>
      <c r="E6751">
        <v>11.5</v>
      </c>
      <c r="F6751">
        <v>12.85</v>
      </c>
      <c r="G6751">
        <v>12.35</v>
      </c>
      <c r="H6751">
        <v>11.82</v>
      </c>
      <c r="I6751">
        <v>12.16</v>
      </c>
      <c r="J6751">
        <v>9.57</v>
      </c>
      <c r="K6751">
        <v>7.96</v>
      </c>
      <c r="L6751">
        <v>6.82</v>
      </c>
      <c r="M6751">
        <v>5.08</v>
      </c>
      <c r="N6751">
        <v>0.98</v>
      </c>
      <c r="O6751">
        <v>0</v>
      </c>
      <c r="P6751">
        <v>0</v>
      </c>
    </row>
    <row r="6752" spans="1:16" x14ac:dyDescent="0.2">
      <c r="A6752" t="s">
        <v>270</v>
      </c>
      <c r="B6752" t="s">
        <v>196</v>
      </c>
      <c r="C6752" t="s">
        <v>374</v>
      </c>
      <c r="E6752">
        <v>23.6</v>
      </c>
      <c r="F6752">
        <v>5.09</v>
      </c>
      <c r="G6752">
        <v>5.09</v>
      </c>
      <c r="H6752">
        <v>5.1100000000000003</v>
      </c>
      <c r="I6752">
        <v>5.09</v>
      </c>
      <c r="J6752">
        <v>5.1100000000000003</v>
      </c>
      <c r="K6752">
        <v>5.09</v>
      </c>
      <c r="L6752">
        <v>5.09</v>
      </c>
      <c r="M6752">
        <v>5.09</v>
      </c>
      <c r="N6752">
        <v>5.09</v>
      </c>
      <c r="O6752">
        <v>5.1100000000000003</v>
      </c>
      <c r="P6752">
        <v>5.09</v>
      </c>
    </row>
    <row r="6753" spans="1:16" x14ac:dyDescent="0.2">
      <c r="A6753" t="s">
        <v>270</v>
      </c>
      <c r="B6753" t="s">
        <v>197</v>
      </c>
      <c r="C6753" t="s">
        <v>374</v>
      </c>
      <c r="E6753">
        <v>11.29</v>
      </c>
      <c r="F6753">
        <v>11.22</v>
      </c>
      <c r="G6753">
        <v>12.55</v>
      </c>
      <c r="H6753">
        <v>18.66</v>
      </c>
      <c r="I6753">
        <v>26.57</v>
      </c>
      <c r="J6753">
        <v>26.21</v>
      </c>
      <c r="K6753">
        <v>26.35</v>
      </c>
      <c r="L6753">
        <v>27.95</v>
      </c>
      <c r="M6753">
        <v>26.89</v>
      </c>
      <c r="N6753">
        <v>26.82</v>
      </c>
      <c r="O6753">
        <v>26.44</v>
      </c>
      <c r="P6753">
        <v>25.26</v>
      </c>
    </row>
    <row r="6754" spans="1:16" x14ac:dyDescent="0.2">
      <c r="A6754" t="s">
        <v>270</v>
      </c>
      <c r="B6754" t="s">
        <v>198</v>
      </c>
      <c r="C6754" t="s">
        <v>374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 x14ac:dyDescent="0.2">
      <c r="A6755" t="s">
        <v>270</v>
      </c>
      <c r="B6755" t="s">
        <v>199</v>
      </c>
      <c r="C6755" t="s">
        <v>374</v>
      </c>
      <c r="E6755">
        <v>2.4900000000000002</v>
      </c>
      <c r="F6755">
        <v>2.48</v>
      </c>
      <c r="G6755">
        <v>2.48</v>
      </c>
      <c r="H6755">
        <v>2.4900000000000002</v>
      </c>
      <c r="I6755">
        <v>2.4700000000000002</v>
      </c>
      <c r="J6755">
        <v>2.48</v>
      </c>
      <c r="K6755">
        <v>2.4700000000000002</v>
      </c>
      <c r="L6755">
        <v>2.4700000000000002</v>
      </c>
      <c r="M6755">
        <v>2.4700000000000002</v>
      </c>
      <c r="N6755">
        <v>2.23</v>
      </c>
      <c r="O6755">
        <v>2.2400000000000002</v>
      </c>
      <c r="P6755">
        <v>2.35</v>
      </c>
    </row>
    <row r="6756" spans="1:16" x14ac:dyDescent="0.2">
      <c r="A6756" t="s">
        <v>270</v>
      </c>
      <c r="B6756" t="s">
        <v>200</v>
      </c>
      <c r="C6756" t="s">
        <v>374</v>
      </c>
      <c r="E6756">
        <v>0.9</v>
      </c>
      <c r="F6756">
        <v>1.66</v>
      </c>
      <c r="G6756">
        <v>0.89</v>
      </c>
      <c r="H6756">
        <v>0.9</v>
      </c>
      <c r="I6756">
        <v>0.89</v>
      </c>
      <c r="J6756">
        <v>1.34</v>
      </c>
      <c r="K6756">
        <v>1.37</v>
      </c>
      <c r="L6756">
        <v>1.26</v>
      </c>
      <c r="M6756">
        <v>0.86</v>
      </c>
      <c r="N6756">
        <v>0.86</v>
      </c>
      <c r="O6756">
        <v>0.86</v>
      </c>
      <c r="P6756">
        <v>1.08</v>
      </c>
    </row>
    <row r="6757" spans="1:16" x14ac:dyDescent="0.2">
      <c r="A6757" t="s">
        <v>270</v>
      </c>
      <c r="B6757" t="s">
        <v>201</v>
      </c>
      <c r="C6757" t="s">
        <v>374</v>
      </c>
      <c r="E6757">
        <v>27.19</v>
      </c>
      <c r="F6757">
        <v>27.11</v>
      </c>
      <c r="G6757">
        <v>27.11</v>
      </c>
      <c r="H6757">
        <v>27.19</v>
      </c>
      <c r="I6757">
        <v>27.11</v>
      </c>
      <c r="J6757">
        <v>27.19</v>
      </c>
      <c r="K6757">
        <v>27.11</v>
      </c>
      <c r="L6757">
        <v>27.11</v>
      </c>
      <c r="M6757">
        <v>27.11</v>
      </c>
      <c r="N6757">
        <v>27.11</v>
      </c>
      <c r="O6757">
        <v>27.19</v>
      </c>
      <c r="P6757">
        <v>27.11</v>
      </c>
    </row>
    <row r="6758" spans="1:16" x14ac:dyDescent="0.2">
      <c r="A6758" t="s">
        <v>270</v>
      </c>
      <c r="B6758" t="s">
        <v>202</v>
      </c>
      <c r="C6758" t="s">
        <v>374</v>
      </c>
      <c r="E6758">
        <v>22.29</v>
      </c>
      <c r="F6758">
        <v>22.64</v>
      </c>
      <c r="G6758">
        <v>22.45</v>
      </c>
      <c r="H6758">
        <v>23.3</v>
      </c>
      <c r="I6758">
        <v>35.18</v>
      </c>
      <c r="J6758">
        <v>38.92</v>
      </c>
      <c r="K6758">
        <v>38.75</v>
      </c>
      <c r="L6758">
        <v>38.630000000000003</v>
      </c>
      <c r="M6758">
        <v>36.909999999999997</v>
      </c>
      <c r="N6758">
        <v>36.520000000000003</v>
      </c>
      <c r="O6758">
        <v>36.65</v>
      </c>
      <c r="P6758">
        <v>35.89</v>
      </c>
    </row>
    <row r="6759" spans="1:16" x14ac:dyDescent="0.2">
      <c r="A6759" t="s">
        <v>270</v>
      </c>
      <c r="B6759" t="s">
        <v>203</v>
      </c>
      <c r="C6759" t="s">
        <v>374</v>
      </c>
      <c r="E6759">
        <v>0</v>
      </c>
      <c r="F6759">
        <v>0</v>
      </c>
      <c r="G6759">
        <v>8.2100000000000009</v>
      </c>
      <c r="H6759">
        <v>14.4</v>
      </c>
      <c r="I6759">
        <v>20.39</v>
      </c>
      <c r="J6759">
        <v>20.010000000000002</v>
      </c>
      <c r="K6759">
        <v>20.18</v>
      </c>
      <c r="L6759">
        <v>27.25</v>
      </c>
      <c r="M6759">
        <v>25.76</v>
      </c>
      <c r="N6759">
        <v>37.43</v>
      </c>
      <c r="O6759">
        <v>37.71</v>
      </c>
      <c r="P6759">
        <v>38.549999999999997</v>
      </c>
    </row>
    <row r="6760" spans="1:16" x14ac:dyDescent="0.2">
      <c r="A6760" t="s">
        <v>270</v>
      </c>
      <c r="B6760" t="s">
        <v>204</v>
      </c>
      <c r="C6760" t="s">
        <v>374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27.19</v>
      </c>
      <c r="N6760">
        <v>27.83</v>
      </c>
      <c r="O6760">
        <v>27.43</v>
      </c>
      <c r="P6760">
        <v>25.29</v>
      </c>
    </row>
    <row r="6761" spans="1:16" x14ac:dyDescent="0.2">
      <c r="A6761" t="s">
        <v>270</v>
      </c>
      <c r="B6761" t="s">
        <v>205</v>
      </c>
      <c r="C6761" t="s">
        <v>374</v>
      </c>
      <c r="E6761">
        <v>59.99</v>
      </c>
      <c r="F6761">
        <v>68.430000000000007</v>
      </c>
      <c r="G6761">
        <v>75.06</v>
      </c>
      <c r="H6761">
        <v>84.18</v>
      </c>
      <c r="I6761">
        <v>82.81</v>
      </c>
      <c r="J6761">
        <v>99</v>
      </c>
      <c r="K6761">
        <v>105.79</v>
      </c>
      <c r="L6761">
        <v>105.15</v>
      </c>
      <c r="M6761">
        <v>96.49</v>
      </c>
      <c r="N6761">
        <v>111.36</v>
      </c>
      <c r="O6761">
        <v>121.52</v>
      </c>
      <c r="P6761">
        <v>169.93</v>
      </c>
    </row>
    <row r="6762" spans="1:16" x14ac:dyDescent="0.2">
      <c r="A6762" t="s">
        <v>270</v>
      </c>
      <c r="B6762" t="s">
        <v>206</v>
      </c>
      <c r="C6762" t="s">
        <v>374</v>
      </c>
      <c r="E6762">
        <v>29.54</v>
      </c>
      <c r="F6762">
        <v>31.54</v>
      </c>
      <c r="G6762">
        <v>33.71</v>
      </c>
      <c r="H6762">
        <v>38.340000000000003</v>
      </c>
      <c r="I6762">
        <v>42.89</v>
      </c>
      <c r="J6762">
        <v>47.7</v>
      </c>
      <c r="K6762">
        <v>49.88</v>
      </c>
      <c r="L6762">
        <v>52.14</v>
      </c>
      <c r="M6762">
        <v>54.36</v>
      </c>
      <c r="N6762">
        <v>63.11</v>
      </c>
      <c r="O6762">
        <v>65.56</v>
      </c>
      <c r="P6762">
        <v>76.78</v>
      </c>
    </row>
    <row r="6763" spans="1:16" x14ac:dyDescent="0.2">
      <c r="A6763" t="s">
        <v>270</v>
      </c>
      <c r="B6763" t="s">
        <v>343</v>
      </c>
      <c r="C6763" t="s">
        <v>374</v>
      </c>
      <c r="E6763">
        <v>-2.63</v>
      </c>
      <c r="F6763">
        <v>-2.91</v>
      </c>
      <c r="G6763">
        <v>-3.27</v>
      </c>
      <c r="H6763">
        <v>-3.53</v>
      </c>
      <c r="I6763">
        <v>-3.56</v>
      </c>
      <c r="J6763">
        <v>-4.03</v>
      </c>
      <c r="K6763">
        <v>-5.01</v>
      </c>
      <c r="L6763">
        <v>-5.04</v>
      </c>
      <c r="M6763">
        <v>-4.53</v>
      </c>
      <c r="N6763">
        <v>-5.94</v>
      </c>
      <c r="O6763">
        <v>-6.63</v>
      </c>
      <c r="P6763">
        <v>-11.74</v>
      </c>
    </row>
    <row r="6764" spans="1:16" x14ac:dyDescent="0.2">
      <c r="A6764" t="s">
        <v>270</v>
      </c>
      <c r="B6764" t="s">
        <v>210</v>
      </c>
      <c r="C6764" t="s">
        <v>374</v>
      </c>
      <c r="E6764">
        <v>-0.48</v>
      </c>
      <c r="F6764">
        <v>-0.57999999999999996</v>
      </c>
      <c r="G6764">
        <v>-0.81</v>
      </c>
      <c r="H6764">
        <v>-2.16</v>
      </c>
      <c r="I6764">
        <v>-2.5</v>
      </c>
      <c r="J6764">
        <v>-3.32</v>
      </c>
      <c r="K6764">
        <v>-3.13</v>
      </c>
      <c r="L6764">
        <v>-3.18</v>
      </c>
      <c r="M6764">
        <v>-2.92</v>
      </c>
      <c r="N6764">
        <v>-3.01</v>
      </c>
      <c r="O6764">
        <v>-2.98</v>
      </c>
      <c r="P6764">
        <v>-2.5299999999999998</v>
      </c>
    </row>
    <row r="6765" spans="1:16" x14ac:dyDescent="0.2">
      <c r="A6765" t="s">
        <v>270</v>
      </c>
      <c r="B6765" t="s">
        <v>211</v>
      </c>
      <c r="C6765" t="s">
        <v>374</v>
      </c>
      <c r="E6765">
        <v>0</v>
      </c>
      <c r="F6765">
        <v>0</v>
      </c>
      <c r="G6765">
        <v>0</v>
      </c>
      <c r="H6765">
        <v>-0.32</v>
      </c>
      <c r="I6765">
        <v>-0.47</v>
      </c>
      <c r="J6765">
        <v>-0.57999999999999996</v>
      </c>
      <c r="K6765">
        <v>-0.52</v>
      </c>
      <c r="L6765">
        <v>-0.51</v>
      </c>
      <c r="M6765">
        <v>-0.5</v>
      </c>
      <c r="N6765">
        <v>-0.53</v>
      </c>
      <c r="O6765">
        <v>-0.49</v>
      </c>
      <c r="P6765">
        <v>-0.41</v>
      </c>
    </row>
    <row r="6766" spans="1:16" x14ac:dyDescent="0.2">
      <c r="A6766" t="s">
        <v>270</v>
      </c>
      <c r="B6766" t="s">
        <v>212</v>
      </c>
      <c r="C6766" t="s">
        <v>374</v>
      </c>
      <c r="E6766">
        <v>0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 x14ac:dyDescent="0.2">
      <c r="A6767" t="s">
        <v>270</v>
      </c>
      <c r="B6767" t="s">
        <v>213</v>
      </c>
      <c r="C6767" t="s">
        <v>374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 x14ac:dyDescent="0.2">
      <c r="A6768" t="s">
        <v>270</v>
      </c>
      <c r="B6768" t="s">
        <v>344</v>
      </c>
      <c r="C6768" t="s">
        <v>374</v>
      </c>
      <c r="E6768">
        <v>12.07</v>
      </c>
      <c r="F6768">
        <v>12.92</v>
      </c>
      <c r="G6768">
        <v>16.53</v>
      </c>
      <c r="H6768">
        <v>14.61</v>
      </c>
      <c r="I6768">
        <v>11.22</v>
      </c>
      <c r="J6768">
        <v>15.79</v>
      </c>
      <c r="K6768">
        <v>20.09</v>
      </c>
      <c r="L6768">
        <v>18.2</v>
      </c>
      <c r="M6768">
        <v>24.61</v>
      </c>
      <c r="N6768">
        <v>26.05</v>
      </c>
      <c r="O6768">
        <v>24.59</v>
      </c>
      <c r="P6768">
        <v>14.7</v>
      </c>
    </row>
    <row r="6769" spans="1:16" x14ac:dyDescent="0.2">
      <c r="A6769" t="s">
        <v>270</v>
      </c>
      <c r="B6769" t="s">
        <v>345</v>
      </c>
      <c r="C6769" t="s">
        <v>374</v>
      </c>
      <c r="E6769">
        <v>-2.97</v>
      </c>
      <c r="F6769">
        <v>-1.63</v>
      </c>
      <c r="G6769">
        <v>-4.6500000000000004</v>
      </c>
      <c r="H6769">
        <v>-4.5999999999999996</v>
      </c>
      <c r="I6769">
        <v>-3.82</v>
      </c>
      <c r="J6769">
        <v>-7.03</v>
      </c>
      <c r="K6769">
        <v>-5.6</v>
      </c>
      <c r="L6769">
        <v>-5.68</v>
      </c>
      <c r="M6769">
        <v>-11.81</v>
      </c>
      <c r="N6769">
        <v>-8.9499999999999993</v>
      </c>
      <c r="O6769">
        <v>-9.6</v>
      </c>
      <c r="P6769">
        <v>-14.14</v>
      </c>
    </row>
    <row r="6770" spans="1:16" x14ac:dyDescent="0.2">
      <c r="A6770" t="s">
        <v>270</v>
      </c>
      <c r="B6770" t="s">
        <v>272</v>
      </c>
      <c r="C6770" t="s">
        <v>374</v>
      </c>
      <c r="E6770">
        <v>0.25</v>
      </c>
      <c r="F6770">
        <v>0.31</v>
      </c>
      <c r="G6770">
        <v>2.95</v>
      </c>
      <c r="H6770">
        <v>3.79</v>
      </c>
      <c r="I6770">
        <v>6.7</v>
      </c>
      <c r="J6770">
        <v>13.5</v>
      </c>
      <c r="K6770">
        <v>13.27</v>
      </c>
      <c r="L6770">
        <v>14.6</v>
      </c>
      <c r="M6770">
        <v>30.59</v>
      </c>
      <c r="N6770">
        <v>28.78</v>
      </c>
      <c r="O6770">
        <v>33.31</v>
      </c>
      <c r="P6770">
        <v>71.7</v>
      </c>
    </row>
    <row r="6771" spans="1:16" x14ac:dyDescent="0.2">
      <c r="A6771" t="s">
        <v>270</v>
      </c>
      <c r="B6771" t="s">
        <v>346</v>
      </c>
      <c r="C6771" t="s">
        <v>374</v>
      </c>
      <c r="E6771">
        <v>9.1</v>
      </c>
      <c r="F6771">
        <v>11.29</v>
      </c>
      <c r="G6771">
        <v>11.88</v>
      </c>
      <c r="H6771">
        <v>10.01</v>
      </c>
      <c r="I6771">
        <v>7.4</v>
      </c>
      <c r="J6771">
        <v>8.76</v>
      </c>
      <c r="K6771">
        <v>14.48</v>
      </c>
      <c r="L6771">
        <v>12.52</v>
      </c>
      <c r="M6771">
        <v>12.79</v>
      </c>
      <c r="N6771">
        <v>17.100000000000001</v>
      </c>
      <c r="O6771">
        <v>14.99</v>
      </c>
      <c r="P6771">
        <v>0.56999999999999995</v>
      </c>
    </row>
    <row r="6772" spans="1:16" x14ac:dyDescent="0.2">
      <c r="A6772" t="s">
        <v>270</v>
      </c>
      <c r="B6772" t="s">
        <v>347</v>
      </c>
      <c r="C6772" t="s">
        <v>374</v>
      </c>
      <c r="E6772">
        <v>252.9</v>
      </c>
      <c r="F6772">
        <v>255.26</v>
      </c>
      <c r="G6772">
        <v>262.92</v>
      </c>
      <c r="H6772">
        <v>274.60000000000002</v>
      </c>
      <c r="I6772">
        <v>285.83</v>
      </c>
      <c r="J6772">
        <v>304.73</v>
      </c>
      <c r="K6772">
        <v>310.76</v>
      </c>
      <c r="L6772">
        <v>319</v>
      </c>
      <c r="M6772">
        <v>333.32</v>
      </c>
      <c r="N6772">
        <v>362.55</v>
      </c>
      <c r="O6772">
        <v>373.27</v>
      </c>
      <c r="P6772">
        <v>409.47</v>
      </c>
    </row>
    <row r="6773" spans="1:16" x14ac:dyDescent="0.2">
      <c r="A6773" t="s">
        <v>272</v>
      </c>
      <c r="B6773" t="s">
        <v>202</v>
      </c>
      <c r="C6773" t="s">
        <v>374</v>
      </c>
      <c r="E6773">
        <v>0.02</v>
      </c>
      <c r="F6773">
        <v>0.02</v>
      </c>
      <c r="G6773">
        <v>0.22</v>
      </c>
      <c r="H6773">
        <v>0.33</v>
      </c>
      <c r="I6773">
        <v>1.64</v>
      </c>
      <c r="J6773">
        <v>2.58</v>
      </c>
      <c r="K6773">
        <v>2.64</v>
      </c>
      <c r="L6773">
        <v>2.76</v>
      </c>
      <c r="M6773">
        <v>4.4800000000000004</v>
      </c>
      <c r="N6773">
        <v>4.87</v>
      </c>
      <c r="O6773">
        <v>4.8600000000000003</v>
      </c>
      <c r="P6773">
        <v>6.74</v>
      </c>
    </row>
    <row r="6774" spans="1:16" x14ac:dyDescent="0.2">
      <c r="A6774" t="s">
        <v>272</v>
      </c>
      <c r="B6774" t="s">
        <v>203</v>
      </c>
      <c r="C6774" t="s">
        <v>374</v>
      </c>
      <c r="E6774">
        <v>0</v>
      </c>
      <c r="F6774">
        <v>0</v>
      </c>
      <c r="G6774">
        <v>0.42</v>
      </c>
      <c r="H6774">
        <v>0.75</v>
      </c>
      <c r="I6774">
        <v>1.21</v>
      </c>
      <c r="J6774">
        <v>1.65</v>
      </c>
      <c r="K6774">
        <v>1.42</v>
      </c>
      <c r="L6774">
        <v>1.98</v>
      </c>
      <c r="M6774">
        <v>3.47</v>
      </c>
      <c r="N6774">
        <v>4.78</v>
      </c>
      <c r="O6774">
        <v>4.6100000000000003</v>
      </c>
      <c r="P6774">
        <v>5.76</v>
      </c>
    </row>
    <row r="6775" spans="1:16" x14ac:dyDescent="0.2">
      <c r="A6775" t="s">
        <v>272</v>
      </c>
      <c r="B6775" t="s">
        <v>204</v>
      </c>
      <c r="C6775" t="s">
        <v>374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4.13</v>
      </c>
      <c r="N6775">
        <v>3.49</v>
      </c>
      <c r="O6775">
        <v>3.98</v>
      </c>
      <c r="P6775">
        <v>6.03</v>
      </c>
    </row>
    <row r="6776" spans="1:16" x14ac:dyDescent="0.2">
      <c r="A6776" t="s">
        <v>272</v>
      </c>
      <c r="B6776" t="s">
        <v>205</v>
      </c>
      <c r="C6776" t="s">
        <v>374</v>
      </c>
      <c r="E6776">
        <v>0.22</v>
      </c>
      <c r="F6776">
        <v>0.28999999999999998</v>
      </c>
      <c r="G6776">
        <v>2.3199999999999998</v>
      </c>
      <c r="H6776">
        <v>2.71</v>
      </c>
      <c r="I6776">
        <v>3.85</v>
      </c>
      <c r="J6776">
        <v>9.27</v>
      </c>
      <c r="K6776">
        <v>9.2100000000000009</v>
      </c>
      <c r="L6776">
        <v>9.85</v>
      </c>
      <c r="M6776">
        <v>18.510000000000002</v>
      </c>
      <c r="N6776">
        <v>15.64</v>
      </c>
      <c r="O6776">
        <v>19.87</v>
      </c>
      <c r="P6776">
        <v>53.16</v>
      </c>
    </row>
    <row r="6777" spans="1:16" x14ac:dyDescent="0.2">
      <c r="A6777" t="s">
        <v>259</v>
      </c>
      <c r="B6777" t="s">
        <v>348</v>
      </c>
      <c r="C6777" t="s">
        <v>374</v>
      </c>
      <c r="E6777">
        <v>0.91</v>
      </c>
      <c r="F6777">
        <v>0.86</v>
      </c>
      <c r="G6777">
        <v>1.21</v>
      </c>
      <c r="H6777">
        <v>1.49</v>
      </c>
      <c r="I6777">
        <v>1.35</v>
      </c>
      <c r="J6777">
        <v>0.94</v>
      </c>
      <c r="K6777">
        <v>0.57999999999999996</v>
      </c>
      <c r="L6777">
        <v>0.56000000000000005</v>
      </c>
      <c r="M6777">
        <v>1.26</v>
      </c>
      <c r="N6777">
        <v>1.1499999999999999</v>
      </c>
      <c r="O6777">
        <v>1.17</v>
      </c>
      <c r="P6777">
        <v>4.9800000000000004</v>
      </c>
    </row>
    <row r="6778" spans="1:16" x14ac:dyDescent="0.2">
      <c r="A6778" t="s">
        <v>259</v>
      </c>
      <c r="B6778" t="s">
        <v>261</v>
      </c>
      <c r="C6778" t="s">
        <v>374</v>
      </c>
      <c r="D6778">
        <v>937146</v>
      </c>
      <c r="E6778">
        <v>49029</v>
      </c>
      <c r="F6778">
        <v>51322</v>
      </c>
      <c r="G6778">
        <v>49244</v>
      </c>
      <c r="H6778">
        <v>50513</v>
      </c>
      <c r="I6778">
        <v>52298</v>
      </c>
      <c r="J6778">
        <v>53965</v>
      </c>
      <c r="K6778">
        <v>56672</v>
      </c>
      <c r="L6778">
        <v>57136</v>
      </c>
      <c r="M6778">
        <v>54635</v>
      </c>
      <c r="N6778">
        <v>57767</v>
      </c>
      <c r="O6778">
        <v>58852</v>
      </c>
      <c r="P6778">
        <v>64797</v>
      </c>
    </row>
    <row r="6779" spans="1:16" x14ac:dyDescent="0.2">
      <c r="A6779" t="s">
        <v>259</v>
      </c>
      <c r="B6779" t="s">
        <v>178</v>
      </c>
      <c r="C6779" t="s">
        <v>374</v>
      </c>
      <c r="D6779">
        <v>868989</v>
      </c>
      <c r="E6779">
        <v>46484</v>
      </c>
      <c r="F6779">
        <v>48579</v>
      </c>
      <c r="G6779">
        <v>46410</v>
      </c>
      <c r="H6779">
        <v>47250</v>
      </c>
      <c r="I6779">
        <v>48630</v>
      </c>
      <c r="J6779">
        <v>49930</v>
      </c>
      <c r="K6779">
        <v>52472</v>
      </c>
      <c r="L6779">
        <v>52790</v>
      </c>
      <c r="M6779">
        <v>50155</v>
      </c>
      <c r="N6779">
        <v>53351</v>
      </c>
      <c r="O6779">
        <v>54309</v>
      </c>
      <c r="P6779">
        <v>59675</v>
      </c>
    </row>
    <row r="6780" spans="1:16" x14ac:dyDescent="0.2">
      <c r="A6780" t="s">
        <v>259</v>
      </c>
      <c r="B6780" t="s">
        <v>349</v>
      </c>
      <c r="C6780" t="s">
        <v>374</v>
      </c>
      <c r="E6780">
        <v>0</v>
      </c>
      <c r="F6780">
        <v>0</v>
      </c>
      <c r="G6780">
        <v>0</v>
      </c>
      <c r="H6780">
        <v>21</v>
      </c>
      <c r="I6780">
        <v>23</v>
      </c>
      <c r="J6780">
        <v>23</v>
      </c>
      <c r="K6780">
        <v>23</v>
      </c>
      <c r="L6780">
        <v>23</v>
      </c>
      <c r="M6780">
        <v>23</v>
      </c>
      <c r="N6780">
        <v>82</v>
      </c>
      <c r="O6780">
        <v>82</v>
      </c>
      <c r="P6780">
        <v>199</v>
      </c>
    </row>
    <row r="6781" spans="1:16" x14ac:dyDescent="0.2">
      <c r="A6781" t="s">
        <v>350</v>
      </c>
      <c r="B6781" t="s">
        <v>193</v>
      </c>
      <c r="C6781" t="s">
        <v>374</v>
      </c>
      <c r="E6781"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</row>
    <row r="6782" spans="1:16" x14ac:dyDescent="0.2">
      <c r="A6782" t="s">
        <v>350</v>
      </c>
      <c r="B6782" t="s">
        <v>351</v>
      </c>
      <c r="C6782" t="s">
        <v>374</v>
      </c>
      <c r="E6782">
        <v>0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</row>
    <row r="6783" spans="1:16" x14ac:dyDescent="0.2">
      <c r="A6783" t="s">
        <v>350</v>
      </c>
      <c r="B6783" t="s">
        <v>352</v>
      </c>
      <c r="C6783" t="s">
        <v>374</v>
      </c>
      <c r="E6783"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</row>
    <row r="6784" spans="1:16" x14ac:dyDescent="0.2">
      <c r="A6784" t="s">
        <v>350</v>
      </c>
      <c r="B6784" t="s">
        <v>195</v>
      </c>
      <c r="C6784" t="s">
        <v>374</v>
      </c>
      <c r="E6784">
        <v>0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</row>
    <row r="6785" spans="1:16" x14ac:dyDescent="0.2">
      <c r="A6785" t="s">
        <v>350</v>
      </c>
      <c r="B6785" t="s">
        <v>196</v>
      </c>
      <c r="C6785" t="s">
        <v>374</v>
      </c>
      <c r="E6785"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</row>
    <row r="6786" spans="1:16" x14ac:dyDescent="0.2">
      <c r="A6786" t="s">
        <v>350</v>
      </c>
      <c r="B6786" t="s">
        <v>197</v>
      </c>
      <c r="C6786" t="s">
        <v>374</v>
      </c>
      <c r="E6786">
        <v>0</v>
      </c>
      <c r="F6786">
        <v>0</v>
      </c>
      <c r="G6786">
        <v>88</v>
      </c>
      <c r="H6786">
        <v>485</v>
      </c>
      <c r="I6786">
        <v>1062</v>
      </c>
      <c r="J6786">
        <v>1082</v>
      </c>
      <c r="K6786">
        <v>1082</v>
      </c>
      <c r="L6786">
        <v>1199</v>
      </c>
      <c r="M6786">
        <v>1199</v>
      </c>
      <c r="N6786">
        <v>1199</v>
      </c>
      <c r="O6786">
        <v>1199</v>
      </c>
      <c r="P6786">
        <v>1199</v>
      </c>
    </row>
    <row r="6787" spans="1:16" x14ac:dyDescent="0.2">
      <c r="A6787" t="s">
        <v>350</v>
      </c>
      <c r="B6787" t="s">
        <v>198</v>
      </c>
      <c r="C6787" t="s">
        <v>374</v>
      </c>
      <c r="E6787">
        <v>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</row>
    <row r="6788" spans="1:16" x14ac:dyDescent="0.2">
      <c r="A6788" t="s">
        <v>350</v>
      </c>
      <c r="B6788" t="s">
        <v>199</v>
      </c>
      <c r="C6788" t="s">
        <v>374</v>
      </c>
      <c r="E6788"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</row>
    <row r="6789" spans="1:16" x14ac:dyDescent="0.2">
      <c r="A6789" t="s">
        <v>350</v>
      </c>
      <c r="B6789" t="s">
        <v>200</v>
      </c>
      <c r="C6789" t="s">
        <v>374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</row>
    <row r="6790" spans="1:16" x14ac:dyDescent="0.2">
      <c r="A6790" t="s">
        <v>350</v>
      </c>
      <c r="B6790" t="s">
        <v>201</v>
      </c>
      <c r="C6790" t="s">
        <v>374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</row>
    <row r="6791" spans="1:16" x14ac:dyDescent="0.2">
      <c r="A6791" t="s">
        <v>350</v>
      </c>
      <c r="B6791" t="s">
        <v>202</v>
      </c>
      <c r="C6791" t="s">
        <v>374</v>
      </c>
      <c r="E6791">
        <v>42</v>
      </c>
      <c r="F6791">
        <v>54</v>
      </c>
      <c r="G6791">
        <v>54</v>
      </c>
      <c r="H6791">
        <v>89</v>
      </c>
      <c r="I6791">
        <v>766</v>
      </c>
      <c r="J6791">
        <v>973</v>
      </c>
      <c r="K6791">
        <v>973</v>
      </c>
      <c r="L6791">
        <v>973</v>
      </c>
      <c r="M6791">
        <v>973</v>
      </c>
      <c r="N6791">
        <v>973</v>
      </c>
      <c r="O6791">
        <v>973</v>
      </c>
      <c r="P6791">
        <v>1039</v>
      </c>
    </row>
    <row r="6792" spans="1:16" x14ac:dyDescent="0.2">
      <c r="A6792" t="s">
        <v>350</v>
      </c>
      <c r="B6792" t="s">
        <v>203</v>
      </c>
      <c r="C6792" t="s">
        <v>374</v>
      </c>
      <c r="E6792">
        <v>0</v>
      </c>
      <c r="F6792">
        <v>0</v>
      </c>
      <c r="G6792">
        <v>430</v>
      </c>
      <c r="H6792">
        <v>743</v>
      </c>
      <c r="I6792">
        <v>1034</v>
      </c>
      <c r="J6792">
        <v>1034</v>
      </c>
      <c r="K6792">
        <v>1034</v>
      </c>
      <c r="L6792">
        <v>1358</v>
      </c>
      <c r="M6792">
        <v>1358</v>
      </c>
      <c r="N6792">
        <v>1989</v>
      </c>
      <c r="O6792">
        <v>1989</v>
      </c>
      <c r="P6792">
        <v>2089</v>
      </c>
    </row>
    <row r="6793" spans="1:16" x14ac:dyDescent="0.2">
      <c r="A6793" t="s">
        <v>350</v>
      </c>
      <c r="B6793" t="s">
        <v>204</v>
      </c>
      <c r="C6793" t="s">
        <v>374</v>
      </c>
      <c r="E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</row>
    <row r="6794" spans="1:16" x14ac:dyDescent="0.2">
      <c r="A6794" t="s">
        <v>350</v>
      </c>
      <c r="B6794" t="s">
        <v>205</v>
      </c>
      <c r="C6794" t="s">
        <v>374</v>
      </c>
      <c r="E6794">
        <v>246</v>
      </c>
      <c r="F6794">
        <v>494</v>
      </c>
      <c r="G6794">
        <v>747</v>
      </c>
      <c r="H6794">
        <v>1007</v>
      </c>
      <c r="I6794">
        <v>1007</v>
      </c>
      <c r="J6794">
        <v>1541</v>
      </c>
      <c r="K6794">
        <v>1714</v>
      </c>
      <c r="L6794">
        <v>1714</v>
      </c>
      <c r="M6794">
        <v>1714</v>
      </c>
      <c r="N6794">
        <v>1910</v>
      </c>
      <c r="O6794">
        <v>2141</v>
      </c>
      <c r="P6794">
        <v>3423</v>
      </c>
    </row>
    <row r="6795" spans="1:16" x14ac:dyDescent="0.2">
      <c r="A6795" t="s">
        <v>350</v>
      </c>
      <c r="B6795" t="s">
        <v>206</v>
      </c>
      <c r="C6795" t="s">
        <v>374</v>
      </c>
      <c r="E6795">
        <v>0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</row>
    <row r="6796" spans="1:16" x14ac:dyDescent="0.2">
      <c r="A6796" t="s">
        <v>350</v>
      </c>
      <c r="B6796" t="s">
        <v>207</v>
      </c>
      <c r="C6796" t="s">
        <v>374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</row>
    <row r="6797" spans="1:16" x14ac:dyDescent="0.2">
      <c r="A6797" t="s">
        <v>350</v>
      </c>
      <c r="B6797" t="s">
        <v>208</v>
      </c>
      <c r="C6797" t="s">
        <v>374</v>
      </c>
      <c r="E6797">
        <v>723</v>
      </c>
      <c r="F6797">
        <v>780</v>
      </c>
      <c r="G6797">
        <v>983</v>
      </c>
      <c r="H6797">
        <v>1079</v>
      </c>
      <c r="I6797">
        <v>1079</v>
      </c>
      <c r="J6797">
        <v>1079</v>
      </c>
      <c r="K6797">
        <v>1079</v>
      </c>
      <c r="L6797">
        <v>1079</v>
      </c>
      <c r="M6797">
        <v>1079</v>
      </c>
      <c r="N6797">
        <v>1079</v>
      </c>
      <c r="O6797">
        <v>1079</v>
      </c>
      <c r="P6797">
        <v>1079</v>
      </c>
    </row>
    <row r="6798" spans="1:16" x14ac:dyDescent="0.2">
      <c r="A6798" t="s">
        <v>350</v>
      </c>
      <c r="B6798" t="s">
        <v>209</v>
      </c>
      <c r="C6798" t="s">
        <v>374</v>
      </c>
      <c r="E6798">
        <v>0</v>
      </c>
      <c r="F6798">
        <v>0</v>
      </c>
      <c r="G6798">
        <v>0</v>
      </c>
      <c r="H6798">
        <v>0</v>
      </c>
      <c r="I6798">
        <v>0</v>
      </c>
      <c r="J6798">
        <v>231</v>
      </c>
      <c r="K6798">
        <v>704</v>
      </c>
      <c r="L6798">
        <v>704</v>
      </c>
      <c r="M6798">
        <v>704</v>
      </c>
      <c r="N6798">
        <v>1239</v>
      </c>
      <c r="O6798">
        <v>1514</v>
      </c>
      <c r="P6798">
        <v>3800</v>
      </c>
    </row>
    <row r="6799" spans="1:16" x14ac:dyDescent="0.2">
      <c r="A6799" t="s">
        <v>350</v>
      </c>
      <c r="B6799" t="s">
        <v>210</v>
      </c>
      <c r="C6799" t="s">
        <v>374</v>
      </c>
      <c r="E6799">
        <v>0</v>
      </c>
      <c r="F6799">
        <v>0</v>
      </c>
      <c r="G6799">
        <v>0</v>
      </c>
      <c r="H6799">
        <v>480</v>
      </c>
      <c r="I6799">
        <v>480</v>
      </c>
      <c r="J6799">
        <v>593</v>
      </c>
      <c r="K6799">
        <v>593</v>
      </c>
      <c r="L6799">
        <v>593</v>
      </c>
      <c r="M6799">
        <v>593</v>
      </c>
      <c r="N6799">
        <v>593</v>
      </c>
      <c r="O6799">
        <v>593</v>
      </c>
      <c r="P6799">
        <v>593</v>
      </c>
    </row>
    <row r="6800" spans="1:16" x14ac:dyDescent="0.2">
      <c r="A6800" t="s">
        <v>350</v>
      </c>
      <c r="B6800" t="s">
        <v>211</v>
      </c>
      <c r="C6800" t="s">
        <v>374</v>
      </c>
      <c r="E6800">
        <v>0</v>
      </c>
      <c r="F6800">
        <v>0</v>
      </c>
      <c r="G6800">
        <v>0</v>
      </c>
      <c r="H6800">
        <v>92</v>
      </c>
      <c r="I6800">
        <v>92</v>
      </c>
      <c r="J6800">
        <v>92</v>
      </c>
      <c r="K6800">
        <v>92</v>
      </c>
      <c r="L6800">
        <v>92</v>
      </c>
      <c r="M6800">
        <v>92</v>
      </c>
      <c r="N6800">
        <v>92</v>
      </c>
      <c r="O6800">
        <v>92</v>
      </c>
      <c r="P6800">
        <v>92</v>
      </c>
    </row>
    <row r="6801" spans="1:17" x14ac:dyDescent="0.2">
      <c r="A6801" t="s">
        <v>350</v>
      </c>
      <c r="B6801" t="s">
        <v>212</v>
      </c>
      <c r="C6801" t="s">
        <v>374</v>
      </c>
      <c r="E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</row>
    <row r="6802" spans="1:17" x14ac:dyDescent="0.2">
      <c r="A6802" t="s">
        <v>350</v>
      </c>
      <c r="B6802" t="s">
        <v>213</v>
      </c>
      <c r="C6802" t="s">
        <v>374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</row>
    <row r="6803" spans="1:17" x14ac:dyDescent="0.2">
      <c r="A6803" t="s">
        <v>350</v>
      </c>
      <c r="B6803" t="s">
        <v>342</v>
      </c>
      <c r="C6803" t="s">
        <v>374</v>
      </c>
      <c r="E6803">
        <v>1011</v>
      </c>
      <c r="F6803">
        <v>1328</v>
      </c>
      <c r="G6803">
        <v>2301</v>
      </c>
      <c r="H6803">
        <v>3975</v>
      </c>
      <c r="I6803">
        <v>5519</v>
      </c>
      <c r="J6803">
        <v>6625</v>
      </c>
      <c r="K6803">
        <v>7271</v>
      </c>
      <c r="L6803">
        <v>7712</v>
      </c>
      <c r="M6803">
        <v>7712</v>
      </c>
      <c r="N6803">
        <v>9074</v>
      </c>
      <c r="O6803">
        <v>9580</v>
      </c>
      <c r="P6803">
        <v>13314</v>
      </c>
    </row>
    <row r="6804" spans="1:17" x14ac:dyDescent="0.2">
      <c r="A6804" t="s">
        <v>230</v>
      </c>
      <c r="B6804" t="s">
        <v>353</v>
      </c>
      <c r="C6804" t="s">
        <v>374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1</v>
      </c>
      <c r="Q6804">
        <v>10360</v>
      </c>
    </row>
    <row r="6805" spans="1:17" x14ac:dyDescent="0.2">
      <c r="A6805" t="s">
        <v>230</v>
      </c>
      <c r="B6805" t="s">
        <v>354</v>
      </c>
      <c r="C6805" t="s">
        <v>374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1</v>
      </c>
      <c r="Q6805">
        <v>11010</v>
      </c>
    </row>
    <row r="6806" spans="1:17" x14ac:dyDescent="0.2">
      <c r="A6806" t="s">
        <v>230</v>
      </c>
      <c r="B6806" t="s">
        <v>355</v>
      </c>
      <c r="C6806" t="s">
        <v>374</v>
      </c>
      <c r="E6806"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1</v>
      </c>
      <c r="M6806">
        <v>1</v>
      </c>
      <c r="N6806">
        <v>1</v>
      </c>
      <c r="O6806">
        <v>1</v>
      </c>
      <c r="P6806">
        <v>1</v>
      </c>
      <c r="Q6806">
        <v>2680</v>
      </c>
    </row>
    <row r="6807" spans="1:17" x14ac:dyDescent="0.2">
      <c r="A6807" t="s">
        <v>230</v>
      </c>
      <c r="B6807" t="s">
        <v>356</v>
      </c>
      <c r="C6807" t="s">
        <v>374</v>
      </c>
      <c r="E6807">
        <v>0</v>
      </c>
      <c r="F6807">
        <v>0</v>
      </c>
      <c r="G6807">
        <v>0</v>
      </c>
      <c r="H6807">
        <v>0</v>
      </c>
      <c r="I6807">
        <v>1</v>
      </c>
      <c r="J6807">
        <v>1</v>
      </c>
      <c r="K6807">
        <v>1</v>
      </c>
      <c r="L6807">
        <v>1</v>
      </c>
      <c r="M6807">
        <v>1</v>
      </c>
      <c r="N6807">
        <v>1</v>
      </c>
      <c r="O6807">
        <v>1</v>
      </c>
      <c r="P6807">
        <v>1</v>
      </c>
      <c r="Q6807">
        <v>4875</v>
      </c>
    </row>
    <row r="6808" spans="1:17" x14ac:dyDescent="0.2">
      <c r="A6808" t="s">
        <v>340</v>
      </c>
      <c r="B6808" t="s">
        <v>193</v>
      </c>
      <c r="C6808" t="s">
        <v>126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</row>
    <row r="6809" spans="1:17" x14ac:dyDescent="0.2">
      <c r="A6809" t="s">
        <v>340</v>
      </c>
      <c r="B6809" t="s">
        <v>194</v>
      </c>
      <c r="C6809" t="s">
        <v>126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</row>
    <row r="6810" spans="1:17" x14ac:dyDescent="0.2">
      <c r="A6810" t="s">
        <v>340</v>
      </c>
      <c r="B6810" t="s">
        <v>195</v>
      </c>
      <c r="C6810" t="s">
        <v>126</v>
      </c>
      <c r="E6810">
        <v>0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</row>
    <row r="6811" spans="1:17" x14ac:dyDescent="0.2">
      <c r="A6811" t="s">
        <v>340</v>
      </c>
      <c r="B6811" t="s">
        <v>196</v>
      </c>
      <c r="C6811" t="s">
        <v>126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</row>
    <row r="6812" spans="1:17" x14ac:dyDescent="0.2">
      <c r="A6812" t="s">
        <v>340</v>
      </c>
      <c r="B6812" t="s">
        <v>197</v>
      </c>
      <c r="C6812" t="s">
        <v>126</v>
      </c>
      <c r="E6812">
        <v>0</v>
      </c>
      <c r="F6812">
        <v>0</v>
      </c>
      <c r="G6812">
        <v>0.59</v>
      </c>
      <c r="H6812">
        <v>1.37</v>
      </c>
      <c r="I6812">
        <v>2.6</v>
      </c>
      <c r="J6812">
        <v>2.6</v>
      </c>
      <c r="K6812">
        <v>2.6</v>
      </c>
      <c r="L6812">
        <v>3.47</v>
      </c>
      <c r="M6812">
        <v>3.47</v>
      </c>
      <c r="N6812">
        <v>3.47</v>
      </c>
      <c r="O6812">
        <v>3.47</v>
      </c>
      <c r="P6812">
        <v>3.47</v>
      </c>
    </row>
    <row r="6813" spans="1:17" x14ac:dyDescent="0.2">
      <c r="A6813" t="s">
        <v>340</v>
      </c>
      <c r="B6813" t="s">
        <v>198</v>
      </c>
      <c r="C6813" t="s">
        <v>126</v>
      </c>
      <c r="E6813">
        <v>0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</row>
    <row r="6814" spans="1:17" x14ac:dyDescent="0.2">
      <c r="A6814" t="s">
        <v>340</v>
      </c>
      <c r="B6814" t="s">
        <v>199</v>
      </c>
      <c r="C6814" t="s">
        <v>126</v>
      </c>
      <c r="E6814">
        <v>0</v>
      </c>
      <c r="F6814">
        <v>0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</row>
    <row r="6815" spans="1:17" x14ac:dyDescent="0.2">
      <c r="A6815" t="s">
        <v>340</v>
      </c>
      <c r="B6815" t="s">
        <v>200</v>
      </c>
      <c r="C6815" t="s">
        <v>126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</row>
    <row r="6816" spans="1:17" x14ac:dyDescent="0.2">
      <c r="A6816" t="s">
        <v>340</v>
      </c>
      <c r="B6816" t="s">
        <v>201</v>
      </c>
      <c r="C6816" t="s">
        <v>126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</row>
    <row r="6817" spans="1:16" x14ac:dyDescent="0.2">
      <c r="A6817" t="s">
        <v>340</v>
      </c>
      <c r="B6817" t="s">
        <v>202</v>
      </c>
      <c r="C6817" t="s">
        <v>126</v>
      </c>
      <c r="E6817">
        <v>0.31</v>
      </c>
      <c r="F6817">
        <v>0.4</v>
      </c>
      <c r="G6817">
        <v>0.4</v>
      </c>
      <c r="H6817">
        <v>0.56999999999999995</v>
      </c>
      <c r="I6817">
        <v>6.55</v>
      </c>
      <c r="J6817">
        <v>8.49</v>
      </c>
      <c r="K6817">
        <v>8.49</v>
      </c>
      <c r="L6817">
        <v>8.49</v>
      </c>
      <c r="M6817">
        <v>8.49</v>
      </c>
      <c r="N6817">
        <v>8.49</v>
      </c>
      <c r="O6817">
        <v>8.49</v>
      </c>
      <c r="P6817">
        <v>9.1300000000000008</v>
      </c>
    </row>
    <row r="6818" spans="1:16" x14ac:dyDescent="0.2">
      <c r="A6818" t="s">
        <v>340</v>
      </c>
      <c r="B6818" t="s">
        <v>203</v>
      </c>
      <c r="C6818" t="s">
        <v>126</v>
      </c>
      <c r="E6818">
        <v>0</v>
      </c>
      <c r="F6818">
        <v>0</v>
      </c>
      <c r="G6818">
        <v>1.32</v>
      </c>
      <c r="H6818">
        <v>2.82</v>
      </c>
      <c r="I6818">
        <v>4.32</v>
      </c>
      <c r="J6818">
        <v>4.32</v>
      </c>
      <c r="K6818">
        <v>4.32</v>
      </c>
      <c r="L6818">
        <v>5.09</v>
      </c>
      <c r="M6818">
        <v>5.09</v>
      </c>
      <c r="N6818">
        <v>8.09</v>
      </c>
      <c r="O6818">
        <v>8.09</v>
      </c>
      <c r="P6818">
        <v>10.48</v>
      </c>
    </row>
    <row r="6819" spans="1:16" x14ac:dyDescent="0.2">
      <c r="A6819" t="s">
        <v>340</v>
      </c>
      <c r="B6819" t="s">
        <v>204</v>
      </c>
      <c r="C6819" t="s">
        <v>126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7.56</v>
      </c>
      <c r="N6819">
        <v>7.56</v>
      </c>
      <c r="O6819">
        <v>7.56</v>
      </c>
      <c r="P6819">
        <v>7.56</v>
      </c>
    </row>
    <row r="6820" spans="1:16" x14ac:dyDescent="0.2">
      <c r="A6820" t="s">
        <v>340</v>
      </c>
      <c r="B6820" t="s">
        <v>205</v>
      </c>
      <c r="C6820" t="s">
        <v>126</v>
      </c>
      <c r="E6820">
        <v>3</v>
      </c>
      <c r="F6820">
        <v>6</v>
      </c>
      <c r="G6820">
        <v>8.52</v>
      </c>
      <c r="H6820">
        <v>11.81</v>
      </c>
      <c r="I6820">
        <v>11.81</v>
      </c>
      <c r="J6820">
        <v>18.41</v>
      </c>
      <c r="K6820">
        <v>19.37</v>
      </c>
      <c r="L6820">
        <v>19.37</v>
      </c>
      <c r="M6820">
        <v>19.37</v>
      </c>
      <c r="N6820">
        <v>20.9</v>
      </c>
      <c r="O6820">
        <v>26</v>
      </c>
      <c r="P6820">
        <v>49.1</v>
      </c>
    </row>
    <row r="6821" spans="1:16" x14ac:dyDescent="0.2">
      <c r="A6821" t="s">
        <v>340</v>
      </c>
      <c r="B6821" t="s">
        <v>206</v>
      </c>
      <c r="C6821" t="s">
        <v>126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</row>
    <row r="6822" spans="1:16" x14ac:dyDescent="0.2">
      <c r="A6822" t="s">
        <v>340</v>
      </c>
      <c r="B6822" t="s">
        <v>207</v>
      </c>
      <c r="C6822" t="s">
        <v>126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</row>
    <row r="6823" spans="1:16" x14ac:dyDescent="0.2">
      <c r="A6823" t="s">
        <v>340</v>
      </c>
      <c r="B6823" t="s">
        <v>208</v>
      </c>
      <c r="C6823" t="s">
        <v>126</v>
      </c>
      <c r="E6823">
        <v>4.05</v>
      </c>
      <c r="F6823">
        <v>4.38</v>
      </c>
      <c r="G6823">
        <v>5.24</v>
      </c>
      <c r="H6823">
        <v>5.78</v>
      </c>
      <c r="I6823">
        <v>5.78</v>
      </c>
      <c r="J6823">
        <v>5.78</v>
      </c>
      <c r="K6823">
        <v>8.02</v>
      </c>
      <c r="L6823">
        <v>8.02</v>
      </c>
      <c r="M6823">
        <v>8.02</v>
      </c>
      <c r="N6823">
        <v>13.36</v>
      </c>
      <c r="O6823">
        <v>13.39</v>
      </c>
      <c r="P6823">
        <v>13.39</v>
      </c>
    </row>
    <row r="6824" spans="1:16" x14ac:dyDescent="0.2">
      <c r="A6824" t="s">
        <v>340</v>
      </c>
      <c r="B6824" t="s">
        <v>209</v>
      </c>
      <c r="C6824" t="s">
        <v>126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1.26</v>
      </c>
      <c r="K6824">
        <v>2.13</v>
      </c>
      <c r="L6824">
        <v>2.13</v>
      </c>
      <c r="M6824">
        <v>2.13</v>
      </c>
      <c r="N6824">
        <v>2.13</v>
      </c>
      <c r="O6824">
        <v>3.58</v>
      </c>
      <c r="P6824">
        <v>14.62</v>
      </c>
    </row>
    <row r="6825" spans="1:16" x14ac:dyDescent="0.2">
      <c r="A6825" t="s">
        <v>340</v>
      </c>
      <c r="B6825" t="s">
        <v>210</v>
      </c>
      <c r="C6825" t="s">
        <v>126</v>
      </c>
      <c r="E6825">
        <v>0</v>
      </c>
      <c r="F6825">
        <v>0</v>
      </c>
      <c r="G6825">
        <v>0</v>
      </c>
      <c r="H6825">
        <v>2.12</v>
      </c>
      <c r="I6825">
        <v>2.12</v>
      </c>
      <c r="J6825">
        <v>2.62</v>
      </c>
      <c r="K6825">
        <v>2.62</v>
      </c>
      <c r="L6825">
        <v>2.62</v>
      </c>
      <c r="M6825">
        <v>2.62</v>
      </c>
      <c r="N6825">
        <v>2.62</v>
      </c>
      <c r="O6825">
        <v>2.62</v>
      </c>
      <c r="P6825">
        <v>2.62</v>
      </c>
    </row>
    <row r="6826" spans="1:16" x14ac:dyDescent="0.2">
      <c r="A6826" t="s">
        <v>340</v>
      </c>
      <c r="B6826" t="s">
        <v>211</v>
      </c>
      <c r="C6826" t="s">
        <v>126</v>
      </c>
      <c r="E6826">
        <v>0</v>
      </c>
      <c r="F6826">
        <v>0</v>
      </c>
      <c r="G6826">
        <v>0</v>
      </c>
      <c r="H6826">
        <v>0.5</v>
      </c>
      <c r="I6826">
        <v>0.5</v>
      </c>
      <c r="J6826">
        <v>0.5</v>
      </c>
      <c r="K6826">
        <v>0.5</v>
      </c>
      <c r="L6826">
        <v>0.5</v>
      </c>
      <c r="M6826">
        <v>0.5</v>
      </c>
      <c r="N6826">
        <v>0.5</v>
      </c>
      <c r="O6826">
        <v>0.5</v>
      </c>
      <c r="P6826">
        <v>0.5</v>
      </c>
    </row>
    <row r="6827" spans="1:16" x14ac:dyDescent="0.2">
      <c r="A6827" t="s">
        <v>340</v>
      </c>
      <c r="B6827" t="s">
        <v>212</v>
      </c>
      <c r="C6827" t="s">
        <v>126</v>
      </c>
      <c r="E6827">
        <v>0.28999999999999998</v>
      </c>
      <c r="F6827">
        <v>0.28999999999999998</v>
      </c>
      <c r="G6827">
        <v>0.46</v>
      </c>
      <c r="H6827">
        <v>0.46</v>
      </c>
      <c r="I6827">
        <v>0.46</v>
      </c>
      <c r="J6827">
        <v>0.46</v>
      </c>
      <c r="K6827">
        <v>0.46</v>
      </c>
      <c r="L6827">
        <v>0.17</v>
      </c>
      <c r="M6827">
        <v>0.17</v>
      </c>
      <c r="N6827">
        <v>0</v>
      </c>
      <c r="O6827">
        <v>0</v>
      </c>
      <c r="P6827">
        <v>0</v>
      </c>
    </row>
    <row r="6828" spans="1:16" x14ac:dyDescent="0.2">
      <c r="A6828" t="s">
        <v>340</v>
      </c>
      <c r="B6828" t="s">
        <v>213</v>
      </c>
      <c r="C6828" t="s">
        <v>126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</row>
    <row r="6829" spans="1:16" x14ac:dyDescent="0.2">
      <c r="A6829" t="s">
        <v>340</v>
      </c>
      <c r="B6829" t="s">
        <v>218</v>
      </c>
      <c r="C6829" t="s">
        <v>126</v>
      </c>
      <c r="E6829">
        <v>0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-2.79</v>
      </c>
    </row>
    <row r="6830" spans="1:16" x14ac:dyDescent="0.2">
      <c r="A6830" t="s">
        <v>340</v>
      </c>
      <c r="B6830" t="s">
        <v>342</v>
      </c>
      <c r="C6830" t="s">
        <v>126</v>
      </c>
      <c r="E6830">
        <v>7.65</v>
      </c>
      <c r="F6830">
        <v>11.07</v>
      </c>
      <c r="G6830">
        <v>16.53</v>
      </c>
      <c r="H6830">
        <v>25.43</v>
      </c>
      <c r="I6830">
        <v>34.15</v>
      </c>
      <c r="J6830">
        <v>44.45</v>
      </c>
      <c r="K6830">
        <v>48.52</v>
      </c>
      <c r="L6830">
        <v>49.87</v>
      </c>
      <c r="M6830">
        <v>57.42</v>
      </c>
      <c r="N6830">
        <v>67.11</v>
      </c>
      <c r="O6830">
        <v>73.7</v>
      </c>
      <c r="P6830">
        <v>108.08</v>
      </c>
    </row>
    <row r="6831" spans="1:16" x14ac:dyDescent="0.2">
      <c r="A6831" t="s">
        <v>266</v>
      </c>
      <c r="B6831" t="s">
        <v>267</v>
      </c>
      <c r="C6831" t="s">
        <v>126</v>
      </c>
      <c r="E6831">
        <v>202.31</v>
      </c>
      <c r="F6831">
        <v>204.45</v>
      </c>
      <c r="G6831">
        <v>206.75</v>
      </c>
      <c r="H6831">
        <v>212.74</v>
      </c>
      <c r="I6831">
        <v>220.24</v>
      </c>
      <c r="J6831">
        <v>229.66</v>
      </c>
      <c r="K6831">
        <v>235.18</v>
      </c>
      <c r="L6831">
        <v>240.63</v>
      </c>
      <c r="M6831">
        <v>246.15</v>
      </c>
      <c r="N6831">
        <v>269.82</v>
      </c>
      <c r="O6831">
        <v>276.22000000000003</v>
      </c>
      <c r="P6831">
        <v>295.94</v>
      </c>
    </row>
    <row r="6832" spans="1:16" x14ac:dyDescent="0.2">
      <c r="A6832" t="s">
        <v>270</v>
      </c>
      <c r="B6832" t="s">
        <v>193</v>
      </c>
      <c r="C6832" t="s">
        <v>126</v>
      </c>
      <c r="E6832">
        <v>2.94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</row>
    <row r="6833" spans="1:16" x14ac:dyDescent="0.2">
      <c r="A6833" t="s">
        <v>270</v>
      </c>
      <c r="B6833" t="s">
        <v>194</v>
      </c>
      <c r="C6833" t="s">
        <v>126</v>
      </c>
      <c r="E6833">
        <v>52.34</v>
      </c>
      <c r="F6833">
        <v>63</v>
      </c>
      <c r="G6833">
        <v>52.14</v>
      </c>
      <c r="H6833">
        <v>40.86</v>
      </c>
      <c r="I6833">
        <v>25.84</v>
      </c>
      <c r="J6833">
        <v>19.36</v>
      </c>
      <c r="K6833">
        <v>16.02</v>
      </c>
      <c r="L6833">
        <v>15.72</v>
      </c>
      <c r="M6833">
        <v>7.57</v>
      </c>
      <c r="N6833">
        <v>6.59</v>
      </c>
      <c r="O6833">
        <v>7.8</v>
      </c>
      <c r="P6833">
        <v>2.0299999999999998</v>
      </c>
    </row>
    <row r="6834" spans="1:16" x14ac:dyDescent="0.2">
      <c r="A6834" t="s">
        <v>270</v>
      </c>
      <c r="B6834" t="s">
        <v>195</v>
      </c>
      <c r="C6834" t="s">
        <v>126</v>
      </c>
      <c r="E6834">
        <v>11.5</v>
      </c>
      <c r="F6834">
        <v>12.85</v>
      </c>
      <c r="G6834">
        <v>12.3</v>
      </c>
      <c r="H6834">
        <v>12.2</v>
      </c>
      <c r="I6834">
        <v>12.17</v>
      </c>
      <c r="J6834">
        <v>9.66</v>
      </c>
      <c r="K6834">
        <v>8.16</v>
      </c>
      <c r="L6834">
        <v>6.97</v>
      </c>
      <c r="M6834">
        <v>5.08</v>
      </c>
      <c r="N6834">
        <v>1.01</v>
      </c>
      <c r="O6834">
        <v>0</v>
      </c>
      <c r="P6834">
        <v>0</v>
      </c>
    </row>
    <row r="6835" spans="1:16" x14ac:dyDescent="0.2">
      <c r="A6835" t="s">
        <v>270</v>
      </c>
      <c r="B6835" t="s">
        <v>196</v>
      </c>
      <c r="C6835" t="s">
        <v>126</v>
      </c>
      <c r="E6835">
        <v>23.6</v>
      </c>
      <c r="F6835">
        <v>5.09</v>
      </c>
      <c r="G6835">
        <v>5.09</v>
      </c>
      <c r="H6835">
        <v>5.1100000000000003</v>
      </c>
      <c r="I6835">
        <v>5.09</v>
      </c>
      <c r="J6835">
        <v>5.1100000000000003</v>
      </c>
      <c r="K6835">
        <v>5.09</v>
      </c>
      <c r="L6835">
        <v>5.09</v>
      </c>
      <c r="M6835">
        <v>5.09</v>
      </c>
      <c r="N6835">
        <v>5.09</v>
      </c>
      <c r="O6835">
        <v>5.1100000000000003</v>
      </c>
      <c r="P6835">
        <v>5.09</v>
      </c>
    </row>
    <row r="6836" spans="1:16" x14ac:dyDescent="0.2">
      <c r="A6836" t="s">
        <v>270</v>
      </c>
      <c r="B6836" t="s">
        <v>197</v>
      </c>
      <c r="C6836" t="s">
        <v>126</v>
      </c>
      <c r="E6836">
        <v>11.28</v>
      </c>
      <c r="F6836">
        <v>11.21</v>
      </c>
      <c r="G6836">
        <v>15.73</v>
      </c>
      <c r="H6836">
        <v>22.1</v>
      </c>
      <c r="I6836">
        <v>31</v>
      </c>
      <c r="J6836">
        <v>30.5</v>
      </c>
      <c r="K6836">
        <v>30.54</v>
      </c>
      <c r="L6836">
        <v>37.020000000000003</v>
      </c>
      <c r="M6836">
        <v>35.54</v>
      </c>
      <c r="N6836">
        <v>36.11</v>
      </c>
      <c r="O6836">
        <v>35.57</v>
      </c>
      <c r="P6836">
        <v>33.47</v>
      </c>
    </row>
    <row r="6837" spans="1:16" x14ac:dyDescent="0.2">
      <c r="A6837" t="s">
        <v>270</v>
      </c>
      <c r="B6837" t="s">
        <v>198</v>
      </c>
      <c r="C6837" t="s">
        <v>126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</row>
    <row r="6838" spans="1:16" x14ac:dyDescent="0.2">
      <c r="A6838" t="s">
        <v>270</v>
      </c>
      <c r="B6838" t="s">
        <v>199</v>
      </c>
      <c r="C6838" t="s">
        <v>126</v>
      </c>
      <c r="E6838">
        <v>2.4900000000000002</v>
      </c>
      <c r="F6838">
        <v>2.4900000000000002</v>
      </c>
      <c r="G6838">
        <v>2.48</v>
      </c>
      <c r="H6838">
        <v>2.4900000000000002</v>
      </c>
      <c r="I6838">
        <v>2.4700000000000002</v>
      </c>
      <c r="J6838">
        <v>2.48</v>
      </c>
      <c r="K6838">
        <v>3.36</v>
      </c>
      <c r="L6838">
        <v>3.16</v>
      </c>
      <c r="M6838">
        <v>2.4700000000000002</v>
      </c>
      <c r="N6838">
        <v>2.23</v>
      </c>
      <c r="O6838">
        <v>2.2400000000000002</v>
      </c>
      <c r="P6838">
        <v>2.23</v>
      </c>
    </row>
    <row r="6839" spans="1:16" x14ac:dyDescent="0.2">
      <c r="A6839" t="s">
        <v>270</v>
      </c>
      <c r="B6839" t="s">
        <v>200</v>
      </c>
      <c r="C6839" t="s">
        <v>126</v>
      </c>
      <c r="E6839">
        <v>0.9</v>
      </c>
      <c r="F6839">
        <v>1.68</v>
      </c>
      <c r="G6839">
        <v>0.89</v>
      </c>
      <c r="H6839">
        <v>0.9</v>
      </c>
      <c r="I6839">
        <v>0.91</v>
      </c>
      <c r="J6839">
        <v>1.38</v>
      </c>
      <c r="K6839">
        <v>1.5</v>
      </c>
      <c r="L6839">
        <v>1.49</v>
      </c>
      <c r="M6839">
        <v>0.86</v>
      </c>
      <c r="N6839">
        <v>0.86</v>
      </c>
      <c r="O6839">
        <v>0.86</v>
      </c>
      <c r="P6839">
        <v>1.01</v>
      </c>
    </row>
    <row r="6840" spans="1:16" x14ac:dyDescent="0.2">
      <c r="A6840" t="s">
        <v>270</v>
      </c>
      <c r="B6840" t="s">
        <v>201</v>
      </c>
      <c r="C6840" t="s">
        <v>126</v>
      </c>
      <c r="E6840">
        <v>27.19</v>
      </c>
      <c r="F6840">
        <v>27.11</v>
      </c>
      <c r="G6840">
        <v>27.11</v>
      </c>
      <c r="H6840">
        <v>27.19</v>
      </c>
      <c r="I6840">
        <v>27.11</v>
      </c>
      <c r="J6840">
        <v>27.19</v>
      </c>
      <c r="K6840">
        <v>27.11</v>
      </c>
      <c r="L6840">
        <v>27.11</v>
      </c>
      <c r="M6840">
        <v>27.11</v>
      </c>
      <c r="N6840">
        <v>27.11</v>
      </c>
      <c r="O6840">
        <v>27.19</v>
      </c>
      <c r="P6840">
        <v>27.11</v>
      </c>
    </row>
    <row r="6841" spans="1:16" x14ac:dyDescent="0.2">
      <c r="A6841" t="s">
        <v>270</v>
      </c>
      <c r="B6841" t="s">
        <v>202</v>
      </c>
      <c r="C6841" t="s">
        <v>126</v>
      </c>
      <c r="E6841">
        <v>22.28</v>
      </c>
      <c r="F6841">
        <v>22.63</v>
      </c>
      <c r="G6841">
        <v>22.33</v>
      </c>
      <c r="H6841">
        <v>22.84</v>
      </c>
      <c r="I6841">
        <v>34.81</v>
      </c>
      <c r="J6841">
        <v>38.369999999999997</v>
      </c>
      <c r="K6841">
        <v>38.6</v>
      </c>
      <c r="L6841">
        <v>38.76</v>
      </c>
      <c r="M6841">
        <v>37.49</v>
      </c>
      <c r="N6841">
        <v>38.22</v>
      </c>
      <c r="O6841">
        <v>38.090000000000003</v>
      </c>
      <c r="P6841">
        <v>37.520000000000003</v>
      </c>
    </row>
    <row r="6842" spans="1:16" x14ac:dyDescent="0.2">
      <c r="A6842" t="s">
        <v>270</v>
      </c>
      <c r="B6842" t="s">
        <v>203</v>
      </c>
      <c r="C6842" t="s">
        <v>126</v>
      </c>
      <c r="E6842">
        <v>0</v>
      </c>
      <c r="F6842">
        <v>0</v>
      </c>
      <c r="G6842">
        <v>5.13</v>
      </c>
      <c r="H6842">
        <v>11.43</v>
      </c>
      <c r="I6842">
        <v>17.45</v>
      </c>
      <c r="J6842">
        <v>17.14</v>
      </c>
      <c r="K6842">
        <v>17.11</v>
      </c>
      <c r="L6842">
        <v>20.079999999999998</v>
      </c>
      <c r="M6842">
        <v>18.989999999999998</v>
      </c>
      <c r="N6842">
        <v>32.04</v>
      </c>
      <c r="O6842">
        <v>31.89</v>
      </c>
      <c r="P6842">
        <v>39.44</v>
      </c>
    </row>
    <row r="6843" spans="1:16" x14ac:dyDescent="0.2">
      <c r="A6843" t="s">
        <v>270</v>
      </c>
      <c r="B6843" t="s">
        <v>204</v>
      </c>
      <c r="C6843" t="s">
        <v>126</v>
      </c>
      <c r="E6843"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29.42</v>
      </c>
      <c r="N6843">
        <v>30.64</v>
      </c>
      <c r="O6843">
        <v>30.14</v>
      </c>
      <c r="P6843">
        <v>28.18</v>
      </c>
    </row>
    <row r="6844" spans="1:16" x14ac:dyDescent="0.2">
      <c r="A6844" t="s">
        <v>270</v>
      </c>
      <c r="B6844" t="s">
        <v>205</v>
      </c>
      <c r="C6844" t="s">
        <v>126</v>
      </c>
      <c r="E6844">
        <v>59.98</v>
      </c>
      <c r="F6844">
        <v>68.39</v>
      </c>
      <c r="G6844">
        <v>73.83</v>
      </c>
      <c r="H6844">
        <v>83.69</v>
      </c>
      <c r="I6844">
        <v>81.91</v>
      </c>
      <c r="J6844">
        <v>97.69</v>
      </c>
      <c r="K6844">
        <v>101.86</v>
      </c>
      <c r="L6844">
        <v>100.84</v>
      </c>
      <c r="M6844">
        <v>91.09</v>
      </c>
      <c r="N6844">
        <v>101.15</v>
      </c>
      <c r="O6844">
        <v>112.82</v>
      </c>
      <c r="P6844">
        <v>154.27000000000001</v>
      </c>
    </row>
    <row r="6845" spans="1:16" x14ac:dyDescent="0.2">
      <c r="A6845" t="s">
        <v>270</v>
      </c>
      <c r="B6845" t="s">
        <v>206</v>
      </c>
      <c r="C6845" t="s">
        <v>126</v>
      </c>
      <c r="E6845">
        <v>29.54</v>
      </c>
      <c r="F6845">
        <v>31.54</v>
      </c>
      <c r="G6845">
        <v>33.71</v>
      </c>
      <c r="H6845">
        <v>38.340000000000003</v>
      </c>
      <c r="I6845">
        <v>42.89</v>
      </c>
      <c r="J6845">
        <v>47.7</v>
      </c>
      <c r="K6845">
        <v>49.88</v>
      </c>
      <c r="L6845">
        <v>52.14</v>
      </c>
      <c r="M6845">
        <v>54.36</v>
      </c>
      <c r="N6845">
        <v>63.11</v>
      </c>
      <c r="O6845">
        <v>65.56</v>
      </c>
      <c r="P6845">
        <v>76.78</v>
      </c>
    </row>
    <row r="6846" spans="1:16" x14ac:dyDescent="0.2">
      <c r="A6846" t="s">
        <v>270</v>
      </c>
      <c r="B6846" t="s">
        <v>343</v>
      </c>
      <c r="C6846" t="s">
        <v>126</v>
      </c>
      <c r="E6846">
        <v>-2.58</v>
      </c>
      <c r="F6846">
        <v>-2.85</v>
      </c>
      <c r="G6846">
        <v>-3.12</v>
      </c>
      <c r="H6846">
        <v>-3.4</v>
      </c>
      <c r="I6846">
        <v>-3.42</v>
      </c>
      <c r="J6846">
        <v>-4</v>
      </c>
      <c r="K6846">
        <v>-4.88</v>
      </c>
      <c r="L6846">
        <v>-4.92</v>
      </c>
      <c r="M6846">
        <v>-4.4400000000000004</v>
      </c>
      <c r="N6846">
        <v>-5.79</v>
      </c>
      <c r="O6846">
        <v>-6.54</v>
      </c>
      <c r="P6846">
        <v>-10.65</v>
      </c>
    </row>
    <row r="6847" spans="1:16" x14ac:dyDescent="0.2">
      <c r="A6847" t="s">
        <v>270</v>
      </c>
      <c r="B6847" t="s">
        <v>210</v>
      </c>
      <c r="C6847" t="s">
        <v>126</v>
      </c>
      <c r="E6847">
        <v>-0.5</v>
      </c>
      <c r="F6847">
        <v>-0.59</v>
      </c>
      <c r="G6847">
        <v>-0.82</v>
      </c>
      <c r="H6847">
        <v>-2.2000000000000002</v>
      </c>
      <c r="I6847">
        <v>-2.5299999999999998</v>
      </c>
      <c r="J6847">
        <v>-3.29</v>
      </c>
      <c r="K6847">
        <v>-2.99</v>
      </c>
      <c r="L6847">
        <v>-3</v>
      </c>
      <c r="M6847">
        <v>-2.84</v>
      </c>
      <c r="N6847">
        <v>-2.97</v>
      </c>
      <c r="O6847">
        <v>-3.05</v>
      </c>
      <c r="P6847">
        <v>-2.54</v>
      </c>
    </row>
    <row r="6848" spans="1:16" x14ac:dyDescent="0.2">
      <c r="A6848" t="s">
        <v>270</v>
      </c>
      <c r="B6848" t="s">
        <v>211</v>
      </c>
      <c r="C6848" t="s">
        <v>126</v>
      </c>
      <c r="E6848">
        <v>0</v>
      </c>
      <c r="F6848">
        <v>0</v>
      </c>
      <c r="G6848">
        <v>0</v>
      </c>
      <c r="H6848">
        <v>-0.36</v>
      </c>
      <c r="I6848">
        <v>-0.47</v>
      </c>
      <c r="J6848">
        <v>-0.54</v>
      </c>
      <c r="K6848">
        <v>-0.49</v>
      </c>
      <c r="L6848">
        <v>-0.48</v>
      </c>
      <c r="M6848">
        <v>-0.49</v>
      </c>
      <c r="N6848">
        <v>-0.51</v>
      </c>
      <c r="O6848">
        <v>-0.52</v>
      </c>
      <c r="P6848">
        <v>-0.38</v>
      </c>
    </row>
    <row r="6849" spans="1:16" x14ac:dyDescent="0.2">
      <c r="A6849" t="s">
        <v>270</v>
      </c>
      <c r="B6849" t="s">
        <v>212</v>
      </c>
      <c r="C6849" t="s">
        <v>126</v>
      </c>
      <c r="E6849">
        <v>0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</row>
    <row r="6850" spans="1:16" x14ac:dyDescent="0.2">
      <c r="A6850" t="s">
        <v>270</v>
      </c>
      <c r="B6850" t="s">
        <v>213</v>
      </c>
      <c r="C6850" t="s">
        <v>126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</row>
    <row r="6851" spans="1:16" x14ac:dyDescent="0.2">
      <c r="A6851" t="s">
        <v>270</v>
      </c>
      <c r="B6851" t="s">
        <v>344</v>
      </c>
      <c r="C6851" t="s">
        <v>126</v>
      </c>
      <c r="E6851">
        <v>12.03</v>
      </c>
      <c r="F6851">
        <v>12.76</v>
      </c>
      <c r="G6851">
        <v>16.09</v>
      </c>
      <c r="H6851">
        <v>13.15</v>
      </c>
      <c r="I6851">
        <v>10.97</v>
      </c>
      <c r="J6851">
        <v>15.69</v>
      </c>
      <c r="K6851">
        <v>18.38</v>
      </c>
      <c r="L6851">
        <v>18.02</v>
      </c>
      <c r="M6851">
        <v>25.41</v>
      </c>
      <c r="N6851">
        <v>26.07</v>
      </c>
      <c r="O6851">
        <v>24.84</v>
      </c>
      <c r="P6851">
        <v>14.77</v>
      </c>
    </row>
    <row r="6852" spans="1:16" x14ac:dyDescent="0.2">
      <c r="A6852" t="s">
        <v>270</v>
      </c>
      <c r="B6852" t="s">
        <v>345</v>
      </c>
      <c r="C6852" t="s">
        <v>126</v>
      </c>
      <c r="E6852">
        <v>-3.07</v>
      </c>
      <c r="F6852">
        <v>-1.69</v>
      </c>
      <c r="G6852">
        <v>-4.63</v>
      </c>
      <c r="H6852">
        <v>-4.34</v>
      </c>
      <c r="I6852">
        <v>-4.2</v>
      </c>
      <c r="J6852">
        <v>-6.73</v>
      </c>
      <c r="K6852">
        <v>-4.0999999999999996</v>
      </c>
      <c r="L6852">
        <v>-4.6900000000000004</v>
      </c>
      <c r="M6852">
        <v>-11.2</v>
      </c>
      <c r="N6852">
        <v>-7.37</v>
      </c>
      <c r="O6852">
        <v>-8.33</v>
      </c>
      <c r="P6852">
        <v>-13</v>
      </c>
    </row>
    <row r="6853" spans="1:16" x14ac:dyDescent="0.2">
      <c r="A6853" t="s">
        <v>270</v>
      </c>
      <c r="B6853" t="s">
        <v>272</v>
      </c>
      <c r="C6853" t="s">
        <v>126</v>
      </c>
      <c r="E6853">
        <v>0.26</v>
      </c>
      <c r="F6853">
        <v>0.34</v>
      </c>
      <c r="G6853">
        <v>2.74</v>
      </c>
      <c r="H6853">
        <v>3</v>
      </c>
      <c r="I6853">
        <v>6.6</v>
      </c>
      <c r="J6853">
        <v>12.67</v>
      </c>
      <c r="K6853">
        <v>10.76</v>
      </c>
      <c r="L6853">
        <v>11.76</v>
      </c>
      <c r="M6853">
        <v>27.72</v>
      </c>
      <c r="N6853">
        <v>20.100000000000001</v>
      </c>
      <c r="O6853">
        <v>25.37</v>
      </c>
      <c r="P6853">
        <v>57.76</v>
      </c>
    </row>
    <row r="6854" spans="1:16" x14ac:dyDescent="0.2">
      <c r="A6854" t="s">
        <v>270</v>
      </c>
      <c r="B6854" t="s">
        <v>346</v>
      </c>
      <c r="C6854" t="s">
        <v>126</v>
      </c>
      <c r="E6854">
        <v>8.9600000000000009</v>
      </c>
      <c r="F6854">
        <v>11.07</v>
      </c>
      <c r="G6854">
        <v>11.46</v>
      </c>
      <c r="H6854">
        <v>8.81</v>
      </c>
      <c r="I6854">
        <v>6.77</v>
      </c>
      <c r="J6854">
        <v>8.9600000000000009</v>
      </c>
      <c r="K6854">
        <v>14.28</v>
      </c>
      <c r="L6854">
        <v>13.33</v>
      </c>
      <c r="M6854">
        <v>14.2</v>
      </c>
      <c r="N6854">
        <v>18.7</v>
      </c>
      <c r="O6854">
        <v>16.510000000000002</v>
      </c>
      <c r="P6854">
        <v>1.77</v>
      </c>
    </row>
    <row r="6855" spans="1:16" x14ac:dyDescent="0.2">
      <c r="A6855" t="s">
        <v>270</v>
      </c>
      <c r="B6855" t="s">
        <v>347</v>
      </c>
      <c r="C6855" t="s">
        <v>126</v>
      </c>
      <c r="E6855">
        <v>253</v>
      </c>
      <c r="F6855">
        <v>255.31</v>
      </c>
      <c r="G6855">
        <v>262.89999999999998</v>
      </c>
      <c r="H6855">
        <v>274.33999999999997</v>
      </c>
      <c r="I6855">
        <v>286.2</v>
      </c>
      <c r="J6855">
        <v>304.43</v>
      </c>
      <c r="K6855">
        <v>309.26</v>
      </c>
      <c r="L6855">
        <v>318.01</v>
      </c>
      <c r="M6855">
        <v>332.71</v>
      </c>
      <c r="N6855">
        <v>360.97</v>
      </c>
      <c r="O6855">
        <v>372</v>
      </c>
      <c r="P6855">
        <v>408.33</v>
      </c>
    </row>
    <row r="6856" spans="1:16" x14ac:dyDescent="0.2">
      <c r="A6856" t="s">
        <v>272</v>
      </c>
      <c r="B6856" t="s">
        <v>202</v>
      </c>
      <c r="C6856" t="s">
        <v>126</v>
      </c>
      <c r="E6856">
        <v>0.03</v>
      </c>
      <c r="F6856">
        <v>0.04</v>
      </c>
      <c r="G6856">
        <v>0.33</v>
      </c>
      <c r="H6856">
        <v>0.38</v>
      </c>
      <c r="I6856">
        <v>2</v>
      </c>
      <c r="J6856">
        <v>3.13</v>
      </c>
      <c r="K6856">
        <v>2.79</v>
      </c>
      <c r="L6856">
        <v>2.63</v>
      </c>
      <c r="M6856">
        <v>3.9</v>
      </c>
      <c r="N6856">
        <v>3.17</v>
      </c>
      <c r="O6856">
        <v>3.41</v>
      </c>
      <c r="P6856">
        <v>5.1100000000000003</v>
      </c>
    </row>
    <row r="6857" spans="1:16" x14ac:dyDescent="0.2">
      <c r="A6857" t="s">
        <v>272</v>
      </c>
      <c r="B6857" t="s">
        <v>203</v>
      </c>
      <c r="C6857" t="s">
        <v>126</v>
      </c>
      <c r="E6857">
        <v>0</v>
      </c>
      <c r="F6857">
        <v>0</v>
      </c>
      <c r="G6857">
        <v>0.25</v>
      </c>
      <c r="H6857">
        <v>0.47</v>
      </c>
      <c r="I6857">
        <v>0.9</v>
      </c>
      <c r="J6857">
        <v>1.27</v>
      </c>
      <c r="K6857">
        <v>1.24</v>
      </c>
      <c r="L6857">
        <v>1.39</v>
      </c>
      <c r="M6857">
        <v>2.48</v>
      </c>
      <c r="N6857">
        <v>2.41</v>
      </c>
      <c r="O6857">
        <v>2.66</v>
      </c>
      <c r="P6857">
        <v>5.35</v>
      </c>
    </row>
    <row r="6858" spans="1:16" x14ac:dyDescent="0.2">
      <c r="A6858" t="s">
        <v>272</v>
      </c>
      <c r="B6858" t="s">
        <v>204</v>
      </c>
      <c r="C6858" t="s">
        <v>126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3.86</v>
      </c>
      <c r="N6858">
        <v>2.63</v>
      </c>
      <c r="O6858">
        <v>3.22</v>
      </c>
      <c r="P6858">
        <v>5.09</v>
      </c>
    </row>
    <row r="6859" spans="1:16" x14ac:dyDescent="0.2">
      <c r="A6859" t="s">
        <v>272</v>
      </c>
      <c r="B6859" t="s">
        <v>205</v>
      </c>
      <c r="C6859" t="s">
        <v>126</v>
      </c>
      <c r="E6859">
        <v>0.23</v>
      </c>
      <c r="F6859">
        <v>0.31</v>
      </c>
      <c r="G6859">
        <v>2.16</v>
      </c>
      <c r="H6859">
        <v>2.15</v>
      </c>
      <c r="I6859">
        <v>3.69</v>
      </c>
      <c r="J6859">
        <v>8.27</v>
      </c>
      <c r="K6859">
        <v>6.72</v>
      </c>
      <c r="L6859">
        <v>7.74</v>
      </c>
      <c r="M6859">
        <v>17.489999999999998</v>
      </c>
      <c r="N6859">
        <v>11.89</v>
      </c>
      <c r="O6859">
        <v>16.079999999999998</v>
      </c>
      <c r="P6859">
        <v>42.22</v>
      </c>
    </row>
    <row r="6860" spans="1:16" x14ac:dyDescent="0.2">
      <c r="A6860" t="s">
        <v>259</v>
      </c>
      <c r="B6860" t="s">
        <v>348</v>
      </c>
      <c r="C6860" t="s">
        <v>126</v>
      </c>
      <c r="E6860">
        <v>0.91</v>
      </c>
      <c r="F6860">
        <v>0.86</v>
      </c>
      <c r="G6860">
        <v>1.21</v>
      </c>
      <c r="H6860">
        <v>1.49</v>
      </c>
      <c r="I6860">
        <v>1.35</v>
      </c>
      <c r="J6860">
        <v>0.94</v>
      </c>
      <c r="K6860">
        <v>0.57999999999999996</v>
      </c>
      <c r="L6860">
        <v>0.56000000000000005</v>
      </c>
      <c r="M6860">
        <v>1.26</v>
      </c>
      <c r="N6860">
        <v>1.1499999999999999</v>
      </c>
      <c r="O6860">
        <v>1.17</v>
      </c>
      <c r="P6860">
        <v>4.9800000000000004</v>
      </c>
    </row>
    <row r="6861" spans="1:16" x14ac:dyDescent="0.2">
      <c r="A6861" t="s">
        <v>259</v>
      </c>
      <c r="B6861" t="s">
        <v>261</v>
      </c>
      <c r="C6861" t="s">
        <v>126</v>
      </c>
      <c r="D6861">
        <v>938101</v>
      </c>
      <c r="E6861">
        <v>48942</v>
      </c>
      <c r="F6861">
        <v>51123</v>
      </c>
      <c r="G6861">
        <v>49550</v>
      </c>
      <c r="H6861">
        <v>51055</v>
      </c>
      <c r="I6861">
        <v>52878</v>
      </c>
      <c r="J6861">
        <v>54157</v>
      </c>
      <c r="K6861">
        <v>56388</v>
      </c>
      <c r="L6861">
        <v>56862</v>
      </c>
      <c r="M6861">
        <v>54935</v>
      </c>
      <c r="N6861">
        <v>58057</v>
      </c>
      <c r="O6861">
        <v>59096</v>
      </c>
      <c r="P6861">
        <v>64472</v>
      </c>
    </row>
    <row r="6862" spans="1:16" x14ac:dyDescent="0.2">
      <c r="A6862" t="s">
        <v>259</v>
      </c>
      <c r="B6862" t="s">
        <v>178</v>
      </c>
      <c r="C6862" t="s">
        <v>126</v>
      </c>
      <c r="D6862">
        <v>869943</v>
      </c>
      <c r="E6862">
        <v>46396</v>
      </c>
      <c r="F6862">
        <v>48380</v>
      </c>
      <c r="G6862">
        <v>46715</v>
      </c>
      <c r="H6862">
        <v>47792</v>
      </c>
      <c r="I6862">
        <v>49210</v>
      </c>
      <c r="J6862">
        <v>50121</v>
      </c>
      <c r="K6862">
        <v>52188</v>
      </c>
      <c r="L6862">
        <v>52515</v>
      </c>
      <c r="M6862">
        <v>50456</v>
      </c>
      <c r="N6862">
        <v>53640</v>
      </c>
      <c r="O6862">
        <v>54552</v>
      </c>
      <c r="P6862">
        <v>59350</v>
      </c>
    </row>
    <row r="6863" spans="1:16" x14ac:dyDescent="0.2">
      <c r="A6863" t="s">
        <v>259</v>
      </c>
      <c r="B6863" t="s">
        <v>349</v>
      </c>
      <c r="C6863" t="s">
        <v>126</v>
      </c>
      <c r="E6863">
        <v>0</v>
      </c>
      <c r="F6863">
        <v>0</v>
      </c>
      <c r="G6863">
        <v>0</v>
      </c>
      <c r="H6863">
        <v>21</v>
      </c>
      <c r="I6863">
        <v>23</v>
      </c>
      <c r="J6863">
        <v>23</v>
      </c>
      <c r="K6863">
        <v>23</v>
      </c>
      <c r="L6863">
        <v>23</v>
      </c>
      <c r="M6863">
        <v>23</v>
      </c>
      <c r="N6863">
        <v>33</v>
      </c>
      <c r="O6863">
        <v>33</v>
      </c>
      <c r="P6863">
        <v>110</v>
      </c>
    </row>
    <row r="6864" spans="1:16" x14ac:dyDescent="0.2">
      <c r="A6864" t="s">
        <v>350</v>
      </c>
      <c r="B6864" t="s">
        <v>193</v>
      </c>
      <c r="C6864" t="s">
        <v>126</v>
      </c>
      <c r="E6864">
        <v>0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</row>
    <row r="6865" spans="1:16" x14ac:dyDescent="0.2">
      <c r="A6865" t="s">
        <v>350</v>
      </c>
      <c r="B6865" t="s">
        <v>351</v>
      </c>
      <c r="C6865" t="s">
        <v>126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</row>
    <row r="6866" spans="1:16" x14ac:dyDescent="0.2">
      <c r="A6866" t="s">
        <v>350</v>
      </c>
      <c r="B6866" t="s">
        <v>352</v>
      </c>
      <c r="C6866" t="s">
        <v>126</v>
      </c>
      <c r="E6866">
        <v>0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</row>
    <row r="6867" spans="1:16" x14ac:dyDescent="0.2">
      <c r="A6867" t="s">
        <v>350</v>
      </c>
      <c r="B6867" t="s">
        <v>195</v>
      </c>
      <c r="C6867" t="s">
        <v>126</v>
      </c>
      <c r="E6867">
        <v>0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</row>
    <row r="6868" spans="1:16" x14ac:dyDescent="0.2">
      <c r="A6868" t="s">
        <v>350</v>
      </c>
      <c r="B6868" t="s">
        <v>196</v>
      </c>
      <c r="C6868" t="s">
        <v>126</v>
      </c>
      <c r="E6868">
        <v>0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</row>
    <row r="6869" spans="1:16" x14ac:dyDescent="0.2">
      <c r="A6869" t="s">
        <v>350</v>
      </c>
      <c r="B6869" t="s">
        <v>197</v>
      </c>
      <c r="C6869" t="s">
        <v>126</v>
      </c>
      <c r="E6869">
        <v>0</v>
      </c>
      <c r="F6869">
        <v>0</v>
      </c>
      <c r="G6869">
        <v>309</v>
      </c>
      <c r="H6869">
        <v>714</v>
      </c>
      <c r="I6869">
        <v>1362</v>
      </c>
      <c r="J6869">
        <v>1362</v>
      </c>
      <c r="K6869">
        <v>1362</v>
      </c>
      <c r="L6869">
        <v>1785</v>
      </c>
      <c r="M6869">
        <v>1785</v>
      </c>
      <c r="N6869">
        <v>1785</v>
      </c>
      <c r="O6869">
        <v>1785</v>
      </c>
      <c r="P6869">
        <v>1785</v>
      </c>
    </row>
    <row r="6870" spans="1:16" x14ac:dyDescent="0.2">
      <c r="A6870" t="s">
        <v>350</v>
      </c>
      <c r="B6870" t="s">
        <v>198</v>
      </c>
      <c r="C6870" t="s">
        <v>126</v>
      </c>
      <c r="E6870">
        <v>0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</row>
    <row r="6871" spans="1:16" x14ac:dyDescent="0.2">
      <c r="A6871" t="s">
        <v>350</v>
      </c>
      <c r="B6871" t="s">
        <v>199</v>
      </c>
      <c r="C6871" t="s">
        <v>126</v>
      </c>
      <c r="E6871">
        <v>0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</row>
    <row r="6872" spans="1:16" x14ac:dyDescent="0.2">
      <c r="A6872" t="s">
        <v>350</v>
      </c>
      <c r="B6872" t="s">
        <v>200</v>
      </c>
      <c r="C6872" t="s">
        <v>126</v>
      </c>
      <c r="E6872">
        <v>0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</row>
    <row r="6873" spans="1:16" x14ac:dyDescent="0.2">
      <c r="A6873" t="s">
        <v>350</v>
      </c>
      <c r="B6873" t="s">
        <v>201</v>
      </c>
      <c r="C6873" t="s">
        <v>126</v>
      </c>
      <c r="E6873"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</row>
    <row r="6874" spans="1:16" x14ac:dyDescent="0.2">
      <c r="A6874" t="s">
        <v>350</v>
      </c>
      <c r="B6874" t="s">
        <v>202</v>
      </c>
      <c r="C6874" t="s">
        <v>126</v>
      </c>
      <c r="E6874">
        <v>42</v>
      </c>
      <c r="F6874">
        <v>54</v>
      </c>
      <c r="G6874">
        <v>54</v>
      </c>
      <c r="H6874">
        <v>73</v>
      </c>
      <c r="I6874">
        <v>764</v>
      </c>
      <c r="J6874">
        <v>971</v>
      </c>
      <c r="K6874">
        <v>971</v>
      </c>
      <c r="L6874">
        <v>971</v>
      </c>
      <c r="M6874">
        <v>971</v>
      </c>
      <c r="N6874">
        <v>971</v>
      </c>
      <c r="O6874">
        <v>971</v>
      </c>
      <c r="P6874">
        <v>1037</v>
      </c>
    </row>
    <row r="6875" spans="1:16" x14ac:dyDescent="0.2">
      <c r="A6875" t="s">
        <v>350</v>
      </c>
      <c r="B6875" t="s">
        <v>203</v>
      </c>
      <c r="C6875" t="s">
        <v>126</v>
      </c>
      <c r="E6875">
        <v>0</v>
      </c>
      <c r="F6875">
        <v>0</v>
      </c>
      <c r="G6875">
        <v>268</v>
      </c>
      <c r="H6875">
        <v>582</v>
      </c>
      <c r="I6875">
        <v>872</v>
      </c>
      <c r="J6875">
        <v>872</v>
      </c>
      <c r="K6875">
        <v>872</v>
      </c>
      <c r="L6875">
        <v>1005</v>
      </c>
      <c r="M6875">
        <v>1005</v>
      </c>
      <c r="N6875">
        <v>1636</v>
      </c>
      <c r="O6875">
        <v>1636</v>
      </c>
      <c r="P6875">
        <v>2123</v>
      </c>
    </row>
    <row r="6876" spans="1:16" x14ac:dyDescent="0.2">
      <c r="A6876" t="s">
        <v>350</v>
      </c>
      <c r="B6876" t="s">
        <v>204</v>
      </c>
      <c r="C6876" t="s">
        <v>126</v>
      </c>
      <c r="E6876">
        <v>0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</row>
    <row r="6877" spans="1:16" x14ac:dyDescent="0.2">
      <c r="A6877" t="s">
        <v>350</v>
      </c>
      <c r="B6877" t="s">
        <v>205</v>
      </c>
      <c r="C6877" t="s">
        <v>126</v>
      </c>
      <c r="E6877">
        <v>246</v>
      </c>
      <c r="F6877">
        <v>494</v>
      </c>
      <c r="G6877">
        <v>706</v>
      </c>
      <c r="H6877">
        <v>977</v>
      </c>
      <c r="I6877">
        <v>977</v>
      </c>
      <c r="J6877">
        <v>1484</v>
      </c>
      <c r="K6877">
        <v>1555</v>
      </c>
      <c r="L6877">
        <v>1555</v>
      </c>
      <c r="M6877">
        <v>1555</v>
      </c>
      <c r="N6877">
        <v>1628</v>
      </c>
      <c r="O6877">
        <v>1884</v>
      </c>
      <c r="P6877">
        <v>2947</v>
      </c>
    </row>
    <row r="6878" spans="1:16" x14ac:dyDescent="0.2">
      <c r="A6878" t="s">
        <v>350</v>
      </c>
      <c r="B6878" t="s">
        <v>206</v>
      </c>
      <c r="C6878" t="s">
        <v>126</v>
      </c>
      <c r="E6878">
        <v>0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</row>
    <row r="6879" spans="1:16" x14ac:dyDescent="0.2">
      <c r="A6879" t="s">
        <v>350</v>
      </c>
      <c r="B6879" t="s">
        <v>207</v>
      </c>
      <c r="C6879" t="s">
        <v>126</v>
      </c>
      <c r="E6879">
        <v>0</v>
      </c>
      <c r="F6879">
        <v>0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</row>
    <row r="6880" spans="1:16" x14ac:dyDescent="0.2">
      <c r="A6880" t="s">
        <v>350</v>
      </c>
      <c r="B6880" t="s">
        <v>208</v>
      </c>
      <c r="C6880" t="s">
        <v>126</v>
      </c>
      <c r="E6880">
        <v>677</v>
      </c>
      <c r="F6880">
        <v>733</v>
      </c>
      <c r="G6880">
        <v>881</v>
      </c>
      <c r="H6880">
        <v>971</v>
      </c>
      <c r="I6880">
        <v>971</v>
      </c>
      <c r="J6880">
        <v>971</v>
      </c>
      <c r="K6880">
        <v>1264</v>
      </c>
      <c r="L6880">
        <v>1264</v>
      </c>
      <c r="M6880">
        <v>1264</v>
      </c>
      <c r="N6880">
        <v>1882</v>
      </c>
      <c r="O6880">
        <v>1886</v>
      </c>
      <c r="P6880">
        <v>1886</v>
      </c>
    </row>
    <row r="6881" spans="1:17" x14ac:dyDescent="0.2">
      <c r="A6881" t="s">
        <v>350</v>
      </c>
      <c r="B6881" t="s">
        <v>209</v>
      </c>
      <c r="C6881" t="s">
        <v>126</v>
      </c>
      <c r="E6881">
        <v>0</v>
      </c>
      <c r="F6881">
        <v>0</v>
      </c>
      <c r="G6881">
        <v>0</v>
      </c>
      <c r="H6881">
        <v>0</v>
      </c>
      <c r="I6881">
        <v>0</v>
      </c>
      <c r="J6881">
        <v>286</v>
      </c>
      <c r="K6881">
        <v>476</v>
      </c>
      <c r="L6881">
        <v>476</v>
      </c>
      <c r="M6881">
        <v>476</v>
      </c>
      <c r="N6881">
        <v>476</v>
      </c>
      <c r="O6881">
        <v>747</v>
      </c>
      <c r="P6881">
        <v>2637</v>
      </c>
    </row>
    <row r="6882" spans="1:17" x14ac:dyDescent="0.2">
      <c r="A6882" t="s">
        <v>350</v>
      </c>
      <c r="B6882" t="s">
        <v>210</v>
      </c>
      <c r="C6882" t="s">
        <v>126</v>
      </c>
      <c r="E6882">
        <v>0</v>
      </c>
      <c r="F6882">
        <v>0</v>
      </c>
      <c r="G6882">
        <v>0</v>
      </c>
      <c r="H6882">
        <v>480</v>
      </c>
      <c r="I6882">
        <v>480</v>
      </c>
      <c r="J6882">
        <v>593</v>
      </c>
      <c r="K6882">
        <v>593</v>
      </c>
      <c r="L6882">
        <v>593</v>
      </c>
      <c r="M6882">
        <v>593</v>
      </c>
      <c r="N6882">
        <v>593</v>
      </c>
      <c r="O6882">
        <v>593</v>
      </c>
      <c r="P6882">
        <v>593</v>
      </c>
    </row>
    <row r="6883" spans="1:17" x14ac:dyDescent="0.2">
      <c r="A6883" t="s">
        <v>350</v>
      </c>
      <c r="B6883" t="s">
        <v>211</v>
      </c>
      <c r="C6883" t="s">
        <v>126</v>
      </c>
      <c r="E6883">
        <v>0</v>
      </c>
      <c r="F6883">
        <v>0</v>
      </c>
      <c r="G6883">
        <v>0</v>
      </c>
      <c r="H6883">
        <v>92</v>
      </c>
      <c r="I6883">
        <v>92</v>
      </c>
      <c r="J6883">
        <v>92</v>
      </c>
      <c r="K6883">
        <v>92</v>
      </c>
      <c r="L6883">
        <v>92</v>
      </c>
      <c r="M6883">
        <v>92</v>
      </c>
      <c r="N6883">
        <v>92</v>
      </c>
      <c r="O6883">
        <v>92</v>
      </c>
      <c r="P6883">
        <v>92</v>
      </c>
    </row>
    <row r="6884" spans="1:17" x14ac:dyDescent="0.2">
      <c r="A6884" t="s">
        <v>350</v>
      </c>
      <c r="B6884" t="s">
        <v>212</v>
      </c>
      <c r="C6884" t="s">
        <v>126</v>
      </c>
      <c r="E6884"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</row>
    <row r="6885" spans="1:17" x14ac:dyDescent="0.2">
      <c r="A6885" t="s">
        <v>350</v>
      </c>
      <c r="B6885" t="s">
        <v>213</v>
      </c>
      <c r="C6885" t="s">
        <v>126</v>
      </c>
      <c r="E6885">
        <v>0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7" x14ac:dyDescent="0.2">
      <c r="A6886" t="s">
        <v>350</v>
      </c>
      <c r="B6886" t="s">
        <v>342</v>
      </c>
      <c r="C6886" t="s">
        <v>126</v>
      </c>
      <c r="E6886">
        <v>965</v>
      </c>
      <c r="F6886">
        <v>1281</v>
      </c>
      <c r="G6886">
        <v>2218</v>
      </c>
      <c r="H6886">
        <v>3889</v>
      </c>
      <c r="I6886">
        <v>5517</v>
      </c>
      <c r="J6886">
        <v>6630</v>
      </c>
      <c r="K6886">
        <v>7184</v>
      </c>
      <c r="L6886">
        <v>7741</v>
      </c>
      <c r="M6886">
        <v>7741</v>
      </c>
      <c r="N6886">
        <v>9063</v>
      </c>
      <c r="O6886">
        <v>9594</v>
      </c>
      <c r="P6886">
        <v>13100</v>
      </c>
    </row>
    <row r="6887" spans="1:17" x14ac:dyDescent="0.2">
      <c r="A6887" t="s">
        <v>230</v>
      </c>
      <c r="B6887" t="s">
        <v>353</v>
      </c>
      <c r="C6887" t="s">
        <v>126</v>
      </c>
      <c r="E6887">
        <v>0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1</v>
      </c>
      <c r="Q6887">
        <v>10360</v>
      </c>
    </row>
    <row r="6888" spans="1:17" x14ac:dyDescent="0.2">
      <c r="A6888" t="s">
        <v>230</v>
      </c>
      <c r="B6888" t="s">
        <v>354</v>
      </c>
      <c r="C6888" t="s">
        <v>126</v>
      </c>
      <c r="E6888"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1</v>
      </c>
      <c r="Q6888">
        <v>11010</v>
      </c>
    </row>
    <row r="6889" spans="1:17" x14ac:dyDescent="0.2">
      <c r="A6889" t="s">
        <v>230</v>
      </c>
      <c r="B6889" t="s">
        <v>355</v>
      </c>
      <c r="C6889" t="s">
        <v>126</v>
      </c>
      <c r="E6889">
        <v>0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1</v>
      </c>
      <c r="M6889">
        <v>1</v>
      </c>
      <c r="N6889">
        <v>1</v>
      </c>
      <c r="O6889">
        <v>1</v>
      </c>
      <c r="P6889">
        <v>1</v>
      </c>
      <c r="Q6889">
        <v>2680</v>
      </c>
    </row>
    <row r="6890" spans="1:17" x14ac:dyDescent="0.2">
      <c r="A6890" t="s">
        <v>230</v>
      </c>
      <c r="B6890" t="s">
        <v>356</v>
      </c>
      <c r="C6890" t="s">
        <v>126</v>
      </c>
      <c r="E6890">
        <v>0</v>
      </c>
      <c r="F6890">
        <v>0</v>
      </c>
      <c r="G6890">
        <v>0</v>
      </c>
      <c r="H6890">
        <v>0</v>
      </c>
      <c r="I6890">
        <v>1</v>
      </c>
      <c r="J6890">
        <v>1</v>
      </c>
      <c r="K6890">
        <v>1</v>
      </c>
      <c r="L6890">
        <v>1</v>
      </c>
      <c r="M6890">
        <v>1</v>
      </c>
      <c r="N6890">
        <v>1</v>
      </c>
      <c r="O6890">
        <v>1</v>
      </c>
      <c r="P6890">
        <v>1</v>
      </c>
      <c r="Q6890">
        <v>4875</v>
      </c>
    </row>
    <row r="6891" spans="1:17" x14ac:dyDescent="0.2">
      <c r="A6891" t="s">
        <v>340</v>
      </c>
      <c r="B6891" t="s">
        <v>193</v>
      </c>
      <c r="C6891" t="s">
        <v>131</v>
      </c>
      <c r="E6891"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</row>
    <row r="6892" spans="1:17" x14ac:dyDescent="0.2">
      <c r="A6892" t="s">
        <v>340</v>
      </c>
      <c r="B6892" t="s">
        <v>194</v>
      </c>
      <c r="C6892" t="s">
        <v>131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</row>
    <row r="6893" spans="1:17" x14ac:dyDescent="0.2">
      <c r="A6893" t="s">
        <v>340</v>
      </c>
      <c r="B6893" t="s">
        <v>195</v>
      </c>
      <c r="C6893" t="s">
        <v>131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</row>
    <row r="6894" spans="1:17" x14ac:dyDescent="0.2">
      <c r="A6894" t="s">
        <v>340</v>
      </c>
      <c r="B6894" t="s">
        <v>196</v>
      </c>
      <c r="C6894" t="s">
        <v>131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7" x14ac:dyDescent="0.2">
      <c r="A6895" t="s">
        <v>340</v>
      </c>
      <c r="B6895" t="s">
        <v>197</v>
      </c>
      <c r="C6895" t="s">
        <v>131</v>
      </c>
      <c r="E6895">
        <v>0</v>
      </c>
      <c r="F6895">
        <v>0</v>
      </c>
      <c r="G6895">
        <v>0.67</v>
      </c>
      <c r="H6895">
        <v>1.46</v>
      </c>
      <c r="I6895">
        <v>2.6</v>
      </c>
      <c r="J6895">
        <v>2.6</v>
      </c>
      <c r="K6895">
        <v>2.6</v>
      </c>
      <c r="L6895">
        <v>2.64</v>
      </c>
      <c r="M6895">
        <v>2.64</v>
      </c>
      <c r="N6895">
        <v>2.64</v>
      </c>
      <c r="O6895">
        <v>2.64</v>
      </c>
      <c r="P6895">
        <v>2.64</v>
      </c>
    </row>
    <row r="6896" spans="1:17" x14ac:dyDescent="0.2">
      <c r="A6896" t="s">
        <v>340</v>
      </c>
      <c r="B6896" t="s">
        <v>198</v>
      </c>
      <c r="C6896" t="s">
        <v>131</v>
      </c>
      <c r="E6896">
        <v>0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</row>
    <row r="6897" spans="1:16" x14ac:dyDescent="0.2">
      <c r="A6897" t="s">
        <v>340</v>
      </c>
      <c r="B6897" t="s">
        <v>199</v>
      </c>
      <c r="C6897" t="s">
        <v>131</v>
      </c>
      <c r="E6897">
        <v>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</row>
    <row r="6898" spans="1:16" x14ac:dyDescent="0.2">
      <c r="A6898" t="s">
        <v>340</v>
      </c>
      <c r="B6898" t="s">
        <v>200</v>
      </c>
      <c r="C6898" t="s">
        <v>131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</row>
    <row r="6899" spans="1:16" x14ac:dyDescent="0.2">
      <c r="A6899" t="s">
        <v>340</v>
      </c>
      <c r="B6899" t="s">
        <v>201</v>
      </c>
      <c r="C6899" t="s">
        <v>131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</row>
    <row r="6900" spans="1:16" x14ac:dyDescent="0.2">
      <c r="A6900" t="s">
        <v>340</v>
      </c>
      <c r="B6900" t="s">
        <v>202</v>
      </c>
      <c r="C6900" t="s">
        <v>131</v>
      </c>
      <c r="E6900">
        <v>0.31</v>
      </c>
      <c r="F6900">
        <v>0.4</v>
      </c>
      <c r="G6900">
        <v>0.4</v>
      </c>
      <c r="H6900">
        <v>0.5</v>
      </c>
      <c r="I6900">
        <v>6.55</v>
      </c>
      <c r="J6900">
        <v>8.49</v>
      </c>
      <c r="K6900">
        <v>8.49</v>
      </c>
      <c r="L6900">
        <v>8.49</v>
      </c>
      <c r="M6900">
        <v>8.49</v>
      </c>
      <c r="N6900">
        <v>8.49</v>
      </c>
      <c r="O6900">
        <v>8.49</v>
      </c>
      <c r="P6900">
        <v>9.1300000000000008</v>
      </c>
    </row>
    <row r="6901" spans="1:16" x14ac:dyDescent="0.2">
      <c r="A6901" t="s">
        <v>340</v>
      </c>
      <c r="B6901" t="s">
        <v>203</v>
      </c>
      <c r="C6901" t="s">
        <v>131</v>
      </c>
      <c r="E6901">
        <v>0</v>
      </c>
      <c r="F6901">
        <v>0</v>
      </c>
      <c r="G6901">
        <v>1.39</v>
      </c>
      <c r="H6901">
        <v>2.89</v>
      </c>
      <c r="I6901">
        <v>4.32</v>
      </c>
      <c r="J6901">
        <v>4.32</v>
      </c>
      <c r="K6901">
        <v>4.32</v>
      </c>
      <c r="L6901">
        <v>6.53</v>
      </c>
      <c r="M6901">
        <v>6.53</v>
      </c>
      <c r="N6901">
        <v>9.5299999999999994</v>
      </c>
      <c r="O6901">
        <v>9.5299999999999994</v>
      </c>
      <c r="P6901">
        <v>11.73</v>
      </c>
    </row>
    <row r="6902" spans="1:16" x14ac:dyDescent="0.2">
      <c r="A6902" t="s">
        <v>340</v>
      </c>
      <c r="B6902" t="s">
        <v>204</v>
      </c>
      <c r="C6902" t="s">
        <v>131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7.56</v>
      </c>
      <c r="N6902">
        <v>7.56</v>
      </c>
      <c r="O6902">
        <v>7.56</v>
      </c>
      <c r="P6902">
        <v>7.56</v>
      </c>
    </row>
    <row r="6903" spans="1:16" x14ac:dyDescent="0.2">
      <c r="A6903" t="s">
        <v>340</v>
      </c>
      <c r="B6903" t="s">
        <v>205</v>
      </c>
      <c r="C6903" t="s">
        <v>131</v>
      </c>
      <c r="E6903">
        <v>3</v>
      </c>
      <c r="F6903">
        <v>6</v>
      </c>
      <c r="G6903">
        <v>9</v>
      </c>
      <c r="H6903">
        <v>11.73</v>
      </c>
      <c r="I6903">
        <v>12.07</v>
      </c>
      <c r="J6903">
        <v>18.66</v>
      </c>
      <c r="K6903">
        <v>19.77</v>
      </c>
      <c r="L6903">
        <v>19.77</v>
      </c>
      <c r="M6903">
        <v>19.77</v>
      </c>
      <c r="N6903">
        <v>21.97</v>
      </c>
      <c r="O6903">
        <v>27.05</v>
      </c>
      <c r="P6903">
        <v>53.82</v>
      </c>
    </row>
    <row r="6904" spans="1:16" x14ac:dyDescent="0.2">
      <c r="A6904" t="s">
        <v>340</v>
      </c>
      <c r="B6904" t="s">
        <v>206</v>
      </c>
      <c r="C6904" t="s">
        <v>131</v>
      </c>
      <c r="E6904"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</row>
    <row r="6905" spans="1:16" x14ac:dyDescent="0.2">
      <c r="A6905" t="s">
        <v>340</v>
      </c>
      <c r="B6905" t="s">
        <v>207</v>
      </c>
      <c r="C6905" t="s">
        <v>131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</row>
    <row r="6906" spans="1:16" x14ac:dyDescent="0.2">
      <c r="A6906" t="s">
        <v>340</v>
      </c>
      <c r="B6906" t="s">
        <v>208</v>
      </c>
      <c r="C6906" t="s">
        <v>131</v>
      </c>
      <c r="E6906">
        <v>4.05</v>
      </c>
      <c r="F6906">
        <v>4.67</v>
      </c>
      <c r="G6906">
        <v>5.09</v>
      </c>
      <c r="H6906">
        <v>5.63</v>
      </c>
      <c r="I6906">
        <v>5.63</v>
      </c>
      <c r="J6906">
        <v>5.63</v>
      </c>
      <c r="K6906">
        <v>5.63</v>
      </c>
      <c r="L6906">
        <v>5.63</v>
      </c>
      <c r="M6906">
        <v>5.63</v>
      </c>
      <c r="N6906">
        <v>5.63</v>
      </c>
      <c r="O6906">
        <v>5.63</v>
      </c>
      <c r="P6906">
        <v>5.63</v>
      </c>
    </row>
    <row r="6907" spans="1:16" x14ac:dyDescent="0.2">
      <c r="A6907" t="s">
        <v>340</v>
      </c>
      <c r="B6907" t="s">
        <v>209</v>
      </c>
      <c r="C6907" t="s">
        <v>131</v>
      </c>
      <c r="E6907">
        <v>0</v>
      </c>
      <c r="F6907">
        <v>0</v>
      </c>
      <c r="G6907">
        <v>0</v>
      </c>
      <c r="H6907">
        <v>0</v>
      </c>
      <c r="I6907">
        <v>0</v>
      </c>
      <c r="J6907">
        <v>1.33</v>
      </c>
      <c r="K6907">
        <v>3.3</v>
      </c>
      <c r="L6907">
        <v>3.3</v>
      </c>
      <c r="M6907">
        <v>3.3</v>
      </c>
      <c r="N6907">
        <v>6.14</v>
      </c>
      <c r="O6907">
        <v>7.47</v>
      </c>
      <c r="P6907">
        <v>19.04</v>
      </c>
    </row>
    <row r="6908" spans="1:16" x14ac:dyDescent="0.2">
      <c r="A6908" t="s">
        <v>340</v>
      </c>
      <c r="B6908" t="s">
        <v>210</v>
      </c>
      <c r="C6908" t="s">
        <v>131</v>
      </c>
      <c r="E6908">
        <v>0</v>
      </c>
      <c r="F6908">
        <v>0</v>
      </c>
      <c r="G6908">
        <v>0</v>
      </c>
      <c r="H6908">
        <v>2.12</v>
      </c>
      <c r="I6908">
        <v>2.12</v>
      </c>
      <c r="J6908">
        <v>2.62</v>
      </c>
      <c r="K6908">
        <v>2.62</v>
      </c>
      <c r="L6908">
        <v>2.62</v>
      </c>
      <c r="M6908">
        <v>2.62</v>
      </c>
      <c r="N6908">
        <v>2.62</v>
      </c>
      <c r="O6908">
        <v>2.62</v>
      </c>
      <c r="P6908">
        <v>2.62</v>
      </c>
    </row>
    <row r="6909" spans="1:16" x14ac:dyDescent="0.2">
      <c r="A6909" t="s">
        <v>340</v>
      </c>
      <c r="B6909" t="s">
        <v>211</v>
      </c>
      <c r="C6909" t="s">
        <v>131</v>
      </c>
      <c r="E6909">
        <v>0</v>
      </c>
      <c r="F6909">
        <v>0</v>
      </c>
      <c r="G6909">
        <v>0</v>
      </c>
      <c r="H6909">
        <v>0.5</v>
      </c>
      <c r="I6909">
        <v>0.5</v>
      </c>
      <c r="J6909">
        <v>0.5</v>
      </c>
      <c r="K6909">
        <v>0.5</v>
      </c>
      <c r="L6909">
        <v>0.5</v>
      </c>
      <c r="M6909">
        <v>0.5</v>
      </c>
      <c r="N6909">
        <v>0.5</v>
      </c>
      <c r="O6909">
        <v>0.5</v>
      </c>
      <c r="P6909">
        <v>0.5</v>
      </c>
    </row>
    <row r="6910" spans="1:16" x14ac:dyDescent="0.2">
      <c r="A6910" t="s">
        <v>340</v>
      </c>
      <c r="B6910" t="s">
        <v>212</v>
      </c>
      <c r="C6910" t="s">
        <v>131</v>
      </c>
      <c r="E6910">
        <v>0.28999999999999998</v>
      </c>
      <c r="F6910">
        <v>0.28999999999999998</v>
      </c>
      <c r="G6910">
        <v>0.46</v>
      </c>
      <c r="H6910">
        <v>0.49</v>
      </c>
      <c r="I6910">
        <v>0.49</v>
      </c>
      <c r="J6910">
        <v>0.49</v>
      </c>
      <c r="K6910">
        <v>0.49</v>
      </c>
      <c r="L6910">
        <v>0.2</v>
      </c>
      <c r="M6910">
        <v>0.2</v>
      </c>
      <c r="N6910">
        <v>0</v>
      </c>
      <c r="O6910">
        <v>0</v>
      </c>
      <c r="P6910">
        <v>0</v>
      </c>
    </row>
    <row r="6911" spans="1:16" x14ac:dyDescent="0.2">
      <c r="A6911" t="s">
        <v>340</v>
      </c>
      <c r="B6911" t="s">
        <v>213</v>
      </c>
      <c r="C6911" t="s">
        <v>131</v>
      </c>
      <c r="E6911">
        <v>0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</row>
    <row r="6912" spans="1:16" x14ac:dyDescent="0.2">
      <c r="A6912" t="s">
        <v>340</v>
      </c>
      <c r="B6912" t="s">
        <v>218</v>
      </c>
      <c r="C6912" t="s">
        <v>131</v>
      </c>
      <c r="E6912">
        <v>-0.68</v>
      </c>
      <c r="F6912">
        <v>-0.68</v>
      </c>
      <c r="G6912">
        <v>-1.24</v>
      </c>
      <c r="H6912">
        <v>-1.24</v>
      </c>
      <c r="I6912">
        <v>-1.24</v>
      </c>
      <c r="J6912">
        <v>-1.24</v>
      </c>
      <c r="K6912">
        <v>-1.24</v>
      </c>
      <c r="L6912">
        <v>-1.24</v>
      </c>
      <c r="M6912">
        <v>-1.24</v>
      </c>
      <c r="N6912">
        <v>-1.24</v>
      </c>
      <c r="O6912">
        <v>-1.24</v>
      </c>
      <c r="P6912">
        <v>-6.75</v>
      </c>
    </row>
    <row r="6913" spans="1:16" x14ac:dyDescent="0.2">
      <c r="A6913" t="s">
        <v>340</v>
      </c>
      <c r="B6913" t="s">
        <v>342</v>
      </c>
      <c r="C6913" t="s">
        <v>131</v>
      </c>
      <c r="E6913">
        <v>6.97</v>
      </c>
      <c r="F6913">
        <v>10.68</v>
      </c>
      <c r="G6913">
        <v>15.77</v>
      </c>
      <c r="H6913">
        <v>24.09</v>
      </c>
      <c r="I6913">
        <v>33.04</v>
      </c>
      <c r="J6913">
        <v>43.4</v>
      </c>
      <c r="K6913">
        <v>46.48</v>
      </c>
      <c r="L6913">
        <v>48.43</v>
      </c>
      <c r="M6913">
        <v>55.99</v>
      </c>
      <c r="N6913">
        <v>63.82</v>
      </c>
      <c r="O6913">
        <v>70.23</v>
      </c>
      <c r="P6913">
        <v>105.91</v>
      </c>
    </row>
    <row r="6914" spans="1:16" x14ac:dyDescent="0.2">
      <c r="A6914" t="s">
        <v>266</v>
      </c>
      <c r="B6914" t="s">
        <v>267</v>
      </c>
      <c r="C6914" t="s">
        <v>131</v>
      </c>
      <c r="E6914">
        <v>202.31</v>
      </c>
      <c r="F6914">
        <v>204.45</v>
      </c>
      <c r="G6914">
        <v>206.75</v>
      </c>
      <c r="H6914">
        <v>212.74</v>
      </c>
      <c r="I6914">
        <v>220.24</v>
      </c>
      <c r="J6914">
        <v>229.66</v>
      </c>
      <c r="K6914">
        <v>235.18</v>
      </c>
      <c r="L6914">
        <v>240.63</v>
      </c>
      <c r="M6914">
        <v>246.15</v>
      </c>
      <c r="N6914">
        <v>269.82</v>
      </c>
      <c r="O6914">
        <v>276.22000000000003</v>
      </c>
      <c r="P6914">
        <v>295.94</v>
      </c>
    </row>
    <row r="6915" spans="1:16" x14ac:dyDescent="0.2">
      <c r="A6915" t="s">
        <v>270</v>
      </c>
      <c r="B6915" t="s">
        <v>193</v>
      </c>
      <c r="C6915" t="s">
        <v>131</v>
      </c>
      <c r="E6915">
        <v>2.94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</row>
    <row r="6916" spans="1:16" x14ac:dyDescent="0.2">
      <c r="A6916" t="s">
        <v>270</v>
      </c>
      <c r="B6916" t="s">
        <v>194</v>
      </c>
      <c r="C6916" t="s">
        <v>131</v>
      </c>
      <c r="E6916">
        <v>52.26</v>
      </c>
      <c r="F6916">
        <v>62.92</v>
      </c>
      <c r="G6916">
        <v>50.38</v>
      </c>
      <c r="H6916">
        <v>40.14</v>
      </c>
      <c r="I6916">
        <v>25.42</v>
      </c>
      <c r="J6916">
        <v>19.27</v>
      </c>
      <c r="K6916">
        <v>16.2</v>
      </c>
      <c r="L6916">
        <v>17.260000000000002</v>
      </c>
      <c r="M6916">
        <v>8.49</v>
      </c>
      <c r="N6916">
        <v>7.75</v>
      </c>
      <c r="O6916">
        <v>8.8000000000000007</v>
      </c>
      <c r="P6916">
        <v>2.0499999999999998</v>
      </c>
    </row>
    <row r="6917" spans="1:16" x14ac:dyDescent="0.2">
      <c r="A6917" t="s">
        <v>270</v>
      </c>
      <c r="B6917" t="s">
        <v>195</v>
      </c>
      <c r="C6917" t="s">
        <v>131</v>
      </c>
      <c r="E6917">
        <v>11.51</v>
      </c>
      <c r="F6917">
        <v>12.84</v>
      </c>
      <c r="G6917">
        <v>12.33</v>
      </c>
      <c r="H6917">
        <v>12.29</v>
      </c>
      <c r="I6917">
        <v>12.2</v>
      </c>
      <c r="J6917">
        <v>9.66</v>
      </c>
      <c r="K6917">
        <v>8.1199999999999992</v>
      </c>
      <c r="L6917">
        <v>6.94</v>
      </c>
      <c r="M6917">
        <v>5.0999999999999996</v>
      </c>
      <c r="N6917">
        <v>0.98</v>
      </c>
      <c r="O6917">
        <v>0</v>
      </c>
      <c r="P6917">
        <v>0</v>
      </c>
    </row>
    <row r="6918" spans="1:16" x14ac:dyDescent="0.2">
      <c r="A6918" t="s">
        <v>270</v>
      </c>
      <c r="B6918" t="s">
        <v>196</v>
      </c>
      <c r="C6918" t="s">
        <v>131</v>
      </c>
      <c r="E6918">
        <v>23.6</v>
      </c>
      <c r="F6918">
        <v>5.09</v>
      </c>
      <c r="G6918">
        <v>5.09</v>
      </c>
      <c r="H6918">
        <v>5.1100000000000003</v>
      </c>
      <c r="I6918">
        <v>5.09</v>
      </c>
      <c r="J6918">
        <v>5.1100000000000003</v>
      </c>
      <c r="K6918">
        <v>5.09</v>
      </c>
      <c r="L6918">
        <v>5.09</v>
      </c>
      <c r="M6918">
        <v>5.09</v>
      </c>
      <c r="N6918">
        <v>5.09</v>
      </c>
      <c r="O6918">
        <v>5.1100000000000003</v>
      </c>
      <c r="P6918">
        <v>5.09</v>
      </c>
    </row>
    <row r="6919" spans="1:16" x14ac:dyDescent="0.2">
      <c r="A6919" t="s">
        <v>270</v>
      </c>
      <c r="B6919" t="s">
        <v>197</v>
      </c>
      <c r="C6919" t="s">
        <v>131</v>
      </c>
      <c r="E6919">
        <v>11.28</v>
      </c>
      <c r="F6919">
        <v>11.23</v>
      </c>
      <c r="G6919">
        <v>16.32</v>
      </c>
      <c r="H6919">
        <v>22.85</v>
      </c>
      <c r="I6919">
        <v>31.04</v>
      </c>
      <c r="J6919">
        <v>30.32</v>
      </c>
      <c r="K6919">
        <v>30.49</v>
      </c>
      <c r="L6919">
        <v>30.53</v>
      </c>
      <c r="M6919">
        <v>29.45</v>
      </c>
      <c r="N6919">
        <v>29.63</v>
      </c>
      <c r="O6919">
        <v>29.41</v>
      </c>
      <c r="P6919">
        <v>27.5</v>
      </c>
    </row>
    <row r="6920" spans="1:16" x14ac:dyDescent="0.2">
      <c r="A6920" t="s">
        <v>270</v>
      </c>
      <c r="B6920" t="s">
        <v>198</v>
      </c>
      <c r="C6920" t="s">
        <v>131</v>
      </c>
      <c r="E6920">
        <v>0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</row>
    <row r="6921" spans="1:16" x14ac:dyDescent="0.2">
      <c r="A6921" t="s">
        <v>270</v>
      </c>
      <c r="B6921" t="s">
        <v>199</v>
      </c>
      <c r="C6921" t="s">
        <v>131</v>
      </c>
      <c r="E6921">
        <v>2.4900000000000002</v>
      </c>
      <c r="F6921">
        <v>2.48</v>
      </c>
      <c r="G6921">
        <v>2.48</v>
      </c>
      <c r="H6921">
        <v>2.4900000000000002</v>
      </c>
      <c r="I6921">
        <v>2.4700000000000002</v>
      </c>
      <c r="J6921">
        <v>2.48</v>
      </c>
      <c r="K6921">
        <v>3.36</v>
      </c>
      <c r="L6921">
        <v>3.32</v>
      </c>
      <c r="M6921">
        <v>2.4700000000000002</v>
      </c>
      <c r="N6921">
        <v>2.23</v>
      </c>
      <c r="O6921">
        <v>2.2400000000000002</v>
      </c>
      <c r="P6921">
        <v>2.23</v>
      </c>
    </row>
    <row r="6922" spans="1:16" x14ac:dyDescent="0.2">
      <c r="A6922" t="s">
        <v>270</v>
      </c>
      <c r="B6922" t="s">
        <v>200</v>
      </c>
      <c r="C6922" t="s">
        <v>131</v>
      </c>
      <c r="E6922">
        <v>0.9</v>
      </c>
      <c r="F6922">
        <v>1.65</v>
      </c>
      <c r="G6922">
        <v>0.89</v>
      </c>
      <c r="H6922">
        <v>0.9</v>
      </c>
      <c r="I6922">
        <v>1.02</v>
      </c>
      <c r="J6922">
        <v>1.38</v>
      </c>
      <c r="K6922">
        <v>1.49</v>
      </c>
      <c r="L6922">
        <v>1.49</v>
      </c>
      <c r="M6922">
        <v>0.86</v>
      </c>
      <c r="N6922">
        <v>0.86</v>
      </c>
      <c r="O6922">
        <v>0.86</v>
      </c>
      <c r="P6922">
        <v>1.02</v>
      </c>
    </row>
    <row r="6923" spans="1:16" x14ac:dyDescent="0.2">
      <c r="A6923" t="s">
        <v>270</v>
      </c>
      <c r="B6923" t="s">
        <v>201</v>
      </c>
      <c r="C6923" t="s">
        <v>131</v>
      </c>
      <c r="E6923">
        <v>27.19</v>
      </c>
      <c r="F6923">
        <v>27.11</v>
      </c>
      <c r="G6923">
        <v>27.11</v>
      </c>
      <c r="H6923">
        <v>27.19</v>
      </c>
      <c r="I6923">
        <v>27.11</v>
      </c>
      <c r="J6923">
        <v>27.19</v>
      </c>
      <c r="K6923">
        <v>27.11</v>
      </c>
      <c r="L6923">
        <v>27.11</v>
      </c>
      <c r="M6923">
        <v>27.11</v>
      </c>
      <c r="N6923">
        <v>27.11</v>
      </c>
      <c r="O6923">
        <v>27.19</v>
      </c>
      <c r="P6923">
        <v>27.11</v>
      </c>
    </row>
    <row r="6924" spans="1:16" x14ac:dyDescent="0.2">
      <c r="A6924" t="s">
        <v>270</v>
      </c>
      <c r="B6924" t="s">
        <v>202</v>
      </c>
      <c r="C6924" t="s">
        <v>131</v>
      </c>
      <c r="E6924">
        <v>22.24</v>
      </c>
      <c r="F6924">
        <v>22.61</v>
      </c>
      <c r="G6924">
        <v>22.01</v>
      </c>
      <c r="H6924">
        <v>22.45</v>
      </c>
      <c r="I6924">
        <v>34.75</v>
      </c>
      <c r="J6924">
        <v>39.11</v>
      </c>
      <c r="K6924">
        <v>39.17</v>
      </c>
      <c r="L6924">
        <v>39.049999999999997</v>
      </c>
      <c r="M6924">
        <v>37.83</v>
      </c>
      <c r="N6924">
        <v>38.15</v>
      </c>
      <c r="O6924">
        <v>37.97</v>
      </c>
      <c r="P6924">
        <v>37.56</v>
      </c>
    </row>
    <row r="6925" spans="1:16" x14ac:dyDescent="0.2">
      <c r="A6925" t="s">
        <v>270</v>
      </c>
      <c r="B6925" t="s">
        <v>203</v>
      </c>
      <c r="C6925" t="s">
        <v>131</v>
      </c>
      <c r="E6925">
        <v>0</v>
      </c>
      <c r="F6925">
        <v>0</v>
      </c>
      <c r="G6925">
        <v>5.39</v>
      </c>
      <c r="H6925">
        <v>11.63</v>
      </c>
      <c r="I6925">
        <v>17.32</v>
      </c>
      <c r="J6925">
        <v>17</v>
      </c>
      <c r="K6925">
        <v>17.16</v>
      </c>
      <c r="L6925">
        <v>25.54</v>
      </c>
      <c r="M6925">
        <v>24.72</v>
      </c>
      <c r="N6925">
        <v>37.22</v>
      </c>
      <c r="O6925">
        <v>36.67</v>
      </c>
      <c r="P6925">
        <v>42.52</v>
      </c>
    </row>
    <row r="6926" spans="1:16" x14ac:dyDescent="0.2">
      <c r="A6926" t="s">
        <v>270</v>
      </c>
      <c r="B6926" t="s">
        <v>204</v>
      </c>
      <c r="C6926" t="s">
        <v>131</v>
      </c>
      <c r="E6926"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28.94</v>
      </c>
      <c r="N6926">
        <v>30.5</v>
      </c>
      <c r="O6926">
        <v>30.19</v>
      </c>
      <c r="P6926">
        <v>27.75</v>
      </c>
    </row>
    <row r="6927" spans="1:16" x14ac:dyDescent="0.2">
      <c r="A6927" t="s">
        <v>270</v>
      </c>
      <c r="B6927" t="s">
        <v>205</v>
      </c>
      <c r="C6927" t="s">
        <v>131</v>
      </c>
      <c r="E6927">
        <v>60.02</v>
      </c>
      <c r="F6927">
        <v>68.5</v>
      </c>
      <c r="G6927">
        <v>75.239999999999995</v>
      </c>
      <c r="H6927">
        <v>83.45</v>
      </c>
      <c r="I6927">
        <v>82.46</v>
      </c>
      <c r="J6927">
        <v>97.45</v>
      </c>
      <c r="K6927">
        <v>101.73</v>
      </c>
      <c r="L6927">
        <v>101.08</v>
      </c>
      <c r="M6927">
        <v>91.48</v>
      </c>
      <c r="N6927">
        <v>102.69</v>
      </c>
      <c r="O6927">
        <v>114.29</v>
      </c>
      <c r="P6927">
        <v>158.77000000000001</v>
      </c>
    </row>
    <row r="6928" spans="1:16" x14ac:dyDescent="0.2">
      <c r="A6928" t="s">
        <v>270</v>
      </c>
      <c r="B6928" t="s">
        <v>206</v>
      </c>
      <c r="C6928" t="s">
        <v>131</v>
      </c>
      <c r="E6928">
        <v>29.54</v>
      </c>
      <c r="F6928">
        <v>31.54</v>
      </c>
      <c r="G6928">
        <v>33.71</v>
      </c>
      <c r="H6928">
        <v>38.340000000000003</v>
      </c>
      <c r="I6928">
        <v>42.89</v>
      </c>
      <c r="J6928">
        <v>47.7</v>
      </c>
      <c r="K6928">
        <v>49.88</v>
      </c>
      <c r="L6928">
        <v>52.14</v>
      </c>
      <c r="M6928">
        <v>54.36</v>
      </c>
      <c r="N6928">
        <v>63.11</v>
      </c>
      <c r="O6928">
        <v>65.56</v>
      </c>
      <c r="P6928">
        <v>76.78</v>
      </c>
    </row>
    <row r="6929" spans="1:16" x14ac:dyDescent="0.2">
      <c r="A6929" t="s">
        <v>270</v>
      </c>
      <c r="B6929" t="s">
        <v>343</v>
      </c>
      <c r="C6929" t="s">
        <v>131</v>
      </c>
      <c r="E6929">
        <v>-2.59</v>
      </c>
      <c r="F6929">
        <v>-2.92</v>
      </c>
      <c r="G6929">
        <v>-3.15</v>
      </c>
      <c r="H6929">
        <v>-3.36</v>
      </c>
      <c r="I6929">
        <v>-3.38</v>
      </c>
      <c r="J6929">
        <v>-4</v>
      </c>
      <c r="K6929">
        <v>-4.8600000000000003</v>
      </c>
      <c r="L6929">
        <v>-4.8899999999999997</v>
      </c>
      <c r="M6929">
        <v>-4.3899999999999997</v>
      </c>
      <c r="N6929">
        <v>-5.82</v>
      </c>
      <c r="O6929">
        <v>-6.51</v>
      </c>
      <c r="P6929">
        <v>-10.82</v>
      </c>
    </row>
    <row r="6930" spans="1:16" x14ac:dyDescent="0.2">
      <c r="A6930" t="s">
        <v>270</v>
      </c>
      <c r="B6930" t="s">
        <v>210</v>
      </c>
      <c r="C6930" t="s">
        <v>131</v>
      </c>
      <c r="E6930">
        <v>-0.5</v>
      </c>
      <c r="F6930">
        <v>-0.59</v>
      </c>
      <c r="G6930">
        <v>-0.92</v>
      </c>
      <c r="H6930">
        <v>-2.25</v>
      </c>
      <c r="I6930">
        <v>-2.57</v>
      </c>
      <c r="J6930">
        <v>-3.29</v>
      </c>
      <c r="K6930">
        <v>-2.99</v>
      </c>
      <c r="L6930">
        <v>-2.92</v>
      </c>
      <c r="M6930">
        <v>-2.83</v>
      </c>
      <c r="N6930">
        <v>-2.9</v>
      </c>
      <c r="O6930">
        <v>-2.99</v>
      </c>
      <c r="P6930">
        <v>-2.57</v>
      </c>
    </row>
    <row r="6931" spans="1:16" x14ac:dyDescent="0.2">
      <c r="A6931" t="s">
        <v>270</v>
      </c>
      <c r="B6931" t="s">
        <v>211</v>
      </c>
      <c r="C6931" t="s">
        <v>131</v>
      </c>
      <c r="E6931">
        <v>0</v>
      </c>
      <c r="F6931">
        <v>0</v>
      </c>
      <c r="G6931">
        <v>0</v>
      </c>
      <c r="H6931">
        <v>-0.37</v>
      </c>
      <c r="I6931">
        <v>-0.49</v>
      </c>
      <c r="J6931">
        <v>-0.54</v>
      </c>
      <c r="K6931">
        <v>-0.49</v>
      </c>
      <c r="L6931">
        <v>-0.48</v>
      </c>
      <c r="M6931">
        <v>-0.5</v>
      </c>
      <c r="N6931">
        <v>-0.46</v>
      </c>
      <c r="O6931">
        <v>-0.51</v>
      </c>
      <c r="P6931">
        <v>-0.41</v>
      </c>
    </row>
    <row r="6932" spans="1:16" x14ac:dyDescent="0.2">
      <c r="A6932" t="s">
        <v>270</v>
      </c>
      <c r="B6932" t="s">
        <v>212</v>
      </c>
      <c r="C6932" t="s">
        <v>131</v>
      </c>
      <c r="E6932"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</row>
    <row r="6933" spans="1:16" x14ac:dyDescent="0.2">
      <c r="A6933" t="s">
        <v>270</v>
      </c>
      <c r="B6933" t="s">
        <v>213</v>
      </c>
      <c r="C6933" t="s">
        <v>131</v>
      </c>
      <c r="E6933">
        <v>0</v>
      </c>
      <c r="F6933">
        <v>0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</row>
    <row r="6934" spans="1:16" x14ac:dyDescent="0.2">
      <c r="A6934" t="s">
        <v>270</v>
      </c>
      <c r="B6934" t="s">
        <v>344</v>
      </c>
      <c r="C6934" t="s">
        <v>131</v>
      </c>
      <c r="E6934">
        <v>12.11</v>
      </c>
      <c r="F6934">
        <v>12.8</v>
      </c>
      <c r="G6934">
        <v>16.43</v>
      </c>
      <c r="H6934">
        <v>13.69</v>
      </c>
      <c r="I6934">
        <v>11.33</v>
      </c>
      <c r="J6934">
        <v>15.76</v>
      </c>
      <c r="K6934">
        <v>18.25</v>
      </c>
      <c r="L6934">
        <v>16.61</v>
      </c>
      <c r="M6934">
        <v>24.54</v>
      </c>
      <c r="N6934">
        <v>25.04</v>
      </c>
      <c r="O6934">
        <v>23.93</v>
      </c>
      <c r="P6934">
        <v>14.75</v>
      </c>
    </row>
    <row r="6935" spans="1:16" x14ac:dyDescent="0.2">
      <c r="A6935" t="s">
        <v>270</v>
      </c>
      <c r="B6935" t="s">
        <v>345</v>
      </c>
      <c r="C6935" t="s">
        <v>131</v>
      </c>
      <c r="E6935">
        <v>-3.07</v>
      </c>
      <c r="F6935">
        <v>-1.65</v>
      </c>
      <c r="G6935">
        <v>-5.05</v>
      </c>
      <c r="H6935">
        <v>-4.54</v>
      </c>
      <c r="I6935">
        <v>-4.6500000000000004</v>
      </c>
      <c r="J6935">
        <v>-6.91</v>
      </c>
      <c r="K6935">
        <v>-4.5599999999999996</v>
      </c>
      <c r="L6935">
        <v>-4.54</v>
      </c>
      <c r="M6935">
        <v>-11.23</v>
      </c>
      <c r="N6935">
        <v>-7.57</v>
      </c>
      <c r="O6935">
        <v>-8.5399999999999991</v>
      </c>
      <c r="P6935">
        <v>-13.99</v>
      </c>
    </row>
    <row r="6936" spans="1:16" x14ac:dyDescent="0.2">
      <c r="A6936" t="s">
        <v>270</v>
      </c>
      <c r="B6936" t="s">
        <v>272</v>
      </c>
      <c r="C6936" t="s">
        <v>131</v>
      </c>
      <c r="E6936">
        <v>0.26</v>
      </c>
      <c r="F6936">
        <v>0.31</v>
      </c>
      <c r="G6936">
        <v>3.13</v>
      </c>
      <c r="H6936">
        <v>3.22</v>
      </c>
      <c r="I6936">
        <v>6.98</v>
      </c>
      <c r="J6936">
        <v>12.86</v>
      </c>
      <c r="K6936">
        <v>11.3</v>
      </c>
      <c r="L6936">
        <v>12.67</v>
      </c>
      <c r="M6936">
        <v>28.64</v>
      </c>
      <c r="N6936">
        <v>22.53</v>
      </c>
      <c r="O6936">
        <v>28.08</v>
      </c>
      <c r="P6936">
        <v>68.84</v>
      </c>
    </row>
    <row r="6937" spans="1:16" x14ac:dyDescent="0.2">
      <c r="A6937" t="s">
        <v>270</v>
      </c>
      <c r="B6937" t="s">
        <v>346</v>
      </c>
      <c r="C6937" t="s">
        <v>131</v>
      </c>
      <c r="E6937">
        <v>9.0399999999999991</v>
      </c>
      <c r="F6937">
        <v>11.15</v>
      </c>
      <c r="G6937">
        <v>11.38</v>
      </c>
      <c r="H6937">
        <v>9.15</v>
      </c>
      <c r="I6937">
        <v>6.68</v>
      </c>
      <c r="J6937">
        <v>8.85</v>
      </c>
      <c r="K6937">
        <v>13.7</v>
      </c>
      <c r="L6937">
        <v>12.07</v>
      </c>
      <c r="M6937">
        <v>13.32</v>
      </c>
      <c r="N6937">
        <v>17.46</v>
      </c>
      <c r="O6937">
        <v>15.39</v>
      </c>
      <c r="P6937">
        <v>0.76</v>
      </c>
    </row>
    <row r="6938" spans="1:16" x14ac:dyDescent="0.2">
      <c r="A6938" t="s">
        <v>270</v>
      </c>
      <c r="B6938" t="s">
        <v>347</v>
      </c>
      <c r="C6938" t="s">
        <v>131</v>
      </c>
      <c r="E6938">
        <v>253</v>
      </c>
      <c r="F6938">
        <v>255.27</v>
      </c>
      <c r="G6938">
        <v>263.32</v>
      </c>
      <c r="H6938">
        <v>274.54000000000002</v>
      </c>
      <c r="I6938">
        <v>286.66000000000003</v>
      </c>
      <c r="J6938">
        <v>304.61</v>
      </c>
      <c r="K6938">
        <v>309.72000000000003</v>
      </c>
      <c r="L6938">
        <v>317.86</v>
      </c>
      <c r="M6938">
        <v>332.73</v>
      </c>
      <c r="N6938">
        <v>361.18</v>
      </c>
      <c r="O6938">
        <v>372.2</v>
      </c>
      <c r="P6938">
        <v>409.33</v>
      </c>
    </row>
    <row r="6939" spans="1:16" x14ac:dyDescent="0.2">
      <c r="A6939" t="s">
        <v>272</v>
      </c>
      <c r="B6939" t="s">
        <v>202</v>
      </c>
      <c r="C6939" t="s">
        <v>131</v>
      </c>
      <c r="E6939">
        <v>7.0000000000000007E-2</v>
      </c>
      <c r="F6939">
        <v>0.06</v>
      </c>
      <c r="G6939">
        <v>0.65</v>
      </c>
      <c r="H6939">
        <v>0.54</v>
      </c>
      <c r="I6939">
        <v>2.06</v>
      </c>
      <c r="J6939">
        <v>2.39</v>
      </c>
      <c r="K6939">
        <v>2.2200000000000002</v>
      </c>
      <c r="L6939">
        <v>2.34</v>
      </c>
      <c r="M6939">
        <v>3.56</v>
      </c>
      <c r="N6939">
        <v>3.24</v>
      </c>
      <c r="O6939">
        <v>3.53</v>
      </c>
      <c r="P6939">
        <v>5.08</v>
      </c>
    </row>
    <row r="6940" spans="1:16" x14ac:dyDescent="0.2">
      <c r="A6940" t="s">
        <v>272</v>
      </c>
      <c r="B6940" t="s">
        <v>203</v>
      </c>
      <c r="C6940" t="s">
        <v>131</v>
      </c>
      <c r="E6940">
        <v>0</v>
      </c>
      <c r="F6940">
        <v>0</v>
      </c>
      <c r="G6940">
        <v>0.28000000000000003</v>
      </c>
      <c r="H6940">
        <v>0.56000000000000005</v>
      </c>
      <c r="I6940">
        <v>1.01</v>
      </c>
      <c r="J6940">
        <v>1.38</v>
      </c>
      <c r="K6940">
        <v>1.17</v>
      </c>
      <c r="L6940">
        <v>1.78</v>
      </c>
      <c r="M6940">
        <v>2.6</v>
      </c>
      <c r="N6940">
        <v>3.08</v>
      </c>
      <c r="O6940">
        <v>3.73</v>
      </c>
      <c r="P6940">
        <v>7.29</v>
      </c>
    </row>
    <row r="6941" spans="1:16" x14ac:dyDescent="0.2">
      <c r="A6941" t="s">
        <v>272</v>
      </c>
      <c r="B6941" t="s">
        <v>204</v>
      </c>
      <c r="C6941" t="s">
        <v>131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4.33</v>
      </c>
      <c r="N6941">
        <v>2.78</v>
      </c>
      <c r="O6941">
        <v>3.17</v>
      </c>
      <c r="P6941">
        <v>5.52</v>
      </c>
    </row>
    <row r="6942" spans="1:16" x14ac:dyDescent="0.2">
      <c r="A6942" t="s">
        <v>272</v>
      </c>
      <c r="B6942" t="s">
        <v>205</v>
      </c>
      <c r="C6942" t="s">
        <v>131</v>
      </c>
      <c r="E6942">
        <v>0.19</v>
      </c>
      <c r="F6942">
        <v>0.25</v>
      </c>
      <c r="G6942">
        <v>2.19</v>
      </c>
      <c r="H6942">
        <v>2.13</v>
      </c>
      <c r="I6942">
        <v>3.9</v>
      </c>
      <c r="J6942">
        <v>9.09</v>
      </c>
      <c r="K6942">
        <v>7.9</v>
      </c>
      <c r="L6942">
        <v>8.5500000000000007</v>
      </c>
      <c r="M6942">
        <v>18.14</v>
      </c>
      <c r="N6942">
        <v>13.43</v>
      </c>
      <c r="O6942">
        <v>17.649999999999999</v>
      </c>
      <c r="P6942">
        <v>50.96</v>
      </c>
    </row>
    <row r="6943" spans="1:16" x14ac:dyDescent="0.2">
      <c r="A6943" t="s">
        <v>259</v>
      </c>
      <c r="B6943" t="s">
        <v>348</v>
      </c>
      <c r="C6943" t="s">
        <v>131</v>
      </c>
      <c r="E6943">
        <v>0.91</v>
      </c>
      <c r="F6943">
        <v>0.86</v>
      </c>
      <c r="G6943">
        <v>1.21</v>
      </c>
      <c r="H6943">
        <v>1.49</v>
      </c>
      <c r="I6943">
        <v>1.35</v>
      </c>
      <c r="J6943">
        <v>0.94</v>
      </c>
      <c r="K6943">
        <v>0.57999999999999996</v>
      </c>
      <c r="L6943">
        <v>0.56000000000000005</v>
      </c>
      <c r="M6943">
        <v>1.26</v>
      </c>
      <c r="N6943">
        <v>1.1499999999999999</v>
      </c>
      <c r="O6943">
        <v>1.17</v>
      </c>
      <c r="P6943">
        <v>4.9800000000000004</v>
      </c>
    </row>
    <row r="6944" spans="1:16" x14ac:dyDescent="0.2">
      <c r="A6944" t="s">
        <v>259</v>
      </c>
      <c r="B6944" t="s">
        <v>261</v>
      </c>
      <c r="C6944" t="s">
        <v>131</v>
      </c>
      <c r="D6944">
        <v>935643</v>
      </c>
      <c r="E6944">
        <v>48910</v>
      </c>
      <c r="F6944">
        <v>50865</v>
      </c>
      <c r="G6944">
        <v>49497</v>
      </c>
      <c r="H6944">
        <v>50987</v>
      </c>
      <c r="I6944">
        <v>52865</v>
      </c>
      <c r="J6944">
        <v>54116</v>
      </c>
      <c r="K6944">
        <v>56357</v>
      </c>
      <c r="L6944">
        <v>57035</v>
      </c>
      <c r="M6944">
        <v>54725</v>
      </c>
      <c r="N6944">
        <v>57775</v>
      </c>
      <c r="O6944">
        <v>58820</v>
      </c>
      <c r="P6944">
        <v>64241</v>
      </c>
    </row>
    <row r="6945" spans="1:16" x14ac:dyDescent="0.2">
      <c r="A6945" t="s">
        <v>259</v>
      </c>
      <c r="B6945" t="s">
        <v>178</v>
      </c>
      <c r="C6945" t="s">
        <v>131</v>
      </c>
      <c r="D6945">
        <v>867486</v>
      </c>
      <c r="E6945">
        <v>46365</v>
      </c>
      <c r="F6945">
        <v>48123</v>
      </c>
      <c r="G6945">
        <v>46663</v>
      </c>
      <c r="H6945">
        <v>47724</v>
      </c>
      <c r="I6945">
        <v>49197</v>
      </c>
      <c r="J6945">
        <v>50080</v>
      </c>
      <c r="K6945">
        <v>52158</v>
      </c>
      <c r="L6945">
        <v>52689</v>
      </c>
      <c r="M6945">
        <v>50246</v>
      </c>
      <c r="N6945">
        <v>53358</v>
      </c>
      <c r="O6945">
        <v>54277</v>
      </c>
      <c r="P6945">
        <v>59119</v>
      </c>
    </row>
    <row r="6946" spans="1:16" x14ac:dyDescent="0.2">
      <c r="A6946" t="s">
        <v>259</v>
      </c>
      <c r="B6946" t="s">
        <v>349</v>
      </c>
      <c r="C6946" t="s">
        <v>131</v>
      </c>
      <c r="E6946">
        <v>0</v>
      </c>
      <c r="F6946">
        <v>0</v>
      </c>
      <c r="G6946">
        <v>0</v>
      </c>
      <c r="H6946">
        <v>21</v>
      </c>
      <c r="I6946">
        <v>23</v>
      </c>
      <c r="J6946">
        <v>23</v>
      </c>
      <c r="K6946">
        <v>23</v>
      </c>
      <c r="L6946">
        <v>23</v>
      </c>
      <c r="M6946">
        <v>23</v>
      </c>
      <c r="N6946">
        <v>66</v>
      </c>
      <c r="O6946">
        <v>66</v>
      </c>
      <c r="P6946">
        <v>148</v>
      </c>
    </row>
    <row r="6947" spans="1:16" x14ac:dyDescent="0.2">
      <c r="A6947" t="s">
        <v>350</v>
      </c>
      <c r="B6947" t="s">
        <v>193</v>
      </c>
      <c r="C6947" t="s">
        <v>131</v>
      </c>
      <c r="E6947">
        <v>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</row>
    <row r="6948" spans="1:16" x14ac:dyDescent="0.2">
      <c r="A6948" t="s">
        <v>350</v>
      </c>
      <c r="B6948" t="s">
        <v>351</v>
      </c>
      <c r="C6948" t="s">
        <v>131</v>
      </c>
      <c r="E6948">
        <v>0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</row>
    <row r="6949" spans="1:16" x14ac:dyDescent="0.2">
      <c r="A6949" t="s">
        <v>350</v>
      </c>
      <c r="B6949" t="s">
        <v>352</v>
      </c>
      <c r="C6949" t="s">
        <v>131</v>
      </c>
      <c r="E6949"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</row>
    <row r="6950" spans="1:16" x14ac:dyDescent="0.2">
      <c r="A6950" t="s">
        <v>350</v>
      </c>
      <c r="B6950" t="s">
        <v>195</v>
      </c>
      <c r="C6950" t="s">
        <v>131</v>
      </c>
      <c r="E6950"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</row>
    <row r="6951" spans="1:16" x14ac:dyDescent="0.2">
      <c r="A6951" t="s">
        <v>350</v>
      </c>
      <c r="B6951" t="s">
        <v>196</v>
      </c>
      <c r="C6951" t="s">
        <v>131</v>
      </c>
      <c r="E6951">
        <v>0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</row>
    <row r="6952" spans="1:16" x14ac:dyDescent="0.2">
      <c r="A6952" t="s">
        <v>350</v>
      </c>
      <c r="B6952" t="s">
        <v>197</v>
      </c>
      <c r="C6952" t="s">
        <v>131</v>
      </c>
      <c r="E6952">
        <v>0</v>
      </c>
      <c r="F6952">
        <v>0</v>
      </c>
      <c r="G6952">
        <v>351</v>
      </c>
      <c r="H6952">
        <v>768</v>
      </c>
      <c r="I6952">
        <v>1366</v>
      </c>
      <c r="J6952">
        <v>1366</v>
      </c>
      <c r="K6952">
        <v>1366</v>
      </c>
      <c r="L6952">
        <v>1384</v>
      </c>
      <c r="M6952">
        <v>1384</v>
      </c>
      <c r="N6952">
        <v>1384</v>
      </c>
      <c r="O6952">
        <v>1384</v>
      </c>
      <c r="P6952">
        <v>1384</v>
      </c>
    </row>
    <row r="6953" spans="1:16" x14ac:dyDescent="0.2">
      <c r="A6953" t="s">
        <v>350</v>
      </c>
      <c r="B6953" t="s">
        <v>198</v>
      </c>
      <c r="C6953" t="s">
        <v>131</v>
      </c>
      <c r="E6953"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</row>
    <row r="6954" spans="1:16" x14ac:dyDescent="0.2">
      <c r="A6954" t="s">
        <v>350</v>
      </c>
      <c r="B6954" t="s">
        <v>199</v>
      </c>
      <c r="C6954" t="s">
        <v>131</v>
      </c>
      <c r="E6954">
        <v>0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</row>
    <row r="6955" spans="1:16" x14ac:dyDescent="0.2">
      <c r="A6955" t="s">
        <v>350</v>
      </c>
      <c r="B6955" t="s">
        <v>200</v>
      </c>
      <c r="C6955" t="s">
        <v>131</v>
      </c>
      <c r="E6955">
        <v>0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</row>
    <row r="6956" spans="1:16" x14ac:dyDescent="0.2">
      <c r="A6956" t="s">
        <v>350</v>
      </c>
      <c r="B6956" t="s">
        <v>201</v>
      </c>
      <c r="C6956" t="s">
        <v>131</v>
      </c>
      <c r="E6956">
        <v>0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</row>
    <row r="6957" spans="1:16" x14ac:dyDescent="0.2">
      <c r="A6957" t="s">
        <v>350</v>
      </c>
      <c r="B6957" t="s">
        <v>202</v>
      </c>
      <c r="C6957" t="s">
        <v>131</v>
      </c>
      <c r="E6957">
        <v>42</v>
      </c>
      <c r="F6957">
        <v>54</v>
      </c>
      <c r="G6957">
        <v>54</v>
      </c>
      <c r="H6957">
        <v>64</v>
      </c>
      <c r="I6957">
        <v>763</v>
      </c>
      <c r="J6957">
        <v>970</v>
      </c>
      <c r="K6957">
        <v>970</v>
      </c>
      <c r="L6957">
        <v>970</v>
      </c>
      <c r="M6957">
        <v>970</v>
      </c>
      <c r="N6957">
        <v>970</v>
      </c>
      <c r="O6957">
        <v>970</v>
      </c>
      <c r="P6957">
        <v>1036</v>
      </c>
    </row>
    <row r="6958" spans="1:16" x14ac:dyDescent="0.2">
      <c r="A6958" t="s">
        <v>350</v>
      </c>
      <c r="B6958" t="s">
        <v>203</v>
      </c>
      <c r="C6958" t="s">
        <v>131</v>
      </c>
      <c r="E6958">
        <v>0</v>
      </c>
      <c r="F6958">
        <v>0</v>
      </c>
      <c r="G6958">
        <v>282</v>
      </c>
      <c r="H6958">
        <v>596</v>
      </c>
      <c r="I6958">
        <v>873</v>
      </c>
      <c r="J6958">
        <v>873</v>
      </c>
      <c r="K6958">
        <v>873</v>
      </c>
      <c r="L6958">
        <v>1254</v>
      </c>
      <c r="M6958">
        <v>1254</v>
      </c>
      <c r="N6958">
        <v>1886</v>
      </c>
      <c r="O6958">
        <v>1886</v>
      </c>
      <c r="P6958">
        <v>2335</v>
      </c>
    </row>
    <row r="6959" spans="1:16" x14ac:dyDescent="0.2">
      <c r="A6959" t="s">
        <v>350</v>
      </c>
      <c r="B6959" t="s">
        <v>204</v>
      </c>
      <c r="C6959" t="s">
        <v>131</v>
      </c>
      <c r="E6959"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</row>
    <row r="6960" spans="1:16" x14ac:dyDescent="0.2">
      <c r="A6960" t="s">
        <v>350</v>
      </c>
      <c r="B6960" t="s">
        <v>205</v>
      </c>
      <c r="C6960" t="s">
        <v>131</v>
      </c>
      <c r="E6960">
        <v>246</v>
      </c>
      <c r="F6960">
        <v>496</v>
      </c>
      <c r="G6960">
        <v>751</v>
      </c>
      <c r="H6960">
        <v>971</v>
      </c>
      <c r="I6960">
        <v>999</v>
      </c>
      <c r="J6960">
        <v>1511</v>
      </c>
      <c r="K6960">
        <v>1593</v>
      </c>
      <c r="L6960">
        <v>1593</v>
      </c>
      <c r="M6960">
        <v>1593</v>
      </c>
      <c r="N6960">
        <v>1702</v>
      </c>
      <c r="O6960">
        <v>1959</v>
      </c>
      <c r="P6960">
        <v>3189</v>
      </c>
    </row>
    <row r="6961" spans="1:17" x14ac:dyDescent="0.2">
      <c r="A6961" t="s">
        <v>350</v>
      </c>
      <c r="B6961" t="s">
        <v>206</v>
      </c>
      <c r="C6961" t="s">
        <v>131</v>
      </c>
      <c r="E6961">
        <v>0</v>
      </c>
      <c r="F6961">
        <v>0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</row>
    <row r="6962" spans="1:17" x14ac:dyDescent="0.2">
      <c r="A6962" t="s">
        <v>350</v>
      </c>
      <c r="B6962" t="s">
        <v>207</v>
      </c>
      <c r="C6962" t="s">
        <v>131</v>
      </c>
      <c r="E6962">
        <v>0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</row>
    <row r="6963" spans="1:17" x14ac:dyDescent="0.2">
      <c r="A6963" t="s">
        <v>350</v>
      </c>
      <c r="B6963" t="s">
        <v>208</v>
      </c>
      <c r="C6963" t="s">
        <v>131</v>
      </c>
      <c r="E6963">
        <v>677</v>
      </c>
      <c r="F6963">
        <v>784</v>
      </c>
      <c r="G6963">
        <v>854</v>
      </c>
      <c r="H6963">
        <v>944</v>
      </c>
      <c r="I6963">
        <v>944</v>
      </c>
      <c r="J6963">
        <v>944</v>
      </c>
      <c r="K6963">
        <v>944</v>
      </c>
      <c r="L6963">
        <v>944</v>
      </c>
      <c r="M6963">
        <v>944</v>
      </c>
      <c r="N6963">
        <v>944</v>
      </c>
      <c r="O6963">
        <v>944</v>
      </c>
      <c r="P6963">
        <v>944</v>
      </c>
    </row>
    <row r="6964" spans="1:17" x14ac:dyDescent="0.2">
      <c r="A6964" t="s">
        <v>350</v>
      </c>
      <c r="B6964" t="s">
        <v>209</v>
      </c>
      <c r="C6964" t="s">
        <v>131</v>
      </c>
      <c r="E6964">
        <v>0</v>
      </c>
      <c r="F6964">
        <v>0</v>
      </c>
      <c r="G6964">
        <v>0</v>
      </c>
      <c r="H6964">
        <v>0</v>
      </c>
      <c r="I6964">
        <v>0</v>
      </c>
      <c r="J6964">
        <v>301</v>
      </c>
      <c r="K6964">
        <v>732</v>
      </c>
      <c r="L6964">
        <v>732</v>
      </c>
      <c r="M6964">
        <v>732</v>
      </c>
      <c r="N6964">
        <v>1271</v>
      </c>
      <c r="O6964">
        <v>1518</v>
      </c>
      <c r="P6964">
        <v>3500</v>
      </c>
    </row>
    <row r="6965" spans="1:17" x14ac:dyDescent="0.2">
      <c r="A6965" t="s">
        <v>350</v>
      </c>
      <c r="B6965" t="s">
        <v>210</v>
      </c>
      <c r="C6965" t="s">
        <v>131</v>
      </c>
      <c r="E6965">
        <v>0</v>
      </c>
      <c r="F6965">
        <v>0</v>
      </c>
      <c r="G6965">
        <v>0</v>
      </c>
      <c r="H6965">
        <v>480</v>
      </c>
      <c r="I6965">
        <v>480</v>
      </c>
      <c r="J6965">
        <v>593</v>
      </c>
      <c r="K6965">
        <v>593</v>
      </c>
      <c r="L6965">
        <v>593</v>
      </c>
      <c r="M6965">
        <v>593</v>
      </c>
      <c r="N6965">
        <v>593</v>
      </c>
      <c r="O6965">
        <v>593</v>
      </c>
      <c r="P6965">
        <v>593</v>
      </c>
    </row>
    <row r="6966" spans="1:17" x14ac:dyDescent="0.2">
      <c r="A6966" t="s">
        <v>350</v>
      </c>
      <c r="B6966" t="s">
        <v>211</v>
      </c>
      <c r="C6966" t="s">
        <v>131</v>
      </c>
      <c r="E6966">
        <v>0</v>
      </c>
      <c r="F6966">
        <v>0</v>
      </c>
      <c r="G6966">
        <v>0</v>
      </c>
      <c r="H6966">
        <v>92</v>
      </c>
      <c r="I6966">
        <v>92</v>
      </c>
      <c r="J6966">
        <v>92</v>
      </c>
      <c r="K6966">
        <v>92</v>
      </c>
      <c r="L6966">
        <v>92</v>
      </c>
      <c r="M6966">
        <v>92</v>
      </c>
      <c r="N6966">
        <v>92</v>
      </c>
      <c r="O6966">
        <v>92</v>
      </c>
      <c r="P6966">
        <v>92</v>
      </c>
    </row>
    <row r="6967" spans="1:17" x14ac:dyDescent="0.2">
      <c r="A6967" t="s">
        <v>350</v>
      </c>
      <c r="B6967" t="s">
        <v>212</v>
      </c>
      <c r="C6967" t="s">
        <v>131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</row>
    <row r="6968" spans="1:17" x14ac:dyDescent="0.2">
      <c r="A6968" t="s">
        <v>350</v>
      </c>
      <c r="B6968" t="s">
        <v>213</v>
      </c>
      <c r="C6968" t="s">
        <v>131</v>
      </c>
      <c r="E6968">
        <v>0</v>
      </c>
      <c r="F6968">
        <v>0</v>
      </c>
      <c r="G6968">
        <v>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</row>
    <row r="6969" spans="1:17" x14ac:dyDescent="0.2">
      <c r="A6969" t="s">
        <v>350</v>
      </c>
      <c r="B6969" t="s">
        <v>342</v>
      </c>
      <c r="C6969" t="s">
        <v>131</v>
      </c>
      <c r="E6969">
        <v>965</v>
      </c>
      <c r="F6969">
        <v>1333</v>
      </c>
      <c r="G6969">
        <v>2293</v>
      </c>
      <c r="H6969">
        <v>3916</v>
      </c>
      <c r="I6969">
        <v>5516</v>
      </c>
      <c r="J6969">
        <v>6649</v>
      </c>
      <c r="K6969">
        <v>7162</v>
      </c>
      <c r="L6969">
        <v>7562</v>
      </c>
      <c r="M6969">
        <v>7562</v>
      </c>
      <c r="N6969">
        <v>8842</v>
      </c>
      <c r="O6969">
        <v>9346</v>
      </c>
      <c r="P6969">
        <v>13073</v>
      </c>
    </row>
    <row r="6970" spans="1:17" x14ac:dyDescent="0.2">
      <c r="A6970" t="s">
        <v>230</v>
      </c>
      <c r="B6970" t="s">
        <v>353</v>
      </c>
      <c r="C6970" t="s">
        <v>131</v>
      </c>
      <c r="E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1</v>
      </c>
      <c r="Q6970">
        <v>10360</v>
      </c>
    </row>
    <row r="6971" spans="1:17" x14ac:dyDescent="0.2">
      <c r="A6971" t="s">
        <v>230</v>
      </c>
      <c r="B6971" t="s">
        <v>354</v>
      </c>
      <c r="C6971" t="s">
        <v>131</v>
      </c>
      <c r="E6971"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1</v>
      </c>
      <c r="Q6971">
        <v>11010</v>
      </c>
    </row>
    <row r="6972" spans="1:17" x14ac:dyDescent="0.2">
      <c r="A6972" t="s">
        <v>230</v>
      </c>
      <c r="B6972" t="s">
        <v>355</v>
      </c>
      <c r="C6972" t="s">
        <v>131</v>
      </c>
      <c r="E6972">
        <v>0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1</v>
      </c>
      <c r="M6972">
        <v>1</v>
      </c>
      <c r="N6972">
        <v>1</v>
      </c>
      <c r="O6972">
        <v>1</v>
      </c>
      <c r="P6972">
        <v>1</v>
      </c>
      <c r="Q6972">
        <v>2680</v>
      </c>
    </row>
    <row r="6973" spans="1:17" x14ac:dyDescent="0.2">
      <c r="A6973" t="s">
        <v>230</v>
      </c>
      <c r="B6973" t="s">
        <v>356</v>
      </c>
      <c r="C6973" t="s">
        <v>131</v>
      </c>
      <c r="E6973">
        <v>0</v>
      </c>
      <c r="F6973">
        <v>0</v>
      </c>
      <c r="G6973">
        <v>0</v>
      </c>
      <c r="H6973">
        <v>0</v>
      </c>
      <c r="I6973">
        <v>1</v>
      </c>
      <c r="J6973">
        <v>1</v>
      </c>
      <c r="K6973">
        <v>1</v>
      </c>
      <c r="L6973">
        <v>1</v>
      </c>
      <c r="M6973">
        <v>1</v>
      </c>
      <c r="N6973">
        <v>1</v>
      </c>
      <c r="O6973">
        <v>1</v>
      </c>
      <c r="P6973">
        <v>1</v>
      </c>
      <c r="Q6973">
        <v>4875</v>
      </c>
    </row>
    <row r="6974" spans="1:17" x14ac:dyDescent="0.2">
      <c r="A6974" t="s">
        <v>340</v>
      </c>
      <c r="B6974" t="s">
        <v>193</v>
      </c>
      <c r="C6974" t="s">
        <v>129</v>
      </c>
      <c r="E6974">
        <v>0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</row>
    <row r="6975" spans="1:17" x14ac:dyDescent="0.2">
      <c r="A6975" t="s">
        <v>340</v>
      </c>
      <c r="B6975" t="s">
        <v>194</v>
      </c>
      <c r="C6975" t="s">
        <v>129</v>
      </c>
      <c r="E6975">
        <v>0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</row>
    <row r="6976" spans="1:17" x14ac:dyDescent="0.2">
      <c r="A6976" t="s">
        <v>340</v>
      </c>
      <c r="B6976" t="s">
        <v>195</v>
      </c>
      <c r="C6976" t="s">
        <v>129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</row>
    <row r="6977" spans="1:16" x14ac:dyDescent="0.2">
      <c r="A6977" t="s">
        <v>340</v>
      </c>
      <c r="B6977" t="s">
        <v>196</v>
      </c>
      <c r="C6977" t="s">
        <v>129</v>
      </c>
      <c r="E6977"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</row>
    <row r="6978" spans="1:16" x14ac:dyDescent="0.2">
      <c r="A6978" t="s">
        <v>340</v>
      </c>
      <c r="B6978" t="s">
        <v>197</v>
      </c>
      <c r="C6978" t="s">
        <v>129</v>
      </c>
      <c r="E6978">
        <v>0</v>
      </c>
      <c r="F6978">
        <v>0</v>
      </c>
      <c r="G6978">
        <v>0.78</v>
      </c>
      <c r="H6978">
        <v>0.93</v>
      </c>
      <c r="I6978">
        <v>2.16</v>
      </c>
      <c r="J6978">
        <v>2.16</v>
      </c>
      <c r="K6978">
        <v>2.16</v>
      </c>
      <c r="L6978">
        <v>2.23</v>
      </c>
      <c r="M6978">
        <v>2.23</v>
      </c>
      <c r="N6978">
        <v>2.23</v>
      </c>
      <c r="O6978">
        <v>2.23</v>
      </c>
      <c r="P6978">
        <v>2.23</v>
      </c>
    </row>
    <row r="6979" spans="1:16" x14ac:dyDescent="0.2">
      <c r="A6979" t="s">
        <v>340</v>
      </c>
      <c r="B6979" t="s">
        <v>198</v>
      </c>
      <c r="C6979" t="s">
        <v>129</v>
      </c>
      <c r="E6979">
        <v>0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</row>
    <row r="6980" spans="1:16" x14ac:dyDescent="0.2">
      <c r="A6980" t="s">
        <v>340</v>
      </c>
      <c r="B6980" t="s">
        <v>199</v>
      </c>
      <c r="C6980" t="s">
        <v>129</v>
      </c>
      <c r="E6980"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</row>
    <row r="6981" spans="1:16" x14ac:dyDescent="0.2">
      <c r="A6981" t="s">
        <v>340</v>
      </c>
      <c r="B6981" t="s">
        <v>200</v>
      </c>
      <c r="C6981" t="s">
        <v>129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</row>
    <row r="6982" spans="1:16" x14ac:dyDescent="0.2">
      <c r="A6982" t="s">
        <v>340</v>
      </c>
      <c r="B6982" t="s">
        <v>201</v>
      </c>
      <c r="C6982" t="s">
        <v>129</v>
      </c>
      <c r="E6982">
        <v>0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</row>
    <row r="6983" spans="1:16" x14ac:dyDescent="0.2">
      <c r="A6983" t="s">
        <v>340</v>
      </c>
      <c r="B6983" t="s">
        <v>202</v>
      </c>
      <c r="C6983" t="s">
        <v>129</v>
      </c>
      <c r="E6983">
        <v>0.31</v>
      </c>
      <c r="F6983">
        <v>0.4</v>
      </c>
      <c r="G6983">
        <v>1.02</v>
      </c>
      <c r="H6983">
        <v>1.02</v>
      </c>
      <c r="I6983">
        <v>6.2</v>
      </c>
      <c r="J6983">
        <v>8.14</v>
      </c>
      <c r="K6983">
        <v>8.14</v>
      </c>
      <c r="L6983">
        <v>8.14</v>
      </c>
      <c r="M6983">
        <v>8.14</v>
      </c>
      <c r="N6983">
        <v>8.14</v>
      </c>
      <c r="O6983">
        <v>8.14</v>
      </c>
      <c r="P6983">
        <v>8.14</v>
      </c>
    </row>
    <row r="6984" spans="1:16" x14ac:dyDescent="0.2">
      <c r="A6984" t="s">
        <v>340</v>
      </c>
      <c r="B6984" t="s">
        <v>203</v>
      </c>
      <c r="C6984" t="s">
        <v>129</v>
      </c>
      <c r="E6984">
        <v>0</v>
      </c>
      <c r="F6984">
        <v>0</v>
      </c>
      <c r="G6984">
        <v>2.5</v>
      </c>
      <c r="H6984">
        <v>4</v>
      </c>
      <c r="I6984">
        <v>5.14</v>
      </c>
      <c r="J6984">
        <v>5.14</v>
      </c>
      <c r="K6984">
        <v>5.14</v>
      </c>
      <c r="L6984">
        <v>7</v>
      </c>
      <c r="M6984">
        <v>7</v>
      </c>
      <c r="N6984">
        <v>10</v>
      </c>
      <c r="O6984">
        <v>10</v>
      </c>
      <c r="P6984">
        <v>12.25</v>
      </c>
    </row>
    <row r="6985" spans="1:16" x14ac:dyDescent="0.2">
      <c r="A6985" t="s">
        <v>340</v>
      </c>
      <c r="B6985" t="s">
        <v>204</v>
      </c>
      <c r="C6985" t="s">
        <v>129</v>
      </c>
      <c r="E6985">
        <v>0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7.56</v>
      </c>
      <c r="N6985">
        <v>7.56</v>
      </c>
      <c r="O6985">
        <v>7.56</v>
      </c>
      <c r="P6985">
        <v>7.56</v>
      </c>
    </row>
    <row r="6986" spans="1:16" x14ac:dyDescent="0.2">
      <c r="A6986" t="s">
        <v>340</v>
      </c>
      <c r="B6986" t="s">
        <v>205</v>
      </c>
      <c r="C6986" t="s">
        <v>129</v>
      </c>
      <c r="E6986">
        <v>3</v>
      </c>
      <c r="F6986">
        <v>6</v>
      </c>
      <c r="G6986">
        <v>9</v>
      </c>
      <c r="H6986">
        <v>10.37</v>
      </c>
      <c r="I6986">
        <v>12.12</v>
      </c>
      <c r="J6986">
        <v>18.829999999999998</v>
      </c>
      <c r="K6986">
        <v>19.670000000000002</v>
      </c>
      <c r="L6986">
        <v>19.670000000000002</v>
      </c>
      <c r="M6986">
        <v>19.670000000000002</v>
      </c>
      <c r="N6986">
        <v>25.18</v>
      </c>
      <c r="O6986">
        <v>32.130000000000003</v>
      </c>
      <c r="P6986">
        <v>57.75</v>
      </c>
    </row>
    <row r="6987" spans="1:16" x14ac:dyDescent="0.2">
      <c r="A6987" t="s">
        <v>340</v>
      </c>
      <c r="B6987" t="s">
        <v>206</v>
      </c>
      <c r="C6987" t="s">
        <v>129</v>
      </c>
      <c r="E6987">
        <v>0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</row>
    <row r="6988" spans="1:16" x14ac:dyDescent="0.2">
      <c r="A6988" t="s">
        <v>340</v>
      </c>
      <c r="B6988" t="s">
        <v>207</v>
      </c>
      <c r="C6988" t="s">
        <v>129</v>
      </c>
      <c r="E6988"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</row>
    <row r="6989" spans="1:16" x14ac:dyDescent="0.2">
      <c r="A6989" t="s">
        <v>340</v>
      </c>
      <c r="B6989" t="s">
        <v>208</v>
      </c>
      <c r="C6989" t="s">
        <v>129</v>
      </c>
      <c r="E6989">
        <v>4.05</v>
      </c>
      <c r="F6989">
        <v>4.18</v>
      </c>
      <c r="G6989">
        <v>4.18</v>
      </c>
      <c r="H6989">
        <v>4.18</v>
      </c>
      <c r="I6989">
        <v>4.18</v>
      </c>
      <c r="J6989">
        <v>4.18</v>
      </c>
      <c r="K6989">
        <v>4.18</v>
      </c>
      <c r="L6989">
        <v>4.18</v>
      </c>
      <c r="M6989">
        <v>4.18</v>
      </c>
      <c r="N6989">
        <v>4.18</v>
      </c>
      <c r="O6989">
        <v>4.18</v>
      </c>
      <c r="P6989">
        <v>4.18</v>
      </c>
    </row>
    <row r="6990" spans="1:16" x14ac:dyDescent="0.2">
      <c r="A6990" t="s">
        <v>340</v>
      </c>
      <c r="B6990" t="s">
        <v>209</v>
      </c>
      <c r="C6990" t="s">
        <v>129</v>
      </c>
      <c r="E6990">
        <v>0</v>
      </c>
      <c r="F6990">
        <v>0</v>
      </c>
      <c r="G6990">
        <v>0</v>
      </c>
      <c r="H6990">
        <v>0</v>
      </c>
      <c r="I6990">
        <v>0</v>
      </c>
      <c r="J6990">
        <v>2.12</v>
      </c>
      <c r="K6990">
        <v>4.47</v>
      </c>
      <c r="L6990">
        <v>4.62</v>
      </c>
      <c r="M6990">
        <v>4.62</v>
      </c>
      <c r="N6990">
        <v>7.25</v>
      </c>
      <c r="O6990">
        <v>8.41</v>
      </c>
      <c r="P6990">
        <v>20.010000000000002</v>
      </c>
    </row>
    <row r="6991" spans="1:16" x14ac:dyDescent="0.2">
      <c r="A6991" t="s">
        <v>340</v>
      </c>
      <c r="B6991" t="s">
        <v>210</v>
      </c>
      <c r="C6991" t="s">
        <v>129</v>
      </c>
      <c r="E6991">
        <v>0</v>
      </c>
      <c r="F6991">
        <v>0</v>
      </c>
      <c r="G6991">
        <v>0</v>
      </c>
      <c r="H6991">
        <v>0.45</v>
      </c>
      <c r="I6991">
        <v>0.45</v>
      </c>
      <c r="J6991">
        <v>0.45</v>
      </c>
      <c r="K6991">
        <v>0.45</v>
      </c>
      <c r="L6991">
        <v>0.45</v>
      </c>
      <c r="M6991">
        <v>0.45</v>
      </c>
      <c r="N6991">
        <v>0.45</v>
      </c>
      <c r="O6991">
        <v>0.45</v>
      </c>
      <c r="P6991">
        <v>0.45</v>
      </c>
    </row>
    <row r="6992" spans="1:16" x14ac:dyDescent="0.2">
      <c r="A6992" t="s">
        <v>340</v>
      </c>
      <c r="B6992" t="s">
        <v>211</v>
      </c>
      <c r="C6992" t="s">
        <v>129</v>
      </c>
      <c r="E6992">
        <v>0</v>
      </c>
      <c r="F6992">
        <v>0.2</v>
      </c>
      <c r="G6992">
        <v>0.2</v>
      </c>
      <c r="H6992">
        <v>3.61</v>
      </c>
      <c r="I6992">
        <v>3.61</v>
      </c>
      <c r="J6992">
        <v>3.61</v>
      </c>
      <c r="K6992">
        <v>3.61</v>
      </c>
      <c r="L6992">
        <v>3.61</v>
      </c>
      <c r="M6992">
        <v>3.61</v>
      </c>
      <c r="N6992">
        <v>3.61</v>
      </c>
      <c r="O6992">
        <v>3.61</v>
      </c>
      <c r="P6992">
        <v>3.61</v>
      </c>
    </row>
    <row r="6993" spans="1:16" x14ac:dyDescent="0.2">
      <c r="A6993" t="s">
        <v>340</v>
      </c>
      <c r="B6993" t="s">
        <v>212</v>
      </c>
      <c r="C6993" t="s">
        <v>129</v>
      </c>
      <c r="E6993">
        <v>0.28999999999999998</v>
      </c>
      <c r="F6993">
        <v>0.28999999999999998</v>
      </c>
      <c r="G6993">
        <v>0.51</v>
      </c>
      <c r="H6993">
        <v>0.51</v>
      </c>
      <c r="I6993">
        <v>0.51</v>
      </c>
      <c r="J6993">
        <v>0.51</v>
      </c>
      <c r="K6993">
        <v>0.51</v>
      </c>
      <c r="L6993">
        <v>0.21</v>
      </c>
      <c r="M6993">
        <v>0.21</v>
      </c>
      <c r="N6993">
        <v>0</v>
      </c>
      <c r="O6993">
        <v>0</v>
      </c>
      <c r="P6993">
        <v>0</v>
      </c>
    </row>
    <row r="6994" spans="1:16" x14ac:dyDescent="0.2">
      <c r="A6994" t="s">
        <v>340</v>
      </c>
      <c r="B6994" t="s">
        <v>213</v>
      </c>
      <c r="C6994" t="s">
        <v>129</v>
      </c>
      <c r="E6994">
        <v>0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</row>
    <row r="6995" spans="1:16" x14ac:dyDescent="0.2">
      <c r="A6995" t="s">
        <v>340</v>
      </c>
      <c r="B6995" t="s">
        <v>218</v>
      </c>
      <c r="C6995" t="s">
        <v>129</v>
      </c>
      <c r="E6995">
        <v>-0.55000000000000004</v>
      </c>
      <c r="F6995">
        <v>-0.55000000000000004</v>
      </c>
      <c r="G6995">
        <v>-1.81</v>
      </c>
      <c r="H6995">
        <v>-1.81</v>
      </c>
      <c r="I6995">
        <v>-1.81</v>
      </c>
      <c r="J6995">
        <v>-1.81</v>
      </c>
      <c r="K6995">
        <v>-1.81</v>
      </c>
      <c r="L6995">
        <v>-1.81</v>
      </c>
      <c r="M6995">
        <v>-1.81</v>
      </c>
      <c r="N6995">
        <v>-1.81</v>
      </c>
      <c r="O6995">
        <v>-1.81</v>
      </c>
      <c r="P6995">
        <v>-6.95</v>
      </c>
    </row>
    <row r="6996" spans="1:16" x14ac:dyDescent="0.2">
      <c r="A6996" t="s">
        <v>340</v>
      </c>
      <c r="B6996" t="s">
        <v>342</v>
      </c>
      <c r="C6996" t="s">
        <v>129</v>
      </c>
      <c r="E6996">
        <v>7.1</v>
      </c>
      <c r="F6996">
        <v>10.52</v>
      </c>
      <c r="G6996">
        <v>16.37</v>
      </c>
      <c r="H6996">
        <v>23.24</v>
      </c>
      <c r="I6996">
        <v>32.54</v>
      </c>
      <c r="J6996">
        <v>43.3</v>
      </c>
      <c r="K6996">
        <v>46.5</v>
      </c>
      <c r="L6996">
        <v>48.3</v>
      </c>
      <c r="M6996">
        <v>55.85</v>
      </c>
      <c r="N6996">
        <v>66.77</v>
      </c>
      <c r="O6996">
        <v>74.88</v>
      </c>
      <c r="P6996">
        <v>109.21</v>
      </c>
    </row>
    <row r="6997" spans="1:16" x14ac:dyDescent="0.2">
      <c r="A6997" t="s">
        <v>266</v>
      </c>
      <c r="B6997" t="s">
        <v>267</v>
      </c>
      <c r="C6997" t="s">
        <v>129</v>
      </c>
      <c r="E6997">
        <v>202.31</v>
      </c>
      <c r="F6997">
        <v>204.45</v>
      </c>
      <c r="G6997">
        <v>206.75</v>
      </c>
      <c r="H6997">
        <v>212.74</v>
      </c>
      <c r="I6997">
        <v>220.24</v>
      </c>
      <c r="J6997">
        <v>229.66</v>
      </c>
      <c r="K6997">
        <v>235.18</v>
      </c>
      <c r="L6997">
        <v>240.63</v>
      </c>
      <c r="M6997">
        <v>246.15</v>
      </c>
      <c r="N6997">
        <v>269.82</v>
      </c>
      <c r="O6997">
        <v>276.22000000000003</v>
      </c>
      <c r="P6997">
        <v>295.94</v>
      </c>
    </row>
    <row r="6998" spans="1:16" x14ac:dyDescent="0.2">
      <c r="A6998" t="s">
        <v>270</v>
      </c>
      <c r="B6998" t="s">
        <v>193</v>
      </c>
      <c r="C6998" t="s">
        <v>129</v>
      </c>
      <c r="E6998">
        <v>2.94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</row>
    <row r="6999" spans="1:16" x14ac:dyDescent="0.2">
      <c r="A6999" t="s">
        <v>270</v>
      </c>
      <c r="B6999" t="s">
        <v>194</v>
      </c>
      <c r="C6999" t="s">
        <v>129</v>
      </c>
      <c r="E6999">
        <v>52.27</v>
      </c>
      <c r="F6999">
        <v>62.48</v>
      </c>
      <c r="G6999">
        <v>45.76</v>
      </c>
      <c r="H6999">
        <v>40.590000000000003</v>
      </c>
      <c r="I6999">
        <v>26.17</v>
      </c>
      <c r="J6999">
        <v>20.22</v>
      </c>
      <c r="K6999">
        <v>17.72</v>
      </c>
      <c r="L6999">
        <v>18.97</v>
      </c>
      <c r="M6999">
        <v>8.8699999999999992</v>
      </c>
      <c r="N6999">
        <v>7.14</v>
      </c>
      <c r="O6999">
        <v>7.95</v>
      </c>
      <c r="P6999">
        <v>1.91</v>
      </c>
    </row>
    <row r="7000" spans="1:16" x14ac:dyDescent="0.2">
      <c r="A7000" t="s">
        <v>270</v>
      </c>
      <c r="B7000" t="s">
        <v>195</v>
      </c>
      <c r="C7000" t="s">
        <v>129</v>
      </c>
      <c r="E7000">
        <v>11.51</v>
      </c>
      <c r="F7000">
        <v>12.86</v>
      </c>
      <c r="G7000">
        <v>12.46</v>
      </c>
      <c r="H7000">
        <v>12.35</v>
      </c>
      <c r="I7000">
        <v>12.05</v>
      </c>
      <c r="J7000">
        <v>9.52</v>
      </c>
      <c r="K7000">
        <v>8.1300000000000008</v>
      </c>
      <c r="L7000">
        <v>6.75</v>
      </c>
      <c r="M7000">
        <v>5.08</v>
      </c>
      <c r="N7000">
        <v>0.98</v>
      </c>
      <c r="O7000">
        <v>0</v>
      </c>
      <c r="P7000">
        <v>0</v>
      </c>
    </row>
    <row r="7001" spans="1:16" x14ac:dyDescent="0.2">
      <c r="A7001" t="s">
        <v>270</v>
      </c>
      <c r="B7001" t="s">
        <v>196</v>
      </c>
      <c r="C7001" t="s">
        <v>129</v>
      </c>
      <c r="E7001">
        <v>23.6</v>
      </c>
      <c r="F7001">
        <v>5.09</v>
      </c>
      <c r="G7001">
        <v>5.09</v>
      </c>
      <c r="H7001">
        <v>5.1100000000000003</v>
      </c>
      <c r="I7001">
        <v>5.09</v>
      </c>
      <c r="J7001">
        <v>5.1100000000000003</v>
      </c>
      <c r="K7001">
        <v>5.09</v>
      </c>
      <c r="L7001">
        <v>5.09</v>
      </c>
      <c r="M7001">
        <v>5.09</v>
      </c>
      <c r="N7001">
        <v>5.09</v>
      </c>
      <c r="O7001">
        <v>5.1100000000000003</v>
      </c>
      <c r="P7001">
        <v>5.09</v>
      </c>
    </row>
    <row r="7002" spans="1:16" x14ac:dyDescent="0.2">
      <c r="A7002" t="s">
        <v>270</v>
      </c>
      <c r="B7002" t="s">
        <v>197</v>
      </c>
      <c r="C7002" t="s">
        <v>129</v>
      </c>
      <c r="E7002">
        <v>11.28</v>
      </c>
      <c r="F7002">
        <v>11.23</v>
      </c>
      <c r="G7002">
        <v>17.2</v>
      </c>
      <c r="H7002">
        <v>18.91</v>
      </c>
      <c r="I7002">
        <v>27.66</v>
      </c>
      <c r="J7002">
        <v>27.2</v>
      </c>
      <c r="K7002">
        <v>27.38</v>
      </c>
      <c r="L7002">
        <v>27.8</v>
      </c>
      <c r="M7002">
        <v>26.77</v>
      </c>
      <c r="N7002">
        <v>26.48</v>
      </c>
      <c r="O7002">
        <v>25.82</v>
      </c>
      <c r="P7002">
        <v>24.56</v>
      </c>
    </row>
    <row r="7003" spans="1:16" x14ac:dyDescent="0.2">
      <c r="A7003" t="s">
        <v>270</v>
      </c>
      <c r="B7003" t="s">
        <v>198</v>
      </c>
      <c r="C7003" t="s">
        <v>129</v>
      </c>
      <c r="E7003">
        <v>0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</row>
    <row r="7004" spans="1:16" x14ac:dyDescent="0.2">
      <c r="A7004" t="s">
        <v>270</v>
      </c>
      <c r="B7004" t="s">
        <v>199</v>
      </c>
      <c r="C7004" t="s">
        <v>129</v>
      </c>
      <c r="E7004">
        <v>2.4900000000000002</v>
      </c>
      <c r="F7004">
        <v>2.5099999999999998</v>
      </c>
      <c r="G7004">
        <v>2.48</v>
      </c>
      <c r="H7004">
        <v>2.4900000000000002</v>
      </c>
      <c r="I7004">
        <v>2.4700000000000002</v>
      </c>
      <c r="J7004">
        <v>2.48</v>
      </c>
      <c r="K7004">
        <v>2.96</v>
      </c>
      <c r="L7004">
        <v>3.29</v>
      </c>
      <c r="M7004">
        <v>2.4700000000000002</v>
      </c>
      <c r="N7004">
        <v>2.23</v>
      </c>
      <c r="O7004">
        <v>2.2400000000000002</v>
      </c>
      <c r="P7004">
        <v>2.23</v>
      </c>
    </row>
    <row r="7005" spans="1:16" x14ac:dyDescent="0.2">
      <c r="A7005" t="s">
        <v>270</v>
      </c>
      <c r="B7005" t="s">
        <v>200</v>
      </c>
      <c r="C7005" t="s">
        <v>129</v>
      </c>
      <c r="E7005">
        <v>0.9</v>
      </c>
      <c r="F7005">
        <v>1.67</v>
      </c>
      <c r="G7005">
        <v>0.89</v>
      </c>
      <c r="H7005">
        <v>0.9</v>
      </c>
      <c r="I7005">
        <v>1.36</v>
      </c>
      <c r="J7005">
        <v>1.35</v>
      </c>
      <c r="K7005">
        <v>1.49</v>
      </c>
      <c r="L7005">
        <v>1.52</v>
      </c>
      <c r="M7005">
        <v>0.86</v>
      </c>
      <c r="N7005">
        <v>0.86</v>
      </c>
      <c r="O7005">
        <v>0.86</v>
      </c>
      <c r="P7005">
        <v>0.98</v>
      </c>
    </row>
    <row r="7006" spans="1:16" x14ac:dyDescent="0.2">
      <c r="A7006" t="s">
        <v>270</v>
      </c>
      <c r="B7006" t="s">
        <v>201</v>
      </c>
      <c r="C7006" t="s">
        <v>129</v>
      </c>
      <c r="E7006">
        <v>27.19</v>
      </c>
      <c r="F7006">
        <v>27.11</v>
      </c>
      <c r="G7006">
        <v>27.11</v>
      </c>
      <c r="H7006">
        <v>27.19</v>
      </c>
      <c r="I7006">
        <v>27.11</v>
      </c>
      <c r="J7006">
        <v>27.19</v>
      </c>
      <c r="K7006">
        <v>27.11</v>
      </c>
      <c r="L7006">
        <v>27.11</v>
      </c>
      <c r="M7006">
        <v>27.11</v>
      </c>
      <c r="N7006">
        <v>27.11</v>
      </c>
      <c r="O7006">
        <v>27.19</v>
      </c>
      <c r="P7006">
        <v>27.11</v>
      </c>
    </row>
    <row r="7007" spans="1:16" x14ac:dyDescent="0.2">
      <c r="A7007" t="s">
        <v>270</v>
      </c>
      <c r="B7007" t="s">
        <v>202</v>
      </c>
      <c r="C7007" t="s">
        <v>129</v>
      </c>
      <c r="E7007">
        <v>22.23</v>
      </c>
      <c r="F7007">
        <v>22.65</v>
      </c>
      <c r="G7007">
        <v>23.72</v>
      </c>
      <c r="H7007">
        <v>24.07</v>
      </c>
      <c r="I7007">
        <v>34.549999999999997</v>
      </c>
      <c r="J7007">
        <v>38.26</v>
      </c>
      <c r="K7007">
        <v>38.22</v>
      </c>
      <c r="L7007">
        <v>38.18</v>
      </c>
      <c r="M7007">
        <v>36.93</v>
      </c>
      <c r="N7007">
        <v>36.94</v>
      </c>
      <c r="O7007">
        <v>36.46</v>
      </c>
      <c r="P7007">
        <v>35.33</v>
      </c>
    </row>
    <row r="7008" spans="1:16" x14ac:dyDescent="0.2">
      <c r="A7008" t="s">
        <v>270</v>
      </c>
      <c r="B7008" t="s">
        <v>203</v>
      </c>
      <c r="C7008" t="s">
        <v>129</v>
      </c>
      <c r="E7008">
        <v>0</v>
      </c>
      <c r="F7008">
        <v>0</v>
      </c>
      <c r="G7008">
        <v>9.81</v>
      </c>
      <c r="H7008">
        <v>16.09</v>
      </c>
      <c r="I7008">
        <v>20.38</v>
      </c>
      <c r="J7008">
        <v>19.829999999999998</v>
      </c>
      <c r="K7008">
        <v>19.91</v>
      </c>
      <c r="L7008">
        <v>27.14</v>
      </c>
      <c r="M7008">
        <v>25.73</v>
      </c>
      <c r="N7008">
        <v>38.130000000000003</v>
      </c>
      <c r="O7008">
        <v>36.99</v>
      </c>
      <c r="P7008">
        <v>43.15</v>
      </c>
    </row>
    <row r="7009" spans="1:16" x14ac:dyDescent="0.2">
      <c r="A7009" t="s">
        <v>270</v>
      </c>
      <c r="B7009" t="s">
        <v>204</v>
      </c>
      <c r="C7009" t="s">
        <v>129</v>
      </c>
      <c r="E7009">
        <v>0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29.34</v>
      </c>
      <c r="N7009">
        <v>29.84</v>
      </c>
      <c r="O7009">
        <v>29.14</v>
      </c>
      <c r="P7009">
        <v>26.95</v>
      </c>
    </row>
    <row r="7010" spans="1:16" x14ac:dyDescent="0.2">
      <c r="A7010" t="s">
        <v>270</v>
      </c>
      <c r="B7010" t="s">
        <v>205</v>
      </c>
      <c r="C7010" t="s">
        <v>129</v>
      </c>
      <c r="E7010">
        <v>60.03</v>
      </c>
      <c r="F7010">
        <v>68.430000000000007</v>
      </c>
      <c r="G7010">
        <v>74.52</v>
      </c>
      <c r="H7010">
        <v>80.47</v>
      </c>
      <c r="I7010">
        <v>82.95</v>
      </c>
      <c r="J7010">
        <v>99.43</v>
      </c>
      <c r="K7010">
        <v>103.29</v>
      </c>
      <c r="L7010">
        <v>102.95</v>
      </c>
      <c r="M7010">
        <v>93.67</v>
      </c>
      <c r="N7010">
        <v>109.5</v>
      </c>
      <c r="O7010">
        <v>123.19</v>
      </c>
      <c r="P7010">
        <v>166.22</v>
      </c>
    </row>
    <row r="7011" spans="1:16" x14ac:dyDescent="0.2">
      <c r="A7011" t="s">
        <v>270</v>
      </c>
      <c r="B7011" t="s">
        <v>206</v>
      </c>
      <c r="C7011" t="s">
        <v>129</v>
      </c>
      <c r="E7011">
        <v>29.54</v>
      </c>
      <c r="F7011">
        <v>31.54</v>
      </c>
      <c r="G7011">
        <v>33.71</v>
      </c>
      <c r="H7011">
        <v>38.340000000000003</v>
      </c>
      <c r="I7011">
        <v>42.89</v>
      </c>
      <c r="J7011">
        <v>47.7</v>
      </c>
      <c r="K7011">
        <v>49.88</v>
      </c>
      <c r="L7011">
        <v>52.14</v>
      </c>
      <c r="M7011">
        <v>54.36</v>
      </c>
      <c r="N7011">
        <v>63.11</v>
      </c>
      <c r="O7011">
        <v>65.56</v>
      </c>
      <c r="P7011">
        <v>76.78</v>
      </c>
    </row>
    <row r="7012" spans="1:16" x14ac:dyDescent="0.2">
      <c r="A7012" t="s">
        <v>270</v>
      </c>
      <c r="B7012" t="s">
        <v>343</v>
      </c>
      <c r="C7012" t="s">
        <v>129</v>
      </c>
      <c r="E7012">
        <v>-2.59</v>
      </c>
      <c r="F7012">
        <v>-2.83</v>
      </c>
      <c r="G7012">
        <v>-2.99</v>
      </c>
      <c r="H7012">
        <v>-3.02</v>
      </c>
      <c r="I7012">
        <v>-3.05</v>
      </c>
      <c r="J7012">
        <v>-4.01</v>
      </c>
      <c r="K7012">
        <v>-5.05</v>
      </c>
      <c r="L7012">
        <v>-5.14</v>
      </c>
      <c r="M7012">
        <v>-4.62</v>
      </c>
      <c r="N7012">
        <v>-6</v>
      </c>
      <c r="O7012">
        <v>-6.53</v>
      </c>
      <c r="P7012">
        <v>-10.99</v>
      </c>
    </row>
    <row r="7013" spans="1:16" x14ac:dyDescent="0.2">
      <c r="A7013" t="s">
        <v>270</v>
      </c>
      <c r="B7013" t="s">
        <v>210</v>
      </c>
      <c r="C7013" t="s">
        <v>129</v>
      </c>
      <c r="E7013">
        <v>-0.5</v>
      </c>
      <c r="F7013">
        <v>-0.56999999999999995</v>
      </c>
      <c r="G7013">
        <v>-1.05</v>
      </c>
      <c r="H7013">
        <v>-1.08</v>
      </c>
      <c r="I7013">
        <v>-1.57</v>
      </c>
      <c r="J7013">
        <v>-1.85</v>
      </c>
      <c r="K7013">
        <v>-1.64</v>
      </c>
      <c r="L7013">
        <v>-1.53</v>
      </c>
      <c r="M7013">
        <v>-1.58</v>
      </c>
      <c r="N7013">
        <v>-1.72</v>
      </c>
      <c r="O7013">
        <v>-1.73</v>
      </c>
      <c r="P7013">
        <v>-1.51</v>
      </c>
    </row>
    <row r="7014" spans="1:16" x14ac:dyDescent="0.2">
      <c r="A7014" t="s">
        <v>270</v>
      </c>
      <c r="B7014" t="s">
        <v>211</v>
      </c>
      <c r="C7014" t="s">
        <v>129</v>
      </c>
      <c r="E7014">
        <v>0</v>
      </c>
      <c r="F7014">
        <v>-7.0000000000000007E-2</v>
      </c>
      <c r="G7014">
        <v>-0.14000000000000001</v>
      </c>
      <c r="H7014">
        <v>-2.4</v>
      </c>
      <c r="I7014">
        <v>-3.07</v>
      </c>
      <c r="J7014">
        <v>-3.49</v>
      </c>
      <c r="K7014">
        <v>-3.05</v>
      </c>
      <c r="L7014">
        <v>-2.92</v>
      </c>
      <c r="M7014">
        <v>-2.89</v>
      </c>
      <c r="N7014">
        <v>-3.13</v>
      </c>
      <c r="O7014">
        <v>-3.16</v>
      </c>
      <c r="P7014">
        <v>-2.7</v>
      </c>
    </row>
    <row r="7015" spans="1:16" x14ac:dyDescent="0.2">
      <c r="A7015" t="s">
        <v>270</v>
      </c>
      <c r="B7015" t="s">
        <v>212</v>
      </c>
      <c r="C7015" t="s">
        <v>129</v>
      </c>
      <c r="E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</row>
    <row r="7016" spans="1:16" x14ac:dyDescent="0.2">
      <c r="A7016" t="s">
        <v>270</v>
      </c>
      <c r="B7016" t="s">
        <v>213</v>
      </c>
      <c r="C7016" t="s">
        <v>129</v>
      </c>
      <c r="E7016"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</row>
    <row r="7017" spans="1:16" x14ac:dyDescent="0.2">
      <c r="A7017" t="s">
        <v>270</v>
      </c>
      <c r="B7017" t="s">
        <v>344</v>
      </c>
      <c r="C7017" t="s">
        <v>129</v>
      </c>
      <c r="E7017">
        <v>12.1</v>
      </c>
      <c r="F7017">
        <v>13.19</v>
      </c>
      <c r="G7017">
        <v>15.63</v>
      </c>
      <c r="H7017">
        <v>13.25</v>
      </c>
      <c r="I7017">
        <v>10.75</v>
      </c>
      <c r="J7017">
        <v>15.01</v>
      </c>
      <c r="K7017">
        <v>16.84</v>
      </c>
      <c r="L7017">
        <v>15.2</v>
      </c>
      <c r="M7017">
        <v>24.2</v>
      </c>
      <c r="N7017">
        <v>25.59</v>
      </c>
      <c r="O7017">
        <v>24.69</v>
      </c>
      <c r="P7017">
        <v>14.88</v>
      </c>
    </row>
    <row r="7018" spans="1:16" x14ac:dyDescent="0.2">
      <c r="A7018" t="s">
        <v>270</v>
      </c>
      <c r="B7018" t="s">
        <v>345</v>
      </c>
      <c r="C7018" t="s">
        <v>129</v>
      </c>
      <c r="E7018">
        <v>-3.07</v>
      </c>
      <c r="F7018">
        <v>-1.64</v>
      </c>
      <c r="G7018">
        <v>-5.93</v>
      </c>
      <c r="H7018">
        <v>-3.25</v>
      </c>
      <c r="I7018">
        <v>-3.74</v>
      </c>
      <c r="J7018">
        <v>-6.23</v>
      </c>
      <c r="K7018">
        <v>-3.12</v>
      </c>
      <c r="L7018">
        <v>-3.23</v>
      </c>
      <c r="M7018">
        <v>-9.9</v>
      </c>
      <c r="N7018">
        <v>-8.56</v>
      </c>
      <c r="O7018">
        <v>-10.11</v>
      </c>
      <c r="P7018">
        <v>-14.66</v>
      </c>
    </row>
    <row r="7019" spans="1:16" x14ac:dyDescent="0.2">
      <c r="A7019" t="s">
        <v>270</v>
      </c>
      <c r="B7019" t="s">
        <v>272</v>
      </c>
      <c r="C7019" t="s">
        <v>129</v>
      </c>
      <c r="E7019">
        <v>0.26</v>
      </c>
      <c r="F7019">
        <v>0.32</v>
      </c>
      <c r="G7019">
        <v>3.88</v>
      </c>
      <c r="H7019">
        <v>2.09</v>
      </c>
      <c r="I7019">
        <v>6.32</v>
      </c>
      <c r="J7019">
        <v>12.18</v>
      </c>
      <c r="K7019">
        <v>10.39</v>
      </c>
      <c r="L7019">
        <v>11.21</v>
      </c>
      <c r="M7019">
        <v>27.07</v>
      </c>
      <c r="N7019">
        <v>27.77</v>
      </c>
      <c r="O7019">
        <v>37.770000000000003</v>
      </c>
      <c r="P7019">
        <v>75.209999999999994</v>
      </c>
    </row>
    <row r="7020" spans="1:16" x14ac:dyDescent="0.2">
      <c r="A7020" t="s">
        <v>270</v>
      </c>
      <c r="B7020" t="s">
        <v>346</v>
      </c>
      <c r="C7020" t="s">
        <v>129</v>
      </c>
      <c r="E7020">
        <v>9.0299999999999994</v>
      </c>
      <c r="F7020">
        <v>11.54</v>
      </c>
      <c r="G7020">
        <v>9.6999999999999993</v>
      </c>
      <c r="H7020">
        <v>10.01</v>
      </c>
      <c r="I7020">
        <v>7.01</v>
      </c>
      <c r="J7020">
        <v>8.7799999999999994</v>
      </c>
      <c r="K7020">
        <v>13.72</v>
      </c>
      <c r="L7020">
        <v>11.97</v>
      </c>
      <c r="M7020">
        <v>14.3</v>
      </c>
      <c r="N7020">
        <v>17.02</v>
      </c>
      <c r="O7020">
        <v>14.58</v>
      </c>
      <c r="P7020">
        <v>0.22</v>
      </c>
    </row>
    <row r="7021" spans="1:16" x14ac:dyDescent="0.2">
      <c r="A7021" t="s">
        <v>270</v>
      </c>
      <c r="B7021" t="s">
        <v>347</v>
      </c>
      <c r="C7021" t="s">
        <v>129</v>
      </c>
      <c r="E7021">
        <v>253</v>
      </c>
      <c r="F7021">
        <v>255.27</v>
      </c>
      <c r="G7021">
        <v>264.2</v>
      </c>
      <c r="H7021">
        <v>273.25</v>
      </c>
      <c r="I7021">
        <v>285.75</v>
      </c>
      <c r="J7021">
        <v>303.93</v>
      </c>
      <c r="K7021">
        <v>308.27999999999997</v>
      </c>
      <c r="L7021">
        <v>316.55</v>
      </c>
      <c r="M7021">
        <v>331.4</v>
      </c>
      <c r="N7021">
        <v>362.16</v>
      </c>
      <c r="O7021">
        <v>373.78</v>
      </c>
      <c r="P7021">
        <v>409.99</v>
      </c>
    </row>
    <row r="7022" spans="1:16" x14ac:dyDescent="0.2">
      <c r="A7022" t="s">
        <v>272</v>
      </c>
      <c r="B7022" t="s">
        <v>202</v>
      </c>
      <c r="C7022" t="s">
        <v>129</v>
      </c>
      <c r="E7022">
        <v>0.08</v>
      </c>
      <c r="F7022">
        <v>0.02</v>
      </c>
      <c r="G7022">
        <v>0.64</v>
      </c>
      <c r="H7022">
        <v>0.36</v>
      </c>
      <c r="I7022">
        <v>1.57</v>
      </c>
      <c r="J7022">
        <v>2.5499999999999998</v>
      </c>
      <c r="K7022">
        <v>2.4700000000000002</v>
      </c>
      <c r="L7022">
        <v>2.5099999999999998</v>
      </c>
      <c r="M7022">
        <v>3.77</v>
      </c>
      <c r="N7022">
        <v>3.75</v>
      </c>
      <c r="O7022">
        <v>4.34</v>
      </c>
      <c r="P7022">
        <v>5.37</v>
      </c>
    </row>
    <row r="7023" spans="1:16" x14ac:dyDescent="0.2">
      <c r="A7023" t="s">
        <v>272</v>
      </c>
      <c r="B7023" t="s">
        <v>203</v>
      </c>
      <c r="C7023" t="s">
        <v>129</v>
      </c>
      <c r="E7023">
        <v>0</v>
      </c>
      <c r="F7023">
        <v>0</v>
      </c>
      <c r="G7023">
        <v>0.35</v>
      </c>
      <c r="H7023">
        <v>0.6</v>
      </c>
      <c r="I7023">
        <v>1.19</v>
      </c>
      <c r="J7023">
        <v>1.8</v>
      </c>
      <c r="K7023">
        <v>1.66</v>
      </c>
      <c r="L7023">
        <v>2.1</v>
      </c>
      <c r="M7023">
        <v>3.5</v>
      </c>
      <c r="N7023">
        <v>4.08</v>
      </c>
      <c r="O7023">
        <v>5.33</v>
      </c>
      <c r="P7023">
        <v>8.7899999999999991</v>
      </c>
    </row>
    <row r="7024" spans="1:16" x14ac:dyDescent="0.2">
      <c r="A7024" t="s">
        <v>272</v>
      </c>
      <c r="B7024" t="s">
        <v>204</v>
      </c>
      <c r="C7024" t="s">
        <v>129</v>
      </c>
      <c r="E7024">
        <v>0</v>
      </c>
      <c r="F7024">
        <v>0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3.93</v>
      </c>
      <c r="N7024">
        <v>3.43</v>
      </c>
      <c r="O7024">
        <v>4.22</v>
      </c>
      <c r="P7024">
        <v>6.32</v>
      </c>
    </row>
    <row r="7025" spans="1:16" x14ac:dyDescent="0.2">
      <c r="A7025" t="s">
        <v>272</v>
      </c>
      <c r="B7025" t="s">
        <v>205</v>
      </c>
      <c r="C7025" t="s">
        <v>129</v>
      </c>
      <c r="E7025">
        <v>0.18</v>
      </c>
      <c r="F7025">
        <v>0.3</v>
      </c>
      <c r="G7025">
        <v>2.88</v>
      </c>
      <c r="H7025">
        <v>1.1299999999999999</v>
      </c>
      <c r="I7025">
        <v>3.57</v>
      </c>
      <c r="J7025">
        <v>7.83</v>
      </c>
      <c r="K7025">
        <v>6.26</v>
      </c>
      <c r="L7025">
        <v>6.6</v>
      </c>
      <c r="M7025">
        <v>15.87</v>
      </c>
      <c r="N7025">
        <v>16.510000000000002</v>
      </c>
      <c r="O7025">
        <v>23.88</v>
      </c>
      <c r="P7025">
        <v>54.74</v>
      </c>
    </row>
    <row r="7026" spans="1:16" x14ac:dyDescent="0.2">
      <c r="A7026" t="s">
        <v>259</v>
      </c>
      <c r="B7026" t="s">
        <v>348</v>
      </c>
      <c r="C7026" t="s">
        <v>129</v>
      </c>
      <c r="E7026">
        <v>0.91</v>
      </c>
      <c r="F7026">
        <v>0.86</v>
      </c>
      <c r="G7026">
        <v>1.21</v>
      </c>
      <c r="H7026">
        <v>1.49</v>
      </c>
      <c r="I7026">
        <v>1.35</v>
      </c>
      <c r="J7026">
        <v>0.94</v>
      </c>
      <c r="K7026">
        <v>0.57999999999999996</v>
      </c>
      <c r="L7026">
        <v>0.56000000000000005</v>
      </c>
      <c r="M7026">
        <v>1.26</v>
      </c>
      <c r="N7026">
        <v>1.1499999999999999</v>
      </c>
      <c r="O7026">
        <v>1.17</v>
      </c>
      <c r="P7026">
        <v>4.9800000000000004</v>
      </c>
    </row>
    <row r="7027" spans="1:16" x14ac:dyDescent="0.2">
      <c r="A7027" t="s">
        <v>259</v>
      </c>
      <c r="B7027" t="s">
        <v>261</v>
      </c>
      <c r="C7027" t="s">
        <v>129</v>
      </c>
      <c r="D7027">
        <v>919902</v>
      </c>
      <c r="E7027">
        <v>48914</v>
      </c>
      <c r="F7027">
        <v>51130</v>
      </c>
      <c r="G7027">
        <v>49309</v>
      </c>
      <c r="H7027">
        <v>50812</v>
      </c>
      <c r="I7027">
        <v>52607</v>
      </c>
      <c r="J7027">
        <v>53426</v>
      </c>
      <c r="K7027">
        <v>54900</v>
      </c>
      <c r="L7027">
        <v>56223</v>
      </c>
      <c r="M7027">
        <v>54065</v>
      </c>
      <c r="N7027">
        <v>56680</v>
      </c>
      <c r="O7027">
        <v>57573</v>
      </c>
      <c r="P7027">
        <v>62305</v>
      </c>
    </row>
    <row r="7028" spans="1:16" x14ac:dyDescent="0.2">
      <c r="A7028" t="s">
        <v>259</v>
      </c>
      <c r="B7028" t="s">
        <v>178</v>
      </c>
      <c r="C7028" t="s">
        <v>129</v>
      </c>
      <c r="D7028">
        <v>851745</v>
      </c>
      <c r="E7028">
        <v>46369</v>
      </c>
      <c r="F7028">
        <v>48387</v>
      </c>
      <c r="G7028">
        <v>46475</v>
      </c>
      <c r="H7028">
        <v>47550</v>
      </c>
      <c r="I7028">
        <v>48939</v>
      </c>
      <c r="J7028">
        <v>49390</v>
      </c>
      <c r="K7028">
        <v>50701</v>
      </c>
      <c r="L7028">
        <v>51877</v>
      </c>
      <c r="M7028">
        <v>49585</v>
      </c>
      <c r="N7028">
        <v>52263</v>
      </c>
      <c r="O7028">
        <v>53030</v>
      </c>
      <c r="P7028">
        <v>57184</v>
      </c>
    </row>
    <row r="7029" spans="1:16" x14ac:dyDescent="0.2">
      <c r="A7029" t="s">
        <v>259</v>
      </c>
      <c r="B7029" t="s">
        <v>349</v>
      </c>
      <c r="C7029" t="s">
        <v>129</v>
      </c>
      <c r="E7029">
        <v>0</v>
      </c>
      <c r="F7029">
        <v>0</v>
      </c>
      <c r="G7029">
        <v>0</v>
      </c>
      <c r="H7029">
        <v>13</v>
      </c>
      <c r="I7029">
        <v>14</v>
      </c>
      <c r="J7029">
        <v>14</v>
      </c>
      <c r="K7029">
        <v>14</v>
      </c>
      <c r="L7029">
        <v>14</v>
      </c>
      <c r="M7029">
        <v>14</v>
      </c>
      <c r="N7029">
        <v>57</v>
      </c>
      <c r="O7029">
        <v>57</v>
      </c>
      <c r="P7029">
        <v>113</v>
      </c>
    </row>
    <row r="7030" spans="1:16" x14ac:dyDescent="0.2">
      <c r="A7030" t="s">
        <v>350</v>
      </c>
      <c r="B7030" t="s">
        <v>193</v>
      </c>
      <c r="C7030" t="s">
        <v>129</v>
      </c>
      <c r="E7030">
        <v>0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</row>
    <row r="7031" spans="1:16" x14ac:dyDescent="0.2">
      <c r="A7031" t="s">
        <v>350</v>
      </c>
      <c r="B7031" t="s">
        <v>351</v>
      </c>
      <c r="C7031" t="s">
        <v>129</v>
      </c>
      <c r="E7031">
        <v>0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</row>
    <row r="7032" spans="1:16" x14ac:dyDescent="0.2">
      <c r="A7032" t="s">
        <v>350</v>
      </c>
      <c r="B7032" t="s">
        <v>352</v>
      </c>
      <c r="C7032" t="s">
        <v>129</v>
      </c>
      <c r="E7032">
        <v>0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</row>
    <row r="7033" spans="1:16" x14ac:dyDescent="0.2">
      <c r="A7033" t="s">
        <v>350</v>
      </c>
      <c r="B7033" t="s">
        <v>195</v>
      </c>
      <c r="C7033" t="s">
        <v>129</v>
      </c>
      <c r="E7033">
        <v>0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</row>
    <row r="7034" spans="1:16" x14ac:dyDescent="0.2">
      <c r="A7034" t="s">
        <v>350</v>
      </c>
      <c r="B7034" t="s">
        <v>196</v>
      </c>
      <c r="C7034" t="s">
        <v>129</v>
      </c>
      <c r="E7034">
        <v>0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</row>
    <row r="7035" spans="1:16" x14ac:dyDescent="0.2">
      <c r="A7035" t="s">
        <v>350</v>
      </c>
      <c r="B7035" t="s">
        <v>197</v>
      </c>
      <c r="C7035" t="s">
        <v>129</v>
      </c>
      <c r="E7035">
        <v>0</v>
      </c>
      <c r="F7035">
        <v>0</v>
      </c>
      <c r="G7035">
        <v>397</v>
      </c>
      <c r="H7035">
        <v>470</v>
      </c>
      <c r="I7035">
        <v>1073</v>
      </c>
      <c r="J7035">
        <v>1073</v>
      </c>
      <c r="K7035">
        <v>1073</v>
      </c>
      <c r="L7035">
        <v>1104</v>
      </c>
      <c r="M7035">
        <v>1104</v>
      </c>
      <c r="N7035">
        <v>1104</v>
      </c>
      <c r="O7035">
        <v>1104</v>
      </c>
      <c r="P7035">
        <v>1104</v>
      </c>
    </row>
    <row r="7036" spans="1:16" x14ac:dyDescent="0.2">
      <c r="A7036" t="s">
        <v>350</v>
      </c>
      <c r="B7036" t="s">
        <v>198</v>
      </c>
      <c r="C7036" t="s">
        <v>129</v>
      </c>
      <c r="E7036">
        <v>0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</row>
    <row r="7037" spans="1:16" x14ac:dyDescent="0.2">
      <c r="A7037" t="s">
        <v>350</v>
      </c>
      <c r="B7037" t="s">
        <v>199</v>
      </c>
      <c r="C7037" t="s">
        <v>129</v>
      </c>
      <c r="E7037">
        <v>0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</row>
    <row r="7038" spans="1:16" x14ac:dyDescent="0.2">
      <c r="A7038" t="s">
        <v>350</v>
      </c>
      <c r="B7038" t="s">
        <v>200</v>
      </c>
      <c r="C7038" t="s">
        <v>129</v>
      </c>
      <c r="E7038"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</row>
    <row r="7039" spans="1:16" x14ac:dyDescent="0.2">
      <c r="A7039" t="s">
        <v>350</v>
      </c>
      <c r="B7039" t="s">
        <v>201</v>
      </c>
      <c r="C7039" t="s">
        <v>129</v>
      </c>
      <c r="E7039">
        <v>0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</row>
    <row r="7040" spans="1:16" x14ac:dyDescent="0.2">
      <c r="A7040" t="s">
        <v>350</v>
      </c>
      <c r="B7040" t="s">
        <v>202</v>
      </c>
      <c r="C7040" t="s">
        <v>129</v>
      </c>
      <c r="E7040">
        <v>41</v>
      </c>
      <c r="F7040">
        <v>53</v>
      </c>
      <c r="G7040">
        <v>128</v>
      </c>
      <c r="H7040">
        <v>128</v>
      </c>
      <c r="I7040">
        <v>699</v>
      </c>
      <c r="J7040">
        <v>892</v>
      </c>
      <c r="K7040">
        <v>892</v>
      </c>
      <c r="L7040">
        <v>892</v>
      </c>
      <c r="M7040">
        <v>892</v>
      </c>
      <c r="N7040">
        <v>892</v>
      </c>
      <c r="O7040">
        <v>892</v>
      </c>
      <c r="P7040">
        <v>892</v>
      </c>
    </row>
    <row r="7041" spans="1:17" x14ac:dyDescent="0.2">
      <c r="A7041" t="s">
        <v>350</v>
      </c>
      <c r="B7041" t="s">
        <v>203</v>
      </c>
      <c r="C7041" t="s">
        <v>129</v>
      </c>
      <c r="E7041">
        <v>0</v>
      </c>
      <c r="F7041">
        <v>0</v>
      </c>
      <c r="G7041">
        <v>439</v>
      </c>
      <c r="H7041">
        <v>702</v>
      </c>
      <c r="I7041">
        <v>882</v>
      </c>
      <c r="J7041">
        <v>882</v>
      </c>
      <c r="K7041">
        <v>882</v>
      </c>
      <c r="L7041">
        <v>1145</v>
      </c>
      <c r="M7041">
        <v>1145</v>
      </c>
      <c r="N7041">
        <v>1631</v>
      </c>
      <c r="O7041">
        <v>1631</v>
      </c>
      <c r="P7041">
        <v>1976</v>
      </c>
    </row>
    <row r="7042" spans="1:17" x14ac:dyDescent="0.2">
      <c r="A7042" t="s">
        <v>350</v>
      </c>
      <c r="B7042" t="s">
        <v>204</v>
      </c>
      <c r="C7042" t="s">
        <v>129</v>
      </c>
      <c r="E7042">
        <v>0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</row>
    <row r="7043" spans="1:17" x14ac:dyDescent="0.2">
      <c r="A7043" t="s">
        <v>350</v>
      </c>
      <c r="B7043" t="s">
        <v>205</v>
      </c>
      <c r="C7043" t="s">
        <v>129</v>
      </c>
      <c r="E7043">
        <v>244</v>
      </c>
      <c r="F7043">
        <v>490</v>
      </c>
      <c r="G7043">
        <v>744</v>
      </c>
      <c r="H7043">
        <v>850</v>
      </c>
      <c r="I7043">
        <v>976</v>
      </c>
      <c r="J7043">
        <v>1428</v>
      </c>
      <c r="K7043">
        <v>1483</v>
      </c>
      <c r="L7043">
        <v>1483</v>
      </c>
      <c r="M7043">
        <v>1483</v>
      </c>
      <c r="N7043">
        <v>1667</v>
      </c>
      <c r="O7043">
        <v>1895</v>
      </c>
      <c r="P7043">
        <v>2637</v>
      </c>
    </row>
    <row r="7044" spans="1:17" x14ac:dyDescent="0.2">
      <c r="A7044" t="s">
        <v>350</v>
      </c>
      <c r="B7044" t="s">
        <v>206</v>
      </c>
      <c r="C7044" t="s">
        <v>129</v>
      </c>
      <c r="E7044">
        <v>0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</row>
    <row r="7045" spans="1:17" x14ac:dyDescent="0.2">
      <c r="A7045" t="s">
        <v>350</v>
      </c>
      <c r="B7045" t="s">
        <v>207</v>
      </c>
      <c r="C7045" t="s">
        <v>129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</row>
    <row r="7046" spans="1:17" x14ac:dyDescent="0.2">
      <c r="A7046" t="s">
        <v>350</v>
      </c>
      <c r="B7046" t="s">
        <v>208</v>
      </c>
      <c r="C7046" t="s">
        <v>129</v>
      </c>
      <c r="E7046">
        <v>677</v>
      </c>
      <c r="F7046">
        <v>700</v>
      </c>
      <c r="G7046">
        <v>700</v>
      </c>
      <c r="H7046">
        <v>700</v>
      </c>
      <c r="I7046">
        <v>700</v>
      </c>
      <c r="J7046">
        <v>700</v>
      </c>
      <c r="K7046">
        <v>700</v>
      </c>
      <c r="L7046">
        <v>700</v>
      </c>
      <c r="M7046">
        <v>700</v>
      </c>
      <c r="N7046">
        <v>700</v>
      </c>
      <c r="O7046">
        <v>700</v>
      </c>
      <c r="P7046">
        <v>700</v>
      </c>
    </row>
    <row r="7047" spans="1:17" x14ac:dyDescent="0.2">
      <c r="A7047" t="s">
        <v>350</v>
      </c>
      <c r="B7047" t="s">
        <v>209</v>
      </c>
      <c r="C7047" t="s">
        <v>129</v>
      </c>
      <c r="E7047">
        <v>0</v>
      </c>
      <c r="F7047">
        <v>0</v>
      </c>
      <c r="G7047">
        <v>0</v>
      </c>
      <c r="H7047">
        <v>0</v>
      </c>
      <c r="I7047">
        <v>0</v>
      </c>
      <c r="J7047">
        <v>389</v>
      </c>
      <c r="K7047">
        <v>802</v>
      </c>
      <c r="L7047">
        <v>828</v>
      </c>
      <c r="M7047">
        <v>828</v>
      </c>
      <c r="N7047">
        <v>1222</v>
      </c>
      <c r="O7047">
        <v>1394</v>
      </c>
      <c r="P7047">
        <v>2961</v>
      </c>
    </row>
    <row r="7048" spans="1:17" x14ac:dyDescent="0.2">
      <c r="A7048" t="s">
        <v>350</v>
      </c>
      <c r="B7048" t="s">
        <v>210</v>
      </c>
      <c r="C7048" t="s">
        <v>129</v>
      </c>
      <c r="E7048">
        <v>0</v>
      </c>
      <c r="F7048">
        <v>0</v>
      </c>
      <c r="G7048">
        <v>0</v>
      </c>
      <c r="H7048">
        <v>97</v>
      </c>
      <c r="I7048">
        <v>97</v>
      </c>
      <c r="J7048">
        <v>97</v>
      </c>
      <c r="K7048">
        <v>97</v>
      </c>
      <c r="L7048">
        <v>97</v>
      </c>
      <c r="M7048">
        <v>97</v>
      </c>
      <c r="N7048">
        <v>97</v>
      </c>
      <c r="O7048">
        <v>97</v>
      </c>
      <c r="P7048">
        <v>97</v>
      </c>
    </row>
    <row r="7049" spans="1:17" x14ac:dyDescent="0.2">
      <c r="A7049" t="s">
        <v>350</v>
      </c>
      <c r="B7049" t="s">
        <v>211</v>
      </c>
      <c r="C7049" t="s">
        <v>129</v>
      </c>
      <c r="E7049">
        <v>0</v>
      </c>
      <c r="F7049">
        <v>38</v>
      </c>
      <c r="G7049">
        <v>38</v>
      </c>
      <c r="H7049">
        <v>656</v>
      </c>
      <c r="I7049">
        <v>656</v>
      </c>
      <c r="J7049">
        <v>656</v>
      </c>
      <c r="K7049">
        <v>656</v>
      </c>
      <c r="L7049">
        <v>656</v>
      </c>
      <c r="M7049">
        <v>656</v>
      </c>
      <c r="N7049">
        <v>656</v>
      </c>
      <c r="O7049">
        <v>656</v>
      </c>
      <c r="P7049">
        <v>656</v>
      </c>
    </row>
    <row r="7050" spans="1:17" x14ac:dyDescent="0.2">
      <c r="A7050" t="s">
        <v>350</v>
      </c>
      <c r="B7050" t="s">
        <v>212</v>
      </c>
      <c r="C7050" t="s">
        <v>129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</row>
    <row r="7051" spans="1:17" x14ac:dyDescent="0.2">
      <c r="A7051" t="s">
        <v>350</v>
      </c>
      <c r="B7051" t="s">
        <v>213</v>
      </c>
      <c r="C7051" t="s">
        <v>129</v>
      </c>
      <c r="E7051">
        <v>0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</row>
    <row r="7052" spans="1:17" x14ac:dyDescent="0.2">
      <c r="A7052" t="s">
        <v>350</v>
      </c>
      <c r="B7052" t="s">
        <v>342</v>
      </c>
      <c r="C7052" t="s">
        <v>129</v>
      </c>
      <c r="E7052">
        <v>963</v>
      </c>
      <c r="F7052">
        <v>1281</v>
      </c>
      <c r="G7052">
        <v>2445</v>
      </c>
      <c r="H7052">
        <v>3603</v>
      </c>
      <c r="I7052">
        <v>5083</v>
      </c>
      <c r="J7052">
        <v>6116</v>
      </c>
      <c r="K7052">
        <v>6585</v>
      </c>
      <c r="L7052">
        <v>6903</v>
      </c>
      <c r="M7052">
        <v>6903</v>
      </c>
      <c r="N7052">
        <v>7968</v>
      </c>
      <c r="O7052">
        <v>8368</v>
      </c>
      <c r="P7052">
        <v>11022</v>
      </c>
    </row>
    <row r="7053" spans="1:17" x14ac:dyDescent="0.2">
      <c r="A7053" t="s">
        <v>230</v>
      </c>
      <c r="B7053" t="s">
        <v>353</v>
      </c>
      <c r="C7053" t="s">
        <v>129</v>
      </c>
      <c r="E7053">
        <v>0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1</v>
      </c>
      <c r="Q7053">
        <v>10360</v>
      </c>
    </row>
    <row r="7054" spans="1:17" x14ac:dyDescent="0.2">
      <c r="A7054" t="s">
        <v>230</v>
      </c>
      <c r="B7054" t="s">
        <v>354</v>
      </c>
      <c r="C7054" t="s">
        <v>129</v>
      </c>
      <c r="E7054">
        <v>0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1</v>
      </c>
      <c r="Q7054">
        <v>11010</v>
      </c>
    </row>
    <row r="7055" spans="1:17" x14ac:dyDescent="0.2">
      <c r="A7055" t="s">
        <v>230</v>
      </c>
      <c r="B7055" t="s">
        <v>355</v>
      </c>
      <c r="C7055" t="s">
        <v>129</v>
      </c>
      <c r="E7055"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1</v>
      </c>
      <c r="M7055">
        <v>1</v>
      </c>
      <c r="N7055">
        <v>1</v>
      </c>
      <c r="O7055">
        <v>1</v>
      </c>
      <c r="P7055">
        <v>1</v>
      </c>
      <c r="Q7055">
        <v>2680</v>
      </c>
    </row>
    <row r="7056" spans="1:17" x14ac:dyDescent="0.2">
      <c r="A7056" t="s">
        <v>230</v>
      </c>
      <c r="B7056" t="s">
        <v>356</v>
      </c>
      <c r="C7056" t="s">
        <v>129</v>
      </c>
      <c r="E7056">
        <v>0</v>
      </c>
      <c r="F7056">
        <v>0</v>
      </c>
      <c r="G7056">
        <v>0</v>
      </c>
      <c r="H7056">
        <v>0</v>
      </c>
      <c r="I7056">
        <v>1</v>
      </c>
      <c r="J7056">
        <v>1</v>
      </c>
      <c r="K7056">
        <v>1</v>
      </c>
      <c r="L7056">
        <v>1</v>
      </c>
      <c r="M7056">
        <v>1</v>
      </c>
      <c r="N7056">
        <v>1</v>
      </c>
      <c r="O7056">
        <v>1</v>
      </c>
      <c r="P7056">
        <v>1</v>
      </c>
      <c r="Q7056">
        <v>4875</v>
      </c>
    </row>
    <row r="7057" spans="1:16" x14ac:dyDescent="0.2">
      <c r="A7057" t="s">
        <v>340</v>
      </c>
      <c r="B7057" t="s">
        <v>193</v>
      </c>
      <c r="C7057" t="s">
        <v>121</v>
      </c>
      <c r="E7057">
        <v>0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</row>
    <row r="7058" spans="1:16" x14ac:dyDescent="0.2">
      <c r="A7058" t="s">
        <v>340</v>
      </c>
      <c r="B7058" t="s">
        <v>194</v>
      </c>
      <c r="C7058" t="s">
        <v>121</v>
      </c>
      <c r="E7058">
        <v>0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</row>
    <row r="7059" spans="1:16" x14ac:dyDescent="0.2">
      <c r="A7059" t="s">
        <v>340</v>
      </c>
      <c r="B7059" t="s">
        <v>195</v>
      </c>
      <c r="C7059" t="s">
        <v>121</v>
      </c>
      <c r="E7059">
        <v>0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</row>
    <row r="7060" spans="1:16" x14ac:dyDescent="0.2">
      <c r="A7060" t="s">
        <v>340</v>
      </c>
      <c r="B7060" t="s">
        <v>196</v>
      </c>
      <c r="C7060" t="s">
        <v>121</v>
      </c>
      <c r="E7060"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</row>
    <row r="7061" spans="1:16" x14ac:dyDescent="0.2">
      <c r="A7061" t="s">
        <v>340</v>
      </c>
      <c r="B7061" t="s">
        <v>197</v>
      </c>
      <c r="C7061" t="s">
        <v>121</v>
      </c>
      <c r="E7061">
        <v>0</v>
      </c>
      <c r="F7061">
        <v>0</v>
      </c>
      <c r="G7061">
        <v>0.1</v>
      </c>
      <c r="H7061">
        <v>1.8</v>
      </c>
      <c r="I7061">
        <v>1.8</v>
      </c>
      <c r="J7061">
        <v>1.8</v>
      </c>
      <c r="K7061">
        <v>1.8</v>
      </c>
      <c r="L7061">
        <v>1.8</v>
      </c>
      <c r="M7061">
        <v>1.8</v>
      </c>
      <c r="N7061">
        <v>1.8</v>
      </c>
      <c r="O7061">
        <v>1.8</v>
      </c>
      <c r="P7061">
        <v>1.8</v>
      </c>
    </row>
    <row r="7062" spans="1:16" x14ac:dyDescent="0.2">
      <c r="A7062" t="s">
        <v>340</v>
      </c>
      <c r="B7062" t="s">
        <v>198</v>
      </c>
      <c r="C7062" t="s">
        <v>121</v>
      </c>
      <c r="E7062"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</row>
    <row r="7063" spans="1:16" x14ac:dyDescent="0.2">
      <c r="A7063" t="s">
        <v>340</v>
      </c>
      <c r="B7063" t="s">
        <v>199</v>
      </c>
      <c r="C7063" t="s">
        <v>121</v>
      </c>
      <c r="E7063">
        <v>0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</row>
    <row r="7064" spans="1:16" x14ac:dyDescent="0.2">
      <c r="A7064" t="s">
        <v>340</v>
      </c>
      <c r="B7064" t="s">
        <v>200</v>
      </c>
      <c r="C7064" t="s">
        <v>121</v>
      </c>
      <c r="E7064">
        <v>0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</row>
    <row r="7065" spans="1:16" x14ac:dyDescent="0.2">
      <c r="A7065" t="s">
        <v>340</v>
      </c>
      <c r="B7065" t="s">
        <v>201</v>
      </c>
      <c r="C7065" t="s">
        <v>121</v>
      </c>
      <c r="E7065">
        <v>0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</row>
    <row r="7066" spans="1:16" x14ac:dyDescent="0.2">
      <c r="A7066" t="s">
        <v>340</v>
      </c>
      <c r="B7066" t="s">
        <v>202</v>
      </c>
      <c r="C7066" t="s">
        <v>121</v>
      </c>
      <c r="E7066">
        <v>0.02</v>
      </c>
      <c r="F7066">
        <v>0.02</v>
      </c>
      <c r="G7066">
        <v>0.02</v>
      </c>
      <c r="H7066">
        <v>0.02</v>
      </c>
      <c r="I7066">
        <v>2</v>
      </c>
      <c r="J7066">
        <v>2</v>
      </c>
      <c r="K7066">
        <v>2</v>
      </c>
      <c r="L7066">
        <v>2</v>
      </c>
      <c r="M7066">
        <v>2</v>
      </c>
      <c r="N7066">
        <v>2</v>
      </c>
      <c r="O7066">
        <v>2</v>
      </c>
      <c r="P7066">
        <v>2</v>
      </c>
    </row>
    <row r="7067" spans="1:16" x14ac:dyDescent="0.2">
      <c r="A7067" t="s">
        <v>340</v>
      </c>
      <c r="B7067" t="s">
        <v>203</v>
      </c>
      <c r="C7067" t="s">
        <v>121</v>
      </c>
      <c r="E7067">
        <v>0</v>
      </c>
      <c r="F7067">
        <v>0</v>
      </c>
      <c r="G7067">
        <v>1.32</v>
      </c>
      <c r="H7067">
        <v>2.82</v>
      </c>
      <c r="I7067">
        <v>4.32</v>
      </c>
      <c r="J7067">
        <v>4.32</v>
      </c>
      <c r="K7067">
        <v>4.32</v>
      </c>
      <c r="L7067">
        <v>5</v>
      </c>
      <c r="M7067">
        <v>5</v>
      </c>
      <c r="N7067">
        <v>5</v>
      </c>
      <c r="O7067">
        <v>5</v>
      </c>
      <c r="P7067">
        <v>5</v>
      </c>
    </row>
    <row r="7068" spans="1:16" x14ac:dyDescent="0.2">
      <c r="A7068" t="s">
        <v>340</v>
      </c>
      <c r="B7068" t="s">
        <v>204</v>
      </c>
      <c r="C7068" t="s">
        <v>121</v>
      </c>
      <c r="E7068">
        <v>0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7.56</v>
      </c>
      <c r="N7068">
        <v>7.56</v>
      </c>
      <c r="O7068">
        <v>7.56</v>
      </c>
      <c r="P7068">
        <v>7.56</v>
      </c>
    </row>
    <row r="7069" spans="1:16" x14ac:dyDescent="0.2">
      <c r="A7069" t="s">
        <v>340</v>
      </c>
      <c r="B7069" t="s">
        <v>205</v>
      </c>
      <c r="C7069" t="s">
        <v>121</v>
      </c>
      <c r="E7069">
        <v>3</v>
      </c>
      <c r="F7069">
        <v>6</v>
      </c>
      <c r="G7069">
        <v>9</v>
      </c>
      <c r="H7069">
        <v>11.7</v>
      </c>
      <c r="I7069">
        <v>20.09</v>
      </c>
      <c r="J7069">
        <v>26.68</v>
      </c>
      <c r="K7069">
        <v>29.07</v>
      </c>
      <c r="L7069">
        <v>30.69</v>
      </c>
      <c r="M7069">
        <v>30.69</v>
      </c>
      <c r="N7069">
        <v>40.03</v>
      </c>
      <c r="O7069">
        <v>45.22</v>
      </c>
      <c r="P7069">
        <v>78.319999999999993</v>
      </c>
    </row>
    <row r="7070" spans="1:16" x14ac:dyDescent="0.2">
      <c r="A7070" t="s">
        <v>340</v>
      </c>
      <c r="B7070" t="s">
        <v>206</v>
      </c>
      <c r="C7070" t="s">
        <v>121</v>
      </c>
      <c r="E7070">
        <v>0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</row>
    <row r="7071" spans="1:16" x14ac:dyDescent="0.2">
      <c r="A7071" t="s">
        <v>340</v>
      </c>
      <c r="B7071" t="s">
        <v>207</v>
      </c>
      <c r="C7071" t="s">
        <v>121</v>
      </c>
      <c r="E7071">
        <v>0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</row>
    <row r="7072" spans="1:16" x14ac:dyDescent="0.2">
      <c r="A7072" t="s">
        <v>340</v>
      </c>
      <c r="B7072" t="s">
        <v>208</v>
      </c>
      <c r="C7072" t="s">
        <v>121</v>
      </c>
      <c r="E7072">
        <v>4.37</v>
      </c>
      <c r="F7072">
        <v>4.8600000000000003</v>
      </c>
      <c r="G7072">
        <v>6.28</v>
      </c>
      <c r="H7072">
        <v>7.59</v>
      </c>
      <c r="I7072">
        <v>7.59</v>
      </c>
      <c r="J7072">
        <v>7.59</v>
      </c>
      <c r="K7072">
        <v>7.59</v>
      </c>
      <c r="L7072">
        <v>7.59</v>
      </c>
      <c r="M7072">
        <v>7.59</v>
      </c>
      <c r="N7072">
        <v>7.59</v>
      </c>
      <c r="O7072">
        <v>7.59</v>
      </c>
      <c r="P7072">
        <v>7.59</v>
      </c>
    </row>
    <row r="7073" spans="1:16" x14ac:dyDescent="0.2">
      <c r="A7073" t="s">
        <v>340</v>
      </c>
      <c r="B7073" t="s">
        <v>209</v>
      </c>
      <c r="C7073" t="s">
        <v>121</v>
      </c>
      <c r="E7073">
        <v>0</v>
      </c>
      <c r="F7073">
        <v>0</v>
      </c>
      <c r="G7073">
        <v>0</v>
      </c>
      <c r="H7073">
        <v>0</v>
      </c>
      <c r="I7073">
        <v>3.14</v>
      </c>
      <c r="J7073">
        <v>7.42</v>
      </c>
      <c r="K7073">
        <v>9.25</v>
      </c>
      <c r="L7073">
        <v>10.49</v>
      </c>
      <c r="M7073">
        <v>10.49</v>
      </c>
      <c r="N7073">
        <v>13.33</v>
      </c>
      <c r="O7073">
        <v>14.91</v>
      </c>
      <c r="P7073">
        <v>31.72</v>
      </c>
    </row>
    <row r="7074" spans="1:16" x14ac:dyDescent="0.2">
      <c r="A7074" t="s">
        <v>340</v>
      </c>
      <c r="B7074" t="s">
        <v>210</v>
      </c>
      <c r="C7074" t="s">
        <v>121</v>
      </c>
      <c r="E7074">
        <v>0</v>
      </c>
      <c r="F7074">
        <v>0</v>
      </c>
      <c r="G7074">
        <v>0</v>
      </c>
      <c r="H7074">
        <v>0.5</v>
      </c>
      <c r="I7074">
        <v>0.5</v>
      </c>
      <c r="J7074">
        <v>0.5</v>
      </c>
      <c r="K7074">
        <v>0.5</v>
      </c>
      <c r="L7074">
        <v>0.5</v>
      </c>
      <c r="M7074">
        <v>0.5</v>
      </c>
      <c r="N7074">
        <v>0.5</v>
      </c>
      <c r="O7074">
        <v>0.5</v>
      </c>
      <c r="P7074">
        <v>0.5</v>
      </c>
    </row>
    <row r="7075" spans="1:16" x14ac:dyDescent="0.2">
      <c r="A7075" t="s">
        <v>340</v>
      </c>
      <c r="B7075" t="s">
        <v>211</v>
      </c>
      <c r="C7075" t="s">
        <v>121</v>
      </c>
      <c r="E7075">
        <v>0</v>
      </c>
      <c r="F7075">
        <v>0</v>
      </c>
      <c r="G7075">
        <v>0</v>
      </c>
      <c r="H7075">
        <v>0.5</v>
      </c>
      <c r="I7075">
        <v>0.5</v>
      </c>
      <c r="J7075">
        <v>0.5</v>
      </c>
      <c r="K7075">
        <v>0.5</v>
      </c>
      <c r="L7075">
        <v>0.5</v>
      </c>
      <c r="M7075">
        <v>0.5</v>
      </c>
      <c r="N7075">
        <v>0.5</v>
      </c>
      <c r="O7075">
        <v>0.5</v>
      </c>
      <c r="P7075">
        <v>0.5</v>
      </c>
    </row>
    <row r="7076" spans="1:16" x14ac:dyDescent="0.2">
      <c r="A7076" t="s">
        <v>340</v>
      </c>
      <c r="B7076" t="s">
        <v>212</v>
      </c>
      <c r="C7076" t="s">
        <v>121</v>
      </c>
      <c r="E7076">
        <v>0.03</v>
      </c>
      <c r="F7076">
        <v>0.03</v>
      </c>
      <c r="G7076">
        <v>0.03</v>
      </c>
      <c r="H7076">
        <v>0.03</v>
      </c>
      <c r="I7076">
        <v>0.03</v>
      </c>
      <c r="J7076">
        <v>0.03</v>
      </c>
      <c r="K7076">
        <v>0.03</v>
      </c>
      <c r="L7076">
        <v>0.01</v>
      </c>
      <c r="M7076">
        <v>0.01</v>
      </c>
      <c r="N7076">
        <v>0</v>
      </c>
      <c r="O7076">
        <v>0</v>
      </c>
      <c r="P7076">
        <v>0</v>
      </c>
    </row>
    <row r="7077" spans="1:16" x14ac:dyDescent="0.2">
      <c r="A7077" t="s">
        <v>340</v>
      </c>
      <c r="B7077" t="s">
        <v>213</v>
      </c>
      <c r="C7077" t="s">
        <v>121</v>
      </c>
      <c r="E7077">
        <v>0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</row>
    <row r="7078" spans="1:16" x14ac:dyDescent="0.2">
      <c r="A7078" t="s">
        <v>340</v>
      </c>
      <c r="B7078" t="s">
        <v>218</v>
      </c>
      <c r="C7078" t="s">
        <v>121</v>
      </c>
      <c r="E7078">
        <v>-0.68</v>
      </c>
      <c r="F7078">
        <v>-0.68</v>
      </c>
      <c r="G7078">
        <v>-1.96</v>
      </c>
      <c r="H7078">
        <v>-3.92</v>
      </c>
      <c r="I7078">
        <v>-4.01</v>
      </c>
      <c r="J7078">
        <v>-4.01</v>
      </c>
      <c r="K7078">
        <v>-4.01</v>
      </c>
      <c r="L7078">
        <v>-4.01</v>
      </c>
      <c r="M7078">
        <v>-4.01</v>
      </c>
      <c r="N7078">
        <v>-4.01</v>
      </c>
      <c r="O7078">
        <v>-4.01</v>
      </c>
      <c r="P7078">
        <v>-10.08</v>
      </c>
    </row>
    <row r="7079" spans="1:16" x14ac:dyDescent="0.2">
      <c r="A7079" t="s">
        <v>340</v>
      </c>
      <c r="B7079" t="s">
        <v>342</v>
      </c>
      <c r="C7079" t="s">
        <v>121</v>
      </c>
      <c r="E7079">
        <v>6.74</v>
      </c>
      <c r="F7079">
        <v>10.220000000000001</v>
      </c>
      <c r="G7079">
        <v>14.79</v>
      </c>
      <c r="H7079">
        <v>21.06</v>
      </c>
      <c r="I7079">
        <v>35.97</v>
      </c>
      <c r="J7079">
        <v>46.85</v>
      </c>
      <c r="K7079">
        <v>51.06</v>
      </c>
      <c r="L7079">
        <v>54.57</v>
      </c>
      <c r="M7079">
        <v>62.13</v>
      </c>
      <c r="N7079">
        <v>74.290000000000006</v>
      </c>
      <c r="O7079">
        <v>81.069999999999993</v>
      </c>
      <c r="P7079">
        <v>124.91</v>
      </c>
    </row>
    <row r="7080" spans="1:16" x14ac:dyDescent="0.2">
      <c r="A7080" t="s">
        <v>266</v>
      </c>
      <c r="B7080" t="s">
        <v>267</v>
      </c>
      <c r="C7080" t="s">
        <v>121</v>
      </c>
      <c r="E7080">
        <v>202.31</v>
      </c>
      <c r="F7080">
        <v>204.45</v>
      </c>
      <c r="G7080">
        <v>206.75</v>
      </c>
      <c r="H7080">
        <v>212.74</v>
      </c>
      <c r="I7080">
        <v>220.24</v>
      </c>
      <c r="J7080">
        <v>229.66</v>
      </c>
      <c r="K7080">
        <v>235.18</v>
      </c>
      <c r="L7080">
        <v>240.63</v>
      </c>
      <c r="M7080">
        <v>246.15</v>
      </c>
      <c r="N7080">
        <v>269.82</v>
      </c>
      <c r="O7080">
        <v>276.22000000000003</v>
      </c>
      <c r="P7080">
        <v>295.94</v>
      </c>
    </row>
    <row r="7081" spans="1:16" x14ac:dyDescent="0.2">
      <c r="A7081" t="s">
        <v>270</v>
      </c>
      <c r="B7081" t="s">
        <v>193</v>
      </c>
      <c r="C7081" t="s">
        <v>121</v>
      </c>
      <c r="E7081">
        <v>2.97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</row>
    <row r="7082" spans="1:16" x14ac:dyDescent="0.2">
      <c r="A7082" t="s">
        <v>270</v>
      </c>
      <c r="B7082" t="s">
        <v>194</v>
      </c>
      <c r="C7082" t="s">
        <v>121</v>
      </c>
      <c r="E7082">
        <v>52.7</v>
      </c>
      <c r="F7082">
        <v>63.01</v>
      </c>
      <c r="G7082">
        <v>51.95</v>
      </c>
      <c r="H7082">
        <v>37.049999999999997</v>
      </c>
      <c r="I7082">
        <v>21.36</v>
      </c>
      <c r="J7082">
        <v>17.41</v>
      </c>
      <c r="K7082">
        <v>12.98</v>
      </c>
      <c r="L7082">
        <v>18</v>
      </c>
      <c r="M7082">
        <v>7.6</v>
      </c>
      <c r="N7082">
        <v>7.97</v>
      </c>
      <c r="O7082">
        <v>9.14</v>
      </c>
      <c r="P7082">
        <v>2.0299999999999998</v>
      </c>
    </row>
    <row r="7083" spans="1:16" x14ac:dyDescent="0.2">
      <c r="A7083" t="s">
        <v>270</v>
      </c>
      <c r="B7083" t="s">
        <v>195</v>
      </c>
      <c r="C7083" t="s">
        <v>121</v>
      </c>
      <c r="E7083">
        <v>11.51</v>
      </c>
      <c r="F7083">
        <v>12.92</v>
      </c>
      <c r="G7083">
        <v>12.8</v>
      </c>
      <c r="H7083">
        <v>12.57</v>
      </c>
      <c r="I7083">
        <v>12.29</v>
      </c>
      <c r="J7083">
        <v>9.61</v>
      </c>
      <c r="K7083">
        <v>7.99</v>
      </c>
      <c r="L7083">
        <v>7</v>
      </c>
      <c r="M7083">
        <v>5.0999999999999996</v>
      </c>
      <c r="N7083">
        <v>1.02</v>
      </c>
      <c r="O7083">
        <v>0</v>
      </c>
      <c r="P7083">
        <v>0</v>
      </c>
    </row>
    <row r="7084" spans="1:16" x14ac:dyDescent="0.2">
      <c r="A7084" t="s">
        <v>270</v>
      </c>
      <c r="B7084" t="s">
        <v>196</v>
      </c>
      <c r="C7084" t="s">
        <v>121</v>
      </c>
      <c r="E7084">
        <v>23.6</v>
      </c>
      <c r="F7084">
        <v>5.09</v>
      </c>
      <c r="G7084">
        <v>5.09</v>
      </c>
      <c r="H7084">
        <v>5.1100000000000003</v>
      </c>
      <c r="I7084">
        <v>5.09</v>
      </c>
      <c r="J7084">
        <v>5.1100000000000003</v>
      </c>
      <c r="K7084">
        <v>5.09</v>
      </c>
      <c r="L7084">
        <v>5.09</v>
      </c>
      <c r="M7084">
        <v>5.09</v>
      </c>
      <c r="N7084">
        <v>5.09</v>
      </c>
      <c r="O7084">
        <v>5.1100000000000003</v>
      </c>
      <c r="P7084">
        <v>5.09</v>
      </c>
    </row>
    <row r="7085" spans="1:16" x14ac:dyDescent="0.2">
      <c r="A7085" t="s">
        <v>270</v>
      </c>
      <c r="B7085" t="s">
        <v>197</v>
      </c>
      <c r="C7085" t="s">
        <v>121</v>
      </c>
      <c r="E7085">
        <v>11.31</v>
      </c>
      <c r="F7085">
        <v>11.25</v>
      </c>
      <c r="G7085">
        <v>12.06</v>
      </c>
      <c r="H7085">
        <v>25.35</v>
      </c>
      <c r="I7085">
        <v>24.57</v>
      </c>
      <c r="J7085">
        <v>24.31</v>
      </c>
      <c r="K7085">
        <v>24.26</v>
      </c>
      <c r="L7085">
        <v>24.23</v>
      </c>
      <c r="M7085">
        <v>23.05</v>
      </c>
      <c r="N7085">
        <v>23.13</v>
      </c>
      <c r="O7085">
        <v>23.03</v>
      </c>
      <c r="P7085">
        <v>21.41</v>
      </c>
    </row>
    <row r="7086" spans="1:16" x14ac:dyDescent="0.2">
      <c r="A7086" t="s">
        <v>270</v>
      </c>
      <c r="B7086" t="s">
        <v>198</v>
      </c>
      <c r="C7086" t="s">
        <v>121</v>
      </c>
      <c r="E7086">
        <v>0</v>
      </c>
      <c r="F7086">
        <v>0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</row>
    <row r="7087" spans="1:16" x14ac:dyDescent="0.2">
      <c r="A7087" t="s">
        <v>270</v>
      </c>
      <c r="B7087" t="s">
        <v>199</v>
      </c>
      <c r="C7087" t="s">
        <v>121</v>
      </c>
      <c r="E7087">
        <v>2.4900000000000002</v>
      </c>
      <c r="F7087">
        <v>3.06</v>
      </c>
      <c r="G7087">
        <v>2.48</v>
      </c>
      <c r="H7087">
        <v>2.4900000000000002</v>
      </c>
      <c r="I7087">
        <v>2.4700000000000002</v>
      </c>
      <c r="J7087">
        <v>2.48</v>
      </c>
      <c r="K7087">
        <v>3.09</v>
      </c>
      <c r="L7087">
        <v>3.42</v>
      </c>
      <c r="M7087">
        <v>2.4700000000000002</v>
      </c>
      <c r="N7087">
        <v>2.23</v>
      </c>
      <c r="O7087">
        <v>2.2400000000000002</v>
      </c>
      <c r="P7087">
        <v>2.35</v>
      </c>
    </row>
    <row r="7088" spans="1:16" x14ac:dyDescent="0.2">
      <c r="A7088" t="s">
        <v>270</v>
      </c>
      <c r="B7088" t="s">
        <v>200</v>
      </c>
      <c r="C7088" t="s">
        <v>121</v>
      </c>
      <c r="E7088">
        <v>0.9</v>
      </c>
      <c r="F7088">
        <v>1.7</v>
      </c>
      <c r="G7088">
        <v>0.89</v>
      </c>
      <c r="H7088">
        <v>0.9</v>
      </c>
      <c r="I7088">
        <v>1.44</v>
      </c>
      <c r="J7088">
        <v>1.39</v>
      </c>
      <c r="K7088">
        <v>1.48</v>
      </c>
      <c r="L7088">
        <v>1.52</v>
      </c>
      <c r="M7088">
        <v>0.86</v>
      </c>
      <c r="N7088">
        <v>0.86</v>
      </c>
      <c r="O7088">
        <v>0.98</v>
      </c>
      <c r="P7088">
        <v>1.0900000000000001</v>
      </c>
    </row>
    <row r="7089" spans="1:16" x14ac:dyDescent="0.2">
      <c r="A7089" t="s">
        <v>270</v>
      </c>
      <c r="B7089" t="s">
        <v>201</v>
      </c>
      <c r="C7089" t="s">
        <v>121</v>
      </c>
      <c r="E7089">
        <v>27.19</v>
      </c>
      <c r="F7089">
        <v>27.11</v>
      </c>
      <c r="G7089">
        <v>27.11</v>
      </c>
      <c r="H7089">
        <v>27.19</v>
      </c>
      <c r="I7089">
        <v>27.11</v>
      </c>
      <c r="J7089">
        <v>27.19</v>
      </c>
      <c r="K7089">
        <v>27.11</v>
      </c>
      <c r="L7089">
        <v>27.11</v>
      </c>
      <c r="M7089">
        <v>27.11</v>
      </c>
      <c r="N7089">
        <v>27.11</v>
      </c>
      <c r="O7089">
        <v>27.19</v>
      </c>
      <c r="P7089">
        <v>27.11</v>
      </c>
    </row>
    <row r="7090" spans="1:16" x14ac:dyDescent="0.2">
      <c r="A7090" t="s">
        <v>270</v>
      </c>
      <c r="B7090" t="s">
        <v>202</v>
      </c>
      <c r="C7090" t="s">
        <v>121</v>
      </c>
      <c r="E7090">
        <v>21.62</v>
      </c>
      <c r="F7090">
        <v>21.8</v>
      </c>
      <c r="G7090">
        <v>21.46</v>
      </c>
      <c r="H7090">
        <v>21.5</v>
      </c>
      <c r="I7090">
        <v>26.02</v>
      </c>
      <c r="J7090">
        <v>26.04</v>
      </c>
      <c r="K7090">
        <v>25.97</v>
      </c>
      <c r="L7090">
        <v>25.95</v>
      </c>
      <c r="M7090">
        <v>25.62</v>
      </c>
      <c r="N7090">
        <v>25.5</v>
      </c>
      <c r="O7090">
        <v>25.69</v>
      </c>
      <c r="P7090">
        <v>25</v>
      </c>
    </row>
    <row r="7091" spans="1:16" x14ac:dyDescent="0.2">
      <c r="A7091" t="s">
        <v>270</v>
      </c>
      <c r="B7091" t="s">
        <v>203</v>
      </c>
      <c r="C7091" t="s">
        <v>121</v>
      </c>
      <c r="E7091">
        <v>0</v>
      </c>
      <c r="F7091">
        <v>0</v>
      </c>
      <c r="G7091">
        <v>5.1100000000000003</v>
      </c>
      <c r="H7091">
        <v>11.26</v>
      </c>
      <c r="I7091">
        <v>17.010000000000002</v>
      </c>
      <c r="J7091">
        <v>16.62</v>
      </c>
      <c r="K7091">
        <v>16.649999999999999</v>
      </c>
      <c r="L7091">
        <v>19.25</v>
      </c>
      <c r="M7091">
        <v>18.149999999999999</v>
      </c>
      <c r="N7091">
        <v>18.440000000000001</v>
      </c>
      <c r="O7091">
        <v>18.12</v>
      </c>
      <c r="P7091">
        <v>16.260000000000002</v>
      </c>
    </row>
    <row r="7092" spans="1:16" x14ac:dyDescent="0.2">
      <c r="A7092" t="s">
        <v>270</v>
      </c>
      <c r="B7092" t="s">
        <v>204</v>
      </c>
      <c r="C7092" t="s">
        <v>121</v>
      </c>
      <c r="E7092">
        <v>0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29.11</v>
      </c>
      <c r="N7092">
        <v>29.29</v>
      </c>
      <c r="O7092">
        <v>28.57</v>
      </c>
      <c r="P7092">
        <v>26.34</v>
      </c>
    </row>
    <row r="7093" spans="1:16" x14ac:dyDescent="0.2">
      <c r="A7093" t="s">
        <v>270</v>
      </c>
      <c r="B7093" t="s">
        <v>205</v>
      </c>
      <c r="C7093" t="s">
        <v>121</v>
      </c>
      <c r="E7093">
        <v>60.01</v>
      </c>
      <c r="F7093">
        <v>68.45</v>
      </c>
      <c r="G7093">
        <v>75.47</v>
      </c>
      <c r="H7093">
        <v>82.75</v>
      </c>
      <c r="I7093">
        <v>101.7</v>
      </c>
      <c r="J7093">
        <v>119.08</v>
      </c>
      <c r="K7093">
        <v>125.72</v>
      </c>
      <c r="L7093">
        <v>130.11000000000001</v>
      </c>
      <c r="M7093">
        <v>118.96</v>
      </c>
      <c r="N7093">
        <v>145.63</v>
      </c>
      <c r="O7093">
        <v>155.81</v>
      </c>
      <c r="P7093">
        <v>209.76</v>
      </c>
    </row>
    <row r="7094" spans="1:16" x14ac:dyDescent="0.2">
      <c r="A7094" t="s">
        <v>270</v>
      </c>
      <c r="B7094" t="s">
        <v>206</v>
      </c>
      <c r="C7094" t="s">
        <v>121</v>
      </c>
      <c r="E7094">
        <v>29.54</v>
      </c>
      <c r="F7094">
        <v>31.54</v>
      </c>
      <c r="G7094">
        <v>33.71</v>
      </c>
      <c r="H7094">
        <v>38.340000000000003</v>
      </c>
      <c r="I7094">
        <v>42.89</v>
      </c>
      <c r="J7094">
        <v>47.7</v>
      </c>
      <c r="K7094">
        <v>49.88</v>
      </c>
      <c r="L7094">
        <v>52.14</v>
      </c>
      <c r="M7094">
        <v>54.36</v>
      </c>
      <c r="N7094">
        <v>63.11</v>
      </c>
      <c r="O7094">
        <v>65.56</v>
      </c>
      <c r="P7094">
        <v>76.78</v>
      </c>
    </row>
    <row r="7095" spans="1:16" x14ac:dyDescent="0.2">
      <c r="A7095" t="s">
        <v>270</v>
      </c>
      <c r="B7095" t="s">
        <v>343</v>
      </c>
      <c r="C7095" t="s">
        <v>121</v>
      </c>
      <c r="E7095">
        <v>-2.63</v>
      </c>
      <c r="F7095">
        <v>-2.95</v>
      </c>
      <c r="G7095">
        <v>-3.4</v>
      </c>
      <c r="H7095">
        <v>-3.77</v>
      </c>
      <c r="I7095">
        <v>-5.19</v>
      </c>
      <c r="J7095">
        <v>-7.09</v>
      </c>
      <c r="K7095">
        <v>-7.9</v>
      </c>
      <c r="L7095">
        <v>-8.41</v>
      </c>
      <c r="M7095">
        <v>-7.94</v>
      </c>
      <c r="N7095">
        <v>-9.67</v>
      </c>
      <c r="O7095">
        <v>-10.51</v>
      </c>
      <c r="P7095">
        <v>-16.63</v>
      </c>
    </row>
    <row r="7096" spans="1:16" x14ac:dyDescent="0.2">
      <c r="A7096" t="s">
        <v>270</v>
      </c>
      <c r="B7096" t="s">
        <v>210</v>
      </c>
      <c r="C7096" t="s">
        <v>121</v>
      </c>
      <c r="E7096">
        <v>-0.48</v>
      </c>
      <c r="F7096">
        <v>-0.55000000000000004</v>
      </c>
      <c r="G7096">
        <v>-0.81</v>
      </c>
      <c r="H7096">
        <v>-1.47</v>
      </c>
      <c r="I7096">
        <v>-1.8</v>
      </c>
      <c r="J7096">
        <v>-1.97</v>
      </c>
      <c r="K7096">
        <v>-1.77</v>
      </c>
      <c r="L7096">
        <v>-1.76</v>
      </c>
      <c r="M7096">
        <v>-1.73</v>
      </c>
      <c r="N7096">
        <v>-1.83</v>
      </c>
      <c r="O7096">
        <v>-1.85</v>
      </c>
      <c r="P7096">
        <v>-1.48</v>
      </c>
    </row>
    <row r="7097" spans="1:16" x14ac:dyDescent="0.2">
      <c r="A7097" t="s">
        <v>270</v>
      </c>
      <c r="B7097" t="s">
        <v>211</v>
      </c>
      <c r="C7097" t="s">
        <v>121</v>
      </c>
      <c r="E7097">
        <v>0</v>
      </c>
      <c r="F7097">
        <v>0</v>
      </c>
      <c r="G7097">
        <v>0</v>
      </c>
      <c r="H7097">
        <v>-0.42</v>
      </c>
      <c r="I7097">
        <v>-0.56000000000000005</v>
      </c>
      <c r="J7097">
        <v>-0.55000000000000004</v>
      </c>
      <c r="K7097">
        <v>-0.52</v>
      </c>
      <c r="L7097">
        <v>-0.5</v>
      </c>
      <c r="M7097">
        <v>-0.47</v>
      </c>
      <c r="N7097">
        <v>-0.56000000000000005</v>
      </c>
      <c r="O7097">
        <v>-0.55000000000000004</v>
      </c>
      <c r="P7097">
        <v>-0.41</v>
      </c>
    </row>
    <row r="7098" spans="1:16" x14ac:dyDescent="0.2">
      <c r="A7098" t="s">
        <v>270</v>
      </c>
      <c r="B7098" t="s">
        <v>212</v>
      </c>
      <c r="C7098" t="s">
        <v>121</v>
      </c>
      <c r="E7098">
        <v>0</v>
      </c>
      <c r="F7098">
        <v>0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</row>
    <row r="7099" spans="1:16" x14ac:dyDescent="0.2">
      <c r="A7099" t="s">
        <v>270</v>
      </c>
      <c r="B7099" t="s">
        <v>213</v>
      </c>
      <c r="C7099" t="s">
        <v>121</v>
      </c>
      <c r="E7099">
        <v>0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</row>
    <row r="7100" spans="1:16" x14ac:dyDescent="0.2">
      <c r="A7100" t="s">
        <v>270</v>
      </c>
      <c r="B7100" t="s">
        <v>344</v>
      </c>
      <c r="C7100" t="s">
        <v>121</v>
      </c>
      <c r="E7100">
        <v>12.12</v>
      </c>
      <c r="F7100">
        <v>12.71</v>
      </c>
      <c r="G7100">
        <v>18.43</v>
      </c>
      <c r="H7100">
        <v>16.309999999999999</v>
      </c>
      <c r="I7100">
        <v>14.94</v>
      </c>
      <c r="J7100">
        <v>17.52</v>
      </c>
      <c r="K7100">
        <v>21.35</v>
      </c>
      <c r="L7100">
        <v>15.75</v>
      </c>
      <c r="M7100">
        <v>25.39</v>
      </c>
      <c r="N7100">
        <v>24.8</v>
      </c>
      <c r="O7100">
        <v>23.65</v>
      </c>
      <c r="P7100">
        <v>14.79</v>
      </c>
    </row>
    <row r="7101" spans="1:16" x14ac:dyDescent="0.2">
      <c r="A7101" t="s">
        <v>270</v>
      </c>
      <c r="B7101" t="s">
        <v>345</v>
      </c>
      <c r="C7101" t="s">
        <v>121</v>
      </c>
      <c r="E7101">
        <v>-2.91</v>
      </c>
      <c r="F7101">
        <v>-1.52</v>
      </c>
      <c r="G7101">
        <v>-4.0999999999999996</v>
      </c>
      <c r="H7101">
        <v>-5.16</v>
      </c>
      <c r="I7101">
        <v>-7.33</v>
      </c>
      <c r="J7101">
        <v>-7.14</v>
      </c>
      <c r="K7101">
        <v>-6.22</v>
      </c>
      <c r="L7101">
        <v>-5.58</v>
      </c>
      <c r="M7101">
        <v>-11.24</v>
      </c>
      <c r="N7101">
        <v>-8.51</v>
      </c>
      <c r="O7101">
        <v>-8.5</v>
      </c>
      <c r="P7101">
        <v>-14.17</v>
      </c>
    </row>
    <row r="7102" spans="1:16" x14ac:dyDescent="0.2">
      <c r="A7102" t="s">
        <v>270</v>
      </c>
      <c r="B7102" t="s">
        <v>272</v>
      </c>
      <c r="C7102" t="s">
        <v>121</v>
      </c>
      <c r="E7102">
        <v>0.23</v>
      </c>
      <c r="F7102">
        <v>0.28000000000000003</v>
      </c>
      <c r="G7102">
        <v>2.52</v>
      </c>
      <c r="H7102">
        <v>3.67</v>
      </c>
      <c r="I7102">
        <v>10.73</v>
      </c>
      <c r="J7102">
        <v>13.99</v>
      </c>
      <c r="K7102">
        <v>14.19</v>
      </c>
      <c r="L7102">
        <v>14.63</v>
      </c>
      <c r="M7102">
        <v>31.37</v>
      </c>
      <c r="N7102">
        <v>31.84</v>
      </c>
      <c r="O7102">
        <v>38.58</v>
      </c>
      <c r="P7102">
        <v>85.08</v>
      </c>
    </row>
    <row r="7103" spans="1:16" x14ac:dyDescent="0.2">
      <c r="A7103" t="s">
        <v>270</v>
      </c>
      <c r="B7103" t="s">
        <v>346</v>
      </c>
      <c r="C7103" t="s">
        <v>121</v>
      </c>
      <c r="E7103">
        <v>9.2100000000000009</v>
      </c>
      <c r="F7103">
        <v>11.19</v>
      </c>
      <c r="G7103">
        <v>14.33</v>
      </c>
      <c r="H7103">
        <v>11.15</v>
      </c>
      <c r="I7103">
        <v>7.61</v>
      </c>
      <c r="J7103">
        <v>10.38</v>
      </c>
      <c r="K7103">
        <v>15.13</v>
      </c>
      <c r="L7103">
        <v>10.16</v>
      </c>
      <c r="M7103">
        <v>14.15</v>
      </c>
      <c r="N7103">
        <v>16.28</v>
      </c>
      <c r="O7103">
        <v>15.14</v>
      </c>
      <c r="P7103">
        <v>0.62</v>
      </c>
    </row>
    <row r="7104" spans="1:16" x14ac:dyDescent="0.2">
      <c r="A7104" t="s">
        <v>270</v>
      </c>
      <c r="B7104" t="s">
        <v>347</v>
      </c>
      <c r="C7104" t="s">
        <v>121</v>
      </c>
      <c r="E7104">
        <v>252.84</v>
      </c>
      <c r="F7104">
        <v>255.14</v>
      </c>
      <c r="G7104">
        <v>262.37</v>
      </c>
      <c r="H7104">
        <v>275.16000000000003</v>
      </c>
      <c r="I7104">
        <v>289.33999999999997</v>
      </c>
      <c r="J7104">
        <v>304.83999999999997</v>
      </c>
      <c r="K7104">
        <v>311.38</v>
      </c>
      <c r="L7104">
        <v>318.89999999999998</v>
      </c>
      <c r="M7104">
        <v>332.74</v>
      </c>
      <c r="N7104">
        <v>362.11</v>
      </c>
      <c r="O7104">
        <v>372.17</v>
      </c>
      <c r="P7104">
        <v>409.51</v>
      </c>
    </row>
    <row r="7105" spans="1:16" x14ac:dyDescent="0.2">
      <c r="A7105" t="s">
        <v>272</v>
      </c>
      <c r="B7105" t="s">
        <v>202</v>
      </c>
      <c r="C7105" t="s">
        <v>121</v>
      </c>
      <c r="E7105">
        <v>0.03</v>
      </c>
      <c r="F7105">
        <v>0</v>
      </c>
      <c r="G7105">
        <v>0.34</v>
      </c>
      <c r="H7105">
        <v>0.36</v>
      </c>
      <c r="I7105">
        <v>1.1100000000000001</v>
      </c>
      <c r="J7105">
        <v>1.17</v>
      </c>
      <c r="K7105">
        <v>1.1599999999999999</v>
      </c>
      <c r="L7105">
        <v>1.18</v>
      </c>
      <c r="M7105">
        <v>1.51</v>
      </c>
      <c r="N7105">
        <v>1.63</v>
      </c>
      <c r="O7105">
        <v>1.52</v>
      </c>
      <c r="P7105">
        <v>2.13</v>
      </c>
    </row>
    <row r="7106" spans="1:16" x14ac:dyDescent="0.2">
      <c r="A7106" t="s">
        <v>272</v>
      </c>
      <c r="B7106" t="s">
        <v>203</v>
      </c>
      <c r="C7106" t="s">
        <v>121</v>
      </c>
      <c r="E7106">
        <v>0</v>
      </c>
      <c r="F7106">
        <v>0</v>
      </c>
      <c r="G7106">
        <v>0.26</v>
      </c>
      <c r="H7106">
        <v>0.63</v>
      </c>
      <c r="I7106">
        <v>1.35</v>
      </c>
      <c r="J7106">
        <v>1.78</v>
      </c>
      <c r="K7106">
        <v>1.7</v>
      </c>
      <c r="L7106">
        <v>1.85</v>
      </c>
      <c r="M7106">
        <v>2.96</v>
      </c>
      <c r="N7106">
        <v>2.67</v>
      </c>
      <c r="O7106">
        <v>3.04</v>
      </c>
      <c r="P7106">
        <v>4.84</v>
      </c>
    </row>
    <row r="7107" spans="1:16" x14ac:dyDescent="0.2">
      <c r="A7107" t="s">
        <v>272</v>
      </c>
      <c r="B7107" t="s">
        <v>204</v>
      </c>
      <c r="C7107" t="s">
        <v>121</v>
      </c>
      <c r="E7107">
        <v>0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4.17</v>
      </c>
      <c r="N7107">
        <v>3.98</v>
      </c>
      <c r="O7107">
        <v>4.8</v>
      </c>
      <c r="P7107">
        <v>6.93</v>
      </c>
    </row>
    <row r="7108" spans="1:16" x14ac:dyDescent="0.2">
      <c r="A7108" t="s">
        <v>272</v>
      </c>
      <c r="B7108" t="s">
        <v>205</v>
      </c>
      <c r="C7108" t="s">
        <v>121</v>
      </c>
      <c r="E7108">
        <v>0.21</v>
      </c>
      <c r="F7108">
        <v>0.27</v>
      </c>
      <c r="G7108">
        <v>1.91</v>
      </c>
      <c r="H7108">
        <v>2.68</v>
      </c>
      <c r="I7108">
        <v>8.27</v>
      </c>
      <c r="J7108">
        <v>11.04</v>
      </c>
      <c r="K7108">
        <v>11.33</v>
      </c>
      <c r="L7108">
        <v>11.6</v>
      </c>
      <c r="M7108">
        <v>22.74</v>
      </c>
      <c r="N7108">
        <v>23.56</v>
      </c>
      <c r="O7108">
        <v>29.22</v>
      </c>
      <c r="P7108">
        <v>71.180000000000007</v>
      </c>
    </row>
    <row r="7109" spans="1:16" x14ac:dyDescent="0.2">
      <c r="A7109" t="s">
        <v>259</v>
      </c>
      <c r="B7109" t="s">
        <v>348</v>
      </c>
      <c r="C7109" t="s">
        <v>121</v>
      </c>
      <c r="E7109">
        <v>0.91</v>
      </c>
      <c r="F7109">
        <v>0.86</v>
      </c>
      <c r="G7109">
        <v>1.21</v>
      </c>
      <c r="H7109">
        <v>1.49</v>
      </c>
      <c r="I7109">
        <v>1.35</v>
      </c>
      <c r="J7109">
        <v>0.94</v>
      </c>
      <c r="K7109">
        <v>0.57999999999999996</v>
      </c>
      <c r="L7109">
        <v>0.56000000000000005</v>
      </c>
      <c r="M7109">
        <v>1.26</v>
      </c>
      <c r="N7109">
        <v>1.1499999999999999</v>
      </c>
      <c r="O7109">
        <v>1.17</v>
      </c>
      <c r="P7109">
        <v>4.9800000000000004</v>
      </c>
    </row>
    <row r="7110" spans="1:16" x14ac:dyDescent="0.2">
      <c r="A7110" t="s">
        <v>259</v>
      </c>
      <c r="B7110" t="s">
        <v>261</v>
      </c>
      <c r="C7110" t="s">
        <v>121</v>
      </c>
      <c r="D7110">
        <v>947127</v>
      </c>
      <c r="E7110">
        <v>48913</v>
      </c>
      <c r="F7110">
        <v>51391</v>
      </c>
      <c r="G7110">
        <v>49524</v>
      </c>
      <c r="H7110">
        <v>50932</v>
      </c>
      <c r="I7110">
        <v>53534</v>
      </c>
      <c r="J7110">
        <v>54670</v>
      </c>
      <c r="K7110">
        <v>56212</v>
      </c>
      <c r="L7110">
        <v>58646</v>
      </c>
      <c r="M7110">
        <v>55387</v>
      </c>
      <c r="N7110">
        <v>58816</v>
      </c>
      <c r="O7110">
        <v>60073</v>
      </c>
      <c r="P7110">
        <v>65313</v>
      </c>
    </row>
    <row r="7111" spans="1:16" x14ac:dyDescent="0.2">
      <c r="A7111" t="s">
        <v>259</v>
      </c>
      <c r="B7111" t="s">
        <v>178</v>
      </c>
      <c r="C7111" t="s">
        <v>121</v>
      </c>
      <c r="D7111">
        <v>878970</v>
      </c>
      <c r="E7111">
        <v>46367</v>
      </c>
      <c r="F7111">
        <v>48648</v>
      </c>
      <c r="G7111">
        <v>46690</v>
      </c>
      <c r="H7111">
        <v>47669</v>
      </c>
      <c r="I7111">
        <v>49866</v>
      </c>
      <c r="J7111">
        <v>50635</v>
      </c>
      <c r="K7111">
        <v>52013</v>
      </c>
      <c r="L7111">
        <v>54299</v>
      </c>
      <c r="M7111">
        <v>50907</v>
      </c>
      <c r="N7111">
        <v>54399</v>
      </c>
      <c r="O7111">
        <v>55530</v>
      </c>
      <c r="P7111">
        <v>60192</v>
      </c>
    </row>
    <row r="7112" spans="1:16" x14ac:dyDescent="0.2">
      <c r="A7112" t="s">
        <v>259</v>
      </c>
      <c r="B7112" t="s">
        <v>349</v>
      </c>
      <c r="C7112" t="s">
        <v>121</v>
      </c>
      <c r="E7112">
        <v>0</v>
      </c>
      <c r="F7112">
        <v>0</v>
      </c>
      <c r="G7112">
        <v>0</v>
      </c>
      <c r="H7112">
        <v>16</v>
      </c>
      <c r="I7112">
        <v>37</v>
      </c>
      <c r="J7112">
        <v>37</v>
      </c>
      <c r="K7112">
        <v>37</v>
      </c>
      <c r="L7112">
        <v>37</v>
      </c>
      <c r="M7112">
        <v>37</v>
      </c>
      <c r="N7112">
        <v>49</v>
      </c>
      <c r="O7112">
        <v>49</v>
      </c>
      <c r="P7112">
        <v>196</v>
      </c>
    </row>
    <row r="7113" spans="1:16" x14ac:dyDescent="0.2">
      <c r="A7113" t="s">
        <v>350</v>
      </c>
      <c r="B7113" t="s">
        <v>193</v>
      </c>
      <c r="C7113" t="s">
        <v>121</v>
      </c>
      <c r="E7113">
        <v>0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</row>
    <row r="7114" spans="1:16" x14ac:dyDescent="0.2">
      <c r="A7114" t="s">
        <v>350</v>
      </c>
      <c r="B7114" t="s">
        <v>351</v>
      </c>
      <c r="C7114" t="s">
        <v>121</v>
      </c>
      <c r="E7114">
        <v>0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</row>
    <row r="7115" spans="1:16" x14ac:dyDescent="0.2">
      <c r="A7115" t="s">
        <v>350</v>
      </c>
      <c r="B7115" t="s">
        <v>352</v>
      </c>
      <c r="C7115" t="s">
        <v>121</v>
      </c>
      <c r="E7115">
        <v>0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</row>
    <row r="7116" spans="1:16" x14ac:dyDescent="0.2">
      <c r="A7116" t="s">
        <v>350</v>
      </c>
      <c r="B7116" t="s">
        <v>195</v>
      </c>
      <c r="C7116" t="s">
        <v>121</v>
      </c>
      <c r="E7116">
        <v>0</v>
      </c>
      <c r="F7116">
        <v>0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</row>
    <row r="7117" spans="1:16" x14ac:dyDescent="0.2">
      <c r="A7117" t="s">
        <v>350</v>
      </c>
      <c r="B7117" t="s">
        <v>196</v>
      </c>
      <c r="C7117" t="s">
        <v>121</v>
      </c>
      <c r="E7117">
        <v>0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</row>
    <row r="7118" spans="1:16" x14ac:dyDescent="0.2">
      <c r="A7118" t="s">
        <v>350</v>
      </c>
      <c r="B7118" t="s">
        <v>197</v>
      </c>
      <c r="C7118" t="s">
        <v>121</v>
      </c>
      <c r="E7118">
        <v>0</v>
      </c>
      <c r="F7118">
        <v>0</v>
      </c>
      <c r="G7118">
        <v>50</v>
      </c>
      <c r="H7118">
        <v>951</v>
      </c>
      <c r="I7118">
        <v>951</v>
      </c>
      <c r="J7118">
        <v>951</v>
      </c>
      <c r="K7118">
        <v>951</v>
      </c>
      <c r="L7118">
        <v>951</v>
      </c>
      <c r="M7118">
        <v>951</v>
      </c>
      <c r="N7118">
        <v>951</v>
      </c>
      <c r="O7118">
        <v>951</v>
      </c>
      <c r="P7118">
        <v>951</v>
      </c>
    </row>
    <row r="7119" spans="1:16" x14ac:dyDescent="0.2">
      <c r="A7119" t="s">
        <v>350</v>
      </c>
      <c r="B7119" t="s">
        <v>198</v>
      </c>
      <c r="C7119" t="s">
        <v>121</v>
      </c>
      <c r="E7119">
        <v>0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</row>
    <row r="7120" spans="1:16" x14ac:dyDescent="0.2">
      <c r="A7120" t="s">
        <v>350</v>
      </c>
      <c r="B7120" t="s">
        <v>199</v>
      </c>
      <c r="C7120" t="s">
        <v>121</v>
      </c>
      <c r="E7120">
        <v>0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</row>
    <row r="7121" spans="1:17" x14ac:dyDescent="0.2">
      <c r="A7121" t="s">
        <v>350</v>
      </c>
      <c r="B7121" t="s">
        <v>200</v>
      </c>
      <c r="C7121" t="s">
        <v>121</v>
      </c>
      <c r="E7121">
        <v>0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</row>
    <row r="7122" spans="1:17" x14ac:dyDescent="0.2">
      <c r="A7122" t="s">
        <v>350</v>
      </c>
      <c r="B7122" t="s">
        <v>201</v>
      </c>
      <c r="C7122" t="s">
        <v>121</v>
      </c>
      <c r="E7122">
        <v>0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</row>
    <row r="7123" spans="1:17" x14ac:dyDescent="0.2">
      <c r="A7123" t="s">
        <v>350</v>
      </c>
      <c r="B7123" t="s">
        <v>202</v>
      </c>
      <c r="C7123" t="s">
        <v>121</v>
      </c>
      <c r="E7123">
        <v>3</v>
      </c>
      <c r="F7123">
        <v>3</v>
      </c>
      <c r="G7123">
        <v>3</v>
      </c>
      <c r="H7123">
        <v>3</v>
      </c>
      <c r="I7123">
        <v>211</v>
      </c>
      <c r="J7123">
        <v>211</v>
      </c>
      <c r="K7123">
        <v>211</v>
      </c>
      <c r="L7123">
        <v>211</v>
      </c>
      <c r="M7123">
        <v>211</v>
      </c>
      <c r="N7123">
        <v>211</v>
      </c>
      <c r="O7123">
        <v>211</v>
      </c>
      <c r="P7123">
        <v>211</v>
      </c>
    </row>
    <row r="7124" spans="1:17" x14ac:dyDescent="0.2">
      <c r="A7124" t="s">
        <v>350</v>
      </c>
      <c r="B7124" t="s">
        <v>203</v>
      </c>
      <c r="C7124" t="s">
        <v>121</v>
      </c>
      <c r="E7124">
        <v>0</v>
      </c>
      <c r="F7124">
        <v>0</v>
      </c>
      <c r="G7124">
        <v>268</v>
      </c>
      <c r="H7124">
        <v>582</v>
      </c>
      <c r="I7124">
        <v>872</v>
      </c>
      <c r="J7124">
        <v>872</v>
      </c>
      <c r="K7124">
        <v>872</v>
      </c>
      <c r="L7124">
        <v>989</v>
      </c>
      <c r="M7124">
        <v>989</v>
      </c>
      <c r="N7124">
        <v>989</v>
      </c>
      <c r="O7124">
        <v>989</v>
      </c>
      <c r="P7124">
        <v>989</v>
      </c>
    </row>
    <row r="7125" spans="1:17" x14ac:dyDescent="0.2">
      <c r="A7125" t="s">
        <v>350</v>
      </c>
      <c r="B7125" t="s">
        <v>204</v>
      </c>
      <c r="C7125" t="s">
        <v>121</v>
      </c>
      <c r="E7125">
        <v>0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</row>
    <row r="7126" spans="1:17" x14ac:dyDescent="0.2">
      <c r="A7126" t="s">
        <v>350</v>
      </c>
      <c r="B7126" t="s">
        <v>205</v>
      </c>
      <c r="C7126" t="s">
        <v>121</v>
      </c>
      <c r="E7126">
        <v>246</v>
      </c>
      <c r="F7126">
        <v>493</v>
      </c>
      <c r="G7126">
        <v>747</v>
      </c>
      <c r="H7126">
        <v>962</v>
      </c>
      <c r="I7126">
        <v>1617</v>
      </c>
      <c r="J7126">
        <v>2113</v>
      </c>
      <c r="K7126">
        <v>2293</v>
      </c>
      <c r="L7126">
        <v>2393</v>
      </c>
      <c r="M7126">
        <v>2393</v>
      </c>
      <c r="N7126">
        <v>2858</v>
      </c>
      <c r="O7126">
        <v>3134</v>
      </c>
      <c r="P7126">
        <v>4584</v>
      </c>
    </row>
    <row r="7127" spans="1:17" x14ac:dyDescent="0.2">
      <c r="A7127" t="s">
        <v>350</v>
      </c>
      <c r="B7127" t="s">
        <v>206</v>
      </c>
      <c r="C7127" t="s">
        <v>121</v>
      </c>
      <c r="E7127">
        <v>0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</row>
    <row r="7128" spans="1:17" x14ac:dyDescent="0.2">
      <c r="A7128" t="s">
        <v>350</v>
      </c>
      <c r="B7128" t="s">
        <v>207</v>
      </c>
      <c r="C7128" t="s">
        <v>121</v>
      </c>
      <c r="E7128">
        <v>0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</row>
    <row r="7129" spans="1:17" x14ac:dyDescent="0.2">
      <c r="A7129" t="s">
        <v>350</v>
      </c>
      <c r="B7129" t="s">
        <v>208</v>
      </c>
      <c r="C7129" t="s">
        <v>121</v>
      </c>
      <c r="E7129">
        <v>731</v>
      </c>
      <c r="F7129">
        <v>813</v>
      </c>
      <c r="G7129">
        <v>1057</v>
      </c>
      <c r="H7129">
        <v>1276</v>
      </c>
      <c r="I7129">
        <v>1276</v>
      </c>
      <c r="J7129">
        <v>1276</v>
      </c>
      <c r="K7129">
        <v>1276</v>
      </c>
      <c r="L7129">
        <v>1276</v>
      </c>
      <c r="M7129">
        <v>1276</v>
      </c>
      <c r="N7129">
        <v>1276</v>
      </c>
      <c r="O7129">
        <v>1276</v>
      </c>
      <c r="P7129">
        <v>1276</v>
      </c>
    </row>
    <row r="7130" spans="1:17" x14ac:dyDescent="0.2">
      <c r="A7130" t="s">
        <v>350</v>
      </c>
      <c r="B7130" t="s">
        <v>209</v>
      </c>
      <c r="C7130" t="s">
        <v>121</v>
      </c>
      <c r="E7130">
        <v>0</v>
      </c>
      <c r="F7130">
        <v>0</v>
      </c>
      <c r="G7130">
        <v>0</v>
      </c>
      <c r="H7130">
        <v>0</v>
      </c>
      <c r="I7130">
        <v>764</v>
      </c>
      <c r="J7130">
        <v>1734</v>
      </c>
      <c r="K7130">
        <v>2133</v>
      </c>
      <c r="L7130">
        <v>2394</v>
      </c>
      <c r="M7130">
        <v>2394</v>
      </c>
      <c r="N7130">
        <v>2929</v>
      </c>
      <c r="O7130">
        <v>3223</v>
      </c>
      <c r="P7130">
        <v>6101</v>
      </c>
    </row>
    <row r="7131" spans="1:17" x14ac:dyDescent="0.2">
      <c r="A7131" t="s">
        <v>350</v>
      </c>
      <c r="B7131" t="s">
        <v>210</v>
      </c>
      <c r="C7131" t="s">
        <v>121</v>
      </c>
      <c r="E7131">
        <v>0</v>
      </c>
      <c r="F7131">
        <v>0</v>
      </c>
      <c r="G7131">
        <v>0</v>
      </c>
      <c r="H7131">
        <v>113</v>
      </c>
      <c r="I7131">
        <v>113</v>
      </c>
      <c r="J7131">
        <v>113</v>
      </c>
      <c r="K7131">
        <v>113</v>
      </c>
      <c r="L7131">
        <v>113</v>
      </c>
      <c r="M7131">
        <v>113</v>
      </c>
      <c r="N7131">
        <v>113</v>
      </c>
      <c r="O7131">
        <v>113</v>
      </c>
      <c r="P7131">
        <v>113</v>
      </c>
    </row>
    <row r="7132" spans="1:17" x14ac:dyDescent="0.2">
      <c r="A7132" t="s">
        <v>350</v>
      </c>
      <c r="B7132" t="s">
        <v>211</v>
      </c>
      <c r="C7132" t="s">
        <v>121</v>
      </c>
      <c r="E7132">
        <v>0</v>
      </c>
      <c r="F7132">
        <v>0</v>
      </c>
      <c r="G7132">
        <v>0</v>
      </c>
      <c r="H7132">
        <v>92</v>
      </c>
      <c r="I7132">
        <v>92</v>
      </c>
      <c r="J7132">
        <v>92</v>
      </c>
      <c r="K7132">
        <v>92</v>
      </c>
      <c r="L7132">
        <v>92</v>
      </c>
      <c r="M7132">
        <v>92</v>
      </c>
      <c r="N7132">
        <v>92</v>
      </c>
      <c r="O7132">
        <v>92</v>
      </c>
      <c r="P7132">
        <v>92</v>
      </c>
    </row>
    <row r="7133" spans="1:17" x14ac:dyDescent="0.2">
      <c r="A7133" t="s">
        <v>350</v>
      </c>
      <c r="B7133" t="s">
        <v>212</v>
      </c>
      <c r="C7133" t="s">
        <v>121</v>
      </c>
      <c r="E7133">
        <v>0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</row>
    <row r="7134" spans="1:17" x14ac:dyDescent="0.2">
      <c r="A7134" t="s">
        <v>350</v>
      </c>
      <c r="B7134" t="s">
        <v>213</v>
      </c>
      <c r="C7134" t="s">
        <v>121</v>
      </c>
      <c r="E7134">
        <v>0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</row>
    <row r="7135" spans="1:17" x14ac:dyDescent="0.2">
      <c r="A7135" t="s">
        <v>350</v>
      </c>
      <c r="B7135" t="s">
        <v>342</v>
      </c>
      <c r="C7135" t="s">
        <v>121</v>
      </c>
      <c r="E7135">
        <v>980</v>
      </c>
      <c r="F7135">
        <v>1310</v>
      </c>
      <c r="G7135">
        <v>2125</v>
      </c>
      <c r="H7135">
        <v>3979</v>
      </c>
      <c r="I7135">
        <v>5896</v>
      </c>
      <c r="J7135">
        <v>7362</v>
      </c>
      <c r="K7135">
        <v>7942</v>
      </c>
      <c r="L7135">
        <v>8418</v>
      </c>
      <c r="M7135">
        <v>8418</v>
      </c>
      <c r="N7135">
        <v>9418</v>
      </c>
      <c r="O7135">
        <v>9990</v>
      </c>
      <c r="P7135">
        <v>14317</v>
      </c>
    </row>
    <row r="7136" spans="1:17" x14ac:dyDescent="0.2">
      <c r="A7136" t="s">
        <v>230</v>
      </c>
      <c r="B7136" t="s">
        <v>353</v>
      </c>
      <c r="C7136" t="s">
        <v>121</v>
      </c>
      <c r="E7136">
        <v>0</v>
      </c>
      <c r="F7136">
        <v>0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1</v>
      </c>
      <c r="Q7136">
        <v>10360</v>
      </c>
    </row>
    <row r="7137" spans="1:17" x14ac:dyDescent="0.2">
      <c r="A7137" t="s">
        <v>230</v>
      </c>
      <c r="B7137" t="s">
        <v>354</v>
      </c>
      <c r="C7137" t="s">
        <v>121</v>
      </c>
      <c r="E7137">
        <v>0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1</v>
      </c>
      <c r="Q7137">
        <v>11010</v>
      </c>
    </row>
    <row r="7138" spans="1:17" x14ac:dyDescent="0.2">
      <c r="A7138" t="s">
        <v>230</v>
      </c>
      <c r="B7138" t="s">
        <v>355</v>
      </c>
      <c r="C7138" t="s">
        <v>121</v>
      </c>
      <c r="E7138">
        <v>0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1</v>
      </c>
      <c r="M7138">
        <v>1</v>
      </c>
      <c r="N7138">
        <v>1</v>
      </c>
      <c r="O7138">
        <v>1</v>
      </c>
      <c r="P7138">
        <v>1</v>
      </c>
      <c r="Q7138">
        <v>2680</v>
      </c>
    </row>
    <row r="7139" spans="1:17" x14ac:dyDescent="0.2">
      <c r="A7139" t="s">
        <v>230</v>
      </c>
      <c r="B7139" t="s">
        <v>356</v>
      </c>
      <c r="C7139" t="s">
        <v>121</v>
      </c>
      <c r="E7139">
        <v>0</v>
      </c>
      <c r="F7139">
        <v>0</v>
      </c>
      <c r="G7139">
        <v>0</v>
      </c>
      <c r="H7139">
        <v>0</v>
      </c>
      <c r="I7139">
        <v>1</v>
      </c>
      <c r="J7139">
        <v>1</v>
      </c>
      <c r="K7139">
        <v>1</v>
      </c>
      <c r="L7139">
        <v>1</v>
      </c>
      <c r="M7139">
        <v>1</v>
      </c>
      <c r="N7139">
        <v>1</v>
      </c>
      <c r="O7139">
        <v>1</v>
      </c>
      <c r="P7139">
        <v>1</v>
      </c>
      <c r="Q7139">
        <v>4875</v>
      </c>
    </row>
    <row r="7140" spans="1:17" x14ac:dyDescent="0.2">
      <c r="A7140" t="s">
        <v>340</v>
      </c>
      <c r="B7140" t="s">
        <v>193</v>
      </c>
      <c r="C7140" t="s">
        <v>375</v>
      </c>
      <c r="E7140">
        <v>0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</row>
    <row r="7141" spans="1:17" x14ac:dyDescent="0.2">
      <c r="A7141" t="s">
        <v>340</v>
      </c>
      <c r="B7141" t="s">
        <v>194</v>
      </c>
      <c r="C7141" t="s">
        <v>375</v>
      </c>
      <c r="E7141">
        <v>0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</row>
    <row r="7142" spans="1:17" x14ac:dyDescent="0.2">
      <c r="A7142" t="s">
        <v>340</v>
      </c>
      <c r="B7142" t="s">
        <v>195</v>
      </c>
      <c r="C7142" t="s">
        <v>375</v>
      </c>
      <c r="E7142">
        <v>0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</row>
    <row r="7143" spans="1:17" x14ac:dyDescent="0.2">
      <c r="A7143" t="s">
        <v>340</v>
      </c>
      <c r="B7143" t="s">
        <v>196</v>
      </c>
      <c r="C7143" t="s">
        <v>375</v>
      </c>
      <c r="E7143">
        <v>0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</row>
    <row r="7144" spans="1:17" x14ac:dyDescent="0.2">
      <c r="A7144" t="s">
        <v>340</v>
      </c>
      <c r="B7144" t="s">
        <v>197</v>
      </c>
      <c r="C7144" t="s">
        <v>375</v>
      </c>
      <c r="E7144">
        <v>0</v>
      </c>
      <c r="F7144">
        <v>0</v>
      </c>
      <c r="G7144">
        <v>0.78</v>
      </c>
      <c r="H7144">
        <v>0.93</v>
      </c>
      <c r="I7144">
        <v>2.16</v>
      </c>
      <c r="J7144">
        <v>2.16</v>
      </c>
      <c r="K7144">
        <v>2.16</v>
      </c>
      <c r="L7144">
        <v>2.2799999999999998</v>
      </c>
      <c r="M7144">
        <v>2.2799999999999998</v>
      </c>
      <c r="N7144">
        <v>2.2799999999999998</v>
      </c>
      <c r="O7144">
        <v>2.2799999999999998</v>
      </c>
      <c r="P7144">
        <v>2.2799999999999998</v>
      </c>
    </row>
    <row r="7145" spans="1:17" x14ac:dyDescent="0.2">
      <c r="A7145" t="s">
        <v>340</v>
      </c>
      <c r="B7145" t="s">
        <v>198</v>
      </c>
      <c r="C7145" t="s">
        <v>375</v>
      </c>
      <c r="E7145">
        <v>0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</row>
    <row r="7146" spans="1:17" x14ac:dyDescent="0.2">
      <c r="A7146" t="s">
        <v>340</v>
      </c>
      <c r="B7146" t="s">
        <v>199</v>
      </c>
      <c r="C7146" t="s">
        <v>375</v>
      </c>
      <c r="E7146">
        <v>0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</row>
    <row r="7147" spans="1:17" x14ac:dyDescent="0.2">
      <c r="A7147" t="s">
        <v>340</v>
      </c>
      <c r="B7147" t="s">
        <v>200</v>
      </c>
      <c r="C7147" t="s">
        <v>375</v>
      </c>
      <c r="E7147">
        <v>0</v>
      </c>
      <c r="F7147">
        <v>0</v>
      </c>
      <c r="G7147">
        <v>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</row>
    <row r="7148" spans="1:17" x14ac:dyDescent="0.2">
      <c r="A7148" t="s">
        <v>340</v>
      </c>
      <c r="B7148" t="s">
        <v>201</v>
      </c>
      <c r="C7148" t="s">
        <v>375</v>
      </c>
      <c r="E7148">
        <v>0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</row>
    <row r="7149" spans="1:17" x14ac:dyDescent="0.2">
      <c r="A7149" t="s">
        <v>340</v>
      </c>
      <c r="B7149" t="s">
        <v>202</v>
      </c>
      <c r="C7149" t="s">
        <v>375</v>
      </c>
      <c r="E7149">
        <v>0.31</v>
      </c>
      <c r="F7149">
        <v>0.4</v>
      </c>
      <c r="G7149">
        <v>0.97</v>
      </c>
      <c r="H7149">
        <v>0.97</v>
      </c>
      <c r="I7149">
        <v>6.2</v>
      </c>
      <c r="J7149">
        <v>8.14</v>
      </c>
      <c r="K7149">
        <v>8.14</v>
      </c>
      <c r="L7149">
        <v>8.14</v>
      </c>
      <c r="M7149">
        <v>8.14</v>
      </c>
      <c r="N7149">
        <v>8.14</v>
      </c>
      <c r="O7149">
        <v>8.14</v>
      </c>
      <c r="P7149">
        <v>8.14</v>
      </c>
    </row>
    <row r="7150" spans="1:17" x14ac:dyDescent="0.2">
      <c r="A7150" t="s">
        <v>340</v>
      </c>
      <c r="B7150" t="s">
        <v>203</v>
      </c>
      <c r="C7150" t="s">
        <v>375</v>
      </c>
      <c r="E7150">
        <v>0</v>
      </c>
      <c r="F7150">
        <v>0</v>
      </c>
      <c r="G7150">
        <v>2.5</v>
      </c>
      <c r="H7150">
        <v>4</v>
      </c>
      <c r="I7150">
        <v>5.14</v>
      </c>
      <c r="J7150">
        <v>5.14</v>
      </c>
      <c r="K7150">
        <v>5.14</v>
      </c>
      <c r="L7150">
        <v>7</v>
      </c>
      <c r="M7150">
        <v>7</v>
      </c>
      <c r="N7150">
        <v>10</v>
      </c>
      <c r="O7150">
        <v>10</v>
      </c>
      <c r="P7150">
        <v>12.26</v>
      </c>
    </row>
    <row r="7151" spans="1:17" x14ac:dyDescent="0.2">
      <c r="A7151" t="s">
        <v>340</v>
      </c>
      <c r="B7151" t="s">
        <v>204</v>
      </c>
      <c r="C7151" t="s">
        <v>375</v>
      </c>
      <c r="E7151">
        <v>0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7.56</v>
      </c>
      <c r="N7151">
        <v>7.56</v>
      </c>
      <c r="O7151">
        <v>7.56</v>
      </c>
      <c r="P7151">
        <v>7.56</v>
      </c>
    </row>
    <row r="7152" spans="1:17" x14ac:dyDescent="0.2">
      <c r="A7152" t="s">
        <v>340</v>
      </c>
      <c r="B7152" t="s">
        <v>205</v>
      </c>
      <c r="C7152" t="s">
        <v>375</v>
      </c>
      <c r="E7152">
        <v>3</v>
      </c>
      <c r="F7152">
        <v>6</v>
      </c>
      <c r="G7152">
        <v>9</v>
      </c>
      <c r="H7152">
        <v>10.38</v>
      </c>
      <c r="I7152">
        <v>12.09</v>
      </c>
      <c r="J7152">
        <v>18.82</v>
      </c>
      <c r="K7152">
        <v>19.64</v>
      </c>
      <c r="L7152">
        <v>19.64</v>
      </c>
      <c r="M7152">
        <v>19.64</v>
      </c>
      <c r="N7152">
        <v>27.03</v>
      </c>
      <c r="O7152">
        <v>32.86</v>
      </c>
      <c r="P7152">
        <v>57.51</v>
      </c>
    </row>
    <row r="7153" spans="1:16" x14ac:dyDescent="0.2">
      <c r="A7153" t="s">
        <v>340</v>
      </c>
      <c r="B7153" t="s">
        <v>206</v>
      </c>
      <c r="C7153" t="s">
        <v>375</v>
      </c>
      <c r="E7153">
        <v>0</v>
      </c>
      <c r="F7153">
        <v>0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</row>
    <row r="7154" spans="1:16" x14ac:dyDescent="0.2">
      <c r="A7154" t="s">
        <v>340</v>
      </c>
      <c r="B7154" t="s">
        <v>207</v>
      </c>
      <c r="C7154" t="s">
        <v>375</v>
      </c>
      <c r="E7154">
        <v>0</v>
      </c>
      <c r="F7154">
        <v>0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</row>
    <row r="7155" spans="1:16" x14ac:dyDescent="0.2">
      <c r="A7155" t="s">
        <v>340</v>
      </c>
      <c r="B7155" t="s">
        <v>208</v>
      </c>
      <c r="C7155" t="s">
        <v>375</v>
      </c>
      <c r="E7155">
        <v>4.05</v>
      </c>
      <c r="F7155">
        <v>4.1900000000000004</v>
      </c>
      <c r="G7155">
        <v>4.1900000000000004</v>
      </c>
      <c r="H7155">
        <v>4.1900000000000004</v>
      </c>
      <c r="I7155">
        <v>4.1900000000000004</v>
      </c>
      <c r="J7155">
        <v>4.1900000000000004</v>
      </c>
      <c r="K7155">
        <v>4.1900000000000004</v>
      </c>
      <c r="L7155">
        <v>4.1900000000000004</v>
      </c>
      <c r="M7155">
        <v>4.1900000000000004</v>
      </c>
      <c r="N7155">
        <v>4.1900000000000004</v>
      </c>
      <c r="O7155">
        <v>4.1900000000000004</v>
      </c>
      <c r="P7155">
        <v>4.1900000000000004</v>
      </c>
    </row>
    <row r="7156" spans="1:16" x14ac:dyDescent="0.2">
      <c r="A7156" t="s">
        <v>340</v>
      </c>
      <c r="B7156" t="s">
        <v>209</v>
      </c>
      <c r="C7156" t="s">
        <v>375</v>
      </c>
      <c r="E7156">
        <v>0</v>
      </c>
      <c r="F7156">
        <v>0</v>
      </c>
      <c r="G7156">
        <v>0</v>
      </c>
      <c r="H7156">
        <v>0</v>
      </c>
      <c r="I7156">
        <v>0</v>
      </c>
      <c r="J7156">
        <v>2.11</v>
      </c>
      <c r="K7156">
        <v>4.45</v>
      </c>
      <c r="L7156">
        <v>4.45</v>
      </c>
      <c r="M7156">
        <v>4.45</v>
      </c>
      <c r="N7156">
        <v>8.33</v>
      </c>
      <c r="O7156">
        <v>9.67</v>
      </c>
      <c r="P7156">
        <v>19.91</v>
      </c>
    </row>
    <row r="7157" spans="1:16" x14ac:dyDescent="0.2">
      <c r="A7157" t="s">
        <v>340</v>
      </c>
      <c r="B7157" t="s">
        <v>210</v>
      </c>
      <c r="C7157" t="s">
        <v>375</v>
      </c>
      <c r="E7157">
        <v>0</v>
      </c>
      <c r="F7157">
        <v>0</v>
      </c>
      <c r="G7157">
        <v>0</v>
      </c>
      <c r="H7157">
        <v>0.45</v>
      </c>
      <c r="I7157">
        <v>0.45</v>
      </c>
      <c r="J7157">
        <v>0.45</v>
      </c>
      <c r="K7157">
        <v>0.45</v>
      </c>
      <c r="L7157">
        <v>0.45</v>
      </c>
      <c r="M7157">
        <v>0.45</v>
      </c>
      <c r="N7157">
        <v>0.45</v>
      </c>
      <c r="O7157">
        <v>0.45</v>
      </c>
      <c r="P7157">
        <v>0.45</v>
      </c>
    </row>
    <row r="7158" spans="1:16" x14ac:dyDescent="0.2">
      <c r="A7158" t="s">
        <v>340</v>
      </c>
      <c r="B7158" t="s">
        <v>211</v>
      </c>
      <c r="C7158" t="s">
        <v>375</v>
      </c>
      <c r="E7158">
        <v>0</v>
      </c>
      <c r="F7158">
        <v>0.2</v>
      </c>
      <c r="G7158">
        <v>0.2</v>
      </c>
      <c r="H7158">
        <v>3.61</v>
      </c>
      <c r="I7158">
        <v>3.61</v>
      </c>
      <c r="J7158">
        <v>3.61</v>
      </c>
      <c r="K7158">
        <v>3.61</v>
      </c>
      <c r="L7158">
        <v>3.61</v>
      </c>
      <c r="M7158">
        <v>3.61</v>
      </c>
      <c r="N7158">
        <v>3.61</v>
      </c>
      <c r="O7158">
        <v>3.61</v>
      </c>
      <c r="P7158">
        <v>3.61</v>
      </c>
    </row>
    <row r="7159" spans="1:16" x14ac:dyDescent="0.2">
      <c r="A7159" t="s">
        <v>340</v>
      </c>
      <c r="B7159" t="s">
        <v>212</v>
      </c>
      <c r="C7159" t="s">
        <v>375</v>
      </c>
      <c r="E7159">
        <v>0.28999999999999998</v>
      </c>
      <c r="F7159">
        <v>0.28999999999999998</v>
      </c>
      <c r="G7159">
        <v>0.51</v>
      </c>
      <c r="H7159">
        <v>0.51</v>
      </c>
      <c r="I7159">
        <v>0.51</v>
      </c>
      <c r="J7159">
        <v>0.51</v>
      </c>
      <c r="K7159">
        <v>0.51</v>
      </c>
      <c r="L7159">
        <v>0.21</v>
      </c>
      <c r="M7159">
        <v>0.21</v>
      </c>
      <c r="N7159">
        <v>0</v>
      </c>
      <c r="O7159">
        <v>0</v>
      </c>
      <c r="P7159">
        <v>0</v>
      </c>
    </row>
    <row r="7160" spans="1:16" x14ac:dyDescent="0.2">
      <c r="A7160" t="s">
        <v>340</v>
      </c>
      <c r="B7160" t="s">
        <v>213</v>
      </c>
      <c r="C7160" t="s">
        <v>375</v>
      </c>
      <c r="E7160">
        <v>0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</row>
    <row r="7161" spans="1:16" x14ac:dyDescent="0.2">
      <c r="A7161" t="s">
        <v>340</v>
      </c>
      <c r="B7161" t="s">
        <v>218</v>
      </c>
      <c r="C7161" t="s">
        <v>375</v>
      </c>
      <c r="E7161">
        <v>-0.56000000000000005</v>
      </c>
      <c r="F7161">
        <v>-0.56000000000000005</v>
      </c>
      <c r="G7161">
        <v>-1.71</v>
      </c>
      <c r="H7161">
        <v>-1.71</v>
      </c>
      <c r="I7161">
        <v>-1.71</v>
      </c>
      <c r="J7161">
        <v>-1.71</v>
      </c>
      <c r="K7161">
        <v>-1.71</v>
      </c>
      <c r="L7161">
        <v>-1.71</v>
      </c>
      <c r="M7161">
        <v>-1.71</v>
      </c>
      <c r="N7161">
        <v>-1.71</v>
      </c>
      <c r="O7161">
        <v>-1.71</v>
      </c>
      <c r="P7161">
        <v>-5.85</v>
      </c>
    </row>
    <row r="7162" spans="1:16" x14ac:dyDescent="0.2">
      <c r="A7162" t="s">
        <v>340</v>
      </c>
      <c r="B7162" t="s">
        <v>342</v>
      </c>
      <c r="C7162" t="s">
        <v>375</v>
      </c>
      <c r="E7162">
        <v>7.09</v>
      </c>
      <c r="F7162">
        <v>10.52</v>
      </c>
      <c r="G7162">
        <v>16.440000000000001</v>
      </c>
      <c r="H7162">
        <v>23.31</v>
      </c>
      <c r="I7162">
        <v>32.619999999999997</v>
      </c>
      <c r="J7162">
        <v>43.4</v>
      </c>
      <c r="K7162">
        <v>46.56</v>
      </c>
      <c r="L7162">
        <v>48.25</v>
      </c>
      <c r="M7162">
        <v>55.8</v>
      </c>
      <c r="N7162">
        <v>69.849999999999994</v>
      </c>
      <c r="O7162">
        <v>77.03</v>
      </c>
      <c r="P7162">
        <v>110.03</v>
      </c>
    </row>
    <row r="7163" spans="1:16" x14ac:dyDescent="0.2">
      <c r="A7163" t="s">
        <v>266</v>
      </c>
      <c r="B7163" t="s">
        <v>267</v>
      </c>
      <c r="C7163" t="s">
        <v>375</v>
      </c>
      <c r="E7163">
        <v>202.31</v>
      </c>
      <c r="F7163">
        <v>204.45</v>
      </c>
      <c r="G7163">
        <v>206.75</v>
      </c>
      <c r="H7163">
        <v>212.74</v>
      </c>
      <c r="I7163">
        <v>220.24</v>
      </c>
      <c r="J7163">
        <v>229.66</v>
      </c>
      <c r="K7163">
        <v>235.18</v>
      </c>
      <c r="L7163">
        <v>240.63</v>
      </c>
      <c r="M7163">
        <v>246.15</v>
      </c>
      <c r="N7163">
        <v>269.82</v>
      </c>
      <c r="O7163">
        <v>276.22000000000003</v>
      </c>
      <c r="P7163">
        <v>295.94</v>
      </c>
    </row>
    <row r="7164" spans="1:16" x14ac:dyDescent="0.2">
      <c r="A7164" t="s">
        <v>270</v>
      </c>
      <c r="B7164" t="s">
        <v>193</v>
      </c>
      <c r="C7164" t="s">
        <v>375</v>
      </c>
      <c r="E7164">
        <v>2.94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</row>
    <row r="7165" spans="1:16" x14ac:dyDescent="0.2">
      <c r="A7165" t="s">
        <v>270</v>
      </c>
      <c r="B7165" t="s">
        <v>194</v>
      </c>
      <c r="C7165" t="s">
        <v>375</v>
      </c>
      <c r="E7165">
        <v>52.27</v>
      </c>
      <c r="F7165">
        <v>62.48</v>
      </c>
      <c r="G7165">
        <v>46.72</v>
      </c>
      <c r="H7165">
        <v>41.61</v>
      </c>
      <c r="I7165">
        <v>26.42</v>
      </c>
      <c r="J7165">
        <v>20.43</v>
      </c>
      <c r="K7165">
        <v>17.97</v>
      </c>
      <c r="L7165">
        <v>19.13</v>
      </c>
      <c r="M7165">
        <v>8.75</v>
      </c>
      <c r="N7165">
        <v>6.3</v>
      </c>
      <c r="O7165">
        <v>7.58</v>
      </c>
      <c r="P7165">
        <v>1.9</v>
      </c>
    </row>
    <row r="7166" spans="1:16" x14ac:dyDescent="0.2">
      <c r="A7166" t="s">
        <v>270</v>
      </c>
      <c r="B7166" t="s">
        <v>195</v>
      </c>
      <c r="C7166" t="s">
        <v>375</v>
      </c>
      <c r="E7166">
        <v>11.51</v>
      </c>
      <c r="F7166">
        <v>12.86</v>
      </c>
      <c r="G7166">
        <v>12.4</v>
      </c>
      <c r="H7166">
        <v>12.31</v>
      </c>
      <c r="I7166">
        <v>12.04</v>
      </c>
      <c r="J7166">
        <v>9.52</v>
      </c>
      <c r="K7166">
        <v>8.1</v>
      </c>
      <c r="L7166">
        <v>6.73</v>
      </c>
      <c r="M7166">
        <v>5.09</v>
      </c>
      <c r="N7166">
        <v>0.96</v>
      </c>
      <c r="O7166">
        <v>0</v>
      </c>
      <c r="P7166">
        <v>0</v>
      </c>
    </row>
    <row r="7167" spans="1:16" x14ac:dyDescent="0.2">
      <c r="A7167" t="s">
        <v>270</v>
      </c>
      <c r="B7167" t="s">
        <v>196</v>
      </c>
      <c r="C7167" t="s">
        <v>375</v>
      </c>
      <c r="E7167">
        <v>23.6</v>
      </c>
      <c r="F7167">
        <v>5.09</v>
      </c>
      <c r="G7167">
        <v>5.09</v>
      </c>
      <c r="H7167">
        <v>5.1100000000000003</v>
      </c>
      <c r="I7167">
        <v>5.09</v>
      </c>
      <c r="J7167">
        <v>5.1100000000000003</v>
      </c>
      <c r="K7167">
        <v>5.09</v>
      </c>
      <c r="L7167">
        <v>5.09</v>
      </c>
      <c r="M7167">
        <v>5.09</v>
      </c>
      <c r="N7167">
        <v>5.09</v>
      </c>
      <c r="O7167">
        <v>5.1100000000000003</v>
      </c>
      <c r="P7167">
        <v>5.09</v>
      </c>
    </row>
    <row r="7168" spans="1:16" x14ac:dyDescent="0.2">
      <c r="A7168" t="s">
        <v>270</v>
      </c>
      <c r="B7168" t="s">
        <v>197</v>
      </c>
      <c r="C7168" t="s">
        <v>375</v>
      </c>
      <c r="E7168">
        <v>11.28</v>
      </c>
      <c r="F7168">
        <v>11.23</v>
      </c>
      <c r="G7168">
        <v>17.2</v>
      </c>
      <c r="H7168">
        <v>18.89</v>
      </c>
      <c r="I7168">
        <v>27.76</v>
      </c>
      <c r="J7168">
        <v>27.21</v>
      </c>
      <c r="K7168">
        <v>27.37</v>
      </c>
      <c r="L7168">
        <v>28.15</v>
      </c>
      <c r="M7168">
        <v>27.12</v>
      </c>
      <c r="N7168">
        <v>26.6</v>
      </c>
      <c r="O7168">
        <v>25.97</v>
      </c>
      <c r="P7168">
        <v>25.01</v>
      </c>
    </row>
    <row r="7169" spans="1:16" x14ac:dyDescent="0.2">
      <c r="A7169" t="s">
        <v>270</v>
      </c>
      <c r="B7169" t="s">
        <v>198</v>
      </c>
      <c r="C7169" t="s">
        <v>375</v>
      </c>
      <c r="E7169">
        <v>0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</row>
    <row r="7170" spans="1:16" x14ac:dyDescent="0.2">
      <c r="A7170" t="s">
        <v>270</v>
      </c>
      <c r="B7170" t="s">
        <v>199</v>
      </c>
      <c r="C7170" t="s">
        <v>375</v>
      </c>
      <c r="E7170">
        <v>2.4900000000000002</v>
      </c>
      <c r="F7170">
        <v>2.5099999999999998</v>
      </c>
      <c r="G7170">
        <v>2.48</v>
      </c>
      <c r="H7170">
        <v>2.4900000000000002</v>
      </c>
      <c r="I7170">
        <v>2.4700000000000002</v>
      </c>
      <c r="J7170">
        <v>2.48</v>
      </c>
      <c r="K7170">
        <v>3.01</v>
      </c>
      <c r="L7170">
        <v>3.31</v>
      </c>
      <c r="M7170">
        <v>2.4700000000000002</v>
      </c>
      <c r="N7170">
        <v>2.23</v>
      </c>
      <c r="O7170">
        <v>2.2400000000000002</v>
      </c>
      <c r="P7170">
        <v>2.23</v>
      </c>
    </row>
    <row r="7171" spans="1:16" x14ac:dyDescent="0.2">
      <c r="A7171" t="s">
        <v>270</v>
      </c>
      <c r="B7171" t="s">
        <v>200</v>
      </c>
      <c r="C7171" t="s">
        <v>375</v>
      </c>
      <c r="E7171">
        <v>0.9</v>
      </c>
      <c r="F7171">
        <v>1.67</v>
      </c>
      <c r="G7171">
        <v>0.89</v>
      </c>
      <c r="H7171">
        <v>0.9</v>
      </c>
      <c r="I7171">
        <v>1.36</v>
      </c>
      <c r="J7171">
        <v>1.35</v>
      </c>
      <c r="K7171">
        <v>1.5</v>
      </c>
      <c r="L7171">
        <v>1.52</v>
      </c>
      <c r="M7171">
        <v>0.86</v>
      </c>
      <c r="N7171">
        <v>0.86</v>
      </c>
      <c r="O7171">
        <v>0.86</v>
      </c>
      <c r="P7171">
        <v>0.98</v>
      </c>
    </row>
    <row r="7172" spans="1:16" x14ac:dyDescent="0.2">
      <c r="A7172" t="s">
        <v>270</v>
      </c>
      <c r="B7172" t="s">
        <v>201</v>
      </c>
      <c r="C7172" t="s">
        <v>375</v>
      </c>
      <c r="E7172">
        <v>27.19</v>
      </c>
      <c r="F7172">
        <v>27.11</v>
      </c>
      <c r="G7172">
        <v>27.11</v>
      </c>
      <c r="H7172">
        <v>27.19</v>
      </c>
      <c r="I7172">
        <v>27.11</v>
      </c>
      <c r="J7172">
        <v>27.19</v>
      </c>
      <c r="K7172">
        <v>27.11</v>
      </c>
      <c r="L7172">
        <v>27.11</v>
      </c>
      <c r="M7172">
        <v>27.11</v>
      </c>
      <c r="N7172">
        <v>27.11</v>
      </c>
      <c r="O7172">
        <v>27.19</v>
      </c>
      <c r="P7172">
        <v>27.11</v>
      </c>
    </row>
    <row r="7173" spans="1:16" x14ac:dyDescent="0.2">
      <c r="A7173" t="s">
        <v>270</v>
      </c>
      <c r="B7173" t="s">
        <v>202</v>
      </c>
      <c r="C7173" t="s">
        <v>375</v>
      </c>
      <c r="E7173">
        <v>22.28</v>
      </c>
      <c r="F7173">
        <v>22.63</v>
      </c>
      <c r="G7173">
        <v>23.61</v>
      </c>
      <c r="H7173">
        <v>24.01</v>
      </c>
      <c r="I7173">
        <v>34.380000000000003</v>
      </c>
      <c r="J7173">
        <v>37.869999999999997</v>
      </c>
      <c r="K7173">
        <v>37.76</v>
      </c>
      <c r="L7173">
        <v>37.71</v>
      </c>
      <c r="M7173">
        <v>36.22</v>
      </c>
      <c r="N7173">
        <v>35.72</v>
      </c>
      <c r="O7173">
        <v>35.68</v>
      </c>
      <c r="P7173">
        <v>34.75</v>
      </c>
    </row>
    <row r="7174" spans="1:16" x14ac:dyDescent="0.2">
      <c r="A7174" t="s">
        <v>270</v>
      </c>
      <c r="B7174" t="s">
        <v>203</v>
      </c>
      <c r="C7174" t="s">
        <v>375</v>
      </c>
      <c r="E7174">
        <v>0</v>
      </c>
      <c r="F7174">
        <v>0</v>
      </c>
      <c r="G7174">
        <v>9.68</v>
      </c>
      <c r="H7174">
        <v>16.14</v>
      </c>
      <c r="I7174">
        <v>20.63</v>
      </c>
      <c r="J7174">
        <v>20.149999999999999</v>
      </c>
      <c r="K7174">
        <v>19.87</v>
      </c>
      <c r="L7174">
        <v>27.34</v>
      </c>
      <c r="M7174">
        <v>26.7</v>
      </c>
      <c r="N7174">
        <v>39.200000000000003</v>
      </c>
      <c r="O7174">
        <v>37.96</v>
      </c>
      <c r="P7174">
        <v>45.09</v>
      </c>
    </row>
    <row r="7175" spans="1:16" x14ac:dyDescent="0.2">
      <c r="A7175" t="s">
        <v>270</v>
      </c>
      <c r="B7175" t="s">
        <v>204</v>
      </c>
      <c r="C7175" t="s">
        <v>375</v>
      </c>
      <c r="E7175">
        <v>0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29.06</v>
      </c>
      <c r="N7175">
        <v>28.3</v>
      </c>
      <c r="O7175">
        <v>28.06</v>
      </c>
      <c r="P7175">
        <v>25.17</v>
      </c>
    </row>
    <row r="7176" spans="1:16" x14ac:dyDescent="0.2">
      <c r="A7176" t="s">
        <v>270</v>
      </c>
      <c r="B7176" t="s">
        <v>205</v>
      </c>
      <c r="C7176" t="s">
        <v>375</v>
      </c>
      <c r="E7176">
        <v>59.99</v>
      </c>
      <c r="F7176">
        <v>68.44</v>
      </c>
      <c r="G7176">
        <v>74.650000000000006</v>
      </c>
      <c r="H7176">
        <v>80.38</v>
      </c>
      <c r="I7176">
        <v>82.74</v>
      </c>
      <c r="J7176">
        <v>99.47</v>
      </c>
      <c r="K7176">
        <v>103.72</v>
      </c>
      <c r="L7176">
        <v>102.92</v>
      </c>
      <c r="M7176">
        <v>93.51</v>
      </c>
      <c r="N7176">
        <v>112.11</v>
      </c>
      <c r="O7176">
        <v>124.35</v>
      </c>
      <c r="P7176">
        <v>166.13</v>
      </c>
    </row>
    <row r="7177" spans="1:16" x14ac:dyDescent="0.2">
      <c r="A7177" t="s">
        <v>270</v>
      </c>
      <c r="B7177" t="s">
        <v>206</v>
      </c>
      <c r="C7177" t="s">
        <v>375</v>
      </c>
      <c r="E7177">
        <v>29.54</v>
      </c>
      <c r="F7177">
        <v>31.54</v>
      </c>
      <c r="G7177">
        <v>33.71</v>
      </c>
      <c r="H7177">
        <v>38.340000000000003</v>
      </c>
      <c r="I7177">
        <v>42.89</v>
      </c>
      <c r="J7177">
        <v>47.7</v>
      </c>
      <c r="K7177">
        <v>49.88</v>
      </c>
      <c r="L7177">
        <v>52.14</v>
      </c>
      <c r="M7177">
        <v>54.36</v>
      </c>
      <c r="N7177">
        <v>63.11</v>
      </c>
      <c r="O7177">
        <v>65.56</v>
      </c>
      <c r="P7177">
        <v>76.78</v>
      </c>
    </row>
    <row r="7178" spans="1:16" x14ac:dyDescent="0.2">
      <c r="A7178" t="s">
        <v>270</v>
      </c>
      <c r="B7178" t="s">
        <v>343</v>
      </c>
      <c r="C7178" t="s">
        <v>375</v>
      </c>
      <c r="E7178">
        <v>-2.59</v>
      </c>
      <c r="F7178">
        <v>-2.83</v>
      </c>
      <c r="G7178">
        <v>-2.94</v>
      </c>
      <c r="H7178">
        <v>-3.02</v>
      </c>
      <c r="I7178">
        <v>-3.06</v>
      </c>
      <c r="J7178">
        <v>-4.0199999999999996</v>
      </c>
      <c r="K7178">
        <v>-5.05</v>
      </c>
      <c r="L7178">
        <v>-5.07</v>
      </c>
      <c r="M7178">
        <v>-4.55</v>
      </c>
      <c r="N7178">
        <v>-6.38</v>
      </c>
      <c r="O7178">
        <v>-7</v>
      </c>
      <c r="P7178">
        <v>-10.96</v>
      </c>
    </row>
    <row r="7179" spans="1:16" x14ac:dyDescent="0.2">
      <c r="A7179" t="s">
        <v>270</v>
      </c>
      <c r="B7179" t="s">
        <v>210</v>
      </c>
      <c r="C7179" t="s">
        <v>375</v>
      </c>
      <c r="E7179">
        <v>-0.5</v>
      </c>
      <c r="F7179">
        <v>-0.56999999999999995</v>
      </c>
      <c r="G7179">
        <v>-1.05</v>
      </c>
      <c r="H7179">
        <v>-1.08</v>
      </c>
      <c r="I7179">
        <v>-1.56</v>
      </c>
      <c r="J7179">
        <v>-1.84</v>
      </c>
      <c r="K7179">
        <v>-1.63</v>
      </c>
      <c r="L7179">
        <v>-1.56</v>
      </c>
      <c r="M7179">
        <v>-1.58</v>
      </c>
      <c r="N7179">
        <v>-1.69</v>
      </c>
      <c r="O7179">
        <v>-1.6</v>
      </c>
      <c r="P7179">
        <v>-1.53</v>
      </c>
    </row>
    <row r="7180" spans="1:16" x14ac:dyDescent="0.2">
      <c r="A7180" t="s">
        <v>270</v>
      </c>
      <c r="B7180" t="s">
        <v>211</v>
      </c>
      <c r="C7180" t="s">
        <v>375</v>
      </c>
      <c r="E7180">
        <v>0</v>
      </c>
      <c r="F7180">
        <v>-7.0000000000000007E-2</v>
      </c>
      <c r="G7180">
        <v>-0.14000000000000001</v>
      </c>
      <c r="H7180">
        <v>-2.38</v>
      </c>
      <c r="I7180">
        <v>-3.07</v>
      </c>
      <c r="J7180">
        <v>-3.48</v>
      </c>
      <c r="K7180">
        <v>-3.06</v>
      </c>
      <c r="L7180">
        <v>-2.96</v>
      </c>
      <c r="M7180">
        <v>-2.94</v>
      </c>
      <c r="N7180">
        <v>-3.09</v>
      </c>
      <c r="O7180">
        <v>-3.01</v>
      </c>
      <c r="P7180">
        <v>-2.67</v>
      </c>
    </row>
    <row r="7181" spans="1:16" x14ac:dyDescent="0.2">
      <c r="A7181" t="s">
        <v>270</v>
      </c>
      <c r="B7181" t="s">
        <v>212</v>
      </c>
      <c r="C7181" t="s">
        <v>375</v>
      </c>
      <c r="E7181">
        <v>0</v>
      </c>
      <c r="F7181">
        <v>0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</row>
    <row r="7182" spans="1:16" x14ac:dyDescent="0.2">
      <c r="A7182" t="s">
        <v>270</v>
      </c>
      <c r="B7182" t="s">
        <v>213</v>
      </c>
      <c r="C7182" t="s">
        <v>375</v>
      </c>
      <c r="E7182"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</row>
    <row r="7183" spans="1:16" x14ac:dyDescent="0.2">
      <c r="A7183" t="s">
        <v>270</v>
      </c>
      <c r="B7183" t="s">
        <v>344</v>
      </c>
      <c r="C7183" t="s">
        <v>375</v>
      </c>
      <c r="E7183">
        <v>12.1</v>
      </c>
      <c r="F7183">
        <v>13.19</v>
      </c>
      <c r="G7183">
        <v>14.81</v>
      </c>
      <c r="H7183">
        <v>12.35</v>
      </c>
      <c r="I7183">
        <v>10.52</v>
      </c>
      <c r="J7183">
        <v>14.82</v>
      </c>
      <c r="K7183">
        <v>16.64</v>
      </c>
      <c r="L7183">
        <v>15.08</v>
      </c>
      <c r="M7183">
        <v>24.31</v>
      </c>
      <c r="N7183">
        <v>26.35</v>
      </c>
      <c r="O7183">
        <v>25.03</v>
      </c>
      <c r="P7183">
        <v>14.88</v>
      </c>
    </row>
    <row r="7184" spans="1:16" x14ac:dyDescent="0.2">
      <c r="A7184" t="s">
        <v>270</v>
      </c>
      <c r="B7184" t="s">
        <v>345</v>
      </c>
      <c r="C7184" t="s">
        <v>375</v>
      </c>
      <c r="E7184">
        <v>-3.07</v>
      </c>
      <c r="F7184">
        <v>-1.64</v>
      </c>
      <c r="G7184">
        <v>-5.95</v>
      </c>
      <c r="H7184">
        <v>-3.24</v>
      </c>
      <c r="I7184">
        <v>-3.71</v>
      </c>
      <c r="J7184">
        <v>-6.23</v>
      </c>
      <c r="K7184">
        <v>-3.11</v>
      </c>
      <c r="L7184">
        <v>-3.32</v>
      </c>
      <c r="M7184">
        <v>-10.07</v>
      </c>
      <c r="N7184">
        <v>-9.2100000000000009</v>
      </c>
      <c r="O7184">
        <v>-10.3</v>
      </c>
      <c r="P7184">
        <v>-14.64</v>
      </c>
    </row>
    <row r="7185" spans="1:16" x14ac:dyDescent="0.2">
      <c r="A7185" t="s">
        <v>270</v>
      </c>
      <c r="B7185" t="s">
        <v>272</v>
      </c>
      <c r="C7185" t="s">
        <v>375</v>
      </c>
      <c r="E7185">
        <v>0.26</v>
      </c>
      <c r="F7185">
        <v>0.31</v>
      </c>
      <c r="G7185">
        <v>3.87</v>
      </c>
      <c r="H7185">
        <v>2.0699999999999998</v>
      </c>
      <c r="I7185">
        <v>6.39</v>
      </c>
      <c r="J7185">
        <v>12.19</v>
      </c>
      <c r="K7185">
        <v>10.36</v>
      </c>
      <c r="L7185">
        <v>11.39</v>
      </c>
      <c r="M7185">
        <v>27.15</v>
      </c>
      <c r="N7185">
        <v>32.46</v>
      </c>
      <c r="O7185">
        <v>39.57</v>
      </c>
      <c r="P7185">
        <v>75.11</v>
      </c>
    </row>
    <row r="7186" spans="1:16" x14ac:dyDescent="0.2">
      <c r="A7186" t="s">
        <v>270</v>
      </c>
      <c r="B7186" t="s">
        <v>346</v>
      </c>
      <c r="C7186" t="s">
        <v>375</v>
      </c>
      <c r="E7186">
        <v>9.0299999999999994</v>
      </c>
      <c r="F7186">
        <v>11.55</v>
      </c>
      <c r="G7186">
        <v>8.86</v>
      </c>
      <c r="H7186">
        <v>9.1</v>
      </c>
      <c r="I7186">
        <v>6.81</v>
      </c>
      <c r="J7186">
        <v>8.59</v>
      </c>
      <c r="K7186">
        <v>13.53</v>
      </c>
      <c r="L7186">
        <v>11.76</v>
      </c>
      <c r="M7186">
        <v>14.24</v>
      </c>
      <c r="N7186">
        <v>17.149999999999999</v>
      </c>
      <c r="O7186">
        <v>14.74</v>
      </c>
      <c r="P7186">
        <v>0.24</v>
      </c>
    </row>
    <row r="7187" spans="1:16" x14ac:dyDescent="0.2">
      <c r="A7187" t="s">
        <v>270</v>
      </c>
      <c r="B7187" t="s">
        <v>347</v>
      </c>
      <c r="C7187" t="s">
        <v>375</v>
      </c>
      <c r="E7187">
        <v>253</v>
      </c>
      <c r="F7187">
        <v>255.26</v>
      </c>
      <c r="G7187">
        <v>264.22000000000003</v>
      </c>
      <c r="H7187">
        <v>273.24</v>
      </c>
      <c r="I7187">
        <v>285.72000000000003</v>
      </c>
      <c r="J7187">
        <v>303.93</v>
      </c>
      <c r="K7187">
        <v>308.27</v>
      </c>
      <c r="L7187">
        <v>316.64</v>
      </c>
      <c r="M7187">
        <v>331.58</v>
      </c>
      <c r="N7187">
        <v>362.81</v>
      </c>
      <c r="O7187">
        <v>373.96</v>
      </c>
      <c r="P7187">
        <v>409.98</v>
      </c>
    </row>
    <row r="7188" spans="1:16" x14ac:dyDescent="0.2">
      <c r="A7188" t="s">
        <v>272</v>
      </c>
      <c r="B7188" t="s">
        <v>202</v>
      </c>
      <c r="C7188" t="s">
        <v>375</v>
      </c>
      <c r="E7188">
        <v>0.03</v>
      </c>
      <c r="F7188">
        <v>0.03</v>
      </c>
      <c r="G7188">
        <v>0.64</v>
      </c>
      <c r="H7188">
        <v>0.3</v>
      </c>
      <c r="I7188">
        <v>1.74</v>
      </c>
      <c r="J7188">
        <v>2.94</v>
      </c>
      <c r="K7188">
        <v>2.94</v>
      </c>
      <c r="L7188">
        <v>2.98</v>
      </c>
      <c r="M7188">
        <v>4.4800000000000004</v>
      </c>
      <c r="N7188">
        <v>4.97</v>
      </c>
      <c r="O7188">
        <v>5.13</v>
      </c>
      <c r="P7188">
        <v>5.95</v>
      </c>
    </row>
    <row r="7189" spans="1:16" x14ac:dyDescent="0.2">
      <c r="A7189" t="s">
        <v>272</v>
      </c>
      <c r="B7189" t="s">
        <v>203</v>
      </c>
      <c r="C7189" t="s">
        <v>375</v>
      </c>
      <c r="E7189">
        <v>0</v>
      </c>
      <c r="F7189">
        <v>0</v>
      </c>
      <c r="G7189">
        <v>0.48</v>
      </c>
      <c r="H7189">
        <v>0.55000000000000004</v>
      </c>
      <c r="I7189">
        <v>0.94</v>
      </c>
      <c r="J7189">
        <v>1.48</v>
      </c>
      <c r="K7189">
        <v>1.7</v>
      </c>
      <c r="L7189">
        <v>1.89</v>
      </c>
      <c r="M7189">
        <v>2.5299999999999998</v>
      </c>
      <c r="N7189">
        <v>3</v>
      </c>
      <c r="O7189">
        <v>4.37</v>
      </c>
      <c r="P7189">
        <v>6.9</v>
      </c>
    </row>
    <row r="7190" spans="1:16" x14ac:dyDescent="0.2">
      <c r="A7190" t="s">
        <v>272</v>
      </c>
      <c r="B7190" t="s">
        <v>204</v>
      </c>
      <c r="C7190" t="s">
        <v>375</v>
      </c>
      <c r="E7190">
        <v>0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4.21</v>
      </c>
      <c r="N7190">
        <v>4.97</v>
      </c>
      <c r="O7190">
        <v>5.31</v>
      </c>
      <c r="P7190">
        <v>8.11</v>
      </c>
    </row>
    <row r="7191" spans="1:16" x14ac:dyDescent="0.2">
      <c r="A7191" t="s">
        <v>272</v>
      </c>
      <c r="B7191" t="s">
        <v>205</v>
      </c>
      <c r="C7191" t="s">
        <v>375</v>
      </c>
      <c r="E7191">
        <v>0.23</v>
      </c>
      <c r="F7191">
        <v>0.28000000000000003</v>
      </c>
      <c r="G7191">
        <v>2.76</v>
      </c>
      <c r="H7191">
        <v>1.23</v>
      </c>
      <c r="I7191">
        <v>3.7</v>
      </c>
      <c r="J7191">
        <v>7.77</v>
      </c>
      <c r="K7191">
        <v>5.72</v>
      </c>
      <c r="L7191">
        <v>6.52</v>
      </c>
      <c r="M7191">
        <v>15.93</v>
      </c>
      <c r="N7191">
        <v>19.510000000000002</v>
      </c>
      <c r="O7191">
        <v>24.77</v>
      </c>
      <c r="P7191">
        <v>54.16</v>
      </c>
    </row>
    <row r="7192" spans="1:16" x14ac:dyDescent="0.2">
      <c r="A7192" t="s">
        <v>259</v>
      </c>
      <c r="B7192" t="s">
        <v>348</v>
      </c>
      <c r="C7192" t="s">
        <v>375</v>
      </c>
      <c r="E7192">
        <v>0.91</v>
      </c>
      <c r="F7192">
        <v>0.86</v>
      </c>
      <c r="G7192">
        <v>1.21</v>
      </c>
      <c r="H7192">
        <v>1.49</v>
      </c>
      <c r="I7192">
        <v>1.35</v>
      </c>
      <c r="J7192">
        <v>0.94</v>
      </c>
      <c r="K7192">
        <v>0.57999999999999996</v>
      </c>
      <c r="L7192">
        <v>0.56000000000000005</v>
      </c>
      <c r="M7192">
        <v>1.26</v>
      </c>
      <c r="N7192">
        <v>1.1499999999999999</v>
      </c>
      <c r="O7192">
        <v>1.17</v>
      </c>
      <c r="P7192">
        <v>4.9800000000000004</v>
      </c>
    </row>
    <row r="7193" spans="1:16" x14ac:dyDescent="0.2">
      <c r="A7193" t="s">
        <v>259</v>
      </c>
      <c r="B7193" t="s">
        <v>261</v>
      </c>
      <c r="C7193" t="s">
        <v>375</v>
      </c>
      <c r="D7193">
        <v>920298</v>
      </c>
      <c r="E7193">
        <v>48914</v>
      </c>
      <c r="F7193">
        <v>51130</v>
      </c>
      <c r="G7193">
        <v>49292</v>
      </c>
      <c r="H7193">
        <v>50797</v>
      </c>
      <c r="I7193">
        <v>52605</v>
      </c>
      <c r="J7193">
        <v>53426</v>
      </c>
      <c r="K7193">
        <v>54927</v>
      </c>
      <c r="L7193">
        <v>56247</v>
      </c>
      <c r="M7193">
        <v>54060</v>
      </c>
      <c r="N7193">
        <v>56678</v>
      </c>
      <c r="O7193">
        <v>57579</v>
      </c>
      <c r="P7193">
        <v>62388</v>
      </c>
    </row>
    <row r="7194" spans="1:16" x14ac:dyDescent="0.2">
      <c r="A7194" t="s">
        <v>259</v>
      </c>
      <c r="B7194" t="s">
        <v>178</v>
      </c>
      <c r="C7194" t="s">
        <v>375</v>
      </c>
      <c r="D7194">
        <v>852141</v>
      </c>
      <c r="E7194">
        <v>46368</v>
      </c>
      <c r="F7194">
        <v>48388</v>
      </c>
      <c r="G7194">
        <v>46458</v>
      </c>
      <c r="H7194">
        <v>47534</v>
      </c>
      <c r="I7194">
        <v>48938</v>
      </c>
      <c r="J7194">
        <v>49390</v>
      </c>
      <c r="K7194">
        <v>50728</v>
      </c>
      <c r="L7194">
        <v>51900</v>
      </c>
      <c r="M7194">
        <v>49581</v>
      </c>
      <c r="N7194">
        <v>52261</v>
      </c>
      <c r="O7194">
        <v>53036</v>
      </c>
      <c r="P7194">
        <v>57267</v>
      </c>
    </row>
    <row r="7195" spans="1:16" x14ac:dyDescent="0.2">
      <c r="A7195" t="s">
        <v>259</v>
      </c>
      <c r="B7195" t="s">
        <v>349</v>
      </c>
      <c r="C7195" t="s">
        <v>375</v>
      </c>
      <c r="E7195">
        <v>0</v>
      </c>
      <c r="F7195">
        <v>0</v>
      </c>
      <c r="G7195">
        <v>0</v>
      </c>
      <c r="H7195">
        <v>13</v>
      </c>
      <c r="I7195">
        <v>14</v>
      </c>
      <c r="J7195">
        <v>14</v>
      </c>
      <c r="K7195">
        <v>14</v>
      </c>
      <c r="L7195">
        <v>14</v>
      </c>
      <c r="M7195">
        <v>14</v>
      </c>
      <c r="N7195">
        <v>57</v>
      </c>
      <c r="O7195">
        <v>62</v>
      </c>
      <c r="P7195">
        <v>113</v>
      </c>
    </row>
    <row r="7196" spans="1:16" x14ac:dyDescent="0.2">
      <c r="A7196" t="s">
        <v>350</v>
      </c>
      <c r="B7196" t="s">
        <v>193</v>
      </c>
      <c r="C7196" t="s">
        <v>375</v>
      </c>
      <c r="E7196">
        <v>0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</row>
    <row r="7197" spans="1:16" x14ac:dyDescent="0.2">
      <c r="A7197" t="s">
        <v>350</v>
      </c>
      <c r="B7197" t="s">
        <v>351</v>
      </c>
      <c r="C7197" t="s">
        <v>375</v>
      </c>
      <c r="E7197">
        <v>0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</row>
    <row r="7198" spans="1:16" x14ac:dyDescent="0.2">
      <c r="A7198" t="s">
        <v>350</v>
      </c>
      <c r="B7198" t="s">
        <v>352</v>
      </c>
      <c r="C7198" t="s">
        <v>375</v>
      </c>
      <c r="E7198">
        <v>0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</row>
    <row r="7199" spans="1:16" x14ac:dyDescent="0.2">
      <c r="A7199" t="s">
        <v>350</v>
      </c>
      <c r="B7199" t="s">
        <v>195</v>
      </c>
      <c r="C7199" t="s">
        <v>375</v>
      </c>
      <c r="E7199">
        <v>0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</row>
    <row r="7200" spans="1:16" x14ac:dyDescent="0.2">
      <c r="A7200" t="s">
        <v>350</v>
      </c>
      <c r="B7200" t="s">
        <v>196</v>
      </c>
      <c r="C7200" t="s">
        <v>375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</row>
    <row r="7201" spans="1:16" x14ac:dyDescent="0.2">
      <c r="A7201" t="s">
        <v>350</v>
      </c>
      <c r="B7201" t="s">
        <v>197</v>
      </c>
      <c r="C7201" t="s">
        <v>375</v>
      </c>
      <c r="E7201">
        <v>0</v>
      </c>
      <c r="F7201">
        <v>0</v>
      </c>
      <c r="G7201">
        <v>397</v>
      </c>
      <c r="H7201">
        <v>470</v>
      </c>
      <c r="I7201">
        <v>1073</v>
      </c>
      <c r="J7201">
        <v>1073</v>
      </c>
      <c r="K7201">
        <v>1073</v>
      </c>
      <c r="L7201">
        <v>1124</v>
      </c>
      <c r="M7201">
        <v>1124</v>
      </c>
      <c r="N7201">
        <v>1124</v>
      </c>
      <c r="O7201">
        <v>1124</v>
      </c>
      <c r="P7201">
        <v>1124</v>
      </c>
    </row>
    <row r="7202" spans="1:16" x14ac:dyDescent="0.2">
      <c r="A7202" t="s">
        <v>350</v>
      </c>
      <c r="B7202" t="s">
        <v>198</v>
      </c>
      <c r="C7202" t="s">
        <v>375</v>
      </c>
      <c r="E7202">
        <v>0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</row>
    <row r="7203" spans="1:16" x14ac:dyDescent="0.2">
      <c r="A7203" t="s">
        <v>350</v>
      </c>
      <c r="B7203" t="s">
        <v>199</v>
      </c>
      <c r="C7203" t="s">
        <v>375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</row>
    <row r="7204" spans="1:16" x14ac:dyDescent="0.2">
      <c r="A7204" t="s">
        <v>350</v>
      </c>
      <c r="B7204" t="s">
        <v>200</v>
      </c>
      <c r="C7204" t="s">
        <v>375</v>
      </c>
      <c r="E7204">
        <v>0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</row>
    <row r="7205" spans="1:16" x14ac:dyDescent="0.2">
      <c r="A7205" t="s">
        <v>350</v>
      </c>
      <c r="B7205" t="s">
        <v>201</v>
      </c>
      <c r="C7205" t="s">
        <v>375</v>
      </c>
      <c r="E7205">
        <v>0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</row>
    <row r="7206" spans="1:16" x14ac:dyDescent="0.2">
      <c r="A7206" t="s">
        <v>350</v>
      </c>
      <c r="B7206" t="s">
        <v>202</v>
      </c>
      <c r="C7206" t="s">
        <v>375</v>
      </c>
      <c r="E7206">
        <v>41</v>
      </c>
      <c r="F7206">
        <v>53</v>
      </c>
      <c r="G7206">
        <v>122</v>
      </c>
      <c r="H7206">
        <v>122</v>
      </c>
      <c r="I7206">
        <v>698</v>
      </c>
      <c r="J7206">
        <v>891</v>
      </c>
      <c r="K7206">
        <v>891</v>
      </c>
      <c r="L7206">
        <v>891</v>
      </c>
      <c r="M7206">
        <v>891</v>
      </c>
      <c r="N7206">
        <v>891</v>
      </c>
      <c r="O7206">
        <v>891</v>
      </c>
      <c r="P7206">
        <v>891</v>
      </c>
    </row>
    <row r="7207" spans="1:16" x14ac:dyDescent="0.2">
      <c r="A7207" t="s">
        <v>350</v>
      </c>
      <c r="B7207" t="s">
        <v>203</v>
      </c>
      <c r="C7207" t="s">
        <v>375</v>
      </c>
      <c r="E7207">
        <v>0</v>
      </c>
      <c r="F7207">
        <v>0</v>
      </c>
      <c r="G7207">
        <v>439</v>
      </c>
      <c r="H7207">
        <v>702</v>
      </c>
      <c r="I7207">
        <v>882</v>
      </c>
      <c r="J7207">
        <v>882</v>
      </c>
      <c r="K7207">
        <v>882</v>
      </c>
      <c r="L7207">
        <v>1145</v>
      </c>
      <c r="M7207">
        <v>1145</v>
      </c>
      <c r="N7207">
        <v>1631</v>
      </c>
      <c r="O7207">
        <v>1631</v>
      </c>
      <c r="P7207">
        <v>1978</v>
      </c>
    </row>
    <row r="7208" spans="1:16" x14ac:dyDescent="0.2">
      <c r="A7208" t="s">
        <v>350</v>
      </c>
      <c r="B7208" t="s">
        <v>204</v>
      </c>
      <c r="C7208" t="s">
        <v>375</v>
      </c>
      <c r="E7208">
        <v>0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</row>
    <row r="7209" spans="1:16" x14ac:dyDescent="0.2">
      <c r="A7209" t="s">
        <v>350</v>
      </c>
      <c r="B7209" t="s">
        <v>205</v>
      </c>
      <c r="C7209" t="s">
        <v>375</v>
      </c>
      <c r="E7209">
        <v>244</v>
      </c>
      <c r="F7209">
        <v>490</v>
      </c>
      <c r="G7209">
        <v>744</v>
      </c>
      <c r="H7209">
        <v>850</v>
      </c>
      <c r="I7209">
        <v>974</v>
      </c>
      <c r="J7209">
        <v>1427</v>
      </c>
      <c r="K7209">
        <v>1481</v>
      </c>
      <c r="L7209">
        <v>1481</v>
      </c>
      <c r="M7209">
        <v>1481</v>
      </c>
      <c r="N7209">
        <v>1731</v>
      </c>
      <c r="O7209">
        <v>1909</v>
      </c>
      <c r="P7209">
        <v>2641</v>
      </c>
    </row>
    <row r="7210" spans="1:16" x14ac:dyDescent="0.2">
      <c r="A7210" t="s">
        <v>350</v>
      </c>
      <c r="B7210" t="s">
        <v>206</v>
      </c>
      <c r="C7210" t="s">
        <v>375</v>
      </c>
      <c r="E7210">
        <v>0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</row>
    <row r="7211" spans="1:16" x14ac:dyDescent="0.2">
      <c r="A7211" t="s">
        <v>350</v>
      </c>
      <c r="B7211" t="s">
        <v>207</v>
      </c>
      <c r="C7211" t="s">
        <v>375</v>
      </c>
      <c r="E7211">
        <v>0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</row>
    <row r="7212" spans="1:16" x14ac:dyDescent="0.2">
      <c r="A7212" t="s">
        <v>350</v>
      </c>
      <c r="B7212" t="s">
        <v>208</v>
      </c>
      <c r="C7212" t="s">
        <v>375</v>
      </c>
      <c r="E7212">
        <v>677</v>
      </c>
      <c r="F7212">
        <v>701</v>
      </c>
      <c r="G7212">
        <v>701</v>
      </c>
      <c r="H7212">
        <v>701</v>
      </c>
      <c r="I7212">
        <v>701</v>
      </c>
      <c r="J7212">
        <v>701</v>
      </c>
      <c r="K7212">
        <v>701</v>
      </c>
      <c r="L7212">
        <v>701</v>
      </c>
      <c r="M7212">
        <v>701</v>
      </c>
      <c r="N7212">
        <v>701</v>
      </c>
      <c r="O7212">
        <v>701</v>
      </c>
      <c r="P7212">
        <v>701</v>
      </c>
    </row>
    <row r="7213" spans="1:16" x14ac:dyDescent="0.2">
      <c r="A7213" t="s">
        <v>350</v>
      </c>
      <c r="B7213" t="s">
        <v>209</v>
      </c>
      <c r="C7213" t="s">
        <v>375</v>
      </c>
      <c r="E7213">
        <v>0</v>
      </c>
      <c r="F7213">
        <v>0</v>
      </c>
      <c r="G7213">
        <v>0</v>
      </c>
      <c r="H7213">
        <v>0</v>
      </c>
      <c r="I7213">
        <v>0</v>
      </c>
      <c r="J7213">
        <v>387</v>
      </c>
      <c r="K7213">
        <v>799</v>
      </c>
      <c r="L7213">
        <v>799</v>
      </c>
      <c r="M7213">
        <v>799</v>
      </c>
      <c r="N7213">
        <v>1381</v>
      </c>
      <c r="O7213">
        <v>1579</v>
      </c>
      <c r="P7213">
        <v>2963</v>
      </c>
    </row>
    <row r="7214" spans="1:16" x14ac:dyDescent="0.2">
      <c r="A7214" t="s">
        <v>350</v>
      </c>
      <c r="B7214" t="s">
        <v>210</v>
      </c>
      <c r="C7214" t="s">
        <v>375</v>
      </c>
      <c r="E7214">
        <v>0</v>
      </c>
      <c r="F7214">
        <v>0</v>
      </c>
      <c r="G7214">
        <v>0</v>
      </c>
      <c r="H7214">
        <v>97</v>
      </c>
      <c r="I7214">
        <v>97</v>
      </c>
      <c r="J7214">
        <v>97</v>
      </c>
      <c r="K7214">
        <v>97</v>
      </c>
      <c r="L7214">
        <v>97</v>
      </c>
      <c r="M7214">
        <v>97</v>
      </c>
      <c r="N7214">
        <v>97</v>
      </c>
      <c r="O7214">
        <v>97</v>
      </c>
      <c r="P7214">
        <v>97</v>
      </c>
    </row>
    <row r="7215" spans="1:16" x14ac:dyDescent="0.2">
      <c r="A7215" t="s">
        <v>350</v>
      </c>
      <c r="B7215" t="s">
        <v>211</v>
      </c>
      <c r="C7215" t="s">
        <v>375</v>
      </c>
      <c r="E7215">
        <v>0</v>
      </c>
      <c r="F7215">
        <v>38</v>
      </c>
      <c r="G7215">
        <v>38</v>
      </c>
      <c r="H7215">
        <v>656</v>
      </c>
      <c r="I7215">
        <v>656</v>
      </c>
      <c r="J7215">
        <v>656</v>
      </c>
      <c r="K7215">
        <v>656</v>
      </c>
      <c r="L7215">
        <v>656</v>
      </c>
      <c r="M7215">
        <v>656</v>
      </c>
      <c r="N7215">
        <v>656</v>
      </c>
      <c r="O7215">
        <v>656</v>
      </c>
      <c r="P7215">
        <v>656</v>
      </c>
    </row>
    <row r="7216" spans="1:16" x14ac:dyDescent="0.2">
      <c r="A7216" t="s">
        <v>350</v>
      </c>
      <c r="B7216" t="s">
        <v>212</v>
      </c>
      <c r="C7216" t="s">
        <v>375</v>
      </c>
      <c r="E7216">
        <v>0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</row>
    <row r="7217" spans="1:17" x14ac:dyDescent="0.2">
      <c r="A7217" t="s">
        <v>350</v>
      </c>
      <c r="B7217" t="s">
        <v>213</v>
      </c>
      <c r="C7217" t="s">
        <v>375</v>
      </c>
      <c r="E7217">
        <v>0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</row>
    <row r="7218" spans="1:17" x14ac:dyDescent="0.2">
      <c r="A7218" t="s">
        <v>350</v>
      </c>
      <c r="B7218" t="s">
        <v>342</v>
      </c>
      <c r="C7218" t="s">
        <v>375</v>
      </c>
      <c r="E7218">
        <v>963</v>
      </c>
      <c r="F7218">
        <v>1283</v>
      </c>
      <c r="G7218">
        <v>2441</v>
      </c>
      <c r="H7218">
        <v>3599</v>
      </c>
      <c r="I7218">
        <v>5081</v>
      </c>
      <c r="J7218">
        <v>6114</v>
      </c>
      <c r="K7218">
        <v>6579</v>
      </c>
      <c r="L7218">
        <v>6892</v>
      </c>
      <c r="M7218">
        <v>6892</v>
      </c>
      <c r="N7218">
        <v>8210</v>
      </c>
      <c r="O7218">
        <v>8587</v>
      </c>
      <c r="P7218">
        <v>11050</v>
      </c>
    </row>
    <row r="7219" spans="1:17" x14ac:dyDescent="0.2">
      <c r="A7219" t="s">
        <v>230</v>
      </c>
      <c r="B7219" t="s">
        <v>353</v>
      </c>
      <c r="C7219" t="s">
        <v>375</v>
      </c>
      <c r="E7219">
        <v>0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1</v>
      </c>
      <c r="Q7219">
        <v>10360</v>
      </c>
    </row>
    <row r="7220" spans="1:17" x14ac:dyDescent="0.2">
      <c r="A7220" t="s">
        <v>230</v>
      </c>
      <c r="B7220" t="s">
        <v>354</v>
      </c>
      <c r="C7220" t="s">
        <v>375</v>
      </c>
      <c r="E7220">
        <v>0</v>
      </c>
      <c r="F7220">
        <v>0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1</v>
      </c>
      <c r="Q7220">
        <v>11010</v>
      </c>
    </row>
    <row r="7221" spans="1:17" x14ac:dyDescent="0.2">
      <c r="A7221" t="s">
        <v>230</v>
      </c>
      <c r="B7221" t="s">
        <v>355</v>
      </c>
      <c r="C7221" t="s">
        <v>375</v>
      </c>
      <c r="E7221">
        <v>0</v>
      </c>
      <c r="F7221">
        <v>0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1</v>
      </c>
      <c r="M7221">
        <v>1</v>
      </c>
      <c r="N7221">
        <v>1</v>
      </c>
      <c r="O7221">
        <v>1</v>
      </c>
      <c r="P7221">
        <v>1</v>
      </c>
      <c r="Q7221">
        <v>2680</v>
      </c>
    </row>
    <row r="7222" spans="1:17" x14ac:dyDescent="0.2">
      <c r="A7222" t="s">
        <v>230</v>
      </c>
      <c r="B7222" t="s">
        <v>356</v>
      </c>
      <c r="C7222" t="s">
        <v>375</v>
      </c>
      <c r="E7222">
        <v>0</v>
      </c>
      <c r="F7222">
        <v>0</v>
      </c>
      <c r="G7222">
        <v>0</v>
      </c>
      <c r="H7222">
        <v>0</v>
      </c>
      <c r="I7222">
        <v>1</v>
      </c>
      <c r="J7222">
        <v>1</v>
      </c>
      <c r="K7222">
        <v>1</v>
      </c>
      <c r="L7222">
        <v>1</v>
      </c>
      <c r="M7222">
        <v>1</v>
      </c>
      <c r="N7222">
        <v>1</v>
      </c>
      <c r="O7222">
        <v>1</v>
      </c>
      <c r="P7222">
        <v>1</v>
      </c>
      <c r="Q7222">
        <v>4875</v>
      </c>
    </row>
    <row r="7223" spans="1:17" x14ac:dyDescent="0.2">
      <c r="A7223" t="s">
        <v>340</v>
      </c>
      <c r="B7223" t="s">
        <v>193</v>
      </c>
      <c r="C7223" t="s">
        <v>128</v>
      </c>
      <c r="E7223">
        <v>0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</row>
    <row r="7224" spans="1:17" x14ac:dyDescent="0.2">
      <c r="A7224" t="s">
        <v>340</v>
      </c>
      <c r="B7224" t="s">
        <v>194</v>
      </c>
      <c r="C7224" t="s">
        <v>128</v>
      </c>
      <c r="E7224">
        <v>0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</row>
    <row r="7225" spans="1:17" x14ac:dyDescent="0.2">
      <c r="A7225" t="s">
        <v>340</v>
      </c>
      <c r="B7225" t="s">
        <v>195</v>
      </c>
      <c r="C7225" t="s">
        <v>128</v>
      </c>
      <c r="E7225">
        <v>0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</row>
    <row r="7226" spans="1:17" x14ac:dyDescent="0.2">
      <c r="A7226" t="s">
        <v>340</v>
      </c>
      <c r="B7226" t="s">
        <v>196</v>
      </c>
      <c r="C7226" t="s">
        <v>128</v>
      </c>
      <c r="E7226">
        <v>0</v>
      </c>
      <c r="F7226">
        <v>0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</row>
    <row r="7227" spans="1:17" x14ac:dyDescent="0.2">
      <c r="A7227" t="s">
        <v>340</v>
      </c>
      <c r="B7227" t="s">
        <v>197</v>
      </c>
      <c r="C7227" t="s">
        <v>128</v>
      </c>
      <c r="E7227">
        <v>0</v>
      </c>
      <c r="F7227">
        <v>0</v>
      </c>
      <c r="G7227">
        <v>0.68</v>
      </c>
      <c r="H7227">
        <v>1.46</v>
      </c>
      <c r="I7227">
        <v>2.6</v>
      </c>
      <c r="J7227">
        <v>2.6</v>
      </c>
      <c r="K7227">
        <v>2.6</v>
      </c>
      <c r="L7227">
        <v>2.76</v>
      </c>
      <c r="M7227">
        <v>2.76</v>
      </c>
      <c r="N7227">
        <v>2.76</v>
      </c>
      <c r="O7227">
        <v>2.76</v>
      </c>
      <c r="P7227">
        <v>2.76</v>
      </c>
    </row>
    <row r="7228" spans="1:17" x14ac:dyDescent="0.2">
      <c r="A7228" t="s">
        <v>340</v>
      </c>
      <c r="B7228" t="s">
        <v>198</v>
      </c>
      <c r="C7228" t="s">
        <v>128</v>
      </c>
      <c r="E7228">
        <v>0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</row>
    <row r="7229" spans="1:17" x14ac:dyDescent="0.2">
      <c r="A7229" t="s">
        <v>340</v>
      </c>
      <c r="B7229" t="s">
        <v>199</v>
      </c>
      <c r="C7229" t="s">
        <v>128</v>
      </c>
      <c r="E7229">
        <v>0</v>
      </c>
      <c r="F7229">
        <v>0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</row>
    <row r="7230" spans="1:17" x14ac:dyDescent="0.2">
      <c r="A7230" t="s">
        <v>340</v>
      </c>
      <c r="B7230" t="s">
        <v>200</v>
      </c>
      <c r="C7230" t="s">
        <v>128</v>
      </c>
      <c r="E7230">
        <v>0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</row>
    <row r="7231" spans="1:17" x14ac:dyDescent="0.2">
      <c r="A7231" t="s">
        <v>340</v>
      </c>
      <c r="B7231" t="s">
        <v>201</v>
      </c>
      <c r="C7231" t="s">
        <v>128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</row>
    <row r="7232" spans="1:17" x14ac:dyDescent="0.2">
      <c r="A7232" t="s">
        <v>340</v>
      </c>
      <c r="B7232" t="s">
        <v>202</v>
      </c>
      <c r="C7232" t="s">
        <v>128</v>
      </c>
      <c r="E7232">
        <v>0.31</v>
      </c>
      <c r="F7232">
        <v>0.4</v>
      </c>
      <c r="G7232">
        <v>0.4</v>
      </c>
      <c r="H7232">
        <v>0.56999999999999995</v>
      </c>
      <c r="I7232">
        <v>6.55</v>
      </c>
      <c r="J7232">
        <v>8.49</v>
      </c>
      <c r="K7232">
        <v>8.49</v>
      </c>
      <c r="L7232">
        <v>8.49</v>
      </c>
      <c r="M7232">
        <v>8.49</v>
      </c>
      <c r="N7232">
        <v>8.49</v>
      </c>
      <c r="O7232">
        <v>8.49</v>
      </c>
      <c r="P7232">
        <v>9.1300000000000008</v>
      </c>
    </row>
    <row r="7233" spans="1:16" x14ac:dyDescent="0.2">
      <c r="A7233" t="s">
        <v>340</v>
      </c>
      <c r="B7233" t="s">
        <v>203</v>
      </c>
      <c r="C7233" t="s">
        <v>128</v>
      </c>
      <c r="E7233">
        <v>0</v>
      </c>
      <c r="F7233">
        <v>0</v>
      </c>
      <c r="G7233">
        <v>1.32</v>
      </c>
      <c r="H7233">
        <v>2.82</v>
      </c>
      <c r="I7233">
        <v>4.32</v>
      </c>
      <c r="J7233">
        <v>4.32</v>
      </c>
      <c r="K7233">
        <v>4.32</v>
      </c>
      <c r="L7233">
        <v>6.31</v>
      </c>
      <c r="M7233">
        <v>6.31</v>
      </c>
      <c r="N7233">
        <v>9.31</v>
      </c>
      <c r="O7233">
        <v>9.31</v>
      </c>
      <c r="P7233">
        <v>11.54</v>
      </c>
    </row>
    <row r="7234" spans="1:16" x14ac:dyDescent="0.2">
      <c r="A7234" t="s">
        <v>340</v>
      </c>
      <c r="B7234" t="s">
        <v>204</v>
      </c>
      <c r="C7234" t="s">
        <v>128</v>
      </c>
      <c r="E7234">
        <v>0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7.56</v>
      </c>
      <c r="N7234">
        <v>7.56</v>
      </c>
      <c r="O7234">
        <v>7.56</v>
      </c>
      <c r="P7234">
        <v>7.56</v>
      </c>
    </row>
    <row r="7235" spans="1:16" x14ac:dyDescent="0.2">
      <c r="A7235" t="s">
        <v>340</v>
      </c>
      <c r="B7235" t="s">
        <v>205</v>
      </c>
      <c r="C7235" t="s">
        <v>128</v>
      </c>
      <c r="E7235">
        <v>3</v>
      </c>
      <c r="F7235">
        <v>6</v>
      </c>
      <c r="G7235">
        <v>9</v>
      </c>
      <c r="H7235">
        <v>11.73</v>
      </c>
      <c r="I7235">
        <v>12</v>
      </c>
      <c r="J7235">
        <v>18.5</v>
      </c>
      <c r="K7235">
        <v>19.760000000000002</v>
      </c>
      <c r="L7235">
        <v>19.760000000000002</v>
      </c>
      <c r="M7235">
        <v>19.760000000000002</v>
      </c>
      <c r="N7235">
        <v>23.33</v>
      </c>
      <c r="O7235">
        <v>27.19</v>
      </c>
      <c r="P7235">
        <v>53.7</v>
      </c>
    </row>
    <row r="7236" spans="1:16" x14ac:dyDescent="0.2">
      <c r="A7236" t="s">
        <v>340</v>
      </c>
      <c r="B7236" t="s">
        <v>206</v>
      </c>
      <c r="C7236" t="s">
        <v>128</v>
      </c>
      <c r="E7236">
        <v>0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</row>
    <row r="7237" spans="1:16" x14ac:dyDescent="0.2">
      <c r="A7237" t="s">
        <v>340</v>
      </c>
      <c r="B7237" t="s">
        <v>207</v>
      </c>
      <c r="C7237" t="s">
        <v>128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</row>
    <row r="7238" spans="1:16" x14ac:dyDescent="0.2">
      <c r="A7238" t="s">
        <v>340</v>
      </c>
      <c r="B7238" t="s">
        <v>208</v>
      </c>
      <c r="C7238" t="s">
        <v>128</v>
      </c>
      <c r="E7238">
        <v>4.05</v>
      </c>
      <c r="F7238">
        <v>4.43</v>
      </c>
      <c r="G7238">
        <v>5.0999999999999996</v>
      </c>
      <c r="H7238">
        <v>5.64</v>
      </c>
      <c r="I7238">
        <v>5.64</v>
      </c>
      <c r="J7238">
        <v>5.64</v>
      </c>
      <c r="K7238">
        <v>5.64</v>
      </c>
      <c r="L7238">
        <v>5.64</v>
      </c>
      <c r="M7238">
        <v>5.64</v>
      </c>
      <c r="N7238">
        <v>5.64</v>
      </c>
      <c r="O7238">
        <v>5.64</v>
      </c>
      <c r="P7238">
        <v>5.64</v>
      </c>
    </row>
    <row r="7239" spans="1:16" x14ac:dyDescent="0.2">
      <c r="A7239" t="s">
        <v>340</v>
      </c>
      <c r="B7239" t="s">
        <v>209</v>
      </c>
      <c r="C7239" t="s">
        <v>128</v>
      </c>
      <c r="E7239">
        <v>0</v>
      </c>
      <c r="F7239">
        <v>0</v>
      </c>
      <c r="G7239">
        <v>0</v>
      </c>
      <c r="H7239">
        <v>0</v>
      </c>
      <c r="I7239">
        <v>0</v>
      </c>
      <c r="J7239">
        <v>1.35</v>
      </c>
      <c r="K7239">
        <v>3.26</v>
      </c>
      <c r="L7239">
        <v>3.26</v>
      </c>
      <c r="M7239">
        <v>3.26</v>
      </c>
      <c r="N7239">
        <v>6.13</v>
      </c>
      <c r="O7239">
        <v>7.74</v>
      </c>
      <c r="P7239">
        <v>18.920000000000002</v>
      </c>
    </row>
    <row r="7240" spans="1:16" x14ac:dyDescent="0.2">
      <c r="A7240" t="s">
        <v>340</v>
      </c>
      <c r="B7240" t="s">
        <v>210</v>
      </c>
      <c r="C7240" t="s">
        <v>128</v>
      </c>
      <c r="E7240">
        <v>0</v>
      </c>
      <c r="F7240">
        <v>0</v>
      </c>
      <c r="G7240">
        <v>0</v>
      </c>
      <c r="H7240">
        <v>2.12</v>
      </c>
      <c r="I7240">
        <v>2.12</v>
      </c>
      <c r="J7240">
        <v>2.62</v>
      </c>
      <c r="K7240">
        <v>2.62</v>
      </c>
      <c r="L7240">
        <v>2.62</v>
      </c>
      <c r="M7240">
        <v>2.62</v>
      </c>
      <c r="N7240">
        <v>2.62</v>
      </c>
      <c r="O7240">
        <v>2.62</v>
      </c>
      <c r="P7240">
        <v>2.62</v>
      </c>
    </row>
    <row r="7241" spans="1:16" x14ac:dyDescent="0.2">
      <c r="A7241" t="s">
        <v>340</v>
      </c>
      <c r="B7241" t="s">
        <v>211</v>
      </c>
      <c r="C7241" t="s">
        <v>128</v>
      </c>
      <c r="E7241">
        <v>0</v>
      </c>
      <c r="F7241">
        <v>0</v>
      </c>
      <c r="G7241">
        <v>0</v>
      </c>
      <c r="H7241">
        <v>0.5</v>
      </c>
      <c r="I7241">
        <v>0.5</v>
      </c>
      <c r="J7241">
        <v>0.5</v>
      </c>
      <c r="K7241">
        <v>0.5</v>
      </c>
      <c r="L7241">
        <v>0.5</v>
      </c>
      <c r="M7241">
        <v>0.5</v>
      </c>
      <c r="N7241">
        <v>0.5</v>
      </c>
      <c r="O7241">
        <v>0.5</v>
      </c>
      <c r="P7241">
        <v>0.5</v>
      </c>
    </row>
    <row r="7242" spans="1:16" x14ac:dyDescent="0.2">
      <c r="A7242" t="s">
        <v>340</v>
      </c>
      <c r="B7242" t="s">
        <v>212</v>
      </c>
      <c r="C7242" t="s">
        <v>128</v>
      </c>
      <c r="E7242">
        <v>0.28999999999999998</v>
      </c>
      <c r="F7242">
        <v>0.28999999999999998</v>
      </c>
      <c r="G7242">
        <v>0.46</v>
      </c>
      <c r="H7242">
        <v>0.49</v>
      </c>
      <c r="I7242">
        <v>0.49</v>
      </c>
      <c r="J7242">
        <v>0.49</v>
      </c>
      <c r="K7242">
        <v>0.49</v>
      </c>
      <c r="L7242">
        <v>0.2</v>
      </c>
      <c r="M7242">
        <v>0.2</v>
      </c>
      <c r="N7242">
        <v>0</v>
      </c>
      <c r="O7242">
        <v>0</v>
      </c>
      <c r="P7242">
        <v>0</v>
      </c>
    </row>
    <row r="7243" spans="1:16" x14ac:dyDescent="0.2">
      <c r="A7243" t="s">
        <v>340</v>
      </c>
      <c r="B7243" t="s">
        <v>213</v>
      </c>
      <c r="C7243" t="s">
        <v>128</v>
      </c>
      <c r="E7243">
        <v>0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</row>
    <row r="7244" spans="1:16" x14ac:dyDescent="0.2">
      <c r="A7244" t="s">
        <v>340</v>
      </c>
      <c r="B7244" t="s">
        <v>218</v>
      </c>
      <c r="C7244" t="s">
        <v>128</v>
      </c>
      <c r="E7244">
        <v>-0.43</v>
      </c>
      <c r="F7244">
        <v>-0.43</v>
      </c>
      <c r="G7244">
        <v>-0.43</v>
      </c>
      <c r="H7244">
        <v>-0.43</v>
      </c>
      <c r="I7244">
        <v>-0.43</v>
      </c>
      <c r="J7244">
        <v>-0.43</v>
      </c>
      <c r="K7244">
        <v>-0.43</v>
      </c>
      <c r="L7244">
        <v>-0.43</v>
      </c>
      <c r="M7244">
        <v>-0.43</v>
      </c>
      <c r="N7244">
        <v>-0.43</v>
      </c>
      <c r="O7244">
        <v>-0.43</v>
      </c>
      <c r="P7244">
        <v>-5.69</v>
      </c>
    </row>
    <row r="7245" spans="1:16" x14ac:dyDescent="0.2">
      <c r="A7245" t="s">
        <v>340</v>
      </c>
      <c r="B7245" t="s">
        <v>342</v>
      </c>
      <c r="C7245" t="s">
        <v>128</v>
      </c>
      <c r="E7245">
        <v>7.22</v>
      </c>
      <c r="F7245">
        <v>10.69</v>
      </c>
      <c r="G7245">
        <v>16.53</v>
      </c>
      <c r="H7245">
        <v>24.92</v>
      </c>
      <c r="I7245">
        <v>33.799999999999997</v>
      </c>
      <c r="J7245">
        <v>44.08</v>
      </c>
      <c r="K7245">
        <v>47.25</v>
      </c>
      <c r="L7245">
        <v>49.12</v>
      </c>
      <c r="M7245">
        <v>56.67</v>
      </c>
      <c r="N7245">
        <v>65.92</v>
      </c>
      <c r="O7245">
        <v>71.38</v>
      </c>
      <c r="P7245">
        <v>106.69</v>
      </c>
    </row>
    <row r="7246" spans="1:16" x14ac:dyDescent="0.2">
      <c r="A7246" t="s">
        <v>266</v>
      </c>
      <c r="B7246" t="s">
        <v>267</v>
      </c>
      <c r="C7246" t="s">
        <v>128</v>
      </c>
      <c r="E7246">
        <v>202.31</v>
      </c>
      <c r="F7246">
        <v>204.45</v>
      </c>
      <c r="G7246">
        <v>206.75</v>
      </c>
      <c r="H7246">
        <v>212.74</v>
      </c>
      <c r="I7246">
        <v>220.24</v>
      </c>
      <c r="J7246">
        <v>229.66</v>
      </c>
      <c r="K7246">
        <v>235.18</v>
      </c>
      <c r="L7246">
        <v>240.63</v>
      </c>
      <c r="M7246">
        <v>246.15</v>
      </c>
      <c r="N7246">
        <v>269.82</v>
      </c>
      <c r="O7246">
        <v>276.22000000000003</v>
      </c>
      <c r="P7246">
        <v>295.94</v>
      </c>
    </row>
    <row r="7247" spans="1:16" x14ac:dyDescent="0.2">
      <c r="A7247" t="s">
        <v>270</v>
      </c>
      <c r="B7247" t="s">
        <v>193</v>
      </c>
      <c r="C7247" t="s">
        <v>128</v>
      </c>
      <c r="E7247">
        <v>2.94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</row>
    <row r="7248" spans="1:16" x14ac:dyDescent="0.2">
      <c r="A7248" t="s">
        <v>270</v>
      </c>
      <c r="B7248" t="s">
        <v>194</v>
      </c>
      <c r="C7248" t="s">
        <v>128</v>
      </c>
      <c r="E7248">
        <v>52.29</v>
      </c>
      <c r="F7248">
        <v>62.69</v>
      </c>
      <c r="G7248">
        <v>51.16</v>
      </c>
      <c r="H7248">
        <v>40.520000000000003</v>
      </c>
      <c r="I7248">
        <v>25.48</v>
      </c>
      <c r="J7248">
        <v>19.350000000000001</v>
      </c>
      <c r="K7248">
        <v>16.62</v>
      </c>
      <c r="L7248">
        <v>17.23</v>
      </c>
      <c r="M7248">
        <v>8.39</v>
      </c>
      <c r="N7248">
        <v>7.08</v>
      </c>
      <c r="O7248">
        <v>8.64</v>
      </c>
      <c r="P7248">
        <v>2.04</v>
      </c>
    </row>
    <row r="7249" spans="1:16" x14ac:dyDescent="0.2">
      <c r="A7249" t="s">
        <v>270</v>
      </c>
      <c r="B7249" t="s">
        <v>195</v>
      </c>
      <c r="C7249" t="s">
        <v>128</v>
      </c>
      <c r="E7249">
        <v>11.51</v>
      </c>
      <c r="F7249">
        <v>12.86</v>
      </c>
      <c r="G7249">
        <v>12.27</v>
      </c>
      <c r="H7249">
        <v>12.22</v>
      </c>
      <c r="I7249">
        <v>12.2</v>
      </c>
      <c r="J7249">
        <v>9.67</v>
      </c>
      <c r="K7249">
        <v>8.11</v>
      </c>
      <c r="L7249">
        <v>6.84</v>
      </c>
      <c r="M7249">
        <v>5.0999999999999996</v>
      </c>
      <c r="N7249">
        <v>0.98</v>
      </c>
      <c r="O7249">
        <v>0</v>
      </c>
      <c r="P7249">
        <v>0</v>
      </c>
    </row>
    <row r="7250" spans="1:16" x14ac:dyDescent="0.2">
      <c r="A7250" t="s">
        <v>270</v>
      </c>
      <c r="B7250" t="s">
        <v>196</v>
      </c>
      <c r="C7250" t="s">
        <v>128</v>
      </c>
      <c r="E7250">
        <v>23.6</v>
      </c>
      <c r="F7250">
        <v>5.09</v>
      </c>
      <c r="G7250">
        <v>5.09</v>
      </c>
      <c r="H7250">
        <v>5.1100000000000003</v>
      </c>
      <c r="I7250">
        <v>5.09</v>
      </c>
      <c r="J7250">
        <v>5.1100000000000003</v>
      </c>
      <c r="K7250">
        <v>5.09</v>
      </c>
      <c r="L7250">
        <v>5.09</v>
      </c>
      <c r="M7250">
        <v>5.09</v>
      </c>
      <c r="N7250">
        <v>5.09</v>
      </c>
      <c r="O7250">
        <v>5.1100000000000003</v>
      </c>
      <c r="P7250">
        <v>5.09</v>
      </c>
    </row>
    <row r="7251" spans="1:16" x14ac:dyDescent="0.2">
      <c r="A7251" t="s">
        <v>270</v>
      </c>
      <c r="B7251" t="s">
        <v>197</v>
      </c>
      <c r="C7251" t="s">
        <v>128</v>
      </c>
      <c r="E7251">
        <v>11.28</v>
      </c>
      <c r="F7251">
        <v>11.22</v>
      </c>
      <c r="G7251">
        <v>16.420000000000002</v>
      </c>
      <c r="H7251">
        <v>22.82</v>
      </c>
      <c r="I7251">
        <v>31</v>
      </c>
      <c r="J7251">
        <v>30.35</v>
      </c>
      <c r="K7251">
        <v>30.51</v>
      </c>
      <c r="L7251">
        <v>31.5</v>
      </c>
      <c r="M7251">
        <v>30.3</v>
      </c>
      <c r="N7251">
        <v>30.3</v>
      </c>
      <c r="O7251">
        <v>30.19</v>
      </c>
      <c r="P7251">
        <v>28.42</v>
      </c>
    </row>
    <row r="7252" spans="1:16" x14ac:dyDescent="0.2">
      <c r="A7252" t="s">
        <v>270</v>
      </c>
      <c r="B7252" t="s">
        <v>198</v>
      </c>
      <c r="C7252" t="s">
        <v>128</v>
      </c>
      <c r="E7252">
        <v>0</v>
      </c>
      <c r="F7252">
        <v>0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</row>
    <row r="7253" spans="1:16" x14ac:dyDescent="0.2">
      <c r="A7253" t="s">
        <v>270</v>
      </c>
      <c r="B7253" t="s">
        <v>199</v>
      </c>
      <c r="C7253" t="s">
        <v>128</v>
      </c>
      <c r="E7253">
        <v>2.4900000000000002</v>
      </c>
      <c r="F7253">
        <v>2.4900000000000002</v>
      </c>
      <c r="G7253">
        <v>2.48</v>
      </c>
      <c r="H7253">
        <v>2.4900000000000002</v>
      </c>
      <c r="I7253">
        <v>2.4700000000000002</v>
      </c>
      <c r="J7253">
        <v>2.48</v>
      </c>
      <c r="K7253">
        <v>3.36</v>
      </c>
      <c r="L7253">
        <v>3.32</v>
      </c>
      <c r="M7253">
        <v>2.4700000000000002</v>
      </c>
      <c r="N7253">
        <v>2.23</v>
      </c>
      <c r="O7253">
        <v>2.2400000000000002</v>
      </c>
      <c r="P7253">
        <v>2.23</v>
      </c>
    </row>
    <row r="7254" spans="1:16" x14ac:dyDescent="0.2">
      <c r="A7254" t="s">
        <v>270</v>
      </c>
      <c r="B7254" t="s">
        <v>200</v>
      </c>
      <c r="C7254" t="s">
        <v>128</v>
      </c>
      <c r="E7254">
        <v>0.9</v>
      </c>
      <c r="F7254">
        <v>1.67</v>
      </c>
      <c r="G7254">
        <v>0.89</v>
      </c>
      <c r="H7254">
        <v>0.9</v>
      </c>
      <c r="I7254">
        <v>1.01</v>
      </c>
      <c r="J7254">
        <v>1.38</v>
      </c>
      <c r="K7254">
        <v>1.49</v>
      </c>
      <c r="L7254">
        <v>1.49</v>
      </c>
      <c r="M7254">
        <v>0.86</v>
      </c>
      <c r="N7254">
        <v>0.86</v>
      </c>
      <c r="O7254">
        <v>0.86</v>
      </c>
      <c r="P7254">
        <v>1.02</v>
      </c>
    </row>
    <row r="7255" spans="1:16" x14ac:dyDescent="0.2">
      <c r="A7255" t="s">
        <v>270</v>
      </c>
      <c r="B7255" t="s">
        <v>201</v>
      </c>
      <c r="C7255" t="s">
        <v>128</v>
      </c>
      <c r="E7255">
        <v>27.19</v>
      </c>
      <c r="F7255">
        <v>27.11</v>
      </c>
      <c r="G7255">
        <v>27.11</v>
      </c>
      <c r="H7255">
        <v>27.19</v>
      </c>
      <c r="I7255">
        <v>27.11</v>
      </c>
      <c r="J7255">
        <v>27.19</v>
      </c>
      <c r="K7255">
        <v>27.11</v>
      </c>
      <c r="L7255">
        <v>27.11</v>
      </c>
      <c r="M7255">
        <v>27.11</v>
      </c>
      <c r="N7255">
        <v>27.11</v>
      </c>
      <c r="O7255">
        <v>27.19</v>
      </c>
      <c r="P7255">
        <v>27.11</v>
      </c>
    </row>
    <row r="7256" spans="1:16" x14ac:dyDescent="0.2">
      <c r="A7256" t="s">
        <v>270</v>
      </c>
      <c r="B7256" t="s">
        <v>202</v>
      </c>
      <c r="C7256" t="s">
        <v>128</v>
      </c>
      <c r="E7256">
        <v>22.25</v>
      </c>
      <c r="F7256">
        <v>22.63</v>
      </c>
      <c r="G7256">
        <v>22</v>
      </c>
      <c r="H7256">
        <v>22.68</v>
      </c>
      <c r="I7256">
        <v>35.04</v>
      </c>
      <c r="J7256">
        <v>39.130000000000003</v>
      </c>
      <c r="K7256">
        <v>38.99</v>
      </c>
      <c r="L7256">
        <v>38.78</v>
      </c>
      <c r="M7256">
        <v>37.51</v>
      </c>
      <c r="N7256">
        <v>38.03</v>
      </c>
      <c r="O7256">
        <v>37.93</v>
      </c>
      <c r="P7256">
        <v>37.51</v>
      </c>
    </row>
    <row r="7257" spans="1:16" x14ac:dyDescent="0.2">
      <c r="A7257" t="s">
        <v>270</v>
      </c>
      <c r="B7257" t="s">
        <v>203</v>
      </c>
      <c r="C7257" t="s">
        <v>128</v>
      </c>
      <c r="E7257">
        <v>0</v>
      </c>
      <c r="F7257">
        <v>0</v>
      </c>
      <c r="G7257">
        <v>5.19</v>
      </c>
      <c r="H7257">
        <v>11.41</v>
      </c>
      <c r="I7257">
        <v>17.47</v>
      </c>
      <c r="J7257">
        <v>17.010000000000002</v>
      </c>
      <c r="K7257">
        <v>17.010000000000002</v>
      </c>
      <c r="L7257">
        <v>24.57</v>
      </c>
      <c r="M7257">
        <v>23.84</v>
      </c>
      <c r="N7257">
        <v>36.35</v>
      </c>
      <c r="O7257">
        <v>36.43</v>
      </c>
      <c r="P7257">
        <v>43.67</v>
      </c>
    </row>
    <row r="7258" spans="1:16" x14ac:dyDescent="0.2">
      <c r="A7258" t="s">
        <v>270</v>
      </c>
      <c r="B7258" t="s">
        <v>204</v>
      </c>
      <c r="C7258" t="s">
        <v>128</v>
      </c>
      <c r="E7258">
        <v>0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29.21</v>
      </c>
      <c r="N7258">
        <v>29.89</v>
      </c>
      <c r="O7258">
        <v>29.73</v>
      </c>
      <c r="P7258">
        <v>27.6</v>
      </c>
    </row>
    <row r="7259" spans="1:16" x14ac:dyDescent="0.2">
      <c r="A7259" t="s">
        <v>270</v>
      </c>
      <c r="B7259" t="s">
        <v>205</v>
      </c>
      <c r="C7259" t="s">
        <v>128</v>
      </c>
      <c r="E7259">
        <v>60.02</v>
      </c>
      <c r="F7259">
        <v>68.459999999999994</v>
      </c>
      <c r="G7259">
        <v>75.180000000000007</v>
      </c>
      <c r="H7259">
        <v>83.42</v>
      </c>
      <c r="I7259">
        <v>81.97</v>
      </c>
      <c r="J7259">
        <v>97.24</v>
      </c>
      <c r="K7259">
        <v>102.06</v>
      </c>
      <c r="L7259">
        <v>101.47</v>
      </c>
      <c r="M7259">
        <v>91.57</v>
      </c>
      <c r="N7259">
        <v>104.63</v>
      </c>
      <c r="O7259">
        <v>114.48</v>
      </c>
      <c r="P7259">
        <v>156.83000000000001</v>
      </c>
    </row>
    <row r="7260" spans="1:16" x14ac:dyDescent="0.2">
      <c r="A7260" t="s">
        <v>270</v>
      </c>
      <c r="B7260" t="s">
        <v>206</v>
      </c>
      <c r="C7260" t="s">
        <v>128</v>
      </c>
      <c r="E7260">
        <v>29.54</v>
      </c>
      <c r="F7260">
        <v>31.54</v>
      </c>
      <c r="G7260">
        <v>33.71</v>
      </c>
      <c r="H7260">
        <v>38.340000000000003</v>
      </c>
      <c r="I7260">
        <v>42.89</v>
      </c>
      <c r="J7260">
        <v>47.7</v>
      </c>
      <c r="K7260">
        <v>49.88</v>
      </c>
      <c r="L7260">
        <v>52.14</v>
      </c>
      <c r="M7260">
        <v>54.36</v>
      </c>
      <c r="N7260">
        <v>63.11</v>
      </c>
      <c r="O7260">
        <v>65.56</v>
      </c>
      <c r="P7260">
        <v>76.78</v>
      </c>
    </row>
    <row r="7261" spans="1:16" x14ac:dyDescent="0.2">
      <c r="A7261" t="s">
        <v>270</v>
      </c>
      <c r="B7261" t="s">
        <v>343</v>
      </c>
      <c r="C7261" t="s">
        <v>128</v>
      </c>
      <c r="E7261">
        <v>-2.59</v>
      </c>
      <c r="F7261">
        <v>-2.87</v>
      </c>
      <c r="G7261">
        <v>-3.12</v>
      </c>
      <c r="H7261">
        <v>-3.37</v>
      </c>
      <c r="I7261">
        <v>-3.39</v>
      </c>
      <c r="J7261">
        <v>-4.01</v>
      </c>
      <c r="K7261">
        <v>-4.84</v>
      </c>
      <c r="L7261">
        <v>-4.88</v>
      </c>
      <c r="M7261">
        <v>-4.3899999999999997</v>
      </c>
      <c r="N7261">
        <v>-5.81</v>
      </c>
      <c r="O7261">
        <v>-6.61</v>
      </c>
      <c r="P7261">
        <v>-10.77</v>
      </c>
    </row>
    <row r="7262" spans="1:16" x14ac:dyDescent="0.2">
      <c r="A7262" t="s">
        <v>270</v>
      </c>
      <c r="B7262" t="s">
        <v>210</v>
      </c>
      <c r="C7262" t="s">
        <v>128</v>
      </c>
      <c r="E7262">
        <v>-0.5</v>
      </c>
      <c r="F7262">
        <v>-0.59</v>
      </c>
      <c r="G7262">
        <v>-0.92</v>
      </c>
      <c r="H7262">
        <v>-2.25</v>
      </c>
      <c r="I7262">
        <v>-2.56</v>
      </c>
      <c r="J7262">
        <v>-3.28</v>
      </c>
      <c r="K7262">
        <v>-2.99</v>
      </c>
      <c r="L7262">
        <v>-2.94</v>
      </c>
      <c r="M7262">
        <v>-2.82</v>
      </c>
      <c r="N7262">
        <v>-2.98</v>
      </c>
      <c r="O7262">
        <v>-2.99</v>
      </c>
      <c r="P7262">
        <v>-2.58</v>
      </c>
    </row>
    <row r="7263" spans="1:16" x14ac:dyDescent="0.2">
      <c r="A7263" t="s">
        <v>270</v>
      </c>
      <c r="B7263" t="s">
        <v>211</v>
      </c>
      <c r="C7263" t="s">
        <v>128</v>
      </c>
      <c r="E7263">
        <v>0</v>
      </c>
      <c r="F7263">
        <v>0</v>
      </c>
      <c r="G7263">
        <v>0</v>
      </c>
      <c r="H7263">
        <v>-0.37</v>
      </c>
      <c r="I7263">
        <v>-0.49</v>
      </c>
      <c r="J7263">
        <v>-0.54</v>
      </c>
      <c r="K7263">
        <v>-0.5</v>
      </c>
      <c r="L7263">
        <v>-0.49</v>
      </c>
      <c r="M7263">
        <v>-0.49</v>
      </c>
      <c r="N7263">
        <v>-0.5</v>
      </c>
      <c r="O7263">
        <v>-0.5</v>
      </c>
      <c r="P7263">
        <v>-0.41</v>
      </c>
    </row>
    <row r="7264" spans="1:16" x14ac:dyDescent="0.2">
      <c r="A7264" t="s">
        <v>270</v>
      </c>
      <c r="B7264" t="s">
        <v>212</v>
      </c>
      <c r="C7264" t="s">
        <v>128</v>
      </c>
      <c r="E7264"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</row>
    <row r="7265" spans="1:16" x14ac:dyDescent="0.2">
      <c r="A7265" t="s">
        <v>270</v>
      </c>
      <c r="B7265" t="s">
        <v>213</v>
      </c>
      <c r="C7265" t="s">
        <v>128</v>
      </c>
      <c r="E7265">
        <v>0</v>
      </c>
      <c r="F7265">
        <v>0</v>
      </c>
      <c r="G7265">
        <v>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</row>
    <row r="7266" spans="1:16" x14ac:dyDescent="0.2">
      <c r="A7266" t="s">
        <v>270</v>
      </c>
      <c r="B7266" t="s">
        <v>344</v>
      </c>
      <c r="C7266" t="s">
        <v>128</v>
      </c>
      <c r="E7266">
        <v>12.09</v>
      </c>
      <c r="F7266">
        <v>13.01</v>
      </c>
      <c r="G7266">
        <v>15.84</v>
      </c>
      <c r="H7266">
        <v>13.42</v>
      </c>
      <c r="I7266">
        <v>11.27</v>
      </c>
      <c r="J7266">
        <v>15.69</v>
      </c>
      <c r="K7266">
        <v>17.86</v>
      </c>
      <c r="L7266">
        <v>16.72</v>
      </c>
      <c r="M7266">
        <v>24.64</v>
      </c>
      <c r="N7266">
        <v>25.64</v>
      </c>
      <c r="O7266">
        <v>24.07</v>
      </c>
      <c r="P7266">
        <v>14.76</v>
      </c>
    </row>
    <row r="7267" spans="1:16" x14ac:dyDescent="0.2">
      <c r="A7267" t="s">
        <v>270</v>
      </c>
      <c r="B7267" t="s">
        <v>345</v>
      </c>
      <c r="C7267" t="s">
        <v>128</v>
      </c>
      <c r="E7267">
        <v>-3.07</v>
      </c>
      <c r="F7267">
        <v>-1.69</v>
      </c>
      <c r="G7267">
        <v>-5.04</v>
      </c>
      <c r="H7267">
        <v>-4.53</v>
      </c>
      <c r="I7267">
        <v>-4.55</v>
      </c>
      <c r="J7267">
        <v>-6.76</v>
      </c>
      <c r="K7267">
        <v>-4.59</v>
      </c>
      <c r="L7267">
        <v>-4.6500000000000004</v>
      </c>
      <c r="M7267">
        <v>-11.24</v>
      </c>
      <c r="N7267">
        <v>-8.42</v>
      </c>
      <c r="O7267">
        <v>-8.67</v>
      </c>
      <c r="P7267">
        <v>-13.97</v>
      </c>
    </row>
    <row r="7268" spans="1:16" x14ac:dyDescent="0.2">
      <c r="A7268" t="s">
        <v>270</v>
      </c>
      <c r="B7268" t="s">
        <v>272</v>
      </c>
      <c r="C7268" t="s">
        <v>128</v>
      </c>
      <c r="E7268">
        <v>0.26</v>
      </c>
      <c r="F7268">
        <v>0.33</v>
      </c>
      <c r="G7268">
        <v>3.11</v>
      </c>
      <c r="H7268">
        <v>3.19</v>
      </c>
      <c r="I7268">
        <v>6.85</v>
      </c>
      <c r="J7268">
        <v>12.61</v>
      </c>
      <c r="K7268">
        <v>11.31</v>
      </c>
      <c r="L7268">
        <v>12.63</v>
      </c>
      <c r="M7268">
        <v>28.6</v>
      </c>
      <c r="N7268">
        <v>25.48</v>
      </c>
      <c r="O7268">
        <v>28.23</v>
      </c>
      <c r="P7268">
        <v>68.73</v>
      </c>
    </row>
    <row r="7269" spans="1:16" x14ac:dyDescent="0.2">
      <c r="A7269" t="s">
        <v>270</v>
      </c>
      <c r="B7269" t="s">
        <v>346</v>
      </c>
      <c r="C7269" t="s">
        <v>128</v>
      </c>
      <c r="E7269">
        <v>9.02</v>
      </c>
      <c r="F7269">
        <v>11.32</v>
      </c>
      <c r="G7269">
        <v>10.8</v>
      </c>
      <c r="H7269">
        <v>8.89</v>
      </c>
      <c r="I7269">
        <v>6.72</v>
      </c>
      <c r="J7269">
        <v>8.93</v>
      </c>
      <c r="K7269">
        <v>13.27</v>
      </c>
      <c r="L7269">
        <v>12.08</v>
      </c>
      <c r="M7269">
        <v>13.4</v>
      </c>
      <c r="N7269">
        <v>17.22</v>
      </c>
      <c r="O7269">
        <v>15.4</v>
      </c>
      <c r="P7269">
        <v>0.79</v>
      </c>
    </row>
    <row r="7270" spans="1:16" x14ac:dyDescent="0.2">
      <c r="A7270" t="s">
        <v>270</v>
      </c>
      <c r="B7270" t="s">
        <v>347</v>
      </c>
      <c r="C7270" t="s">
        <v>128</v>
      </c>
      <c r="E7270">
        <v>253</v>
      </c>
      <c r="F7270">
        <v>255.32</v>
      </c>
      <c r="G7270">
        <v>263.31</v>
      </c>
      <c r="H7270">
        <v>274.52999999999997</v>
      </c>
      <c r="I7270">
        <v>286.56</v>
      </c>
      <c r="J7270">
        <v>304.45999999999998</v>
      </c>
      <c r="K7270">
        <v>309.75</v>
      </c>
      <c r="L7270">
        <v>317.97000000000003</v>
      </c>
      <c r="M7270">
        <v>332.75</v>
      </c>
      <c r="N7270">
        <v>362.02</v>
      </c>
      <c r="O7270">
        <v>372.34</v>
      </c>
      <c r="P7270">
        <v>409.31</v>
      </c>
    </row>
    <row r="7271" spans="1:16" x14ac:dyDescent="0.2">
      <c r="A7271" t="s">
        <v>272</v>
      </c>
      <c r="B7271" t="s">
        <v>202</v>
      </c>
      <c r="C7271" t="s">
        <v>128</v>
      </c>
      <c r="E7271">
        <v>0.06</v>
      </c>
      <c r="F7271">
        <v>0.03</v>
      </c>
      <c r="G7271">
        <v>0.67</v>
      </c>
      <c r="H7271">
        <v>0.55000000000000004</v>
      </c>
      <c r="I7271">
        <v>1.78</v>
      </c>
      <c r="J7271">
        <v>2.37</v>
      </c>
      <c r="K7271">
        <v>2.4</v>
      </c>
      <c r="L7271">
        <v>2.61</v>
      </c>
      <c r="M7271">
        <v>3.88</v>
      </c>
      <c r="N7271">
        <v>3.36</v>
      </c>
      <c r="O7271">
        <v>3.58</v>
      </c>
      <c r="P7271">
        <v>5.12</v>
      </c>
    </row>
    <row r="7272" spans="1:16" x14ac:dyDescent="0.2">
      <c r="A7272" t="s">
        <v>272</v>
      </c>
      <c r="B7272" t="s">
        <v>203</v>
      </c>
      <c r="C7272" t="s">
        <v>128</v>
      </c>
      <c r="E7272">
        <v>0</v>
      </c>
      <c r="F7272">
        <v>0</v>
      </c>
      <c r="G7272">
        <v>0.19</v>
      </c>
      <c r="H7272">
        <v>0.48</v>
      </c>
      <c r="I7272">
        <v>0.88</v>
      </c>
      <c r="J7272">
        <v>1.4</v>
      </c>
      <c r="K7272">
        <v>1.35</v>
      </c>
      <c r="L7272">
        <v>1.87</v>
      </c>
      <c r="M7272">
        <v>2.6</v>
      </c>
      <c r="N7272">
        <v>3.06</v>
      </c>
      <c r="O7272">
        <v>3.09</v>
      </c>
      <c r="P7272">
        <v>5.38</v>
      </c>
    </row>
    <row r="7273" spans="1:16" x14ac:dyDescent="0.2">
      <c r="A7273" t="s">
        <v>272</v>
      </c>
      <c r="B7273" t="s">
        <v>204</v>
      </c>
      <c r="C7273" t="s">
        <v>128</v>
      </c>
      <c r="E7273">
        <v>0</v>
      </c>
      <c r="F7273">
        <v>0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4.0599999999999996</v>
      </c>
      <c r="N7273">
        <v>3.39</v>
      </c>
      <c r="O7273">
        <v>3.63</v>
      </c>
      <c r="P7273">
        <v>5.67</v>
      </c>
    </row>
    <row r="7274" spans="1:16" x14ac:dyDescent="0.2">
      <c r="A7274" t="s">
        <v>272</v>
      </c>
      <c r="B7274" t="s">
        <v>205</v>
      </c>
      <c r="C7274" t="s">
        <v>128</v>
      </c>
      <c r="E7274">
        <v>0.2</v>
      </c>
      <c r="F7274">
        <v>0.28999999999999998</v>
      </c>
      <c r="G7274">
        <v>2.25</v>
      </c>
      <c r="H7274">
        <v>2.16</v>
      </c>
      <c r="I7274">
        <v>4.1900000000000004</v>
      </c>
      <c r="J7274">
        <v>8.83</v>
      </c>
      <c r="K7274">
        <v>7.55</v>
      </c>
      <c r="L7274">
        <v>8.15</v>
      </c>
      <c r="M7274">
        <v>18.05</v>
      </c>
      <c r="N7274">
        <v>15.67</v>
      </c>
      <c r="O7274">
        <v>17.93</v>
      </c>
      <c r="P7274">
        <v>52.55</v>
      </c>
    </row>
    <row r="7275" spans="1:16" x14ac:dyDescent="0.2">
      <c r="A7275" t="s">
        <v>259</v>
      </c>
      <c r="B7275" t="s">
        <v>348</v>
      </c>
      <c r="C7275" t="s">
        <v>128</v>
      </c>
      <c r="E7275">
        <v>0.91</v>
      </c>
      <c r="F7275">
        <v>0.86</v>
      </c>
      <c r="G7275">
        <v>1.21</v>
      </c>
      <c r="H7275">
        <v>1.49</v>
      </c>
      <c r="I7275">
        <v>1.35</v>
      </c>
      <c r="J7275">
        <v>0.94</v>
      </c>
      <c r="K7275">
        <v>0.57999999999999996</v>
      </c>
      <c r="L7275">
        <v>0.56000000000000005</v>
      </c>
      <c r="M7275">
        <v>1.26</v>
      </c>
      <c r="N7275">
        <v>1.1499999999999999</v>
      </c>
      <c r="O7275">
        <v>1.17</v>
      </c>
      <c r="P7275">
        <v>4.9800000000000004</v>
      </c>
    </row>
    <row r="7276" spans="1:16" x14ac:dyDescent="0.2">
      <c r="A7276" t="s">
        <v>259</v>
      </c>
      <c r="B7276" t="s">
        <v>261</v>
      </c>
      <c r="C7276" t="s">
        <v>128</v>
      </c>
      <c r="D7276">
        <v>936523</v>
      </c>
      <c r="E7276">
        <v>48922</v>
      </c>
      <c r="F7276">
        <v>51086</v>
      </c>
      <c r="G7276">
        <v>49521</v>
      </c>
      <c r="H7276">
        <v>51017</v>
      </c>
      <c r="I7276">
        <v>52900</v>
      </c>
      <c r="J7276">
        <v>54152</v>
      </c>
      <c r="K7276">
        <v>56473</v>
      </c>
      <c r="L7276">
        <v>57053</v>
      </c>
      <c r="M7276">
        <v>54774</v>
      </c>
      <c r="N7276">
        <v>57805</v>
      </c>
      <c r="O7276">
        <v>58881</v>
      </c>
      <c r="P7276">
        <v>64296</v>
      </c>
    </row>
    <row r="7277" spans="1:16" x14ac:dyDescent="0.2">
      <c r="A7277" t="s">
        <v>259</v>
      </c>
      <c r="B7277" t="s">
        <v>178</v>
      </c>
      <c r="C7277" t="s">
        <v>128</v>
      </c>
      <c r="D7277">
        <v>868366</v>
      </c>
      <c r="E7277">
        <v>46376</v>
      </c>
      <c r="F7277">
        <v>48344</v>
      </c>
      <c r="G7277">
        <v>46687</v>
      </c>
      <c r="H7277">
        <v>47754</v>
      </c>
      <c r="I7277">
        <v>49232</v>
      </c>
      <c r="J7277">
        <v>50117</v>
      </c>
      <c r="K7277">
        <v>52273</v>
      </c>
      <c r="L7277">
        <v>52706</v>
      </c>
      <c r="M7277">
        <v>50295</v>
      </c>
      <c r="N7277">
        <v>53389</v>
      </c>
      <c r="O7277">
        <v>54338</v>
      </c>
      <c r="P7277">
        <v>59175</v>
      </c>
    </row>
    <row r="7278" spans="1:16" x14ac:dyDescent="0.2">
      <c r="A7278" t="s">
        <v>259</v>
      </c>
      <c r="B7278" t="s">
        <v>349</v>
      </c>
      <c r="C7278" t="s">
        <v>128</v>
      </c>
      <c r="E7278">
        <v>0</v>
      </c>
      <c r="F7278">
        <v>0</v>
      </c>
      <c r="G7278">
        <v>0</v>
      </c>
      <c r="H7278">
        <v>21</v>
      </c>
      <c r="I7278">
        <v>23</v>
      </c>
      <c r="J7278">
        <v>23</v>
      </c>
      <c r="K7278">
        <v>23</v>
      </c>
      <c r="L7278">
        <v>23</v>
      </c>
      <c r="M7278">
        <v>23</v>
      </c>
      <c r="N7278">
        <v>61</v>
      </c>
      <c r="O7278">
        <v>61</v>
      </c>
      <c r="P7278">
        <v>143</v>
      </c>
    </row>
    <row r="7279" spans="1:16" x14ac:dyDescent="0.2">
      <c r="A7279" t="s">
        <v>350</v>
      </c>
      <c r="B7279" t="s">
        <v>193</v>
      </c>
      <c r="C7279" t="s">
        <v>128</v>
      </c>
      <c r="E7279">
        <v>0</v>
      </c>
      <c r="F7279">
        <v>0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</row>
    <row r="7280" spans="1:16" x14ac:dyDescent="0.2">
      <c r="A7280" t="s">
        <v>350</v>
      </c>
      <c r="B7280" t="s">
        <v>351</v>
      </c>
      <c r="C7280" t="s">
        <v>128</v>
      </c>
      <c r="E7280">
        <v>0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</row>
    <row r="7281" spans="1:16" x14ac:dyDescent="0.2">
      <c r="A7281" t="s">
        <v>350</v>
      </c>
      <c r="B7281" t="s">
        <v>352</v>
      </c>
      <c r="C7281" t="s">
        <v>128</v>
      </c>
      <c r="E7281">
        <v>0</v>
      </c>
      <c r="F7281">
        <v>0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</row>
    <row r="7282" spans="1:16" x14ac:dyDescent="0.2">
      <c r="A7282" t="s">
        <v>350</v>
      </c>
      <c r="B7282" t="s">
        <v>195</v>
      </c>
      <c r="C7282" t="s">
        <v>128</v>
      </c>
      <c r="E7282">
        <v>0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</row>
    <row r="7283" spans="1:16" x14ac:dyDescent="0.2">
      <c r="A7283" t="s">
        <v>350</v>
      </c>
      <c r="B7283" t="s">
        <v>196</v>
      </c>
      <c r="C7283" t="s">
        <v>128</v>
      </c>
      <c r="E7283">
        <v>0</v>
      </c>
      <c r="F7283">
        <v>0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</row>
    <row r="7284" spans="1:16" x14ac:dyDescent="0.2">
      <c r="A7284" t="s">
        <v>350</v>
      </c>
      <c r="B7284" t="s">
        <v>197</v>
      </c>
      <c r="C7284" t="s">
        <v>128</v>
      </c>
      <c r="E7284">
        <v>0</v>
      </c>
      <c r="F7284">
        <v>0</v>
      </c>
      <c r="G7284">
        <v>357</v>
      </c>
      <c r="H7284">
        <v>768</v>
      </c>
      <c r="I7284">
        <v>1366</v>
      </c>
      <c r="J7284">
        <v>1366</v>
      </c>
      <c r="K7284">
        <v>1366</v>
      </c>
      <c r="L7284">
        <v>1445</v>
      </c>
      <c r="M7284">
        <v>1445</v>
      </c>
      <c r="N7284">
        <v>1445</v>
      </c>
      <c r="O7284">
        <v>1445</v>
      </c>
      <c r="P7284">
        <v>1445</v>
      </c>
    </row>
    <row r="7285" spans="1:16" x14ac:dyDescent="0.2">
      <c r="A7285" t="s">
        <v>350</v>
      </c>
      <c r="B7285" t="s">
        <v>198</v>
      </c>
      <c r="C7285" t="s">
        <v>128</v>
      </c>
      <c r="E7285">
        <v>0</v>
      </c>
      <c r="F7285">
        <v>0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</row>
    <row r="7286" spans="1:16" x14ac:dyDescent="0.2">
      <c r="A7286" t="s">
        <v>350</v>
      </c>
      <c r="B7286" t="s">
        <v>199</v>
      </c>
      <c r="C7286" t="s">
        <v>128</v>
      </c>
      <c r="E7286">
        <v>0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</row>
    <row r="7287" spans="1:16" x14ac:dyDescent="0.2">
      <c r="A7287" t="s">
        <v>350</v>
      </c>
      <c r="B7287" t="s">
        <v>200</v>
      </c>
      <c r="C7287" t="s">
        <v>128</v>
      </c>
      <c r="E7287">
        <v>0</v>
      </c>
      <c r="F7287">
        <v>0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</row>
    <row r="7288" spans="1:16" x14ac:dyDescent="0.2">
      <c r="A7288" t="s">
        <v>350</v>
      </c>
      <c r="B7288" t="s">
        <v>201</v>
      </c>
      <c r="C7288" t="s">
        <v>128</v>
      </c>
      <c r="E7288">
        <v>0</v>
      </c>
      <c r="F7288">
        <v>0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</row>
    <row r="7289" spans="1:16" x14ac:dyDescent="0.2">
      <c r="A7289" t="s">
        <v>350</v>
      </c>
      <c r="B7289" t="s">
        <v>202</v>
      </c>
      <c r="C7289" t="s">
        <v>128</v>
      </c>
      <c r="E7289">
        <v>42</v>
      </c>
      <c r="F7289">
        <v>54</v>
      </c>
      <c r="G7289">
        <v>54</v>
      </c>
      <c r="H7289">
        <v>74</v>
      </c>
      <c r="I7289">
        <v>764</v>
      </c>
      <c r="J7289">
        <v>971</v>
      </c>
      <c r="K7289">
        <v>971</v>
      </c>
      <c r="L7289">
        <v>971</v>
      </c>
      <c r="M7289">
        <v>971</v>
      </c>
      <c r="N7289">
        <v>971</v>
      </c>
      <c r="O7289">
        <v>971</v>
      </c>
      <c r="P7289">
        <v>1037</v>
      </c>
    </row>
    <row r="7290" spans="1:16" x14ac:dyDescent="0.2">
      <c r="A7290" t="s">
        <v>350</v>
      </c>
      <c r="B7290" t="s">
        <v>203</v>
      </c>
      <c r="C7290" t="s">
        <v>128</v>
      </c>
      <c r="E7290">
        <v>0</v>
      </c>
      <c r="F7290">
        <v>0</v>
      </c>
      <c r="G7290">
        <v>268</v>
      </c>
      <c r="H7290">
        <v>582</v>
      </c>
      <c r="I7290">
        <v>872</v>
      </c>
      <c r="J7290">
        <v>872</v>
      </c>
      <c r="K7290">
        <v>872</v>
      </c>
      <c r="L7290">
        <v>1216</v>
      </c>
      <c r="M7290">
        <v>1216</v>
      </c>
      <c r="N7290">
        <v>1847</v>
      </c>
      <c r="O7290">
        <v>1847</v>
      </c>
      <c r="P7290">
        <v>2301</v>
      </c>
    </row>
    <row r="7291" spans="1:16" x14ac:dyDescent="0.2">
      <c r="A7291" t="s">
        <v>350</v>
      </c>
      <c r="B7291" t="s">
        <v>204</v>
      </c>
      <c r="C7291" t="s">
        <v>128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</row>
    <row r="7292" spans="1:16" x14ac:dyDescent="0.2">
      <c r="A7292" t="s">
        <v>350</v>
      </c>
      <c r="B7292" t="s">
        <v>205</v>
      </c>
      <c r="C7292" t="s">
        <v>128</v>
      </c>
      <c r="E7292">
        <v>246</v>
      </c>
      <c r="F7292">
        <v>496</v>
      </c>
      <c r="G7292">
        <v>751</v>
      </c>
      <c r="H7292">
        <v>971</v>
      </c>
      <c r="I7292">
        <v>993</v>
      </c>
      <c r="J7292">
        <v>1497</v>
      </c>
      <c r="K7292">
        <v>1591</v>
      </c>
      <c r="L7292">
        <v>1591</v>
      </c>
      <c r="M7292">
        <v>1591</v>
      </c>
      <c r="N7292">
        <v>1774</v>
      </c>
      <c r="O7292">
        <v>1969</v>
      </c>
      <c r="P7292">
        <v>3188</v>
      </c>
    </row>
    <row r="7293" spans="1:16" x14ac:dyDescent="0.2">
      <c r="A7293" t="s">
        <v>350</v>
      </c>
      <c r="B7293" t="s">
        <v>206</v>
      </c>
      <c r="C7293" t="s">
        <v>128</v>
      </c>
      <c r="E7293">
        <v>0</v>
      </c>
      <c r="F7293">
        <v>0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</row>
    <row r="7294" spans="1:16" x14ac:dyDescent="0.2">
      <c r="A7294" t="s">
        <v>350</v>
      </c>
      <c r="B7294" t="s">
        <v>207</v>
      </c>
      <c r="C7294" t="s">
        <v>128</v>
      </c>
      <c r="E7294">
        <v>0</v>
      </c>
      <c r="F7294">
        <v>0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</row>
    <row r="7295" spans="1:16" x14ac:dyDescent="0.2">
      <c r="A7295" t="s">
        <v>350</v>
      </c>
      <c r="B7295" t="s">
        <v>208</v>
      </c>
      <c r="C7295" t="s">
        <v>128</v>
      </c>
      <c r="E7295">
        <v>677</v>
      </c>
      <c r="F7295">
        <v>742</v>
      </c>
      <c r="G7295">
        <v>857</v>
      </c>
      <c r="H7295">
        <v>947</v>
      </c>
      <c r="I7295">
        <v>947</v>
      </c>
      <c r="J7295">
        <v>947</v>
      </c>
      <c r="K7295">
        <v>947</v>
      </c>
      <c r="L7295">
        <v>947</v>
      </c>
      <c r="M7295">
        <v>947</v>
      </c>
      <c r="N7295">
        <v>947</v>
      </c>
      <c r="O7295">
        <v>947</v>
      </c>
      <c r="P7295">
        <v>947</v>
      </c>
    </row>
    <row r="7296" spans="1:16" x14ac:dyDescent="0.2">
      <c r="A7296" t="s">
        <v>350</v>
      </c>
      <c r="B7296" t="s">
        <v>209</v>
      </c>
      <c r="C7296" t="s">
        <v>128</v>
      </c>
      <c r="E7296">
        <v>0</v>
      </c>
      <c r="F7296">
        <v>0</v>
      </c>
      <c r="G7296">
        <v>0</v>
      </c>
      <c r="H7296">
        <v>0</v>
      </c>
      <c r="I7296">
        <v>0</v>
      </c>
      <c r="J7296">
        <v>305</v>
      </c>
      <c r="K7296">
        <v>723</v>
      </c>
      <c r="L7296">
        <v>723</v>
      </c>
      <c r="M7296">
        <v>723</v>
      </c>
      <c r="N7296">
        <v>1268</v>
      </c>
      <c r="O7296">
        <v>1568</v>
      </c>
      <c r="P7296">
        <v>3483</v>
      </c>
    </row>
    <row r="7297" spans="1:17" x14ac:dyDescent="0.2">
      <c r="A7297" t="s">
        <v>350</v>
      </c>
      <c r="B7297" t="s">
        <v>210</v>
      </c>
      <c r="C7297" t="s">
        <v>128</v>
      </c>
      <c r="E7297">
        <v>0</v>
      </c>
      <c r="F7297">
        <v>0</v>
      </c>
      <c r="G7297">
        <v>0</v>
      </c>
      <c r="H7297">
        <v>480</v>
      </c>
      <c r="I7297">
        <v>480</v>
      </c>
      <c r="J7297">
        <v>593</v>
      </c>
      <c r="K7297">
        <v>593</v>
      </c>
      <c r="L7297">
        <v>593</v>
      </c>
      <c r="M7297">
        <v>593</v>
      </c>
      <c r="N7297">
        <v>593</v>
      </c>
      <c r="O7297">
        <v>593</v>
      </c>
      <c r="P7297">
        <v>593</v>
      </c>
    </row>
    <row r="7298" spans="1:17" x14ac:dyDescent="0.2">
      <c r="A7298" t="s">
        <v>350</v>
      </c>
      <c r="B7298" t="s">
        <v>211</v>
      </c>
      <c r="C7298" t="s">
        <v>128</v>
      </c>
      <c r="E7298">
        <v>0</v>
      </c>
      <c r="F7298">
        <v>0</v>
      </c>
      <c r="G7298">
        <v>0</v>
      </c>
      <c r="H7298">
        <v>92</v>
      </c>
      <c r="I7298">
        <v>92</v>
      </c>
      <c r="J7298">
        <v>92</v>
      </c>
      <c r="K7298">
        <v>92</v>
      </c>
      <c r="L7298">
        <v>92</v>
      </c>
      <c r="M7298">
        <v>92</v>
      </c>
      <c r="N7298">
        <v>92</v>
      </c>
      <c r="O7298">
        <v>92</v>
      </c>
      <c r="P7298">
        <v>92</v>
      </c>
    </row>
    <row r="7299" spans="1:17" x14ac:dyDescent="0.2">
      <c r="A7299" t="s">
        <v>350</v>
      </c>
      <c r="B7299" t="s">
        <v>212</v>
      </c>
      <c r="C7299" t="s">
        <v>128</v>
      </c>
      <c r="E7299">
        <v>0</v>
      </c>
      <c r="F7299">
        <v>0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</row>
    <row r="7300" spans="1:17" x14ac:dyDescent="0.2">
      <c r="A7300" t="s">
        <v>350</v>
      </c>
      <c r="B7300" t="s">
        <v>213</v>
      </c>
      <c r="C7300" t="s">
        <v>128</v>
      </c>
      <c r="E7300">
        <v>0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</row>
    <row r="7301" spans="1:17" x14ac:dyDescent="0.2">
      <c r="A7301" t="s">
        <v>350</v>
      </c>
      <c r="B7301" t="s">
        <v>342</v>
      </c>
      <c r="C7301" t="s">
        <v>128</v>
      </c>
      <c r="E7301">
        <v>965</v>
      </c>
      <c r="F7301">
        <v>1292</v>
      </c>
      <c r="G7301">
        <v>2287</v>
      </c>
      <c r="H7301">
        <v>3913</v>
      </c>
      <c r="I7301">
        <v>5514</v>
      </c>
      <c r="J7301">
        <v>6642</v>
      </c>
      <c r="K7301">
        <v>7155</v>
      </c>
      <c r="L7301">
        <v>7578</v>
      </c>
      <c r="M7301">
        <v>7578</v>
      </c>
      <c r="N7301">
        <v>8938</v>
      </c>
      <c r="O7301">
        <v>9432</v>
      </c>
      <c r="P7301">
        <v>13087</v>
      </c>
    </row>
    <row r="7302" spans="1:17" x14ac:dyDescent="0.2">
      <c r="A7302" t="s">
        <v>230</v>
      </c>
      <c r="B7302" t="s">
        <v>353</v>
      </c>
      <c r="C7302" t="s">
        <v>128</v>
      </c>
      <c r="E7302">
        <v>0</v>
      </c>
      <c r="F7302">
        <v>0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1</v>
      </c>
      <c r="Q7302">
        <v>10360</v>
      </c>
    </row>
    <row r="7303" spans="1:17" x14ac:dyDescent="0.2">
      <c r="A7303" t="s">
        <v>230</v>
      </c>
      <c r="B7303" t="s">
        <v>354</v>
      </c>
      <c r="C7303" t="s">
        <v>128</v>
      </c>
      <c r="E7303">
        <v>0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1</v>
      </c>
      <c r="Q7303">
        <v>11010</v>
      </c>
    </row>
    <row r="7304" spans="1:17" x14ac:dyDescent="0.2">
      <c r="A7304" t="s">
        <v>230</v>
      </c>
      <c r="B7304" t="s">
        <v>355</v>
      </c>
      <c r="C7304" t="s">
        <v>128</v>
      </c>
      <c r="E7304">
        <v>0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1</v>
      </c>
      <c r="M7304">
        <v>1</v>
      </c>
      <c r="N7304">
        <v>1</v>
      </c>
      <c r="O7304">
        <v>1</v>
      </c>
      <c r="P7304">
        <v>1</v>
      </c>
      <c r="Q7304">
        <v>2680</v>
      </c>
    </row>
    <row r="7305" spans="1:17" x14ac:dyDescent="0.2">
      <c r="A7305" t="s">
        <v>230</v>
      </c>
      <c r="B7305" t="s">
        <v>356</v>
      </c>
      <c r="C7305" t="s">
        <v>128</v>
      </c>
      <c r="E7305">
        <v>0</v>
      </c>
      <c r="F7305">
        <v>0</v>
      </c>
      <c r="G7305">
        <v>0</v>
      </c>
      <c r="H7305">
        <v>0</v>
      </c>
      <c r="I7305">
        <v>1</v>
      </c>
      <c r="J7305">
        <v>1</v>
      </c>
      <c r="K7305">
        <v>1</v>
      </c>
      <c r="L7305">
        <v>1</v>
      </c>
      <c r="M7305">
        <v>1</v>
      </c>
      <c r="N7305">
        <v>1</v>
      </c>
      <c r="O7305">
        <v>1</v>
      </c>
      <c r="P7305">
        <v>1</v>
      </c>
      <c r="Q7305">
        <v>4875</v>
      </c>
    </row>
    <row r="7306" spans="1:17" x14ac:dyDescent="0.2">
      <c r="A7306" t="s">
        <v>340</v>
      </c>
      <c r="B7306" t="s">
        <v>193</v>
      </c>
      <c r="C7306" t="s">
        <v>118</v>
      </c>
      <c r="E7306">
        <v>0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</row>
    <row r="7307" spans="1:17" x14ac:dyDescent="0.2">
      <c r="A7307" t="s">
        <v>340</v>
      </c>
      <c r="B7307" t="s">
        <v>194</v>
      </c>
      <c r="C7307" t="s">
        <v>118</v>
      </c>
      <c r="E7307">
        <v>0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</row>
    <row r="7308" spans="1:17" x14ac:dyDescent="0.2">
      <c r="A7308" t="s">
        <v>340</v>
      </c>
      <c r="B7308" t="s">
        <v>195</v>
      </c>
      <c r="C7308" t="s">
        <v>118</v>
      </c>
      <c r="E7308">
        <v>0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</row>
    <row r="7309" spans="1:17" x14ac:dyDescent="0.2">
      <c r="A7309" t="s">
        <v>340</v>
      </c>
      <c r="B7309" t="s">
        <v>196</v>
      </c>
      <c r="C7309" t="s">
        <v>118</v>
      </c>
      <c r="E7309">
        <v>0</v>
      </c>
      <c r="F7309">
        <v>0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</row>
    <row r="7310" spans="1:17" x14ac:dyDescent="0.2">
      <c r="A7310" t="s">
        <v>340</v>
      </c>
      <c r="B7310" t="s">
        <v>197</v>
      </c>
      <c r="C7310" t="s">
        <v>118</v>
      </c>
      <c r="E7310">
        <v>0</v>
      </c>
      <c r="F7310">
        <v>0</v>
      </c>
      <c r="G7310">
        <v>0.43</v>
      </c>
      <c r="H7310">
        <v>1.8</v>
      </c>
      <c r="I7310">
        <v>2.93</v>
      </c>
      <c r="J7310">
        <v>2.93</v>
      </c>
      <c r="K7310">
        <v>2.93</v>
      </c>
      <c r="L7310">
        <v>4.3499999999999996</v>
      </c>
      <c r="M7310">
        <v>4.3499999999999996</v>
      </c>
      <c r="N7310">
        <v>4.93</v>
      </c>
      <c r="O7310">
        <v>4.96</v>
      </c>
      <c r="P7310">
        <v>5.01</v>
      </c>
    </row>
    <row r="7311" spans="1:17" x14ac:dyDescent="0.2">
      <c r="A7311" t="s">
        <v>340</v>
      </c>
      <c r="B7311" t="s">
        <v>198</v>
      </c>
      <c r="C7311" t="s">
        <v>118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12.99</v>
      </c>
    </row>
    <row r="7312" spans="1:17" x14ac:dyDescent="0.2">
      <c r="A7312" t="s">
        <v>340</v>
      </c>
      <c r="B7312" t="s">
        <v>199</v>
      </c>
      <c r="C7312" t="s">
        <v>118</v>
      </c>
      <c r="E7312">
        <v>0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</row>
    <row r="7313" spans="1:16" x14ac:dyDescent="0.2">
      <c r="A7313" t="s">
        <v>340</v>
      </c>
      <c r="B7313" t="s">
        <v>200</v>
      </c>
      <c r="C7313" t="s">
        <v>118</v>
      </c>
      <c r="E7313">
        <v>0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</row>
    <row r="7314" spans="1:16" x14ac:dyDescent="0.2">
      <c r="A7314" t="s">
        <v>340</v>
      </c>
      <c r="B7314" t="s">
        <v>201</v>
      </c>
      <c r="C7314" t="s">
        <v>118</v>
      </c>
      <c r="E7314">
        <v>0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</row>
    <row r="7315" spans="1:16" x14ac:dyDescent="0.2">
      <c r="A7315" t="s">
        <v>340</v>
      </c>
      <c r="B7315" t="s">
        <v>202</v>
      </c>
      <c r="C7315" t="s">
        <v>118</v>
      </c>
      <c r="E7315">
        <v>0.31</v>
      </c>
      <c r="F7315">
        <v>0.4</v>
      </c>
      <c r="G7315">
        <v>0.4</v>
      </c>
      <c r="H7315">
        <v>1.1499999999999999</v>
      </c>
      <c r="I7315">
        <v>5.47</v>
      </c>
      <c r="J7315">
        <v>6.44</v>
      </c>
      <c r="K7315">
        <v>6.44</v>
      </c>
      <c r="L7315">
        <v>6.44</v>
      </c>
      <c r="M7315">
        <v>6.44</v>
      </c>
      <c r="N7315">
        <v>6.44</v>
      </c>
      <c r="O7315">
        <v>6.44</v>
      </c>
      <c r="P7315">
        <v>6.44</v>
      </c>
    </row>
    <row r="7316" spans="1:16" x14ac:dyDescent="0.2">
      <c r="A7316" t="s">
        <v>340</v>
      </c>
      <c r="B7316" t="s">
        <v>203</v>
      </c>
      <c r="C7316" t="s">
        <v>118</v>
      </c>
      <c r="E7316">
        <v>0</v>
      </c>
      <c r="F7316">
        <v>0</v>
      </c>
      <c r="G7316">
        <v>1.1499999999999999</v>
      </c>
      <c r="H7316">
        <v>2.65</v>
      </c>
      <c r="I7316">
        <v>4.1500000000000004</v>
      </c>
      <c r="J7316">
        <v>4.1500000000000004</v>
      </c>
      <c r="K7316">
        <v>4.1500000000000004</v>
      </c>
      <c r="L7316">
        <v>6.26</v>
      </c>
      <c r="M7316">
        <v>6.26</v>
      </c>
      <c r="N7316">
        <v>6.26</v>
      </c>
      <c r="O7316">
        <v>6.26</v>
      </c>
      <c r="P7316">
        <v>7.07</v>
      </c>
    </row>
    <row r="7317" spans="1:16" x14ac:dyDescent="0.2">
      <c r="A7317" t="s">
        <v>340</v>
      </c>
      <c r="B7317" t="s">
        <v>204</v>
      </c>
      <c r="C7317" t="s">
        <v>118</v>
      </c>
      <c r="E7317">
        <v>0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7.56</v>
      </c>
      <c r="N7317">
        <v>7.56</v>
      </c>
      <c r="O7317">
        <v>7.56</v>
      </c>
      <c r="P7317">
        <v>7.56</v>
      </c>
    </row>
    <row r="7318" spans="1:16" x14ac:dyDescent="0.2">
      <c r="A7318" t="s">
        <v>340</v>
      </c>
      <c r="B7318" t="s">
        <v>205</v>
      </c>
      <c r="C7318" t="s">
        <v>118</v>
      </c>
      <c r="E7318">
        <v>3</v>
      </c>
      <c r="F7318">
        <v>6</v>
      </c>
      <c r="G7318">
        <v>9</v>
      </c>
      <c r="H7318">
        <v>13.88</v>
      </c>
      <c r="I7318">
        <v>19.05</v>
      </c>
      <c r="J7318">
        <v>27.53</v>
      </c>
      <c r="K7318">
        <v>30.59</v>
      </c>
      <c r="L7318">
        <v>30.59</v>
      </c>
      <c r="M7318">
        <v>30.59</v>
      </c>
      <c r="N7318">
        <v>58.25</v>
      </c>
      <c r="O7318">
        <v>72.73</v>
      </c>
      <c r="P7318">
        <v>103.45</v>
      </c>
    </row>
    <row r="7319" spans="1:16" x14ac:dyDescent="0.2">
      <c r="A7319" t="s">
        <v>340</v>
      </c>
      <c r="B7319" t="s">
        <v>206</v>
      </c>
      <c r="C7319" t="s">
        <v>118</v>
      </c>
      <c r="E7319">
        <v>0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</row>
    <row r="7320" spans="1:16" x14ac:dyDescent="0.2">
      <c r="A7320" t="s">
        <v>340</v>
      </c>
      <c r="B7320" t="s">
        <v>207</v>
      </c>
      <c r="C7320" t="s">
        <v>118</v>
      </c>
      <c r="E7320">
        <v>0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</row>
    <row r="7321" spans="1:16" x14ac:dyDescent="0.2">
      <c r="A7321" t="s">
        <v>340</v>
      </c>
      <c r="B7321" t="s">
        <v>208</v>
      </c>
      <c r="C7321" t="s">
        <v>118</v>
      </c>
      <c r="E7321">
        <v>4.33</v>
      </c>
      <c r="F7321">
        <v>4.66</v>
      </c>
      <c r="G7321">
        <v>5.92</v>
      </c>
      <c r="H7321">
        <v>5.94</v>
      </c>
      <c r="I7321">
        <v>5.94</v>
      </c>
      <c r="J7321">
        <v>5.94</v>
      </c>
      <c r="K7321">
        <v>5.94</v>
      </c>
      <c r="L7321">
        <v>5.94</v>
      </c>
      <c r="M7321">
        <v>5.94</v>
      </c>
      <c r="N7321">
        <v>5.94</v>
      </c>
      <c r="O7321">
        <v>5.94</v>
      </c>
      <c r="P7321">
        <v>5.94</v>
      </c>
    </row>
    <row r="7322" spans="1:16" x14ac:dyDescent="0.2">
      <c r="A7322" t="s">
        <v>340</v>
      </c>
      <c r="B7322" t="s">
        <v>209</v>
      </c>
      <c r="C7322" t="s">
        <v>118</v>
      </c>
      <c r="E7322">
        <v>0</v>
      </c>
      <c r="F7322">
        <v>0</v>
      </c>
      <c r="G7322">
        <v>0</v>
      </c>
      <c r="H7322">
        <v>0</v>
      </c>
      <c r="I7322">
        <v>1.54</v>
      </c>
      <c r="J7322">
        <v>5.92</v>
      </c>
      <c r="K7322">
        <v>9.41</v>
      </c>
      <c r="L7322">
        <v>9.41</v>
      </c>
      <c r="M7322">
        <v>9.41</v>
      </c>
      <c r="N7322">
        <v>19.27</v>
      </c>
      <c r="O7322">
        <v>24.46</v>
      </c>
      <c r="P7322">
        <v>36.01</v>
      </c>
    </row>
    <row r="7323" spans="1:16" x14ac:dyDescent="0.2">
      <c r="A7323" t="s">
        <v>340</v>
      </c>
      <c r="B7323" t="s">
        <v>210</v>
      </c>
      <c r="C7323" t="s">
        <v>118</v>
      </c>
      <c r="E7323">
        <v>0</v>
      </c>
      <c r="F7323">
        <v>0</v>
      </c>
      <c r="G7323">
        <v>0</v>
      </c>
      <c r="H7323">
        <v>1.78</v>
      </c>
      <c r="I7323">
        <v>2.2799999999999998</v>
      </c>
      <c r="J7323">
        <v>2.78</v>
      </c>
      <c r="K7323">
        <v>2.78</v>
      </c>
      <c r="L7323">
        <v>2.78</v>
      </c>
      <c r="M7323">
        <v>2.78</v>
      </c>
      <c r="N7323">
        <v>2.78</v>
      </c>
      <c r="O7323">
        <v>2.78</v>
      </c>
      <c r="P7323">
        <v>2.78</v>
      </c>
    </row>
    <row r="7324" spans="1:16" x14ac:dyDescent="0.2">
      <c r="A7324" t="s">
        <v>340</v>
      </c>
      <c r="B7324" t="s">
        <v>211</v>
      </c>
      <c r="C7324" t="s">
        <v>118</v>
      </c>
      <c r="E7324">
        <v>0</v>
      </c>
      <c r="F7324">
        <v>0</v>
      </c>
      <c r="G7324">
        <v>0</v>
      </c>
      <c r="H7324">
        <v>0.5</v>
      </c>
      <c r="I7324">
        <v>0.5</v>
      </c>
      <c r="J7324">
        <v>0.5</v>
      </c>
      <c r="K7324">
        <v>0.5</v>
      </c>
      <c r="L7324">
        <v>0.5</v>
      </c>
      <c r="M7324">
        <v>0.5</v>
      </c>
      <c r="N7324">
        <v>0.9</v>
      </c>
      <c r="O7324">
        <v>0.9</v>
      </c>
      <c r="P7324">
        <v>0.9</v>
      </c>
    </row>
    <row r="7325" spans="1:16" x14ac:dyDescent="0.2">
      <c r="A7325" t="s">
        <v>340</v>
      </c>
      <c r="B7325" t="s">
        <v>212</v>
      </c>
      <c r="C7325" t="s">
        <v>118</v>
      </c>
      <c r="E7325">
        <v>0.02</v>
      </c>
      <c r="F7325">
        <v>0.02</v>
      </c>
      <c r="G7325">
        <v>0.02</v>
      </c>
      <c r="H7325">
        <v>0.02</v>
      </c>
      <c r="I7325">
        <v>0.02</v>
      </c>
      <c r="J7325">
        <v>0.02</v>
      </c>
      <c r="K7325">
        <v>0.02</v>
      </c>
      <c r="L7325">
        <v>0</v>
      </c>
      <c r="M7325">
        <v>0</v>
      </c>
      <c r="N7325">
        <v>0</v>
      </c>
      <c r="O7325">
        <v>0</v>
      </c>
      <c r="P7325">
        <v>0</v>
      </c>
    </row>
    <row r="7326" spans="1:16" x14ac:dyDescent="0.2">
      <c r="A7326" t="s">
        <v>340</v>
      </c>
      <c r="B7326" t="s">
        <v>213</v>
      </c>
      <c r="C7326" t="s">
        <v>118</v>
      </c>
      <c r="E7326"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</row>
    <row r="7327" spans="1:16" x14ac:dyDescent="0.2">
      <c r="A7327" t="s">
        <v>340</v>
      </c>
      <c r="B7327" t="s">
        <v>218</v>
      </c>
      <c r="C7327" t="s">
        <v>118</v>
      </c>
      <c r="E7327">
        <v>0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-0.27</v>
      </c>
      <c r="N7327">
        <v>-0.27</v>
      </c>
      <c r="O7327">
        <v>-1.21</v>
      </c>
      <c r="P7327">
        <v>-13.88</v>
      </c>
    </row>
    <row r="7328" spans="1:16" x14ac:dyDescent="0.2">
      <c r="A7328" t="s">
        <v>340</v>
      </c>
      <c r="B7328" t="s">
        <v>342</v>
      </c>
      <c r="C7328" t="s">
        <v>118</v>
      </c>
      <c r="E7328">
        <v>7.66</v>
      </c>
      <c r="F7328">
        <v>11.09</v>
      </c>
      <c r="G7328">
        <v>16.93</v>
      </c>
      <c r="H7328">
        <v>27.72</v>
      </c>
      <c r="I7328">
        <v>41.89</v>
      </c>
      <c r="J7328">
        <v>56.21</v>
      </c>
      <c r="K7328">
        <v>62.76</v>
      </c>
      <c r="L7328">
        <v>66.260000000000005</v>
      </c>
      <c r="M7328">
        <v>73.540000000000006</v>
      </c>
      <c r="N7328">
        <v>112.05</v>
      </c>
      <c r="O7328">
        <v>130.81</v>
      </c>
      <c r="P7328">
        <v>174.25</v>
      </c>
    </row>
    <row r="7329" spans="1:16" x14ac:dyDescent="0.2">
      <c r="A7329" t="s">
        <v>266</v>
      </c>
      <c r="B7329" t="s">
        <v>267</v>
      </c>
      <c r="C7329" t="s">
        <v>118</v>
      </c>
      <c r="E7329">
        <v>203.09</v>
      </c>
      <c r="F7329">
        <v>205.78</v>
      </c>
      <c r="G7329">
        <v>209.3</v>
      </c>
      <c r="H7329">
        <v>218.94</v>
      </c>
      <c r="I7329">
        <v>231.68</v>
      </c>
      <c r="J7329">
        <v>246.61</v>
      </c>
      <c r="K7329">
        <v>254.82</v>
      </c>
      <c r="L7329">
        <v>262.92</v>
      </c>
      <c r="M7329">
        <v>271.18</v>
      </c>
      <c r="N7329">
        <v>301.23</v>
      </c>
      <c r="O7329">
        <v>309.32</v>
      </c>
      <c r="P7329">
        <v>334.9</v>
      </c>
    </row>
    <row r="7330" spans="1:16" x14ac:dyDescent="0.2">
      <c r="A7330" t="s">
        <v>270</v>
      </c>
      <c r="B7330" t="s">
        <v>193</v>
      </c>
      <c r="C7330" t="s">
        <v>118</v>
      </c>
      <c r="E7330">
        <v>2.97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</row>
    <row r="7331" spans="1:16" x14ac:dyDescent="0.2">
      <c r="A7331" t="s">
        <v>270</v>
      </c>
      <c r="B7331" t="s">
        <v>194</v>
      </c>
      <c r="C7331" t="s">
        <v>118</v>
      </c>
      <c r="E7331">
        <v>52.91</v>
      </c>
      <c r="F7331">
        <v>62.48</v>
      </c>
      <c r="G7331">
        <v>53.65</v>
      </c>
      <c r="H7331">
        <v>40.25</v>
      </c>
      <c r="I7331">
        <v>22.55</v>
      </c>
      <c r="J7331">
        <v>19.09</v>
      </c>
      <c r="K7331">
        <v>15.75</v>
      </c>
      <c r="L7331">
        <v>12.9</v>
      </c>
      <c r="M7331">
        <v>7.09</v>
      </c>
      <c r="N7331">
        <v>3.19</v>
      </c>
      <c r="O7331">
        <v>2.0699999999999998</v>
      </c>
      <c r="P7331">
        <v>0</v>
      </c>
    </row>
    <row r="7332" spans="1:16" x14ac:dyDescent="0.2">
      <c r="A7332" t="s">
        <v>270</v>
      </c>
      <c r="B7332" t="s">
        <v>195</v>
      </c>
      <c r="C7332" t="s">
        <v>118</v>
      </c>
      <c r="E7332">
        <v>11.49</v>
      </c>
      <c r="F7332">
        <v>12.83</v>
      </c>
      <c r="G7332">
        <v>12.35</v>
      </c>
      <c r="H7332">
        <v>12.5</v>
      </c>
      <c r="I7332">
        <v>12.19</v>
      </c>
      <c r="J7332">
        <v>9.56</v>
      </c>
      <c r="K7332">
        <v>7.86</v>
      </c>
      <c r="L7332">
        <v>6.68</v>
      </c>
      <c r="M7332">
        <v>5.07</v>
      </c>
      <c r="N7332">
        <v>0.92</v>
      </c>
      <c r="O7332">
        <v>0</v>
      </c>
      <c r="P7332">
        <v>0</v>
      </c>
    </row>
    <row r="7333" spans="1:16" x14ac:dyDescent="0.2">
      <c r="A7333" t="s">
        <v>270</v>
      </c>
      <c r="B7333" t="s">
        <v>196</v>
      </c>
      <c r="C7333" t="s">
        <v>118</v>
      </c>
      <c r="E7333">
        <v>23.6</v>
      </c>
      <c r="F7333">
        <v>5.09</v>
      </c>
      <c r="G7333">
        <v>5.09</v>
      </c>
      <c r="H7333">
        <v>5.1100000000000003</v>
      </c>
      <c r="I7333">
        <v>5.09</v>
      </c>
      <c r="J7333">
        <v>5.1100000000000003</v>
      </c>
      <c r="K7333">
        <v>5.09</v>
      </c>
      <c r="L7333">
        <v>5.09</v>
      </c>
      <c r="M7333">
        <v>5.09</v>
      </c>
      <c r="N7333">
        <v>5.09</v>
      </c>
      <c r="O7333">
        <v>5.1100000000000003</v>
      </c>
      <c r="P7333">
        <v>5.09</v>
      </c>
    </row>
    <row r="7334" spans="1:16" x14ac:dyDescent="0.2">
      <c r="A7334" t="s">
        <v>270</v>
      </c>
      <c r="B7334" t="s">
        <v>197</v>
      </c>
      <c r="C7334" t="s">
        <v>118</v>
      </c>
      <c r="E7334">
        <v>11.3</v>
      </c>
      <c r="F7334">
        <v>11.26</v>
      </c>
      <c r="G7334">
        <v>14.59</v>
      </c>
      <c r="H7334">
        <v>25.23</v>
      </c>
      <c r="I7334">
        <v>33.090000000000003</v>
      </c>
      <c r="J7334">
        <v>32.58</v>
      </c>
      <c r="K7334">
        <v>32.72</v>
      </c>
      <c r="L7334">
        <v>42.55</v>
      </c>
      <c r="M7334">
        <v>41.27</v>
      </c>
      <c r="N7334">
        <v>43.16</v>
      </c>
      <c r="O7334">
        <v>42.6</v>
      </c>
      <c r="P7334">
        <v>41.93</v>
      </c>
    </row>
    <row r="7335" spans="1:16" x14ac:dyDescent="0.2">
      <c r="A7335" t="s">
        <v>270</v>
      </c>
      <c r="B7335" t="s">
        <v>198</v>
      </c>
      <c r="C7335" t="s">
        <v>118</v>
      </c>
      <c r="E7335">
        <v>0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6.81</v>
      </c>
    </row>
    <row r="7336" spans="1:16" x14ac:dyDescent="0.2">
      <c r="A7336" t="s">
        <v>270</v>
      </c>
      <c r="B7336" t="s">
        <v>199</v>
      </c>
      <c r="C7336" t="s">
        <v>118</v>
      </c>
      <c r="E7336">
        <v>2.4900000000000002</v>
      </c>
      <c r="F7336">
        <v>3.38</v>
      </c>
      <c r="G7336">
        <v>2.48</v>
      </c>
      <c r="H7336">
        <v>2.4900000000000002</v>
      </c>
      <c r="I7336">
        <v>2.4700000000000002</v>
      </c>
      <c r="J7336">
        <v>2.48</v>
      </c>
      <c r="K7336">
        <v>2.4700000000000002</v>
      </c>
      <c r="L7336">
        <v>2.4700000000000002</v>
      </c>
      <c r="M7336">
        <v>2.4700000000000002</v>
      </c>
      <c r="N7336">
        <v>2.23</v>
      </c>
      <c r="O7336">
        <v>2.2400000000000002</v>
      </c>
      <c r="P7336">
        <v>2.2599999999999998</v>
      </c>
    </row>
    <row r="7337" spans="1:16" x14ac:dyDescent="0.2">
      <c r="A7337" t="s">
        <v>270</v>
      </c>
      <c r="B7337" t="s">
        <v>200</v>
      </c>
      <c r="C7337" t="s">
        <v>118</v>
      </c>
      <c r="E7337">
        <v>0.9</v>
      </c>
      <c r="F7337">
        <v>1.71</v>
      </c>
      <c r="G7337">
        <v>0.89</v>
      </c>
      <c r="H7337">
        <v>0.9</v>
      </c>
      <c r="I7337">
        <v>1.41</v>
      </c>
      <c r="J7337">
        <v>1.36</v>
      </c>
      <c r="K7337">
        <v>1.19</v>
      </c>
      <c r="L7337">
        <v>0.89</v>
      </c>
      <c r="M7337">
        <v>0.86</v>
      </c>
      <c r="N7337">
        <v>0.86</v>
      </c>
      <c r="O7337">
        <v>0.86</v>
      </c>
      <c r="P7337">
        <v>0.89</v>
      </c>
    </row>
    <row r="7338" spans="1:16" x14ac:dyDescent="0.2">
      <c r="A7338" t="s">
        <v>270</v>
      </c>
      <c r="B7338" t="s">
        <v>201</v>
      </c>
      <c r="C7338" t="s">
        <v>118</v>
      </c>
      <c r="E7338">
        <v>27.19</v>
      </c>
      <c r="F7338">
        <v>27.11</v>
      </c>
      <c r="G7338">
        <v>27.11</v>
      </c>
      <c r="H7338">
        <v>27.19</v>
      </c>
      <c r="I7338">
        <v>27.11</v>
      </c>
      <c r="J7338">
        <v>27.19</v>
      </c>
      <c r="K7338">
        <v>27.11</v>
      </c>
      <c r="L7338">
        <v>27.11</v>
      </c>
      <c r="M7338">
        <v>27.11</v>
      </c>
      <c r="N7338">
        <v>27.11</v>
      </c>
      <c r="O7338">
        <v>27.19</v>
      </c>
      <c r="P7338">
        <v>27.11</v>
      </c>
    </row>
    <row r="7339" spans="1:16" x14ac:dyDescent="0.2">
      <c r="A7339" t="s">
        <v>270</v>
      </c>
      <c r="B7339" t="s">
        <v>202</v>
      </c>
      <c r="C7339" t="s">
        <v>118</v>
      </c>
      <c r="E7339">
        <v>22.28</v>
      </c>
      <c r="F7339">
        <v>22.62</v>
      </c>
      <c r="G7339">
        <v>22.03</v>
      </c>
      <c r="H7339">
        <v>24.26</v>
      </c>
      <c r="I7339">
        <v>32.409999999999997</v>
      </c>
      <c r="J7339">
        <v>35.11</v>
      </c>
      <c r="K7339">
        <v>35.090000000000003</v>
      </c>
      <c r="L7339">
        <v>34.81</v>
      </c>
      <c r="M7339">
        <v>33.520000000000003</v>
      </c>
      <c r="N7339">
        <v>32.97</v>
      </c>
      <c r="O7339">
        <v>32.75</v>
      </c>
      <c r="P7339">
        <v>31.91</v>
      </c>
    </row>
    <row r="7340" spans="1:16" x14ac:dyDescent="0.2">
      <c r="A7340" t="s">
        <v>270</v>
      </c>
      <c r="B7340" t="s">
        <v>203</v>
      </c>
      <c r="C7340" t="s">
        <v>118</v>
      </c>
      <c r="E7340">
        <v>0</v>
      </c>
      <c r="F7340">
        <v>0</v>
      </c>
      <c r="G7340">
        <v>4.49</v>
      </c>
      <c r="H7340">
        <v>10.62</v>
      </c>
      <c r="I7340">
        <v>16.54</v>
      </c>
      <c r="J7340">
        <v>16.22</v>
      </c>
      <c r="K7340">
        <v>16.190000000000001</v>
      </c>
      <c r="L7340">
        <v>23.83</v>
      </c>
      <c r="M7340">
        <v>23.69</v>
      </c>
      <c r="N7340">
        <v>21.83</v>
      </c>
      <c r="O7340">
        <v>21.26</v>
      </c>
      <c r="P7340">
        <v>23.85</v>
      </c>
    </row>
    <row r="7341" spans="1:16" x14ac:dyDescent="0.2">
      <c r="A7341" t="s">
        <v>270</v>
      </c>
      <c r="B7341" t="s">
        <v>204</v>
      </c>
      <c r="C7341" t="s">
        <v>118</v>
      </c>
      <c r="E7341">
        <v>0</v>
      </c>
      <c r="F7341">
        <v>0</v>
      </c>
      <c r="G7341">
        <v>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29.15</v>
      </c>
      <c r="N7341">
        <v>27.94</v>
      </c>
      <c r="O7341">
        <v>26.86</v>
      </c>
      <c r="P7341">
        <v>26.18</v>
      </c>
    </row>
    <row r="7342" spans="1:16" x14ac:dyDescent="0.2">
      <c r="A7342" t="s">
        <v>270</v>
      </c>
      <c r="B7342" t="s">
        <v>205</v>
      </c>
      <c r="C7342" t="s">
        <v>118</v>
      </c>
      <c r="E7342">
        <v>60.01</v>
      </c>
      <c r="F7342">
        <v>68.86</v>
      </c>
      <c r="G7342">
        <v>76.11</v>
      </c>
      <c r="H7342">
        <v>88.92</v>
      </c>
      <c r="I7342">
        <v>100.22</v>
      </c>
      <c r="J7342">
        <v>122.1</v>
      </c>
      <c r="K7342">
        <v>131.51</v>
      </c>
      <c r="L7342">
        <v>127.46</v>
      </c>
      <c r="M7342">
        <v>116.93</v>
      </c>
      <c r="N7342">
        <v>165.95</v>
      </c>
      <c r="O7342">
        <v>184.8</v>
      </c>
      <c r="P7342">
        <v>235.51</v>
      </c>
    </row>
    <row r="7343" spans="1:16" x14ac:dyDescent="0.2">
      <c r="A7343" t="s">
        <v>270</v>
      </c>
      <c r="B7343" t="s">
        <v>206</v>
      </c>
      <c r="C7343" t="s">
        <v>118</v>
      </c>
      <c r="E7343">
        <v>29.54</v>
      </c>
      <c r="F7343">
        <v>31.54</v>
      </c>
      <c r="G7343">
        <v>33.71</v>
      </c>
      <c r="H7343">
        <v>38.340000000000003</v>
      </c>
      <c r="I7343">
        <v>42.89</v>
      </c>
      <c r="J7343">
        <v>47.7</v>
      </c>
      <c r="K7343">
        <v>49.88</v>
      </c>
      <c r="L7343">
        <v>52.14</v>
      </c>
      <c r="M7343">
        <v>54.36</v>
      </c>
      <c r="N7343">
        <v>63.11</v>
      </c>
      <c r="O7343">
        <v>65.56</v>
      </c>
      <c r="P7343">
        <v>76.78</v>
      </c>
    </row>
    <row r="7344" spans="1:16" x14ac:dyDescent="0.2">
      <c r="A7344" t="s">
        <v>270</v>
      </c>
      <c r="B7344" t="s">
        <v>343</v>
      </c>
      <c r="C7344" t="s">
        <v>118</v>
      </c>
      <c r="E7344">
        <v>-2.64</v>
      </c>
      <c r="F7344">
        <v>-2.93</v>
      </c>
      <c r="G7344">
        <v>-3.32</v>
      </c>
      <c r="H7344">
        <v>-3.46</v>
      </c>
      <c r="I7344">
        <v>-4.1500000000000004</v>
      </c>
      <c r="J7344">
        <v>-6.12</v>
      </c>
      <c r="K7344">
        <v>-7.67</v>
      </c>
      <c r="L7344">
        <v>-7.65</v>
      </c>
      <c r="M7344">
        <v>-6.96</v>
      </c>
      <c r="N7344">
        <v>-11.06</v>
      </c>
      <c r="O7344">
        <v>-12.83</v>
      </c>
      <c r="P7344">
        <v>-17.440000000000001</v>
      </c>
    </row>
    <row r="7345" spans="1:16" x14ac:dyDescent="0.2">
      <c r="A7345" t="s">
        <v>270</v>
      </c>
      <c r="B7345" t="s">
        <v>210</v>
      </c>
      <c r="C7345" t="s">
        <v>118</v>
      </c>
      <c r="E7345">
        <v>-0.47</v>
      </c>
      <c r="F7345">
        <v>-0.59</v>
      </c>
      <c r="G7345">
        <v>-0.84</v>
      </c>
      <c r="H7345">
        <v>-2.35</v>
      </c>
      <c r="I7345">
        <v>-2.94</v>
      </c>
      <c r="J7345">
        <v>-3.38</v>
      </c>
      <c r="K7345">
        <v>-3.08</v>
      </c>
      <c r="L7345">
        <v>-3.16</v>
      </c>
      <c r="M7345">
        <v>-2.79</v>
      </c>
      <c r="N7345">
        <v>-2.68</v>
      </c>
      <c r="O7345">
        <v>-2.64</v>
      </c>
      <c r="P7345">
        <v>-2.44</v>
      </c>
    </row>
    <row r="7346" spans="1:16" x14ac:dyDescent="0.2">
      <c r="A7346" t="s">
        <v>270</v>
      </c>
      <c r="B7346" t="s">
        <v>211</v>
      </c>
      <c r="C7346" t="s">
        <v>118</v>
      </c>
      <c r="E7346">
        <v>0</v>
      </c>
      <c r="F7346">
        <v>0</v>
      </c>
      <c r="G7346">
        <v>0</v>
      </c>
      <c r="H7346">
        <v>-0.45</v>
      </c>
      <c r="I7346">
        <v>-0.54</v>
      </c>
      <c r="J7346">
        <v>-0.55000000000000004</v>
      </c>
      <c r="K7346">
        <v>-0.51</v>
      </c>
      <c r="L7346">
        <v>-0.46</v>
      </c>
      <c r="M7346">
        <v>-0.42</v>
      </c>
      <c r="N7346">
        <v>-0.81</v>
      </c>
      <c r="O7346">
        <v>-0.76</v>
      </c>
      <c r="P7346">
        <v>-0.71</v>
      </c>
    </row>
    <row r="7347" spans="1:16" x14ac:dyDescent="0.2">
      <c r="A7347" t="s">
        <v>270</v>
      </c>
      <c r="B7347" t="s">
        <v>212</v>
      </c>
      <c r="C7347" t="s">
        <v>118</v>
      </c>
      <c r="E7347">
        <v>0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</row>
    <row r="7348" spans="1:16" x14ac:dyDescent="0.2">
      <c r="A7348" t="s">
        <v>270</v>
      </c>
      <c r="B7348" t="s">
        <v>213</v>
      </c>
      <c r="C7348" t="s">
        <v>118</v>
      </c>
      <c r="E7348">
        <v>0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</row>
    <row r="7349" spans="1:16" x14ac:dyDescent="0.2">
      <c r="A7349" t="s">
        <v>270</v>
      </c>
      <c r="B7349" t="s">
        <v>344</v>
      </c>
      <c r="C7349" t="s">
        <v>118</v>
      </c>
      <c r="E7349">
        <v>12.09</v>
      </c>
      <c r="F7349">
        <v>13.24</v>
      </c>
      <c r="G7349">
        <v>17.260000000000002</v>
      </c>
      <c r="H7349">
        <v>13.41</v>
      </c>
      <c r="I7349">
        <v>13.96</v>
      </c>
      <c r="J7349">
        <v>16.02</v>
      </c>
      <c r="K7349">
        <v>18.899999999999999</v>
      </c>
      <c r="L7349">
        <v>20.84</v>
      </c>
      <c r="M7349">
        <v>24.27</v>
      </c>
      <c r="N7349">
        <v>22.63</v>
      </c>
      <c r="O7349">
        <v>21.82</v>
      </c>
      <c r="P7349">
        <v>0</v>
      </c>
    </row>
    <row r="7350" spans="1:16" x14ac:dyDescent="0.2">
      <c r="A7350" t="s">
        <v>270</v>
      </c>
      <c r="B7350" t="s">
        <v>345</v>
      </c>
      <c r="C7350" t="s">
        <v>118</v>
      </c>
      <c r="E7350">
        <v>-2.89</v>
      </c>
      <c r="F7350">
        <v>-1.53</v>
      </c>
      <c r="G7350">
        <v>-4.55</v>
      </c>
      <c r="H7350">
        <v>-6.19</v>
      </c>
      <c r="I7350">
        <v>-7.84</v>
      </c>
      <c r="J7350">
        <v>-8.2899999999999991</v>
      </c>
      <c r="K7350">
        <v>-6</v>
      </c>
      <c r="L7350">
        <v>-7.96</v>
      </c>
      <c r="M7350">
        <v>-12.02</v>
      </c>
      <c r="N7350">
        <v>-13.98</v>
      </c>
      <c r="O7350">
        <v>-16.29</v>
      </c>
      <c r="P7350">
        <v>-19.16</v>
      </c>
    </row>
    <row r="7351" spans="1:16" x14ac:dyDescent="0.2">
      <c r="A7351" t="s">
        <v>270</v>
      </c>
      <c r="B7351" t="s">
        <v>272</v>
      </c>
      <c r="C7351" t="s">
        <v>118</v>
      </c>
      <c r="E7351">
        <v>0.24</v>
      </c>
      <c r="F7351">
        <v>0.27</v>
      </c>
      <c r="G7351">
        <v>2.5</v>
      </c>
      <c r="H7351">
        <v>4.3600000000000003</v>
      </c>
      <c r="I7351">
        <v>10.6</v>
      </c>
      <c r="J7351">
        <v>15.07</v>
      </c>
      <c r="K7351">
        <v>14.24</v>
      </c>
      <c r="L7351">
        <v>19.48</v>
      </c>
      <c r="M7351">
        <v>35.549999999999997</v>
      </c>
      <c r="N7351">
        <v>70.95</v>
      </c>
      <c r="O7351">
        <v>96.3</v>
      </c>
      <c r="P7351">
        <v>133.47</v>
      </c>
    </row>
    <row r="7352" spans="1:16" x14ac:dyDescent="0.2">
      <c r="A7352" t="s">
        <v>270</v>
      </c>
      <c r="B7352" t="s">
        <v>346</v>
      </c>
      <c r="C7352" t="s">
        <v>118</v>
      </c>
      <c r="E7352">
        <v>9.1999999999999993</v>
      </c>
      <c r="F7352">
        <v>11.71</v>
      </c>
      <c r="G7352">
        <v>12.71</v>
      </c>
      <c r="H7352">
        <v>7.22</v>
      </c>
      <c r="I7352">
        <v>6.12</v>
      </c>
      <c r="J7352">
        <v>7.73</v>
      </c>
      <c r="K7352">
        <v>12.9</v>
      </c>
      <c r="L7352">
        <v>12.88</v>
      </c>
      <c r="M7352">
        <v>12.25</v>
      </c>
      <c r="N7352">
        <v>8.65</v>
      </c>
      <c r="O7352">
        <v>5.52</v>
      </c>
      <c r="P7352">
        <v>-19.16</v>
      </c>
    </row>
    <row r="7353" spans="1:16" x14ac:dyDescent="0.2">
      <c r="A7353" t="s">
        <v>270</v>
      </c>
      <c r="B7353" t="s">
        <v>347</v>
      </c>
      <c r="C7353" t="s">
        <v>118</v>
      </c>
      <c r="E7353">
        <v>253.67</v>
      </c>
      <c r="F7353">
        <v>256.60000000000002</v>
      </c>
      <c r="G7353">
        <v>265.60000000000002</v>
      </c>
      <c r="H7353">
        <v>282.95</v>
      </c>
      <c r="I7353">
        <v>302.27999999999997</v>
      </c>
      <c r="J7353">
        <v>324.45</v>
      </c>
      <c r="K7353">
        <v>332.5</v>
      </c>
      <c r="L7353">
        <v>345.5</v>
      </c>
      <c r="M7353">
        <v>360.72</v>
      </c>
      <c r="N7353">
        <v>402.44</v>
      </c>
      <c r="O7353">
        <v>416.89</v>
      </c>
      <c r="P7353">
        <v>457.73</v>
      </c>
    </row>
    <row r="7354" spans="1:16" x14ac:dyDescent="0.2">
      <c r="A7354" t="s">
        <v>272</v>
      </c>
      <c r="B7354" t="s">
        <v>202</v>
      </c>
      <c r="C7354" t="s">
        <v>118</v>
      </c>
      <c r="E7354">
        <v>0.03</v>
      </c>
      <c r="F7354">
        <v>0.05</v>
      </c>
      <c r="G7354">
        <v>0.64</v>
      </c>
      <c r="H7354">
        <v>0.53</v>
      </c>
      <c r="I7354">
        <v>2.2999999999999998</v>
      </c>
      <c r="J7354">
        <v>2.27</v>
      </c>
      <c r="K7354">
        <v>2.19</v>
      </c>
      <c r="L7354">
        <v>2.4700000000000002</v>
      </c>
      <c r="M7354">
        <v>3.76</v>
      </c>
      <c r="N7354">
        <v>4.3099999999999996</v>
      </c>
      <c r="O7354">
        <v>4.63</v>
      </c>
      <c r="P7354">
        <v>5.37</v>
      </c>
    </row>
    <row r="7355" spans="1:16" x14ac:dyDescent="0.2">
      <c r="A7355" t="s">
        <v>272</v>
      </c>
      <c r="B7355" t="s">
        <v>203</v>
      </c>
      <c r="C7355" t="s">
        <v>118</v>
      </c>
      <c r="E7355">
        <v>0</v>
      </c>
      <c r="F7355">
        <v>0</v>
      </c>
      <c r="G7355">
        <v>0.19</v>
      </c>
      <c r="H7355">
        <v>0.57999999999999996</v>
      </c>
      <c r="I7355">
        <v>1.1200000000000001</v>
      </c>
      <c r="J7355">
        <v>1.48</v>
      </c>
      <c r="K7355">
        <v>1.47</v>
      </c>
      <c r="L7355">
        <v>2.38</v>
      </c>
      <c r="M7355">
        <v>2.5099999999999998</v>
      </c>
      <c r="N7355">
        <v>4.37</v>
      </c>
      <c r="O7355">
        <v>5.0199999999999996</v>
      </c>
      <c r="P7355">
        <v>5.87</v>
      </c>
    </row>
    <row r="7356" spans="1:16" x14ac:dyDescent="0.2">
      <c r="A7356" t="s">
        <v>272</v>
      </c>
      <c r="B7356" t="s">
        <v>204</v>
      </c>
      <c r="C7356" t="s">
        <v>118</v>
      </c>
      <c r="E7356">
        <v>0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4.12</v>
      </c>
      <c r="N7356">
        <v>5.33</v>
      </c>
      <c r="O7356">
        <v>6.5</v>
      </c>
      <c r="P7356">
        <v>7.09</v>
      </c>
    </row>
    <row r="7357" spans="1:16" x14ac:dyDescent="0.2">
      <c r="A7357" t="s">
        <v>272</v>
      </c>
      <c r="B7357" t="s">
        <v>205</v>
      </c>
      <c r="C7357" t="s">
        <v>118</v>
      </c>
      <c r="E7357">
        <v>0.21</v>
      </c>
      <c r="F7357">
        <v>0.23</v>
      </c>
      <c r="G7357">
        <v>1.67</v>
      </c>
      <c r="H7357">
        <v>3.25</v>
      </c>
      <c r="I7357">
        <v>7.18</v>
      </c>
      <c r="J7357">
        <v>11.31</v>
      </c>
      <c r="K7357">
        <v>10.58</v>
      </c>
      <c r="L7357">
        <v>14.63</v>
      </c>
      <c r="M7357">
        <v>25.16</v>
      </c>
      <c r="N7357">
        <v>56.93</v>
      </c>
      <c r="O7357">
        <v>80.150000000000006</v>
      </c>
      <c r="P7357">
        <v>115.13</v>
      </c>
    </row>
    <row r="7358" spans="1:16" x14ac:dyDescent="0.2">
      <c r="A7358" t="s">
        <v>259</v>
      </c>
      <c r="B7358" t="s">
        <v>348</v>
      </c>
      <c r="C7358" t="s">
        <v>118</v>
      </c>
      <c r="E7358">
        <v>0.91</v>
      </c>
      <c r="F7358">
        <v>0.86</v>
      </c>
      <c r="G7358">
        <v>1.21</v>
      </c>
      <c r="H7358">
        <v>1.49</v>
      </c>
      <c r="I7358">
        <v>1.35</v>
      </c>
      <c r="J7358">
        <v>0.94</v>
      </c>
      <c r="K7358">
        <v>0.57999999999999996</v>
      </c>
      <c r="L7358">
        <v>0.56000000000000005</v>
      </c>
      <c r="M7358">
        <v>1.26</v>
      </c>
      <c r="N7358">
        <v>1.1499999999999999</v>
      </c>
      <c r="O7358">
        <v>1.17</v>
      </c>
      <c r="P7358">
        <v>4.9800000000000004</v>
      </c>
    </row>
    <row r="7359" spans="1:16" x14ac:dyDescent="0.2">
      <c r="A7359" t="s">
        <v>259</v>
      </c>
      <c r="B7359" t="s">
        <v>261</v>
      </c>
      <c r="C7359" t="s">
        <v>118</v>
      </c>
      <c r="D7359">
        <v>1009311</v>
      </c>
      <c r="E7359">
        <v>48802</v>
      </c>
      <c r="F7359">
        <v>51921</v>
      </c>
      <c r="G7359">
        <v>49173</v>
      </c>
      <c r="H7359">
        <v>50840</v>
      </c>
      <c r="I7359">
        <v>53525</v>
      </c>
      <c r="J7359">
        <v>55663</v>
      </c>
      <c r="K7359">
        <v>58048</v>
      </c>
      <c r="L7359">
        <v>58541</v>
      </c>
      <c r="M7359">
        <v>57169</v>
      </c>
      <c r="N7359">
        <v>61766</v>
      </c>
      <c r="O7359">
        <v>63741</v>
      </c>
      <c r="P7359">
        <v>75462</v>
      </c>
    </row>
    <row r="7360" spans="1:16" x14ac:dyDescent="0.2">
      <c r="A7360" t="s">
        <v>259</v>
      </c>
      <c r="B7360" t="s">
        <v>178</v>
      </c>
      <c r="C7360" t="s">
        <v>118</v>
      </c>
      <c r="D7360">
        <v>945767</v>
      </c>
      <c r="E7360">
        <v>46584</v>
      </c>
      <c r="F7360">
        <v>49646</v>
      </c>
      <c r="G7360">
        <v>46768</v>
      </c>
      <c r="H7360">
        <v>48014</v>
      </c>
      <c r="I7360">
        <v>50284</v>
      </c>
      <c r="J7360">
        <v>52032</v>
      </c>
      <c r="K7360">
        <v>54250</v>
      </c>
      <c r="L7360">
        <v>54596</v>
      </c>
      <c r="M7360">
        <v>53097</v>
      </c>
      <c r="N7360">
        <v>57505</v>
      </c>
      <c r="O7360">
        <v>59349</v>
      </c>
      <c r="P7360">
        <v>70432</v>
      </c>
    </row>
    <row r="7361" spans="1:16" x14ac:dyDescent="0.2">
      <c r="A7361" t="s">
        <v>259</v>
      </c>
      <c r="B7361" t="s">
        <v>349</v>
      </c>
      <c r="C7361" t="s">
        <v>118</v>
      </c>
      <c r="E7361">
        <v>0</v>
      </c>
      <c r="F7361">
        <v>0</v>
      </c>
      <c r="G7361">
        <v>0</v>
      </c>
      <c r="H7361">
        <v>21</v>
      </c>
      <c r="I7361">
        <v>23</v>
      </c>
      <c r="J7361">
        <v>30</v>
      </c>
      <c r="K7361">
        <v>30</v>
      </c>
      <c r="L7361">
        <v>62</v>
      </c>
      <c r="M7361">
        <v>62</v>
      </c>
      <c r="N7361">
        <v>145</v>
      </c>
      <c r="O7361">
        <v>241</v>
      </c>
      <c r="P7361">
        <v>636</v>
      </c>
    </row>
    <row r="7362" spans="1:16" x14ac:dyDescent="0.2">
      <c r="A7362" t="s">
        <v>350</v>
      </c>
      <c r="B7362" t="s">
        <v>193</v>
      </c>
      <c r="C7362" t="s">
        <v>118</v>
      </c>
      <c r="E7362">
        <v>0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</row>
    <row r="7363" spans="1:16" x14ac:dyDescent="0.2">
      <c r="A7363" t="s">
        <v>350</v>
      </c>
      <c r="B7363" t="s">
        <v>351</v>
      </c>
      <c r="C7363" t="s">
        <v>118</v>
      </c>
      <c r="E7363">
        <v>0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</row>
    <row r="7364" spans="1:16" x14ac:dyDescent="0.2">
      <c r="A7364" t="s">
        <v>350</v>
      </c>
      <c r="B7364" t="s">
        <v>352</v>
      </c>
      <c r="C7364" t="s">
        <v>118</v>
      </c>
      <c r="E7364">
        <v>0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</row>
    <row r="7365" spans="1:16" x14ac:dyDescent="0.2">
      <c r="A7365" t="s">
        <v>350</v>
      </c>
      <c r="B7365" t="s">
        <v>195</v>
      </c>
      <c r="C7365" t="s">
        <v>118</v>
      </c>
      <c r="E7365">
        <v>0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</row>
    <row r="7366" spans="1:16" x14ac:dyDescent="0.2">
      <c r="A7366" t="s">
        <v>350</v>
      </c>
      <c r="B7366" t="s">
        <v>196</v>
      </c>
      <c r="C7366" t="s">
        <v>118</v>
      </c>
      <c r="E7366">
        <v>0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</row>
    <row r="7367" spans="1:16" x14ac:dyDescent="0.2">
      <c r="A7367" t="s">
        <v>350</v>
      </c>
      <c r="B7367" t="s">
        <v>197</v>
      </c>
      <c r="C7367" t="s">
        <v>118</v>
      </c>
      <c r="E7367">
        <v>0</v>
      </c>
      <c r="F7367">
        <v>0</v>
      </c>
      <c r="G7367">
        <v>227</v>
      </c>
      <c r="H7367">
        <v>951</v>
      </c>
      <c r="I7367">
        <v>1549</v>
      </c>
      <c r="J7367">
        <v>1549</v>
      </c>
      <c r="K7367">
        <v>1549</v>
      </c>
      <c r="L7367">
        <v>2254</v>
      </c>
      <c r="M7367">
        <v>2254</v>
      </c>
      <c r="N7367">
        <v>2539</v>
      </c>
      <c r="O7367">
        <v>2554</v>
      </c>
      <c r="P7367">
        <v>2574</v>
      </c>
    </row>
    <row r="7368" spans="1:16" x14ac:dyDescent="0.2">
      <c r="A7368" t="s">
        <v>350</v>
      </c>
      <c r="B7368" t="s">
        <v>198</v>
      </c>
      <c r="C7368" t="s">
        <v>118</v>
      </c>
      <c r="E7368">
        <v>0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4455</v>
      </c>
    </row>
    <row r="7369" spans="1:16" x14ac:dyDescent="0.2">
      <c r="A7369" t="s">
        <v>350</v>
      </c>
      <c r="B7369" t="s">
        <v>199</v>
      </c>
      <c r="C7369" t="s">
        <v>118</v>
      </c>
      <c r="E7369">
        <v>0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</row>
    <row r="7370" spans="1:16" x14ac:dyDescent="0.2">
      <c r="A7370" t="s">
        <v>350</v>
      </c>
      <c r="B7370" t="s">
        <v>200</v>
      </c>
      <c r="C7370" t="s">
        <v>118</v>
      </c>
      <c r="E7370">
        <v>0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</row>
    <row r="7371" spans="1:16" x14ac:dyDescent="0.2">
      <c r="A7371" t="s">
        <v>350</v>
      </c>
      <c r="B7371" t="s">
        <v>201</v>
      </c>
      <c r="C7371" t="s">
        <v>118</v>
      </c>
      <c r="E7371">
        <v>0</v>
      </c>
      <c r="F7371">
        <v>0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</row>
    <row r="7372" spans="1:16" x14ac:dyDescent="0.2">
      <c r="A7372" t="s">
        <v>350</v>
      </c>
      <c r="B7372" t="s">
        <v>202</v>
      </c>
      <c r="C7372" t="s">
        <v>118</v>
      </c>
      <c r="E7372">
        <v>42</v>
      </c>
      <c r="F7372">
        <v>54</v>
      </c>
      <c r="G7372">
        <v>54</v>
      </c>
      <c r="H7372">
        <v>143</v>
      </c>
      <c r="I7372">
        <v>638</v>
      </c>
      <c r="J7372">
        <v>736</v>
      </c>
      <c r="K7372">
        <v>736</v>
      </c>
      <c r="L7372">
        <v>736</v>
      </c>
      <c r="M7372">
        <v>736</v>
      </c>
      <c r="N7372">
        <v>736</v>
      </c>
      <c r="O7372">
        <v>736</v>
      </c>
      <c r="P7372">
        <v>736</v>
      </c>
    </row>
    <row r="7373" spans="1:16" x14ac:dyDescent="0.2">
      <c r="A7373" t="s">
        <v>350</v>
      </c>
      <c r="B7373" t="s">
        <v>203</v>
      </c>
      <c r="C7373" t="s">
        <v>118</v>
      </c>
      <c r="E7373">
        <v>0</v>
      </c>
      <c r="F7373">
        <v>0</v>
      </c>
      <c r="G7373">
        <v>233</v>
      </c>
      <c r="H7373">
        <v>547</v>
      </c>
      <c r="I7373">
        <v>837</v>
      </c>
      <c r="J7373">
        <v>837</v>
      </c>
      <c r="K7373">
        <v>837</v>
      </c>
      <c r="L7373">
        <v>1201</v>
      </c>
      <c r="M7373">
        <v>1201</v>
      </c>
      <c r="N7373">
        <v>1201</v>
      </c>
      <c r="O7373">
        <v>1201</v>
      </c>
      <c r="P7373">
        <v>1367</v>
      </c>
    </row>
    <row r="7374" spans="1:16" x14ac:dyDescent="0.2">
      <c r="A7374" t="s">
        <v>350</v>
      </c>
      <c r="B7374" t="s">
        <v>204</v>
      </c>
      <c r="C7374" t="s">
        <v>118</v>
      </c>
      <c r="E7374">
        <v>0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</row>
    <row r="7375" spans="1:16" x14ac:dyDescent="0.2">
      <c r="A7375" t="s">
        <v>350</v>
      </c>
      <c r="B7375" t="s">
        <v>205</v>
      </c>
      <c r="C7375" t="s">
        <v>118</v>
      </c>
      <c r="E7375">
        <v>246</v>
      </c>
      <c r="F7375">
        <v>515</v>
      </c>
      <c r="G7375">
        <v>771</v>
      </c>
      <c r="H7375">
        <v>1171</v>
      </c>
      <c r="I7375">
        <v>1618</v>
      </c>
      <c r="J7375">
        <v>2276</v>
      </c>
      <c r="K7375">
        <v>2497</v>
      </c>
      <c r="L7375">
        <v>2497</v>
      </c>
      <c r="M7375">
        <v>2497</v>
      </c>
      <c r="N7375">
        <v>3950</v>
      </c>
      <c r="O7375">
        <v>4654</v>
      </c>
      <c r="P7375">
        <v>5977</v>
      </c>
    </row>
    <row r="7376" spans="1:16" x14ac:dyDescent="0.2">
      <c r="A7376" t="s">
        <v>350</v>
      </c>
      <c r="B7376" t="s">
        <v>206</v>
      </c>
      <c r="C7376" t="s">
        <v>118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</row>
    <row r="7377" spans="1:17" x14ac:dyDescent="0.2">
      <c r="A7377" t="s">
        <v>350</v>
      </c>
      <c r="B7377" t="s">
        <v>207</v>
      </c>
      <c r="C7377" t="s">
        <v>118</v>
      </c>
      <c r="E7377">
        <v>0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</row>
    <row r="7378" spans="1:17" x14ac:dyDescent="0.2">
      <c r="A7378" t="s">
        <v>350</v>
      </c>
      <c r="B7378" t="s">
        <v>208</v>
      </c>
      <c r="C7378" t="s">
        <v>118</v>
      </c>
      <c r="E7378">
        <v>724</v>
      </c>
      <c r="F7378">
        <v>781</v>
      </c>
      <c r="G7378">
        <v>997</v>
      </c>
      <c r="H7378">
        <v>1000</v>
      </c>
      <c r="I7378">
        <v>1000</v>
      </c>
      <c r="J7378">
        <v>1000</v>
      </c>
      <c r="K7378">
        <v>1000</v>
      </c>
      <c r="L7378">
        <v>1000</v>
      </c>
      <c r="M7378">
        <v>1000</v>
      </c>
      <c r="N7378">
        <v>1000</v>
      </c>
      <c r="O7378">
        <v>1000</v>
      </c>
      <c r="P7378">
        <v>1000</v>
      </c>
    </row>
    <row r="7379" spans="1:17" x14ac:dyDescent="0.2">
      <c r="A7379" t="s">
        <v>350</v>
      </c>
      <c r="B7379" t="s">
        <v>209</v>
      </c>
      <c r="C7379" t="s">
        <v>118</v>
      </c>
      <c r="E7379">
        <v>0</v>
      </c>
      <c r="F7379">
        <v>0</v>
      </c>
      <c r="G7379">
        <v>0</v>
      </c>
      <c r="H7379">
        <v>0</v>
      </c>
      <c r="I7379">
        <v>374</v>
      </c>
      <c r="J7379">
        <v>1367</v>
      </c>
      <c r="K7379">
        <v>2129</v>
      </c>
      <c r="L7379">
        <v>2129</v>
      </c>
      <c r="M7379">
        <v>2129</v>
      </c>
      <c r="N7379">
        <v>3998</v>
      </c>
      <c r="O7379">
        <v>4965</v>
      </c>
      <c r="P7379">
        <v>6941</v>
      </c>
    </row>
    <row r="7380" spans="1:17" x14ac:dyDescent="0.2">
      <c r="A7380" t="s">
        <v>350</v>
      </c>
      <c r="B7380" t="s">
        <v>210</v>
      </c>
      <c r="C7380" t="s">
        <v>118</v>
      </c>
      <c r="E7380">
        <v>0</v>
      </c>
      <c r="F7380">
        <v>0</v>
      </c>
      <c r="G7380">
        <v>0</v>
      </c>
      <c r="H7380">
        <v>403</v>
      </c>
      <c r="I7380">
        <v>516</v>
      </c>
      <c r="J7380">
        <v>629</v>
      </c>
      <c r="K7380">
        <v>629</v>
      </c>
      <c r="L7380">
        <v>629</v>
      </c>
      <c r="M7380">
        <v>629</v>
      </c>
      <c r="N7380">
        <v>629</v>
      </c>
      <c r="O7380">
        <v>629</v>
      </c>
      <c r="P7380">
        <v>629</v>
      </c>
    </row>
    <row r="7381" spans="1:17" x14ac:dyDescent="0.2">
      <c r="A7381" t="s">
        <v>350</v>
      </c>
      <c r="B7381" t="s">
        <v>211</v>
      </c>
      <c r="C7381" t="s">
        <v>118</v>
      </c>
      <c r="E7381">
        <v>0</v>
      </c>
      <c r="F7381">
        <v>0</v>
      </c>
      <c r="G7381">
        <v>0</v>
      </c>
      <c r="H7381">
        <v>92</v>
      </c>
      <c r="I7381">
        <v>92</v>
      </c>
      <c r="J7381">
        <v>92</v>
      </c>
      <c r="K7381">
        <v>92</v>
      </c>
      <c r="L7381">
        <v>92</v>
      </c>
      <c r="M7381">
        <v>92</v>
      </c>
      <c r="N7381">
        <v>165</v>
      </c>
      <c r="O7381">
        <v>165</v>
      </c>
      <c r="P7381">
        <v>165</v>
      </c>
    </row>
    <row r="7382" spans="1:17" x14ac:dyDescent="0.2">
      <c r="A7382" t="s">
        <v>350</v>
      </c>
      <c r="B7382" t="s">
        <v>212</v>
      </c>
      <c r="C7382" t="s">
        <v>118</v>
      </c>
      <c r="E7382">
        <v>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</row>
    <row r="7383" spans="1:17" x14ac:dyDescent="0.2">
      <c r="A7383" t="s">
        <v>350</v>
      </c>
      <c r="B7383" t="s">
        <v>213</v>
      </c>
      <c r="C7383" t="s">
        <v>118</v>
      </c>
      <c r="E7383">
        <v>0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</row>
    <row r="7384" spans="1:17" x14ac:dyDescent="0.2">
      <c r="A7384" t="s">
        <v>350</v>
      </c>
      <c r="B7384" t="s">
        <v>342</v>
      </c>
      <c r="C7384" t="s">
        <v>118</v>
      </c>
      <c r="E7384">
        <v>1012</v>
      </c>
      <c r="F7384">
        <v>1350</v>
      </c>
      <c r="G7384">
        <v>2282</v>
      </c>
      <c r="H7384">
        <v>4306</v>
      </c>
      <c r="I7384">
        <v>6623</v>
      </c>
      <c r="J7384">
        <v>8486</v>
      </c>
      <c r="K7384">
        <v>9469</v>
      </c>
      <c r="L7384">
        <v>10537</v>
      </c>
      <c r="M7384">
        <v>10537</v>
      </c>
      <c r="N7384">
        <v>14217</v>
      </c>
      <c r="O7384">
        <v>15903</v>
      </c>
      <c r="P7384">
        <v>23844</v>
      </c>
    </row>
    <row r="7385" spans="1:17" x14ac:dyDescent="0.2">
      <c r="A7385" t="s">
        <v>230</v>
      </c>
      <c r="B7385" t="s">
        <v>353</v>
      </c>
      <c r="C7385" t="s">
        <v>118</v>
      </c>
      <c r="E7385">
        <v>0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1</v>
      </c>
      <c r="Q7385">
        <v>10360</v>
      </c>
    </row>
    <row r="7386" spans="1:17" x14ac:dyDescent="0.2">
      <c r="A7386" t="s">
        <v>230</v>
      </c>
      <c r="B7386" t="s">
        <v>354</v>
      </c>
      <c r="C7386" t="s">
        <v>118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1</v>
      </c>
      <c r="Q7386">
        <v>11010</v>
      </c>
    </row>
    <row r="7387" spans="1:17" x14ac:dyDescent="0.2">
      <c r="A7387" t="s">
        <v>230</v>
      </c>
      <c r="B7387" t="s">
        <v>355</v>
      </c>
      <c r="C7387" t="s">
        <v>118</v>
      </c>
      <c r="E7387">
        <v>0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1</v>
      </c>
      <c r="M7387">
        <v>1</v>
      </c>
      <c r="N7387">
        <v>1</v>
      </c>
      <c r="O7387">
        <v>1</v>
      </c>
      <c r="P7387">
        <v>1</v>
      </c>
      <c r="Q7387">
        <v>2680</v>
      </c>
    </row>
    <row r="7388" spans="1:17" x14ac:dyDescent="0.2">
      <c r="A7388" t="s">
        <v>230</v>
      </c>
      <c r="B7388" t="s">
        <v>356</v>
      </c>
      <c r="C7388" t="s">
        <v>118</v>
      </c>
      <c r="E7388">
        <v>0</v>
      </c>
      <c r="F7388">
        <v>0</v>
      </c>
      <c r="G7388">
        <v>0</v>
      </c>
      <c r="H7388">
        <v>0</v>
      </c>
      <c r="I7388">
        <v>1</v>
      </c>
      <c r="J7388">
        <v>1</v>
      </c>
      <c r="K7388">
        <v>1</v>
      </c>
      <c r="L7388">
        <v>1</v>
      </c>
      <c r="M7388">
        <v>1</v>
      </c>
      <c r="N7388">
        <v>1</v>
      </c>
      <c r="O7388">
        <v>1</v>
      </c>
      <c r="P7388">
        <v>1</v>
      </c>
      <c r="Q7388">
        <v>4875</v>
      </c>
    </row>
    <row r="7389" spans="1:17" x14ac:dyDescent="0.2">
      <c r="A7389" t="s">
        <v>340</v>
      </c>
      <c r="B7389" t="s">
        <v>193</v>
      </c>
      <c r="C7389" t="s">
        <v>120</v>
      </c>
      <c r="E7389">
        <v>0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</row>
    <row r="7390" spans="1:17" x14ac:dyDescent="0.2">
      <c r="A7390" t="s">
        <v>340</v>
      </c>
      <c r="B7390" t="s">
        <v>194</v>
      </c>
      <c r="C7390" t="s">
        <v>120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</row>
    <row r="7391" spans="1:17" x14ac:dyDescent="0.2">
      <c r="A7391" t="s">
        <v>340</v>
      </c>
      <c r="B7391" t="s">
        <v>195</v>
      </c>
      <c r="C7391" t="s">
        <v>120</v>
      </c>
      <c r="E7391">
        <v>0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</row>
    <row r="7392" spans="1:17" x14ac:dyDescent="0.2">
      <c r="A7392" t="s">
        <v>340</v>
      </c>
      <c r="B7392" t="s">
        <v>196</v>
      </c>
      <c r="C7392" t="s">
        <v>120</v>
      </c>
      <c r="E7392">
        <v>0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</row>
    <row r="7393" spans="1:16" x14ac:dyDescent="0.2">
      <c r="A7393" t="s">
        <v>340</v>
      </c>
      <c r="B7393" t="s">
        <v>197</v>
      </c>
      <c r="C7393" t="s">
        <v>120</v>
      </c>
      <c r="E7393">
        <v>0</v>
      </c>
      <c r="F7393">
        <v>0</v>
      </c>
      <c r="G7393">
        <v>0.78</v>
      </c>
      <c r="H7393">
        <v>1.8</v>
      </c>
      <c r="I7393">
        <v>1.8</v>
      </c>
      <c r="J7393">
        <v>1.8</v>
      </c>
      <c r="K7393">
        <v>1.8</v>
      </c>
      <c r="L7393">
        <v>1.8</v>
      </c>
      <c r="M7393">
        <v>1.8</v>
      </c>
      <c r="N7393">
        <v>1.8</v>
      </c>
      <c r="O7393">
        <v>1.8</v>
      </c>
      <c r="P7393">
        <v>1.8</v>
      </c>
    </row>
    <row r="7394" spans="1:16" x14ac:dyDescent="0.2">
      <c r="A7394" t="s">
        <v>340</v>
      </c>
      <c r="B7394" t="s">
        <v>198</v>
      </c>
      <c r="C7394" t="s">
        <v>120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</row>
    <row r="7395" spans="1:16" x14ac:dyDescent="0.2">
      <c r="A7395" t="s">
        <v>340</v>
      </c>
      <c r="B7395" t="s">
        <v>199</v>
      </c>
      <c r="C7395" t="s">
        <v>120</v>
      </c>
      <c r="E7395">
        <v>0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</row>
    <row r="7396" spans="1:16" x14ac:dyDescent="0.2">
      <c r="A7396" t="s">
        <v>340</v>
      </c>
      <c r="B7396" t="s">
        <v>200</v>
      </c>
      <c r="C7396" t="s">
        <v>120</v>
      </c>
      <c r="E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</row>
    <row r="7397" spans="1:16" x14ac:dyDescent="0.2">
      <c r="A7397" t="s">
        <v>340</v>
      </c>
      <c r="B7397" t="s">
        <v>201</v>
      </c>
      <c r="C7397" t="s">
        <v>120</v>
      </c>
      <c r="E7397">
        <v>0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</row>
    <row r="7398" spans="1:16" x14ac:dyDescent="0.2">
      <c r="A7398" t="s">
        <v>340</v>
      </c>
      <c r="B7398" t="s">
        <v>202</v>
      </c>
      <c r="C7398" t="s">
        <v>120</v>
      </c>
      <c r="E7398">
        <v>0.02</v>
      </c>
      <c r="F7398">
        <v>0.02</v>
      </c>
      <c r="G7398">
        <v>0.02</v>
      </c>
      <c r="H7398">
        <v>0.33</v>
      </c>
      <c r="I7398">
        <v>1</v>
      </c>
      <c r="J7398">
        <v>1</v>
      </c>
      <c r="K7398">
        <v>1</v>
      </c>
      <c r="L7398">
        <v>1</v>
      </c>
      <c r="M7398">
        <v>1</v>
      </c>
      <c r="N7398">
        <v>1</v>
      </c>
      <c r="O7398">
        <v>1</v>
      </c>
      <c r="P7398">
        <v>1</v>
      </c>
    </row>
    <row r="7399" spans="1:16" x14ac:dyDescent="0.2">
      <c r="A7399" t="s">
        <v>340</v>
      </c>
      <c r="B7399" t="s">
        <v>203</v>
      </c>
      <c r="C7399" t="s">
        <v>120</v>
      </c>
      <c r="E7399">
        <v>0</v>
      </c>
      <c r="F7399">
        <v>0</v>
      </c>
      <c r="G7399">
        <v>0</v>
      </c>
      <c r="H7399">
        <v>1.5</v>
      </c>
      <c r="I7399">
        <v>2</v>
      </c>
      <c r="J7399">
        <v>2</v>
      </c>
      <c r="K7399">
        <v>2</v>
      </c>
      <c r="L7399">
        <v>2</v>
      </c>
      <c r="M7399">
        <v>2</v>
      </c>
      <c r="N7399">
        <v>2</v>
      </c>
      <c r="O7399">
        <v>2</v>
      </c>
      <c r="P7399">
        <v>2</v>
      </c>
    </row>
    <row r="7400" spans="1:16" x14ac:dyDescent="0.2">
      <c r="A7400" t="s">
        <v>340</v>
      </c>
      <c r="B7400" t="s">
        <v>204</v>
      </c>
      <c r="C7400" t="s">
        <v>120</v>
      </c>
      <c r="E7400"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7.56</v>
      </c>
      <c r="N7400">
        <v>7.56</v>
      </c>
      <c r="O7400">
        <v>7.56</v>
      </c>
      <c r="P7400">
        <v>7.56</v>
      </c>
    </row>
    <row r="7401" spans="1:16" x14ac:dyDescent="0.2">
      <c r="A7401" t="s">
        <v>340</v>
      </c>
      <c r="B7401" t="s">
        <v>205</v>
      </c>
      <c r="C7401" t="s">
        <v>120</v>
      </c>
      <c r="E7401">
        <v>3</v>
      </c>
      <c r="F7401">
        <v>6</v>
      </c>
      <c r="G7401">
        <v>9</v>
      </c>
      <c r="H7401">
        <v>14.28</v>
      </c>
      <c r="I7401">
        <v>25.14</v>
      </c>
      <c r="J7401">
        <v>32.200000000000003</v>
      </c>
      <c r="K7401">
        <v>34.619999999999997</v>
      </c>
      <c r="L7401">
        <v>37.1</v>
      </c>
      <c r="M7401">
        <v>37.1</v>
      </c>
      <c r="N7401">
        <v>47.36</v>
      </c>
      <c r="O7401">
        <v>53.18</v>
      </c>
      <c r="P7401">
        <v>86.47</v>
      </c>
    </row>
    <row r="7402" spans="1:16" x14ac:dyDescent="0.2">
      <c r="A7402" t="s">
        <v>340</v>
      </c>
      <c r="B7402" t="s">
        <v>206</v>
      </c>
      <c r="C7402" t="s">
        <v>120</v>
      </c>
      <c r="E7402"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</row>
    <row r="7403" spans="1:16" x14ac:dyDescent="0.2">
      <c r="A7403" t="s">
        <v>340</v>
      </c>
      <c r="B7403" t="s">
        <v>207</v>
      </c>
      <c r="C7403" t="s">
        <v>120</v>
      </c>
      <c r="E7403"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</row>
    <row r="7404" spans="1:16" x14ac:dyDescent="0.2">
      <c r="A7404" t="s">
        <v>340</v>
      </c>
      <c r="B7404" t="s">
        <v>208</v>
      </c>
      <c r="C7404" t="s">
        <v>120</v>
      </c>
      <c r="E7404">
        <v>4.37</v>
      </c>
      <c r="F7404">
        <v>4.72</v>
      </c>
      <c r="G7404">
        <v>6.02</v>
      </c>
      <c r="H7404">
        <v>7.83</v>
      </c>
      <c r="I7404">
        <v>7.83</v>
      </c>
      <c r="J7404">
        <v>7.83</v>
      </c>
      <c r="K7404">
        <v>7.83</v>
      </c>
      <c r="L7404">
        <v>7.83</v>
      </c>
      <c r="M7404">
        <v>7.83</v>
      </c>
      <c r="N7404">
        <v>7.83</v>
      </c>
      <c r="O7404">
        <v>7.83</v>
      </c>
      <c r="P7404">
        <v>7.83</v>
      </c>
    </row>
    <row r="7405" spans="1:16" x14ac:dyDescent="0.2">
      <c r="A7405" t="s">
        <v>340</v>
      </c>
      <c r="B7405" t="s">
        <v>209</v>
      </c>
      <c r="C7405" t="s">
        <v>120</v>
      </c>
      <c r="E7405">
        <v>0</v>
      </c>
      <c r="F7405">
        <v>0</v>
      </c>
      <c r="G7405">
        <v>0</v>
      </c>
      <c r="H7405">
        <v>0</v>
      </c>
      <c r="I7405">
        <v>5.8</v>
      </c>
      <c r="J7405">
        <v>10.07</v>
      </c>
      <c r="K7405">
        <v>11.93</v>
      </c>
      <c r="L7405">
        <v>13.84</v>
      </c>
      <c r="M7405">
        <v>13.84</v>
      </c>
      <c r="N7405">
        <v>16.62</v>
      </c>
      <c r="O7405">
        <v>17.79</v>
      </c>
      <c r="P7405">
        <v>34.81</v>
      </c>
    </row>
    <row r="7406" spans="1:16" x14ac:dyDescent="0.2">
      <c r="A7406" t="s">
        <v>340</v>
      </c>
      <c r="B7406" t="s">
        <v>210</v>
      </c>
      <c r="C7406" t="s">
        <v>120</v>
      </c>
      <c r="E7406">
        <v>0</v>
      </c>
      <c r="F7406">
        <v>0</v>
      </c>
      <c r="G7406">
        <v>0</v>
      </c>
      <c r="H7406">
        <v>0.5</v>
      </c>
      <c r="I7406">
        <v>0.5</v>
      </c>
      <c r="J7406">
        <v>0.5</v>
      </c>
      <c r="K7406">
        <v>0.5</v>
      </c>
      <c r="L7406">
        <v>0.5</v>
      </c>
      <c r="M7406">
        <v>0.5</v>
      </c>
      <c r="N7406">
        <v>0.5</v>
      </c>
      <c r="O7406">
        <v>0.5</v>
      </c>
      <c r="P7406">
        <v>0.5</v>
      </c>
    </row>
    <row r="7407" spans="1:16" x14ac:dyDescent="0.2">
      <c r="A7407" t="s">
        <v>340</v>
      </c>
      <c r="B7407" t="s">
        <v>211</v>
      </c>
      <c r="C7407" t="s">
        <v>120</v>
      </c>
      <c r="E7407">
        <v>0</v>
      </c>
      <c r="F7407">
        <v>0</v>
      </c>
      <c r="G7407">
        <v>0</v>
      </c>
      <c r="H7407">
        <v>0.5</v>
      </c>
      <c r="I7407">
        <v>0.5</v>
      </c>
      <c r="J7407">
        <v>0.5</v>
      </c>
      <c r="K7407">
        <v>0.5</v>
      </c>
      <c r="L7407">
        <v>0.5</v>
      </c>
      <c r="M7407">
        <v>0.5</v>
      </c>
      <c r="N7407">
        <v>0.5</v>
      </c>
      <c r="O7407">
        <v>0.5</v>
      </c>
      <c r="P7407">
        <v>0.5</v>
      </c>
    </row>
    <row r="7408" spans="1:16" x14ac:dyDescent="0.2">
      <c r="A7408" t="s">
        <v>340</v>
      </c>
      <c r="B7408" t="s">
        <v>212</v>
      </c>
      <c r="C7408" t="s">
        <v>120</v>
      </c>
      <c r="E7408">
        <v>0.03</v>
      </c>
      <c r="F7408">
        <v>0.03</v>
      </c>
      <c r="G7408">
        <v>0.03</v>
      </c>
      <c r="H7408">
        <v>0.03</v>
      </c>
      <c r="I7408">
        <v>0.03</v>
      </c>
      <c r="J7408">
        <v>0.03</v>
      </c>
      <c r="K7408">
        <v>0.03</v>
      </c>
      <c r="L7408">
        <v>0.01</v>
      </c>
      <c r="M7408">
        <v>0.01</v>
      </c>
      <c r="N7408">
        <v>0</v>
      </c>
      <c r="O7408">
        <v>0</v>
      </c>
      <c r="P7408">
        <v>0</v>
      </c>
    </row>
    <row r="7409" spans="1:16" x14ac:dyDescent="0.2">
      <c r="A7409" t="s">
        <v>340</v>
      </c>
      <c r="B7409" t="s">
        <v>213</v>
      </c>
      <c r="C7409" t="s">
        <v>120</v>
      </c>
      <c r="E7409">
        <v>0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</row>
    <row r="7410" spans="1:16" x14ac:dyDescent="0.2">
      <c r="A7410" t="s">
        <v>340</v>
      </c>
      <c r="B7410" t="s">
        <v>218</v>
      </c>
      <c r="C7410" t="s">
        <v>120</v>
      </c>
      <c r="E7410">
        <v>-0.77</v>
      </c>
      <c r="F7410">
        <v>-0.77</v>
      </c>
      <c r="G7410">
        <v>-2.27</v>
      </c>
      <c r="H7410">
        <v>-4.17</v>
      </c>
      <c r="I7410">
        <v>-5.47</v>
      </c>
      <c r="J7410">
        <v>-5.47</v>
      </c>
      <c r="K7410">
        <v>-5.47</v>
      </c>
      <c r="L7410">
        <v>-5.47</v>
      </c>
      <c r="M7410">
        <v>-5.47</v>
      </c>
      <c r="N7410">
        <v>-5.47</v>
      </c>
      <c r="O7410">
        <v>-5.47</v>
      </c>
      <c r="P7410">
        <v>-9.74</v>
      </c>
    </row>
    <row r="7411" spans="1:16" x14ac:dyDescent="0.2">
      <c r="A7411" t="s">
        <v>340</v>
      </c>
      <c r="B7411" t="s">
        <v>342</v>
      </c>
      <c r="C7411" t="s">
        <v>120</v>
      </c>
      <c r="E7411">
        <v>6.65</v>
      </c>
      <c r="F7411">
        <v>10</v>
      </c>
      <c r="G7411">
        <v>13.59</v>
      </c>
      <c r="H7411">
        <v>22.61</v>
      </c>
      <c r="I7411">
        <v>39.14</v>
      </c>
      <c r="J7411">
        <v>50.46</v>
      </c>
      <c r="K7411">
        <v>54.74</v>
      </c>
      <c r="L7411">
        <v>59.1</v>
      </c>
      <c r="M7411">
        <v>66.66</v>
      </c>
      <c r="N7411">
        <v>79.7</v>
      </c>
      <c r="O7411">
        <v>86.69</v>
      </c>
      <c r="P7411">
        <v>132.72999999999999</v>
      </c>
    </row>
    <row r="7412" spans="1:16" x14ac:dyDescent="0.2">
      <c r="A7412" t="s">
        <v>266</v>
      </c>
      <c r="B7412" t="s">
        <v>267</v>
      </c>
      <c r="C7412" t="s">
        <v>120</v>
      </c>
      <c r="E7412">
        <v>202.31</v>
      </c>
      <c r="F7412">
        <v>204.45</v>
      </c>
      <c r="G7412">
        <v>206.75</v>
      </c>
      <c r="H7412">
        <v>212.74</v>
      </c>
      <c r="I7412">
        <v>220.24</v>
      </c>
      <c r="J7412">
        <v>229.66</v>
      </c>
      <c r="K7412">
        <v>235.18</v>
      </c>
      <c r="L7412">
        <v>240.63</v>
      </c>
      <c r="M7412">
        <v>246.15</v>
      </c>
      <c r="N7412">
        <v>269.82</v>
      </c>
      <c r="O7412">
        <v>276.22000000000003</v>
      </c>
      <c r="P7412">
        <v>295.94</v>
      </c>
    </row>
    <row r="7413" spans="1:16" x14ac:dyDescent="0.2">
      <c r="A7413" t="s">
        <v>270</v>
      </c>
      <c r="B7413" t="s">
        <v>193</v>
      </c>
      <c r="C7413" t="s">
        <v>120</v>
      </c>
      <c r="E7413">
        <v>2.97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</row>
    <row r="7414" spans="1:16" x14ac:dyDescent="0.2">
      <c r="A7414" t="s">
        <v>270</v>
      </c>
      <c r="B7414" t="s">
        <v>194</v>
      </c>
      <c r="C7414" t="s">
        <v>120</v>
      </c>
      <c r="E7414">
        <v>52.65</v>
      </c>
      <c r="F7414">
        <v>63.03</v>
      </c>
      <c r="G7414">
        <v>51.41</v>
      </c>
      <c r="H7414">
        <v>36.29</v>
      </c>
      <c r="I7414">
        <v>20.329999999999998</v>
      </c>
      <c r="J7414">
        <v>16.64</v>
      </c>
      <c r="K7414">
        <v>13.67</v>
      </c>
      <c r="L7414">
        <v>17.32</v>
      </c>
      <c r="M7414">
        <v>6.97</v>
      </c>
      <c r="N7414">
        <v>8.01</v>
      </c>
      <c r="O7414">
        <v>8.1</v>
      </c>
      <c r="P7414">
        <v>1.76</v>
      </c>
    </row>
    <row r="7415" spans="1:16" x14ac:dyDescent="0.2">
      <c r="A7415" t="s">
        <v>270</v>
      </c>
      <c r="B7415" t="s">
        <v>195</v>
      </c>
      <c r="C7415" t="s">
        <v>120</v>
      </c>
      <c r="E7415">
        <v>11.52</v>
      </c>
      <c r="F7415">
        <v>12.96</v>
      </c>
      <c r="G7415">
        <v>12.93</v>
      </c>
      <c r="H7415">
        <v>12.74</v>
      </c>
      <c r="I7415">
        <v>12</v>
      </c>
      <c r="J7415">
        <v>9.42</v>
      </c>
      <c r="K7415">
        <v>8.02</v>
      </c>
      <c r="L7415">
        <v>7.08</v>
      </c>
      <c r="M7415">
        <v>5.16</v>
      </c>
      <c r="N7415">
        <v>1.04</v>
      </c>
      <c r="O7415">
        <v>0</v>
      </c>
      <c r="P7415">
        <v>0</v>
      </c>
    </row>
    <row r="7416" spans="1:16" x14ac:dyDescent="0.2">
      <c r="A7416" t="s">
        <v>270</v>
      </c>
      <c r="B7416" t="s">
        <v>196</v>
      </c>
      <c r="C7416" t="s">
        <v>120</v>
      </c>
      <c r="E7416">
        <v>23.6</v>
      </c>
      <c r="F7416">
        <v>5.09</v>
      </c>
      <c r="G7416">
        <v>5.09</v>
      </c>
      <c r="H7416">
        <v>5.1100000000000003</v>
      </c>
      <c r="I7416">
        <v>5.09</v>
      </c>
      <c r="J7416">
        <v>5.1100000000000003</v>
      </c>
      <c r="K7416">
        <v>5.09</v>
      </c>
      <c r="L7416">
        <v>5.09</v>
      </c>
      <c r="M7416">
        <v>5.09</v>
      </c>
      <c r="N7416">
        <v>5.09</v>
      </c>
      <c r="O7416">
        <v>5.1100000000000003</v>
      </c>
      <c r="P7416">
        <v>5.09</v>
      </c>
    </row>
    <row r="7417" spans="1:16" x14ac:dyDescent="0.2">
      <c r="A7417" t="s">
        <v>270</v>
      </c>
      <c r="B7417" t="s">
        <v>197</v>
      </c>
      <c r="C7417" t="s">
        <v>120</v>
      </c>
      <c r="E7417">
        <v>11.31</v>
      </c>
      <c r="F7417">
        <v>11.25</v>
      </c>
      <c r="G7417">
        <v>17.28</v>
      </c>
      <c r="H7417">
        <v>25.29</v>
      </c>
      <c r="I7417">
        <v>24.58</v>
      </c>
      <c r="J7417">
        <v>24.24</v>
      </c>
      <c r="K7417">
        <v>24.2</v>
      </c>
      <c r="L7417">
        <v>24.26</v>
      </c>
      <c r="M7417">
        <v>22.89</v>
      </c>
      <c r="N7417">
        <v>22.92</v>
      </c>
      <c r="O7417">
        <v>22.89</v>
      </c>
      <c r="P7417">
        <v>21.29</v>
      </c>
    </row>
    <row r="7418" spans="1:16" x14ac:dyDescent="0.2">
      <c r="A7418" t="s">
        <v>270</v>
      </c>
      <c r="B7418" t="s">
        <v>198</v>
      </c>
      <c r="C7418" t="s">
        <v>120</v>
      </c>
      <c r="E7418">
        <v>0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</row>
    <row r="7419" spans="1:16" x14ac:dyDescent="0.2">
      <c r="A7419" t="s">
        <v>270</v>
      </c>
      <c r="B7419" t="s">
        <v>199</v>
      </c>
      <c r="C7419" t="s">
        <v>120</v>
      </c>
      <c r="E7419">
        <v>2.4900000000000002</v>
      </c>
      <c r="F7419">
        <v>3.07</v>
      </c>
      <c r="G7419">
        <v>2.48</v>
      </c>
      <c r="H7419">
        <v>2.4900000000000002</v>
      </c>
      <c r="I7419">
        <v>2.4700000000000002</v>
      </c>
      <c r="J7419">
        <v>2.48</v>
      </c>
      <c r="K7419">
        <v>3.01</v>
      </c>
      <c r="L7419">
        <v>3.41</v>
      </c>
      <c r="M7419">
        <v>2.4700000000000002</v>
      </c>
      <c r="N7419">
        <v>2.23</v>
      </c>
      <c r="O7419">
        <v>2.2400000000000002</v>
      </c>
      <c r="P7419">
        <v>2.38</v>
      </c>
    </row>
    <row r="7420" spans="1:16" x14ac:dyDescent="0.2">
      <c r="A7420" t="s">
        <v>270</v>
      </c>
      <c r="B7420" t="s">
        <v>200</v>
      </c>
      <c r="C7420" t="s">
        <v>120</v>
      </c>
      <c r="E7420">
        <v>0.9</v>
      </c>
      <c r="F7420">
        <v>1.69</v>
      </c>
      <c r="G7420">
        <v>0.89</v>
      </c>
      <c r="H7420">
        <v>0.9</v>
      </c>
      <c r="I7420">
        <v>1.44</v>
      </c>
      <c r="J7420">
        <v>1.39</v>
      </c>
      <c r="K7420">
        <v>1.5</v>
      </c>
      <c r="L7420">
        <v>1.52</v>
      </c>
      <c r="M7420">
        <v>0.86</v>
      </c>
      <c r="N7420">
        <v>0.88</v>
      </c>
      <c r="O7420">
        <v>1.1200000000000001</v>
      </c>
      <c r="P7420">
        <v>1.0900000000000001</v>
      </c>
    </row>
    <row r="7421" spans="1:16" x14ac:dyDescent="0.2">
      <c r="A7421" t="s">
        <v>270</v>
      </c>
      <c r="B7421" t="s">
        <v>201</v>
      </c>
      <c r="C7421" t="s">
        <v>120</v>
      </c>
      <c r="E7421">
        <v>27.19</v>
      </c>
      <c r="F7421">
        <v>27.11</v>
      </c>
      <c r="G7421">
        <v>27.11</v>
      </c>
      <c r="H7421">
        <v>27.19</v>
      </c>
      <c r="I7421">
        <v>27.11</v>
      </c>
      <c r="J7421">
        <v>27.19</v>
      </c>
      <c r="K7421">
        <v>27.11</v>
      </c>
      <c r="L7421">
        <v>27.11</v>
      </c>
      <c r="M7421">
        <v>27.11</v>
      </c>
      <c r="N7421">
        <v>27.11</v>
      </c>
      <c r="O7421">
        <v>27.19</v>
      </c>
      <c r="P7421">
        <v>27.11</v>
      </c>
    </row>
    <row r="7422" spans="1:16" x14ac:dyDescent="0.2">
      <c r="A7422" t="s">
        <v>270</v>
      </c>
      <c r="B7422" t="s">
        <v>202</v>
      </c>
      <c r="C7422" t="s">
        <v>120</v>
      </c>
      <c r="E7422">
        <v>21.63</v>
      </c>
      <c r="F7422">
        <v>21.8</v>
      </c>
      <c r="G7422">
        <v>21.52</v>
      </c>
      <c r="H7422">
        <v>22.52</v>
      </c>
      <c r="I7422">
        <v>23.85</v>
      </c>
      <c r="J7422">
        <v>23.01</v>
      </c>
      <c r="K7422">
        <v>22.91</v>
      </c>
      <c r="L7422">
        <v>22.89</v>
      </c>
      <c r="M7422">
        <v>22.44</v>
      </c>
      <c r="N7422">
        <v>22.89</v>
      </c>
      <c r="O7422">
        <v>23.05</v>
      </c>
      <c r="P7422">
        <v>22.75</v>
      </c>
    </row>
    <row r="7423" spans="1:16" x14ac:dyDescent="0.2">
      <c r="A7423" t="s">
        <v>270</v>
      </c>
      <c r="B7423" t="s">
        <v>203</v>
      </c>
      <c r="C7423" t="s">
        <v>120</v>
      </c>
      <c r="E7423">
        <v>0</v>
      </c>
      <c r="F7423">
        <v>0</v>
      </c>
      <c r="G7423">
        <v>0</v>
      </c>
      <c r="H7423">
        <v>6.16</v>
      </c>
      <c r="I7423">
        <v>7.97</v>
      </c>
      <c r="J7423">
        <v>7.77</v>
      </c>
      <c r="K7423">
        <v>7.81</v>
      </c>
      <c r="L7423">
        <v>7.79</v>
      </c>
      <c r="M7423">
        <v>7.61</v>
      </c>
      <c r="N7423">
        <v>7.46</v>
      </c>
      <c r="O7423">
        <v>7.35</v>
      </c>
      <c r="P7423">
        <v>6.83</v>
      </c>
    </row>
    <row r="7424" spans="1:16" x14ac:dyDescent="0.2">
      <c r="A7424" t="s">
        <v>270</v>
      </c>
      <c r="B7424" t="s">
        <v>204</v>
      </c>
      <c r="C7424" t="s">
        <v>120</v>
      </c>
      <c r="E7424">
        <v>0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28.92</v>
      </c>
      <c r="N7424">
        <v>29.09</v>
      </c>
      <c r="O7424">
        <v>28.1</v>
      </c>
      <c r="P7424">
        <v>25.61</v>
      </c>
    </row>
    <row r="7425" spans="1:16" x14ac:dyDescent="0.2">
      <c r="A7425" t="s">
        <v>270</v>
      </c>
      <c r="B7425" t="s">
        <v>205</v>
      </c>
      <c r="C7425" t="s">
        <v>120</v>
      </c>
      <c r="E7425">
        <v>60</v>
      </c>
      <c r="F7425">
        <v>68.41</v>
      </c>
      <c r="G7425">
        <v>75.23</v>
      </c>
      <c r="H7425">
        <v>88.56</v>
      </c>
      <c r="I7425">
        <v>114.61</v>
      </c>
      <c r="J7425">
        <v>132.91</v>
      </c>
      <c r="K7425">
        <v>139.75</v>
      </c>
      <c r="L7425">
        <v>146.62</v>
      </c>
      <c r="M7425">
        <v>134.71</v>
      </c>
      <c r="N7425">
        <v>161.88</v>
      </c>
      <c r="O7425">
        <v>172.07</v>
      </c>
      <c r="P7425">
        <v>223.69</v>
      </c>
    </row>
    <row r="7426" spans="1:16" x14ac:dyDescent="0.2">
      <c r="A7426" t="s">
        <v>270</v>
      </c>
      <c r="B7426" t="s">
        <v>206</v>
      </c>
      <c r="C7426" t="s">
        <v>120</v>
      </c>
      <c r="E7426">
        <v>29.54</v>
      </c>
      <c r="F7426">
        <v>31.54</v>
      </c>
      <c r="G7426">
        <v>33.71</v>
      </c>
      <c r="H7426">
        <v>38.340000000000003</v>
      </c>
      <c r="I7426">
        <v>42.89</v>
      </c>
      <c r="J7426">
        <v>47.7</v>
      </c>
      <c r="K7426">
        <v>49.88</v>
      </c>
      <c r="L7426">
        <v>52.14</v>
      </c>
      <c r="M7426">
        <v>54.36</v>
      </c>
      <c r="N7426">
        <v>63.11</v>
      </c>
      <c r="O7426">
        <v>65.56</v>
      </c>
      <c r="P7426">
        <v>76.78</v>
      </c>
    </row>
    <row r="7427" spans="1:16" x14ac:dyDescent="0.2">
      <c r="A7427" t="s">
        <v>270</v>
      </c>
      <c r="B7427" t="s">
        <v>343</v>
      </c>
      <c r="C7427" t="s">
        <v>120</v>
      </c>
      <c r="E7427">
        <v>-2.63</v>
      </c>
      <c r="F7427">
        <v>-2.92</v>
      </c>
      <c r="G7427">
        <v>-3.35</v>
      </c>
      <c r="H7427">
        <v>-3.85</v>
      </c>
      <c r="I7427">
        <v>-6.39</v>
      </c>
      <c r="J7427">
        <v>-8.2799999999999994</v>
      </c>
      <c r="K7427">
        <v>-9.11</v>
      </c>
      <c r="L7427">
        <v>-9.8699999999999992</v>
      </c>
      <c r="M7427">
        <v>-9.49</v>
      </c>
      <c r="N7427">
        <v>-11.23</v>
      </c>
      <c r="O7427">
        <v>-11.88</v>
      </c>
      <c r="P7427">
        <v>-18.12</v>
      </c>
    </row>
    <row r="7428" spans="1:16" x14ac:dyDescent="0.2">
      <c r="A7428" t="s">
        <v>270</v>
      </c>
      <c r="B7428" t="s">
        <v>210</v>
      </c>
      <c r="C7428" t="s">
        <v>120</v>
      </c>
      <c r="E7428">
        <v>-0.48</v>
      </c>
      <c r="F7428">
        <v>-0.56999999999999995</v>
      </c>
      <c r="G7428">
        <v>-0.83</v>
      </c>
      <c r="H7428">
        <v>-1.61</v>
      </c>
      <c r="I7428">
        <v>-1.79</v>
      </c>
      <c r="J7428">
        <v>-1.98</v>
      </c>
      <c r="K7428">
        <v>-1.78</v>
      </c>
      <c r="L7428">
        <v>-1.65</v>
      </c>
      <c r="M7428">
        <v>-1.69</v>
      </c>
      <c r="N7428">
        <v>-1.88</v>
      </c>
      <c r="O7428">
        <v>-1.89</v>
      </c>
      <c r="P7428">
        <v>-1.47</v>
      </c>
    </row>
    <row r="7429" spans="1:16" x14ac:dyDescent="0.2">
      <c r="A7429" t="s">
        <v>270</v>
      </c>
      <c r="B7429" t="s">
        <v>211</v>
      </c>
      <c r="C7429" t="s">
        <v>120</v>
      </c>
      <c r="E7429">
        <v>0</v>
      </c>
      <c r="F7429">
        <v>0</v>
      </c>
      <c r="G7429">
        <v>0</v>
      </c>
      <c r="H7429">
        <v>-0.46</v>
      </c>
      <c r="I7429">
        <v>-0.55000000000000004</v>
      </c>
      <c r="J7429">
        <v>-0.56999999999999995</v>
      </c>
      <c r="K7429">
        <v>-0.52</v>
      </c>
      <c r="L7429">
        <v>-0.51</v>
      </c>
      <c r="M7429">
        <v>-0.48</v>
      </c>
      <c r="N7429">
        <v>-0.56999999999999995</v>
      </c>
      <c r="O7429">
        <v>-0.56999999999999995</v>
      </c>
      <c r="P7429">
        <v>-0.4</v>
      </c>
    </row>
    <row r="7430" spans="1:16" x14ac:dyDescent="0.2">
      <c r="A7430" t="s">
        <v>270</v>
      </c>
      <c r="B7430" t="s">
        <v>212</v>
      </c>
      <c r="C7430" t="s">
        <v>120</v>
      </c>
      <c r="E7430">
        <v>0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</row>
    <row r="7431" spans="1:16" x14ac:dyDescent="0.2">
      <c r="A7431" t="s">
        <v>270</v>
      </c>
      <c r="B7431" t="s">
        <v>213</v>
      </c>
      <c r="C7431" t="s">
        <v>120</v>
      </c>
      <c r="E7431"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</row>
    <row r="7432" spans="1:16" x14ac:dyDescent="0.2">
      <c r="A7432" t="s">
        <v>270</v>
      </c>
      <c r="B7432" t="s">
        <v>344</v>
      </c>
      <c r="C7432" t="s">
        <v>120</v>
      </c>
      <c r="E7432">
        <v>12.16</v>
      </c>
      <c r="F7432">
        <v>12.68</v>
      </c>
      <c r="G7432">
        <v>18.88</v>
      </c>
      <c r="H7432">
        <v>16.8</v>
      </c>
      <c r="I7432">
        <v>16.170000000000002</v>
      </c>
      <c r="J7432">
        <v>18.399999999999999</v>
      </c>
      <c r="K7432">
        <v>20.66</v>
      </c>
      <c r="L7432">
        <v>16.329999999999998</v>
      </c>
      <c r="M7432">
        <v>25.92</v>
      </c>
      <c r="N7432">
        <v>24.69</v>
      </c>
      <c r="O7432">
        <v>24.6</v>
      </c>
      <c r="P7432">
        <v>15.04</v>
      </c>
    </row>
    <row r="7433" spans="1:16" x14ac:dyDescent="0.2">
      <c r="A7433" t="s">
        <v>270</v>
      </c>
      <c r="B7433" t="s">
        <v>345</v>
      </c>
      <c r="C7433" t="s">
        <v>120</v>
      </c>
      <c r="E7433">
        <v>-2.91</v>
      </c>
      <c r="F7433">
        <v>-1.51</v>
      </c>
      <c r="G7433">
        <v>-4.0999999999999996</v>
      </c>
      <c r="H7433">
        <v>-6.47</v>
      </c>
      <c r="I7433">
        <v>-7.78</v>
      </c>
      <c r="J7433">
        <v>-7.72</v>
      </c>
      <c r="K7433">
        <v>-7.05</v>
      </c>
      <c r="L7433">
        <v>-6.21</v>
      </c>
      <c r="M7433">
        <v>-11.35</v>
      </c>
      <c r="N7433">
        <v>-9.1300000000000008</v>
      </c>
      <c r="O7433">
        <v>-9.35</v>
      </c>
      <c r="P7433">
        <v>-14.1</v>
      </c>
    </row>
    <row r="7434" spans="1:16" x14ac:dyDescent="0.2">
      <c r="A7434" t="s">
        <v>270</v>
      </c>
      <c r="B7434" t="s">
        <v>272</v>
      </c>
      <c r="C7434" t="s">
        <v>120</v>
      </c>
      <c r="E7434">
        <v>0.23</v>
      </c>
      <c r="F7434">
        <v>0.28999999999999998</v>
      </c>
      <c r="G7434">
        <v>2.41</v>
      </c>
      <c r="H7434">
        <v>4.91</v>
      </c>
      <c r="I7434">
        <v>11.26</v>
      </c>
      <c r="J7434">
        <v>15.57</v>
      </c>
      <c r="K7434">
        <v>15.66</v>
      </c>
      <c r="L7434">
        <v>15.98</v>
      </c>
      <c r="M7434">
        <v>32.869999999999997</v>
      </c>
      <c r="N7434">
        <v>36.090000000000003</v>
      </c>
      <c r="O7434">
        <v>44.53</v>
      </c>
      <c r="P7434">
        <v>92.28</v>
      </c>
    </row>
    <row r="7435" spans="1:16" x14ac:dyDescent="0.2">
      <c r="A7435" t="s">
        <v>270</v>
      </c>
      <c r="B7435" t="s">
        <v>346</v>
      </c>
      <c r="C7435" t="s">
        <v>120</v>
      </c>
      <c r="E7435">
        <v>9.25</v>
      </c>
      <c r="F7435">
        <v>11.17</v>
      </c>
      <c r="G7435">
        <v>14.79</v>
      </c>
      <c r="H7435">
        <v>10.33</v>
      </c>
      <c r="I7435">
        <v>8.39</v>
      </c>
      <c r="J7435">
        <v>10.68</v>
      </c>
      <c r="K7435">
        <v>13.61</v>
      </c>
      <c r="L7435">
        <v>10.119999999999999</v>
      </c>
      <c r="M7435">
        <v>14.56</v>
      </c>
      <c r="N7435">
        <v>15.56</v>
      </c>
      <c r="O7435">
        <v>15.25</v>
      </c>
      <c r="P7435">
        <v>0.94</v>
      </c>
    </row>
    <row r="7436" spans="1:16" x14ac:dyDescent="0.2">
      <c r="A7436" t="s">
        <v>270</v>
      </c>
      <c r="B7436" t="s">
        <v>347</v>
      </c>
      <c r="C7436" t="s">
        <v>120</v>
      </c>
      <c r="E7436">
        <v>252.84</v>
      </c>
      <c r="F7436">
        <v>255.14</v>
      </c>
      <c r="G7436">
        <v>262.36</v>
      </c>
      <c r="H7436">
        <v>276.47000000000003</v>
      </c>
      <c r="I7436">
        <v>289.79000000000002</v>
      </c>
      <c r="J7436">
        <v>305.42</v>
      </c>
      <c r="K7436">
        <v>312.20999999999998</v>
      </c>
      <c r="L7436">
        <v>319.52999999999997</v>
      </c>
      <c r="M7436">
        <v>332.86</v>
      </c>
      <c r="N7436">
        <v>362.73</v>
      </c>
      <c r="O7436">
        <v>373.02</v>
      </c>
      <c r="P7436">
        <v>409.43</v>
      </c>
    </row>
    <row r="7437" spans="1:16" x14ac:dyDescent="0.2">
      <c r="A7437" t="s">
        <v>272</v>
      </c>
      <c r="B7437" t="s">
        <v>202</v>
      </c>
      <c r="C7437" t="s">
        <v>120</v>
      </c>
      <c r="E7437">
        <v>0.02</v>
      </c>
      <c r="F7437">
        <v>0.01</v>
      </c>
      <c r="G7437">
        <v>0.28000000000000003</v>
      </c>
      <c r="H7437">
        <v>0.24</v>
      </c>
      <c r="I7437">
        <v>0.71</v>
      </c>
      <c r="J7437">
        <v>1.62</v>
      </c>
      <c r="K7437">
        <v>1.65</v>
      </c>
      <c r="L7437">
        <v>1.68</v>
      </c>
      <c r="M7437">
        <v>2.13</v>
      </c>
      <c r="N7437">
        <v>1.68</v>
      </c>
      <c r="O7437">
        <v>1.58</v>
      </c>
      <c r="P7437">
        <v>1.82</v>
      </c>
    </row>
    <row r="7438" spans="1:16" x14ac:dyDescent="0.2">
      <c r="A7438" t="s">
        <v>272</v>
      </c>
      <c r="B7438" t="s">
        <v>203</v>
      </c>
      <c r="C7438" t="s">
        <v>120</v>
      </c>
      <c r="E7438">
        <v>0</v>
      </c>
      <c r="F7438">
        <v>0</v>
      </c>
      <c r="G7438">
        <v>0</v>
      </c>
      <c r="H7438">
        <v>0.35</v>
      </c>
      <c r="I7438">
        <v>0.68</v>
      </c>
      <c r="J7438">
        <v>0.91</v>
      </c>
      <c r="K7438">
        <v>0.84</v>
      </c>
      <c r="L7438">
        <v>0.86</v>
      </c>
      <c r="M7438">
        <v>1.04</v>
      </c>
      <c r="N7438">
        <v>1.19</v>
      </c>
      <c r="O7438">
        <v>1.32</v>
      </c>
      <c r="P7438">
        <v>1.82</v>
      </c>
    </row>
    <row r="7439" spans="1:16" x14ac:dyDescent="0.2">
      <c r="A7439" t="s">
        <v>272</v>
      </c>
      <c r="B7439" t="s">
        <v>204</v>
      </c>
      <c r="C7439" t="s">
        <v>120</v>
      </c>
      <c r="E7439">
        <v>0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4.3499999999999996</v>
      </c>
      <c r="N7439">
        <v>4.18</v>
      </c>
      <c r="O7439">
        <v>5.27</v>
      </c>
      <c r="P7439">
        <v>7.66</v>
      </c>
    </row>
    <row r="7440" spans="1:16" x14ac:dyDescent="0.2">
      <c r="A7440" t="s">
        <v>272</v>
      </c>
      <c r="B7440" t="s">
        <v>205</v>
      </c>
      <c r="C7440" t="s">
        <v>120</v>
      </c>
      <c r="E7440">
        <v>0.22</v>
      </c>
      <c r="F7440">
        <v>0.28999999999999998</v>
      </c>
      <c r="G7440">
        <v>2.13</v>
      </c>
      <c r="H7440">
        <v>4.32</v>
      </c>
      <c r="I7440">
        <v>9.8699999999999992</v>
      </c>
      <c r="J7440">
        <v>13.05</v>
      </c>
      <c r="K7440">
        <v>13.17</v>
      </c>
      <c r="L7440">
        <v>13.44</v>
      </c>
      <c r="M7440">
        <v>25.35</v>
      </c>
      <c r="N7440">
        <v>29.03</v>
      </c>
      <c r="O7440">
        <v>36.35</v>
      </c>
      <c r="P7440">
        <v>80.98</v>
      </c>
    </row>
    <row r="7441" spans="1:16" x14ac:dyDescent="0.2">
      <c r="A7441" t="s">
        <v>259</v>
      </c>
      <c r="B7441" t="s">
        <v>348</v>
      </c>
      <c r="C7441" t="s">
        <v>120</v>
      </c>
      <c r="E7441">
        <v>0.91</v>
      </c>
      <c r="F7441">
        <v>0.86</v>
      </c>
      <c r="G7441">
        <v>1.21</v>
      </c>
      <c r="H7441">
        <v>1.49</v>
      </c>
      <c r="I7441">
        <v>1.35</v>
      </c>
      <c r="J7441">
        <v>0.94</v>
      </c>
      <c r="K7441">
        <v>0.57999999999999996</v>
      </c>
      <c r="L7441">
        <v>0.56000000000000005</v>
      </c>
      <c r="M7441">
        <v>1.26</v>
      </c>
      <c r="N7441">
        <v>1.1499999999999999</v>
      </c>
      <c r="O7441">
        <v>1.17</v>
      </c>
      <c r="P7441">
        <v>4.9800000000000004</v>
      </c>
    </row>
    <row r="7442" spans="1:16" x14ac:dyDescent="0.2">
      <c r="A7442" t="s">
        <v>259</v>
      </c>
      <c r="B7442" t="s">
        <v>261</v>
      </c>
      <c r="C7442" t="s">
        <v>120</v>
      </c>
      <c r="D7442">
        <v>954107</v>
      </c>
      <c r="E7442">
        <v>48910</v>
      </c>
      <c r="F7442">
        <v>51364</v>
      </c>
      <c r="G7442">
        <v>49605</v>
      </c>
      <c r="H7442">
        <v>51004</v>
      </c>
      <c r="I7442">
        <v>53997</v>
      </c>
      <c r="J7442">
        <v>55184</v>
      </c>
      <c r="K7442">
        <v>56627</v>
      </c>
      <c r="L7442">
        <v>59385</v>
      </c>
      <c r="M7442">
        <v>55937</v>
      </c>
      <c r="N7442">
        <v>59419</v>
      </c>
      <c r="O7442">
        <v>60790</v>
      </c>
      <c r="P7442">
        <v>65878</v>
      </c>
    </row>
    <row r="7443" spans="1:16" x14ac:dyDescent="0.2">
      <c r="A7443" t="s">
        <v>259</v>
      </c>
      <c r="B7443" t="s">
        <v>178</v>
      </c>
      <c r="C7443" t="s">
        <v>120</v>
      </c>
      <c r="D7443">
        <v>885950</v>
      </c>
      <c r="E7443">
        <v>46365</v>
      </c>
      <c r="F7443">
        <v>48622</v>
      </c>
      <c r="G7443">
        <v>46770</v>
      </c>
      <c r="H7443">
        <v>47742</v>
      </c>
      <c r="I7443">
        <v>50329</v>
      </c>
      <c r="J7443">
        <v>51149</v>
      </c>
      <c r="K7443">
        <v>52427</v>
      </c>
      <c r="L7443">
        <v>55038</v>
      </c>
      <c r="M7443">
        <v>51458</v>
      </c>
      <c r="N7443">
        <v>55002</v>
      </c>
      <c r="O7443">
        <v>56246</v>
      </c>
      <c r="P7443">
        <v>60757</v>
      </c>
    </row>
    <row r="7444" spans="1:16" x14ac:dyDescent="0.2">
      <c r="A7444" t="s">
        <v>259</v>
      </c>
      <c r="B7444" t="s">
        <v>349</v>
      </c>
      <c r="C7444" t="s">
        <v>120</v>
      </c>
      <c r="E7444">
        <v>0</v>
      </c>
      <c r="F7444">
        <v>0</v>
      </c>
      <c r="G7444">
        <v>0</v>
      </c>
      <c r="H7444">
        <v>16</v>
      </c>
      <c r="I7444">
        <v>48</v>
      </c>
      <c r="J7444">
        <v>48</v>
      </c>
      <c r="K7444">
        <v>48</v>
      </c>
      <c r="L7444">
        <v>48</v>
      </c>
      <c r="M7444">
        <v>48</v>
      </c>
      <c r="N7444">
        <v>51</v>
      </c>
      <c r="O7444">
        <v>53</v>
      </c>
      <c r="P7444">
        <v>207</v>
      </c>
    </row>
    <row r="7445" spans="1:16" x14ac:dyDescent="0.2">
      <c r="A7445" t="s">
        <v>350</v>
      </c>
      <c r="B7445" t="s">
        <v>193</v>
      </c>
      <c r="C7445" t="s">
        <v>120</v>
      </c>
      <c r="E7445">
        <v>0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</row>
    <row r="7446" spans="1:16" x14ac:dyDescent="0.2">
      <c r="A7446" t="s">
        <v>350</v>
      </c>
      <c r="B7446" t="s">
        <v>351</v>
      </c>
      <c r="C7446" t="s">
        <v>120</v>
      </c>
      <c r="E7446">
        <v>0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</row>
    <row r="7447" spans="1:16" x14ac:dyDescent="0.2">
      <c r="A7447" t="s">
        <v>350</v>
      </c>
      <c r="B7447" t="s">
        <v>352</v>
      </c>
      <c r="C7447" t="s">
        <v>120</v>
      </c>
      <c r="E7447">
        <v>0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</row>
    <row r="7448" spans="1:16" x14ac:dyDescent="0.2">
      <c r="A7448" t="s">
        <v>350</v>
      </c>
      <c r="B7448" t="s">
        <v>195</v>
      </c>
      <c r="C7448" t="s">
        <v>120</v>
      </c>
      <c r="E7448">
        <v>0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</row>
    <row r="7449" spans="1:16" x14ac:dyDescent="0.2">
      <c r="A7449" t="s">
        <v>350</v>
      </c>
      <c r="B7449" t="s">
        <v>196</v>
      </c>
      <c r="C7449" t="s">
        <v>120</v>
      </c>
      <c r="E7449">
        <v>0</v>
      </c>
      <c r="F7449">
        <v>0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</row>
    <row r="7450" spans="1:16" x14ac:dyDescent="0.2">
      <c r="A7450" t="s">
        <v>350</v>
      </c>
      <c r="B7450" t="s">
        <v>197</v>
      </c>
      <c r="C7450" t="s">
        <v>120</v>
      </c>
      <c r="E7450">
        <v>0</v>
      </c>
      <c r="F7450">
        <v>0</v>
      </c>
      <c r="G7450">
        <v>413</v>
      </c>
      <c r="H7450">
        <v>957</v>
      </c>
      <c r="I7450">
        <v>957</v>
      </c>
      <c r="J7450">
        <v>957</v>
      </c>
      <c r="K7450">
        <v>957</v>
      </c>
      <c r="L7450">
        <v>957</v>
      </c>
      <c r="M7450">
        <v>957</v>
      </c>
      <c r="N7450">
        <v>957</v>
      </c>
      <c r="O7450">
        <v>957</v>
      </c>
      <c r="P7450">
        <v>957</v>
      </c>
    </row>
    <row r="7451" spans="1:16" x14ac:dyDescent="0.2">
      <c r="A7451" t="s">
        <v>350</v>
      </c>
      <c r="B7451" t="s">
        <v>198</v>
      </c>
      <c r="C7451" t="s">
        <v>120</v>
      </c>
      <c r="E7451"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</row>
    <row r="7452" spans="1:16" x14ac:dyDescent="0.2">
      <c r="A7452" t="s">
        <v>350</v>
      </c>
      <c r="B7452" t="s">
        <v>199</v>
      </c>
      <c r="C7452" t="s">
        <v>120</v>
      </c>
      <c r="E7452">
        <v>0</v>
      </c>
      <c r="F7452">
        <v>0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</row>
    <row r="7453" spans="1:16" x14ac:dyDescent="0.2">
      <c r="A7453" t="s">
        <v>350</v>
      </c>
      <c r="B7453" t="s">
        <v>200</v>
      </c>
      <c r="C7453" t="s">
        <v>120</v>
      </c>
      <c r="E7453">
        <v>0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</row>
    <row r="7454" spans="1:16" x14ac:dyDescent="0.2">
      <c r="A7454" t="s">
        <v>350</v>
      </c>
      <c r="B7454" t="s">
        <v>201</v>
      </c>
      <c r="C7454" t="s">
        <v>120</v>
      </c>
      <c r="E7454">
        <v>0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</row>
    <row r="7455" spans="1:16" x14ac:dyDescent="0.2">
      <c r="A7455" t="s">
        <v>350</v>
      </c>
      <c r="B7455" t="s">
        <v>202</v>
      </c>
      <c r="C7455" t="s">
        <v>120</v>
      </c>
      <c r="E7455">
        <v>3</v>
      </c>
      <c r="F7455">
        <v>3</v>
      </c>
      <c r="G7455">
        <v>3</v>
      </c>
      <c r="H7455">
        <v>39</v>
      </c>
      <c r="I7455">
        <v>108</v>
      </c>
      <c r="J7455">
        <v>108</v>
      </c>
      <c r="K7455">
        <v>108</v>
      </c>
      <c r="L7455">
        <v>108</v>
      </c>
      <c r="M7455">
        <v>108</v>
      </c>
      <c r="N7455">
        <v>108</v>
      </c>
      <c r="O7455">
        <v>108</v>
      </c>
      <c r="P7455">
        <v>108</v>
      </c>
    </row>
    <row r="7456" spans="1:16" x14ac:dyDescent="0.2">
      <c r="A7456" t="s">
        <v>350</v>
      </c>
      <c r="B7456" t="s">
        <v>203</v>
      </c>
      <c r="C7456" t="s">
        <v>120</v>
      </c>
      <c r="E7456">
        <v>0</v>
      </c>
      <c r="F7456">
        <v>0</v>
      </c>
      <c r="G7456">
        <v>0</v>
      </c>
      <c r="H7456">
        <v>314</v>
      </c>
      <c r="I7456">
        <v>411</v>
      </c>
      <c r="J7456">
        <v>411</v>
      </c>
      <c r="K7456">
        <v>411</v>
      </c>
      <c r="L7456">
        <v>411</v>
      </c>
      <c r="M7456">
        <v>411</v>
      </c>
      <c r="N7456">
        <v>411</v>
      </c>
      <c r="O7456">
        <v>411</v>
      </c>
      <c r="P7456">
        <v>411</v>
      </c>
    </row>
    <row r="7457" spans="1:17" x14ac:dyDescent="0.2">
      <c r="A7457" t="s">
        <v>350</v>
      </c>
      <c r="B7457" t="s">
        <v>204</v>
      </c>
      <c r="C7457" t="s">
        <v>120</v>
      </c>
      <c r="E7457">
        <v>0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</row>
    <row r="7458" spans="1:17" x14ac:dyDescent="0.2">
      <c r="A7458" t="s">
        <v>350</v>
      </c>
      <c r="B7458" t="s">
        <v>205</v>
      </c>
      <c r="C7458" t="s">
        <v>120</v>
      </c>
      <c r="E7458">
        <v>246</v>
      </c>
      <c r="F7458">
        <v>493</v>
      </c>
      <c r="G7458">
        <v>744</v>
      </c>
      <c r="H7458">
        <v>1170</v>
      </c>
      <c r="I7458">
        <v>2014</v>
      </c>
      <c r="J7458">
        <v>2537</v>
      </c>
      <c r="K7458">
        <v>2719</v>
      </c>
      <c r="L7458">
        <v>2880</v>
      </c>
      <c r="M7458">
        <v>2880</v>
      </c>
      <c r="N7458">
        <v>3424</v>
      </c>
      <c r="O7458">
        <v>3746</v>
      </c>
      <c r="P7458">
        <v>5154</v>
      </c>
    </row>
    <row r="7459" spans="1:17" x14ac:dyDescent="0.2">
      <c r="A7459" t="s">
        <v>350</v>
      </c>
      <c r="B7459" t="s">
        <v>206</v>
      </c>
      <c r="C7459" t="s">
        <v>120</v>
      </c>
      <c r="E7459">
        <v>0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</row>
    <row r="7460" spans="1:17" x14ac:dyDescent="0.2">
      <c r="A7460" t="s">
        <v>350</v>
      </c>
      <c r="B7460" t="s">
        <v>207</v>
      </c>
      <c r="C7460" t="s">
        <v>120</v>
      </c>
      <c r="E7460">
        <v>0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</row>
    <row r="7461" spans="1:17" x14ac:dyDescent="0.2">
      <c r="A7461" t="s">
        <v>350</v>
      </c>
      <c r="B7461" t="s">
        <v>208</v>
      </c>
      <c r="C7461" t="s">
        <v>120</v>
      </c>
      <c r="E7461">
        <v>731</v>
      </c>
      <c r="F7461">
        <v>790</v>
      </c>
      <c r="G7461">
        <v>1012</v>
      </c>
      <c r="H7461">
        <v>1313</v>
      </c>
      <c r="I7461">
        <v>1313</v>
      </c>
      <c r="J7461">
        <v>1313</v>
      </c>
      <c r="K7461">
        <v>1313</v>
      </c>
      <c r="L7461">
        <v>1313</v>
      </c>
      <c r="M7461">
        <v>1313</v>
      </c>
      <c r="N7461">
        <v>1313</v>
      </c>
      <c r="O7461">
        <v>1313</v>
      </c>
      <c r="P7461">
        <v>1313</v>
      </c>
    </row>
    <row r="7462" spans="1:17" x14ac:dyDescent="0.2">
      <c r="A7462" t="s">
        <v>350</v>
      </c>
      <c r="B7462" t="s">
        <v>209</v>
      </c>
      <c r="C7462" t="s">
        <v>120</v>
      </c>
      <c r="E7462">
        <v>0</v>
      </c>
      <c r="F7462">
        <v>0</v>
      </c>
      <c r="G7462">
        <v>0</v>
      </c>
      <c r="H7462">
        <v>0</v>
      </c>
      <c r="I7462">
        <v>1410</v>
      </c>
      <c r="J7462">
        <v>2377</v>
      </c>
      <c r="K7462">
        <v>2784</v>
      </c>
      <c r="L7462">
        <v>3184</v>
      </c>
      <c r="M7462">
        <v>3184</v>
      </c>
      <c r="N7462">
        <v>3709</v>
      </c>
      <c r="O7462">
        <v>3929</v>
      </c>
      <c r="P7462">
        <v>6840</v>
      </c>
    </row>
    <row r="7463" spans="1:17" x14ac:dyDescent="0.2">
      <c r="A7463" t="s">
        <v>350</v>
      </c>
      <c r="B7463" t="s">
        <v>210</v>
      </c>
      <c r="C7463" t="s">
        <v>120</v>
      </c>
      <c r="E7463">
        <v>0</v>
      </c>
      <c r="F7463">
        <v>0</v>
      </c>
      <c r="G7463">
        <v>0</v>
      </c>
      <c r="H7463">
        <v>113</v>
      </c>
      <c r="I7463">
        <v>113</v>
      </c>
      <c r="J7463">
        <v>113</v>
      </c>
      <c r="K7463">
        <v>113</v>
      </c>
      <c r="L7463">
        <v>113</v>
      </c>
      <c r="M7463">
        <v>113</v>
      </c>
      <c r="N7463">
        <v>113</v>
      </c>
      <c r="O7463">
        <v>113</v>
      </c>
      <c r="P7463">
        <v>113</v>
      </c>
    </row>
    <row r="7464" spans="1:17" x14ac:dyDescent="0.2">
      <c r="A7464" t="s">
        <v>350</v>
      </c>
      <c r="B7464" t="s">
        <v>211</v>
      </c>
      <c r="C7464" t="s">
        <v>120</v>
      </c>
      <c r="E7464">
        <v>0</v>
      </c>
      <c r="F7464">
        <v>0</v>
      </c>
      <c r="G7464">
        <v>0</v>
      </c>
      <c r="H7464">
        <v>92</v>
      </c>
      <c r="I7464">
        <v>92</v>
      </c>
      <c r="J7464">
        <v>92</v>
      </c>
      <c r="K7464">
        <v>92</v>
      </c>
      <c r="L7464">
        <v>92</v>
      </c>
      <c r="M7464">
        <v>92</v>
      </c>
      <c r="N7464">
        <v>92</v>
      </c>
      <c r="O7464">
        <v>92</v>
      </c>
      <c r="P7464">
        <v>92</v>
      </c>
    </row>
    <row r="7465" spans="1:17" x14ac:dyDescent="0.2">
      <c r="A7465" t="s">
        <v>350</v>
      </c>
      <c r="B7465" t="s">
        <v>212</v>
      </c>
      <c r="C7465" t="s">
        <v>120</v>
      </c>
      <c r="E7465"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</row>
    <row r="7466" spans="1:17" x14ac:dyDescent="0.2">
      <c r="A7466" t="s">
        <v>350</v>
      </c>
      <c r="B7466" t="s">
        <v>213</v>
      </c>
      <c r="C7466" t="s">
        <v>120</v>
      </c>
      <c r="E7466">
        <v>0</v>
      </c>
      <c r="F7466">
        <v>0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</row>
    <row r="7467" spans="1:17" x14ac:dyDescent="0.2">
      <c r="A7467" t="s">
        <v>350</v>
      </c>
      <c r="B7467" t="s">
        <v>342</v>
      </c>
      <c r="C7467" t="s">
        <v>120</v>
      </c>
      <c r="E7467">
        <v>980</v>
      </c>
      <c r="F7467">
        <v>1286</v>
      </c>
      <c r="G7467">
        <v>2172</v>
      </c>
      <c r="H7467">
        <v>3997</v>
      </c>
      <c r="I7467">
        <v>6417</v>
      </c>
      <c r="J7467">
        <v>7906</v>
      </c>
      <c r="K7467">
        <v>8496</v>
      </c>
      <c r="L7467">
        <v>9056</v>
      </c>
      <c r="M7467">
        <v>9056</v>
      </c>
      <c r="N7467">
        <v>10126</v>
      </c>
      <c r="O7467">
        <v>10667</v>
      </c>
      <c r="P7467">
        <v>14987</v>
      </c>
    </row>
    <row r="7468" spans="1:17" x14ac:dyDescent="0.2">
      <c r="A7468" t="s">
        <v>230</v>
      </c>
      <c r="B7468" t="s">
        <v>353</v>
      </c>
      <c r="C7468" t="s">
        <v>120</v>
      </c>
      <c r="E7468">
        <v>0</v>
      </c>
      <c r="F7468">
        <v>0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1</v>
      </c>
      <c r="Q7468">
        <v>10360</v>
      </c>
    </row>
    <row r="7469" spans="1:17" x14ac:dyDescent="0.2">
      <c r="A7469" t="s">
        <v>230</v>
      </c>
      <c r="B7469" t="s">
        <v>354</v>
      </c>
      <c r="C7469" t="s">
        <v>120</v>
      </c>
      <c r="E7469">
        <v>0</v>
      </c>
      <c r="F7469">
        <v>0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1</v>
      </c>
      <c r="Q7469">
        <v>11010</v>
      </c>
    </row>
    <row r="7470" spans="1:17" x14ac:dyDescent="0.2">
      <c r="A7470" t="s">
        <v>230</v>
      </c>
      <c r="B7470" t="s">
        <v>355</v>
      </c>
      <c r="C7470" t="s">
        <v>120</v>
      </c>
      <c r="E7470">
        <v>0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1</v>
      </c>
      <c r="M7470">
        <v>1</v>
      </c>
      <c r="N7470">
        <v>1</v>
      </c>
      <c r="O7470">
        <v>1</v>
      </c>
      <c r="P7470">
        <v>1</v>
      </c>
      <c r="Q7470">
        <v>2680</v>
      </c>
    </row>
    <row r="7471" spans="1:17" x14ac:dyDescent="0.2">
      <c r="A7471" t="s">
        <v>230</v>
      </c>
      <c r="B7471" t="s">
        <v>356</v>
      </c>
      <c r="C7471" t="s">
        <v>120</v>
      </c>
      <c r="E7471">
        <v>0</v>
      </c>
      <c r="F7471">
        <v>0</v>
      </c>
      <c r="G7471">
        <v>0</v>
      </c>
      <c r="H7471">
        <v>0</v>
      </c>
      <c r="I7471">
        <v>1</v>
      </c>
      <c r="J7471">
        <v>1</v>
      </c>
      <c r="K7471">
        <v>1</v>
      </c>
      <c r="L7471">
        <v>1</v>
      </c>
      <c r="M7471">
        <v>1</v>
      </c>
      <c r="N7471">
        <v>1</v>
      </c>
      <c r="O7471">
        <v>1</v>
      </c>
      <c r="P7471">
        <v>1</v>
      </c>
      <c r="Q7471">
        <v>4875</v>
      </c>
    </row>
    <row r="7472" spans="1:17" x14ac:dyDescent="0.2">
      <c r="A7472" t="s">
        <v>340</v>
      </c>
      <c r="B7472" t="s">
        <v>193</v>
      </c>
      <c r="C7472" t="s">
        <v>376</v>
      </c>
      <c r="E7472"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</row>
    <row r="7473" spans="1:16" x14ac:dyDescent="0.2">
      <c r="A7473" t="s">
        <v>340</v>
      </c>
      <c r="B7473" t="s">
        <v>194</v>
      </c>
      <c r="C7473" t="s">
        <v>376</v>
      </c>
      <c r="E7473"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</row>
    <row r="7474" spans="1:16" x14ac:dyDescent="0.2">
      <c r="A7474" t="s">
        <v>340</v>
      </c>
      <c r="B7474" t="s">
        <v>195</v>
      </c>
      <c r="C7474" t="s">
        <v>376</v>
      </c>
      <c r="E7474">
        <v>0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</row>
    <row r="7475" spans="1:16" x14ac:dyDescent="0.2">
      <c r="A7475" t="s">
        <v>340</v>
      </c>
      <c r="B7475" t="s">
        <v>196</v>
      </c>
      <c r="C7475" t="s">
        <v>376</v>
      </c>
      <c r="E7475">
        <v>0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</row>
    <row r="7476" spans="1:16" x14ac:dyDescent="0.2">
      <c r="A7476" t="s">
        <v>340</v>
      </c>
      <c r="B7476" t="s">
        <v>197</v>
      </c>
      <c r="C7476" t="s">
        <v>376</v>
      </c>
      <c r="E7476">
        <v>0</v>
      </c>
      <c r="F7476">
        <v>0</v>
      </c>
      <c r="G7476">
        <v>0.68</v>
      </c>
      <c r="H7476">
        <v>1.46</v>
      </c>
      <c r="I7476">
        <v>2.6</v>
      </c>
      <c r="J7476">
        <v>2.6</v>
      </c>
      <c r="K7476">
        <v>2.6</v>
      </c>
      <c r="L7476">
        <v>2.95</v>
      </c>
      <c r="M7476">
        <v>3.47</v>
      </c>
      <c r="N7476">
        <v>4.01</v>
      </c>
      <c r="O7476">
        <v>4.01</v>
      </c>
      <c r="P7476">
        <v>4.01</v>
      </c>
    </row>
    <row r="7477" spans="1:16" x14ac:dyDescent="0.2">
      <c r="A7477" t="s">
        <v>340</v>
      </c>
      <c r="B7477" t="s">
        <v>198</v>
      </c>
      <c r="C7477" t="s">
        <v>376</v>
      </c>
      <c r="E7477">
        <v>0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</row>
    <row r="7478" spans="1:16" x14ac:dyDescent="0.2">
      <c r="A7478" t="s">
        <v>340</v>
      </c>
      <c r="B7478" t="s">
        <v>199</v>
      </c>
      <c r="C7478" t="s">
        <v>376</v>
      </c>
      <c r="E7478">
        <v>0</v>
      </c>
      <c r="F7478">
        <v>0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</row>
    <row r="7479" spans="1:16" x14ac:dyDescent="0.2">
      <c r="A7479" t="s">
        <v>340</v>
      </c>
      <c r="B7479" t="s">
        <v>200</v>
      </c>
      <c r="C7479" t="s">
        <v>376</v>
      </c>
      <c r="E7479">
        <v>0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</row>
    <row r="7480" spans="1:16" x14ac:dyDescent="0.2">
      <c r="A7480" t="s">
        <v>340</v>
      </c>
      <c r="B7480" t="s">
        <v>201</v>
      </c>
      <c r="C7480" t="s">
        <v>376</v>
      </c>
      <c r="E7480"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</row>
    <row r="7481" spans="1:16" x14ac:dyDescent="0.2">
      <c r="A7481" t="s">
        <v>340</v>
      </c>
      <c r="B7481" t="s">
        <v>202</v>
      </c>
      <c r="C7481" t="s">
        <v>376</v>
      </c>
      <c r="E7481">
        <v>0.31</v>
      </c>
      <c r="F7481">
        <v>0.4</v>
      </c>
      <c r="G7481">
        <v>0.4</v>
      </c>
      <c r="H7481">
        <v>0.55000000000000004</v>
      </c>
      <c r="I7481">
        <v>6.55</v>
      </c>
      <c r="J7481">
        <v>8.49</v>
      </c>
      <c r="K7481">
        <v>8.49</v>
      </c>
      <c r="L7481">
        <v>8.49</v>
      </c>
      <c r="M7481">
        <v>9.39</v>
      </c>
      <c r="N7481">
        <v>9.39</v>
      </c>
      <c r="O7481">
        <v>9.52</v>
      </c>
      <c r="P7481">
        <v>10.029999999999999</v>
      </c>
    </row>
    <row r="7482" spans="1:16" x14ac:dyDescent="0.2">
      <c r="A7482" t="s">
        <v>340</v>
      </c>
      <c r="B7482" t="s">
        <v>203</v>
      </c>
      <c r="C7482" t="s">
        <v>376</v>
      </c>
      <c r="E7482">
        <v>0</v>
      </c>
      <c r="F7482">
        <v>0</v>
      </c>
      <c r="G7482">
        <v>1.32</v>
      </c>
      <c r="H7482">
        <v>2.82</v>
      </c>
      <c r="I7482">
        <v>4.32</v>
      </c>
      <c r="J7482">
        <v>4.32</v>
      </c>
      <c r="K7482">
        <v>4.32</v>
      </c>
      <c r="L7482">
        <v>6.8</v>
      </c>
      <c r="M7482">
        <v>7.8</v>
      </c>
      <c r="N7482">
        <v>9.8000000000000007</v>
      </c>
      <c r="O7482">
        <v>9.8000000000000007</v>
      </c>
      <c r="P7482">
        <v>10.49</v>
      </c>
    </row>
    <row r="7483" spans="1:16" x14ac:dyDescent="0.2">
      <c r="A7483" t="s">
        <v>340</v>
      </c>
      <c r="B7483" t="s">
        <v>204</v>
      </c>
      <c r="C7483" t="s">
        <v>376</v>
      </c>
      <c r="E7483"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</row>
    <row r="7484" spans="1:16" x14ac:dyDescent="0.2">
      <c r="A7484" t="s">
        <v>340</v>
      </c>
      <c r="B7484" t="s">
        <v>205</v>
      </c>
      <c r="C7484" t="s">
        <v>376</v>
      </c>
      <c r="E7484">
        <v>3</v>
      </c>
      <c r="F7484">
        <v>6</v>
      </c>
      <c r="G7484">
        <v>8.9499999999999993</v>
      </c>
      <c r="H7484">
        <v>11.68</v>
      </c>
      <c r="I7484">
        <v>11.97</v>
      </c>
      <c r="J7484">
        <v>18.399999999999999</v>
      </c>
      <c r="K7484">
        <v>19.260000000000002</v>
      </c>
      <c r="L7484">
        <v>19.260000000000002</v>
      </c>
      <c r="M7484">
        <v>19.260000000000002</v>
      </c>
      <c r="N7484">
        <v>27.9</v>
      </c>
      <c r="O7484">
        <v>32.47</v>
      </c>
      <c r="P7484">
        <v>61.93</v>
      </c>
    </row>
    <row r="7485" spans="1:16" x14ac:dyDescent="0.2">
      <c r="A7485" t="s">
        <v>340</v>
      </c>
      <c r="B7485" t="s">
        <v>206</v>
      </c>
      <c r="C7485" t="s">
        <v>376</v>
      </c>
      <c r="E7485">
        <v>0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</row>
    <row r="7486" spans="1:16" x14ac:dyDescent="0.2">
      <c r="A7486" t="s">
        <v>340</v>
      </c>
      <c r="B7486" t="s">
        <v>207</v>
      </c>
      <c r="C7486" t="s">
        <v>376</v>
      </c>
      <c r="E7486">
        <v>0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</row>
    <row r="7487" spans="1:16" x14ac:dyDescent="0.2">
      <c r="A7487" t="s">
        <v>340</v>
      </c>
      <c r="B7487" t="s">
        <v>208</v>
      </c>
      <c r="C7487" t="s">
        <v>376</v>
      </c>
      <c r="E7487">
        <v>4.05</v>
      </c>
      <c r="F7487">
        <v>4.57</v>
      </c>
      <c r="G7487">
        <v>5.05</v>
      </c>
      <c r="H7487">
        <v>5.59</v>
      </c>
      <c r="I7487">
        <v>5.59</v>
      </c>
      <c r="J7487">
        <v>5.59</v>
      </c>
      <c r="K7487">
        <v>5.59</v>
      </c>
      <c r="L7487">
        <v>5.59</v>
      </c>
      <c r="M7487">
        <v>5.59</v>
      </c>
      <c r="N7487">
        <v>5.59</v>
      </c>
      <c r="O7487">
        <v>5.59</v>
      </c>
      <c r="P7487">
        <v>5.59</v>
      </c>
    </row>
    <row r="7488" spans="1:16" x14ac:dyDescent="0.2">
      <c r="A7488" t="s">
        <v>340</v>
      </c>
      <c r="B7488" t="s">
        <v>209</v>
      </c>
      <c r="C7488" t="s">
        <v>376</v>
      </c>
      <c r="E7488">
        <v>0</v>
      </c>
      <c r="F7488">
        <v>0</v>
      </c>
      <c r="G7488">
        <v>0</v>
      </c>
      <c r="H7488">
        <v>0</v>
      </c>
      <c r="I7488">
        <v>0</v>
      </c>
      <c r="J7488">
        <v>1.36</v>
      </c>
      <c r="K7488">
        <v>3.45</v>
      </c>
      <c r="L7488">
        <v>3.45</v>
      </c>
      <c r="M7488">
        <v>3.46</v>
      </c>
      <c r="N7488">
        <v>7.71</v>
      </c>
      <c r="O7488">
        <v>9.26</v>
      </c>
      <c r="P7488">
        <v>23.54</v>
      </c>
    </row>
    <row r="7489" spans="1:16" x14ac:dyDescent="0.2">
      <c r="A7489" t="s">
        <v>340</v>
      </c>
      <c r="B7489" t="s">
        <v>210</v>
      </c>
      <c r="C7489" t="s">
        <v>376</v>
      </c>
      <c r="E7489">
        <v>0</v>
      </c>
      <c r="F7489">
        <v>0</v>
      </c>
      <c r="G7489">
        <v>0</v>
      </c>
      <c r="H7489">
        <v>2.12</v>
      </c>
      <c r="I7489">
        <v>2.12</v>
      </c>
      <c r="J7489">
        <v>2.62</v>
      </c>
      <c r="K7489">
        <v>2.62</v>
      </c>
      <c r="L7489">
        <v>2.62</v>
      </c>
      <c r="M7489">
        <v>2.62</v>
      </c>
      <c r="N7489">
        <v>2.62</v>
      </c>
      <c r="O7489">
        <v>2.62</v>
      </c>
      <c r="P7489">
        <v>2.62</v>
      </c>
    </row>
    <row r="7490" spans="1:16" x14ac:dyDescent="0.2">
      <c r="A7490" t="s">
        <v>340</v>
      </c>
      <c r="B7490" t="s">
        <v>211</v>
      </c>
      <c r="C7490" t="s">
        <v>376</v>
      </c>
      <c r="E7490">
        <v>0</v>
      </c>
      <c r="F7490">
        <v>0</v>
      </c>
      <c r="G7490">
        <v>0</v>
      </c>
      <c r="H7490">
        <v>0.5</v>
      </c>
      <c r="I7490">
        <v>0.5</v>
      </c>
      <c r="J7490">
        <v>0.5</v>
      </c>
      <c r="K7490">
        <v>0.5</v>
      </c>
      <c r="L7490">
        <v>0.5</v>
      </c>
      <c r="M7490">
        <v>0.5</v>
      </c>
      <c r="N7490">
        <v>0.5</v>
      </c>
      <c r="O7490">
        <v>0.5</v>
      </c>
      <c r="P7490">
        <v>0.5</v>
      </c>
    </row>
    <row r="7491" spans="1:16" x14ac:dyDescent="0.2">
      <c r="A7491" t="s">
        <v>340</v>
      </c>
      <c r="B7491" t="s">
        <v>212</v>
      </c>
      <c r="C7491" t="s">
        <v>376</v>
      </c>
      <c r="E7491">
        <v>0.28999999999999998</v>
      </c>
      <c r="F7491">
        <v>0.28999999999999998</v>
      </c>
      <c r="G7491">
        <v>0.51</v>
      </c>
      <c r="H7491">
        <v>0.54</v>
      </c>
      <c r="I7491">
        <v>0.54</v>
      </c>
      <c r="J7491">
        <v>0.54</v>
      </c>
      <c r="K7491">
        <v>0.54</v>
      </c>
      <c r="L7491">
        <v>0.25</v>
      </c>
      <c r="M7491">
        <v>0.25</v>
      </c>
      <c r="N7491">
        <v>0</v>
      </c>
      <c r="O7491">
        <v>0</v>
      </c>
      <c r="P7491">
        <v>0</v>
      </c>
    </row>
    <row r="7492" spans="1:16" x14ac:dyDescent="0.2">
      <c r="A7492" t="s">
        <v>340</v>
      </c>
      <c r="B7492" t="s">
        <v>213</v>
      </c>
      <c r="C7492" t="s">
        <v>376</v>
      </c>
      <c r="E7492">
        <v>0</v>
      </c>
      <c r="F7492">
        <v>0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</row>
    <row r="7493" spans="1:16" x14ac:dyDescent="0.2">
      <c r="A7493" t="s">
        <v>340</v>
      </c>
      <c r="B7493" t="s">
        <v>218</v>
      </c>
      <c r="C7493" t="s">
        <v>376</v>
      </c>
      <c r="E7493">
        <v>-0.64</v>
      </c>
      <c r="F7493">
        <v>-0.64</v>
      </c>
      <c r="G7493">
        <v>-0.64</v>
      </c>
      <c r="H7493">
        <v>-0.64</v>
      </c>
      <c r="I7493">
        <v>-0.64</v>
      </c>
      <c r="J7493">
        <v>-0.64</v>
      </c>
      <c r="K7493">
        <v>-0.64</v>
      </c>
      <c r="L7493">
        <v>-0.64</v>
      </c>
      <c r="M7493">
        <v>-0.64</v>
      </c>
      <c r="N7493">
        <v>-0.64</v>
      </c>
      <c r="O7493">
        <v>-0.64</v>
      </c>
      <c r="P7493">
        <v>-6.39</v>
      </c>
    </row>
    <row r="7494" spans="1:16" x14ac:dyDescent="0.2">
      <c r="A7494" t="s">
        <v>340</v>
      </c>
      <c r="B7494" t="s">
        <v>342</v>
      </c>
      <c r="C7494" t="s">
        <v>376</v>
      </c>
      <c r="E7494">
        <v>7.01</v>
      </c>
      <c r="F7494">
        <v>10.62</v>
      </c>
      <c r="G7494">
        <v>16.27</v>
      </c>
      <c r="H7494">
        <v>24.63</v>
      </c>
      <c r="I7494">
        <v>33.56</v>
      </c>
      <c r="J7494">
        <v>43.78</v>
      </c>
      <c r="K7494">
        <v>46.73</v>
      </c>
      <c r="L7494">
        <v>49.26</v>
      </c>
      <c r="M7494">
        <v>51.7</v>
      </c>
      <c r="N7494">
        <v>66.88</v>
      </c>
      <c r="O7494">
        <v>73.12</v>
      </c>
      <c r="P7494">
        <v>112.33</v>
      </c>
    </row>
    <row r="7495" spans="1:16" x14ac:dyDescent="0.2">
      <c r="A7495" t="s">
        <v>266</v>
      </c>
      <c r="B7495" t="s">
        <v>267</v>
      </c>
      <c r="C7495" t="s">
        <v>376</v>
      </c>
      <c r="E7495">
        <v>202.31</v>
      </c>
      <c r="F7495">
        <v>204.45</v>
      </c>
      <c r="G7495">
        <v>206.75</v>
      </c>
      <c r="H7495">
        <v>212.74</v>
      </c>
      <c r="I7495">
        <v>220.24</v>
      </c>
      <c r="J7495">
        <v>229.66</v>
      </c>
      <c r="K7495">
        <v>235.18</v>
      </c>
      <c r="L7495">
        <v>240.63</v>
      </c>
      <c r="M7495">
        <v>246.15</v>
      </c>
      <c r="N7495">
        <v>269.82</v>
      </c>
      <c r="O7495">
        <v>276.22000000000003</v>
      </c>
      <c r="P7495">
        <v>295.94</v>
      </c>
    </row>
    <row r="7496" spans="1:16" x14ac:dyDescent="0.2">
      <c r="A7496" t="s">
        <v>270</v>
      </c>
      <c r="B7496" t="s">
        <v>193</v>
      </c>
      <c r="C7496" t="s">
        <v>376</v>
      </c>
      <c r="E7496">
        <v>2.94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</row>
    <row r="7497" spans="1:16" x14ac:dyDescent="0.2">
      <c r="A7497" t="s">
        <v>270</v>
      </c>
      <c r="B7497" t="s">
        <v>194</v>
      </c>
      <c r="C7497" t="s">
        <v>376</v>
      </c>
      <c r="E7497">
        <v>52.27</v>
      </c>
      <c r="F7497">
        <v>62.83</v>
      </c>
      <c r="G7497">
        <v>51.17</v>
      </c>
      <c r="H7497">
        <v>40.54</v>
      </c>
      <c r="I7497">
        <v>25.7</v>
      </c>
      <c r="J7497">
        <v>19.45</v>
      </c>
      <c r="K7497">
        <v>16.670000000000002</v>
      </c>
      <c r="L7497">
        <v>16.14</v>
      </c>
      <c r="M7497">
        <v>14.03</v>
      </c>
      <c r="N7497">
        <v>8.57</v>
      </c>
      <c r="O7497">
        <v>10.02</v>
      </c>
      <c r="P7497">
        <v>2.04</v>
      </c>
    </row>
    <row r="7498" spans="1:16" x14ac:dyDescent="0.2">
      <c r="A7498" t="s">
        <v>270</v>
      </c>
      <c r="B7498" t="s">
        <v>195</v>
      </c>
      <c r="C7498" t="s">
        <v>376</v>
      </c>
      <c r="E7498">
        <v>11.51</v>
      </c>
      <c r="F7498">
        <v>12.81</v>
      </c>
      <c r="G7498">
        <v>12.3</v>
      </c>
      <c r="H7498">
        <v>12.24</v>
      </c>
      <c r="I7498">
        <v>12.18</v>
      </c>
      <c r="J7498">
        <v>9.6</v>
      </c>
      <c r="K7498">
        <v>8.15</v>
      </c>
      <c r="L7498">
        <v>6.82</v>
      </c>
      <c r="M7498">
        <v>5.67</v>
      </c>
      <c r="N7498">
        <v>1.02</v>
      </c>
      <c r="O7498">
        <v>0</v>
      </c>
      <c r="P7498">
        <v>0</v>
      </c>
    </row>
    <row r="7499" spans="1:16" x14ac:dyDescent="0.2">
      <c r="A7499" t="s">
        <v>270</v>
      </c>
      <c r="B7499" t="s">
        <v>196</v>
      </c>
      <c r="C7499" t="s">
        <v>376</v>
      </c>
      <c r="E7499">
        <v>23.6</v>
      </c>
      <c r="F7499">
        <v>5.09</v>
      </c>
      <c r="G7499">
        <v>5.09</v>
      </c>
      <c r="H7499">
        <v>5.1100000000000003</v>
      </c>
      <c r="I7499">
        <v>5.09</v>
      </c>
      <c r="J7499">
        <v>5.1100000000000003</v>
      </c>
      <c r="K7499">
        <v>5.09</v>
      </c>
      <c r="L7499">
        <v>5.09</v>
      </c>
      <c r="M7499">
        <v>5.09</v>
      </c>
      <c r="N7499">
        <v>5.09</v>
      </c>
      <c r="O7499">
        <v>5.1100000000000003</v>
      </c>
      <c r="P7499">
        <v>5.09</v>
      </c>
    </row>
    <row r="7500" spans="1:16" x14ac:dyDescent="0.2">
      <c r="A7500" t="s">
        <v>270</v>
      </c>
      <c r="B7500" t="s">
        <v>197</v>
      </c>
      <c r="C7500" t="s">
        <v>376</v>
      </c>
      <c r="E7500">
        <v>11.28</v>
      </c>
      <c r="F7500">
        <v>11.24</v>
      </c>
      <c r="G7500">
        <v>16.39</v>
      </c>
      <c r="H7500">
        <v>22.82</v>
      </c>
      <c r="I7500">
        <v>30.97</v>
      </c>
      <c r="J7500">
        <v>30.39</v>
      </c>
      <c r="K7500">
        <v>30.53</v>
      </c>
      <c r="L7500">
        <v>32.86</v>
      </c>
      <c r="M7500">
        <v>36.64</v>
      </c>
      <c r="N7500">
        <v>40.17</v>
      </c>
      <c r="O7500">
        <v>39.71</v>
      </c>
      <c r="P7500">
        <v>37.33</v>
      </c>
    </row>
    <row r="7501" spans="1:16" x14ac:dyDescent="0.2">
      <c r="A7501" t="s">
        <v>270</v>
      </c>
      <c r="B7501" t="s">
        <v>198</v>
      </c>
      <c r="C7501" t="s">
        <v>376</v>
      </c>
      <c r="E7501">
        <v>0</v>
      </c>
      <c r="F7501">
        <v>0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</row>
    <row r="7502" spans="1:16" x14ac:dyDescent="0.2">
      <c r="A7502" t="s">
        <v>270</v>
      </c>
      <c r="B7502" t="s">
        <v>199</v>
      </c>
      <c r="C7502" t="s">
        <v>376</v>
      </c>
      <c r="E7502">
        <v>2.4900000000000002</v>
      </c>
      <c r="F7502">
        <v>2.48</v>
      </c>
      <c r="G7502">
        <v>2.48</v>
      </c>
      <c r="H7502">
        <v>2.4900000000000002</v>
      </c>
      <c r="I7502">
        <v>2.4700000000000002</v>
      </c>
      <c r="J7502">
        <v>2.48</v>
      </c>
      <c r="K7502">
        <v>3.36</v>
      </c>
      <c r="L7502">
        <v>2.4700000000000002</v>
      </c>
      <c r="M7502">
        <v>2.4700000000000002</v>
      </c>
      <c r="N7502">
        <v>2.23</v>
      </c>
      <c r="O7502">
        <v>2.2400000000000002</v>
      </c>
      <c r="P7502">
        <v>2.23</v>
      </c>
    </row>
    <row r="7503" spans="1:16" x14ac:dyDescent="0.2">
      <c r="A7503" t="s">
        <v>270</v>
      </c>
      <c r="B7503" t="s">
        <v>200</v>
      </c>
      <c r="C7503" t="s">
        <v>376</v>
      </c>
      <c r="E7503">
        <v>0.9</v>
      </c>
      <c r="F7503">
        <v>1.6</v>
      </c>
      <c r="G7503">
        <v>0.89</v>
      </c>
      <c r="H7503">
        <v>0.9</v>
      </c>
      <c r="I7503">
        <v>0.95</v>
      </c>
      <c r="J7503">
        <v>1.38</v>
      </c>
      <c r="K7503">
        <v>1.5</v>
      </c>
      <c r="L7503">
        <v>0.89</v>
      </c>
      <c r="M7503">
        <v>0.86</v>
      </c>
      <c r="N7503">
        <v>0.86</v>
      </c>
      <c r="O7503">
        <v>0.86</v>
      </c>
      <c r="P7503">
        <v>1.03</v>
      </c>
    </row>
    <row r="7504" spans="1:16" x14ac:dyDescent="0.2">
      <c r="A7504" t="s">
        <v>270</v>
      </c>
      <c r="B7504" t="s">
        <v>201</v>
      </c>
      <c r="C7504" t="s">
        <v>376</v>
      </c>
      <c r="E7504">
        <v>27.19</v>
      </c>
      <c r="F7504">
        <v>27.11</v>
      </c>
      <c r="G7504">
        <v>27.11</v>
      </c>
      <c r="H7504">
        <v>27.19</v>
      </c>
      <c r="I7504">
        <v>27.11</v>
      </c>
      <c r="J7504">
        <v>27.19</v>
      </c>
      <c r="K7504">
        <v>27.11</v>
      </c>
      <c r="L7504">
        <v>27.11</v>
      </c>
      <c r="M7504">
        <v>27.11</v>
      </c>
      <c r="N7504">
        <v>27.11</v>
      </c>
      <c r="O7504">
        <v>27.19</v>
      </c>
      <c r="P7504">
        <v>27.11</v>
      </c>
    </row>
    <row r="7505" spans="1:16" x14ac:dyDescent="0.2">
      <c r="A7505" t="s">
        <v>270</v>
      </c>
      <c r="B7505" t="s">
        <v>202</v>
      </c>
      <c r="C7505" t="s">
        <v>376</v>
      </c>
      <c r="E7505">
        <v>22.25</v>
      </c>
      <c r="F7505">
        <v>22.59</v>
      </c>
      <c r="G7505">
        <v>22.1</v>
      </c>
      <c r="H7505">
        <v>22.73</v>
      </c>
      <c r="I7505">
        <v>34.83</v>
      </c>
      <c r="J7505">
        <v>39.04</v>
      </c>
      <c r="K7505">
        <v>39.21</v>
      </c>
      <c r="L7505">
        <v>38.96</v>
      </c>
      <c r="M7505">
        <v>40.909999999999997</v>
      </c>
      <c r="N7505">
        <v>40.47</v>
      </c>
      <c r="O7505">
        <v>40.54</v>
      </c>
      <c r="P7505">
        <v>39.65</v>
      </c>
    </row>
    <row r="7506" spans="1:16" x14ac:dyDescent="0.2">
      <c r="A7506" t="s">
        <v>270</v>
      </c>
      <c r="B7506" t="s">
        <v>203</v>
      </c>
      <c r="C7506" t="s">
        <v>376</v>
      </c>
      <c r="E7506">
        <v>0</v>
      </c>
      <c r="F7506">
        <v>0</v>
      </c>
      <c r="G7506">
        <v>5.1100000000000003</v>
      </c>
      <c r="H7506">
        <v>11.42</v>
      </c>
      <c r="I7506">
        <v>17.59</v>
      </c>
      <c r="J7506">
        <v>16.96</v>
      </c>
      <c r="K7506">
        <v>17.079999999999998</v>
      </c>
      <c r="L7506">
        <v>26.48</v>
      </c>
      <c r="M7506">
        <v>30.53</v>
      </c>
      <c r="N7506">
        <v>38.25</v>
      </c>
      <c r="O7506">
        <v>38.299999999999997</v>
      </c>
      <c r="P7506">
        <v>38.61</v>
      </c>
    </row>
    <row r="7507" spans="1:16" x14ac:dyDescent="0.2">
      <c r="A7507" t="s">
        <v>270</v>
      </c>
      <c r="B7507" t="s">
        <v>204</v>
      </c>
      <c r="C7507" t="s">
        <v>376</v>
      </c>
      <c r="E7507">
        <v>0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</row>
    <row r="7508" spans="1:16" x14ac:dyDescent="0.2">
      <c r="A7508" t="s">
        <v>270</v>
      </c>
      <c r="B7508" t="s">
        <v>205</v>
      </c>
      <c r="C7508" t="s">
        <v>376</v>
      </c>
      <c r="E7508">
        <v>60.01</v>
      </c>
      <c r="F7508">
        <v>68.680000000000007</v>
      </c>
      <c r="G7508">
        <v>75.17</v>
      </c>
      <c r="H7508">
        <v>83.31</v>
      </c>
      <c r="I7508">
        <v>82.15</v>
      </c>
      <c r="J7508">
        <v>97.32</v>
      </c>
      <c r="K7508">
        <v>101.12</v>
      </c>
      <c r="L7508">
        <v>100.09</v>
      </c>
      <c r="M7508">
        <v>99.56</v>
      </c>
      <c r="N7508">
        <v>120.42</v>
      </c>
      <c r="O7508">
        <v>129.65</v>
      </c>
      <c r="P7508">
        <v>179.41</v>
      </c>
    </row>
    <row r="7509" spans="1:16" x14ac:dyDescent="0.2">
      <c r="A7509" t="s">
        <v>270</v>
      </c>
      <c r="B7509" t="s">
        <v>206</v>
      </c>
      <c r="C7509" t="s">
        <v>376</v>
      </c>
      <c r="E7509">
        <v>29.54</v>
      </c>
      <c r="F7509">
        <v>31.54</v>
      </c>
      <c r="G7509">
        <v>33.71</v>
      </c>
      <c r="H7509">
        <v>38.340000000000003</v>
      </c>
      <c r="I7509">
        <v>42.89</v>
      </c>
      <c r="J7509">
        <v>47.7</v>
      </c>
      <c r="K7509">
        <v>49.88</v>
      </c>
      <c r="L7509">
        <v>52.14</v>
      </c>
      <c r="M7509">
        <v>54.36</v>
      </c>
      <c r="N7509">
        <v>63.11</v>
      </c>
      <c r="O7509">
        <v>65.56</v>
      </c>
      <c r="P7509">
        <v>76.78</v>
      </c>
    </row>
    <row r="7510" spans="1:16" x14ac:dyDescent="0.2">
      <c r="A7510" t="s">
        <v>270</v>
      </c>
      <c r="B7510" t="s">
        <v>343</v>
      </c>
      <c r="C7510" t="s">
        <v>376</v>
      </c>
      <c r="E7510">
        <v>-2.59</v>
      </c>
      <c r="F7510">
        <v>-2.9</v>
      </c>
      <c r="G7510">
        <v>-3.11</v>
      </c>
      <c r="H7510">
        <v>-3.36</v>
      </c>
      <c r="I7510">
        <v>-3.38</v>
      </c>
      <c r="J7510">
        <v>-4.01</v>
      </c>
      <c r="K7510">
        <v>-4.92</v>
      </c>
      <c r="L7510">
        <v>-4.9400000000000004</v>
      </c>
      <c r="M7510">
        <v>-4.91</v>
      </c>
      <c r="N7510">
        <v>-6.78</v>
      </c>
      <c r="O7510">
        <v>-7.52</v>
      </c>
      <c r="P7510">
        <v>-13.13</v>
      </c>
    </row>
    <row r="7511" spans="1:16" x14ac:dyDescent="0.2">
      <c r="A7511" t="s">
        <v>270</v>
      </c>
      <c r="B7511" t="s">
        <v>210</v>
      </c>
      <c r="C7511" t="s">
        <v>376</v>
      </c>
      <c r="E7511">
        <v>-0.5</v>
      </c>
      <c r="F7511">
        <v>-0.62</v>
      </c>
      <c r="G7511">
        <v>-0.9</v>
      </c>
      <c r="H7511">
        <v>-2.2200000000000002</v>
      </c>
      <c r="I7511">
        <v>-2.57</v>
      </c>
      <c r="J7511">
        <v>-3.29</v>
      </c>
      <c r="K7511">
        <v>-2.94</v>
      </c>
      <c r="L7511">
        <v>-3.05</v>
      </c>
      <c r="M7511">
        <v>-3.11</v>
      </c>
      <c r="N7511">
        <v>-3.19</v>
      </c>
      <c r="O7511">
        <v>-3.15</v>
      </c>
      <c r="P7511">
        <v>-2.6</v>
      </c>
    </row>
    <row r="7512" spans="1:16" x14ac:dyDescent="0.2">
      <c r="A7512" t="s">
        <v>270</v>
      </c>
      <c r="B7512" t="s">
        <v>211</v>
      </c>
      <c r="C7512" t="s">
        <v>376</v>
      </c>
      <c r="E7512">
        <v>0</v>
      </c>
      <c r="F7512">
        <v>0</v>
      </c>
      <c r="G7512">
        <v>0</v>
      </c>
      <c r="H7512">
        <v>-0.37</v>
      </c>
      <c r="I7512">
        <v>-0.48</v>
      </c>
      <c r="J7512">
        <v>-0.54</v>
      </c>
      <c r="K7512">
        <v>-0.48</v>
      </c>
      <c r="L7512">
        <v>-0.48</v>
      </c>
      <c r="M7512">
        <v>-0.49</v>
      </c>
      <c r="N7512">
        <v>-0.53</v>
      </c>
      <c r="O7512">
        <v>-0.51</v>
      </c>
      <c r="P7512">
        <v>-0.42</v>
      </c>
    </row>
    <row r="7513" spans="1:16" x14ac:dyDescent="0.2">
      <c r="A7513" t="s">
        <v>270</v>
      </c>
      <c r="B7513" t="s">
        <v>212</v>
      </c>
      <c r="C7513" t="s">
        <v>376</v>
      </c>
      <c r="E7513">
        <v>0</v>
      </c>
      <c r="F7513">
        <v>0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</row>
    <row r="7514" spans="1:16" x14ac:dyDescent="0.2">
      <c r="A7514" t="s">
        <v>270</v>
      </c>
      <c r="B7514" t="s">
        <v>213</v>
      </c>
      <c r="C7514" t="s">
        <v>376</v>
      </c>
      <c r="E7514">
        <v>0</v>
      </c>
      <c r="F7514">
        <v>0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</row>
    <row r="7515" spans="1:16" x14ac:dyDescent="0.2">
      <c r="A7515" t="s">
        <v>270</v>
      </c>
      <c r="B7515" t="s">
        <v>344</v>
      </c>
      <c r="C7515" t="s">
        <v>376</v>
      </c>
      <c r="E7515">
        <v>12.11</v>
      </c>
      <c r="F7515">
        <v>12.89</v>
      </c>
      <c r="G7515">
        <v>15.84</v>
      </c>
      <c r="H7515">
        <v>13.4</v>
      </c>
      <c r="I7515">
        <v>11.08</v>
      </c>
      <c r="J7515">
        <v>15.67</v>
      </c>
      <c r="K7515">
        <v>17.809999999999999</v>
      </c>
      <c r="L7515">
        <v>17.73</v>
      </c>
      <c r="M7515">
        <v>18.940000000000001</v>
      </c>
      <c r="N7515">
        <v>24.26</v>
      </c>
      <c r="O7515">
        <v>22.79</v>
      </c>
      <c r="P7515">
        <v>14.78</v>
      </c>
    </row>
    <row r="7516" spans="1:16" x14ac:dyDescent="0.2">
      <c r="A7516" t="s">
        <v>270</v>
      </c>
      <c r="B7516" t="s">
        <v>345</v>
      </c>
      <c r="C7516" t="s">
        <v>376</v>
      </c>
      <c r="E7516">
        <v>-3.07</v>
      </c>
      <c r="F7516">
        <v>-1.73</v>
      </c>
      <c r="G7516">
        <v>-5.09</v>
      </c>
      <c r="H7516">
        <v>-4.5199999999999996</v>
      </c>
      <c r="I7516">
        <v>-4.59</v>
      </c>
      <c r="J7516">
        <v>-6.74</v>
      </c>
      <c r="K7516">
        <v>-4.01</v>
      </c>
      <c r="L7516">
        <v>-5.01</v>
      </c>
      <c r="M7516">
        <v>-6.16</v>
      </c>
      <c r="N7516">
        <v>-7.46</v>
      </c>
      <c r="O7516">
        <v>-7.13</v>
      </c>
      <c r="P7516">
        <v>-12.59</v>
      </c>
    </row>
    <row r="7517" spans="1:16" x14ac:dyDescent="0.2">
      <c r="A7517" t="s">
        <v>270</v>
      </c>
      <c r="B7517" t="s">
        <v>272</v>
      </c>
      <c r="C7517" t="s">
        <v>376</v>
      </c>
      <c r="E7517">
        <v>0.26</v>
      </c>
      <c r="F7517">
        <v>0.31</v>
      </c>
      <c r="G7517">
        <v>3.09</v>
      </c>
      <c r="H7517">
        <v>3.16</v>
      </c>
      <c r="I7517">
        <v>6.81</v>
      </c>
      <c r="J7517">
        <v>12.55</v>
      </c>
      <c r="K7517">
        <v>10.63</v>
      </c>
      <c r="L7517">
        <v>12.56</v>
      </c>
      <c r="M7517">
        <v>13.79</v>
      </c>
      <c r="N7517">
        <v>20.149999999999999</v>
      </c>
      <c r="O7517">
        <v>25.01</v>
      </c>
      <c r="P7517">
        <v>65.11</v>
      </c>
    </row>
    <row r="7518" spans="1:16" x14ac:dyDescent="0.2">
      <c r="A7518" t="s">
        <v>270</v>
      </c>
      <c r="B7518" t="s">
        <v>346</v>
      </c>
      <c r="C7518" t="s">
        <v>376</v>
      </c>
      <c r="E7518">
        <v>9.0399999999999991</v>
      </c>
      <c r="F7518">
        <v>11.16</v>
      </c>
      <c r="G7518">
        <v>10.76</v>
      </c>
      <c r="H7518">
        <v>8.8800000000000008</v>
      </c>
      <c r="I7518">
        <v>6.49</v>
      </c>
      <c r="J7518">
        <v>8.92</v>
      </c>
      <c r="K7518">
        <v>13.8</v>
      </c>
      <c r="L7518">
        <v>12.72</v>
      </c>
      <c r="M7518">
        <v>12.78</v>
      </c>
      <c r="N7518">
        <v>16.79</v>
      </c>
      <c r="O7518">
        <v>15.67</v>
      </c>
      <c r="P7518">
        <v>2.19</v>
      </c>
    </row>
    <row r="7519" spans="1:16" x14ac:dyDescent="0.2">
      <c r="A7519" t="s">
        <v>270</v>
      </c>
      <c r="B7519" t="s">
        <v>347</v>
      </c>
      <c r="C7519" t="s">
        <v>376</v>
      </c>
      <c r="E7519">
        <v>253</v>
      </c>
      <c r="F7519">
        <v>255.35</v>
      </c>
      <c r="G7519">
        <v>263.36</v>
      </c>
      <c r="H7519">
        <v>274.52</v>
      </c>
      <c r="I7519">
        <v>286.60000000000002</v>
      </c>
      <c r="J7519">
        <v>304.44</v>
      </c>
      <c r="K7519">
        <v>309.17</v>
      </c>
      <c r="L7519">
        <v>318.33</v>
      </c>
      <c r="M7519">
        <v>327.67</v>
      </c>
      <c r="N7519">
        <v>361.06</v>
      </c>
      <c r="O7519">
        <v>370.79</v>
      </c>
      <c r="P7519">
        <v>407.93</v>
      </c>
    </row>
    <row r="7520" spans="1:16" x14ac:dyDescent="0.2">
      <c r="A7520" t="s">
        <v>272</v>
      </c>
      <c r="B7520" t="s">
        <v>202</v>
      </c>
      <c r="C7520" t="s">
        <v>376</v>
      </c>
      <c r="E7520">
        <v>0.06</v>
      </c>
      <c r="F7520">
        <v>7.0000000000000007E-2</v>
      </c>
      <c r="G7520">
        <v>0.56999999999999995</v>
      </c>
      <c r="H7520">
        <v>0.42</v>
      </c>
      <c r="I7520">
        <v>1.98</v>
      </c>
      <c r="J7520">
        <v>2.4700000000000002</v>
      </c>
      <c r="K7520">
        <v>2.1800000000000002</v>
      </c>
      <c r="L7520">
        <v>2.4300000000000002</v>
      </c>
      <c r="M7520">
        <v>2.86</v>
      </c>
      <c r="N7520">
        <v>3.29</v>
      </c>
      <c r="O7520">
        <v>3.59</v>
      </c>
      <c r="P7520">
        <v>5.36</v>
      </c>
    </row>
    <row r="7521" spans="1:16" x14ac:dyDescent="0.2">
      <c r="A7521" t="s">
        <v>272</v>
      </c>
      <c r="B7521" t="s">
        <v>203</v>
      </c>
      <c r="C7521" t="s">
        <v>376</v>
      </c>
      <c r="E7521">
        <v>0</v>
      </c>
      <c r="F7521">
        <v>0</v>
      </c>
      <c r="G7521">
        <v>0.26</v>
      </c>
      <c r="H7521">
        <v>0.48</v>
      </c>
      <c r="I7521">
        <v>0.76</v>
      </c>
      <c r="J7521">
        <v>1.44</v>
      </c>
      <c r="K7521">
        <v>1.27</v>
      </c>
      <c r="L7521">
        <v>1.93</v>
      </c>
      <c r="M7521">
        <v>2.19</v>
      </c>
      <c r="N7521">
        <v>3.13</v>
      </c>
      <c r="O7521">
        <v>3.19</v>
      </c>
      <c r="P7521">
        <v>5.76</v>
      </c>
    </row>
    <row r="7522" spans="1:16" x14ac:dyDescent="0.2">
      <c r="A7522" t="s">
        <v>272</v>
      </c>
      <c r="B7522" t="s">
        <v>204</v>
      </c>
      <c r="C7522" t="s">
        <v>376</v>
      </c>
      <c r="E7522">
        <v>0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</row>
    <row r="7523" spans="1:16" x14ac:dyDescent="0.2">
      <c r="A7523" t="s">
        <v>272</v>
      </c>
      <c r="B7523" t="s">
        <v>205</v>
      </c>
      <c r="C7523" t="s">
        <v>376</v>
      </c>
      <c r="E7523">
        <v>0.21</v>
      </c>
      <c r="F7523">
        <v>0.24</v>
      </c>
      <c r="G7523">
        <v>2.2599999999999998</v>
      </c>
      <c r="H7523">
        <v>2.27</v>
      </c>
      <c r="I7523">
        <v>4.07</v>
      </c>
      <c r="J7523">
        <v>8.64</v>
      </c>
      <c r="K7523">
        <v>7.18</v>
      </c>
      <c r="L7523">
        <v>8.2100000000000009</v>
      </c>
      <c r="M7523">
        <v>8.74</v>
      </c>
      <c r="N7523">
        <v>13.72</v>
      </c>
      <c r="O7523">
        <v>18.23</v>
      </c>
      <c r="P7523">
        <v>53.99</v>
      </c>
    </row>
    <row r="7524" spans="1:16" x14ac:dyDescent="0.2">
      <c r="A7524" t="s">
        <v>259</v>
      </c>
      <c r="B7524" t="s">
        <v>348</v>
      </c>
      <c r="C7524" t="s">
        <v>376</v>
      </c>
      <c r="E7524">
        <v>0.91</v>
      </c>
      <c r="F7524">
        <v>0.86</v>
      </c>
      <c r="G7524">
        <v>1.21</v>
      </c>
      <c r="H7524">
        <v>1.49</v>
      </c>
      <c r="I7524">
        <v>1.35</v>
      </c>
      <c r="J7524">
        <v>0.94</v>
      </c>
      <c r="K7524">
        <v>0.57999999999999996</v>
      </c>
      <c r="L7524">
        <v>0.56000000000000005</v>
      </c>
      <c r="M7524">
        <v>1.26</v>
      </c>
      <c r="N7524">
        <v>1.1499999999999999</v>
      </c>
      <c r="O7524">
        <v>1.17</v>
      </c>
      <c r="P7524">
        <v>4.9800000000000004</v>
      </c>
    </row>
    <row r="7525" spans="1:16" x14ac:dyDescent="0.2">
      <c r="A7525" t="s">
        <v>259</v>
      </c>
      <c r="B7525" t="s">
        <v>261</v>
      </c>
      <c r="C7525" t="s">
        <v>376</v>
      </c>
      <c r="D7525">
        <v>950549</v>
      </c>
      <c r="E7525">
        <v>48912</v>
      </c>
      <c r="F7525">
        <v>50801</v>
      </c>
      <c r="G7525">
        <v>49511</v>
      </c>
      <c r="H7525">
        <v>51012</v>
      </c>
      <c r="I7525">
        <v>52876</v>
      </c>
      <c r="J7525">
        <v>54143</v>
      </c>
      <c r="K7525">
        <v>56277</v>
      </c>
      <c r="L7525">
        <v>55578</v>
      </c>
      <c r="M7525">
        <v>56361</v>
      </c>
      <c r="N7525">
        <v>59548</v>
      </c>
      <c r="O7525">
        <v>60825</v>
      </c>
      <c r="P7525">
        <v>66104</v>
      </c>
    </row>
    <row r="7526" spans="1:16" x14ac:dyDescent="0.2">
      <c r="A7526" t="s">
        <v>259</v>
      </c>
      <c r="B7526" t="s">
        <v>178</v>
      </c>
      <c r="C7526" t="s">
        <v>376</v>
      </c>
      <c r="D7526">
        <v>882392</v>
      </c>
      <c r="E7526">
        <v>46367</v>
      </c>
      <c r="F7526">
        <v>48059</v>
      </c>
      <c r="G7526">
        <v>46677</v>
      </c>
      <c r="H7526">
        <v>47749</v>
      </c>
      <c r="I7526">
        <v>49208</v>
      </c>
      <c r="J7526">
        <v>50107</v>
      </c>
      <c r="K7526">
        <v>52077</v>
      </c>
      <c r="L7526">
        <v>51231</v>
      </c>
      <c r="M7526">
        <v>51881</v>
      </c>
      <c r="N7526">
        <v>55131</v>
      </c>
      <c r="O7526">
        <v>56282</v>
      </c>
      <c r="P7526">
        <v>60982</v>
      </c>
    </row>
    <row r="7527" spans="1:16" x14ac:dyDescent="0.2">
      <c r="A7527" t="s">
        <v>259</v>
      </c>
      <c r="B7527" t="s">
        <v>349</v>
      </c>
      <c r="C7527" t="s">
        <v>376</v>
      </c>
      <c r="E7527">
        <v>0</v>
      </c>
      <c r="F7527">
        <v>0</v>
      </c>
      <c r="G7527">
        <v>0</v>
      </c>
      <c r="H7527">
        <v>21</v>
      </c>
      <c r="I7527">
        <v>23</v>
      </c>
      <c r="J7527">
        <v>23</v>
      </c>
      <c r="K7527">
        <v>23</v>
      </c>
      <c r="L7527">
        <v>23</v>
      </c>
      <c r="M7527">
        <v>23</v>
      </c>
      <c r="N7527">
        <v>79</v>
      </c>
      <c r="O7527">
        <v>83</v>
      </c>
      <c r="P7527">
        <v>251</v>
      </c>
    </row>
    <row r="7528" spans="1:16" x14ac:dyDescent="0.2">
      <c r="A7528" t="s">
        <v>350</v>
      </c>
      <c r="B7528" t="s">
        <v>193</v>
      </c>
      <c r="C7528" t="s">
        <v>376</v>
      </c>
      <c r="E7528">
        <v>0</v>
      </c>
      <c r="F7528">
        <v>0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</row>
    <row r="7529" spans="1:16" x14ac:dyDescent="0.2">
      <c r="A7529" t="s">
        <v>350</v>
      </c>
      <c r="B7529" t="s">
        <v>351</v>
      </c>
      <c r="C7529" t="s">
        <v>376</v>
      </c>
      <c r="E7529">
        <v>0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</row>
    <row r="7530" spans="1:16" x14ac:dyDescent="0.2">
      <c r="A7530" t="s">
        <v>350</v>
      </c>
      <c r="B7530" t="s">
        <v>352</v>
      </c>
      <c r="C7530" t="s">
        <v>376</v>
      </c>
      <c r="E7530">
        <v>0</v>
      </c>
      <c r="F7530">
        <v>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</row>
    <row r="7531" spans="1:16" x14ac:dyDescent="0.2">
      <c r="A7531" t="s">
        <v>350</v>
      </c>
      <c r="B7531" t="s">
        <v>195</v>
      </c>
      <c r="C7531" t="s">
        <v>376</v>
      </c>
      <c r="E7531">
        <v>0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</row>
    <row r="7532" spans="1:16" x14ac:dyDescent="0.2">
      <c r="A7532" t="s">
        <v>350</v>
      </c>
      <c r="B7532" t="s">
        <v>196</v>
      </c>
      <c r="C7532" t="s">
        <v>376</v>
      </c>
      <c r="E7532">
        <v>0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</row>
    <row r="7533" spans="1:16" x14ac:dyDescent="0.2">
      <c r="A7533" t="s">
        <v>350</v>
      </c>
      <c r="B7533" t="s">
        <v>197</v>
      </c>
      <c r="C7533" t="s">
        <v>376</v>
      </c>
      <c r="E7533">
        <v>0</v>
      </c>
      <c r="F7533">
        <v>0</v>
      </c>
      <c r="G7533">
        <v>356</v>
      </c>
      <c r="H7533">
        <v>768</v>
      </c>
      <c r="I7533">
        <v>1366</v>
      </c>
      <c r="J7533">
        <v>1366</v>
      </c>
      <c r="K7533">
        <v>1366</v>
      </c>
      <c r="L7533">
        <v>1534</v>
      </c>
      <c r="M7533">
        <v>1787</v>
      </c>
      <c r="N7533">
        <v>2044</v>
      </c>
      <c r="O7533">
        <v>2044</v>
      </c>
      <c r="P7533">
        <v>2044</v>
      </c>
    </row>
    <row r="7534" spans="1:16" x14ac:dyDescent="0.2">
      <c r="A7534" t="s">
        <v>350</v>
      </c>
      <c r="B7534" t="s">
        <v>198</v>
      </c>
      <c r="C7534" t="s">
        <v>376</v>
      </c>
      <c r="E7534">
        <v>0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</row>
    <row r="7535" spans="1:16" x14ac:dyDescent="0.2">
      <c r="A7535" t="s">
        <v>350</v>
      </c>
      <c r="B7535" t="s">
        <v>199</v>
      </c>
      <c r="C7535" t="s">
        <v>376</v>
      </c>
      <c r="E7535">
        <v>0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</row>
    <row r="7536" spans="1:16" x14ac:dyDescent="0.2">
      <c r="A7536" t="s">
        <v>350</v>
      </c>
      <c r="B7536" t="s">
        <v>200</v>
      </c>
      <c r="C7536" t="s">
        <v>376</v>
      </c>
      <c r="E7536">
        <v>0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</row>
    <row r="7537" spans="1:17" x14ac:dyDescent="0.2">
      <c r="A7537" t="s">
        <v>350</v>
      </c>
      <c r="B7537" t="s">
        <v>201</v>
      </c>
      <c r="C7537" t="s">
        <v>376</v>
      </c>
      <c r="E7537">
        <v>0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</row>
    <row r="7538" spans="1:17" x14ac:dyDescent="0.2">
      <c r="A7538" t="s">
        <v>350</v>
      </c>
      <c r="B7538" t="s">
        <v>202</v>
      </c>
      <c r="C7538" t="s">
        <v>376</v>
      </c>
      <c r="E7538">
        <v>42</v>
      </c>
      <c r="F7538">
        <v>54</v>
      </c>
      <c r="G7538">
        <v>54</v>
      </c>
      <c r="H7538">
        <v>71</v>
      </c>
      <c r="I7538">
        <v>764</v>
      </c>
      <c r="J7538">
        <v>970</v>
      </c>
      <c r="K7538">
        <v>970</v>
      </c>
      <c r="L7538">
        <v>970</v>
      </c>
      <c r="M7538">
        <v>1056</v>
      </c>
      <c r="N7538">
        <v>1056</v>
      </c>
      <c r="O7538">
        <v>1070</v>
      </c>
      <c r="P7538">
        <v>1123</v>
      </c>
    </row>
    <row r="7539" spans="1:17" x14ac:dyDescent="0.2">
      <c r="A7539" t="s">
        <v>350</v>
      </c>
      <c r="B7539" t="s">
        <v>203</v>
      </c>
      <c r="C7539" t="s">
        <v>376</v>
      </c>
      <c r="E7539">
        <v>0</v>
      </c>
      <c r="F7539">
        <v>0</v>
      </c>
      <c r="G7539">
        <v>268</v>
      </c>
      <c r="H7539">
        <v>582</v>
      </c>
      <c r="I7539">
        <v>872</v>
      </c>
      <c r="J7539">
        <v>872</v>
      </c>
      <c r="K7539">
        <v>872</v>
      </c>
      <c r="L7539">
        <v>1299</v>
      </c>
      <c r="M7539">
        <v>1514</v>
      </c>
      <c r="N7539">
        <v>1934</v>
      </c>
      <c r="O7539">
        <v>1934</v>
      </c>
      <c r="P7539">
        <v>2076</v>
      </c>
    </row>
    <row r="7540" spans="1:17" x14ac:dyDescent="0.2">
      <c r="A7540" t="s">
        <v>350</v>
      </c>
      <c r="B7540" t="s">
        <v>204</v>
      </c>
      <c r="C7540" t="s">
        <v>376</v>
      </c>
      <c r="E7540">
        <v>0</v>
      </c>
      <c r="F7540">
        <v>0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</row>
    <row r="7541" spans="1:17" x14ac:dyDescent="0.2">
      <c r="A7541" t="s">
        <v>350</v>
      </c>
      <c r="B7541" t="s">
        <v>205</v>
      </c>
      <c r="C7541" t="s">
        <v>376</v>
      </c>
      <c r="E7541">
        <v>246</v>
      </c>
      <c r="F7541">
        <v>505</v>
      </c>
      <c r="G7541">
        <v>753</v>
      </c>
      <c r="H7541">
        <v>973</v>
      </c>
      <c r="I7541">
        <v>997</v>
      </c>
      <c r="J7541">
        <v>1497</v>
      </c>
      <c r="K7541">
        <v>1561</v>
      </c>
      <c r="L7541">
        <v>1561</v>
      </c>
      <c r="M7541">
        <v>1561</v>
      </c>
      <c r="N7541">
        <v>2027</v>
      </c>
      <c r="O7541">
        <v>2276</v>
      </c>
      <c r="P7541">
        <v>3544</v>
      </c>
    </row>
    <row r="7542" spans="1:17" x14ac:dyDescent="0.2">
      <c r="A7542" t="s">
        <v>350</v>
      </c>
      <c r="B7542" t="s">
        <v>206</v>
      </c>
      <c r="C7542" t="s">
        <v>376</v>
      </c>
      <c r="E7542">
        <v>0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</row>
    <row r="7543" spans="1:17" x14ac:dyDescent="0.2">
      <c r="A7543" t="s">
        <v>350</v>
      </c>
      <c r="B7543" t="s">
        <v>207</v>
      </c>
      <c r="C7543" t="s">
        <v>376</v>
      </c>
      <c r="E7543">
        <v>0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</row>
    <row r="7544" spans="1:17" x14ac:dyDescent="0.2">
      <c r="A7544" t="s">
        <v>350</v>
      </c>
      <c r="B7544" t="s">
        <v>208</v>
      </c>
      <c r="C7544" t="s">
        <v>376</v>
      </c>
      <c r="E7544">
        <v>677</v>
      </c>
      <c r="F7544">
        <v>766</v>
      </c>
      <c r="G7544">
        <v>849</v>
      </c>
      <c r="H7544">
        <v>939</v>
      </c>
      <c r="I7544">
        <v>939</v>
      </c>
      <c r="J7544">
        <v>939</v>
      </c>
      <c r="K7544">
        <v>939</v>
      </c>
      <c r="L7544">
        <v>939</v>
      </c>
      <c r="M7544">
        <v>939</v>
      </c>
      <c r="N7544">
        <v>939</v>
      </c>
      <c r="O7544">
        <v>939</v>
      </c>
      <c r="P7544">
        <v>939</v>
      </c>
    </row>
    <row r="7545" spans="1:17" x14ac:dyDescent="0.2">
      <c r="A7545" t="s">
        <v>350</v>
      </c>
      <c r="B7545" t="s">
        <v>209</v>
      </c>
      <c r="C7545" t="s">
        <v>376</v>
      </c>
      <c r="E7545">
        <v>0</v>
      </c>
      <c r="F7545">
        <v>0</v>
      </c>
      <c r="G7545">
        <v>0</v>
      </c>
      <c r="H7545">
        <v>0</v>
      </c>
      <c r="I7545">
        <v>0</v>
      </c>
      <c r="J7545">
        <v>308</v>
      </c>
      <c r="K7545">
        <v>765</v>
      </c>
      <c r="L7545">
        <v>765</v>
      </c>
      <c r="M7545">
        <v>768</v>
      </c>
      <c r="N7545">
        <v>1573</v>
      </c>
      <c r="O7545">
        <v>1862</v>
      </c>
      <c r="P7545">
        <v>4305</v>
      </c>
    </row>
    <row r="7546" spans="1:17" x14ac:dyDescent="0.2">
      <c r="A7546" t="s">
        <v>350</v>
      </c>
      <c r="B7546" t="s">
        <v>210</v>
      </c>
      <c r="C7546" t="s">
        <v>376</v>
      </c>
      <c r="E7546">
        <v>0</v>
      </c>
      <c r="F7546">
        <v>0</v>
      </c>
      <c r="G7546">
        <v>0</v>
      </c>
      <c r="H7546">
        <v>480</v>
      </c>
      <c r="I7546">
        <v>480</v>
      </c>
      <c r="J7546">
        <v>593</v>
      </c>
      <c r="K7546">
        <v>593</v>
      </c>
      <c r="L7546">
        <v>593</v>
      </c>
      <c r="M7546">
        <v>593</v>
      </c>
      <c r="N7546">
        <v>593</v>
      </c>
      <c r="O7546">
        <v>593</v>
      </c>
      <c r="P7546">
        <v>593</v>
      </c>
    </row>
    <row r="7547" spans="1:17" x14ac:dyDescent="0.2">
      <c r="A7547" t="s">
        <v>350</v>
      </c>
      <c r="B7547" t="s">
        <v>211</v>
      </c>
      <c r="C7547" t="s">
        <v>376</v>
      </c>
      <c r="E7547">
        <v>0</v>
      </c>
      <c r="F7547">
        <v>0</v>
      </c>
      <c r="G7547">
        <v>0</v>
      </c>
      <c r="H7547">
        <v>92</v>
      </c>
      <c r="I7547">
        <v>92</v>
      </c>
      <c r="J7547">
        <v>92</v>
      </c>
      <c r="K7547">
        <v>92</v>
      </c>
      <c r="L7547">
        <v>92</v>
      </c>
      <c r="M7547">
        <v>92</v>
      </c>
      <c r="N7547">
        <v>92</v>
      </c>
      <c r="O7547">
        <v>92</v>
      </c>
      <c r="P7547">
        <v>92</v>
      </c>
    </row>
    <row r="7548" spans="1:17" x14ac:dyDescent="0.2">
      <c r="A7548" t="s">
        <v>350</v>
      </c>
      <c r="B7548" t="s">
        <v>212</v>
      </c>
      <c r="C7548" t="s">
        <v>376</v>
      </c>
      <c r="E7548">
        <v>0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</row>
    <row r="7549" spans="1:17" x14ac:dyDescent="0.2">
      <c r="A7549" t="s">
        <v>350</v>
      </c>
      <c r="B7549" t="s">
        <v>213</v>
      </c>
      <c r="C7549" t="s">
        <v>376</v>
      </c>
      <c r="E7549">
        <v>0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</row>
    <row r="7550" spans="1:17" x14ac:dyDescent="0.2">
      <c r="A7550" t="s">
        <v>350</v>
      </c>
      <c r="B7550" t="s">
        <v>342</v>
      </c>
      <c r="C7550" t="s">
        <v>376</v>
      </c>
      <c r="E7550">
        <v>965</v>
      </c>
      <c r="F7550">
        <v>1325</v>
      </c>
      <c r="G7550">
        <v>2280</v>
      </c>
      <c r="H7550">
        <v>3904</v>
      </c>
      <c r="I7550">
        <v>5510</v>
      </c>
      <c r="J7550">
        <v>6637</v>
      </c>
      <c r="K7550">
        <v>7159</v>
      </c>
      <c r="L7550">
        <v>7755</v>
      </c>
      <c r="M7550">
        <v>8309</v>
      </c>
      <c r="N7550">
        <v>10259</v>
      </c>
      <c r="O7550">
        <v>10810</v>
      </c>
      <c r="P7550">
        <v>14716</v>
      </c>
    </row>
    <row r="7551" spans="1:17" x14ac:dyDescent="0.2">
      <c r="A7551" t="s">
        <v>230</v>
      </c>
      <c r="B7551" t="s">
        <v>353</v>
      </c>
      <c r="C7551" t="s">
        <v>376</v>
      </c>
      <c r="E7551">
        <v>0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10360</v>
      </c>
    </row>
    <row r="7552" spans="1:17" x14ac:dyDescent="0.2">
      <c r="A7552" t="s">
        <v>230</v>
      </c>
      <c r="B7552" t="s">
        <v>354</v>
      </c>
      <c r="C7552" t="s">
        <v>376</v>
      </c>
      <c r="E7552"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11010</v>
      </c>
    </row>
    <row r="7553" spans="1:17" x14ac:dyDescent="0.2">
      <c r="A7553" t="s">
        <v>230</v>
      </c>
      <c r="B7553" t="s">
        <v>355</v>
      </c>
      <c r="C7553" t="s">
        <v>376</v>
      </c>
      <c r="E7553">
        <v>0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2680</v>
      </c>
    </row>
    <row r="7554" spans="1:17" x14ac:dyDescent="0.2">
      <c r="A7554" t="s">
        <v>230</v>
      </c>
      <c r="B7554" t="s">
        <v>356</v>
      </c>
      <c r="C7554" t="s">
        <v>376</v>
      </c>
      <c r="E7554">
        <v>0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4875</v>
      </c>
    </row>
    <row r="7555" spans="1:17" x14ac:dyDescent="0.2">
      <c r="A7555" t="s">
        <v>340</v>
      </c>
      <c r="B7555" t="s">
        <v>193</v>
      </c>
      <c r="C7555" t="s">
        <v>377</v>
      </c>
      <c r="E7555">
        <v>0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</row>
    <row r="7556" spans="1:17" x14ac:dyDescent="0.2">
      <c r="A7556" t="s">
        <v>340</v>
      </c>
      <c r="B7556" t="s">
        <v>194</v>
      </c>
      <c r="C7556" t="s">
        <v>377</v>
      </c>
      <c r="E7556">
        <v>0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</row>
    <row r="7557" spans="1:17" x14ac:dyDescent="0.2">
      <c r="A7557" t="s">
        <v>340</v>
      </c>
      <c r="B7557" t="s">
        <v>195</v>
      </c>
      <c r="C7557" t="s">
        <v>377</v>
      </c>
      <c r="E7557">
        <v>0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</row>
    <row r="7558" spans="1:17" x14ac:dyDescent="0.2">
      <c r="A7558" t="s">
        <v>340</v>
      </c>
      <c r="B7558" t="s">
        <v>196</v>
      </c>
      <c r="C7558" t="s">
        <v>377</v>
      </c>
      <c r="E7558">
        <v>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</row>
    <row r="7559" spans="1:17" x14ac:dyDescent="0.2">
      <c r="A7559" t="s">
        <v>340</v>
      </c>
      <c r="B7559" t="s">
        <v>197</v>
      </c>
      <c r="C7559" t="s">
        <v>377</v>
      </c>
      <c r="E7559">
        <v>0</v>
      </c>
      <c r="F7559">
        <v>0</v>
      </c>
      <c r="G7559">
        <v>0.68</v>
      </c>
      <c r="H7559">
        <v>1.46</v>
      </c>
      <c r="I7559">
        <v>2.6</v>
      </c>
      <c r="J7559">
        <v>2.6</v>
      </c>
      <c r="K7559">
        <v>2.6</v>
      </c>
      <c r="L7559">
        <v>2.95</v>
      </c>
      <c r="M7559">
        <v>3.47</v>
      </c>
      <c r="N7559">
        <v>4.01</v>
      </c>
      <c r="O7559">
        <v>4.01</v>
      </c>
      <c r="P7559">
        <v>4.01</v>
      </c>
    </row>
    <row r="7560" spans="1:17" x14ac:dyDescent="0.2">
      <c r="A7560" t="s">
        <v>340</v>
      </c>
      <c r="B7560" t="s">
        <v>198</v>
      </c>
      <c r="C7560" t="s">
        <v>377</v>
      </c>
      <c r="E7560"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</row>
    <row r="7561" spans="1:17" x14ac:dyDescent="0.2">
      <c r="A7561" t="s">
        <v>340</v>
      </c>
      <c r="B7561" t="s">
        <v>199</v>
      </c>
      <c r="C7561" t="s">
        <v>377</v>
      </c>
      <c r="E7561">
        <v>0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</row>
    <row r="7562" spans="1:17" x14ac:dyDescent="0.2">
      <c r="A7562" t="s">
        <v>340</v>
      </c>
      <c r="B7562" t="s">
        <v>200</v>
      </c>
      <c r="C7562" t="s">
        <v>377</v>
      </c>
      <c r="E7562"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</row>
    <row r="7563" spans="1:17" x14ac:dyDescent="0.2">
      <c r="A7563" t="s">
        <v>340</v>
      </c>
      <c r="B7563" t="s">
        <v>201</v>
      </c>
      <c r="C7563" t="s">
        <v>377</v>
      </c>
      <c r="E7563">
        <v>0</v>
      </c>
      <c r="F7563">
        <v>0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</row>
    <row r="7564" spans="1:17" x14ac:dyDescent="0.2">
      <c r="A7564" t="s">
        <v>340</v>
      </c>
      <c r="B7564" t="s">
        <v>202</v>
      </c>
      <c r="C7564" t="s">
        <v>377</v>
      </c>
      <c r="E7564">
        <v>0.31</v>
      </c>
      <c r="F7564">
        <v>0.4</v>
      </c>
      <c r="G7564">
        <v>0.4</v>
      </c>
      <c r="H7564">
        <v>0.55000000000000004</v>
      </c>
      <c r="I7564">
        <v>6.55</v>
      </c>
      <c r="J7564">
        <v>8.49</v>
      </c>
      <c r="K7564">
        <v>8.49</v>
      </c>
      <c r="L7564">
        <v>8.49</v>
      </c>
      <c r="M7564">
        <v>9.39</v>
      </c>
      <c r="N7564">
        <v>9.39</v>
      </c>
      <c r="O7564">
        <v>9.52</v>
      </c>
      <c r="P7564">
        <v>10.029999999999999</v>
      </c>
    </row>
    <row r="7565" spans="1:17" x14ac:dyDescent="0.2">
      <c r="A7565" t="s">
        <v>340</v>
      </c>
      <c r="B7565" t="s">
        <v>203</v>
      </c>
      <c r="C7565" t="s">
        <v>377</v>
      </c>
      <c r="E7565">
        <v>0</v>
      </c>
      <c r="F7565">
        <v>0</v>
      </c>
      <c r="G7565">
        <v>1.32</v>
      </c>
      <c r="H7565">
        <v>2.82</v>
      </c>
      <c r="I7565">
        <v>4.32</v>
      </c>
      <c r="J7565">
        <v>4.32</v>
      </c>
      <c r="K7565">
        <v>4.32</v>
      </c>
      <c r="L7565">
        <v>6.8</v>
      </c>
      <c r="M7565">
        <v>7.8</v>
      </c>
      <c r="N7565">
        <v>9.8000000000000007</v>
      </c>
      <c r="O7565">
        <v>9.8000000000000007</v>
      </c>
      <c r="P7565">
        <v>10.49</v>
      </c>
    </row>
    <row r="7566" spans="1:17" x14ac:dyDescent="0.2">
      <c r="A7566" t="s">
        <v>340</v>
      </c>
      <c r="B7566" t="s">
        <v>204</v>
      </c>
      <c r="C7566" t="s">
        <v>377</v>
      </c>
      <c r="E7566">
        <v>0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</row>
    <row r="7567" spans="1:17" x14ac:dyDescent="0.2">
      <c r="A7567" t="s">
        <v>340</v>
      </c>
      <c r="B7567" t="s">
        <v>205</v>
      </c>
      <c r="C7567" t="s">
        <v>377</v>
      </c>
      <c r="E7567">
        <v>3</v>
      </c>
      <c r="F7567">
        <v>6</v>
      </c>
      <c r="G7567">
        <v>8.9499999999999993</v>
      </c>
      <c r="H7567">
        <v>11.68</v>
      </c>
      <c r="I7567">
        <v>11.97</v>
      </c>
      <c r="J7567">
        <v>18.399999999999999</v>
      </c>
      <c r="K7567">
        <v>19.260000000000002</v>
      </c>
      <c r="L7567">
        <v>19.260000000000002</v>
      </c>
      <c r="M7567">
        <v>19.260000000000002</v>
      </c>
      <c r="N7567">
        <v>27.9</v>
      </c>
      <c r="O7567">
        <v>32.47</v>
      </c>
      <c r="P7567">
        <v>61.93</v>
      </c>
    </row>
    <row r="7568" spans="1:17" x14ac:dyDescent="0.2">
      <c r="A7568" t="s">
        <v>340</v>
      </c>
      <c r="B7568" t="s">
        <v>206</v>
      </c>
      <c r="C7568" t="s">
        <v>377</v>
      </c>
      <c r="E7568">
        <v>0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</row>
    <row r="7569" spans="1:16" x14ac:dyDescent="0.2">
      <c r="A7569" t="s">
        <v>340</v>
      </c>
      <c r="B7569" t="s">
        <v>207</v>
      </c>
      <c r="C7569" t="s">
        <v>377</v>
      </c>
      <c r="E7569">
        <v>0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</row>
    <row r="7570" spans="1:16" x14ac:dyDescent="0.2">
      <c r="A7570" t="s">
        <v>340</v>
      </c>
      <c r="B7570" t="s">
        <v>208</v>
      </c>
      <c r="C7570" t="s">
        <v>377</v>
      </c>
      <c r="E7570">
        <v>4.05</v>
      </c>
      <c r="F7570">
        <v>4.57</v>
      </c>
      <c r="G7570">
        <v>5.05</v>
      </c>
      <c r="H7570">
        <v>5.59</v>
      </c>
      <c r="I7570">
        <v>5.59</v>
      </c>
      <c r="J7570">
        <v>5.59</v>
      </c>
      <c r="K7570">
        <v>5.59</v>
      </c>
      <c r="L7570">
        <v>5.59</v>
      </c>
      <c r="M7570">
        <v>5.59</v>
      </c>
      <c r="N7570">
        <v>5.59</v>
      </c>
      <c r="O7570">
        <v>5.59</v>
      </c>
      <c r="P7570">
        <v>5.59</v>
      </c>
    </row>
    <row r="7571" spans="1:16" x14ac:dyDescent="0.2">
      <c r="A7571" t="s">
        <v>340</v>
      </c>
      <c r="B7571" t="s">
        <v>209</v>
      </c>
      <c r="C7571" t="s">
        <v>377</v>
      </c>
      <c r="E7571">
        <v>0</v>
      </c>
      <c r="F7571">
        <v>0</v>
      </c>
      <c r="G7571">
        <v>0</v>
      </c>
      <c r="H7571">
        <v>0</v>
      </c>
      <c r="I7571">
        <v>0</v>
      </c>
      <c r="J7571">
        <v>1.36</v>
      </c>
      <c r="K7571">
        <v>3.45</v>
      </c>
      <c r="L7571">
        <v>3.45</v>
      </c>
      <c r="M7571">
        <v>3.46</v>
      </c>
      <c r="N7571">
        <v>7.71</v>
      </c>
      <c r="O7571">
        <v>9.26</v>
      </c>
      <c r="P7571">
        <v>23.54</v>
      </c>
    </row>
    <row r="7572" spans="1:16" x14ac:dyDescent="0.2">
      <c r="A7572" t="s">
        <v>340</v>
      </c>
      <c r="B7572" t="s">
        <v>210</v>
      </c>
      <c r="C7572" t="s">
        <v>377</v>
      </c>
      <c r="E7572">
        <v>0</v>
      </c>
      <c r="F7572">
        <v>0</v>
      </c>
      <c r="G7572">
        <v>0</v>
      </c>
      <c r="H7572">
        <v>2.12</v>
      </c>
      <c r="I7572">
        <v>2.12</v>
      </c>
      <c r="J7572">
        <v>2.62</v>
      </c>
      <c r="K7572">
        <v>2.62</v>
      </c>
      <c r="L7572">
        <v>2.62</v>
      </c>
      <c r="M7572">
        <v>2.62</v>
      </c>
      <c r="N7572">
        <v>2.62</v>
      </c>
      <c r="O7572">
        <v>2.62</v>
      </c>
      <c r="P7572">
        <v>2.62</v>
      </c>
    </row>
    <row r="7573" spans="1:16" x14ac:dyDescent="0.2">
      <c r="A7573" t="s">
        <v>340</v>
      </c>
      <c r="B7573" t="s">
        <v>211</v>
      </c>
      <c r="C7573" t="s">
        <v>377</v>
      </c>
      <c r="E7573">
        <v>0</v>
      </c>
      <c r="F7573">
        <v>0</v>
      </c>
      <c r="G7573">
        <v>0</v>
      </c>
      <c r="H7573">
        <v>0.5</v>
      </c>
      <c r="I7573">
        <v>0.5</v>
      </c>
      <c r="J7573">
        <v>0.5</v>
      </c>
      <c r="K7573">
        <v>0.5</v>
      </c>
      <c r="L7573">
        <v>0.5</v>
      </c>
      <c r="M7573">
        <v>0.5</v>
      </c>
      <c r="N7573">
        <v>0.5</v>
      </c>
      <c r="O7573">
        <v>0.5</v>
      </c>
      <c r="P7573">
        <v>0.5</v>
      </c>
    </row>
    <row r="7574" spans="1:16" x14ac:dyDescent="0.2">
      <c r="A7574" t="s">
        <v>340</v>
      </c>
      <c r="B7574" t="s">
        <v>212</v>
      </c>
      <c r="C7574" t="s">
        <v>377</v>
      </c>
      <c r="E7574">
        <v>0.28999999999999998</v>
      </c>
      <c r="F7574">
        <v>0.28999999999999998</v>
      </c>
      <c r="G7574">
        <v>0.51</v>
      </c>
      <c r="H7574">
        <v>0.54</v>
      </c>
      <c r="I7574">
        <v>0.54</v>
      </c>
      <c r="J7574">
        <v>0.54</v>
      </c>
      <c r="K7574">
        <v>0.54</v>
      </c>
      <c r="L7574">
        <v>0.25</v>
      </c>
      <c r="M7574">
        <v>0.25</v>
      </c>
      <c r="N7574">
        <v>0</v>
      </c>
      <c r="O7574">
        <v>0</v>
      </c>
      <c r="P7574">
        <v>0</v>
      </c>
    </row>
    <row r="7575" spans="1:16" x14ac:dyDescent="0.2">
      <c r="A7575" t="s">
        <v>340</v>
      </c>
      <c r="B7575" t="s">
        <v>213</v>
      </c>
      <c r="C7575" t="s">
        <v>377</v>
      </c>
      <c r="E7575">
        <v>0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</row>
    <row r="7576" spans="1:16" x14ac:dyDescent="0.2">
      <c r="A7576" t="s">
        <v>340</v>
      </c>
      <c r="B7576" t="s">
        <v>218</v>
      </c>
      <c r="C7576" t="s">
        <v>377</v>
      </c>
      <c r="E7576">
        <v>-0.64</v>
      </c>
      <c r="F7576">
        <v>-0.64</v>
      </c>
      <c r="G7576">
        <v>-0.64</v>
      </c>
      <c r="H7576">
        <v>-0.64</v>
      </c>
      <c r="I7576">
        <v>-0.64</v>
      </c>
      <c r="J7576">
        <v>-0.64</v>
      </c>
      <c r="K7576">
        <v>-0.64</v>
      </c>
      <c r="L7576">
        <v>-0.64</v>
      </c>
      <c r="M7576">
        <v>-0.64</v>
      </c>
      <c r="N7576">
        <v>-0.64</v>
      </c>
      <c r="O7576">
        <v>-0.64</v>
      </c>
      <c r="P7576">
        <v>-6.39</v>
      </c>
    </row>
    <row r="7577" spans="1:16" x14ac:dyDescent="0.2">
      <c r="A7577" t="s">
        <v>340</v>
      </c>
      <c r="B7577" t="s">
        <v>342</v>
      </c>
      <c r="C7577" t="s">
        <v>377</v>
      </c>
      <c r="E7577">
        <v>7.01</v>
      </c>
      <c r="F7577">
        <v>10.62</v>
      </c>
      <c r="G7577">
        <v>16.27</v>
      </c>
      <c r="H7577">
        <v>24.63</v>
      </c>
      <c r="I7577">
        <v>33.56</v>
      </c>
      <c r="J7577">
        <v>43.78</v>
      </c>
      <c r="K7577">
        <v>46.73</v>
      </c>
      <c r="L7577">
        <v>49.26</v>
      </c>
      <c r="M7577">
        <v>51.7</v>
      </c>
      <c r="N7577">
        <v>66.88</v>
      </c>
      <c r="O7577">
        <v>73.12</v>
      </c>
      <c r="P7577">
        <v>112.33</v>
      </c>
    </row>
    <row r="7578" spans="1:16" x14ac:dyDescent="0.2">
      <c r="A7578" t="s">
        <v>266</v>
      </c>
      <c r="B7578" t="s">
        <v>267</v>
      </c>
      <c r="C7578" t="s">
        <v>377</v>
      </c>
      <c r="E7578">
        <v>202.31</v>
      </c>
      <c r="F7578">
        <v>204.45</v>
      </c>
      <c r="G7578">
        <v>206.75</v>
      </c>
      <c r="H7578">
        <v>212.74</v>
      </c>
      <c r="I7578">
        <v>220.24</v>
      </c>
      <c r="J7578">
        <v>229.66</v>
      </c>
      <c r="K7578">
        <v>235.18</v>
      </c>
      <c r="L7578">
        <v>240.63</v>
      </c>
      <c r="M7578">
        <v>246.15</v>
      </c>
      <c r="N7578">
        <v>269.82</v>
      </c>
      <c r="O7578">
        <v>276.22000000000003</v>
      </c>
      <c r="P7578">
        <v>295.94</v>
      </c>
    </row>
    <row r="7579" spans="1:16" x14ac:dyDescent="0.2">
      <c r="A7579" t="s">
        <v>270</v>
      </c>
      <c r="B7579" t="s">
        <v>193</v>
      </c>
      <c r="C7579" t="s">
        <v>377</v>
      </c>
      <c r="E7579">
        <v>2.94</v>
      </c>
      <c r="F7579">
        <v>0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</row>
    <row r="7580" spans="1:16" x14ac:dyDescent="0.2">
      <c r="A7580" t="s">
        <v>270</v>
      </c>
      <c r="B7580" t="s">
        <v>194</v>
      </c>
      <c r="C7580" t="s">
        <v>377</v>
      </c>
      <c r="E7580">
        <v>52.27</v>
      </c>
      <c r="F7580">
        <v>62.83</v>
      </c>
      <c r="G7580">
        <v>51.17</v>
      </c>
      <c r="H7580">
        <v>40.54</v>
      </c>
      <c r="I7580">
        <v>25.7</v>
      </c>
      <c r="J7580">
        <v>19.45</v>
      </c>
      <c r="K7580">
        <v>16.670000000000002</v>
      </c>
      <c r="L7580">
        <v>16.14</v>
      </c>
      <c r="M7580">
        <v>14.03</v>
      </c>
      <c r="N7580">
        <v>8.57</v>
      </c>
      <c r="O7580">
        <v>10.02</v>
      </c>
      <c r="P7580">
        <v>2.04</v>
      </c>
    </row>
    <row r="7581" spans="1:16" x14ac:dyDescent="0.2">
      <c r="A7581" t="s">
        <v>270</v>
      </c>
      <c r="B7581" t="s">
        <v>195</v>
      </c>
      <c r="C7581" t="s">
        <v>377</v>
      </c>
      <c r="E7581">
        <v>11.51</v>
      </c>
      <c r="F7581">
        <v>12.81</v>
      </c>
      <c r="G7581">
        <v>12.3</v>
      </c>
      <c r="H7581">
        <v>12.24</v>
      </c>
      <c r="I7581">
        <v>12.18</v>
      </c>
      <c r="J7581">
        <v>9.6</v>
      </c>
      <c r="K7581">
        <v>8.15</v>
      </c>
      <c r="L7581">
        <v>6.82</v>
      </c>
      <c r="M7581">
        <v>5.67</v>
      </c>
      <c r="N7581">
        <v>1.02</v>
      </c>
      <c r="O7581">
        <v>0</v>
      </c>
      <c r="P7581">
        <v>0</v>
      </c>
    </row>
    <row r="7582" spans="1:16" x14ac:dyDescent="0.2">
      <c r="A7582" t="s">
        <v>270</v>
      </c>
      <c r="B7582" t="s">
        <v>196</v>
      </c>
      <c r="C7582" t="s">
        <v>377</v>
      </c>
      <c r="E7582">
        <v>23.6</v>
      </c>
      <c r="F7582">
        <v>5.09</v>
      </c>
      <c r="G7582">
        <v>5.09</v>
      </c>
      <c r="H7582">
        <v>5.1100000000000003</v>
      </c>
      <c r="I7582">
        <v>5.09</v>
      </c>
      <c r="J7582">
        <v>5.1100000000000003</v>
      </c>
      <c r="K7582">
        <v>5.09</v>
      </c>
      <c r="L7582">
        <v>5.09</v>
      </c>
      <c r="M7582">
        <v>5.09</v>
      </c>
      <c r="N7582">
        <v>5.09</v>
      </c>
      <c r="O7582">
        <v>5.1100000000000003</v>
      </c>
      <c r="P7582">
        <v>5.09</v>
      </c>
    </row>
    <row r="7583" spans="1:16" x14ac:dyDescent="0.2">
      <c r="A7583" t="s">
        <v>270</v>
      </c>
      <c r="B7583" t="s">
        <v>197</v>
      </c>
      <c r="C7583" t="s">
        <v>377</v>
      </c>
      <c r="E7583">
        <v>11.28</v>
      </c>
      <c r="F7583">
        <v>11.24</v>
      </c>
      <c r="G7583">
        <v>16.39</v>
      </c>
      <c r="H7583">
        <v>22.82</v>
      </c>
      <c r="I7583">
        <v>30.97</v>
      </c>
      <c r="J7583">
        <v>30.39</v>
      </c>
      <c r="K7583">
        <v>30.53</v>
      </c>
      <c r="L7583">
        <v>32.86</v>
      </c>
      <c r="M7583">
        <v>36.64</v>
      </c>
      <c r="N7583">
        <v>40.17</v>
      </c>
      <c r="O7583">
        <v>39.71</v>
      </c>
      <c r="P7583">
        <v>37.33</v>
      </c>
    </row>
    <row r="7584" spans="1:16" x14ac:dyDescent="0.2">
      <c r="A7584" t="s">
        <v>270</v>
      </c>
      <c r="B7584" t="s">
        <v>198</v>
      </c>
      <c r="C7584" t="s">
        <v>377</v>
      </c>
      <c r="E7584">
        <v>0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</row>
    <row r="7585" spans="1:16" x14ac:dyDescent="0.2">
      <c r="A7585" t="s">
        <v>270</v>
      </c>
      <c r="B7585" t="s">
        <v>199</v>
      </c>
      <c r="C7585" t="s">
        <v>377</v>
      </c>
      <c r="E7585">
        <v>2.4900000000000002</v>
      </c>
      <c r="F7585">
        <v>2.48</v>
      </c>
      <c r="G7585">
        <v>2.48</v>
      </c>
      <c r="H7585">
        <v>2.4900000000000002</v>
      </c>
      <c r="I7585">
        <v>2.4700000000000002</v>
      </c>
      <c r="J7585">
        <v>2.48</v>
      </c>
      <c r="K7585">
        <v>3.36</v>
      </c>
      <c r="L7585">
        <v>2.4700000000000002</v>
      </c>
      <c r="M7585">
        <v>2.4700000000000002</v>
      </c>
      <c r="N7585">
        <v>2.23</v>
      </c>
      <c r="O7585">
        <v>2.2400000000000002</v>
      </c>
      <c r="P7585">
        <v>2.23</v>
      </c>
    </row>
    <row r="7586" spans="1:16" x14ac:dyDescent="0.2">
      <c r="A7586" t="s">
        <v>270</v>
      </c>
      <c r="B7586" t="s">
        <v>200</v>
      </c>
      <c r="C7586" t="s">
        <v>377</v>
      </c>
      <c r="E7586">
        <v>0.9</v>
      </c>
      <c r="F7586">
        <v>1.6</v>
      </c>
      <c r="G7586">
        <v>0.89</v>
      </c>
      <c r="H7586">
        <v>0.9</v>
      </c>
      <c r="I7586">
        <v>0.95</v>
      </c>
      <c r="J7586">
        <v>1.38</v>
      </c>
      <c r="K7586">
        <v>1.5</v>
      </c>
      <c r="L7586">
        <v>0.89</v>
      </c>
      <c r="M7586">
        <v>0.86</v>
      </c>
      <c r="N7586">
        <v>0.86</v>
      </c>
      <c r="O7586">
        <v>0.86</v>
      </c>
      <c r="P7586">
        <v>1.03</v>
      </c>
    </row>
    <row r="7587" spans="1:16" x14ac:dyDescent="0.2">
      <c r="A7587" t="s">
        <v>270</v>
      </c>
      <c r="B7587" t="s">
        <v>201</v>
      </c>
      <c r="C7587" t="s">
        <v>377</v>
      </c>
      <c r="E7587">
        <v>27.19</v>
      </c>
      <c r="F7587">
        <v>27.11</v>
      </c>
      <c r="G7587">
        <v>27.11</v>
      </c>
      <c r="H7587">
        <v>27.19</v>
      </c>
      <c r="I7587">
        <v>27.11</v>
      </c>
      <c r="J7587">
        <v>27.19</v>
      </c>
      <c r="K7587">
        <v>27.11</v>
      </c>
      <c r="L7587">
        <v>27.11</v>
      </c>
      <c r="M7587">
        <v>27.11</v>
      </c>
      <c r="N7587">
        <v>27.11</v>
      </c>
      <c r="O7587">
        <v>27.19</v>
      </c>
      <c r="P7587">
        <v>27.11</v>
      </c>
    </row>
    <row r="7588" spans="1:16" x14ac:dyDescent="0.2">
      <c r="A7588" t="s">
        <v>270</v>
      </c>
      <c r="B7588" t="s">
        <v>202</v>
      </c>
      <c r="C7588" t="s">
        <v>377</v>
      </c>
      <c r="E7588">
        <v>22.25</v>
      </c>
      <c r="F7588">
        <v>22.59</v>
      </c>
      <c r="G7588">
        <v>22.1</v>
      </c>
      <c r="H7588">
        <v>22.73</v>
      </c>
      <c r="I7588">
        <v>34.83</v>
      </c>
      <c r="J7588">
        <v>39.04</v>
      </c>
      <c r="K7588">
        <v>39.21</v>
      </c>
      <c r="L7588">
        <v>38.96</v>
      </c>
      <c r="M7588">
        <v>40.909999999999997</v>
      </c>
      <c r="N7588">
        <v>40.47</v>
      </c>
      <c r="O7588">
        <v>40.54</v>
      </c>
      <c r="P7588">
        <v>39.65</v>
      </c>
    </row>
    <row r="7589" spans="1:16" x14ac:dyDescent="0.2">
      <c r="A7589" t="s">
        <v>270</v>
      </c>
      <c r="B7589" t="s">
        <v>203</v>
      </c>
      <c r="C7589" t="s">
        <v>377</v>
      </c>
      <c r="E7589">
        <v>0</v>
      </c>
      <c r="F7589">
        <v>0</v>
      </c>
      <c r="G7589">
        <v>5.1100000000000003</v>
      </c>
      <c r="H7589">
        <v>11.42</v>
      </c>
      <c r="I7589">
        <v>17.59</v>
      </c>
      <c r="J7589">
        <v>16.96</v>
      </c>
      <c r="K7589">
        <v>17.079999999999998</v>
      </c>
      <c r="L7589">
        <v>26.48</v>
      </c>
      <c r="M7589">
        <v>30.53</v>
      </c>
      <c r="N7589">
        <v>38.25</v>
      </c>
      <c r="O7589">
        <v>38.299999999999997</v>
      </c>
      <c r="P7589">
        <v>38.61</v>
      </c>
    </row>
    <row r="7590" spans="1:16" x14ac:dyDescent="0.2">
      <c r="A7590" t="s">
        <v>270</v>
      </c>
      <c r="B7590" t="s">
        <v>204</v>
      </c>
      <c r="C7590" t="s">
        <v>377</v>
      </c>
      <c r="E7590">
        <v>0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</row>
    <row r="7591" spans="1:16" x14ac:dyDescent="0.2">
      <c r="A7591" t="s">
        <v>270</v>
      </c>
      <c r="B7591" t="s">
        <v>205</v>
      </c>
      <c r="C7591" t="s">
        <v>377</v>
      </c>
      <c r="E7591">
        <v>60.01</v>
      </c>
      <c r="F7591">
        <v>68.680000000000007</v>
      </c>
      <c r="G7591">
        <v>75.17</v>
      </c>
      <c r="H7591">
        <v>83.31</v>
      </c>
      <c r="I7591">
        <v>82.15</v>
      </c>
      <c r="J7591">
        <v>97.32</v>
      </c>
      <c r="K7591">
        <v>101.12</v>
      </c>
      <c r="L7591">
        <v>100.09</v>
      </c>
      <c r="M7591">
        <v>99.56</v>
      </c>
      <c r="N7591">
        <v>120.42</v>
      </c>
      <c r="O7591">
        <v>129.65</v>
      </c>
      <c r="P7591">
        <v>179.41</v>
      </c>
    </row>
    <row r="7592" spans="1:16" x14ac:dyDescent="0.2">
      <c r="A7592" t="s">
        <v>270</v>
      </c>
      <c r="B7592" t="s">
        <v>206</v>
      </c>
      <c r="C7592" t="s">
        <v>377</v>
      </c>
      <c r="E7592">
        <v>29.54</v>
      </c>
      <c r="F7592">
        <v>31.54</v>
      </c>
      <c r="G7592">
        <v>33.71</v>
      </c>
      <c r="H7592">
        <v>38.340000000000003</v>
      </c>
      <c r="I7592">
        <v>42.89</v>
      </c>
      <c r="J7592">
        <v>47.7</v>
      </c>
      <c r="K7592">
        <v>49.88</v>
      </c>
      <c r="L7592">
        <v>52.14</v>
      </c>
      <c r="M7592">
        <v>54.36</v>
      </c>
      <c r="N7592">
        <v>63.11</v>
      </c>
      <c r="O7592">
        <v>65.56</v>
      </c>
      <c r="P7592">
        <v>76.78</v>
      </c>
    </row>
    <row r="7593" spans="1:16" x14ac:dyDescent="0.2">
      <c r="A7593" t="s">
        <v>270</v>
      </c>
      <c r="B7593" t="s">
        <v>343</v>
      </c>
      <c r="C7593" t="s">
        <v>377</v>
      </c>
      <c r="E7593">
        <v>-2.59</v>
      </c>
      <c r="F7593">
        <v>-2.9</v>
      </c>
      <c r="G7593">
        <v>-3.11</v>
      </c>
      <c r="H7593">
        <v>-3.36</v>
      </c>
      <c r="I7593">
        <v>-3.38</v>
      </c>
      <c r="J7593">
        <v>-4.01</v>
      </c>
      <c r="K7593">
        <v>-4.92</v>
      </c>
      <c r="L7593">
        <v>-4.9400000000000004</v>
      </c>
      <c r="M7593">
        <v>-4.91</v>
      </c>
      <c r="N7593">
        <v>-6.78</v>
      </c>
      <c r="O7593">
        <v>-7.52</v>
      </c>
      <c r="P7593">
        <v>-13.13</v>
      </c>
    </row>
    <row r="7594" spans="1:16" x14ac:dyDescent="0.2">
      <c r="A7594" t="s">
        <v>270</v>
      </c>
      <c r="B7594" t="s">
        <v>210</v>
      </c>
      <c r="C7594" t="s">
        <v>377</v>
      </c>
      <c r="E7594">
        <v>-0.5</v>
      </c>
      <c r="F7594">
        <v>-0.62</v>
      </c>
      <c r="G7594">
        <v>-0.9</v>
      </c>
      <c r="H7594">
        <v>-2.2200000000000002</v>
      </c>
      <c r="I7594">
        <v>-2.57</v>
      </c>
      <c r="J7594">
        <v>-3.29</v>
      </c>
      <c r="K7594">
        <v>-2.94</v>
      </c>
      <c r="L7594">
        <v>-3.05</v>
      </c>
      <c r="M7594">
        <v>-3.11</v>
      </c>
      <c r="N7594">
        <v>-3.19</v>
      </c>
      <c r="O7594">
        <v>-3.15</v>
      </c>
      <c r="P7594">
        <v>-2.6</v>
      </c>
    </row>
    <row r="7595" spans="1:16" x14ac:dyDescent="0.2">
      <c r="A7595" t="s">
        <v>270</v>
      </c>
      <c r="B7595" t="s">
        <v>211</v>
      </c>
      <c r="C7595" t="s">
        <v>377</v>
      </c>
      <c r="E7595">
        <v>0</v>
      </c>
      <c r="F7595">
        <v>0</v>
      </c>
      <c r="G7595">
        <v>0</v>
      </c>
      <c r="H7595">
        <v>-0.37</v>
      </c>
      <c r="I7595">
        <v>-0.48</v>
      </c>
      <c r="J7595">
        <v>-0.54</v>
      </c>
      <c r="K7595">
        <v>-0.48</v>
      </c>
      <c r="L7595">
        <v>-0.48</v>
      </c>
      <c r="M7595">
        <v>-0.49</v>
      </c>
      <c r="N7595">
        <v>-0.53</v>
      </c>
      <c r="O7595">
        <v>-0.51</v>
      </c>
      <c r="P7595">
        <v>-0.42</v>
      </c>
    </row>
    <row r="7596" spans="1:16" x14ac:dyDescent="0.2">
      <c r="A7596" t="s">
        <v>270</v>
      </c>
      <c r="B7596" t="s">
        <v>212</v>
      </c>
      <c r="C7596" t="s">
        <v>377</v>
      </c>
      <c r="E7596">
        <v>0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</row>
    <row r="7597" spans="1:16" x14ac:dyDescent="0.2">
      <c r="A7597" t="s">
        <v>270</v>
      </c>
      <c r="B7597" t="s">
        <v>213</v>
      </c>
      <c r="C7597" t="s">
        <v>377</v>
      </c>
      <c r="E7597">
        <v>0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</row>
    <row r="7598" spans="1:16" x14ac:dyDescent="0.2">
      <c r="A7598" t="s">
        <v>270</v>
      </c>
      <c r="B7598" t="s">
        <v>344</v>
      </c>
      <c r="C7598" t="s">
        <v>377</v>
      </c>
      <c r="E7598">
        <v>12.11</v>
      </c>
      <c r="F7598">
        <v>12.89</v>
      </c>
      <c r="G7598">
        <v>15.84</v>
      </c>
      <c r="H7598">
        <v>13.4</v>
      </c>
      <c r="I7598">
        <v>11.08</v>
      </c>
      <c r="J7598">
        <v>15.67</v>
      </c>
      <c r="K7598">
        <v>17.809999999999999</v>
      </c>
      <c r="L7598">
        <v>17.73</v>
      </c>
      <c r="M7598">
        <v>18.940000000000001</v>
      </c>
      <c r="N7598">
        <v>24.26</v>
      </c>
      <c r="O7598">
        <v>22.79</v>
      </c>
      <c r="P7598">
        <v>14.78</v>
      </c>
    </row>
    <row r="7599" spans="1:16" x14ac:dyDescent="0.2">
      <c r="A7599" t="s">
        <v>270</v>
      </c>
      <c r="B7599" t="s">
        <v>345</v>
      </c>
      <c r="C7599" t="s">
        <v>377</v>
      </c>
      <c r="E7599">
        <v>-3.07</v>
      </c>
      <c r="F7599">
        <v>-1.73</v>
      </c>
      <c r="G7599">
        <v>-5.09</v>
      </c>
      <c r="H7599">
        <v>-4.5199999999999996</v>
      </c>
      <c r="I7599">
        <v>-4.59</v>
      </c>
      <c r="J7599">
        <v>-6.74</v>
      </c>
      <c r="K7599">
        <v>-4.01</v>
      </c>
      <c r="L7599">
        <v>-5.01</v>
      </c>
      <c r="M7599">
        <v>-6.16</v>
      </c>
      <c r="N7599">
        <v>-7.46</v>
      </c>
      <c r="O7599">
        <v>-7.13</v>
      </c>
      <c r="P7599">
        <v>-12.59</v>
      </c>
    </row>
    <row r="7600" spans="1:16" x14ac:dyDescent="0.2">
      <c r="A7600" t="s">
        <v>270</v>
      </c>
      <c r="B7600" t="s">
        <v>272</v>
      </c>
      <c r="C7600" t="s">
        <v>377</v>
      </c>
      <c r="E7600">
        <v>0.26</v>
      </c>
      <c r="F7600">
        <v>0.31</v>
      </c>
      <c r="G7600">
        <v>3.09</v>
      </c>
      <c r="H7600">
        <v>3.16</v>
      </c>
      <c r="I7600">
        <v>6.81</v>
      </c>
      <c r="J7600">
        <v>12.55</v>
      </c>
      <c r="K7600">
        <v>10.63</v>
      </c>
      <c r="L7600">
        <v>12.56</v>
      </c>
      <c r="M7600">
        <v>13.79</v>
      </c>
      <c r="N7600">
        <v>20.149999999999999</v>
      </c>
      <c r="O7600">
        <v>25.01</v>
      </c>
      <c r="P7600">
        <v>65.11</v>
      </c>
    </row>
    <row r="7601" spans="1:16" x14ac:dyDescent="0.2">
      <c r="A7601" t="s">
        <v>270</v>
      </c>
      <c r="B7601" t="s">
        <v>346</v>
      </c>
      <c r="C7601" t="s">
        <v>377</v>
      </c>
      <c r="E7601">
        <v>9.0399999999999991</v>
      </c>
      <c r="F7601">
        <v>11.16</v>
      </c>
      <c r="G7601">
        <v>10.76</v>
      </c>
      <c r="H7601">
        <v>8.8800000000000008</v>
      </c>
      <c r="I7601">
        <v>6.49</v>
      </c>
      <c r="J7601">
        <v>8.92</v>
      </c>
      <c r="K7601">
        <v>13.8</v>
      </c>
      <c r="L7601">
        <v>12.72</v>
      </c>
      <c r="M7601">
        <v>12.78</v>
      </c>
      <c r="N7601">
        <v>16.79</v>
      </c>
      <c r="O7601">
        <v>15.67</v>
      </c>
      <c r="P7601">
        <v>2.19</v>
      </c>
    </row>
    <row r="7602" spans="1:16" x14ac:dyDescent="0.2">
      <c r="A7602" t="s">
        <v>270</v>
      </c>
      <c r="B7602" t="s">
        <v>347</v>
      </c>
      <c r="C7602" t="s">
        <v>377</v>
      </c>
      <c r="E7602">
        <v>253</v>
      </c>
      <c r="F7602">
        <v>255.35</v>
      </c>
      <c r="G7602">
        <v>263.36</v>
      </c>
      <c r="H7602">
        <v>274.52</v>
      </c>
      <c r="I7602">
        <v>286.60000000000002</v>
      </c>
      <c r="J7602">
        <v>304.44</v>
      </c>
      <c r="K7602">
        <v>309.17</v>
      </c>
      <c r="L7602">
        <v>318.33</v>
      </c>
      <c r="M7602">
        <v>327.67</v>
      </c>
      <c r="N7602">
        <v>361.06</v>
      </c>
      <c r="O7602">
        <v>370.79</v>
      </c>
      <c r="P7602">
        <v>407.93</v>
      </c>
    </row>
    <row r="7603" spans="1:16" x14ac:dyDescent="0.2">
      <c r="A7603" t="s">
        <v>272</v>
      </c>
      <c r="B7603" t="s">
        <v>202</v>
      </c>
      <c r="C7603" t="s">
        <v>377</v>
      </c>
      <c r="E7603">
        <v>0.06</v>
      </c>
      <c r="F7603">
        <v>7.0000000000000007E-2</v>
      </c>
      <c r="G7603">
        <v>0.56999999999999995</v>
      </c>
      <c r="H7603">
        <v>0.42</v>
      </c>
      <c r="I7603">
        <v>1.98</v>
      </c>
      <c r="J7603">
        <v>2.4700000000000002</v>
      </c>
      <c r="K7603">
        <v>2.1800000000000002</v>
      </c>
      <c r="L7603">
        <v>2.4300000000000002</v>
      </c>
      <c r="M7603">
        <v>2.86</v>
      </c>
      <c r="N7603">
        <v>3.29</v>
      </c>
      <c r="O7603">
        <v>3.59</v>
      </c>
      <c r="P7603">
        <v>5.36</v>
      </c>
    </row>
    <row r="7604" spans="1:16" x14ac:dyDescent="0.2">
      <c r="A7604" t="s">
        <v>272</v>
      </c>
      <c r="B7604" t="s">
        <v>203</v>
      </c>
      <c r="C7604" t="s">
        <v>377</v>
      </c>
      <c r="E7604">
        <v>0</v>
      </c>
      <c r="F7604">
        <v>0</v>
      </c>
      <c r="G7604">
        <v>0.26</v>
      </c>
      <c r="H7604">
        <v>0.48</v>
      </c>
      <c r="I7604">
        <v>0.76</v>
      </c>
      <c r="J7604">
        <v>1.44</v>
      </c>
      <c r="K7604">
        <v>1.27</v>
      </c>
      <c r="L7604">
        <v>1.93</v>
      </c>
      <c r="M7604">
        <v>2.19</v>
      </c>
      <c r="N7604">
        <v>3.13</v>
      </c>
      <c r="O7604">
        <v>3.19</v>
      </c>
      <c r="P7604">
        <v>5.76</v>
      </c>
    </row>
    <row r="7605" spans="1:16" x14ac:dyDescent="0.2">
      <c r="A7605" t="s">
        <v>272</v>
      </c>
      <c r="B7605" t="s">
        <v>204</v>
      </c>
      <c r="C7605" t="s">
        <v>377</v>
      </c>
      <c r="E7605">
        <v>0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</row>
    <row r="7606" spans="1:16" x14ac:dyDescent="0.2">
      <c r="A7606" t="s">
        <v>272</v>
      </c>
      <c r="B7606" t="s">
        <v>205</v>
      </c>
      <c r="C7606" t="s">
        <v>377</v>
      </c>
      <c r="E7606">
        <v>0.21</v>
      </c>
      <c r="F7606">
        <v>0.24</v>
      </c>
      <c r="G7606">
        <v>2.2599999999999998</v>
      </c>
      <c r="H7606">
        <v>2.27</v>
      </c>
      <c r="I7606">
        <v>4.07</v>
      </c>
      <c r="J7606">
        <v>8.64</v>
      </c>
      <c r="K7606">
        <v>7.18</v>
      </c>
      <c r="L7606">
        <v>8.2100000000000009</v>
      </c>
      <c r="M7606">
        <v>8.74</v>
      </c>
      <c r="N7606">
        <v>13.72</v>
      </c>
      <c r="O7606">
        <v>18.23</v>
      </c>
      <c r="P7606">
        <v>53.99</v>
      </c>
    </row>
    <row r="7607" spans="1:16" x14ac:dyDescent="0.2">
      <c r="A7607" t="s">
        <v>259</v>
      </c>
      <c r="B7607" t="s">
        <v>348</v>
      </c>
      <c r="C7607" t="s">
        <v>377</v>
      </c>
      <c r="E7607">
        <v>0.91</v>
      </c>
      <c r="F7607">
        <v>0.86</v>
      </c>
      <c r="G7607">
        <v>1.21</v>
      </c>
      <c r="H7607">
        <v>1.49</v>
      </c>
      <c r="I7607">
        <v>1.35</v>
      </c>
      <c r="J7607">
        <v>0.94</v>
      </c>
      <c r="K7607">
        <v>0.57999999999999996</v>
      </c>
      <c r="L7607">
        <v>0.56000000000000005</v>
      </c>
      <c r="M7607">
        <v>1.26</v>
      </c>
      <c r="N7607">
        <v>1.1499999999999999</v>
      </c>
      <c r="O7607">
        <v>1.17</v>
      </c>
      <c r="P7607">
        <v>4.9800000000000004</v>
      </c>
    </row>
    <row r="7608" spans="1:16" x14ac:dyDescent="0.2">
      <c r="A7608" t="s">
        <v>259</v>
      </c>
      <c r="B7608" t="s">
        <v>261</v>
      </c>
      <c r="C7608" t="s">
        <v>377</v>
      </c>
      <c r="D7608">
        <v>950549</v>
      </c>
      <c r="E7608">
        <v>48912</v>
      </c>
      <c r="F7608">
        <v>50801</v>
      </c>
      <c r="G7608">
        <v>49511</v>
      </c>
      <c r="H7608">
        <v>51012</v>
      </c>
      <c r="I7608">
        <v>52876</v>
      </c>
      <c r="J7608">
        <v>54143</v>
      </c>
      <c r="K7608">
        <v>56277</v>
      </c>
      <c r="L7608">
        <v>55578</v>
      </c>
      <c r="M7608">
        <v>56361</v>
      </c>
      <c r="N7608">
        <v>59548</v>
      </c>
      <c r="O7608">
        <v>60825</v>
      </c>
      <c r="P7608">
        <v>66104</v>
      </c>
    </row>
    <row r="7609" spans="1:16" x14ac:dyDescent="0.2">
      <c r="A7609" t="s">
        <v>259</v>
      </c>
      <c r="B7609" t="s">
        <v>178</v>
      </c>
      <c r="C7609" t="s">
        <v>377</v>
      </c>
      <c r="D7609">
        <v>882392</v>
      </c>
      <c r="E7609">
        <v>46367</v>
      </c>
      <c r="F7609">
        <v>48059</v>
      </c>
      <c r="G7609">
        <v>46677</v>
      </c>
      <c r="H7609">
        <v>47749</v>
      </c>
      <c r="I7609">
        <v>49208</v>
      </c>
      <c r="J7609">
        <v>50107</v>
      </c>
      <c r="K7609">
        <v>52077</v>
      </c>
      <c r="L7609">
        <v>51231</v>
      </c>
      <c r="M7609">
        <v>51881</v>
      </c>
      <c r="N7609">
        <v>55131</v>
      </c>
      <c r="O7609">
        <v>56282</v>
      </c>
      <c r="P7609">
        <v>60982</v>
      </c>
    </row>
    <row r="7610" spans="1:16" x14ac:dyDescent="0.2">
      <c r="A7610" t="s">
        <v>259</v>
      </c>
      <c r="B7610" t="s">
        <v>349</v>
      </c>
      <c r="C7610" t="s">
        <v>377</v>
      </c>
      <c r="E7610">
        <v>0</v>
      </c>
      <c r="F7610">
        <v>0</v>
      </c>
      <c r="G7610">
        <v>0</v>
      </c>
      <c r="H7610">
        <v>21</v>
      </c>
      <c r="I7610">
        <v>23</v>
      </c>
      <c r="J7610">
        <v>23</v>
      </c>
      <c r="K7610">
        <v>23</v>
      </c>
      <c r="L7610">
        <v>23</v>
      </c>
      <c r="M7610">
        <v>23</v>
      </c>
      <c r="N7610">
        <v>79</v>
      </c>
      <c r="O7610">
        <v>83</v>
      </c>
      <c r="P7610">
        <v>251</v>
      </c>
    </row>
    <row r="7611" spans="1:16" x14ac:dyDescent="0.2">
      <c r="A7611" t="s">
        <v>350</v>
      </c>
      <c r="B7611" t="s">
        <v>193</v>
      </c>
      <c r="C7611" t="s">
        <v>377</v>
      </c>
      <c r="E7611"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</row>
    <row r="7612" spans="1:16" x14ac:dyDescent="0.2">
      <c r="A7612" t="s">
        <v>350</v>
      </c>
      <c r="B7612" t="s">
        <v>351</v>
      </c>
      <c r="C7612" t="s">
        <v>377</v>
      </c>
      <c r="E7612">
        <v>0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</row>
    <row r="7613" spans="1:16" x14ac:dyDescent="0.2">
      <c r="A7613" t="s">
        <v>350</v>
      </c>
      <c r="B7613" t="s">
        <v>352</v>
      </c>
      <c r="C7613" t="s">
        <v>377</v>
      </c>
      <c r="E7613"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</row>
    <row r="7614" spans="1:16" x14ac:dyDescent="0.2">
      <c r="A7614" t="s">
        <v>350</v>
      </c>
      <c r="B7614" t="s">
        <v>195</v>
      </c>
      <c r="C7614" t="s">
        <v>377</v>
      </c>
      <c r="E7614">
        <v>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</row>
    <row r="7615" spans="1:16" x14ac:dyDescent="0.2">
      <c r="A7615" t="s">
        <v>350</v>
      </c>
      <c r="B7615" t="s">
        <v>196</v>
      </c>
      <c r="C7615" t="s">
        <v>377</v>
      </c>
      <c r="E7615">
        <v>0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</row>
    <row r="7616" spans="1:16" x14ac:dyDescent="0.2">
      <c r="A7616" t="s">
        <v>350</v>
      </c>
      <c r="B7616" t="s">
        <v>197</v>
      </c>
      <c r="C7616" t="s">
        <v>377</v>
      </c>
      <c r="E7616">
        <v>0</v>
      </c>
      <c r="F7616">
        <v>0</v>
      </c>
      <c r="G7616">
        <v>356</v>
      </c>
      <c r="H7616">
        <v>768</v>
      </c>
      <c r="I7616">
        <v>1366</v>
      </c>
      <c r="J7616">
        <v>1366</v>
      </c>
      <c r="K7616">
        <v>1366</v>
      </c>
      <c r="L7616">
        <v>1534</v>
      </c>
      <c r="M7616">
        <v>1787</v>
      </c>
      <c r="N7616">
        <v>2044</v>
      </c>
      <c r="O7616">
        <v>2044</v>
      </c>
      <c r="P7616">
        <v>2044</v>
      </c>
    </row>
    <row r="7617" spans="1:16" x14ac:dyDescent="0.2">
      <c r="A7617" t="s">
        <v>350</v>
      </c>
      <c r="B7617" t="s">
        <v>198</v>
      </c>
      <c r="C7617" t="s">
        <v>377</v>
      </c>
      <c r="E7617">
        <v>0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</row>
    <row r="7618" spans="1:16" x14ac:dyDescent="0.2">
      <c r="A7618" t="s">
        <v>350</v>
      </c>
      <c r="B7618" t="s">
        <v>199</v>
      </c>
      <c r="C7618" t="s">
        <v>377</v>
      </c>
      <c r="E7618">
        <v>0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</row>
    <row r="7619" spans="1:16" x14ac:dyDescent="0.2">
      <c r="A7619" t="s">
        <v>350</v>
      </c>
      <c r="B7619" t="s">
        <v>200</v>
      </c>
      <c r="C7619" t="s">
        <v>377</v>
      </c>
      <c r="E7619">
        <v>0</v>
      </c>
      <c r="F7619">
        <v>0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</row>
    <row r="7620" spans="1:16" x14ac:dyDescent="0.2">
      <c r="A7620" t="s">
        <v>350</v>
      </c>
      <c r="B7620" t="s">
        <v>201</v>
      </c>
      <c r="C7620" t="s">
        <v>377</v>
      </c>
      <c r="E7620">
        <v>0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</row>
    <row r="7621" spans="1:16" x14ac:dyDescent="0.2">
      <c r="A7621" t="s">
        <v>350</v>
      </c>
      <c r="B7621" t="s">
        <v>202</v>
      </c>
      <c r="C7621" t="s">
        <v>377</v>
      </c>
      <c r="E7621">
        <v>42</v>
      </c>
      <c r="F7621">
        <v>54</v>
      </c>
      <c r="G7621">
        <v>54</v>
      </c>
      <c r="H7621">
        <v>71</v>
      </c>
      <c r="I7621">
        <v>764</v>
      </c>
      <c r="J7621">
        <v>970</v>
      </c>
      <c r="K7621">
        <v>970</v>
      </c>
      <c r="L7621">
        <v>970</v>
      </c>
      <c r="M7621">
        <v>1056</v>
      </c>
      <c r="N7621">
        <v>1056</v>
      </c>
      <c r="O7621">
        <v>1070</v>
      </c>
      <c r="P7621">
        <v>1123</v>
      </c>
    </row>
    <row r="7622" spans="1:16" x14ac:dyDescent="0.2">
      <c r="A7622" t="s">
        <v>350</v>
      </c>
      <c r="B7622" t="s">
        <v>203</v>
      </c>
      <c r="C7622" t="s">
        <v>377</v>
      </c>
      <c r="E7622">
        <v>0</v>
      </c>
      <c r="F7622">
        <v>0</v>
      </c>
      <c r="G7622">
        <v>268</v>
      </c>
      <c r="H7622">
        <v>582</v>
      </c>
      <c r="I7622">
        <v>872</v>
      </c>
      <c r="J7622">
        <v>872</v>
      </c>
      <c r="K7622">
        <v>872</v>
      </c>
      <c r="L7622">
        <v>1299</v>
      </c>
      <c r="M7622">
        <v>1514</v>
      </c>
      <c r="N7622">
        <v>1934</v>
      </c>
      <c r="O7622">
        <v>1934</v>
      </c>
      <c r="P7622">
        <v>2076</v>
      </c>
    </row>
    <row r="7623" spans="1:16" x14ac:dyDescent="0.2">
      <c r="A7623" t="s">
        <v>350</v>
      </c>
      <c r="B7623" t="s">
        <v>204</v>
      </c>
      <c r="C7623" t="s">
        <v>377</v>
      </c>
      <c r="E7623">
        <v>0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</row>
    <row r="7624" spans="1:16" x14ac:dyDescent="0.2">
      <c r="A7624" t="s">
        <v>350</v>
      </c>
      <c r="B7624" t="s">
        <v>205</v>
      </c>
      <c r="C7624" t="s">
        <v>377</v>
      </c>
      <c r="E7624">
        <v>246</v>
      </c>
      <c r="F7624">
        <v>505</v>
      </c>
      <c r="G7624">
        <v>753</v>
      </c>
      <c r="H7624">
        <v>973</v>
      </c>
      <c r="I7624">
        <v>997</v>
      </c>
      <c r="J7624">
        <v>1497</v>
      </c>
      <c r="K7624">
        <v>1561</v>
      </c>
      <c r="L7624">
        <v>1561</v>
      </c>
      <c r="M7624">
        <v>1561</v>
      </c>
      <c r="N7624">
        <v>2027</v>
      </c>
      <c r="O7624">
        <v>2276</v>
      </c>
      <c r="P7624">
        <v>3544</v>
      </c>
    </row>
    <row r="7625" spans="1:16" x14ac:dyDescent="0.2">
      <c r="A7625" t="s">
        <v>350</v>
      </c>
      <c r="B7625" t="s">
        <v>206</v>
      </c>
      <c r="C7625" t="s">
        <v>377</v>
      </c>
      <c r="E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</row>
    <row r="7626" spans="1:16" x14ac:dyDescent="0.2">
      <c r="A7626" t="s">
        <v>350</v>
      </c>
      <c r="B7626" t="s">
        <v>207</v>
      </c>
      <c r="C7626" t="s">
        <v>377</v>
      </c>
      <c r="E7626">
        <v>0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</row>
    <row r="7627" spans="1:16" x14ac:dyDescent="0.2">
      <c r="A7627" t="s">
        <v>350</v>
      </c>
      <c r="B7627" t="s">
        <v>208</v>
      </c>
      <c r="C7627" t="s">
        <v>377</v>
      </c>
      <c r="E7627">
        <v>677</v>
      </c>
      <c r="F7627">
        <v>766</v>
      </c>
      <c r="G7627">
        <v>849</v>
      </c>
      <c r="H7627">
        <v>939</v>
      </c>
      <c r="I7627">
        <v>939</v>
      </c>
      <c r="J7627">
        <v>939</v>
      </c>
      <c r="K7627">
        <v>939</v>
      </c>
      <c r="L7627">
        <v>939</v>
      </c>
      <c r="M7627">
        <v>939</v>
      </c>
      <c r="N7627">
        <v>939</v>
      </c>
      <c r="O7627">
        <v>939</v>
      </c>
      <c r="P7627">
        <v>939</v>
      </c>
    </row>
    <row r="7628" spans="1:16" x14ac:dyDescent="0.2">
      <c r="A7628" t="s">
        <v>350</v>
      </c>
      <c r="B7628" t="s">
        <v>209</v>
      </c>
      <c r="C7628" t="s">
        <v>377</v>
      </c>
      <c r="E7628">
        <v>0</v>
      </c>
      <c r="F7628">
        <v>0</v>
      </c>
      <c r="G7628">
        <v>0</v>
      </c>
      <c r="H7628">
        <v>0</v>
      </c>
      <c r="I7628">
        <v>0</v>
      </c>
      <c r="J7628">
        <v>308</v>
      </c>
      <c r="K7628">
        <v>765</v>
      </c>
      <c r="L7628">
        <v>765</v>
      </c>
      <c r="M7628">
        <v>768</v>
      </c>
      <c r="N7628">
        <v>1573</v>
      </c>
      <c r="O7628">
        <v>1862</v>
      </c>
      <c r="P7628">
        <v>4305</v>
      </c>
    </row>
    <row r="7629" spans="1:16" x14ac:dyDescent="0.2">
      <c r="A7629" t="s">
        <v>350</v>
      </c>
      <c r="B7629" t="s">
        <v>210</v>
      </c>
      <c r="C7629" t="s">
        <v>377</v>
      </c>
      <c r="E7629">
        <v>0</v>
      </c>
      <c r="F7629">
        <v>0</v>
      </c>
      <c r="G7629">
        <v>0</v>
      </c>
      <c r="H7629">
        <v>480</v>
      </c>
      <c r="I7629">
        <v>480</v>
      </c>
      <c r="J7629">
        <v>593</v>
      </c>
      <c r="K7629">
        <v>593</v>
      </c>
      <c r="L7629">
        <v>593</v>
      </c>
      <c r="M7629">
        <v>593</v>
      </c>
      <c r="N7629">
        <v>593</v>
      </c>
      <c r="O7629">
        <v>593</v>
      </c>
      <c r="P7629">
        <v>593</v>
      </c>
    </row>
    <row r="7630" spans="1:16" x14ac:dyDescent="0.2">
      <c r="A7630" t="s">
        <v>350</v>
      </c>
      <c r="B7630" t="s">
        <v>211</v>
      </c>
      <c r="C7630" t="s">
        <v>377</v>
      </c>
      <c r="E7630">
        <v>0</v>
      </c>
      <c r="F7630">
        <v>0</v>
      </c>
      <c r="G7630">
        <v>0</v>
      </c>
      <c r="H7630">
        <v>92</v>
      </c>
      <c r="I7630">
        <v>92</v>
      </c>
      <c r="J7630">
        <v>92</v>
      </c>
      <c r="K7630">
        <v>92</v>
      </c>
      <c r="L7630">
        <v>92</v>
      </c>
      <c r="M7630">
        <v>92</v>
      </c>
      <c r="N7630">
        <v>92</v>
      </c>
      <c r="O7630">
        <v>92</v>
      </c>
      <c r="P7630">
        <v>92</v>
      </c>
    </row>
    <row r="7631" spans="1:16" x14ac:dyDescent="0.2">
      <c r="A7631" t="s">
        <v>350</v>
      </c>
      <c r="B7631" t="s">
        <v>212</v>
      </c>
      <c r="C7631" t="s">
        <v>377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</row>
    <row r="7632" spans="1:16" x14ac:dyDescent="0.2">
      <c r="A7632" t="s">
        <v>350</v>
      </c>
      <c r="B7632" t="s">
        <v>213</v>
      </c>
      <c r="C7632" t="s">
        <v>377</v>
      </c>
      <c r="E7632">
        <v>0</v>
      </c>
      <c r="F7632">
        <v>0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</row>
    <row r="7633" spans="1:17" x14ac:dyDescent="0.2">
      <c r="A7633" t="s">
        <v>350</v>
      </c>
      <c r="B7633" t="s">
        <v>342</v>
      </c>
      <c r="C7633" t="s">
        <v>377</v>
      </c>
      <c r="E7633">
        <v>965</v>
      </c>
      <c r="F7633">
        <v>1325</v>
      </c>
      <c r="G7633">
        <v>2280</v>
      </c>
      <c r="H7633">
        <v>3904</v>
      </c>
      <c r="I7633">
        <v>5510</v>
      </c>
      <c r="J7633">
        <v>6637</v>
      </c>
      <c r="K7633">
        <v>7159</v>
      </c>
      <c r="L7633">
        <v>7755</v>
      </c>
      <c r="M7633">
        <v>8309</v>
      </c>
      <c r="N7633">
        <v>10259</v>
      </c>
      <c r="O7633">
        <v>10810</v>
      </c>
      <c r="P7633">
        <v>14716</v>
      </c>
    </row>
    <row r="7634" spans="1:17" x14ac:dyDescent="0.2">
      <c r="A7634" t="s">
        <v>230</v>
      </c>
      <c r="B7634" t="s">
        <v>353</v>
      </c>
      <c r="C7634" t="s">
        <v>377</v>
      </c>
      <c r="E7634">
        <v>0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10360</v>
      </c>
    </row>
    <row r="7635" spans="1:17" x14ac:dyDescent="0.2">
      <c r="A7635" t="s">
        <v>230</v>
      </c>
      <c r="B7635" t="s">
        <v>354</v>
      </c>
      <c r="C7635" t="s">
        <v>377</v>
      </c>
      <c r="E7635">
        <v>0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11010</v>
      </c>
    </row>
    <row r="7636" spans="1:17" x14ac:dyDescent="0.2">
      <c r="A7636" t="s">
        <v>230</v>
      </c>
      <c r="B7636" t="s">
        <v>355</v>
      </c>
      <c r="C7636" t="s">
        <v>377</v>
      </c>
      <c r="E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2680</v>
      </c>
    </row>
    <row r="7637" spans="1:17" x14ac:dyDescent="0.2">
      <c r="A7637" t="s">
        <v>230</v>
      </c>
      <c r="B7637" t="s">
        <v>356</v>
      </c>
      <c r="C7637" t="s">
        <v>377</v>
      </c>
      <c r="E7637">
        <v>0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4875</v>
      </c>
    </row>
    <row r="7638" spans="1:17" x14ac:dyDescent="0.2">
      <c r="A7638" t="s">
        <v>340</v>
      </c>
      <c r="B7638" t="s">
        <v>193</v>
      </c>
      <c r="C7638" t="s">
        <v>378</v>
      </c>
      <c r="E7638">
        <v>0</v>
      </c>
      <c r="F7638">
        <v>0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</row>
    <row r="7639" spans="1:17" x14ac:dyDescent="0.2">
      <c r="A7639" t="s">
        <v>340</v>
      </c>
      <c r="B7639" t="s">
        <v>194</v>
      </c>
      <c r="C7639" t="s">
        <v>378</v>
      </c>
      <c r="E7639">
        <v>0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</row>
    <row r="7640" spans="1:17" x14ac:dyDescent="0.2">
      <c r="A7640" t="s">
        <v>340</v>
      </c>
      <c r="B7640" t="s">
        <v>195</v>
      </c>
      <c r="C7640" t="s">
        <v>378</v>
      </c>
      <c r="E7640">
        <v>0</v>
      </c>
      <c r="F7640">
        <v>0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</row>
    <row r="7641" spans="1:17" x14ac:dyDescent="0.2">
      <c r="A7641" t="s">
        <v>340</v>
      </c>
      <c r="B7641" t="s">
        <v>196</v>
      </c>
      <c r="C7641" t="s">
        <v>378</v>
      </c>
      <c r="E7641">
        <v>0</v>
      </c>
      <c r="F7641">
        <v>0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</row>
    <row r="7642" spans="1:17" x14ac:dyDescent="0.2">
      <c r="A7642" t="s">
        <v>340</v>
      </c>
      <c r="B7642" t="s">
        <v>197</v>
      </c>
      <c r="C7642" t="s">
        <v>378</v>
      </c>
      <c r="E7642">
        <v>0</v>
      </c>
      <c r="F7642">
        <v>0</v>
      </c>
      <c r="G7642">
        <v>0.68</v>
      </c>
      <c r="H7642">
        <v>1.46</v>
      </c>
      <c r="I7642">
        <v>2.6</v>
      </c>
      <c r="J7642">
        <v>2.6</v>
      </c>
      <c r="K7642">
        <v>2.6</v>
      </c>
      <c r="L7642">
        <v>2.95</v>
      </c>
      <c r="M7642">
        <v>3.47</v>
      </c>
      <c r="N7642">
        <v>4.01</v>
      </c>
      <c r="O7642">
        <v>4.01</v>
      </c>
      <c r="P7642">
        <v>4.01</v>
      </c>
    </row>
    <row r="7643" spans="1:17" x14ac:dyDescent="0.2">
      <c r="A7643" t="s">
        <v>340</v>
      </c>
      <c r="B7643" t="s">
        <v>198</v>
      </c>
      <c r="C7643" t="s">
        <v>378</v>
      </c>
      <c r="E7643">
        <v>0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</row>
    <row r="7644" spans="1:17" x14ac:dyDescent="0.2">
      <c r="A7644" t="s">
        <v>340</v>
      </c>
      <c r="B7644" t="s">
        <v>199</v>
      </c>
      <c r="C7644" t="s">
        <v>378</v>
      </c>
      <c r="E7644">
        <v>0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</row>
    <row r="7645" spans="1:17" x14ac:dyDescent="0.2">
      <c r="A7645" t="s">
        <v>340</v>
      </c>
      <c r="B7645" t="s">
        <v>200</v>
      </c>
      <c r="C7645" t="s">
        <v>378</v>
      </c>
      <c r="E7645">
        <v>0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</row>
    <row r="7646" spans="1:17" x14ac:dyDescent="0.2">
      <c r="A7646" t="s">
        <v>340</v>
      </c>
      <c r="B7646" t="s">
        <v>201</v>
      </c>
      <c r="C7646" t="s">
        <v>378</v>
      </c>
      <c r="E7646">
        <v>0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</row>
    <row r="7647" spans="1:17" x14ac:dyDescent="0.2">
      <c r="A7647" t="s">
        <v>340</v>
      </c>
      <c r="B7647" t="s">
        <v>202</v>
      </c>
      <c r="C7647" t="s">
        <v>378</v>
      </c>
      <c r="E7647">
        <v>0.31</v>
      </c>
      <c r="F7647">
        <v>0.4</v>
      </c>
      <c r="G7647">
        <v>0.4</v>
      </c>
      <c r="H7647">
        <v>0.55000000000000004</v>
      </c>
      <c r="I7647">
        <v>6.55</v>
      </c>
      <c r="J7647">
        <v>8.49</v>
      </c>
      <c r="K7647">
        <v>8.49</v>
      </c>
      <c r="L7647">
        <v>8.49</v>
      </c>
      <c r="M7647">
        <v>9.39</v>
      </c>
      <c r="N7647">
        <v>9.39</v>
      </c>
      <c r="O7647">
        <v>9.52</v>
      </c>
      <c r="P7647">
        <v>10.029999999999999</v>
      </c>
    </row>
    <row r="7648" spans="1:17" x14ac:dyDescent="0.2">
      <c r="A7648" t="s">
        <v>340</v>
      </c>
      <c r="B7648" t="s">
        <v>203</v>
      </c>
      <c r="C7648" t="s">
        <v>378</v>
      </c>
      <c r="E7648">
        <v>0</v>
      </c>
      <c r="F7648">
        <v>0</v>
      </c>
      <c r="G7648">
        <v>1.32</v>
      </c>
      <c r="H7648">
        <v>2.82</v>
      </c>
      <c r="I7648">
        <v>4.32</v>
      </c>
      <c r="J7648">
        <v>4.32</v>
      </c>
      <c r="K7648">
        <v>4.32</v>
      </c>
      <c r="L7648">
        <v>6.8</v>
      </c>
      <c r="M7648">
        <v>7.8</v>
      </c>
      <c r="N7648">
        <v>9.8000000000000007</v>
      </c>
      <c r="O7648">
        <v>9.8000000000000007</v>
      </c>
      <c r="P7648">
        <v>10.49</v>
      </c>
    </row>
    <row r="7649" spans="1:16" x14ac:dyDescent="0.2">
      <c r="A7649" t="s">
        <v>340</v>
      </c>
      <c r="B7649" t="s">
        <v>204</v>
      </c>
      <c r="C7649" t="s">
        <v>378</v>
      </c>
      <c r="E7649">
        <v>0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</row>
    <row r="7650" spans="1:16" x14ac:dyDescent="0.2">
      <c r="A7650" t="s">
        <v>340</v>
      </c>
      <c r="B7650" t="s">
        <v>205</v>
      </c>
      <c r="C7650" t="s">
        <v>378</v>
      </c>
      <c r="E7650">
        <v>3</v>
      </c>
      <c r="F7650">
        <v>6</v>
      </c>
      <c r="G7650">
        <v>8.9499999999999993</v>
      </c>
      <c r="H7650">
        <v>11.68</v>
      </c>
      <c r="I7650">
        <v>11.97</v>
      </c>
      <c r="J7650">
        <v>18.399999999999999</v>
      </c>
      <c r="K7650">
        <v>19.260000000000002</v>
      </c>
      <c r="L7650">
        <v>19.260000000000002</v>
      </c>
      <c r="M7650">
        <v>19.260000000000002</v>
      </c>
      <c r="N7650">
        <v>27.9</v>
      </c>
      <c r="O7650">
        <v>32.47</v>
      </c>
      <c r="P7650">
        <v>61.93</v>
      </c>
    </row>
    <row r="7651" spans="1:16" x14ac:dyDescent="0.2">
      <c r="A7651" t="s">
        <v>340</v>
      </c>
      <c r="B7651" t="s">
        <v>206</v>
      </c>
      <c r="C7651" t="s">
        <v>378</v>
      </c>
      <c r="E7651">
        <v>0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</row>
    <row r="7652" spans="1:16" x14ac:dyDescent="0.2">
      <c r="A7652" t="s">
        <v>340</v>
      </c>
      <c r="B7652" t="s">
        <v>207</v>
      </c>
      <c r="C7652" t="s">
        <v>378</v>
      </c>
      <c r="E7652">
        <v>0</v>
      </c>
      <c r="F7652">
        <v>0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</row>
    <row r="7653" spans="1:16" x14ac:dyDescent="0.2">
      <c r="A7653" t="s">
        <v>340</v>
      </c>
      <c r="B7653" t="s">
        <v>208</v>
      </c>
      <c r="C7653" t="s">
        <v>378</v>
      </c>
      <c r="E7653">
        <v>4.05</v>
      </c>
      <c r="F7653">
        <v>4.57</v>
      </c>
      <c r="G7653">
        <v>5.05</v>
      </c>
      <c r="H7653">
        <v>5.59</v>
      </c>
      <c r="I7653">
        <v>5.59</v>
      </c>
      <c r="J7653">
        <v>5.59</v>
      </c>
      <c r="K7653">
        <v>5.59</v>
      </c>
      <c r="L7653">
        <v>5.59</v>
      </c>
      <c r="M7653">
        <v>5.59</v>
      </c>
      <c r="N7653">
        <v>5.59</v>
      </c>
      <c r="O7653">
        <v>5.59</v>
      </c>
      <c r="P7653">
        <v>5.59</v>
      </c>
    </row>
    <row r="7654" spans="1:16" x14ac:dyDescent="0.2">
      <c r="A7654" t="s">
        <v>340</v>
      </c>
      <c r="B7654" t="s">
        <v>209</v>
      </c>
      <c r="C7654" t="s">
        <v>378</v>
      </c>
      <c r="E7654">
        <v>0</v>
      </c>
      <c r="F7654">
        <v>0</v>
      </c>
      <c r="G7654">
        <v>0</v>
      </c>
      <c r="H7654">
        <v>0</v>
      </c>
      <c r="I7654">
        <v>0</v>
      </c>
      <c r="J7654">
        <v>1.36</v>
      </c>
      <c r="K7654">
        <v>3.45</v>
      </c>
      <c r="L7654">
        <v>3.45</v>
      </c>
      <c r="M7654">
        <v>3.46</v>
      </c>
      <c r="N7654">
        <v>7.71</v>
      </c>
      <c r="O7654">
        <v>9.26</v>
      </c>
      <c r="P7654">
        <v>23.54</v>
      </c>
    </row>
    <row r="7655" spans="1:16" x14ac:dyDescent="0.2">
      <c r="A7655" t="s">
        <v>340</v>
      </c>
      <c r="B7655" t="s">
        <v>210</v>
      </c>
      <c r="C7655" t="s">
        <v>378</v>
      </c>
      <c r="E7655">
        <v>0</v>
      </c>
      <c r="F7655">
        <v>0</v>
      </c>
      <c r="G7655">
        <v>0</v>
      </c>
      <c r="H7655">
        <v>2.12</v>
      </c>
      <c r="I7655">
        <v>2.12</v>
      </c>
      <c r="J7655">
        <v>2.62</v>
      </c>
      <c r="K7655">
        <v>2.62</v>
      </c>
      <c r="L7655">
        <v>2.62</v>
      </c>
      <c r="M7655">
        <v>2.62</v>
      </c>
      <c r="N7655">
        <v>2.62</v>
      </c>
      <c r="O7655">
        <v>2.62</v>
      </c>
      <c r="P7655">
        <v>2.62</v>
      </c>
    </row>
    <row r="7656" spans="1:16" x14ac:dyDescent="0.2">
      <c r="A7656" t="s">
        <v>340</v>
      </c>
      <c r="B7656" t="s">
        <v>211</v>
      </c>
      <c r="C7656" t="s">
        <v>378</v>
      </c>
      <c r="E7656">
        <v>0</v>
      </c>
      <c r="F7656">
        <v>0</v>
      </c>
      <c r="G7656">
        <v>0</v>
      </c>
      <c r="H7656">
        <v>0.5</v>
      </c>
      <c r="I7656">
        <v>0.5</v>
      </c>
      <c r="J7656">
        <v>0.5</v>
      </c>
      <c r="K7656">
        <v>0.5</v>
      </c>
      <c r="L7656">
        <v>0.5</v>
      </c>
      <c r="M7656">
        <v>0.5</v>
      </c>
      <c r="N7656">
        <v>0.5</v>
      </c>
      <c r="O7656">
        <v>0.5</v>
      </c>
      <c r="P7656">
        <v>0.5</v>
      </c>
    </row>
    <row r="7657" spans="1:16" x14ac:dyDescent="0.2">
      <c r="A7657" t="s">
        <v>340</v>
      </c>
      <c r="B7657" t="s">
        <v>212</v>
      </c>
      <c r="C7657" t="s">
        <v>378</v>
      </c>
      <c r="E7657">
        <v>0.28999999999999998</v>
      </c>
      <c r="F7657">
        <v>0.28999999999999998</v>
      </c>
      <c r="G7657">
        <v>0.51</v>
      </c>
      <c r="H7657">
        <v>0.54</v>
      </c>
      <c r="I7657">
        <v>0.54</v>
      </c>
      <c r="J7657">
        <v>0.54</v>
      </c>
      <c r="K7657">
        <v>0.54</v>
      </c>
      <c r="L7657">
        <v>0.25</v>
      </c>
      <c r="M7657">
        <v>0.25</v>
      </c>
      <c r="N7657">
        <v>0</v>
      </c>
      <c r="O7657">
        <v>0</v>
      </c>
      <c r="P7657">
        <v>0</v>
      </c>
    </row>
    <row r="7658" spans="1:16" x14ac:dyDescent="0.2">
      <c r="A7658" t="s">
        <v>340</v>
      </c>
      <c r="B7658" t="s">
        <v>213</v>
      </c>
      <c r="C7658" t="s">
        <v>378</v>
      </c>
      <c r="E7658">
        <v>0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</row>
    <row r="7659" spans="1:16" x14ac:dyDescent="0.2">
      <c r="A7659" t="s">
        <v>340</v>
      </c>
      <c r="B7659" t="s">
        <v>218</v>
      </c>
      <c r="C7659" t="s">
        <v>378</v>
      </c>
      <c r="E7659">
        <v>-0.64</v>
      </c>
      <c r="F7659">
        <v>-0.64</v>
      </c>
      <c r="G7659">
        <v>-0.64</v>
      </c>
      <c r="H7659">
        <v>-0.64</v>
      </c>
      <c r="I7659">
        <v>-0.64</v>
      </c>
      <c r="J7659">
        <v>-0.64</v>
      </c>
      <c r="K7659">
        <v>-0.64</v>
      </c>
      <c r="L7659">
        <v>-0.64</v>
      </c>
      <c r="M7659">
        <v>-0.64</v>
      </c>
      <c r="N7659">
        <v>-0.64</v>
      </c>
      <c r="O7659">
        <v>-0.64</v>
      </c>
      <c r="P7659">
        <v>-6.39</v>
      </c>
    </row>
    <row r="7660" spans="1:16" x14ac:dyDescent="0.2">
      <c r="A7660" t="s">
        <v>340</v>
      </c>
      <c r="B7660" t="s">
        <v>342</v>
      </c>
      <c r="C7660" t="s">
        <v>378</v>
      </c>
      <c r="E7660">
        <v>7.01</v>
      </c>
      <c r="F7660">
        <v>10.62</v>
      </c>
      <c r="G7660">
        <v>16.27</v>
      </c>
      <c r="H7660">
        <v>24.63</v>
      </c>
      <c r="I7660">
        <v>33.56</v>
      </c>
      <c r="J7660">
        <v>43.78</v>
      </c>
      <c r="K7660">
        <v>46.73</v>
      </c>
      <c r="L7660">
        <v>49.26</v>
      </c>
      <c r="M7660">
        <v>51.7</v>
      </c>
      <c r="N7660">
        <v>66.88</v>
      </c>
      <c r="O7660">
        <v>73.12</v>
      </c>
      <c r="P7660">
        <v>112.33</v>
      </c>
    </row>
    <row r="7661" spans="1:16" x14ac:dyDescent="0.2">
      <c r="A7661" t="s">
        <v>266</v>
      </c>
      <c r="B7661" t="s">
        <v>267</v>
      </c>
      <c r="C7661" t="s">
        <v>378</v>
      </c>
      <c r="E7661">
        <v>202.31</v>
      </c>
      <c r="F7661">
        <v>204.45</v>
      </c>
      <c r="G7661">
        <v>206.75</v>
      </c>
      <c r="H7661">
        <v>212.74</v>
      </c>
      <c r="I7661">
        <v>220.24</v>
      </c>
      <c r="J7661">
        <v>229.66</v>
      </c>
      <c r="K7661">
        <v>235.18</v>
      </c>
      <c r="L7661">
        <v>240.63</v>
      </c>
      <c r="M7661">
        <v>246.15</v>
      </c>
      <c r="N7661">
        <v>269.82</v>
      </c>
      <c r="O7661">
        <v>276.22000000000003</v>
      </c>
      <c r="P7661">
        <v>295.94</v>
      </c>
    </row>
    <row r="7662" spans="1:16" x14ac:dyDescent="0.2">
      <c r="A7662" t="s">
        <v>270</v>
      </c>
      <c r="B7662" t="s">
        <v>193</v>
      </c>
      <c r="C7662" t="s">
        <v>378</v>
      </c>
      <c r="E7662">
        <v>2.94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</row>
    <row r="7663" spans="1:16" x14ac:dyDescent="0.2">
      <c r="A7663" t="s">
        <v>270</v>
      </c>
      <c r="B7663" t="s">
        <v>194</v>
      </c>
      <c r="C7663" t="s">
        <v>378</v>
      </c>
      <c r="E7663">
        <v>52.27</v>
      </c>
      <c r="F7663">
        <v>62.83</v>
      </c>
      <c r="G7663">
        <v>51.17</v>
      </c>
      <c r="H7663">
        <v>40.54</v>
      </c>
      <c r="I7663">
        <v>25.7</v>
      </c>
      <c r="J7663">
        <v>19.45</v>
      </c>
      <c r="K7663">
        <v>16.670000000000002</v>
      </c>
      <c r="L7663">
        <v>16.14</v>
      </c>
      <c r="M7663">
        <v>14.03</v>
      </c>
      <c r="N7663">
        <v>8.57</v>
      </c>
      <c r="O7663">
        <v>10.02</v>
      </c>
      <c r="P7663">
        <v>2.04</v>
      </c>
    </row>
    <row r="7664" spans="1:16" x14ac:dyDescent="0.2">
      <c r="A7664" t="s">
        <v>270</v>
      </c>
      <c r="B7664" t="s">
        <v>195</v>
      </c>
      <c r="C7664" t="s">
        <v>378</v>
      </c>
      <c r="E7664">
        <v>11.51</v>
      </c>
      <c r="F7664">
        <v>12.81</v>
      </c>
      <c r="G7664">
        <v>12.3</v>
      </c>
      <c r="H7664">
        <v>12.24</v>
      </c>
      <c r="I7664">
        <v>12.18</v>
      </c>
      <c r="J7664">
        <v>9.6</v>
      </c>
      <c r="K7664">
        <v>8.15</v>
      </c>
      <c r="L7664">
        <v>6.82</v>
      </c>
      <c r="M7664">
        <v>5.67</v>
      </c>
      <c r="N7664">
        <v>1.02</v>
      </c>
      <c r="O7664">
        <v>0</v>
      </c>
      <c r="P7664">
        <v>0</v>
      </c>
    </row>
    <row r="7665" spans="1:16" x14ac:dyDescent="0.2">
      <c r="A7665" t="s">
        <v>270</v>
      </c>
      <c r="B7665" t="s">
        <v>196</v>
      </c>
      <c r="C7665" t="s">
        <v>378</v>
      </c>
      <c r="E7665">
        <v>23.6</v>
      </c>
      <c r="F7665">
        <v>5.09</v>
      </c>
      <c r="G7665">
        <v>5.09</v>
      </c>
      <c r="H7665">
        <v>5.1100000000000003</v>
      </c>
      <c r="I7665">
        <v>5.09</v>
      </c>
      <c r="J7665">
        <v>5.1100000000000003</v>
      </c>
      <c r="K7665">
        <v>5.09</v>
      </c>
      <c r="L7665">
        <v>5.09</v>
      </c>
      <c r="M7665">
        <v>5.09</v>
      </c>
      <c r="N7665">
        <v>5.09</v>
      </c>
      <c r="O7665">
        <v>5.1100000000000003</v>
      </c>
      <c r="P7665">
        <v>5.09</v>
      </c>
    </row>
    <row r="7666" spans="1:16" x14ac:dyDescent="0.2">
      <c r="A7666" t="s">
        <v>270</v>
      </c>
      <c r="B7666" t="s">
        <v>197</v>
      </c>
      <c r="C7666" t="s">
        <v>378</v>
      </c>
      <c r="E7666">
        <v>11.28</v>
      </c>
      <c r="F7666">
        <v>11.24</v>
      </c>
      <c r="G7666">
        <v>16.39</v>
      </c>
      <c r="H7666">
        <v>22.82</v>
      </c>
      <c r="I7666">
        <v>30.97</v>
      </c>
      <c r="J7666">
        <v>30.39</v>
      </c>
      <c r="K7666">
        <v>30.53</v>
      </c>
      <c r="L7666">
        <v>32.86</v>
      </c>
      <c r="M7666">
        <v>36.64</v>
      </c>
      <c r="N7666">
        <v>40.17</v>
      </c>
      <c r="O7666">
        <v>39.71</v>
      </c>
      <c r="P7666">
        <v>37.33</v>
      </c>
    </row>
    <row r="7667" spans="1:16" x14ac:dyDescent="0.2">
      <c r="A7667" t="s">
        <v>270</v>
      </c>
      <c r="B7667" t="s">
        <v>198</v>
      </c>
      <c r="C7667" t="s">
        <v>378</v>
      </c>
      <c r="E7667">
        <v>0</v>
      </c>
      <c r="F7667">
        <v>0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</row>
    <row r="7668" spans="1:16" x14ac:dyDescent="0.2">
      <c r="A7668" t="s">
        <v>270</v>
      </c>
      <c r="B7668" t="s">
        <v>199</v>
      </c>
      <c r="C7668" t="s">
        <v>378</v>
      </c>
      <c r="E7668">
        <v>2.4900000000000002</v>
      </c>
      <c r="F7668">
        <v>2.48</v>
      </c>
      <c r="G7668">
        <v>2.48</v>
      </c>
      <c r="H7668">
        <v>2.4900000000000002</v>
      </c>
      <c r="I7668">
        <v>2.4700000000000002</v>
      </c>
      <c r="J7668">
        <v>2.48</v>
      </c>
      <c r="K7668">
        <v>3.36</v>
      </c>
      <c r="L7668">
        <v>2.4700000000000002</v>
      </c>
      <c r="M7668">
        <v>2.4700000000000002</v>
      </c>
      <c r="N7668">
        <v>2.23</v>
      </c>
      <c r="O7668">
        <v>2.2400000000000002</v>
      </c>
      <c r="P7668">
        <v>2.23</v>
      </c>
    </row>
    <row r="7669" spans="1:16" x14ac:dyDescent="0.2">
      <c r="A7669" t="s">
        <v>270</v>
      </c>
      <c r="B7669" t="s">
        <v>200</v>
      </c>
      <c r="C7669" t="s">
        <v>378</v>
      </c>
      <c r="E7669">
        <v>0.9</v>
      </c>
      <c r="F7669">
        <v>1.6</v>
      </c>
      <c r="G7669">
        <v>0.89</v>
      </c>
      <c r="H7669">
        <v>0.9</v>
      </c>
      <c r="I7669">
        <v>0.95</v>
      </c>
      <c r="J7669">
        <v>1.38</v>
      </c>
      <c r="K7669">
        <v>1.5</v>
      </c>
      <c r="L7669">
        <v>0.89</v>
      </c>
      <c r="M7669">
        <v>0.86</v>
      </c>
      <c r="N7669">
        <v>0.86</v>
      </c>
      <c r="O7669">
        <v>0.86</v>
      </c>
      <c r="P7669">
        <v>1.03</v>
      </c>
    </row>
    <row r="7670" spans="1:16" x14ac:dyDescent="0.2">
      <c r="A7670" t="s">
        <v>270</v>
      </c>
      <c r="B7670" t="s">
        <v>201</v>
      </c>
      <c r="C7670" t="s">
        <v>378</v>
      </c>
      <c r="E7670">
        <v>27.19</v>
      </c>
      <c r="F7670">
        <v>27.11</v>
      </c>
      <c r="G7670">
        <v>27.11</v>
      </c>
      <c r="H7670">
        <v>27.19</v>
      </c>
      <c r="I7670">
        <v>27.11</v>
      </c>
      <c r="J7670">
        <v>27.19</v>
      </c>
      <c r="K7670">
        <v>27.11</v>
      </c>
      <c r="L7670">
        <v>27.11</v>
      </c>
      <c r="M7670">
        <v>27.11</v>
      </c>
      <c r="N7670">
        <v>27.11</v>
      </c>
      <c r="O7670">
        <v>27.19</v>
      </c>
      <c r="P7670">
        <v>27.11</v>
      </c>
    </row>
    <row r="7671" spans="1:16" x14ac:dyDescent="0.2">
      <c r="A7671" t="s">
        <v>270</v>
      </c>
      <c r="B7671" t="s">
        <v>202</v>
      </c>
      <c r="C7671" t="s">
        <v>378</v>
      </c>
      <c r="E7671">
        <v>22.25</v>
      </c>
      <c r="F7671">
        <v>22.59</v>
      </c>
      <c r="G7671">
        <v>22.1</v>
      </c>
      <c r="H7671">
        <v>22.73</v>
      </c>
      <c r="I7671">
        <v>34.83</v>
      </c>
      <c r="J7671">
        <v>39.04</v>
      </c>
      <c r="K7671">
        <v>39.21</v>
      </c>
      <c r="L7671">
        <v>38.96</v>
      </c>
      <c r="M7671">
        <v>40.909999999999997</v>
      </c>
      <c r="N7671">
        <v>40.47</v>
      </c>
      <c r="O7671">
        <v>40.54</v>
      </c>
      <c r="P7671">
        <v>39.65</v>
      </c>
    </row>
    <row r="7672" spans="1:16" x14ac:dyDescent="0.2">
      <c r="A7672" t="s">
        <v>270</v>
      </c>
      <c r="B7672" t="s">
        <v>203</v>
      </c>
      <c r="C7672" t="s">
        <v>378</v>
      </c>
      <c r="E7672">
        <v>0</v>
      </c>
      <c r="F7672">
        <v>0</v>
      </c>
      <c r="G7672">
        <v>5.1100000000000003</v>
      </c>
      <c r="H7672">
        <v>11.42</v>
      </c>
      <c r="I7672">
        <v>17.59</v>
      </c>
      <c r="J7672">
        <v>16.96</v>
      </c>
      <c r="K7672">
        <v>17.079999999999998</v>
      </c>
      <c r="L7672">
        <v>26.48</v>
      </c>
      <c r="M7672">
        <v>30.53</v>
      </c>
      <c r="N7672">
        <v>38.25</v>
      </c>
      <c r="O7672">
        <v>38.299999999999997</v>
      </c>
      <c r="P7672">
        <v>38.61</v>
      </c>
    </row>
    <row r="7673" spans="1:16" x14ac:dyDescent="0.2">
      <c r="A7673" t="s">
        <v>270</v>
      </c>
      <c r="B7673" t="s">
        <v>204</v>
      </c>
      <c r="C7673" t="s">
        <v>378</v>
      </c>
      <c r="E7673">
        <v>0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</row>
    <row r="7674" spans="1:16" x14ac:dyDescent="0.2">
      <c r="A7674" t="s">
        <v>270</v>
      </c>
      <c r="B7674" t="s">
        <v>205</v>
      </c>
      <c r="C7674" t="s">
        <v>378</v>
      </c>
      <c r="E7674">
        <v>60.01</v>
      </c>
      <c r="F7674">
        <v>68.680000000000007</v>
      </c>
      <c r="G7674">
        <v>75.17</v>
      </c>
      <c r="H7674">
        <v>83.31</v>
      </c>
      <c r="I7674">
        <v>82.15</v>
      </c>
      <c r="J7674">
        <v>97.32</v>
      </c>
      <c r="K7674">
        <v>101.12</v>
      </c>
      <c r="L7674">
        <v>100.09</v>
      </c>
      <c r="M7674">
        <v>99.56</v>
      </c>
      <c r="N7674">
        <v>120.42</v>
      </c>
      <c r="O7674">
        <v>129.65</v>
      </c>
      <c r="P7674">
        <v>179.41</v>
      </c>
    </row>
    <row r="7675" spans="1:16" x14ac:dyDescent="0.2">
      <c r="A7675" t="s">
        <v>270</v>
      </c>
      <c r="B7675" t="s">
        <v>206</v>
      </c>
      <c r="C7675" t="s">
        <v>378</v>
      </c>
      <c r="E7675">
        <v>29.54</v>
      </c>
      <c r="F7675">
        <v>31.54</v>
      </c>
      <c r="G7675">
        <v>33.71</v>
      </c>
      <c r="H7675">
        <v>38.340000000000003</v>
      </c>
      <c r="I7675">
        <v>42.89</v>
      </c>
      <c r="J7675">
        <v>47.7</v>
      </c>
      <c r="K7675">
        <v>49.88</v>
      </c>
      <c r="L7675">
        <v>52.14</v>
      </c>
      <c r="M7675">
        <v>54.36</v>
      </c>
      <c r="N7675">
        <v>63.11</v>
      </c>
      <c r="O7675">
        <v>65.56</v>
      </c>
      <c r="P7675">
        <v>76.78</v>
      </c>
    </row>
    <row r="7676" spans="1:16" x14ac:dyDescent="0.2">
      <c r="A7676" t="s">
        <v>270</v>
      </c>
      <c r="B7676" t="s">
        <v>343</v>
      </c>
      <c r="C7676" t="s">
        <v>378</v>
      </c>
      <c r="E7676">
        <v>-2.59</v>
      </c>
      <c r="F7676">
        <v>-2.9</v>
      </c>
      <c r="G7676">
        <v>-3.11</v>
      </c>
      <c r="H7676">
        <v>-3.36</v>
      </c>
      <c r="I7676">
        <v>-3.38</v>
      </c>
      <c r="J7676">
        <v>-4.01</v>
      </c>
      <c r="K7676">
        <v>-4.92</v>
      </c>
      <c r="L7676">
        <v>-4.9400000000000004</v>
      </c>
      <c r="M7676">
        <v>-4.91</v>
      </c>
      <c r="N7676">
        <v>-6.78</v>
      </c>
      <c r="O7676">
        <v>-7.52</v>
      </c>
      <c r="P7676">
        <v>-13.13</v>
      </c>
    </row>
    <row r="7677" spans="1:16" x14ac:dyDescent="0.2">
      <c r="A7677" t="s">
        <v>270</v>
      </c>
      <c r="B7677" t="s">
        <v>210</v>
      </c>
      <c r="C7677" t="s">
        <v>378</v>
      </c>
      <c r="E7677">
        <v>-0.5</v>
      </c>
      <c r="F7677">
        <v>-0.62</v>
      </c>
      <c r="G7677">
        <v>-0.9</v>
      </c>
      <c r="H7677">
        <v>-2.2200000000000002</v>
      </c>
      <c r="I7677">
        <v>-2.57</v>
      </c>
      <c r="J7677">
        <v>-3.29</v>
      </c>
      <c r="K7677">
        <v>-2.94</v>
      </c>
      <c r="L7677">
        <v>-3.05</v>
      </c>
      <c r="M7677">
        <v>-3.11</v>
      </c>
      <c r="N7677">
        <v>-3.19</v>
      </c>
      <c r="O7677">
        <v>-3.15</v>
      </c>
      <c r="P7677">
        <v>-2.6</v>
      </c>
    </row>
    <row r="7678" spans="1:16" x14ac:dyDescent="0.2">
      <c r="A7678" t="s">
        <v>270</v>
      </c>
      <c r="B7678" t="s">
        <v>211</v>
      </c>
      <c r="C7678" t="s">
        <v>378</v>
      </c>
      <c r="E7678">
        <v>0</v>
      </c>
      <c r="F7678">
        <v>0</v>
      </c>
      <c r="G7678">
        <v>0</v>
      </c>
      <c r="H7678">
        <v>-0.37</v>
      </c>
      <c r="I7678">
        <v>-0.48</v>
      </c>
      <c r="J7678">
        <v>-0.54</v>
      </c>
      <c r="K7678">
        <v>-0.48</v>
      </c>
      <c r="L7678">
        <v>-0.48</v>
      </c>
      <c r="M7678">
        <v>-0.49</v>
      </c>
      <c r="N7678">
        <v>-0.53</v>
      </c>
      <c r="O7678">
        <v>-0.51</v>
      </c>
      <c r="P7678">
        <v>-0.42</v>
      </c>
    </row>
    <row r="7679" spans="1:16" x14ac:dyDescent="0.2">
      <c r="A7679" t="s">
        <v>270</v>
      </c>
      <c r="B7679" t="s">
        <v>212</v>
      </c>
      <c r="C7679" t="s">
        <v>378</v>
      </c>
      <c r="E7679"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</row>
    <row r="7680" spans="1:16" x14ac:dyDescent="0.2">
      <c r="A7680" t="s">
        <v>270</v>
      </c>
      <c r="B7680" t="s">
        <v>213</v>
      </c>
      <c r="C7680" t="s">
        <v>378</v>
      </c>
      <c r="E7680">
        <v>0</v>
      </c>
      <c r="F7680">
        <v>0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</row>
    <row r="7681" spans="1:16" x14ac:dyDescent="0.2">
      <c r="A7681" t="s">
        <v>270</v>
      </c>
      <c r="B7681" t="s">
        <v>344</v>
      </c>
      <c r="C7681" t="s">
        <v>378</v>
      </c>
      <c r="E7681">
        <v>12.11</v>
      </c>
      <c r="F7681">
        <v>12.89</v>
      </c>
      <c r="G7681">
        <v>15.84</v>
      </c>
      <c r="H7681">
        <v>13.4</v>
      </c>
      <c r="I7681">
        <v>11.08</v>
      </c>
      <c r="J7681">
        <v>15.67</v>
      </c>
      <c r="K7681">
        <v>17.809999999999999</v>
      </c>
      <c r="L7681">
        <v>17.73</v>
      </c>
      <c r="M7681">
        <v>18.940000000000001</v>
      </c>
      <c r="N7681">
        <v>24.26</v>
      </c>
      <c r="O7681">
        <v>22.79</v>
      </c>
      <c r="P7681">
        <v>14.78</v>
      </c>
    </row>
    <row r="7682" spans="1:16" x14ac:dyDescent="0.2">
      <c r="A7682" t="s">
        <v>270</v>
      </c>
      <c r="B7682" t="s">
        <v>345</v>
      </c>
      <c r="C7682" t="s">
        <v>378</v>
      </c>
      <c r="E7682">
        <v>-3.07</v>
      </c>
      <c r="F7682">
        <v>-1.73</v>
      </c>
      <c r="G7682">
        <v>-5.09</v>
      </c>
      <c r="H7682">
        <v>-4.5199999999999996</v>
      </c>
      <c r="I7682">
        <v>-4.59</v>
      </c>
      <c r="J7682">
        <v>-6.74</v>
      </c>
      <c r="K7682">
        <v>-4.01</v>
      </c>
      <c r="L7682">
        <v>-5.01</v>
      </c>
      <c r="M7682">
        <v>-6.16</v>
      </c>
      <c r="N7682">
        <v>-7.46</v>
      </c>
      <c r="O7682">
        <v>-7.13</v>
      </c>
      <c r="P7682">
        <v>-12.59</v>
      </c>
    </row>
    <row r="7683" spans="1:16" x14ac:dyDescent="0.2">
      <c r="A7683" t="s">
        <v>270</v>
      </c>
      <c r="B7683" t="s">
        <v>272</v>
      </c>
      <c r="C7683" t="s">
        <v>378</v>
      </c>
      <c r="E7683">
        <v>0.26</v>
      </c>
      <c r="F7683">
        <v>0.31</v>
      </c>
      <c r="G7683">
        <v>3.09</v>
      </c>
      <c r="H7683">
        <v>3.16</v>
      </c>
      <c r="I7683">
        <v>6.81</v>
      </c>
      <c r="J7683">
        <v>12.55</v>
      </c>
      <c r="K7683">
        <v>10.63</v>
      </c>
      <c r="L7683">
        <v>12.56</v>
      </c>
      <c r="M7683">
        <v>13.79</v>
      </c>
      <c r="N7683">
        <v>20.149999999999999</v>
      </c>
      <c r="O7683">
        <v>25.01</v>
      </c>
      <c r="P7683">
        <v>65.11</v>
      </c>
    </row>
    <row r="7684" spans="1:16" x14ac:dyDescent="0.2">
      <c r="A7684" t="s">
        <v>270</v>
      </c>
      <c r="B7684" t="s">
        <v>346</v>
      </c>
      <c r="C7684" t="s">
        <v>378</v>
      </c>
      <c r="E7684">
        <v>9.0399999999999991</v>
      </c>
      <c r="F7684">
        <v>11.16</v>
      </c>
      <c r="G7684">
        <v>10.76</v>
      </c>
      <c r="H7684">
        <v>8.8800000000000008</v>
      </c>
      <c r="I7684">
        <v>6.49</v>
      </c>
      <c r="J7684">
        <v>8.92</v>
      </c>
      <c r="K7684">
        <v>13.8</v>
      </c>
      <c r="L7684">
        <v>12.72</v>
      </c>
      <c r="M7684">
        <v>12.78</v>
      </c>
      <c r="N7684">
        <v>16.79</v>
      </c>
      <c r="O7684">
        <v>15.67</v>
      </c>
      <c r="P7684">
        <v>2.19</v>
      </c>
    </row>
    <row r="7685" spans="1:16" x14ac:dyDescent="0.2">
      <c r="A7685" t="s">
        <v>270</v>
      </c>
      <c r="B7685" t="s">
        <v>347</v>
      </c>
      <c r="C7685" t="s">
        <v>378</v>
      </c>
      <c r="E7685">
        <v>253</v>
      </c>
      <c r="F7685">
        <v>255.35</v>
      </c>
      <c r="G7685">
        <v>263.36</v>
      </c>
      <c r="H7685">
        <v>274.52</v>
      </c>
      <c r="I7685">
        <v>286.60000000000002</v>
      </c>
      <c r="J7685">
        <v>304.44</v>
      </c>
      <c r="K7685">
        <v>309.17</v>
      </c>
      <c r="L7685">
        <v>318.33</v>
      </c>
      <c r="M7685">
        <v>327.67</v>
      </c>
      <c r="N7685">
        <v>361.06</v>
      </c>
      <c r="O7685">
        <v>370.79</v>
      </c>
      <c r="P7685">
        <v>407.93</v>
      </c>
    </row>
    <row r="7686" spans="1:16" x14ac:dyDescent="0.2">
      <c r="A7686" t="s">
        <v>272</v>
      </c>
      <c r="B7686" t="s">
        <v>202</v>
      </c>
      <c r="C7686" t="s">
        <v>378</v>
      </c>
      <c r="E7686">
        <v>0.06</v>
      </c>
      <c r="F7686">
        <v>7.0000000000000007E-2</v>
      </c>
      <c r="G7686">
        <v>0.56999999999999995</v>
      </c>
      <c r="H7686">
        <v>0.42</v>
      </c>
      <c r="I7686">
        <v>1.98</v>
      </c>
      <c r="J7686">
        <v>2.4700000000000002</v>
      </c>
      <c r="K7686">
        <v>2.1800000000000002</v>
      </c>
      <c r="L7686">
        <v>2.4300000000000002</v>
      </c>
      <c r="M7686">
        <v>2.86</v>
      </c>
      <c r="N7686">
        <v>3.29</v>
      </c>
      <c r="O7686">
        <v>3.59</v>
      </c>
      <c r="P7686">
        <v>5.36</v>
      </c>
    </row>
    <row r="7687" spans="1:16" x14ac:dyDescent="0.2">
      <c r="A7687" t="s">
        <v>272</v>
      </c>
      <c r="B7687" t="s">
        <v>203</v>
      </c>
      <c r="C7687" t="s">
        <v>378</v>
      </c>
      <c r="E7687">
        <v>0</v>
      </c>
      <c r="F7687">
        <v>0</v>
      </c>
      <c r="G7687">
        <v>0.26</v>
      </c>
      <c r="H7687">
        <v>0.48</v>
      </c>
      <c r="I7687">
        <v>0.76</v>
      </c>
      <c r="J7687">
        <v>1.44</v>
      </c>
      <c r="K7687">
        <v>1.27</v>
      </c>
      <c r="L7687">
        <v>1.93</v>
      </c>
      <c r="M7687">
        <v>2.19</v>
      </c>
      <c r="N7687">
        <v>3.13</v>
      </c>
      <c r="O7687">
        <v>3.19</v>
      </c>
      <c r="P7687">
        <v>5.76</v>
      </c>
    </row>
    <row r="7688" spans="1:16" x14ac:dyDescent="0.2">
      <c r="A7688" t="s">
        <v>272</v>
      </c>
      <c r="B7688" t="s">
        <v>204</v>
      </c>
      <c r="C7688" t="s">
        <v>378</v>
      </c>
      <c r="E7688">
        <v>0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</row>
    <row r="7689" spans="1:16" x14ac:dyDescent="0.2">
      <c r="A7689" t="s">
        <v>272</v>
      </c>
      <c r="B7689" t="s">
        <v>205</v>
      </c>
      <c r="C7689" t="s">
        <v>378</v>
      </c>
      <c r="E7689">
        <v>0.21</v>
      </c>
      <c r="F7689">
        <v>0.24</v>
      </c>
      <c r="G7689">
        <v>2.2599999999999998</v>
      </c>
      <c r="H7689">
        <v>2.27</v>
      </c>
      <c r="I7689">
        <v>4.07</v>
      </c>
      <c r="J7689">
        <v>8.64</v>
      </c>
      <c r="K7689">
        <v>7.18</v>
      </c>
      <c r="L7689">
        <v>8.2100000000000009</v>
      </c>
      <c r="M7689">
        <v>8.74</v>
      </c>
      <c r="N7689">
        <v>13.72</v>
      </c>
      <c r="O7689">
        <v>18.23</v>
      </c>
      <c r="P7689">
        <v>53.99</v>
      </c>
    </row>
    <row r="7690" spans="1:16" x14ac:dyDescent="0.2">
      <c r="A7690" t="s">
        <v>259</v>
      </c>
      <c r="B7690" t="s">
        <v>348</v>
      </c>
      <c r="C7690" t="s">
        <v>378</v>
      </c>
      <c r="E7690">
        <v>0.91</v>
      </c>
      <c r="F7690">
        <v>0.86</v>
      </c>
      <c r="G7690">
        <v>1.21</v>
      </c>
      <c r="H7690">
        <v>1.49</v>
      </c>
      <c r="I7690">
        <v>1.35</v>
      </c>
      <c r="J7690">
        <v>0.94</v>
      </c>
      <c r="K7690">
        <v>0.57999999999999996</v>
      </c>
      <c r="L7690">
        <v>0.56000000000000005</v>
      </c>
      <c r="M7690">
        <v>1.26</v>
      </c>
      <c r="N7690">
        <v>1.1499999999999999</v>
      </c>
      <c r="O7690">
        <v>1.17</v>
      </c>
      <c r="P7690">
        <v>4.9800000000000004</v>
      </c>
    </row>
    <row r="7691" spans="1:16" x14ac:dyDescent="0.2">
      <c r="A7691" t="s">
        <v>259</v>
      </c>
      <c r="B7691" t="s">
        <v>261</v>
      </c>
      <c r="C7691" t="s">
        <v>378</v>
      </c>
      <c r="D7691">
        <v>950549</v>
      </c>
      <c r="E7691">
        <v>48912</v>
      </c>
      <c r="F7691">
        <v>50801</v>
      </c>
      <c r="G7691">
        <v>49511</v>
      </c>
      <c r="H7691">
        <v>51012</v>
      </c>
      <c r="I7691">
        <v>52876</v>
      </c>
      <c r="J7691">
        <v>54143</v>
      </c>
      <c r="K7691">
        <v>56277</v>
      </c>
      <c r="L7691">
        <v>55578</v>
      </c>
      <c r="M7691">
        <v>56361</v>
      </c>
      <c r="N7691">
        <v>59548</v>
      </c>
      <c r="O7691">
        <v>60825</v>
      </c>
      <c r="P7691">
        <v>66104</v>
      </c>
    </row>
    <row r="7692" spans="1:16" x14ac:dyDescent="0.2">
      <c r="A7692" t="s">
        <v>259</v>
      </c>
      <c r="B7692" t="s">
        <v>178</v>
      </c>
      <c r="C7692" t="s">
        <v>378</v>
      </c>
      <c r="D7692">
        <v>882392</v>
      </c>
      <c r="E7692">
        <v>46367</v>
      </c>
      <c r="F7692">
        <v>48059</v>
      </c>
      <c r="G7692">
        <v>46677</v>
      </c>
      <c r="H7692">
        <v>47749</v>
      </c>
      <c r="I7692">
        <v>49208</v>
      </c>
      <c r="J7692">
        <v>50107</v>
      </c>
      <c r="K7692">
        <v>52077</v>
      </c>
      <c r="L7692">
        <v>51231</v>
      </c>
      <c r="M7692">
        <v>51881</v>
      </c>
      <c r="N7692">
        <v>55131</v>
      </c>
      <c r="O7692">
        <v>56282</v>
      </c>
      <c r="P7692">
        <v>60982</v>
      </c>
    </row>
    <row r="7693" spans="1:16" x14ac:dyDescent="0.2">
      <c r="A7693" t="s">
        <v>259</v>
      </c>
      <c r="B7693" t="s">
        <v>349</v>
      </c>
      <c r="C7693" t="s">
        <v>378</v>
      </c>
      <c r="E7693">
        <v>0</v>
      </c>
      <c r="F7693">
        <v>0</v>
      </c>
      <c r="G7693">
        <v>0</v>
      </c>
      <c r="H7693">
        <v>21</v>
      </c>
      <c r="I7693">
        <v>23</v>
      </c>
      <c r="J7693">
        <v>23</v>
      </c>
      <c r="K7693">
        <v>23</v>
      </c>
      <c r="L7693">
        <v>23</v>
      </c>
      <c r="M7693">
        <v>23</v>
      </c>
      <c r="N7693">
        <v>79</v>
      </c>
      <c r="O7693">
        <v>83</v>
      </c>
      <c r="P7693">
        <v>251</v>
      </c>
    </row>
    <row r="7694" spans="1:16" x14ac:dyDescent="0.2">
      <c r="A7694" t="s">
        <v>350</v>
      </c>
      <c r="B7694" t="s">
        <v>193</v>
      </c>
      <c r="C7694" t="s">
        <v>378</v>
      </c>
      <c r="E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</row>
    <row r="7695" spans="1:16" x14ac:dyDescent="0.2">
      <c r="A7695" t="s">
        <v>350</v>
      </c>
      <c r="B7695" t="s">
        <v>351</v>
      </c>
      <c r="C7695" t="s">
        <v>378</v>
      </c>
      <c r="E7695">
        <v>0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</row>
    <row r="7696" spans="1:16" x14ac:dyDescent="0.2">
      <c r="A7696" t="s">
        <v>350</v>
      </c>
      <c r="B7696" t="s">
        <v>352</v>
      </c>
      <c r="C7696" t="s">
        <v>378</v>
      </c>
      <c r="E7696">
        <v>0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</row>
    <row r="7697" spans="1:16" x14ac:dyDescent="0.2">
      <c r="A7697" t="s">
        <v>350</v>
      </c>
      <c r="B7697" t="s">
        <v>195</v>
      </c>
      <c r="C7697" t="s">
        <v>378</v>
      </c>
      <c r="E7697">
        <v>0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</row>
    <row r="7698" spans="1:16" x14ac:dyDescent="0.2">
      <c r="A7698" t="s">
        <v>350</v>
      </c>
      <c r="B7698" t="s">
        <v>196</v>
      </c>
      <c r="C7698" t="s">
        <v>378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</row>
    <row r="7699" spans="1:16" x14ac:dyDescent="0.2">
      <c r="A7699" t="s">
        <v>350</v>
      </c>
      <c r="B7699" t="s">
        <v>197</v>
      </c>
      <c r="C7699" t="s">
        <v>378</v>
      </c>
      <c r="E7699">
        <v>0</v>
      </c>
      <c r="F7699">
        <v>0</v>
      </c>
      <c r="G7699">
        <v>356</v>
      </c>
      <c r="H7699">
        <v>768</v>
      </c>
      <c r="I7699">
        <v>1366</v>
      </c>
      <c r="J7699">
        <v>1366</v>
      </c>
      <c r="K7699">
        <v>1366</v>
      </c>
      <c r="L7699">
        <v>1534</v>
      </c>
      <c r="M7699">
        <v>1787</v>
      </c>
      <c r="N7699">
        <v>2044</v>
      </c>
      <c r="O7699">
        <v>2044</v>
      </c>
      <c r="P7699">
        <v>2044</v>
      </c>
    </row>
    <row r="7700" spans="1:16" x14ac:dyDescent="0.2">
      <c r="A7700" t="s">
        <v>350</v>
      </c>
      <c r="B7700" t="s">
        <v>198</v>
      </c>
      <c r="C7700" t="s">
        <v>378</v>
      </c>
      <c r="E7700">
        <v>0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</row>
    <row r="7701" spans="1:16" x14ac:dyDescent="0.2">
      <c r="A7701" t="s">
        <v>350</v>
      </c>
      <c r="B7701" t="s">
        <v>199</v>
      </c>
      <c r="C7701" t="s">
        <v>378</v>
      </c>
      <c r="E7701">
        <v>0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</row>
    <row r="7702" spans="1:16" x14ac:dyDescent="0.2">
      <c r="A7702" t="s">
        <v>350</v>
      </c>
      <c r="B7702" t="s">
        <v>200</v>
      </c>
      <c r="C7702" t="s">
        <v>378</v>
      </c>
      <c r="E7702">
        <v>0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</row>
    <row r="7703" spans="1:16" x14ac:dyDescent="0.2">
      <c r="A7703" t="s">
        <v>350</v>
      </c>
      <c r="B7703" t="s">
        <v>201</v>
      </c>
      <c r="C7703" t="s">
        <v>378</v>
      </c>
      <c r="E7703">
        <v>0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</row>
    <row r="7704" spans="1:16" x14ac:dyDescent="0.2">
      <c r="A7704" t="s">
        <v>350</v>
      </c>
      <c r="B7704" t="s">
        <v>202</v>
      </c>
      <c r="C7704" t="s">
        <v>378</v>
      </c>
      <c r="E7704">
        <v>42</v>
      </c>
      <c r="F7704">
        <v>54</v>
      </c>
      <c r="G7704">
        <v>54</v>
      </c>
      <c r="H7704">
        <v>71</v>
      </c>
      <c r="I7704">
        <v>764</v>
      </c>
      <c r="J7704">
        <v>970</v>
      </c>
      <c r="K7704">
        <v>970</v>
      </c>
      <c r="L7704">
        <v>970</v>
      </c>
      <c r="M7704">
        <v>1056</v>
      </c>
      <c r="N7704">
        <v>1056</v>
      </c>
      <c r="O7704">
        <v>1070</v>
      </c>
      <c r="P7704">
        <v>1123</v>
      </c>
    </row>
    <row r="7705" spans="1:16" x14ac:dyDescent="0.2">
      <c r="A7705" t="s">
        <v>350</v>
      </c>
      <c r="B7705" t="s">
        <v>203</v>
      </c>
      <c r="C7705" t="s">
        <v>378</v>
      </c>
      <c r="E7705">
        <v>0</v>
      </c>
      <c r="F7705">
        <v>0</v>
      </c>
      <c r="G7705">
        <v>268</v>
      </c>
      <c r="H7705">
        <v>582</v>
      </c>
      <c r="I7705">
        <v>872</v>
      </c>
      <c r="J7705">
        <v>872</v>
      </c>
      <c r="K7705">
        <v>872</v>
      </c>
      <c r="L7705">
        <v>1299</v>
      </c>
      <c r="M7705">
        <v>1514</v>
      </c>
      <c r="N7705">
        <v>1934</v>
      </c>
      <c r="O7705">
        <v>1934</v>
      </c>
      <c r="P7705">
        <v>2076</v>
      </c>
    </row>
    <row r="7706" spans="1:16" x14ac:dyDescent="0.2">
      <c r="A7706" t="s">
        <v>350</v>
      </c>
      <c r="B7706" t="s">
        <v>204</v>
      </c>
      <c r="C7706" t="s">
        <v>378</v>
      </c>
      <c r="E7706">
        <v>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</row>
    <row r="7707" spans="1:16" x14ac:dyDescent="0.2">
      <c r="A7707" t="s">
        <v>350</v>
      </c>
      <c r="B7707" t="s">
        <v>205</v>
      </c>
      <c r="C7707" t="s">
        <v>378</v>
      </c>
      <c r="E7707">
        <v>246</v>
      </c>
      <c r="F7707">
        <v>505</v>
      </c>
      <c r="G7707">
        <v>753</v>
      </c>
      <c r="H7707">
        <v>973</v>
      </c>
      <c r="I7707">
        <v>997</v>
      </c>
      <c r="J7707">
        <v>1497</v>
      </c>
      <c r="K7707">
        <v>1561</v>
      </c>
      <c r="L7707">
        <v>1561</v>
      </c>
      <c r="M7707">
        <v>1561</v>
      </c>
      <c r="N7707">
        <v>2027</v>
      </c>
      <c r="O7707">
        <v>2276</v>
      </c>
      <c r="P7707">
        <v>3544</v>
      </c>
    </row>
    <row r="7708" spans="1:16" x14ac:dyDescent="0.2">
      <c r="A7708" t="s">
        <v>350</v>
      </c>
      <c r="B7708" t="s">
        <v>206</v>
      </c>
      <c r="C7708" t="s">
        <v>378</v>
      </c>
      <c r="E7708">
        <v>0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</row>
    <row r="7709" spans="1:16" x14ac:dyDescent="0.2">
      <c r="A7709" t="s">
        <v>350</v>
      </c>
      <c r="B7709" t="s">
        <v>207</v>
      </c>
      <c r="C7709" t="s">
        <v>378</v>
      </c>
      <c r="E7709">
        <v>0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</row>
    <row r="7710" spans="1:16" x14ac:dyDescent="0.2">
      <c r="A7710" t="s">
        <v>350</v>
      </c>
      <c r="B7710" t="s">
        <v>208</v>
      </c>
      <c r="C7710" t="s">
        <v>378</v>
      </c>
      <c r="E7710">
        <v>677</v>
      </c>
      <c r="F7710">
        <v>766</v>
      </c>
      <c r="G7710">
        <v>849</v>
      </c>
      <c r="H7710">
        <v>939</v>
      </c>
      <c r="I7710">
        <v>939</v>
      </c>
      <c r="J7710">
        <v>939</v>
      </c>
      <c r="K7710">
        <v>939</v>
      </c>
      <c r="L7710">
        <v>939</v>
      </c>
      <c r="M7710">
        <v>939</v>
      </c>
      <c r="N7710">
        <v>939</v>
      </c>
      <c r="O7710">
        <v>939</v>
      </c>
      <c r="P7710">
        <v>939</v>
      </c>
    </row>
    <row r="7711" spans="1:16" x14ac:dyDescent="0.2">
      <c r="A7711" t="s">
        <v>350</v>
      </c>
      <c r="B7711" t="s">
        <v>209</v>
      </c>
      <c r="C7711" t="s">
        <v>378</v>
      </c>
      <c r="E7711">
        <v>0</v>
      </c>
      <c r="F7711">
        <v>0</v>
      </c>
      <c r="G7711">
        <v>0</v>
      </c>
      <c r="H7711">
        <v>0</v>
      </c>
      <c r="I7711">
        <v>0</v>
      </c>
      <c r="J7711">
        <v>308</v>
      </c>
      <c r="K7711">
        <v>765</v>
      </c>
      <c r="L7711">
        <v>765</v>
      </c>
      <c r="M7711">
        <v>768</v>
      </c>
      <c r="N7711">
        <v>1573</v>
      </c>
      <c r="O7711">
        <v>1862</v>
      </c>
      <c r="P7711">
        <v>4305</v>
      </c>
    </row>
    <row r="7712" spans="1:16" x14ac:dyDescent="0.2">
      <c r="A7712" t="s">
        <v>350</v>
      </c>
      <c r="B7712" t="s">
        <v>210</v>
      </c>
      <c r="C7712" t="s">
        <v>378</v>
      </c>
      <c r="E7712">
        <v>0</v>
      </c>
      <c r="F7712">
        <v>0</v>
      </c>
      <c r="G7712">
        <v>0</v>
      </c>
      <c r="H7712">
        <v>480</v>
      </c>
      <c r="I7712">
        <v>480</v>
      </c>
      <c r="J7712">
        <v>593</v>
      </c>
      <c r="K7712">
        <v>593</v>
      </c>
      <c r="L7712">
        <v>593</v>
      </c>
      <c r="M7712">
        <v>593</v>
      </c>
      <c r="N7712">
        <v>593</v>
      </c>
      <c r="O7712">
        <v>593</v>
      </c>
      <c r="P7712">
        <v>593</v>
      </c>
    </row>
    <row r="7713" spans="1:17" x14ac:dyDescent="0.2">
      <c r="A7713" t="s">
        <v>350</v>
      </c>
      <c r="B7713" t="s">
        <v>211</v>
      </c>
      <c r="C7713" t="s">
        <v>378</v>
      </c>
      <c r="E7713">
        <v>0</v>
      </c>
      <c r="F7713">
        <v>0</v>
      </c>
      <c r="G7713">
        <v>0</v>
      </c>
      <c r="H7713">
        <v>92</v>
      </c>
      <c r="I7713">
        <v>92</v>
      </c>
      <c r="J7713">
        <v>92</v>
      </c>
      <c r="K7713">
        <v>92</v>
      </c>
      <c r="L7713">
        <v>92</v>
      </c>
      <c r="M7713">
        <v>92</v>
      </c>
      <c r="N7713">
        <v>92</v>
      </c>
      <c r="O7713">
        <v>92</v>
      </c>
      <c r="P7713">
        <v>92</v>
      </c>
    </row>
    <row r="7714" spans="1:17" x14ac:dyDescent="0.2">
      <c r="A7714" t="s">
        <v>350</v>
      </c>
      <c r="B7714" t="s">
        <v>212</v>
      </c>
      <c r="C7714" t="s">
        <v>378</v>
      </c>
      <c r="E7714">
        <v>0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</row>
    <row r="7715" spans="1:17" x14ac:dyDescent="0.2">
      <c r="A7715" t="s">
        <v>350</v>
      </c>
      <c r="B7715" t="s">
        <v>213</v>
      </c>
      <c r="C7715" t="s">
        <v>378</v>
      </c>
      <c r="E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</row>
    <row r="7716" spans="1:17" x14ac:dyDescent="0.2">
      <c r="A7716" t="s">
        <v>350</v>
      </c>
      <c r="B7716" t="s">
        <v>342</v>
      </c>
      <c r="C7716" t="s">
        <v>378</v>
      </c>
      <c r="E7716">
        <v>965</v>
      </c>
      <c r="F7716">
        <v>1325</v>
      </c>
      <c r="G7716">
        <v>2280</v>
      </c>
      <c r="H7716">
        <v>3904</v>
      </c>
      <c r="I7716">
        <v>5510</v>
      </c>
      <c r="J7716">
        <v>6637</v>
      </c>
      <c r="K7716">
        <v>7159</v>
      </c>
      <c r="L7716">
        <v>7755</v>
      </c>
      <c r="M7716">
        <v>8309</v>
      </c>
      <c r="N7716">
        <v>10259</v>
      </c>
      <c r="O7716">
        <v>10810</v>
      </c>
      <c r="P7716">
        <v>14716</v>
      </c>
    </row>
    <row r="7717" spans="1:17" x14ac:dyDescent="0.2">
      <c r="A7717" t="s">
        <v>230</v>
      </c>
      <c r="B7717" t="s">
        <v>353</v>
      </c>
      <c r="C7717" t="s">
        <v>378</v>
      </c>
      <c r="E7717">
        <v>0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10360</v>
      </c>
    </row>
    <row r="7718" spans="1:17" x14ac:dyDescent="0.2">
      <c r="A7718" t="s">
        <v>230</v>
      </c>
      <c r="B7718" t="s">
        <v>354</v>
      </c>
      <c r="C7718" t="s">
        <v>378</v>
      </c>
      <c r="E7718">
        <v>0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11010</v>
      </c>
    </row>
    <row r="7719" spans="1:17" x14ac:dyDescent="0.2">
      <c r="A7719" t="s">
        <v>230</v>
      </c>
      <c r="B7719" t="s">
        <v>355</v>
      </c>
      <c r="C7719" t="s">
        <v>378</v>
      </c>
      <c r="E7719">
        <v>0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2680</v>
      </c>
    </row>
    <row r="7720" spans="1:17" x14ac:dyDescent="0.2">
      <c r="A7720" t="s">
        <v>230</v>
      </c>
      <c r="B7720" t="s">
        <v>356</v>
      </c>
      <c r="C7720" t="s">
        <v>378</v>
      </c>
      <c r="E7720">
        <v>0</v>
      </c>
      <c r="F7720">
        <v>0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4875</v>
      </c>
    </row>
    <row r="7721" spans="1:17" x14ac:dyDescent="0.2">
      <c r="A7721" t="s">
        <v>340</v>
      </c>
      <c r="B7721" t="s">
        <v>193</v>
      </c>
      <c r="C7721" t="s">
        <v>379</v>
      </c>
      <c r="E7721">
        <v>0</v>
      </c>
      <c r="F7721">
        <v>0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</row>
    <row r="7722" spans="1:17" x14ac:dyDescent="0.2">
      <c r="A7722" t="s">
        <v>340</v>
      </c>
      <c r="B7722" t="s">
        <v>194</v>
      </c>
      <c r="C7722" t="s">
        <v>379</v>
      </c>
      <c r="E7722">
        <v>0</v>
      </c>
      <c r="F7722">
        <v>0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</row>
    <row r="7723" spans="1:17" x14ac:dyDescent="0.2">
      <c r="A7723" t="s">
        <v>340</v>
      </c>
      <c r="B7723" t="s">
        <v>195</v>
      </c>
      <c r="C7723" t="s">
        <v>379</v>
      </c>
      <c r="E7723">
        <v>0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</row>
    <row r="7724" spans="1:17" x14ac:dyDescent="0.2">
      <c r="A7724" t="s">
        <v>340</v>
      </c>
      <c r="B7724" t="s">
        <v>196</v>
      </c>
      <c r="C7724" t="s">
        <v>379</v>
      </c>
      <c r="E7724">
        <v>0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</row>
    <row r="7725" spans="1:17" x14ac:dyDescent="0.2">
      <c r="A7725" t="s">
        <v>340</v>
      </c>
      <c r="B7725" t="s">
        <v>197</v>
      </c>
      <c r="C7725" t="s">
        <v>379</v>
      </c>
      <c r="E7725">
        <v>0</v>
      </c>
      <c r="F7725">
        <v>0</v>
      </c>
      <c r="G7725">
        <v>0.68</v>
      </c>
      <c r="H7725">
        <v>1.46</v>
      </c>
      <c r="I7725">
        <v>2.6</v>
      </c>
      <c r="J7725">
        <v>2.6</v>
      </c>
      <c r="K7725">
        <v>2.6</v>
      </c>
      <c r="L7725">
        <v>2.95</v>
      </c>
      <c r="M7725">
        <v>3.47</v>
      </c>
      <c r="N7725">
        <v>4.01</v>
      </c>
      <c r="O7725">
        <v>4.01</v>
      </c>
      <c r="P7725">
        <v>4.01</v>
      </c>
    </row>
    <row r="7726" spans="1:17" x14ac:dyDescent="0.2">
      <c r="A7726" t="s">
        <v>340</v>
      </c>
      <c r="B7726" t="s">
        <v>198</v>
      </c>
      <c r="C7726" t="s">
        <v>379</v>
      </c>
      <c r="E7726">
        <v>0</v>
      </c>
      <c r="F7726">
        <v>0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</row>
    <row r="7727" spans="1:17" x14ac:dyDescent="0.2">
      <c r="A7727" t="s">
        <v>340</v>
      </c>
      <c r="B7727" t="s">
        <v>199</v>
      </c>
      <c r="C7727" t="s">
        <v>379</v>
      </c>
      <c r="E7727">
        <v>0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</row>
    <row r="7728" spans="1:17" x14ac:dyDescent="0.2">
      <c r="A7728" t="s">
        <v>340</v>
      </c>
      <c r="B7728" t="s">
        <v>200</v>
      </c>
      <c r="C7728" t="s">
        <v>379</v>
      </c>
      <c r="E7728">
        <v>0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</row>
    <row r="7729" spans="1:16" x14ac:dyDescent="0.2">
      <c r="A7729" t="s">
        <v>340</v>
      </c>
      <c r="B7729" t="s">
        <v>201</v>
      </c>
      <c r="C7729" t="s">
        <v>379</v>
      </c>
      <c r="E7729">
        <v>0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</row>
    <row r="7730" spans="1:16" x14ac:dyDescent="0.2">
      <c r="A7730" t="s">
        <v>340</v>
      </c>
      <c r="B7730" t="s">
        <v>202</v>
      </c>
      <c r="C7730" t="s">
        <v>379</v>
      </c>
      <c r="E7730">
        <v>0.31</v>
      </c>
      <c r="F7730">
        <v>0.4</v>
      </c>
      <c r="G7730">
        <v>0.4</v>
      </c>
      <c r="H7730">
        <v>0.55000000000000004</v>
      </c>
      <c r="I7730">
        <v>6.55</v>
      </c>
      <c r="J7730">
        <v>8.49</v>
      </c>
      <c r="K7730">
        <v>8.49</v>
      </c>
      <c r="L7730">
        <v>8.49</v>
      </c>
      <c r="M7730">
        <v>9.39</v>
      </c>
      <c r="N7730">
        <v>9.39</v>
      </c>
      <c r="O7730">
        <v>9.52</v>
      </c>
      <c r="P7730">
        <v>10.029999999999999</v>
      </c>
    </row>
    <row r="7731" spans="1:16" x14ac:dyDescent="0.2">
      <c r="A7731" t="s">
        <v>340</v>
      </c>
      <c r="B7731" t="s">
        <v>203</v>
      </c>
      <c r="C7731" t="s">
        <v>379</v>
      </c>
      <c r="E7731">
        <v>0</v>
      </c>
      <c r="F7731">
        <v>0</v>
      </c>
      <c r="G7731">
        <v>1.32</v>
      </c>
      <c r="H7731">
        <v>2.82</v>
      </c>
      <c r="I7731">
        <v>4.32</v>
      </c>
      <c r="J7731">
        <v>4.32</v>
      </c>
      <c r="K7731">
        <v>4.32</v>
      </c>
      <c r="L7731">
        <v>6.8</v>
      </c>
      <c r="M7731">
        <v>7.8</v>
      </c>
      <c r="N7731">
        <v>9.8000000000000007</v>
      </c>
      <c r="O7731">
        <v>9.8000000000000007</v>
      </c>
      <c r="P7731">
        <v>10.49</v>
      </c>
    </row>
    <row r="7732" spans="1:16" x14ac:dyDescent="0.2">
      <c r="A7732" t="s">
        <v>340</v>
      </c>
      <c r="B7732" t="s">
        <v>204</v>
      </c>
      <c r="C7732" t="s">
        <v>379</v>
      </c>
      <c r="E7732">
        <v>0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</row>
    <row r="7733" spans="1:16" x14ac:dyDescent="0.2">
      <c r="A7733" t="s">
        <v>340</v>
      </c>
      <c r="B7733" t="s">
        <v>205</v>
      </c>
      <c r="C7733" t="s">
        <v>379</v>
      </c>
      <c r="E7733">
        <v>3</v>
      </c>
      <c r="F7733">
        <v>6</v>
      </c>
      <c r="G7733">
        <v>8.9499999999999993</v>
      </c>
      <c r="H7733">
        <v>11.68</v>
      </c>
      <c r="I7733">
        <v>11.97</v>
      </c>
      <c r="J7733">
        <v>18.399999999999999</v>
      </c>
      <c r="K7733">
        <v>19.260000000000002</v>
      </c>
      <c r="L7733">
        <v>19.260000000000002</v>
      </c>
      <c r="M7733">
        <v>19.260000000000002</v>
      </c>
      <c r="N7733">
        <v>27.9</v>
      </c>
      <c r="O7733">
        <v>32.47</v>
      </c>
      <c r="P7733">
        <v>61.93</v>
      </c>
    </row>
    <row r="7734" spans="1:16" x14ac:dyDescent="0.2">
      <c r="A7734" t="s">
        <v>340</v>
      </c>
      <c r="B7734" t="s">
        <v>206</v>
      </c>
      <c r="C7734" t="s">
        <v>379</v>
      </c>
      <c r="E7734">
        <v>0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</row>
    <row r="7735" spans="1:16" x14ac:dyDescent="0.2">
      <c r="A7735" t="s">
        <v>340</v>
      </c>
      <c r="B7735" t="s">
        <v>207</v>
      </c>
      <c r="C7735" t="s">
        <v>379</v>
      </c>
      <c r="E7735">
        <v>0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</row>
    <row r="7736" spans="1:16" x14ac:dyDescent="0.2">
      <c r="A7736" t="s">
        <v>340</v>
      </c>
      <c r="B7736" t="s">
        <v>208</v>
      </c>
      <c r="C7736" t="s">
        <v>379</v>
      </c>
      <c r="E7736">
        <v>4.05</v>
      </c>
      <c r="F7736">
        <v>4.57</v>
      </c>
      <c r="G7736">
        <v>5.05</v>
      </c>
      <c r="H7736">
        <v>5.59</v>
      </c>
      <c r="I7736">
        <v>5.59</v>
      </c>
      <c r="J7736">
        <v>5.59</v>
      </c>
      <c r="K7736">
        <v>5.59</v>
      </c>
      <c r="L7736">
        <v>5.59</v>
      </c>
      <c r="M7736">
        <v>5.59</v>
      </c>
      <c r="N7736">
        <v>5.59</v>
      </c>
      <c r="O7736">
        <v>5.59</v>
      </c>
      <c r="P7736">
        <v>5.59</v>
      </c>
    </row>
    <row r="7737" spans="1:16" x14ac:dyDescent="0.2">
      <c r="A7737" t="s">
        <v>340</v>
      </c>
      <c r="B7737" t="s">
        <v>209</v>
      </c>
      <c r="C7737" t="s">
        <v>379</v>
      </c>
      <c r="E7737">
        <v>0</v>
      </c>
      <c r="F7737">
        <v>0</v>
      </c>
      <c r="G7737">
        <v>0</v>
      </c>
      <c r="H7737">
        <v>0</v>
      </c>
      <c r="I7737">
        <v>0</v>
      </c>
      <c r="J7737">
        <v>1.36</v>
      </c>
      <c r="K7737">
        <v>3.45</v>
      </c>
      <c r="L7737">
        <v>3.45</v>
      </c>
      <c r="M7737">
        <v>3.46</v>
      </c>
      <c r="N7737">
        <v>7.71</v>
      </c>
      <c r="O7737">
        <v>9.26</v>
      </c>
      <c r="P7737">
        <v>23.54</v>
      </c>
    </row>
    <row r="7738" spans="1:16" x14ac:dyDescent="0.2">
      <c r="A7738" t="s">
        <v>340</v>
      </c>
      <c r="B7738" t="s">
        <v>210</v>
      </c>
      <c r="C7738" t="s">
        <v>379</v>
      </c>
      <c r="E7738">
        <v>0</v>
      </c>
      <c r="F7738">
        <v>0</v>
      </c>
      <c r="G7738">
        <v>0</v>
      </c>
      <c r="H7738">
        <v>2.12</v>
      </c>
      <c r="I7738">
        <v>2.12</v>
      </c>
      <c r="J7738">
        <v>2.62</v>
      </c>
      <c r="K7738">
        <v>2.62</v>
      </c>
      <c r="L7738">
        <v>2.62</v>
      </c>
      <c r="M7738">
        <v>2.62</v>
      </c>
      <c r="N7738">
        <v>2.62</v>
      </c>
      <c r="O7738">
        <v>2.62</v>
      </c>
      <c r="P7738">
        <v>2.62</v>
      </c>
    </row>
    <row r="7739" spans="1:16" x14ac:dyDescent="0.2">
      <c r="A7739" t="s">
        <v>340</v>
      </c>
      <c r="B7739" t="s">
        <v>211</v>
      </c>
      <c r="C7739" t="s">
        <v>379</v>
      </c>
      <c r="E7739">
        <v>0</v>
      </c>
      <c r="F7739">
        <v>0</v>
      </c>
      <c r="G7739">
        <v>0</v>
      </c>
      <c r="H7739">
        <v>0.5</v>
      </c>
      <c r="I7739">
        <v>0.5</v>
      </c>
      <c r="J7739">
        <v>0.5</v>
      </c>
      <c r="K7739">
        <v>0.5</v>
      </c>
      <c r="L7739">
        <v>0.5</v>
      </c>
      <c r="M7739">
        <v>0.5</v>
      </c>
      <c r="N7739">
        <v>0.5</v>
      </c>
      <c r="O7739">
        <v>0.5</v>
      </c>
      <c r="P7739">
        <v>0.5</v>
      </c>
    </row>
    <row r="7740" spans="1:16" x14ac:dyDescent="0.2">
      <c r="A7740" t="s">
        <v>340</v>
      </c>
      <c r="B7740" t="s">
        <v>212</v>
      </c>
      <c r="C7740" t="s">
        <v>379</v>
      </c>
      <c r="E7740">
        <v>0.28999999999999998</v>
      </c>
      <c r="F7740">
        <v>0.28999999999999998</v>
      </c>
      <c r="G7740">
        <v>0.51</v>
      </c>
      <c r="H7740">
        <v>0.54</v>
      </c>
      <c r="I7740">
        <v>0.54</v>
      </c>
      <c r="J7740">
        <v>0.54</v>
      </c>
      <c r="K7740">
        <v>0.54</v>
      </c>
      <c r="L7740">
        <v>0.25</v>
      </c>
      <c r="M7740">
        <v>0.25</v>
      </c>
      <c r="N7740">
        <v>0</v>
      </c>
      <c r="O7740">
        <v>0</v>
      </c>
      <c r="P7740">
        <v>0</v>
      </c>
    </row>
    <row r="7741" spans="1:16" x14ac:dyDescent="0.2">
      <c r="A7741" t="s">
        <v>340</v>
      </c>
      <c r="B7741" t="s">
        <v>213</v>
      </c>
      <c r="C7741" t="s">
        <v>379</v>
      </c>
      <c r="E7741"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</row>
    <row r="7742" spans="1:16" x14ac:dyDescent="0.2">
      <c r="A7742" t="s">
        <v>340</v>
      </c>
      <c r="B7742" t="s">
        <v>218</v>
      </c>
      <c r="C7742" t="s">
        <v>379</v>
      </c>
      <c r="E7742">
        <v>-0.64</v>
      </c>
      <c r="F7742">
        <v>-0.64</v>
      </c>
      <c r="G7742">
        <v>-0.64</v>
      </c>
      <c r="H7742">
        <v>-0.64</v>
      </c>
      <c r="I7742">
        <v>-0.64</v>
      </c>
      <c r="J7742">
        <v>-0.64</v>
      </c>
      <c r="K7742">
        <v>-0.64</v>
      </c>
      <c r="L7742">
        <v>-0.64</v>
      </c>
      <c r="M7742">
        <v>-0.64</v>
      </c>
      <c r="N7742">
        <v>-0.64</v>
      </c>
      <c r="O7742">
        <v>-0.64</v>
      </c>
      <c r="P7742">
        <v>-6.39</v>
      </c>
    </row>
    <row r="7743" spans="1:16" x14ac:dyDescent="0.2">
      <c r="A7743" t="s">
        <v>340</v>
      </c>
      <c r="B7743" t="s">
        <v>342</v>
      </c>
      <c r="C7743" t="s">
        <v>379</v>
      </c>
      <c r="E7743">
        <v>7.01</v>
      </c>
      <c r="F7743">
        <v>10.62</v>
      </c>
      <c r="G7743">
        <v>16.27</v>
      </c>
      <c r="H7743">
        <v>24.63</v>
      </c>
      <c r="I7743">
        <v>33.56</v>
      </c>
      <c r="J7743">
        <v>43.78</v>
      </c>
      <c r="K7743">
        <v>46.73</v>
      </c>
      <c r="L7743">
        <v>49.26</v>
      </c>
      <c r="M7743">
        <v>51.7</v>
      </c>
      <c r="N7743">
        <v>66.88</v>
      </c>
      <c r="O7743">
        <v>73.12</v>
      </c>
      <c r="P7743">
        <v>112.33</v>
      </c>
    </row>
    <row r="7744" spans="1:16" x14ac:dyDescent="0.2">
      <c r="A7744" t="s">
        <v>266</v>
      </c>
      <c r="B7744" t="s">
        <v>267</v>
      </c>
      <c r="C7744" t="s">
        <v>379</v>
      </c>
      <c r="E7744">
        <v>202.31</v>
      </c>
      <c r="F7744">
        <v>204.45</v>
      </c>
      <c r="G7744">
        <v>206.75</v>
      </c>
      <c r="H7744">
        <v>212.74</v>
      </c>
      <c r="I7744">
        <v>220.24</v>
      </c>
      <c r="J7744">
        <v>229.66</v>
      </c>
      <c r="K7744">
        <v>235.18</v>
      </c>
      <c r="L7744">
        <v>240.63</v>
      </c>
      <c r="M7744">
        <v>246.15</v>
      </c>
      <c r="N7744">
        <v>269.82</v>
      </c>
      <c r="O7744">
        <v>276.22000000000003</v>
      </c>
      <c r="P7744">
        <v>295.94</v>
      </c>
    </row>
    <row r="7745" spans="1:16" x14ac:dyDescent="0.2">
      <c r="A7745" t="s">
        <v>270</v>
      </c>
      <c r="B7745" t="s">
        <v>193</v>
      </c>
      <c r="C7745" t="s">
        <v>379</v>
      </c>
      <c r="E7745">
        <v>2.94</v>
      </c>
      <c r="F7745">
        <v>0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</row>
    <row r="7746" spans="1:16" x14ac:dyDescent="0.2">
      <c r="A7746" t="s">
        <v>270</v>
      </c>
      <c r="B7746" t="s">
        <v>194</v>
      </c>
      <c r="C7746" t="s">
        <v>379</v>
      </c>
      <c r="E7746">
        <v>52.27</v>
      </c>
      <c r="F7746">
        <v>62.83</v>
      </c>
      <c r="G7746">
        <v>51.17</v>
      </c>
      <c r="H7746">
        <v>40.54</v>
      </c>
      <c r="I7746">
        <v>25.7</v>
      </c>
      <c r="J7746">
        <v>19.45</v>
      </c>
      <c r="K7746">
        <v>16.670000000000002</v>
      </c>
      <c r="L7746">
        <v>16.14</v>
      </c>
      <c r="M7746">
        <v>14.03</v>
      </c>
      <c r="N7746">
        <v>8.57</v>
      </c>
      <c r="O7746">
        <v>10.02</v>
      </c>
      <c r="P7746">
        <v>2.04</v>
      </c>
    </row>
    <row r="7747" spans="1:16" x14ac:dyDescent="0.2">
      <c r="A7747" t="s">
        <v>270</v>
      </c>
      <c r="B7747" t="s">
        <v>195</v>
      </c>
      <c r="C7747" t="s">
        <v>379</v>
      </c>
      <c r="E7747">
        <v>11.51</v>
      </c>
      <c r="F7747">
        <v>12.81</v>
      </c>
      <c r="G7747">
        <v>12.3</v>
      </c>
      <c r="H7747">
        <v>12.24</v>
      </c>
      <c r="I7747">
        <v>12.18</v>
      </c>
      <c r="J7747">
        <v>9.6</v>
      </c>
      <c r="K7747">
        <v>8.15</v>
      </c>
      <c r="L7747">
        <v>6.82</v>
      </c>
      <c r="M7747">
        <v>5.67</v>
      </c>
      <c r="N7747">
        <v>1.02</v>
      </c>
      <c r="O7747">
        <v>0</v>
      </c>
      <c r="P7747">
        <v>0</v>
      </c>
    </row>
    <row r="7748" spans="1:16" x14ac:dyDescent="0.2">
      <c r="A7748" t="s">
        <v>270</v>
      </c>
      <c r="B7748" t="s">
        <v>196</v>
      </c>
      <c r="C7748" t="s">
        <v>379</v>
      </c>
      <c r="E7748">
        <v>23.6</v>
      </c>
      <c r="F7748">
        <v>5.09</v>
      </c>
      <c r="G7748">
        <v>5.09</v>
      </c>
      <c r="H7748">
        <v>5.1100000000000003</v>
      </c>
      <c r="I7748">
        <v>5.09</v>
      </c>
      <c r="J7748">
        <v>5.1100000000000003</v>
      </c>
      <c r="K7748">
        <v>5.09</v>
      </c>
      <c r="L7748">
        <v>5.09</v>
      </c>
      <c r="M7748">
        <v>5.09</v>
      </c>
      <c r="N7748">
        <v>5.09</v>
      </c>
      <c r="O7748">
        <v>5.1100000000000003</v>
      </c>
      <c r="P7748">
        <v>5.09</v>
      </c>
    </row>
    <row r="7749" spans="1:16" x14ac:dyDescent="0.2">
      <c r="A7749" t="s">
        <v>270</v>
      </c>
      <c r="B7749" t="s">
        <v>197</v>
      </c>
      <c r="C7749" t="s">
        <v>379</v>
      </c>
      <c r="E7749">
        <v>11.28</v>
      </c>
      <c r="F7749">
        <v>11.24</v>
      </c>
      <c r="G7749">
        <v>16.39</v>
      </c>
      <c r="H7749">
        <v>22.82</v>
      </c>
      <c r="I7749">
        <v>30.97</v>
      </c>
      <c r="J7749">
        <v>30.39</v>
      </c>
      <c r="K7749">
        <v>30.53</v>
      </c>
      <c r="L7749">
        <v>32.86</v>
      </c>
      <c r="M7749">
        <v>36.64</v>
      </c>
      <c r="N7749">
        <v>40.17</v>
      </c>
      <c r="O7749">
        <v>39.71</v>
      </c>
      <c r="P7749">
        <v>37.33</v>
      </c>
    </row>
    <row r="7750" spans="1:16" x14ac:dyDescent="0.2">
      <c r="A7750" t="s">
        <v>270</v>
      </c>
      <c r="B7750" t="s">
        <v>198</v>
      </c>
      <c r="C7750" t="s">
        <v>379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</row>
    <row r="7751" spans="1:16" x14ac:dyDescent="0.2">
      <c r="A7751" t="s">
        <v>270</v>
      </c>
      <c r="B7751" t="s">
        <v>199</v>
      </c>
      <c r="C7751" t="s">
        <v>379</v>
      </c>
      <c r="E7751">
        <v>2.4900000000000002</v>
      </c>
      <c r="F7751">
        <v>2.48</v>
      </c>
      <c r="G7751">
        <v>2.48</v>
      </c>
      <c r="H7751">
        <v>2.4900000000000002</v>
      </c>
      <c r="I7751">
        <v>2.4700000000000002</v>
      </c>
      <c r="J7751">
        <v>2.48</v>
      </c>
      <c r="K7751">
        <v>3.36</v>
      </c>
      <c r="L7751">
        <v>2.4700000000000002</v>
      </c>
      <c r="M7751">
        <v>2.4700000000000002</v>
      </c>
      <c r="N7751">
        <v>2.23</v>
      </c>
      <c r="O7751">
        <v>2.2400000000000002</v>
      </c>
      <c r="P7751">
        <v>2.23</v>
      </c>
    </row>
    <row r="7752" spans="1:16" x14ac:dyDescent="0.2">
      <c r="A7752" t="s">
        <v>270</v>
      </c>
      <c r="B7752" t="s">
        <v>200</v>
      </c>
      <c r="C7752" t="s">
        <v>379</v>
      </c>
      <c r="E7752">
        <v>0.9</v>
      </c>
      <c r="F7752">
        <v>1.6</v>
      </c>
      <c r="G7752">
        <v>0.89</v>
      </c>
      <c r="H7752">
        <v>0.9</v>
      </c>
      <c r="I7752">
        <v>0.95</v>
      </c>
      <c r="J7752">
        <v>1.38</v>
      </c>
      <c r="K7752">
        <v>1.5</v>
      </c>
      <c r="L7752">
        <v>0.89</v>
      </c>
      <c r="M7752">
        <v>0.86</v>
      </c>
      <c r="N7752">
        <v>0.86</v>
      </c>
      <c r="O7752">
        <v>0.86</v>
      </c>
      <c r="P7752">
        <v>1.03</v>
      </c>
    </row>
    <row r="7753" spans="1:16" x14ac:dyDescent="0.2">
      <c r="A7753" t="s">
        <v>270</v>
      </c>
      <c r="B7753" t="s">
        <v>201</v>
      </c>
      <c r="C7753" t="s">
        <v>379</v>
      </c>
      <c r="E7753">
        <v>27.19</v>
      </c>
      <c r="F7753">
        <v>27.11</v>
      </c>
      <c r="G7753">
        <v>27.11</v>
      </c>
      <c r="H7753">
        <v>27.19</v>
      </c>
      <c r="I7753">
        <v>27.11</v>
      </c>
      <c r="J7753">
        <v>27.19</v>
      </c>
      <c r="K7753">
        <v>27.11</v>
      </c>
      <c r="L7753">
        <v>27.11</v>
      </c>
      <c r="M7753">
        <v>27.11</v>
      </c>
      <c r="N7753">
        <v>27.11</v>
      </c>
      <c r="O7753">
        <v>27.19</v>
      </c>
      <c r="P7753">
        <v>27.11</v>
      </c>
    </row>
    <row r="7754" spans="1:16" x14ac:dyDescent="0.2">
      <c r="A7754" t="s">
        <v>270</v>
      </c>
      <c r="B7754" t="s">
        <v>202</v>
      </c>
      <c r="C7754" t="s">
        <v>379</v>
      </c>
      <c r="E7754">
        <v>22.25</v>
      </c>
      <c r="F7754">
        <v>22.59</v>
      </c>
      <c r="G7754">
        <v>22.1</v>
      </c>
      <c r="H7754">
        <v>22.73</v>
      </c>
      <c r="I7754">
        <v>34.83</v>
      </c>
      <c r="J7754">
        <v>39.04</v>
      </c>
      <c r="K7754">
        <v>39.21</v>
      </c>
      <c r="L7754">
        <v>38.96</v>
      </c>
      <c r="M7754">
        <v>40.909999999999997</v>
      </c>
      <c r="N7754">
        <v>40.47</v>
      </c>
      <c r="O7754">
        <v>40.54</v>
      </c>
      <c r="P7754">
        <v>39.65</v>
      </c>
    </row>
    <row r="7755" spans="1:16" x14ac:dyDescent="0.2">
      <c r="A7755" t="s">
        <v>270</v>
      </c>
      <c r="B7755" t="s">
        <v>203</v>
      </c>
      <c r="C7755" t="s">
        <v>379</v>
      </c>
      <c r="E7755">
        <v>0</v>
      </c>
      <c r="F7755">
        <v>0</v>
      </c>
      <c r="G7755">
        <v>5.1100000000000003</v>
      </c>
      <c r="H7755">
        <v>11.42</v>
      </c>
      <c r="I7755">
        <v>17.59</v>
      </c>
      <c r="J7755">
        <v>16.96</v>
      </c>
      <c r="K7755">
        <v>17.079999999999998</v>
      </c>
      <c r="L7755">
        <v>26.48</v>
      </c>
      <c r="M7755">
        <v>30.53</v>
      </c>
      <c r="N7755">
        <v>38.25</v>
      </c>
      <c r="O7755">
        <v>38.299999999999997</v>
      </c>
      <c r="P7755">
        <v>38.61</v>
      </c>
    </row>
    <row r="7756" spans="1:16" x14ac:dyDescent="0.2">
      <c r="A7756" t="s">
        <v>270</v>
      </c>
      <c r="B7756" t="s">
        <v>204</v>
      </c>
      <c r="C7756" t="s">
        <v>379</v>
      </c>
      <c r="E7756">
        <v>0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</row>
    <row r="7757" spans="1:16" x14ac:dyDescent="0.2">
      <c r="A7757" t="s">
        <v>270</v>
      </c>
      <c r="B7757" t="s">
        <v>205</v>
      </c>
      <c r="C7757" t="s">
        <v>379</v>
      </c>
      <c r="E7757">
        <v>60.01</v>
      </c>
      <c r="F7757">
        <v>68.680000000000007</v>
      </c>
      <c r="G7757">
        <v>75.17</v>
      </c>
      <c r="H7757">
        <v>83.31</v>
      </c>
      <c r="I7757">
        <v>82.15</v>
      </c>
      <c r="J7757">
        <v>97.32</v>
      </c>
      <c r="K7757">
        <v>101.12</v>
      </c>
      <c r="L7757">
        <v>100.09</v>
      </c>
      <c r="M7757">
        <v>99.56</v>
      </c>
      <c r="N7757">
        <v>120.42</v>
      </c>
      <c r="O7757">
        <v>129.65</v>
      </c>
      <c r="P7757">
        <v>179.41</v>
      </c>
    </row>
    <row r="7758" spans="1:16" x14ac:dyDescent="0.2">
      <c r="A7758" t="s">
        <v>270</v>
      </c>
      <c r="B7758" t="s">
        <v>206</v>
      </c>
      <c r="C7758" t="s">
        <v>379</v>
      </c>
      <c r="E7758">
        <v>29.54</v>
      </c>
      <c r="F7758">
        <v>31.54</v>
      </c>
      <c r="G7758">
        <v>33.71</v>
      </c>
      <c r="H7758">
        <v>38.340000000000003</v>
      </c>
      <c r="I7758">
        <v>42.89</v>
      </c>
      <c r="J7758">
        <v>47.7</v>
      </c>
      <c r="K7758">
        <v>49.88</v>
      </c>
      <c r="L7758">
        <v>52.14</v>
      </c>
      <c r="M7758">
        <v>54.36</v>
      </c>
      <c r="N7758">
        <v>63.11</v>
      </c>
      <c r="O7758">
        <v>65.56</v>
      </c>
      <c r="P7758">
        <v>76.78</v>
      </c>
    </row>
    <row r="7759" spans="1:16" x14ac:dyDescent="0.2">
      <c r="A7759" t="s">
        <v>270</v>
      </c>
      <c r="B7759" t="s">
        <v>343</v>
      </c>
      <c r="C7759" t="s">
        <v>379</v>
      </c>
      <c r="E7759">
        <v>-2.59</v>
      </c>
      <c r="F7759">
        <v>-2.9</v>
      </c>
      <c r="G7759">
        <v>-3.11</v>
      </c>
      <c r="H7759">
        <v>-3.36</v>
      </c>
      <c r="I7759">
        <v>-3.38</v>
      </c>
      <c r="J7759">
        <v>-4.01</v>
      </c>
      <c r="K7759">
        <v>-4.92</v>
      </c>
      <c r="L7759">
        <v>-4.9400000000000004</v>
      </c>
      <c r="M7759">
        <v>-4.91</v>
      </c>
      <c r="N7759">
        <v>-6.78</v>
      </c>
      <c r="O7759">
        <v>-7.52</v>
      </c>
      <c r="P7759">
        <v>-13.13</v>
      </c>
    </row>
    <row r="7760" spans="1:16" x14ac:dyDescent="0.2">
      <c r="A7760" t="s">
        <v>270</v>
      </c>
      <c r="B7760" t="s">
        <v>210</v>
      </c>
      <c r="C7760" t="s">
        <v>379</v>
      </c>
      <c r="E7760">
        <v>-0.5</v>
      </c>
      <c r="F7760">
        <v>-0.62</v>
      </c>
      <c r="G7760">
        <v>-0.9</v>
      </c>
      <c r="H7760">
        <v>-2.2200000000000002</v>
      </c>
      <c r="I7760">
        <v>-2.57</v>
      </c>
      <c r="J7760">
        <v>-3.29</v>
      </c>
      <c r="K7760">
        <v>-2.94</v>
      </c>
      <c r="L7760">
        <v>-3.05</v>
      </c>
      <c r="M7760">
        <v>-3.11</v>
      </c>
      <c r="N7760">
        <v>-3.19</v>
      </c>
      <c r="O7760">
        <v>-3.15</v>
      </c>
      <c r="P7760">
        <v>-2.6</v>
      </c>
    </row>
    <row r="7761" spans="1:16" x14ac:dyDescent="0.2">
      <c r="A7761" t="s">
        <v>270</v>
      </c>
      <c r="B7761" t="s">
        <v>211</v>
      </c>
      <c r="C7761" t="s">
        <v>379</v>
      </c>
      <c r="E7761">
        <v>0</v>
      </c>
      <c r="F7761">
        <v>0</v>
      </c>
      <c r="G7761">
        <v>0</v>
      </c>
      <c r="H7761">
        <v>-0.37</v>
      </c>
      <c r="I7761">
        <v>-0.48</v>
      </c>
      <c r="J7761">
        <v>-0.54</v>
      </c>
      <c r="K7761">
        <v>-0.48</v>
      </c>
      <c r="L7761">
        <v>-0.48</v>
      </c>
      <c r="M7761">
        <v>-0.49</v>
      </c>
      <c r="N7761">
        <v>-0.53</v>
      </c>
      <c r="O7761">
        <v>-0.51</v>
      </c>
      <c r="P7761">
        <v>-0.42</v>
      </c>
    </row>
    <row r="7762" spans="1:16" x14ac:dyDescent="0.2">
      <c r="A7762" t="s">
        <v>270</v>
      </c>
      <c r="B7762" t="s">
        <v>212</v>
      </c>
      <c r="C7762" t="s">
        <v>379</v>
      </c>
      <c r="E7762">
        <v>0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</row>
    <row r="7763" spans="1:16" x14ac:dyDescent="0.2">
      <c r="A7763" t="s">
        <v>270</v>
      </c>
      <c r="B7763" t="s">
        <v>213</v>
      </c>
      <c r="C7763" t="s">
        <v>379</v>
      </c>
      <c r="E7763">
        <v>0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</row>
    <row r="7764" spans="1:16" x14ac:dyDescent="0.2">
      <c r="A7764" t="s">
        <v>270</v>
      </c>
      <c r="B7764" t="s">
        <v>344</v>
      </c>
      <c r="C7764" t="s">
        <v>379</v>
      </c>
      <c r="E7764">
        <v>12.11</v>
      </c>
      <c r="F7764">
        <v>12.89</v>
      </c>
      <c r="G7764">
        <v>15.84</v>
      </c>
      <c r="H7764">
        <v>13.4</v>
      </c>
      <c r="I7764">
        <v>11.08</v>
      </c>
      <c r="J7764">
        <v>15.67</v>
      </c>
      <c r="K7764">
        <v>17.809999999999999</v>
      </c>
      <c r="L7764">
        <v>17.73</v>
      </c>
      <c r="M7764">
        <v>18.940000000000001</v>
      </c>
      <c r="N7764">
        <v>24.26</v>
      </c>
      <c r="O7764">
        <v>22.79</v>
      </c>
      <c r="P7764">
        <v>14.78</v>
      </c>
    </row>
    <row r="7765" spans="1:16" x14ac:dyDescent="0.2">
      <c r="A7765" t="s">
        <v>270</v>
      </c>
      <c r="B7765" t="s">
        <v>345</v>
      </c>
      <c r="C7765" t="s">
        <v>379</v>
      </c>
      <c r="E7765">
        <v>-3.07</v>
      </c>
      <c r="F7765">
        <v>-1.73</v>
      </c>
      <c r="G7765">
        <v>-5.09</v>
      </c>
      <c r="H7765">
        <v>-4.5199999999999996</v>
      </c>
      <c r="I7765">
        <v>-4.59</v>
      </c>
      <c r="J7765">
        <v>-6.74</v>
      </c>
      <c r="K7765">
        <v>-4.01</v>
      </c>
      <c r="L7765">
        <v>-5.01</v>
      </c>
      <c r="M7765">
        <v>-6.16</v>
      </c>
      <c r="N7765">
        <v>-7.46</v>
      </c>
      <c r="O7765">
        <v>-7.13</v>
      </c>
      <c r="P7765">
        <v>-12.59</v>
      </c>
    </row>
    <row r="7766" spans="1:16" x14ac:dyDescent="0.2">
      <c r="A7766" t="s">
        <v>270</v>
      </c>
      <c r="B7766" t="s">
        <v>272</v>
      </c>
      <c r="C7766" t="s">
        <v>379</v>
      </c>
      <c r="E7766">
        <v>0.26</v>
      </c>
      <c r="F7766">
        <v>0.31</v>
      </c>
      <c r="G7766">
        <v>3.09</v>
      </c>
      <c r="H7766">
        <v>3.16</v>
      </c>
      <c r="I7766">
        <v>6.81</v>
      </c>
      <c r="J7766">
        <v>12.55</v>
      </c>
      <c r="K7766">
        <v>10.63</v>
      </c>
      <c r="L7766">
        <v>12.56</v>
      </c>
      <c r="M7766">
        <v>13.79</v>
      </c>
      <c r="N7766">
        <v>20.149999999999999</v>
      </c>
      <c r="O7766">
        <v>25.01</v>
      </c>
      <c r="P7766">
        <v>65.11</v>
      </c>
    </row>
    <row r="7767" spans="1:16" x14ac:dyDescent="0.2">
      <c r="A7767" t="s">
        <v>270</v>
      </c>
      <c r="B7767" t="s">
        <v>346</v>
      </c>
      <c r="C7767" t="s">
        <v>379</v>
      </c>
      <c r="E7767">
        <v>9.0399999999999991</v>
      </c>
      <c r="F7767">
        <v>11.16</v>
      </c>
      <c r="G7767">
        <v>10.76</v>
      </c>
      <c r="H7767">
        <v>8.8800000000000008</v>
      </c>
      <c r="I7767">
        <v>6.49</v>
      </c>
      <c r="J7767">
        <v>8.92</v>
      </c>
      <c r="K7767">
        <v>13.8</v>
      </c>
      <c r="L7767">
        <v>12.72</v>
      </c>
      <c r="M7767">
        <v>12.78</v>
      </c>
      <c r="N7767">
        <v>16.79</v>
      </c>
      <c r="O7767">
        <v>15.67</v>
      </c>
      <c r="P7767">
        <v>2.19</v>
      </c>
    </row>
    <row r="7768" spans="1:16" x14ac:dyDescent="0.2">
      <c r="A7768" t="s">
        <v>270</v>
      </c>
      <c r="B7768" t="s">
        <v>347</v>
      </c>
      <c r="C7768" t="s">
        <v>379</v>
      </c>
      <c r="E7768">
        <v>253</v>
      </c>
      <c r="F7768">
        <v>255.35</v>
      </c>
      <c r="G7768">
        <v>263.36</v>
      </c>
      <c r="H7768">
        <v>274.52</v>
      </c>
      <c r="I7768">
        <v>286.60000000000002</v>
      </c>
      <c r="J7768">
        <v>304.44</v>
      </c>
      <c r="K7768">
        <v>309.17</v>
      </c>
      <c r="L7768">
        <v>318.33</v>
      </c>
      <c r="M7768">
        <v>327.67</v>
      </c>
      <c r="N7768">
        <v>361.06</v>
      </c>
      <c r="O7768">
        <v>370.79</v>
      </c>
      <c r="P7768">
        <v>407.93</v>
      </c>
    </row>
    <row r="7769" spans="1:16" x14ac:dyDescent="0.2">
      <c r="A7769" t="s">
        <v>272</v>
      </c>
      <c r="B7769" t="s">
        <v>202</v>
      </c>
      <c r="C7769" t="s">
        <v>379</v>
      </c>
      <c r="E7769">
        <v>0.06</v>
      </c>
      <c r="F7769">
        <v>7.0000000000000007E-2</v>
      </c>
      <c r="G7769">
        <v>0.56999999999999995</v>
      </c>
      <c r="H7769">
        <v>0.42</v>
      </c>
      <c r="I7769">
        <v>1.98</v>
      </c>
      <c r="J7769">
        <v>2.4700000000000002</v>
      </c>
      <c r="K7769">
        <v>2.1800000000000002</v>
      </c>
      <c r="L7769">
        <v>2.4300000000000002</v>
      </c>
      <c r="M7769">
        <v>2.86</v>
      </c>
      <c r="N7769">
        <v>3.29</v>
      </c>
      <c r="O7769">
        <v>3.59</v>
      </c>
      <c r="P7769">
        <v>5.36</v>
      </c>
    </row>
    <row r="7770" spans="1:16" x14ac:dyDescent="0.2">
      <c r="A7770" t="s">
        <v>272</v>
      </c>
      <c r="B7770" t="s">
        <v>203</v>
      </c>
      <c r="C7770" t="s">
        <v>379</v>
      </c>
      <c r="E7770">
        <v>0</v>
      </c>
      <c r="F7770">
        <v>0</v>
      </c>
      <c r="G7770">
        <v>0.26</v>
      </c>
      <c r="H7770">
        <v>0.48</v>
      </c>
      <c r="I7770">
        <v>0.76</v>
      </c>
      <c r="J7770">
        <v>1.44</v>
      </c>
      <c r="K7770">
        <v>1.27</v>
      </c>
      <c r="L7770">
        <v>1.93</v>
      </c>
      <c r="M7770">
        <v>2.19</v>
      </c>
      <c r="N7770">
        <v>3.13</v>
      </c>
      <c r="O7770">
        <v>3.19</v>
      </c>
      <c r="P7770">
        <v>5.76</v>
      </c>
    </row>
    <row r="7771" spans="1:16" x14ac:dyDescent="0.2">
      <c r="A7771" t="s">
        <v>272</v>
      </c>
      <c r="B7771" t="s">
        <v>204</v>
      </c>
      <c r="C7771" t="s">
        <v>379</v>
      </c>
      <c r="E7771">
        <v>0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</row>
    <row r="7772" spans="1:16" x14ac:dyDescent="0.2">
      <c r="A7772" t="s">
        <v>272</v>
      </c>
      <c r="B7772" t="s">
        <v>205</v>
      </c>
      <c r="C7772" t="s">
        <v>379</v>
      </c>
      <c r="E7772">
        <v>0.21</v>
      </c>
      <c r="F7772">
        <v>0.24</v>
      </c>
      <c r="G7772">
        <v>2.2599999999999998</v>
      </c>
      <c r="H7772">
        <v>2.27</v>
      </c>
      <c r="I7772">
        <v>4.07</v>
      </c>
      <c r="J7772">
        <v>8.64</v>
      </c>
      <c r="K7772">
        <v>7.18</v>
      </c>
      <c r="L7772">
        <v>8.2100000000000009</v>
      </c>
      <c r="M7772">
        <v>8.74</v>
      </c>
      <c r="N7772">
        <v>13.72</v>
      </c>
      <c r="O7772">
        <v>18.23</v>
      </c>
      <c r="P7772">
        <v>53.99</v>
      </c>
    </row>
    <row r="7773" spans="1:16" x14ac:dyDescent="0.2">
      <c r="A7773" t="s">
        <v>259</v>
      </c>
      <c r="B7773" t="s">
        <v>348</v>
      </c>
      <c r="C7773" t="s">
        <v>379</v>
      </c>
      <c r="E7773">
        <v>0.91</v>
      </c>
      <c r="F7773">
        <v>0.86</v>
      </c>
      <c r="G7773">
        <v>1.21</v>
      </c>
      <c r="H7773">
        <v>1.49</v>
      </c>
      <c r="I7773">
        <v>1.35</v>
      </c>
      <c r="J7773">
        <v>0.94</v>
      </c>
      <c r="K7773">
        <v>0.57999999999999996</v>
      </c>
      <c r="L7773">
        <v>0.56000000000000005</v>
      </c>
      <c r="M7773">
        <v>1.26</v>
      </c>
      <c r="N7773">
        <v>1.1499999999999999</v>
      </c>
      <c r="O7773">
        <v>1.17</v>
      </c>
      <c r="P7773">
        <v>4.9800000000000004</v>
      </c>
    </row>
    <row r="7774" spans="1:16" x14ac:dyDescent="0.2">
      <c r="A7774" t="s">
        <v>259</v>
      </c>
      <c r="B7774" t="s">
        <v>261</v>
      </c>
      <c r="C7774" t="s">
        <v>379</v>
      </c>
      <c r="D7774">
        <v>950549</v>
      </c>
      <c r="E7774">
        <v>48912</v>
      </c>
      <c r="F7774">
        <v>50801</v>
      </c>
      <c r="G7774">
        <v>49511</v>
      </c>
      <c r="H7774">
        <v>51012</v>
      </c>
      <c r="I7774">
        <v>52876</v>
      </c>
      <c r="J7774">
        <v>54143</v>
      </c>
      <c r="K7774">
        <v>56277</v>
      </c>
      <c r="L7774">
        <v>55578</v>
      </c>
      <c r="M7774">
        <v>56361</v>
      </c>
      <c r="N7774">
        <v>59548</v>
      </c>
      <c r="O7774">
        <v>60825</v>
      </c>
      <c r="P7774">
        <v>66104</v>
      </c>
    </row>
    <row r="7775" spans="1:16" x14ac:dyDescent="0.2">
      <c r="A7775" t="s">
        <v>259</v>
      </c>
      <c r="B7775" t="s">
        <v>178</v>
      </c>
      <c r="C7775" t="s">
        <v>379</v>
      </c>
      <c r="D7775">
        <v>882392</v>
      </c>
      <c r="E7775">
        <v>46367</v>
      </c>
      <c r="F7775">
        <v>48059</v>
      </c>
      <c r="G7775">
        <v>46677</v>
      </c>
      <c r="H7775">
        <v>47749</v>
      </c>
      <c r="I7775">
        <v>49208</v>
      </c>
      <c r="J7775">
        <v>50107</v>
      </c>
      <c r="K7775">
        <v>52077</v>
      </c>
      <c r="L7775">
        <v>51231</v>
      </c>
      <c r="M7775">
        <v>51881</v>
      </c>
      <c r="N7775">
        <v>55131</v>
      </c>
      <c r="O7775">
        <v>56282</v>
      </c>
      <c r="P7775">
        <v>60982</v>
      </c>
    </row>
    <row r="7776" spans="1:16" x14ac:dyDescent="0.2">
      <c r="A7776" t="s">
        <v>259</v>
      </c>
      <c r="B7776" t="s">
        <v>349</v>
      </c>
      <c r="C7776" t="s">
        <v>379</v>
      </c>
      <c r="E7776">
        <v>0</v>
      </c>
      <c r="F7776">
        <v>0</v>
      </c>
      <c r="G7776">
        <v>0</v>
      </c>
      <c r="H7776">
        <v>21</v>
      </c>
      <c r="I7776">
        <v>23</v>
      </c>
      <c r="J7776">
        <v>23</v>
      </c>
      <c r="K7776">
        <v>23</v>
      </c>
      <c r="L7776">
        <v>23</v>
      </c>
      <c r="M7776">
        <v>23</v>
      </c>
      <c r="N7776">
        <v>79</v>
      </c>
      <c r="O7776">
        <v>83</v>
      </c>
      <c r="P7776">
        <v>251</v>
      </c>
    </row>
    <row r="7777" spans="1:16" x14ac:dyDescent="0.2">
      <c r="A7777" t="s">
        <v>350</v>
      </c>
      <c r="B7777" t="s">
        <v>193</v>
      </c>
      <c r="C7777" t="s">
        <v>379</v>
      </c>
      <c r="E7777">
        <v>0</v>
      </c>
      <c r="F7777">
        <v>0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</row>
    <row r="7778" spans="1:16" x14ac:dyDescent="0.2">
      <c r="A7778" t="s">
        <v>350</v>
      </c>
      <c r="B7778" t="s">
        <v>351</v>
      </c>
      <c r="C7778" t="s">
        <v>379</v>
      </c>
      <c r="E7778">
        <v>0</v>
      </c>
      <c r="F7778">
        <v>0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</row>
    <row r="7779" spans="1:16" x14ac:dyDescent="0.2">
      <c r="A7779" t="s">
        <v>350</v>
      </c>
      <c r="B7779" t="s">
        <v>352</v>
      </c>
      <c r="C7779" t="s">
        <v>379</v>
      </c>
      <c r="E7779">
        <v>0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</row>
    <row r="7780" spans="1:16" x14ac:dyDescent="0.2">
      <c r="A7780" t="s">
        <v>350</v>
      </c>
      <c r="B7780" t="s">
        <v>195</v>
      </c>
      <c r="C7780" t="s">
        <v>379</v>
      </c>
      <c r="E7780">
        <v>0</v>
      </c>
      <c r="F7780">
        <v>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</row>
    <row r="7781" spans="1:16" x14ac:dyDescent="0.2">
      <c r="A7781" t="s">
        <v>350</v>
      </c>
      <c r="B7781" t="s">
        <v>196</v>
      </c>
      <c r="C7781" t="s">
        <v>379</v>
      </c>
      <c r="E7781">
        <v>0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</row>
    <row r="7782" spans="1:16" x14ac:dyDescent="0.2">
      <c r="A7782" t="s">
        <v>350</v>
      </c>
      <c r="B7782" t="s">
        <v>197</v>
      </c>
      <c r="C7782" t="s">
        <v>379</v>
      </c>
      <c r="E7782">
        <v>0</v>
      </c>
      <c r="F7782">
        <v>0</v>
      </c>
      <c r="G7782">
        <v>356</v>
      </c>
      <c r="H7782">
        <v>768</v>
      </c>
      <c r="I7782">
        <v>1366</v>
      </c>
      <c r="J7782">
        <v>1366</v>
      </c>
      <c r="K7782">
        <v>1366</v>
      </c>
      <c r="L7782">
        <v>1534</v>
      </c>
      <c r="M7782">
        <v>1787</v>
      </c>
      <c r="N7782">
        <v>2044</v>
      </c>
      <c r="O7782">
        <v>2044</v>
      </c>
      <c r="P7782">
        <v>2044</v>
      </c>
    </row>
    <row r="7783" spans="1:16" x14ac:dyDescent="0.2">
      <c r="A7783" t="s">
        <v>350</v>
      </c>
      <c r="B7783" t="s">
        <v>198</v>
      </c>
      <c r="C7783" t="s">
        <v>379</v>
      </c>
      <c r="E7783">
        <v>0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</row>
    <row r="7784" spans="1:16" x14ac:dyDescent="0.2">
      <c r="A7784" t="s">
        <v>350</v>
      </c>
      <c r="B7784" t="s">
        <v>199</v>
      </c>
      <c r="C7784" t="s">
        <v>379</v>
      </c>
      <c r="E7784">
        <v>0</v>
      </c>
      <c r="F7784">
        <v>0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</row>
    <row r="7785" spans="1:16" x14ac:dyDescent="0.2">
      <c r="A7785" t="s">
        <v>350</v>
      </c>
      <c r="B7785" t="s">
        <v>200</v>
      </c>
      <c r="C7785" t="s">
        <v>379</v>
      </c>
      <c r="E7785">
        <v>0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</row>
    <row r="7786" spans="1:16" x14ac:dyDescent="0.2">
      <c r="A7786" t="s">
        <v>350</v>
      </c>
      <c r="B7786" t="s">
        <v>201</v>
      </c>
      <c r="C7786" t="s">
        <v>379</v>
      </c>
      <c r="E7786"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</row>
    <row r="7787" spans="1:16" x14ac:dyDescent="0.2">
      <c r="A7787" t="s">
        <v>350</v>
      </c>
      <c r="B7787" t="s">
        <v>202</v>
      </c>
      <c r="C7787" t="s">
        <v>379</v>
      </c>
      <c r="E7787">
        <v>42</v>
      </c>
      <c r="F7787">
        <v>54</v>
      </c>
      <c r="G7787">
        <v>54</v>
      </c>
      <c r="H7787">
        <v>71</v>
      </c>
      <c r="I7787">
        <v>764</v>
      </c>
      <c r="J7787">
        <v>970</v>
      </c>
      <c r="K7787">
        <v>970</v>
      </c>
      <c r="L7787">
        <v>970</v>
      </c>
      <c r="M7787">
        <v>1056</v>
      </c>
      <c r="N7787">
        <v>1056</v>
      </c>
      <c r="O7787">
        <v>1070</v>
      </c>
      <c r="P7787">
        <v>1123</v>
      </c>
    </row>
    <row r="7788" spans="1:16" x14ac:dyDescent="0.2">
      <c r="A7788" t="s">
        <v>350</v>
      </c>
      <c r="B7788" t="s">
        <v>203</v>
      </c>
      <c r="C7788" t="s">
        <v>379</v>
      </c>
      <c r="E7788">
        <v>0</v>
      </c>
      <c r="F7788">
        <v>0</v>
      </c>
      <c r="G7788">
        <v>268</v>
      </c>
      <c r="H7788">
        <v>582</v>
      </c>
      <c r="I7788">
        <v>872</v>
      </c>
      <c r="J7788">
        <v>872</v>
      </c>
      <c r="K7788">
        <v>872</v>
      </c>
      <c r="L7788">
        <v>1299</v>
      </c>
      <c r="M7788">
        <v>1514</v>
      </c>
      <c r="N7788">
        <v>1934</v>
      </c>
      <c r="O7788">
        <v>1934</v>
      </c>
      <c r="P7788">
        <v>2076</v>
      </c>
    </row>
    <row r="7789" spans="1:16" x14ac:dyDescent="0.2">
      <c r="A7789" t="s">
        <v>350</v>
      </c>
      <c r="B7789" t="s">
        <v>204</v>
      </c>
      <c r="C7789" t="s">
        <v>379</v>
      </c>
      <c r="E7789">
        <v>0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</row>
    <row r="7790" spans="1:16" x14ac:dyDescent="0.2">
      <c r="A7790" t="s">
        <v>350</v>
      </c>
      <c r="B7790" t="s">
        <v>205</v>
      </c>
      <c r="C7790" t="s">
        <v>379</v>
      </c>
      <c r="E7790">
        <v>246</v>
      </c>
      <c r="F7790">
        <v>505</v>
      </c>
      <c r="G7790">
        <v>753</v>
      </c>
      <c r="H7790">
        <v>973</v>
      </c>
      <c r="I7790">
        <v>997</v>
      </c>
      <c r="J7790">
        <v>1497</v>
      </c>
      <c r="K7790">
        <v>1561</v>
      </c>
      <c r="L7790">
        <v>1561</v>
      </c>
      <c r="M7790">
        <v>1561</v>
      </c>
      <c r="N7790">
        <v>2027</v>
      </c>
      <c r="O7790">
        <v>2276</v>
      </c>
      <c r="P7790">
        <v>3544</v>
      </c>
    </row>
    <row r="7791" spans="1:16" x14ac:dyDescent="0.2">
      <c r="A7791" t="s">
        <v>350</v>
      </c>
      <c r="B7791" t="s">
        <v>206</v>
      </c>
      <c r="C7791" t="s">
        <v>379</v>
      </c>
      <c r="E7791">
        <v>0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</row>
    <row r="7792" spans="1:16" x14ac:dyDescent="0.2">
      <c r="A7792" t="s">
        <v>350</v>
      </c>
      <c r="B7792" t="s">
        <v>207</v>
      </c>
      <c r="C7792" t="s">
        <v>379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</row>
    <row r="7793" spans="1:17" x14ac:dyDescent="0.2">
      <c r="A7793" t="s">
        <v>350</v>
      </c>
      <c r="B7793" t="s">
        <v>208</v>
      </c>
      <c r="C7793" t="s">
        <v>379</v>
      </c>
      <c r="E7793">
        <v>677</v>
      </c>
      <c r="F7793">
        <v>766</v>
      </c>
      <c r="G7793">
        <v>849</v>
      </c>
      <c r="H7793">
        <v>939</v>
      </c>
      <c r="I7793">
        <v>939</v>
      </c>
      <c r="J7793">
        <v>939</v>
      </c>
      <c r="K7793">
        <v>939</v>
      </c>
      <c r="L7793">
        <v>939</v>
      </c>
      <c r="M7793">
        <v>939</v>
      </c>
      <c r="N7793">
        <v>939</v>
      </c>
      <c r="O7793">
        <v>939</v>
      </c>
      <c r="P7793">
        <v>939</v>
      </c>
    </row>
    <row r="7794" spans="1:17" x14ac:dyDescent="0.2">
      <c r="A7794" t="s">
        <v>350</v>
      </c>
      <c r="B7794" t="s">
        <v>209</v>
      </c>
      <c r="C7794" t="s">
        <v>379</v>
      </c>
      <c r="E7794">
        <v>0</v>
      </c>
      <c r="F7794">
        <v>0</v>
      </c>
      <c r="G7794">
        <v>0</v>
      </c>
      <c r="H7794">
        <v>0</v>
      </c>
      <c r="I7794">
        <v>0</v>
      </c>
      <c r="J7794">
        <v>308</v>
      </c>
      <c r="K7794">
        <v>765</v>
      </c>
      <c r="L7794">
        <v>765</v>
      </c>
      <c r="M7794">
        <v>768</v>
      </c>
      <c r="N7794">
        <v>1573</v>
      </c>
      <c r="O7794">
        <v>1862</v>
      </c>
      <c r="P7794">
        <v>4305</v>
      </c>
    </row>
    <row r="7795" spans="1:17" x14ac:dyDescent="0.2">
      <c r="A7795" t="s">
        <v>350</v>
      </c>
      <c r="B7795" t="s">
        <v>210</v>
      </c>
      <c r="C7795" t="s">
        <v>379</v>
      </c>
      <c r="E7795">
        <v>0</v>
      </c>
      <c r="F7795">
        <v>0</v>
      </c>
      <c r="G7795">
        <v>0</v>
      </c>
      <c r="H7795">
        <v>480</v>
      </c>
      <c r="I7795">
        <v>480</v>
      </c>
      <c r="J7795">
        <v>593</v>
      </c>
      <c r="K7795">
        <v>593</v>
      </c>
      <c r="L7795">
        <v>593</v>
      </c>
      <c r="M7795">
        <v>593</v>
      </c>
      <c r="N7795">
        <v>593</v>
      </c>
      <c r="O7795">
        <v>593</v>
      </c>
      <c r="P7795">
        <v>593</v>
      </c>
    </row>
    <row r="7796" spans="1:17" x14ac:dyDescent="0.2">
      <c r="A7796" t="s">
        <v>350</v>
      </c>
      <c r="B7796" t="s">
        <v>211</v>
      </c>
      <c r="C7796" t="s">
        <v>379</v>
      </c>
      <c r="E7796">
        <v>0</v>
      </c>
      <c r="F7796">
        <v>0</v>
      </c>
      <c r="G7796">
        <v>0</v>
      </c>
      <c r="H7796">
        <v>92</v>
      </c>
      <c r="I7796">
        <v>92</v>
      </c>
      <c r="J7796">
        <v>92</v>
      </c>
      <c r="K7796">
        <v>92</v>
      </c>
      <c r="L7796">
        <v>92</v>
      </c>
      <c r="M7796">
        <v>92</v>
      </c>
      <c r="N7796">
        <v>92</v>
      </c>
      <c r="O7796">
        <v>92</v>
      </c>
      <c r="P7796">
        <v>92</v>
      </c>
    </row>
    <row r="7797" spans="1:17" x14ac:dyDescent="0.2">
      <c r="A7797" t="s">
        <v>350</v>
      </c>
      <c r="B7797" t="s">
        <v>212</v>
      </c>
      <c r="C7797" t="s">
        <v>379</v>
      </c>
      <c r="E7797"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</row>
    <row r="7798" spans="1:17" x14ac:dyDescent="0.2">
      <c r="A7798" t="s">
        <v>350</v>
      </c>
      <c r="B7798" t="s">
        <v>213</v>
      </c>
      <c r="C7798" t="s">
        <v>379</v>
      </c>
      <c r="E7798">
        <v>0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</row>
    <row r="7799" spans="1:17" x14ac:dyDescent="0.2">
      <c r="A7799" t="s">
        <v>350</v>
      </c>
      <c r="B7799" t="s">
        <v>342</v>
      </c>
      <c r="C7799" t="s">
        <v>379</v>
      </c>
      <c r="E7799">
        <v>965</v>
      </c>
      <c r="F7799">
        <v>1325</v>
      </c>
      <c r="G7799">
        <v>2280</v>
      </c>
      <c r="H7799">
        <v>3904</v>
      </c>
      <c r="I7799">
        <v>5510</v>
      </c>
      <c r="J7799">
        <v>6637</v>
      </c>
      <c r="K7799">
        <v>7159</v>
      </c>
      <c r="L7799">
        <v>7755</v>
      </c>
      <c r="M7799">
        <v>8309</v>
      </c>
      <c r="N7799">
        <v>10259</v>
      </c>
      <c r="O7799">
        <v>10810</v>
      </c>
      <c r="P7799">
        <v>14716</v>
      </c>
    </row>
    <row r="7800" spans="1:17" x14ac:dyDescent="0.2">
      <c r="A7800" t="s">
        <v>230</v>
      </c>
      <c r="B7800" t="s">
        <v>353</v>
      </c>
      <c r="C7800" t="s">
        <v>379</v>
      </c>
      <c r="E7800">
        <v>0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10360</v>
      </c>
    </row>
    <row r="7801" spans="1:17" x14ac:dyDescent="0.2">
      <c r="A7801" t="s">
        <v>230</v>
      </c>
      <c r="B7801" t="s">
        <v>354</v>
      </c>
      <c r="C7801" t="s">
        <v>379</v>
      </c>
      <c r="E7801">
        <v>0</v>
      </c>
      <c r="F7801">
        <v>0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11010</v>
      </c>
    </row>
    <row r="7802" spans="1:17" x14ac:dyDescent="0.2">
      <c r="A7802" t="s">
        <v>230</v>
      </c>
      <c r="B7802" t="s">
        <v>355</v>
      </c>
      <c r="C7802" t="s">
        <v>379</v>
      </c>
      <c r="E7802">
        <v>0</v>
      </c>
      <c r="F7802">
        <v>0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2680</v>
      </c>
    </row>
    <row r="7803" spans="1:17" x14ac:dyDescent="0.2">
      <c r="A7803" t="s">
        <v>230</v>
      </c>
      <c r="B7803" t="s">
        <v>356</v>
      </c>
      <c r="C7803" t="s">
        <v>379</v>
      </c>
      <c r="E7803">
        <v>0</v>
      </c>
      <c r="F7803">
        <v>0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4875</v>
      </c>
    </row>
    <row r="7804" spans="1:17" x14ac:dyDescent="0.2">
      <c r="A7804" t="s">
        <v>340</v>
      </c>
      <c r="B7804" t="s">
        <v>193</v>
      </c>
      <c r="C7804" t="s">
        <v>144</v>
      </c>
      <c r="E7804">
        <v>0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</row>
    <row r="7805" spans="1:17" x14ac:dyDescent="0.2">
      <c r="A7805" t="s">
        <v>340</v>
      </c>
      <c r="B7805" t="s">
        <v>194</v>
      </c>
      <c r="C7805" t="s">
        <v>144</v>
      </c>
      <c r="E7805">
        <v>0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</row>
    <row r="7806" spans="1:17" x14ac:dyDescent="0.2">
      <c r="A7806" t="s">
        <v>340</v>
      </c>
      <c r="B7806" t="s">
        <v>195</v>
      </c>
      <c r="C7806" t="s">
        <v>144</v>
      </c>
      <c r="E7806">
        <v>0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</row>
    <row r="7807" spans="1:17" x14ac:dyDescent="0.2">
      <c r="A7807" t="s">
        <v>340</v>
      </c>
      <c r="B7807" t="s">
        <v>196</v>
      </c>
      <c r="C7807" t="s">
        <v>144</v>
      </c>
      <c r="E7807">
        <v>0</v>
      </c>
      <c r="F7807">
        <v>0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</row>
    <row r="7808" spans="1:17" x14ac:dyDescent="0.2">
      <c r="A7808" t="s">
        <v>340</v>
      </c>
      <c r="B7808" t="s">
        <v>197</v>
      </c>
      <c r="C7808" t="s">
        <v>144</v>
      </c>
      <c r="E7808">
        <v>0</v>
      </c>
      <c r="F7808">
        <v>0</v>
      </c>
      <c r="G7808">
        <v>0.15</v>
      </c>
      <c r="H7808">
        <v>0.93</v>
      </c>
      <c r="I7808">
        <v>2.04</v>
      </c>
      <c r="J7808">
        <v>2.06</v>
      </c>
      <c r="K7808">
        <v>2.06</v>
      </c>
      <c r="L7808">
        <v>2.48</v>
      </c>
      <c r="M7808">
        <v>2.48</v>
      </c>
      <c r="N7808">
        <v>2.48</v>
      </c>
      <c r="O7808">
        <v>2.48</v>
      </c>
      <c r="P7808">
        <v>2.48</v>
      </c>
    </row>
    <row r="7809" spans="1:16" x14ac:dyDescent="0.2">
      <c r="A7809" t="s">
        <v>340</v>
      </c>
      <c r="B7809" t="s">
        <v>198</v>
      </c>
      <c r="C7809" t="s">
        <v>144</v>
      </c>
      <c r="E7809">
        <v>0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</row>
    <row r="7810" spans="1:16" x14ac:dyDescent="0.2">
      <c r="A7810" t="s">
        <v>340</v>
      </c>
      <c r="B7810" t="s">
        <v>199</v>
      </c>
      <c r="C7810" t="s">
        <v>144</v>
      </c>
      <c r="E7810">
        <v>0</v>
      </c>
      <c r="F7810">
        <v>0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</row>
    <row r="7811" spans="1:16" x14ac:dyDescent="0.2">
      <c r="A7811" t="s">
        <v>340</v>
      </c>
      <c r="B7811" t="s">
        <v>200</v>
      </c>
      <c r="C7811" t="s">
        <v>144</v>
      </c>
      <c r="E7811">
        <v>0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</row>
    <row r="7812" spans="1:16" x14ac:dyDescent="0.2">
      <c r="A7812" t="s">
        <v>340</v>
      </c>
      <c r="B7812" t="s">
        <v>201</v>
      </c>
      <c r="C7812" t="s">
        <v>144</v>
      </c>
      <c r="E7812">
        <v>0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</row>
    <row r="7813" spans="1:16" x14ac:dyDescent="0.2">
      <c r="A7813" t="s">
        <v>340</v>
      </c>
      <c r="B7813" t="s">
        <v>202</v>
      </c>
      <c r="C7813" t="s">
        <v>144</v>
      </c>
      <c r="E7813">
        <v>0.31</v>
      </c>
      <c r="F7813">
        <v>0.4</v>
      </c>
      <c r="G7813">
        <v>0.4</v>
      </c>
      <c r="H7813">
        <v>0.71</v>
      </c>
      <c r="I7813">
        <v>6.55</v>
      </c>
      <c r="J7813">
        <v>8.49</v>
      </c>
      <c r="K7813">
        <v>8.49</v>
      </c>
      <c r="L7813">
        <v>8.49</v>
      </c>
      <c r="M7813">
        <v>8.5299999999999994</v>
      </c>
      <c r="N7813">
        <v>8.5299999999999994</v>
      </c>
      <c r="O7813">
        <v>8.5299999999999994</v>
      </c>
      <c r="P7813">
        <v>9.17</v>
      </c>
    </row>
    <row r="7814" spans="1:16" x14ac:dyDescent="0.2">
      <c r="A7814" t="s">
        <v>340</v>
      </c>
      <c r="B7814" t="s">
        <v>203</v>
      </c>
      <c r="C7814" t="s">
        <v>144</v>
      </c>
      <c r="E7814">
        <v>0</v>
      </c>
      <c r="F7814">
        <v>0</v>
      </c>
      <c r="G7814">
        <v>2.12</v>
      </c>
      <c r="H7814">
        <v>3.62</v>
      </c>
      <c r="I7814">
        <v>5.12</v>
      </c>
      <c r="J7814">
        <v>5.12</v>
      </c>
      <c r="K7814">
        <v>5.12</v>
      </c>
      <c r="L7814">
        <v>7</v>
      </c>
      <c r="M7814">
        <v>8</v>
      </c>
      <c r="N7814">
        <v>10</v>
      </c>
      <c r="O7814">
        <v>10</v>
      </c>
      <c r="P7814">
        <v>11.23</v>
      </c>
    </row>
    <row r="7815" spans="1:16" x14ac:dyDescent="0.2">
      <c r="A7815" t="s">
        <v>340</v>
      </c>
      <c r="B7815" t="s">
        <v>204</v>
      </c>
      <c r="C7815" t="s">
        <v>144</v>
      </c>
      <c r="E7815">
        <v>0</v>
      </c>
      <c r="F7815">
        <v>0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2.68</v>
      </c>
      <c r="N7815">
        <v>2.68</v>
      </c>
      <c r="O7815">
        <v>2.68</v>
      </c>
      <c r="P7815">
        <v>2.68</v>
      </c>
    </row>
    <row r="7816" spans="1:16" x14ac:dyDescent="0.2">
      <c r="A7816" t="s">
        <v>340</v>
      </c>
      <c r="B7816" t="s">
        <v>205</v>
      </c>
      <c r="C7816" t="s">
        <v>144</v>
      </c>
      <c r="E7816">
        <v>3</v>
      </c>
      <c r="F7816">
        <v>6</v>
      </c>
      <c r="G7816">
        <v>9</v>
      </c>
      <c r="H7816">
        <v>12</v>
      </c>
      <c r="I7816">
        <v>12</v>
      </c>
      <c r="J7816">
        <v>19.11</v>
      </c>
      <c r="K7816">
        <v>21.43</v>
      </c>
      <c r="L7816">
        <v>21.43</v>
      </c>
      <c r="M7816">
        <v>21.43</v>
      </c>
      <c r="N7816">
        <v>30.53</v>
      </c>
      <c r="O7816">
        <v>34.22</v>
      </c>
      <c r="P7816">
        <v>61.35</v>
      </c>
    </row>
    <row r="7817" spans="1:16" x14ac:dyDescent="0.2">
      <c r="A7817" t="s">
        <v>340</v>
      </c>
      <c r="B7817" t="s">
        <v>206</v>
      </c>
      <c r="C7817" t="s">
        <v>144</v>
      </c>
      <c r="E7817">
        <v>0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</row>
    <row r="7818" spans="1:16" x14ac:dyDescent="0.2">
      <c r="A7818" t="s">
        <v>340</v>
      </c>
      <c r="B7818" t="s">
        <v>207</v>
      </c>
      <c r="C7818" t="s">
        <v>144</v>
      </c>
      <c r="E7818">
        <v>0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</row>
    <row r="7819" spans="1:16" x14ac:dyDescent="0.2">
      <c r="A7819" t="s">
        <v>340</v>
      </c>
      <c r="B7819" t="s">
        <v>208</v>
      </c>
      <c r="C7819" t="s">
        <v>144</v>
      </c>
      <c r="E7819">
        <v>4.32</v>
      </c>
      <c r="F7819">
        <v>4.66</v>
      </c>
      <c r="G7819">
        <v>5.86</v>
      </c>
      <c r="H7819">
        <v>6.43</v>
      </c>
      <c r="I7819">
        <v>6.43</v>
      </c>
      <c r="J7819">
        <v>6.43</v>
      </c>
      <c r="K7819">
        <v>6.43</v>
      </c>
      <c r="L7819">
        <v>6.43</v>
      </c>
      <c r="M7819">
        <v>6.43</v>
      </c>
      <c r="N7819">
        <v>6.43</v>
      </c>
      <c r="O7819">
        <v>6.43</v>
      </c>
      <c r="P7819">
        <v>6.43</v>
      </c>
    </row>
    <row r="7820" spans="1:16" x14ac:dyDescent="0.2">
      <c r="A7820" t="s">
        <v>340</v>
      </c>
      <c r="B7820" t="s">
        <v>209</v>
      </c>
      <c r="C7820" t="s">
        <v>144</v>
      </c>
      <c r="E7820">
        <v>0</v>
      </c>
      <c r="F7820">
        <v>0</v>
      </c>
      <c r="G7820">
        <v>0</v>
      </c>
      <c r="H7820">
        <v>0</v>
      </c>
      <c r="I7820">
        <v>0</v>
      </c>
      <c r="J7820">
        <v>1.02</v>
      </c>
      <c r="K7820">
        <v>3.19</v>
      </c>
      <c r="L7820">
        <v>3.19</v>
      </c>
      <c r="M7820">
        <v>3.32</v>
      </c>
      <c r="N7820">
        <v>8.4600000000000009</v>
      </c>
      <c r="O7820">
        <v>10.130000000000001</v>
      </c>
      <c r="P7820">
        <v>22.75</v>
      </c>
    </row>
    <row r="7821" spans="1:16" x14ac:dyDescent="0.2">
      <c r="A7821" t="s">
        <v>340</v>
      </c>
      <c r="B7821" t="s">
        <v>210</v>
      </c>
      <c r="C7821" t="s">
        <v>144</v>
      </c>
      <c r="E7821">
        <v>0</v>
      </c>
      <c r="F7821">
        <v>0</v>
      </c>
      <c r="G7821">
        <v>0</v>
      </c>
      <c r="H7821">
        <v>2.12</v>
      </c>
      <c r="I7821">
        <v>2.12</v>
      </c>
      <c r="J7821">
        <v>2.62</v>
      </c>
      <c r="K7821">
        <v>2.62</v>
      </c>
      <c r="L7821">
        <v>2.62</v>
      </c>
      <c r="M7821">
        <v>2.62</v>
      </c>
      <c r="N7821">
        <v>2.62</v>
      </c>
      <c r="O7821">
        <v>2.62</v>
      </c>
      <c r="P7821">
        <v>2.62</v>
      </c>
    </row>
    <row r="7822" spans="1:16" x14ac:dyDescent="0.2">
      <c r="A7822" t="s">
        <v>340</v>
      </c>
      <c r="B7822" t="s">
        <v>211</v>
      </c>
      <c r="C7822" t="s">
        <v>144</v>
      </c>
      <c r="E7822">
        <v>0</v>
      </c>
      <c r="F7822">
        <v>0</v>
      </c>
      <c r="G7822">
        <v>0</v>
      </c>
      <c r="H7822">
        <v>0.5</v>
      </c>
      <c r="I7822">
        <v>0.5</v>
      </c>
      <c r="J7822">
        <v>0.5</v>
      </c>
      <c r="K7822">
        <v>0.5</v>
      </c>
      <c r="L7822">
        <v>0.5</v>
      </c>
      <c r="M7822">
        <v>0.5</v>
      </c>
      <c r="N7822">
        <v>0.5</v>
      </c>
      <c r="O7822">
        <v>0.5</v>
      </c>
      <c r="P7822">
        <v>0.5</v>
      </c>
    </row>
    <row r="7823" spans="1:16" x14ac:dyDescent="0.2">
      <c r="A7823" t="s">
        <v>340</v>
      </c>
      <c r="B7823" t="s">
        <v>212</v>
      </c>
      <c r="C7823" t="s">
        <v>144</v>
      </c>
      <c r="E7823">
        <v>0.03</v>
      </c>
      <c r="F7823">
        <v>0.03</v>
      </c>
      <c r="G7823">
        <v>0.03</v>
      </c>
      <c r="H7823">
        <v>0.03</v>
      </c>
      <c r="I7823">
        <v>0.03</v>
      </c>
      <c r="J7823">
        <v>0.03</v>
      </c>
      <c r="K7823">
        <v>0.03</v>
      </c>
      <c r="L7823">
        <v>0.01</v>
      </c>
      <c r="M7823">
        <v>0.01</v>
      </c>
      <c r="N7823">
        <v>0</v>
      </c>
      <c r="O7823">
        <v>0</v>
      </c>
      <c r="P7823">
        <v>0</v>
      </c>
    </row>
    <row r="7824" spans="1:16" x14ac:dyDescent="0.2">
      <c r="A7824" t="s">
        <v>340</v>
      </c>
      <c r="B7824" t="s">
        <v>213</v>
      </c>
      <c r="C7824" t="s">
        <v>144</v>
      </c>
      <c r="E7824"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</row>
    <row r="7825" spans="1:16" x14ac:dyDescent="0.2">
      <c r="A7825" t="s">
        <v>340</v>
      </c>
      <c r="B7825" t="s">
        <v>218</v>
      </c>
      <c r="C7825" t="s">
        <v>144</v>
      </c>
      <c r="E7825">
        <v>-0.55000000000000004</v>
      </c>
      <c r="F7825">
        <v>-0.55000000000000004</v>
      </c>
      <c r="G7825">
        <v>-1.5</v>
      </c>
      <c r="H7825">
        <v>-1.5</v>
      </c>
      <c r="I7825">
        <v>-1.5</v>
      </c>
      <c r="J7825">
        <v>-1.5</v>
      </c>
      <c r="K7825">
        <v>-1.5</v>
      </c>
      <c r="L7825">
        <v>-1.5</v>
      </c>
      <c r="M7825">
        <v>-1.5</v>
      </c>
      <c r="N7825">
        <v>-1.5</v>
      </c>
      <c r="O7825">
        <v>-1.5</v>
      </c>
      <c r="P7825">
        <v>-6.07</v>
      </c>
    </row>
    <row r="7826" spans="1:16" x14ac:dyDescent="0.2">
      <c r="A7826" t="s">
        <v>340</v>
      </c>
      <c r="B7826" t="s">
        <v>342</v>
      </c>
      <c r="C7826" t="s">
        <v>144</v>
      </c>
      <c r="E7826">
        <v>7.12</v>
      </c>
      <c r="F7826">
        <v>10.54</v>
      </c>
      <c r="G7826">
        <v>16.059999999999999</v>
      </c>
      <c r="H7826">
        <v>24.85</v>
      </c>
      <c r="I7826">
        <v>33.299999999999997</v>
      </c>
      <c r="J7826">
        <v>43.89</v>
      </c>
      <c r="K7826">
        <v>48.37</v>
      </c>
      <c r="L7826">
        <v>50.64</v>
      </c>
      <c r="M7826">
        <v>54.5</v>
      </c>
      <c r="N7826">
        <v>70.73</v>
      </c>
      <c r="O7826">
        <v>76.09</v>
      </c>
      <c r="P7826">
        <v>113.15</v>
      </c>
    </row>
    <row r="7827" spans="1:16" x14ac:dyDescent="0.2">
      <c r="A7827" t="s">
        <v>266</v>
      </c>
      <c r="B7827" t="s">
        <v>267</v>
      </c>
      <c r="C7827" t="s">
        <v>144</v>
      </c>
      <c r="E7827">
        <v>202.31</v>
      </c>
      <c r="F7827">
        <v>204.45</v>
      </c>
      <c r="G7827">
        <v>206.75</v>
      </c>
      <c r="H7827">
        <v>212.74</v>
      </c>
      <c r="I7827">
        <v>220.24</v>
      </c>
      <c r="J7827">
        <v>229.66</v>
      </c>
      <c r="K7827">
        <v>235.18</v>
      </c>
      <c r="L7827">
        <v>240.63</v>
      </c>
      <c r="M7827">
        <v>246.15</v>
      </c>
      <c r="N7827">
        <v>269.82</v>
      </c>
      <c r="O7827">
        <v>276.22000000000003</v>
      </c>
      <c r="P7827">
        <v>295.94</v>
      </c>
    </row>
    <row r="7828" spans="1:16" x14ac:dyDescent="0.2">
      <c r="A7828" t="s">
        <v>270</v>
      </c>
      <c r="B7828" t="s">
        <v>193</v>
      </c>
      <c r="C7828" t="s">
        <v>144</v>
      </c>
      <c r="E7828">
        <v>2.96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</row>
    <row r="7829" spans="1:16" x14ac:dyDescent="0.2">
      <c r="A7829" t="s">
        <v>270</v>
      </c>
      <c r="B7829" t="s">
        <v>194</v>
      </c>
      <c r="C7829" t="s">
        <v>144</v>
      </c>
      <c r="E7829">
        <v>52.19</v>
      </c>
      <c r="F7829">
        <v>62.84</v>
      </c>
      <c r="G7829">
        <v>50.41</v>
      </c>
      <c r="H7829">
        <v>39.770000000000003</v>
      </c>
      <c r="I7829">
        <v>25.7</v>
      </c>
      <c r="J7829">
        <v>19.32</v>
      </c>
      <c r="K7829">
        <v>14.32</v>
      </c>
      <c r="L7829">
        <v>15.55</v>
      </c>
      <c r="M7829">
        <v>11.88</v>
      </c>
      <c r="N7829">
        <v>7.37</v>
      </c>
      <c r="O7829">
        <v>8.5500000000000007</v>
      </c>
      <c r="P7829">
        <v>2.0699999999999998</v>
      </c>
    </row>
    <row r="7830" spans="1:16" x14ac:dyDescent="0.2">
      <c r="A7830" t="s">
        <v>270</v>
      </c>
      <c r="B7830" t="s">
        <v>195</v>
      </c>
      <c r="C7830" t="s">
        <v>144</v>
      </c>
      <c r="E7830">
        <v>11.5</v>
      </c>
      <c r="F7830">
        <v>12.84</v>
      </c>
      <c r="G7830">
        <v>12.37</v>
      </c>
      <c r="H7830">
        <v>11.81</v>
      </c>
      <c r="I7830">
        <v>12.16</v>
      </c>
      <c r="J7830">
        <v>9.5399999999999991</v>
      </c>
      <c r="K7830">
        <v>7.96</v>
      </c>
      <c r="L7830">
        <v>6.82</v>
      </c>
      <c r="M7830">
        <v>5.4</v>
      </c>
      <c r="N7830">
        <v>0.98</v>
      </c>
      <c r="O7830">
        <v>0</v>
      </c>
      <c r="P7830">
        <v>0</v>
      </c>
    </row>
    <row r="7831" spans="1:16" x14ac:dyDescent="0.2">
      <c r="A7831" t="s">
        <v>270</v>
      </c>
      <c r="B7831" t="s">
        <v>196</v>
      </c>
      <c r="C7831" t="s">
        <v>144</v>
      </c>
      <c r="E7831">
        <v>23.6</v>
      </c>
      <c r="F7831">
        <v>5.09</v>
      </c>
      <c r="G7831">
        <v>5.09</v>
      </c>
      <c r="H7831">
        <v>5.1100000000000003</v>
      </c>
      <c r="I7831">
        <v>5.09</v>
      </c>
      <c r="J7831">
        <v>5.1100000000000003</v>
      </c>
      <c r="K7831">
        <v>5.09</v>
      </c>
      <c r="L7831">
        <v>5.09</v>
      </c>
      <c r="M7831">
        <v>5.09</v>
      </c>
      <c r="N7831">
        <v>5.09</v>
      </c>
      <c r="O7831">
        <v>5.1100000000000003</v>
      </c>
      <c r="P7831">
        <v>5.09</v>
      </c>
    </row>
    <row r="7832" spans="1:16" x14ac:dyDescent="0.2">
      <c r="A7832" t="s">
        <v>270</v>
      </c>
      <c r="B7832" t="s">
        <v>197</v>
      </c>
      <c r="C7832" t="s">
        <v>144</v>
      </c>
      <c r="E7832">
        <v>11.29</v>
      </c>
      <c r="F7832">
        <v>11.23</v>
      </c>
      <c r="G7832">
        <v>12.43</v>
      </c>
      <c r="H7832">
        <v>18.7</v>
      </c>
      <c r="I7832">
        <v>26.78</v>
      </c>
      <c r="J7832">
        <v>26.25</v>
      </c>
      <c r="K7832">
        <v>26.29</v>
      </c>
      <c r="L7832">
        <v>29.22</v>
      </c>
      <c r="M7832">
        <v>28.93</v>
      </c>
      <c r="N7832">
        <v>28.27</v>
      </c>
      <c r="O7832">
        <v>28.31</v>
      </c>
      <c r="P7832">
        <v>26.55</v>
      </c>
    </row>
    <row r="7833" spans="1:16" x14ac:dyDescent="0.2">
      <c r="A7833" t="s">
        <v>270</v>
      </c>
      <c r="B7833" t="s">
        <v>198</v>
      </c>
      <c r="C7833" t="s">
        <v>144</v>
      </c>
      <c r="E7833">
        <v>0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</row>
    <row r="7834" spans="1:16" x14ac:dyDescent="0.2">
      <c r="A7834" t="s">
        <v>270</v>
      </c>
      <c r="B7834" t="s">
        <v>199</v>
      </c>
      <c r="C7834" t="s">
        <v>144</v>
      </c>
      <c r="E7834">
        <v>2.4900000000000002</v>
      </c>
      <c r="F7834">
        <v>2.48</v>
      </c>
      <c r="G7834">
        <v>2.48</v>
      </c>
      <c r="H7834">
        <v>2.4900000000000002</v>
      </c>
      <c r="I7834">
        <v>2.4700000000000002</v>
      </c>
      <c r="J7834">
        <v>2.48</v>
      </c>
      <c r="K7834">
        <v>2.4700000000000002</v>
      </c>
      <c r="L7834">
        <v>2.4700000000000002</v>
      </c>
      <c r="M7834">
        <v>2.4700000000000002</v>
      </c>
      <c r="N7834">
        <v>2.23</v>
      </c>
      <c r="O7834">
        <v>2.2400000000000002</v>
      </c>
      <c r="P7834">
        <v>2.23</v>
      </c>
    </row>
    <row r="7835" spans="1:16" x14ac:dyDescent="0.2">
      <c r="A7835" t="s">
        <v>270</v>
      </c>
      <c r="B7835" t="s">
        <v>200</v>
      </c>
      <c r="C7835" t="s">
        <v>144</v>
      </c>
      <c r="E7835">
        <v>0.9</v>
      </c>
      <c r="F7835">
        <v>1.65</v>
      </c>
      <c r="G7835">
        <v>0.89</v>
      </c>
      <c r="H7835">
        <v>0.9</v>
      </c>
      <c r="I7835">
        <v>0.89</v>
      </c>
      <c r="J7835">
        <v>1.35</v>
      </c>
      <c r="K7835">
        <v>1.37</v>
      </c>
      <c r="L7835">
        <v>0.89</v>
      </c>
      <c r="M7835">
        <v>0.86</v>
      </c>
      <c r="N7835">
        <v>0.86</v>
      </c>
      <c r="O7835">
        <v>0.86</v>
      </c>
      <c r="P7835">
        <v>1.06</v>
      </c>
    </row>
    <row r="7836" spans="1:16" x14ac:dyDescent="0.2">
      <c r="A7836" t="s">
        <v>270</v>
      </c>
      <c r="B7836" t="s">
        <v>201</v>
      </c>
      <c r="C7836" t="s">
        <v>144</v>
      </c>
      <c r="E7836">
        <v>27.19</v>
      </c>
      <c r="F7836">
        <v>27.11</v>
      </c>
      <c r="G7836">
        <v>27.11</v>
      </c>
      <c r="H7836">
        <v>27.19</v>
      </c>
      <c r="I7836">
        <v>27.11</v>
      </c>
      <c r="J7836">
        <v>27.19</v>
      </c>
      <c r="K7836">
        <v>27.11</v>
      </c>
      <c r="L7836">
        <v>27.11</v>
      </c>
      <c r="M7836">
        <v>27.11</v>
      </c>
      <c r="N7836">
        <v>27.11</v>
      </c>
      <c r="O7836">
        <v>27.19</v>
      </c>
      <c r="P7836">
        <v>27.11</v>
      </c>
    </row>
    <row r="7837" spans="1:16" x14ac:dyDescent="0.2">
      <c r="A7837" t="s">
        <v>270</v>
      </c>
      <c r="B7837" t="s">
        <v>202</v>
      </c>
      <c r="C7837" t="s">
        <v>144</v>
      </c>
      <c r="E7837">
        <v>22.29</v>
      </c>
      <c r="F7837">
        <v>22.65</v>
      </c>
      <c r="G7837">
        <v>22.55</v>
      </c>
      <c r="H7837">
        <v>23.36</v>
      </c>
      <c r="I7837">
        <v>35.28</v>
      </c>
      <c r="J7837">
        <v>38.880000000000003</v>
      </c>
      <c r="K7837">
        <v>38.68</v>
      </c>
      <c r="L7837">
        <v>38.700000000000003</v>
      </c>
      <c r="M7837">
        <v>38.17</v>
      </c>
      <c r="N7837">
        <v>37.9</v>
      </c>
      <c r="O7837">
        <v>37.79</v>
      </c>
      <c r="P7837">
        <v>37.17</v>
      </c>
    </row>
    <row r="7838" spans="1:16" x14ac:dyDescent="0.2">
      <c r="A7838" t="s">
        <v>270</v>
      </c>
      <c r="B7838" t="s">
        <v>203</v>
      </c>
      <c r="C7838" t="s">
        <v>144</v>
      </c>
      <c r="E7838">
        <v>0</v>
      </c>
      <c r="F7838">
        <v>0</v>
      </c>
      <c r="G7838">
        <v>8.19</v>
      </c>
      <c r="H7838">
        <v>14.51</v>
      </c>
      <c r="I7838">
        <v>20.62</v>
      </c>
      <c r="J7838">
        <v>20.010000000000002</v>
      </c>
      <c r="K7838">
        <v>19.86</v>
      </c>
      <c r="L7838">
        <v>27.06</v>
      </c>
      <c r="M7838">
        <v>30.78</v>
      </c>
      <c r="N7838">
        <v>39.07</v>
      </c>
      <c r="O7838">
        <v>39.869999999999997</v>
      </c>
      <c r="P7838">
        <v>42.95</v>
      </c>
    </row>
    <row r="7839" spans="1:16" x14ac:dyDescent="0.2">
      <c r="A7839" t="s">
        <v>270</v>
      </c>
      <c r="B7839" t="s">
        <v>204</v>
      </c>
      <c r="C7839" t="s">
        <v>144</v>
      </c>
      <c r="E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10.46</v>
      </c>
      <c r="N7839">
        <v>10.8</v>
      </c>
      <c r="O7839">
        <v>10.6</v>
      </c>
      <c r="P7839">
        <v>9.48</v>
      </c>
    </row>
    <row r="7840" spans="1:16" x14ac:dyDescent="0.2">
      <c r="A7840" t="s">
        <v>270</v>
      </c>
      <c r="B7840" t="s">
        <v>205</v>
      </c>
      <c r="C7840" t="s">
        <v>144</v>
      </c>
      <c r="E7840">
        <v>59.99</v>
      </c>
      <c r="F7840">
        <v>68.5</v>
      </c>
      <c r="G7840">
        <v>75.06</v>
      </c>
      <c r="H7840">
        <v>83.81</v>
      </c>
      <c r="I7840">
        <v>82.1</v>
      </c>
      <c r="J7840">
        <v>98.95</v>
      </c>
      <c r="K7840">
        <v>106.18</v>
      </c>
      <c r="L7840">
        <v>105.03</v>
      </c>
      <c r="M7840">
        <v>102.06</v>
      </c>
      <c r="N7840">
        <v>125.42</v>
      </c>
      <c r="O7840">
        <v>133.91</v>
      </c>
      <c r="P7840">
        <v>178.66</v>
      </c>
    </row>
    <row r="7841" spans="1:16" x14ac:dyDescent="0.2">
      <c r="A7841" t="s">
        <v>270</v>
      </c>
      <c r="B7841" t="s">
        <v>206</v>
      </c>
      <c r="C7841" t="s">
        <v>144</v>
      </c>
      <c r="E7841">
        <v>29.54</v>
      </c>
      <c r="F7841">
        <v>31.54</v>
      </c>
      <c r="G7841">
        <v>33.71</v>
      </c>
      <c r="H7841">
        <v>38.340000000000003</v>
      </c>
      <c r="I7841">
        <v>42.89</v>
      </c>
      <c r="J7841">
        <v>47.7</v>
      </c>
      <c r="K7841">
        <v>49.88</v>
      </c>
      <c r="L7841">
        <v>52.14</v>
      </c>
      <c r="M7841">
        <v>54.36</v>
      </c>
      <c r="N7841">
        <v>63.11</v>
      </c>
      <c r="O7841">
        <v>65.56</v>
      </c>
      <c r="P7841">
        <v>76.78</v>
      </c>
    </row>
    <row r="7842" spans="1:16" x14ac:dyDescent="0.2">
      <c r="A7842" t="s">
        <v>270</v>
      </c>
      <c r="B7842" t="s">
        <v>343</v>
      </c>
      <c r="C7842" t="s">
        <v>144</v>
      </c>
      <c r="E7842">
        <v>-2.63</v>
      </c>
      <c r="F7842">
        <v>-2.91</v>
      </c>
      <c r="G7842">
        <v>-3.29</v>
      </c>
      <c r="H7842">
        <v>-3.53</v>
      </c>
      <c r="I7842">
        <v>-3.56</v>
      </c>
      <c r="J7842">
        <v>-4.04</v>
      </c>
      <c r="K7842">
        <v>-5.01</v>
      </c>
      <c r="L7842">
        <v>-5.04</v>
      </c>
      <c r="M7842">
        <v>-5.03</v>
      </c>
      <c r="N7842">
        <v>-7.32</v>
      </c>
      <c r="O7842">
        <v>-8.1</v>
      </c>
      <c r="P7842">
        <v>-13.01</v>
      </c>
    </row>
    <row r="7843" spans="1:16" x14ac:dyDescent="0.2">
      <c r="A7843" t="s">
        <v>270</v>
      </c>
      <c r="B7843" t="s">
        <v>210</v>
      </c>
      <c r="C7843" t="s">
        <v>144</v>
      </c>
      <c r="E7843">
        <v>-0.48</v>
      </c>
      <c r="F7843">
        <v>-0.62</v>
      </c>
      <c r="G7843">
        <v>-0.81</v>
      </c>
      <c r="H7843">
        <v>-2.15</v>
      </c>
      <c r="I7843">
        <v>-2.4900000000000002</v>
      </c>
      <c r="J7843">
        <v>-3.32</v>
      </c>
      <c r="K7843">
        <v>-3.14</v>
      </c>
      <c r="L7843">
        <v>-3.22</v>
      </c>
      <c r="M7843">
        <v>-3.24</v>
      </c>
      <c r="N7843">
        <v>-3.26</v>
      </c>
      <c r="O7843">
        <v>-3.23</v>
      </c>
      <c r="P7843">
        <v>-2.63</v>
      </c>
    </row>
    <row r="7844" spans="1:16" x14ac:dyDescent="0.2">
      <c r="A7844" t="s">
        <v>270</v>
      </c>
      <c r="B7844" t="s">
        <v>211</v>
      </c>
      <c r="C7844" t="s">
        <v>144</v>
      </c>
      <c r="E7844">
        <v>0</v>
      </c>
      <c r="F7844">
        <v>0</v>
      </c>
      <c r="G7844">
        <v>0</v>
      </c>
      <c r="H7844">
        <v>-0.32</v>
      </c>
      <c r="I7844">
        <v>-0.47</v>
      </c>
      <c r="J7844">
        <v>-0.56999999999999995</v>
      </c>
      <c r="K7844">
        <v>-0.52</v>
      </c>
      <c r="L7844">
        <v>-0.52</v>
      </c>
      <c r="M7844">
        <v>-0.56000000000000005</v>
      </c>
      <c r="N7844">
        <v>-0.56000000000000005</v>
      </c>
      <c r="O7844">
        <v>-0.52</v>
      </c>
      <c r="P7844">
        <v>-0.42</v>
      </c>
    </row>
    <row r="7845" spans="1:16" x14ac:dyDescent="0.2">
      <c r="A7845" t="s">
        <v>270</v>
      </c>
      <c r="B7845" t="s">
        <v>212</v>
      </c>
      <c r="C7845" t="s">
        <v>144</v>
      </c>
      <c r="E7845">
        <v>0</v>
      </c>
      <c r="F7845">
        <v>0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</row>
    <row r="7846" spans="1:16" x14ac:dyDescent="0.2">
      <c r="A7846" t="s">
        <v>270</v>
      </c>
      <c r="B7846" t="s">
        <v>213</v>
      </c>
      <c r="C7846" t="s">
        <v>144</v>
      </c>
      <c r="E7846">
        <v>0</v>
      </c>
      <c r="F7846">
        <v>0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</row>
    <row r="7847" spans="1:16" x14ac:dyDescent="0.2">
      <c r="A7847" t="s">
        <v>270</v>
      </c>
      <c r="B7847" t="s">
        <v>344</v>
      </c>
      <c r="C7847" t="s">
        <v>144</v>
      </c>
      <c r="E7847">
        <v>12.07</v>
      </c>
      <c r="F7847">
        <v>12.87</v>
      </c>
      <c r="G7847">
        <v>16.739999999999998</v>
      </c>
      <c r="H7847">
        <v>14.49</v>
      </c>
      <c r="I7847">
        <v>11.11</v>
      </c>
      <c r="J7847">
        <v>15.82</v>
      </c>
      <c r="K7847">
        <v>20.14</v>
      </c>
      <c r="L7847">
        <v>18.28</v>
      </c>
      <c r="M7847">
        <v>21.15</v>
      </c>
      <c r="N7847">
        <v>25.4</v>
      </c>
      <c r="O7847">
        <v>24.16</v>
      </c>
      <c r="P7847">
        <v>14.73</v>
      </c>
    </row>
    <row r="7848" spans="1:16" x14ac:dyDescent="0.2">
      <c r="A7848" t="s">
        <v>270</v>
      </c>
      <c r="B7848" t="s">
        <v>345</v>
      </c>
      <c r="C7848" t="s">
        <v>144</v>
      </c>
      <c r="E7848">
        <v>-2.97</v>
      </c>
      <c r="F7848">
        <v>-1.66</v>
      </c>
      <c r="G7848">
        <v>-4.66</v>
      </c>
      <c r="H7848">
        <v>-4.46</v>
      </c>
      <c r="I7848">
        <v>-3.69</v>
      </c>
      <c r="J7848">
        <v>-6.97</v>
      </c>
      <c r="K7848">
        <v>-5.52</v>
      </c>
      <c r="L7848">
        <v>-6.27</v>
      </c>
      <c r="M7848">
        <v>-8.39</v>
      </c>
      <c r="N7848">
        <v>-8.89</v>
      </c>
      <c r="O7848">
        <v>-8.6199999999999992</v>
      </c>
      <c r="P7848">
        <v>-12.49</v>
      </c>
    </row>
    <row r="7849" spans="1:16" x14ac:dyDescent="0.2">
      <c r="A7849" t="s">
        <v>270</v>
      </c>
      <c r="B7849" t="s">
        <v>272</v>
      </c>
      <c r="C7849" t="s">
        <v>144</v>
      </c>
      <c r="E7849">
        <v>0.25</v>
      </c>
      <c r="F7849">
        <v>0.31</v>
      </c>
      <c r="G7849">
        <v>2.94</v>
      </c>
      <c r="H7849">
        <v>3.48</v>
      </c>
      <c r="I7849">
        <v>6.55</v>
      </c>
      <c r="J7849">
        <v>13.42</v>
      </c>
      <c r="K7849">
        <v>13.14</v>
      </c>
      <c r="L7849">
        <v>14.69</v>
      </c>
      <c r="M7849">
        <v>20.04</v>
      </c>
      <c r="N7849">
        <v>24.11</v>
      </c>
      <c r="O7849">
        <v>26.74</v>
      </c>
      <c r="P7849">
        <v>65.34</v>
      </c>
    </row>
    <row r="7850" spans="1:16" x14ac:dyDescent="0.2">
      <c r="A7850" t="s">
        <v>270</v>
      </c>
      <c r="B7850" t="s">
        <v>346</v>
      </c>
      <c r="C7850" t="s">
        <v>144</v>
      </c>
      <c r="E7850">
        <v>9.1</v>
      </c>
      <c r="F7850">
        <v>11.21</v>
      </c>
      <c r="G7850">
        <v>12.09</v>
      </c>
      <c r="H7850">
        <v>10.02</v>
      </c>
      <c r="I7850">
        <v>7.42</v>
      </c>
      <c r="J7850">
        <v>8.85</v>
      </c>
      <c r="K7850">
        <v>14.62</v>
      </c>
      <c r="L7850">
        <v>12.01</v>
      </c>
      <c r="M7850">
        <v>12.76</v>
      </c>
      <c r="N7850">
        <v>16.510000000000002</v>
      </c>
      <c r="O7850">
        <v>15.54</v>
      </c>
      <c r="P7850">
        <v>2.2400000000000002</v>
      </c>
    </row>
    <row r="7851" spans="1:16" x14ac:dyDescent="0.2">
      <c r="A7851" t="s">
        <v>270</v>
      </c>
      <c r="B7851" t="s">
        <v>347</v>
      </c>
      <c r="C7851" t="s">
        <v>144</v>
      </c>
      <c r="E7851">
        <v>252.9</v>
      </c>
      <c r="F7851">
        <v>255.28</v>
      </c>
      <c r="G7851">
        <v>262.92</v>
      </c>
      <c r="H7851">
        <v>274.45999999999998</v>
      </c>
      <c r="I7851">
        <v>285.7</v>
      </c>
      <c r="J7851">
        <v>304.67</v>
      </c>
      <c r="K7851">
        <v>310.68</v>
      </c>
      <c r="L7851">
        <v>319.58999999999997</v>
      </c>
      <c r="M7851">
        <v>329.89</v>
      </c>
      <c r="N7851">
        <v>362.49</v>
      </c>
      <c r="O7851">
        <v>372.29</v>
      </c>
      <c r="P7851">
        <v>407.82</v>
      </c>
    </row>
    <row r="7852" spans="1:16" x14ac:dyDescent="0.2">
      <c r="A7852" t="s">
        <v>272</v>
      </c>
      <c r="B7852" t="s">
        <v>202</v>
      </c>
      <c r="C7852" t="s">
        <v>144</v>
      </c>
      <c r="E7852">
        <v>0.02</v>
      </c>
      <c r="F7852">
        <v>0.02</v>
      </c>
      <c r="G7852">
        <v>0.11</v>
      </c>
      <c r="H7852">
        <v>0.27</v>
      </c>
      <c r="I7852">
        <v>1.53</v>
      </c>
      <c r="J7852">
        <v>2.63</v>
      </c>
      <c r="K7852">
        <v>2.71</v>
      </c>
      <c r="L7852">
        <v>2.69</v>
      </c>
      <c r="M7852">
        <v>3.33</v>
      </c>
      <c r="N7852">
        <v>3.6</v>
      </c>
      <c r="O7852">
        <v>3.83</v>
      </c>
      <c r="P7852">
        <v>5.58</v>
      </c>
    </row>
    <row r="7853" spans="1:16" x14ac:dyDescent="0.2">
      <c r="A7853" t="s">
        <v>272</v>
      </c>
      <c r="B7853" t="s">
        <v>203</v>
      </c>
      <c r="C7853" t="s">
        <v>144</v>
      </c>
      <c r="E7853">
        <v>0</v>
      </c>
      <c r="F7853">
        <v>0</v>
      </c>
      <c r="G7853">
        <v>0.44</v>
      </c>
      <c r="H7853">
        <v>0.65</v>
      </c>
      <c r="I7853">
        <v>0.99</v>
      </c>
      <c r="J7853">
        <v>1.65</v>
      </c>
      <c r="K7853">
        <v>1.75</v>
      </c>
      <c r="L7853">
        <v>2.1800000000000002</v>
      </c>
      <c r="M7853">
        <v>2.77</v>
      </c>
      <c r="N7853">
        <v>3.14</v>
      </c>
      <c r="O7853">
        <v>2.4500000000000002</v>
      </c>
      <c r="P7853">
        <v>4.5999999999999996</v>
      </c>
    </row>
    <row r="7854" spans="1:16" x14ac:dyDescent="0.2">
      <c r="A7854" t="s">
        <v>272</v>
      </c>
      <c r="B7854" t="s">
        <v>204</v>
      </c>
      <c r="C7854" t="s">
        <v>144</v>
      </c>
      <c r="E7854">
        <v>0</v>
      </c>
      <c r="F7854">
        <v>0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1.1399999999999999</v>
      </c>
      <c r="N7854">
        <v>0.8</v>
      </c>
      <c r="O7854">
        <v>1.03</v>
      </c>
      <c r="P7854">
        <v>2.12</v>
      </c>
    </row>
    <row r="7855" spans="1:16" x14ac:dyDescent="0.2">
      <c r="A7855" t="s">
        <v>272</v>
      </c>
      <c r="B7855" t="s">
        <v>205</v>
      </c>
      <c r="C7855" t="s">
        <v>144</v>
      </c>
      <c r="E7855">
        <v>0.23</v>
      </c>
      <c r="F7855">
        <v>0.28999999999999998</v>
      </c>
      <c r="G7855">
        <v>2.39</v>
      </c>
      <c r="H7855">
        <v>2.56</v>
      </c>
      <c r="I7855">
        <v>4.03</v>
      </c>
      <c r="J7855">
        <v>9.14</v>
      </c>
      <c r="K7855">
        <v>8.68</v>
      </c>
      <c r="L7855">
        <v>9.82</v>
      </c>
      <c r="M7855">
        <v>12.8</v>
      </c>
      <c r="N7855">
        <v>16.57</v>
      </c>
      <c r="O7855">
        <v>19.43</v>
      </c>
      <c r="P7855">
        <v>53.05</v>
      </c>
    </row>
    <row r="7856" spans="1:16" x14ac:dyDescent="0.2">
      <c r="A7856" t="s">
        <v>259</v>
      </c>
      <c r="B7856" t="s">
        <v>348</v>
      </c>
      <c r="C7856" t="s">
        <v>144</v>
      </c>
      <c r="E7856">
        <v>0.91</v>
      </c>
      <c r="F7856">
        <v>0.86</v>
      </c>
      <c r="G7856">
        <v>1.21</v>
      </c>
      <c r="H7856">
        <v>1.49</v>
      </c>
      <c r="I7856">
        <v>1.35</v>
      </c>
      <c r="J7856">
        <v>0.94</v>
      </c>
      <c r="K7856">
        <v>0.57999999999999996</v>
      </c>
      <c r="L7856">
        <v>0.56000000000000005</v>
      </c>
      <c r="M7856">
        <v>1.26</v>
      </c>
      <c r="N7856">
        <v>1.1499999999999999</v>
      </c>
      <c r="O7856">
        <v>1.17</v>
      </c>
      <c r="P7856">
        <v>4.9800000000000004</v>
      </c>
    </row>
    <row r="7857" spans="1:16" x14ac:dyDescent="0.2">
      <c r="A7857" t="s">
        <v>259</v>
      </c>
      <c r="B7857" t="s">
        <v>261</v>
      </c>
      <c r="C7857" t="s">
        <v>144</v>
      </c>
      <c r="D7857">
        <v>944739</v>
      </c>
      <c r="E7857">
        <v>49029</v>
      </c>
      <c r="F7857">
        <v>51179</v>
      </c>
      <c r="G7857">
        <v>49240</v>
      </c>
      <c r="H7857">
        <v>50510</v>
      </c>
      <c r="I7857">
        <v>52294</v>
      </c>
      <c r="J7857">
        <v>53968</v>
      </c>
      <c r="K7857">
        <v>56696</v>
      </c>
      <c r="L7857">
        <v>56631</v>
      </c>
      <c r="M7857">
        <v>55346</v>
      </c>
      <c r="N7857">
        <v>58762</v>
      </c>
      <c r="O7857">
        <v>59879</v>
      </c>
      <c r="P7857">
        <v>65752</v>
      </c>
    </row>
    <row r="7858" spans="1:16" x14ac:dyDescent="0.2">
      <c r="A7858" t="s">
        <v>259</v>
      </c>
      <c r="B7858" t="s">
        <v>178</v>
      </c>
      <c r="C7858" t="s">
        <v>144</v>
      </c>
      <c r="D7858">
        <v>876582</v>
      </c>
      <c r="E7858">
        <v>46483</v>
      </c>
      <c r="F7858">
        <v>48436</v>
      </c>
      <c r="G7858">
        <v>46406</v>
      </c>
      <c r="H7858">
        <v>47248</v>
      </c>
      <c r="I7858">
        <v>48626</v>
      </c>
      <c r="J7858">
        <v>49932</v>
      </c>
      <c r="K7858">
        <v>52497</v>
      </c>
      <c r="L7858">
        <v>52285</v>
      </c>
      <c r="M7858">
        <v>50866</v>
      </c>
      <c r="N7858">
        <v>54345</v>
      </c>
      <c r="O7858">
        <v>55336</v>
      </c>
      <c r="P7858">
        <v>60630</v>
      </c>
    </row>
    <row r="7859" spans="1:16" x14ac:dyDescent="0.2">
      <c r="A7859" t="s">
        <v>259</v>
      </c>
      <c r="B7859" t="s">
        <v>349</v>
      </c>
      <c r="C7859" t="s">
        <v>144</v>
      </c>
      <c r="E7859">
        <v>0</v>
      </c>
      <c r="F7859">
        <v>0</v>
      </c>
      <c r="G7859">
        <v>0</v>
      </c>
      <c r="H7859">
        <v>21</v>
      </c>
      <c r="I7859">
        <v>23</v>
      </c>
      <c r="J7859">
        <v>23</v>
      </c>
      <c r="K7859">
        <v>23</v>
      </c>
      <c r="L7859">
        <v>23</v>
      </c>
      <c r="M7859">
        <v>34</v>
      </c>
      <c r="N7859">
        <v>74</v>
      </c>
      <c r="O7859">
        <v>74</v>
      </c>
      <c r="P7859">
        <v>308</v>
      </c>
    </row>
    <row r="7860" spans="1:16" x14ac:dyDescent="0.2">
      <c r="A7860" t="s">
        <v>350</v>
      </c>
      <c r="B7860" t="s">
        <v>193</v>
      </c>
      <c r="C7860" t="s">
        <v>144</v>
      </c>
      <c r="E7860">
        <v>0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</row>
    <row r="7861" spans="1:16" x14ac:dyDescent="0.2">
      <c r="A7861" t="s">
        <v>350</v>
      </c>
      <c r="B7861" t="s">
        <v>351</v>
      </c>
      <c r="C7861" t="s">
        <v>144</v>
      </c>
      <c r="E7861">
        <v>0</v>
      </c>
      <c r="F7861">
        <v>0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</row>
    <row r="7862" spans="1:16" x14ac:dyDescent="0.2">
      <c r="A7862" t="s">
        <v>350</v>
      </c>
      <c r="B7862" t="s">
        <v>352</v>
      </c>
      <c r="C7862" t="s">
        <v>144</v>
      </c>
      <c r="E7862">
        <v>0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</row>
    <row r="7863" spans="1:16" x14ac:dyDescent="0.2">
      <c r="A7863" t="s">
        <v>350</v>
      </c>
      <c r="B7863" t="s">
        <v>195</v>
      </c>
      <c r="C7863" t="s">
        <v>144</v>
      </c>
      <c r="E7863">
        <v>0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</row>
    <row r="7864" spans="1:16" x14ac:dyDescent="0.2">
      <c r="A7864" t="s">
        <v>350</v>
      </c>
      <c r="B7864" t="s">
        <v>196</v>
      </c>
      <c r="C7864" t="s">
        <v>144</v>
      </c>
      <c r="E7864">
        <v>0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</row>
    <row r="7865" spans="1:16" x14ac:dyDescent="0.2">
      <c r="A7865" t="s">
        <v>350</v>
      </c>
      <c r="B7865" t="s">
        <v>197</v>
      </c>
      <c r="C7865" t="s">
        <v>144</v>
      </c>
      <c r="E7865">
        <v>0</v>
      </c>
      <c r="F7865">
        <v>0</v>
      </c>
      <c r="G7865">
        <v>79</v>
      </c>
      <c r="H7865">
        <v>485</v>
      </c>
      <c r="I7865">
        <v>1073</v>
      </c>
      <c r="J7865">
        <v>1083</v>
      </c>
      <c r="K7865">
        <v>1083</v>
      </c>
      <c r="L7865">
        <v>1287</v>
      </c>
      <c r="M7865">
        <v>1287</v>
      </c>
      <c r="N7865">
        <v>1287</v>
      </c>
      <c r="O7865">
        <v>1287</v>
      </c>
      <c r="P7865">
        <v>1287</v>
      </c>
    </row>
    <row r="7866" spans="1:16" x14ac:dyDescent="0.2">
      <c r="A7866" t="s">
        <v>350</v>
      </c>
      <c r="B7866" t="s">
        <v>198</v>
      </c>
      <c r="C7866" t="s">
        <v>144</v>
      </c>
      <c r="E7866">
        <v>0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</row>
    <row r="7867" spans="1:16" x14ac:dyDescent="0.2">
      <c r="A7867" t="s">
        <v>350</v>
      </c>
      <c r="B7867" t="s">
        <v>199</v>
      </c>
      <c r="C7867" t="s">
        <v>144</v>
      </c>
      <c r="E7867">
        <v>0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</row>
    <row r="7868" spans="1:16" x14ac:dyDescent="0.2">
      <c r="A7868" t="s">
        <v>350</v>
      </c>
      <c r="B7868" t="s">
        <v>200</v>
      </c>
      <c r="C7868" t="s">
        <v>144</v>
      </c>
      <c r="E7868">
        <v>0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</row>
    <row r="7869" spans="1:16" x14ac:dyDescent="0.2">
      <c r="A7869" t="s">
        <v>350</v>
      </c>
      <c r="B7869" t="s">
        <v>201</v>
      </c>
      <c r="C7869" t="s">
        <v>144</v>
      </c>
      <c r="E7869">
        <v>0</v>
      </c>
      <c r="F7869">
        <v>0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</row>
    <row r="7870" spans="1:16" x14ac:dyDescent="0.2">
      <c r="A7870" t="s">
        <v>350</v>
      </c>
      <c r="B7870" t="s">
        <v>202</v>
      </c>
      <c r="C7870" t="s">
        <v>144</v>
      </c>
      <c r="E7870">
        <v>42</v>
      </c>
      <c r="F7870">
        <v>54</v>
      </c>
      <c r="G7870">
        <v>54</v>
      </c>
      <c r="H7870">
        <v>89</v>
      </c>
      <c r="I7870">
        <v>766</v>
      </c>
      <c r="J7870">
        <v>973</v>
      </c>
      <c r="K7870">
        <v>973</v>
      </c>
      <c r="L7870">
        <v>973</v>
      </c>
      <c r="M7870">
        <v>977</v>
      </c>
      <c r="N7870">
        <v>977</v>
      </c>
      <c r="O7870">
        <v>977</v>
      </c>
      <c r="P7870">
        <v>1043</v>
      </c>
    </row>
    <row r="7871" spans="1:16" x14ac:dyDescent="0.2">
      <c r="A7871" t="s">
        <v>350</v>
      </c>
      <c r="B7871" t="s">
        <v>203</v>
      </c>
      <c r="C7871" t="s">
        <v>144</v>
      </c>
      <c r="E7871">
        <v>0</v>
      </c>
      <c r="F7871">
        <v>0</v>
      </c>
      <c r="G7871">
        <v>430</v>
      </c>
      <c r="H7871">
        <v>743</v>
      </c>
      <c r="I7871">
        <v>1034</v>
      </c>
      <c r="J7871">
        <v>1034</v>
      </c>
      <c r="K7871">
        <v>1034</v>
      </c>
      <c r="L7871">
        <v>1358</v>
      </c>
      <c r="M7871">
        <v>1573</v>
      </c>
      <c r="N7871">
        <v>1994</v>
      </c>
      <c r="O7871">
        <v>1994</v>
      </c>
      <c r="P7871">
        <v>2245</v>
      </c>
    </row>
    <row r="7872" spans="1:16" x14ac:dyDescent="0.2">
      <c r="A7872" t="s">
        <v>350</v>
      </c>
      <c r="B7872" t="s">
        <v>204</v>
      </c>
      <c r="C7872" t="s">
        <v>144</v>
      </c>
      <c r="E7872">
        <v>0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</row>
    <row r="7873" spans="1:17" x14ac:dyDescent="0.2">
      <c r="A7873" t="s">
        <v>350</v>
      </c>
      <c r="B7873" t="s">
        <v>205</v>
      </c>
      <c r="C7873" t="s">
        <v>144</v>
      </c>
      <c r="E7873">
        <v>246</v>
      </c>
      <c r="F7873">
        <v>498</v>
      </c>
      <c r="G7873">
        <v>750</v>
      </c>
      <c r="H7873">
        <v>993</v>
      </c>
      <c r="I7873">
        <v>993</v>
      </c>
      <c r="J7873">
        <v>1537</v>
      </c>
      <c r="K7873">
        <v>1713</v>
      </c>
      <c r="L7873">
        <v>1713</v>
      </c>
      <c r="M7873">
        <v>1713</v>
      </c>
      <c r="N7873">
        <v>2178</v>
      </c>
      <c r="O7873">
        <v>2369</v>
      </c>
      <c r="P7873">
        <v>3581</v>
      </c>
    </row>
    <row r="7874" spans="1:17" x14ac:dyDescent="0.2">
      <c r="A7874" t="s">
        <v>350</v>
      </c>
      <c r="B7874" t="s">
        <v>206</v>
      </c>
      <c r="C7874" t="s">
        <v>144</v>
      </c>
      <c r="E7874">
        <v>0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</row>
    <row r="7875" spans="1:17" x14ac:dyDescent="0.2">
      <c r="A7875" t="s">
        <v>350</v>
      </c>
      <c r="B7875" t="s">
        <v>207</v>
      </c>
      <c r="C7875" t="s">
        <v>144</v>
      </c>
      <c r="E7875">
        <v>0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</row>
    <row r="7876" spans="1:17" x14ac:dyDescent="0.2">
      <c r="A7876" t="s">
        <v>350</v>
      </c>
      <c r="B7876" t="s">
        <v>208</v>
      </c>
      <c r="C7876" t="s">
        <v>144</v>
      </c>
      <c r="E7876">
        <v>724</v>
      </c>
      <c r="F7876">
        <v>780</v>
      </c>
      <c r="G7876">
        <v>987</v>
      </c>
      <c r="H7876">
        <v>1082</v>
      </c>
      <c r="I7876">
        <v>1082</v>
      </c>
      <c r="J7876">
        <v>1082</v>
      </c>
      <c r="K7876">
        <v>1082</v>
      </c>
      <c r="L7876">
        <v>1082</v>
      </c>
      <c r="M7876">
        <v>1082</v>
      </c>
      <c r="N7876">
        <v>1082</v>
      </c>
      <c r="O7876">
        <v>1082</v>
      </c>
      <c r="P7876">
        <v>1082</v>
      </c>
    </row>
    <row r="7877" spans="1:17" x14ac:dyDescent="0.2">
      <c r="A7877" t="s">
        <v>350</v>
      </c>
      <c r="B7877" t="s">
        <v>209</v>
      </c>
      <c r="C7877" t="s">
        <v>144</v>
      </c>
      <c r="E7877">
        <v>0</v>
      </c>
      <c r="F7877">
        <v>0</v>
      </c>
      <c r="G7877">
        <v>0</v>
      </c>
      <c r="H7877">
        <v>0</v>
      </c>
      <c r="I7877">
        <v>0</v>
      </c>
      <c r="J7877">
        <v>231</v>
      </c>
      <c r="K7877">
        <v>704</v>
      </c>
      <c r="L7877">
        <v>704</v>
      </c>
      <c r="M7877">
        <v>732</v>
      </c>
      <c r="N7877">
        <v>1706</v>
      </c>
      <c r="O7877">
        <v>2018</v>
      </c>
      <c r="P7877">
        <v>4176</v>
      </c>
    </row>
    <row r="7878" spans="1:17" x14ac:dyDescent="0.2">
      <c r="A7878" t="s">
        <v>350</v>
      </c>
      <c r="B7878" t="s">
        <v>210</v>
      </c>
      <c r="C7878" t="s">
        <v>144</v>
      </c>
      <c r="E7878">
        <v>0</v>
      </c>
      <c r="F7878">
        <v>0</v>
      </c>
      <c r="G7878">
        <v>0</v>
      </c>
      <c r="H7878">
        <v>480</v>
      </c>
      <c r="I7878">
        <v>480</v>
      </c>
      <c r="J7878">
        <v>593</v>
      </c>
      <c r="K7878">
        <v>593</v>
      </c>
      <c r="L7878">
        <v>593</v>
      </c>
      <c r="M7878">
        <v>593</v>
      </c>
      <c r="N7878">
        <v>593</v>
      </c>
      <c r="O7878">
        <v>593</v>
      </c>
      <c r="P7878">
        <v>593</v>
      </c>
    </row>
    <row r="7879" spans="1:17" x14ac:dyDescent="0.2">
      <c r="A7879" t="s">
        <v>350</v>
      </c>
      <c r="B7879" t="s">
        <v>211</v>
      </c>
      <c r="C7879" t="s">
        <v>144</v>
      </c>
      <c r="E7879">
        <v>0</v>
      </c>
      <c r="F7879">
        <v>0</v>
      </c>
      <c r="G7879">
        <v>0</v>
      </c>
      <c r="H7879">
        <v>92</v>
      </c>
      <c r="I7879">
        <v>92</v>
      </c>
      <c r="J7879">
        <v>92</v>
      </c>
      <c r="K7879">
        <v>92</v>
      </c>
      <c r="L7879">
        <v>92</v>
      </c>
      <c r="M7879">
        <v>92</v>
      </c>
      <c r="N7879">
        <v>92</v>
      </c>
      <c r="O7879">
        <v>92</v>
      </c>
      <c r="P7879">
        <v>92</v>
      </c>
    </row>
    <row r="7880" spans="1:17" x14ac:dyDescent="0.2">
      <c r="A7880" t="s">
        <v>350</v>
      </c>
      <c r="B7880" t="s">
        <v>212</v>
      </c>
      <c r="C7880" t="s">
        <v>144</v>
      </c>
      <c r="E7880">
        <v>0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</row>
    <row r="7881" spans="1:17" x14ac:dyDescent="0.2">
      <c r="A7881" t="s">
        <v>350</v>
      </c>
      <c r="B7881" t="s">
        <v>213</v>
      </c>
      <c r="C7881" t="s">
        <v>144</v>
      </c>
      <c r="E7881">
        <v>0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</row>
    <row r="7882" spans="1:17" x14ac:dyDescent="0.2">
      <c r="A7882" t="s">
        <v>350</v>
      </c>
      <c r="B7882" t="s">
        <v>342</v>
      </c>
      <c r="C7882" t="s">
        <v>144</v>
      </c>
      <c r="E7882">
        <v>1011</v>
      </c>
      <c r="F7882">
        <v>1332</v>
      </c>
      <c r="G7882">
        <v>2299</v>
      </c>
      <c r="H7882">
        <v>3965</v>
      </c>
      <c r="I7882">
        <v>5521</v>
      </c>
      <c r="J7882">
        <v>6625</v>
      </c>
      <c r="K7882">
        <v>7273</v>
      </c>
      <c r="L7882">
        <v>7802</v>
      </c>
      <c r="M7882">
        <v>8048</v>
      </c>
      <c r="N7882">
        <v>9907</v>
      </c>
      <c r="O7882">
        <v>10411</v>
      </c>
      <c r="P7882">
        <v>14100</v>
      </c>
    </row>
    <row r="7883" spans="1:17" x14ac:dyDescent="0.2">
      <c r="A7883" t="s">
        <v>230</v>
      </c>
      <c r="B7883" t="s">
        <v>353</v>
      </c>
      <c r="C7883" t="s">
        <v>144</v>
      </c>
      <c r="E7883">
        <v>0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1</v>
      </c>
      <c r="Q7883">
        <v>10360</v>
      </c>
    </row>
    <row r="7884" spans="1:17" x14ac:dyDescent="0.2">
      <c r="A7884" t="s">
        <v>230</v>
      </c>
      <c r="B7884" t="s">
        <v>354</v>
      </c>
      <c r="C7884" t="s">
        <v>144</v>
      </c>
      <c r="E7884"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1</v>
      </c>
      <c r="Q7884">
        <v>11010</v>
      </c>
    </row>
    <row r="7885" spans="1:17" x14ac:dyDescent="0.2">
      <c r="A7885" t="s">
        <v>230</v>
      </c>
      <c r="B7885" t="s">
        <v>355</v>
      </c>
      <c r="C7885" t="s">
        <v>144</v>
      </c>
      <c r="E7885">
        <v>0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1</v>
      </c>
      <c r="M7885">
        <v>1</v>
      </c>
      <c r="N7885">
        <v>1</v>
      </c>
      <c r="O7885">
        <v>1</v>
      </c>
      <c r="P7885">
        <v>1</v>
      </c>
      <c r="Q7885">
        <v>2680</v>
      </c>
    </row>
    <row r="7886" spans="1:17" x14ac:dyDescent="0.2">
      <c r="A7886" t="s">
        <v>230</v>
      </c>
      <c r="B7886" t="s">
        <v>356</v>
      </c>
      <c r="C7886" t="s">
        <v>144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1</v>
      </c>
      <c r="Q7886">
        <v>4875</v>
      </c>
    </row>
    <row r="7887" spans="1:17" x14ac:dyDescent="0.2">
      <c r="A7887" t="s">
        <v>340</v>
      </c>
      <c r="B7887" t="s">
        <v>193</v>
      </c>
      <c r="C7887" t="s">
        <v>142</v>
      </c>
      <c r="E7887">
        <v>0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</row>
    <row r="7888" spans="1:17" x14ac:dyDescent="0.2">
      <c r="A7888" t="s">
        <v>340</v>
      </c>
      <c r="B7888" t="s">
        <v>194</v>
      </c>
      <c r="C7888" t="s">
        <v>142</v>
      </c>
      <c r="E7888">
        <v>0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</row>
    <row r="7889" spans="1:16" x14ac:dyDescent="0.2">
      <c r="A7889" t="s">
        <v>340</v>
      </c>
      <c r="B7889" t="s">
        <v>195</v>
      </c>
      <c r="C7889" t="s">
        <v>142</v>
      </c>
      <c r="E7889">
        <v>0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</row>
    <row r="7890" spans="1:16" x14ac:dyDescent="0.2">
      <c r="A7890" t="s">
        <v>340</v>
      </c>
      <c r="B7890" t="s">
        <v>196</v>
      </c>
      <c r="C7890" t="s">
        <v>142</v>
      </c>
      <c r="E7890">
        <v>0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</row>
    <row r="7891" spans="1:16" x14ac:dyDescent="0.2">
      <c r="A7891" t="s">
        <v>340</v>
      </c>
      <c r="B7891" t="s">
        <v>197</v>
      </c>
      <c r="C7891" t="s">
        <v>142</v>
      </c>
      <c r="E7891">
        <v>0</v>
      </c>
      <c r="F7891">
        <v>0</v>
      </c>
      <c r="G7891">
        <v>0.15</v>
      </c>
      <c r="H7891">
        <v>0.93</v>
      </c>
      <c r="I7891">
        <v>2.04</v>
      </c>
      <c r="J7891">
        <v>2.06</v>
      </c>
      <c r="K7891">
        <v>2.06</v>
      </c>
      <c r="L7891">
        <v>2.48</v>
      </c>
      <c r="M7891">
        <v>2.48</v>
      </c>
      <c r="N7891">
        <v>2.48</v>
      </c>
      <c r="O7891">
        <v>2.48</v>
      </c>
      <c r="P7891">
        <v>2.48</v>
      </c>
    </row>
    <row r="7892" spans="1:16" x14ac:dyDescent="0.2">
      <c r="A7892" t="s">
        <v>340</v>
      </c>
      <c r="B7892" t="s">
        <v>198</v>
      </c>
      <c r="C7892" t="s">
        <v>142</v>
      </c>
      <c r="E7892">
        <v>0</v>
      </c>
      <c r="F7892">
        <v>0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</row>
    <row r="7893" spans="1:16" x14ac:dyDescent="0.2">
      <c r="A7893" t="s">
        <v>340</v>
      </c>
      <c r="B7893" t="s">
        <v>199</v>
      </c>
      <c r="C7893" t="s">
        <v>142</v>
      </c>
      <c r="E7893">
        <v>0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</row>
    <row r="7894" spans="1:16" x14ac:dyDescent="0.2">
      <c r="A7894" t="s">
        <v>340</v>
      </c>
      <c r="B7894" t="s">
        <v>200</v>
      </c>
      <c r="C7894" t="s">
        <v>142</v>
      </c>
      <c r="E7894">
        <v>0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</row>
    <row r="7895" spans="1:16" x14ac:dyDescent="0.2">
      <c r="A7895" t="s">
        <v>340</v>
      </c>
      <c r="B7895" t="s">
        <v>201</v>
      </c>
      <c r="C7895" t="s">
        <v>142</v>
      </c>
      <c r="E7895">
        <v>0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</row>
    <row r="7896" spans="1:16" x14ac:dyDescent="0.2">
      <c r="A7896" t="s">
        <v>340</v>
      </c>
      <c r="B7896" t="s">
        <v>202</v>
      </c>
      <c r="C7896" t="s">
        <v>142</v>
      </c>
      <c r="E7896">
        <v>0.31</v>
      </c>
      <c r="F7896">
        <v>0.4</v>
      </c>
      <c r="G7896">
        <v>0.4</v>
      </c>
      <c r="H7896">
        <v>0.71</v>
      </c>
      <c r="I7896">
        <v>6.55</v>
      </c>
      <c r="J7896">
        <v>8.49</v>
      </c>
      <c r="K7896">
        <v>8.49</v>
      </c>
      <c r="L7896">
        <v>8.49</v>
      </c>
      <c r="M7896">
        <v>8.49</v>
      </c>
      <c r="N7896">
        <v>8.49</v>
      </c>
      <c r="O7896">
        <v>8.49</v>
      </c>
      <c r="P7896">
        <v>9.1300000000000008</v>
      </c>
    </row>
    <row r="7897" spans="1:16" x14ac:dyDescent="0.2">
      <c r="A7897" t="s">
        <v>340</v>
      </c>
      <c r="B7897" t="s">
        <v>203</v>
      </c>
      <c r="C7897" t="s">
        <v>142</v>
      </c>
      <c r="E7897">
        <v>0</v>
      </c>
      <c r="F7897">
        <v>0</v>
      </c>
      <c r="G7897">
        <v>2.12</v>
      </c>
      <c r="H7897">
        <v>3.62</v>
      </c>
      <c r="I7897">
        <v>5.12</v>
      </c>
      <c r="J7897">
        <v>5.12</v>
      </c>
      <c r="K7897">
        <v>5.12</v>
      </c>
      <c r="L7897">
        <v>7</v>
      </c>
      <c r="M7897">
        <v>7.65</v>
      </c>
      <c r="N7897">
        <v>10</v>
      </c>
      <c r="O7897">
        <v>10</v>
      </c>
      <c r="P7897">
        <v>10.88</v>
      </c>
    </row>
    <row r="7898" spans="1:16" x14ac:dyDescent="0.2">
      <c r="A7898" t="s">
        <v>340</v>
      </c>
      <c r="B7898" t="s">
        <v>204</v>
      </c>
      <c r="C7898" t="s">
        <v>142</v>
      </c>
      <c r="E7898">
        <v>0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2.68</v>
      </c>
      <c r="N7898">
        <v>2.68</v>
      </c>
      <c r="O7898">
        <v>2.68</v>
      </c>
      <c r="P7898">
        <v>2.68</v>
      </c>
    </row>
    <row r="7899" spans="1:16" x14ac:dyDescent="0.2">
      <c r="A7899" t="s">
        <v>340</v>
      </c>
      <c r="B7899" t="s">
        <v>205</v>
      </c>
      <c r="C7899" t="s">
        <v>142</v>
      </c>
      <c r="E7899">
        <v>3</v>
      </c>
      <c r="F7899">
        <v>6</v>
      </c>
      <c r="G7899">
        <v>9</v>
      </c>
      <c r="H7899">
        <v>12.02</v>
      </c>
      <c r="I7899">
        <v>12.02</v>
      </c>
      <c r="J7899">
        <v>19.12</v>
      </c>
      <c r="K7899">
        <v>21.46</v>
      </c>
      <c r="L7899">
        <v>21.46</v>
      </c>
      <c r="M7899">
        <v>21.46</v>
      </c>
      <c r="N7899">
        <v>30.05</v>
      </c>
      <c r="O7899">
        <v>33.89</v>
      </c>
      <c r="P7899">
        <v>61.54</v>
      </c>
    </row>
    <row r="7900" spans="1:16" x14ac:dyDescent="0.2">
      <c r="A7900" t="s">
        <v>340</v>
      </c>
      <c r="B7900" t="s">
        <v>206</v>
      </c>
      <c r="C7900" t="s">
        <v>142</v>
      </c>
      <c r="E7900">
        <v>0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</row>
    <row r="7901" spans="1:16" x14ac:dyDescent="0.2">
      <c r="A7901" t="s">
        <v>340</v>
      </c>
      <c r="B7901" t="s">
        <v>207</v>
      </c>
      <c r="C7901" t="s">
        <v>142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</row>
    <row r="7902" spans="1:16" x14ac:dyDescent="0.2">
      <c r="A7902" t="s">
        <v>340</v>
      </c>
      <c r="B7902" t="s">
        <v>208</v>
      </c>
      <c r="C7902" t="s">
        <v>142</v>
      </c>
      <c r="E7902">
        <v>4.32</v>
      </c>
      <c r="F7902">
        <v>4.66</v>
      </c>
      <c r="G7902">
        <v>5.86</v>
      </c>
      <c r="H7902">
        <v>6.43</v>
      </c>
      <c r="I7902">
        <v>6.43</v>
      </c>
      <c r="J7902">
        <v>6.43</v>
      </c>
      <c r="K7902">
        <v>6.43</v>
      </c>
      <c r="L7902">
        <v>6.43</v>
      </c>
      <c r="M7902">
        <v>6.43</v>
      </c>
      <c r="N7902">
        <v>6.43</v>
      </c>
      <c r="O7902">
        <v>6.43</v>
      </c>
      <c r="P7902">
        <v>6.43</v>
      </c>
    </row>
    <row r="7903" spans="1:16" x14ac:dyDescent="0.2">
      <c r="A7903" t="s">
        <v>340</v>
      </c>
      <c r="B7903" t="s">
        <v>209</v>
      </c>
      <c r="C7903" t="s">
        <v>142</v>
      </c>
      <c r="E7903">
        <v>0</v>
      </c>
      <c r="F7903">
        <v>0</v>
      </c>
      <c r="G7903">
        <v>0</v>
      </c>
      <c r="H7903">
        <v>0</v>
      </c>
      <c r="I7903">
        <v>0</v>
      </c>
      <c r="J7903">
        <v>1.02</v>
      </c>
      <c r="K7903">
        <v>3.18</v>
      </c>
      <c r="L7903">
        <v>3.18</v>
      </c>
      <c r="M7903">
        <v>3.18</v>
      </c>
      <c r="N7903">
        <v>8.17</v>
      </c>
      <c r="O7903">
        <v>9.82</v>
      </c>
      <c r="P7903">
        <v>22.88</v>
      </c>
    </row>
    <row r="7904" spans="1:16" x14ac:dyDescent="0.2">
      <c r="A7904" t="s">
        <v>340</v>
      </c>
      <c r="B7904" t="s">
        <v>210</v>
      </c>
      <c r="C7904" t="s">
        <v>142</v>
      </c>
      <c r="E7904">
        <v>0</v>
      </c>
      <c r="F7904">
        <v>0</v>
      </c>
      <c r="G7904">
        <v>0</v>
      </c>
      <c r="H7904">
        <v>2.12</v>
      </c>
      <c r="I7904">
        <v>2.12</v>
      </c>
      <c r="J7904">
        <v>2.62</v>
      </c>
      <c r="K7904">
        <v>2.62</v>
      </c>
      <c r="L7904">
        <v>2.62</v>
      </c>
      <c r="M7904">
        <v>2.62</v>
      </c>
      <c r="N7904">
        <v>2.62</v>
      </c>
      <c r="O7904">
        <v>2.62</v>
      </c>
      <c r="P7904">
        <v>2.62</v>
      </c>
    </row>
    <row r="7905" spans="1:16" x14ac:dyDescent="0.2">
      <c r="A7905" t="s">
        <v>340</v>
      </c>
      <c r="B7905" t="s">
        <v>211</v>
      </c>
      <c r="C7905" t="s">
        <v>142</v>
      </c>
      <c r="E7905">
        <v>0</v>
      </c>
      <c r="F7905">
        <v>0</v>
      </c>
      <c r="G7905">
        <v>0</v>
      </c>
      <c r="H7905">
        <v>0.5</v>
      </c>
      <c r="I7905">
        <v>0.5</v>
      </c>
      <c r="J7905">
        <v>0.5</v>
      </c>
      <c r="K7905">
        <v>0.5</v>
      </c>
      <c r="L7905">
        <v>0.5</v>
      </c>
      <c r="M7905">
        <v>0.5</v>
      </c>
      <c r="N7905">
        <v>0.5</v>
      </c>
      <c r="O7905">
        <v>0.5</v>
      </c>
      <c r="P7905">
        <v>0.5</v>
      </c>
    </row>
    <row r="7906" spans="1:16" x14ac:dyDescent="0.2">
      <c r="A7906" t="s">
        <v>340</v>
      </c>
      <c r="B7906" t="s">
        <v>212</v>
      </c>
      <c r="C7906" t="s">
        <v>142</v>
      </c>
      <c r="E7906">
        <v>0.03</v>
      </c>
      <c r="F7906">
        <v>0.03</v>
      </c>
      <c r="G7906">
        <v>0.03</v>
      </c>
      <c r="H7906">
        <v>0.03</v>
      </c>
      <c r="I7906">
        <v>0.03</v>
      </c>
      <c r="J7906">
        <v>0.03</v>
      </c>
      <c r="K7906">
        <v>0.03</v>
      </c>
      <c r="L7906">
        <v>0.01</v>
      </c>
      <c r="M7906">
        <v>0.01</v>
      </c>
      <c r="N7906">
        <v>0</v>
      </c>
      <c r="O7906">
        <v>0</v>
      </c>
      <c r="P7906">
        <v>0</v>
      </c>
    </row>
    <row r="7907" spans="1:16" x14ac:dyDescent="0.2">
      <c r="A7907" t="s">
        <v>340</v>
      </c>
      <c r="B7907" t="s">
        <v>213</v>
      </c>
      <c r="C7907" t="s">
        <v>142</v>
      </c>
      <c r="E7907">
        <v>0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</row>
    <row r="7908" spans="1:16" x14ac:dyDescent="0.2">
      <c r="A7908" t="s">
        <v>340</v>
      </c>
      <c r="B7908" t="s">
        <v>218</v>
      </c>
      <c r="C7908" t="s">
        <v>142</v>
      </c>
      <c r="E7908">
        <v>-0.55000000000000004</v>
      </c>
      <c r="F7908">
        <v>-0.55000000000000004</v>
      </c>
      <c r="G7908">
        <v>-1.5</v>
      </c>
      <c r="H7908">
        <v>-1.5</v>
      </c>
      <c r="I7908">
        <v>-1.5</v>
      </c>
      <c r="J7908">
        <v>-1.5</v>
      </c>
      <c r="K7908">
        <v>-1.5</v>
      </c>
      <c r="L7908">
        <v>-1.5</v>
      </c>
      <c r="M7908">
        <v>-1.5</v>
      </c>
      <c r="N7908">
        <v>-1.5</v>
      </c>
      <c r="O7908">
        <v>-1.5</v>
      </c>
      <c r="P7908">
        <v>-6.27</v>
      </c>
    </row>
    <row r="7909" spans="1:16" x14ac:dyDescent="0.2">
      <c r="A7909" t="s">
        <v>340</v>
      </c>
      <c r="B7909" t="s">
        <v>342</v>
      </c>
      <c r="C7909" t="s">
        <v>142</v>
      </c>
      <c r="E7909">
        <v>7.12</v>
      </c>
      <c r="F7909">
        <v>10.54</v>
      </c>
      <c r="G7909">
        <v>16.07</v>
      </c>
      <c r="H7909">
        <v>24.87</v>
      </c>
      <c r="I7909">
        <v>33.32</v>
      </c>
      <c r="J7909">
        <v>43.89</v>
      </c>
      <c r="K7909">
        <v>48.39</v>
      </c>
      <c r="L7909">
        <v>50.66</v>
      </c>
      <c r="M7909">
        <v>53.99</v>
      </c>
      <c r="N7909">
        <v>69.92</v>
      </c>
      <c r="O7909">
        <v>75.42</v>
      </c>
      <c r="P7909">
        <v>112.87</v>
      </c>
    </row>
    <row r="7910" spans="1:16" x14ac:dyDescent="0.2">
      <c r="A7910" t="s">
        <v>266</v>
      </c>
      <c r="B7910" t="s">
        <v>267</v>
      </c>
      <c r="C7910" t="s">
        <v>142</v>
      </c>
      <c r="E7910">
        <v>202.31</v>
      </c>
      <c r="F7910">
        <v>204.45</v>
      </c>
      <c r="G7910">
        <v>206.75</v>
      </c>
      <c r="H7910">
        <v>212.74</v>
      </c>
      <c r="I7910">
        <v>220.24</v>
      </c>
      <c r="J7910">
        <v>229.66</v>
      </c>
      <c r="K7910">
        <v>235.18</v>
      </c>
      <c r="L7910">
        <v>240.63</v>
      </c>
      <c r="M7910">
        <v>246.15</v>
      </c>
      <c r="N7910">
        <v>269.82</v>
      </c>
      <c r="O7910">
        <v>276.22000000000003</v>
      </c>
      <c r="P7910">
        <v>295.94</v>
      </c>
    </row>
    <row r="7911" spans="1:16" x14ac:dyDescent="0.2">
      <c r="A7911" t="s">
        <v>270</v>
      </c>
      <c r="B7911" t="s">
        <v>193</v>
      </c>
      <c r="C7911" t="s">
        <v>142</v>
      </c>
      <c r="E7911">
        <v>2.96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</row>
    <row r="7912" spans="1:16" x14ac:dyDescent="0.2">
      <c r="A7912" t="s">
        <v>270</v>
      </c>
      <c r="B7912" t="s">
        <v>194</v>
      </c>
      <c r="C7912" t="s">
        <v>142</v>
      </c>
      <c r="E7912">
        <v>52.19</v>
      </c>
      <c r="F7912">
        <v>62.86</v>
      </c>
      <c r="G7912">
        <v>50.41</v>
      </c>
      <c r="H7912">
        <v>39.76</v>
      </c>
      <c r="I7912">
        <v>25.7</v>
      </c>
      <c r="J7912">
        <v>19.32</v>
      </c>
      <c r="K7912">
        <v>14.33</v>
      </c>
      <c r="L7912">
        <v>15.57</v>
      </c>
      <c r="M7912">
        <v>12.01</v>
      </c>
      <c r="N7912">
        <v>7.3</v>
      </c>
      <c r="O7912">
        <v>8.4700000000000006</v>
      </c>
      <c r="P7912">
        <v>2.0499999999999998</v>
      </c>
    </row>
    <row r="7913" spans="1:16" x14ac:dyDescent="0.2">
      <c r="A7913" t="s">
        <v>270</v>
      </c>
      <c r="B7913" t="s">
        <v>195</v>
      </c>
      <c r="C7913" t="s">
        <v>142</v>
      </c>
      <c r="E7913">
        <v>11.5</v>
      </c>
      <c r="F7913">
        <v>12.84</v>
      </c>
      <c r="G7913">
        <v>12.37</v>
      </c>
      <c r="H7913">
        <v>11.8</v>
      </c>
      <c r="I7913">
        <v>12.16</v>
      </c>
      <c r="J7913">
        <v>9.5399999999999991</v>
      </c>
      <c r="K7913">
        <v>7.96</v>
      </c>
      <c r="L7913">
        <v>6.82</v>
      </c>
      <c r="M7913">
        <v>5.46</v>
      </c>
      <c r="N7913">
        <v>0.99</v>
      </c>
      <c r="O7913">
        <v>0</v>
      </c>
      <c r="P7913">
        <v>0</v>
      </c>
    </row>
    <row r="7914" spans="1:16" x14ac:dyDescent="0.2">
      <c r="A7914" t="s">
        <v>270</v>
      </c>
      <c r="B7914" t="s">
        <v>196</v>
      </c>
      <c r="C7914" t="s">
        <v>142</v>
      </c>
      <c r="E7914">
        <v>23.6</v>
      </c>
      <c r="F7914">
        <v>5.09</v>
      </c>
      <c r="G7914">
        <v>5.09</v>
      </c>
      <c r="H7914">
        <v>5.1100000000000003</v>
      </c>
      <c r="I7914">
        <v>5.09</v>
      </c>
      <c r="J7914">
        <v>5.1100000000000003</v>
      </c>
      <c r="K7914">
        <v>5.09</v>
      </c>
      <c r="L7914">
        <v>5.09</v>
      </c>
      <c r="M7914">
        <v>5.09</v>
      </c>
      <c r="N7914">
        <v>5.09</v>
      </c>
      <c r="O7914">
        <v>5.1100000000000003</v>
      </c>
      <c r="P7914">
        <v>5.09</v>
      </c>
    </row>
    <row r="7915" spans="1:16" x14ac:dyDescent="0.2">
      <c r="A7915" t="s">
        <v>270</v>
      </c>
      <c r="B7915" t="s">
        <v>197</v>
      </c>
      <c r="C7915" t="s">
        <v>142</v>
      </c>
      <c r="E7915">
        <v>11.29</v>
      </c>
      <c r="F7915">
        <v>11.23</v>
      </c>
      <c r="G7915">
        <v>12.44</v>
      </c>
      <c r="H7915">
        <v>18.690000000000001</v>
      </c>
      <c r="I7915">
        <v>26.77</v>
      </c>
      <c r="J7915">
        <v>26.28</v>
      </c>
      <c r="K7915">
        <v>26.32</v>
      </c>
      <c r="L7915">
        <v>29.17</v>
      </c>
      <c r="M7915">
        <v>28.8</v>
      </c>
      <c r="N7915">
        <v>28.25</v>
      </c>
      <c r="O7915">
        <v>28.43</v>
      </c>
      <c r="P7915">
        <v>26.54</v>
      </c>
    </row>
    <row r="7916" spans="1:16" x14ac:dyDescent="0.2">
      <c r="A7916" t="s">
        <v>270</v>
      </c>
      <c r="B7916" t="s">
        <v>198</v>
      </c>
      <c r="C7916" t="s">
        <v>142</v>
      </c>
      <c r="E7916">
        <v>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</row>
    <row r="7917" spans="1:16" x14ac:dyDescent="0.2">
      <c r="A7917" t="s">
        <v>270</v>
      </c>
      <c r="B7917" t="s">
        <v>199</v>
      </c>
      <c r="C7917" t="s">
        <v>142</v>
      </c>
      <c r="E7917">
        <v>2.4900000000000002</v>
      </c>
      <c r="F7917">
        <v>2.48</v>
      </c>
      <c r="G7917">
        <v>2.48</v>
      </c>
      <c r="H7917">
        <v>2.4900000000000002</v>
      </c>
      <c r="I7917">
        <v>2.4700000000000002</v>
      </c>
      <c r="J7917">
        <v>2.48</v>
      </c>
      <c r="K7917">
        <v>2.4700000000000002</v>
      </c>
      <c r="L7917">
        <v>2.4700000000000002</v>
      </c>
      <c r="M7917">
        <v>2.4700000000000002</v>
      </c>
      <c r="N7917">
        <v>2.23</v>
      </c>
      <c r="O7917">
        <v>2.2400000000000002</v>
      </c>
      <c r="P7917">
        <v>2.23</v>
      </c>
    </row>
    <row r="7918" spans="1:16" x14ac:dyDescent="0.2">
      <c r="A7918" t="s">
        <v>270</v>
      </c>
      <c r="B7918" t="s">
        <v>200</v>
      </c>
      <c r="C7918" t="s">
        <v>142</v>
      </c>
      <c r="E7918">
        <v>0.9</v>
      </c>
      <c r="F7918">
        <v>1.65</v>
      </c>
      <c r="G7918">
        <v>0.89</v>
      </c>
      <c r="H7918">
        <v>0.9</v>
      </c>
      <c r="I7918">
        <v>0.89</v>
      </c>
      <c r="J7918">
        <v>1.35</v>
      </c>
      <c r="K7918">
        <v>1.37</v>
      </c>
      <c r="L7918">
        <v>0.89</v>
      </c>
      <c r="M7918">
        <v>0.86</v>
      </c>
      <c r="N7918">
        <v>0.86</v>
      </c>
      <c r="O7918">
        <v>0.86</v>
      </c>
      <c r="P7918">
        <v>1.06</v>
      </c>
    </row>
    <row r="7919" spans="1:16" x14ac:dyDescent="0.2">
      <c r="A7919" t="s">
        <v>270</v>
      </c>
      <c r="B7919" t="s">
        <v>201</v>
      </c>
      <c r="C7919" t="s">
        <v>142</v>
      </c>
      <c r="E7919">
        <v>27.19</v>
      </c>
      <c r="F7919">
        <v>27.11</v>
      </c>
      <c r="G7919">
        <v>27.11</v>
      </c>
      <c r="H7919">
        <v>27.19</v>
      </c>
      <c r="I7919">
        <v>27.11</v>
      </c>
      <c r="J7919">
        <v>27.19</v>
      </c>
      <c r="K7919">
        <v>27.11</v>
      </c>
      <c r="L7919">
        <v>27.11</v>
      </c>
      <c r="M7919">
        <v>27.11</v>
      </c>
      <c r="N7919">
        <v>27.11</v>
      </c>
      <c r="O7919">
        <v>27.19</v>
      </c>
      <c r="P7919">
        <v>27.11</v>
      </c>
    </row>
    <row r="7920" spans="1:16" x14ac:dyDescent="0.2">
      <c r="A7920" t="s">
        <v>270</v>
      </c>
      <c r="B7920" t="s">
        <v>202</v>
      </c>
      <c r="C7920" t="s">
        <v>142</v>
      </c>
      <c r="E7920">
        <v>22.24</v>
      </c>
      <c r="F7920">
        <v>22.64</v>
      </c>
      <c r="G7920">
        <v>22.5</v>
      </c>
      <c r="H7920">
        <v>23.33</v>
      </c>
      <c r="I7920">
        <v>35.19</v>
      </c>
      <c r="J7920">
        <v>38.840000000000003</v>
      </c>
      <c r="K7920">
        <v>38.770000000000003</v>
      </c>
      <c r="L7920">
        <v>38.51</v>
      </c>
      <c r="M7920">
        <v>38.229999999999997</v>
      </c>
      <c r="N7920">
        <v>37.96</v>
      </c>
      <c r="O7920">
        <v>37.880000000000003</v>
      </c>
      <c r="P7920">
        <v>37.450000000000003</v>
      </c>
    </row>
    <row r="7921" spans="1:16" x14ac:dyDescent="0.2">
      <c r="A7921" t="s">
        <v>270</v>
      </c>
      <c r="B7921" t="s">
        <v>203</v>
      </c>
      <c r="C7921" t="s">
        <v>142</v>
      </c>
      <c r="E7921">
        <v>0</v>
      </c>
      <c r="F7921">
        <v>0</v>
      </c>
      <c r="G7921">
        <v>8.16</v>
      </c>
      <c r="H7921">
        <v>14.57</v>
      </c>
      <c r="I7921">
        <v>20.36</v>
      </c>
      <c r="J7921">
        <v>20</v>
      </c>
      <c r="K7921">
        <v>20.12</v>
      </c>
      <c r="L7921">
        <v>27.06</v>
      </c>
      <c r="M7921">
        <v>29.19</v>
      </c>
      <c r="N7921">
        <v>38.61</v>
      </c>
      <c r="O7921">
        <v>38.770000000000003</v>
      </c>
      <c r="P7921">
        <v>39.75</v>
      </c>
    </row>
    <row r="7922" spans="1:16" x14ac:dyDescent="0.2">
      <c r="A7922" t="s">
        <v>270</v>
      </c>
      <c r="B7922" t="s">
        <v>204</v>
      </c>
      <c r="C7922" t="s">
        <v>142</v>
      </c>
      <c r="E7922">
        <v>0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12.08</v>
      </c>
      <c r="N7922">
        <v>12.36</v>
      </c>
      <c r="O7922">
        <v>12.29</v>
      </c>
      <c r="P7922">
        <v>11.23</v>
      </c>
    </row>
    <row r="7923" spans="1:16" x14ac:dyDescent="0.2">
      <c r="A7923" t="s">
        <v>270</v>
      </c>
      <c r="B7923" t="s">
        <v>205</v>
      </c>
      <c r="C7923" t="s">
        <v>142</v>
      </c>
      <c r="E7923">
        <v>60.04</v>
      </c>
      <c r="F7923">
        <v>68.52</v>
      </c>
      <c r="G7923">
        <v>75.14</v>
      </c>
      <c r="H7923">
        <v>83.8</v>
      </c>
      <c r="I7923">
        <v>82.5</v>
      </c>
      <c r="J7923">
        <v>98.97</v>
      </c>
      <c r="K7923">
        <v>105.82</v>
      </c>
      <c r="L7923">
        <v>105.26</v>
      </c>
      <c r="M7923">
        <v>101.85</v>
      </c>
      <c r="N7923">
        <v>124.09</v>
      </c>
      <c r="O7923">
        <v>132.96</v>
      </c>
      <c r="P7923">
        <v>180.04</v>
      </c>
    </row>
    <row r="7924" spans="1:16" x14ac:dyDescent="0.2">
      <c r="A7924" t="s">
        <v>270</v>
      </c>
      <c r="B7924" t="s">
        <v>206</v>
      </c>
      <c r="C7924" t="s">
        <v>142</v>
      </c>
      <c r="E7924">
        <v>29.54</v>
      </c>
      <c r="F7924">
        <v>31.54</v>
      </c>
      <c r="G7924">
        <v>33.71</v>
      </c>
      <c r="H7924">
        <v>38.340000000000003</v>
      </c>
      <c r="I7924">
        <v>42.89</v>
      </c>
      <c r="J7924">
        <v>47.7</v>
      </c>
      <c r="K7924">
        <v>49.88</v>
      </c>
      <c r="L7924">
        <v>52.14</v>
      </c>
      <c r="M7924">
        <v>54.36</v>
      </c>
      <c r="N7924">
        <v>63.11</v>
      </c>
      <c r="O7924">
        <v>65.56</v>
      </c>
      <c r="P7924">
        <v>76.78</v>
      </c>
    </row>
    <row r="7925" spans="1:16" x14ac:dyDescent="0.2">
      <c r="A7925" t="s">
        <v>270</v>
      </c>
      <c r="B7925" t="s">
        <v>343</v>
      </c>
      <c r="C7925" t="s">
        <v>142</v>
      </c>
      <c r="E7925">
        <v>-2.63</v>
      </c>
      <c r="F7925">
        <v>-2.91</v>
      </c>
      <c r="G7925">
        <v>-3.29</v>
      </c>
      <c r="H7925">
        <v>-3.53</v>
      </c>
      <c r="I7925">
        <v>-3.56</v>
      </c>
      <c r="J7925">
        <v>-4.04</v>
      </c>
      <c r="K7925">
        <v>-5</v>
      </c>
      <c r="L7925">
        <v>-5.03</v>
      </c>
      <c r="M7925">
        <v>-4.96</v>
      </c>
      <c r="N7925">
        <v>-7.16</v>
      </c>
      <c r="O7925">
        <v>-7.93</v>
      </c>
      <c r="P7925">
        <v>-13.04</v>
      </c>
    </row>
    <row r="7926" spans="1:16" x14ac:dyDescent="0.2">
      <c r="A7926" t="s">
        <v>270</v>
      </c>
      <c r="B7926" t="s">
        <v>210</v>
      </c>
      <c r="C7926" t="s">
        <v>142</v>
      </c>
      <c r="E7926">
        <v>-0.48</v>
      </c>
      <c r="F7926">
        <v>-0.62</v>
      </c>
      <c r="G7926">
        <v>-0.81</v>
      </c>
      <c r="H7926">
        <v>-2.16</v>
      </c>
      <c r="I7926">
        <v>-2.4900000000000002</v>
      </c>
      <c r="J7926">
        <v>-3.32</v>
      </c>
      <c r="K7926">
        <v>-3.14</v>
      </c>
      <c r="L7926">
        <v>-3.22</v>
      </c>
      <c r="M7926">
        <v>-3.25</v>
      </c>
      <c r="N7926">
        <v>-3.17</v>
      </c>
      <c r="O7926">
        <v>-3.19</v>
      </c>
      <c r="P7926">
        <v>-2.59</v>
      </c>
    </row>
    <row r="7927" spans="1:16" x14ac:dyDescent="0.2">
      <c r="A7927" t="s">
        <v>270</v>
      </c>
      <c r="B7927" t="s">
        <v>211</v>
      </c>
      <c r="C7927" t="s">
        <v>142</v>
      </c>
      <c r="E7927">
        <v>0</v>
      </c>
      <c r="F7927">
        <v>0</v>
      </c>
      <c r="G7927">
        <v>0</v>
      </c>
      <c r="H7927">
        <v>-0.32</v>
      </c>
      <c r="I7927">
        <v>-0.47</v>
      </c>
      <c r="J7927">
        <v>-0.57999999999999996</v>
      </c>
      <c r="K7927">
        <v>-0.51</v>
      </c>
      <c r="L7927">
        <v>-0.52</v>
      </c>
      <c r="M7927">
        <v>-0.56000000000000005</v>
      </c>
      <c r="N7927">
        <v>-0.53</v>
      </c>
      <c r="O7927">
        <v>-0.52</v>
      </c>
      <c r="P7927">
        <v>-0.42</v>
      </c>
    </row>
    <row r="7928" spans="1:16" x14ac:dyDescent="0.2">
      <c r="A7928" t="s">
        <v>270</v>
      </c>
      <c r="B7928" t="s">
        <v>212</v>
      </c>
      <c r="C7928" t="s">
        <v>142</v>
      </c>
      <c r="E7928">
        <v>0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</row>
    <row r="7929" spans="1:16" x14ac:dyDescent="0.2">
      <c r="A7929" t="s">
        <v>270</v>
      </c>
      <c r="B7929" t="s">
        <v>213</v>
      </c>
      <c r="C7929" t="s">
        <v>142</v>
      </c>
      <c r="E7929">
        <v>0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</row>
    <row r="7930" spans="1:16" x14ac:dyDescent="0.2">
      <c r="A7930" t="s">
        <v>270</v>
      </c>
      <c r="B7930" t="s">
        <v>344</v>
      </c>
      <c r="C7930" t="s">
        <v>142</v>
      </c>
      <c r="E7930">
        <v>12.07</v>
      </c>
      <c r="F7930">
        <v>12.85</v>
      </c>
      <c r="G7930">
        <v>16.73</v>
      </c>
      <c r="H7930">
        <v>14.5</v>
      </c>
      <c r="I7930">
        <v>11.11</v>
      </c>
      <c r="J7930">
        <v>15.82</v>
      </c>
      <c r="K7930">
        <v>20.13</v>
      </c>
      <c r="L7930">
        <v>18.260000000000002</v>
      </c>
      <c r="M7930">
        <v>20.98</v>
      </c>
      <c r="N7930">
        <v>25.45</v>
      </c>
      <c r="O7930">
        <v>24.23</v>
      </c>
      <c r="P7930">
        <v>14.75</v>
      </c>
    </row>
    <row r="7931" spans="1:16" x14ac:dyDescent="0.2">
      <c r="A7931" t="s">
        <v>270</v>
      </c>
      <c r="B7931" t="s">
        <v>345</v>
      </c>
      <c r="C7931" t="s">
        <v>142</v>
      </c>
      <c r="E7931">
        <v>-2.97</v>
      </c>
      <c r="F7931">
        <v>-1.66</v>
      </c>
      <c r="G7931">
        <v>-4.66</v>
      </c>
      <c r="H7931">
        <v>-4.47</v>
      </c>
      <c r="I7931">
        <v>-3.71</v>
      </c>
      <c r="J7931">
        <v>-6.97</v>
      </c>
      <c r="K7931">
        <v>-5.55</v>
      </c>
      <c r="L7931">
        <v>-6.27</v>
      </c>
      <c r="M7931">
        <v>-8.2200000000000006</v>
      </c>
      <c r="N7931">
        <v>-8.9600000000000009</v>
      </c>
      <c r="O7931">
        <v>-8.68</v>
      </c>
      <c r="P7931">
        <v>-12.69</v>
      </c>
    </row>
    <row r="7932" spans="1:16" x14ac:dyDescent="0.2">
      <c r="A7932" t="s">
        <v>270</v>
      </c>
      <c r="B7932" t="s">
        <v>272</v>
      </c>
      <c r="C7932" t="s">
        <v>142</v>
      </c>
      <c r="E7932">
        <v>0.25</v>
      </c>
      <c r="F7932">
        <v>0.31</v>
      </c>
      <c r="G7932">
        <v>2.94</v>
      </c>
      <c r="H7932">
        <v>3.51</v>
      </c>
      <c r="I7932">
        <v>6.57</v>
      </c>
      <c r="J7932">
        <v>13.46</v>
      </c>
      <c r="K7932">
        <v>13.21</v>
      </c>
      <c r="L7932">
        <v>14.73</v>
      </c>
      <c r="M7932">
        <v>20.57</v>
      </c>
      <c r="N7932">
        <v>24.67</v>
      </c>
      <c r="O7932">
        <v>27.82</v>
      </c>
      <c r="P7932">
        <v>65.95</v>
      </c>
    </row>
    <row r="7933" spans="1:16" x14ac:dyDescent="0.2">
      <c r="A7933" t="s">
        <v>270</v>
      </c>
      <c r="B7933" t="s">
        <v>346</v>
      </c>
      <c r="C7933" t="s">
        <v>142</v>
      </c>
      <c r="E7933">
        <v>9.1</v>
      </c>
      <c r="F7933">
        <v>11.2</v>
      </c>
      <c r="G7933">
        <v>12.07</v>
      </c>
      <c r="H7933">
        <v>10.029999999999999</v>
      </c>
      <c r="I7933">
        <v>7.41</v>
      </c>
      <c r="J7933">
        <v>8.85</v>
      </c>
      <c r="K7933">
        <v>14.58</v>
      </c>
      <c r="L7933">
        <v>11.99</v>
      </c>
      <c r="M7933">
        <v>12.76</v>
      </c>
      <c r="N7933">
        <v>16.48</v>
      </c>
      <c r="O7933">
        <v>15.55</v>
      </c>
      <c r="P7933">
        <v>2.06</v>
      </c>
    </row>
    <row r="7934" spans="1:16" x14ac:dyDescent="0.2">
      <c r="A7934" t="s">
        <v>270</v>
      </c>
      <c r="B7934" t="s">
        <v>347</v>
      </c>
      <c r="C7934" t="s">
        <v>142</v>
      </c>
      <c r="E7934">
        <v>252.9</v>
      </c>
      <c r="F7934">
        <v>255.28</v>
      </c>
      <c r="G7934">
        <v>262.93</v>
      </c>
      <c r="H7934">
        <v>274.47000000000003</v>
      </c>
      <c r="I7934">
        <v>285.70999999999998</v>
      </c>
      <c r="J7934">
        <v>304.67</v>
      </c>
      <c r="K7934">
        <v>310.70999999999998</v>
      </c>
      <c r="L7934">
        <v>319.58999999999997</v>
      </c>
      <c r="M7934">
        <v>329.72</v>
      </c>
      <c r="N7934">
        <v>362.56</v>
      </c>
      <c r="O7934">
        <v>372.35</v>
      </c>
      <c r="P7934">
        <v>408.03</v>
      </c>
    </row>
    <row r="7935" spans="1:16" x14ac:dyDescent="0.2">
      <c r="A7935" t="s">
        <v>272</v>
      </c>
      <c r="B7935" t="s">
        <v>202</v>
      </c>
      <c r="C7935" t="s">
        <v>142</v>
      </c>
      <c r="E7935">
        <v>7.0000000000000007E-2</v>
      </c>
      <c r="F7935">
        <v>0.03</v>
      </c>
      <c r="G7935">
        <v>0.17</v>
      </c>
      <c r="H7935">
        <v>0.3</v>
      </c>
      <c r="I7935">
        <v>1.63</v>
      </c>
      <c r="J7935">
        <v>2.66</v>
      </c>
      <c r="K7935">
        <v>2.62</v>
      </c>
      <c r="L7935">
        <v>2.88</v>
      </c>
      <c r="M7935">
        <v>3.16</v>
      </c>
      <c r="N7935">
        <v>3.43</v>
      </c>
      <c r="O7935">
        <v>3.63</v>
      </c>
      <c r="P7935">
        <v>5.19</v>
      </c>
    </row>
    <row r="7936" spans="1:16" x14ac:dyDescent="0.2">
      <c r="A7936" t="s">
        <v>272</v>
      </c>
      <c r="B7936" t="s">
        <v>203</v>
      </c>
      <c r="C7936" t="s">
        <v>142</v>
      </c>
      <c r="E7936">
        <v>0</v>
      </c>
      <c r="F7936">
        <v>0</v>
      </c>
      <c r="G7936">
        <v>0.47</v>
      </c>
      <c r="H7936">
        <v>0.59</v>
      </c>
      <c r="I7936">
        <v>1.24</v>
      </c>
      <c r="J7936">
        <v>1.67</v>
      </c>
      <c r="K7936">
        <v>1.48</v>
      </c>
      <c r="L7936">
        <v>2.17</v>
      </c>
      <c r="M7936">
        <v>2.86</v>
      </c>
      <c r="N7936">
        <v>3.59</v>
      </c>
      <c r="O7936">
        <v>3.55</v>
      </c>
      <c r="P7936">
        <v>6.25</v>
      </c>
    </row>
    <row r="7937" spans="1:16" x14ac:dyDescent="0.2">
      <c r="A7937" t="s">
        <v>272</v>
      </c>
      <c r="B7937" t="s">
        <v>204</v>
      </c>
      <c r="C7937" t="s">
        <v>142</v>
      </c>
      <c r="E7937">
        <v>0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1.47</v>
      </c>
      <c r="N7937">
        <v>1.19</v>
      </c>
      <c r="O7937">
        <v>1.3</v>
      </c>
      <c r="P7937">
        <v>2.3199999999999998</v>
      </c>
    </row>
    <row r="7938" spans="1:16" x14ac:dyDescent="0.2">
      <c r="A7938" t="s">
        <v>272</v>
      </c>
      <c r="B7938" t="s">
        <v>205</v>
      </c>
      <c r="C7938" t="s">
        <v>142</v>
      </c>
      <c r="E7938">
        <v>0.17</v>
      </c>
      <c r="F7938">
        <v>0.28000000000000003</v>
      </c>
      <c r="G7938">
        <v>2.2999999999999998</v>
      </c>
      <c r="H7938">
        <v>2.63</v>
      </c>
      <c r="I7938">
        <v>3.7</v>
      </c>
      <c r="J7938">
        <v>9.1300000000000008</v>
      </c>
      <c r="K7938">
        <v>9.1199999999999992</v>
      </c>
      <c r="L7938">
        <v>9.67</v>
      </c>
      <c r="M7938">
        <v>13.09</v>
      </c>
      <c r="N7938">
        <v>16.46</v>
      </c>
      <c r="O7938">
        <v>19.34</v>
      </c>
      <c r="P7938">
        <v>52.2</v>
      </c>
    </row>
    <row r="7939" spans="1:16" x14ac:dyDescent="0.2">
      <c r="A7939" t="s">
        <v>259</v>
      </c>
      <c r="B7939" t="s">
        <v>348</v>
      </c>
      <c r="C7939" t="s">
        <v>142</v>
      </c>
      <c r="E7939">
        <v>0.91</v>
      </c>
      <c r="F7939">
        <v>0.86</v>
      </c>
      <c r="G7939">
        <v>1.21</v>
      </c>
      <c r="H7939">
        <v>1.49</v>
      </c>
      <c r="I7939">
        <v>1.35</v>
      </c>
      <c r="J7939">
        <v>0.94</v>
      </c>
      <c r="K7939">
        <v>0.57999999999999996</v>
      </c>
      <c r="L7939">
        <v>0.56000000000000005</v>
      </c>
      <c r="M7939">
        <v>1.26</v>
      </c>
      <c r="N7939">
        <v>1.1499999999999999</v>
      </c>
      <c r="O7939">
        <v>1.17</v>
      </c>
      <c r="P7939">
        <v>4.9800000000000004</v>
      </c>
    </row>
    <row r="7940" spans="1:16" x14ac:dyDescent="0.2">
      <c r="A7940" t="s">
        <v>259</v>
      </c>
      <c r="B7940" t="s">
        <v>261</v>
      </c>
      <c r="C7940" t="s">
        <v>142</v>
      </c>
      <c r="D7940">
        <v>943768</v>
      </c>
      <c r="E7940">
        <v>49029</v>
      </c>
      <c r="F7940">
        <v>51166</v>
      </c>
      <c r="G7940">
        <v>49240</v>
      </c>
      <c r="H7940">
        <v>50510</v>
      </c>
      <c r="I7940">
        <v>52294</v>
      </c>
      <c r="J7940">
        <v>53969</v>
      </c>
      <c r="K7940">
        <v>56697</v>
      </c>
      <c r="L7940">
        <v>56653</v>
      </c>
      <c r="M7940">
        <v>55261</v>
      </c>
      <c r="N7940">
        <v>58636</v>
      </c>
      <c r="O7940">
        <v>59756</v>
      </c>
      <c r="P7940">
        <v>65636</v>
      </c>
    </row>
    <row r="7941" spans="1:16" x14ac:dyDescent="0.2">
      <c r="A7941" t="s">
        <v>259</v>
      </c>
      <c r="B7941" t="s">
        <v>178</v>
      </c>
      <c r="C7941" t="s">
        <v>142</v>
      </c>
      <c r="D7941">
        <v>875611</v>
      </c>
      <c r="E7941">
        <v>46483</v>
      </c>
      <c r="F7941">
        <v>48424</v>
      </c>
      <c r="G7941">
        <v>46406</v>
      </c>
      <c r="H7941">
        <v>47248</v>
      </c>
      <c r="I7941">
        <v>48626</v>
      </c>
      <c r="J7941">
        <v>49933</v>
      </c>
      <c r="K7941">
        <v>52498</v>
      </c>
      <c r="L7941">
        <v>52306</v>
      </c>
      <c r="M7941">
        <v>50782</v>
      </c>
      <c r="N7941">
        <v>54220</v>
      </c>
      <c r="O7941">
        <v>55213</v>
      </c>
      <c r="P7941">
        <v>60514</v>
      </c>
    </row>
    <row r="7942" spans="1:16" x14ac:dyDescent="0.2">
      <c r="A7942" t="s">
        <v>259</v>
      </c>
      <c r="B7942" t="s">
        <v>349</v>
      </c>
      <c r="C7942" t="s">
        <v>142</v>
      </c>
      <c r="E7942">
        <v>0</v>
      </c>
      <c r="F7942">
        <v>0</v>
      </c>
      <c r="G7942">
        <v>0</v>
      </c>
      <c r="H7942">
        <v>21</v>
      </c>
      <c r="I7942">
        <v>23</v>
      </c>
      <c r="J7942">
        <v>23</v>
      </c>
      <c r="K7942">
        <v>23</v>
      </c>
      <c r="L7942">
        <v>23</v>
      </c>
      <c r="M7942">
        <v>27</v>
      </c>
      <c r="N7942">
        <v>74</v>
      </c>
      <c r="O7942">
        <v>76</v>
      </c>
      <c r="P7942">
        <v>267</v>
      </c>
    </row>
    <row r="7943" spans="1:16" x14ac:dyDescent="0.2">
      <c r="A7943" t="s">
        <v>350</v>
      </c>
      <c r="B7943" t="s">
        <v>193</v>
      </c>
      <c r="C7943" t="s">
        <v>142</v>
      </c>
      <c r="E7943">
        <v>0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</row>
    <row r="7944" spans="1:16" x14ac:dyDescent="0.2">
      <c r="A7944" t="s">
        <v>350</v>
      </c>
      <c r="B7944" t="s">
        <v>351</v>
      </c>
      <c r="C7944" t="s">
        <v>142</v>
      </c>
      <c r="E7944">
        <v>0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</row>
    <row r="7945" spans="1:16" x14ac:dyDescent="0.2">
      <c r="A7945" t="s">
        <v>350</v>
      </c>
      <c r="B7945" t="s">
        <v>352</v>
      </c>
      <c r="C7945" t="s">
        <v>142</v>
      </c>
      <c r="E7945">
        <v>0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</row>
    <row r="7946" spans="1:16" x14ac:dyDescent="0.2">
      <c r="A7946" t="s">
        <v>350</v>
      </c>
      <c r="B7946" t="s">
        <v>195</v>
      </c>
      <c r="C7946" t="s">
        <v>142</v>
      </c>
      <c r="E7946">
        <v>0</v>
      </c>
      <c r="F7946">
        <v>0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</row>
    <row r="7947" spans="1:16" x14ac:dyDescent="0.2">
      <c r="A7947" t="s">
        <v>350</v>
      </c>
      <c r="B7947" t="s">
        <v>196</v>
      </c>
      <c r="C7947" t="s">
        <v>142</v>
      </c>
      <c r="E7947">
        <v>0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</row>
    <row r="7948" spans="1:16" x14ac:dyDescent="0.2">
      <c r="A7948" t="s">
        <v>350</v>
      </c>
      <c r="B7948" t="s">
        <v>197</v>
      </c>
      <c r="C7948" t="s">
        <v>142</v>
      </c>
      <c r="E7948">
        <v>0</v>
      </c>
      <c r="F7948">
        <v>0</v>
      </c>
      <c r="G7948">
        <v>80</v>
      </c>
      <c r="H7948">
        <v>485</v>
      </c>
      <c r="I7948">
        <v>1072</v>
      </c>
      <c r="J7948">
        <v>1083</v>
      </c>
      <c r="K7948">
        <v>1083</v>
      </c>
      <c r="L7948">
        <v>1285</v>
      </c>
      <c r="M7948">
        <v>1285</v>
      </c>
      <c r="N7948">
        <v>1285</v>
      </c>
      <c r="O7948">
        <v>1285</v>
      </c>
      <c r="P7948">
        <v>1285</v>
      </c>
    </row>
    <row r="7949" spans="1:16" x14ac:dyDescent="0.2">
      <c r="A7949" t="s">
        <v>350</v>
      </c>
      <c r="B7949" t="s">
        <v>198</v>
      </c>
      <c r="C7949" t="s">
        <v>142</v>
      </c>
      <c r="E7949">
        <v>0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</row>
    <row r="7950" spans="1:16" x14ac:dyDescent="0.2">
      <c r="A7950" t="s">
        <v>350</v>
      </c>
      <c r="B7950" t="s">
        <v>199</v>
      </c>
      <c r="C7950" t="s">
        <v>142</v>
      </c>
      <c r="E7950">
        <v>0</v>
      </c>
      <c r="F7950">
        <v>0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</row>
    <row r="7951" spans="1:16" x14ac:dyDescent="0.2">
      <c r="A7951" t="s">
        <v>350</v>
      </c>
      <c r="B7951" t="s">
        <v>200</v>
      </c>
      <c r="C7951" t="s">
        <v>142</v>
      </c>
      <c r="E7951">
        <v>0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</row>
    <row r="7952" spans="1:16" x14ac:dyDescent="0.2">
      <c r="A7952" t="s">
        <v>350</v>
      </c>
      <c r="B7952" t="s">
        <v>201</v>
      </c>
      <c r="C7952" t="s">
        <v>142</v>
      </c>
      <c r="E7952">
        <v>0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</row>
    <row r="7953" spans="1:17" x14ac:dyDescent="0.2">
      <c r="A7953" t="s">
        <v>350</v>
      </c>
      <c r="B7953" t="s">
        <v>202</v>
      </c>
      <c r="C7953" t="s">
        <v>142</v>
      </c>
      <c r="E7953">
        <v>42</v>
      </c>
      <c r="F7953">
        <v>54</v>
      </c>
      <c r="G7953">
        <v>54</v>
      </c>
      <c r="H7953">
        <v>89</v>
      </c>
      <c r="I7953">
        <v>766</v>
      </c>
      <c r="J7953">
        <v>973</v>
      </c>
      <c r="K7953">
        <v>973</v>
      </c>
      <c r="L7953">
        <v>973</v>
      </c>
      <c r="M7953">
        <v>973</v>
      </c>
      <c r="N7953">
        <v>973</v>
      </c>
      <c r="O7953">
        <v>973</v>
      </c>
      <c r="P7953">
        <v>1039</v>
      </c>
    </row>
    <row r="7954" spans="1:17" x14ac:dyDescent="0.2">
      <c r="A7954" t="s">
        <v>350</v>
      </c>
      <c r="B7954" t="s">
        <v>203</v>
      </c>
      <c r="C7954" t="s">
        <v>142</v>
      </c>
      <c r="E7954">
        <v>0</v>
      </c>
      <c r="F7954">
        <v>0</v>
      </c>
      <c r="G7954">
        <v>430</v>
      </c>
      <c r="H7954">
        <v>743</v>
      </c>
      <c r="I7954">
        <v>1034</v>
      </c>
      <c r="J7954">
        <v>1034</v>
      </c>
      <c r="K7954">
        <v>1034</v>
      </c>
      <c r="L7954">
        <v>1358</v>
      </c>
      <c r="M7954">
        <v>1498</v>
      </c>
      <c r="N7954">
        <v>1992</v>
      </c>
      <c r="O7954">
        <v>1992</v>
      </c>
      <c r="P7954">
        <v>2171</v>
      </c>
    </row>
    <row r="7955" spans="1:17" x14ac:dyDescent="0.2">
      <c r="A7955" t="s">
        <v>350</v>
      </c>
      <c r="B7955" t="s">
        <v>204</v>
      </c>
      <c r="C7955" t="s">
        <v>142</v>
      </c>
      <c r="E7955">
        <v>0</v>
      </c>
      <c r="F7955">
        <v>0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</row>
    <row r="7956" spans="1:17" x14ac:dyDescent="0.2">
      <c r="A7956" t="s">
        <v>350</v>
      </c>
      <c r="B7956" t="s">
        <v>205</v>
      </c>
      <c r="C7956" t="s">
        <v>142</v>
      </c>
      <c r="E7956">
        <v>246</v>
      </c>
      <c r="F7956">
        <v>498</v>
      </c>
      <c r="G7956">
        <v>750</v>
      </c>
      <c r="H7956">
        <v>995</v>
      </c>
      <c r="I7956">
        <v>995</v>
      </c>
      <c r="J7956">
        <v>1538</v>
      </c>
      <c r="K7956">
        <v>1715</v>
      </c>
      <c r="L7956">
        <v>1715</v>
      </c>
      <c r="M7956">
        <v>1715</v>
      </c>
      <c r="N7956">
        <v>2153</v>
      </c>
      <c r="O7956">
        <v>2348</v>
      </c>
      <c r="P7956">
        <v>3587</v>
      </c>
    </row>
    <row r="7957" spans="1:17" x14ac:dyDescent="0.2">
      <c r="A7957" t="s">
        <v>350</v>
      </c>
      <c r="B7957" t="s">
        <v>206</v>
      </c>
      <c r="C7957" t="s">
        <v>142</v>
      </c>
      <c r="E7957">
        <v>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</row>
    <row r="7958" spans="1:17" x14ac:dyDescent="0.2">
      <c r="A7958" t="s">
        <v>350</v>
      </c>
      <c r="B7958" t="s">
        <v>207</v>
      </c>
      <c r="C7958" t="s">
        <v>142</v>
      </c>
      <c r="E7958">
        <v>0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</row>
    <row r="7959" spans="1:17" x14ac:dyDescent="0.2">
      <c r="A7959" t="s">
        <v>350</v>
      </c>
      <c r="B7959" t="s">
        <v>208</v>
      </c>
      <c r="C7959" t="s">
        <v>142</v>
      </c>
      <c r="E7959">
        <v>724</v>
      </c>
      <c r="F7959">
        <v>780</v>
      </c>
      <c r="G7959">
        <v>986</v>
      </c>
      <c r="H7959">
        <v>1082</v>
      </c>
      <c r="I7959">
        <v>1082</v>
      </c>
      <c r="J7959">
        <v>1082</v>
      </c>
      <c r="K7959">
        <v>1082</v>
      </c>
      <c r="L7959">
        <v>1082</v>
      </c>
      <c r="M7959">
        <v>1082</v>
      </c>
      <c r="N7959">
        <v>1082</v>
      </c>
      <c r="O7959">
        <v>1082</v>
      </c>
      <c r="P7959">
        <v>1082</v>
      </c>
    </row>
    <row r="7960" spans="1:17" x14ac:dyDescent="0.2">
      <c r="A7960" t="s">
        <v>350</v>
      </c>
      <c r="B7960" t="s">
        <v>209</v>
      </c>
      <c r="C7960" t="s">
        <v>142</v>
      </c>
      <c r="E7960">
        <v>0</v>
      </c>
      <c r="F7960">
        <v>0</v>
      </c>
      <c r="G7960">
        <v>0</v>
      </c>
      <c r="H7960">
        <v>0</v>
      </c>
      <c r="I7960">
        <v>0</v>
      </c>
      <c r="J7960">
        <v>231</v>
      </c>
      <c r="K7960">
        <v>703</v>
      </c>
      <c r="L7960">
        <v>703</v>
      </c>
      <c r="M7960">
        <v>703</v>
      </c>
      <c r="N7960">
        <v>1649</v>
      </c>
      <c r="O7960">
        <v>1957</v>
      </c>
      <c r="P7960">
        <v>4192</v>
      </c>
    </row>
    <row r="7961" spans="1:17" x14ac:dyDescent="0.2">
      <c r="A7961" t="s">
        <v>350</v>
      </c>
      <c r="B7961" t="s">
        <v>210</v>
      </c>
      <c r="C7961" t="s">
        <v>142</v>
      </c>
      <c r="E7961">
        <v>0</v>
      </c>
      <c r="F7961">
        <v>0</v>
      </c>
      <c r="G7961">
        <v>0</v>
      </c>
      <c r="H7961">
        <v>480</v>
      </c>
      <c r="I7961">
        <v>480</v>
      </c>
      <c r="J7961">
        <v>593</v>
      </c>
      <c r="K7961">
        <v>593</v>
      </c>
      <c r="L7961">
        <v>593</v>
      </c>
      <c r="M7961">
        <v>593</v>
      </c>
      <c r="N7961">
        <v>593</v>
      </c>
      <c r="O7961">
        <v>593</v>
      </c>
      <c r="P7961">
        <v>593</v>
      </c>
    </row>
    <row r="7962" spans="1:17" x14ac:dyDescent="0.2">
      <c r="A7962" t="s">
        <v>350</v>
      </c>
      <c r="B7962" t="s">
        <v>211</v>
      </c>
      <c r="C7962" t="s">
        <v>142</v>
      </c>
      <c r="E7962">
        <v>0</v>
      </c>
      <c r="F7962">
        <v>0</v>
      </c>
      <c r="G7962">
        <v>0</v>
      </c>
      <c r="H7962">
        <v>92</v>
      </c>
      <c r="I7962">
        <v>92</v>
      </c>
      <c r="J7962">
        <v>92</v>
      </c>
      <c r="K7962">
        <v>92</v>
      </c>
      <c r="L7962">
        <v>92</v>
      </c>
      <c r="M7962">
        <v>92</v>
      </c>
      <c r="N7962">
        <v>92</v>
      </c>
      <c r="O7962">
        <v>92</v>
      </c>
      <c r="P7962">
        <v>92</v>
      </c>
    </row>
    <row r="7963" spans="1:17" x14ac:dyDescent="0.2">
      <c r="A7963" t="s">
        <v>350</v>
      </c>
      <c r="B7963" t="s">
        <v>212</v>
      </c>
      <c r="C7963" t="s">
        <v>142</v>
      </c>
      <c r="E7963"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</row>
    <row r="7964" spans="1:17" x14ac:dyDescent="0.2">
      <c r="A7964" t="s">
        <v>350</v>
      </c>
      <c r="B7964" t="s">
        <v>213</v>
      </c>
      <c r="C7964" t="s">
        <v>142</v>
      </c>
      <c r="E7964">
        <v>0</v>
      </c>
      <c r="F7964">
        <v>0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</row>
    <row r="7965" spans="1:17" x14ac:dyDescent="0.2">
      <c r="A7965" t="s">
        <v>350</v>
      </c>
      <c r="B7965" t="s">
        <v>342</v>
      </c>
      <c r="C7965" t="s">
        <v>142</v>
      </c>
      <c r="E7965">
        <v>1011</v>
      </c>
      <c r="F7965">
        <v>1332</v>
      </c>
      <c r="G7965">
        <v>2300</v>
      </c>
      <c r="H7965">
        <v>3966</v>
      </c>
      <c r="I7965">
        <v>5521</v>
      </c>
      <c r="J7965">
        <v>6625</v>
      </c>
      <c r="K7965">
        <v>7274</v>
      </c>
      <c r="L7965">
        <v>7800</v>
      </c>
      <c r="M7965">
        <v>7940</v>
      </c>
      <c r="N7965">
        <v>9818</v>
      </c>
      <c r="O7965">
        <v>10321</v>
      </c>
      <c r="P7965">
        <v>14040</v>
      </c>
    </row>
    <row r="7966" spans="1:17" x14ac:dyDescent="0.2">
      <c r="A7966" t="s">
        <v>230</v>
      </c>
      <c r="B7966" t="s">
        <v>353</v>
      </c>
      <c r="C7966" t="s">
        <v>142</v>
      </c>
      <c r="E7966">
        <v>0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1</v>
      </c>
      <c r="Q7966">
        <v>10360</v>
      </c>
    </row>
    <row r="7967" spans="1:17" x14ac:dyDescent="0.2">
      <c r="A7967" t="s">
        <v>230</v>
      </c>
      <c r="B7967" t="s">
        <v>354</v>
      </c>
      <c r="C7967" t="s">
        <v>142</v>
      </c>
      <c r="E7967">
        <v>0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1</v>
      </c>
      <c r="Q7967">
        <v>11010</v>
      </c>
    </row>
    <row r="7968" spans="1:17" x14ac:dyDescent="0.2">
      <c r="A7968" t="s">
        <v>230</v>
      </c>
      <c r="B7968" t="s">
        <v>355</v>
      </c>
      <c r="C7968" t="s">
        <v>142</v>
      </c>
      <c r="E7968">
        <v>0</v>
      </c>
      <c r="F7968">
        <v>0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1</v>
      </c>
      <c r="M7968">
        <v>1</v>
      </c>
      <c r="N7968">
        <v>1</v>
      </c>
      <c r="O7968">
        <v>1</v>
      </c>
      <c r="P7968">
        <v>1</v>
      </c>
      <c r="Q7968">
        <v>2680</v>
      </c>
    </row>
    <row r="7969" spans="1:17" x14ac:dyDescent="0.2">
      <c r="A7969" t="s">
        <v>230</v>
      </c>
      <c r="B7969" t="s">
        <v>356</v>
      </c>
      <c r="C7969" t="s">
        <v>142</v>
      </c>
      <c r="E7969">
        <v>0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1</v>
      </c>
      <c r="Q7969">
        <v>4875</v>
      </c>
    </row>
    <row r="7970" spans="1:17" x14ac:dyDescent="0.2">
      <c r="A7970" t="s">
        <v>340</v>
      </c>
      <c r="B7970" t="s">
        <v>193</v>
      </c>
      <c r="C7970" t="s">
        <v>143</v>
      </c>
      <c r="E7970"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</row>
    <row r="7971" spans="1:17" x14ac:dyDescent="0.2">
      <c r="A7971" t="s">
        <v>340</v>
      </c>
      <c r="B7971" t="s">
        <v>194</v>
      </c>
      <c r="C7971" t="s">
        <v>143</v>
      </c>
      <c r="E7971"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</row>
    <row r="7972" spans="1:17" x14ac:dyDescent="0.2">
      <c r="A7972" t="s">
        <v>340</v>
      </c>
      <c r="B7972" t="s">
        <v>195</v>
      </c>
      <c r="C7972" t="s">
        <v>143</v>
      </c>
      <c r="E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</row>
    <row r="7973" spans="1:17" x14ac:dyDescent="0.2">
      <c r="A7973" t="s">
        <v>340</v>
      </c>
      <c r="B7973" t="s">
        <v>196</v>
      </c>
      <c r="C7973" t="s">
        <v>143</v>
      </c>
      <c r="E7973"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</row>
    <row r="7974" spans="1:17" x14ac:dyDescent="0.2">
      <c r="A7974" t="s">
        <v>340</v>
      </c>
      <c r="B7974" t="s">
        <v>197</v>
      </c>
      <c r="C7974" t="s">
        <v>143</v>
      </c>
      <c r="E7974">
        <v>0</v>
      </c>
      <c r="F7974">
        <v>0</v>
      </c>
      <c r="G7974">
        <v>0.15</v>
      </c>
      <c r="H7974">
        <v>0.93</v>
      </c>
      <c r="I7974">
        <v>2.04</v>
      </c>
      <c r="J7974">
        <v>2.06</v>
      </c>
      <c r="K7974">
        <v>2.06</v>
      </c>
      <c r="L7974">
        <v>2.56</v>
      </c>
      <c r="M7974">
        <v>2.6</v>
      </c>
      <c r="N7974">
        <v>2.6</v>
      </c>
      <c r="O7974">
        <v>2.6</v>
      </c>
      <c r="P7974">
        <v>2.6</v>
      </c>
    </row>
    <row r="7975" spans="1:17" x14ac:dyDescent="0.2">
      <c r="A7975" t="s">
        <v>340</v>
      </c>
      <c r="B7975" t="s">
        <v>198</v>
      </c>
      <c r="C7975" t="s">
        <v>143</v>
      </c>
      <c r="E7975">
        <v>0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</row>
    <row r="7976" spans="1:17" x14ac:dyDescent="0.2">
      <c r="A7976" t="s">
        <v>340</v>
      </c>
      <c r="B7976" t="s">
        <v>199</v>
      </c>
      <c r="C7976" t="s">
        <v>143</v>
      </c>
      <c r="E7976">
        <v>0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</row>
    <row r="7977" spans="1:17" x14ac:dyDescent="0.2">
      <c r="A7977" t="s">
        <v>340</v>
      </c>
      <c r="B7977" t="s">
        <v>200</v>
      </c>
      <c r="C7977" t="s">
        <v>143</v>
      </c>
      <c r="E7977">
        <v>0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</row>
    <row r="7978" spans="1:17" x14ac:dyDescent="0.2">
      <c r="A7978" t="s">
        <v>340</v>
      </c>
      <c r="B7978" t="s">
        <v>201</v>
      </c>
      <c r="C7978" t="s">
        <v>143</v>
      </c>
      <c r="E7978">
        <v>0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</row>
    <row r="7979" spans="1:17" x14ac:dyDescent="0.2">
      <c r="A7979" t="s">
        <v>340</v>
      </c>
      <c r="B7979" t="s">
        <v>202</v>
      </c>
      <c r="C7979" t="s">
        <v>143</v>
      </c>
      <c r="E7979">
        <v>0.31</v>
      </c>
      <c r="F7979">
        <v>0.4</v>
      </c>
      <c r="G7979">
        <v>0.4</v>
      </c>
      <c r="H7979">
        <v>0.71</v>
      </c>
      <c r="I7979">
        <v>6.55</v>
      </c>
      <c r="J7979">
        <v>8.49</v>
      </c>
      <c r="K7979">
        <v>8.49</v>
      </c>
      <c r="L7979">
        <v>8.49</v>
      </c>
      <c r="M7979">
        <v>8.59</v>
      </c>
      <c r="N7979">
        <v>8.59</v>
      </c>
      <c r="O7979">
        <v>8.59</v>
      </c>
      <c r="P7979">
        <v>9.23</v>
      </c>
    </row>
    <row r="7980" spans="1:17" x14ac:dyDescent="0.2">
      <c r="A7980" t="s">
        <v>340</v>
      </c>
      <c r="B7980" t="s">
        <v>203</v>
      </c>
      <c r="C7980" t="s">
        <v>143</v>
      </c>
      <c r="E7980">
        <v>0</v>
      </c>
      <c r="F7980">
        <v>0</v>
      </c>
      <c r="G7980">
        <v>2.12</v>
      </c>
      <c r="H7980">
        <v>3.62</v>
      </c>
      <c r="I7980">
        <v>5.12</v>
      </c>
      <c r="J7980">
        <v>5.12</v>
      </c>
      <c r="K7980">
        <v>5.12</v>
      </c>
      <c r="L7980">
        <v>7</v>
      </c>
      <c r="M7980">
        <v>8</v>
      </c>
      <c r="N7980">
        <v>10</v>
      </c>
      <c r="O7980">
        <v>10</v>
      </c>
      <c r="P7980">
        <v>10.36</v>
      </c>
    </row>
    <row r="7981" spans="1:17" x14ac:dyDescent="0.2">
      <c r="A7981" t="s">
        <v>340</v>
      </c>
      <c r="B7981" t="s">
        <v>204</v>
      </c>
      <c r="C7981" t="s">
        <v>143</v>
      </c>
      <c r="E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2.68</v>
      </c>
      <c r="N7981">
        <v>2.68</v>
      </c>
      <c r="O7981">
        <v>2.68</v>
      </c>
      <c r="P7981">
        <v>2.68</v>
      </c>
    </row>
    <row r="7982" spans="1:17" x14ac:dyDescent="0.2">
      <c r="A7982" t="s">
        <v>340</v>
      </c>
      <c r="B7982" t="s">
        <v>205</v>
      </c>
      <c r="C7982" t="s">
        <v>143</v>
      </c>
      <c r="E7982">
        <v>3</v>
      </c>
      <c r="F7982">
        <v>6</v>
      </c>
      <c r="G7982">
        <v>9</v>
      </c>
      <c r="H7982">
        <v>12</v>
      </c>
      <c r="I7982">
        <v>12</v>
      </c>
      <c r="J7982">
        <v>19.100000000000001</v>
      </c>
      <c r="K7982">
        <v>21.47</v>
      </c>
      <c r="L7982">
        <v>21.47</v>
      </c>
      <c r="M7982">
        <v>21.47</v>
      </c>
      <c r="N7982">
        <v>30.75</v>
      </c>
      <c r="O7982">
        <v>34.33</v>
      </c>
      <c r="P7982">
        <v>64.81</v>
      </c>
    </row>
    <row r="7983" spans="1:17" x14ac:dyDescent="0.2">
      <c r="A7983" t="s">
        <v>340</v>
      </c>
      <c r="B7983" t="s">
        <v>206</v>
      </c>
      <c r="C7983" t="s">
        <v>143</v>
      </c>
      <c r="E7983">
        <v>0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</row>
    <row r="7984" spans="1:17" x14ac:dyDescent="0.2">
      <c r="A7984" t="s">
        <v>340</v>
      </c>
      <c r="B7984" t="s">
        <v>207</v>
      </c>
      <c r="C7984" t="s">
        <v>143</v>
      </c>
      <c r="E7984">
        <v>0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</row>
    <row r="7985" spans="1:16" x14ac:dyDescent="0.2">
      <c r="A7985" t="s">
        <v>340</v>
      </c>
      <c r="B7985" t="s">
        <v>208</v>
      </c>
      <c r="C7985" t="s">
        <v>143</v>
      </c>
      <c r="E7985">
        <v>4.32</v>
      </c>
      <c r="F7985">
        <v>4.66</v>
      </c>
      <c r="G7985">
        <v>5.86</v>
      </c>
      <c r="H7985">
        <v>6.43</v>
      </c>
      <c r="I7985">
        <v>6.43</v>
      </c>
      <c r="J7985">
        <v>6.43</v>
      </c>
      <c r="K7985">
        <v>6.43</v>
      </c>
      <c r="L7985">
        <v>6.43</v>
      </c>
      <c r="M7985">
        <v>6.43</v>
      </c>
      <c r="N7985">
        <v>6.43</v>
      </c>
      <c r="O7985">
        <v>6.43</v>
      </c>
      <c r="P7985">
        <v>6.43</v>
      </c>
    </row>
    <row r="7986" spans="1:16" x14ac:dyDescent="0.2">
      <c r="A7986" t="s">
        <v>340</v>
      </c>
      <c r="B7986" t="s">
        <v>209</v>
      </c>
      <c r="C7986" t="s">
        <v>143</v>
      </c>
      <c r="E7986">
        <v>0</v>
      </c>
      <c r="F7986">
        <v>0</v>
      </c>
      <c r="G7986">
        <v>0</v>
      </c>
      <c r="H7986">
        <v>0</v>
      </c>
      <c r="I7986">
        <v>0</v>
      </c>
      <c r="J7986">
        <v>1.03</v>
      </c>
      <c r="K7986">
        <v>3.17</v>
      </c>
      <c r="L7986">
        <v>3.17</v>
      </c>
      <c r="M7986">
        <v>3.37</v>
      </c>
      <c r="N7986">
        <v>8.48</v>
      </c>
      <c r="O7986">
        <v>10.19</v>
      </c>
      <c r="P7986">
        <v>24.23</v>
      </c>
    </row>
    <row r="7987" spans="1:16" x14ac:dyDescent="0.2">
      <c r="A7987" t="s">
        <v>340</v>
      </c>
      <c r="B7987" t="s">
        <v>210</v>
      </c>
      <c r="C7987" t="s">
        <v>143</v>
      </c>
      <c r="E7987">
        <v>0</v>
      </c>
      <c r="F7987">
        <v>0</v>
      </c>
      <c r="G7987">
        <v>0</v>
      </c>
      <c r="H7987">
        <v>2.12</v>
      </c>
      <c r="I7987">
        <v>2.12</v>
      </c>
      <c r="J7987">
        <v>2.62</v>
      </c>
      <c r="K7987">
        <v>2.62</v>
      </c>
      <c r="L7987">
        <v>2.62</v>
      </c>
      <c r="M7987">
        <v>2.62</v>
      </c>
      <c r="N7987">
        <v>2.62</v>
      </c>
      <c r="O7987">
        <v>2.62</v>
      </c>
      <c r="P7987">
        <v>2.62</v>
      </c>
    </row>
    <row r="7988" spans="1:16" x14ac:dyDescent="0.2">
      <c r="A7988" t="s">
        <v>340</v>
      </c>
      <c r="B7988" t="s">
        <v>211</v>
      </c>
      <c r="C7988" t="s">
        <v>143</v>
      </c>
      <c r="E7988">
        <v>0</v>
      </c>
      <c r="F7988">
        <v>0</v>
      </c>
      <c r="G7988">
        <v>0</v>
      </c>
      <c r="H7988">
        <v>0.5</v>
      </c>
      <c r="I7988">
        <v>0.5</v>
      </c>
      <c r="J7988">
        <v>0.5</v>
      </c>
      <c r="K7988">
        <v>0.5</v>
      </c>
      <c r="L7988">
        <v>0.5</v>
      </c>
      <c r="M7988">
        <v>0.5</v>
      </c>
      <c r="N7988">
        <v>0.5</v>
      </c>
      <c r="O7988">
        <v>0.5</v>
      </c>
      <c r="P7988">
        <v>0.5</v>
      </c>
    </row>
    <row r="7989" spans="1:16" x14ac:dyDescent="0.2">
      <c r="A7989" t="s">
        <v>340</v>
      </c>
      <c r="B7989" t="s">
        <v>212</v>
      </c>
      <c r="C7989" t="s">
        <v>143</v>
      </c>
      <c r="E7989">
        <v>0.03</v>
      </c>
      <c r="F7989">
        <v>0.03</v>
      </c>
      <c r="G7989">
        <v>0.03</v>
      </c>
      <c r="H7989">
        <v>0.03</v>
      </c>
      <c r="I7989">
        <v>0.03</v>
      </c>
      <c r="J7989">
        <v>0.03</v>
      </c>
      <c r="K7989">
        <v>0.03</v>
      </c>
      <c r="L7989">
        <v>0.01</v>
      </c>
      <c r="M7989">
        <v>0.01</v>
      </c>
      <c r="N7989">
        <v>0</v>
      </c>
      <c r="O7989">
        <v>0</v>
      </c>
      <c r="P7989">
        <v>0</v>
      </c>
    </row>
    <row r="7990" spans="1:16" x14ac:dyDescent="0.2">
      <c r="A7990" t="s">
        <v>340</v>
      </c>
      <c r="B7990" t="s">
        <v>213</v>
      </c>
      <c r="C7990" t="s">
        <v>143</v>
      </c>
      <c r="E7990">
        <v>0</v>
      </c>
      <c r="F7990">
        <v>0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</row>
    <row r="7991" spans="1:16" x14ac:dyDescent="0.2">
      <c r="A7991" t="s">
        <v>340</v>
      </c>
      <c r="B7991" t="s">
        <v>218</v>
      </c>
      <c r="C7991" t="s">
        <v>143</v>
      </c>
      <c r="E7991">
        <v>-0.54</v>
      </c>
      <c r="F7991">
        <v>-0.54</v>
      </c>
      <c r="G7991">
        <v>-1.58</v>
      </c>
      <c r="H7991">
        <v>-1.58</v>
      </c>
      <c r="I7991">
        <v>-1.58</v>
      </c>
      <c r="J7991">
        <v>-1.58</v>
      </c>
      <c r="K7991">
        <v>-1.58</v>
      </c>
      <c r="L7991">
        <v>-1.58</v>
      </c>
      <c r="M7991">
        <v>-1.58</v>
      </c>
      <c r="N7991">
        <v>-1.58</v>
      </c>
      <c r="O7991">
        <v>-1.58</v>
      </c>
      <c r="P7991">
        <v>-6.96</v>
      </c>
    </row>
    <row r="7992" spans="1:16" x14ac:dyDescent="0.2">
      <c r="A7992" t="s">
        <v>340</v>
      </c>
      <c r="B7992" t="s">
        <v>342</v>
      </c>
      <c r="C7992" t="s">
        <v>143</v>
      </c>
      <c r="E7992">
        <v>7.13</v>
      </c>
      <c r="F7992">
        <v>10.55</v>
      </c>
      <c r="G7992">
        <v>15.98</v>
      </c>
      <c r="H7992">
        <v>24.76</v>
      </c>
      <c r="I7992">
        <v>33.22</v>
      </c>
      <c r="J7992">
        <v>43.81</v>
      </c>
      <c r="K7992">
        <v>48.33</v>
      </c>
      <c r="L7992">
        <v>50.67</v>
      </c>
      <c r="M7992">
        <v>54.68</v>
      </c>
      <c r="N7992">
        <v>71.069999999999993</v>
      </c>
      <c r="O7992">
        <v>76.349999999999994</v>
      </c>
      <c r="P7992">
        <v>116.5</v>
      </c>
    </row>
    <row r="7993" spans="1:16" x14ac:dyDescent="0.2">
      <c r="A7993" t="s">
        <v>266</v>
      </c>
      <c r="B7993" t="s">
        <v>267</v>
      </c>
      <c r="C7993" t="s">
        <v>143</v>
      </c>
      <c r="E7993">
        <v>202.31</v>
      </c>
      <c r="F7993">
        <v>204.45</v>
      </c>
      <c r="G7993">
        <v>206.75</v>
      </c>
      <c r="H7993">
        <v>212.74</v>
      </c>
      <c r="I7993">
        <v>220.24</v>
      </c>
      <c r="J7993">
        <v>229.66</v>
      </c>
      <c r="K7993">
        <v>235.18</v>
      </c>
      <c r="L7993">
        <v>240.63</v>
      </c>
      <c r="M7993">
        <v>246.15</v>
      </c>
      <c r="N7993">
        <v>269.82</v>
      </c>
      <c r="O7993">
        <v>276.22000000000003</v>
      </c>
      <c r="P7993">
        <v>295.94</v>
      </c>
    </row>
    <row r="7994" spans="1:16" x14ac:dyDescent="0.2">
      <c r="A7994" t="s">
        <v>270</v>
      </c>
      <c r="B7994" t="s">
        <v>193</v>
      </c>
      <c r="C7994" t="s">
        <v>143</v>
      </c>
      <c r="E7994">
        <v>2.96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</row>
    <row r="7995" spans="1:16" x14ac:dyDescent="0.2">
      <c r="A7995" t="s">
        <v>270</v>
      </c>
      <c r="B7995" t="s">
        <v>194</v>
      </c>
      <c r="C7995" t="s">
        <v>143</v>
      </c>
      <c r="E7995">
        <v>52.19</v>
      </c>
      <c r="F7995">
        <v>62.87</v>
      </c>
      <c r="G7995">
        <v>50.33</v>
      </c>
      <c r="H7995">
        <v>39.700000000000003</v>
      </c>
      <c r="I7995">
        <v>25.69</v>
      </c>
      <c r="J7995">
        <v>19.3</v>
      </c>
      <c r="K7995">
        <v>14.32</v>
      </c>
      <c r="L7995">
        <v>14.97</v>
      </c>
      <c r="M7995">
        <v>11.28</v>
      </c>
      <c r="N7995">
        <v>6.93</v>
      </c>
      <c r="O7995">
        <v>8.8000000000000007</v>
      </c>
      <c r="P7995">
        <v>2.14</v>
      </c>
    </row>
    <row r="7996" spans="1:16" x14ac:dyDescent="0.2">
      <c r="A7996" t="s">
        <v>270</v>
      </c>
      <c r="B7996" t="s">
        <v>195</v>
      </c>
      <c r="C7996" t="s">
        <v>143</v>
      </c>
      <c r="E7996">
        <v>11.5</v>
      </c>
      <c r="F7996">
        <v>12.84</v>
      </c>
      <c r="G7996">
        <v>12.39</v>
      </c>
      <c r="H7996">
        <v>11.84</v>
      </c>
      <c r="I7996">
        <v>12.16</v>
      </c>
      <c r="J7996">
        <v>9.5399999999999991</v>
      </c>
      <c r="K7996">
        <v>7.96</v>
      </c>
      <c r="L7996">
        <v>6.83</v>
      </c>
      <c r="M7996">
        <v>5.65</v>
      </c>
      <c r="N7996">
        <v>1</v>
      </c>
      <c r="O7996">
        <v>0</v>
      </c>
      <c r="P7996">
        <v>0</v>
      </c>
    </row>
    <row r="7997" spans="1:16" x14ac:dyDescent="0.2">
      <c r="A7997" t="s">
        <v>270</v>
      </c>
      <c r="B7997" t="s">
        <v>196</v>
      </c>
      <c r="C7997" t="s">
        <v>143</v>
      </c>
      <c r="E7997">
        <v>23.6</v>
      </c>
      <c r="F7997">
        <v>5.09</v>
      </c>
      <c r="G7997">
        <v>5.09</v>
      </c>
      <c r="H7997">
        <v>5.1100000000000003</v>
      </c>
      <c r="I7997">
        <v>5.09</v>
      </c>
      <c r="J7997">
        <v>5.1100000000000003</v>
      </c>
      <c r="K7997">
        <v>5.09</v>
      </c>
      <c r="L7997">
        <v>5.09</v>
      </c>
      <c r="M7997">
        <v>5.09</v>
      </c>
      <c r="N7997">
        <v>5.09</v>
      </c>
      <c r="O7997">
        <v>5.1100000000000003</v>
      </c>
      <c r="P7997">
        <v>5.09</v>
      </c>
    </row>
    <row r="7998" spans="1:16" x14ac:dyDescent="0.2">
      <c r="A7998" t="s">
        <v>270</v>
      </c>
      <c r="B7998" t="s">
        <v>197</v>
      </c>
      <c r="C7998" t="s">
        <v>143</v>
      </c>
      <c r="E7998">
        <v>11.29</v>
      </c>
      <c r="F7998">
        <v>11.23</v>
      </c>
      <c r="G7998">
        <v>12.42</v>
      </c>
      <c r="H7998">
        <v>18.690000000000001</v>
      </c>
      <c r="I7998">
        <v>26.84</v>
      </c>
      <c r="J7998">
        <v>26.26</v>
      </c>
      <c r="K7998">
        <v>26.27</v>
      </c>
      <c r="L7998">
        <v>29.79</v>
      </c>
      <c r="M7998">
        <v>29.66</v>
      </c>
      <c r="N7998">
        <v>29.42</v>
      </c>
      <c r="O7998">
        <v>29.19</v>
      </c>
      <c r="P7998">
        <v>27.44</v>
      </c>
    </row>
    <row r="7999" spans="1:16" x14ac:dyDescent="0.2">
      <c r="A7999" t="s">
        <v>270</v>
      </c>
      <c r="B7999" t="s">
        <v>198</v>
      </c>
      <c r="C7999" t="s">
        <v>143</v>
      </c>
      <c r="E7999">
        <v>0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</row>
    <row r="8000" spans="1:16" x14ac:dyDescent="0.2">
      <c r="A8000" t="s">
        <v>270</v>
      </c>
      <c r="B8000" t="s">
        <v>199</v>
      </c>
      <c r="C8000" t="s">
        <v>143</v>
      </c>
      <c r="E8000">
        <v>2.4900000000000002</v>
      </c>
      <c r="F8000">
        <v>2.48</v>
      </c>
      <c r="G8000">
        <v>2.48</v>
      </c>
      <c r="H8000">
        <v>2.4900000000000002</v>
      </c>
      <c r="I8000">
        <v>2.4700000000000002</v>
      </c>
      <c r="J8000">
        <v>2.48</v>
      </c>
      <c r="K8000">
        <v>2.4700000000000002</v>
      </c>
      <c r="L8000">
        <v>2.4700000000000002</v>
      </c>
      <c r="M8000">
        <v>2.4700000000000002</v>
      </c>
      <c r="N8000">
        <v>2.23</v>
      </c>
      <c r="O8000">
        <v>2.2400000000000002</v>
      </c>
      <c r="P8000">
        <v>2.2599999999999998</v>
      </c>
    </row>
    <row r="8001" spans="1:16" x14ac:dyDescent="0.2">
      <c r="A8001" t="s">
        <v>270</v>
      </c>
      <c r="B8001" t="s">
        <v>200</v>
      </c>
      <c r="C8001" t="s">
        <v>143</v>
      </c>
      <c r="E8001">
        <v>0.9</v>
      </c>
      <c r="F8001">
        <v>1.65</v>
      </c>
      <c r="G8001">
        <v>0.89</v>
      </c>
      <c r="H8001">
        <v>0.9</v>
      </c>
      <c r="I8001">
        <v>0.89</v>
      </c>
      <c r="J8001">
        <v>1.34</v>
      </c>
      <c r="K8001">
        <v>1.37</v>
      </c>
      <c r="L8001">
        <v>0.89</v>
      </c>
      <c r="M8001">
        <v>0.86</v>
      </c>
      <c r="N8001">
        <v>0.86</v>
      </c>
      <c r="O8001">
        <v>0.86</v>
      </c>
      <c r="P8001">
        <v>1.0900000000000001</v>
      </c>
    </row>
    <row r="8002" spans="1:16" x14ac:dyDescent="0.2">
      <c r="A8002" t="s">
        <v>270</v>
      </c>
      <c r="B8002" t="s">
        <v>201</v>
      </c>
      <c r="C8002" t="s">
        <v>143</v>
      </c>
      <c r="E8002">
        <v>27.19</v>
      </c>
      <c r="F8002">
        <v>27.11</v>
      </c>
      <c r="G8002">
        <v>27.11</v>
      </c>
      <c r="H8002">
        <v>27.19</v>
      </c>
      <c r="I8002">
        <v>27.11</v>
      </c>
      <c r="J8002">
        <v>27.19</v>
      </c>
      <c r="K8002">
        <v>27.11</v>
      </c>
      <c r="L8002">
        <v>27.11</v>
      </c>
      <c r="M8002">
        <v>27.11</v>
      </c>
      <c r="N8002">
        <v>27.11</v>
      </c>
      <c r="O8002">
        <v>27.19</v>
      </c>
      <c r="P8002">
        <v>27.11</v>
      </c>
    </row>
    <row r="8003" spans="1:16" x14ac:dyDescent="0.2">
      <c r="A8003" t="s">
        <v>270</v>
      </c>
      <c r="B8003" t="s">
        <v>202</v>
      </c>
      <c r="C8003" t="s">
        <v>143</v>
      </c>
      <c r="E8003">
        <v>22.26</v>
      </c>
      <c r="F8003">
        <v>22.6</v>
      </c>
      <c r="G8003">
        <v>22.31</v>
      </c>
      <c r="H8003">
        <v>23.37</v>
      </c>
      <c r="I8003">
        <v>34.909999999999997</v>
      </c>
      <c r="J8003">
        <v>38.78</v>
      </c>
      <c r="K8003">
        <v>38.909999999999997</v>
      </c>
      <c r="L8003">
        <v>38.69</v>
      </c>
      <c r="M8003">
        <v>38.299999999999997</v>
      </c>
      <c r="N8003">
        <v>38.33</v>
      </c>
      <c r="O8003">
        <v>37.950000000000003</v>
      </c>
      <c r="P8003">
        <v>37.61</v>
      </c>
    </row>
    <row r="8004" spans="1:16" x14ac:dyDescent="0.2">
      <c r="A8004" t="s">
        <v>270</v>
      </c>
      <c r="B8004" t="s">
        <v>203</v>
      </c>
      <c r="C8004" t="s">
        <v>143</v>
      </c>
      <c r="E8004">
        <v>0</v>
      </c>
      <c r="F8004">
        <v>0</v>
      </c>
      <c r="G8004">
        <v>8.14</v>
      </c>
      <c r="H8004">
        <v>14.42</v>
      </c>
      <c r="I8004">
        <v>20.440000000000001</v>
      </c>
      <c r="J8004">
        <v>20.079999999999998</v>
      </c>
      <c r="K8004">
        <v>20.12</v>
      </c>
      <c r="L8004">
        <v>27.33</v>
      </c>
      <c r="M8004">
        <v>30.78</v>
      </c>
      <c r="N8004">
        <v>38.75</v>
      </c>
      <c r="O8004">
        <v>39.35</v>
      </c>
      <c r="P8004">
        <v>38.340000000000003</v>
      </c>
    </row>
    <row r="8005" spans="1:16" x14ac:dyDescent="0.2">
      <c r="A8005" t="s">
        <v>270</v>
      </c>
      <c r="B8005" t="s">
        <v>204</v>
      </c>
      <c r="C8005" t="s">
        <v>143</v>
      </c>
      <c r="E8005">
        <v>0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9.44</v>
      </c>
      <c r="N8005">
        <v>9.43</v>
      </c>
      <c r="O8005">
        <v>9.4499999999999993</v>
      </c>
      <c r="P8005">
        <v>8.4</v>
      </c>
    </row>
    <row r="8006" spans="1:16" x14ac:dyDescent="0.2">
      <c r="A8006" t="s">
        <v>270</v>
      </c>
      <c r="B8006" t="s">
        <v>205</v>
      </c>
      <c r="C8006" t="s">
        <v>143</v>
      </c>
      <c r="E8006">
        <v>60.02</v>
      </c>
      <c r="F8006">
        <v>68.53</v>
      </c>
      <c r="G8006">
        <v>75.33</v>
      </c>
      <c r="H8006">
        <v>83.89</v>
      </c>
      <c r="I8006">
        <v>82.6</v>
      </c>
      <c r="J8006">
        <v>98.97</v>
      </c>
      <c r="K8006">
        <v>105.76</v>
      </c>
      <c r="L8006">
        <v>104.69</v>
      </c>
      <c r="M8006">
        <v>101.43</v>
      </c>
      <c r="N8006">
        <v>125.36</v>
      </c>
      <c r="O8006">
        <v>133.88</v>
      </c>
      <c r="P8006">
        <v>184.23</v>
      </c>
    </row>
    <row r="8007" spans="1:16" x14ac:dyDescent="0.2">
      <c r="A8007" t="s">
        <v>270</v>
      </c>
      <c r="B8007" t="s">
        <v>206</v>
      </c>
      <c r="C8007" t="s">
        <v>143</v>
      </c>
      <c r="E8007">
        <v>29.54</v>
      </c>
      <c r="F8007">
        <v>31.54</v>
      </c>
      <c r="G8007">
        <v>33.71</v>
      </c>
      <c r="H8007">
        <v>38.340000000000003</v>
      </c>
      <c r="I8007">
        <v>42.89</v>
      </c>
      <c r="J8007">
        <v>47.7</v>
      </c>
      <c r="K8007">
        <v>49.88</v>
      </c>
      <c r="L8007">
        <v>52.14</v>
      </c>
      <c r="M8007">
        <v>54.36</v>
      </c>
      <c r="N8007">
        <v>63.11</v>
      </c>
      <c r="O8007">
        <v>65.56</v>
      </c>
      <c r="P8007">
        <v>76.78</v>
      </c>
    </row>
    <row r="8008" spans="1:16" x14ac:dyDescent="0.2">
      <c r="A8008" t="s">
        <v>270</v>
      </c>
      <c r="B8008" t="s">
        <v>343</v>
      </c>
      <c r="C8008" t="s">
        <v>143</v>
      </c>
      <c r="E8008">
        <v>-2.63</v>
      </c>
      <c r="F8008">
        <v>-2.91</v>
      </c>
      <c r="G8008">
        <v>-3.3</v>
      </c>
      <c r="H8008">
        <v>-3.52</v>
      </c>
      <c r="I8008">
        <v>-3.56</v>
      </c>
      <c r="J8008">
        <v>-4.04</v>
      </c>
      <c r="K8008">
        <v>-5.01</v>
      </c>
      <c r="L8008">
        <v>-5.03</v>
      </c>
      <c r="M8008">
        <v>-5.03</v>
      </c>
      <c r="N8008">
        <v>-7.21</v>
      </c>
      <c r="O8008">
        <v>-8.0500000000000007</v>
      </c>
      <c r="P8008">
        <v>-13.42</v>
      </c>
    </row>
    <row r="8009" spans="1:16" x14ac:dyDescent="0.2">
      <c r="A8009" t="s">
        <v>270</v>
      </c>
      <c r="B8009" t="s">
        <v>210</v>
      </c>
      <c r="C8009" t="s">
        <v>143</v>
      </c>
      <c r="E8009">
        <v>-0.48</v>
      </c>
      <c r="F8009">
        <v>-0.61</v>
      </c>
      <c r="G8009">
        <v>-0.81</v>
      </c>
      <c r="H8009">
        <v>-2.15</v>
      </c>
      <c r="I8009">
        <v>-2.4900000000000002</v>
      </c>
      <c r="J8009">
        <v>-3.31</v>
      </c>
      <c r="K8009">
        <v>-3.14</v>
      </c>
      <c r="L8009">
        <v>-3.25</v>
      </c>
      <c r="M8009">
        <v>-3.16</v>
      </c>
      <c r="N8009">
        <v>-3.1</v>
      </c>
      <c r="O8009">
        <v>-3</v>
      </c>
      <c r="P8009">
        <v>-2.59</v>
      </c>
    </row>
    <row r="8010" spans="1:16" x14ac:dyDescent="0.2">
      <c r="A8010" t="s">
        <v>270</v>
      </c>
      <c r="B8010" t="s">
        <v>211</v>
      </c>
      <c r="C8010" t="s">
        <v>143</v>
      </c>
      <c r="E8010">
        <v>0</v>
      </c>
      <c r="F8010">
        <v>0</v>
      </c>
      <c r="G8010">
        <v>0</v>
      </c>
      <c r="H8010">
        <v>-0.32</v>
      </c>
      <c r="I8010">
        <v>-0.47</v>
      </c>
      <c r="J8010">
        <v>-0.57999999999999996</v>
      </c>
      <c r="K8010">
        <v>-0.51</v>
      </c>
      <c r="L8010">
        <v>-0.52</v>
      </c>
      <c r="M8010">
        <v>-0.53</v>
      </c>
      <c r="N8010">
        <v>-0.53</v>
      </c>
      <c r="O8010">
        <v>-0.49</v>
      </c>
      <c r="P8010">
        <v>-0.43</v>
      </c>
    </row>
    <row r="8011" spans="1:16" x14ac:dyDescent="0.2">
      <c r="A8011" t="s">
        <v>270</v>
      </c>
      <c r="B8011" t="s">
        <v>212</v>
      </c>
      <c r="C8011" t="s">
        <v>143</v>
      </c>
      <c r="E8011">
        <v>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</row>
    <row r="8012" spans="1:16" x14ac:dyDescent="0.2">
      <c r="A8012" t="s">
        <v>270</v>
      </c>
      <c r="B8012" t="s">
        <v>213</v>
      </c>
      <c r="C8012" t="s">
        <v>143</v>
      </c>
      <c r="E8012">
        <v>0</v>
      </c>
      <c r="F8012">
        <v>0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</row>
    <row r="8013" spans="1:16" x14ac:dyDescent="0.2">
      <c r="A8013" t="s">
        <v>270</v>
      </c>
      <c r="B8013" t="s">
        <v>344</v>
      </c>
      <c r="C8013" t="s">
        <v>143</v>
      </c>
      <c r="E8013">
        <v>12.07</v>
      </c>
      <c r="F8013">
        <v>12.85</v>
      </c>
      <c r="G8013">
        <v>16.809999999999999</v>
      </c>
      <c r="H8013">
        <v>14.52</v>
      </c>
      <c r="I8013">
        <v>11.12</v>
      </c>
      <c r="J8013">
        <v>15.84</v>
      </c>
      <c r="K8013">
        <v>20.14</v>
      </c>
      <c r="L8013">
        <v>18.8</v>
      </c>
      <c r="M8013">
        <v>21.51</v>
      </c>
      <c r="N8013">
        <v>25.78</v>
      </c>
      <c r="O8013">
        <v>23.93</v>
      </c>
      <c r="P8013">
        <v>14.7</v>
      </c>
    </row>
    <row r="8014" spans="1:16" x14ac:dyDescent="0.2">
      <c r="A8014" t="s">
        <v>270</v>
      </c>
      <c r="B8014" t="s">
        <v>345</v>
      </c>
      <c r="C8014" t="s">
        <v>143</v>
      </c>
      <c r="E8014">
        <v>-2.97</v>
      </c>
      <c r="F8014">
        <v>-1.65</v>
      </c>
      <c r="G8014">
        <v>-4.6500000000000004</v>
      </c>
      <c r="H8014">
        <v>-4.46</v>
      </c>
      <c r="I8014">
        <v>-3.68</v>
      </c>
      <c r="J8014">
        <v>-6.95</v>
      </c>
      <c r="K8014">
        <v>-5.58</v>
      </c>
      <c r="L8014">
        <v>-6.68</v>
      </c>
      <c r="M8014">
        <v>-7.72</v>
      </c>
      <c r="N8014">
        <v>-8.98</v>
      </c>
      <c r="O8014">
        <v>-8.3000000000000007</v>
      </c>
      <c r="P8014">
        <v>-13.42</v>
      </c>
    </row>
    <row r="8015" spans="1:16" x14ac:dyDescent="0.2">
      <c r="A8015" t="s">
        <v>270</v>
      </c>
      <c r="B8015" t="s">
        <v>272</v>
      </c>
      <c r="C8015" t="s">
        <v>143</v>
      </c>
      <c r="E8015">
        <v>0.25</v>
      </c>
      <c r="F8015">
        <v>0.31</v>
      </c>
      <c r="G8015">
        <v>2.94</v>
      </c>
      <c r="H8015">
        <v>3.45</v>
      </c>
      <c r="I8015">
        <v>6.59</v>
      </c>
      <c r="J8015">
        <v>13.4</v>
      </c>
      <c r="K8015">
        <v>13.19</v>
      </c>
      <c r="L8015">
        <v>14.9</v>
      </c>
      <c r="M8015">
        <v>21.07</v>
      </c>
      <c r="N8015">
        <v>25.49</v>
      </c>
      <c r="O8015">
        <v>27.85</v>
      </c>
      <c r="P8015">
        <v>70.44</v>
      </c>
    </row>
    <row r="8016" spans="1:16" x14ac:dyDescent="0.2">
      <c r="A8016" t="s">
        <v>270</v>
      </c>
      <c r="B8016" t="s">
        <v>346</v>
      </c>
      <c r="C8016" t="s">
        <v>143</v>
      </c>
      <c r="E8016">
        <v>9.1</v>
      </c>
      <c r="F8016">
        <v>11.19</v>
      </c>
      <c r="G8016">
        <v>12.16</v>
      </c>
      <c r="H8016">
        <v>10.06</v>
      </c>
      <c r="I8016">
        <v>7.44</v>
      </c>
      <c r="J8016">
        <v>8.89</v>
      </c>
      <c r="K8016">
        <v>14.57</v>
      </c>
      <c r="L8016">
        <v>12.12</v>
      </c>
      <c r="M8016">
        <v>13.78</v>
      </c>
      <c r="N8016">
        <v>16.8</v>
      </c>
      <c r="O8016">
        <v>15.63</v>
      </c>
      <c r="P8016">
        <v>1.28</v>
      </c>
    </row>
    <row r="8017" spans="1:16" x14ac:dyDescent="0.2">
      <c r="A8017" t="s">
        <v>270</v>
      </c>
      <c r="B8017" t="s">
        <v>347</v>
      </c>
      <c r="C8017" t="s">
        <v>143</v>
      </c>
      <c r="E8017">
        <v>252.9</v>
      </c>
      <c r="F8017">
        <v>255.27</v>
      </c>
      <c r="G8017">
        <v>262.92</v>
      </c>
      <c r="H8017">
        <v>274.45999999999998</v>
      </c>
      <c r="I8017">
        <v>285.69</v>
      </c>
      <c r="J8017">
        <v>304.64999999999998</v>
      </c>
      <c r="K8017">
        <v>310.73</v>
      </c>
      <c r="L8017">
        <v>320</v>
      </c>
      <c r="M8017">
        <v>329.23</v>
      </c>
      <c r="N8017">
        <v>362.58</v>
      </c>
      <c r="O8017">
        <v>371.97</v>
      </c>
      <c r="P8017">
        <v>408.76</v>
      </c>
    </row>
    <row r="8018" spans="1:16" x14ac:dyDescent="0.2">
      <c r="A8018" t="s">
        <v>272</v>
      </c>
      <c r="B8018" t="s">
        <v>202</v>
      </c>
      <c r="C8018" t="s">
        <v>143</v>
      </c>
      <c r="E8018">
        <v>0.05</v>
      </c>
      <c r="F8018">
        <v>0.06</v>
      </c>
      <c r="G8018">
        <v>0.35</v>
      </c>
      <c r="H8018">
        <v>0.26</v>
      </c>
      <c r="I8018">
        <v>1.9</v>
      </c>
      <c r="J8018">
        <v>2.72</v>
      </c>
      <c r="K8018">
        <v>2.48</v>
      </c>
      <c r="L8018">
        <v>2.7</v>
      </c>
      <c r="M8018">
        <v>3.35</v>
      </c>
      <c r="N8018">
        <v>3.32</v>
      </c>
      <c r="O8018">
        <v>3.81</v>
      </c>
      <c r="P8018">
        <v>5.28</v>
      </c>
    </row>
    <row r="8019" spans="1:16" x14ac:dyDescent="0.2">
      <c r="A8019" t="s">
        <v>272</v>
      </c>
      <c r="B8019" t="s">
        <v>203</v>
      </c>
      <c r="C8019" t="s">
        <v>143</v>
      </c>
      <c r="E8019">
        <v>0</v>
      </c>
      <c r="F8019">
        <v>0</v>
      </c>
      <c r="G8019">
        <v>0.49</v>
      </c>
      <c r="H8019">
        <v>0.74</v>
      </c>
      <c r="I8019">
        <v>1.17</v>
      </c>
      <c r="J8019">
        <v>1.59</v>
      </c>
      <c r="K8019">
        <v>1.49</v>
      </c>
      <c r="L8019">
        <v>1.9</v>
      </c>
      <c r="M8019">
        <v>2.77</v>
      </c>
      <c r="N8019">
        <v>3.46</v>
      </c>
      <c r="O8019">
        <v>2.98</v>
      </c>
      <c r="P8019">
        <v>5.44</v>
      </c>
    </row>
    <row r="8020" spans="1:16" x14ac:dyDescent="0.2">
      <c r="A8020" t="s">
        <v>272</v>
      </c>
      <c r="B8020" t="s">
        <v>204</v>
      </c>
      <c r="C8020" t="s">
        <v>143</v>
      </c>
      <c r="E8020">
        <v>0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1.4</v>
      </c>
      <c r="N8020">
        <v>1.41</v>
      </c>
      <c r="O8020">
        <v>1.42</v>
      </c>
      <c r="P8020">
        <v>2.44</v>
      </c>
    </row>
    <row r="8021" spans="1:16" x14ac:dyDescent="0.2">
      <c r="A8021" t="s">
        <v>272</v>
      </c>
      <c r="B8021" t="s">
        <v>205</v>
      </c>
      <c r="C8021" t="s">
        <v>143</v>
      </c>
      <c r="E8021">
        <v>0.2</v>
      </c>
      <c r="F8021">
        <v>0.25</v>
      </c>
      <c r="G8021">
        <v>2.1</v>
      </c>
      <c r="H8021">
        <v>2.4500000000000002</v>
      </c>
      <c r="I8021">
        <v>3.51</v>
      </c>
      <c r="J8021">
        <v>9.09</v>
      </c>
      <c r="K8021">
        <v>9.2200000000000006</v>
      </c>
      <c r="L8021">
        <v>10.29</v>
      </c>
      <c r="M8021">
        <v>13.55</v>
      </c>
      <c r="N8021">
        <v>17.3</v>
      </c>
      <c r="O8021">
        <v>19.64</v>
      </c>
      <c r="P8021">
        <v>57.29</v>
      </c>
    </row>
    <row r="8022" spans="1:16" x14ac:dyDescent="0.2">
      <c r="A8022" t="s">
        <v>259</v>
      </c>
      <c r="B8022" t="s">
        <v>348</v>
      </c>
      <c r="C8022" t="s">
        <v>143</v>
      </c>
      <c r="E8022">
        <v>0.91</v>
      </c>
      <c r="F8022">
        <v>0.86</v>
      </c>
      <c r="G8022">
        <v>1.21</v>
      </c>
      <c r="H8022">
        <v>1.49</v>
      </c>
      <c r="I8022">
        <v>1.35</v>
      </c>
      <c r="J8022">
        <v>0.94</v>
      </c>
      <c r="K8022">
        <v>0.57999999999999996</v>
      </c>
      <c r="L8022">
        <v>0.56000000000000005</v>
      </c>
      <c r="M8022">
        <v>1.26</v>
      </c>
      <c r="N8022">
        <v>1.1499999999999999</v>
      </c>
      <c r="O8022">
        <v>1.17</v>
      </c>
      <c r="P8022">
        <v>4.9800000000000004</v>
      </c>
    </row>
    <row r="8023" spans="1:16" x14ac:dyDescent="0.2">
      <c r="A8023" t="s">
        <v>259</v>
      </c>
      <c r="B8023" t="s">
        <v>261</v>
      </c>
      <c r="C8023" t="s">
        <v>143</v>
      </c>
      <c r="D8023">
        <v>946078</v>
      </c>
      <c r="E8023">
        <v>49029</v>
      </c>
      <c r="F8023">
        <v>51179</v>
      </c>
      <c r="G8023">
        <v>49238</v>
      </c>
      <c r="H8023">
        <v>50508</v>
      </c>
      <c r="I8023">
        <v>52290</v>
      </c>
      <c r="J8023">
        <v>53960</v>
      </c>
      <c r="K8023">
        <v>56680</v>
      </c>
      <c r="L8023">
        <v>56575</v>
      </c>
      <c r="M8023">
        <v>55515</v>
      </c>
      <c r="N8023">
        <v>58862</v>
      </c>
      <c r="O8023">
        <v>60042</v>
      </c>
      <c r="P8023">
        <v>65928</v>
      </c>
    </row>
    <row r="8024" spans="1:16" x14ac:dyDescent="0.2">
      <c r="A8024" t="s">
        <v>259</v>
      </c>
      <c r="B8024" t="s">
        <v>178</v>
      </c>
      <c r="C8024" t="s">
        <v>143</v>
      </c>
      <c r="D8024">
        <v>877920</v>
      </c>
      <c r="E8024">
        <v>46484</v>
      </c>
      <c r="F8024">
        <v>48437</v>
      </c>
      <c r="G8024">
        <v>46403</v>
      </c>
      <c r="H8024">
        <v>47245</v>
      </c>
      <c r="I8024">
        <v>48622</v>
      </c>
      <c r="J8024">
        <v>49925</v>
      </c>
      <c r="K8024">
        <v>52481</v>
      </c>
      <c r="L8024">
        <v>52228</v>
      </c>
      <c r="M8024">
        <v>51036</v>
      </c>
      <c r="N8024">
        <v>54445</v>
      </c>
      <c r="O8024">
        <v>55498</v>
      </c>
      <c r="P8024">
        <v>60807</v>
      </c>
    </row>
    <row r="8025" spans="1:16" x14ac:dyDescent="0.2">
      <c r="A8025" t="s">
        <v>259</v>
      </c>
      <c r="B8025" t="s">
        <v>349</v>
      </c>
      <c r="C8025" t="s">
        <v>143</v>
      </c>
      <c r="E8025">
        <v>0</v>
      </c>
      <c r="F8025">
        <v>0</v>
      </c>
      <c r="G8025">
        <v>0</v>
      </c>
      <c r="H8025">
        <v>21</v>
      </c>
      <c r="I8025">
        <v>23</v>
      </c>
      <c r="J8025">
        <v>23</v>
      </c>
      <c r="K8025">
        <v>23</v>
      </c>
      <c r="L8025">
        <v>23</v>
      </c>
      <c r="M8025">
        <v>36</v>
      </c>
      <c r="N8025">
        <v>76</v>
      </c>
      <c r="O8025">
        <v>76</v>
      </c>
      <c r="P8025">
        <v>280</v>
      </c>
    </row>
    <row r="8026" spans="1:16" x14ac:dyDescent="0.2">
      <c r="A8026" t="s">
        <v>350</v>
      </c>
      <c r="B8026" t="s">
        <v>193</v>
      </c>
      <c r="C8026" t="s">
        <v>143</v>
      </c>
      <c r="E8026">
        <v>0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</row>
    <row r="8027" spans="1:16" x14ac:dyDescent="0.2">
      <c r="A8027" t="s">
        <v>350</v>
      </c>
      <c r="B8027" t="s">
        <v>351</v>
      </c>
      <c r="C8027" t="s">
        <v>143</v>
      </c>
      <c r="E8027">
        <v>0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</row>
    <row r="8028" spans="1:16" x14ac:dyDescent="0.2">
      <c r="A8028" t="s">
        <v>350</v>
      </c>
      <c r="B8028" t="s">
        <v>352</v>
      </c>
      <c r="C8028" t="s">
        <v>143</v>
      </c>
      <c r="E8028">
        <v>0</v>
      </c>
      <c r="F8028">
        <v>0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</row>
    <row r="8029" spans="1:16" x14ac:dyDescent="0.2">
      <c r="A8029" t="s">
        <v>350</v>
      </c>
      <c r="B8029" t="s">
        <v>195</v>
      </c>
      <c r="C8029" t="s">
        <v>143</v>
      </c>
      <c r="E8029">
        <v>0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</row>
    <row r="8030" spans="1:16" x14ac:dyDescent="0.2">
      <c r="A8030" t="s">
        <v>350</v>
      </c>
      <c r="B8030" t="s">
        <v>196</v>
      </c>
      <c r="C8030" t="s">
        <v>143</v>
      </c>
      <c r="E8030"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</row>
    <row r="8031" spans="1:16" x14ac:dyDescent="0.2">
      <c r="A8031" t="s">
        <v>350</v>
      </c>
      <c r="B8031" t="s">
        <v>197</v>
      </c>
      <c r="C8031" t="s">
        <v>143</v>
      </c>
      <c r="E8031">
        <v>0</v>
      </c>
      <c r="F8031">
        <v>0</v>
      </c>
      <c r="G8031">
        <v>79</v>
      </c>
      <c r="H8031">
        <v>485</v>
      </c>
      <c r="I8031">
        <v>1074</v>
      </c>
      <c r="J8031">
        <v>1083</v>
      </c>
      <c r="K8031">
        <v>1083</v>
      </c>
      <c r="L8031">
        <v>1324</v>
      </c>
      <c r="M8031">
        <v>1341</v>
      </c>
      <c r="N8031">
        <v>1341</v>
      </c>
      <c r="O8031">
        <v>1341</v>
      </c>
      <c r="P8031">
        <v>1341</v>
      </c>
    </row>
    <row r="8032" spans="1:16" x14ac:dyDescent="0.2">
      <c r="A8032" t="s">
        <v>350</v>
      </c>
      <c r="B8032" t="s">
        <v>198</v>
      </c>
      <c r="C8032" t="s">
        <v>143</v>
      </c>
      <c r="E8032">
        <v>0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</row>
    <row r="8033" spans="1:16" x14ac:dyDescent="0.2">
      <c r="A8033" t="s">
        <v>350</v>
      </c>
      <c r="B8033" t="s">
        <v>199</v>
      </c>
      <c r="C8033" t="s">
        <v>143</v>
      </c>
      <c r="E8033">
        <v>0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</row>
    <row r="8034" spans="1:16" x14ac:dyDescent="0.2">
      <c r="A8034" t="s">
        <v>350</v>
      </c>
      <c r="B8034" t="s">
        <v>200</v>
      </c>
      <c r="C8034" t="s">
        <v>143</v>
      </c>
      <c r="E8034"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</row>
    <row r="8035" spans="1:16" x14ac:dyDescent="0.2">
      <c r="A8035" t="s">
        <v>350</v>
      </c>
      <c r="B8035" t="s">
        <v>201</v>
      </c>
      <c r="C8035" t="s">
        <v>143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</row>
    <row r="8036" spans="1:16" x14ac:dyDescent="0.2">
      <c r="A8036" t="s">
        <v>350</v>
      </c>
      <c r="B8036" t="s">
        <v>202</v>
      </c>
      <c r="C8036" t="s">
        <v>143</v>
      </c>
      <c r="E8036">
        <v>42</v>
      </c>
      <c r="F8036">
        <v>54</v>
      </c>
      <c r="G8036">
        <v>54</v>
      </c>
      <c r="H8036">
        <v>89</v>
      </c>
      <c r="I8036">
        <v>766</v>
      </c>
      <c r="J8036">
        <v>973</v>
      </c>
      <c r="K8036">
        <v>973</v>
      </c>
      <c r="L8036">
        <v>973</v>
      </c>
      <c r="M8036">
        <v>982</v>
      </c>
      <c r="N8036">
        <v>982</v>
      </c>
      <c r="O8036">
        <v>982</v>
      </c>
      <c r="P8036">
        <v>1048</v>
      </c>
    </row>
    <row r="8037" spans="1:16" x14ac:dyDescent="0.2">
      <c r="A8037" t="s">
        <v>350</v>
      </c>
      <c r="B8037" t="s">
        <v>203</v>
      </c>
      <c r="C8037" t="s">
        <v>143</v>
      </c>
      <c r="E8037">
        <v>0</v>
      </c>
      <c r="F8037">
        <v>0</v>
      </c>
      <c r="G8037">
        <v>430</v>
      </c>
      <c r="H8037">
        <v>743</v>
      </c>
      <c r="I8037">
        <v>1034</v>
      </c>
      <c r="J8037">
        <v>1034</v>
      </c>
      <c r="K8037">
        <v>1034</v>
      </c>
      <c r="L8037">
        <v>1358</v>
      </c>
      <c r="M8037">
        <v>1573</v>
      </c>
      <c r="N8037">
        <v>1994</v>
      </c>
      <c r="O8037">
        <v>1994</v>
      </c>
      <c r="P8037">
        <v>2068</v>
      </c>
    </row>
    <row r="8038" spans="1:16" x14ac:dyDescent="0.2">
      <c r="A8038" t="s">
        <v>350</v>
      </c>
      <c r="B8038" t="s">
        <v>204</v>
      </c>
      <c r="C8038" t="s">
        <v>143</v>
      </c>
      <c r="E8038">
        <v>0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</row>
    <row r="8039" spans="1:16" x14ac:dyDescent="0.2">
      <c r="A8039" t="s">
        <v>350</v>
      </c>
      <c r="B8039" t="s">
        <v>205</v>
      </c>
      <c r="C8039" t="s">
        <v>143</v>
      </c>
      <c r="E8039">
        <v>246</v>
      </c>
      <c r="F8039">
        <v>497</v>
      </c>
      <c r="G8039">
        <v>749</v>
      </c>
      <c r="H8039">
        <v>992</v>
      </c>
      <c r="I8039">
        <v>992</v>
      </c>
      <c r="J8039">
        <v>1536</v>
      </c>
      <c r="K8039">
        <v>1715</v>
      </c>
      <c r="L8039">
        <v>1715</v>
      </c>
      <c r="M8039">
        <v>1715</v>
      </c>
      <c r="N8039">
        <v>2191</v>
      </c>
      <c r="O8039">
        <v>2385</v>
      </c>
      <c r="P8039">
        <v>3707</v>
      </c>
    </row>
    <row r="8040" spans="1:16" x14ac:dyDescent="0.2">
      <c r="A8040" t="s">
        <v>350</v>
      </c>
      <c r="B8040" t="s">
        <v>206</v>
      </c>
      <c r="C8040" t="s">
        <v>143</v>
      </c>
      <c r="E8040"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</row>
    <row r="8041" spans="1:16" x14ac:dyDescent="0.2">
      <c r="A8041" t="s">
        <v>350</v>
      </c>
      <c r="B8041" t="s">
        <v>207</v>
      </c>
      <c r="C8041" t="s">
        <v>143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</row>
    <row r="8042" spans="1:16" x14ac:dyDescent="0.2">
      <c r="A8042" t="s">
        <v>350</v>
      </c>
      <c r="B8042" t="s">
        <v>208</v>
      </c>
      <c r="C8042" t="s">
        <v>143</v>
      </c>
      <c r="E8042">
        <v>724</v>
      </c>
      <c r="F8042">
        <v>780</v>
      </c>
      <c r="G8042">
        <v>987</v>
      </c>
      <c r="H8042">
        <v>1082</v>
      </c>
      <c r="I8042">
        <v>1082</v>
      </c>
      <c r="J8042">
        <v>1082</v>
      </c>
      <c r="K8042">
        <v>1082</v>
      </c>
      <c r="L8042">
        <v>1082</v>
      </c>
      <c r="M8042">
        <v>1082</v>
      </c>
      <c r="N8042">
        <v>1082</v>
      </c>
      <c r="O8042">
        <v>1082</v>
      </c>
      <c r="P8042">
        <v>1082</v>
      </c>
    </row>
    <row r="8043" spans="1:16" x14ac:dyDescent="0.2">
      <c r="A8043" t="s">
        <v>350</v>
      </c>
      <c r="B8043" t="s">
        <v>209</v>
      </c>
      <c r="C8043" t="s">
        <v>143</v>
      </c>
      <c r="E8043">
        <v>0</v>
      </c>
      <c r="F8043">
        <v>0</v>
      </c>
      <c r="G8043">
        <v>0</v>
      </c>
      <c r="H8043">
        <v>0</v>
      </c>
      <c r="I8043">
        <v>0</v>
      </c>
      <c r="J8043">
        <v>232</v>
      </c>
      <c r="K8043">
        <v>702</v>
      </c>
      <c r="L8043">
        <v>702</v>
      </c>
      <c r="M8043">
        <v>740</v>
      </c>
      <c r="N8043">
        <v>1710</v>
      </c>
      <c r="O8043">
        <v>2029</v>
      </c>
      <c r="P8043">
        <v>4431</v>
      </c>
    </row>
    <row r="8044" spans="1:16" x14ac:dyDescent="0.2">
      <c r="A8044" t="s">
        <v>350</v>
      </c>
      <c r="B8044" t="s">
        <v>210</v>
      </c>
      <c r="C8044" t="s">
        <v>143</v>
      </c>
      <c r="E8044">
        <v>0</v>
      </c>
      <c r="F8044">
        <v>0</v>
      </c>
      <c r="G8044">
        <v>0</v>
      </c>
      <c r="H8044">
        <v>480</v>
      </c>
      <c r="I8044">
        <v>480</v>
      </c>
      <c r="J8044">
        <v>593</v>
      </c>
      <c r="K8044">
        <v>593</v>
      </c>
      <c r="L8044">
        <v>593</v>
      </c>
      <c r="M8044">
        <v>593</v>
      </c>
      <c r="N8044">
        <v>593</v>
      </c>
      <c r="O8044">
        <v>593</v>
      </c>
      <c r="P8044">
        <v>593</v>
      </c>
    </row>
    <row r="8045" spans="1:16" x14ac:dyDescent="0.2">
      <c r="A8045" t="s">
        <v>350</v>
      </c>
      <c r="B8045" t="s">
        <v>211</v>
      </c>
      <c r="C8045" t="s">
        <v>143</v>
      </c>
      <c r="E8045">
        <v>0</v>
      </c>
      <c r="F8045">
        <v>0</v>
      </c>
      <c r="G8045">
        <v>0</v>
      </c>
      <c r="H8045">
        <v>92</v>
      </c>
      <c r="I8045">
        <v>92</v>
      </c>
      <c r="J8045">
        <v>92</v>
      </c>
      <c r="K8045">
        <v>92</v>
      </c>
      <c r="L8045">
        <v>92</v>
      </c>
      <c r="M8045">
        <v>92</v>
      </c>
      <c r="N8045">
        <v>92</v>
      </c>
      <c r="O8045">
        <v>92</v>
      </c>
      <c r="P8045">
        <v>92</v>
      </c>
    </row>
    <row r="8046" spans="1:16" x14ac:dyDescent="0.2">
      <c r="A8046" t="s">
        <v>350</v>
      </c>
      <c r="B8046" t="s">
        <v>212</v>
      </c>
      <c r="C8046" t="s">
        <v>143</v>
      </c>
      <c r="E8046"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</row>
    <row r="8047" spans="1:16" x14ac:dyDescent="0.2">
      <c r="A8047" t="s">
        <v>350</v>
      </c>
      <c r="B8047" t="s">
        <v>213</v>
      </c>
      <c r="C8047" t="s">
        <v>143</v>
      </c>
      <c r="E8047">
        <v>0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</row>
    <row r="8048" spans="1:16" x14ac:dyDescent="0.2">
      <c r="A8048" t="s">
        <v>350</v>
      </c>
      <c r="B8048" t="s">
        <v>342</v>
      </c>
      <c r="C8048" t="s">
        <v>143</v>
      </c>
      <c r="E8048">
        <v>1011</v>
      </c>
      <c r="F8048">
        <v>1331</v>
      </c>
      <c r="G8048">
        <v>2299</v>
      </c>
      <c r="H8048">
        <v>3964</v>
      </c>
      <c r="I8048">
        <v>5520</v>
      </c>
      <c r="J8048">
        <v>6625</v>
      </c>
      <c r="K8048">
        <v>7273</v>
      </c>
      <c r="L8048">
        <v>7839</v>
      </c>
      <c r="M8048">
        <v>8118</v>
      </c>
      <c r="N8048">
        <v>9985</v>
      </c>
      <c r="O8048">
        <v>10498</v>
      </c>
      <c r="P8048">
        <v>14362</v>
      </c>
    </row>
    <row r="8049" spans="1:17" x14ac:dyDescent="0.2">
      <c r="A8049" t="s">
        <v>230</v>
      </c>
      <c r="B8049" t="s">
        <v>353</v>
      </c>
      <c r="C8049" t="s">
        <v>143</v>
      </c>
      <c r="E8049">
        <v>0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1</v>
      </c>
      <c r="Q8049">
        <v>10360</v>
      </c>
    </row>
    <row r="8050" spans="1:17" x14ac:dyDescent="0.2">
      <c r="A8050" t="s">
        <v>230</v>
      </c>
      <c r="B8050" t="s">
        <v>354</v>
      </c>
      <c r="C8050" t="s">
        <v>143</v>
      </c>
      <c r="E8050">
        <v>0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1</v>
      </c>
      <c r="Q8050">
        <v>11010</v>
      </c>
    </row>
    <row r="8051" spans="1:17" x14ac:dyDescent="0.2">
      <c r="A8051" t="s">
        <v>230</v>
      </c>
      <c r="B8051" t="s">
        <v>355</v>
      </c>
      <c r="C8051" t="s">
        <v>143</v>
      </c>
      <c r="E8051">
        <v>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1</v>
      </c>
      <c r="Q8051">
        <v>2680</v>
      </c>
    </row>
    <row r="8052" spans="1:17" x14ac:dyDescent="0.2">
      <c r="A8052" t="s">
        <v>230</v>
      </c>
      <c r="B8052" t="s">
        <v>356</v>
      </c>
      <c r="C8052" t="s">
        <v>143</v>
      </c>
      <c r="E8052">
        <v>0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0.55000000000000004</v>
      </c>
      <c r="L8052">
        <v>0.55000000000000004</v>
      </c>
      <c r="M8052">
        <v>0.55000000000000004</v>
      </c>
      <c r="N8052">
        <v>0.55000000000000004</v>
      </c>
      <c r="O8052">
        <v>0.55000000000000004</v>
      </c>
      <c r="P8052">
        <v>1</v>
      </c>
      <c r="Q8052">
        <v>4875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60F38-DBFA-4B1E-BA76-ED83F6114A6A}">
  <sheetPr codeName="Sheet3">
    <tabColor theme="7" tint="0.39997558519241921"/>
  </sheetPr>
  <dimension ref="B2:D133"/>
  <sheetViews>
    <sheetView showGridLines="0" workbookViewId="0">
      <selection activeCell="G9" sqref="G9"/>
    </sheetView>
  </sheetViews>
  <sheetFormatPr defaultColWidth="9" defaultRowHeight="12" x14ac:dyDescent="0.2"/>
  <cols>
    <col min="2" max="2" width="48.42578125" bestFit="1" customWidth="1"/>
    <col min="3" max="3" width="46.85546875" bestFit="1" customWidth="1"/>
    <col min="4" max="4" width="48.42578125" bestFit="1" customWidth="1"/>
  </cols>
  <sheetData>
    <row r="2" spans="2:4" ht="12.75" x14ac:dyDescent="0.2">
      <c r="B2" s="2" t="s">
        <v>145</v>
      </c>
      <c r="C2" s="2" t="s">
        <v>146</v>
      </c>
      <c r="D2" s="2" t="s">
        <v>147</v>
      </c>
    </row>
    <row r="3" spans="2:4" x14ac:dyDescent="0.2">
      <c r="B3" s="19" t="str" cm="1">
        <f t="array" ref="B3:B99">_xlfn._xlws.SORT(_xlfn.UNIQUE(_xlfn._xlws.FILTER('RESOLVE Results'!$C$2:$C$18671,(ISTEXT('RESOLVE Results'!$C$2:$C$18671)=TRUE))))</f>
        <v>0GW Competing Resource Challenges</v>
      </c>
      <c r="C3" s="19" t="str">
        <f>IFERROR(IF(LEFT(B3, 1) = "0", "none", SUBSTITUTE(B3, _xlfn.TEXTBEFORE(B3, "GW"), "0")), "")</f>
        <v>none</v>
      </c>
      <c r="D3" s="19" t="str">
        <f>IF(OR(C3="none", C3=""), "", B3)</f>
        <v/>
      </c>
    </row>
    <row r="4" spans="2:4" x14ac:dyDescent="0.2">
      <c r="B4" s="19" t="str">
        <v>0GW High Bookend</v>
      </c>
      <c r="C4" s="19" t="str">
        <f t="shared" ref="C4:C67" si="0">IFERROR(IF(LEFT(B4, 1) = "0", "none", SUBSTITUTE(B4, _xlfn.TEXTBEFORE(B4, "GW"), "0")), "")</f>
        <v>none</v>
      </c>
      <c r="D4" s="19" t="str">
        <f t="shared" ref="D4:D67" si="1">IF(OR(C4="none", C4=""), "", B4)</f>
        <v/>
      </c>
    </row>
    <row r="5" spans="2:4" x14ac:dyDescent="0.2">
      <c r="B5" s="19" t="str">
        <v>0GW High Competing Resource Cost</v>
      </c>
      <c r="C5" s="19" t="str">
        <f t="shared" si="0"/>
        <v>none</v>
      </c>
      <c r="D5" s="19" t="str">
        <f t="shared" si="1"/>
        <v/>
      </c>
    </row>
    <row r="6" spans="2:4" x14ac:dyDescent="0.2">
      <c r="B6" s="19" t="str">
        <v>0GW High Electrification Load</v>
      </c>
      <c r="C6" s="19" t="str">
        <f t="shared" si="0"/>
        <v>none</v>
      </c>
      <c r="D6" s="19" t="str">
        <f t="shared" si="1"/>
        <v/>
      </c>
    </row>
    <row r="7" spans="2:4" x14ac:dyDescent="0.2">
      <c r="B7" s="19" t="str">
        <v>0GW High Gas Retirements</v>
      </c>
      <c r="C7" s="19" t="str">
        <f t="shared" si="0"/>
        <v>none</v>
      </c>
      <c r="D7" s="19" t="str">
        <f t="shared" si="1"/>
        <v/>
      </c>
    </row>
    <row r="8" spans="2:4" x14ac:dyDescent="0.2">
      <c r="B8" s="19" t="str">
        <v>0GW High Offshore Wind ELCC</v>
      </c>
      <c r="C8" s="19" t="str">
        <f t="shared" si="0"/>
        <v>none</v>
      </c>
      <c r="D8" s="19" t="str">
        <f t="shared" si="1"/>
        <v/>
      </c>
    </row>
    <row r="9" spans="2:4" x14ac:dyDescent="0.2">
      <c r="B9" s="19" t="str">
        <v>0GW Least-Cost</v>
      </c>
      <c r="C9" s="19" t="str">
        <f t="shared" si="0"/>
        <v>none</v>
      </c>
      <c r="D9" s="19" t="str">
        <f t="shared" si="1"/>
        <v/>
      </c>
    </row>
    <row r="10" spans="2:4" x14ac:dyDescent="0.2">
      <c r="B10" s="19" t="str">
        <v>0GW Low Bookend</v>
      </c>
      <c r="C10" s="19" t="str">
        <f t="shared" si="0"/>
        <v>none</v>
      </c>
      <c r="D10" s="19" t="str">
        <f t="shared" si="1"/>
        <v/>
      </c>
    </row>
    <row r="11" spans="2:4" x14ac:dyDescent="0.2">
      <c r="B11" s="19" t="str">
        <v>0GW Low Competing Resource Availability</v>
      </c>
      <c r="C11" s="19" t="str">
        <f t="shared" si="0"/>
        <v>none</v>
      </c>
      <c r="D11" s="19" t="str">
        <f t="shared" si="1"/>
        <v/>
      </c>
    </row>
    <row r="12" spans="2:4" x14ac:dyDescent="0.2">
      <c r="B12" s="19" t="str">
        <v>0GW Low Competing Resource Cost</v>
      </c>
      <c r="C12" s="19" t="str">
        <f t="shared" si="0"/>
        <v>none</v>
      </c>
      <c r="D12" s="19" t="str">
        <f t="shared" si="1"/>
        <v/>
      </c>
    </row>
    <row r="13" spans="2:4" x14ac:dyDescent="0.2">
      <c r="B13" s="19" t="str">
        <v>0GW Low Humboldt Capacity Factor</v>
      </c>
      <c r="C13" s="19" t="str">
        <f t="shared" si="0"/>
        <v>none</v>
      </c>
      <c r="D13" s="19" t="str">
        <f t="shared" si="1"/>
        <v/>
      </c>
    </row>
    <row r="14" spans="2:4" x14ac:dyDescent="0.2">
      <c r="B14" s="19" t="str">
        <v>0GW Low Long Duration Storage ELCC</v>
      </c>
      <c r="C14" s="19" t="str">
        <f t="shared" si="0"/>
        <v>none</v>
      </c>
      <c r="D14" s="19" t="str">
        <f t="shared" si="1"/>
        <v/>
      </c>
    </row>
    <row r="15" spans="2:4" x14ac:dyDescent="0.2">
      <c r="B15" s="19" t="str">
        <v>0GW Low Offshore Wind ELCC</v>
      </c>
      <c r="C15" s="19" t="str">
        <f t="shared" si="0"/>
        <v>none</v>
      </c>
      <c r="D15" s="19" t="str">
        <f t="shared" si="1"/>
        <v/>
      </c>
    </row>
    <row r="16" spans="2:4" x14ac:dyDescent="0.2">
      <c r="B16" s="19" t="str">
        <v>0GW Reduced Offshore Wind Competitiveness</v>
      </c>
      <c r="C16" s="19" t="str">
        <f t="shared" si="0"/>
        <v>none</v>
      </c>
      <c r="D16" s="19" t="str">
        <f t="shared" si="1"/>
        <v/>
      </c>
    </row>
    <row r="17" spans="2:4" x14ac:dyDescent="0.2">
      <c r="B17" s="19" t="str">
        <v>0GW Significantly Low Competing Resource Availability</v>
      </c>
      <c r="C17" s="19" t="str">
        <f t="shared" si="0"/>
        <v>none</v>
      </c>
      <c r="D17" s="19" t="str">
        <f t="shared" si="1"/>
        <v/>
      </c>
    </row>
    <row r="18" spans="2:4" x14ac:dyDescent="0.2">
      <c r="B18" s="19" t="str">
        <v>0GW Stringent Policy</v>
      </c>
      <c r="C18" s="19" t="str">
        <f t="shared" si="0"/>
        <v>none</v>
      </c>
      <c r="D18" s="19" t="str">
        <f t="shared" si="1"/>
        <v/>
      </c>
    </row>
    <row r="19" spans="2:4" x14ac:dyDescent="0.2">
      <c r="B19" s="19" t="str">
        <v>0GW Zero GHG Emissions</v>
      </c>
      <c r="C19" s="19" t="str">
        <f>IFERROR(IF(LEFT(B19, 1) = "0", "none", SUBSTITUTE(B19, _xlfn.TEXTBEFORE(B19, "GW"), "0")), "")</f>
        <v>none</v>
      </c>
      <c r="D19" s="19" t="str">
        <f t="shared" si="1"/>
        <v/>
      </c>
    </row>
    <row r="20" spans="2:4" x14ac:dyDescent="0.2">
      <c r="B20" s="19" t="str">
        <v>15.6GW Competing Resource Challenges</v>
      </c>
      <c r="C20" s="19" t="str">
        <f t="shared" si="0"/>
        <v>0GW Competing Resource Challenges</v>
      </c>
      <c r="D20" s="19" t="str">
        <f t="shared" si="1"/>
        <v>15.6GW Competing Resource Challenges</v>
      </c>
    </row>
    <row r="21" spans="2:4" x14ac:dyDescent="0.2">
      <c r="B21" s="19" t="str">
        <v>15.6GW High Bookend</v>
      </c>
      <c r="C21" s="19" t="str">
        <f t="shared" si="0"/>
        <v>0GW High Bookend</v>
      </c>
      <c r="D21" s="19" t="str">
        <f t="shared" si="1"/>
        <v>15.6GW High Bookend</v>
      </c>
    </row>
    <row r="22" spans="2:4" x14ac:dyDescent="0.2">
      <c r="B22" s="19" t="str">
        <v>15.6GW Least-Cost</v>
      </c>
      <c r="C22" s="19" t="str">
        <f>IFERROR(IF(LEFT(B22, 1) = "0", "none", SUBSTITUTE(B22, _xlfn.TEXTBEFORE(B22, "GW"), "0")), "")</f>
        <v>0GW Least-Cost</v>
      </c>
      <c r="D22" s="19" t="str">
        <f t="shared" si="1"/>
        <v>15.6GW Least-Cost</v>
      </c>
    </row>
    <row r="23" spans="2:4" x14ac:dyDescent="0.2">
      <c r="B23" s="19" t="str">
        <v>15.6GW Low Bookend</v>
      </c>
      <c r="C23" s="19" t="str">
        <f t="shared" si="0"/>
        <v>0GW Low Bookend</v>
      </c>
      <c r="D23" s="19" t="str">
        <f t="shared" si="1"/>
        <v>15.6GW Low Bookend</v>
      </c>
    </row>
    <row r="24" spans="2:4" x14ac:dyDescent="0.2">
      <c r="B24" s="19" t="str">
        <v>15.6GW Reduced Offshore Wind Competitiveness</v>
      </c>
      <c r="C24" s="19" t="str">
        <f t="shared" si="0"/>
        <v>0GW Reduced Offshore Wind Competitiveness</v>
      </c>
      <c r="D24" s="19" t="str">
        <f t="shared" si="1"/>
        <v>15.6GW Reduced Offshore Wind Competitiveness</v>
      </c>
    </row>
    <row r="25" spans="2:4" x14ac:dyDescent="0.2">
      <c r="B25" s="19" t="str">
        <v>15.6GW Stringent Policy</v>
      </c>
      <c r="C25" s="19" t="str">
        <f t="shared" si="0"/>
        <v>0GW Stringent Policy</v>
      </c>
      <c r="D25" s="19" t="str">
        <f t="shared" si="1"/>
        <v>15.6GW Stringent Policy</v>
      </c>
    </row>
    <row r="26" spans="2:4" x14ac:dyDescent="0.2">
      <c r="B26" s="19" t="str">
        <v>1GW Competing Resource Challenges</v>
      </c>
      <c r="C26" s="19" t="str">
        <f t="shared" si="0"/>
        <v>0GW Competing Resource Challenges</v>
      </c>
      <c r="D26" s="19" t="str">
        <f t="shared" si="1"/>
        <v>1GW Competing Resource Challenges</v>
      </c>
    </row>
    <row r="27" spans="2:4" x14ac:dyDescent="0.2">
      <c r="B27" s="19" t="str">
        <v>1GW High Bookend</v>
      </c>
      <c r="C27" s="19" t="str">
        <f t="shared" si="0"/>
        <v>0GW High Bookend</v>
      </c>
      <c r="D27" s="19" t="str">
        <f t="shared" si="1"/>
        <v>1GW High Bookend</v>
      </c>
    </row>
    <row r="28" spans="2:4" x14ac:dyDescent="0.2">
      <c r="B28" s="19" t="str">
        <v>1GW High Competing Resource Cost</v>
      </c>
      <c r="C28" s="19" t="str">
        <f t="shared" si="0"/>
        <v>0GW High Competing Resource Cost</v>
      </c>
      <c r="D28" s="19" t="str">
        <f t="shared" si="1"/>
        <v>1GW High Competing Resource Cost</v>
      </c>
    </row>
    <row r="29" spans="2:4" x14ac:dyDescent="0.2">
      <c r="B29" s="19" t="str">
        <v>1GW High Electrification Load</v>
      </c>
      <c r="C29" s="19" t="str">
        <f t="shared" si="0"/>
        <v>0GW High Electrification Load</v>
      </c>
      <c r="D29" s="19" t="str">
        <f t="shared" si="1"/>
        <v>1GW High Electrification Load</v>
      </c>
    </row>
    <row r="30" spans="2:4" x14ac:dyDescent="0.2">
      <c r="B30" s="19" t="str">
        <v>1GW High Gas Retirements</v>
      </c>
      <c r="C30" s="19" t="str">
        <f t="shared" si="0"/>
        <v>0GW High Gas Retirements</v>
      </c>
      <c r="D30" s="19" t="str">
        <f t="shared" si="1"/>
        <v>1GW High Gas Retirements</v>
      </c>
    </row>
    <row r="31" spans="2:4" x14ac:dyDescent="0.2">
      <c r="B31" s="19" t="str">
        <v>1GW High Offshore Wind ELCC</v>
      </c>
      <c r="C31" s="19" t="str">
        <f t="shared" si="0"/>
        <v>0GW High Offshore Wind ELCC</v>
      </c>
      <c r="D31" s="19" t="str">
        <f t="shared" si="1"/>
        <v>1GW High Offshore Wind ELCC</v>
      </c>
    </row>
    <row r="32" spans="2:4" x14ac:dyDescent="0.2">
      <c r="B32" s="19" t="str">
        <v>1GW Least-Cost</v>
      </c>
      <c r="C32" s="19" t="str">
        <f t="shared" si="0"/>
        <v>0GW Least-Cost</v>
      </c>
      <c r="D32" s="19" t="str">
        <f t="shared" si="1"/>
        <v>1GW Least-Cost</v>
      </c>
    </row>
    <row r="33" spans="2:4" x14ac:dyDescent="0.2">
      <c r="B33" s="19" t="str">
        <v>1GW Low Bookend</v>
      </c>
      <c r="C33" s="19" t="str">
        <f t="shared" si="0"/>
        <v>0GW Low Bookend</v>
      </c>
      <c r="D33" s="19" t="str">
        <f t="shared" si="1"/>
        <v>1GW Low Bookend</v>
      </c>
    </row>
    <row r="34" spans="2:4" x14ac:dyDescent="0.2">
      <c r="B34" s="19" t="str">
        <v>1GW Low Competing Resource Availability</v>
      </c>
      <c r="C34" s="19" t="str">
        <f t="shared" si="0"/>
        <v>0GW Low Competing Resource Availability</v>
      </c>
      <c r="D34" s="19" t="str">
        <f t="shared" si="1"/>
        <v>1GW Low Competing Resource Availability</v>
      </c>
    </row>
    <row r="35" spans="2:4" x14ac:dyDescent="0.2">
      <c r="B35" s="19" t="str">
        <v>1GW Low Competing Resource Cost</v>
      </c>
      <c r="C35" s="19" t="str">
        <f t="shared" si="0"/>
        <v>0GW Low Competing Resource Cost</v>
      </c>
      <c r="D35" s="19" t="str">
        <f t="shared" si="1"/>
        <v>1GW Low Competing Resource Cost</v>
      </c>
    </row>
    <row r="36" spans="2:4" x14ac:dyDescent="0.2">
      <c r="B36" s="19" t="str">
        <v>1GW Low Long Duration Storage ELCC</v>
      </c>
      <c r="C36" s="19" t="str">
        <f t="shared" si="0"/>
        <v>0GW Low Long Duration Storage ELCC</v>
      </c>
      <c r="D36" s="19" t="str">
        <f t="shared" si="1"/>
        <v>1GW Low Long Duration Storage ELCC</v>
      </c>
    </row>
    <row r="37" spans="2:4" x14ac:dyDescent="0.2">
      <c r="B37" s="19" t="str">
        <v>1GW Low Offshore Wind ELCC</v>
      </c>
      <c r="C37" s="19" t="str">
        <f t="shared" si="0"/>
        <v>0GW Low Offshore Wind ELCC</v>
      </c>
      <c r="D37" s="19" t="str">
        <f t="shared" si="1"/>
        <v>1GW Low Offshore Wind ELCC</v>
      </c>
    </row>
    <row r="38" spans="2:4" x14ac:dyDescent="0.2">
      <c r="B38" s="19" t="str">
        <v>1GW Reduced Offshore Wind Competitiveness</v>
      </c>
      <c r="C38" s="19" t="str">
        <f t="shared" si="0"/>
        <v>0GW Reduced Offshore Wind Competitiveness</v>
      </c>
      <c r="D38" s="19" t="str">
        <f t="shared" si="1"/>
        <v>1GW Reduced Offshore Wind Competitiveness</v>
      </c>
    </row>
    <row r="39" spans="2:4" x14ac:dyDescent="0.2">
      <c r="B39" s="19" t="str">
        <v>1GW Significantly Low Competing Resource Availability</v>
      </c>
      <c r="C39" s="19" t="str">
        <f t="shared" si="0"/>
        <v>0GW Significantly Low Competing Resource Availability</v>
      </c>
      <c r="D39" s="19" t="str">
        <f t="shared" si="1"/>
        <v>1GW Significantly Low Competing Resource Availability</v>
      </c>
    </row>
    <row r="40" spans="2:4" x14ac:dyDescent="0.2">
      <c r="B40" s="19" t="str">
        <v>1GW Stringent Policy</v>
      </c>
      <c r="C40" s="19" t="str">
        <f t="shared" si="0"/>
        <v>0GW Stringent Policy</v>
      </c>
      <c r="D40" s="19" t="str">
        <f t="shared" si="1"/>
        <v>1GW Stringent Policy</v>
      </c>
    </row>
    <row r="41" spans="2:4" x14ac:dyDescent="0.2">
      <c r="B41" s="19" t="str">
        <v>1GW Zero GHG Emissions</v>
      </c>
      <c r="C41" s="19" t="str">
        <f t="shared" si="0"/>
        <v>0GW Zero GHG Emissions</v>
      </c>
      <c r="D41" s="19" t="str">
        <f t="shared" si="1"/>
        <v>1GW Zero GHG Emissions</v>
      </c>
    </row>
    <row r="42" spans="2:4" x14ac:dyDescent="0.2">
      <c r="B42" s="19" t="str">
        <v>25GW Competing Resource Challenges</v>
      </c>
      <c r="C42" s="19" t="str">
        <f t="shared" si="0"/>
        <v>0GW Competing Resource Challenges</v>
      </c>
      <c r="D42" s="19" t="str">
        <f t="shared" si="1"/>
        <v>25GW Competing Resource Challenges</v>
      </c>
    </row>
    <row r="43" spans="2:4" x14ac:dyDescent="0.2">
      <c r="B43" s="19" t="str">
        <v>25GW High Bookend</v>
      </c>
      <c r="C43" s="19" t="str">
        <f t="shared" si="0"/>
        <v>0GW High Bookend</v>
      </c>
      <c r="D43" s="19" t="str">
        <f t="shared" si="1"/>
        <v>25GW High Bookend</v>
      </c>
    </row>
    <row r="44" spans="2:4" x14ac:dyDescent="0.2">
      <c r="B44" s="19" t="str">
        <v>25GW Least-Cost</v>
      </c>
      <c r="C44" s="19" t="str">
        <f t="shared" si="0"/>
        <v>0GW Least-Cost</v>
      </c>
      <c r="D44" s="19" t="str">
        <f t="shared" si="1"/>
        <v>25GW Least-Cost</v>
      </c>
    </row>
    <row r="45" spans="2:4" x14ac:dyDescent="0.2">
      <c r="B45" s="19" t="str">
        <v>25GW Low Bookend</v>
      </c>
      <c r="C45" s="19" t="str">
        <f t="shared" si="0"/>
        <v>0GW Low Bookend</v>
      </c>
      <c r="D45" s="19" t="str">
        <f t="shared" si="1"/>
        <v>25GW Low Bookend</v>
      </c>
    </row>
    <row r="46" spans="2:4" x14ac:dyDescent="0.2">
      <c r="B46" s="19" t="str">
        <v>25GW Reduced Offshore Wind Competitiveness</v>
      </c>
      <c r="C46" s="19" t="str">
        <f t="shared" si="0"/>
        <v>0GW Reduced Offshore Wind Competitiveness</v>
      </c>
      <c r="D46" s="19" t="str">
        <f t="shared" si="1"/>
        <v>25GW Reduced Offshore Wind Competitiveness</v>
      </c>
    </row>
    <row r="47" spans="2:4" x14ac:dyDescent="0.2">
      <c r="B47" s="19" t="str">
        <v>25GW Stringent Policy</v>
      </c>
      <c r="C47" s="19" t="str">
        <f t="shared" si="0"/>
        <v>0GW Stringent Policy</v>
      </c>
      <c r="D47" s="19" t="str">
        <f t="shared" si="1"/>
        <v>25GW Stringent Policy</v>
      </c>
    </row>
    <row r="48" spans="2:4" x14ac:dyDescent="0.2">
      <c r="B48" s="19" t="str">
        <v>3GW Competing Resource Challenges</v>
      </c>
      <c r="C48" s="19" t="str">
        <f t="shared" si="0"/>
        <v>0GW Competing Resource Challenges</v>
      </c>
      <c r="D48" s="19" t="str">
        <f t="shared" si="1"/>
        <v>3GW Competing Resource Challenges</v>
      </c>
    </row>
    <row r="49" spans="2:4" x14ac:dyDescent="0.2">
      <c r="B49" s="19" t="str">
        <v>3GW High Bookend</v>
      </c>
      <c r="C49" s="19" t="str">
        <f t="shared" si="0"/>
        <v>0GW High Bookend</v>
      </c>
      <c r="D49" s="19" t="str">
        <f t="shared" si="1"/>
        <v>3GW High Bookend</v>
      </c>
    </row>
    <row r="50" spans="2:4" x14ac:dyDescent="0.2">
      <c r="B50" s="19" t="str">
        <v>3GW High Competing Resource Cost</v>
      </c>
      <c r="C50" s="19" t="str">
        <f t="shared" si="0"/>
        <v>0GW High Competing Resource Cost</v>
      </c>
      <c r="D50" s="19" t="str">
        <f t="shared" si="1"/>
        <v>3GW High Competing Resource Cost</v>
      </c>
    </row>
    <row r="51" spans="2:4" x14ac:dyDescent="0.2">
      <c r="B51" s="19" t="str">
        <v>3GW High Electrification Load</v>
      </c>
      <c r="C51" s="19" t="str">
        <f t="shared" si="0"/>
        <v>0GW High Electrification Load</v>
      </c>
      <c r="D51" s="19" t="str">
        <f t="shared" si="1"/>
        <v>3GW High Electrification Load</v>
      </c>
    </row>
    <row r="52" spans="2:4" x14ac:dyDescent="0.2">
      <c r="B52" s="19" t="str">
        <v>3GW High Gas Retirements</v>
      </c>
      <c r="C52" s="19" t="str">
        <f t="shared" si="0"/>
        <v>0GW High Gas Retirements</v>
      </c>
      <c r="D52" s="19" t="str">
        <f t="shared" si="1"/>
        <v>3GW High Gas Retirements</v>
      </c>
    </row>
    <row r="53" spans="2:4" x14ac:dyDescent="0.2">
      <c r="B53" s="19" t="str">
        <v>3GW High Offshore Wind ELCC</v>
      </c>
      <c r="C53" s="19" t="str">
        <f t="shared" si="0"/>
        <v>0GW High Offshore Wind ELCC</v>
      </c>
      <c r="D53" s="19" t="str">
        <f t="shared" si="1"/>
        <v>3GW High Offshore Wind ELCC</v>
      </c>
    </row>
    <row r="54" spans="2:4" x14ac:dyDescent="0.2">
      <c r="B54" s="19" t="str">
        <v>3GW Least-Cost</v>
      </c>
      <c r="C54" s="19" t="str">
        <f t="shared" si="0"/>
        <v>0GW Least-Cost</v>
      </c>
      <c r="D54" s="19" t="str">
        <f t="shared" si="1"/>
        <v>3GW Least-Cost</v>
      </c>
    </row>
    <row r="55" spans="2:4" x14ac:dyDescent="0.2">
      <c r="B55" s="19" t="str">
        <v>3GW Low Bookend</v>
      </c>
      <c r="C55" s="19" t="str">
        <f t="shared" si="0"/>
        <v>0GW Low Bookend</v>
      </c>
      <c r="D55" s="19" t="str">
        <f t="shared" si="1"/>
        <v>3GW Low Bookend</v>
      </c>
    </row>
    <row r="56" spans="2:4" x14ac:dyDescent="0.2">
      <c r="B56" s="19" t="str">
        <v>3GW Low Competing Resource Availability</v>
      </c>
      <c r="C56" s="19" t="str">
        <f t="shared" si="0"/>
        <v>0GW Low Competing Resource Availability</v>
      </c>
      <c r="D56" s="19" t="str">
        <f t="shared" si="1"/>
        <v>3GW Low Competing Resource Availability</v>
      </c>
    </row>
    <row r="57" spans="2:4" x14ac:dyDescent="0.2">
      <c r="B57" s="19" t="str">
        <v>3GW Low Competing Resource Cost</v>
      </c>
      <c r="C57" s="19" t="str">
        <f t="shared" si="0"/>
        <v>0GW Low Competing Resource Cost</v>
      </c>
      <c r="D57" s="19" t="str">
        <f t="shared" si="1"/>
        <v>3GW Low Competing Resource Cost</v>
      </c>
    </row>
    <row r="58" spans="2:4" x14ac:dyDescent="0.2">
      <c r="B58" s="19" t="str">
        <v>3GW Low Long Duration Storage ELCC</v>
      </c>
      <c r="C58" s="19" t="str">
        <f t="shared" si="0"/>
        <v>0GW Low Long Duration Storage ELCC</v>
      </c>
      <c r="D58" s="19" t="str">
        <f t="shared" si="1"/>
        <v>3GW Low Long Duration Storage ELCC</v>
      </c>
    </row>
    <row r="59" spans="2:4" x14ac:dyDescent="0.2">
      <c r="B59" s="19" t="str">
        <v>3GW Low Offshore Wind ELCC</v>
      </c>
      <c r="C59" s="19" t="str">
        <f t="shared" si="0"/>
        <v>0GW Low Offshore Wind ELCC</v>
      </c>
      <c r="D59" s="19" t="str">
        <f t="shared" si="1"/>
        <v>3GW Low Offshore Wind ELCC</v>
      </c>
    </row>
    <row r="60" spans="2:4" x14ac:dyDescent="0.2">
      <c r="B60" s="19" t="str">
        <v>3GW Reduced Offshore Wind Competitiveness</v>
      </c>
      <c r="C60" s="19" t="str">
        <f t="shared" si="0"/>
        <v>0GW Reduced Offshore Wind Competitiveness</v>
      </c>
      <c r="D60" s="19" t="str">
        <f t="shared" si="1"/>
        <v>3GW Reduced Offshore Wind Competitiveness</v>
      </c>
    </row>
    <row r="61" spans="2:4" x14ac:dyDescent="0.2">
      <c r="B61" s="19" t="str">
        <v>3GW Significantly Low Competing Resource Availability</v>
      </c>
      <c r="C61" s="19" t="str">
        <f t="shared" si="0"/>
        <v>0GW Significantly Low Competing Resource Availability</v>
      </c>
      <c r="D61" s="19" t="str">
        <f t="shared" si="1"/>
        <v>3GW Significantly Low Competing Resource Availability</v>
      </c>
    </row>
    <row r="62" spans="2:4" x14ac:dyDescent="0.2">
      <c r="B62" s="19" t="str">
        <v>3GW Stringent Policy</v>
      </c>
      <c r="C62" s="19" t="str">
        <f t="shared" si="0"/>
        <v>0GW Stringent Policy</v>
      </c>
      <c r="D62" s="19" t="str">
        <f t="shared" si="1"/>
        <v>3GW Stringent Policy</v>
      </c>
    </row>
    <row r="63" spans="2:4" x14ac:dyDescent="0.2">
      <c r="B63" s="19" t="str">
        <v>3GW Zero GHG Emissions</v>
      </c>
      <c r="C63" s="19" t="str">
        <f t="shared" si="0"/>
        <v>0GW Zero GHG Emissions</v>
      </c>
      <c r="D63" s="19" t="str">
        <f t="shared" si="1"/>
        <v>3GW Zero GHG Emissions</v>
      </c>
    </row>
    <row r="64" spans="2:4" x14ac:dyDescent="0.2">
      <c r="B64" s="19" t="str">
        <v>4.9GW Competing Resource Challenges</v>
      </c>
      <c r="C64" s="19" t="str">
        <f t="shared" si="0"/>
        <v>0GW Competing Resource Challenges</v>
      </c>
      <c r="D64" s="19" t="str">
        <f t="shared" si="1"/>
        <v>4.9GW Competing Resource Challenges</v>
      </c>
    </row>
    <row r="65" spans="2:4" x14ac:dyDescent="0.2">
      <c r="B65" s="19" t="str">
        <v>4.9GW High Bookend</v>
      </c>
      <c r="C65" s="19" t="str">
        <f t="shared" si="0"/>
        <v>0GW High Bookend</v>
      </c>
      <c r="D65" s="19" t="str">
        <f t="shared" si="1"/>
        <v>4.9GW High Bookend</v>
      </c>
    </row>
    <row r="66" spans="2:4" x14ac:dyDescent="0.2">
      <c r="B66" s="19" t="str">
        <v>4.9GW High Competing Resource Cost</v>
      </c>
      <c r="C66" s="19" t="str">
        <f t="shared" si="0"/>
        <v>0GW High Competing Resource Cost</v>
      </c>
      <c r="D66" s="19" t="str">
        <f t="shared" si="1"/>
        <v>4.9GW High Competing Resource Cost</v>
      </c>
    </row>
    <row r="67" spans="2:4" x14ac:dyDescent="0.2">
      <c r="B67" s="19" t="str">
        <v>4.9GW High Electrification Load</v>
      </c>
      <c r="C67" s="19" t="str">
        <f t="shared" si="0"/>
        <v>0GW High Electrification Load</v>
      </c>
      <c r="D67" s="19" t="str">
        <f t="shared" si="1"/>
        <v>4.9GW High Electrification Load</v>
      </c>
    </row>
    <row r="68" spans="2:4" x14ac:dyDescent="0.2">
      <c r="B68" s="19" t="str">
        <v>4.9GW High Gas Retirements</v>
      </c>
      <c r="C68" s="19" t="str">
        <f t="shared" ref="C68:C113" si="2">IFERROR(IF(LEFT(B68, 1) = "0", "none", SUBSTITUTE(B68, _xlfn.TEXTBEFORE(B68, "GW"), "0")), "")</f>
        <v>0GW High Gas Retirements</v>
      </c>
      <c r="D68" s="19" t="str">
        <f t="shared" ref="D68:D113" si="3">IF(OR(C68="none", C68=""), "", B68)</f>
        <v>4.9GW High Gas Retirements</v>
      </c>
    </row>
    <row r="69" spans="2:4" x14ac:dyDescent="0.2">
      <c r="B69" s="19" t="str">
        <v>4.9GW High Offshore Wind ELCC</v>
      </c>
      <c r="C69" s="19" t="str">
        <f t="shared" si="2"/>
        <v>0GW High Offshore Wind ELCC</v>
      </c>
      <c r="D69" s="19" t="str">
        <f t="shared" si="3"/>
        <v>4.9GW High Offshore Wind ELCC</v>
      </c>
    </row>
    <row r="70" spans="2:4" x14ac:dyDescent="0.2">
      <c r="B70" s="19" t="str">
        <v>4.9GW Least-Cost</v>
      </c>
      <c r="C70" s="19" t="str">
        <f t="shared" si="2"/>
        <v>0GW Least-Cost</v>
      </c>
      <c r="D70" s="19" t="str">
        <f t="shared" si="3"/>
        <v>4.9GW Least-Cost</v>
      </c>
    </row>
    <row r="71" spans="2:4" x14ac:dyDescent="0.2">
      <c r="B71" s="19" t="str">
        <v>4.9GW Low Bookend</v>
      </c>
      <c r="C71" s="19" t="str">
        <f t="shared" si="2"/>
        <v>0GW Low Bookend</v>
      </c>
      <c r="D71" s="19" t="str">
        <f t="shared" si="3"/>
        <v>4.9GW Low Bookend</v>
      </c>
    </row>
    <row r="72" spans="2:4" x14ac:dyDescent="0.2">
      <c r="B72" s="19" t="str">
        <v>4.9GW Low Competing Resource Availability</v>
      </c>
      <c r="C72" s="19" t="str">
        <f t="shared" si="2"/>
        <v>0GW Low Competing Resource Availability</v>
      </c>
      <c r="D72" s="19" t="str">
        <f t="shared" si="3"/>
        <v>4.9GW Low Competing Resource Availability</v>
      </c>
    </row>
    <row r="73" spans="2:4" x14ac:dyDescent="0.2">
      <c r="B73" s="19" t="str">
        <v>4.9GW Low Competing Resource Cost</v>
      </c>
      <c r="C73" s="19" t="str">
        <f t="shared" si="2"/>
        <v>0GW Low Competing Resource Cost</v>
      </c>
      <c r="D73" s="19" t="str">
        <f t="shared" si="3"/>
        <v>4.9GW Low Competing Resource Cost</v>
      </c>
    </row>
    <row r="74" spans="2:4" x14ac:dyDescent="0.2">
      <c r="B74" s="19" t="str">
        <v>4.9GW Low Long Duration Storage ELCC</v>
      </c>
      <c r="C74" s="19" t="str">
        <f t="shared" si="2"/>
        <v>0GW Low Long Duration Storage ELCC</v>
      </c>
      <c r="D74" s="19" t="str">
        <f t="shared" si="3"/>
        <v>4.9GW Low Long Duration Storage ELCC</v>
      </c>
    </row>
    <row r="75" spans="2:4" x14ac:dyDescent="0.2">
      <c r="B75" s="51" t="str">
        <v>4.9GW Low Offshore Wind ELCC</v>
      </c>
      <c r="C75" s="19" t="str">
        <f t="shared" si="2"/>
        <v>0GW Low Offshore Wind ELCC</v>
      </c>
      <c r="D75" s="19" t="str">
        <f t="shared" si="3"/>
        <v>4.9GW Low Offshore Wind ELCC</v>
      </c>
    </row>
    <row r="76" spans="2:4" x14ac:dyDescent="0.2">
      <c r="B76" s="52" t="str">
        <v>4.9GW Reduced Offshore Wind Competitiveness</v>
      </c>
      <c r="C76" s="19" t="str">
        <f t="shared" si="2"/>
        <v>0GW Reduced Offshore Wind Competitiveness</v>
      </c>
      <c r="D76" s="19" t="str">
        <f t="shared" si="3"/>
        <v>4.9GW Reduced Offshore Wind Competitiveness</v>
      </c>
    </row>
    <row r="77" spans="2:4" x14ac:dyDescent="0.2">
      <c r="B77" s="52" t="str">
        <v>4.9GW Significantly Low Competing Resource Availability</v>
      </c>
      <c r="C77" s="19" t="str">
        <f t="shared" si="2"/>
        <v>0GW Significantly Low Competing Resource Availability</v>
      </c>
      <c r="D77" s="19" t="str">
        <f t="shared" si="3"/>
        <v>4.9GW Significantly Low Competing Resource Availability</v>
      </c>
    </row>
    <row r="78" spans="2:4" x14ac:dyDescent="0.2">
      <c r="B78" s="52" t="str">
        <v>4.9GW Stringent Policy</v>
      </c>
      <c r="C78" s="19" t="str">
        <f t="shared" si="2"/>
        <v>0GW Stringent Policy</v>
      </c>
      <c r="D78" s="19" t="str">
        <f t="shared" si="3"/>
        <v>4.9GW Stringent Policy</v>
      </c>
    </row>
    <row r="79" spans="2:4" x14ac:dyDescent="0.2">
      <c r="B79" s="52" t="str">
        <v>4.9GW Zero GHG Emissions</v>
      </c>
      <c r="C79" s="19" t="str">
        <f t="shared" si="2"/>
        <v>0GW Zero GHG Emissions</v>
      </c>
      <c r="D79" s="19" t="str">
        <f t="shared" si="3"/>
        <v>4.9GW Zero GHG Emissions</v>
      </c>
    </row>
    <row r="80" spans="2:4" x14ac:dyDescent="0.2">
      <c r="B80" s="52" t="str">
        <v>7.6GW Competing Resource Challenges</v>
      </c>
      <c r="C80" s="19" t="str">
        <f t="shared" si="2"/>
        <v>0GW Competing Resource Challenges</v>
      </c>
      <c r="D80" s="19" t="str">
        <f t="shared" si="3"/>
        <v>7.6GW Competing Resource Challenges</v>
      </c>
    </row>
    <row r="81" spans="2:4" x14ac:dyDescent="0.2">
      <c r="B81" s="52" t="str">
        <v>7.6GW High Bookend</v>
      </c>
      <c r="C81" s="19" t="str">
        <f t="shared" si="2"/>
        <v>0GW High Bookend</v>
      </c>
      <c r="D81" s="19" t="str">
        <f t="shared" si="3"/>
        <v>7.6GW High Bookend</v>
      </c>
    </row>
    <row r="82" spans="2:4" x14ac:dyDescent="0.2">
      <c r="B82" s="52" t="str">
        <v>7.6GW High Competing Resource Cost</v>
      </c>
      <c r="C82" s="19" t="str">
        <f t="shared" si="2"/>
        <v>0GW High Competing Resource Cost</v>
      </c>
      <c r="D82" s="19" t="str">
        <f t="shared" si="3"/>
        <v>7.6GW High Competing Resource Cost</v>
      </c>
    </row>
    <row r="83" spans="2:4" x14ac:dyDescent="0.2">
      <c r="B83" s="52" t="str">
        <v>7.6GW High Electrification Load</v>
      </c>
      <c r="C83" s="19" t="str">
        <f t="shared" si="2"/>
        <v>0GW High Electrification Load</v>
      </c>
      <c r="D83" s="19" t="str">
        <f t="shared" si="3"/>
        <v>7.6GW High Electrification Load</v>
      </c>
    </row>
    <row r="84" spans="2:4" x14ac:dyDescent="0.2">
      <c r="B84" s="52" t="str">
        <v>7.6GW High Gas Retirements</v>
      </c>
      <c r="C84" s="19" t="str">
        <f t="shared" si="2"/>
        <v>0GW High Gas Retirements</v>
      </c>
      <c r="D84" s="19" t="str">
        <f t="shared" si="3"/>
        <v>7.6GW High Gas Retirements</v>
      </c>
    </row>
    <row r="85" spans="2:4" x14ac:dyDescent="0.2">
      <c r="B85" s="52" t="str">
        <v>7.6GW High Offshore Wind ELCC</v>
      </c>
      <c r="C85" s="19" t="str">
        <f t="shared" si="2"/>
        <v>0GW High Offshore Wind ELCC</v>
      </c>
      <c r="D85" s="19" t="str">
        <f t="shared" si="3"/>
        <v>7.6GW High Offshore Wind ELCC</v>
      </c>
    </row>
    <row r="86" spans="2:4" x14ac:dyDescent="0.2">
      <c r="B86" s="52" t="str">
        <v>7.6GW Least-Cost</v>
      </c>
      <c r="C86" s="19" t="str">
        <f t="shared" si="2"/>
        <v>0GW Least-Cost</v>
      </c>
      <c r="D86" s="19" t="str">
        <f t="shared" si="3"/>
        <v>7.6GW Least-Cost</v>
      </c>
    </row>
    <row r="87" spans="2:4" x14ac:dyDescent="0.2">
      <c r="B87" s="52" t="str">
        <v>7.6GW Low Bookend</v>
      </c>
      <c r="C87" s="19" t="str">
        <f t="shared" si="2"/>
        <v>0GW Low Bookend</v>
      </c>
      <c r="D87" s="19" t="str">
        <f t="shared" si="3"/>
        <v>7.6GW Low Bookend</v>
      </c>
    </row>
    <row r="88" spans="2:4" x14ac:dyDescent="0.2">
      <c r="B88" s="52" t="str">
        <v>7.6GW Low Competing Resource Availability</v>
      </c>
      <c r="C88" s="19" t="str">
        <f t="shared" si="2"/>
        <v>0GW Low Competing Resource Availability</v>
      </c>
      <c r="D88" s="19" t="str">
        <f t="shared" si="3"/>
        <v>7.6GW Low Competing Resource Availability</v>
      </c>
    </row>
    <row r="89" spans="2:4" x14ac:dyDescent="0.2">
      <c r="B89" s="52" t="str">
        <v>7.6GW Low Competing Resource Cost</v>
      </c>
      <c r="C89" s="19" t="str">
        <f t="shared" si="2"/>
        <v>0GW Low Competing Resource Cost</v>
      </c>
      <c r="D89" s="19" t="str">
        <f t="shared" si="3"/>
        <v>7.6GW Low Competing Resource Cost</v>
      </c>
    </row>
    <row r="90" spans="2:4" x14ac:dyDescent="0.2">
      <c r="B90" s="52" t="str">
        <v>7.6GW Low Humboldt Capacity Factor</v>
      </c>
      <c r="C90" s="19" t="str">
        <f t="shared" si="2"/>
        <v>0GW Low Humboldt Capacity Factor</v>
      </c>
      <c r="D90" s="19" t="str">
        <f t="shared" si="3"/>
        <v>7.6GW Low Humboldt Capacity Factor</v>
      </c>
    </row>
    <row r="91" spans="2:4" x14ac:dyDescent="0.2">
      <c r="B91" s="52" t="str">
        <v>7.6GW Low Long Duration Storage ELCC</v>
      </c>
      <c r="C91" s="19" t="str">
        <f t="shared" si="2"/>
        <v>0GW Low Long Duration Storage ELCC</v>
      </c>
      <c r="D91" s="19" t="str">
        <f t="shared" si="3"/>
        <v>7.6GW Low Long Duration Storage ELCC</v>
      </c>
    </row>
    <row r="92" spans="2:4" x14ac:dyDescent="0.2">
      <c r="B92" s="52" t="str">
        <v>7.6GW Low Offshore Wind ELCC</v>
      </c>
      <c r="C92" s="19" t="str">
        <f t="shared" si="2"/>
        <v>0GW Low Offshore Wind ELCC</v>
      </c>
      <c r="D92" s="19" t="str">
        <f t="shared" si="3"/>
        <v>7.6GW Low Offshore Wind ELCC</v>
      </c>
    </row>
    <row r="93" spans="2:4" x14ac:dyDescent="0.2">
      <c r="B93" s="52" t="str">
        <v>7.6GW Reduced Offshore Wind Competitiveness</v>
      </c>
      <c r="C93" s="19" t="str">
        <f t="shared" si="2"/>
        <v>0GW Reduced Offshore Wind Competitiveness</v>
      </c>
      <c r="D93" s="19" t="str">
        <f t="shared" si="3"/>
        <v>7.6GW Reduced Offshore Wind Competitiveness</v>
      </c>
    </row>
    <row r="94" spans="2:4" x14ac:dyDescent="0.2">
      <c r="B94" s="52" t="str">
        <v>7.6GW Significantly Low Competing Resource Availability</v>
      </c>
      <c r="C94" s="19" t="str">
        <f t="shared" si="2"/>
        <v>0GW Significantly Low Competing Resource Availability</v>
      </c>
      <c r="D94" s="19" t="str">
        <f t="shared" si="3"/>
        <v>7.6GW Significantly Low Competing Resource Availability</v>
      </c>
    </row>
    <row r="95" spans="2:4" x14ac:dyDescent="0.2">
      <c r="B95" s="52" t="str">
        <v>7.6GW Stringent Policy</v>
      </c>
      <c r="C95" s="19" t="str">
        <f t="shared" si="2"/>
        <v>0GW Stringent Policy</v>
      </c>
      <c r="D95" s="19" t="str">
        <f t="shared" si="3"/>
        <v>7.6GW Stringent Policy</v>
      </c>
    </row>
    <row r="96" spans="2:4" x14ac:dyDescent="0.2">
      <c r="B96" s="52" t="str">
        <v>7.6GW Zero GHG Emissions</v>
      </c>
      <c r="C96" s="19" t="str">
        <f t="shared" si="2"/>
        <v>0GW Zero GHG Emissions</v>
      </c>
      <c r="D96" s="19" t="str">
        <f t="shared" si="3"/>
        <v>7.6GW Zero GHG Emissions</v>
      </c>
    </row>
    <row r="97" spans="2:4" x14ac:dyDescent="0.2">
      <c r="B97" s="52" t="str">
        <v>Humboldt 2.7GW Least-Cost</v>
      </c>
      <c r="C97" s="19" t="str">
        <f t="shared" si="2"/>
        <v>0GW Least-Cost</v>
      </c>
      <c r="D97" s="19" t="str">
        <f t="shared" si="3"/>
        <v>Humboldt 2.7GW Least-Cost</v>
      </c>
    </row>
    <row r="98" spans="2:4" x14ac:dyDescent="0.2">
      <c r="B98" s="52" t="str">
        <v>Humboldt 2.7GW Low Humboldt Capacity Factor</v>
      </c>
      <c r="C98" s="19" t="str">
        <f t="shared" si="2"/>
        <v>0GW Low Humboldt Capacity Factor</v>
      </c>
      <c r="D98" s="19" t="str">
        <f t="shared" si="3"/>
        <v>Humboldt 2.7GW Low Humboldt Capacity Factor</v>
      </c>
    </row>
    <row r="99" spans="2:4" x14ac:dyDescent="0.2">
      <c r="B99" s="52" t="str">
        <v>Morro 2.7GW Least-Cost</v>
      </c>
      <c r="C99" s="19" t="str">
        <f t="shared" si="2"/>
        <v>0GW Least-Cost</v>
      </c>
      <c r="D99" s="19" t="str">
        <f t="shared" si="3"/>
        <v>Morro 2.7GW Least-Cost</v>
      </c>
    </row>
    <row r="100" spans="2:4" x14ac:dyDescent="0.2">
      <c r="B100" s="52"/>
      <c r="C100" s="19" t="str">
        <f t="shared" si="2"/>
        <v/>
      </c>
      <c r="D100" s="19" t="str">
        <f t="shared" si="3"/>
        <v/>
      </c>
    </row>
    <row r="101" spans="2:4" x14ac:dyDescent="0.2">
      <c r="B101" s="52"/>
      <c r="C101" s="19" t="str">
        <f t="shared" si="2"/>
        <v/>
      </c>
      <c r="D101" s="19" t="str">
        <f t="shared" si="3"/>
        <v/>
      </c>
    </row>
    <row r="102" spans="2:4" x14ac:dyDescent="0.2">
      <c r="B102" s="52"/>
      <c r="C102" s="19" t="str">
        <f t="shared" si="2"/>
        <v/>
      </c>
      <c r="D102" s="19" t="str">
        <f t="shared" si="3"/>
        <v/>
      </c>
    </row>
    <row r="103" spans="2:4" x14ac:dyDescent="0.2">
      <c r="B103" s="52"/>
      <c r="C103" s="19" t="str">
        <f t="shared" si="2"/>
        <v/>
      </c>
      <c r="D103" s="19" t="str">
        <f t="shared" si="3"/>
        <v/>
      </c>
    </row>
    <row r="104" spans="2:4" x14ac:dyDescent="0.2">
      <c r="B104" s="52"/>
      <c r="C104" s="19" t="str">
        <f t="shared" si="2"/>
        <v/>
      </c>
      <c r="D104" s="19" t="str">
        <f t="shared" si="3"/>
        <v/>
      </c>
    </row>
    <row r="105" spans="2:4" x14ac:dyDescent="0.2">
      <c r="B105" s="52"/>
      <c r="C105" s="19" t="str">
        <f t="shared" si="2"/>
        <v/>
      </c>
      <c r="D105" s="19" t="str">
        <f t="shared" si="3"/>
        <v/>
      </c>
    </row>
    <row r="106" spans="2:4" x14ac:dyDescent="0.2">
      <c r="B106" s="52"/>
      <c r="C106" s="19" t="str">
        <f t="shared" si="2"/>
        <v/>
      </c>
      <c r="D106" s="19" t="str">
        <f t="shared" si="3"/>
        <v/>
      </c>
    </row>
    <row r="107" spans="2:4" x14ac:dyDescent="0.2">
      <c r="B107" s="52"/>
      <c r="C107" s="19" t="str">
        <f t="shared" si="2"/>
        <v/>
      </c>
      <c r="D107" s="19" t="str">
        <f t="shared" si="3"/>
        <v/>
      </c>
    </row>
    <row r="108" spans="2:4" x14ac:dyDescent="0.2">
      <c r="B108" s="52"/>
      <c r="C108" s="19" t="str">
        <f t="shared" si="2"/>
        <v/>
      </c>
      <c r="D108" s="19" t="str">
        <f t="shared" si="3"/>
        <v/>
      </c>
    </row>
    <row r="109" spans="2:4" x14ac:dyDescent="0.2">
      <c r="B109" s="52"/>
      <c r="C109" s="19" t="str">
        <f t="shared" si="2"/>
        <v/>
      </c>
      <c r="D109" s="19" t="str">
        <f t="shared" si="3"/>
        <v/>
      </c>
    </row>
    <row r="110" spans="2:4" x14ac:dyDescent="0.2">
      <c r="B110" s="52"/>
      <c r="C110" s="19" t="str">
        <f t="shared" si="2"/>
        <v/>
      </c>
      <c r="D110" s="19" t="str">
        <f t="shared" si="3"/>
        <v/>
      </c>
    </row>
    <row r="111" spans="2:4" x14ac:dyDescent="0.2">
      <c r="B111" s="52"/>
      <c r="C111" s="19" t="str">
        <f t="shared" si="2"/>
        <v/>
      </c>
      <c r="D111" s="19" t="str">
        <f t="shared" si="3"/>
        <v/>
      </c>
    </row>
    <row r="112" spans="2:4" x14ac:dyDescent="0.2">
      <c r="B112" s="52"/>
      <c r="C112" s="19" t="str">
        <f t="shared" si="2"/>
        <v/>
      </c>
      <c r="D112" s="19" t="str">
        <f t="shared" si="3"/>
        <v/>
      </c>
    </row>
    <row r="113" spans="2:4" x14ac:dyDescent="0.2">
      <c r="B113" s="52"/>
      <c r="C113" s="19" t="str">
        <f t="shared" si="2"/>
        <v/>
      </c>
      <c r="D113" s="19" t="str">
        <f t="shared" si="3"/>
        <v/>
      </c>
    </row>
    <row r="114" spans="2:4" x14ac:dyDescent="0.2">
      <c r="B114" s="52"/>
      <c r="C114" s="19" t="str">
        <f t="shared" ref="C114:C133" si="4">IFERROR(IF(LEFT(B114, 1) = "0", "none", SUBSTITUTE(B114, _xlfn.TEXTBEFORE(B114, "GW"), "0")), "")</f>
        <v/>
      </c>
      <c r="D114" s="19" t="str">
        <f t="shared" ref="D114:D133" si="5">IF(OR(C114="none", C114=""), "", B114)</f>
        <v/>
      </c>
    </row>
    <row r="115" spans="2:4" x14ac:dyDescent="0.2">
      <c r="B115" s="52"/>
      <c r="C115" s="19" t="str">
        <f t="shared" si="4"/>
        <v/>
      </c>
      <c r="D115" s="19" t="str">
        <f t="shared" si="5"/>
        <v/>
      </c>
    </row>
    <row r="116" spans="2:4" x14ac:dyDescent="0.2">
      <c r="B116" s="52"/>
      <c r="C116" s="19" t="str">
        <f t="shared" si="4"/>
        <v/>
      </c>
      <c r="D116" s="19" t="str">
        <f t="shared" si="5"/>
        <v/>
      </c>
    </row>
    <row r="117" spans="2:4" x14ac:dyDescent="0.2">
      <c r="B117" s="52"/>
      <c r="C117" s="19" t="str">
        <f t="shared" si="4"/>
        <v/>
      </c>
      <c r="D117" s="19" t="str">
        <f t="shared" si="5"/>
        <v/>
      </c>
    </row>
    <row r="118" spans="2:4" x14ac:dyDescent="0.2">
      <c r="B118" s="52"/>
      <c r="C118" s="19" t="str">
        <f t="shared" si="4"/>
        <v/>
      </c>
      <c r="D118" s="19" t="str">
        <f t="shared" si="5"/>
        <v/>
      </c>
    </row>
    <row r="119" spans="2:4" x14ac:dyDescent="0.2">
      <c r="B119" s="52"/>
      <c r="C119" s="19" t="str">
        <f t="shared" si="4"/>
        <v/>
      </c>
      <c r="D119" s="19" t="str">
        <f t="shared" si="5"/>
        <v/>
      </c>
    </row>
    <row r="120" spans="2:4" x14ac:dyDescent="0.2">
      <c r="B120" s="52"/>
      <c r="C120" s="19" t="str">
        <f t="shared" si="4"/>
        <v/>
      </c>
      <c r="D120" s="19" t="str">
        <f t="shared" si="5"/>
        <v/>
      </c>
    </row>
    <row r="121" spans="2:4" x14ac:dyDescent="0.2">
      <c r="B121" s="52"/>
      <c r="C121" s="19" t="str">
        <f t="shared" si="4"/>
        <v/>
      </c>
      <c r="D121" s="19" t="str">
        <f t="shared" si="5"/>
        <v/>
      </c>
    </row>
    <row r="122" spans="2:4" x14ac:dyDescent="0.2">
      <c r="B122" s="52"/>
      <c r="C122" s="19" t="str">
        <f t="shared" si="4"/>
        <v/>
      </c>
      <c r="D122" s="19" t="str">
        <f t="shared" si="5"/>
        <v/>
      </c>
    </row>
    <row r="123" spans="2:4" x14ac:dyDescent="0.2">
      <c r="B123" s="52"/>
      <c r="C123" s="19" t="str">
        <f t="shared" si="4"/>
        <v/>
      </c>
      <c r="D123" s="19" t="str">
        <f t="shared" si="5"/>
        <v/>
      </c>
    </row>
    <row r="124" spans="2:4" x14ac:dyDescent="0.2">
      <c r="B124" s="52"/>
      <c r="C124" s="19" t="str">
        <f t="shared" si="4"/>
        <v/>
      </c>
      <c r="D124" s="19" t="str">
        <f t="shared" si="5"/>
        <v/>
      </c>
    </row>
    <row r="125" spans="2:4" x14ac:dyDescent="0.2">
      <c r="B125" s="52"/>
      <c r="C125" s="19" t="str">
        <f t="shared" si="4"/>
        <v/>
      </c>
      <c r="D125" s="19" t="str">
        <f t="shared" si="5"/>
        <v/>
      </c>
    </row>
    <row r="126" spans="2:4" x14ac:dyDescent="0.2">
      <c r="B126" s="52"/>
      <c r="C126" s="19" t="str">
        <f t="shared" si="4"/>
        <v/>
      </c>
      <c r="D126" s="19" t="str">
        <f t="shared" si="5"/>
        <v/>
      </c>
    </row>
    <row r="127" spans="2:4" x14ac:dyDescent="0.2">
      <c r="B127" s="52"/>
      <c r="C127" s="19" t="str">
        <f t="shared" si="4"/>
        <v/>
      </c>
      <c r="D127" s="19" t="str">
        <f t="shared" si="5"/>
        <v/>
      </c>
    </row>
    <row r="128" spans="2:4" x14ac:dyDescent="0.2">
      <c r="B128" s="52"/>
      <c r="C128" s="19" t="str">
        <f t="shared" si="4"/>
        <v/>
      </c>
      <c r="D128" s="19" t="str">
        <f t="shared" si="5"/>
        <v/>
      </c>
    </row>
    <row r="129" spans="2:4" x14ac:dyDescent="0.2">
      <c r="B129" s="52"/>
      <c r="C129" s="19" t="str">
        <f t="shared" si="4"/>
        <v/>
      </c>
      <c r="D129" s="19" t="str">
        <f t="shared" si="5"/>
        <v/>
      </c>
    </row>
    <row r="130" spans="2:4" x14ac:dyDescent="0.2">
      <c r="B130" s="52"/>
      <c r="C130" s="19" t="str">
        <f t="shared" si="4"/>
        <v/>
      </c>
      <c r="D130" s="19" t="str">
        <f t="shared" si="5"/>
        <v/>
      </c>
    </row>
    <row r="131" spans="2:4" x14ac:dyDescent="0.2">
      <c r="B131" s="52"/>
      <c r="C131" s="19" t="str">
        <f t="shared" si="4"/>
        <v/>
      </c>
      <c r="D131" s="19" t="str">
        <f t="shared" si="5"/>
        <v/>
      </c>
    </row>
    <row r="132" spans="2:4" x14ac:dyDescent="0.2">
      <c r="B132" s="52"/>
      <c r="C132" s="19" t="str">
        <f t="shared" si="4"/>
        <v/>
      </c>
      <c r="D132" s="19" t="str">
        <f t="shared" si="5"/>
        <v/>
      </c>
    </row>
    <row r="133" spans="2:4" x14ac:dyDescent="0.2">
      <c r="B133" s="53"/>
      <c r="C133" s="19" t="str">
        <f t="shared" si="4"/>
        <v/>
      </c>
      <c r="D133" s="19" t="str">
        <f t="shared" si="5"/>
        <v/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7306D-1B2D-478B-9CBE-56C7034B6A96}">
  <sheetPr codeName="Sheet4">
    <tabColor theme="4" tint="0.39997558519241921"/>
  </sheetPr>
  <dimension ref="A1"/>
  <sheetViews>
    <sheetView workbookViewId="0"/>
  </sheetViews>
  <sheetFormatPr defaultColWidth="9" defaultRowHeight="12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C6B6E-144D-402F-8128-14EE743992B7}">
  <sheetPr codeName="Sheet5">
    <tabColor theme="4" tint="0.39997558519241921"/>
  </sheetPr>
  <dimension ref="B1:AH118"/>
  <sheetViews>
    <sheetView showGridLines="0" zoomScaleNormal="100" workbookViewId="0">
      <selection activeCell="J28" sqref="J28"/>
    </sheetView>
  </sheetViews>
  <sheetFormatPr defaultColWidth="9" defaultRowHeight="12" outlineLevelRow="1" outlineLevelCol="1" x14ac:dyDescent="0.2"/>
  <cols>
    <col min="2" max="2" width="15.140625" hidden="1" customWidth="1" outlineLevel="1"/>
    <col min="3" max="3" width="48.42578125" bestFit="1" customWidth="1" collapsed="1"/>
    <col min="4" max="4" width="1.42578125" bestFit="1" customWidth="1"/>
    <col min="5" max="5" width="18.140625" customWidth="1"/>
    <col min="6" max="6" width="1.42578125" customWidth="1"/>
    <col min="7" max="7" width="15.85546875" customWidth="1"/>
    <col min="8" max="8" width="15.5703125" customWidth="1"/>
    <col min="9" max="12" width="15.85546875" customWidth="1"/>
    <col min="13" max="13" width="15.140625" customWidth="1"/>
    <col min="14" max="14" width="15.85546875" customWidth="1"/>
    <col min="15" max="15" width="1.42578125" bestFit="1" customWidth="1"/>
    <col min="16" max="16" width="15.85546875" customWidth="1"/>
    <col min="17" max="17" width="15.5703125" customWidth="1"/>
    <col min="18" max="22" width="15.85546875" customWidth="1"/>
    <col min="23" max="23" width="17.5703125" customWidth="1" outlineLevel="1"/>
  </cols>
  <sheetData>
    <row r="1" spans="2:34" x14ac:dyDescent="0.2">
      <c r="D1" s="20"/>
      <c r="F1" s="20"/>
      <c r="O1" s="20"/>
    </row>
    <row r="2" spans="2:34" ht="17.25" thickBot="1" x14ac:dyDescent="0.25">
      <c r="C2" s="9" t="s">
        <v>148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4" spans="2:34" s="11" customFormat="1" hidden="1" outlineLevel="1" x14ac:dyDescent="0.2">
      <c r="C4" s="11" t="s">
        <v>149</v>
      </c>
      <c r="E4" s="11" t="s">
        <v>150</v>
      </c>
      <c r="G4" s="11" t="s">
        <v>150</v>
      </c>
      <c r="H4" s="11" t="s">
        <v>150</v>
      </c>
      <c r="I4" s="11" t="s">
        <v>150</v>
      </c>
      <c r="J4" s="11" t="s">
        <v>150</v>
      </c>
      <c r="K4" s="11" t="s">
        <v>150</v>
      </c>
      <c r="L4" s="11" t="s">
        <v>150</v>
      </c>
      <c r="M4" s="11" t="s">
        <v>150</v>
      </c>
      <c r="N4" s="11" t="s">
        <v>150</v>
      </c>
    </row>
    <row r="5" spans="2:34" s="11" customFormat="1" hidden="1" outlineLevel="1" x14ac:dyDescent="0.2"/>
    <row r="6" spans="2:34" ht="12.75" collapsed="1" x14ac:dyDescent="0.2">
      <c r="B6" s="11" t="s">
        <v>151</v>
      </c>
      <c r="C6" s="2" t="s">
        <v>152</v>
      </c>
      <c r="E6" s="2" t="s">
        <v>153</v>
      </c>
      <c r="G6" s="2" t="s">
        <v>154</v>
      </c>
      <c r="H6" s="2"/>
      <c r="I6" s="2"/>
      <c r="J6" s="2"/>
      <c r="K6" s="2"/>
      <c r="L6" s="2"/>
      <c r="M6" s="2"/>
      <c r="N6" s="2"/>
      <c r="P6" s="2" t="s">
        <v>155</v>
      </c>
      <c r="Q6" s="2"/>
      <c r="R6" s="2"/>
      <c r="S6" s="2"/>
      <c r="T6" s="2"/>
      <c r="U6" s="2"/>
      <c r="V6" s="2"/>
      <c r="W6" s="2"/>
    </row>
    <row r="7" spans="2:34" ht="24" x14ac:dyDescent="0.2">
      <c r="C7" s="1" t="s">
        <v>156</v>
      </c>
      <c r="E7" s="1" t="s">
        <v>157</v>
      </c>
      <c r="G7" s="12" t="s">
        <v>158</v>
      </c>
      <c r="H7" s="12" t="s">
        <v>159</v>
      </c>
      <c r="I7" s="12" t="s">
        <v>160</v>
      </c>
      <c r="J7" s="12" t="s">
        <v>161</v>
      </c>
      <c r="K7" s="12" t="s">
        <v>162</v>
      </c>
      <c r="L7" s="12" t="s">
        <v>163</v>
      </c>
      <c r="M7" s="12" t="s">
        <v>164</v>
      </c>
      <c r="N7" s="12" t="s">
        <v>165</v>
      </c>
      <c r="P7" s="12" t="str">
        <f t="shared" ref="P7:W7" si="0">G7</f>
        <v>PSP - Mid</v>
      </c>
      <c r="Q7" s="12" t="str">
        <f t="shared" si="0"/>
        <v>PSP - High</v>
      </c>
      <c r="R7" s="12" t="str">
        <f t="shared" si="0"/>
        <v>PSP - Low</v>
      </c>
      <c r="S7" s="12" t="str">
        <f t="shared" si="0"/>
        <v>Conservative</v>
      </c>
      <c r="T7" s="12" t="str">
        <f t="shared" si="0"/>
        <v>Optimistic</v>
      </c>
      <c r="U7" s="12" t="str">
        <f t="shared" si="0"/>
        <v>High North Coast Tx</v>
      </c>
      <c r="V7" s="12" t="str">
        <f t="shared" si="0"/>
        <v>Low North Coast Tx</v>
      </c>
      <c r="W7" s="12" t="str">
        <f t="shared" si="0"/>
        <v>PSP - Mid w/High Humboldt Tx Cost</v>
      </c>
    </row>
    <row r="8" spans="2:34" s="64" customFormat="1" ht="11.25" x14ac:dyDescent="0.2">
      <c r="C8" s="65" t="s">
        <v>64</v>
      </c>
      <c r="D8" s="65"/>
      <c r="E8" s="65" t="str">
        <f>'Dashboard '!$D$3</f>
        <v>$/MWh Levelized</v>
      </c>
      <c r="F8" s="65"/>
      <c r="G8" s="65" t="str">
        <f>'Dashboard '!$D$3</f>
        <v>$/MWh Levelized</v>
      </c>
      <c r="H8" s="65" t="str">
        <f>'Dashboard '!$D$3</f>
        <v>$/MWh Levelized</v>
      </c>
      <c r="I8" s="65" t="str">
        <f>'Dashboard '!$D$3</f>
        <v>$/MWh Levelized</v>
      </c>
      <c r="J8" s="65" t="str">
        <f>'Dashboard '!$D$3</f>
        <v>$/MWh Levelized</v>
      </c>
      <c r="K8" s="65" t="str">
        <f>'Dashboard '!$D$3</f>
        <v>$/MWh Levelized</v>
      </c>
      <c r="L8" s="65" t="str">
        <f>'Dashboard '!$D$3</f>
        <v>$/MWh Levelized</v>
      </c>
      <c r="M8" s="65" t="str">
        <f>'Dashboard '!$D$3</f>
        <v>$/MWh Levelized</v>
      </c>
      <c r="N8" s="65" t="str">
        <f>'Dashboard '!$D$3</f>
        <v>$/MWh Levelized</v>
      </c>
      <c r="O8" s="65"/>
      <c r="P8" s="65" t="str">
        <f>'Dashboard '!$D$3</f>
        <v>$/MWh Levelized</v>
      </c>
      <c r="Q8" s="65" t="str">
        <f>'Dashboard '!$D$3</f>
        <v>$/MWh Levelized</v>
      </c>
      <c r="R8" s="65" t="str">
        <f>'Dashboard '!$D$3</f>
        <v>$/MWh Levelized</v>
      </c>
      <c r="S8" s="65" t="str">
        <f>'Dashboard '!$D$3</f>
        <v>$/MWh Levelized</v>
      </c>
      <c r="T8" s="65" t="str">
        <f>'Dashboard '!$D$3</f>
        <v>$/MWh Levelized</v>
      </c>
      <c r="U8" s="65" t="str">
        <f>'Dashboard '!$D$3</f>
        <v>$/MWh Levelized</v>
      </c>
      <c r="V8" s="65" t="str">
        <f>'Dashboard '!$D$3</f>
        <v>$/MWh Levelized</v>
      </c>
      <c r="W8" s="65" t="str">
        <f>'Dashboard '!$D$3</f>
        <v>$/MWh Levelized</v>
      </c>
    </row>
    <row r="9" spans="2:34" x14ac:dyDescent="0.2">
      <c r="B9" s="11" t="str">
        <f>IFERROR(SUBSTITUTE(C9, _xlfn.TEXTAFTER(C9, "GW"), ""), "")</f>
        <v>1GW</v>
      </c>
      <c r="C9" s="3" t="str" cm="1">
        <f t="array" ref="C9:C118">Selected_Cases</f>
        <v>1GW High Bookend</v>
      </c>
      <c r="E9" s="5" cm="1">
        <f t="array" ref="E9">IFERROR(INDEX('Benefit by Case'!$Q$1:$Q$500, MATCH($C9, 'Benefit by Case'!$B$1:$B$500, 0))
/ IF(E$8 = "$/MWh Levelized", INDEX('Offshore Wind Gen by Case'!$Q$1:$Q$500, MATCH(1, ('Offshore Wind Gen by Case'!$B$1:$B$500 = E$4) * ('Offshore Wind Gen by Case'!$C$1:$C$500 = $C9), 0)), 1), "")</f>
        <v>90.616889554564523</v>
      </c>
      <c r="G9" s="5" cm="1">
        <f t="array" aca="1" ref="G9" ca="1">IFERROR(INDEX('Total Cost by Trajectory'!$S$1:$S$516, MATCH(1, ('Total Cost by Trajectory'!$B$1:$B$516 = G$7) * ('Total Cost by Trajectory'!$E$1:$E$516 = $B9), 0))
/ IF(G$8 = "$/MWh Levelized", INDEX('Offshore Wind Gen by Case'!$Q$1:$Q$500, MATCH(1, ('Offshore Wind Gen by Case'!$B$1:$B$500 = G$4) * ('Offshore Wind Gen by Case'!$C$1:$C$500 = $C9), 0)), 1), "")</f>
        <v>77.228437559145448</v>
      </c>
      <c r="H9" s="5" cm="1">
        <f t="array" aca="1" ref="H9" ca="1">IFERROR(INDEX('Total Cost by Trajectory'!$S$1:$S$516, MATCH(1, ('Total Cost by Trajectory'!$B$1:$B$516 = H$7) * ('Total Cost by Trajectory'!$E$1:$E$516 = $B9), 0))
/ IF(H$8 = "$/MWh Levelized", INDEX('Offshore Wind Gen by Case'!$Q$1:$Q$500, MATCH(1, ('Offshore Wind Gen by Case'!$B$1:$B$500 = H$4) * ('Offshore Wind Gen by Case'!$C$1:$C$500 = $C9), 0)), 1), "")</f>
        <v>88.441473115838946</v>
      </c>
      <c r="I9" s="5" cm="1">
        <f t="array" aca="1" ref="I9" ca="1">IFERROR(INDEX('Total Cost by Trajectory'!$S$1:$S$516, MATCH(1, ('Total Cost by Trajectory'!$B$1:$B$516 = I$7) * ('Total Cost by Trajectory'!$E$1:$E$516 = $B9), 0))
/ IF(I$8 = "$/MWh Levelized", INDEX('Offshore Wind Gen by Case'!$Q$1:$Q$500, MATCH(1, ('Offshore Wind Gen by Case'!$B$1:$B$500 = I$4) * ('Offshore Wind Gen by Case'!$C$1:$C$500 = $C9), 0)), 1), "")</f>
        <v>71.628098442666001</v>
      </c>
      <c r="J9" s="5" cm="1">
        <f t="array" aca="1" ref="J9" ca="1">IFERROR(INDEX('Total Cost by Trajectory'!$S$1:$S$516, MATCH(1, ('Total Cost by Trajectory'!$B$1:$B$516 = J$7) * ('Total Cost by Trajectory'!$E$1:$E$516 = $B9), 0))
/ IF(J$8 = "$/MWh Levelized", INDEX('Offshore Wind Gen by Case'!$Q$1:$Q$500, MATCH(1, ('Offshore Wind Gen by Case'!$B$1:$B$500 = J$4) * ('Offshore Wind Gen by Case'!$C$1:$C$500 = $C9), 0)), 1), "")</f>
        <v>122.13000908085731</v>
      </c>
      <c r="K9" s="5" cm="1">
        <f t="array" aca="1" ref="K9" ca="1">IFERROR(INDEX('Total Cost by Trajectory'!$S$1:$S$516, MATCH(1, ('Total Cost by Trajectory'!$B$1:$B$516 = K$7) * ('Total Cost by Trajectory'!$E$1:$E$516 = $B9), 0))
/ IF(K$8 = "$/MWh Levelized", INDEX('Offshore Wind Gen by Case'!$Q$1:$Q$500, MATCH(1, ('Offshore Wind Gen by Case'!$B$1:$B$500 = K$4) * ('Offshore Wind Gen by Case'!$C$1:$C$500 = $C9), 0)), 1), "")</f>
        <v>58.947012826312886</v>
      </c>
      <c r="L9" s="5" t="str" cm="1">
        <f t="array" aca="1" ref="L9" ca="1">IFERROR(INDEX('Total Cost by Trajectory'!$S$1:$S$516, MATCH(1, ('Total Cost by Trajectory'!$B$1:$B$516 = L$7) * ('Total Cost by Trajectory'!$E$1:$E$516 = $B9), 0))
/ IF(L$8 = "$/MWh Levelized", INDEX('Offshore Wind Gen by Case'!$Q$1:$Q$500, MATCH(1, ('Offshore Wind Gen by Case'!$B$1:$B$500 = L$4) * ('Offshore Wind Gen by Case'!$C$1:$C$500 = $C9), 0)), 1), "")</f>
        <v/>
      </c>
      <c r="M9" s="5" t="str" cm="1">
        <f t="array" aca="1" ref="M9" ca="1">IFERROR(INDEX('Total Cost by Trajectory'!$S$1:$S$516, MATCH(1, ('Total Cost by Trajectory'!$B$1:$B$516 = M$7) * ('Total Cost by Trajectory'!$E$1:$E$516 = $B9), 0))
/ IF(M$8 = "$/MWh Levelized", INDEX('Offshore Wind Gen by Case'!$Q$1:$Q$500, MATCH(1, ('Offshore Wind Gen by Case'!$B$1:$B$500 = M$4) * ('Offshore Wind Gen by Case'!$C$1:$C$500 = $C9), 0)), 1), "")</f>
        <v/>
      </c>
      <c r="N9" s="5" t="str" cm="1">
        <f t="array" aca="1" ref="N9" ca="1">IFERROR(INDEX('Total Cost by Trajectory'!$S$1:$S$516, MATCH(1, ('Total Cost by Trajectory'!$B$1:$B$516 = N$7) * ('Total Cost by Trajectory'!$E$1:$E$516 = $B9), 0))
/ IF(N$8 = "$/MWh Levelized", INDEX('Offshore Wind Gen by Case'!$Q$1:$Q$500, MATCH(1, ('Offshore Wind Gen by Case'!$B$1:$B$500 = N$4) * ('Offshore Wind Gen by Case'!$C$1:$C$500 = $C9), 0)), 1), "")</f>
        <v/>
      </c>
      <c r="P9" s="5">
        <f t="shared" ref="P9:P40" ca="1" si="1">IFERROR($E9 - G9, "")</f>
        <v>13.388451995419075</v>
      </c>
      <c r="Q9" s="5">
        <f t="shared" ref="Q9:Q40" ca="1" si="2">IFERROR($E9 - H9, "")</f>
        <v>2.175416438725577</v>
      </c>
      <c r="R9" s="5">
        <f t="shared" ref="R9:R40" ca="1" si="3">IFERROR($E9 - I9, "")</f>
        <v>18.988791111898522</v>
      </c>
      <c r="S9" s="5">
        <f t="shared" ref="S9:S40" ca="1" si="4">IFERROR($E9 - J9, "")</f>
        <v>-31.513119526292783</v>
      </c>
      <c r="T9" s="5">
        <f t="shared" ref="T9:T40" ca="1" si="5">IFERROR($E9 - K9, "")</f>
        <v>31.669876728251637</v>
      </c>
      <c r="U9" s="5" t="str">
        <f t="shared" ref="U9:U40" ca="1" si="6">IFERROR($E9 - L9, "")</f>
        <v/>
      </c>
      <c r="V9" s="5" t="str">
        <f t="shared" ref="V9:V40" ca="1" si="7">IFERROR($E9 - M9, "")</f>
        <v/>
      </c>
      <c r="W9" s="5" t="str">
        <f t="shared" ref="W9:W40" ca="1" si="8">IFERROR($E9 - N9, "")</f>
        <v/>
      </c>
      <c r="AH9" s="20"/>
    </row>
    <row r="10" spans="2:34" x14ac:dyDescent="0.2">
      <c r="B10" s="11" t="str">
        <f t="shared" ref="B10:B72" si="9">IFERROR(SUBSTITUTE(C10, _xlfn.TEXTAFTER(C10, "GW"), ""), "")</f>
        <v>1GW</v>
      </c>
      <c r="C10" s="3" t="str">
        <v>1GW Stringent Policy</v>
      </c>
      <c r="E10" s="5" cm="1">
        <f t="array" ref="E10">IFERROR(INDEX('Benefit by Case'!$Q$1:$Q$500, MATCH($C10, 'Benefit by Case'!$B$1:$B$500, 0))
/ IF(E$8 = "$/MWh Levelized", INDEX('Offshore Wind Gen by Case'!$Q$1:$Q$500, MATCH(1, ('Offshore Wind Gen by Case'!$B$1:$B$500 = E$4) * ('Offshore Wind Gen by Case'!$C$1:$C$500 = $C10), 0)), 1), "")</f>
        <v>70.349627959911118</v>
      </c>
      <c r="G10" s="5" cm="1">
        <f t="array" aca="1" ref="G10" ca="1">IFERROR(INDEX('Total Cost by Trajectory'!$S$1:$S$516, MATCH(1, ('Total Cost by Trajectory'!$B$1:$B$516 = G$7) * ('Total Cost by Trajectory'!$E$1:$E$516 = $B10), 0))
/ IF(G$8 = "$/MWh Levelized", INDEX('Offshore Wind Gen by Case'!$Q$1:$Q$500, MATCH(1, ('Offshore Wind Gen by Case'!$B$1:$B$500 = G$4) * ('Offshore Wind Gen by Case'!$C$1:$C$500 = $C10), 0)), 1), "")</f>
        <v>77.126659761017194</v>
      </c>
      <c r="H10" s="5" cm="1">
        <f t="array" aca="1" ref="H10" ca="1">IFERROR(INDEX('Total Cost by Trajectory'!$S$1:$S$516, MATCH(1, ('Total Cost by Trajectory'!$B$1:$B$516 = H$7) * ('Total Cost by Trajectory'!$E$1:$E$516 = $B10), 0))
/ IF(H$8 = "$/MWh Levelized", INDEX('Offshore Wind Gen by Case'!$Q$1:$Q$500, MATCH(1, ('Offshore Wind Gen by Case'!$B$1:$B$500 = H$4) * ('Offshore Wind Gen by Case'!$C$1:$C$500 = $C10), 0)), 1), "")</f>
        <v>88.324917884612688</v>
      </c>
      <c r="I10" s="5" cm="1">
        <f t="array" aca="1" ref="I10" ca="1">IFERROR(INDEX('Total Cost by Trajectory'!$S$1:$S$516, MATCH(1, ('Total Cost by Trajectory'!$B$1:$B$516 = I$7) * ('Total Cost by Trajectory'!$E$1:$E$516 = $B10), 0))
/ IF(I$8 = "$/MWh Levelized", INDEX('Offshore Wind Gen by Case'!$Q$1:$Q$500, MATCH(1, ('Offshore Wind Gen by Case'!$B$1:$B$500 = I$4) * ('Offshore Wind Gen by Case'!$C$1:$C$500 = $C10), 0)), 1), "")</f>
        <v>71.533701218353059</v>
      </c>
      <c r="J10" s="5" cm="1">
        <f t="array" aca="1" ref="J10" ca="1">IFERROR(INDEX('Total Cost by Trajectory'!$S$1:$S$516, MATCH(1, ('Total Cost by Trajectory'!$B$1:$B$516 = J$7) * ('Total Cost by Trajectory'!$E$1:$E$516 = $B10), 0))
/ IF(J$8 = "$/MWh Levelized", INDEX('Offshore Wind Gen by Case'!$Q$1:$Q$500, MATCH(1, ('Offshore Wind Gen by Case'!$B$1:$B$500 = J$4) * ('Offshore Wind Gen by Case'!$C$1:$C$500 = $C10), 0)), 1), "")</f>
        <v>121.96905640846751</v>
      </c>
      <c r="K10" s="5" cm="1">
        <f t="array" aca="1" ref="K10" ca="1">IFERROR(INDEX('Total Cost by Trajectory'!$S$1:$S$516, MATCH(1, ('Total Cost by Trajectory'!$B$1:$B$516 = K$7) * ('Total Cost by Trajectory'!$E$1:$E$516 = $B10), 0))
/ IF(K$8 = "$/MWh Levelized", INDEX('Offshore Wind Gen by Case'!$Q$1:$Q$500, MATCH(1, ('Offshore Wind Gen by Case'!$B$1:$B$500 = K$4) * ('Offshore Wind Gen by Case'!$C$1:$C$500 = $C10), 0)), 1), "")</f>
        <v>58.869327748622361</v>
      </c>
      <c r="L10" s="5" t="str" cm="1">
        <f t="array" aca="1" ref="L10" ca="1">IFERROR(INDEX('Total Cost by Trajectory'!$S$1:$S$516, MATCH(1, ('Total Cost by Trajectory'!$B$1:$B$516 = L$7) * ('Total Cost by Trajectory'!$E$1:$E$516 = $B10), 0))
/ IF(L$8 = "$/MWh Levelized", INDEX('Offshore Wind Gen by Case'!$Q$1:$Q$500, MATCH(1, ('Offshore Wind Gen by Case'!$B$1:$B$500 = L$4) * ('Offshore Wind Gen by Case'!$C$1:$C$500 = $C10), 0)), 1), "")</f>
        <v/>
      </c>
      <c r="M10" s="5" t="str" cm="1">
        <f t="array" aca="1" ref="M10" ca="1">IFERROR(INDEX('Total Cost by Trajectory'!$S$1:$S$516, MATCH(1, ('Total Cost by Trajectory'!$B$1:$B$516 = M$7) * ('Total Cost by Trajectory'!$E$1:$E$516 = $B10), 0))
/ IF(M$8 = "$/MWh Levelized", INDEX('Offshore Wind Gen by Case'!$Q$1:$Q$500, MATCH(1, ('Offshore Wind Gen by Case'!$B$1:$B$500 = M$4) * ('Offshore Wind Gen by Case'!$C$1:$C$500 = $C10), 0)), 1), "")</f>
        <v/>
      </c>
      <c r="N10" s="5" t="str" cm="1">
        <f t="array" aca="1" ref="N10" ca="1">IFERROR(INDEX('Total Cost by Trajectory'!$S$1:$S$516, MATCH(1, ('Total Cost by Trajectory'!$B$1:$B$516 = N$7) * ('Total Cost by Trajectory'!$E$1:$E$516 = $B10), 0))
/ IF(N$8 = "$/MWh Levelized", INDEX('Offshore Wind Gen by Case'!$Q$1:$Q$500, MATCH(1, ('Offshore Wind Gen by Case'!$B$1:$B$500 = N$4) * ('Offshore Wind Gen by Case'!$C$1:$C$500 = $C10), 0)), 1), "")</f>
        <v/>
      </c>
      <c r="P10" s="5">
        <f t="shared" ca="1" si="1"/>
        <v>-6.7770318011060766</v>
      </c>
      <c r="Q10" s="5">
        <f t="shared" ca="1" si="2"/>
        <v>-17.97528992470157</v>
      </c>
      <c r="R10" s="5">
        <f t="shared" ca="1" si="3"/>
        <v>-1.1840732584419413</v>
      </c>
      <c r="S10" s="5">
        <f t="shared" ca="1" si="4"/>
        <v>-51.619428448556391</v>
      </c>
      <c r="T10" s="5">
        <f t="shared" ca="1" si="5"/>
        <v>11.480300211288757</v>
      </c>
      <c r="U10" s="5" t="str">
        <f t="shared" ca="1" si="6"/>
        <v/>
      </c>
      <c r="V10" s="5" t="str">
        <f t="shared" ca="1" si="7"/>
        <v/>
      </c>
      <c r="W10" s="5" t="str">
        <f t="shared" ca="1" si="8"/>
        <v/>
      </c>
      <c r="AH10" s="20"/>
    </row>
    <row r="11" spans="2:34" x14ac:dyDescent="0.2">
      <c r="B11" s="11" t="str">
        <f t="shared" si="9"/>
        <v>1GW</v>
      </c>
      <c r="C11" s="3" t="str">
        <v>1GW Competing Resource Challenges</v>
      </c>
      <c r="E11" s="5" cm="1">
        <f t="array" ref="E11">IFERROR(INDEX('Benefit by Case'!$Q$1:$Q$500, MATCH($C11, 'Benefit by Case'!$B$1:$B$500, 0))
/ IF(E$8 = "$/MWh Levelized", INDEX('Offshore Wind Gen by Case'!$Q$1:$Q$500, MATCH(1, ('Offshore Wind Gen by Case'!$B$1:$B$500 = E$4) * ('Offshore Wind Gen by Case'!$C$1:$C$500 = $C11), 0)), 1), "")</f>
        <v>93.708379762661792</v>
      </c>
      <c r="G11" s="5" cm="1">
        <f t="array" aca="1" ref="G11" ca="1">IFERROR(INDEX('Total Cost by Trajectory'!$S$1:$S$516, MATCH(1, ('Total Cost by Trajectory'!$B$1:$B$516 = G$7) * ('Total Cost by Trajectory'!$E$1:$E$516 = $B11), 0))
/ IF(G$8 = "$/MWh Levelized", INDEX('Offshore Wind Gen by Case'!$Q$1:$Q$500, MATCH(1, ('Offshore Wind Gen by Case'!$B$1:$B$500 = G$4) * ('Offshore Wind Gen by Case'!$C$1:$C$500 = $C11), 0)), 1), "")</f>
        <v>77.256932005608931</v>
      </c>
      <c r="H11" s="5" cm="1">
        <f t="array" aca="1" ref="H11" ca="1">IFERROR(INDEX('Total Cost by Trajectory'!$S$1:$S$516, MATCH(1, ('Total Cost by Trajectory'!$B$1:$B$516 = H$7) * ('Total Cost by Trajectory'!$E$1:$E$516 = $B11), 0))
/ IF(H$8 = "$/MWh Levelized", INDEX('Offshore Wind Gen by Case'!$Q$1:$Q$500, MATCH(1, ('Offshore Wind Gen by Case'!$B$1:$B$500 = H$4) * ('Offshore Wind Gen by Case'!$C$1:$C$500 = $C11), 0)), 1), "")</f>
        <v>88.474104759058719</v>
      </c>
      <c r="I11" s="5" cm="1">
        <f t="array" aca="1" ref="I11" ca="1">IFERROR(INDEX('Total Cost by Trajectory'!$S$1:$S$516, MATCH(1, ('Total Cost by Trajectory'!$B$1:$B$516 = I$7) * ('Total Cost by Trajectory'!$E$1:$E$516 = $B11), 0))
/ IF(I$8 = "$/MWh Levelized", INDEX('Offshore Wind Gen by Case'!$Q$1:$Q$500, MATCH(1, ('Offshore Wind Gen by Case'!$B$1:$B$500 = I$4) * ('Offshore Wind Gen by Case'!$C$1:$C$500 = $C11), 0)), 1), "")</f>
        <v>71.654526570449789</v>
      </c>
      <c r="J11" s="5" cm="1">
        <f t="array" aca="1" ref="J11" ca="1">IFERROR(INDEX('Total Cost by Trajectory'!$S$1:$S$516, MATCH(1, ('Total Cost by Trajectory'!$B$1:$B$516 = J$7) * ('Total Cost by Trajectory'!$E$1:$E$516 = $B11), 0))
/ IF(J$8 = "$/MWh Levelized", INDEX('Offshore Wind Gen by Case'!$Q$1:$Q$500, MATCH(1, ('Offshore Wind Gen by Case'!$B$1:$B$500 = J$4) * ('Offshore Wind Gen by Case'!$C$1:$C$500 = $C11), 0)), 1), "")</f>
        <v>122.1750705519336</v>
      </c>
      <c r="K11" s="5" cm="1">
        <f t="array" aca="1" ref="K11" ca="1">IFERROR(INDEX('Total Cost by Trajectory'!$S$1:$S$516, MATCH(1, ('Total Cost by Trajectory'!$B$1:$B$516 = K$7) * ('Total Cost by Trajectory'!$E$1:$E$516 = $B11), 0))
/ IF(K$8 = "$/MWh Levelized", INDEX('Offshore Wind Gen by Case'!$Q$1:$Q$500, MATCH(1, ('Offshore Wind Gen by Case'!$B$1:$B$500 = K$4) * ('Offshore Wind Gen by Case'!$C$1:$C$500 = $C11), 0)), 1), "")</f>
        <v>58.968762100987455</v>
      </c>
      <c r="L11" s="5" t="str" cm="1">
        <f t="array" aca="1" ref="L11" ca="1">IFERROR(INDEX('Total Cost by Trajectory'!$S$1:$S$516, MATCH(1, ('Total Cost by Trajectory'!$B$1:$B$516 = L$7) * ('Total Cost by Trajectory'!$E$1:$E$516 = $B11), 0))
/ IF(L$8 = "$/MWh Levelized", INDEX('Offshore Wind Gen by Case'!$Q$1:$Q$500, MATCH(1, ('Offshore Wind Gen by Case'!$B$1:$B$500 = L$4) * ('Offshore Wind Gen by Case'!$C$1:$C$500 = $C11), 0)), 1), "")</f>
        <v/>
      </c>
      <c r="M11" s="5" t="str" cm="1">
        <f t="array" aca="1" ref="M11" ca="1">IFERROR(INDEX('Total Cost by Trajectory'!$S$1:$S$516, MATCH(1, ('Total Cost by Trajectory'!$B$1:$B$516 = M$7) * ('Total Cost by Trajectory'!$E$1:$E$516 = $B11), 0))
/ IF(M$8 = "$/MWh Levelized", INDEX('Offshore Wind Gen by Case'!$Q$1:$Q$500, MATCH(1, ('Offshore Wind Gen by Case'!$B$1:$B$500 = M$4) * ('Offshore Wind Gen by Case'!$C$1:$C$500 = $C11), 0)), 1), "")</f>
        <v/>
      </c>
      <c r="N11" s="5" t="str" cm="1">
        <f t="array" aca="1" ref="N11" ca="1">IFERROR(INDEX('Total Cost by Trajectory'!$S$1:$S$516, MATCH(1, ('Total Cost by Trajectory'!$B$1:$B$516 = N$7) * ('Total Cost by Trajectory'!$E$1:$E$516 = $B11), 0))
/ IF(N$8 = "$/MWh Levelized", INDEX('Offshore Wind Gen by Case'!$Q$1:$Q$500, MATCH(1, ('Offshore Wind Gen by Case'!$B$1:$B$500 = N$4) * ('Offshore Wind Gen by Case'!$C$1:$C$500 = $C11), 0)), 1), "")</f>
        <v/>
      </c>
      <c r="P11" s="5">
        <f t="shared" ca="1" si="1"/>
        <v>16.451447757052861</v>
      </c>
      <c r="Q11" s="5">
        <f t="shared" ca="1" si="2"/>
        <v>5.2342750036030736</v>
      </c>
      <c r="R11" s="5">
        <f t="shared" ca="1" si="3"/>
        <v>22.053853192212003</v>
      </c>
      <c r="S11" s="5">
        <f t="shared" ca="1" si="4"/>
        <v>-28.466690789271809</v>
      </c>
      <c r="T11" s="5">
        <f t="shared" ca="1" si="5"/>
        <v>34.739617661674338</v>
      </c>
      <c r="U11" s="5" t="str">
        <f t="shared" ca="1" si="6"/>
        <v/>
      </c>
      <c r="V11" s="5" t="str">
        <f t="shared" ca="1" si="7"/>
        <v/>
      </c>
      <c r="W11" s="5" t="str">
        <f t="shared" ca="1" si="8"/>
        <v/>
      </c>
      <c r="AH11" s="20"/>
    </row>
    <row r="12" spans="2:34" x14ac:dyDescent="0.2">
      <c r="B12" s="11" t="str">
        <f t="shared" si="9"/>
        <v>1GW</v>
      </c>
      <c r="C12" s="3" t="str">
        <v>1GW Significantly Low Competing Resource Availability</v>
      </c>
      <c r="E12" s="5" cm="1">
        <f t="array" ref="E12">IFERROR(INDEX('Benefit by Case'!$Q$1:$Q$500, MATCH($C12, 'Benefit by Case'!$B$1:$B$500, 0))
/ IF(E$8 = "$/MWh Levelized", INDEX('Offshore Wind Gen by Case'!$Q$1:$Q$500, MATCH(1, ('Offshore Wind Gen by Case'!$B$1:$B$500 = E$4) * ('Offshore Wind Gen by Case'!$C$1:$C$500 = $C12), 0)), 1), "")</f>
        <v>76.92253027974462</v>
      </c>
      <c r="G12" s="5" cm="1">
        <f t="array" aca="1" ref="G12" ca="1">IFERROR(INDEX('Total Cost by Trajectory'!$S$1:$S$516, MATCH(1, ('Total Cost by Trajectory'!$B$1:$B$516 = G$7) * ('Total Cost by Trajectory'!$E$1:$E$516 = $B12), 0))
/ IF(G$8 = "$/MWh Levelized", INDEX('Offshore Wind Gen by Case'!$Q$1:$Q$500, MATCH(1, ('Offshore Wind Gen by Case'!$B$1:$B$500 = G$4) * ('Offshore Wind Gen by Case'!$C$1:$C$500 = $C12), 0)), 1), "")</f>
        <v>77.155079138640133</v>
      </c>
      <c r="H12" s="5" cm="1">
        <f t="array" aca="1" ref="H12" ca="1">IFERROR(INDEX('Total Cost by Trajectory'!$S$1:$S$516, MATCH(1, ('Total Cost by Trajectory'!$B$1:$B$516 = H$7) * ('Total Cost by Trajectory'!$E$1:$E$516 = $B12), 0))
/ IF(H$8 = "$/MWh Levelized", INDEX('Offshore Wind Gen by Case'!$Q$1:$Q$500, MATCH(1, ('Offshore Wind Gen by Case'!$B$1:$B$500 = H$4) * ('Offshore Wind Gen by Case'!$C$1:$C$500 = $C12), 0)), 1), "")</f>
        <v>88.357463559514926</v>
      </c>
      <c r="I12" s="5" cm="1">
        <f t="array" aca="1" ref="I12" ca="1">IFERROR(INDEX('Total Cost by Trajectory'!$S$1:$S$516, MATCH(1, ('Total Cost by Trajectory'!$B$1:$B$516 = I$7) * ('Total Cost by Trajectory'!$E$1:$E$516 = $B12), 0))
/ IF(I$8 = "$/MWh Levelized", INDEX('Offshore Wind Gen by Case'!$Q$1:$Q$500, MATCH(1, ('Offshore Wind Gen by Case'!$B$1:$B$500 = I$4) * ('Offshore Wind Gen by Case'!$C$1:$C$500 = $C12), 0)), 1), "")</f>
        <v>71.560059721028921</v>
      </c>
      <c r="J12" s="5" cm="1">
        <f t="array" aca="1" ref="J12" ca="1">IFERROR(INDEX('Total Cost by Trajectory'!$S$1:$S$516, MATCH(1, ('Total Cost by Trajectory'!$B$1:$B$516 = J$7) * ('Total Cost by Trajectory'!$E$1:$E$516 = $B12), 0))
/ IF(J$8 = "$/MWh Levelized", INDEX('Offshore Wind Gen by Case'!$Q$1:$Q$500, MATCH(1, ('Offshore Wind Gen by Case'!$B$1:$B$500 = J$4) * ('Offshore Wind Gen by Case'!$C$1:$C$500 = $C12), 0)), 1), "")</f>
        <v>122.01399916474823</v>
      </c>
      <c r="K12" s="5" cm="1">
        <f t="array" aca="1" ref="K12" ca="1">IFERROR(INDEX('Total Cost by Trajectory'!$S$1:$S$516, MATCH(1, ('Total Cost by Trajectory'!$B$1:$B$516 = K$7) * ('Total Cost by Trajectory'!$E$1:$E$516 = $B12), 0))
/ IF(K$8 = "$/MWh Levelized", INDEX('Offshore Wind Gen by Case'!$Q$1:$Q$500, MATCH(1, ('Offshore Wind Gen by Case'!$B$1:$B$500 = K$4) * ('Offshore Wind Gen by Case'!$C$1:$C$500 = $C12), 0)), 1), "")</f>
        <v>58.891019724663856</v>
      </c>
      <c r="L12" s="5" t="str" cm="1">
        <f t="array" aca="1" ref="L12" ca="1">IFERROR(INDEX('Total Cost by Trajectory'!$S$1:$S$516, MATCH(1, ('Total Cost by Trajectory'!$B$1:$B$516 = L$7) * ('Total Cost by Trajectory'!$E$1:$E$516 = $B12), 0))
/ IF(L$8 = "$/MWh Levelized", INDEX('Offshore Wind Gen by Case'!$Q$1:$Q$500, MATCH(1, ('Offshore Wind Gen by Case'!$B$1:$B$500 = L$4) * ('Offshore Wind Gen by Case'!$C$1:$C$500 = $C12), 0)), 1), "")</f>
        <v/>
      </c>
      <c r="M12" s="5" t="str" cm="1">
        <f t="array" aca="1" ref="M12" ca="1">IFERROR(INDEX('Total Cost by Trajectory'!$S$1:$S$516, MATCH(1, ('Total Cost by Trajectory'!$B$1:$B$516 = M$7) * ('Total Cost by Trajectory'!$E$1:$E$516 = $B12), 0))
/ IF(M$8 = "$/MWh Levelized", INDEX('Offshore Wind Gen by Case'!$Q$1:$Q$500, MATCH(1, ('Offshore Wind Gen by Case'!$B$1:$B$500 = M$4) * ('Offshore Wind Gen by Case'!$C$1:$C$500 = $C12), 0)), 1), "")</f>
        <v/>
      </c>
      <c r="N12" s="5" t="str" cm="1">
        <f t="array" aca="1" ref="N12" ca="1">IFERROR(INDEX('Total Cost by Trajectory'!$S$1:$S$516, MATCH(1, ('Total Cost by Trajectory'!$B$1:$B$516 = N$7) * ('Total Cost by Trajectory'!$E$1:$E$516 = $B12), 0))
/ IF(N$8 = "$/MWh Levelized", INDEX('Offshore Wind Gen by Case'!$Q$1:$Q$500, MATCH(1, ('Offshore Wind Gen by Case'!$B$1:$B$500 = N$4) * ('Offshore Wind Gen by Case'!$C$1:$C$500 = $C12), 0)), 1), "")</f>
        <v/>
      </c>
      <c r="P12" s="5">
        <f t="shared" ca="1" si="1"/>
        <v>-0.23254885889551247</v>
      </c>
      <c r="Q12" s="5">
        <f t="shared" ca="1" si="2"/>
        <v>-11.434933279770306</v>
      </c>
      <c r="R12" s="5">
        <f t="shared" ca="1" si="3"/>
        <v>5.3624705587156996</v>
      </c>
      <c r="S12" s="5">
        <f t="shared" ca="1" si="4"/>
        <v>-45.091468885003607</v>
      </c>
      <c r="T12" s="5">
        <f t="shared" ca="1" si="5"/>
        <v>18.031510555080764</v>
      </c>
      <c r="U12" s="5" t="str">
        <f t="shared" ca="1" si="6"/>
        <v/>
      </c>
      <c r="V12" s="5" t="str">
        <f t="shared" ca="1" si="7"/>
        <v/>
      </c>
      <c r="W12" s="5" t="str">
        <f t="shared" ca="1" si="8"/>
        <v/>
      </c>
      <c r="AH12" s="20"/>
    </row>
    <row r="13" spans="2:34" x14ac:dyDescent="0.2">
      <c r="B13" s="11" t="str">
        <f t="shared" si="9"/>
        <v>1GW</v>
      </c>
      <c r="C13" s="3" t="str">
        <v>1GW Low Competing Resource Availability</v>
      </c>
      <c r="E13" s="5" cm="1">
        <f t="array" ref="E13">IFERROR(INDEX('Benefit by Case'!$Q$1:$Q$500, MATCH($C13, 'Benefit by Case'!$B$1:$B$500, 0))
/ IF(E$8 = "$/MWh Levelized", INDEX('Offshore Wind Gen by Case'!$Q$1:$Q$500, MATCH(1, ('Offshore Wind Gen by Case'!$B$1:$B$500 = E$4) * ('Offshore Wind Gen by Case'!$C$1:$C$500 = $C13), 0)), 1), "")</f>
        <v>84.28619778975056</v>
      </c>
      <c r="G13" s="5" cm="1">
        <f t="array" aca="1" ref="G13" ca="1">IFERROR(INDEX('Total Cost by Trajectory'!$S$1:$S$516, MATCH(1, ('Total Cost by Trajectory'!$B$1:$B$516 = G$7) * ('Total Cost by Trajectory'!$E$1:$E$516 = $B13), 0))
/ IF(G$8 = "$/MWh Levelized", INDEX('Offshore Wind Gen by Case'!$Q$1:$Q$500, MATCH(1, ('Offshore Wind Gen by Case'!$B$1:$B$500 = G$4) * ('Offshore Wind Gen by Case'!$C$1:$C$500 = $C13), 0)), 1), "")</f>
        <v>77.126659761017208</v>
      </c>
      <c r="H13" s="5" cm="1">
        <f t="array" aca="1" ref="H13" ca="1">IFERROR(INDEX('Total Cost by Trajectory'!$S$1:$S$516, MATCH(1, ('Total Cost by Trajectory'!$B$1:$B$516 = H$7) * ('Total Cost by Trajectory'!$E$1:$E$516 = $B13), 0))
/ IF(H$8 = "$/MWh Levelized", INDEX('Offshore Wind Gen by Case'!$Q$1:$Q$500, MATCH(1, ('Offshore Wind Gen by Case'!$B$1:$B$500 = H$4) * ('Offshore Wind Gen by Case'!$C$1:$C$500 = $C13), 0)), 1), "")</f>
        <v>88.324917884612702</v>
      </c>
      <c r="I13" s="5" cm="1">
        <f t="array" aca="1" ref="I13" ca="1">IFERROR(INDEX('Total Cost by Trajectory'!$S$1:$S$516, MATCH(1, ('Total Cost by Trajectory'!$B$1:$B$516 = I$7) * ('Total Cost by Trajectory'!$E$1:$E$516 = $B13), 0))
/ IF(I$8 = "$/MWh Levelized", INDEX('Offshore Wind Gen by Case'!$Q$1:$Q$500, MATCH(1, ('Offshore Wind Gen by Case'!$B$1:$B$500 = I$4) * ('Offshore Wind Gen by Case'!$C$1:$C$500 = $C13), 0)), 1), "")</f>
        <v>71.533701218353073</v>
      </c>
      <c r="J13" s="5" cm="1">
        <f t="array" aca="1" ref="J13" ca="1">IFERROR(INDEX('Total Cost by Trajectory'!$S$1:$S$516, MATCH(1, ('Total Cost by Trajectory'!$B$1:$B$516 = J$7) * ('Total Cost by Trajectory'!$E$1:$E$516 = $B13), 0))
/ IF(J$8 = "$/MWh Levelized", INDEX('Offshore Wind Gen by Case'!$Q$1:$Q$500, MATCH(1, ('Offshore Wind Gen by Case'!$B$1:$B$500 = J$4) * ('Offshore Wind Gen by Case'!$C$1:$C$500 = $C13), 0)), 1), "")</f>
        <v>121.96905640846752</v>
      </c>
      <c r="K13" s="5" cm="1">
        <f t="array" aca="1" ref="K13" ca="1">IFERROR(INDEX('Total Cost by Trajectory'!$S$1:$S$516, MATCH(1, ('Total Cost by Trajectory'!$B$1:$B$516 = K$7) * ('Total Cost by Trajectory'!$E$1:$E$516 = $B13), 0))
/ IF(K$8 = "$/MWh Levelized", INDEX('Offshore Wind Gen by Case'!$Q$1:$Q$500, MATCH(1, ('Offshore Wind Gen by Case'!$B$1:$B$500 = K$4) * ('Offshore Wind Gen by Case'!$C$1:$C$500 = $C13), 0)), 1), "")</f>
        <v>58.869327748622368</v>
      </c>
      <c r="L13" s="5" t="str" cm="1">
        <f t="array" aca="1" ref="L13" ca="1">IFERROR(INDEX('Total Cost by Trajectory'!$S$1:$S$516, MATCH(1, ('Total Cost by Trajectory'!$B$1:$B$516 = L$7) * ('Total Cost by Trajectory'!$E$1:$E$516 = $B13), 0))
/ IF(L$8 = "$/MWh Levelized", INDEX('Offshore Wind Gen by Case'!$Q$1:$Q$500, MATCH(1, ('Offshore Wind Gen by Case'!$B$1:$B$500 = L$4) * ('Offshore Wind Gen by Case'!$C$1:$C$500 = $C13), 0)), 1), "")</f>
        <v/>
      </c>
      <c r="M13" s="5" t="str" cm="1">
        <f t="array" aca="1" ref="M13" ca="1">IFERROR(INDEX('Total Cost by Trajectory'!$S$1:$S$516, MATCH(1, ('Total Cost by Trajectory'!$B$1:$B$516 = M$7) * ('Total Cost by Trajectory'!$E$1:$E$516 = $B13), 0))
/ IF(M$8 = "$/MWh Levelized", INDEX('Offshore Wind Gen by Case'!$Q$1:$Q$500, MATCH(1, ('Offshore Wind Gen by Case'!$B$1:$B$500 = M$4) * ('Offshore Wind Gen by Case'!$C$1:$C$500 = $C13), 0)), 1), "")</f>
        <v/>
      </c>
      <c r="N13" s="5" t="str" cm="1">
        <f t="array" aca="1" ref="N13" ca="1">IFERROR(INDEX('Total Cost by Trajectory'!$S$1:$S$516, MATCH(1, ('Total Cost by Trajectory'!$B$1:$B$516 = N$7) * ('Total Cost by Trajectory'!$E$1:$E$516 = $B13), 0))
/ IF(N$8 = "$/MWh Levelized", INDEX('Offshore Wind Gen by Case'!$Q$1:$Q$500, MATCH(1, ('Offshore Wind Gen by Case'!$B$1:$B$500 = N$4) * ('Offshore Wind Gen by Case'!$C$1:$C$500 = $C13), 0)), 1), "")</f>
        <v/>
      </c>
      <c r="P13" s="5">
        <f t="shared" ca="1" si="1"/>
        <v>7.1595380287333512</v>
      </c>
      <c r="Q13" s="5">
        <f t="shared" ca="1" si="2"/>
        <v>-4.0387200948621427</v>
      </c>
      <c r="R13" s="5">
        <f t="shared" ca="1" si="3"/>
        <v>12.752496571397486</v>
      </c>
      <c r="S13" s="5">
        <f t="shared" ca="1" si="4"/>
        <v>-37.682858618716963</v>
      </c>
      <c r="T13" s="5">
        <f t="shared" ca="1" si="5"/>
        <v>25.416870041128192</v>
      </c>
      <c r="U13" s="5" t="str">
        <f t="shared" ca="1" si="6"/>
        <v/>
      </c>
      <c r="V13" s="5" t="str">
        <f t="shared" ca="1" si="7"/>
        <v/>
      </c>
      <c r="W13" s="5" t="str">
        <f t="shared" ca="1" si="8"/>
        <v/>
      </c>
      <c r="AH13" s="20"/>
    </row>
    <row r="14" spans="2:34" x14ac:dyDescent="0.2">
      <c r="B14" s="11" t="str">
        <f t="shared" si="9"/>
        <v>1GW</v>
      </c>
      <c r="C14" s="3" t="str">
        <v>1GW High Competing Resource Cost</v>
      </c>
      <c r="E14" s="5" cm="1">
        <f t="array" ref="E14">IFERROR(INDEX('Benefit by Case'!$Q$1:$Q$500, MATCH($C14, 'Benefit by Case'!$B$1:$B$500, 0))
/ IF(E$8 = "$/MWh Levelized", INDEX('Offshore Wind Gen by Case'!$Q$1:$Q$500, MATCH(1, ('Offshore Wind Gen by Case'!$B$1:$B$500 = E$4) * ('Offshore Wind Gen by Case'!$C$1:$C$500 = $C14), 0)), 1), "")</f>
        <v>75.224239559152522</v>
      </c>
      <c r="G14" s="5" cm="1">
        <f t="array" aca="1" ref="G14" ca="1">IFERROR(INDEX('Total Cost by Trajectory'!$S$1:$S$516, MATCH(1, ('Total Cost by Trajectory'!$B$1:$B$516 = G$7) * ('Total Cost by Trajectory'!$E$1:$E$516 = $B14), 0))
/ IF(G$8 = "$/MWh Levelized", INDEX('Offshore Wind Gen by Case'!$Q$1:$Q$500, MATCH(1, ('Offshore Wind Gen by Case'!$B$1:$B$500 = G$4) * ('Offshore Wind Gen by Case'!$C$1:$C$500 = $C14), 0)), 1), "")</f>
        <v>77.155662602544538</v>
      </c>
      <c r="H14" s="5" cm="1">
        <f t="array" aca="1" ref="H14" ca="1">IFERROR(INDEX('Total Cost by Trajectory'!$S$1:$S$516, MATCH(1, ('Total Cost by Trajectory'!$B$1:$B$516 = H$7) * ('Total Cost by Trajectory'!$E$1:$E$516 = $B14), 0))
/ IF(H$8 = "$/MWh Levelized", INDEX('Offshore Wind Gen by Case'!$Q$1:$Q$500, MATCH(1, ('Offshore Wind Gen by Case'!$B$1:$B$500 = H$4) * ('Offshore Wind Gen by Case'!$C$1:$C$500 = $C14), 0)), 1), "")</f>
        <v>88.358131738347055</v>
      </c>
      <c r="I14" s="5" cm="1">
        <f t="array" aca="1" ref="I14" ca="1">IFERROR(INDEX('Total Cost by Trajectory'!$S$1:$S$516, MATCH(1, ('Total Cost by Trajectory'!$B$1:$B$516 = I$7) * ('Total Cost by Trajectory'!$E$1:$E$516 = $B14), 0))
/ IF(I$8 = "$/MWh Levelized", INDEX('Offshore Wind Gen by Case'!$Q$1:$Q$500, MATCH(1, ('Offshore Wind Gen by Case'!$B$1:$B$500 = I$4) * ('Offshore Wind Gen by Case'!$C$1:$C$500 = $C14), 0)), 1), "")</f>
        <v>71.5606008741495</v>
      </c>
      <c r="J14" s="5" cm="1">
        <f t="array" aca="1" ref="J14" ca="1">IFERROR(INDEX('Total Cost by Trajectory'!$S$1:$S$516, MATCH(1, ('Total Cost by Trajectory'!$B$1:$B$516 = J$7) * ('Total Cost by Trajectory'!$E$1:$E$516 = $B14), 0))
/ IF(J$8 = "$/MWh Levelized", INDEX('Offshore Wind Gen by Case'!$Q$1:$Q$500, MATCH(1, ('Offshore Wind Gen by Case'!$B$1:$B$500 = J$4) * ('Offshore Wind Gen by Case'!$C$1:$C$500 = $C14), 0)), 1), "")</f>
        <v>122.01492186180381</v>
      </c>
      <c r="K14" s="5" cm="1">
        <f t="array" aca="1" ref="K14" ca="1">IFERROR(INDEX('Total Cost by Trajectory'!$S$1:$S$516, MATCH(1, ('Total Cost by Trajectory'!$B$1:$B$516 = K$7) * ('Total Cost by Trajectory'!$E$1:$E$516 = $B14), 0))
/ IF(K$8 = "$/MWh Levelized", INDEX('Offshore Wind Gen by Case'!$Q$1:$Q$500, MATCH(1, ('Offshore Wind Gen by Case'!$B$1:$B$500 = K$4) * ('Offshore Wind Gen by Case'!$C$1:$C$500 = $C14), 0)), 1), "")</f>
        <v>58.891465071680365</v>
      </c>
      <c r="L14" s="5" t="str" cm="1">
        <f t="array" aca="1" ref="L14" ca="1">IFERROR(INDEX('Total Cost by Trajectory'!$S$1:$S$516, MATCH(1, ('Total Cost by Trajectory'!$B$1:$B$516 = L$7) * ('Total Cost by Trajectory'!$E$1:$E$516 = $B14), 0))
/ IF(L$8 = "$/MWh Levelized", INDEX('Offshore Wind Gen by Case'!$Q$1:$Q$500, MATCH(1, ('Offshore Wind Gen by Case'!$B$1:$B$500 = L$4) * ('Offshore Wind Gen by Case'!$C$1:$C$500 = $C14), 0)), 1), "")</f>
        <v/>
      </c>
      <c r="M14" s="5" t="str" cm="1">
        <f t="array" aca="1" ref="M14" ca="1">IFERROR(INDEX('Total Cost by Trajectory'!$S$1:$S$516, MATCH(1, ('Total Cost by Trajectory'!$B$1:$B$516 = M$7) * ('Total Cost by Trajectory'!$E$1:$E$516 = $B14), 0))
/ IF(M$8 = "$/MWh Levelized", INDEX('Offshore Wind Gen by Case'!$Q$1:$Q$500, MATCH(1, ('Offshore Wind Gen by Case'!$B$1:$B$500 = M$4) * ('Offshore Wind Gen by Case'!$C$1:$C$500 = $C14), 0)), 1), "")</f>
        <v/>
      </c>
      <c r="N14" s="5" t="str" cm="1">
        <f t="array" aca="1" ref="N14" ca="1">IFERROR(INDEX('Total Cost by Trajectory'!$S$1:$S$516, MATCH(1, ('Total Cost by Trajectory'!$B$1:$B$516 = N$7) * ('Total Cost by Trajectory'!$E$1:$E$516 = $B14), 0))
/ IF(N$8 = "$/MWh Levelized", INDEX('Offshore Wind Gen by Case'!$Q$1:$Q$500, MATCH(1, ('Offshore Wind Gen by Case'!$B$1:$B$500 = N$4) * ('Offshore Wind Gen by Case'!$C$1:$C$500 = $C14), 0)), 1), "")</f>
        <v/>
      </c>
      <c r="P14" s="5">
        <f t="shared" ca="1" si="1"/>
        <v>-1.9314230433920159</v>
      </c>
      <c r="Q14" s="5">
        <f t="shared" ca="1" si="2"/>
        <v>-13.133892179194532</v>
      </c>
      <c r="R14" s="5">
        <f t="shared" ca="1" si="3"/>
        <v>3.663638685003022</v>
      </c>
      <c r="S14" s="5">
        <f t="shared" ca="1" si="4"/>
        <v>-46.790682302651291</v>
      </c>
      <c r="T14" s="5">
        <f t="shared" ca="1" si="5"/>
        <v>16.332774487472157</v>
      </c>
      <c r="U14" s="5" t="str">
        <f t="shared" ca="1" si="6"/>
        <v/>
      </c>
      <c r="V14" s="5" t="str">
        <f t="shared" ca="1" si="7"/>
        <v/>
      </c>
      <c r="W14" s="5" t="str">
        <f t="shared" ca="1" si="8"/>
        <v/>
      </c>
      <c r="AH14" s="20"/>
    </row>
    <row r="15" spans="2:34" x14ac:dyDescent="0.2">
      <c r="B15" s="11" t="str">
        <f t="shared" si="9"/>
        <v>1GW</v>
      </c>
      <c r="C15" s="3" t="str">
        <v>1GW High Electrification Load</v>
      </c>
      <c r="E15" s="5" cm="1">
        <f t="array" ref="E15">IFERROR(INDEX('Benefit by Case'!$Q$1:$Q$500, MATCH($C15, 'Benefit by Case'!$B$1:$B$500, 0))
/ IF(E$8 = "$/MWh Levelized", INDEX('Offshore Wind Gen by Case'!$Q$1:$Q$500, MATCH(1, ('Offshore Wind Gen by Case'!$B$1:$B$500 = E$4) * ('Offshore Wind Gen by Case'!$C$1:$C$500 = $C15), 0)), 1), "")</f>
        <v>57.378451542099391</v>
      </c>
      <c r="G15" s="5" cm="1">
        <f t="array" aca="1" ref="G15" ca="1">IFERROR(INDEX('Total Cost by Trajectory'!$S$1:$S$516, MATCH(1, ('Total Cost by Trajectory'!$B$1:$B$516 = G$7) * ('Total Cost by Trajectory'!$E$1:$E$516 = $B15), 0))
/ IF(G$8 = "$/MWh Levelized", INDEX('Offshore Wind Gen by Case'!$Q$1:$Q$500, MATCH(1, ('Offshore Wind Gen by Case'!$B$1:$B$500 = G$4) * ('Offshore Wind Gen by Case'!$C$1:$C$500 = $C15), 0)), 1), "")</f>
        <v>77.155079138640133</v>
      </c>
      <c r="H15" s="5" cm="1">
        <f t="array" aca="1" ref="H15" ca="1">IFERROR(INDEX('Total Cost by Trajectory'!$S$1:$S$516, MATCH(1, ('Total Cost by Trajectory'!$B$1:$B$516 = H$7) * ('Total Cost by Trajectory'!$E$1:$E$516 = $B15), 0))
/ IF(H$8 = "$/MWh Levelized", INDEX('Offshore Wind Gen by Case'!$Q$1:$Q$500, MATCH(1, ('Offshore Wind Gen by Case'!$B$1:$B$500 = H$4) * ('Offshore Wind Gen by Case'!$C$1:$C$500 = $C15), 0)), 1), "")</f>
        <v>88.357463559514926</v>
      </c>
      <c r="I15" s="5" cm="1">
        <f t="array" aca="1" ref="I15" ca="1">IFERROR(INDEX('Total Cost by Trajectory'!$S$1:$S$516, MATCH(1, ('Total Cost by Trajectory'!$B$1:$B$516 = I$7) * ('Total Cost by Trajectory'!$E$1:$E$516 = $B15), 0))
/ IF(I$8 = "$/MWh Levelized", INDEX('Offshore Wind Gen by Case'!$Q$1:$Q$500, MATCH(1, ('Offshore Wind Gen by Case'!$B$1:$B$500 = I$4) * ('Offshore Wind Gen by Case'!$C$1:$C$500 = $C15), 0)), 1), "")</f>
        <v>71.560059721028921</v>
      </c>
      <c r="J15" s="5" cm="1">
        <f t="array" aca="1" ref="J15" ca="1">IFERROR(INDEX('Total Cost by Trajectory'!$S$1:$S$516, MATCH(1, ('Total Cost by Trajectory'!$B$1:$B$516 = J$7) * ('Total Cost by Trajectory'!$E$1:$E$516 = $B15), 0))
/ IF(J$8 = "$/MWh Levelized", INDEX('Offshore Wind Gen by Case'!$Q$1:$Q$500, MATCH(1, ('Offshore Wind Gen by Case'!$B$1:$B$500 = J$4) * ('Offshore Wind Gen by Case'!$C$1:$C$500 = $C15), 0)), 1), "")</f>
        <v>122.01399916474823</v>
      </c>
      <c r="K15" s="5" cm="1">
        <f t="array" aca="1" ref="K15" ca="1">IFERROR(INDEX('Total Cost by Trajectory'!$S$1:$S$516, MATCH(1, ('Total Cost by Trajectory'!$B$1:$B$516 = K$7) * ('Total Cost by Trajectory'!$E$1:$E$516 = $B15), 0))
/ IF(K$8 = "$/MWh Levelized", INDEX('Offshore Wind Gen by Case'!$Q$1:$Q$500, MATCH(1, ('Offshore Wind Gen by Case'!$B$1:$B$500 = K$4) * ('Offshore Wind Gen by Case'!$C$1:$C$500 = $C15), 0)), 1), "")</f>
        <v>58.891019724663856</v>
      </c>
      <c r="L15" s="5" t="str" cm="1">
        <f t="array" aca="1" ref="L15" ca="1">IFERROR(INDEX('Total Cost by Trajectory'!$S$1:$S$516, MATCH(1, ('Total Cost by Trajectory'!$B$1:$B$516 = L$7) * ('Total Cost by Trajectory'!$E$1:$E$516 = $B15), 0))
/ IF(L$8 = "$/MWh Levelized", INDEX('Offshore Wind Gen by Case'!$Q$1:$Q$500, MATCH(1, ('Offshore Wind Gen by Case'!$B$1:$B$500 = L$4) * ('Offshore Wind Gen by Case'!$C$1:$C$500 = $C15), 0)), 1), "")</f>
        <v/>
      </c>
      <c r="M15" s="5" t="str" cm="1">
        <f t="array" aca="1" ref="M15" ca="1">IFERROR(INDEX('Total Cost by Trajectory'!$S$1:$S$516, MATCH(1, ('Total Cost by Trajectory'!$B$1:$B$516 = M$7) * ('Total Cost by Trajectory'!$E$1:$E$516 = $B15), 0))
/ IF(M$8 = "$/MWh Levelized", INDEX('Offshore Wind Gen by Case'!$Q$1:$Q$500, MATCH(1, ('Offshore Wind Gen by Case'!$B$1:$B$500 = M$4) * ('Offshore Wind Gen by Case'!$C$1:$C$500 = $C15), 0)), 1), "")</f>
        <v/>
      </c>
      <c r="N15" s="5" t="str" cm="1">
        <f t="array" aca="1" ref="N15" ca="1">IFERROR(INDEX('Total Cost by Trajectory'!$S$1:$S$516, MATCH(1, ('Total Cost by Trajectory'!$B$1:$B$516 = N$7) * ('Total Cost by Trajectory'!$E$1:$E$516 = $B15), 0))
/ IF(N$8 = "$/MWh Levelized", INDEX('Offshore Wind Gen by Case'!$Q$1:$Q$500, MATCH(1, ('Offshore Wind Gen by Case'!$B$1:$B$500 = N$4) * ('Offshore Wind Gen by Case'!$C$1:$C$500 = $C15), 0)), 1), "")</f>
        <v/>
      </c>
      <c r="P15" s="5">
        <f t="shared" ca="1" si="1"/>
        <v>-19.776627596540742</v>
      </c>
      <c r="Q15" s="5">
        <f t="shared" ca="1" si="2"/>
        <v>-30.979012017415535</v>
      </c>
      <c r="R15" s="5">
        <f t="shared" ca="1" si="3"/>
        <v>-14.18160817892953</v>
      </c>
      <c r="S15" s="5">
        <f t="shared" ca="1" si="4"/>
        <v>-64.635547622648829</v>
      </c>
      <c r="T15" s="5">
        <f t="shared" ca="1" si="5"/>
        <v>-1.5125681825644648</v>
      </c>
      <c r="U15" s="5" t="str">
        <f t="shared" ca="1" si="6"/>
        <v/>
      </c>
      <c r="V15" s="5" t="str">
        <f t="shared" ca="1" si="7"/>
        <v/>
      </c>
      <c r="W15" s="5" t="str">
        <f t="shared" ca="1" si="8"/>
        <v/>
      </c>
    </row>
    <row r="16" spans="2:34" x14ac:dyDescent="0.2">
      <c r="B16" s="11" t="str">
        <f t="shared" si="9"/>
        <v>1GW</v>
      </c>
      <c r="C16" s="3" t="str">
        <v>1GW Zero GHG Emissions</v>
      </c>
      <c r="E16" s="5" cm="1">
        <f t="array" ref="E16">IFERROR(INDEX('Benefit by Case'!$Q$1:$Q$500, MATCH($C16, 'Benefit by Case'!$B$1:$B$500, 0))
/ IF(E$8 = "$/MWh Levelized", INDEX('Offshore Wind Gen by Case'!$Q$1:$Q$500, MATCH(1, ('Offshore Wind Gen by Case'!$B$1:$B$500 = E$4) * ('Offshore Wind Gen by Case'!$C$1:$C$500 = $C16), 0)), 1), "")</f>
        <v>64.8115556442783</v>
      </c>
      <c r="G16" s="5" cm="1">
        <f t="array" aca="1" ref="G16" ca="1">IFERROR(INDEX('Total Cost by Trajectory'!$S$1:$S$516, MATCH(1, ('Total Cost by Trajectory'!$B$1:$B$516 = G$7) * ('Total Cost by Trajectory'!$E$1:$E$516 = $B16), 0))
/ IF(G$8 = "$/MWh Levelized", INDEX('Offshore Wind Gen by Case'!$Q$1:$Q$500, MATCH(1, ('Offshore Wind Gen by Case'!$B$1:$B$500 = G$4) * ('Offshore Wind Gen by Case'!$C$1:$C$500 = $C16), 0)), 1), "")</f>
        <v>77.259853144878761</v>
      </c>
      <c r="H16" s="5" cm="1">
        <f t="array" aca="1" ref="H16" ca="1">IFERROR(INDEX('Total Cost by Trajectory'!$S$1:$S$516, MATCH(1, ('Total Cost by Trajectory'!$B$1:$B$516 = H$7) * ('Total Cost by Trajectory'!$E$1:$E$516 = $B16), 0))
/ IF(H$8 = "$/MWh Levelized", INDEX('Offshore Wind Gen by Case'!$Q$1:$Q$500, MATCH(1, ('Offshore Wind Gen by Case'!$B$1:$B$500 = H$4) * ('Offshore Wind Gen by Case'!$C$1:$C$500 = $C16), 0)), 1), "")</f>
        <v>88.477450027568167</v>
      </c>
      <c r="I16" s="5" cm="1">
        <f t="array" aca="1" ref="I16" ca="1">IFERROR(INDEX('Total Cost by Trajectory'!$S$1:$S$516, MATCH(1, ('Total Cost by Trajectory'!$B$1:$B$516 = I$7) * ('Total Cost by Trajectory'!$E$1:$E$516 = $B16), 0))
/ IF(I$8 = "$/MWh Levelized", INDEX('Offshore Wind Gen by Case'!$Q$1:$Q$500, MATCH(1, ('Offshore Wind Gen by Case'!$B$1:$B$500 = I$4) * ('Offshore Wind Gen by Case'!$C$1:$C$500 = $C16), 0)), 1), "")</f>
        <v>71.657235878805579</v>
      </c>
      <c r="J16" s="5" cm="1">
        <f t="array" aca="1" ref="J16" ca="1">IFERROR(INDEX('Total Cost by Trajectory'!$S$1:$S$516, MATCH(1, ('Total Cost by Trajectory'!$B$1:$B$516 = J$7) * ('Total Cost by Trajectory'!$E$1:$E$516 = $B16), 0))
/ IF(J$8 = "$/MWh Levelized", INDEX('Offshore Wind Gen by Case'!$Q$1:$Q$500, MATCH(1, ('Offshore Wind Gen by Case'!$B$1:$B$500 = J$4) * ('Offshore Wind Gen by Case'!$C$1:$C$500 = $C16), 0)), 1), "")</f>
        <v>122.17969007780808</v>
      </c>
      <c r="K16" s="5" cm="1">
        <f t="array" aca="1" ref="K16" ca="1">IFERROR(INDEX('Total Cost by Trajectory'!$S$1:$S$516, MATCH(1, ('Total Cost by Trajectory'!$B$1:$B$516 = K$7) * ('Total Cost by Trajectory'!$E$1:$E$516 = $B16), 0))
/ IF(K$8 = "$/MWh Levelized", INDEX('Offshore Wind Gen by Case'!$Q$1:$Q$500, MATCH(1, ('Offshore Wind Gen by Case'!$B$1:$B$500 = K$4) * ('Offshore Wind Gen by Case'!$C$1:$C$500 = $C16), 0)), 1), "")</f>
        <v>58.970991751611599</v>
      </c>
      <c r="L16" s="5" t="str" cm="1">
        <f t="array" aca="1" ref="L16" ca="1">IFERROR(INDEX('Total Cost by Trajectory'!$S$1:$S$516, MATCH(1, ('Total Cost by Trajectory'!$B$1:$B$516 = L$7) * ('Total Cost by Trajectory'!$E$1:$E$516 = $B16), 0))
/ IF(L$8 = "$/MWh Levelized", INDEX('Offshore Wind Gen by Case'!$Q$1:$Q$500, MATCH(1, ('Offshore Wind Gen by Case'!$B$1:$B$500 = L$4) * ('Offshore Wind Gen by Case'!$C$1:$C$500 = $C16), 0)), 1), "")</f>
        <v/>
      </c>
      <c r="M16" s="5" t="str" cm="1">
        <f t="array" aca="1" ref="M16" ca="1">IFERROR(INDEX('Total Cost by Trajectory'!$S$1:$S$516, MATCH(1, ('Total Cost by Trajectory'!$B$1:$B$516 = M$7) * ('Total Cost by Trajectory'!$E$1:$E$516 = $B16), 0))
/ IF(M$8 = "$/MWh Levelized", INDEX('Offshore Wind Gen by Case'!$Q$1:$Q$500, MATCH(1, ('Offshore Wind Gen by Case'!$B$1:$B$500 = M$4) * ('Offshore Wind Gen by Case'!$C$1:$C$500 = $C16), 0)), 1), "")</f>
        <v/>
      </c>
      <c r="N16" s="5" t="str" cm="1">
        <f t="array" aca="1" ref="N16" ca="1">IFERROR(INDEX('Total Cost by Trajectory'!$S$1:$S$516, MATCH(1, ('Total Cost by Trajectory'!$B$1:$B$516 = N$7) * ('Total Cost by Trajectory'!$E$1:$E$516 = $B16), 0))
/ IF(N$8 = "$/MWh Levelized", INDEX('Offshore Wind Gen by Case'!$Q$1:$Q$500, MATCH(1, ('Offshore Wind Gen by Case'!$B$1:$B$500 = N$4) * ('Offshore Wind Gen by Case'!$C$1:$C$500 = $C16), 0)), 1), "")</f>
        <v/>
      </c>
      <c r="P16" s="5">
        <f t="shared" ca="1" si="1"/>
        <v>-12.448297500600461</v>
      </c>
      <c r="Q16" s="5">
        <f t="shared" ca="1" si="2"/>
        <v>-23.665894383289867</v>
      </c>
      <c r="R16" s="5">
        <f t="shared" ca="1" si="3"/>
        <v>-6.8456802345272791</v>
      </c>
      <c r="S16" s="5">
        <f t="shared" ca="1" si="4"/>
        <v>-57.368134433529775</v>
      </c>
      <c r="T16" s="5">
        <f t="shared" ca="1" si="5"/>
        <v>5.840563892666701</v>
      </c>
      <c r="U16" s="5" t="str">
        <f t="shared" ca="1" si="6"/>
        <v/>
      </c>
      <c r="V16" s="5" t="str">
        <f t="shared" ca="1" si="7"/>
        <v/>
      </c>
      <c r="W16" s="5" t="str">
        <f t="shared" ca="1" si="8"/>
        <v/>
      </c>
    </row>
    <row r="17" spans="2:23" x14ac:dyDescent="0.2">
      <c r="B17" s="11" t="str">
        <f t="shared" si="9"/>
        <v>1GW</v>
      </c>
      <c r="C17" s="3" t="str">
        <v>1GW High Gas Retirements</v>
      </c>
      <c r="E17" s="5" cm="1">
        <f t="array" ref="E17">IFERROR(INDEX('Benefit by Case'!$Q$1:$Q$500, MATCH($C17, 'Benefit by Case'!$B$1:$B$500, 0))
/ IF(E$8 = "$/MWh Levelized", INDEX('Offshore Wind Gen by Case'!$Q$1:$Q$500, MATCH(1, ('Offshore Wind Gen by Case'!$B$1:$B$500 = E$4) * ('Offshore Wind Gen by Case'!$C$1:$C$500 = $C17), 0)), 1), "")</f>
        <v>63.473493581113239</v>
      </c>
      <c r="G17" s="5" cm="1">
        <f t="array" aca="1" ref="G17" ca="1">IFERROR(INDEX('Total Cost by Trajectory'!$S$1:$S$516, MATCH(1, ('Total Cost by Trajectory'!$B$1:$B$516 = G$7) * ('Total Cost by Trajectory'!$E$1:$E$516 = $B17), 0))
/ IF(G$8 = "$/MWh Levelized", INDEX('Offshore Wind Gen by Case'!$Q$1:$Q$500, MATCH(1, ('Offshore Wind Gen by Case'!$B$1:$B$500 = G$4) * ('Offshore Wind Gen by Case'!$C$1:$C$500 = $C17), 0)), 1), "")</f>
        <v>77.288956264339291</v>
      </c>
      <c r="H17" s="5" cm="1">
        <f t="array" aca="1" ref="H17" ca="1">IFERROR(INDEX('Total Cost by Trajectory'!$S$1:$S$516, MATCH(1, ('Total Cost by Trajectory'!$B$1:$B$516 = H$7) * ('Total Cost by Trajectory'!$E$1:$E$516 = $B17), 0))
/ IF(H$8 = "$/MWh Levelized", INDEX('Offshore Wind Gen by Case'!$Q$1:$Q$500, MATCH(1, ('Offshore Wind Gen by Case'!$B$1:$B$500 = H$4) * ('Offshore Wind Gen by Case'!$C$1:$C$500 = $C17), 0)), 1), "")</f>
        <v>88.510778718898791</v>
      </c>
      <c r="I17" s="5" cm="1">
        <f t="array" aca="1" ref="I17" ca="1">IFERROR(INDEX('Total Cost by Trajectory'!$S$1:$S$516, MATCH(1, ('Total Cost by Trajectory'!$B$1:$B$516 = I$7) * ('Total Cost by Trajectory'!$E$1:$E$516 = $B17), 0))
/ IF(I$8 = "$/MWh Levelized", INDEX('Offshore Wind Gen by Case'!$Q$1:$Q$500, MATCH(1, ('Offshore Wind Gen by Case'!$B$1:$B$500 = I$4) * ('Offshore Wind Gen by Case'!$C$1:$C$500 = $C17), 0)), 1), "")</f>
        <v>71.684228540726409</v>
      </c>
      <c r="J17" s="5" cm="1">
        <f t="array" aca="1" ref="J17" ca="1">IFERROR(INDEX('Total Cost by Trajectory'!$S$1:$S$516, MATCH(1, ('Total Cost by Trajectory'!$B$1:$B$516 = J$7) * ('Total Cost by Trajectory'!$E$1:$E$516 = $B17), 0))
/ IF(J$8 = "$/MWh Levelized", INDEX('Offshore Wind Gen by Case'!$Q$1:$Q$500, MATCH(1, ('Offshore Wind Gen by Case'!$B$1:$B$500 = J$4) * ('Offshore Wind Gen by Case'!$C$1:$C$500 = $C17), 0)), 1), "")</f>
        <v>122.22571411191177</v>
      </c>
      <c r="K17" s="5" cm="1">
        <f t="array" aca="1" ref="K17" ca="1">IFERROR(INDEX('Total Cost by Trajectory'!$S$1:$S$516, MATCH(1, ('Total Cost by Trajectory'!$B$1:$B$516 = K$7) * ('Total Cost by Trajectory'!$E$1:$E$516 = $B17), 0))
/ IF(K$8 = "$/MWh Levelized", INDEX('Offshore Wind Gen by Case'!$Q$1:$Q$500, MATCH(1, ('Offshore Wind Gen by Case'!$B$1:$B$500 = K$4) * ('Offshore Wind Gen by Case'!$C$1:$C$500 = $C17), 0)), 1), "")</f>
        <v>58.99320561492862</v>
      </c>
      <c r="L17" s="5" t="str" cm="1">
        <f t="array" aca="1" ref="L17" ca="1">IFERROR(INDEX('Total Cost by Trajectory'!$S$1:$S$516, MATCH(1, ('Total Cost by Trajectory'!$B$1:$B$516 = L$7) * ('Total Cost by Trajectory'!$E$1:$E$516 = $B17), 0))
/ IF(L$8 = "$/MWh Levelized", INDEX('Offshore Wind Gen by Case'!$Q$1:$Q$500, MATCH(1, ('Offshore Wind Gen by Case'!$B$1:$B$500 = L$4) * ('Offshore Wind Gen by Case'!$C$1:$C$500 = $C17), 0)), 1), "")</f>
        <v/>
      </c>
      <c r="M17" s="5" t="str" cm="1">
        <f t="array" aca="1" ref="M17" ca="1">IFERROR(INDEX('Total Cost by Trajectory'!$S$1:$S$516, MATCH(1, ('Total Cost by Trajectory'!$B$1:$B$516 = M$7) * ('Total Cost by Trajectory'!$E$1:$E$516 = $B17), 0))
/ IF(M$8 = "$/MWh Levelized", INDEX('Offshore Wind Gen by Case'!$Q$1:$Q$500, MATCH(1, ('Offshore Wind Gen by Case'!$B$1:$B$500 = M$4) * ('Offshore Wind Gen by Case'!$C$1:$C$500 = $C17), 0)), 1), "")</f>
        <v/>
      </c>
      <c r="N17" s="5" t="str" cm="1">
        <f t="array" aca="1" ref="N17" ca="1">IFERROR(INDEX('Total Cost by Trajectory'!$S$1:$S$516, MATCH(1, ('Total Cost by Trajectory'!$B$1:$B$516 = N$7) * ('Total Cost by Trajectory'!$E$1:$E$516 = $B17), 0))
/ IF(N$8 = "$/MWh Levelized", INDEX('Offshore Wind Gen by Case'!$Q$1:$Q$500, MATCH(1, ('Offshore Wind Gen by Case'!$B$1:$B$500 = N$4) * ('Offshore Wind Gen by Case'!$C$1:$C$500 = $C17), 0)), 1), "")</f>
        <v/>
      </c>
      <c r="P17" s="5">
        <f t="shared" ca="1" si="1"/>
        <v>-13.815462683226052</v>
      </c>
      <c r="Q17" s="5">
        <f t="shared" ca="1" si="2"/>
        <v>-25.037285137785553</v>
      </c>
      <c r="R17" s="5">
        <f t="shared" ca="1" si="3"/>
        <v>-8.2107349596131698</v>
      </c>
      <c r="S17" s="5">
        <f t="shared" ca="1" si="4"/>
        <v>-58.752220530798532</v>
      </c>
      <c r="T17" s="5">
        <f t="shared" ca="1" si="5"/>
        <v>4.4802879661846191</v>
      </c>
      <c r="U17" s="5" t="str">
        <f t="shared" ca="1" si="6"/>
        <v/>
      </c>
      <c r="V17" s="5" t="str">
        <f t="shared" ca="1" si="7"/>
        <v/>
      </c>
      <c r="W17" s="5" t="str">
        <f t="shared" ca="1" si="8"/>
        <v/>
      </c>
    </row>
    <row r="18" spans="2:23" x14ac:dyDescent="0.2">
      <c r="B18" s="11" t="str">
        <f t="shared" si="9"/>
        <v>1GW</v>
      </c>
      <c r="C18" s="3" t="str">
        <v>1GW Low Long Duration Storage ELCC</v>
      </c>
      <c r="E18" s="5" cm="1">
        <f t="array" ref="E18">IFERROR(INDEX('Benefit by Case'!$Q$1:$Q$500, MATCH($C18, 'Benefit by Case'!$B$1:$B$500, 0))
/ IF(E$8 = "$/MWh Levelized", INDEX('Offshore Wind Gen by Case'!$Q$1:$Q$500, MATCH(1, ('Offshore Wind Gen by Case'!$B$1:$B$500 = E$4) * ('Offshore Wind Gen by Case'!$C$1:$C$500 = $C18), 0)), 1), "")</f>
        <v>53.369671887250291</v>
      </c>
      <c r="G18" s="5" cm="1">
        <f t="array" aca="1" ref="G18" ca="1">IFERROR(INDEX('Total Cost by Trajectory'!$S$1:$S$516, MATCH(1, ('Total Cost by Trajectory'!$B$1:$B$516 = G$7) * ('Total Cost by Trajectory'!$E$1:$E$516 = $B18), 0))
/ IF(G$8 = "$/MWh Levelized", INDEX('Offshore Wind Gen by Case'!$Q$1:$Q$500, MATCH(1, ('Offshore Wind Gen by Case'!$B$1:$B$500 = G$4) * ('Offshore Wind Gen by Case'!$C$1:$C$500 = $C18), 0)), 1), "")</f>
        <v>77.228437559145448</v>
      </c>
      <c r="H18" s="5" cm="1">
        <f t="array" aca="1" ref="H18" ca="1">IFERROR(INDEX('Total Cost by Trajectory'!$S$1:$S$516, MATCH(1, ('Total Cost by Trajectory'!$B$1:$B$516 = H$7) * ('Total Cost by Trajectory'!$E$1:$E$516 = $B18), 0))
/ IF(H$8 = "$/MWh Levelized", INDEX('Offshore Wind Gen by Case'!$Q$1:$Q$500, MATCH(1, ('Offshore Wind Gen by Case'!$B$1:$B$500 = H$4) * ('Offshore Wind Gen by Case'!$C$1:$C$500 = $C18), 0)), 1), "")</f>
        <v>88.441473115838946</v>
      </c>
      <c r="I18" s="5" cm="1">
        <f t="array" aca="1" ref="I18" ca="1">IFERROR(INDEX('Total Cost by Trajectory'!$S$1:$S$516, MATCH(1, ('Total Cost by Trajectory'!$B$1:$B$516 = I$7) * ('Total Cost by Trajectory'!$E$1:$E$516 = $B18), 0))
/ IF(I$8 = "$/MWh Levelized", INDEX('Offshore Wind Gen by Case'!$Q$1:$Q$500, MATCH(1, ('Offshore Wind Gen by Case'!$B$1:$B$500 = I$4) * ('Offshore Wind Gen by Case'!$C$1:$C$500 = $C18), 0)), 1), "")</f>
        <v>71.628098442666001</v>
      </c>
      <c r="J18" s="5" cm="1">
        <f t="array" aca="1" ref="J18" ca="1">IFERROR(INDEX('Total Cost by Trajectory'!$S$1:$S$516, MATCH(1, ('Total Cost by Trajectory'!$B$1:$B$516 = J$7) * ('Total Cost by Trajectory'!$E$1:$E$516 = $B18), 0))
/ IF(J$8 = "$/MWh Levelized", INDEX('Offshore Wind Gen by Case'!$Q$1:$Q$500, MATCH(1, ('Offshore Wind Gen by Case'!$B$1:$B$500 = J$4) * ('Offshore Wind Gen by Case'!$C$1:$C$500 = $C18), 0)), 1), "")</f>
        <v>122.13000908085731</v>
      </c>
      <c r="K18" s="5" cm="1">
        <f t="array" aca="1" ref="K18" ca="1">IFERROR(INDEX('Total Cost by Trajectory'!$S$1:$S$516, MATCH(1, ('Total Cost by Trajectory'!$B$1:$B$516 = K$7) * ('Total Cost by Trajectory'!$E$1:$E$516 = $B18), 0))
/ IF(K$8 = "$/MWh Levelized", INDEX('Offshore Wind Gen by Case'!$Q$1:$Q$500, MATCH(1, ('Offshore Wind Gen by Case'!$B$1:$B$500 = K$4) * ('Offshore Wind Gen by Case'!$C$1:$C$500 = $C18), 0)), 1), "")</f>
        <v>58.947012826312886</v>
      </c>
      <c r="L18" s="5" t="str" cm="1">
        <f t="array" aca="1" ref="L18" ca="1">IFERROR(INDEX('Total Cost by Trajectory'!$S$1:$S$516, MATCH(1, ('Total Cost by Trajectory'!$B$1:$B$516 = L$7) * ('Total Cost by Trajectory'!$E$1:$E$516 = $B18), 0))
/ IF(L$8 = "$/MWh Levelized", INDEX('Offshore Wind Gen by Case'!$Q$1:$Q$500, MATCH(1, ('Offshore Wind Gen by Case'!$B$1:$B$500 = L$4) * ('Offshore Wind Gen by Case'!$C$1:$C$500 = $C18), 0)), 1), "")</f>
        <v/>
      </c>
      <c r="M18" s="5" t="str" cm="1">
        <f t="array" aca="1" ref="M18" ca="1">IFERROR(INDEX('Total Cost by Trajectory'!$S$1:$S$516, MATCH(1, ('Total Cost by Trajectory'!$B$1:$B$516 = M$7) * ('Total Cost by Trajectory'!$E$1:$E$516 = $B18), 0))
/ IF(M$8 = "$/MWh Levelized", INDEX('Offshore Wind Gen by Case'!$Q$1:$Q$500, MATCH(1, ('Offshore Wind Gen by Case'!$B$1:$B$500 = M$4) * ('Offshore Wind Gen by Case'!$C$1:$C$500 = $C18), 0)), 1), "")</f>
        <v/>
      </c>
      <c r="N18" s="5" t="str" cm="1">
        <f t="array" aca="1" ref="N18" ca="1">IFERROR(INDEX('Total Cost by Trajectory'!$S$1:$S$516, MATCH(1, ('Total Cost by Trajectory'!$B$1:$B$516 = N$7) * ('Total Cost by Trajectory'!$E$1:$E$516 = $B18), 0))
/ IF(N$8 = "$/MWh Levelized", INDEX('Offshore Wind Gen by Case'!$Q$1:$Q$500, MATCH(1, ('Offshore Wind Gen by Case'!$B$1:$B$500 = N$4) * ('Offshore Wind Gen by Case'!$C$1:$C$500 = $C18), 0)), 1), "")</f>
        <v/>
      </c>
      <c r="P18" s="5">
        <f t="shared" ca="1" si="1"/>
        <v>-23.858765671895156</v>
      </c>
      <c r="Q18" s="5">
        <f t="shared" ca="1" si="2"/>
        <v>-35.071801228588654</v>
      </c>
      <c r="R18" s="5">
        <f t="shared" ca="1" si="3"/>
        <v>-18.25842655541571</v>
      </c>
      <c r="S18" s="5">
        <f t="shared" ca="1" si="4"/>
        <v>-68.760337193607015</v>
      </c>
      <c r="T18" s="5">
        <f t="shared" ca="1" si="5"/>
        <v>-5.5773409390625943</v>
      </c>
      <c r="U18" s="5" t="str">
        <f t="shared" ca="1" si="6"/>
        <v/>
      </c>
      <c r="V18" s="5" t="str">
        <f t="shared" ca="1" si="7"/>
        <v/>
      </c>
      <c r="W18" s="5" t="str">
        <f t="shared" ca="1" si="8"/>
        <v/>
      </c>
    </row>
    <row r="19" spans="2:23" x14ac:dyDescent="0.2">
      <c r="B19" s="11" t="str">
        <f t="shared" si="9"/>
        <v>1GW</v>
      </c>
      <c r="C19" s="3" t="str">
        <v>1GW High Offshore Wind ELCC</v>
      </c>
      <c r="E19" s="5" cm="1">
        <f t="array" ref="E19">IFERROR(INDEX('Benefit by Case'!$Q$1:$Q$500, MATCH($C19, 'Benefit by Case'!$B$1:$B$500, 0))
/ IF(E$8 = "$/MWh Levelized", INDEX('Offshore Wind Gen by Case'!$Q$1:$Q$500, MATCH(1, ('Offshore Wind Gen by Case'!$B$1:$B$500 = E$4) * ('Offshore Wind Gen by Case'!$C$1:$C$500 = $C19), 0)), 1), "")</f>
        <v>45.878325344696776</v>
      </c>
      <c r="G19" s="5" cm="1">
        <f t="array" aca="1" ref="G19" ca="1">IFERROR(INDEX('Total Cost by Trajectory'!$S$1:$S$516, MATCH(1, ('Total Cost by Trajectory'!$B$1:$B$516 = G$7) * ('Total Cost by Trajectory'!$E$1:$E$516 = $B19), 0))
/ IF(G$8 = "$/MWh Levelized", INDEX('Offshore Wind Gen by Case'!$Q$1:$Q$500, MATCH(1, ('Offshore Wind Gen by Case'!$B$1:$B$500 = G$4) * ('Offshore Wind Gen by Case'!$C$1:$C$500 = $C19), 0)), 1), "")</f>
        <v>77.155662602544538</v>
      </c>
      <c r="H19" s="5" cm="1">
        <f t="array" aca="1" ref="H19" ca="1">IFERROR(INDEX('Total Cost by Trajectory'!$S$1:$S$516, MATCH(1, ('Total Cost by Trajectory'!$B$1:$B$516 = H$7) * ('Total Cost by Trajectory'!$E$1:$E$516 = $B19), 0))
/ IF(H$8 = "$/MWh Levelized", INDEX('Offshore Wind Gen by Case'!$Q$1:$Q$500, MATCH(1, ('Offshore Wind Gen by Case'!$B$1:$B$500 = H$4) * ('Offshore Wind Gen by Case'!$C$1:$C$500 = $C19), 0)), 1), "")</f>
        <v>88.358131738347055</v>
      </c>
      <c r="I19" s="5" cm="1">
        <f t="array" aca="1" ref="I19" ca="1">IFERROR(INDEX('Total Cost by Trajectory'!$S$1:$S$516, MATCH(1, ('Total Cost by Trajectory'!$B$1:$B$516 = I$7) * ('Total Cost by Trajectory'!$E$1:$E$516 = $B19), 0))
/ IF(I$8 = "$/MWh Levelized", INDEX('Offshore Wind Gen by Case'!$Q$1:$Q$500, MATCH(1, ('Offshore Wind Gen by Case'!$B$1:$B$500 = I$4) * ('Offshore Wind Gen by Case'!$C$1:$C$500 = $C19), 0)), 1), "")</f>
        <v>71.5606008741495</v>
      </c>
      <c r="J19" s="5" cm="1">
        <f t="array" aca="1" ref="J19" ca="1">IFERROR(INDEX('Total Cost by Trajectory'!$S$1:$S$516, MATCH(1, ('Total Cost by Trajectory'!$B$1:$B$516 = J$7) * ('Total Cost by Trajectory'!$E$1:$E$516 = $B19), 0))
/ IF(J$8 = "$/MWh Levelized", INDEX('Offshore Wind Gen by Case'!$Q$1:$Q$500, MATCH(1, ('Offshore Wind Gen by Case'!$B$1:$B$500 = J$4) * ('Offshore Wind Gen by Case'!$C$1:$C$500 = $C19), 0)), 1), "")</f>
        <v>122.01492186180381</v>
      </c>
      <c r="K19" s="5" cm="1">
        <f t="array" aca="1" ref="K19" ca="1">IFERROR(INDEX('Total Cost by Trajectory'!$S$1:$S$516, MATCH(1, ('Total Cost by Trajectory'!$B$1:$B$516 = K$7) * ('Total Cost by Trajectory'!$E$1:$E$516 = $B19), 0))
/ IF(K$8 = "$/MWh Levelized", INDEX('Offshore Wind Gen by Case'!$Q$1:$Q$500, MATCH(1, ('Offshore Wind Gen by Case'!$B$1:$B$500 = K$4) * ('Offshore Wind Gen by Case'!$C$1:$C$500 = $C19), 0)), 1), "")</f>
        <v>58.891465071680365</v>
      </c>
      <c r="L19" s="5" t="str" cm="1">
        <f t="array" aca="1" ref="L19" ca="1">IFERROR(INDEX('Total Cost by Trajectory'!$S$1:$S$516, MATCH(1, ('Total Cost by Trajectory'!$B$1:$B$516 = L$7) * ('Total Cost by Trajectory'!$E$1:$E$516 = $B19), 0))
/ IF(L$8 = "$/MWh Levelized", INDEX('Offshore Wind Gen by Case'!$Q$1:$Q$500, MATCH(1, ('Offshore Wind Gen by Case'!$B$1:$B$500 = L$4) * ('Offshore Wind Gen by Case'!$C$1:$C$500 = $C19), 0)), 1), "")</f>
        <v/>
      </c>
      <c r="M19" s="5" t="str" cm="1">
        <f t="array" aca="1" ref="M19" ca="1">IFERROR(INDEX('Total Cost by Trajectory'!$S$1:$S$516, MATCH(1, ('Total Cost by Trajectory'!$B$1:$B$516 = M$7) * ('Total Cost by Trajectory'!$E$1:$E$516 = $B19), 0))
/ IF(M$8 = "$/MWh Levelized", INDEX('Offshore Wind Gen by Case'!$Q$1:$Q$500, MATCH(1, ('Offshore Wind Gen by Case'!$B$1:$B$500 = M$4) * ('Offshore Wind Gen by Case'!$C$1:$C$500 = $C19), 0)), 1), "")</f>
        <v/>
      </c>
      <c r="N19" s="5" t="str" cm="1">
        <f t="array" aca="1" ref="N19" ca="1">IFERROR(INDEX('Total Cost by Trajectory'!$S$1:$S$516, MATCH(1, ('Total Cost by Trajectory'!$B$1:$B$516 = N$7) * ('Total Cost by Trajectory'!$E$1:$E$516 = $B19), 0))
/ IF(N$8 = "$/MWh Levelized", INDEX('Offshore Wind Gen by Case'!$Q$1:$Q$500, MATCH(1, ('Offshore Wind Gen by Case'!$B$1:$B$500 = N$4) * ('Offshore Wind Gen by Case'!$C$1:$C$500 = $C19), 0)), 1), "")</f>
        <v/>
      </c>
      <c r="P19" s="5">
        <f t="shared" ca="1" si="1"/>
        <v>-31.277337257847762</v>
      </c>
      <c r="Q19" s="5">
        <f t="shared" ca="1" si="2"/>
        <v>-42.479806393650279</v>
      </c>
      <c r="R19" s="5">
        <f t="shared" ca="1" si="3"/>
        <v>-25.682275529452724</v>
      </c>
      <c r="S19" s="5">
        <f t="shared" ca="1" si="4"/>
        <v>-76.136596517107037</v>
      </c>
      <c r="T19" s="5">
        <f t="shared" ca="1" si="5"/>
        <v>-13.013139726983589</v>
      </c>
      <c r="U19" s="5" t="str">
        <f t="shared" ca="1" si="6"/>
        <v/>
      </c>
      <c r="V19" s="5" t="str">
        <f t="shared" ca="1" si="7"/>
        <v/>
      </c>
      <c r="W19" s="5" t="str">
        <f t="shared" ca="1" si="8"/>
        <v/>
      </c>
    </row>
    <row r="20" spans="2:23" x14ac:dyDescent="0.2">
      <c r="B20" s="11" t="str">
        <f t="shared" si="9"/>
        <v>1GW</v>
      </c>
      <c r="C20" s="3" t="str">
        <v>1GW Low Offshore Wind ELCC</v>
      </c>
      <c r="E20" s="5" cm="1">
        <f t="array" ref="E20">IFERROR(INDEX('Benefit by Case'!$Q$1:$Q$500, MATCH($C20, 'Benefit by Case'!$B$1:$B$500, 0))
/ IF(E$8 = "$/MWh Levelized", INDEX('Offshore Wind Gen by Case'!$Q$1:$Q$500, MATCH(1, ('Offshore Wind Gen by Case'!$B$1:$B$500 = E$4) * ('Offshore Wind Gen by Case'!$C$1:$C$500 = $C20), 0)), 1), "")</f>
        <v>41.823150928941971</v>
      </c>
      <c r="G20" s="5" cm="1">
        <f t="array" aca="1" ref="G20" ca="1">IFERROR(INDEX('Total Cost by Trajectory'!$S$1:$S$516, MATCH(1, ('Total Cost by Trajectory'!$B$1:$B$516 = G$7) * ('Total Cost by Trajectory'!$E$1:$E$516 = $B20), 0))
/ IF(G$8 = "$/MWh Levelized", INDEX('Offshore Wind Gen by Case'!$Q$1:$Q$500, MATCH(1, ('Offshore Wind Gen by Case'!$B$1:$B$500 = G$4) * ('Offshore Wind Gen by Case'!$C$1:$C$500 = $C20), 0)), 1), "")</f>
        <v>77.186435057983275</v>
      </c>
      <c r="H20" s="5" cm="1">
        <f t="array" aca="1" ref="H20" ca="1">IFERROR(INDEX('Total Cost by Trajectory'!$S$1:$S$516, MATCH(1, ('Total Cost by Trajectory'!$B$1:$B$516 = H$7) * ('Total Cost by Trajectory'!$E$1:$E$516 = $B20), 0))
/ IF(H$8 = "$/MWh Levelized", INDEX('Offshore Wind Gen by Case'!$Q$1:$Q$500, MATCH(1, ('Offshore Wind Gen by Case'!$B$1:$B$500 = H$4) * ('Offshore Wind Gen by Case'!$C$1:$C$500 = $C20), 0)), 1), "")</f>
        <v>88.393372141706365</v>
      </c>
      <c r="I20" s="5" cm="1">
        <f t="array" aca="1" ref="I20" ca="1">IFERROR(INDEX('Total Cost by Trajectory'!$S$1:$S$516, MATCH(1, ('Total Cost by Trajectory'!$B$1:$B$516 = I$7) * ('Total Cost by Trajectory'!$E$1:$E$516 = $B20), 0))
/ IF(I$8 = "$/MWh Levelized", INDEX('Offshore Wind Gen by Case'!$Q$1:$Q$500, MATCH(1, ('Offshore Wind Gen by Case'!$B$1:$B$500 = I$4) * ('Offshore Wind Gen by Case'!$C$1:$C$500 = $C20), 0)), 1), "")</f>
        <v>71.589141817578536</v>
      </c>
      <c r="J20" s="5" cm="1">
        <f t="array" aca="1" ref="J20" ca="1">IFERROR(INDEX('Total Cost by Trajectory'!$S$1:$S$516, MATCH(1, ('Total Cost by Trajectory'!$B$1:$B$516 = J$7) * ('Total Cost by Trajectory'!$E$1:$E$516 = $B20), 0))
/ IF(J$8 = "$/MWh Levelized", INDEX('Offshore Wind Gen by Case'!$Q$1:$Q$500, MATCH(1, ('Offshore Wind Gen by Case'!$B$1:$B$500 = J$4) * ('Offshore Wind Gen by Case'!$C$1:$C$500 = $C20), 0)), 1), "")</f>
        <v>122.06358580452951</v>
      </c>
      <c r="K20" s="5" cm="1">
        <f t="array" aca="1" ref="K20" ca="1">IFERROR(INDEX('Total Cost by Trajectory'!$S$1:$S$516, MATCH(1, ('Total Cost by Trajectory'!$B$1:$B$516 = K$7) * ('Total Cost by Trajectory'!$E$1:$E$516 = $B20), 0))
/ IF(K$8 = "$/MWh Levelized", INDEX('Offshore Wind Gen by Case'!$Q$1:$Q$500, MATCH(1, ('Offshore Wind Gen by Case'!$B$1:$B$500 = K$4) * ('Offshore Wind Gen by Case'!$C$1:$C$500 = $C20), 0)), 1), "")</f>
        <v>58.914953107729978</v>
      </c>
      <c r="L20" s="5" t="str" cm="1">
        <f t="array" aca="1" ref="L20" ca="1">IFERROR(INDEX('Total Cost by Trajectory'!$S$1:$S$516, MATCH(1, ('Total Cost by Trajectory'!$B$1:$B$516 = L$7) * ('Total Cost by Trajectory'!$E$1:$E$516 = $B20), 0))
/ IF(L$8 = "$/MWh Levelized", INDEX('Offshore Wind Gen by Case'!$Q$1:$Q$500, MATCH(1, ('Offshore Wind Gen by Case'!$B$1:$B$500 = L$4) * ('Offshore Wind Gen by Case'!$C$1:$C$500 = $C20), 0)), 1), "")</f>
        <v/>
      </c>
      <c r="M20" s="5" t="str" cm="1">
        <f t="array" aca="1" ref="M20" ca="1">IFERROR(INDEX('Total Cost by Trajectory'!$S$1:$S$516, MATCH(1, ('Total Cost by Trajectory'!$B$1:$B$516 = M$7) * ('Total Cost by Trajectory'!$E$1:$E$516 = $B20), 0))
/ IF(M$8 = "$/MWh Levelized", INDEX('Offshore Wind Gen by Case'!$Q$1:$Q$500, MATCH(1, ('Offshore Wind Gen by Case'!$B$1:$B$500 = M$4) * ('Offshore Wind Gen by Case'!$C$1:$C$500 = $C20), 0)), 1), "")</f>
        <v/>
      </c>
      <c r="N20" s="5" t="str" cm="1">
        <f t="array" aca="1" ref="N20" ca="1">IFERROR(INDEX('Total Cost by Trajectory'!$S$1:$S$516, MATCH(1, ('Total Cost by Trajectory'!$B$1:$B$516 = N$7) * ('Total Cost by Trajectory'!$E$1:$E$516 = $B20), 0))
/ IF(N$8 = "$/MWh Levelized", INDEX('Offshore Wind Gen by Case'!$Q$1:$Q$500, MATCH(1, ('Offshore Wind Gen by Case'!$B$1:$B$500 = N$4) * ('Offshore Wind Gen by Case'!$C$1:$C$500 = $C20), 0)), 1), "")</f>
        <v/>
      </c>
      <c r="P20" s="5">
        <f t="shared" ca="1" si="1"/>
        <v>-35.363284129041304</v>
      </c>
      <c r="Q20" s="5">
        <f t="shared" ca="1" si="2"/>
        <v>-46.570221212764395</v>
      </c>
      <c r="R20" s="5">
        <f t="shared" ca="1" si="3"/>
        <v>-29.765990888636566</v>
      </c>
      <c r="S20" s="5">
        <f t="shared" ca="1" si="4"/>
        <v>-80.240434875587539</v>
      </c>
      <c r="T20" s="5">
        <f t="shared" ca="1" si="5"/>
        <v>-17.091802178788008</v>
      </c>
      <c r="U20" s="5" t="str">
        <f t="shared" ca="1" si="6"/>
        <v/>
      </c>
      <c r="V20" s="5" t="str">
        <f t="shared" ca="1" si="7"/>
        <v/>
      </c>
      <c r="W20" s="5" t="str">
        <f t="shared" ca="1" si="8"/>
        <v/>
      </c>
    </row>
    <row r="21" spans="2:23" x14ac:dyDescent="0.2">
      <c r="B21" s="11" t="str">
        <f t="shared" si="9"/>
        <v>1GW</v>
      </c>
      <c r="C21" s="3" t="str">
        <v>1GW Low Competing Resource Cost</v>
      </c>
      <c r="E21" s="5" cm="1">
        <f t="array" ref="E21">IFERROR(INDEX('Benefit by Case'!$Q$1:$Q$500, MATCH($C21, 'Benefit by Case'!$B$1:$B$500, 0))
/ IF(E$8 = "$/MWh Levelized", INDEX('Offshore Wind Gen by Case'!$Q$1:$Q$500, MATCH(1, ('Offshore Wind Gen by Case'!$B$1:$B$500 = E$4) * ('Offshore Wind Gen by Case'!$C$1:$C$500 = $C21), 0)), 1), "")</f>
        <v>42.114883966435734</v>
      </c>
      <c r="G21" s="5" cm="1">
        <f t="array" aca="1" ref="G21" ca="1">IFERROR(INDEX('Total Cost by Trajectory'!$S$1:$S$516, MATCH(1, ('Total Cost by Trajectory'!$B$1:$B$516 = G$7) * ('Total Cost by Trajectory'!$E$1:$E$516 = $B21), 0))
/ IF(G$8 = "$/MWh Levelized", INDEX('Offshore Wind Gen by Case'!$Q$1:$Q$500, MATCH(1, ('Offshore Wind Gen by Case'!$B$1:$B$500 = G$4) * ('Offshore Wind Gen by Case'!$C$1:$C$500 = $C21), 0)), 1), "")</f>
        <v>77.155079138640133</v>
      </c>
      <c r="H21" s="5" cm="1">
        <f t="array" aca="1" ref="H21" ca="1">IFERROR(INDEX('Total Cost by Trajectory'!$S$1:$S$516, MATCH(1, ('Total Cost by Trajectory'!$B$1:$B$516 = H$7) * ('Total Cost by Trajectory'!$E$1:$E$516 = $B21), 0))
/ IF(H$8 = "$/MWh Levelized", INDEX('Offshore Wind Gen by Case'!$Q$1:$Q$500, MATCH(1, ('Offshore Wind Gen by Case'!$B$1:$B$500 = H$4) * ('Offshore Wind Gen by Case'!$C$1:$C$500 = $C21), 0)), 1), "")</f>
        <v>88.357463559514926</v>
      </c>
      <c r="I21" s="5" cm="1">
        <f t="array" aca="1" ref="I21" ca="1">IFERROR(INDEX('Total Cost by Trajectory'!$S$1:$S$516, MATCH(1, ('Total Cost by Trajectory'!$B$1:$B$516 = I$7) * ('Total Cost by Trajectory'!$E$1:$E$516 = $B21), 0))
/ IF(I$8 = "$/MWh Levelized", INDEX('Offshore Wind Gen by Case'!$Q$1:$Q$500, MATCH(1, ('Offshore Wind Gen by Case'!$B$1:$B$500 = I$4) * ('Offshore Wind Gen by Case'!$C$1:$C$500 = $C21), 0)), 1), "")</f>
        <v>71.560059721028935</v>
      </c>
      <c r="J21" s="5" cm="1">
        <f t="array" aca="1" ref="J21" ca="1">IFERROR(INDEX('Total Cost by Trajectory'!$S$1:$S$516, MATCH(1, ('Total Cost by Trajectory'!$B$1:$B$516 = J$7) * ('Total Cost by Trajectory'!$E$1:$E$516 = $B21), 0))
/ IF(J$8 = "$/MWh Levelized", INDEX('Offshore Wind Gen by Case'!$Q$1:$Q$500, MATCH(1, ('Offshore Wind Gen by Case'!$B$1:$B$500 = J$4) * ('Offshore Wind Gen by Case'!$C$1:$C$500 = $C21), 0)), 1), "")</f>
        <v>122.01399916474824</v>
      </c>
      <c r="K21" s="5" cm="1">
        <f t="array" aca="1" ref="K21" ca="1">IFERROR(INDEX('Total Cost by Trajectory'!$S$1:$S$516, MATCH(1, ('Total Cost by Trajectory'!$B$1:$B$516 = K$7) * ('Total Cost by Trajectory'!$E$1:$E$516 = $B21), 0))
/ IF(K$8 = "$/MWh Levelized", INDEX('Offshore Wind Gen by Case'!$Q$1:$Q$500, MATCH(1, ('Offshore Wind Gen by Case'!$B$1:$B$500 = K$4) * ('Offshore Wind Gen by Case'!$C$1:$C$500 = $C21), 0)), 1), "")</f>
        <v>58.891019724663863</v>
      </c>
      <c r="L21" s="5" t="str" cm="1">
        <f t="array" aca="1" ref="L21" ca="1">IFERROR(INDEX('Total Cost by Trajectory'!$S$1:$S$516, MATCH(1, ('Total Cost by Trajectory'!$B$1:$B$516 = L$7) * ('Total Cost by Trajectory'!$E$1:$E$516 = $B21), 0))
/ IF(L$8 = "$/MWh Levelized", INDEX('Offshore Wind Gen by Case'!$Q$1:$Q$500, MATCH(1, ('Offshore Wind Gen by Case'!$B$1:$B$500 = L$4) * ('Offshore Wind Gen by Case'!$C$1:$C$500 = $C21), 0)), 1), "")</f>
        <v/>
      </c>
      <c r="M21" s="5" t="str" cm="1">
        <f t="array" aca="1" ref="M21" ca="1">IFERROR(INDEX('Total Cost by Trajectory'!$S$1:$S$516, MATCH(1, ('Total Cost by Trajectory'!$B$1:$B$516 = M$7) * ('Total Cost by Trajectory'!$E$1:$E$516 = $B21), 0))
/ IF(M$8 = "$/MWh Levelized", INDEX('Offshore Wind Gen by Case'!$Q$1:$Q$500, MATCH(1, ('Offshore Wind Gen by Case'!$B$1:$B$500 = M$4) * ('Offshore Wind Gen by Case'!$C$1:$C$500 = $C21), 0)), 1), "")</f>
        <v/>
      </c>
      <c r="N21" s="5" t="str" cm="1">
        <f t="array" aca="1" ref="N21" ca="1">IFERROR(INDEX('Total Cost by Trajectory'!$S$1:$S$516, MATCH(1, ('Total Cost by Trajectory'!$B$1:$B$516 = N$7) * ('Total Cost by Trajectory'!$E$1:$E$516 = $B21), 0))
/ IF(N$8 = "$/MWh Levelized", INDEX('Offshore Wind Gen by Case'!$Q$1:$Q$500, MATCH(1, ('Offshore Wind Gen by Case'!$B$1:$B$500 = N$4) * ('Offshore Wind Gen by Case'!$C$1:$C$500 = $C21), 0)), 1), "")</f>
        <v/>
      </c>
      <c r="P21" s="5">
        <f t="shared" ca="1" si="1"/>
        <v>-35.040195172204399</v>
      </c>
      <c r="Q21" s="5">
        <f t="shared" ca="1" si="2"/>
        <v>-46.242579593079192</v>
      </c>
      <c r="R21" s="5">
        <f t="shared" ca="1" si="3"/>
        <v>-29.445175754593201</v>
      </c>
      <c r="S21" s="5">
        <f t="shared" ca="1" si="4"/>
        <v>-79.899115198312501</v>
      </c>
      <c r="T21" s="5">
        <f t="shared" ca="1" si="5"/>
        <v>-16.776135758228129</v>
      </c>
      <c r="U21" s="5" t="str">
        <f t="shared" ca="1" si="6"/>
        <v/>
      </c>
      <c r="V21" s="5" t="str">
        <f t="shared" ca="1" si="7"/>
        <v/>
      </c>
      <c r="W21" s="5" t="str">
        <f t="shared" ca="1" si="8"/>
        <v/>
      </c>
    </row>
    <row r="22" spans="2:23" x14ac:dyDescent="0.2">
      <c r="B22" s="11" t="str">
        <f t="shared" si="9"/>
        <v>1GW</v>
      </c>
      <c r="C22" s="3" t="str">
        <v>1GW Low Bookend</v>
      </c>
      <c r="E22" s="5" cm="1">
        <f t="array" ref="E22">IFERROR(INDEX('Benefit by Case'!$Q$1:$Q$500, MATCH($C22, 'Benefit by Case'!$B$1:$B$500, 0))
/ IF(E$8 = "$/MWh Levelized", INDEX('Offshore Wind Gen by Case'!$Q$1:$Q$500, MATCH(1, ('Offshore Wind Gen by Case'!$B$1:$B$500 = E$4) * ('Offshore Wind Gen by Case'!$C$1:$C$500 = $C22), 0)), 1), "")</f>
        <v>37.428911477382151</v>
      </c>
      <c r="G22" s="5" cm="1">
        <f t="array" aca="1" ref="G22" ca="1">IFERROR(INDEX('Total Cost by Trajectory'!$S$1:$S$516, MATCH(1, ('Total Cost by Trajectory'!$B$1:$B$516 = G$7) * ('Total Cost by Trajectory'!$E$1:$E$516 = $B22), 0))
/ IF(G$8 = "$/MWh Levelized", INDEX('Offshore Wind Gen by Case'!$Q$1:$Q$500, MATCH(1, ('Offshore Wind Gen by Case'!$B$1:$B$500 = G$4) * ('Offshore Wind Gen by Case'!$C$1:$C$500 = $C22), 0)), 1), "")</f>
        <v>77.256932005608945</v>
      </c>
      <c r="H22" s="5" cm="1">
        <f t="array" aca="1" ref="H22" ca="1">IFERROR(INDEX('Total Cost by Trajectory'!$S$1:$S$516, MATCH(1, ('Total Cost by Trajectory'!$B$1:$B$516 = H$7) * ('Total Cost by Trajectory'!$E$1:$E$516 = $B22), 0))
/ IF(H$8 = "$/MWh Levelized", INDEX('Offshore Wind Gen by Case'!$Q$1:$Q$500, MATCH(1, ('Offshore Wind Gen by Case'!$B$1:$B$500 = H$4) * ('Offshore Wind Gen by Case'!$C$1:$C$500 = $C22), 0)), 1), "")</f>
        <v>88.474104759058733</v>
      </c>
      <c r="I22" s="5" cm="1">
        <f t="array" aca="1" ref="I22" ca="1">IFERROR(INDEX('Total Cost by Trajectory'!$S$1:$S$516, MATCH(1, ('Total Cost by Trajectory'!$B$1:$B$516 = I$7) * ('Total Cost by Trajectory'!$E$1:$E$516 = $B22), 0))
/ IF(I$8 = "$/MWh Levelized", INDEX('Offshore Wind Gen by Case'!$Q$1:$Q$500, MATCH(1, ('Offshore Wind Gen by Case'!$B$1:$B$500 = I$4) * ('Offshore Wind Gen by Case'!$C$1:$C$500 = $C22), 0)), 1), "")</f>
        <v>71.654526570449804</v>
      </c>
      <c r="J22" s="5" cm="1">
        <f t="array" aca="1" ref="J22" ca="1">IFERROR(INDEX('Total Cost by Trajectory'!$S$1:$S$516, MATCH(1, ('Total Cost by Trajectory'!$B$1:$B$516 = J$7) * ('Total Cost by Trajectory'!$E$1:$E$516 = $B22), 0))
/ IF(J$8 = "$/MWh Levelized", INDEX('Offshore Wind Gen by Case'!$Q$1:$Q$500, MATCH(1, ('Offshore Wind Gen by Case'!$B$1:$B$500 = J$4) * ('Offshore Wind Gen by Case'!$C$1:$C$500 = $C22), 0)), 1), "")</f>
        <v>122.17507055193362</v>
      </c>
      <c r="K22" s="5" cm="1">
        <f t="array" aca="1" ref="K22" ca="1">IFERROR(INDEX('Total Cost by Trajectory'!$S$1:$S$516, MATCH(1, ('Total Cost by Trajectory'!$B$1:$B$516 = K$7) * ('Total Cost by Trajectory'!$E$1:$E$516 = $B22), 0))
/ IF(K$8 = "$/MWh Levelized", INDEX('Offshore Wind Gen by Case'!$Q$1:$Q$500, MATCH(1, ('Offshore Wind Gen by Case'!$B$1:$B$500 = K$4) * ('Offshore Wind Gen by Case'!$C$1:$C$500 = $C22), 0)), 1), "")</f>
        <v>58.968762100987462</v>
      </c>
      <c r="L22" s="5" t="str" cm="1">
        <f t="array" aca="1" ref="L22" ca="1">IFERROR(INDEX('Total Cost by Trajectory'!$S$1:$S$516, MATCH(1, ('Total Cost by Trajectory'!$B$1:$B$516 = L$7) * ('Total Cost by Trajectory'!$E$1:$E$516 = $B22), 0))
/ IF(L$8 = "$/MWh Levelized", INDEX('Offshore Wind Gen by Case'!$Q$1:$Q$500, MATCH(1, ('Offshore Wind Gen by Case'!$B$1:$B$500 = L$4) * ('Offshore Wind Gen by Case'!$C$1:$C$500 = $C22), 0)), 1), "")</f>
        <v/>
      </c>
      <c r="M22" s="5" t="str" cm="1">
        <f t="array" aca="1" ref="M22" ca="1">IFERROR(INDEX('Total Cost by Trajectory'!$S$1:$S$516, MATCH(1, ('Total Cost by Trajectory'!$B$1:$B$516 = M$7) * ('Total Cost by Trajectory'!$E$1:$E$516 = $B22), 0))
/ IF(M$8 = "$/MWh Levelized", INDEX('Offshore Wind Gen by Case'!$Q$1:$Q$500, MATCH(1, ('Offshore Wind Gen by Case'!$B$1:$B$500 = M$4) * ('Offshore Wind Gen by Case'!$C$1:$C$500 = $C22), 0)), 1), "")</f>
        <v/>
      </c>
      <c r="N22" s="5" t="str" cm="1">
        <f t="array" aca="1" ref="N22" ca="1">IFERROR(INDEX('Total Cost by Trajectory'!$S$1:$S$516, MATCH(1, ('Total Cost by Trajectory'!$B$1:$B$516 = N$7) * ('Total Cost by Trajectory'!$E$1:$E$516 = $B22), 0))
/ IF(N$8 = "$/MWh Levelized", INDEX('Offshore Wind Gen by Case'!$Q$1:$Q$500, MATCH(1, ('Offshore Wind Gen by Case'!$B$1:$B$500 = N$4) * ('Offshore Wind Gen by Case'!$C$1:$C$500 = $C22), 0)), 1), "")</f>
        <v/>
      </c>
      <c r="P22" s="5">
        <f t="shared" ca="1" si="1"/>
        <v>-39.828020528226794</v>
      </c>
      <c r="Q22" s="5">
        <f t="shared" ca="1" si="2"/>
        <v>-51.045193281676582</v>
      </c>
      <c r="R22" s="5">
        <f t="shared" ca="1" si="3"/>
        <v>-34.225615093067653</v>
      </c>
      <c r="S22" s="5">
        <f t="shared" ca="1" si="4"/>
        <v>-84.746159074551457</v>
      </c>
      <c r="T22" s="5">
        <f t="shared" ca="1" si="5"/>
        <v>-21.539850623605311</v>
      </c>
      <c r="U22" s="5" t="str">
        <f t="shared" ca="1" si="6"/>
        <v/>
      </c>
      <c r="V22" s="5" t="str">
        <f t="shared" ca="1" si="7"/>
        <v/>
      </c>
      <c r="W22" s="5" t="str">
        <f t="shared" ca="1" si="8"/>
        <v/>
      </c>
    </row>
    <row r="23" spans="2:23" x14ac:dyDescent="0.2">
      <c r="B23" s="11" t="str">
        <f t="shared" si="9"/>
        <v>1GW</v>
      </c>
      <c r="C23" s="3" t="str">
        <v>1GW Least-Cost</v>
      </c>
      <c r="E23" s="5" cm="1">
        <f t="array" ref="E23">IFERROR(INDEX('Benefit by Case'!$Q$1:$Q$500, MATCH($C23, 'Benefit by Case'!$B$1:$B$500, 0))
/ IF(E$8 = "$/MWh Levelized", INDEX('Offshore Wind Gen by Case'!$Q$1:$Q$500, MATCH(1, ('Offshore Wind Gen by Case'!$B$1:$B$500 = E$4) * ('Offshore Wind Gen by Case'!$C$1:$C$500 = $C23), 0)), 1), "")</f>
        <v>43.173138944145769</v>
      </c>
      <c r="G23" s="5" cm="1">
        <f t="array" aca="1" ref="G23" ca="1">IFERROR(INDEX('Total Cost by Trajectory'!$S$1:$S$516, MATCH(1, ('Total Cost by Trajectory'!$B$1:$B$516 = G$7) * ('Total Cost by Trajectory'!$E$1:$E$516 = $B23), 0))
/ IF(G$8 = "$/MWh Levelized", INDEX('Offshore Wind Gen by Case'!$Q$1:$Q$500, MATCH(1, ('Offshore Wind Gen by Case'!$B$1:$B$500 = G$4) * ('Offshore Wind Gen by Case'!$C$1:$C$500 = $C23), 0)), 1), "")</f>
        <v>77.215482881408022</v>
      </c>
      <c r="H23" s="5" cm="1">
        <f t="array" aca="1" ref="H23" ca="1">IFERROR(INDEX('Total Cost by Trajectory'!$S$1:$S$516, MATCH(1, ('Total Cost by Trajectory'!$B$1:$B$516 = H$7) * ('Total Cost by Trajectory'!$E$1:$E$516 = $B23), 0))
/ IF(H$8 = "$/MWh Levelized", INDEX('Offshore Wind Gen by Case'!$Q$1:$Q$500, MATCH(1, ('Offshore Wind Gen by Case'!$B$1:$B$500 = H$4) * ('Offshore Wind Gen by Case'!$C$1:$C$500 = $C23), 0)), 1), "")</f>
        <v>88.426637508398855</v>
      </c>
      <c r="I23" s="5" cm="1">
        <f t="array" aca="1" ref="I23" ca="1">IFERROR(INDEX('Total Cost by Trajectory'!$S$1:$S$516, MATCH(1, ('Total Cost by Trajectory'!$B$1:$B$516 = I$7) * ('Total Cost by Trajectory'!$E$1:$E$516 = $B23), 0))
/ IF(I$8 = "$/MWh Levelized", INDEX('Offshore Wind Gen by Case'!$Q$1:$Q$500, MATCH(1, ('Offshore Wind Gen by Case'!$B$1:$B$500 = I$4) * ('Offshore Wind Gen by Case'!$C$1:$C$500 = $C23), 0)), 1), "")</f>
        <v>71.616083193340785</v>
      </c>
      <c r="J23" s="5" cm="1">
        <f t="array" aca="1" ref="J23" ca="1">IFERROR(INDEX('Total Cost by Trajectory'!$S$1:$S$516, MATCH(1, ('Total Cost by Trajectory'!$B$1:$B$516 = J$7) * ('Total Cost by Trajectory'!$E$1:$E$516 = $B23), 0))
/ IF(J$8 = "$/MWh Levelized", INDEX('Offshore Wind Gen by Case'!$Q$1:$Q$500, MATCH(1, ('Offshore Wind Gen by Case'!$B$1:$B$500 = J$4) * ('Offshore Wind Gen by Case'!$C$1:$C$500 = $C23), 0)), 1), "")</f>
        <v>122.10952239279631</v>
      </c>
      <c r="K23" s="5" cm="1">
        <f t="array" aca="1" ref="K23" ca="1">IFERROR(INDEX('Total Cost by Trajectory'!$S$1:$S$516, MATCH(1, ('Total Cost by Trajectory'!$B$1:$B$516 = K$7) * ('Total Cost by Trajectory'!$E$1:$E$516 = $B23), 0))
/ IF(K$8 = "$/MWh Levelized", INDEX('Offshore Wind Gen by Case'!$Q$1:$Q$500, MATCH(1, ('Offshore Wind Gen by Case'!$B$1:$B$500 = K$4) * ('Offshore Wind Gen by Case'!$C$1:$C$500 = $C23), 0)), 1), "")</f>
        <v>58.93712476462364</v>
      </c>
      <c r="L23" s="5" t="str" cm="1">
        <f t="array" aca="1" ref="L23" ca="1">IFERROR(INDEX('Total Cost by Trajectory'!$S$1:$S$516, MATCH(1, ('Total Cost by Trajectory'!$B$1:$B$516 = L$7) * ('Total Cost by Trajectory'!$E$1:$E$516 = $B23), 0))
/ IF(L$8 = "$/MWh Levelized", INDEX('Offshore Wind Gen by Case'!$Q$1:$Q$500, MATCH(1, ('Offshore Wind Gen by Case'!$B$1:$B$500 = L$4) * ('Offshore Wind Gen by Case'!$C$1:$C$500 = $C23), 0)), 1), "")</f>
        <v/>
      </c>
      <c r="M23" s="5" t="str" cm="1">
        <f t="array" aca="1" ref="M23" ca="1">IFERROR(INDEX('Total Cost by Trajectory'!$S$1:$S$516, MATCH(1, ('Total Cost by Trajectory'!$B$1:$B$516 = M$7) * ('Total Cost by Trajectory'!$E$1:$E$516 = $B23), 0))
/ IF(M$8 = "$/MWh Levelized", INDEX('Offshore Wind Gen by Case'!$Q$1:$Q$500, MATCH(1, ('Offshore Wind Gen by Case'!$B$1:$B$500 = M$4) * ('Offshore Wind Gen by Case'!$C$1:$C$500 = $C23), 0)), 1), "")</f>
        <v/>
      </c>
      <c r="N23" s="5" t="str" cm="1">
        <f t="array" aca="1" ref="N23" ca="1">IFERROR(INDEX('Total Cost by Trajectory'!$S$1:$S$516, MATCH(1, ('Total Cost by Trajectory'!$B$1:$B$516 = N$7) * ('Total Cost by Trajectory'!$E$1:$E$516 = $B23), 0))
/ IF(N$8 = "$/MWh Levelized", INDEX('Offshore Wind Gen by Case'!$Q$1:$Q$500, MATCH(1, ('Offshore Wind Gen by Case'!$B$1:$B$500 = N$4) * ('Offshore Wind Gen by Case'!$C$1:$C$500 = $C23), 0)), 1), "")</f>
        <v/>
      </c>
      <c r="P23" s="5">
        <f t="shared" ca="1" si="1"/>
        <v>-34.042343937262252</v>
      </c>
      <c r="Q23" s="5">
        <f t="shared" ca="1" si="2"/>
        <v>-45.253498564253086</v>
      </c>
      <c r="R23" s="5">
        <f t="shared" ca="1" si="3"/>
        <v>-28.442944249195016</v>
      </c>
      <c r="S23" s="5">
        <f t="shared" ca="1" si="4"/>
        <v>-78.936383448650531</v>
      </c>
      <c r="T23" s="5">
        <f t="shared" ca="1" si="5"/>
        <v>-15.76398582047787</v>
      </c>
      <c r="U23" s="5" t="str">
        <f t="shared" ca="1" si="6"/>
        <v/>
      </c>
      <c r="V23" s="5" t="str">
        <f t="shared" ca="1" si="7"/>
        <v/>
      </c>
      <c r="W23" s="5" t="str">
        <f t="shared" ca="1" si="8"/>
        <v/>
      </c>
    </row>
    <row r="24" spans="2:23" x14ac:dyDescent="0.2">
      <c r="B24" s="11" t="str">
        <f t="shared" si="9"/>
        <v>3GW</v>
      </c>
      <c r="C24" s="3" t="str">
        <v>3GW High Bookend</v>
      </c>
      <c r="E24" s="5" cm="1">
        <f t="array" ref="E24">IFERROR(INDEX('Benefit by Case'!$Q$1:$Q$500, MATCH($C24, 'Benefit by Case'!$B$1:$B$500, 0))
/ IF(E$8 = "$/MWh Levelized", INDEX('Offshore Wind Gen by Case'!$Q$1:$Q$500, MATCH(1, ('Offshore Wind Gen by Case'!$B$1:$B$500 = E$4) * ('Offshore Wind Gen by Case'!$C$1:$C$500 = $C24), 0)), 1), "")</f>
        <v>89.234701069123162</v>
      </c>
      <c r="G24" s="5" cm="1">
        <f t="array" aca="1" ref="G24" ca="1">IFERROR(INDEX('Total Cost by Trajectory'!$S$1:$S$516, MATCH(1, ('Total Cost by Trajectory'!$B$1:$B$516 = G$7) * ('Total Cost by Trajectory'!$E$1:$E$516 = $B24), 0))
/ IF(G$8 = "$/MWh Levelized", INDEX('Offshore Wind Gen by Case'!$Q$1:$Q$500, MATCH(1, ('Offshore Wind Gen by Case'!$B$1:$B$500 = G$4) * ('Offshore Wind Gen by Case'!$C$1:$C$500 = $C24), 0)), 1), "")</f>
        <v>75.291304331445914</v>
      </c>
      <c r="H24" s="5" cm="1">
        <f t="array" aca="1" ref="H24" ca="1">IFERROR(INDEX('Total Cost by Trajectory'!$S$1:$S$516, MATCH(1, ('Total Cost by Trajectory'!$B$1:$B$516 = H$7) * ('Total Cost by Trajectory'!$E$1:$E$516 = $B24), 0))
/ IF(H$8 = "$/MWh Levelized", INDEX('Offshore Wind Gen by Case'!$Q$1:$Q$500, MATCH(1, ('Offshore Wind Gen by Case'!$B$1:$B$500 = H$4) * ('Offshore Wind Gen by Case'!$C$1:$C$500 = $C24), 0)), 1), "")</f>
        <v>86.498783250122258</v>
      </c>
      <c r="I24" s="5" cm="1">
        <f t="array" aca="1" ref="I24" ca="1">IFERROR(INDEX('Total Cost by Trajectory'!$S$1:$S$516, MATCH(1, ('Total Cost by Trajectory'!$B$1:$B$516 = I$7) * ('Total Cost by Trajectory'!$E$1:$E$516 = $B24), 0))
/ IF(I$8 = "$/MWh Levelized", INDEX('Offshore Wind Gen by Case'!$Q$1:$Q$500, MATCH(1, ('Offshore Wind Gen by Case'!$B$1:$B$500 = I$4) * ('Offshore Wind Gen by Case'!$C$1:$C$500 = $C24), 0)), 1), "")</f>
        <v>69.693740472129065</v>
      </c>
      <c r="J24" s="5" cm="1">
        <f t="array" aca="1" ref="J24" ca="1">IFERROR(INDEX('Total Cost by Trajectory'!$S$1:$S$516, MATCH(1, ('Total Cost by Trajectory'!$B$1:$B$516 = J$7) * ('Total Cost by Trajectory'!$E$1:$E$516 = $B24), 0))
/ IF(J$8 = "$/MWh Levelized", INDEX('Offshore Wind Gen by Case'!$Q$1:$Q$500, MATCH(1, ('Offshore Wind Gen by Case'!$B$1:$B$500 = J$4) * ('Offshore Wind Gen by Case'!$C$1:$C$500 = $C24), 0)), 1), "")</f>
        <v>120.17062480632178</v>
      </c>
      <c r="K24" s="5" cm="1">
        <f t="array" aca="1" ref="K24" ca="1">IFERROR(INDEX('Total Cost by Trajectory'!$S$1:$S$516, MATCH(1, ('Total Cost by Trajectory'!$B$1:$B$516 = K$7) * ('Total Cost by Trajectory'!$E$1:$E$516 = $B24), 0))
/ IF(K$8 = "$/MWh Levelized", INDEX('Offshore Wind Gen by Case'!$Q$1:$Q$500, MATCH(1, ('Offshore Wind Gen by Case'!$B$1:$B$500 = K$4) * ('Offshore Wind Gen by Case'!$C$1:$C$500 = $C24), 0)), 1), "")</f>
        <v>57.018938988389088</v>
      </c>
      <c r="L24" s="5" t="str" cm="1">
        <f t="array" aca="1" ref="L24" ca="1">IFERROR(INDEX('Total Cost by Trajectory'!$S$1:$S$516, MATCH(1, ('Total Cost by Trajectory'!$B$1:$B$516 = L$7) * ('Total Cost by Trajectory'!$E$1:$E$516 = $B24), 0))
/ IF(L$8 = "$/MWh Levelized", INDEX('Offshore Wind Gen by Case'!$Q$1:$Q$500, MATCH(1, ('Offshore Wind Gen by Case'!$B$1:$B$500 = L$4) * ('Offshore Wind Gen by Case'!$C$1:$C$500 = $C24), 0)), 1), "")</f>
        <v/>
      </c>
      <c r="M24" s="5" t="str" cm="1">
        <f t="array" aca="1" ref="M24" ca="1">IFERROR(INDEX('Total Cost by Trajectory'!$S$1:$S$516, MATCH(1, ('Total Cost by Trajectory'!$B$1:$B$516 = M$7) * ('Total Cost by Trajectory'!$E$1:$E$516 = $B24), 0))
/ IF(M$8 = "$/MWh Levelized", INDEX('Offshore Wind Gen by Case'!$Q$1:$Q$500, MATCH(1, ('Offshore Wind Gen by Case'!$B$1:$B$500 = M$4) * ('Offshore Wind Gen by Case'!$C$1:$C$500 = $C24), 0)), 1), "")</f>
        <v/>
      </c>
      <c r="N24" s="5" t="str" cm="1">
        <f t="array" aca="1" ref="N24" ca="1">IFERROR(INDEX('Total Cost by Trajectory'!$S$1:$S$516, MATCH(1, ('Total Cost by Trajectory'!$B$1:$B$516 = N$7) * ('Total Cost by Trajectory'!$E$1:$E$516 = $B24), 0))
/ IF(N$8 = "$/MWh Levelized", INDEX('Offshore Wind Gen by Case'!$Q$1:$Q$500, MATCH(1, ('Offshore Wind Gen by Case'!$B$1:$B$500 = N$4) * ('Offshore Wind Gen by Case'!$C$1:$C$500 = $C24), 0)), 1), "")</f>
        <v/>
      </c>
      <c r="P24" s="5">
        <f t="shared" ca="1" si="1"/>
        <v>13.943396737677247</v>
      </c>
      <c r="Q24" s="5">
        <f t="shared" ca="1" si="2"/>
        <v>2.7359178190009033</v>
      </c>
      <c r="R24" s="5">
        <f t="shared" ca="1" si="3"/>
        <v>19.540960596994097</v>
      </c>
      <c r="S24" s="5">
        <f t="shared" ca="1" si="4"/>
        <v>-30.935923737198621</v>
      </c>
      <c r="T24" s="5">
        <f t="shared" ca="1" si="5"/>
        <v>32.215762080734073</v>
      </c>
      <c r="U24" s="5" t="str">
        <f t="shared" ca="1" si="6"/>
        <v/>
      </c>
      <c r="V24" s="5" t="str">
        <f t="shared" ca="1" si="7"/>
        <v/>
      </c>
      <c r="W24" s="5" t="str">
        <f t="shared" ca="1" si="8"/>
        <v/>
      </c>
    </row>
    <row r="25" spans="2:23" x14ac:dyDescent="0.2">
      <c r="B25" s="11" t="str">
        <f t="shared" si="9"/>
        <v>3GW</v>
      </c>
      <c r="C25" s="3" t="str">
        <v>3GW Stringent Policy</v>
      </c>
      <c r="E25" s="5" cm="1">
        <f t="array" ref="E25">IFERROR(INDEX('Benefit by Case'!$Q$1:$Q$500, MATCH($C25, 'Benefit by Case'!$B$1:$B$500, 0))
/ IF(E$8 = "$/MWh Levelized", INDEX('Offshore Wind Gen by Case'!$Q$1:$Q$500, MATCH(1, ('Offshore Wind Gen by Case'!$B$1:$B$500 = E$4) * ('Offshore Wind Gen by Case'!$C$1:$C$500 = $C25), 0)), 1), "")</f>
        <v>67.784533423719964</v>
      </c>
      <c r="G25" s="5" cm="1">
        <f t="array" aca="1" ref="G25" ca="1">IFERROR(INDEX('Total Cost by Trajectory'!$S$1:$S$516, MATCH(1, ('Total Cost by Trajectory'!$B$1:$B$516 = G$7) * ('Total Cost by Trajectory'!$E$1:$E$516 = $B25), 0))
/ IF(G$8 = "$/MWh Levelized", INDEX('Offshore Wind Gen by Case'!$Q$1:$Q$500, MATCH(1, ('Offshore Wind Gen by Case'!$B$1:$B$500 = G$4) * ('Offshore Wind Gen by Case'!$C$1:$C$500 = $C25), 0)), 1), "")</f>
        <v>75.333682270935086</v>
      </c>
      <c r="H25" s="5" cm="1">
        <f t="array" aca="1" ref="H25" ca="1">IFERROR(INDEX('Total Cost by Trajectory'!$S$1:$S$516, MATCH(1, ('Total Cost by Trajectory'!$B$1:$B$516 = H$7) * ('Total Cost by Trajectory'!$E$1:$E$516 = $B25), 0))
/ IF(H$8 = "$/MWh Levelized", INDEX('Offshore Wind Gen by Case'!$Q$1:$Q$500, MATCH(1, ('Offshore Wind Gen by Case'!$B$1:$B$500 = H$4) * ('Offshore Wind Gen by Case'!$C$1:$C$500 = $C25), 0)), 1), "")</f>
        <v>86.54746935318569</v>
      </c>
      <c r="I25" s="5" cm="1">
        <f t="array" aca="1" ref="I25" ca="1">IFERROR(INDEX('Total Cost by Trajectory'!$S$1:$S$516, MATCH(1, ('Total Cost by Trajectory'!$B$1:$B$516 = I$7) * ('Total Cost by Trajectory'!$E$1:$E$516 = $B25), 0))
/ IF(I$8 = "$/MWh Levelized", INDEX('Offshore Wind Gen by Case'!$Q$1:$Q$500, MATCH(1, ('Offshore Wind Gen by Case'!$B$1:$B$500 = I$4) * ('Offshore Wind Gen by Case'!$C$1:$C$500 = $C25), 0)), 1), "")</f>
        <v>69.732967805786359</v>
      </c>
      <c r="J25" s="5" cm="1">
        <f t="array" aca="1" ref="J25" ca="1">IFERROR(INDEX('Total Cost by Trajectory'!$S$1:$S$516, MATCH(1, ('Total Cost by Trajectory'!$B$1:$B$516 = J$7) * ('Total Cost by Trajectory'!$E$1:$E$516 = $B25), 0))
/ IF(J$8 = "$/MWh Levelized", INDEX('Offshore Wind Gen by Case'!$Q$1:$Q$500, MATCH(1, ('Offshore Wind Gen by Case'!$B$1:$B$500 = J$4) * ('Offshore Wind Gen by Case'!$C$1:$C$500 = $C25), 0)), 1), "")</f>
        <v>120.23826320774991</v>
      </c>
      <c r="K25" s="5" cm="1">
        <f t="array" aca="1" ref="K25" ca="1">IFERROR(INDEX('Total Cost by Trajectory'!$S$1:$S$516, MATCH(1, ('Total Cost by Trajectory'!$B$1:$B$516 = K$7) * ('Total Cost by Trajectory'!$E$1:$E$516 = $B25), 0))
/ IF(K$8 = "$/MWh Levelized", INDEX('Offshore Wind Gen by Case'!$Q$1:$Q$500, MATCH(1, ('Offshore Wind Gen by Case'!$B$1:$B$500 = K$4) * ('Offshore Wind Gen by Case'!$C$1:$C$500 = $C25), 0)), 1), "")</f>
        <v>57.051032271506479</v>
      </c>
      <c r="L25" s="5" t="str" cm="1">
        <f t="array" aca="1" ref="L25" ca="1">IFERROR(INDEX('Total Cost by Trajectory'!$S$1:$S$516, MATCH(1, ('Total Cost by Trajectory'!$B$1:$B$516 = L$7) * ('Total Cost by Trajectory'!$E$1:$E$516 = $B25), 0))
/ IF(L$8 = "$/MWh Levelized", INDEX('Offshore Wind Gen by Case'!$Q$1:$Q$500, MATCH(1, ('Offshore Wind Gen by Case'!$B$1:$B$500 = L$4) * ('Offshore Wind Gen by Case'!$C$1:$C$500 = $C25), 0)), 1), "")</f>
        <v/>
      </c>
      <c r="M25" s="5" t="str" cm="1">
        <f t="array" aca="1" ref="M25" ca="1">IFERROR(INDEX('Total Cost by Trajectory'!$S$1:$S$516, MATCH(1, ('Total Cost by Trajectory'!$B$1:$B$516 = M$7) * ('Total Cost by Trajectory'!$E$1:$E$516 = $B25), 0))
/ IF(M$8 = "$/MWh Levelized", INDEX('Offshore Wind Gen by Case'!$Q$1:$Q$500, MATCH(1, ('Offshore Wind Gen by Case'!$B$1:$B$500 = M$4) * ('Offshore Wind Gen by Case'!$C$1:$C$500 = $C25), 0)), 1), "")</f>
        <v/>
      </c>
      <c r="N25" s="5" t="str" cm="1">
        <f t="array" aca="1" ref="N25" ca="1">IFERROR(INDEX('Total Cost by Trajectory'!$S$1:$S$516, MATCH(1, ('Total Cost by Trajectory'!$B$1:$B$516 = N$7) * ('Total Cost by Trajectory'!$E$1:$E$516 = $B25), 0))
/ IF(N$8 = "$/MWh Levelized", INDEX('Offshore Wind Gen by Case'!$Q$1:$Q$500, MATCH(1, ('Offshore Wind Gen by Case'!$B$1:$B$500 = N$4) * ('Offshore Wind Gen by Case'!$C$1:$C$500 = $C25), 0)), 1), "")</f>
        <v/>
      </c>
      <c r="P25" s="5">
        <f t="shared" ca="1" si="1"/>
        <v>-7.5491488472151218</v>
      </c>
      <c r="Q25" s="5">
        <f t="shared" ca="1" si="2"/>
        <v>-18.762935929465726</v>
      </c>
      <c r="R25" s="5">
        <f t="shared" ca="1" si="3"/>
        <v>-1.9484343820663952</v>
      </c>
      <c r="S25" s="5">
        <f t="shared" ca="1" si="4"/>
        <v>-52.453729784029946</v>
      </c>
      <c r="T25" s="5">
        <f t="shared" ca="1" si="5"/>
        <v>10.733501152213485</v>
      </c>
      <c r="U25" s="5" t="str">
        <f t="shared" ca="1" si="6"/>
        <v/>
      </c>
      <c r="V25" s="5" t="str">
        <f t="shared" ca="1" si="7"/>
        <v/>
      </c>
      <c r="W25" s="5" t="str">
        <f t="shared" ca="1" si="8"/>
        <v/>
      </c>
    </row>
    <row r="26" spans="2:23" x14ac:dyDescent="0.2">
      <c r="B26" s="11" t="str">
        <f t="shared" si="9"/>
        <v>3GW</v>
      </c>
      <c r="C26" s="3" t="str">
        <v>3GW Competing Resource Challenges</v>
      </c>
      <c r="E26" s="5" cm="1">
        <f t="array" ref="E26">IFERROR(INDEX('Benefit by Case'!$Q$1:$Q$500, MATCH($C26, 'Benefit by Case'!$B$1:$B$500, 0))
/ IF(E$8 = "$/MWh Levelized", INDEX('Offshore Wind Gen by Case'!$Q$1:$Q$500, MATCH(1, ('Offshore Wind Gen by Case'!$B$1:$B$500 = E$4) * ('Offshore Wind Gen by Case'!$C$1:$C$500 = $C26), 0)), 1), "")</f>
        <v>85.945152221546095</v>
      </c>
      <c r="G26" s="5" cm="1">
        <f t="array" aca="1" ref="G26" ca="1">IFERROR(INDEX('Total Cost by Trajectory'!$S$1:$S$516, MATCH(1, ('Total Cost by Trajectory'!$B$1:$B$516 = G$7) * ('Total Cost by Trajectory'!$E$1:$E$516 = $B26), 0))
/ IF(G$8 = "$/MWh Levelized", INDEX('Offshore Wind Gen by Case'!$Q$1:$Q$500, MATCH(1, ('Offshore Wind Gen by Case'!$B$1:$B$500 = G$4) * ('Offshore Wind Gen by Case'!$C$1:$C$500 = $C26), 0)), 1), "")</f>
        <v>75.291304331445914</v>
      </c>
      <c r="H26" s="5" cm="1">
        <f t="array" aca="1" ref="H26" ca="1">IFERROR(INDEX('Total Cost by Trajectory'!$S$1:$S$516, MATCH(1, ('Total Cost by Trajectory'!$B$1:$B$516 = H$7) * ('Total Cost by Trajectory'!$E$1:$E$516 = $B26), 0))
/ IF(H$8 = "$/MWh Levelized", INDEX('Offshore Wind Gen by Case'!$Q$1:$Q$500, MATCH(1, ('Offshore Wind Gen by Case'!$B$1:$B$500 = H$4) * ('Offshore Wind Gen by Case'!$C$1:$C$500 = $C26), 0)), 1), "")</f>
        <v>86.498783250122258</v>
      </c>
      <c r="I26" s="5" cm="1">
        <f t="array" aca="1" ref="I26" ca="1">IFERROR(INDEX('Total Cost by Trajectory'!$S$1:$S$516, MATCH(1, ('Total Cost by Trajectory'!$B$1:$B$516 = I$7) * ('Total Cost by Trajectory'!$E$1:$E$516 = $B26), 0))
/ IF(I$8 = "$/MWh Levelized", INDEX('Offshore Wind Gen by Case'!$Q$1:$Q$500, MATCH(1, ('Offshore Wind Gen by Case'!$B$1:$B$500 = I$4) * ('Offshore Wind Gen by Case'!$C$1:$C$500 = $C26), 0)), 1), "")</f>
        <v>69.693740472129065</v>
      </c>
      <c r="J26" s="5" cm="1">
        <f t="array" aca="1" ref="J26" ca="1">IFERROR(INDEX('Total Cost by Trajectory'!$S$1:$S$516, MATCH(1, ('Total Cost by Trajectory'!$B$1:$B$516 = J$7) * ('Total Cost by Trajectory'!$E$1:$E$516 = $B26), 0))
/ IF(J$8 = "$/MWh Levelized", INDEX('Offshore Wind Gen by Case'!$Q$1:$Q$500, MATCH(1, ('Offshore Wind Gen by Case'!$B$1:$B$500 = J$4) * ('Offshore Wind Gen by Case'!$C$1:$C$500 = $C26), 0)), 1), "")</f>
        <v>120.17062480632178</v>
      </c>
      <c r="K26" s="5" cm="1">
        <f t="array" aca="1" ref="K26" ca="1">IFERROR(INDEX('Total Cost by Trajectory'!$S$1:$S$516, MATCH(1, ('Total Cost by Trajectory'!$B$1:$B$516 = K$7) * ('Total Cost by Trajectory'!$E$1:$E$516 = $B26), 0))
/ IF(K$8 = "$/MWh Levelized", INDEX('Offshore Wind Gen by Case'!$Q$1:$Q$500, MATCH(1, ('Offshore Wind Gen by Case'!$B$1:$B$500 = K$4) * ('Offshore Wind Gen by Case'!$C$1:$C$500 = $C26), 0)), 1), "")</f>
        <v>57.018938988389088</v>
      </c>
      <c r="L26" s="5" t="str" cm="1">
        <f t="array" aca="1" ref="L26" ca="1">IFERROR(INDEX('Total Cost by Trajectory'!$S$1:$S$516, MATCH(1, ('Total Cost by Trajectory'!$B$1:$B$516 = L$7) * ('Total Cost by Trajectory'!$E$1:$E$516 = $B26), 0))
/ IF(L$8 = "$/MWh Levelized", INDEX('Offshore Wind Gen by Case'!$Q$1:$Q$500, MATCH(1, ('Offshore Wind Gen by Case'!$B$1:$B$500 = L$4) * ('Offshore Wind Gen by Case'!$C$1:$C$500 = $C26), 0)), 1), "")</f>
        <v/>
      </c>
      <c r="M26" s="5" t="str" cm="1">
        <f t="array" aca="1" ref="M26" ca="1">IFERROR(INDEX('Total Cost by Trajectory'!$S$1:$S$516, MATCH(1, ('Total Cost by Trajectory'!$B$1:$B$516 = M$7) * ('Total Cost by Trajectory'!$E$1:$E$516 = $B26), 0))
/ IF(M$8 = "$/MWh Levelized", INDEX('Offshore Wind Gen by Case'!$Q$1:$Q$500, MATCH(1, ('Offshore Wind Gen by Case'!$B$1:$B$500 = M$4) * ('Offshore Wind Gen by Case'!$C$1:$C$500 = $C26), 0)), 1), "")</f>
        <v/>
      </c>
      <c r="N26" s="5" t="str" cm="1">
        <f t="array" aca="1" ref="N26" ca="1">IFERROR(INDEX('Total Cost by Trajectory'!$S$1:$S$516, MATCH(1, ('Total Cost by Trajectory'!$B$1:$B$516 = N$7) * ('Total Cost by Trajectory'!$E$1:$E$516 = $B26), 0))
/ IF(N$8 = "$/MWh Levelized", INDEX('Offshore Wind Gen by Case'!$Q$1:$Q$500, MATCH(1, ('Offshore Wind Gen by Case'!$B$1:$B$500 = N$4) * ('Offshore Wind Gen by Case'!$C$1:$C$500 = $C26), 0)), 1), "")</f>
        <v/>
      </c>
      <c r="P26" s="5">
        <f t="shared" ca="1" si="1"/>
        <v>10.653847890100181</v>
      </c>
      <c r="Q26" s="5">
        <f t="shared" ca="1" si="2"/>
        <v>-0.55363102857616298</v>
      </c>
      <c r="R26" s="5">
        <f t="shared" ca="1" si="3"/>
        <v>16.251411749417031</v>
      </c>
      <c r="S26" s="5">
        <f t="shared" ca="1" si="4"/>
        <v>-34.225472584775687</v>
      </c>
      <c r="T26" s="5">
        <f t="shared" ca="1" si="5"/>
        <v>28.926213233157007</v>
      </c>
      <c r="U26" s="5" t="str">
        <f t="shared" ca="1" si="6"/>
        <v/>
      </c>
      <c r="V26" s="5" t="str">
        <f t="shared" ca="1" si="7"/>
        <v/>
      </c>
      <c r="W26" s="5" t="str">
        <f t="shared" ca="1" si="8"/>
        <v/>
      </c>
    </row>
    <row r="27" spans="2:23" x14ac:dyDescent="0.2">
      <c r="B27" s="11" t="str">
        <f t="shared" si="9"/>
        <v>3GW</v>
      </c>
      <c r="C27" s="3" t="str">
        <v>3GW Significantly Low Competing Resource Availability</v>
      </c>
      <c r="E27" s="5" cm="1">
        <f t="array" ref="E27">IFERROR(INDEX('Benefit by Case'!$Q$1:$Q$500, MATCH($C27, 'Benefit by Case'!$B$1:$B$500, 0))
/ IF(E$8 = "$/MWh Levelized", INDEX('Offshore Wind Gen by Case'!$Q$1:$Q$500, MATCH(1, ('Offshore Wind Gen by Case'!$B$1:$B$500 = E$4) * ('Offshore Wind Gen by Case'!$C$1:$C$500 = $C27), 0)), 1), "")</f>
        <v>77.704283262110152</v>
      </c>
      <c r="G27" s="5" cm="1">
        <f t="array" aca="1" ref="G27" ca="1">IFERROR(INDEX('Total Cost by Trajectory'!$S$1:$S$516, MATCH(1, ('Total Cost by Trajectory'!$B$1:$B$516 = G$7) * ('Total Cost by Trajectory'!$E$1:$E$516 = $B27), 0))
/ IF(G$8 = "$/MWh Levelized", INDEX('Offshore Wind Gen by Case'!$Q$1:$Q$500, MATCH(1, ('Offshore Wind Gen by Case'!$B$1:$B$500 = G$4) * ('Offshore Wind Gen by Case'!$C$1:$C$500 = $C27), 0)), 1), "")</f>
        <v>75.291304331445914</v>
      </c>
      <c r="H27" s="5" cm="1">
        <f t="array" aca="1" ref="H27" ca="1">IFERROR(INDEX('Total Cost by Trajectory'!$S$1:$S$516, MATCH(1, ('Total Cost by Trajectory'!$B$1:$B$516 = H$7) * ('Total Cost by Trajectory'!$E$1:$E$516 = $B27), 0))
/ IF(H$8 = "$/MWh Levelized", INDEX('Offshore Wind Gen by Case'!$Q$1:$Q$500, MATCH(1, ('Offshore Wind Gen by Case'!$B$1:$B$500 = H$4) * ('Offshore Wind Gen by Case'!$C$1:$C$500 = $C27), 0)), 1), "")</f>
        <v>86.498783250122258</v>
      </c>
      <c r="I27" s="5" cm="1">
        <f t="array" aca="1" ref="I27" ca="1">IFERROR(INDEX('Total Cost by Trajectory'!$S$1:$S$516, MATCH(1, ('Total Cost by Trajectory'!$B$1:$B$516 = I$7) * ('Total Cost by Trajectory'!$E$1:$E$516 = $B27), 0))
/ IF(I$8 = "$/MWh Levelized", INDEX('Offshore Wind Gen by Case'!$Q$1:$Q$500, MATCH(1, ('Offshore Wind Gen by Case'!$B$1:$B$500 = I$4) * ('Offshore Wind Gen by Case'!$C$1:$C$500 = $C27), 0)), 1), "")</f>
        <v>69.693740472129065</v>
      </c>
      <c r="J27" s="5" cm="1">
        <f t="array" aca="1" ref="J27" ca="1">IFERROR(INDEX('Total Cost by Trajectory'!$S$1:$S$516, MATCH(1, ('Total Cost by Trajectory'!$B$1:$B$516 = J$7) * ('Total Cost by Trajectory'!$E$1:$E$516 = $B27), 0))
/ IF(J$8 = "$/MWh Levelized", INDEX('Offshore Wind Gen by Case'!$Q$1:$Q$500, MATCH(1, ('Offshore Wind Gen by Case'!$B$1:$B$500 = J$4) * ('Offshore Wind Gen by Case'!$C$1:$C$500 = $C27), 0)), 1), "")</f>
        <v>120.17062480632178</v>
      </c>
      <c r="K27" s="5" cm="1">
        <f t="array" aca="1" ref="K27" ca="1">IFERROR(INDEX('Total Cost by Trajectory'!$S$1:$S$516, MATCH(1, ('Total Cost by Trajectory'!$B$1:$B$516 = K$7) * ('Total Cost by Trajectory'!$E$1:$E$516 = $B27), 0))
/ IF(K$8 = "$/MWh Levelized", INDEX('Offshore Wind Gen by Case'!$Q$1:$Q$500, MATCH(1, ('Offshore Wind Gen by Case'!$B$1:$B$500 = K$4) * ('Offshore Wind Gen by Case'!$C$1:$C$500 = $C27), 0)), 1), "")</f>
        <v>57.018938988389088</v>
      </c>
      <c r="L27" s="5" t="str" cm="1">
        <f t="array" aca="1" ref="L27" ca="1">IFERROR(INDEX('Total Cost by Trajectory'!$S$1:$S$516, MATCH(1, ('Total Cost by Trajectory'!$B$1:$B$516 = L$7) * ('Total Cost by Trajectory'!$E$1:$E$516 = $B27), 0))
/ IF(L$8 = "$/MWh Levelized", INDEX('Offshore Wind Gen by Case'!$Q$1:$Q$500, MATCH(1, ('Offshore Wind Gen by Case'!$B$1:$B$500 = L$4) * ('Offshore Wind Gen by Case'!$C$1:$C$500 = $C27), 0)), 1), "")</f>
        <v/>
      </c>
      <c r="M27" s="5" t="str" cm="1">
        <f t="array" aca="1" ref="M27" ca="1">IFERROR(INDEX('Total Cost by Trajectory'!$S$1:$S$516, MATCH(1, ('Total Cost by Trajectory'!$B$1:$B$516 = M$7) * ('Total Cost by Trajectory'!$E$1:$E$516 = $B27), 0))
/ IF(M$8 = "$/MWh Levelized", INDEX('Offshore Wind Gen by Case'!$Q$1:$Q$500, MATCH(1, ('Offshore Wind Gen by Case'!$B$1:$B$500 = M$4) * ('Offshore Wind Gen by Case'!$C$1:$C$500 = $C27), 0)), 1), "")</f>
        <v/>
      </c>
      <c r="N27" s="5" t="str" cm="1">
        <f t="array" aca="1" ref="N27" ca="1">IFERROR(INDEX('Total Cost by Trajectory'!$S$1:$S$516, MATCH(1, ('Total Cost by Trajectory'!$B$1:$B$516 = N$7) * ('Total Cost by Trajectory'!$E$1:$E$516 = $B27), 0))
/ IF(N$8 = "$/MWh Levelized", INDEX('Offshore Wind Gen by Case'!$Q$1:$Q$500, MATCH(1, ('Offshore Wind Gen by Case'!$B$1:$B$500 = N$4) * ('Offshore Wind Gen by Case'!$C$1:$C$500 = $C27), 0)), 1), "")</f>
        <v/>
      </c>
      <c r="P27" s="5">
        <f t="shared" ca="1" si="1"/>
        <v>2.412978930664238</v>
      </c>
      <c r="Q27" s="5">
        <f t="shared" ca="1" si="2"/>
        <v>-8.794499988012106</v>
      </c>
      <c r="R27" s="5">
        <f t="shared" ca="1" si="3"/>
        <v>8.0105427899810877</v>
      </c>
      <c r="S27" s="5">
        <f t="shared" ca="1" si="4"/>
        <v>-42.46634154421163</v>
      </c>
      <c r="T27" s="5">
        <f t="shared" ca="1" si="5"/>
        <v>20.685344273721064</v>
      </c>
      <c r="U27" s="5" t="str">
        <f t="shared" ca="1" si="6"/>
        <v/>
      </c>
      <c r="V27" s="5" t="str">
        <f t="shared" ca="1" si="7"/>
        <v/>
      </c>
      <c r="W27" s="5" t="str">
        <f t="shared" ca="1" si="8"/>
        <v/>
      </c>
    </row>
    <row r="28" spans="2:23" x14ac:dyDescent="0.2">
      <c r="B28" s="11" t="str">
        <f t="shared" si="9"/>
        <v>3GW</v>
      </c>
      <c r="C28" s="3" t="str">
        <v>3GW Low Competing Resource Availability</v>
      </c>
      <c r="E28" s="5" cm="1">
        <f t="array" ref="E28">IFERROR(INDEX('Benefit by Case'!$Q$1:$Q$500, MATCH($C28, 'Benefit by Case'!$B$1:$B$500, 0))
/ IF(E$8 = "$/MWh Levelized", INDEX('Offshore Wind Gen by Case'!$Q$1:$Q$500, MATCH(1, ('Offshore Wind Gen by Case'!$B$1:$B$500 = E$4) * ('Offshore Wind Gen by Case'!$C$1:$C$500 = $C28), 0)), 1), "")</f>
        <v>75.235649032418166</v>
      </c>
      <c r="G28" s="5" cm="1">
        <f t="array" aca="1" ref="G28" ca="1">IFERROR(INDEX('Total Cost by Trajectory'!$S$1:$S$516, MATCH(1, ('Total Cost by Trajectory'!$B$1:$B$516 = G$7) * ('Total Cost by Trajectory'!$E$1:$E$516 = $B28), 0))
/ IF(G$8 = "$/MWh Levelized", INDEX('Offshore Wind Gen by Case'!$Q$1:$Q$500, MATCH(1, ('Offshore Wind Gen by Case'!$B$1:$B$500 = G$4) * ('Offshore Wind Gen by Case'!$C$1:$C$500 = $C28), 0)), 1), "")</f>
        <v>75.300557371338499</v>
      </c>
      <c r="H28" s="5" cm="1">
        <f t="array" aca="1" ref="H28" ca="1">IFERROR(INDEX('Total Cost by Trajectory'!$S$1:$S$516, MATCH(1, ('Total Cost by Trajectory'!$B$1:$B$516 = H$7) * ('Total Cost by Trajectory'!$E$1:$E$516 = $B28), 0))
/ IF(H$8 = "$/MWh Levelized", INDEX('Offshore Wind Gen by Case'!$Q$1:$Q$500, MATCH(1, ('Offshore Wind Gen by Case'!$B$1:$B$500 = H$4) * ('Offshore Wind Gen by Case'!$C$1:$C$500 = $C28), 0)), 1), "")</f>
        <v>86.509413650261848</v>
      </c>
      <c r="I28" s="5" cm="1">
        <f t="array" aca="1" ref="I28" ca="1">IFERROR(INDEX('Total Cost by Trajectory'!$S$1:$S$516, MATCH(1, ('Total Cost by Trajectory'!$B$1:$B$516 = I$7) * ('Total Cost by Trajectory'!$E$1:$E$516 = $B28), 0))
/ IF(I$8 = "$/MWh Levelized", INDEX('Offshore Wind Gen by Case'!$Q$1:$Q$500, MATCH(1, ('Offshore Wind Gen by Case'!$B$1:$B$500 = I$4) * ('Offshore Wind Gen by Case'!$C$1:$C$500 = $C28), 0)), 1), "")</f>
        <v>69.702305590857975</v>
      </c>
      <c r="J28" s="5" cm="1">
        <f t="array" aca="1" ref="J28" ca="1">IFERROR(INDEX('Total Cost by Trajectory'!$S$1:$S$516, MATCH(1, ('Total Cost by Trajectory'!$B$1:$B$516 = J$7) * ('Total Cost by Trajectory'!$E$1:$E$516 = $B28), 0))
/ IF(J$8 = "$/MWh Levelized", INDEX('Offshore Wind Gen by Case'!$Q$1:$Q$500, MATCH(1, ('Offshore Wind Gen by Case'!$B$1:$B$500 = J$4) * ('Offshore Wind Gen by Case'!$C$1:$C$500 = $C28), 0)), 1), "")</f>
        <v>120.18539335888073</v>
      </c>
      <c r="K28" s="5" cm="1">
        <f t="array" aca="1" ref="K28" ca="1">IFERROR(INDEX('Total Cost by Trajectory'!$S$1:$S$516, MATCH(1, ('Total Cost by Trajectory'!$B$1:$B$516 = K$7) * ('Total Cost by Trajectory'!$E$1:$E$516 = $B28), 0))
/ IF(K$8 = "$/MWh Levelized", INDEX('Offshore Wind Gen by Case'!$Q$1:$Q$500, MATCH(1, ('Offshore Wind Gen by Case'!$B$1:$B$500 = K$4) * ('Offshore Wind Gen by Case'!$C$1:$C$500 = $C28), 0)), 1), "")</f>
        <v>57.025946418022265</v>
      </c>
      <c r="L28" s="5" t="str" cm="1">
        <f t="array" aca="1" ref="L28" ca="1">IFERROR(INDEX('Total Cost by Trajectory'!$S$1:$S$516, MATCH(1, ('Total Cost by Trajectory'!$B$1:$B$516 = L$7) * ('Total Cost by Trajectory'!$E$1:$E$516 = $B28), 0))
/ IF(L$8 = "$/MWh Levelized", INDEX('Offshore Wind Gen by Case'!$Q$1:$Q$500, MATCH(1, ('Offshore Wind Gen by Case'!$B$1:$B$500 = L$4) * ('Offshore Wind Gen by Case'!$C$1:$C$500 = $C28), 0)), 1), "")</f>
        <v/>
      </c>
      <c r="M28" s="5" t="str" cm="1">
        <f t="array" aca="1" ref="M28" ca="1">IFERROR(INDEX('Total Cost by Trajectory'!$S$1:$S$516, MATCH(1, ('Total Cost by Trajectory'!$B$1:$B$516 = M$7) * ('Total Cost by Trajectory'!$E$1:$E$516 = $B28), 0))
/ IF(M$8 = "$/MWh Levelized", INDEX('Offshore Wind Gen by Case'!$Q$1:$Q$500, MATCH(1, ('Offshore Wind Gen by Case'!$B$1:$B$500 = M$4) * ('Offshore Wind Gen by Case'!$C$1:$C$500 = $C28), 0)), 1), "")</f>
        <v/>
      </c>
      <c r="N28" s="5" t="str" cm="1">
        <f t="array" aca="1" ref="N28" ca="1">IFERROR(INDEX('Total Cost by Trajectory'!$S$1:$S$516, MATCH(1, ('Total Cost by Trajectory'!$B$1:$B$516 = N$7) * ('Total Cost by Trajectory'!$E$1:$E$516 = $B28), 0))
/ IF(N$8 = "$/MWh Levelized", INDEX('Offshore Wind Gen by Case'!$Q$1:$Q$500, MATCH(1, ('Offshore Wind Gen by Case'!$B$1:$B$500 = N$4) * ('Offshore Wind Gen by Case'!$C$1:$C$500 = $C28), 0)), 1), "")</f>
        <v/>
      </c>
      <c r="P28" s="5">
        <f t="shared" ca="1" si="1"/>
        <v>-6.4908338920332653E-2</v>
      </c>
      <c r="Q28" s="5">
        <f t="shared" ca="1" si="2"/>
        <v>-11.273764617843682</v>
      </c>
      <c r="R28" s="5">
        <f t="shared" ca="1" si="3"/>
        <v>5.5333434415601914</v>
      </c>
      <c r="S28" s="5">
        <f t="shared" ca="1" si="4"/>
        <v>-44.949744326462564</v>
      </c>
      <c r="T28" s="5">
        <f t="shared" ca="1" si="5"/>
        <v>18.209702614395901</v>
      </c>
      <c r="U28" s="5" t="str">
        <f t="shared" ca="1" si="6"/>
        <v/>
      </c>
      <c r="V28" s="5" t="str">
        <f t="shared" ca="1" si="7"/>
        <v/>
      </c>
      <c r="W28" s="5" t="str">
        <f t="shared" ca="1" si="8"/>
        <v/>
      </c>
    </row>
    <row r="29" spans="2:23" x14ac:dyDescent="0.2">
      <c r="B29" s="11" t="str">
        <f t="shared" si="9"/>
        <v>3GW</v>
      </c>
      <c r="C29" s="3" t="str">
        <v>3GW High Competing Resource Cost</v>
      </c>
      <c r="E29" s="5" cm="1">
        <f t="array" ref="E29">IFERROR(INDEX('Benefit by Case'!$Q$1:$Q$500, MATCH($C29, 'Benefit by Case'!$B$1:$B$500, 0))
/ IF(E$8 = "$/MWh Levelized", INDEX('Offshore Wind Gen by Case'!$Q$1:$Q$500, MATCH(1, ('Offshore Wind Gen by Case'!$B$1:$B$500 = E$4) * ('Offshore Wind Gen by Case'!$C$1:$C$500 = $C29), 0)), 1), "")</f>
        <v>68.596460695071997</v>
      </c>
      <c r="G29" s="5" cm="1">
        <f t="array" aca="1" ref="G29" ca="1">IFERROR(INDEX('Total Cost by Trajectory'!$S$1:$S$516, MATCH(1, ('Total Cost by Trajectory'!$B$1:$B$516 = G$7) * ('Total Cost by Trajectory'!$E$1:$E$516 = $B29), 0))
/ IF(G$8 = "$/MWh Levelized", INDEX('Offshore Wind Gen by Case'!$Q$1:$Q$500, MATCH(1, ('Offshore Wind Gen by Case'!$B$1:$B$500 = G$4) * ('Offshore Wind Gen by Case'!$C$1:$C$500 = $C29), 0)), 1), "")</f>
        <v>75.324421088882715</v>
      </c>
      <c r="H29" s="5" cm="1">
        <f t="array" aca="1" ref="H29" ca="1">IFERROR(INDEX('Total Cost by Trajectory'!$S$1:$S$516, MATCH(1, ('Total Cost by Trajectory'!$B$1:$B$516 = H$7) * ('Total Cost by Trajectory'!$E$1:$E$516 = $B29), 0))
/ IF(H$8 = "$/MWh Levelized", INDEX('Offshore Wind Gen by Case'!$Q$1:$Q$500, MATCH(1, ('Offshore Wind Gen by Case'!$B$1:$B$500 = H$4) * ('Offshore Wind Gen by Case'!$C$1:$C$500 = $C29), 0)), 1), "")</f>
        <v>86.53682959888603</v>
      </c>
      <c r="I29" s="5" cm="1">
        <f t="array" aca="1" ref="I29" ca="1">IFERROR(INDEX('Total Cost by Trajectory'!$S$1:$S$516, MATCH(1, ('Total Cost by Trajectory'!$B$1:$B$516 = I$7) * ('Total Cost by Trajectory'!$E$1:$E$516 = $B29), 0))
/ IF(I$8 = "$/MWh Levelized", INDEX('Offshore Wind Gen by Case'!$Q$1:$Q$500, MATCH(1, ('Offshore Wind Gen by Case'!$B$1:$B$500 = I$4) * ('Offshore Wind Gen by Case'!$C$1:$C$500 = $C29), 0)), 1), "")</f>
        <v>69.724395150229995</v>
      </c>
      <c r="J29" s="5" cm="1">
        <f t="array" aca="1" ref="J29" ca="1">IFERROR(INDEX('Total Cost by Trajectory'!$S$1:$S$516, MATCH(1, ('Total Cost by Trajectory'!$B$1:$B$516 = J$7) * ('Total Cost by Trajectory'!$E$1:$E$516 = $B29), 0))
/ IF(J$8 = "$/MWh Levelized", INDEX('Offshore Wind Gen by Case'!$Q$1:$Q$500, MATCH(1, ('Offshore Wind Gen by Case'!$B$1:$B$500 = J$4) * ('Offshore Wind Gen by Case'!$C$1:$C$500 = $C29), 0)), 1), "")</f>
        <v>120.22348165968724</v>
      </c>
      <c r="K29" s="5" cm="1">
        <f t="array" aca="1" ref="K29" ca="1">IFERROR(INDEX('Total Cost by Trajectory'!$S$1:$S$516, MATCH(1, ('Total Cost by Trajectory'!$B$1:$B$516 = K$7) * ('Total Cost by Trajectory'!$E$1:$E$516 = $B29), 0))
/ IF(K$8 = "$/MWh Levelized", INDEX('Offshore Wind Gen by Case'!$Q$1:$Q$500, MATCH(1, ('Offshore Wind Gen by Case'!$B$1:$B$500 = K$4) * ('Offshore Wind Gen by Case'!$C$1:$C$500 = $C29), 0)), 1), "")</f>
        <v>57.044018675725489</v>
      </c>
      <c r="L29" s="5" t="str" cm="1">
        <f t="array" aca="1" ref="L29" ca="1">IFERROR(INDEX('Total Cost by Trajectory'!$S$1:$S$516, MATCH(1, ('Total Cost by Trajectory'!$B$1:$B$516 = L$7) * ('Total Cost by Trajectory'!$E$1:$E$516 = $B29), 0))
/ IF(L$8 = "$/MWh Levelized", INDEX('Offshore Wind Gen by Case'!$Q$1:$Q$500, MATCH(1, ('Offshore Wind Gen by Case'!$B$1:$B$500 = L$4) * ('Offshore Wind Gen by Case'!$C$1:$C$500 = $C29), 0)), 1), "")</f>
        <v/>
      </c>
      <c r="M29" s="5" t="str" cm="1">
        <f t="array" aca="1" ref="M29" ca="1">IFERROR(INDEX('Total Cost by Trajectory'!$S$1:$S$516, MATCH(1, ('Total Cost by Trajectory'!$B$1:$B$516 = M$7) * ('Total Cost by Trajectory'!$E$1:$E$516 = $B29), 0))
/ IF(M$8 = "$/MWh Levelized", INDEX('Offshore Wind Gen by Case'!$Q$1:$Q$500, MATCH(1, ('Offshore Wind Gen by Case'!$B$1:$B$500 = M$4) * ('Offshore Wind Gen by Case'!$C$1:$C$500 = $C29), 0)), 1), "")</f>
        <v/>
      </c>
      <c r="N29" s="5" t="str" cm="1">
        <f t="array" aca="1" ref="N29" ca="1">IFERROR(INDEX('Total Cost by Trajectory'!$S$1:$S$516, MATCH(1, ('Total Cost by Trajectory'!$B$1:$B$516 = N$7) * ('Total Cost by Trajectory'!$E$1:$E$516 = $B29), 0))
/ IF(N$8 = "$/MWh Levelized", INDEX('Offshore Wind Gen by Case'!$Q$1:$Q$500, MATCH(1, ('Offshore Wind Gen by Case'!$B$1:$B$500 = N$4) * ('Offshore Wind Gen by Case'!$C$1:$C$500 = $C29), 0)), 1), "")</f>
        <v/>
      </c>
      <c r="P29" s="5">
        <f t="shared" ca="1" si="1"/>
        <v>-6.7279603938107186</v>
      </c>
      <c r="Q29" s="5">
        <f t="shared" ca="1" si="2"/>
        <v>-17.940368903814033</v>
      </c>
      <c r="R29" s="5">
        <f t="shared" ca="1" si="3"/>
        <v>-1.1279344551579982</v>
      </c>
      <c r="S29" s="5">
        <f t="shared" ca="1" si="4"/>
        <v>-51.627020964615241</v>
      </c>
      <c r="T29" s="5">
        <f t="shared" ca="1" si="5"/>
        <v>11.552442019346508</v>
      </c>
      <c r="U29" s="5" t="str">
        <f t="shared" ca="1" si="6"/>
        <v/>
      </c>
      <c r="V29" s="5" t="str">
        <f t="shared" ca="1" si="7"/>
        <v/>
      </c>
      <c r="W29" s="5" t="str">
        <f t="shared" ca="1" si="8"/>
        <v/>
      </c>
    </row>
    <row r="30" spans="2:23" x14ac:dyDescent="0.2">
      <c r="B30" s="11" t="str">
        <f t="shared" si="9"/>
        <v>3GW</v>
      </c>
      <c r="C30" s="3" t="str">
        <v>3GW High Electrification Load</v>
      </c>
      <c r="E30" s="5" cm="1">
        <f t="array" ref="E30">IFERROR(INDEX('Benefit by Case'!$Q$1:$Q$500, MATCH($C30, 'Benefit by Case'!$B$1:$B$500, 0))
/ IF(E$8 = "$/MWh Levelized", INDEX('Offshore Wind Gen by Case'!$Q$1:$Q$500, MATCH(1, ('Offshore Wind Gen by Case'!$B$1:$B$500 = E$4) * ('Offshore Wind Gen by Case'!$C$1:$C$500 = $C30), 0)), 1), "")</f>
        <v>55.572437954837739</v>
      </c>
      <c r="G30" s="5" cm="1">
        <f t="array" aca="1" ref="G30" ca="1">IFERROR(INDEX('Total Cost by Trajectory'!$S$1:$S$516, MATCH(1, ('Total Cost by Trajectory'!$B$1:$B$516 = G$7) * ('Total Cost by Trajectory'!$E$1:$E$516 = $B30), 0))
/ IF(G$8 = "$/MWh Levelized", INDEX('Offshore Wind Gen by Case'!$Q$1:$Q$500, MATCH(1, ('Offshore Wind Gen by Case'!$B$1:$B$500 = G$4) * ('Offshore Wind Gen by Case'!$C$1:$C$500 = $C30), 0)), 1), "")</f>
        <v>75.324421088882715</v>
      </c>
      <c r="H30" s="5" cm="1">
        <f t="array" aca="1" ref="H30" ca="1">IFERROR(INDEX('Total Cost by Trajectory'!$S$1:$S$516, MATCH(1, ('Total Cost by Trajectory'!$B$1:$B$516 = H$7) * ('Total Cost by Trajectory'!$E$1:$E$516 = $B30), 0))
/ IF(H$8 = "$/MWh Levelized", INDEX('Offshore Wind Gen by Case'!$Q$1:$Q$500, MATCH(1, ('Offshore Wind Gen by Case'!$B$1:$B$500 = H$4) * ('Offshore Wind Gen by Case'!$C$1:$C$500 = $C30), 0)), 1), "")</f>
        <v>86.53682959888603</v>
      </c>
      <c r="I30" s="5" cm="1">
        <f t="array" aca="1" ref="I30" ca="1">IFERROR(INDEX('Total Cost by Trajectory'!$S$1:$S$516, MATCH(1, ('Total Cost by Trajectory'!$B$1:$B$516 = I$7) * ('Total Cost by Trajectory'!$E$1:$E$516 = $B30), 0))
/ IF(I$8 = "$/MWh Levelized", INDEX('Offshore Wind Gen by Case'!$Q$1:$Q$500, MATCH(1, ('Offshore Wind Gen by Case'!$B$1:$B$500 = I$4) * ('Offshore Wind Gen by Case'!$C$1:$C$500 = $C30), 0)), 1), "")</f>
        <v>69.724395150229995</v>
      </c>
      <c r="J30" s="5" cm="1">
        <f t="array" aca="1" ref="J30" ca="1">IFERROR(INDEX('Total Cost by Trajectory'!$S$1:$S$516, MATCH(1, ('Total Cost by Trajectory'!$B$1:$B$516 = J$7) * ('Total Cost by Trajectory'!$E$1:$E$516 = $B30), 0))
/ IF(J$8 = "$/MWh Levelized", INDEX('Offshore Wind Gen by Case'!$Q$1:$Q$500, MATCH(1, ('Offshore Wind Gen by Case'!$B$1:$B$500 = J$4) * ('Offshore Wind Gen by Case'!$C$1:$C$500 = $C30), 0)), 1), "")</f>
        <v>120.22348165968724</v>
      </c>
      <c r="K30" s="5" cm="1">
        <f t="array" aca="1" ref="K30" ca="1">IFERROR(INDEX('Total Cost by Trajectory'!$S$1:$S$516, MATCH(1, ('Total Cost by Trajectory'!$B$1:$B$516 = K$7) * ('Total Cost by Trajectory'!$E$1:$E$516 = $B30), 0))
/ IF(K$8 = "$/MWh Levelized", INDEX('Offshore Wind Gen by Case'!$Q$1:$Q$500, MATCH(1, ('Offshore Wind Gen by Case'!$B$1:$B$500 = K$4) * ('Offshore Wind Gen by Case'!$C$1:$C$500 = $C30), 0)), 1), "")</f>
        <v>57.044018675725489</v>
      </c>
      <c r="L30" s="5" t="str" cm="1">
        <f t="array" aca="1" ref="L30" ca="1">IFERROR(INDEX('Total Cost by Trajectory'!$S$1:$S$516, MATCH(1, ('Total Cost by Trajectory'!$B$1:$B$516 = L$7) * ('Total Cost by Trajectory'!$E$1:$E$516 = $B30), 0))
/ IF(L$8 = "$/MWh Levelized", INDEX('Offshore Wind Gen by Case'!$Q$1:$Q$500, MATCH(1, ('Offshore Wind Gen by Case'!$B$1:$B$500 = L$4) * ('Offshore Wind Gen by Case'!$C$1:$C$500 = $C30), 0)), 1), "")</f>
        <v/>
      </c>
      <c r="M30" s="5" t="str" cm="1">
        <f t="array" aca="1" ref="M30" ca="1">IFERROR(INDEX('Total Cost by Trajectory'!$S$1:$S$516, MATCH(1, ('Total Cost by Trajectory'!$B$1:$B$516 = M$7) * ('Total Cost by Trajectory'!$E$1:$E$516 = $B30), 0))
/ IF(M$8 = "$/MWh Levelized", INDEX('Offshore Wind Gen by Case'!$Q$1:$Q$500, MATCH(1, ('Offshore Wind Gen by Case'!$B$1:$B$500 = M$4) * ('Offshore Wind Gen by Case'!$C$1:$C$500 = $C30), 0)), 1), "")</f>
        <v/>
      </c>
      <c r="N30" s="5" t="str" cm="1">
        <f t="array" aca="1" ref="N30" ca="1">IFERROR(INDEX('Total Cost by Trajectory'!$S$1:$S$516, MATCH(1, ('Total Cost by Trajectory'!$B$1:$B$516 = N$7) * ('Total Cost by Trajectory'!$E$1:$E$516 = $B30), 0))
/ IF(N$8 = "$/MWh Levelized", INDEX('Offshore Wind Gen by Case'!$Q$1:$Q$500, MATCH(1, ('Offshore Wind Gen by Case'!$B$1:$B$500 = N$4) * ('Offshore Wind Gen by Case'!$C$1:$C$500 = $C30), 0)), 1), "")</f>
        <v/>
      </c>
      <c r="P30" s="5">
        <f t="shared" ca="1" si="1"/>
        <v>-19.751983134044977</v>
      </c>
      <c r="Q30" s="5">
        <f t="shared" ca="1" si="2"/>
        <v>-30.964391644048291</v>
      </c>
      <c r="R30" s="5">
        <f t="shared" ca="1" si="3"/>
        <v>-14.151957195392256</v>
      </c>
      <c r="S30" s="5">
        <f t="shared" ca="1" si="4"/>
        <v>-64.651043704849499</v>
      </c>
      <c r="T30" s="5">
        <f t="shared" ca="1" si="5"/>
        <v>-1.4715807208877507</v>
      </c>
      <c r="U30" s="5" t="str">
        <f t="shared" ca="1" si="6"/>
        <v/>
      </c>
      <c r="V30" s="5" t="str">
        <f t="shared" ca="1" si="7"/>
        <v/>
      </c>
      <c r="W30" s="5" t="str">
        <f t="shared" ca="1" si="8"/>
        <v/>
      </c>
    </row>
    <row r="31" spans="2:23" x14ac:dyDescent="0.2">
      <c r="B31" s="11" t="str">
        <f t="shared" si="9"/>
        <v>3GW</v>
      </c>
      <c r="C31" s="3" t="str">
        <v>3GW Zero GHG Emissions</v>
      </c>
      <c r="E31" s="5" cm="1">
        <f t="array" ref="E31">IFERROR(INDEX('Benefit by Case'!$Q$1:$Q$500, MATCH($C31, 'Benefit by Case'!$B$1:$B$500, 0))
/ IF(E$8 = "$/MWh Levelized", INDEX('Offshore Wind Gen by Case'!$Q$1:$Q$500, MATCH(1, ('Offshore Wind Gen by Case'!$B$1:$B$500 = E$4) * ('Offshore Wind Gen by Case'!$C$1:$C$500 = $C31), 0)), 1), "")</f>
        <v>61.126548032167555</v>
      </c>
      <c r="G31" s="5" cm="1">
        <f t="array" aca="1" ref="G31" ca="1">IFERROR(INDEX('Total Cost by Trajectory'!$S$1:$S$516, MATCH(1, ('Total Cost by Trajectory'!$B$1:$B$516 = G$7) * ('Total Cost by Trajectory'!$E$1:$E$516 = $B31), 0))
/ IF(G$8 = "$/MWh Levelized", INDEX('Offshore Wind Gen by Case'!$Q$1:$Q$500, MATCH(1, ('Offshore Wind Gen by Case'!$B$1:$B$500 = G$4) * ('Offshore Wind Gen by Case'!$C$1:$C$500 = $C31), 0)), 1), "")</f>
        <v>75.333682270935086</v>
      </c>
      <c r="H31" s="5" cm="1">
        <f t="array" aca="1" ref="H31" ca="1">IFERROR(INDEX('Total Cost by Trajectory'!$S$1:$S$516, MATCH(1, ('Total Cost by Trajectory'!$B$1:$B$516 = H$7) * ('Total Cost by Trajectory'!$E$1:$E$516 = $B31), 0))
/ IF(H$8 = "$/MWh Levelized", INDEX('Offshore Wind Gen by Case'!$Q$1:$Q$500, MATCH(1, ('Offshore Wind Gen by Case'!$B$1:$B$500 = H$4) * ('Offshore Wind Gen by Case'!$C$1:$C$500 = $C31), 0)), 1), "")</f>
        <v>86.54746935318569</v>
      </c>
      <c r="I31" s="5" cm="1">
        <f t="array" aca="1" ref="I31" ca="1">IFERROR(INDEX('Total Cost by Trajectory'!$S$1:$S$516, MATCH(1, ('Total Cost by Trajectory'!$B$1:$B$516 = I$7) * ('Total Cost by Trajectory'!$E$1:$E$516 = $B31), 0))
/ IF(I$8 = "$/MWh Levelized", INDEX('Offshore Wind Gen by Case'!$Q$1:$Q$500, MATCH(1, ('Offshore Wind Gen by Case'!$B$1:$B$500 = I$4) * ('Offshore Wind Gen by Case'!$C$1:$C$500 = $C31), 0)), 1), "")</f>
        <v>69.732967805786359</v>
      </c>
      <c r="J31" s="5" cm="1">
        <f t="array" aca="1" ref="J31" ca="1">IFERROR(INDEX('Total Cost by Trajectory'!$S$1:$S$516, MATCH(1, ('Total Cost by Trajectory'!$B$1:$B$516 = J$7) * ('Total Cost by Trajectory'!$E$1:$E$516 = $B31), 0))
/ IF(J$8 = "$/MWh Levelized", INDEX('Offshore Wind Gen by Case'!$Q$1:$Q$500, MATCH(1, ('Offshore Wind Gen by Case'!$B$1:$B$500 = J$4) * ('Offshore Wind Gen by Case'!$C$1:$C$500 = $C31), 0)), 1), "")</f>
        <v>120.23826320774991</v>
      </c>
      <c r="K31" s="5" cm="1">
        <f t="array" aca="1" ref="K31" ca="1">IFERROR(INDEX('Total Cost by Trajectory'!$S$1:$S$516, MATCH(1, ('Total Cost by Trajectory'!$B$1:$B$516 = K$7) * ('Total Cost by Trajectory'!$E$1:$E$516 = $B31), 0))
/ IF(K$8 = "$/MWh Levelized", INDEX('Offshore Wind Gen by Case'!$Q$1:$Q$500, MATCH(1, ('Offshore Wind Gen by Case'!$B$1:$B$500 = K$4) * ('Offshore Wind Gen by Case'!$C$1:$C$500 = $C31), 0)), 1), "")</f>
        <v>57.051032271506479</v>
      </c>
      <c r="L31" s="5" t="str" cm="1">
        <f t="array" aca="1" ref="L31" ca="1">IFERROR(INDEX('Total Cost by Trajectory'!$S$1:$S$516, MATCH(1, ('Total Cost by Trajectory'!$B$1:$B$516 = L$7) * ('Total Cost by Trajectory'!$E$1:$E$516 = $B31), 0))
/ IF(L$8 = "$/MWh Levelized", INDEX('Offshore Wind Gen by Case'!$Q$1:$Q$500, MATCH(1, ('Offshore Wind Gen by Case'!$B$1:$B$500 = L$4) * ('Offshore Wind Gen by Case'!$C$1:$C$500 = $C31), 0)), 1), "")</f>
        <v/>
      </c>
      <c r="M31" s="5" t="str" cm="1">
        <f t="array" aca="1" ref="M31" ca="1">IFERROR(INDEX('Total Cost by Trajectory'!$S$1:$S$516, MATCH(1, ('Total Cost by Trajectory'!$B$1:$B$516 = M$7) * ('Total Cost by Trajectory'!$E$1:$E$516 = $B31), 0))
/ IF(M$8 = "$/MWh Levelized", INDEX('Offshore Wind Gen by Case'!$Q$1:$Q$500, MATCH(1, ('Offshore Wind Gen by Case'!$B$1:$B$500 = M$4) * ('Offshore Wind Gen by Case'!$C$1:$C$500 = $C31), 0)), 1), "")</f>
        <v/>
      </c>
      <c r="N31" s="5" t="str" cm="1">
        <f t="array" aca="1" ref="N31" ca="1">IFERROR(INDEX('Total Cost by Trajectory'!$S$1:$S$516, MATCH(1, ('Total Cost by Trajectory'!$B$1:$B$516 = N$7) * ('Total Cost by Trajectory'!$E$1:$E$516 = $B31), 0))
/ IF(N$8 = "$/MWh Levelized", INDEX('Offshore Wind Gen by Case'!$Q$1:$Q$500, MATCH(1, ('Offshore Wind Gen by Case'!$B$1:$B$500 = N$4) * ('Offshore Wind Gen by Case'!$C$1:$C$500 = $C31), 0)), 1), "")</f>
        <v/>
      </c>
      <c r="P31" s="5">
        <f t="shared" ca="1" si="1"/>
        <v>-14.20713423876753</v>
      </c>
      <c r="Q31" s="5">
        <f t="shared" ca="1" si="2"/>
        <v>-25.420921321018135</v>
      </c>
      <c r="R31" s="5">
        <f t="shared" ca="1" si="3"/>
        <v>-8.6064197736188035</v>
      </c>
      <c r="S31" s="5">
        <f t="shared" ca="1" si="4"/>
        <v>-59.111715175582354</v>
      </c>
      <c r="T31" s="5">
        <f t="shared" ca="1" si="5"/>
        <v>4.0755157606610766</v>
      </c>
      <c r="U31" s="5" t="str">
        <f t="shared" ca="1" si="6"/>
        <v/>
      </c>
      <c r="V31" s="5" t="str">
        <f t="shared" ca="1" si="7"/>
        <v/>
      </c>
      <c r="W31" s="5" t="str">
        <f t="shared" ca="1" si="8"/>
        <v/>
      </c>
    </row>
    <row r="32" spans="2:23" x14ac:dyDescent="0.2">
      <c r="B32" s="11" t="str">
        <f t="shared" si="9"/>
        <v>3GW</v>
      </c>
      <c r="C32" s="3" t="str">
        <v>3GW High Gas Retirements</v>
      </c>
      <c r="E32" s="5" cm="1">
        <f t="array" ref="E32">IFERROR(INDEX('Benefit by Case'!$Q$1:$Q$500, MATCH($C32, 'Benefit by Case'!$B$1:$B$500, 0))
/ IF(E$8 = "$/MWh Levelized", INDEX('Offshore Wind Gen by Case'!$Q$1:$Q$500, MATCH(1, ('Offshore Wind Gen by Case'!$B$1:$B$500 = E$4) * ('Offshore Wind Gen by Case'!$C$1:$C$500 = $C32), 0)), 1), "")</f>
        <v>65.874602413828441</v>
      </c>
      <c r="G32" s="5" cm="1">
        <f t="array" aca="1" ref="G32" ca="1">IFERROR(INDEX('Total Cost by Trajectory'!$S$1:$S$516, MATCH(1, ('Total Cost by Trajectory'!$B$1:$B$516 = G$7) * ('Total Cost by Trajectory'!$E$1:$E$516 = $B32), 0))
/ IF(G$8 = "$/MWh Levelized", INDEX('Offshore Wind Gen by Case'!$Q$1:$Q$500, MATCH(1, ('Offshore Wind Gen by Case'!$B$1:$B$500 = G$4) * ('Offshore Wind Gen by Case'!$C$1:$C$500 = $C32), 0)), 1), "")</f>
        <v>75.291304331445914</v>
      </c>
      <c r="H32" s="5" cm="1">
        <f t="array" aca="1" ref="H32" ca="1">IFERROR(INDEX('Total Cost by Trajectory'!$S$1:$S$516, MATCH(1, ('Total Cost by Trajectory'!$B$1:$B$516 = H$7) * ('Total Cost by Trajectory'!$E$1:$E$516 = $B32), 0))
/ IF(H$8 = "$/MWh Levelized", INDEX('Offshore Wind Gen by Case'!$Q$1:$Q$500, MATCH(1, ('Offshore Wind Gen by Case'!$B$1:$B$500 = H$4) * ('Offshore Wind Gen by Case'!$C$1:$C$500 = $C32), 0)), 1), "")</f>
        <v>86.498783250122258</v>
      </c>
      <c r="I32" s="5" cm="1">
        <f t="array" aca="1" ref="I32" ca="1">IFERROR(INDEX('Total Cost by Trajectory'!$S$1:$S$516, MATCH(1, ('Total Cost by Trajectory'!$B$1:$B$516 = I$7) * ('Total Cost by Trajectory'!$E$1:$E$516 = $B32), 0))
/ IF(I$8 = "$/MWh Levelized", INDEX('Offshore Wind Gen by Case'!$Q$1:$Q$500, MATCH(1, ('Offshore Wind Gen by Case'!$B$1:$B$500 = I$4) * ('Offshore Wind Gen by Case'!$C$1:$C$500 = $C32), 0)), 1), "")</f>
        <v>69.693740472129065</v>
      </c>
      <c r="J32" s="5" cm="1">
        <f t="array" aca="1" ref="J32" ca="1">IFERROR(INDEX('Total Cost by Trajectory'!$S$1:$S$516, MATCH(1, ('Total Cost by Trajectory'!$B$1:$B$516 = J$7) * ('Total Cost by Trajectory'!$E$1:$E$516 = $B32), 0))
/ IF(J$8 = "$/MWh Levelized", INDEX('Offshore Wind Gen by Case'!$Q$1:$Q$500, MATCH(1, ('Offshore Wind Gen by Case'!$B$1:$B$500 = J$4) * ('Offshore Wind Gen by Case'!$C$1:$C$500 = $C32), 0)), 1), "")</f>
        <v>120.17062480632178</v>
      </c>
      <c r="K32" s="5" cm="1">
        <f t="array" aca="1" ref="K32" ca="1">IFERROR(INDEX('Total Cost by Trajectory'!$S$1:$S$516, MATCH(1, ('Total Cost by Trajectory'!$B$1:$B$516 = K$7) * ('Total Cost by Trajectory'!$E$1:$E$516 = $B32), 0))
/ IF(K$8 = "$/MWh Levelized", INDEX('Offshore Wind Gen by Case'!$Q$1:$Q$500, MATCH(1, ('Offshore Wind Gen by Case'!$B$1:$B$500 = K$4) * ('Offshore Wind Gen by Case'!$C$1:$C$500 = $C32), 0)), 1), "")</f>
        <v>57.018938988389088</v>
      </c>
      <c r="L32" s="5" t="str" cm="1">
        <f t="array" aca="1" ref="L32" ca="1">IFERROR(INDEX('Total Cost by Trajectory'!$S$1:$S$516, MATCH(1, ('Total Cost by Trajectory'!$B$1:$B$516 = L$7) * ('Total Cost by Trajectory'!$E$1:$E$516 = $B32), 0))
/ IF(L$8 = "$/MWh Levelized", INDEX('Offshore Wind Gen by Case'!$Q$1:$Q$500, MATCH(1, ('Offshore Wind Gen by Case'!$B$1:$B$500 = L$4) * ('Offshore Wind Gen by Case'!$C$1:$C$500 = $C32), 0)), 1), "")</f>
        <v/>
      </c>
      <c r="M32" s="5" t="str" cm="1">
        <f t="array" aca="1" ref="M32" ca="1">IFERROR(INDEX('Total Cost by Trajectory'!$S$1:$S$516, MATCH(1, ('Total Cost by Trajectory'!$B$1:$B$516 = M$7) * ('Total Cost by Trajectory'!$E$1:$E$516 = $B32), 0))
/ IF(M$8 = "$/MWh Levelized", INDEX('Offshore Wind Gen by Case'!$Q$1:$Q$500, MATCH(1, ('Offshore Wind Gen by Case'!$B$1:$B$500 = M$4) * ('Offshore Wind Gen by Case'!$C$1:$C$500 = $C32), 0)), 1), "")</f>
        <v/>
      </c>
      <c r="N32" s="5" t="str" cm="1">
        <f t="array" aca="1" ref="N32" ca="1">IFERROR(INDEX('Total Cost by Trajectory'!$S$1:$S$516, MATCH(1, ('Total Cost by Trajectory'!$B$1:$B$516 = N$7) * ('Total Cost by Trajectory'!$E$1:$E$516 = $B32), 0))
/ IF(N$8 = "$/MWh Levelized", INDEX('Offshore Wind Gen by Case'!$Q$1:$Q$500, MATCH(1, ('Offshore Wind Gen by Case'!$B$1:$B$500 = N$4) * ('Offshore Wind Gen by Case'!$C$1:$C$500 = $C32), 0)), 1), "")</f>
        <v/>
      </c>
      <c r="P32" s="5">
        <f t="shared" ca="1" si="1"/>
        <v>-9.4167019176174733</v>
      </c>
      <c r="Q32" s="5">
        <f t="shared" ca="1" si="2"/>
        <v>-20.624180836293817</v>
      </c>
      <c r="R32" s="5">
        <f t="shared" ca="1" si="3"/>
        <v>-3.8191380583006236</v>
      </c>
      <c r="S32" s="5">
        <f t="shared" ca="1" si="4"/>
        <v>-54.296022392493342</v>
      </c>
      <c r="T32" s="5">
        <f t="shared" ca="1" si="5"/>
        <v>8.8556634254393529</v>
      </c>
      <c r="U32" s="5" t="str">
        <f t="shared" ca="1" si="6"/>
        <v/>
      </c>
      <c r="V32" s="5" t="str">
        <f t="shared" ca="1" si="7"/>
        <v/>
      </c>
      <c r="W32" s="5" t="str">
        <f t="shared" ca="1" si="8"/>
        <v/>
      </c>
    </row>
    <row r="33" spans="2:23" x14ac:dyDescent="0.2">
      <c r="B33" s="11" t="str">
        <f t="shared" si="9"/>
        <v>3GW</v>
      </c>
      <c r="C33" s="3" t="str">
        <v>3GW Low Long Duration Storage ELCC</v>
      </c>
      <c r="E33" s="5" cm="1">
        <f t="array" ref="E33">IFERROR(INDEX('Benefit by Case'!$Q$1:$Q$500, MATCH($C33, 'Benefit by Case'!$B$1:$B$500, 0))
/ IF(E$8 = "$/MWh Levelized", INDEX('Offshore Wind Gen by Case'!$Q$1:$Q$500, MATCH(1, ('Offshore Wind Gen by Case'!$B$1:$B$500 = E$4) * ('Offshore Wind Gen by Case'!$C$1:$C$500 = $C33), 0)), 1), "")</f>
        <v>54.225923387630445</v>
      </c>
      <c r="G33" s="5" cm="1">
        <f t="array" aca="1" ref="G33" ca="1">IFERROR(INDEX('Total Cost by Trajectory'!$S$1:$S$516, MATCH(1, ('Total Cost by Trajectory'!$B$1:$B$516 = G$7) * ('Total Cost by Trajectory'!$E$1:$E$516 = $B33), 0))
/ IF(G$8 = "$/MWh Levelized", INDEX('Offshore Wind Gen by Case'!$Q$1:$Q$500, MATCH(1, ('Offshore Wind Gen by Case'!$B$1:$B$500 = G$4) * ('Offshore Wind Gen by Case'!$C$1:$C$500 = $C33), 0)), 1), "")</f>
        <v>75.333682270935086</v>
      </c>
      <c r="H33" s="5" cm="1">
        <f t="array" aca="1" ref="H33" ca="1">IFERROR(INDEX('Total Cost by Trajectory'!$S$1:$S$516, MATCH(1, ('Total Cost by Trajectory'!$B$1:$B$516 = H$7) * ('Total Cost by Trajectory'!$E$1:$E$516 = $B33), 0))
/ IF(H$8 = "$/MWh Levelized", INDEX('Offshore Wind Gen by Case'!$Q$1:$Q$500, MATCH(1, ('Offshore Wind Gen by Case'!$B$1:$B$500 = H$4) * ('Offshore Wind Gen by Case'!$C$1:$C$500 = $C33), 0)), 1), "")</f>
        <v>86.54746935318569</v>
      </c>
      <c r="I33" s="5" cm="1">
        <f t="array" aca="1" ref="I33" ca="1">IFERROR(INDEX('Total Cost by Trajectory'!$S$1:$S$516, MATCH(1, ('Total Cost by Trajectory'!$B$1:$B$516 = I$7) * ('Total Cost by Trajectory'!$E$1:$E$516 = $B33), 0))
/ IF(I$8 = "$/MWh Levelized", INDEX('Offshore Wind Gen by Case'!$Q$1:$Q$500, MATCH(1, ('Offshore Wind Gen by Case'!$B$1:$B$500 = I$4) * ('Offshore Wind Gen by Case'!$C$1:$C$500 = $C33), 0)), 1), "")</f>
        <v>69.732967805786359</v>
      </c>
      <c r="J33" s="5" cm="1">
        <f t="array" aca="1" ref="J33" ca="1">IFERROR(INDEX('Total Cost by Trajectory'!$S$1:$S$516, MATCH(1, ('Total Cost by Trajectory'!$B$1:$B$516 = J$7) * ('Total Cost by Trajectory'!$E$1:$E$516 = $B33), 0))
/ IF(J$8 = "$/MWh Levelized", INDEX('Offshore Wind Gen by Case'!$Q$1:$Q$500, MATCH(1, ('Offshore Wind Gen by Case'!$B$1:$B$500 = J$4) * ('Offshore Wind Gen by Case'!$C$1:$C$500 = $C33), 0)), 1), "")</f>
        <v>120.23826320774991</v>
      </c>
      <c r="K33" s="5" cm="1">
        <f t="array" aca="1" ref="K33" ca="1">IFERROR(INDEX('Total Cost by Trajectory'!$S$1:$S$516, MATCH(1, ('Total Cost by Trajectory'!$B$1:$B$516 = K$7) * ('Total Cost by Trajectory'!$E$1:$E$516 = $B33), 0))
/ IF(K$8 = "$/MWh Levelized", INDEX('Offshore Wind Gen by Case'!$Q$1:$Q$500, MATCH(1, ('Offshore Wind Gen by Case'!$B$1:$B$500 = K$4) * ('Offshore Wind Gen by Case'!$C$1:$C$500 = $C33), 0)), 1), "")</f>
        <v>57.051032271506479</v>
      </c>
      <c r="L33" s="5" t="str" cm="1">
        <f t="array" aca="1" ref="L33" ca="1">IFERROR(INDEX('Total Cost by Trajectory'!$S$1:$S$516, MATCH(1, ('Total Cost by Trajectory'!$B$1:$B$516 = L$7) * ('Total Cost by Trajectory'!$E$1:$E$516 = $B33), 0))
/ IF(L$8 = "$/MWh Levelized", INDEX('Offshore Wind Gen by Case'!$Q$1:$Q$500, MATCH(1, ('Offshore Wind Gen by Case'!$B$1:$B$500 = L$4) * ('Offshore Wind Gen by Case'!$C$1:$C$500 = $C33), 0)), 1), "")</f>
        <v/>
      </c>
      <c r="M33" s="5" t="str" cm="1">
        <f t="array" aca="1" ref="M33" ca="1">IFERROR(INDEX('Total Cost by Trajectory'!$S$1:$S$516, MATCH(1, ('Total Cost by Trajectory'!$B$1:$B$516 = M$7) * ('Total Cost by Trajectory'!$E$1:$E$516 = $B33), 0))
/ IF(M$8 = "$/MWh Levelized", INDEX('Offshore Wind Gen by Case'!$Q$1:$Q$500, MATCH(1, ('Offshore Wind Gen by Case'!$B$1:$B$500 = M$4) * ('Offshore Wind Gen by Case'!$C$1:$C$500 = $C33), 0)), 1), "")</f>
        <v/>
      </c>
      <c r="N33" s="5" t="str" cm="1">
        <f t="array" aca="1" ref="N33" ca="1">IFERROR(INDEX('Total Cost by Trajectory'!$S$1:$S$516, MATCH(1, ('Total Cost by Trajectory'!$B$1:$B$516 = N$7) * ('Total Cost by Trajectory'!$E$1:$E$516 = $B33), 0))
/ IF(N$8 = "$/MWh Levelized", INDEX('Offshore Wind Gen by Case'!$Q$1:$Q$500, MATCH(1, ('Offshore Wind Gen by Case'!$B$1:$B$500 = N$4) * ('Offshore Wind Gen by Case'!$C$1:$C$500 = $C33), 0)), 1), "")</f>
        <v/>
      </c>
      <c r="P33" s="5">
        <f t="shared" ca="1" si="1"/>
        <v>-21.107758883304641</v>
      </c>
      <c r="Q33" s="5">
        <f t="shared" ca="1" si="2"/>
        <v>-32.321545965555245</v>
      </c>
      <c r="R33" s="5">
        <f t="shared" ca="1" si="3"/>
        <v>-15.507044418155914</v>
      </c>
      <c r="S33" s="5">
        <f t="shared" ca="1" si="4"/>
        <v>-66.012339820119465</v>
      </c>
      <c r="T33" s="5">
        <f t="shared" ca="1" si="5"/>
        <v>-2.8251088838760339</v>
      </c>
      <c r="U33" s="5" t="str">
        <f t="shared" ca="1" si="6"/>
        <v/>
      </c>
      <c r="V33" s="5" t="str">
        <f t="shared" ca="1" si="7"/>
        <v/>
      </c>
      <c r="W33" s="5" t="str">
        <f t="shared" ca="1" si="8"/>
        <v/>
      </c>
    </row>
    <row r="34" spans="2:23" x14ac:dyDescent="0.2">
      <c r="B34" s="11" t="str">
        <f t="shared" si="9"/>
        <v>3GW</v>
      </c>
      <c r="C34" s="3" t="str">
        <v>3GW High Offshore Wind ELCC</v>
      </c>
      <c r="E34" s="5" cm="1">
        <f t="array" ref="E34">IFERROR(INDEX('Benefit by Case'!$Q$1:$Q$500, MATCH($C34, 'Benefit by Case'!$B$1:$B$500, 0))
/ IF(E$8 = "$/MWh Levelized", INDEX('Offshore Wind Gen by Case'!$Q$1:$Q$500, MATCH(1, ('Offshore Wind Gen by Case'!$B$1:$B$500 = E$4) * ('Offshore Wind Gen by Case'!$C$1:$C$500 = $C34), 0)), 1), "")</f>
        <v>52.592367531550934</v>
      </c>
      <c r="G34" s="5" cm="1">
        <f t="array" aca="1" ref="G34" ca="1">IFERROR(INDEX('Total Cost by Trajectory'!$S$1:$S$516, MATCH(1, ('Total Cost by Trajectory'!$B$1:$B$516 = G$7) * ('Total Cost by Trajectory'!$E$1:$E$516 = $B34), 0))
/ IF(G$8 = "$/MWh Levelized", INDEX('Offshore Wind Gen by Case'!$Q$1:$Q$500, MATCH(1, ('Offshore Wind Gen by Case'!$B$1:$B$500 = G$4) * ('Offshore Wind Gen by Case'!$C$1:$C$500 = $C34), 0)), 1), "")</f>
        <v>75.301505699576552</v>
      </c>
      <c r="H34" s="5" cm="1">
        <f t="array" aca="1" ref="H34" ca="1">IFERROR(INDEX('Total Cost by Trajectory'!$S$1:$S$516, MATCH(1, ('Total Cost by Trajectory'!$B$1:$B$516 = H$7) * ('Total Cost by Trajectory'!$E$1:$E$516 = $B34), 0))
/ IF(H$8 = "$/MWh Levelized", INDEX('Offshore Wind Gen by Case'!$Q$1:$Q$500, MATCH(1, ('Offshore Wind Gen by Case'!$B$1:$B$500 = H$4) * ('Offshore Wind Gen by Case'!$C$1:$C$500 = $C34), 0)), 1), "")</f>
        <v>86.510503141796647</v>
      </c>
      <c r="I34" s="5" cm="1">
        <f t="array" aca="1" ref="I34" ca="1">IFERROR(INDEX('Total Cost by Trajectory'!$S$1:$S$516, MATCH(1, ('Total Cost by Trajectory'!$B$1:$B$516 = I$7) * ('Total Cost by Trajectory'!$E$1:$E$516 = $B34), 0))
/ IF(I$8 = "$/MWh Levelized", INDEX('Offshore Wind Gen by Case'!$Q$1:$Q$500, MATCH(1, ('Offshore Wind Gen by Case'!$B$1:$B$500 = I$4) * ('Offshore Wind Gen by Case'!$C$1:$C$500 = $C34), 0)), 1), "")</f>
        <v>69.703183415232147</v>
      </c>
      <c r="J34" s="5" cm="1">
        <f t="array" aca="1" ref="J34" ca="1">IFERROR(INDEX('Total Cost by Trajectory'!$S$1:$S$516, MATCH(1, ('Total Cost by Trajectory'!$B$1:$B$516 = J$7) * ('Total Cost by Trajectory'!$E$1:$E$516 = $B34), 0))
/ IF(J$8 = "$/MWh Levelized", INDEX('Offshore Wind Gen by Case'!$Q$1:$Q$500, MATCH(1, ('Offshore Wind Gen by Case'!$B$1:$B$500 = J$4) * ('Offshore Wind Gen by Case'!$C$1:$C$500 = $C34), 0)), 1), "")</f>
        <v>120.18690696258172</v>
      </c>
      <c r="K34" s="5" cm="1">
        <f t="array" aca="1" ref="K34" ca="1">IFERROR(INDEX('Total Cost by Trajectory'!$S$1:$S$516, MATCH(1, ('Total Cost by Trajectory'!$B$1:$B$516 = K$7) * ('Total Cost by Trajectory'!$E$1:$E$516 = $B34), 0))
/ IF(K$8 = "$/MWh Levelized", INDEX('Offshore Wind Gen by Case'!$Q$1:$Q$500, MATCH(1, ('Offshore Wind Gen by Case'!$B$1:$B$500 = K$4) * ('Offshore Wind Gen by Case'!$C$1:$C$500 = $C34), 0)), 1), "")</f>
        <v>57.026664597504301</v>
      </c>
      <c r="L34" s="5" t="str" cm="1">
        <f t="array" aca="1" ref="L34" ca="1">IFERROR(INDEX('Total Cost by Trajectory'!$S$1:$S$516, MATCH(1, ('Total Cost by Trajectory'!$B$1:$B$516 = L$7) * ('Total Cost by Trajectory'!$E$1:$E$516 = $B34), 0))
/ IF(L$8 = "$/MWh Levelized", INDEX('Offshore Wind Gen by Case'!$Q$1:$Q$500, MATCH(1, ('Offshore Wind Gen by Case'!$B$1:$B$500 = L$4) * ('Offshore Wind Gen by Case'!$C$1:$C$500 = $C34), 0)), 1), "")</f>
        <v/>
      </c>
      <c r="M34" s="5" t="str" cm="1">
        <f t="array" aca="1" ref="M34" ca="1">IFERROR(INDEX('Total Cost by Trajectory'!$S$1:$S$516, MATCH(1, ('Total Cost by Trajectory'!$B$1:$B$516 = M$7) * ('Total Cost by Trajectory'!$E$1:$E$516 = $B34), 0))
/ IF(M$8 = "$/MWh Levelized", INDEX('Offshore Wind Gen by Case'!$Q$1:$Q$500, MATCH(1, ('Offshore Wind Gen by Case'!$B$1:$B$500 = M$4) * ('Offshore Wind Gen by Case'!$C$1:$C$500 = $C34), 0)), 1), "")</f>
        <v/>
      </c>
      <c r="N34" s="5" t="str" cm="1">
        <f t="array" aca="1" ref="N34" ca="1">IFERROR(INDEX('Total Cost by Trajectory'!$S$1:$S$516, MATCH(1, ('Total Cost by Trajectory'!$B$1:$B$516 = N$7) * ('Total Cost by Trajectory'!$E$1:$E$516 = $B34), 0))
/ IF(N$8 = "$/MWh Levelized", INDEX('Offshore Wind Gen by Case'!$Q$1:$Q$500, MATCH(1, ('Offshore Wind Gen by Case'!$B$1:$B$500 = N$4) * ('Offshore Wind Gen by Case'!$C$1:$C$500 = $C34), 0)), 1), "")</f>
        <v/>
      </c>
      <c r="P34" s="5">
        <f t="shared" ca="1" si="1"/>
        <v>-22.709138168025618</v>
      </c>
      <c r="Q34" s="5">
        <f t="shared" ca="1" si="2"/>
        <v>-33.918135610245713</v>
      </c>
      <c r="R34" s="5">
        <f t="shared" ca="1" si="3"/>
        <v>-17.110815883681212</v>
      </c>
      <c r="S34" s="5">
        <f t="shared" ca="1" si="4"/>
        <v>-67.594539431030782</v>
      </c>
      <c r="T34" s="5">
        <f t="shared" ca="1" si="5"/>
        <v>-4.4342970659533663</v>
      </c>
      <c r="U34" s="5" t="str">
        <f t="shared" ca="1" si="6"/>
        <v/>
      </c>
      <c r="V34" s="5" t="str">
        <f t="shared" ca="1" si="7"/>
        <v/>
      </c>
      <c r="W34" s="5" t="str">
        <f t="shared" ca="1" si="8"/>
        <v/>
      </c>
    </row>
    <row r="35" spans="2:23" x14ac:dyDescent="0.2">
      <c r="B35" s="11" t="str">
        <f t="shared" si="9"/>
        <v>3GW</v>
      </c>
      <c r="C35" s="3" t="str">
        <v>3GW Low Offshore Wind ELCC</v>
      </c>
      <c r="E35" s="5" cm="1">
        <f t="array" ref="E35">IFERROR(INDEX('Benefit by Case'!$Q$1:$Q$500, MATCH($C35, 'Benefit by Case'!$B$1:$B$500, 0))
/ IF(E$8 = "$/MWh Levelized", INDEX('Offshore Wind Gen by Case'!$Q$1:$Q$500, MATCH(1, ('Offshore Wind Gen by Case'!$B$1:$B$500 = E$4) * ('Offshore Wind Gen by Case'!$C$1:$C$500 = $C35), 0)), 1), "")</f>
        <v>47.20751226647409</v>
      </c>
      <c r="G35" s="5" cm="1">
        <f t="array" aca="1" ref="G35" ca="1">IFERROR(INDEX('Total Cost by Trajectory'!$S$1:$S$516, MATCH(1, ('Total Cost by Trajectory'!$B$1:$B$516 = G$7) * ('Total Cost by Trajectory'!$E$1:$E$516 = $B35), 0))
/ IF(G$8 = "$/MWh Levelized", INDEX('Offshore Wind Gen by Case'!$Q$1:$Q$500, MATCH(1, ('Offshore Wind Gen by Case'!$B$1:$B$500 = G$4) * ('Offshore Wind Gen by Case'!$C$1:$C$500 = $C35), 0)), 1), "")</f>
        <v>75.291304331445914</v>
      </c>
      <c r="H35" s="5" cm="1">
        <f t="array" aca="1" ref="H35" ca="1">IFERROR(INDEX('Total Cost by Trajectory'!$S$1:$S$516, MATCH(1, ('Total Cost by Trajectory'!$B$1:$B$516 = H$7) * ('Total Cost by Trajectory'!$E$1:$E$516 = $B35), 0))
/ IF(H$8 = "$/MWh Levelized", INDEX('Offshore Wind Gen by Case'!$Q$1:$Q$500, MATCH(1, ('Offshore Wind Gen by Case'!$B$1:$B$500 = H$4) * ('Offshore Wind Gen by Case'!$C$1:$C$500 = $C35), 0)), 1), "")</f>
        <v>86.498783250122258</v>
      </c>
      <c r="I35" s="5" cm="1">
        <f t="array" aca="1" ref="I35" ca="1">IFERROR(INDEX('Total Cost by Trajectory'!$S$1:$S$516, MATCH(1, ('Total Cost by Trajectory'!$B$1:$B$516 = I$7) * ('Total Cost by Trajectory'!$E$1:$E$516 = $B35), 0))
/ IF(I$8 = "$/MWh Levelized", INDEX('Offshore Wind Gen by Case'!$Q$1:$Q$500, MATCH(1, ('Offshore Wind Gen by Case'!$B$1:$B$500 = I$4) * ('Offshore Wind Gen by Case'!$C$1:$C$500 = $C35), 0)), 1), "")</f>
        <v>69.693740472129065</v>
      </c>
      <c r="J35" s="5" cm="1">
        <f t="array" aca="1" ref="J35" ca="1">IFERROR(INDEX('Total Cost by Trajectory'!$S$1:$S$516, MATCH(1, ('Total Cost by Trajectory'!$B$1:$B$516 = J$7) * ('Total Cost by Trajectory'!$E$1:$E$516 = $B35), 0))
/ IF(J$8 = "$/MWh Levelized", INDEX('Offshore Wind Gen by Case'!$Q$1:$Q$500, MATCH(1, ('Offshore Wind Gen by Case'!$B$1:$B$500 = J$4) * ('Offshore Wind Gen by Case'!$C$1:$C$500 = $C35), 0)), 1), "")</f>
        <v>120.17062480632178</v>
      </c>
      <c r="K35" s="5" cm="1">
        <f t="array" aca="1" ref="K35" ca="1">IFERROR(INDEX('Total Cost by Trajectory'!$S$1:$S$516, MATCH(1, ('Total Cost by Trajectory'!$B$1:$B$516 = K$7) * ('Total Cost by Trajectory'!$E$1:$E$516 = $B35), 0))
/ IF(K$8 = "$/MWh Levelized", INDEX('Offshore Wind Gen by Case'!$Q$1:$Q$500, MATCH(1, ('Offshore Wind Gen by Case'!$B$1:$B$500 = K$4) * ('Offshore Wind Gen by Case'!$C$1:$C$500 = $C35), 0)), 1), "")</f>
        <v>57.018938988389088</v>
      </c>
      <c r="L35" s="5" t="str" cm="1">
        <f t="array" aca="1" ref="L35" ca="1">IFERROR(INDEX('Total Cost by Trajectory'!$S$1:$S$516, MATCH(1, ('Total Cost by Trajectory'!$B$1:$B$516 = L$7) * ('Total Cost by Trajectory'!$E$1:$E$516 = $B35), 0))
/ IF(L$8 = "$/MWh Levelized", INDEX('Offshore Wind Gen by Case'!$Q$1:$Q$500, MATCH(1, ('Offshore Wind Gen by Case'!$B$1:$B$500 = L$4) * ('Offshore Wind Gen by Case'!$C$1:$C$500 = $C35), 0)), 1), "")</f>
        <v/>
      </c>
      <c r="M35" s="5" t="str" cm="1">
        <f t="array" aca="1" ref="M35" ca="1">IFERROR(INDEX('Total Cost by Trajectory'!$S$1:$S$516, MATCH(1, ('Total Cost by Trajectory'!$B$1:$B$516 = M$7) * ('Total Cost by Trajectory'!$E$1:$E$516 = $B35), 0))
/ IF(M$8 = "$/MWh Levelized", INDEX('Offshore Wind Gen by Case'!$Q$1:$Q$500, MATCH(1, ('Offshore Wind Gen by Case'!$B$1:$B$500 = M$4) * ('Offshore Wind Gen by Case'!$C$1:$C$500 = $C35), 0)), 1), "")</f>
        <v/>
      </c>
      <c r="N35" s="5" t="str" cm="1">
        <f t="array" aca="1" ref="N35" ca="1">IFERROR(INDEX('Total Cost by Trajectory'!$S$1:$S$516, MATCH(1, ('Total Cost by Trajectory'!$B$1:$B$516 = N$7) * ('Total Cost by Trajectory'!$E$1:$E$516 = $B35), 0))
/ IF(N$8 = "$/MWh Levelized", INDEX('Offshore Wind Gen by Case'!$Q$1:$Q$500, MATCH(1, ('Offshore Wind Gen by Case'!$B$1:$B$500 = N$4) * ('Offshore Wind Gen by Case'!$C$1:$C$500 = $C35), 0)), 1), "")</f>
        <v/>
      </c>
      <c r="P35" s="5">
        <f t="shared" ca="1" si="1"/>
        <v>-28.083792064971824</v>
      </c>
      <c r="Q35" s="5">
        <f t="shared" ca="1" si="2"/>
        <v>-39.291270983648168</v>
      </c>
      <c r="R35" s="5">
        <f t="shared" ca="1" si="3"/>
        <v>-22.486228205654974</v>
      </c>
      <c r="S35" s="5">
        <f t="shared" ca="1" si="4"/>
        <v>-72.963112539847685</v>
      </c>
      <c r="T35" s="5">
        <f t="shared" ca="1" si="5"/>
        <v>-9.811426721914998</v>
      </c>
      <c r="U35" s="5" t="str">
        <f t="shared" ca="1" si="6"/>
        <v/>
      </c>
      <c r="V35" s="5" t="str">
        <f t="shared" ca="1" si="7"/>
        <v/>
      </c>
      <c r="W35" s="5" t="str">
        <f t="shared" ca="1" si="8"/>
        <v/>
      </c>
    </row>
    <row r="36" spans="2:23" x14ac:dyDescent="0.2">
      <c r="B36" s="11" t="str">
        <f t="shared" si="9"/>
        <v>3GW</v>
      </c>
      <c r="C36" s="3" t="str">
        <v>3GW Low Competing Resource Cost</v>
      </c>
      <c r="E36" s="5" cm="1">
        <f t="array" ref="E36">IFERROR(INDEX('Benefit by Case'!$Q$1:$Q$500, MATCH($C36, 'Benefit by Case'!$B$1:$B$500, 0))
/ IF(E$8 = "$/MWh Levelized", INDEX('Offshore Wind Gen by Case'!$Q$1:$Q$500, MATCH(1, ('Offshore Wind Gen by Case'!$B$1:$B$500 = E$4) * ('Offshore Wind Gen by Case'!$C$1:$C$500 = $C36), 0)), 1), "")</f>
        <v>48.601096130856845</v>
      </c>
      <c r="G36" s="5" cm="1">
        <f t="array" aca="1" ref="G36" ca="1">IFERROR(INDEX('Total Cost by Trajectory'!$S$1:$S$516, MATCH(1, ('Total Cost by Trajectory'!$B$1:$B$516 = G$7) * ('Total Cost by Trajectory'!$E$1:$E$516 = $B36), 0))
/ IF(G$8 = "$/MWh Levelized", INDEX('Offshore Wind Gen by Case'!$Q$1:$Q$500, MATCH(1, ('Offshore Wind Gen by Case'!$B$1:$B$500 = G$4) * ('Offshore Wind Gen by Case'!$C$1:$C$500 = $C36), 0)), 1), "")</f>
        <v>75.301505699576552</v>
      </c>
      <c r="H36" s="5" cm="1">
        <f t="array" aca="1" ref="H36" ca="1">IFERROR(INDEX('Total Cost by Trajectory'!$S$1:$S$516, MATCH(1, ('Total Cost by Trajectory'!$B$1:$B$516 = H$7) * ('Total Cost by Trajectory'!$E$1:$E$516 = $B36), 0))
/ IF(H$8 = "$/MWh Levelized", INDEX('Offshore Wind Gen by Case'!$Q$1:$Q$500, MATCH(1, ('Offshore Wind Gen by Case'!$B$1:$B$500 = H$4) * ('Offshore Wind Gen by Case'!$C$1:$C$500 = $C36), 0)), 1), "")</f>
        <v>86.510503141796647</v>
      </c>
      <c r="I36" s="5" cm="1">
        <f t="array" aca="1" ref="I36" ca="1">IFERROR(INDEX('Total Cost by Trajectory'!$S$1:$S$516, MATCH(1, ('Total Cost by Trajectory'!$B$1:$B$516 = I$7) * ('Total Cost by Trajectory'!$E$1:$E$516 = $B36), 0))
/ IF(I$8 = "$/MWh Levelized", INDEX('Offshore Wind Gen by Case'!$Q$1:$Q$500, MATCH(1, ('Offshore Wind Gen by Case'!$B$1:$B$500 = I$4) * ('Offshore Wind Gen by Case'!$C$1:$C$500 = $C36), 0)), 1), "")</f>
        <v>69.703183415232147</v>
      </c>
      <c r="J36" s="5" cm="1">
        <f t="array" aca="1" ref="J36" ca="1">IFERROR(INDEX('Total Cost by Trajectory'!$S$1:$S$516, MATCH(1, ('Total Cost by Trajectory'!$B$1:$B$516 = J$7) * ('Total Cost by Trajectory'!$E$1:$E$516 = $B36), 0))
/ IF(J$8 = "$/MWh Levelized", INDEX('Offshore Wind Gen by Case'!$Q$1:$Q$500, MATCH(1, ('Offshore Wind Gen by Case'!$B$1:$B$500 = J$4) * ('Offshore Wind Gen by Case'!$C$1:$C$500 = $C36), 0)), 1), "")</f>
        <v>120.18690696258172</v>
      </c>
      <c r="K36" s="5" cm="1">
        <f t="array" aca="1" ref="K36" ca="1">IFERROR(INDEX('Total Cost by Trajectory'!$S$1:$S$516, MATCH(1, ('Total Cost by Trajectory'!$B$1:$B$516 = K$7) * ('Total Cost by Trajectory'!$E$1:$E$516 = $B36), 0))
/ IF(K$8 = "$/MWh Levelized", INDEX('Offshore Wind Gen by Case'!$Q$1:$Q$500, MATCH(1, ('Offshore Wind Gen by Case'!$B$1:$B$500 = K$4) * ('Offshore Wind Gen by Case'!$C$1:$C$500 = $C36), 0)), 1), "")</f>
        <v>57.026664597504301</v>
      </c>
      <c r="L36" s="5" t="str" cm="1">
        <f t="array" aca="1" ref="L36" ca="1">IFERROR(INDEX('Total Cost by Trajectory'!$S$1:$S$516, MATCH(1, ('Total Cost by Trajectory'!$B$1:$B$516 = L$7) * ('Total Cost by Trajectory'!$E$1:$E$516 = $B36), 0))
/ IF(L$8 = "$/MWh Levelized", INDEX('Offshore Wind Gen by Case'!$Q$1:$Q$500, MATCH(1, ('Offshore Wind Gen by Case'!$B$1:$B$500 = L$4) * ('Offshore Wind Gen by Case'!$C$1:$C$500 = $C36), 0)), 1), "")</f>
        <v/>
      </c>
      <c r="M36" s="5" t="str" cm="1">
        <f t="array" aca="1" ref="M36" ca="1">IFERROR(INDEX('Total Cost by Trajectory'!$S$1:$S$516, MATCH(1, ('Total Cost by Trajectory'!$B$1:$B$516 = M$7) * ('Total Cost by Trajectory'!$E$1:$E$516 = $B36), 0))
/ IF(M$8 = "$/MWh Levelized", INDEX('Offshore Wind Gen by Case'!$Q$1:$Q$500, MATCH(1, ('Offshore Wind Gen by Case'!$B$1:$B$500 = M$4) * ('Offshore Wind Gen by Case'!$C$1:$C$500 = $C36), 0)), 1), "")</f>
        <v/>
      </c>
      <c r="N36" s="5" t="str" cm="1">
        <f t="array" aca="1" ref="N36" ca="1">IFERROR(INDEX('Total Cost by Trajectory'!$S$1:$S$516, MATCH(1, ('Total Cost by Trajectory'!$B$1:$B$516 = N$7) * ('Total Cost by Trajectory'!$E$1:$E$516 = $B36), 0))
/ IF(N$8 = "$/MWh Levelized", INDEX('Offshore Wind Gen by Case'!$Q$1:$Q$500, MATCH(1, ('Offshore Wind Gen by Case'!$B$1:$B$500 = N$4) * ('Offshore Wind Gen by Case'!$C$1:$C$500 = $C36), 0)), 1), "")</f>
        <v/>
      </c>
      <c r="P36" s="5">
        <f t="shared" ca="1" si="1"/>
        <v>-26.700409568719706</v>
      </c>
      <c r="Q36" s="5">
        <f t="shared" ca="1" si="2"/>
        <v>-37.909407010939802</v>
      </c>
      <c r="R36" s="5">
        <f t="shared" ca="1" si="3"/>
        <v>-21.102087284375301</v>
      </c>
      <c r="S36" s="5">
        <f t="shared" ca="1" si="4"/>
        <v>-71.585810831724871</v>
      </c>
      <c r="T36" s="5">
        <f t="shared" ca="1" si="5"/>
        <v>-8.4255684666474551</v>
      </c>
      <c r="U36" s="5" t="str">
        <f t="shared" ca="1" si="6"/>
        <v/>
      </c>
      <c r="V36" s="5" t="str">
        <f t="shared" ca="1" si="7"/>
        <v/>
      </c>
      <c r="W36" s="5" t="str">
        <f t="shared" ca="1" si="8"/>
        <v/>
      </c>
    </row>
    <row r="37" spans="2:23" x14ac:dyDescent="0.2">
      <c r="B37" s="11" t="str">
        <f t="shared" si="9"/>
        <v>3GW</v>
      </c>
      <c r="C37" s="3" t="str">
        <v>3GW Low Bookend</v>
      </c>
      <c r="E37" s="5" cm="1">
        <f t="array" ref="E37">IFERROR(INDEX('Benefit by Case'!$Q$1:$Q$500, MATCH($C37, 'Benefit by Case'!$B$1:$B$500, 0))
/ IF(E$8 = "$/MWh Levelized", INDEX('Offshore Wind Gen by Case'!$Q$1:$Q$500, MATCH(1, ('Offshore Wind Gen by Case'!$B$1:$B$500 = E$4) * ('Offshore Wind Gen by Case'!$C$1:$C$500 = $C37), 0)), 1), "")</f>
        <v>36.683156287011151</v>
      </c>
      <c r="G37" s="5" cm="1">
        <f t="array" aca="1" ref="G37" ca="1">IFERROR(INDEX('Total Cost by Trajectory'!$S$1:$S$516, MATCH(1, ('Total Cost by Trajectory'!$B$1:$B$516 = G$7) * ('Total Cost by Trajectory'!$E$1:$E$516 = $B37), 0))
/ IF(G$8 = "$/MWh Levelized", INDEX('Offshore Wind Gen by Case'!$Q$1:$Q$500, MATCH(1, ('Offshore Wind Gen by Case'!$B$1:$B$500 = G$4) * ('Offshore Wind Gen by Case'!$C$1:$C$500 = $C37), 0)), 1), "")</f>
        <v>75.334631433705738</v>
      </c>
      <c r="H37" s="5" cm="1">
        <f t="array" aca="1" ref="H37" ca="1">IFERROR(INDEX('Total Cost by Trajectory'!$S$1:$S$516, MATCH(1, ('Total Cost by Trajectory'!$B$1:$B$516 = H$7) * ('Total Cost by Trajectory'!$E$1:$E$516 = $B37), 0))
/ IF(H$8 = "$/MWh Levelized", INDEX('Offshore Wind Gen by Case'!$Q$1:$Q$500, MATCH(1, ('Offshore Wind Gen by Case'!$B$1:$B$500 = H$4) * ('Offshore Wind Gen by Case'!$C$1:$C$500 = $C37), 0)), 1), "")</f>
        <v>86.54855980347736</v>
      </c>
      <c r="I37" s="5" cm="1">
        <f t="array" aca="1" ref="I37" ca="1">IFERROR(INDEX('Total Cost by Trajectory'!$S$1:$S$516, MATCH(1, ('Total Cost by Trajectory'!$B$1:$B$516 = I$7) * ('Total Cost by Trajectory'!$E$1:$E$516 = $B37), 0))
/ IF(I$8 = "$/MWh Levelized", INDEX('Offshore Wind Gen by Case'!$Q$1:$Q$500, MATCH(1, ('Offshore Wind Gen by Case'!$B$1:$B$500 = I$4) * ('Offshore Wind Gen by Case'!$C$1:$C$500 = $C37), 0)), 1), "")</f>
        <v>69.733846402649448</v>
      </c>
      <c r="J37" s="5" cm="1">
        <f t="array" aca="1" ref="J37" ca="1">IFERROR(INDEX('Total Cost by Trajectory'!$S$1:$S$516, MATCH(1, ('Total Cost by Trajectory'!$B$1:$B$516 = J$7) * ('Total Cost by Trajectory'!$E$1:$E$516 = $B37), 0))
/ IF(J$8 = "$/MWh Levelized", INDEX('Offshore Wind Gen by Case'!$Q$1:$Q$500, MATCH(1, ('Offshore Wind Gen by Case'!$B$1:$B$500 = J$4) * ('Offshore Wind Gen by Case'!$C$1:$C$500 = $C37), 0)), 1), "")</f>
        <v>120.23977814342815</v>
      </c>
      <c r="K37" s="5" cm="1">
        <f t="array" aca="1" ref="K37" ca="1">IFERROR(INDEX('Total Cost by Trajectory'!$S$1:$S$516, MATCH(1, ('Total Cost by Trajectory'!$B$1:$B$516 = K$7) * ('Total Cost by Trajectory'!$E$1:$E$516 = $B37), 0))
/ IF(K$8 = "$/MWh Levelized", INDEX('Offshore Wind Gen by Case'!$Q$1:$Q$500, MATCH(1, ('Offshore Wind Gen by Case'!$B$1:$B$500 = K$4) * ('Offshore Wind Gen by Case'!$C$1:$C$500 = $C37), 0)), 1), "")</f>
        <v>57.051751082989298</v>
      </c>
      <c r="L37" s="5" t="str" cm="1">
        <f t="array" aca="1" ref="L37" ca="1">IFERROR(INDEX('Total Cost by Trajectory'!$S$1:$S$516, MATCH(1, ('Total Cost by Trajectory'!$B$1:$B$516 = L$7) * ('Total Cost by Trajectory'!$E$1:$E$516 = $B37), 0))
/ IF(L$8 = "$/MWh Levelized", INDEX('Offshore Wind Gen by Case'!$Q$1:$Q$500, MATCH(1, ('Offshore Wind Gen by Case'!$B$1:$B$500 = L$4) * ('Offshore Wind Gen by Case'!$C$1:$C$500 = $C37), 0)), 1), "")</f>
        <v/>
      </c>
      <c r="M37" s="5" t="str" cm="1">
        <f t="array" aca="1" ref="M37" ca="1">IFERROR(INDEX('Total Cost by Trajectory'!$S$1:$S$516, MATCH(1, ('Total Cost by Trajectory'!$B$1:$B$516 = M$7) * ('Total Cost by Trajectory'!$E$1:$E$516 = $B37), 0))
/ IF(M$8 = "$/MWh Levelized", INDEX('Offshore Wind Gen by Case'!$Q$1:$Q$500, MATCH(1, ('Offshore Wind Gen by Case'!$B$1:$B$500 = M$4) * ('Offshore Wind Gen by Case'!$C$1:$C$500 = $C37), 0)), 1), "")</f>
        <v/>
      </c>
      <c r="N37" s="5" t="str" cm="1">
        <f t="array" aca="1" ref="N37" ca="1">IFERROR(INDEX('Total Cost by Trajectory'!$S$1:$S$516, MATCH(1, ('Total Cost by Trajectory'!$B$1:$B$516 = N$7) * ('Total Cost by Trajectory'!$E$1:$E$516 = $B37), 0))
/ IF(N$8 = "$/MWh Levelized", INDEX('Offshore Wind Gen by Case'!$Q$1:$Q$500, MATCH(1, ('Offshore Wind Gen by Case'!$B$1:$B$500 = N$4) * ('Offshore Wind Gen by Case'!$C$1:$C$500 = $C37), 0)), 1), "")</f>
        <v/>
      </c>
      <c r="P37" s="5">
        <f t="shared" ca="1" si="1"/>
        <v>-38.651475146694587</v>
      </c>
      <c r="Q37" s="5">
        <f t="shared" ca="1" si="2"/>
        <v>-49.865403516466209</v>
      </c>
      <c r="R37" s="5">
        <f t="shared" ca="1" si="3"/>
        <v>-33.050690115638297</v>
      </c>
      <c r="S37" s="5">
        <f t="shared" ca="1" si="4"/>
        <v>-83.556621856416996</v>
      </c>
      <c r="T37" s="5">
        <f t="shared" ca="1" si="5"/>
        <v>-20.368594795978147</v>
      </c>
      <c r="U37" s="5" t="str">
        <f t="shared" ca="1" si="6"/>
        <v/>
      </c>
      <c r="V37" s="5" t="str">
        <f t="shared" ca="1" si="7"/>
        <v/>
      </c>
      <c r="W37" s="5" t="str">
        <f t="shared" ca="1" si="8"/>
        <v/>
      </c>
    </row>
    <row r="38" spans="2:23" x14ac:dyDescent="0.2">
      <c r="B38" s="11" t="str">
        <f t="shared" si="9"/>
        <v>3GW</v>
      </c>
      <c r="C38" s="3" t="str">
        <v>3GW Least-Cost</v>
      </c>
      <c r="E38" s="5" cm="1">
        <f t="array" ref="E38">IFERROR(INDEX('Benefit by Case'!$Q$1:$Q$500, MATCH($C38, 'Benefit by Case'!$B$1:$B$500, 0))
/ IF(E$8 = "$/MWh Levelized", INDEX('Offshore Wind Gen by Case'!$Q$1:$Q$500, MATCH(1, ('Offshore Wind Gen by Case'!$B$1:$B$500 = E$4) * ('Offshore Wind Gen by Case'!$C$1:$C$500 = $C38), 0)), 1), "")</f>
        <v>49.95587663378376</v>
      </c>
      <c r="G38" s="5" cm="1">
        <f t="array" aca="1" ref="G38" ca="1">IFERROR(INDEX('Total Cost by Trajectory'!$S$1:$S$516, MATCH(1, ('Total Cost by Trajectory'!$B$1:$B$516 = G$7) * ('Total Cost by Trajectory'!$E$1:$E$516 = $B38), 0))
/ IF(G$8 = "$/MWh Levelized", INDEX('Offshore Wind Gen by Case'!$Q$1:$Q$500, MATCH(1, ('Offshore Wind Gen by Case'!$B$1:$B$500 = G$4) * ('Offshore Wind Gen by Case'!$C$1:$C$500 = $C38), 0)), 1), "")</f>
        <v>75.301505699576552</v>
      </c>
      <c r="H38" s="5" cm="1">
        <f t="array" aca="1" ref="H38" ca="1">IFERROR(INDEX('Total Cost by Trajectory'!$S$1:$S$516, MATCH(1, ('Total Cost by Trajectory'!$B$1:$B$516 = H$7) * ('Total Cost by Trajectory'!$E$1:$E$516 = $B38), 0))
/ IF(H$8 = "$/MWh Levelized", INDEX('Offshore Wind Gen by Case'!$Q$1:$Q$500, MATCH(1, ('Offshore Wind Gen by Case'!$B$1:$B$500 = H$4) * ('Offshore Wind Gen by Case'!$C$1:$C$500 = $C38), 0)), 1), "")</f>
        <v>86.510503141796647</v>
      </c>
      <c r="I38" s="5" cm="1">
        <f t="array" aca="1" ref="I38" ca="1">IFERROR(INDEX('Total Cost by Trajectory'!$S$1:$S$516, MATCH(1, ('Total Cost by Trajectory'!$B$1:$B$516 = I$7) * ('Total Cost by Trajectory'!$E$1:$E$516 = $B38), 0))
/ IF(I$8 = "$/MWh Levelized", INDEX('Offshore Wind Gen by Case'!$Q$1:$Q$500, MATCH(1, ('Offshore Wind Gen by Case'!$B$1:$B$500 = I$4) * ('Offshore Wind Gen by Case'!$C$1:$C$500 = $C38), 0)), 1), "")</f>
        <v>69.703183415232147</v>
      </c>
      <c r="J38" s="5" cm="1">
        <f t="array" aca="1" ref="J38" ca="1">IFERROR(INDEX('Total Cost by Trajectory'!$S$1:$S$516, MATCH(1, ('Total Cost by Trajectory'!$B$1:$B$516 = J$7) * ('Total Cost by Trajectory'!$E$1:$E$516 = $B38), 0))
/ IF(J$8 = "$/MWh Levelized", INDEX('Offshore Wind Gen by Case'!$Q$1:$Q$500, MATCH(1, ('Offshore Wind Gen by Case'!$B$1:$B$500 = J$4) * ('Offshore Wind Gen by Case'!$C$1:$C$500 = $C38), 0)), 1), "")</f>
        <v>120.18690696258172</v>
      </c>
      <c r="K38" s="5" cm="1">
        <f t="array" aca="1" ref="K38" ca="1">IFERROR(INDEX('Total Cost by Trajectory'!$S$1:$S$516, MATCH(1, ('Total Cost by Trajectory'!$B$1:$B$516 = K$7) * ('Total Cost by Trajectory'!$E$1:$E$516 = $B38), 0))
/ IF(K$8 = "$/MWh Levelized", INDEX('Offshore Wind Gen by Case'!$Q$1:$Q$500, MATCH(1, ('Offshore Wind Gen by Case'!$B$1:$B$500 = K$4) * ('Offshore Wind Gen by Case'!$C$1:$C$500 = $C38), 0)), 1), "")</f>
        <v>57.026664597504301</v>
      </c>
      <c r="L38" s="5" t="str" cm="1">
        <f t="array" aca="1" ref="L38" ca="1">IFERROR(INDEX('Total Cost by Trajectory'!$S$1:$S$516, MATCH(1, ('Total Cost by Trajectory'!$B$1:$B$516 = L$7) * ('Total Cost by Trajectory'!$E$1:$E$516 = $B38), 0))
/ IF(L$8 = "$/MWh Levelized", INDEX('Offshore Wind Gen by Case'!$Q$1:$Q$500, MATCH(1, ('Offshore Wind Gen by Case'!$B$1:$B$500 = L$4) * ('Offshore Wind Gen by Case'!$C$1:$C$500 = $C38), 0)), 1), "")</f>
        <v/>
      </c>
      <c r="M38" s="5" t="str" cm="1">
        <f t="array" aca="1" ref="M38" ca="1">IFERROR(INDEX('Total Cost by Trajectory'!$S$1:$S$516, MATCH(1, ('Total Cost by Trajectory'!$B$1:$B$516 = M$7) * ('Total Cost by Trajectory'!$E$1:$E$516 = $B38), 0))
/ IF(M$8 = "$/MWh Levelized", INDEX('Offshore Wind Gen by Case'!$Q$1:$Q$500, MATCH(1, ('Offshore Wind Gen by Case'!$B$1:$B$500 = M$4) * ('Offshore Wind Gen by Case'!$C$1:$C$500 = $C38), 0)), 1), "")</f>
        <v/>
      </c>
      <c r="N38" s="5" t="str" cm="1">
        <f t="array" aca="1" ref="N38" ca="1">IFERROR(INDEX('Total Cost by Trajectory'!$S$1:$S$516, MATCH(1, ('Total Cost by Trajectory'!$B$1:$B$516 = N$7) * ('Total Cost by Trajectory'!$E$1:$E$516 = $B38), 0))
/ IF(N$8 = "$/MWh Levelized", INDEX('Offshore Wind Gen by Case'!$Q$1:$Q$500, MATCH(1, ('Offshore Wind Gen by Case'!$B$1:$B$500 = N$4) * ('Offshore Wind Gen by Case'!$C$1:$C$500 = $C38), 0)), 1), "")</f>
        <v/>
      </c>
      <c r="P38" s="5">
        <f ca="1">IFERROR($E38 - G38, "")</f>
        <v>-25.345629065792792</v>
      </c>
      <c r="Q38" s="5">
        <f t="shared" ca="1" si="2"/>
        <v>-36.554626508012888</v>
      </c>
      <c r="R38" s="5">
        <f t="shared" ca="1" si="3"/>
        <v>-19.747306781448387</v>
      </c>
      <c r="S38" s="5">
        <f t="shared" ca="1" si="4"/>
        <v>-70.231030328797956</v>
      </c>
      <c r="T38" s="5">
        <f t="shared" ca="1" si="5"/>
        <v>-7.0707879637205409</v>
      </c>
      <c r="U38" s="5" t="str">
        <f t="shared" ca="1" si="6"/>
        <v/>
      </c>
      <c r="V38" s="5" t="str">
        <f t="shared" ca="1" si="7"/>
        <v/>
      </c>
      <c r="W38" s="5" t="str">
        <f t="shared" ca="1" si="8"/>
        <v/>
      </c>
    </row>
    <row r="39" spans="2:23" x14ac:dyDescent="0.2">
      <c r="B39" s="11" t="str">
        <f t="shared" si="9"/>
        <v>4.9GW</v>
      </c>
      <c r="C39" s="3" t="str">
        <v>4.9GW High Bookend</v>
      </c>
      <c r="E39" s="5" cm="1">
        <f t="array" ref="E39">IFERROR(INDEX('Benefit by Case'!$Q$1:$Q$500, MATCH($C39, 'Benefit by Case'!$B$1:$B$500, 0))
/ IF(E$8 = "$/MWh Levelized", INDEX('Offshore Wind Gen by Case'!$Q$1:$Q$500, MATCH(1, ('Offshore Wind Gen by Case'!$B$1:$B$500 = E$4) * ('Offshore Wind Gen by Case'!$C$1:$C$500 = $C39), 0)), 1), "")</f>
        <v>85.811182323752476</v>
      </c>
      <c r="G39" s="5" cm="1">
        <f t="array" aca="1" ref="G39" ca="1">IFERROR(INDEX('Total Cost by Trajectory'!$S$1:$S$516, MATCH(1, ('Total Cost by Trajectory'!$B$1:$B$516 = G$7) * ('Total Cost by Trajectory'!$E$1:$E$516 = $B39), 0))
/ IF(G$8 = "$/MWh Levelized", INDEX('Offshore Wind Gen by Case'!$Q$1:$Q$500, MATCH(1, ('Offshore Wind Gen by Case'!$B$1:$B$500 = G$4) * ('Offshore Wind Gen by Case'!$C$1:$C$500 = $C39), 0)), 1), "")</f>
        <v>74.948114687131792</v>
      </c>
      <c r="H39" s="5" cm="1">
        <f t="array" aca="1" ref="H39" ca="1">IFERROR(INDEX('Total Cost by Trajectory'!$S$1:$S$516, MATCH(1, ('Total Cost by Trajectory'!$B$1:$B$516 = H$7) * ('Total Cost by Trajectory'!$E$1:$E$516 = $B39), 0))
/ IF(H$8 = "$/MWh Levelized", INDEX('Offshore Wind Gen by Case'!$Q$1:$Q$500, MATCH(1, ('Offshore Wind Gen by Case'!$B$1:$B$500 = H$4) * ('Offshore Wind Gen by Case'!$C$1:$C$500 = $C39), 0)), 1), "")</f>
        <v>86.158880818345096</v>
      </c>
      <c r="I39" s="5" cm="1">
        <f t="array" aca="1" ref="I39" ca="1">IFERROR(INDEX('Total Cost by Trajectory'!$S$1:$S$516, MATCH(1, ('Total Cost by Trajectory'!$B$1:$B$516 = I$7) * ('Total Cost by Trajectory'!$E$1:$E$516 = $B39), 0))
/ IF(I$8 = "$/MWh Levelized", INDEX('Offshore Wind Gen by Case'!$Q$1:$Q$500, MATCH(1, ('Offshore Wind Gen by Case'!$B$1:$B$500 = I$4) * ('Offshore Wind Gen by Case'!$C$1:$C$500 = $C39), 0)), 1), "")</f>
        <v>69.348909032882474</v>
      </c>
      <c r="J39" s="5" cm="1">
        <f t="array" aca="1" ref="J39" ca="1">IFERROR(INDEX('Total Cost by Trajectory'!$S$1:$S$516, MATCH(1, ('Total Cost by Trajectory'!$B$1:$B$516 = J$7) * ('Total Cost by Trajectory'!$E$1:$E$516 = $B39), 0))
/ IF(J$8 = "$/MWh Levelized", INDEX('Offshore Wind Gen by Case'!$Q$1:$Q$500, MATCH(1, ('Offshore Wind Gen by Case'!$B$1:$B$500 = J$4) * ('Offshore Wind Gen by Case'!$C$1:$C$500 = $C39), 0)), 1), "")</f>
        <v>119.84059850284326</v>
      </c>
      <c r="K39" s="5" cm="1">
        <f t="array" aca="1" ref="K39" ca="1">IFERROR(INDEX('Total Cost by Trajectory'!$S$1:$S$516, MATCH(1, ('Total Cost by Trajectory'!$B$1:$B$516 = K$7) * ('Total Cost by Trajectory'!$E$1:$E$516 = $B39), 0))
/ IF(K$8 = "$/MWh Levelized", INDEX('Offshore Wind Gen by Case'!$Q$1:$Q$500, MATCH(1, ('Offshore Wind Gen by Case'!$B$1:$B$500 = K$4) * ('Offshore Wind Gen by Case'!$C$1:$C$500 = $C39), 0)), 1), "")</f>
        <v>56.670389963176646</v>
      </c>
      <c r="L39" s="5" t="str" cm="1">
        <f t="array" aca="1" ref="L39" ca="1">IFERROR(INDEX('Total Cost by Trajectory'!$S$1:$S$516, MATCH(1, ('Total Cost by Trajectory'!$B$1:$B$516 = L$7) * ('Total Cost by Trajectory'!$E$1:$E$516 = $B39), 0))
/ IF(L$8 = "$/MWh Levelized", INDEX('Offshore Wind Gen by Case'!$Q$1:$Q$500, MATCH(1, ('Offshore Wind Gen by Case'!$B$1:$B$500 = L$4) * ('Offshore Wind Gen by Case'!$C$1:$C$500 = $C39), 0)), 1), "")</f>
        <v/>
      </c>
      <c r="M39" s="5" t="str" cm="1">
        <f t="array" aca="1" ref="M39" ca="1">IFERROR(INDEX('Total Cost by Trajectory'!$S$1:$S$516, MATCH(1, ('Total Cost by Trajectory'!$B$1:$B$516 = M$7) * ('Total Cost by Trajectory'!$E$1:$E$516 = $B39), 0))
/ IF(M$8 = "$/MWh Levelized", INDEX('Offshore Wind Gen by Case'!$Q$1:$Q$500, MATCH(1, ('Offshore Wind Gen by Case'!$B$1:$B$500 = M$4) * ('Offshore Wind Gen by Case'!$C$1:$C$500 = $C39), 0)), 1), "")</f>
        <v/>
      </c>
      <c r="N39" s="5" t="str" cm="1">
        <f t="array" aca="1" ref="N39" ca="1">IFERROR(INDEX('Total Cost by Trajectory'!$S$1:$S$516, MATCH(1, ('Total Cost by Trajectory'!$B$1:$B$516 = N$7) * ('Total Cost by Trajectory'!$E$1:$E$516 = $B39), 0))
/ IF(N$8 = "$/MWh Levelized", INDEX('Offshore Wind Gen by Case'!$Q$1:$Q$500, MATCH(1, ('Offshore Wind Gen by Case'!$B$1:$B$500 = N$4) * ('Offshore Wind Gen by Case'!$C$1:$C$500 = $C39), 0)), 1), "")</f>
        <v/>
      </c>
      <c r="P39" s="5">
        <f t="shared" ca="1" si="1"/>
        <v>10.863067636620684</v>
      </c>
      <c r="Q39" s="5">
        <f t="shared" ca="1" si="2"/>
        <v>-0.34769849459262048</v>
      </c>
      <c r="R39" s="5">
        <f t="shared" ca="1" si="3"/>
        <v>16.462273290870002</v>
      </c>
      <c r="S39" s="5">
        <f t="shared" ca="1" si="4"/>
        <v>-34.029416179090788</v>
      </c>
      <c r="T39" s="5">
        <f t="shared" ca="1" si="5"/>
        <v>29.14079236057583</v>
      </c>
      <c r="U39" s="5" t="str">
        <f t="shared" ca="1" si="6"/>
        <v/>
      </c>
      <c r="V39" s="5" t="str">
        <f t="shared" ca="1" si="7"/>
        <v/>
      </c>
      <c r="W39" s="5" t="str">
        <f t="shared" ca="1" si="8"/>
        <v/>
      </c>
    </row>
    <row r="40" spans="2:23" x14ac:dyDescent="0.2">
      <c r="B40" s="11" t="str">
        <f t="shared" si="9"/>
        <v>4.9GW</v>
      </c>
      <c r="C40" s="3" t="str">
        <v>4.9GW Stringent Policy</v>
      </c>
      <c r="E40" s="5" cm="1">
        <f t="array" ref="E40">IFERROR(INDEX('Benefit by Case'!$Q$1:$Q$500, MATCH($C40, 'Benefit by Case'!$B$1:$B$500, 0))
/ IF(E$8 = "$/MWh Levelized", INDEX('Offshore Wind Gen by Case'!$Q$1:$Q$500, MATCH(1, ('Offshore Wind Gen by Case'!$B$1:$B$500 = E$4) * ('Offshore Wind Gen by Case'!$C$1:$C$500 = $C40), 0)), 1), "")</f>
        <v>64.781729856514318</v>
      </c>
      <c r="G40" s="5" cm="1">
        <f t="array" aca="1" ref="G40" ca="1">IFERROR(INDEX('Total Cost by Trajectory'!$S$1:$S$516, MATCH(1, ('Total Cost by Trajectory'!$B$1:$B$516 = G$7) * ('Total Cost by Trajectory'!$E$1:$E$516 = $B40), 0))
/ IF(G$8 = "$/MWh Levelized", INDEX('Offshore Wind Gen by Case'!$Q$1:$Q$500, MATCH(1, ('Offshore Wind Gen by Case'!$B$1:$B$500 = G$4) * ('Offshore Wind Gen by Case'!$C$1:$C$500 = $C40), 0)), 1), "")</f>
        <v>74.948231034824829</v>
      </c>
      <c r="H40" s="5" cm="1">
        <f t="array" aca="1" ref="H40" ca="1">IFERROR(INDEX('Total Cost by Trajectory'!$S$1:$S$516, MATCH(1, ('Total Cost by Trajectory'!$B$1:$B$516 = H$7) * ('Total Cost by Trajectory'!$E$1:$E$516 = $B40), 0))
/ IF(H$8 = "$/MWh Levelized", INDEX('Offshore Wind Gen by Case'!$Q$1:$Q$500, MATCH(1, ('Offshore Wind Gen by Case'!$B$1:$B$500 = H$4) * ('Offshore Wind Gen by Case'!$C$1:$C$500 = $C40), 0)), 1), "")</f>
        <v>86.159014569368182</v>
      </c>
      <c r="I40" s="5" cm="1">
        <f t="array" aca="1" ref="I40" ca="1">IFERROR(INDEX('Total Cost by Trajectory'!$S$1:$S$516, MATCH(1, ('Total Cost by Trajectory'!$B$1:$B$516 = I$7) * ('Total Cost by Trajectory'!$E$1:$E$516 = $B40), 0))
/ IF(I$8 = "$/MWh Levelized", INDEX('Offshore Wind Gen by Case'!$Q$1:$Q$500, MATCH(1, ('Offshore Wind Gen by Case'!$B$1:$B$500 = I$4) * ('Offshore Wind Gen by Case'!$C$1:$C$500 = $C40), 0)), 1), "")</f>
        <v>69.349016688500157</v>
      </c>
      <c r="J40" s="5" cm="1">
        <f t="array" aca="1" ref="J40" ca="1">IFERROR(INDEX('Total Cost by Trajectory'!$S$1:$S$516, MATCH(1, ('Total Cost by Trajectory'!$B$1:$B$516 = J$7) * ('Total Cost by Trajectory'!$E$1:$E$516 = $B40), 0))
/ IF(J$8 = "$/MWh Levelized", INDEX('Offshore Wind Gen by Case'!$Q$1:$Q$500, MATCH(1, ('Offshore Wind Gen by Case'!$B$1:$B$500 = J$4) * ('Offshore Wind Gen by Case'!$C$1:$C$500 = $C40), 0)), 1), "")</f>
        <v>119.84078454057385</v>
      </c>
      <c r="K40" s="5" cm="1">
        <f t="array" aca="1" ref="K40" ca="1">IFERROR(INDEX('Total Cost by Trajectory'!$S$1:$S$516, MATCH(1, ('Total Cost by Trajectory'!$B$1:$B$516 = K$7) * ('Total Cost by Trajectory'!$E$1:$E$516 = $B40), 0))
/ IF(K$8 = "$/MWh Levelized", INDEX('Offshore Wind Gen by Case'!$Q$1:$Q$500, MATCH(1, ('Offshore Wind Gen by Case'!$B$1:$B$500 = K$4) * ('Offshore Wind Gen by Case'!$C$1:$C$500 = $C40), 0)), 1), "")</f>
        <v>56.670477936959088</v>
      </c>
      <c r="L40" s="5" t="str" cm="1">
        <f t="array" aca="1" ref="L40" ca="1">IFERROR(INDEX('Total Cost by Trajectory'!$S$1:$S$516, MATCH(1, ('Total Cost by Trajectory'!$B$1:$B$516 = L$7) * ('Total Cost by Trajectory'!$E$1:$E$516 = $B40), 0))
/ IF(L$8 = "$/MWh Levelized", INDEX('Offshore Wind Gen by Case'!$Q$1:$Q$500, MATCH(1, ('Offshore Wind Gen by Case'!$B$1:$B$500 = L$4) * ('Offshore Wind Gen by Case'!$C$1:$C$500 = $C40), 0)), 1), "")</f>
        <v/>
      </c>
      <c r="M40" s="5" t="str" cm="1">
        <f t="array" aca="1" ref="M40" ca="1">IFERROR(INDEX('Total Cost by Trajectory'!$S$1:$S$516, MATCH(1, ('Total Cost by Trajectory'!$B$1:$B$516 = M$7) * ('Total Cost by Trajectory'!$E$1:$E$516 = $B40), 0))
/ IF(M$8 = "$/MWh Levelized", INDEX('Offshore Wind Gen by Case'!$Q$1:$Q$500, MATCH(1, ('Offshore Wind Gen by Case'!$B$1:$B$500 = M$4) * ('Offshore Wind Gen by Case'!$C$1:$C$500 = $C40), 0)), 1), "")</f>
        <v/>
      </c>
      <c r="N40" s="5" t="str" cm="1">
        <f t="array" aca="1" ref="N40" ca="1">IFERROR(INDEX('Total Cost by Trajectory'!$S$1:$S$516, MATCH(1, ('Total Cost by Trajectory'!$B$1:$B$516 = N$7) * ('Total Cost by Trajectory'!$E$1:$E$516 = $B40), 0))
/ IF(N$8 = "$/MWh Levelized", INDEX('Offshore Wind Gen by Case'!$Q$1:$Q$500, MATCH(1, ('Offshore Wind Gen by Case'!$B$1:$B$500 = N$4) * ('Offshore Wind Gen by Case'!$C$1:$C$500 = $C40), 0)), 1), "")</f>
        <v/>
      </c>
      <c r="P40" s="5">
        <f t="shared" ca="1" si="1"/>
        <v>-10.166501178310511</v>
      </c>
      <c r="Q40" s="5">
        <f t="shared" ca="1" si="2"/>
        <v>-21.377284712853864</v>
      </c>
      <c r="R40" s="5">
        <f t="shared" ca="1" si="3"/>
        <v>-4.5672868319858395</v>
      </c>
      <c r="S40" s="5">
        <f t="shared" ca="1" si="4"/>
        <v>-55.059054684059532</v>
      </c>
      <c r="T40" s="5">
        <f t="shared" ca="1" si="5"/>
        <v>8.1112519195552295</v>
      </c>
      <c r="U40" s="5" t="str">
        <f t="shared" ca="1" si="6"/>
        <v/>
      </c>
      <c r="V40" s="5" t="str">
        <f t="shared" ca="1" si="7"/>
        <v/>
      </c>
      <c r="W40" s="5" t="str">
        <f t="shared" ca="1" si="8"/>
        <v/>
      </c>
    </row>
    <row r="41" spans="2:23" x14ac:dyDescent="0.2">
      <c r="B41" s="11" t="str">
        <f t="shared" si="9"/>
        <v>4.9GW</v>
      </c>
      <c r="C41" s="3" t="str">
        <v>4.9GW Competing Resource Challenges</v>
      </c>
      <c r="E41" s="5" cm="1">
        <f t="array" ref="E41">IFERROR(INDEX('Benefit by Case'!$Q$1:$Q$500, MATCH($C41, 'Benefit by Case'!$B$1:$B$500, 0))
/ IF(E$8 = "$/MWh Levelized", INDEX('Offshore Wind Gen by Case'!$Q$1:$Q$500, MATCH(1, ('Offshore Wind Gen by Case'!$B$1:$B$500 = E$4) * ('Offshore Wind Gen by Case'!$C$1:$C$500 = $C41), 0)), 1), "")</f>
        <v>80.055948438743215</v>
      </c>
      <c r="G41" s="5" cm="1">
        <f t="array" aca="1" ref="G41" ca="1">IFERROR(INDEX('Total Cost by Trajectory'!$S$1:$S$516, MATCH(1, ('Total Cost by Trajectory'!$B$1:$B$516 = G$7) * ('Total Cost by Trajectory'!$E$1:$E$516 = $B41), 0))
/ IF(G$8 = "$/MWh Levelized", INDEX('Offshore Wind Gen by Case'!$Q$1:$Q$500, MATCH(1, ('Offshore Wind Gen by Case'!$B$1:$B$500 = G$4) * ('Offshore Wind Gen by Case'!$C$1:$C$500 = $C41), 0)), 1), "")</f>
        <v>74.92217080339077</v>
      </c>
      <c r="H41" s="5" cm="1">
        <f t="array" aca="1" ref="H41" ca="1">IFERROR(INDEX('Total Cost by Trajectory'!$S$1:$S$516, MATCH(1, ('Total Cost by Trajectory'!$B$1:$B$516 = H$7) * ('Total Cost by Trajectory'!$E$1:$E$516 = $B41), 0))
/ IF(H$8 = "$/MWh Levelized", INDEX('Offshore Wind Gen by Case'!$Q$1:$Q$500, MATCH(1, ('Offshore Wind Gen by Case'!$B$1:$B$500 = H$4) * ('Offshore Wind Gen by Case'!$C$1:$C$500 = $C41), 0)), 1), "")</f>
        <v>86.129056239080654</v>
      </c>
      <c r="I41" s="5" cm="1">
        <f t="array" aca="1" ref="I41" ca="1">IFERROR(INDEX('Total Cost by Trajectory'!$S$1:$S$516, MATCH(1, ('Total Cost by Trajectory'!$B$1:$B$516 = I$7) * ('Total Cost by Trajectory'!$E$1:$E$516 = $B41), 0))
/ IF(I$8 = "$/MWh Levelized", INDEX('Offshore Wind Gen by Case'!$Q$1:$Q$500, MATCH(1, ('Offshore Wind Gen by Case'!$B$1:$B$500 = I$4) * ('Offshore Wind Gen by Case'!$C$1:$C$500 = $C41), 0)), 1), "")</f>
        <v>69.324903358543295</v>
      </c>
      <c r="J41" s="5" cm="1">
        <f t="array" aca="1" ref="J41" ca="1">IFERROR(INDEX('Total Cost by Trajectory'!$S$1:$S$516, MATCH(1, ('Total Cost by Trajectory'!$B$1:$B$516 = J$7) * ('Total Cost by Trajectory'!$E$1:$E$516 = $B41), 0))
/ IF(J$8 = "$/MWh Levelized", INDEX('Offshore Wind Gen by Case'!$Q$1:$Q$500, MATCH(1, ('Offshore Wind Gen by Case'!$B$1:$B$500 = J$4) * ('Offshore Wind Gen by Case'!$C$1:$C$500 = $C41), 0)), 1), "")</f>
        <v>119.79911473012945</v>
      </c>
      <c r="K41" s="5" cm="1">
        <f t="array" aca="1" ref="K41" ca="1">IFERROR(INDEX('Total Cost by Trajectory'!$S$1:$S$516, MATCH(1, ('Total Cost by Trajectory'!$B$1:$B$516 = K$7) * ('Total Cost by Trajectory'!$E$1:$E$516 = $B41), 0))
/ IF(K$8 = "$/MWh Levelized", INDEX('Offshore Wind Gen by Case'!$Q$1:$Q$500, MATCH(1, ('Offshore Wind Gen by Case'!$B$1:$B$500 = K$4) * ('Offshore Wind Gen by Case'!$C$1:$C$500 = $C41), 0)), 1), "")</f>
        <v>56.650773058670111</v>
      </c>
      <c r="L41" s="5" t="str" cm="1">
        <f t="array" aca="1" ref="L41" ca="1">IFERROR(INDEX('Total Cost by Trajectory'!$S$1:$S$516, MATCH(1, ('Total Cost by Trajectory'!$B$1:$B$516 = L$7) * ('Total Cost by Trajectory'!$E$1:$E$516 = $B41), 0))
/ IF(L$8 = "$/MWh Levelized", INDEX('Offshore Wind Gen by Case'!$Q$1:$Q$500, MATCH(1, ('Offshore Wind Gen by Case'!$B$1:$B$500 = L$4) * ('Offshore Wind Gen by Case'!$C$1:$C$500 = $C41), 0)), 1), "")</f>
        <v/>
      </c>
      <c r="M41" s="5" t="str" cm="1">
        <f t="array" aca="1" ref="M41" ca="1">IFERROR(INDEX('Total Cost by Trajectory'!$S$1:$S$516, MATCH(1, ('Total Cost by Trajectory'!$B$1:$B$516 = M$7) * ('Total Cost by Trajectory'!$E$1:$E$516 = $B41), 0))
/ IF(M$8 = "$/MWh Levelized", INDEX('Offshore Wind Gen by Case'!$Q$1:$Q$500, MATCH(1, ('Offshore Wind Gen by Case'!$B$1:$B$500 = M$4) * ('Offshore Wind Gen by Case'!$C$1:$C$500 = $C41), 0)), 1), "")</f>
        <v/>
      </c>
      <c r="N41" s="5" t="str" cm="1">
        <f t="array" aca="1" ref="N41" ca="1">IFERROR(INDEX('Total Cost by Trajectory'!$S$1:$S$516, MATCH(1, ('Total Cost by Trajectory'!$B$1:$B$516 = N$7) * ('Total Cost by Trajectory'!$E$1:$E$516 = $B41), 0))
/ IF(N$8 = "$/MWh Levelized", INDEX('Offshore Wind Gen by Case'!$Q$1:$Q$500, MATCH(1, ('Offshore Wind Gen by Case'!$B$1:$B$500 = N$4) * ('Offshore Wind Gen by Case'!$C$1:$C$500 = $C41), 0)), 1), "")</f>
        <v/>
      </c>
      <c r="P41" s="5">
        <f t="shared" ref="P41:P72" ca="1" si="10">IFERROR($E41 - G41, "")</f>
        <v>5.1337776353524447</v>
      </c>
      <c r="Q41" s="5">
        <f t="shared" ref="Q41:Q72" ca="1" si="11">IFERROR($E41 - H41, "")</f>
        <v>-6.0731078003374392</v>
      </c>
      <c r="R41" s="5">
        <f t="shared" ref="R41:R72" ca="1" si="12">IFERROR($E41 - I41, "")</f>
        <v>10.73104508019992</v>
      </c>
      <c r="S41" s="5">
        <f t="shared" ref="S41:S72" ca="1" si="13">IFERROR($E41 - J41, "")</f>
        <v>-39.743166291386231</v>
      </c>
      <c r="T41" s="5">
        <f t="shared" ref="T41:T72" ca="1" si="14">IFERROR($E41 - K41, "")</f>
        <v>23.405175380073103</v>
      </c>
      <c r="U41" s="5" t="str">
        <f t="shared" ref="U41:U72" ca="1" si="15">IFERROR($E41 - L41, "")</f>
        <v/>
      </c>
      <c r="V41" s="5" t="str">
        <f t="shared" ref="V41:V72" ca="1" si="16">IFERROR($E41 - M41, "")</f>
        <v/>
      </c>
      <c r="W41" s="5" t="str">
        <f t="shared" ref="W41:W72" ca="1" si="17">IFERROR($E41 - N41, "")</f>
        <v/>
      </c>
    </row>
    <row r="42" spans="2:23" x14ac:dyDescent="0.2">
      <c r="B42" s="11" t="str">
        <f t="shared" si="9"/>
        <v>4.9GW</v>
      </c>
      <c r="C42" s="3" t="str">
        <v>4.9GW Significantly Low Competing Resource Availability</v>
      </c>
      <c r="E42" s="5" cm="1">
        <f t="array" ref="E42">IFERROR(INDEX('Benefit by Case'!$Q$1:$Q$500, MATCH($C42, 'Benefit by Case'!$B$1:$B$500, 0))
/ IF(E$8 = "$/MWh Levelized", INDEX('Offshore Wind Gen by Case'!$Q$1:$Q$500, MATCH(1, ('Offshore Wind Gen by Case'!$B$1:$B$500 = E$4) * ('Offshore Wind Gen by Case'!$C$1:$C$500 = $C42), 0)), 1), "")</f>
        <v>74.54176432130896</v>
      </c>
      <c r="G42" s="5" cm="1">
        <f t="array" aca="1" ref="G42" ca="1">IFERROR(INDEX('Total Cost by Trajectory'!$S$1:$S$516, MATCH(1, ('Total Cost by Trajectory'!$B$1:$B$516 = G$7) * ('Total Cost by Trajectory'!$E$1:$E$516 = $B42), 0))
/ IF(G$8 = "$/MWh Levelized", INDEX('Offshore Wind Gen by Case'!$Q$1:$Q$500, MATCH(1, ('Offshore Wind Gen by Case'!$B$1:$B$500 = G$4) * ('Offshore Wind Gen by Case'!$C$1:$C$500 = $C42), 0)), 1), "")</f>
        <v>74.942445926697459</v>
      </c>
      <c r="H42" s="5" cm="1">
        <f t="array" aca="1" ref="H42" ca="1">IFERROR(INDEX('Total Cost by Trajectory'!$S$1:$S$516, MATCH(1, ('Total Cost by Trajectory'!$B$1:$B$516 = H$7) * ('Total Cost by Trajectory'!$E$1:$E$516 = $B42), 0))
/ IF(H$8 = "$/MWh Levelized", INDEX('Offshore Wind Gen by Case'!$Q$1:$Q$500, MATCH(1, ('Offshore Wind Gen by Case'!$B$1:$B$500 = H$4) * ('Offshore Wind Gen by Case'!$C$1:$C$500 = $C42), 0)), 1), "")</f>
        <v>86.152364122672523</v>
      </c>
      <c r="I42" s="5" cm="1">
        <f t="array" aca="1" ref="I42" ca="1">IFERROR(INDEX('Total Cost by Trajectory'!$S$1:$S$516, MATCH(1, ('Total Cost by Trajectory'!$B$1:$B$516 = I$7) * ('Total Cost by Trajectory'!$E$1:$E$516 = $B42), 0))
/ IF(I$8 = "$/MWh Levelized", INDEX('Offshore Wind Gen by Case'!$Q$1:$Q$500, MATCH(1, ('Offshore Wind Gen by Case'!$B$1:$B$500 = I$4) * ('Offshore Wind Gen by Case'!$C$1:$C$500 = $C42), 0)), 1), "")</f>
        <v>69.343663772833835</v>
      </c>
      <c r="J42" s="5" cm="1">
        <f t="array" aca="1" ref="J42" ca="1">IFERROR(INDEX('Total Cost by Trajectory'!$S$1:$S$516, MATCH(1, ('Total Cost by Trajectory'!$B$1:$B$516 = J$7) * ('Total Cost by Trajectory'!$E$1:$E$516 = $B42), 0))
/ IF(J$8 = "$/MWh Levelized", INDEX('Offshore Wind Gen by Case'!$Q$1:$Q$500, MATCH(1, ('Offshore Wind Gen by Case'!$B$1:$B$500 = J$4) * ('Offshore Wind Gen by Case'!$C$1:$C$500 = $C42), 0)), 1), "")</f>
        <v>119.83153426358848</v>
      </c>
      <c r="K42" s="5" cm="1">
        <f t="array" aca="1" ref="K42" ca="1">IFERROR(INDEX('Total Cost by Trajectory'!$S$1:$S$516, MATCH(1, ('Total Cost by Trajectory'!$B$1:$B$516 = K$7) * ('Total Cost by Trajectory'!$E$1:$E$516 = $B42), 0))
/ IF(K$8 = "$/MWh Levelized", INDEX('Offshore Wind Gen by Case'!$Q$1:$Q$500, MATCH(1, ('Offshore Wind Gen by Case'!$B$1:$B$500 = K$4) * ('Offshore Wind Gen by Case'!$C$1:$C$500 = $C42), 0)), 1), "")</f>
        <v>56.666103653030454</v>
      </c>
      <c r="L42" s="5" t="str" cm="1">
        <f t="array" aca="1" ref="L42" ca="1">IFERROR(INDEX('Total Cost by Trajectory'!$S$1:$S$516, MATCH(1, ('Total Cost by Trajectory'!$B$1:$B$516 = L$7) * ('Total Cost by Trajectory'!$E$1:$E$516 = $B42), 0))
/ IF(L$8 = "$/MWh Levelized", INDEX('Offshore Wind Gen by Case'!$Q$1:$Q$500, MATCH(1, ('Offshore Wind Gen by Case'!$B$1:$B$500 = L$4) * ('Offshore Wind Gen by Case'!$C$1:$C$500 = $C42), 0)), 1), "")</f>
        <v/>
      </c>
      <c r="M42" s="5" t="str" cm="1">
        <f t="array" aca="1" ref="M42" ca="1">IFERROR(INDEX('Total Cost by Trajectory'!$S$1:$S$516, MATCH(1, ('Total Cost by Trajectory'!$B$1:$B$516 = M$7) * ('Total Cost by Trajectory'!$E$1:$E$516 = $B42), 0))
/ IF(M$8 = "$/MWh Levelized", INDEX('Offshore Wind Gen by Case'!$Q$1:$Q$500, MATCH(1, ('Offshore Wind Gen by Case'!$B$1:$B$500 = M$4) * ('Offshore Wind Gen by Case'!$C$1:$C$500 = $C42), 0)), 1), "")</f>
        <v/>
      </c>
      <c r="N42" s="5" t="str" cm="1">
        <f t="array" aca="1" ref="N42" ca="1">IFERROR(INDEX('Total Cost by Trajectory'!$S$1:$S$516, MATCH(1, ('Total Cost by Trajectory'!$B$1:$B$516 = N$7) * ('Total Cost by Trajectory'!$E$1:$E$516 = $B42), 0))
/ IF(N$8 = "$/MWh Levelized", INDEX('Offshore Wind Gen by Case'!$Q$1:$Q$500, MATCH(1, ('Offshore Wind Gen by Case'!$B$1:$B$500 = N$4) * ('Offshore Wind Gen by Case'!$C$1:$C$500 = $C42), 0)), 1), "")</f>
        <v/>
      </c>
      <c r="P42" s="5">
        <f t="shared" ca="1" si="10"/>
        <v>-0.40068160538849895</v>
      </c>
      <c r="Q42" s="5">
        <f t="shared" ca="1" si="11"/>
        <v>-11.610599801363563</v>
      </c>
      <c r="R42" s="5">
        <f t="shared" ca="1" si="12"/>
        <v>5.198100548475125</v>
      </c>
      <c r="S42" s="5">
        <f t="shared" ca="1" si="13"/>
        <v>-45.28976994227952</v>
      </c>
      <c r="T42" s="5">
        <f t="shared" ca="1" si="14"/>
        <v>17.875660668278506</v>
      </c>
      <c r="U42" s="5" t="str">
        <f t="shared" ca="1" si="15"/>
        <v/>
      </c>
      <c r="V42" s="5" t="str">
        <f t="shared" ca="1" si="16"/>
        <v/>
      </c>
      <c r="W42" s="5" t="str">
        <f t="shared" ca="1" si="17"/>
        <v/>
      </c>
    </row>
    <row r="43" spans="2:23" x14ac:dyDescent="0.2">
      <c r="B43" s="11" t="str">
        <f t="shared" si="9"/>
        <v>4.9GW</v>
      </c>
      <c r="C43" s="3" t="str">
        <v>4.9GW Low Competing Resource Availability</v>
      </c>
      <c r="E43" s="5" cm="1">
        <f t="array" ref="E43">IFERROR(INDEX('Benefit by Case'!$Q$1:$Q$500, MATCH($C43, 'Benefit by Case'!$B$1:$B$500, 0))
/ IF(E$8 = "$/MWh Levelized", INDEX('Offshore Wind Gen by Case'!$Q$1:$Q$500, MATCH(1, ('Offshore Wind Gen by Case'!$B$1:$B$500 = E$4) * ('Offshore Wind Gen by Case'!$C$1:$C$500 = $C43), 0)), 1), "")</f>
        <v>71.62749078129427</v>
      </c>
      <c r="G43" s="5" cm="1">
        <f t="array" aca="1" ref="G43" ca="1">IFERROR(INDEX('Total Cost by Trajectory'!$S$1:$S$516, MATCH(1, ('Total Cost by Trajectory'!$B$1:$B$516 = G$7) * ('Total Cost by Trajectory'!$E$1:$E$516 = $B43), 0))
/ IF(G$8 = "$/MWh Levelized", INDEX('Offshore Wind Gen by Case'!$Q$1:$Q$500, MATCH(1, ('Offshore Wind Gen by Case'!$B$1:$B$500 = G$4) * ('Offshore Wind Gen by Case'!$C$1:$C$500 = $C43), 0)), 1), "")</f>
        <v>74.948114687131792</v>
      </c>
      <c r="H43" s="5" cm="1">
        <f t="array" aca="1" ref="H43" ca="1">IFERROR(INDEX('Total Cost by Trajectory'!$S$1:$S$516, MATCH(1, ('Total Cost by Trajectory'!$B$1:$B$516 = H$7) * ('Total Cost by Trajectory'!$E$1:$E$516 = $B43), 0))
/ IF(H$8 = "$/MWh Levelized", INDEX('Offshore Wind Gen by Case'!$Q$1:$Q$500, MATCH(1, ('Offshore Wind Gen by Case'!$B$1:$B$500 = H$4) * ('Offshore Wind Gen by Case'!$C$1:$C$500 = $C43), 0)), 1), "")</f>
        <v>86.158880818345096</v>
      </c>
      <c r="I43" s="5" cm="1">
        <f t="array" aca="1" ref="I43" ca="1">IFERROR(INDEX('Total Cost by Trajectory'!$S$1:$S$516, MATCH(1, ('Total Cost by Trajectory'!$B$1:$B$516 = I$7) * ('Total Cost by Trajectory'!$E$1:$E$516 = $B43), 0))
/ IF(I$8 = "$/MWh Levelized", INDEX('Offshore Wind Gen by Case'!$Q$1:$Q$500, MATCH(1, ('Offshore Wind Gen by Case'!$B$1:$B$500 = I$4) * ('Offshore Wind Gen by Case'!$C$1:$C$500 = $C43), 0)), 1), "")</f>
        <v>69.348909032882474</v>
      </c>
      <c r="J43" s="5" cm="1">
        <f t="array" aca="1" ref="J43" ca="1">IFERROR(INDEX('Total Cost by Trajectory'!$S$1:$S$516, MATCH(1, ('Total Cost by Trajectory'!$B$1:$B$516 = J$7) * ('Total Cost by Trajectory'!$E$1:$E$516 = $B43), 0))
/ IF(J$8 = "$/MWh Levelized", INDEX('Offshore Wind Gen by Case'!$Q$1:$Q$500, MATCH(1, ('Offshore Wind Gen by Case'!$B$1:$B$500 = J$4) * ('Offshore Wind Gen by Case'!$C$1:$C$500 = $C43), 0)), 1), "")</f>
        <v>119.84059850284326</v>
      </c>
      <c r="K43" s="5" cm="1">
        <f t="array" aca="1" ref="K43" ca="1">IFERROR(INDEX('Total Cost by Trajectory'!$S$1:$S$516, MATCH(1, ('Total Cost by Trajectory'!$B$1:$B$516 = K$7) * ('Total Cost by Trajectory'!$E$1:$E$516 = $B43), 0))
/ IF(K$8 = "$/MWh Levelized", INDEX('Offshore Wind Gen by Case'!$Q$1:$Q$500, MATCH(1, ('Offshore Wind Gen by Case'!$B$1:$B$500 = K$4) * ('Offshore Wind Gen by Case'!$C$1:$C$500 = $C43), 0)), 1), "")</f>
        <v>56.670389963176646</v>
      </c>
      <c r="L43" s="5" t="str" cm="1">
        <f t="array" aca="1" ref="L43" ca="1">IFERROR(INDEX('Total Cost by Trajectory'!$S$1:$S$516, MATCH(1, ('Total Cost by Trajectory'!$B$1:$B$516 = L$7) * ('Total Cost by Trajectory'!$E$1:$E$516 = $B43), 0))
/ IF(L$8 = "$/MWh Levelized", INDEX('Offshore Wind Gen by Case'!$Q$1:$Q$500, MATCH(1, ('Offshore Wind Gen by Case'!$B$1:$B$500 = L$4) * ('Offshore Wind Gen by Case'!$C$1:$C$500 = $C43), 0)), 1), "")</f>
        <v/>
      </c>
      <c r="M43" s="5" t="str" cm="1">
        <f t="array" aca="1" ref="M43" ca="1">IFERROR(INDEX('Total Cost by Trajectory'!$S$1:$S$516, MATCH(1, ('Total Cost by Trajectory'!$B$1:$B$516 = M$7) * ('Total Cost by Trajectory'!$E$1:$E$516 = $B43), 0))
/ IF(M$8 = "$/MWh Levelized", INDEX('Offshore Wind Gen by Case'!$Q$1:$Q$500, MATCH(1, ('Offshore Wind Gen by Case'!$B$1:$B$500 = M$4) * ('Offshore Wind Gen by Case'!$C$1:$C$500 = $C43), 0)), 1), "")</f>
        <v/>
      </c>
      <c r="N43" s="5" t="str" cm="1">
        <f t="array" aca="1" ref="N43" ca="1">IFERROR(INDEX('Total Cost by Trajectory'!$S$1:$S$516, MATCH(1, ('Total Cost by Trajectory'!$B$1:$B$516 = N$7) * ('Total Cost by Trajectory'!$E$1:$E$516 = $B43), 0))
/ IF(N$8 = "$/MWh Levelized", INDEX('Offshore Wind Gen by Case'!$Q$1:$Q$500, MATCH(1, ('Offshore Wind Gen by Case'!$B$1:$B$500 = N$4) * ('Offshore Wind Gen by Case'!$C$1:$C$500 = $C43), 0)), 1), "")</f>
        <v/>
      </c>
      <c r="P43" s="5">
        <f t="shared" ca="1" si="10"/>
        <v>-3.3206239058375218</v>
      </c>
      <c r="Q43" s="5">
        <f t="shared" ca="1" si="11"/>
        <v>-14.531390037050826</v>
      </c>
      <c r="R43" s="5">
        <f t="shared" ca="1" si="12"/>
        <v>2.2785817484117956</v>
      </c>
      <c r="S43" s="5">
        <f t="shared" ca="1" si="13"/>
        <v>-48.213107721548994</v>
      </c>
      <c r="T43" s="5">
        <f t="shared" ca="1" si="14"/>
        <v>14.957100818117624</v>
      </c>
      <c r="U43" s="5" t="str">
        <f t="shared" ca="1" si="15"/>
        <v/>
      </c>
      <c r="V43" s="5" t="str">
        <f t="shared" ca="1" si="16"/>
        <v/>
      </c>
      <c r="W43" s="5" t="str">
        <f t="shared" ca="1" si="17"/>
        <v/>
      </c>
    </row>
    <row r="44" spans="2:23" x14ac:dyDescent="0.2">
      <c r="B44" s="11" t="str">
        <f t="shared" si="9"/>
        <v>4.9GW</v>
      </c>
      <c r="C44" s="3" t="str">
        <v>4.9GW High Competing Resource Cost</v>
      </c>
      <c r="E44" s="5" cm="1">
        <f t="array" ref="E44">IFERROR(INDEX('Benefit by Case'!$Q$1:$Q$500, MATCH($C44, 'Benefit by Case'!$B$1:$B$500, 0))
/ IF(E$8 = "$/MWh Levelized", INDEX('Offshore Wind Gen by Case'!$Q$1:$Q$500, MATCH(1, ('Offshore Wind Gen by Case'!$B$1:$B$500 = E$4) * ('Offshore Wind Gen by Case'!$C$1:$C$500 = $C44), 0)), 1), "")</f>
        <v>65.602399113834736</v>
      </c>
      <c r="G44" s="5" cm="1">
        <f t="array" aca="1" ref="G44" ca="1">IFERROR(INDEX('Total Cost by Trajectory'!$S$1:$S$516, MATCH(1, ('Total Cost by Trajectory'!$B$1:$B$516 = G$7) * ('Total Cost by Trajectory'!$E$1:$E$516 = $B44), 0))
/ IF(G$8 = "$/MWh Levelized", INDEX('Offshore Wind Gen by Case'!$Q$1:$Q$500, MATCH(1, ('Offshore Wind Gen by Case'!$B$1:$B$500 = G$4) * ('Offshore Wind Gen by Case'!$C$1:$C$500 = $C44), 0)), 1), "")</f>
        <v>74.941865072279555</v>
      </c>
      <c r="H44" s="5" cm="1">
        <f t="array" aca="1" ref="H44" ca="1">IFERROR(INDEX('Total Cost by Trajectory'!$S$1:$S$516, MATCH(1, ('Total Cost by Trajectory'!$B$1:$B$516 = H$7) * ('Total Cost by Trajectory'!$E$1:$E$516 = $B44), 0))
/ IF(H$8 = "$/MWh Levelized", INDEX('Offshore Wind Gen by Case'!$Q$1:$Q$500, MATCH(1, ('Offshore Wind Gen by Case'!$B$1:$B$500 = H$4) * ('Offshore Wind Gen by Case'!$C$1:$C$500 = $C44), 0)), 1), "")</f>
        <v>86.151696383840488</v>
      </c>
      <c r="I44" s="5" cm="1">
        <f t="array" aca="1" ref="I44" ca="1">IFERROR(INDEX('Total Cost by Trajectory'!$S$1:$S$516, MATCH(1, ('Total Cost by Trajectory'!$B$1:$B$516 = I$7) * ('Total Cost by Trajectory'!$E$1:$E$516 = $B44), 0))
/ IF(I$8 = "$/MWh Levelized", INDEX('Offshore Wind Gen by Case'!$Q$1:$Q$500, MATCH(1, ('Offshore Wind Gen by Case'!$B$1:$B$500 = I$4) * ('Offshore Wind Gen by Case'!$C$1:$C$500 = $C44), 0)), 1), "")</f>
        <v>69.343126312747529</v>
      </c>
      <c r="J44" s="5" cm="1">
        <f t="array" aca="1" ref="J44" ca="1">IFERROR(INDEX('Total Cost by Trajectory'!$S$1:$S$516, MATCH(1, ('Total Cost by Trajectory'!$B$1:$B$516 = J$7) * ('Total Cost by Trajectory'!$E$1:$E$516 = $B44), 0))
/ IF(J$8 = "$/MWh Levelized", INDEX('Offshore Wind Gen by Case'!$Q$1:$Q$500, MATCH(1, ('Offshore Wind Gen by Case'!$B$1:$B$500 = J$4) * ('Offshore Wind Gen by Case'!$C$1:$C$500 = $C44), 0)), 1), "")</f>
        <v>119.83060548851023</v>
      </c>
      <c r="K44" s="5" cm="1">
        <f t="array" aca="1" ref="K44" ca="1">IFERROR(INDEX('Total Cost by Trajectory'!$S$1:$S$516, MATCH(1, ('Total Cost by Trajectory'!$B$1:$B$516 = K$7) * ('Total Cost by Trajectory'!$E$1:$E$516 = $B44), 0))
/ IF(K$8 = "$/MWh Levelized", INDEX('Offshore Wind Gen by Case'!$Q$1:$Q$500, MATCH(1, ('Offshore Wind Gen by Case'!$B$1:$B$500 = K$4) * ('Offshore Wind Gen by Case'!$C$1:$C$500 = $C44), 0)), 1), "")</f>
        <v>56.665664452571427</v>
      </c>
      <c r="L44" s="5" t="str" cm="1">
        <f t="array" aca="1" ref="L44" ca="1">IFERROR(INDEX('Total Cost by Trajectory'!$S$1:$S$516, MATCH(1, ('Total Cost by Trajectory'!$B$1:$B$516 = L$7) * ('Total Cost by Trajectory'!$E$1:$E$516 = $B44), 0))
/ IF(L$8 = "$/MWh Levelized", INDEX('Offshore Wind Gen by Case'!$Q$1:$Q$500, MATCH(1, ('Offshore Wind Gen by Case'!$B$1:$B$500 = L$4) * ('Offshore Wind Gen by Case'!$C$1:$C$500 = $C44), 0)), 1), "")</f>
        <v/>
      </c>
      <c r="M44" s="5" t="str" cm="1">
        <f t="array" aca="1" ref="M44" ca="1">IFERROR(INDEX('Total Cost by Trajectory'!$S$1:$S$516, MATCH(1, ('Total Cost by Trajectory'!$B$1:$B$516 = M$7) * ('Total Cost by Trajectory'!$E$1:$E$516 = $B44), 0))
/ IF(M$8 = "$/MWh Levelized", INDEX('Offshore Wind Gen by Case'!$Q$1:$Q$500, MATCH(1, ('Offshore Wind Gen by Case'!$B$1:$B$500 = M$4) * ('Offshore Wind Gen by Case'!$C$1:$C$500 = $C44), 0)), 1), "")</f>
        <v/>
      </c>
      <c r="N44" s="5" t="str" cm="1">
        <f t="array" aca="1" ref="N44" ca="1">IFERROR(INDEX('Total Cost by Trajectory'!$S$1:$S$516, MATCH(1, ('Total Cost by Trajectory'!$B$1:$B$516 = N$7) * ('Total Cost by Trajectory'!$E$1:$E$516 = $B44), 0))
/ IF(N$8 = "$/MWh Levelized", INDEX('Offshore Wind Gen by Case'!$Q$1:$Q$500, MATCH(1, ('Offshore Wind Gen by Case'!$B$1:$B$500 = N$4) * ('Offshore Wind Gen by Case'!$C$1:$C$500 = $C44), 0)), 1), "")</f>
        <v/>
      </c>
      <c r="P44" s="5">
        <f t="shared" ca="1" si="10"/>
        <v>-9.3394659584448192</v>
      </c>
      <c r="Q44" s="5">
        <f t="shared" ca="1" si="11"/>
        <v>-20.549297270005752</v>
      </c>
      <c r="R44" s="5">
        <f t="shared" ca="1" si="12"/>
        <v>-3.7407271989127935</v>
      </c>
      <c r="S44" s="5">
        <f t="shared" ca="1" si="13"/>
        <v>-54.228206374675494</v>
      </c>
      <c r="T44" s="5">
        <f t="shared" ca="1" si="14"/>
        <v>8.9367346612633085</v>
      </c>
      <c r="U44" s="5" t="str">
        <f t="shared" ca="1" si="15"/>
        <v/>
      </c>
      <c r="V44" s="5" t="str">
        <f t="shared" ca="1" si="16"/>
        <v/>
      </c>
      <c r="W44" s="5" t="str">
        <f t="shared" ca="1" si="17"/>
        <v/>
      </c>
    </row>
    <row r="45" spans="2:23" x14ac:dyDescent="0.2">
      <c r="B45" s="11" t="str">
        <f t="shared" si="9"/>
        <v>4.9GW</v>
      </c>
      <c r="C45" s="3" t="str">
        <v>4.9GW High Electrification Load</v>
      </c>
      <c r="E45" s="5" cm="1">
        <f t="array" ref="E45">IFERROR(INDEX('Benefit by Case'!$Q$1:$Q$500, MATCH($C45, 'Benefit by Case'!$B$1:$B$500, 0))
/ IF(E$8 = "$/MWh Levelized", INDEX('Offshore Wind Gen by Case'!$Q$1:$Q$500, MATCH(1, ('Offshore Wind Gen by Case'!$B$1:$B$500 = E$4) * ('Offshore Wind Gen by Case'!$C$1:$C$500 = $C45), 0)), 1), "")</f>
        <v>52.018010206577252</v>
      </c>
      <c r="G45" s="5" cm="1">
        <f t="array" aca="1" ref="G45" ca="1">IFERROR(INDEX('Total Cost by Trajectory'!$S$1:$S$516, MATCH(1, ('Total Cost by Trajectory'!$B$1:$B$516 = G$7) * ('Total Cost by Trajectory'!$E$1:$E$516 = $B45), 0))
/ IF(G$8 = "$/MWh Levelized", INDEX('Offshore Wind Gen by Case'!$Q$1:$Q$500, MATCH(1, ('Offshore Wind Gen by Case'!$B$1:$B$500 = G$4) * ('Offshore Wind Gen by Case'!$C$1:$C$500 = $C45), 0)), 1), "")</f>
        <v>74.953900670514784</v>
      </c>
      <c r="H45" s="5" cm="1">
        <f t="array" aca="1" ref="H45" ca="1">IFERROR(INDEX('Total Cost by Trajectory'!$S$1:$S$516, MATCH(1, ('Total Cost by Trajectory'!$B$1:$B$516 = H$7) * ('Total Cost by Trajectory'!$E$1:$E$516 = $B45), 0))
/ IF(H$8 = "$/MWh Levelized", INDEX('Offshore Wind Gen by Case'!$Q$1:$Q$500, MATCH(1, ('Offshore Wind Gen by Case'!$B$1:$B$500 = H$4) * ('Offshore Wind Gen by Case'!$C$1:$C$500 = $C45), 0)), 1), "")</f>
        <v>86.165532271217444</v>
      </c>
      <c r="I45" s="5" cm="1">
        <f t="array" aca="1" ref="I45" ca="1">IFERROR(INDEX('Total Cost by Trajectory'!$S$1:$S$516, MATCH(1, ('Total Cost by Trajectory'!$B$1:$B$516 = I$7) * ('Total Cost by Trajectory'!$E$1:$E$516 = $B45), 0))
/ IF(I$8 = "$/MWh Levelized", INDEX('Offshore Wind Gen by Case'!$Q$1:$Q$500, MATCH(1, ('Offshore Wind Gen by Case'!$B$1:$B$500 = I$4) * ('Offshore Wind Gen by Case'!$C$1:$C$500 = $C45), 0)), 1), "")</f>
        <v>69.354262758416041</v>
      </c>
      <c r="J45" s="5" cm="1">
        <f t="array" aca="1" ref="J45" ca="1">IFERROR(INDEX('Total Cost by Trajectory'!$S$1:$S$516, MATCH(1, ('Total Cost by Trajectory'!$B$1:$B$516 = J$7) * ('Total Cost by Trajectory'!$E$1:$E$516 = $B45), 0))
/ IF(J$8 = "$/MWh Levelized", INDEX('Offshore Wind Gen by Case'!$Q$1:$Q$500, MATCH(1, ('Offshore Wind Gen by Case'!$B$1:$B$500 = J$4) * ('Offshore Wind Gen by Case'!$C$1:$C$500 = $C45), 0)), 1), "")</f>
        <v>119.84985017934561</v>
      </c>
      <c r="K45" s="5" cm="1">
        <f t="array" aca="1" ref="K45" ca="1">IFERROR(INDEX('Total Cost by Trajectory'!$S$1:$S$516, MATCH(1, ('Total Cost by Trajectory'!$B$1:$B$516 = K$7) * ('Total Cost by Trajectory'!$E$1:$E$516 = $B45), 0))
/ IF(K$8 = "$/MWh Levelized", INDEX('Offshore Wind Gen by Case'!$Q$1:$Q$500, MATCH(1, ('Offshore Wind Gen by Case'!$B$1:$B$500 = K$4) * ('Offshore Wind Gen by Case'!$C$1:$C$500 = $C45), 0)), 1), "")</f>
        <v>56.674764908910824</v>
      </c>
      <c r="L45" s="5" t="str" cm="1">
        <f t="array" aca="1" ref="L45" ca="1">IFERROR(INDEX('Total Cost by Trajectory'!$S$1:$S$516, MATCH(1, ('Total Cost by Trajectory'!$B$1:$B$516 = L$7) * ('Total Cost by Trajectory'!$E$1:$E$516 = $B45), 0))
/ IF(L$8 = "$/MWh Levelized", INDEX('Offshore Wind Gen by Case'!$Q$1:$Q$500, MATCH(1, ('Offshore Wind Gen by Case'!$B$1:$B$500 = L$4) * ('Offshore Wind Gen by Case'!$C$1:$C$500 = $C45), 0)), 1), "")</f>
        <v/>
      </c>
      <c r="M45" s="5" t="str" cm="1">
        <f t="array" aca="1" ref="M45" ca="1">IFERROR(INDEX('Total Cost by Trajectory'!$S$1:$S$516, MATCH(1, ('Total Cost by Trajectory'!$B$1:$B$516 = M$7) * ('Total Cost by Trajectory'!$E$1:$E$516 = $B45), 0))
/ IF(M$8 = "$/MWh Levelized", INDEX('Offshore Wind Gen by Case'!$Q$1:$Q$500, MATCH(1, ('Offshore Wind Gen by Case'!$B$1:$B$500 = M$4) * ('Offshore Wind Gen by Case'!$C$1:$C$500 = $C45), 0)), 1), "")</f>
        <v/>
      </c>
      <c r="N45" s="5" t="str" cm="1">
        <f t="array" aca="1" ref="N45" ca="1">IFERROR(INDEX('Total Cost by Trajectory'!$S$1:$S$516, MATCH(1, ('Total Cost by Trajectory'!$B$1:$B$516 = N$7) * ('Total Cost by Trajectory'!$E$1:$E$516 = $B45), 0))
/ IF(N$8 = "$/MWh Levelized", INDEX('Offshore Wind Gen by Case'!$Q$1:$Q$500, MATCH(1, ('Offshore Wind Gen by Case'!$B$1:$B$500 = N$4) * ('Offshore Wind Gen by Case'!$C$1:$C$500 = $C45), 0)), 1), "")</f>
        <v/>
      </c>
      <c r="P45" s="5">
        <f t="shared" ca="1" si="10"/>
        <v>-22.935890463937533</v>
      </c>
      <c r="Q45" s="5">
        <f t="shared" ca="1" si="11"/>
        <v>-34.147522064640192</v>
      </c>
      <c r="R45" s="5">
        <f t="shared" ca="1" si="12"/>
        <v>-17.33625255183879</v>
      </c>
      <c r="S45" s="5">
        <f t="shared" ca="1" si="13"/>
        <v>-67.831839972768364</v>
      </c>
      <c r="T45" s="5">
        <f t="shared" ca="1" si="14"/>
        <v>-4.656754702333572</v>
      </c>
      <c r="U45" s="5" t="str">
        <f t="shared" ca="1" si="15"/>
        <v/>
      </c>
      <c r="V45" s="5" t="str">
        <f t="shared" ca="1" si="16"/>
        <v/>
      </c>
      <c r="W45" s="5" t="str">
        <f t="shared" ca="1" si="17"/>
        <v/>
      </c>
    </row>
    <row r="46" spans="2:23" x14ac:dyDescent="0.2">
      <c r="B46" s="11" t="str">
        <f t="shared" si="9"/>
        <v>4.9GW</v>
      </c>
      <c r="C46" s="3" t="str">
        <v>4.9GW Zero GHG Emissions</v>
      </c>
      <c r="E46" s="5" cm="1">
        <f t="array" ref="E46">IFERROR(INDEX('Benefit by Case'!$Q$1:$Q$500, MATCH($C46, 'Benefit by Case'!$B$1:$B$500, 0))
/ IF(E$8 = "$/MWh Levelized", INDEX('Offshore Wind Gen by Case'!$Q$1:$Q$500, MATCH(1, ('Offshore Wind Gen by Case'!$B$1:$B$500 = E$4) * ('Offshore Wind Gen by Case'!$C$1:$C$500 = $C46), 0)), 1), "")</f>
        <v>58.577297654693758</v>
      </c>
      <c r="G46" s="5" cm="1">
        <f t="array" aca="1" ref="G46" ca="1">IFERROR(INDEX('Total Cost by Trajectory'!$S$1:$S$516, MATCH(1, ('Total Cost by Trajectory'!$B$1:$B$516 = G$7) * ('Total Cost by Trajectory'!$E$1:$E$516 = $B46), 0))
/ IF(G$8 = "$/MWh Levelized", INDEX('Offshore Wind Gen by Case'!$Q$1:$Q$500, MATCH(1, ('Offshore Wind Gen by Case'!$B$1:$B$500 = G$4) * ('Offshore Wind Gen by Case'!$C$1:$C$500 = $C46), 0)), 1), "")</f>
        <v>74.953900670514784</v>
      </c>
      <c r="H46" s="5" cm="1">
        <f t="array" aca="1" ref="H46" ca="1">IFERROR(INDEX('Total Cost by Trajectory'!$S$1:$S$516, MATCH(1, ('Total Cost by Trajectory'!$B$1:$B$516 = H$7) * ('Total Cost by Trajectory'!$E$1:$E$516 = $B46), 0))
/ IF(H$8 = "$/MWh Levelized", INDEX('Offshore Wind Gen by Case'!$Q$1:$Q$500, MATCH(1, ('Offshore Wind Gen by Case'!$B$1:$B$500 = H$4) * ('Offshore Wind Gen by Case'!$C$1:$C$500 = $C46), 0)), 1), "")</f>
        <v>86.165532271217444</v>
      </c>
      <c r="I46" s="5" cm="1">
        <f t="array" aca="1" ref="I46" ca="1">IFERROR(INDEX('Total Cost by Trajectory'!$S$1:$S$516, MATCH(1, ('Total Cost by Trajectory'!$B$1:$B$516 = I$7) * ('Total Cost by Trajectory'!$E$1:$E$516 = $B46), 0))
/ IF(I$8 = "$/MWh Levelized", INDEX('Offshore Wind Gen by Case'!$Q$1:$Q$500, MATCH(1, ('Offshore Wind Gen by Case'!$B$1:$B$500 = I$4) * ('Offshore Wind Gen by Case'!$C$1:$C$500 = $C46), 0)), 1), "")</f>
        <v>69.354262758416041</v>
      </c>
      <c r="J46" s="5" cm="1">
        <f t="array" aca="1" ref="J46" ca="1">IFERROR(INDEX('Total Cost by Trajectory'!$S$1:$S$516, MATCH(1, ('Total Cost by Trajectory'!$B$1:$B$516 = J$7) * ('Total Cost by Trajectory'!$E$1:$E$516 = $B46), 0))
/ IF(J$8 = "$/MWh Levelized", INDEX('Offshore Wind Gen by Case'!$Q$1:$Q$500, MATCH(1, ('Offshore Wind Gen by Case'!$B$1:$B$500 = J$4) * ('Offshore Wind Gen by Case'!$C$1:$C$500 = $C46), 0)), 1), "")</f>
        <v>119.84985017934561</v>
      </c>
      <c r="K46" s="5" cm="1">
        <f t="array" aca="1" ref="K46" ca="1">IFERROR(INDEX('Total Cost by Trajectory'!$S$1:$S$516, MATCH(1, ('Total Cost by Trajectory'!$B$1:$B$516 = K$7) * ('Total Cost by Trajectory'!$E$1:$E$516 = $B46), 0))
/ IF(K$8 = "$/MWh Levelized", INDEX('Offshore Wind Gen by Case'!$Q$1:$Q$500, MATCH(1, ('Offshore Wind Gen by Case'!$B$1:$B$500 = K$4) * ('Offshore Wind Gen by Case'!$C$1:$C$500 = $C46), 0)), 1), "")</f>
        <v>56.674764908910824</v>
      </c>
      <c r="L46" s="5" t="str" cm="1">
        <f t="array" aca="1" ref="L46" ca="1">IFERROR(INDEX('Total Cost by Trajectory'!$S$1:$S$516, MATCH(1, ('Total Cost by Trajectory'!$B$1:$B$516 = L$7) * ('Total Cost by Trajectory'!$E$1:$E$516 = $B46), 0))
/ IF(L$8 = "$/MWh Levelized", INDEX('Offshore Wind Gen by Case'!$Q$1:$Q$500, MATCH(1, ('Offshore Wind Gen by Case'!$B$1:$B$500 = L$4) * ('Offshore Wind Gen by Case'!$C$1:$C$500 = $C46), 0)), 1), "")</f>
        <v/>
      </c>
      <c r="M46" s="5" t="str" cm="1">
        <f t="array" aca="1" ref="M46" ca="1">IFERROR(INDEX('Total Cost by Trajectory'!$S$1:$S$516, MATCH(1, ('Total Cost by Trajectory'!$B$1:$B$516 = M$7) * ('Total Cost by Trajectory'!$E$1:$E$516 = $B46), 0))
/ IF(M$8 = "$/MWh Levelized", INDEX('Offshore Wind Gen by Case'!$Q$1:$Q$500, MATCH(1, ('Offshore Wind Gen by Case'!$B$1:$B$500 = M$4) * ('Offshore Wind Gen by Case'!$C$1:$C$500 = $C46), 0)), 1), "")</f>
        <v/>
      </c>
      <c r="N46" s="5" t="str" cm="1">
        <f t="array" aca="1" ref="N46" ca="1">IFERROR(INDEX('Total Cost by Trajectory'!$S$1:$S$516, MATCH(1, ('Total Cost by Trajectory'!$B$1:$B$516 = N$7) * ('Total Cost by Trajectory'!$E$1:$E$516 = $B46), 0))
/ IF(N$8 = "$/MWh Levelized", INDEX('Offshore Wind Gen by Case'!$Q$1:$Q$500, MATCH(1, ('Offshore Wind Gen by Case'!$B$1:$B$500 = N$4) * ('Offshore Wind Gen by Case'!$C$1:$C$500 = $C46), 0)), 1), "")</f>
        <v/>
      </c>
      <c r="P46" s="5">
        <f t="shared" ca="1" si="10"/>
        <v>-16.376603015821026</v>
      </c>
      <c r="Q46" s="5">
        <f t="shared" ca="1" si="11"/>
        <v>-27.588234616523685</v>
      </c>
      <c r="R46" s="5">
        <f t="shared" ca="1" si="12"/>
        <v>-10.776965103722283</v>
      </c>
      <c r="S46" s="5">
        <f t="shared" ca="1" si="13"/>
        <v>-61.27255252465185</v>
      </c>
      <c r="T46" s="5">
        <f t="shared" ca="1" si="14"/>
        <v>1.9025327457829349</v>
      </c>
      <c r="U46" s="5" t="str">
        <f t="shared" ca="1" si="15"/>
        <v/>
      </c>
      <c r="V46" s="5" t="str">
        <f t="shared" ca="1" si="16"/>
        <v/>
      </c>
      <c r="W46" s="5" t="str">
        <f t="shared" ca="1" si="17"/>
        <v/>
      </c>
    </row>
    <row r="47" spans="2:23" x14ac:dyDescent="0.2">
      <c r="B47" s="11" t="str">
        <f t="shared" si="9"/>
        <v>4.9GW</v>
      </c>
      <c r="C47" s="3" t="str">
        <v>4.9GW High Gas Retirements</v>
      </c>
      <c r="E47" s="5" cm="1">
        <f t="array" ref="E47">IFERROR(INDEX('Benefit by Case'!$Q$1:$Q$500, MATCH($C47, 'Benefit by Case'!$B$1:$B$500, 0))
/ IF(E$8 = "$/MWh Levelized", INDEX('Offshore Wind Gen by Case'!$Q$1:$Q$500, MATCH(1, ('Offshore Wind Gen by Case'!$B$1:$B$500 = E$4) * ('Offshore Wind Gen by Case'!$C$1:$C$500 = $C47), 0)), 1), "")</f>
        <v>62.039350010425075</v>
      </c>
      <c r="G47" s="5" cm="1">
        <f t="array" aca="1" ref="G47" ca="1">IFERROR(INDEX('Total Cost by Trajectory'!$S$1:$S$516, MATCH(1, ('Total Cost by Trajectory'!$B$1:$B$516 = G$7) * ('Total Cost by Trajectory'!$E$1:$E$516 = $B47), 0))
/ IF(G$8 = "$/MWh Levelized", INDEX('Offshore Wind Gen by Case'!$Q$1:$Q$500, MATCH(1, ('Offshore Wind Gen by Case'!$B$1:$B$500 = G$4) * ('Offshore Wind Gen by Case'!$C$1:$C$500 = $C47), 0)), 1), "")</f>
        <v>74.948231034824829</v>
      </c>
      <c r="H47" s="5" cm="1">
        <f t="array" aca="1" ref="H47" ca="1">IFERROR(INDEX('Total Cost by Trajectory'!$S$1:$S$516, MATCH(1, ('Total Cost by Trajectory'!$B$1:$B$516 = H$7) * ('Total Cost by Trajectory'!$E$1:$E$516 = $B47), 0))
/ IF(H$8 = "$/MWh Levelized", INDEX('Offshore Wind Gen by Case'!$Q$1:$Q$500, MATCH(1, ('Offshore Wind Gen by Case'!$B$1:$B$500 = H$4) * ('Offshore Wind Gen by Case'!$C$1:$C$500 = $C47), 0)), 1), "")</f>
        <v>86.159014569368182</v>
      </c>
      <c r="I47" s="5" cm="1">
        <f t="array" aca="1" ref="I47" ca="1">IFERROR(INDEX('Total Cost by Trajectory'!$S$1:$S$516, MATCH(1, ('Total Cost by Trajectory'!$B$1:$B$516 = I$7) * ('Total Cost by Trajectory'!$E$1:$E$516 = $B47), 0))
/ IF(I$8 = "$/MWh Levelized", INDEX('Offshore Wind Gen by Case'!$Q$1:$Q$500, MATCH(1, ('Offshore Wind Gen by Case'!$B$1:$B$500 = I$4) * ('Offshore Wind Gen by Case'!$C$1:$C$500 = $C47), 0)), 1), "")</f>
        <v>69.349016688500157</v>
      </c>
      <c r="J47" s="5" cm="1">
        <f t="array" aca="1" ref="J47" ca="1">IFERROR(INDEX('Total Cost by Trajectory'!$S$1:$S$516, MATCH(1, ('Total Cost by Trajectory'!$B$1:$B$516 = J$7) * ('Total Cost by Trajectory'!$E$1:$E$516 = $B47), 0))
/ IF(J$8 = "$/MWh Levelized", INDEX('Offshore Wind Gen by Case'!$Q$1:$Q$500, MATCH(1, ('Offshore Wind Gen by Case'!$B$1:$B$500 = J$4) * ('Offshore Wind Gen by Case'!$C$1:$C$500 = $C47), 0)), 1), "")</f>
        <v>119.84078454057385</v>
      </c>
      <c r="K47" s="5" cm="1">
        <f t="array" aca="1" ref="K47" ca="1">IFERROR(INDEX('Total Cost by Trajectory'!$S$1:$S$516, MATCH(1, ('Total Cost by Trajectory'!$B$1:$B$516 = K$7) * ('Total Cost by Trajectory'!$E$1:$E$516 = $B47), 0))
/ IF(K$8 = "$/MWh Levelized", INDEX('Offshore Wind Gen by Case'!$Q$1:$Q$500, MATCH(1, ('Offshore Wind Gen by Case'!$B$1:$B$500 = K$4) * ('Offshore Wind Gen by Case'!$C$1:$C$500 = $C47), 0)), 1), "")</f>
        <v>56.670477936959088</v>
      </c>
      <c r="L47" s="5" t="str" cm="1">
        <f t="array" aca="1" ref="L47" ca="1">IFERROR(INDEX('Total Cost by Trajectory'!$S$1:$S$516, MATCH(1, ('Total Cost by Trajectory'!$B$1:$B$516 = L$7) * ('Total Cost by Trajectory'!$E$1:$E$516 = $B47), 0))
/ IF(L$8 = "$/MWh Levelized", INDEX('Offshore Wind Gen by Case'!$Q$1:$Q$500, MATCH(1, ('Offshore Wind Gen by Case'!$B$1:$B$500 = L$4) * ('Offshore Wind Gen by Case'!$C$1:$C$500 = $C47), 0)), 1), "")</f>
        <v/>
      </c>
      <c r="M47" s="5" t="str" cm="1">
        <f t="array" aca="1" ref="M47" ca="1">IFERROR(INDEX('Total Cost by Trajectory'!$S$1:$S$516, MATCH(1, ('Total Cost by Trajectory'!$B$1:$B$516 = M$7) * ('Total Cost by Trajectory'!$E$1:$E$516 = $B47), 0))
/ IF(M$8 = "$/MWh Levelized", INDEX('Offshore Wind Gen by Case'!$Q$1:$Q$500, MATCH(1, ('Offshore Wind Gen by Case'!$B$1:$B$500 = M$4) * ('Offshore Wind Gen by Case'!$C$1:$C$500 = $C47), 0)), 1), "")</f>
        <v/>
      </c>
      <c r="N47" s="5" t="str" cm="1">
        <f t="array" aca="1" ref="N47" ca="1">IFERROR(INDEX('Total Cost by Trajectory'!$S$1:$S$516, MATCH(1, ('Total Cost by Trajectory'!$B$1:$B$516 = N$7) * ('Total Cost by Trajectory'!$E$1:$E$516 = $B47), 0))
/ IF(N$8 = "$/MWh Levelized", INDEX('Offshore Wind Gen by Case'!$Q$1:$Q$500, MATCH(1, ('Offshore Wind Gen by Case'!$B$1:$B$500 = N$4) * ('Offshore Wind Gen by Case'!$C$1:$C$500 = $C47), 0)), 1), "")</f>
        <v/>
      </c>
      <c r="P47" s="5">
        <f t="shared" ca="1" si="10"/>
        <v>-12.908881024399754</v>
      </c>
      <c r="Q47" s="5">
        <f t="shared" ca="1" si="11"/>
        <v>-24.119664558943107</v>
      </c>
      <c r="R47" s="5">
        <f t="shared" ca="1" si="12"/>
        <v>-7.3096666780750823</v>
      </c>
      <c r="S47" s="5">
        <f t="shared" ca="1" si="13"/>
        <v>-57.801434530148775</v>
      </c>
      <c r="T47" s="5">
        <f t="shared" ca="1" si="14"/>
        <v>5.3688720734659867</v>
      </c>
      <c r="U47" s="5" t="str">
        <f t="shared" ca="1" si="15"/>
        <v/>
      </c>
      <c r="V47" s="5" t="str">
        <f t="shared" ca="1" si="16"/>
        <v/>
      </c>
      <c r="W47" s="5" t="str">
        <f t="shared" ca="1" si="17"/>
        <v/>
      </c>
    </row>
    <row r="48" spans="2:23" x14ac:dyDescent="0.2">
      <c r="B48" s="11" t="str">
        <f t="shared" si="9"/>
        <v>4.9GW</v>
      </c>
      <c r="C48" s="3" t="str">
        <v>4.9GW Low Long Duration Storage ELCC</v>
      </c>
      <c r="E48" s="5" cm="1">
        <f t="array" ref="E48">IFERROR(INDEX('Benefit by Case'!$Q$1:$Q$500, MATCH($C48, 'Benefit by Case'!$B$1:$B$500, 0))
/ IF(E$8 = "$/MWh Levelized", INDEX('Offshore Wind Gen by Case'!$Q$1:$Q$500, MATCH(1, ('Offshore Wind Gen by Case'!$B$1:$B$500 = E$4) * ('Offshore Wind Gen by Case'!$C$1:$C$500 = $C48), 0)), 1), "")</f>
        <v>51.970760805404247</v>
      </c>
      <c r="G48" s="5" cm="1">
        <f t="array" aca="1" ref="G48" ca="1">IFERROR(INDEX('Total Cost by Trajectory'!$S$1:$S$516, MATCH(1, ('Total Cost by Trajectory'!$B$1:$B$516 = G$7) * ('Total Cost by Trajectory'!$E$1:$E$516 = $B48), 0))
/ IF(G$8 = "$/MWh Levelized", INDEX('Offshore Wind Gen by Case'!$Q$1:$Q$500, MATCH(1, ('Offshore Wind Gen by Case'!$B$1:$B$500 = G$4) * ('Offshore Wind Gen by Case'!$C$1:$C$500 = $C48), 0)), 1), "")</f>
        <v>74.941865072279569</v>
      </c>
      <c r="H48" s="5" cm="1">
        <f t="array" aca="1" ref="H48" ca="1">IFERROR(INDEX('Total Cost by Trajectory'!$S$1:$S$516, MATCH(1, ('Total Cost by Trajectory'!$B$1:$B$516 = H$7) * ('Total Cost by Trajectory'!$E$1:$E$516 = $B48), 0))
/ IF(H$8 = "$/MWh Levelized", INDEX('Offshore Wind Gen by Case'!$Q$1:$Q$500, MATCH(1, ('Offshore Wind Gen by Case'!$B$1:$B$500 = H$4) * ('Offshore Wind Gen by Case'!$C$1:$C$500 = $C48), 0)), 1), "")</f>
        <v>86.151696383840502</v>
      </c>
      <c r="I48" s="5" cm="1">
        <f t="array" aca="1" ref="I48" ca="1">IFERROR(INDEX('Total Cost by Trajectory'!$S$1:$S$516, MATCH(1, ('Total Cost by Trajectory'!$B$1:$B$516 = I$7) * ('Total Cost by Trajectory'!$E$1:$E$516 = $B48), 0))
/ IF(I$8 = "$/MWh Levelized", INDEX('Offshore Wind Gen by Case'!$Q$1:$Q$500, MATCH(1, ('Offshore Wind Gen by Case'!$B$1:$B$500 = I$4) * ('Offshore Wind Gen by Case'!$C$1:$C$500 = $C48), 0)), 1), "")</f>
        <v>69.343126312747543</v>
      </c>
      <c r="J48" s="5" cm="1">
        <f t="array" aca="1" ref="J48" ca="1">IFERROR(INDEX('Total Cost by Trajectory'!$S$1:$S$516, MATCH(1, ('Total Cost by Trajectory'!$B$1:$B$516 = J$7) * ('Total Cost by Trajectory'!$E$1:$E$516 = $B48), 0))
/ IF(J$8 = "$/MWh Levelized", INDEX('Offshore Wind Gen by Case'!$Q$1:$Q$500, MATCH(1, ('Offshore Wind Gen by Case'!$B$1:$B$500 = J$4) * ('Offshore Wind Gen by Case'!$C$1:$C$500 = $C48), 0)), 1), "")</f>
        <v>119.83060548851026</v>
      </c>
      <c r="K48" s="5" cm="1">
        <f t="array" aca="1" ref="K48" ca="1">IFERROR(INDEX('Total Cost by Trajectory'!$S$1:$S$516, MATCH(1, ('Total Cost by Trajectory'!$B$1:$B$516 = K$7) * ('Total Cost by Trajectory'!$E$1:$E$516 = $B48), 0))
/ IF(K$8 = "$/MWh Levelized", INDEX('Offshore Wind Gen by Case'!$Q$1:$Q$500, MATCH(1, ('Offshore Wind Gen by Case'!$B$1:$B$500 = K$4) * ('Offshore Wind Gen by Case'!$C$1:$C$500 = $C48), 0)), 1), "")</f>
        <v>56.665664452571441</v>
      </c>
      <c r="L48" s="5" t="str" cm="1">
        <f t="array" aca="1" ref="L48" ca="1">IFERROR(INDEX('Total Cost by Trajectory'!$S$1:$S$516, MATCH(1, ('Total Cost by Trajectory'!$B$1:$B$516 = L$7) * ('Total Cost by Trajectory'!$E$1:$E$516 = $B48), 0))
/ IF(L$8 = "$/MWh Levelized", INDEX('Offshore Wind Gen by Case'!$Q$1:$Q$500, MATCH(1, ('Offshore Wind Gen by Case'!$B$1:$B$500 = L$4) * ('Offshore Wind Gen by Case'!$C$1:$C$500 = $C48), 0)), 1), "")</f>
        <v/>
      </c>
      <c r="M48" s="5" t="str" cm="1">
        <f t="array" aca="1" ref="M48" ca="1">IFERROR(INDEX('Total Cost by Trajectory'!$S$1:$S$516, MATCH(1, ('Total Cost by Trajectory'!$B$1:$B$516 = M$7) * ('Total Cost by Trajectory'!$E$1:$E$516 = $B48), 0))
/ IF(M$8 = "$/MWh Levelized", INDEX('Offshore Wind Gen by Case'!$Q$1:$Q$500, MATCH(1, ('Offshore Wind Gen by Case'!$B$1:$B$500 = M$4) * ('Offshore Wind Gen by Case'!$C$1:$C$500 = $C48), 0)), 1), "")</f>
        <v/>
      </c>
      <c r="N48" s="5" t="str" cm="1">
        <f t="array" aca="1" ref="N48" ca="1">IFERROR(INDEX('Total Cost by Trajectory'!$S$1:$S$516, MATCH(1, ('Total Cost by Trajectory'!$B$1:$B$516 = N$7) * ('Total Cost by Trajectory'!$E$1:$E$516 = $B48), 0))
/ IF(N$8 = "$/MWh Levelized", INDEX('Offshore Wind Gen by Case'!$Q$1:$Q$500, MATCH(1, ('Offshore Wind Gen by Case'!$B$1:$B$500 = N$4) * ('Offshore Wind Gen by Case'!$C$1:$C$500 = $C48), 0)), 1), "")</f>
        <v/>
      </c>
      <c r="P48" s="5">
        <f t="shared" ca="1" si="10"/>
        <v>-22.971104266875322</v>
      </c>
      <c r="Q48" s="5">
        <f t="shared" ca="1" si="11"/>
        <v>-34.180935578436255</v>
      </c>
      <c r="R48" s="5">
        <f t="shared" ca="1" si="12"/>
        <v>-17.372365507343297</v>
      </c>
      <c r="S48" s="5">
        <f t="shared" ca="1" si="13"/>
        <v>-67.859844683106019</v>
      </c>
      <c r="T48" s="5">
        <f t="shared" ca="1" si="14"/>
        <v>-4.6949036471671945</v>
      </c>
      <c r="U48" s="5" t="str">
        <f t="shared" ca="1" si="15"/>
        <v/>
      </c>
      <c r="V48" s="5" t="str">
        <f t="shared" ca="1" si="16"/>
        <v/>
      </c>
      <c r="W48" s="5" t="str">
        <f t="shared" ca="1" si="17"/>
        <v/>
      </c>
    </row>
    <row r="49" spans="2:23" x14ac:dyDescent="0.2">
      <c r="B49" s="11" t="str">
        <f t="shared" si="9"/>
        <v>4.9GW</v>
      </c>
      <c r="C49" s="3" t="str">
        <v>4.9GW High Offshore Wind ELCC</v>
      </c>
      <c r="E49" s="5" cm="1">
        <f t="array" ref="E49">IFERROR(INDEX('Benefit by Case'!$Q$1:$Q$500, MATCH($C49, 'Benefit by Case'!$B$1:$B$500, 0))
/ IF(E$8 = "$/MWh Levelized", INDEX('Offshore Wind Gen by Case'!$Q$1:$Q$500, MATCH(1, ('Offshore Wind Gen by Case'!$B$1:$B$500 = E$4) * ('Offshore Wind Gen by Case'!$C$1:$C$500 = $C49), 0)), 1), "")</f>
        <v>49.814554599527504</v>
      </c>
      <c r="G49" s="5" cm="1">
        <f t="array" aca="1" ref="G49" ca="1">IFERROR(INDEX('Total Cost by Trajectory'!$S$1:$S$516, MATCH(1, ('Total Cost by Trajectory'!$B$1:$B$516 = G$7) * ('Total Cost by Trajectory'!$E$1:$E$516 = $B49), 0))
/ IF(G$8 = "$/MWh Levelized", INDEX('Offshore Wind Gen by Case'!$Q$1:$Q$500, MATCH(1, ('Offshore Wind Gen by Case'!$B$1:$B$500 = G$4) * ('Offshore Wind Gen by Case'!$C$1:$C$500 = $C49), 0)), 1), "")</f>
        <v>74.92159026322085</v>
      </c>
      <c r="H49" s="5" cm="1">
        <f t="array" aca="1" ref="H49" ca="1">IFERROR(INDEX('Total Cost by Trajectory'!$S$1:$S$516, MATCH(1, ('Total Cost by Trajectory'!$B$1:$B$516 = H$7) * ('Total Cost by Trajectory'!$E$1:$E$516 = $B49), 0))
/ IF(H$8 = "$/MWh Levelized", INDEX('Offshore Wind Gen by Case'!$Q$1:$Q$500, MATCH(1, ('Offshore Wind Gen by Case'!$B$1:$B$500 = H$4) * ('Offshore Wind Gen by Case'!$C$1:$C$500 = $C49), 0)), 1), "")</f>
        <v>86.128388861501918</v>
      </c>
      <c r="I49" s="5" cm="1">
        <f t="array" aca="1" ref="I49" ca="1">IFERROR(INDEX('Total Cost by Trajectory'!$S$1:$S$516, MATCH(1, ('Total Cost by Trajectory'!$B$1:$B$516 = I$7) * ('Total Cost by Trajectory'!$E$1:$E$516 = $B49), 0))
/ IF(I$8 = "$/MWh Levelized", INDEX('Offshore Wind Gen by Case'!$Q$1:$Q$500, MATCH(1, ('Offshore Wind Gen by Case'!$B$1:$B$500 = I$4) * ('Offshore Wind Gen by Case'!$C$1:$C$500 = $C49), 0)), 1), "")</f>
        <v>69.324366189228201</v>
      </c>
      <c r="J49" s="5" cm="1">
        <f t="array" aca="1" ref="J49" ca="1">IFERROR(INDEX('Total Cost by Trajectory'!$S$1:$S$516, MATCH(1, ('Total Cost by Trajectory'!$B$1:$B$516 = J$7) * ('Total Cost by Trajectory'!$E$1:$E$516 = $B49), 0))
/ IF(J$8 = "$/MWh Levelized", INDEX('Offshore Wind Gen by Case'!$Q$1:$Q$500, MATCH(1, ('Offshore Wind Gen by Case'!$B$1:$B$500 = J$4) * ('Offshore Wind Gen by Case'!$C$1:$C$500 = $C49), 0)), 1), "")</f>
        <v>119.79818645752766</v>
      </c>
      <c r="K49" s="5" cm="1">
        <f t="array" aca="1" ref="K49" ca="1">IFERROR(INDEX('Total Cost by Trajectory'!$S$1:$S$516, MATCH(1, ('Total Cost by Trajectory'!$B$1:$B$516 = K$7) * ('Total Cost by Trajectory'!$E$1:$E$516 = $B49), 0))
/ IF(K$8 = "$/MWh Levelized", INDEX('Offshore Wind Gen by Case'!$Q$1:$Q$500, MATCH(1, ('Offshore Wind Gen by Case'!$B$1:$B$500 = K$4) * ('Offshore Wind Gen by Case'!$C$1:$C$500 = $C49), 0)), 1), "")</f>
        <v>56.650334095822863</v>
      </c>
      <c r="L49" s="5" t="str" cm="1">
        <f t="array" aca="1" ref="L49" ca="1">IFERROR(INDEX('Total Cost by Trajectory'!$S$1:$S$516, MATCH(1, ('Total Cost by Trajectory'!$B$1:$B$516 = L$7) * ('Total Cost by Trajectory'!$E$1:$E$516 = $B49), 0))
/ IF(L$8 = "$/MWh Levelized", INDEX('Offshore Wind Gen by Case'!$Q$1:$Q$500, MATCH(1, ('Offshore Wind Gen by Case'!$B$1:$B$500 = L$4) * ('Offshore Wind Gen by Case'!$C$1:$C$500 = $C49), 0)), 1), "")</f>
        <v/>
      </c>
      <c r="M49" s="5" t="str" cm="1">
        <f t="array" aca="1" ref="M49" ca="1">IFERROR(INDEX('Total Cost by Trajectory'!$S$1:$S$516, MATCH(1, ('Total Cost by Trajectory'!$B$1:$B$516 = M$7) * ('Total Cost by Trajectory'!$E$1:$E$516 = $B49), 0))
/ IF(M$8 = "$/MWh Levelized", INDEX('Offshore Wind Gen by Case'!$Q$1:$Q$500, MATCH(1, ('Offshore Wind Gen by Case'!$B$1:$B$500 = M$4) * ('Offshore Wind Gen by Case'!$C$1:$C$500 = $C49), 0)), 1), "")</f>
        <v/>
      </c>
      <c r="N49" s="5" t="str" cm="1">
        <f t="array" aca="1" ref="N49" ca="1">IFERROR(INDEX('Total Cost by Trajectory'!$S$1:$S$516, MATCH(1, ('Total Cost by Trajectory'!$B$1:$B$516 = N$7) * ('Total Cost by Trajectory'!$E$1:$E$516 = $B49), 0))
/ IF(N$8 = "$/MWh Levelized", INDEX('Offshore Wind Gen by Case'!$Q$1:$Q$500, MATCH(1, ('Offshore Wind Gen by Case'!$B$1:$B$500 = N$4) * ('Offshore Wind Gen by Case'!$C$1:$C$500 = $C49), 0)), 1), "")</f>
        <v/>
      </c>
      <c r="P49" s="5">
        <f t="shared" ca="1" si="10"/>
        <v>-25.107035663693345</v>
      </c>
      <c r="Q49" s="5">
        <f t="shared" ca="1" si="11"/>
        <v>-36.313834261974414</v>
      </c>
      <c r="R49" s="5">
        <f t="shared" ca="1" si="12"/>
        <v>-19.509811589700696</v>
      </c>
      <c r="S49" s="5">
        <f t="shared" ca="1" si="13"/>
        <v>-69.983631858000166</v>
      </c>
      <c r="T49" s="5">
        <f t="shared" ca="1" si="14"/>
        <v>-6.8357794962953591</v>
      </c>
      <c r="U49" s="5" t="str">
        <f t="shared" ca="1" si="15"/>
        <v/>
      </c>
      <c r="V49" s="5" t="str">
        <f t="shared" ca="1" si="16"/>
        <v/>
      </c>
      <c r="W49" s="5" t="str">
        <f t="shared" ca="1" si="17"/>
        <v/>
      </c>
    </row>
    <row r="50" spans="2:23" x14ac:dyDescent="0.2">
      <c r="B50" s="11" t="str">
        <f t="shared" si="9"/>
        <v>4.9GW</v>
      </c>
      <c r="C50" s="3" t="str">
        <v>4.9GW Low Offshore Wind ELCC</v>
      </c>
      <c r="E50" s="5" cm="1">
        <f t="array" ref="E50">IFERROR(INDEX('Benefit by Case'!$Q$1:$Q$500, MATCH($C50, 'Benefit by Case'!$B$1:$B$500, 0))
/ IF(E$8 = "$/MWh Levelized", INDEX('Offshore Wind Gen by Case'!$Q$1:$Q$500, MATCH(1, ('Offshore Wind Gen by Case'!$B$1:$B$500 = E$4) * ('Offshore Wind Gen by Case'!$C$1:$C$500 = $C50), 0)), 1), "")</f>
        <v>45.18569758170743</v>
      </c>
      <c r="G50" s="5" cm="1">
        <f t="array" aca="1" ref="G50" ca="1">IFERROR(INDEX('Total Cost by Trajectory'!$S$1:$S$516, MATCH(1, ('Total Cost by Trajectory'!$B$1:$B$516 = G$7) * ('Total Cost by Trajectory'!$E$1:$E$516 = $B50), 0))
/ IF(G$8 = "$/MWh Levelized", INDEX('Offshore Wind Gen by Case'!$Q$1:$Q$500, MATCH(1, ('Offshore Wind Gen by Case'!$B$1:$B$500 = G$4) * ('Offshore Wind Gen by Case'!$C$1:$C$500 = $C50), 0)), 1), "")</f>
        <v>74.948114687131792</v>
      </c>
      <c r="H50" s="5" cm="1">
        <f t="array" aca="1" ref="H50" ca="1">IFERROR(INDEX('Total Cost by Trajectory'!$S$1:$S$516, MATCH(1, ('Total Cost by Trajectory'!$B$1:$B$516 = H$7) * ('Total Cost by Trajectory'!$E$1:$E$516 = $B50), 0))
/ IF(H$8 = "$/MWh Levelized", INDEX('Offshore Wind Gen by Case'!$Q$1:$Q$500, MATCH(1, ('Offshore Wind Gen by Case'!$B$1:$B$500 = H$4) * ('Offshore Wind Gen by Case'!$C$1:$C$500 = $C50), 0)), 1), "")</f>
        <v>86.158880818345096</v>
      </c>
      <c r="I50" s="5" cm="1">
        <f t="array" aca="1" ref="I50" ca="1">IFERROR(INDEX('Total Cost by Trajectory'!$S$1:$S$516, MATCH(1, ('Total Cost by Trajectory'!$B$1:$B$516 = I$7) * ('Total Cost by Trajectory'!$E$1:$E$516 = $B50), 0))
/ IF(I$8 = "$/MWh Levelized", INDEX('Offshore Wind Gen by Case'!$Q$1:$Q$500, MATCH(1, ('Offshore Wind Gen by Case'!$B$1:$B$500 = I$4) * ('Offshore Wind Gen by Case'!$C$1:$C$500 = $C50), 0)), 1), "")</f>
        <v>69.348909032882474</v>
      </c>
      <c r="J50" s="5" cm="1">
        <f t="array" aca="1" ref="J50" ca="1">IFERROR(INDEX('Total Cost by Trajectory'!$S$1:$S$516, MATCH(1, ('Total Cost by Trajectory'!$B$1:$B$516 = J$7) * ('Total Cost by Trajectory'!$E$1:$E$516 = $B50), 0))
/ IF(J$8 = "$/MWh Levelized", INDEX('Offshore Wind Gen by Case'!$Q$1:$Q$500, MATCH(1, ('Offshore Wind Gen by Case'!$B$1:$B$500 = J$4) * ('Offshore Wind Gen by Case'!$C$1:$C$500 = $C50), 0)), 1), "")</f>
        <v>119.84059850284326</v>
      </c>
      <c r="K50" s="5" cm="1">
        <f t="array" aca="1" ref="K50" ca="1">IFERROR(INDEX('Total Cost by Trajectory'!$S$1:$S$516, MATCH(1, ('Total Cost by Trajectory'!$B$1:$B$516 = K$7) * ('Total Cost by Trajectory'!$E$1:$E$516 = $B50), 0))
/ IF(K$8 = "$/MWh Levelized", INDEX('Offshore Wind Gen by Case'!$Q$1:$Q$500, MATCH(1, ('Offshore Wind Gen by Case'!$B$1:$B$500 = K$4) * ('Offshore Wind Gen by Case'!$C$1:$C$500 = $C50), 0)), 1), "")</f>
        <v>56.670389963176646</v>
      </c>
      <c r="L50" s="5" t="str" cm="1">
        <f t="array" aca="1" ref="L50" ca="1">IFERROR(INDEX('Total Cost by Trajectory'!$S$1:$S$516, MATCH(1, ('Total Cost by Trajectory'!$B$1:$B$516 = L$7) * ('Total Cost by Trajectory'!$E$1:$E$516 = $B50), 0))
/ IF(L$8 = "$/MWh Levelized", INDEX('Offshore Wind Gen by Case'!$Q$1:$Q$500, MATCH(1, ('Offshore Wind Gen by Case'!$B$1:$B$500 = L$4) * ('Offshore Wind Gen by Case'!$C$1:$C$500 = $C50), 0)), 1), "")</f>
        <v/>
      </c>
      <c r="M50" s="5" t="str" cm="1">
        <f t="array" aca="1" ref="M50" ca="1">IFERROR(INDEX('Total Cost by Trajectory'!$S$1:$S$516, MATCH(1, ('Total Cost by Trajectory'!$B$1:$B$516 = M$7) * ('Total Cost by Trajectory'!$E$1:$E$516 = $B50), 0))
/ IF(M$8 = "$/MWh Levelized", INDEX('Offshore Wind Gen by Case'!$Q$1:$Q$500, MATCH(1, ('Offshore Wind Gen by Case'!$B$1:$B$500 = M$4) * ('Offshore Wind Gen by Case'!$C$1:$C$500 = $C50), 0)), 1), "")</f>
        <v/>
      </c>
      <c r="N50" s="5" t="str" cm="1">
        <f t="array" aca="1" ref="N50" ca="1">IFERROR(INDEX('Total Cost by Trajectory'!$S$1:$S$516, MATCH(1, ('Total Cost by Trajectory'!$B$1:$B$516 = N$7) * ('Total Cost by Trajectory'!$E$1:$E$516 = $B50), 0))
/ IF(N$8 = "$/MWh Levelized", INDEX('Offshore Wind Gen by Case'!$Q$1:$Q$500, MATCH(1, ('Offshore Wind Gen by Case'!$B$1:$B$500 = N$4) * ('Offshore Wind Gen by Case'!$C$1:$C$500 = $C50), 0)), 1), "")</f>
        <v/>
      </c>
      <c r="P50" s="5">
        <f t="shared" ca="1" si="10"/>
        <v>-29.762417105424362</v>
      </c>
      <c r="Q50" s="5">
        <f t="shared" ca="1" si="11"/>
        <v>-40.973183236637666</v>
      </c>
      <c r="R50" s="5">
        <f t="shared" ca="1" si="12"/>
        <v>-24.163211451175044</v>
      </c>
      <c r="S50" s="5">
        <f t="shared" ca="1" si="13"/>
        <v>-74.654900921135834</v>
      </c>
      <c r="T50" s="5">
        <f t="shared" ca="1" si="14"/>
        <v>-11.484692381469216</v>
      </c>
      <c r="U50" s="5" t="str">
        <f t="shared" ca="1" si="15"/>
        <v/>
      </c>
      <c r="V50" s="5" t="str">
        <f t="shared" ca="1" si="16"/>
        <v/>
      </c>
      <c r="W50" s="5" t="str">
        <f t="shared" ca="1" si="17"/>
        <v/>
      </c>
    </row>
    <row r="51" spans="2:23" x14ac:dyDescent="0.2">
      <c r="B51" s="11" t="str">
        <f t="shared" si="9"/>
        <v>4.9GW</v>
      </c>
      <c r="C51" s="3" t="str">
        <v>4.9GW Low Competing Resource Cost</v>
      </c>
      <c r="E51" s="5" cm="1">
        <f t="array" ref="E51">IFERROR(INDEX('Benefit by Case'!$Q$1:$Q$500, MATCH($C51, 'Benefit by Case'!$B$1:$B$500, 0))
/ IF(E$8 = "$/MWh Levelized", INDEX('Offshore Wind Gen by Case'!$Q$1:$Q$500, MATCH(1, ('Offshore Wind Gen by Case'!$B$1:$B$500 = E$4) * ('Offshore Wind Gen by Case'!$C$1:$C$500 = $C51), 0)), 1), "")</f>
        <v>43.332209355782467</v>
      </c>
      <c r="G51" s="5" cm="1">
        <f t="array" aca="1" ref="G51" ca="1">IFERROR(INDEX('Total Cost by Trajectory'!$S$1:$S$516, MATCH(1, ('Total Cost by Trajectory'!$B$1:$B$516 = G$7) * ('Total Cost by Trajectory'!$E$1:$E$516 = $B51), 0))
/ IF(G$8 = "$/MWh Levelized", INDEX('Offshore Wind Gen by Case'!$Q$1:$Q$500, MATCH(1, ('Offshore Wind Gen by Case'!$B$1:$B$500 = G$4) * ('Offshore Wind Gen by Case'!$C$1:$C$500 = $C51), 0)), 1), "")</f>
        <v>74.933619349580979</v>
      </c>
      <c r="H51" s="5" cm="1">
        <f t="array" aca="1" ref="H51" ca="1">IFERROR(INDEX('Total Cost by Trajectory'!$S$1:$S$516, MATCH(1, ('Total Cost by Trajectory'!$B$1:$B$516 = H$7) * ('Total Cost by Trajectory'!$E$1:$E$516 = $B51), 0))
/ IF(H$8 = "$/MWh Levelized", INDEX('Offshore Wind Gen by Case'!$Q$1:$Q$500, MATCH(1, ('Offshore Wind Gen by Case'!$B$1:$B$500 = H$4) * ('Offshore Wind Gen by Case'!$C$1:$C$500 = $C51), 0)), 1), "")</f>
        <v>86.142217262955143</v>
      </c>
      <c r="I51" s="5" cm="1">
        <f t="array" aca="1" ref="I51" ca="1">IFERROR(INDEX('Total Cost by Trajectory'!$S$1:$S$516, MATCH(1, ('Total Cost by Trajectory'!$B$1:$B$516 = I$7) * ('Total Cost by Trajectory'!$E$1:$E$516 = $B51), 0))
/ IF(I$8 = "$/MWh Levelized", INDEX('Offshore Wind Gen by Case'!$Q$1:$Q$500, MATCH(1, ('Offshore Wind Gen by Case'!$B$1:$B$500 = I$4) * ('Offshore Wind Gen by Case'!$C$1:$C$500 = $C51), 0)), 1), "")</f>
        <v>69.335496609509221</v>
      </c>
      <c r="J51" s="5" cm="1">
        <f t="array" aca="1" ref="J51" ca="1">IFERROR(INDEX('Total Cost by Trajectory'!$S$1:$S$516, MATCH(1, ('Total Cost by Trajectory'!$B$1:$B$516 = J$7) * ('Total Cost by Trajectory'!$E$1:$E$516 = $B51), 0))
/ IF(J$8 = "$/MWh Levelized", INDEX('Offshore Wind Gen by Case'!$Q$1:$Q$500, MATCH(1, ('Offshore Wind Gen by Case'!$B$1:$B$500 = J$4) * ('Offshore Wind Gen by Case'!$C$1:$C$500 = $C51), 0)), 1), "")</f>
        <v>119.81742073599962</v>
      </c>
      <c r="K51" s="5" cm="1">
        <f t="array" aca="1" ref="K51" ca="1">IFERROR(INDEX('Total Cost by Trajectory'!$S$1:$S$516, MATCH(1, ('Total Cost by Trajectory'!$B$1:$B$516 = K$7) * ('Total Cost by Trajectory'!$E$1:$E$516 = $B51), 0))
/ IF(K$8 = "$/MWh Levelized", INDEX('Offshore Wind Gen by Case'!$Q$1:$Q$500, MATCH(1, ('Offshore Wind Gen by Case'!$B$1:$B$500 = K$4) * ('Offshore Wind Gen by Case'!$C$1:$C$500 = $C51), 0)), 1), "")</f>
        <v>56.659429628349265</v>
      </c>
      <c r="L51" s="5" t="str" cm="1">
        <f t="array" aca="1" ref="L51" ca="1">IFERROR(INDEX('Total Cost by Trajectory'!$S$1:$S$516, MATCH(1, ('Total Cost by Trajectory'!$B$1:$B$516 = L$7) * ('Total Cost by Trajectory'!$E$1:$E$516 = $B51), 0))
/ IF(L$8 = "$/MWh Levelized", INDEX('Offshore Wind Gen by Case'!$Q$1:$Q$500, MATCH(1, ('Offshore Wind Gen by Case'!$B$1:$B$500 = L$4) * ('Offshore Wind Gen by Case'!$C$1:$C$500 = $C51), 0)), 1), "")</f>
        <v/>
      </c>
      <c r="M51" s="5" t="str" cm="1">
        <f t="array" aca="1" ref="M51" ca="1">IFERROR(INDEX('Total Cost by Trajectory'!$S$1:$S$516, MATCH(1, ('Total Cost by Trajectory'!$B$1:$B$516 = M$7) * ('Total Cost by Trajectory'!$E$1:$E$516 = $B51), 0))
/ IF(M$8 = "$/MWh Levelized", INDEX('Offshore Wind Gen by Case'!$Q$1:$Q$500, MATCH(1, ('Offshore Wind Gen by Case'!$B$1:$B$500 = M$4) * ('Offshore Wind Gen by Case'!$C$1:$C$500 = $C51), 0)), 1), "")</f>
        <v/>
      </c>
      <c r="N51" s="5" t="str" cm="1">
        <f t="array" aca="1" ref="N51" ca="1">IFERROR(INDEX('Total Cost by Trajectory'!$S$1:$S$516, MATCH(1, ('Total Cost by Trajectory'!$B$1:$B$516 = N$7) * ('Total Cost by Trajectory'!$E$1:$E$516 = $B51), 0))
/ IF(N$8 = "$/MWh Levelized", INDEX('Offshore Wind Gen by Case'!$Q$1:$Q$500, MATCH(1, ('Offshore Wind Gen by Case'!$B$1:$B$500 = N$4) * ('Offshore Wind Gen by Case'!$C$1:$C$500 = $C51), 0)), 1), "")</f>
        <v/>
      </c>
      <c r="P51" s="5">
        <f t="shared" ca="1" si="10"/>
        <v>-31.601409993798512</v>
      </c>
      <c r="Q51" s="5">
        <f t="shared" ca="1" si="11"/>
        <v>-42.810007907172675</v>
      </c>
      <c r="R51" s="5">
        <f t="shared" ca="1" si="12"/>
        <v>-26.003287253726754</v>
      </c>
      <c r="S51" s="5">
        <f t="shared" ca="1" si="13"/>
        <v>-76.485211380217152</v>
      </c>
      <c r="T51" s="5">
        <f t="shared" ca="1" si="14"/>
        <v>-13.327220272566798</v>
      </c>
      <c r="U51" s="5" t="str">
        <f t="shared" ca="1" si="15"/>
        <v/>
      </c>
      <c r="V51" s="5" t="str">
        <f t="shared" ca="1" si="16"/>
        <v/>
      </c>
      <c r="W51" s="5" t="str">
        <f t="shared" ca="1" si="17"/>
        <v/>
      </c>
    </row>
    <row r="52" spans="2:23" x14ac:dyDescent="0.2">
      <c r="B52" s="11" t="str">
        <f t="shared" si="9"/>
        <v>4.9GW</v>
      </c>
      <c r="C52" s="3" t="str">
        <v>4.9GW Low Bookend</v>
      </c>
      <c r="E52" s="5" cm="1">
        <f t="array" ref="E52">IFERROR(INDEX('Benefit by Case'!$Q$1:$Q$500, MATCH($C52, 'Benefit by Case'!$B$1:$B$500, 0))
/ IF(E$8 = "$/MWh Levelized", INDEX('Offshore Wind Gen by Case'!$Q$1:$Q$500, MATCH(1, ('Offshore Wind Gen by Case'!$B$1:$B$500 = E$4) * ('Offshore Wind Gen by Case'!$C$1:$C$500 = $C52), 0)), 1), "")</f>
        <v>35.086436780624972</v>
      </c>
      <c r="G52" s="5" cm="1">
        <f t="array" aca="1" ref="G52" ca="1">IFERROR(INDEX('Total Cost by Trajectory'!$S$1:$S$516, MATCH(1, ('Total Cost by Trajectory'!$B$1:$B$516 = G$7) * ('Total Cost by Trajectory'!$E$1:$E$516 = $B52), 0))
/ IF(G$8 = "$/MWh Levelized", INDEX('Offshore Wind Gen by Case'!$Q$1:$Q$500, MATCH(1, ('Offshore Wind Gen by Case'!$B$1:$B$500 = G$4) * ('Offshore Wind Gen by Case'!$C$1:$C$500 = $C52), 0)), 1), "")</f>
        <v>74.941865072279569</v>
      </c>
      <c r="H52" s="5" cm="1">
        <f t="array" aca="1" ref="H52" ca="1">IFERROR(INDEX('Total Cost by Trajectory'!$S$1:$S$516, MATCH(1, ('Total Cost by Trajectory'!$B$1:$B$516 = H$7) * ('Total Cost by Trajectory'!$E$1:$E$516 = $B52), 0))
/ IF(H$8 = "$/MWh Levelized", INDEX('Offshore Wind Gen by Case'!$Q$1:$Q$500, MATCH(1, ('Offshore Wind Gen by Case'!$B$1:$B$500 = H$4) * ('Offshore Wind Gen by Case'!$C$1:$C$500 = $C52), 0)), 1), "")</f>
        <v>86.151696383840502</v>
      </c>
      <c r="I52" s="5" cm="1">
        <f t="array" aca="1" ref="I52" ca="1">IFERROR(INDEX('Total Cost by Trajectory'!$S$1:$S$516, MATCH(1, ('Total Cost by Trajectory'!$B$1:$B$516 = I$7) * ('Total Cost by Trajectory'!$E$1:$E$516 = $B52), 0))
/ IF(I$8 = "$/MWh Levelized", INDEX('Offshore Wind Gen by Case'!$Q$1:$Q$500, MATCH(1, ('Offshore Wind Gen by Case'!$B$1:$B$500 = I$4) * ('Offshore Wind Gen by Case'!$C$1:$C$500 = $C52), 0)), 1), "")</f>
        <v>69.343126312747543</v>
      </c>
      <c r="J52" s="5" cm="1">
        <f t="array" aca="1" ref="J52" ca="1">IFERROR(INDEX('Total Cost by Trajectory'!$S$1:$S$516, MATCH(1, ('Total Cost by Trajectory'!$B$1:$B$516 = J$7) * ('Total Cost by Trajectory'!$E$1:$E$516 = $B52), 0))
/ IF(J$8 = "$/MWh Levelized", INDEX('Offshore Wind Gen by Case'!$Q$1:$Q$500, MATCH(1, ('Offshore Wind Gen by Case'!$B$1:$B$500 = J$4) * ('Offshore Wind Gen by Case'!$C$1:$C$500 = $C52), 0)), 1), "")</f>
        <v>119.83060548851026</v>
      </c>
      <c r="K52" s="5" cm="1">
        <f t="array" aca="1" ref="K52" ca="1">IFERROR(INDEX('Total Cost by Trajectory'!$S$1:$S$516, MATCH(1, ('Total Cost by Trajectory'!$B$1:$B$516 = K$7) * ('Total Cost by Trajectory'!$E$1:$E$516 = $B52), 0))
/ IF(K$8 = "$/MWh Levelized", INDEX('Offshore Wind Gen by Case'!$Q$1:$Q$500, MATCH(1, ('Offshore Wind Gen by Case'!$B$1:$B$500 = K$4) * ('Offshore Wind Gen by Case'!$C$1:$C$500 = $C52), 0)), 1), "")</f>
        <v>56.665664452571441</v>
      </c>
      <c r="L52" s="5" t="str" cm="1">
        <f t="array" aca="1" ref="L52" ca="1">IFERROR(INDEX('Total Cost by Trajectory'!$S$1:$S$516, MATCH(1, ('Total Cost by Trajectory'!$B$1:$B$516 = L$7) * ('Total Cost by Trajectory'!$E$1:$E$516 = $B52), 0))
/ IF(L$8 = "$/MWh Levelized", INDEX('Offshore Wind Gen by Case'!$Q$1:$Q$500, MATCH(1, ('Offshore Wind Gen by Case'!$B$1:$B$500 = L$4) * ('Offshore Wind Gen by Case'!$C$1:$C$500 = $C52), 0)), 1), "")</f>
        <v/>
      </c>
      <c r="M52" s="5" t="str" cm="1">
        <f t="array" aca="1" ref="M52" ca="1">IFERROR(INDEX('Total Cost by Trajectory'!$S$1:$S$516, MATCH(1, ('Total Cost by Trajectory'!$B$1:$B$516 = M$7) * ('Total Cost by Trajectory'!$E$1:$E$516 = $B52), 0))
/ IF(M$8 = "$/MWh Levelized", INDEX('Offshore Wind Gen by Case'!$Q$1:$Q$500, MATCH(1, ('Offshore Wind Gen by Case'!$B$1:$B$500 = M$4) * ('Offshore Wind Gen by Case'!$C$1:$C$500 = $C52), 0)), 1), "")</f>
        <v/>
      </c>
      <c r="N52" s="5" t="str" cm="1">
        <f t="array" aca="1" ref="N52" ca="1">IFERROR(INDEX('Total Cost by Trajectory'!$S$1:$S$516, MATCH(1, ('Total Cost by Trajectory'!$B$1:$B$516 = N$7) * ('Total Cost by Trajectory'!$E$1:$E$516 = $B52), 0))
/ IF(N$8 = "$/MWh Levelized", INDEX('Offshore Wind Gen by Case'!$Q$1:$Q$500, MATCH(1, ('Offshore Wind Gen by Case'!$B$1:$B$500 = N$4) * ('Offshore Wind Gen by Case'!$C$1:$C$500 = $C52), 0)), 1), "")</f>
        <v/>
      </c>
      <c r="P52" s="5">
        <f t="shared" ca="1" si="10"/>
        <v>-39.855428291654597</v>
      </c>
      <c r="Q52" s="5">
        <f t="shared" ca="1" si="11"/>
        <v>-51.06525960321553</v>
      </c>
      <c r="R52" s="5">
        <f t="shared" ca="1" si="12"/>
        <v>-34.256689532122572</v>
      </c>
      <c r="S52" s="5">
        <f t="shared" ca="1" si="13"/>
        <v>-84.744168707885279</v>
      </c>
      <c r="T52" s="5">
        <f t="shared" ca="1" si="14"/>
        <v>-21.57922767194647</v>
      </c>
      <c r="U52" s="5" t="str">
        <f t="shared" ca="1" si="15"/>
        <v/>
      </c>
      <c r="V52" s="5" t="str">
        <f t="shared" ca="1" si="16"/>
        <v/>
      </c>
      <c r="W52" s="5" t="str">
        <f t="shared" ca="1" si="17"/>
        <v/>
      </c>
    </row>
    <row r="53" spans="2:23" x14ac:dyDescent="0.2">
      <c r="B53" s="11" t="str">
        <f t="shared" si="9"/>
        <v>4.9GW</v>
      </c>
      <c r="C53" s="3" t="str">
        <v>4.9GW Least-Cost</v>
      </c>
      <c r="E53" s="5" cm="1">
        <f t="array" ref="E53">IFERROR(INDEX('Benefit by Case'!$Q$1:$Q$500, MATCH($C53, 'Benefit by Case'!$B$1:$B$500, 0))
/ IF(E$8 = "$/MWh Levelized", INDEX('Offshore Wind Gen by Case'!$Q$1:$Q$500, MATCH(1, ('Offshore Wind Gen by Case'!$B$1:$B$500 = E$4) * ('Offshore Wind Gen by Case'!$C$1:$C$500 = $C53), 0)), 1), "")</f>
        <v>47.783355496345564</v>
      </c>
      <c r="G53" s="5" cm="1">
        <f t="array" aca="1" ref="G53" ca="1">IFERROR(INDEX('Total Cost by Trajectory'!$S$1:$S$516, MATCH(1, ('Total Cost by Trajectory'!$B$1:$B$516 = G$7) * ('Total Cost by Trajectory'!$E$1:$E$516 = $B53), 0))
/ IF(G$8 = "$/MWh Levelized", INDEX('Offshore Wind Gen by Case'!$Q$1:$Q$500, MATCH(1, ('Offshore Wind Gen by Case'!$B$1:$B$500 = G$4) * ('Offshore Wind Gen by Case'!$C$1:$C$500 = $C53), 0)), 1), "")</f>
        <v>74.948114687131792</v>
      </c>
      <c r="H53" s="5" cm="1">
        <f t="array" aca="1" ref="H53" ca="1">IFERROR(INDEX('Total Cost by Trajectory'!$S$1:$S$516, MATCH(1, ('Total Cost by Trajectory'!$B$1:$B$516 = H$7) * ('Total Cost by Trajectory'!$E$1:$E$516 = $B53), 0))
/ IF(H$8 = "$/MWh Levelized", INDEX('Offshore Wind Gen by Case'!$Q$1:$Q$500, MATCH(1, ('Offshore Wind Gen by Case'!$B$1:$B$500 = H$4) * ('Offshore Wind Gen by Case'!$C$1:$C$500 = $C53), 0)), 1), "")</f>
        <v>86.158880818345096</v>
      </c>
      <c r="I53" s="5" cm="1">
        <f t="array" aca="1" ref="I53" ca="1">IFERROR(INDEX('Total Cost by Trajectory'!$S$1:$S$516, MATCH(1, ('Total Cost by Trajectory'!$B$1:$B$516 = I$7) * ('Total Cost by Trajectory'!$E$1:$E$516 = $B53), 0))
/ IF(I$8 = "$/MWh Levelized", INDEX('Offshore Wind Gen by Case'!$Q$1:$Q$500, MATCH(1, ('Offshore Wind Gen by Case'!$B$1:$B$500 = I$4) * ('Offshore Wind Gen by Case'!$C$1:$C$500 = $C53), 0)), 1), "")</f>
        <v>69.348909032882474</v>
      </c>
      <c r="J53" s="5" cm="1">
        <f t="array" aca="1" ref="J53" ca="1">IFERROR(INDEX('Total Cost by Trajectory'!$S$1:$S$516, MATCH(1, ('Total Cost by Trajectory'!$B$1:$B$516 = J$7) * ('Total Cost by Trajectory'!$E$1:$E$516 = $B53), 0))
/ IF(J$8 = "$/MWh Levelized", INDEX('Offshore Wind Gen by Case'!$Q$1:$Q$500, MATCH(1, ('Offshore Wind Gen by Case'!$B$1:$B$500 = J$4) * ('Offshore Wind Gen by Case'!$C$1:$C$500 = $C53), 0)), 1), "")</f>
        <v>119.84059850284326</v>
      </c>
      <c r="K53" s="5" cm="1">
        <f t="array" aca="1" ref="K53" ca="1">IFERROR(INDEX('Total Cost by Trajectory'!$S$1:$S$516, MATCH(1, ('Total Cost by Trajectory'!$B$1:$B$516 = K$7) * ('Total Cost by Trajectory'!$E$1:$E$516 = $B53), 0))
/ IF(K$8 = "$/MWh Levelized", INDEX('Offshore Wind Gen by Case'!$Q$1:$Q$500, MATCH(1, ('Offshore Wind Gen by Case'!$B$1:$B$500 = K$4) * ('Offshore Wind Gen by Case'!$C$1:$C$500 = $C53), 0)), 1), "")</f>
        <v>56.670389963176646</v>
      </c>
      <c r="L53" s="5" t="str" cm="1">
        <f t="array" aca="1" ref="L53" ca="1">IFERROR(INDEX('Total Cost by Trajectory'!$S$1:$S$516, MATCH(1, ('Total Cost by Trajectory'!$B$1:$B$516 = L$7) * ('Total Cost by Trajectory'!$E$1:$E$516 = $B53), 0))
/ IF(L$8 = "$/MWh Levelized", INDEX('Offshore Wind Gen by Case'!$Q$1:$Q$500, MATCH(1, ('Offshore Wind Gen by Case'!$B$1:$B$500 = L$4) * ('Offshore Wind Gen by Case'!$C$1:$C$500 = $C53), 0)), 1), "")</f>
        <v/>
      </c>
      <c r="M53" s="5" t="str" cm="1">
        <f t="array" aca="1" ref="M53" ca="1">IFERROR(INDEX('Total Cost by Trajectory'!$S$1:$S$516, MATCH(1, ('Total Cost by Trajectory'!$B$1:$B$516 = M$7) * ('Total Cost by Trajectory'!$E$1:$E$516 = $B53), 0))
/ IF(M$8 = "$/MWh Levelized", INDEX('Offshore Wind Gen by Case'!$Q$1:$Q$500, MATCH(1, ('Offshore Wind Gen by Case'!$B$1:$B$500 = M$4) * ('Offshore Wind Gen by Case'!$C$1:$C$500 = $C53), 0)), 1), "")</f>
        <v/>
      </c>
      <c r="N53" s="5" t="str" cm="1">
        <f t="array" aca="1" ref="N53" ca="1">IFERROR(INDEX('Total Cost by Trajectory'!$S$1:$S$516, MATCH(1, ('Total Cost by Trajectory'!$B$1:$B$516 = N$7) * ('Total Cost by Trajectory'!$E$1:$E$516 = $B53), 0))
/ IF(N$8 = "$/MWh Levelized", INDEX('Offshore Wind Gen by Case'!$Q$1:$Q$500, MATCH(1, ('Offshore Wind Gen by Case'!$B$1:$B$500 = N$4) * ('Offshore Wind Gen by Case'!$C$1:$C$500 = $C53), 0)), 1), "")</f>
        <v/>
      </c>
      <c r="P53" s="5">
        <f t="shared" ca="1" si="10"/>
        <v>-27.164759190786228</v>
      </c>
      <c r="Q53" s="5">
        <f t="shared" ca="1" si="11"/>
        <v>-38.375525321999532</v>
      </c>
      <c r="R53" s="5">
        <f t="shared" ca="1" si="12"/>
        <v>-21.56555353653691</v>
      </c>
      <c r="S53" s="5">
        <f t="shared" ca="1" si="13"/>
        <v>-72.0572430064977</v>
      </c>
      <c r="T53" s="5">
        <f t="shared" ca="1" si="14"/>
        <v>-8.8870344668310821</v>
      </c>
      <c r="U53" s="5" t="str">
        <f t="shared" ca="1" si="15"/>
        <v/>
      </c>
      <c r="V53" s="5" t="str">
        <f t="shared" ca="1" si="16"/>
        <v/>
      </c>
      <c r="W53" s="5" t="str">
        <f t="shared" ca="1" si="17"/>
        <v/>
      </c>
    </row>
    <row r="54" spans="2:23" x14ac:dyDescent="0.2">
      <c r="B54" s="11" t="str">
        <f t="shared" si="9"/>
        <v>7.6GW</v>
      </c>
      <c r="C54" s="3" t="str">
        <v>7.6GW High Bookend</v>
      </c>
      <c r="E54" s="5" cm="1">
        <f t="array" ref="E54">IFERROR(INDEX('Benefit by Case'!$Q$1:$Q$500, MATCH($C54, 'Benefit by Case'!$B$1:$B$500, 0))
/ IF(E$8 = "$/MWh Levelized", INDEX('Offshore Wind Gen by Case'!$Q$1:$Q$500, MATCH(1, ('Offshore Wind Gen by Case'!$B$1:$B$500 = E$4) * ('Offshore Wind Gen by Case'!$C$1:$C$500 = $C54), 0)), 1), "")</f>
        <v>84.354326646397666</v>
      </c>
      <c r="G54" s="5" cm="1">
        <f t="array" aca="1" ref="G54" ca="1">IFERROR(INDEX('Total Cost by Trajectory'!$S$1:$S$516, MATCH(1, ('Total Cost by Trajectory'!$B$1:$B$516 = G$7) * ('Total Cost by Trajectory'!$E$1:$E$516 = $B54), 0))
/ IF(G$8 = "$/MWh Levelized", INDEX('Offshore Wind Gen by Case'!$Q$1:$Q$500, MATCH(1, ('Offshore Wind Gen by Case'!$B$1:$B$500 = G$4) * ('Offshore Wind Gen by Case'!$C$1:$C$500 = $C54), 0)), 1), "")</f>
        <v>75.655327908062119</v>
      </c>
      <c r="H54" s="5" cm="1">
        <f t="array" aca="1" ref="H54" ca="1">IFERROR(INDEX('Total Cost by Trajectory'!$S$1:$S$516, MATCH(1, ('Total Cost by Trajectory'!$B$1:$B$516 = H$7) * ('Total Cost by Trajectory'!$E$1:$E$516 = $B54), 0))
/ IF(H$8 = "$/MWh Levelized", INDEX('Offshore Wind Gen by Case'!$Q$1:$Q$500, MATCH(1, ('Offshore Wind Gen by Case'!$B$1:$B$500 = H$4) * ('Offshore Wind Gen by Case'!$C$1:$C$500 = $C54), 0)), 1), "")</f>
        <v>85.949273697112332</v>
      </c>
      <c r="I54" s="5" cm="1">
        <f t="array" aca="1" ref="I54" ca="1">IFERROR(INDEX('Total Cost by Trajectory'!$S$1:$S$516, MATCH(1, ('Total Cost by Trajectory'!$B$1:$B$516 = I$7) * ('Total Cost by Trajectory'!$E$1:$E$516 = $B54), 0))
/ IF(I$8 = "$/MWh Levelized", INDEX('Offshore Wind Gen by Case'!$Q$1:$Q$500, MATCH(1, ('Offshore Wind Gen by Case'!$B$1:$B$500 = I$4) * ('Offshore Wind Gen by Case'!$C$1:$C$500 = $C54), 0)), 1), "")</f>
        <v>70.515237195277635</v>
      </c>
      <c r="J54" s="5" cm="1">
        <f t="array" aca="1" ref="J54" ca="1">IFERROR(INDEX('Total Cost by Trajectory'!$S$1:$S$516, MATCH(1, ('Total Cost by Trajectory'!$B$1:$B$516 = J$7) * ('Total Cost by Trajectory'!$E$1:$E$516 = $B54), 0))
/ IF(J$8 = "$/MWh Levelized", INDEX('Offshore Wind Gen by Case'!$Q$1:$Q$500, MATCH(1, ('Offshore Wind Gen by Case'!$B$1:$B$500 = J$4) * ('Offshore Wind Gen by Case'!$C$1:$C$500 = $C54), 0)), 1), "")</f>
        <v>116.94091952988242</v>
      </c>
      <c r="K54" s="5" cm="1">
        <f t="array" aca="1" ref="K54" ca="1">IFERROR(INDEX('Total Cost by Trajectory'!$S$1:$S$516, MATCH(1, ('Total Cost by Trajectory'!$B$1:$B$516 = K$7) * ('Total Cost by Trajectory'!$E$1:$E$516 = $B54), 0))
/ IF(K$8 = "$/MWh Levelized", INDEX('Offshore Wind Gen by Case'!$Q$1:$Q$500, MATCH(1, ('Offshore Wind Gen by Case'!$B$1:$B$500 = K$4) * ('Offshore Wind Gen by Case'!$C$1:$C$500 = $C54), 0)), 1), "")</f>
        <v>58.914107997674932</v>
      </c>
      <c r="L54" s="5" t="str" cm="1">
        <f t="array" aca="1" ref="L54" ca="1">IFERROR(INDEX('Total Cost by Trajectory'!$S$1:$S$516, MATCH(1, ('Total Cost by Trajectory'!$B$1:$B$516 = L$7) * ('Total Cost by Trajectory'!$E$1:$E$516 = $B54), 0))
/ IF(L$8 = "$/MWh Levelized", INDEX('Offshore Wind Gen by Case'!$Q$1:$Q$500, MATCH(1, ('Offshore Wind Gen by Case'!$B$1:$B$500 = L$4) * ('Offshore Wind Gen by Case'!$C$1:$C$500 = $C54), 0)), 1), "")</f>
        <v/>
      </c>
      <c r="M54" s="5" t="str" cm="1">
        <f t="array" aca="1" ref="M54" ca="1">IFERROR(INDEX('Total Cost by Trajectory'!$S$1:$S$516, MATCH(1, ('Total Cost by Trajectory'!$B$1:$B$516 = M$7) * ('Total Cost by Trajectory'!$E$1:$E$516 = $B54), 0))
/ IF(M$8 = "$/MWh Levelized", INDEX('Offshore Wind Gen by Case'!$Q$1:$Q$500, MATCH(1, ('Offshore Wind Gen by Case'!$B$1:$B$500 = M$4) * ('Offshore Wind Gen by Case'!$C$1:$C$500 = $C54), 0)), 1), "")</f>
        <v/>
      </c>
      <c r="N54" s="5" cm="1">
        <f t="array" aca="1" ref="N54" ca="1">IFERROR(INDEX('Total Cost by Trajectory'!$S$1:$S$516, MATCH(1, ('Total Cost by Trajectory'!$B$1:$B$516 = N$7) * ('Total Cost by Trajectory'!$E$1:$E$516 = $B54), 0))
/ IF(N$8 = "$/MWh Levelized", INDEX('Offshore Wind Gen by Case'!$Q$1:$Q$500, MATCH(1, ('Offshore Wind Gen by Case'!$B$1:$B$500 = N$4) * ('Offshore Wind Gen by Case'!$C$1:$C$500 = $C54), 0)), 1), "")</f>
        <v>80.484114036611089</v>
      </c>
      <c r="P54" s="5">
        <f t="shared" ca="1" si="10"/>
        <v>8.6989987383355469</v>
      </c>
      <c r="Q54" s="5">
        <f t="shared" ca="1" si="11"/>
        <v>-1.5949470507146657</v>
      </c>
      <c r="R54" s="5">
        <f t="shared" ca="1" si="12"/>
        <v>13.839089451120032</v>
      </c>
      <c r="S54" s="5">
        <f t="shared" ca="1" si="13"/>
        <v>-32.586592883484755</v>
      </c>
      <c r="T54" s="5">
        <f t="shared" ca="1" si="14"/>
        <v>25.440218648722734</v>
      </c>
      <c r="U54" s="5" t="str">
        <f t="shared" ca="1" si="15"/>
        <v/>
      </c>
      <c r="V54" s="5" t="str">
        <f t="shared" ca="1" si="16"/>
        <v/>
      </c>
      <c r="W54" s="5">
        <f t="shared" ca="1" si="17"/>
        <v>3.8702126097865772</v>
      </c>
    </row>
    <row r="55" spans="2:23" x14ac:dyDescent="0.2">
      <c r="B55" s="11" t="str">
        <f t="shared" si="9"/>
        <v>7.6GW</v>
      </c>
      <c r="C55" s="3" t="str">
        <v>7.6GW Stringent Policy</v>
      </c>
      <c r="E55" s="5" cm="1">
        <f t="array" ref="E55">IFERROR(INDEX('Benefit by Case'!$Q$1:$Q$500, MATCH($C55, 'Benefit by Case'!$B$1:$B$500, 0))
/ IF(E$8 = "$/MWh Levelized", INDEX('Offshore Wind Gen by Case'!$Q$1:$Q$500, MATCH(1, ('Offshore Wind Gen by Case'!$B$1:$B$500 = E$4) * ('Offshore Wind Gen by Case'!$C$1:$C$500 = $C55), 0)), 1), "")</f>
        <v>62.151976772595546</v>
      </c>
      <c r="G55" s="5" cm="1">
        <f t="array" aca="1" ref="G55" ca="1">IFERROR(INDEX('Total Cost by Trajectory'!$S$1:$S$516, MATCH(1, ('Total Cost by Trajectory'!$B$1:$B$516 = G$7) * ('Total Cost by Trajectory'!$E$1:$E$516 = $B55), 0))
/ IF(G$8 = "$/MWh Levelized", INDEX('Offshore Wind Gen by Case'!$Q$1:$Q$500, MATCH(1, ('Offshore Wind Gen by Case'!$B$1:$B$500 = G$4) * ('Offshore Wind Gen by Case'!$C$1:$C$500 = $C55), 0)), 1), "")</f>
        <v>75.658789683411328</v>
      </c>
      <c r="H55" s="5" cm="1">
        <f t="array" aca="1" ref="H55" ca="1">IFERROR(INDEX('Total Cost by Trajectory'!$S$1:$S$516, MATCH(1, ('Total Cost by Trajectory'!$B$1:$B$516 = H$7) * ('Total Cost by Trajectory'!$E$1:$E$516 = $B55), 0))
/ IF(H$8 = "$/MWh Levelized", INDEX('Offshore Wind Gen by Case'!$Q$1:$Q$500, MATCH(1, ('Offshore Wind Gen by Case'!$B$1:$B$500 = H$4) * ('Offshore Wind Gen by Case'!$C$1:$C$500 = $C55), 0)), 1), "")</f>
        <v>85.953206494513324</v>
      </c>
      <c r="I55" s="5" cm="1">
        <f t="array" aca="1" ref="I55" ca="1">IFERROR(INDEX('Total Cost by Trajectory'!$S$1:$S$516, MATCH(1, ('Total Cost by Trajectory'!$B$1:$B$516 = I$7) * ('Total Cost by Trajectory'!$E$1:$E$516 = $B55), 0))
/ IF(I$8 = "$/MWh Levelized", INDEX('Offshore Wind Gen by Case'!$Q$1:$Q$500, MATCH(1, ('Offshore Wind Gen by Case'!$B$1:$B$500 = I$4) * ('Offshore Wind Gen by Case'!$C$1:$C$500 = $C55), 0)), 1), "")</f>
        <v>70.518463774510266</v>
      </c>
      <c r="J55" s="5" cm="1">
        <f t="array" aca="1" ref="J55" ca="1">IFERROR(INDEX('Total Cost by Trajectory'!$S$1:$S$516, MATCH(1, ('Total Cost by Trajectory'!$B$1:$B$516 = J$7) * ('Total Cost by Trajectory'!$E$1:$E$516 = $B55), 0))
/ IF(J$8 = "$/MWh Levelized", INDEX('Offshore Wind Gen by Case'!$Q$1:$Q$500, MATCH(1, ('Offshore Wind Gen by Case'!$B$1:$B$500 = J$4) * ('Offshore Wind Gen by Case'!$C$1:$C$500 = $C55), 0)), 1), "")</f>
        <v>116.94627041796574</v>
      </c>
      <c r="K55" s="5" cm="1">
        <f t="array" aca="1" ref="K55" ca="1">IFERROR(INDEX('Total Cost by Trajectory'!$S$1:$S$516, MATCH(1, ('Total Cost by Trajectory'!$B$1:$B$516 = K$7) * ('Total Cost by Trajectory'!$E$1:$E$516 = $B55), 0))
/ IF(K$8 = "$/MWh Levelized", INDEX('Offshore Wind Gen by Case'!$Q$1:$Q$500, MATCH(1, ('Offshore Wind Gen by Case'!$B$1:$B$500 = K$4) * ('Offshore Wind Gen by Case'!$C$1:$C$500 = $C55), 0)), 1), "")</f>
        <v>58.916803741813865</v>
      </c>
      <c r="L55" s="5" t="str" cm="1">
        <f t="array" aca="1" ref="L55" ca="1">IFERROR(INDEX('Total Cost by Trajectory'!$S$1:$S$516, MATCH(1, ('Total Cost by Trajectory'!$B$1:$B$516 = L$7) * ('Total Cost by Trajectory'!$E$1:$E$516 = $B55), 0))
/ IF(L$8 = "$/MWh Levelized", INDEX('Offshore Wind Gen by Case'!$Q$1:$Q$500, MATCH(1, ('Offshore Wind Gen by Case'!$B$1:$B$500 = L$4) * ('Offshore Wind Gen by Case'!$C$1:$C$500 = $C55), 0)), 1), "")</f>
        <v/>
      </c>
      <c r="M55" s="5" t="str" cm="1">
        <f t="array" aca="1" ref="M55" ca="1">IFERROR(INDEX('Total Cost by Trajectory'!$S$1:$S$516, MATCH(1, ('Total Cost by Trajectory'!$B$1:$B$516 = M$7) * ('Total Cost by Trajectory'!$E$1:$E$516 = $B55), 0))
/ IF(M$8 = "$/MWh Levelized", INDEX('Offshore Wind Gen by Case'!$Q$1:$Q$500, MATCH(1, ('Offshore Wind Gen by Case'!$B$1:$B$500 = M$4) * ('Offshore Wind Gen by Case'!$C$1:$C$500 = $C55), 0)), 1), "")</f>
        <v/>
      </c>
      <c r="N55" s="5" cm="1">
        <f t="array" aca="1" ref="N55" ca="1">IFERROR(INDEX('Total Cost by Trajectory'!$S$1:$S$516, MATCH(1, ('Total Cost by Trajectory'!$B$1:$B$516 = N$7) * ('Total Cost by Trajectory'!$E$1:$E$516 = $B55), 0))
/ IF(N$8 = "$/MWh Levelized", INDEX('Offshore Wind Gen by Case'!$Q$1:$Q$500, MATCH(1, ('Offshore Wind Gen by Case'!$B$1:$B$500 = N$4) * ('Offshore Wind Gen by Case'!$C$1:$C$500 = $C55), 0)), 1), "")</f>
        <v>80.487796763653307</v>
      </c>
      <c r="P55" s="5">
        <f t="shared" ca="1" si="10"/>
        <v>-13.506812910815782</v>
      </c>
      <c r="Q55" s="5">
        <f t="shared" ca="1" si="11"/>
        <v>-23.801229721917778</v>
      </c>
      <c r="R55" s="5">
        <f t="shared" ca="1" si="12"/>
        <v>-8.3664870019147202</v>
      </c>
      <c r="S55" s="5">
        <f t="shared" ca="1" si="13"/>
        <v>-54.794293645370189</v>
      </c>
      <c r="T55" s="5">
        <f t="shared" ca="1" si="14"/>
        <v>3.2351730307816808</v>
      </c>
      <c r="U55" s="5" t="str">
        <f t="shared" ca="1" si="15"/>
        <v/>
      </c>
      <c r="V55" s="5" t="str">
        <f t="shared" ca="1" si="16"/>
        <v/>
      </c>
      <c r="W55" s="5">
        <f t="shared" ca="1" si="17"/>
        <v>-18.335819991057761</v>
      </c>
    </row>
    <row r="56" spans="2:23" x14ac:dyDescent="0.2">
      <c r="B56" s="11" t="str">
        <f t="shared" si="9"/>
        <v>7.6GW</v>
      </c>
      <c r="C56" s="3" t="str">
        <v>7.6GW Competing Resource Challenges</v>
      </c>
      <c r="E56" s="5" cm="1">
        <f t="array" ref="E56">IFERROR(INDEX('Benefit by Case'!$Q$1:$Q$500, MATCH($C56, 'Benefit by Case'!$B$1:$B$500, 0))
/ IF(E$8 = "$/MWh Levelized", INDEX('Offshore Wind Gen by Case'!$Q$1:$Q$500, MATCH(1, ('Offshore Wind Gen by Case'!$B$1:$B$500 = E$4) * ('Offshore Wind Gen by Case'!$C$1:$C$500 = $C56), 0)), 1), "")</f>
        <v>77.818539757602679</v>
      </c>
      <c r="G56" s="5" cm="1">
        <f t="array" aca="1" ref="G56" ca="1">IFERROR(INDEX('Total Cost by Trajectory'!$S$1:$S$516, MATCH(1, ('Total Cost by Trajectory'!$B$1:$B$516 = G$7) * ('Total Cost by Trajectory'!$E$1:$E$516 = $B56), 0))
/ IF(G$8 = "$/MWh Levelized", INDEX('Offshore Wind Gen by Case'!$Q$1:$Q$500, MATCH(1, ('Offshore Wind Gen by Case'!$B$1:$B$500 = G$4) * ('Offshore Wind Gen by Case'!$C$1:$C$500 = $C56), 0)), 1), "")</f>
        <v>75.646654337886176</v>
      </c>
      <c r="H56" s="5" cm="1">
        <f t="array" aca="1" ref="H56" ca="1">IFERROR(INDEX('Total Cost by Trajectory'!$S$1:$S$516, MATCH(1, ('Total Cost by Trajectory'!$B$1:$B$516 = H$7) * ('Total Cost by Trajectory'!$E$1:$E$516 = $B56), 0))
/ IF(H$8 = "$/MWh Levelized", INDEX('Offshore Wind Gen by Case'!$Q$1:$Q$500, MATCH(1, ('Offshore Wind Gen by Case'!$B$1:$B$500 = H$4) * ('Offshore Wind Gen by Case'!$C$1:$C$500 = $C56), 0)), 1), "")</f>
        <v>85.939419968662577</v>
      </c>
      <c r="I56" s="5" cm="1">
        <f t="array" aca="1" ref="I56" ca="1">IFERROR(INDEX('Total Cost by Trajectory'!$S$1:$S$516, MATCH(1, ('Total Cost by Trajectory'!$B$1:$B$516 = I$7) * ('Total Cost by Trajectory'!$E$1:$E$516 = $B56), 0))
/ IF(I$8 = "$/MWh Levelized", INDEX('Offshore Wind Gen by Case'!$Q$1:$Q$500, MATCH(1, ('Offshore Wind Gen by Case'!$B$1:$B$500 = I$4) * ('Offshore Wind Gen by Case'!$C$1:$C$500 = $C56), 0)), 1), "")</f>
        <v>70.507152915224935</v>
      </c>
      <c r="J56" s="5" cm="1">
        <f t="array" aca="1" ref="J56" ca="1">IFERROR(INDEX('Total Cost by Trajectory'!$S$1:$S$516, MATCH(1, ('Total Cost by Trajectory'!$B$1:$B$516 = J$7) * ('Total Cost by Trajectory'!$E$1:$E$516 = $B56), 0))
/ IF(J$8 = "$/MWh Levelized", INDEX('Offshore Wind Gen by Case'!$Q$1:$Q$500, MATCH(1, ('Offshore Wind Gen by Case'!$B$1:$B$500 = J$4) * ('Offshore Wind Gen by Case'!$C$1:$C$500 = $C56), 0)), 1), "")</f>
        <v>116.92751273752518</v>
      </c>
      <c r="K56" s="5" cm="1">
        <f t="array" aca="1" ref="K56" ca="1">IFERROR(INDEX('Total Cost by Trajectory'!$S$1:$S$516, MATCH(1, ('Total Cost by Trajectory'!$B$1:$B$516 = K$7) * ('Total Cost by Trajectory'!$E$1:$E$516 = $B56), 0))
/ IF(K$8 = "$/MWh Levelized", INDEX('Offshore Wind Gen by Case'!$Q$1:$Q$500, MATCH(1, ('Offshore Wind Gen by Case'!$B$1:$B$500 = K$4) * ('Offshore Wind Gen by Case'!$C$1:$C$500 = $C56), 0)), 1), "")</f>
        <v>58.90735373906287</v>
      </c>
      <c r="L56" s="5" t="str" cm="1">
        <f t="array" aca="1" ref="L56" ca="1">IFERROR(INDEX('Total Cost by Trajectory'!$S$1:$S$516, MATCH(1, ('Total Cost by Trajectory'!$B$1:$B$516 = L$7) * ('Total Cost by Trajectory'!$E$1:$E$516 = $B56), 0))
/ IF(L$8 = "$/MWh Levelized", INDEX('Offshore Wind Gen by Case'!$Q$1:$Q$500, MATCH(1, ('Offshore Wind Gen by Case'!$B$1:$B$500 = L$4) * ('Offshore Wind Gen by Case'!$C$1:$C$500 = $C56), 0)), 1), "")</f>
        <v/>
      </c>
      <c r="M56" s="5" t="str" cm="1">
        <f t="array" aca="1" ref="M56" ca="1">IFERROR(INDEX('Total Cost by Trajectory'!$S$1:$S$516, MATCH(1, ('Total Cost by Trajectory'!$B$1:$B$516 = M$7) * ('Total Cost by Trajectory'!$E$1:$E$516 = $B56), 0))
/ IF(M$8 = "$/MWh Levelized", INDEX('Offshore Wind Gen by Case'!$Q$1:$Q$500, MATCH(1, ('Offshore Wind Gen by Case'!$B$1:$B$500 = M$4) * ('Offshore Wind Gen by Case'!$C$1:$C$500 = $C56), 0)), 1), "")</f>
        <v/>
      </c>
      <c r="N56" s="5" cm="1">
        <f t="array" aca="1" ref="N56" ca="1">IFERROR(INDEX('Total Cost by Trajectory'!$S$1:$S$516, MATCH(1, ('Total Cost by Trajectory'!$B$1:$B$516 = N$7) * ('Total Cost by Trajectory'!$E$1:$E$516 = $B56), 0))
/ IF(N$8 = "$/MWh Levelized", INDEX('Offshore Wind Gen by Case'!$Q$1:$Q$500, MATCH(1, ('Offshore Wind Gen by Case'!$B$1:$B$500 = N$4) * ('Offshore Wind Gen by Case'!$C$1:$C$500 = $C56), 0)), 1), "")</f>
        <v>80.47488686609384</v>
      </c>
      <c r="P56" s="5">
        <f t="shared" ca="1" si="10"/>
        <v>2.171885419716503</v>
      </c>
      <c r="Q56" s="5">
        <f t="shared" ca="1" si="11"/>
        <v>-8.1208802110598981</v>
      </c>
      <c r="R56" s="5">
        <f t="shared" ca="1" si="12"/>
        <v>7.3113868423777433</v>
      </c>
      <c r="S56" s="5">
        <f t="shared" ca="1" si="13"/>
        <v>-39.108972979922498</v>
      </c>
      <c r="T56" s="5">
        <f t="shared" ca="1" si="14"/>
        <v>18.911186018539809</v>
      </c>
      <c r="U56" s="5" t="str">
        <f t="shared" ca="1" si="15"/>
        <v/>
      </c>
      <c r="V56" s="5" t="str">
        <f t="shared" ca="1" si="16"/>
        <v/>
      </c>
      <c r="W56" s="5">
        <f t="shared" ca="1" si="17"/>
        <v>-2.6563471084911612</v>
      </c>
    </row>
    <row r="57" spans="2:23" x14ac:dyDescent="0.2">
      <c r="B57" s="11" t="str">
        <f t="shared" si="9"/>
        <v>7.6GW</v>
      </c>
      <c r="C57" s="3" t="str">
        <v>7.6GW Significantly Low Competing Resource Availability</v>
      </c>
      <c r="E57" s="5" cm="1">
        <f t="array" ref="E57">IFERROR(INDEX('Benefit by Case'!$Q$1:$Q$500, MATCH($C57, 'Benefit by Case'!$B$1:$B$500, 0))
/ IF(E$8 = "$/MWh Levelized", INDEX('Offshore Wind Gen by Case'!$Q$1:$Q$500, MATCH(1, ('Offshore Wind Gen by Case'!$B$1:$B$500 = E$4) * ('Offshore Wind Gen by Case'!$C$1:$C$500 = $C57), 0)), 1), "")</f>
        <v>65.548235236520497</v>
      </c>
      <c r="G57" s="5" cm="1">
        <f t="array" aca="1" ref="G57" ca="1">IFERROR(INDEX('Total Cost by Trajectory'!$S$1:$S$516, MATCH(1, ('Total Cost by Trajectory'!$B$1:$B$516 = G$7) * ('Total Cost by Trajectory'!$E$1:$E$516 = $B57), 0))
/ IF(G$8 = "$/MWh Levelized", INDEX('Offshore Wind Gen by Case'!$Q$1:$Q$500, MATCH(1, ('Offshore Wind Gen by Case'!$B$1:$B$500 = G$4) * ('Offshore Wind Gen by Case'!$C$1:$C$500 = $C57), 0)), 1), "")</f>
        <v>75.655327908062134</v>
      </c>
      <c r="H57" s="5" cm="1">
        <f t="array" aca="1" ref="H57" ca="1">IFERROR(INDEX('Total Cost by Trajectory'!$S$1:$S$516, MATCH(1, ('Total Cost by Trajectory'!$B$1:$B$516 = H$7) * ('Total Cost by Trajectory'!$E$1:$E$516 = $B57), 0))
/ IF(H$8 = "$/MWh Levelized", INDEX('Offshore Wind Gen by Case'!$Q$1:$Q$500, MATCH(1, ('Offshore Wind Gen by Case'!$B$1:$B$500 = H$4) * ('Offshore Wind Gen by Case'!$C$1:$C$500 = $C57), 0)), 1), "")</f>
        <v>85.949273697112346</v>
      </c>
      <c r="I57" s="5" cm="1">
        <f t="array" aca="1" ref="I57" ca="1">IFERROR(INDEX('Total Cost by Trajectory'!$S$1:$S$516, MATCH(1, ('Total Cost by Trajectory'!$B$1:$B$516 = I$7) * ('Total Cost by Trajectory'!$E$1:$E$516 = $B57), 0))
/ IF(I$8 = "$/MWh Levelized", INDEX('Offshore Wind Gen by Case'!$Q$1:$Q$500, MATCH(1, ('Offshore Wind Gen by Case'!$B$1:$B$500 = I$4) * ('Offshore Wind Gen by Case'!$C$1:$C$500 = $C57), 0)), 1), "")</f>
        <v>70.515237195277635</v>
      </c>
      <c r="J57" s="5" cm="1">
        <f t="array" aca="1" ref="J57" ca="1">IFERROR(INDEX('Total Cost by Trajectory'!$S$1:$S$516, MATCH(1, ('Total Cost by Trajectory'!$B$1:$B$516 = J$7) * ('Total Cost by Trajectory'!$E$1:$E$516 = $B57), 0))
/ IF(J$8 = "$/MWh Levelized", INDEX('Offshore Wind Gen by Case'!$Q$1:$Q$500, MATCH(1, ('Offshore Wind Gen by Case'!$B$1:$B$500 = J$4) * ('Offshore Wind Gen by Case'!$C$1:$C$500 = $C57), 0)), 1), "")</f>
        <v>116.94091952988244</v>
      </c>
      <c r="K57" s="5" cm="1">
        <f t="array" aca="1" ref="K57" ca="1">IFERROR(INDEX('Total Cost by Trajectory'!$S$1:$S$516, MATCH(1, ('Total Cost by Trajectory'!$B$1:$B$516 = K$7) * ('Total Cost by Trajectory'!$E$1:$E$516 = $B57), 0))
/ IF(K$8 = "$/MWh Levelized", INDEX('Offshore Wind Gen by Case'!$Q$1:$Q$500, MATCH(1, ('Offshore Wind Gen by Case'!$B$1:$B$500 = K$4) * ('Offshore Wind Gen by Case'!$C$1:$C$500 = $C57), 0)), 1), "")</f>
        <v>58.91410799767494</v>
      </c>
      <c r="L57" s="5" t="str" cm="1">
        <f t="array" aca="1" ref="L57" ca="1">IFERROR(INDEX('Total Cost by Trajectory'!$S$1:$S$516, MATCH(1, ('Total Cost by Trajectory'!$B$1:$B$516 = L$7) * ('Total Cost by Trajectory'!$E$1:$E$516 = $B57), 0))
/ IF(L$8 = "$/MWh Levelized", INDEX('Offshore Wind Gen by Case'!$Q$1:$Q$500, MATCH(1, ('Offshore Wind Gen by Case'!$B$1:$B$500 = L$4) * ('Offshore Wind Gen by Case'!$C$1:$C$500 = $C57), 0)), 1), "")</f>
        <v/>
      </c>
      <c r="M57" s="5" t="str" cm="1">
        <f t="array" aca="1" ref="M57" ca="1">IFERROR(INDEX('Total Cost by Trajectory'!$S$1:$S$516, MATCH(1, ('Total Cost by Trajectory'!$B$1:$B$516 = M$7) * ('Total Cost by Trajectory'!$E$1:$E$516 = $B57), 0))
/ IF(M$8 = "$/MWh Levelized", INDEX('Offshore Wind Gen by Case'!$Q$1:$Q$500, MATCH(1, ('Offshore Wind Gen by Case'!$B$1:$B$500 = M$4) * ('Offshore Wind Gen by Case'!$C$1:$C$500 = $C57), 0)), 1), "")</f>
        <v/>
      </c>
      <c r="N57" s="5" cm="1">
        <f t="array" aca="1" ref="N57" ca="1">IFERROR(INDEX('Total Cost by Trajectory'!$S$1:$S$516, MATCH(1, ('Total Cost by Trajectory'!$B$1:$B$516 = N$7) * ('Total Cost by Trajectory'!$E$1:$E$516 = $B57), 0))
/ IF(N$8 = "$/MWh Levelized", INDEX('Offshore Wind Gen by Case'!$Q$1:$Q$500, MATCH(1, ('Offshore Wind Gen by Case'!$B$1:$B$500 = N$4) * ('Offshore Wind Gen by Case'!$C$1:$C$500 = $C57), 0)), 1), "")</f>
        <v>80.484114036611103</v>
      </c>
      <c r="P57" s="5">
        <f t="shared" ca="1" si="10"/>
        <v>-10.107092671541636</v>
      </c>
      <c r="Q57" s="5">
        <f t="shared" ca="1" si="11"/>
        <v>-20.401038460591849</v>
      </c>
      <c r="R57" s="5">
        <f t="shared" ca="1" si="12"/>
        <v>-4.9670019587571375</v>
      </c>
      <c r="S57" s="5">
        <f t="shared" ca="1" si="13"/>
        <v>-51.392684293361938</v>
      </c>
      <c r="T57" s="5">
        <f t="shared" ca="1" si="14"/>
        <v>6.6341272388455579</v>
      </c>
      <c r="U57" s="5" t="str">
        <f t="shared" ca="1" si="15"/>
        <v/>
      </c>
      <c r="V57" s="5" t="str">
        <f t="shared" ca="1" si="16"/>
        <v/>
      </c>
      <c r="W57" s="5">
        <f t="shared" ca="1" si="17"/>
        <v>-14.935878800090606</v>
      </c>
    </row>
    <row r="58" spans="2:23" x14ac:dyDescent="0.2">
      <c r="B58" s="11" t="str">
        <f t="shared" si="9"/>
        <v>7.6GW</v>
      </c>
      <c r="C58" s="3" t="str">
        <v>7.6GW Low Competing Resource Availability</v>
      </c>
      <c r="E58" s="5" cm="1">
        <f t="array" ref="E58">IFERROR(INDEX('Benefit by Case'!$Q$1:$Q$500, MATCH($C58, 'Benefit by Case'!$B$1:$B$500, 0))
/ IF(E$8 = "$/MWh Levelized", INDEX('Offshore Wind Gen by Case'!$Q$1:$Q$500, MATCH(1, ('Offshore Wind Gen by Case'!$B$1:$B$500 = E$4) * ('Offshore Wind Gen by Case'!$C$1:$C$500 = $C58), 0)), 1), "")</f>
        <v>63.691072025337</v>
      </c>
      <c r="G58" s="5" cm="1">
        <f t="array" aca="1" ref="G58" ca="1">IFERROR(INDEX('Total Cost by Trajectory'!$S$1:$S$516, MATCH(1, ('Total Cost by Trajectory'!$B$1:$B$516 = G$7) * ('Total Cost by Trajectory'!$E$1:$E$516 = $B58), 0))
/ IF(G$8 = "$/MWh Levelized", INDEX('Offshore Wind Gen by Case'!$Q$1:$Q$500, MATCH(1, ('Offshore Wind Gen by Case'!$B$1:$B$500 = G$4) * ('Offshore Wind Gen by Case'!$C$1:$C$500 = $C58), 0)), 1), "")</f>
        <v>75.651588495726045</v>
      </c>
      <c r="H58" s="5" cm="1">
        <f t="array" aca="1" ref="H58" ca="1">IFERROR(INDEX('Total Cost by Trajectory'!$S$1:$S$516, MATCH(1, ('Total Cost by Trajectory'!$B$1:$B$516 = H$7) * ('Total Cost by Trajectory'!$E$1:$E$516 = $B58), 0))
/ IF(H$8 = "$/MWh Levelized", INDEX('Offshore Wind Gen by Case'!$Q$1:$Q$500, MATCH(1, ('Offshore Wind Gen by Case'!$B$1:$B$500 = H$4) * ('Offshore Wind Gen by Case'!$C$1:$C$500 = $C58), 0)), 1), "")</f>
        <v>85.945025486401647</v>
      </c>
      <c r="I58" s="5" cm="1">
        <f t="array" aca="1" ref="I58" ca="1">IFERROR(INDEX('Total Cost by Trajectory'!$S$1:$S$516, MATCH(1, ('Total Cost by Trajectory'!$B$1:$B$516 = I$7) * ('Total Cost by Trajectory'!$E$1:$E$516 = $B58), 0))
/ IF(I$8 = "$/MWh Levelized", INDEX('Offshore Wind Gen by Case'!$Q$1:$Q$500, MATCH(1, ('Offshore Wind Gen by Case'!$B$1:$B$500 = I$4) * ('Offshore Wind Gen by Case'!$C$1:$C$500 = $C58), 0)), 1), "")</f>
        <v>70.511751841963587</v>
      </c>
      <c r="J58" s="5" cm="1">
        <f t="array" aca="1" ref="J58" ca="1">IFERROR(INDEX('Total Cost by Trajectory'!$S$1:$S$516, MATCH(1, ('Total Cost by Trajectory'!$B$1:$B$516 = J$7) * ('Total Cost by Trajectory'!$E$1:$E$516 = $B58), 0))
/ IF(J$8 = "$/MWh Levelized", INDEX('Offshore Wind Gen by Case'!$Q$1:$Q$500, MATCH(1, ('Offshore Wind Gen by Case'!$B$1:$B$500 = J$4) * ('Offshore Wind Gen by Case'!$C$1:$C$500 = $C58), 0)), 1), "")</f>
        <v>116.93513949655002</v>
      </c>
      <c r="K58" s="5" cm="1">
        <f t="array" aca="1" ref="K58" ca="1">IFERROR(INDEX('Total Cost by Trajectory'!$S$1:$S$516, MATCH(1, ('Total Cost by Trajectory'!$B$1:$B$516 = K$7) * ('Total Cost by Trajectory'!$E$1:$E$516 = $B58), 0))
/ IF(K$8 = "$/MWh Levelized", INDEX('Offshore Wind Gen by Case'!$Q$1:$Q$500, MATCH(1, ('Offshore Wind Gen by Case'!$B$1:$B$500 = K$4) * ('Offshore Wind Gen by Case'!$C$1:$C$500 = $C58), 0)), 1), "")</f>
        <v>58.911196052828394</v>
      </c>
      <c r="L58" s="5" t="str" cm="1">
        <f t="array" aca="1" ref="L58" ca="1">IFERROR(INDEX('Total Cost by Trajectory'!$S$1:$S$516, MATCH(1, ('Total Cost by Trajectory'!$B$1:$B$516 = L$7) * ('Total Cost by Trajectory'!$E$1:$E$516 = $B58), 0))
/ IF(L$8 = "$/MWh Levelized", INDEX('Offshore Wind Gen by Case'!$Q$1:$Q$500, MATCH(1, ('Offshore Wind Gen by Case'!$B$1:$B$500 = L$4) * ('Offshore Wind Gen by Case'!$C$1:$C$500 = $C58), 0)), 1), "")</f>
        <v/>
      </c>
      <c r="M58" s="5" t="str" cm="1">
        <f t="array" aca="1" ref="M58" ca="1">IFERROR(INDEX('Total Cost by Trajectory'!$S$1:$S$516, MATCH(1, ('Total Cost by Trajectory'!$B$1:$B$516 = M$7) * ('Total Cost by Trajectory'!$E$1:$E$516 = $B58), 0))
/ IF(M$8 = "$/MWh Levelized", INDEX('Offshore Wind Gen by Case'!$Q$1:$Q$500, MATCH(1, ('Offshore Wind Gen by Case'!$B$1:$B$500 = M$4) * ('Offshore Wind Gen by Case'!$C$1:$C$500 = $C58), 0)), 1), "")</f>
        <v/>
      </c>
      <c r="N58" s="5" cm="1">
        <f t="array" aca="1" ref="N58" ca="1">IFERROR(INDEX('Total Cost by Trajectory'!$S$1:$S$516, MATCH(1, ('Total Cost by Trajectory'!$B$1:$B$516 = N$7) * ('Total Cost by Trajectory'!$E$1:$E$516 = $B58), 0))
/ IF(N$8 = "$/MWh Levelized", INDEX('Offshore Wind Gen by Case'!$Q$1:$Q$500, MATCH(1, ('Offshore Wind Gen by Case'!$B$1:$B$500 = N$4) * ('Offshore Wind Gen by Case'!$C$1:$C$500 = $C58), 0)), 1), "")</f>
        <v>80.480135952090023</v>
      </c>
      <c r="P58" s="5">
        <f t="shared" ca="1" si="10"/>
        <v>-11.960516470389045</v>
      </c>
      <c r="Q58" s="5">
        <f t="shared" ca="1" si="11"/>
        <v>-22.253953461064647</v>
      </c>
      <c r="R58" s="5">
        <f t="shared" ca="1" si="12"/>
        <v>-6.820679816626587</v>
      </c>
      <c r="S58" s="5">
        <f t="shared" ca="1" si="13"/>
        <v>-53.244067471213022</v>
      </c>
      <c r="T58" s="5">
        <f t="shared" ca="1" si="14"/>
        <v>4.7798759725086057</v>
      </c>
      <c r="U58" s="5" t="str">
        <f t="shared" ca="1" si="15"/>
        <v/>
      </c>
      <c r="V58" s="5" t="str">
        <f t="shared" ca="1" si="16"/>
        <v/>
      </c>
      <c r="W58" s="5">
        <f t="shared" ca="1" si="17"/>
        <v>-16.789063926753023</v>
      </c>
    </row>
    <row r="59" spans="2:23" x14ac:dyDescent="0.2">
      <c r="B59" s="11" t="str">
        <f t="shared" si="9"/>
        <v>7.6GW</v>
      </c>
      <c r="C59" s="3" t="str">
        <v>7.6GW High Competing Resource Cost</v>
      </c>
      <c r="E59" s="5" cm="1">
        <f t="array" ref="E59">IFERROR(INDEX('Benefit by Case'!$Q$1:$Q$500, MATCH($C59, 'Benefit by Case'!$B$1:$B$500, 0))
/ IF(E$8 = "$/MWh Levelized", INDEX('Offshore Wind Gen by Case'!$Q$1:$Q$500, MATCH(1, ('Offshore Wind Gen by Case'!$B$1:$B$500 = E$4) * ('Offshore Wind Gen by Case'!$C$1:$C$500 = $C59), 0)), 1), "")</f>
        <v>67.03723624675122</v>
      </c>
      <c r="G59" s="5" cm="1">
        <f t="array" aca="1" ref="G59" ca="1">IFERROR(INDEX('Total Cost by Trajectory'!$S$1:$S$516, MATCH(1, ('Total Cost by Trajectory'!$B$1:$B$516 = G$7) * ('Total Cost by Trajectory'!$E$1:$E$516 = $B59), 0))
/ IF(G$8 = "$/MWh Levelized", INDEX('Offshore Wind Gen by Case'!$Q$1:$Q$500, MATCH(1, ('Offshore Wind Gen by Case'!$B$1:$B$500 = G$4) * ('Offshore Wind Gen by Case'!$C$1:$C$500 = $C59), 0)), 1), "")</f>
        <v>75.646654337886176</v>
      </c>
      <c r="H59" s="5" cm="1">
        <f t="array" aca="1" ref="H59" ca="1">IFERROR(INDEX('Total Cost by Trajectory'!$S$1:$S$516, MATCH(1, ('Total Cost by Trajectory'!$B$1:$B$516 = H$7) * ('Total Cost by Trajectory'!$E$1:$E$516 = $B59), 0))
/ IF(H$8 = "$/MWh Levelized", INDEX('Offshore Wind Gen by Case'!$Q$1:$Q$500, MATCH(1, ('Offshore Wind Gen by Case'!$B$1:$B$500 = H$4) * ('Offshore Wind Gen by Case'!$C$1:$C$500 = $C59), 0)), 1), "")</f>
        <v>85.939419968662577</v>
      </c>
      <c r="I59" s="5" cm="1">
        <f t="array" aca="1" ref="I59" ca="1">IFERROR(INDEX('Total Cost by Trajectory'!$S$1:$S$516, MATCH(1, ('Total Cost by Trajectory'!$B$1:$B$516 = I$7) * ('Total Cost by Trajectory'!$E$1:$E$516 = $B59), 0))
/ IF(I$8 = "$/MWh Levelized", INDEX('Offshore Wind Gen by Case'!$Q$1:$Q$500, MATCH(1, ('Offshore Wind Gen by Case'!$B$1:$B$500 = I$4) * ('Offshore Wind Gen by Case'!$C$1:$C$500 = $C59), 0)), 1), "")</f>
        <v>70.50715291522495</v>
      </c>
      <c r="J59" s="5" cm="1">
        <f t="array" aca="1" ref="J59" ca="1">IFERROR(INDEX('Total Cost by Trajectory'!$S$1:$S$516, MATCH(1, ('Total Cost by Trajectory'!$B$1:$B$516 = J$7) * ('Total Cost by Trajectory'!$E$1:$E$516 = $B59), 0))
/ IF(J$8 = "$/MWh Levelized", INDEX('Offshore Wind Gen by Case'!$Q$1:$Q$500, MATCH(1, ('Offshore Wind Gen by Case'!$B$1:$B$500 = J$4) * ('Offshore Wind Gen by Case'!$C$1:$C$500 = $C59), 0)), 1), "")</f>
        <v>116.92751273752519</v>
      </c>
      <c r="K59" s="5" cm="1">
        <f t="array" aca="1" ref="K59" ca="1">IFERROR(INDEX('Total Cost by Trajectory'!$S$1:$S$516, MATCH(1, ('Total Cost by Trajectory'!$B$1:$B$516 = K$7) * ('Total Cost by Trajectory'!$E$1:$E$516 = $B59), 0))
/ IF(K$8 = "$/MWh Levelized", INDEX('Offshore Wind Gen by Case'!$Q$1:$Q$500, MATCH(1, ('Offshore Wind Gen by Case'!$B$1:$B$500 = K$4) * ('Offshore Wind Gen by Case'!$C$1:$C$500 = $C59), 0)), 1), "")</f>
        <v>58.907353739062877</v>
      </c>
      <c r="L59" s="5" t="str" cm="1">
        <f t="array" aca="1" ref="L59" ca="1">IFERROR(INDEX('Total Cost by Trajectory'!$S$1:$S$516, MATCH(1, ('Total Cost by Trajectory'!$B$1:$B$516 = L$7) * ('Total Cost by Trajectory'!$E$1:$E$516 = $B59), 0))
/ IF(L$8 = "$/MWh Levelized", INDEX('Offshore Wind Gen by Case'!$Q$1:$Q$500, MATCH(1, ('Offshore Wind Gen by Case'!$B$1:$B$500 = L$4) * ('Offshore Wind Gen by Case'!$C$1:$C$500 = $C59), 0)), 1), "")</f>
        <v/>
      </c>
      <c r="M59" s="5" t="str" cm="1">
        <f t="array" aca="1" ref="M59" ca="1">IFERROR(INDEX('Total Cost by Trajectory'!$S$1:$S$516, MATCH(1, ('Total Cost by Trajectory'!$B$1:$B$516 = M$7) * ('Total Cost by Trajectory'!$E$1:$E$516 = $B59), 0))
/ IF(M$8 = "$/MWh Levelized", INDEX('Offshore Wind Gen by Case'!$Q$1:$Q$500, MATCH(1, ('Offshore Wind Gen by Case'!$B$1:$B$500 = M$4) * ('Offshore Wind Gen by Case'!$C$1:$C$500 = $C59), 0)), 1), "")</f>
        <v/>
      </c>
      <c r="N59" s="5" cm="1">
        <f t="array" aca="1" ref="N59" ca="1">IFERROR(INDEX('Total Cost by Trajectory'!$S$1:$S$516, MATCH(1, ('Total Cost by Trajectory'!$B$1:$B$516 = N$7) * ('Total Cost by Trajectory'!$E$1:$E$516 = $B59), 0))
/ IF(N$8 = "$/MWh Levelized", INDEX('Offshore Wind Gen by Case'!$Q$1:$Q$500, MATCH(1, ('Offshore Wind Gen by Case'!$B$1:$B$500 = N$4) * ('Offshore Wind Gen by Case'!$C$1:$C$500 = $C59), 0)), 1), "")</f>
        <v>80.474886866093854</v>
      </c>
      <c r="P59" s="5">
        <f t="shared" ca="1" si="10"/>
        <v>-8.6094180911349554</v>
      </c>
      <c r="Q59" s="5">
        <f t="shared" ca="1" si="11"/>
        <v>-18.902183721911356</v>
      </c>
      <c r="R59" s="5">
        <f t="shared" ca="1" si="12"/>
        <v>-3.4699166684737293</v>
      </c>
      <c r="S59" s="5">
        <f t="shared" ca="1" si="13"/>
        <v>-49.890276490773971</v>
      </c>
      <c r="T59" s="5">
        <f t="shared" ca="1" si="14"/>
        <v>8.1298825076883432</v>
      </c>
      <c r="U59" s="5" t="str">
        <f t="shared" ca="1" si="15"/>
        <v/>
      </c>
      <c r="V59" s="5" t="str">
        <f t="shared" ca="1" si="16"/>
        <v/>
      </c>
      <c r="W59" s="5">
        <f t="shared" ca="1" si="17"/>
        <v>-13.437650619342634</v>
      </c>
    </row>
    <row r="60" spans="2:23" x14ac:dyDescent="0.2">
      <c r="B60" s="11" t="str">
        <f t="shared" si="9"/>
        <v>7.6GW</v>
      </c>
      <c r="C60" s="3" t="str">
        <v>7.6GW High Electrification Load</v>
      </c>
      <c r="E60" s="5" cm="1">
        <f t="array" ref="E60">IFERROR(INDEX('Benefit by Case'!$Q$1:$Q$500, MATCH($C60, 'Benefit by Case'!$B$1:$B$500, 0))
/ IF(E$8 = "$/MWh Levelized", INDEX('Offshore Wind Gen by Case'!$Q$1:$Q$500, MATCH(1, ('Offshore Wind Gen by Case'!$B$1:$B$500 = E$4) * ('Offshore Wind Gen by Case'!$C$1:$C$500 = $C60), 0)), 1), "")</f>
        <v>56.203142056723003</v>
      </c>
      <c r="G60" s="5" cm="1">
        <f t="array" aca="1" ref="G60" ca="1">IFERROR(INDEX('Total Cost by Trajectory'!$S$1:$S$516, MATCH(1, ('Total Cost by Trajectory'!$B$1:$B$516 = G$7) * ('Total Cost by Trajectory'!$E$1:$E$516 = $B60), 0))
/ IF(G$8 = "$/MWh Levelized", INDEX('Offshore Wind Gen by Case'!$Q$1:$Q$500, MATCH(1, ('Offshore Wind Gen by Case'!$B$1:$B$500 = G$4) * ('Offshore Wind Gen by Case'!$C$1:$C$500 = $C60), 0)), 1), "")</f>
        <v>75.651936056517812</v>
      </c>
      <c r="H60" s="5" cm="1">
        <f t="array" aca="1" ref="H60" ca="1">IFERROR(INDEX('Total Cost by Trajectory'!$S$1:$S$516, MATCH(1, ('Total Cost by Trajectory'!$B$1:$B$516 = H$7) * ('Total Cost by Trajectory'!$E$1:$E$516 = $B60), 0))
/ IF(H$8 = "$/MWh Levelized", INDEX('Offshore Wind Gen by Case'!$Q$1:$Q$500, MATCH(1, ('Offshore Wind Gen by Case'!$B$1:$B$500 = H$4) * ('Offshore Wind Gen by Case'!$C$1:$C$500 = $C60), 0)), 1), "")</f>
        <v>85.945420337609661</v>
      </c>
      <c r="I60" s="5" cm="1">
        <f t="array" aca="1" ref="I60" ca="1">IFERROR(INDEX('Total Cost by Trajectory'!$S$1:$S$516, MATCH(1, ('Total Cost by Trajectory'!$B$1:$B$516 = I$7) * ('Total Cost by Trajectory'!$E$1:$E$516 = $B60), 0))
/ IF(I$8 = "$/MWh Levelized", INDEX('Offshore Wind Gen by Case'!$Q$1:$Q$500, MATCH(1, ('Offshore Wind Gen by Case'!$B$1:$B$500 = I$4) * ('Offshore Wind Gen by Case'!$C$1:$C$500 = $C60), 0)), 1), "")</f>
        <v>70.512075789163973</v>
      </c>
      <c r="J60" s="5" cm="1">
        <f t="array" aca="1" ref="J60" ca="1">IFERROR(INDEX('Total Cost by Trajectory'!$S$1:$S$516, MATCH(1, ('Total Cost by Trajectory'!$B$1:$B$516 = J$7) * ('Total Cost by Trajectory'!$E$1:$E$516 = $B60), 0))
/ IF(J$8 = "$/MWh Levelized", INDEX('Offshore Wind Gen by Case'!$Q$1:$Q$500, MATCH(1, ('Offshore Wind Gen by Case'!$B$1:$B$500 = J$4) * ('Offshore Wind Gen by Case'!$C$1:$C$500 = $C60), 0)), 1), "")</f>
        <v>116.9356767234672</v>
      </c>
      <c r="K60" s="5" cm="1">
        <f t="array" aca="1" ref="K60" ca="1">IFERROR(INDEX('Total Cost by Trajectory'!$S$1:$S$516, MATCH(1, ('Total Cost by Trajectory'!$B$1:$B$516 = K$7) * ('Total Cost by Trajectory'!$E$1:$E$516 = $B60), 0))
/ IF(K$8 = "$/MWh Levelized", INDEX('Offshore Wind Gen by Case'!$Q$1:$Q$500, MATCH(1, ('Offshore Wind Gen by Case'!$B$1:$B$500 = K$4) * ('Offshore Wind Gen by Case'!$C$1:$C$500 = $C60), 0)), 1), "")</f>
        <v>58.911466704408227</v>
      </c>
      <c r="L60" s="5" t="str" cm="1">
        <f t="array" aca="1" ref="L60" ca="1">IFERROR(INDEX('Total Cost by Trajectory'!$S$1:$S$516, MATCH(1, ('Total Cost by Trajectory'!$B$1:$B$516 = L$7) * ('Total Cost by Trajectory'!$E$1:$E$516 = $B60), 0))
/ IF(L$8 = "$/MWh Levelized", INDEX('Offshore Wind Gen by Case'!$Q$1:$Q$500, MATCH(1, ('Offshore Wind Gen by Case'!$B$1:$B$500 = L$4) * ('Offshore Wind Gen by Case'!$C$1:$C$500 = $C60), 0)), 1), "")</f>
        <v/>
      </c>
      <c r="M60" s="5" t="str" cm="1">
        <f t="array" aca="1" ref="M60" ca="1">IFERROR(INDEX('Total Cost by Trajectory'!$S$1:$S$516, MATCH(1, ('Total Cost by Trajectory'!$B$1:$B$516 = M$7) * ('Total Cost by Trajectory'!$E$1:$E$516 = $B60), 0))
/ IF(M$8 = "$/MWh Levelized", INDEX('Offshore Wind Gen by Case'!$Q$1:$Q$500, MATCH(1, ('Offshore Wind Gen by Case'!$B$1:$B$500 = M$4) * ('Offshore Wind Gen by Case'!$C$1:$C$500 = $C60), 0)), 1), "")</f>
        <v/>
      </c>
      <c r="N60" s="5" cm="1">
        <f t="array" aca="1" ref="N60" ca="1">IFERROR(INDEX('Total Cost by Trajectory'!$S$1:$S$516, MATCH(1, ('Total Cost by Trajectory'!$B$1:$B$516 = N$7) * ('Total Cost by Trajectory'!$E$1:$E$516 = $B60), 0))
/ IF(N$8 = "$/MWh Levelized", INDEX('Offshore Wind Gen by Case'!$Q$1:$Q$500, MATCH(1, ('Offshore Wind Gen by Case'!$B$1:$B$500 = N$4) * ('Offshore Wind Gen by Case'!$C$1:$C$500 = $C60), 0)), 1), "")</f>
        <v>80.480505696339009</v>
      </c>
      <c r="P60" s="5">
        <f t="shared" ca="1" si="10"/>
        <v>-19.448793999794809</v>
      </c>
      <c r="Q60" s="5">
        <f t="shared" ca="1" si="11"/>
        <v>-29.742278280886659</v>
      </c>
      <c r="R60" s="5">
        <f t="shared" ca="1" si="12"/>
        <v>-14.30893373244097</v>
      </c>
      <c r="S60" s="5">
        <f t="shared" ca="1" si="13"/>
        <v>-60.732534666744193</v>
      </c>
      <c r="T60" s="5">
        <f t="shared" ca="1" si="14"/>
        <v>-2.7083246476852239</v>
      </c>
      <c r="U60" s="5" t="str">
        <f t="shared" ca="1" si="15"/>
        <v/>
      </c>
      <c r="V60" s="5" t="str">
        <f t="shared" ca="1" si="16"/>
        <v/>
      </c>
      <c r="W60" s="5">
        <f t="shared" ca="1" si="17"/>
        <v>-24.277363639616006</v>
      </c>
    </row>
    <row r="61" spans="2:23" x14ac:dyDescent="0.2">
      <c r="B61" s="11" t="str">
        <f t="shared" si="9"/>
        <v>7.6GW</v>
      </c>
      <c r="C61" s="3" t="str">
        <v>7.6GW Zero GHG Emissions</v>
      </c>
      <c r="E61" s="5" cm="1">
        <f t="array" ref="E61">IFERROR(INDEX('Benefit by Case'!$Q$1:$Q$500, MATCH($C61, 'Benefit by Case'!$B$1:$B$500, 0))
/ IF(E$8 = "$/MWh Levelized", INDEX('Offshore Wind Gen by Case'!$Q$1:$Q$500, MATCH(1, ('Offshore Wind Gen by Case'!$B$1:$B$500 = E$4) * ('Offshore Wind Gen by Case'!$C$1:$C$500 = $C61), 0)), 1), "")</f>
        <v>51.180297331319544</v>
      </c>
      <c r="G61" s="5" cm="1">
        <f t="array" aca="1" ref="G61" ca="1">IFERROR(INDEX('Total Cost by Trajectory'!$S$1:$S$516, MATCH(1, ('Total Cost by Trajectory'!$B$1:$B$516 = G$7) * ('Total Cost by Trajectory'!$E$1:$E$516 = $B61), 0))
/ IF(G$8 = "$/MWh Levelized", INDEX('Offshore Wind Gen by Case'!$Q$1:$Q$500, MATCH(1, ('Offshore Wind Gen by Case'!$B$1:$B$500 = G$4) * ('Offshore Wind Gen by Case'!$C$1:$C$500 = $C61), 0)), 1), "")</f>
        <v>75.658789683411328</v>
      </c>
      <c r="H61" s="5" cm="1">
        <f t="array" aca="1" ref="H61" ca="1">IFERROR(INDEX('Total Cost by Trajectory'!$S$1:$S$516, MATCH(1, ('Total Cost by Trajectory'!$B$1:$B$516 = H$7) * ('Total Cost by Trajectory'!$E$1:$E$516 = $B61), 0))
/ IF(H$8 = "$/MWh Levelized", INDEX('Offshore Wind Gen by Case'!$Q$1:$Q$500, MATCH(1, ('Offshore Wind Gen by Case'!$B$1:$B$500 = H$4) * ('Offshore Wind Gen by Case'!$C$1:$C$500 = $C61), 0)), 1), "")</f>
        <v>85.953206494513324</v>
      </c>
      <c r="I61" s="5" cm="1">
        <f t="array" aca="1" ref="I61" ca="1">IFERROR(INDEX('Total Cost by Trajectory'!$S$1:$S$516, MATCH(1, ('Total Cost by Trajectory'!$B$1:$B$516 = I$7) * ('Total Cost by Trajectory'!$E$1:$E$516 = $B61), 0))
/ IF(I$8 = "$/MWh Levelized", INDEX('Offshore Wind Gen by Case'!$Q$1:$Q$500, MATCH(1, ('Offshore Wind Gen by Case'!$B$1:$B$500 = I$4) * ('Offshore Wind Gen by Case'!$C$1:$C$500 = $C61), 0)), 1), "")</f>
        <v>70.518463774510266</v>
      </c>
      <c r="J61" s="5" cm="1">
        <f t="array" aca="1" ref="J61" ca="1">IFERROR(INDEX('Total Cost by Trajectory'!$S$1:$S$516, MATCH(1, ('Total Cost by Trajectory'!$B$1:$B$516 = J$7) * ('Total Cost by Trajectory'!$E$1:$E$516 = $B61), 0))
/ IF(J$8 = "$/MWh Levelized", INDEX('Offshore Wind Gen by Case'!$Q$1:$Q$500, MATCH(1, ('Offshore Wind Gen by Case'!$B$1:$B$500 = J$4) * ('Offshore Wind Gen by Case'!$C$1:$C$500 = $C61), 0)), 1), "")</f>
        <v>116.94627041796574</v>
      </c>
      <c r="K61" s="5" cm="1">
        <f t="array" aca="1" ref="K61" ca="1">IFERROR(INDEX('Total Cost by Trajectory'!$S$1:$S$516, MATCH(1, ('Total Cost by Trajectory'!$B$1:$B$516 = K$7) * ('Total Cost by Trajectory'!$E$1:$E$516 = $B61), 0))
/ IF(K$8 = "$/MWh Levelized", INDEX('Offshore Wind Gen by Case'!$Q$1:$Q$500, MATCH(1, ('Offshore Wind Gen by Case'!$B$1:$B$500 = K$4) * ('Offshore Wind Gen by Case'!$C$1:$C$500 = $C61), 0)), 1), "")</f>
        <v>58.916803741813865</v>
      </c>
      <c r="L61" s="5" t="str" cm="1">
        <f t="array" aca="1" ref="L61" ca="1">IFERROR(INDEX('Total Cost by Trajectory'!$S$1:$S$516, MATCH(1, ('Total Cost by Trajectory'!$B$1:$B$516 = L$7) * ('Total Cost by Trajectory'!$E$1:$E$516 = $B61), 0))
/ IF(L$8 = "$/MWh Levelized", INDEX('Offshore Wind Gen by Case'!$Q$1:$Q$500, MATCH(1, ('Offshore Wind Gen by Case'!$B$1:$B$500 = L$4) * ('Offshore Wind Gen by Case'!$C$1:$C$500 = $C61), 0)), 1), "")</f>
        <v/>
      </c>
      <c r="M61" s="5" t="str" cm="1">
        <f t="array" aca="1" ref="M61" ca="1">IFERROR(INDEX('Total Cost by Trajectory'!$S$1:$S$516, MATCH(1, ('Total Cost by Trajectory'!$B$1:$B$516 = M$7) * ('Total Cost by Trajectory'!$E$1:$E$516 = $B61), 0))
/ IF(M$8 = "$/MWh Levelized", INDEX('Offshore Wind Gen by Case'!$Q$1:$Q$500, MATCH(1, ('Offshore Wind Gen by Case'!$B$1:$B$500 = M$4) * ('Offshore Wind Gen by Case'!$C$1:$C$500 = $C61), 0)), 1), "")</f>
        <v/>
      </c>
      <c r="N61" s="5" cm="1">
        <f t="array" aca="1" ref="N61" ca="1">IFERROR(INDEX('Total Cost by Trajectory'!$S$1:$S$516, MATCH(1, ('Total Cost by Trajectory'!$B$1:$B$516 = N$7) * ('Total Cost by Trajectory'!$E$1:$E$516 = $B61), 0))
/ IF(N$8 = "$/MWh Levelized", INDEX('Offshore Wind Gen by Case'!$Q$1:$Q$500, MATCH(1, ('Offshore Wind Gen by Case'!$B$1:$B$500 = N$4) * ('Offshore Wind Gen by Case'!$C$1:$C$500 = $C61), 0)), 1), "")</f>
        <v>80.487796763653307</v>
      </c>
      <c r="P61" s="5">
        <f t="shared" ca="1" si="10"/>
        <v>-24.478492352091784</v>
      </c>
      <c r="Q61" s="5">
        <f t="shared" ca="1" si="11"/>
        <v>-34.772909163193781</v>
      </c>
      <c r="R61" s="5">
        <f t="shared" ca="1" si="12"/>
        <v>-19.338166443190723</v>
      </c>
      <c r="S61" s="5">
        <f t="shared" ca="1" si="13"/>
        <v>-65.765973086646198</v>
      </c>
      <c r="T61" s="5">
        <f t="shared" ca="1" si="14"/>
        <v>-7.7365064104943215</v>
      </c>
      <c r="U61" s="5" t="str">
        <f t="shared" ca="1" si="15"/>
        <v/>
      </c>
      <c r="V61" s="5" t="str">
        <f t="shared" ca="1" si="16"/>
        <v/>
      </c>
      <c r="W61" s="5">
        <f t="shared" ca="1" si="17"/>
        <v>-29.307499432333763</v>
      </c>
    </row>
    <row r="62" spans="2:23" x14ac:dyDescent="0.2">
      <c r="B62" s="11" t="str">
        <f t="shared" si="9"/>
        <v>7.6GW</v>
      </c>
      <c r="C62" s="3" t="str">
        <v>7.6GW High Gas Retirements</v>
      </c>
      <c r="E62" s="5" cm="1">
        <f t="array" ref="E62">IFERROR(INDEX('Benefit by Case'!$Q$1:$Q$500, MATCH($C62, 'Benefit by Case'!$B$1:$B$500, 0))
/ IF(E$8 = "$/MWh Levelized", INDEX('Offshore Wind Gen by Case'!$Q$1:$Q$500, MATCH(1, ('Offshore Wind Gen by Case'!$B$1:$B$500 = E$4) * ('Offshore Wind Gen by Case'!$C$1:$C$500 = $C62), 0)), 1), "")</f>
        <v>56.242766496651342</v>
      </c>
      <c r="G62" s="5" cm="1">
        <f t="array" aca="1" ref="G62" ca="1">IFERROR(INDEX('Total Cost by Trajectory'!$S$1:$S$516, MATCH(1, ('Total Cost by Trajectory'!$B$1:$B$516 = G$7) * ('Total Cost by Trajectory'!$E$1:$E$516 = $B62), 0))
/ IF(G$8 = "$/MWh Levelized", INDEX('Offshore Wind Gen by Case'!$Q$1:$Q$500, MATCH(1, ('Offshore Wind Gen by Case'!$B$1:$B$500 = G$4) * ('Offshore Wind Gen by Case'!$C$1:$C$500 = $C62), 0)), 1), "")</f>
        <v>75.639802909301523</v>
      </c>
      <c r="H62" s="5" cm="1">
        <f t="array" aca="1" ref="H62" ca="1">IFERROR(INDEX('Total Cost by Trajectory'!$S$1:$S$516, MATCH(1, ('Total Cost by Trajectory'!$B$1:$B$516 = H$7) * ('Total Cost by Trajectory'!$E$1:$E$516 = $B62), 0))
/ IF(H$8 = "$/MWh Levelized", INDEX('Offshore Wind Gen by Case'!$Q$1:$Q$500, MATCH(1, ('Offshore Wind Gen by Case'!$B$1:$B$500 = H$4) * ('Offshore Wind Gen by Case'!$C$1:$C$500 = $C62), 0)), 1), "")</f>
        <v>85.93163630917789</v>
      </c>
      <c r="I62" s="5" cm="1">
        <f t="array" aca="1" ref="I62" ca="1">IFERROR(INDEX('Total Cost by Trajectory'!$S$1:$S$516, MATCH(1, ('Total Cost by Trajectory'!$B$1:$B$516 = I$7) * ('Total Cost by Trajectory'!$E$1:$E$516 = $B62), 0))
/ IF(I$8 = "$/MWh Levelized", INDEX('Offshore Wind Gen by Case'!$Q$1:$Q$500, MATCH(1, ('Offshore Wind Gen by Case'!$B$1:$B$500 = I$4) * ('Offshore Wind Gen by Case'!$C$1:$C$500 = $C62), 0)), 1), "")</f>
        <v>70.500766978832459</v>
      </c>
      <c r="J62" s="5" cm="1">
        <f t="array" aca="1" ref="J62" ca="1">IFERROR(INDEX('Total Cost by Trajectory'!$S$1:$S$516, MATCH(1, ('Total Cost by Trajectory'!$B$1:$B$516 = J$7) * ('Total Cost by Trajectory'!$E$1:$E$516 = $B62), 0))
/ IF(J$8 = "$/MWh Levelized", INDEX('Offshore Wind Gen by Case'!$Q$1:$Q$500, MATCH(1, ('Offshore Wind Gen by Case'!$B$1:$B$500 = J$4) * ('Offshore Wind Gen by Case'!$C$1:$C$500 = $C62), 0)), 1), "")</f>
        <v>116.91692244096659</v>
      </c>
      <c r="K62" s="5" cm="1">
        <f t="array" aca="1" ref="K62" ca="1">IFERROR(INDEX('Total Cost by Trajectory'!$S$1:$S$516, MATCH(1, ('Total Cost by Trajectory'!$B$1:$B$516 = K$7) * ('Total Cost by Trajectory'!$E$1:$E$516 = $B62), 0))
/ IF(K$8 = "$/MWh Levelized", INDEX('Offshore Wind Gen by Case'!$Q$1:$Q$500, MATCH(1, ('Offshore Wind Gen by Case'!$B$1:$B$500 = K$4) * ('Offshore Wind Gen by Case'!$C$1:$C$500 = $C62), 0)), 1), "")</f>
        <v>58.902018413518249</v>
      </c>
      <c r="L62" s="5" t="str" cm="1">
        <f t="array" aca="1" ref="L62" ca="1">IFERROR(INDEX('Total Cost by Trajectory'!$S$1:$S$516, MATCH(1, ('Total Cost by Trajectory'!$B$1:$B$516 = L$7) * ('Total Cost by Trajectory'!$E$1:$E$516 = $B62), 0))
/ IF(L$8 = "$/MWh Levelized", INDEX('Offshore Wind Gen by Case'!$Q$1:$Q$500, MATCH(1, ('Offshore Wind Gen by Case'!$B$1:$B$500 = L$4) * ('Offshore Wind Gen by Case'!$C$1:$C$500 = $C62), 0)), 1), "")</f>
        <v/>
      </c>
      <c r="M62" s="5" t="str" cm="1">
        <f t="array" aca="1" ref="M62" ca="1">IFERROR(INDEX('Total Cost by Trajectory'!$S$1:$S$516, MATCH(1, ('Total Cost by Trajectory'!$B$1:$B$516 = M$7) * ('Total Cost by Trajectory'!$E$1:$E$516 = $B62), 0))
/ IF(M$8 = "$/MWh Levelized", INDEX('Offshore Wind Gen by Case'!$Q$1:$Q$500, MATCH(1, ('Offshore Wind Gen by Case'!$B$1:$B$500 = M$4) * ('Offshore Wind Gen by Case'!$C$1:$C$500 = $C62), 0)), 1), "")</f>
        <v/>
      </c>
      <c r="N62" s="5" cm="1">
        <f t="array" aca="1" ref="N62" ca="1">IFERROR(INDEX('Total Cost by Trajectory'!$S$1:$S$516, MATCH(1, ('Total Cost by Trajectory'!$B$1:$B$516 = N$7) * ('Total Cost by Trajectory'!$E$1:$E$516 = $B62), 0))
/ IF(N$8 = "$/MWh Levelized", INDEX('Offshore Wind Gen by Case'!$Q$1:$Q$500, MATCH(1, ('Offshore Wind Gen by Case'!$B$1:$B$500 = N$4) * ('Offshore Wind Gen by Case'!$C$1:$C$500 = $C62), 0)), 1), "")</f>
        <v>80.467598137397943</v>
      </c>
      <c r="P62" s="5">
        <f t="shared" ca="1" si="10"/>
        <v>-19.397036412650181</v>
      </c>
      <c r="Q62" s="5">
        <f t="shared" ca="1" si="11"/>
        <v>-29.688869812526548</v>
      </c>
      <c r="R62" s="5">
        <f t="shared" ca="1" si="12"/>
        <v>-14.258000482181117</v>
      </c>
      <c r="S62" s="5">
        <f t="shared" ca="1" si="13"/>
        <v>-60.674155944315245</v>
      </c>
      <c r="T62" s="5">
        <f t="shared" ca="1" si="14"/>
        <v>-2.6592519168669071</v>
      </c>
      <c r="U62" s="5" t="str">
        <f t="shared" ca="1" si="15"/>
        <v/>
      </c>
      <c r="V62" s="5" t="str">
        <f t="shared" ca="1" si="16"/>
        <v/>
      </c>
      <c r="W62" s="5">
        <f t="shared" ca="1" si="17"/>
        <v>-24.224831640746601</v>
      </c>
    </row>
    <row r="63" spans="2:23" x14ac:dyDescent="0.2">
      <c r="B63" s="11" t="str">
        <f t="shared" si="9"/>
        <v>7.6GW</v>
      </c>
      <c r="C63" s="3" t="str">
        <v>7.6GW Low Long Duration Storage ELCC</v>
      </c>
      <c r="E63" s="5" cm="1">
        <f t="array" ref="E63">IFERROR(INDEX('Benefit by Case'!$Q$1:$Q$500, MATCH($C63, 'Benefit by Case'!$B$1:$B$500, 0))
/ IF(E$8 = "$/MWh Levelized", INDEX('Offshore Wind Gen by Case'!$Q$1:$Q$500, MATCH(1, ('Offshore Wind Gen by Case'!$B$1:$B$500 = E$4) * ('Offshore Wind Gen by Case'!$C$1:$C$500 = $C63), 0)), 1), "")</f>
        <v>53.393008223736381</v>
      </c>
      <c r="G63" s="5" cm="1">
        <f t="array" aca="1" ref="G63" ca="1">IFERROR(INDEX('Total Cost by Trajectory'!$S$1:$S$516, MATCH(1, ('Total Cost by Trajectory'!$B$1:$B$516 = G$7) * ('Total Cost by Trajectory'!$E$1:$E$516 = $B63), 0))
/ IF(G$8 = "$/MWh Levelized", INDEX('Offshore Wind Gen by Case'!$Q$1:$Q$500, MATCH(1, ('Offshore Wind Gen by Case'!$B$1:$B$500 = G$4) * ('Offshore Wind Gen by Case'!$C$1:$C$500 = $C63), 0)), 1), "")</f>
        <v>75.655049928865878</v>
      </c>
      <c r="H63" s="5" cm="1">
        <f t="array" aca="1" ref="H63" ca="1">IFERROR(INDEX('Total Cost by Trajectory'!$S$1:$S$516, MATCH(1, ('Total Cost by Trajectory'!$B$1:$B$516 = H$7) * ('Total Cost by Trajectory'!$E$1:$E$516 = $B63), 0))
/ IF(H$8 = "$/MWh Levelized", INDEX('Offshore Wind Gen by Case'!$Q$1:$Q$500, MATCH(1, ('Offshore Wind Gen by Case'!$B$1:$B$500 = H$4) * ('Offshore Wind Gen by Case'!$C$1:$C$500 = $C63), 0)), 1), "")</f>
        <v>85.948957895030972</v>
      </c>
      <c r="I63" s="5" cm="1">
        <f t="array" aca="1" ref="I63" ca="1">IFERROR(INDEX('Total Cost by Trajectory'!$S$1:$S$516, MATCH(1, ('Total Cost by Trajectory'!$B$1:$B$516 = I$7) * ('Total Cost by Trajectory'!$E$1:$E$516 = $B63), 0))
/ IF(I$8 = "$/MWh Levelized", INDEX('Offshore Wind Gen by Case'!$Q$1:$Q$500, MATCH(1, ('Offshore Wind Gen by Case'!$B$1:$B$500 = I$4) * ('Offshore Wind Gen by Case'!$C$1:$C$500 = $C63), 0)), 1), "")</f>
        <v>70.514978102236853</v>
      </c>
      <c r="J63" s="5" cm="1">
        <f t="array" aca="1" ref="J63" ca="1">IFERROR(INDEX('Total Cost by Trajectory'!$S$1:$S$516, MATCH(1, ('Total Cost by Trajectory'!$B$1:$B$516 = J$7) * ('Total Cost by Trajectory'!$E$1:$E$516 = $B63), 0))
/ IF(J$8 = "$/MWh Levelized", INDEX('Offshore Wind Gen by Case'!$Q$1:$Q$500, MATCH(1, ('Offshore Wind Gen by Case'!$B$1:$B$500 = J$4) * ('Offshore Wind Gen by Case'!$C$1:$C$500 = $C63), 0)), 1), "")</f>
        <v>116.94048985567814</v>
      </c>
      <c r="K63" s="5" cm="1">
        <f t="array" aca="1" ref="K63" ca="1">IFERROR(INDEX('Total Cost by Trajectory'!$S$1:$S$516, MATCH(1, ('Total Cost by Trajectory'!$B$1:$B$516 = K$7) * ('Total Cost by Trajectory'!$E$1:$E$516 = $B63), 0))
/ IF(K$8 = "$/MWh Levelized", INDEX('Offshore Wind Gen by Case'!$Q$1:$Q$500, MATCH(1, ('Offshore Wind Gen by Case'!$B$1:$B$500 = K$4) * ('Offshore Wind Gen by Case'!$C$1:$C$500 = $C63), 0)), 1), "")</f>
        <v>58.913891530482978</v>
      </c>
      <c r="L63" s="5" t="str" cm="1">
        <f t="array" aca="1" ref="L63" ca="1">IFERROR(INDEX('Total Cost by Trajectory'!$S$1:$S$516, MATCH(1, ('Total Cost by Trajectory'!$B$1:$B$516 = L$7) * ('Total Cost by Trajectory'!$E$1:$E$516 = $B63), 0))
/ IF(L$8 = "$/MWh Levelized", INDEX('Offshore Wind Gen by Case'!$Q$1:$Q$500, MATCH(1, ('Offshore Wind Gen by Case'!$B$1:$B$500 = L$4) * ('Offshore Wind Gen by Case'!$C$1:$C$500 = $C63), 0)), 1), "")</f>
        <v/>
      </c>
      <c r="M63" s="5" t="str" cm="1">
        <f t="array" aca="1" ref="M63" ca="1">IFERROR(INDEX('Total Cost by Trajectory'!$S$1:$S$516, MATCH(1, ('Total Cost by Trajectory'!$B$1:$B$516 = M$7) * ('Total Cost by Trajectory'!$E$1:$E$516 = $B63), 0))
/ IF(M$8 = "$/MWh Levelized", INDEX('Offshore Wind Gen by Case'!$Q$1:$Q$500, MATCH(1, ('Offshore Wind Gen by Case'!$B$1:$B$500 = M$4) * ('Offshore Wind Gen by Case'!$C$1:$C$500 = $C63), 0)), 1), "")</f>
        <v/>
      </c>
      <c r="N63" s="5" cm="1">
        <f t="array" aca="1" ref="N63" ca="1">IFERROR(INDEX('Total Cost by Trajectory'!$S$1:$S$516, MATCH(1, ('Total Cost by Trajectory'!$B$1:$B$516 = N$7) * ('Total Cost by Trajectory'!$E$1:$E$516 = $B63), 0))
/ IF(N$8 = "$/MWh Levelized", INDEX('Offshore Wind Gen by Case'!$Q$1:$Q$500, MATCH(1, ('Offshore Wind Gen by Case'!$B$1:$B$500 = N$4) * ('Offshore Wind Gen by Case'!$C$1:$C$500 = $C63), 0)), 1), "")</f>
        <v>80.483818315080967</v>
      </c>
      <c r="P63" s="5">
        <f t="shared" ca="1" si="10"/>
        <v>-22.262041705129498</v>
      </c>
      <c r="Q63" s="5">
        <f t="shared" ca="1" si="11"/>
        <v>-32.555949671294591</v>
      </c>
      <c r="R63" s="5">
        <f t="shared" ca="1" si="12"/>
        <v>-17.121969878500472</v>
      </c>
      <c r="S63" s="5">
        <f t="shared" ca="1" si="13"/>
        <v>-63.547481631941757</v>
      </c>
      <c r="T63" s="5">
        <f t="shared" ca="1" si="14"/>
        <v>-5.5208833067465974</v>
      </c>
      <c r="U63" s="5" t="str">
        <f t="shared" ca="1" si="15"/>
        <v/>
      </c>
      <c r="V63" s="5" t="str">
        <f t="shared" ca="1" si="16"/>
        <v/>
      </c>
      <c r="W63" s="5">
        <f t="shared" ca="1" si="17"/>
        <v>-27.090810091344586</v>
      </c>
    </row>
    <row r="64" spans="2:23" x14ac:dyDescent="0.2">
      <c r="B64" s="11" t="str">
        <f t="shared" si="9"/>
        <v>7.6GW</v>
      </c>
      <c r="C64" s="3" t="str">
        <v>7.6GW High Offshore Wind ELCC</v>
      </c>
      <c r="E64" s="5" cm="1">
        <f t="array" ref="E64">IFERROR(INDEX('Benefit by Case'!$Q$1:$Q$500, MATCH($C64, 'Benefit by Case'!$B$1:$B$500, 0))
/ IF(E$8 = "$/MWh Levelized", INDEX('Offshore Wind Gen by Case'!$Q$1:$Q$500, MATCH(1, ('Offshore Wind Gen by Case'!$B$1:$B$500 = E$4) * ('Offshore Wind Gen by Case'!$C$1:$C$500 = $C64), 0)), 1), "")</f>
        <v>53.499295653824255</v>
      </c>
      <c r="G64" s="5" cm="1">
        <f t="array" aca="1" ref="G64" ca="1">IFERROR(INDEX('Total Cost by Trajectory'!$S$1:$S$516, MATCH(1, ('Total Cost by Trajectory'!$B$1:$B$516 = G$7) * ('Total Cost by Trajectory'!$E$1:$E$516 = $B64), 0))
/ IF(G$8 = "$/MWh Levelized", INDEX('Offshore Wind Gen by Case'!$Q$1:$Q$500, MATCH(1, ('Offshore Wind Gen by Case'!$B$1:$B$500 = G$4) * ('Offshore Wind Gen by Case'!$C$1:$C$500 = $C64), 0)), 1), "")</f>
        <v>75.655049928865878</v>
      </c>
      <c r="H64" s="5" cm="1">
        <f t="array" aca="1" ref="H64" ca="1">IFERROR(INDEX('Total Cost by Trajectory'!$S$1:$S$516, MATCH(1, ('Total Cost by Trajectory'!$B$1:$B$516 = H$7) * ('Total Cost by Trajectory'!$E$1:$E$516 = $B64), 0))
/ IF(H$8 = "$/MWh Levelized", INDEX('Offshore Wind Gen by Case'!$Q$1:$Q$500, MATCH(1, ('Offshore Wind Gen by Case'!$B$1:$B$500 = H$4) * ('Offshore Wind Gen by Case'!$C$1:$C$500 = $C64), 0)), 1), "")</f>
        <v>85.948957895030972</v>
      </c>
      <c r="I64" s="5" cm="1">
        <f t="array" aca="1" ref="I64" ca="1">IFERROR(INDEX('Total Cost by Trajectory'!$S$1:$S$516, MATCH(1, ('Total Cost by Trajectory'!$B$1:$B$516 = I$7) * ('Total Cost by Trajectory'!$E$1:$E$516 = $B64), 0))
/ IF(I$8 = "$/MWh Levelized", INDEX('Offshore Wind Gen by Case'!$Q$1:$Q$500, MATCH(1, ('Offshore Wind Gen by Case'!$B$1:$B$500 = I$4) * ('Offshore Wind Gen by Case'!$C$1:$C$500 = $C64), 0)), 1), "")</f>
        <v>70.514978102236853</v>
      </c>
      <c r="J64" s="5" cm="1">
        <f t="array" aca="1" ref="J64" ca="1">IFERROR(INDEX('Total Cost by Trajectory'!$S$1:$S$516, MATCH(1, ('Total Cost by Trajectory'!$B$1:$B$516 = J$7) * ('Total Cost by Trajectory'!$E$1:$E$516 = $B64), 0))
/ IF(J$8 = "$/MWh Levelized", INDEX('Offshore Wind Gen by Case'!$Q$1:$Q$500, MATCH(1, ('Offshore Wind Gen by Case'!$B$1:$B$500 = J$4) * ('Offshore Wind Gen by Case'!$C$1:$C$500 = $C64), 0)), 1), "")</f>
        <v>116.94048985567814</v>
      </c>
      <c r="K64" s="5" cm="1">
        <f t="array" aca="1" ref="K64" ca="1">IFERROR(INDEX('Total Cost by Trajectory'!$S$1:$S$516, MATCH(1, ('Total Cost by Trajectory'!$B$1:$B$516 = K$7) * ('Total Cost by Trajectory'!$E$1:$E$516 = $B64), 0))
/ IF(K$8 = "$/MWh Levelized", INDEX('Offshore Wind Gen by Case'!$Q$1:$Q$500, MATCH(1, ('Offshore Wind Gen by Case'!$B$1:$B$500 = K$4) * ('Offshore Wind Gen by Case'!$C$1:$C$500 = $C64), 0)), 1), "")</f>
        <v>58.913891530482978</v>
      </c>
      <c r="L64" s="5" t="str" cm="1">
        <f t="array" aca="1" ref="L64" ca="1">IFERROR(INDEX('Total Cost by Trajectory'!$S$1:$S$516, MATCH(1, ('Total Cost by Trajectory'!$B$1:$B$516 = L$7) * ('Total Cost by Trajectory'!$E$1:$E$516 = $B64), 0))
/ IF(L$8 = "$/MWh Levelized", INDEX('Offshore Wind Gen by Case'!$Q$1:$Q$500, MATCH(1, ('Offshore Wind Gen by Case'!$B$1:$B$500 = L$4) * ('Offshore Wind Gen by Case'!$C$1:$C$500 = $C64), 0)), 1), "")</f>
        <v/>
      </c>
      <c r="M64" s="5" t="str" cm="1">
        <f t="array" aca="1" ref="M64" ca="1">IFERROR(INDEX('Total Cost by Trajectory'!$S$1:$S$516, MATCH(1, ('Total Cost by Trajectory'!$B$1:$B$516 = M$7) * ('Total Cost by Trajectory'!$E$1:$E$516 = $B64), 0))
/ IF(M$8 = "$/MWh Levelized", INDEX('Offshore Wind Gen by Case'!$Q$1:$Q$500, MATCH(1, ('Offshore Wind Gen by Case'!$B$1:$B$500 = M$4) * ('Offshore Wind Gen by Case'!$C$1:$C$500 = $C64), 0)), 1), "")</f>
        <v/>
      </c>
      <c r="N64" s="5" cm="1">
        <f t="array" aca="1" ref="N64" ca="1">IFERROR(INDEX('Total Cost by Trajectory'!$S$1:$S$516, MATCH(1, ('Total Cost by Trajectory'!$B$1:$B$516 = N$7) * ('Total Cost by Trajectory'!$E$1:$E$516 = $B64), 0))
/ IF(N$8 = "$/MWh Levelized", INDEX('Offshore Wind Gen by Case'!$Q$1:$Q$500, MATCH(1, ('Offshore Wind Gen by Case'!$B$1:$B$500 = N$4) * ('Offshore Wind Gen by Case'!$C$1:$C$500 = $C64), 0)), 1), "")</f>
        <v>80.483818315080967</v>
      </c>
      <c r="P64" s="5">
        <f t="shared" ca="1" si="10"/>
        <v>-22.155754275041623</v>
      </c>
      <c r="Q64" s="5">
        <f t="shared" ca="1" si="11"/>
        <v>-32.449662241206717</v>
      </c>
      <c r="R64" s="5">
        <f t="shared" ca="1" si="12"/>
        <v>-17.015682448412598</v>
      </c>
      <c r="S64" s="5">
        <f t="shared" ca="1" si="13"/>
        <v>-63.441194201853882</v>
      </c>
      <c r="T64" s="5">
        <f t="shared" ca="1" si="14"/>
        <v>-5.4145958766587228</v>
      </c>
      <c r="U64" s="5" t="str">
        <f t="shared" ca="1" si="15"/>
        <v/>
      </c>
      <c r="V64" s="5" t="str">
        <f t="shared" ca="1" si="16"/>
        <v/>
      </c>
      <c r="W64" s="5">
        <f t="shared" ca="1" si="17"/>
        <v>-26.984522661256712</v>
      </c>
    </row>
    <row r="65" spans="2:23" x14ac:dyDescent="0.2">
      <c r="B65" s="11" t="str">
        <f t="shared" si="9"/>
        <v>7.6GW</v>
      </c>
      <c r="C65" s="3" t="str">
        <v>7.6GW Low Offshore Wind ELCC</v>
      </c>
      <c r="E65" s="5" cm="1">
        <f t="array" ref="E65">IFERROR(INDEX('Benefit by Case'!$Q$1:$Q$500, MATCH($C65, 'Benefit by Case'!$B$1:$B$500, 0))
/ IF(E$8 = "$/MWh Levelized", INDEX('Offshore Wind Gen by Case'!$Q$1:$Q$500, MATCH(1, ('Offshore Wind Gen by Case'!$B$1:$B$500 = E$4) * ('Offshore Wind Gen by Case'!$C$1:$C$500 = $C65), 0)), 1), "")</f>
        <v>48.662498421809133</v>
      </c>
      <c r="G65" s="5" cm="1">
        <f t="array" aca="1" ref="G65" ca="1">IFERROR(INDEX('Total Cost by Trajectory'!$S$1:$S$516, MATCH(1, ('Total Cost by Trajectory'!$B$1:$B$516 = G$7) * ('Total Cost by Trajectory'!$E$1:$E$516 = $B65), 0))
/ IF(G$8 = "$/MWh Levelized", INDEX('Offshore Wind Gen by Case'!$Q$1:$Q$500, MATCH(1, ('Offshore Wind Gen by Case'!$B$1:$B$500 = G$4) * ('Offshore Wind Gen by Case'!$C$1:$C$500 = $C65), 0)), 1), "")</f>
        <v>75.655397521463669</v>
      </c>
      <c r="H65" s="5" cm="1">
        <f t="array" aca="1" ref="H65" ca="1">IFERROR(INDEX('Total Cost by Trajectory'!$S$1:$S$516, MATCH(1, ('Total Cost by Trajectory'!$B$1:$B$516 = H$7) * ('Total Cost by Trajectory'!$E$1:$E$516 = $B65), 0))
/ IF(H$8 = "$/MWh Levelized", INDEX('Offshore Wind Gen by Case'!$Q$1:$Q$500, MATCH(1, ('Offshore Wind Gen by Case'!$B$1:$B$500 = H$4) * ('Offshore Wind Gen by Case'!$C$1:$C$500 = $C65), 0)), 1), "")</f>
        <v>85.949352782372657</v>
      </c>
      <c r="I65" s="5" cm="1">
        <f t="array" aca="1" ref="I65" ca="1">IFERROR(INDEX('Total Cost by Trajectory'!$S$1:$S$516, MATCH(1, ('Total Cost by Trajectory'!$B$1:$B$516 = I$7) * ('Total Cost by Trajectory'!$E$1:$E$516 = $B65), 0))
/ IF(I$8 = "$/MWh Levelized", INDEX('Offshore Wind Gen by Case'!$Q$1:$Q$500, MATCH(1, ('Offshore Wind Gen by Case'!$B$1:$B$500 = I$4) * ('Offshore Wind Gen by Case'!$C$1:$C$500 = $C65), 0)), 1), "")</f>
        <v>70.515302079082346</v>
      </c>
      <c r="J65" s="5" cm="1">
        <f t="array" aca="1" ref="J65" ca="1">IFERROR(INDEX('Total Cost by Trajectory'!$S$1:$S$516, MATCH(1, ('Total Cost by Trajectory'!$B$1:$B$516 = J$7) * ('Total Cost by Trajectory'!$E$1:$E$516 = $B65), 0))
/ IF(J$8 = "$/MWh Levelized", INDEX('Offshore Wind Gen by Case'!$Q$1:$Q$500, MATCH(1, ('Offshore Wind Gen by Case'!$B$1:$B$500 = J$4) * ('Offshore Wind Gen by Case'!$C$1:$C$500 = $C65), 0)), 1), "")</f>
        <v>116.94102713175809</v>
      </c>
      <c r="K65" s="5" cm="1">
        <f t="array" aca="1" ref="K65" ca="1">IFERROR(INDEX('Total Cost by Trajectory'!$S$1:$S$516, MATCH(1, ('Total Cost by Trajectory'!$B$1:$B$516 = K$7) * ('Total Cost by Trajectory'!$E$1:$E$516 = $B65), 0))
/ IF(K$8 = "$/MWh Levelized", INDEX('Offshore Wind Gen by Case'!$Q$1:$Q$500, MATCH(1, ('Offshore Wind Gen by Case'!$B$1:$B$500 = K$4) * ('Offshore Wind Gen by Case'!$C$1:$C$500 = $C65), 0)), 1), "")</f>
        <v>58.914162206830717</v>
      </c>
      <c r="L65" s="5" t="str" cm="1">
        <f t="array" aca="1" ref="L65" ca="1">IFERROR(INDEX('Total Cost by Trajectory'!$S$1:$S$516, MATCH(1, ('Total Cost by Trajectory'!$B$1:$B$516 = L$7) * ('Total Cost by Trajectory'!$E$1:$E$516 = $B65), 0))
/ IF(L$8 = "$/MWh Levelized", INDEX('Offshore Wind Gen by Case'!$Q$1:$Q$500, MATCH(1, ('Offshore Wind Gen by Case'!$B$1:$B$500 = L$4) * ('Offshore Wind Gen by Case'!$C$1:$C$500 = $C65), 0)), 1), "")</f>
        <v/>
      </c>
      <c r="M65" s="5" t="str" cm="1">
        <f t="array" aca="1" ref="M65" ca="1">IFERROR(INDEX('Total Cost by Trajectory'!$S$1:$S$516, MATCH(1, ('Total Cost by Trajectory'!$B$1:$B$516 = M$7) * ('Total Cost by Trajectory'!$E$1:$E$516 = $B65), 0))
/ IF(M$8 = "$/MWh Levelized", INDEX('Offshore Wind Gen by Case'!$Q$1:$Q$500, MATCH(1, ('Offshore Wind Gen by Case'!$B$1:$B$500 = M$4) * ('Offshore Wind Gen by Case'!$C$1:$C$500 = $C65), 0)), 1), "")</f>
        <v/>
      </c>
      <c r="N65" s="5" cm="1">
        <f t="array" aca="1" ref="N65" ca="1">IFERROR(INDEX('Total Cost by Trajectory'!$S$1:$S$516, MATCH(1, ('Total Cost by Trajectory'!$B$1:$B$516 = N$7) * ('Total Cost by Trajectory'!$E$1:$E$516 = $B65), 0))
/ IF(N$8 = "$/MWh Levelized", INDEX('Offshore Wind Gen by Case'!$Q$1:$Q$500, MATCH(1, ('Offshore Wind Gen by Case'!$B$1:$B$500 = N$4) * ('Offshore Wind Gen by Case'!$C$1:$C$500 = $C65), 0)), 1), "")</f>
        <v>80.48418809316604</v>
      </c>
      <c r="P65" s="5">
        <f t="shared" ca="1" si="10"/>
        <v>-26.992899099654537</v>
      </c>
      <c r="Q65" s="5">
        <f t="shared" ca="1" si="11"/>
        <v>-37.286854360563524</v>
      </c>
      <c r="R65" s="5">
        <f t="shared" ca="1" si="12"/>
        <v>-21.852803657273213</v>
      </c>
      <c r="S65" s="5">
        <f t="shared" ca="1" si="13"/>
        <v>-68.278528709948958</v>
      </c>
      <c r="T65" s="5">
        <f t="shared" ca="1" si="14"/>
        <v>-10.251663785021584</v>
      </c>
      <c r="U65" s="5" t="str">
        <f t="shared" ca="1" si="15"/>
        <v/>
      </c>
      <c r="V65" s="5" t="str">
        <f t="shared" ca="1" si="16"/>
        <v/>
      </c>
      <c r="W65" s="5">
        <f t="shared" ca="1" si="17"/>
        <v>-31.821689671356907</v>
      </c>
    </row>
    <row r="66" spans="2:23" x14ac:dyDescent="0.2">
      <c r="B66" s="11" t="str">
        <f t="shared" si="9"/>
        <v>7.6GW</v>
      </c>
      <c r="C66" s="3" t="str">
        <v>7.6GW Low Competing Resource Cost</v>
      </c>
      <c r="E66" s="5" cm="1">
        <f t="array" ref="E66">IFERROR(INDEX('Benefit by Case'!$Q$1:$Q$500, MATCH($C66, 'Benefit by Case'!$B$1:$B$500, 0))
/ IF(E$8 = "$/MWh Levelized", INDEX('Offshore Wind Gen by Case'!$Q$1:$Q$500, MATCH(1, ('Offshore Wind Gen by Case'!$B$1:$B$500 = E$4) * ('Offshore Wind Gen by Case'!$C$1:$C$500 = $C66), 0)), 1), "")</f>
        <v>42.509026885941473</v>
      </c>
      <c r="G66" s="5" cm="1">
        <f t="array" aca="1" ref="G66" ca="1">IFERROR(INDEX('Total Cost by Trajectory'!$S$1:$S$516, MATCH(1, ('Total Cost by Trajectory'!$B$1:$B$516 = G$7) * ('Total Cost by Trajectory'!$E$1:$E$516 = $B66), 0))
/ IF(G$8 = "$/MWh Levelized", INDEX('Offshore Wind Gen by Case'!$Q$1:$Q$500, MATCH(1, ('Offshore Wind Gen by Case'!$B$1:$B$500 = G$4) * ('Offshore Wind Gen by Case'!$C$1:$C$500 = $C66), 0)), 1), "")</f>
        <v>75.658789683411328</v>
      </c>
      <c r="H66" s="5" cm="1">
        <f t="array" aca="1" ref="H66" ca="1">IFERROR(INDEX('Total Cost by Trajectory'!$S$1:$S$516, MATCH(1, ('Total Cost by Trajectory'!$B$1:$B$516 = H$7) * ('Total Cost by Trajectory'!$E$1:$E$516 = $B66), 0))
/ IF(H$8 = "$/MWh Levelized", INDEX('Offshore Wind Gen by Case'!$Q$1:$Q$500, MATCH(1, ('Offshore Wind Gen by Case'!$B$1:$B$500 = H$4) * ('Offshore Wind Gen by Case'!$C$1:$C$500 = $C66), 0)), 1), "")</f>
        <v>85.953206494513324</v>
      </c>
      <c r="I66" s="5" cm="1">
        <f t="array" aca="1" ref="I66" ca="1">IFERROR(INDEX('Total Cost by Trajectory'!$S$1:$S$516, MATCH(1, ('Total Cost by Trajectory'!$B$1:$B$516 = I$7) * ('Total Cost by Trajectory'!$E$1:$E$516 = $B66), 0))
/ IF(I$8 = "$/MWh Levelized", INDEX('Offshore Wind Gen by Case'!$Q$1:$Q$500, MATCH(1, ('Offshore Wind Gen by Case'!$B$1:$B$500 = I$4) * ('Offshore Wind Gen by Case'!$C$1:$C$500 = $C66), 0)), 1), "")</f>
        <v>70.518463774510266</v>
      </c>
      <c r="J66" s="5" cm="1">
        <f t="array" aca="1" ref="J66" ca="1">IFERROR(INDEX('Total Cost by Trajectory'!$S$1:$S$516, MATCH(1, ('Total Cost by Trajectory'!$B$1:$B$516 = J$7) * ('Total Cost by Trajectory'!$E$1:$E$516 = $B66), 0))
/ IF(J$8 = "$/MWh Levelized", INDEX('Offshore Wind Gen by Case'!$Q$1:$Q$500, MATCH(1, ('Offshore Wind Gen by Case'!$B$1:$B$500 = J$4) * ('Offshore Wind Gen by Case'!$C$1:$C$500 = $C66), 0)), 1), "")</f>
        <v>116.94627041796574</v>
      </c>
      <c r="K66" s="5" cm="1">
        <f t="array" aca="1" ref="K66" ca="1">IFERROR(INDEX('Total Cost by Trajectory'!$S$1:$S$516, MATCH(1, ('Total Cost by Trajectory'!$B$1:$B$516 = K$7) * ('Total Cost by Trajectory'!$E$1:$E$516 = $B66), 0))
/ IF(K$8 = "$/MWh Levelized", INDEX('Offshore Wind Gen by Case'!$Q$1:$Q$500, MATCH(1, ('Offshore Wind Gen by Case'!$B$1:$B$500 = K$4) * ('Offshore Wind Gen by Case'!$C$1:$C$500 = $C66), 0)), 1), "")</f>
        <v>58.916803741813865</v>
      </c>
      <c r="L66" s="5" t="str" cm="1">
        <f t="array" aca="1" ref="L66" ca="1">IFERROR(INDEX('Total Cost by Trajectory'!$S$1:$S$516, MATCH(1, ('Total Cost by Trajectory'!$B$1:$B$516 = L$7) * ('Total Cost by Trajectory'!$E$1:$E$516 = $B66), 0))
/ IF(L$8 = "$/MWh Levelized", INDEX('Offshore Wind Gen by Case'!$Q$1:$Q$500, MATCH(1, ('Offshore Wind Gen by Case'!$B$1:$B$500 = L$4) * ('Offshore Wind Gen by Case'!$C$1:$C$500 = $C66), 0)), 1), "")</f>
        <v/>
      </c>
      <c r="M66" s="5" t="str" cm="1">
        <f t="array" aca="1" ref="M66" ca="1">IFERROR(INDEX('Total Cost by Trajectory'!$S$1:$S$516, MATCH(1, ('Total Cost by Trajectory'!$B$1:$B$516 = M$7) * ('Total Cost by Trajectory'!$E$1:$E$516 = $B66), 0))
/ IF(M$8 = "$/MWh Levelized", INDEX('Offshore Wind Gen by Case'!$Q$1:$Q$500, MATCH(1, ('Offshore Wind Gen by Case'!$B$1:$B$500 = M$4) * ('Offshore Wind Gen by Case'!$C$1:$C$500 = $C66), 0)), 1), "")</f>
        <v/>
      </c>
      <c r="N66" s="5" cm="1">
        <f t="array" aca="1" ref="N66" ca="1">IFERROR(INDEX('Total Cost by Trajectory'!$S$1:$S$516, MATCH(1, ('Total Cost by Trajectory'!$B$1:$B$516 = N$7) * ('Total Cost by Trajectory'!$E$1:$E$516 = $B66), 0))
/ IF(N$8 = "$/MWh Levelized", INDEX('Offshore Wind Gen by Case'!$Q$1:$Q$500, MATCH(1, ('Offshore Wind Gen by Case'!$B$1:$B$500 = N$4) * ('Offshore Wind Gen by Case'!$C$1:$C$500 = $C66), 0)), 1), "")</f>
        <v>80.487796763653307</v>
      </c>
      <c r="P66" s="5">
        <f t="shared" ca="1" si="10"/>
        <v>-33.149762797469855</v>
      </c>
      <c r="Q66" s="5">
        <f t="shared" ca="1" si="11"/>
        <v>-43.444179608571851</v>
      </c>
      <c r="R66" s="5">
        <f t="shared" ca="1" si="12"/>
        <v>-28.009436888568793</v>
      </c>
      <c r="S66" s="5">
        <f t="shared" ca="1" si="13"/>
        <v>-74.437243532024269</v>
      </c>
      <c r="T66" s="5">
        <f t="shared" ca="1" si="14"/>
        <v>-16.407776855872392</v>
      </c>
      <c r="U66" s="5" t="str">
        <f t="shared" ca="1" si="15"/>
        <v/>
      </c>
      <c r="V66" s="5" t="str">
        <f t="shared" ca="1" si="16"/>
        <v/>
      </c>
      <c r="W66" s="5">
        <f t="shared" ca="1" si="17"/>
        <v>-37.978769877711834</v>
      </c>
    </row>
    <row r="67" spans="2:23" x14ac:dyDescent="0.2">
      <c r="B67" s="11" t="str">
        <f t="shared" si="9"/>
        <v>7.6GW</v>
      </c>
      <c r="C67" s="3" t="str">
        <v>7.6GW Low Bookend</v>
      </c>
      <c r="E67" s="5" cm="1">
        <f t="array" ref="E67">IFERROR(INDEX('Benefit by Case'!$Q$1:$Q$500, MATCH($C67, 'Benefit by Case'!$B$1:$B$500, 0))
/ IF(E$8 = "$/MWh Levelized", INDEX('Offshore Wind Gen by Case'!$Q$1:$Q$500, MATCH(1, ('Offshore Wind Gen by Case'!$B$1:$B$500 = E$4) * ('Offshore Wind Gen by Case'!$C$1:$C$500 = $C67), 0)), 1), "")</f>
        <v>35.107348534495294</v>
      </c>
      <c r="G67" s="5" cm="1">
        <f t="array" aca="1" ref="G67" ca="1">IFERROR(INDEX('Total Cost by Trajectory'!$S$1:$S$516, MATCH(1, ('Total Cost by Trajectory'!$B$1:$B$516 = G$7) * ('Total Cost by Trajectory'!$E$1:$E$516 = $B67), 0))
/ IF(G$8 = "$/MWh Levelized", INDEX('Offshore Wind Gen by Case'!$Q$1:$Q$500, MATCH(1, ('Offshore Wind Gen by Case'!$B$1:$B$500 = G$4) * ('Offshore Wind Gen by Case'!$C$1:$C$500 = $C67), 0)), 1), "")</f>
        <v>75.646654337886176</v>
      </c>
      <c r="H67" s="5" cm="1">
        <f t="array" aca="1" ref="H67" ca="1">IFERROR(INDEX('Total Cost by Trajectory'!$S$1:$S$516, MATCH(1, ('Total Cost by Trajectory'!$B$1:$B$516 = H$7) * ('Total Cost by Trajectory'!$E$1:$E$516 = $B67), 0))
/ IF(H$8 = "$/MWh Levelized", INDEX('Offshore Wind Gen by Case'!$Q$1:$Q$500, MATCH(1, ('Offshore Wind Gen by Case'!$B$1:$B$500 = H$4) * ('Offshore Wind Gen by Case'!$C$1:$C$500 = $C67), 0)), 1), "")</f>
        <v>85.939419968662577</v>
      </c>
      <c r="I67" s="5" cm="1">
        <f t="array" aca="1" ref="I67" ca="1">IFERROR(INDEX('Total Cost by Trajectory'!$S$1:$S$516, MATCH(1, ('Total Cost by Trajectory'!$B$1:$B$516 = I$7) * ('Total Cost by Trajectory'!$E$1:$E$516 = $B67), 0))
/ IF(I$8 = "$/MWh Levelized", INDEX('Offshore Wind Gen by Case'!$Q$1:$Q$500, MATCH(1, ('Offshore Wind Gen by Case'!$B$1:$B$500 = I$4) * ('Offshore Wind Gen by Case'!$C$1:$C$500 = $C67), 0)), 1), "")</f>
        <v>70.507152915224935</v>
      </c>
      <c r="J67" s="5" cm="1">
        <f t="array" aca="1" ref="J67" ca="1">IFERROR(INDEX('Total Cost by Trajectory'!$S$1:$S$516, MATCH(1, ('Total Cost by Trajectory'!$B$1:$B$516 = J$7) * ('Total Cost by Trajectory'!$E$1:$E$516 = $B67), 0))
/ IF(J$8 = "$/MWh Levelized", INDEX('Offshore Wind Gen by Case'!$Q$1:$Q$500, MATCH(1, ('Offshore Wind Gen by Case'!$B$1:$B$500 = J$4) * ('Offshore Wind Gen by Case'!$C$1:$C$500 = $C67), 0)), 1), "")</f>
        <v>116.92751273752518</v>
      </c>
      <c r="K67" s="5" cm="1">
        <f t="array" aca="1" ref="K67" ca="1">IFERROR(INDEX('Total Cost by Trajectory'!$S$1:$S$516, MATCH(1, ('Total Cost by Trajectory'!$B$1:$B$516 = K$7) * ('Total Cost by Trajectory'!$E$1:$E$516 = $B67), 0))
/ IF(K$8 = "$/MWh Levelized", INDEX('Offshore Wind Gen by Case'!$Q$1:$Q$500, MATCH(1, ('Offshore Wind Gen by Case'!$B$1:$B$500 = K$4) * ('Offshore Wind Gen by Case'!$C$1:$C$500 = $C67), 0)), 1), "")</f>
        <v>58.90735373906287</v>
      </c>
      <c r="L67" s="5" t="str" cm="1">
        <f t="array" aca="1" ref="L67" ca="1">IFERROR(INDEX('Total Cost by Trajectory'!$S$1:$S$516, MATCH(1, ('Total Cost by Trajectory'!$B$1:$B$516 = L$7) * ('Total Cost by Trajectory'!$E$1:$E$516 = $B67), 0))
/ IF(L$8 = "$/MWh Levelized", INDEX('Offshore Wind Gen by Case'!$Q$1:$Q$500, MATCH(1, ('Offshore Wind Gen by Case'!$B$1:$B$500 = L$4) * ('Offshore Wind Gen by Case'!$C$1:$C$500 = $C67), 0)), 1), "")</f>
        <v/>
      </c>
      <c r="M67" s="5" t="str" cm="1">
        <f t="array" aca="1" ref="M67" ca="1">IFERROR(INDEX('Total Cost by Trajectory'!$S$1:$S$516, MATCH(1, ('Total Cost by Trajectory'!$B$1:$B$516 = M$7) * ('Total Cost by Trajectory'!$E$1:$E$516 = $B67), 0))
/ IF(M$8 = "$/MWh Levelized", INDEX('Offshore Wind Gen by Case'!$Q$1:$Q$500, MATCH(1, ('Offshore Wind Gen by Case'!$B$1:$B$500 = M$4) * ('Offshore Wind Gen by Case'!$C$1:$C$500 = $C67), 0)), 1), "")</f>
        <v/>
      </c>
      <c r="N67" s="5" cm="1">
        <f t="array" aca="1" ref="N67" ca="1">IFERROR(INDEX('Total Cost by Trajectory'!$S$1:$S$516, MATCH(1, ('Total Cost by Trajectory'!$B$1:$B$516 = N$7) * ('Total Cost by Trajectory'!$E$1:$E$516 = $B67), 0))
/ IF(N$8 = "$/MWh Levelized", INDEX('Offshore Wind Gen by Case'!$Q$1:$Q$500, MATCH(1, ('Offshore Wind Gen by Case'!$B$1:$B$500 = N$4) * ('Offshore Wind Gen by Case'!$C$1:$C$500 = $C67), 0)), 1), "")</f>
        <v>80.47488686609384</v>
      </c>
      <c r="P67" s="5">
        <f t="shared" ca="1" si="10"/>
        <v>-40.539305803390882</v>
      </c>
      <c r="Q67" s="5">
        <f t="shared" ca="1" si="11"/>
        <v>-50.832071434167283</v>
      </c>
      <c r="R67" s="5">
        <f t="shared" ca="1" si="12"/>
        <v>-35.399804380729641</v>
      </c>
      <c r="S67" s="5">
        <f t="shared" ca="1" si="13"/>
        <v>-81.82016420302989</v>
      </c>
      <c r="T67" s="5">
        <f t="shared" ca="1" si="14"/>
        <v>-23.800005204567576</v>
      </c>
      <c r="U67" s="5" t="str">
        <f t="shared" ca="1" si="15"/>
        <v/>
      </c>
      <c r="V67" s="5" t="str">
        <f t="shared" ca="1" si="16"/>
        <v/>
      </c>
      <c r="W67" s="5">
        <f t="shared" ca="1" si="17"/>
        <v>-45.367538331598546</v>
      </c>
    </row>
    <row r="68" spans="2:23" x14ac:dyDescent="0.2">
      <c r="B68" s="11" t="str">
        <f t="shared" si="9"/>
        <v>7.6GW</v>
      </c>
      <c r="C68" s="3" t="str">
        <v>7.6GW Least-Cost</v>
      </c>
      <c r="E68" s="5" cm="1">
        <f t="array" ref="E68">IFERROR(INDEX('Benefit by Case'!$Q$1:$Q$500, MATCH($C68, 'Benefit by Case'!$B$1:$B$500, 0))
/ IF(E$8 = "$/MWh Levelized", INDEX('Offshore Wind Gen by Case'!$Q$1:$Q$500, MATCH(1, ('Offshore Wind Gen by Case'!$B$1:$B$500 = E$4) * ('Offshore Wind Gen by Case'!$C$1:$C$500 = $C68), 0)), 1), "")</f>
        <v>51.900282007916395</v>
      </c>
      <c r="G68" s="5" cm="1">
        <f t="array" aca="1" ref="G68" ca="1">IFERROR(INDEX('Total Cost by Trajectory'!$S$1:$S$516, MATCH(1, ('Total Cost by Trajectory'!$B$1:$B$516 = G$7) * ('Total Cost by Trajectory'!$E$1:$E$516 = $B68), 0))
/ IF(G$8 = "$/MWh Levelized", INDEX('Offshore Wind Gen by Case'!$Q$1:$Q$500, MATCH(1, ('Offshore Wind Gen by Case'!$B$1:$B$500 = G$4) * ('Offshore Wind Gen by Case'!$C$1:$C$500 = $C68), 0)), 1), "")</f>
        <v>75.655397521463684</v>
      </c>
      <c r="H68" s="5" cm="1">
        <f t="array" aca="1" ref="H68" ca="1">IFERROR(INDEX('Total Cost by Trajectory'!$S$1:$S$516, MATCH(1, ('Total Cost by Trajectory'!$B$1:$B$516 = H$7) * ('Total Cost by Trajectory'!$E$1:$E$516 = $B68), 0))
/ IF(H$8 = "$/MWh Levelized", INDEX('Offshore Wind Gen by Case'!$Q$1:$Q$500, MATCH(1, ('Offshore Wind Gen by Case'!$B$1:$B$500 = H$4) * ('Offshore Wind Gen by Case'!$C$1:$C$500 = $C68), 0)), 1), "")</f>
        <v>85.949352782372671</v>
      </c>
      <c r="I68" s="5" cm="1">
        <f t="array" aca="1" ref="I68" ca="1">IFERROR(INDEX('Total Cost by Trajectory'!$S$1:$S$516, MATCH(1, ('Total Cost by Trajectory'!$B$1:$B$516 = I$7) * ('Total Cost by Trajectory'!$E$1:$E$516 = $B68), 0))
/ IF(I$8 = "$/MWh Levelized", INDEX('Offshore Wind Gen by Case'!$Q$1:$Q$500, MATCH(1, ('Offshore Wind Gen by Case'!$B$1:$B$500 = I$4) * ('Offshore Wind Gen by Case'!$C$1:$C$500 = $C68), 0)), 1), "")</f>
        <v>70.51530207908236</v>
      </c>
      <c r="J68" s="5" cm="1">
        <f t="array" aca="1" ref="J68" ca="1">IFERROR(INDEX('Total Cost by Trajectory'!$S$1:$S$516, MATCH(1, ('Total Cost by Trajectory'!$B$1:$B$516 = J$7) * ('Total Cost by Trajectory'!$E$1:$E$516 = $B68), 0))
/ IF(J$8 = "$/MWh Levelized", INDEX('Offshore Wind Gen by Case'!$Q$1:$Q$500, MATCH(1, ('Offshore Wind Gen by Case'!$B$1:$B$500 = J$4) * ('Offshore Wind Gen by Case'!$C$1:$C$500 = $C68), 0)), 1), "")</f>
        <v>116.9410271317581</v>
      </c>
      <c r="K68" s="5" cm="1">
        <f t="array" aca="1" ref="K68" ca="1">IFERROR(INDEX('Total Cost by Trajectory'!$S$1:$S$516, MATCH(1, ('Total Cost by Trajectory'!$B$1:$B$516 = K$7) * ('Total Cost by Trajectory'!$E$1:$E$516 = $B68), 0))
/ IF(K$8 = "$/MWh Levelized", INDEX('Offshore Wind Gen by Case'!$Q$1:$Q$500, MATCH(1, ('Offshore Wind Gen by Case'!$B$1:$B$500 = K$4) * ('Offshore Wind Gen by Case'!$C$1:$C$500 = $C68), 0)), 1), "")</f>
        <v>58.914162206830724</v>
      </c>
      <c r="L68" s="5" t="str" cm="1">
        <f t="array" aca="1" ref="L68" ca="1">IFERROR(INDEX('Total Cost by Trajectory'!$S$1:$S$516, MATCH(1, ('Total Cost by Trajectory'!$B$1:$B$516 = L$7) * ('Total Cost by Trajectory'!$E$1:$E$516 = $B68), 0))
/ IF(L$8 = "$/MWh Levelized", INDEX('Offshore Wind Gen by Case'!$Q$1:$Q$500, MATCH(1, ('Offshore Wind Gen by Case'!$B$1:$B$500 = L$4) * ('Offshore Wind Gen by Case'!$C$1:$C$500 = $C68), 0)), 1), "")</f>
        <v/>
      </c>
      <c r="M68" s="5" t="str" cm="1">
        <f t="array" aca="1" ref="M68" ca="1">IFERROR(INDEX('Total Cost by Trajectory'!$S$1:$S$516, MATCH(1, ('Total Cost by Trajectory'!$B$1:$B$516 = M$7) * ('Total Cost by Trajectory'!$E$1:$E$516 = $B68), 0))
/ IF(M$8 = "$/MWh Levelized", INDEX('Offshore Wind Gen by Case'!$Q$1:$Q$500, MATCH(1, ('Offshore Wind Gen by Case'!$B$1:$B$500 = M$4) * ('Offshore Wind Gen by Case'!$C$1:$C$500 = $C68), 0)), 1), "")</f>
        <v/>
      </c>
      <c r="N68" s="5" cm="1">
        <f t="array" aca="1" ref="N68" ca="1">IFERROR(INDEX('Total Cost by Trajectory'!$S$1:$S$516, MATCH(1, ('Total Cost by Trajectory'!$B$1:$B$516 = N$7) * ('Total Cost by Trajectory'!$E$1:$E$516 = $B68), 0))
/ IF(N$8 = "$/MWh Levelized", INDEX('Offshore Wind Gen by Case'!$Q$1:$Q$500, MATCH(1, ('Offshore Wind Gen by Case'!$B$1:$B$500 = N$4) * ('Offshore Wind Gen by Case'!$C$1:$C$500 = $C68), 0)), 1), "")</f>
        <v>80.48418809316604</v>
      </c>
      <c r="P68" s="5">
        <f t="shared" ca="1" si="10"/>
        <v>-23.755115513547288</v>
      </c>
      <c r="Q68" s="5">
        <f t="shared" ca="1" si="11"/>
        <v>-34.049070774456276</v>
      </c>
      <c r="R68" s="5">
        <f t="shared" ca="1" si="12"/>
        <v>-18.615020071165965</v>
      </c>
      <c r="S68" s="5">
        <f t="shared" ca="1" si="13"/>
        <v>-65.040745123841702</v>
      </c>
      <c r="T68" s="5">
        <f t="shared" ca="1" si="14"/>
        <v>-7.0138801989143289</v>
      </c>
      <c r="U68" s="5" t="str">
        <f t="shared" ca="1" si="15"/>
        <v/>
      </c>
      <c r="V68" s="5" t="str">
        <f t="shared" ca="1" si="16"/>
        <v/>
      </c>
      <c r="W68" s="5">
        <f t="shared" ca="1" si="17"/>
        <v>-28.583906085249644</v>
      </c>
    </row>
    <row r="69" spans="2:23" x14ac:dyDescent="0.2">
      <c r="B69" s="11" t="str">
        <f t="shared" si="9"/>
        <v>15.6GW</v>
      </c>
      <c r="C69" s="3" t="str">
        <v>15.6GW High Bookend</v>
      </c>
      <c r="E69" s="5" cm="1">
        <f t="array" ref="E69">IFERROR(INDEX('Benefit by Case'!$Q$1:$Q$500, MATCH($C69, 'Benefit by Case'!$B$1:$B$500, 0))
/ IF(E$8 = "$/MWh Levelized", INDEX('Offshore Wind Gen by Case'!$Q$1:$Q$500, MATCH(1, ('Offshore Wind Gen by Case'!$B$1:$B$500 = E$4) * ('Offshore Wind Gen by Case'!$C$1:$C$500 = $C69), 0)), 1), "")</f>
        <v>69.53662182294191</v>
      </c>
      <c r="G69" s="5" cm="1">
        <f t="array" aca="1" ref="G69" ca="1">IFERROR(INDEX('Total Cost by Trajectory'!$S$1:$S$516, MATCH(1, ('Total Cost by Trajectory'!$B$1:$B$516 = G$7) * ('Total Cost by Trajectory'!$E$1:$E$516 = $B69), 0))
/ IF(G$8 = "$/MWh Levelized", INDEX('Offshore Wind Gen by Case'!$Q$1:$Q$500, MATCH(1, ('Offshore Wind Gen by Case'!$B$1:$B$500 = G$4) * ('Offshore Wind Gen by Case'!$C$1:$C$500 = $C69), 0)), 1), "")</f>
        <v>80.24330174907162</v>
      </c>
      <c r="H69" s="5" cm="1">
        <f t="array" aca="1" ref="H69" ca="1">IFERROR(INDEX('Total Cost by Trajectory'!$S$1:$S$516, MATCH(1, ('Total Cost by Trajectory'!$B$1:$B$516 = H$7) * ('Total Cost by Trajectory'!$E$1:$E$516 = $B69), 0))
/ IF(H$8 = "$/MWh Levelized", INDEX('Offshore Wind Gen by Case'!$Q$1:$Q$500, MATCH(1, ('Offshore Wind Gen by Case'!$B$1:$B$500 = H$4) * ('Offshore Wind Gen by Case'!$C$1:$C$500 = $C69), 0)), 1), "")</f>
        <v>90.401452909737046</v>
      </c>
      <c r="I69" s="5" cm="1">
        <f t="array" aca="1" ref="I69" ca="1">IFERROR(INDEX('Total Cost by Trajectory'!$S$1:$S$516, MATCH(1, ('Total Cost by Trajectory'!$B$1:$B$516 = I$7) * ('Total Cost by Trajectory'!$E$1:$E$516 = $B69), 0))
/ IF(I$8 = "$/MWh Levelized", INDEX('Offshore Wind Gen by Case'!$Q$1:$Q$500, MATCH(1, ('Offshore Wind Gen by Case'!$B$1:$B$500 = I$4) * ('Offshore Wind Gen by Case'!$C$1:$C$500 = $C69), 0)), 1), "")</f>
        <v>75.225452064504665</v>
      </c>
      <c r="J69" s="5" cm="1">
        <f t="array" aca="1" ref="J69" ca="1">IFERROR(INDEX('Total Cost by Trajectory'!$S$1:$S$516, MATCH(1, ('Total Cost by Trajectory'!$B$1:$B$516 = J$7) * ('Total Cost by Trajectory'!$E$1:$E$516 = $B69), 0))
/ IF(J$8 = "$/MWh Levelized", INDEX('Offshore Wind Gen by Case'!$Q$1:$Q$500, MATCH(1, ('Offshore Wind Gen by Case'!$B$1:$B$500 = J$4) * ('Offshore Wind Gen by Case'!$C$1:$C$500 = $C69), 0)), 1), "")</f>
        <v>123.54847105908505</v>
      </c>
      <c r="K69" s="5" cm="1">
        <f t="array" aca="1" ref="K69" ca="1">IFERROR(INDEX('Total Cost by Trajectory'!$S$1:$S$516, MATCH(1, ('Total Cost by Trajectory'!$B$1:$B$516 = K$7) * ('Total Cost by Trajectory'!$E$1:$E$516 = $B69), 0))
/ IF(K$8 = "$/MWh Levelized", INDEX('Offshore Wind Gen by Case'!$Q$1:$Q$500, MATCH(1, ('Offshore Wind Gen by Case'!$B$1:$B$500 = K$4) * ('Offshore Wind Gen by Case'!$C$1:$C$500 = $C69), 0)), 1), "")</f>
        <v>60.962969070487503</v>
      </c>
      <c r="L69" s="5" cm="1">
        <f t="array" aca="1" ref="L69" ca="1">IFERROR(INDEX('Total Cost by Trajectory'!$S$1:$S$516, MATCH(1, ('Total Cost by Trajectory'!$B$1:$B$516 = L$7) * ('Total Cost by Trajectory'!$E$1:$E$516 = $B69), 0))
/ IF(L$8 = "$/MWh Levelized", INDEX('Offshore Wind Gen by Case'!$Q$1:$Q$500, MATCH(1, ('Offshore Wind Gen by Case'!$B$1:$B$500 = L$4) * ('Offshore Wind Gen by Case'!$C$1:$C$500 = $C69), 0)), 1), "")</f>
        <v>86.136777487113804</v>
      </c>
      <c r="M69" s="5" cm="1">
        <f t="array" aca="1" ref="M69" ca="1">IFERROR(INDEX('Total Cost by Trajectory'!$S$1:$S$516, MATCH(1, ('Total Cost by Trajectory'!$B$1:$B$516 = M$7) * ('Total Cost by Trajectory'!$E$1:$E$516 = $B69), 0))
/ IF(M$8 = "$/MWh Levelized", INDEX('Offshore Wind Gen by Case'!$Q$1:$Q$500, MATCH(1, ('Offshore Wind Gen by Case'!$B$1:$B$500 = M$4) * ('Offshore Wind Gen by Case'!$C$1:$C$500 = $C69), 0)), 1), "")</f>
        <v>77.296563880050513</v>
      </c>
      <c r="N69" s="5" t="str" cm="1">
        <f t="array" aca="1" ref="N69" ca="1">IFERROR(INDEX('Total Cost by Trajectory'!$S$1:$S$516, MATCH(1, ('Total Cost by Trajectory'!$B$1:$B$516 = N$7) * ('Total Cost by Trajectory'!$E$1:$E$516 = $B69), 0))
/ IF(N$8 = "$/MWh Levelized", INDEX('Offshore Wind Gen by Case'!$Q$1:$Q$500, MATCH(1, ('Offshore Wind Gen by Case'!$B$1:$B$500 = N$4) * ('Offshore Wind Gen by Case'!$C$1:$C$500 = $C69), 0)), 1), "")</f>
        <v/>
      </c>
      <c r="P69" s="5">
        <f t="shared" ca="1" si="10"/>
        <v>-10.706679926129709</v>
      </c>
      <c r="Q69" s="5">
        <f t="shared" ca="1" si="11"/>
        <v>-20.864831086795135</v>
      </c>
      <c r="R69" s="5">
        <f t="shared" ca="1" si="12"/>
        <v>-5.688830241562755</v>
      </c>
      <c r="S69" s="5">
        <f t="shared" ca="1" si="13"/>
        <v>-54.011849236143135</v>
      </c>
      <c r="T69" s="5">
        <f t="shared" ca="1" si="14"/>
        <v>8.5736527524544073</v>
      </c>
      <c r="U69" s="5">
        <f t="shared" ca="1" si="15"/>
        <v>-16.600155664171893</v>
      </c>
      <c r="V69" s="5">
        <f t="shared" ca="1" si="16"/>
        <v>-7.7599420571086029</v>
      </c>
      <c r="W69" s="5" t="str">
        <f t="shared" ca="1" si="17"/>
        <v/>
      </c>
    </row>
    <row r="70" spans="2:23" x14ac:dyDescent="0.2">
      <c r="B70" s="11" t="str">
        <f t="shared" si="9"/>
        <v>15.6GW</v>
      </c>
      <c r="C70" s="3" t="str">
        <v>15.6GW Stringent Policy</v>
      </c>
      <c r="E70" s="5" cm="1">
        <f t="array" ref="E70">IFERROR(INDEX('Benefit by Case'!$Q$1:$Q$500, MATCH($C70, 'Benefit by Case'!$B$1:$B$500, 0))
/ IF(E$8 = "$/MWh Levelized", INDEX('Offshore Wind Gen by Case'!$Q$1:$Q$500, MATCH(1, ('Offshore Wind Gen by Case'!$B$1:$B$500 = E$4) * ('Offshore Wind Gen by Case'!$C$1:$C$500 = $C70), 0)), 1), "")</f>
        <v>54.598269962295461</v>
      </c>
      <c r="G70" s="5" cm="1">
        <f t="array" aca="1" ref="G70" ca="1">IFERROR(INDEX('Total Cost by Trajectory'!$S$1:$S$516, MATCH(1, ('Total Cost by Trajectory'!$B$1:$B$516 = G$7) * ('Total Cost by Trajectory'!$E$1:$E$516 = $B70), 0))
/ IF(G$8 = "$/MWh Levelized", INDEX('Offshore Wind Gen by Case'!$Q$1:$Q$500, MATCH(1, ('Offshore Wind Gen by Case'!$B$1:$B$500 = G$4) * ('Offshore Wind Gen by Case'!$C$1:$C$500 = $C70), 0)), 1), "")</f>
        <v>80.24330174907162</v>
      </c>
      <c r="H70" s="5" cm="1">
        <f t="array" aca="1" ref="H70" ca="1">IFERROR(INDEX('Total Cost by Trajectory'!$S$1:$S$516, MATCH(1, ('Total Cost by Trajectory'!$B$1:$B$516 = H$7) * ('Total Cost by Trajectory'!$E$1:$E$516 = $B70), 0))
/ IF(H$8 = "$/MWh Levelized", INDEX('Offshore Wind Gen by Case'!$Q$1:$Q$500, MATCH(1, ('Offshore Wind Gen by Case'!$B$1:$B$500 = H$4) * ('Offshore Wind Gen by Case'!$C$1:$C$500 = $C70), 0)), 1), "")</f>
        <v>90.401452909737046</v>
      </c>
      <c r="I70" s="5" cm="1">
        <f t="array" aca="1" ref="I70" ca="1">IFERROR(INDEX('Total Cost by Trajectory'!$S$1:$S$516, MATCH(1, ('Total Cost by Trajectory'!$B$1:$B$516 = I$7) * ('Total Cost by Trajectory'!$E$1:$E$516 = $B70), 0))
/ IF(I$8 = "$/MWh Levelized", INDEX('Offshore Wind Gen by Case'!$Q$1:$Q$500, MATCH(1, ('Offshore Wind Gen by Case'!$B$1:$B$500 = I$4) * ('Offshore Wind Gen by Case'!$C$1:$C$500 = $C70), 0)), 1), "")</f>
        <v>75.225452064504665</v>
      </c>
      <c r="J70" s="5" cm="1">
        <f t="array" aca="1" ref="J70" ca="1">IFERROR(INDEX('Total Cost by Trajectory'!$S$1:$S$516, MATCH(1, ('Total Cost by Trajectory'!$B$1:$B$516 = J$7) * ('Total Cost by Trajectory'!$E$1:$E$516 = $B70), 0))
/ IF(J$8 = "$/MWh Levelized", INDEX('Offshore Wind Gen by Case'!$Q$1:$Q$500, MATCH(1, ('Offshore Wind Gen by Case'!$B$1:$B$500 = J$4) * ('Offshore Wind Gen by Case'!$C$1:$C$500 = $C70), 0)), 1), "")</f>
        <v>123.54847105908505</v>
      </c>
      <c r="K70" s="5" cm="1">
        <f t="array" aca="1" ref="K70" ca="1">IFERROR(INDEX('Total Cost by Trajectory'!$S$1:$S$516, MATCH(1, ('Total Cost by Trajectory'!$B$1:$B$516 = K$7) * ('Total Cost by Trajectory'!$E$1:$E$516 = $B70), 0))
/ IF(K$8 = "$/MWh Levelized", INDEX('Offshore Wind Gen by Case'!$Q$1:$Q$500, MATCH(1, ('Offshore Wind Gen by Case'!$B$1:$B$500 = K$4) * ('Offshore Wind Gen by Case'!$C$1:$C$500 = $C70), 0)), 1), "")</f>
        <v>60.962969070487503</v>
      </c>
      <c r="L70" s="5" cm="1">
        <f t="array" aca="1" ref="L70" ca="1">IFERROR(INDEX('Total Cost by Trajectory'!$S$1:$S$516, MATCH(1, ('Total Cost by Trajectory'!$B$1:$B$516 = L$7) * ('Total Cost by Trajectory'!$E$1:$E$516 = $B70), 0))
/ IF(L$8 = "$/MWh Levelized", INDEX('Offshore Wind Gen by Case'!$Q$1:$Q$500, MATCH(1, ('Offshore Wind Gen by Case'!$B$1:$B$500 = L$4) * ('Offshore Wind Gen by Case'!$C$1:$C$500 = $C70), 0)), 1), "")</f>
        <v>86.136777487113804</v>
      </c>
      <c r="M70" s="5" cm="1">
        <f t="array" aca="1" ref="M70" ca="1">IFERROR(INDEX('Total Cost by Trajectory'!$S$1:$S$516, MATCH(1, ('Total Cost by Trajectory'!$B$1:$B$516 = M$7) * ('Total Cost by Trajectory'!$E$1:$E$516 = $B70), 0))
/ IF(M$8 = "$/MWh Levelized", INDEX('Offshore Wind Gen by Case'!$Q$1:$Q$500, MATCH(1, ('Offshore Wind Gen by Case'!$B$1:$B$500 = M$4) * ('Offshore Wind Gen by Case'!$C$1:$C$500 = $C70), 0)), 1), "")</f>
        <v>77.296563880050513</v>
      </c>
      <c r="N70" s="5" t="str" cm="1">
        <f t="array" aca="1" ref="N70" ca="1">IFERROR(INDEX('Total Cost by Trajectory'!$S$1:$S$516, MATCH(1, ('Total Cost by Trajectory'!$B$1:$B$516 = N$7) * ('Total Cost by Trajectory'!$E$1:$E$516 = $B70), 0))
/ IF(N$8 = "$/MWh Levelized", INDEX('Offshore Wind Gen by Case'!$Q$1:$Q$500, MATCH(1, ('Offshore Wind Gen by Case'!$B$1:$B$500 = N$4) * ('Offshore Wind Gen by Case'!$C$1:$C$500 = $C70), 0)), 1), "")</f>
        <v/>
      </c>
      <c r="P70" s="5">
        <f t="shared" ca="1" si="10"/>
        <v>-25.645031786776158</v>
      </c>
      <c r="Q70" s="5">
        <f t="shared" ca="1" si="11"/>
        <v>-35.803182947441584</v>
      </c>
      <c r="R70" s="5">
        <f t="shared" ca="1" si="12"/>
        <v>-20.627182102209204</v>
      </c>
      <c r="S70" s="5">
        <f t="shared" ca="1" si="13"/>
        <v>-68.950201096789584</v>
      </c>
      <c r="T70" s="5">
        <f t="shared" ca="1" si="14"/>
        <v>-6.3646991081920419</v>
      </c>
      <c r="U70" s="5">
        <f t="shared" ca="1" si="15"/>
        <v>-31.538507524818343</v>
      </c>
      <c r="V70" s="5">
        <f t="shared" ca="1" si="16"/>
        <v>-22.698293917755052</v>
      </c>
      <c r="W70" s="5" t="str">
        <f t="shared" ca="1" si="17"/>
        <v/>
      </c>
    </row>
    <row r="71" spans="2:23" x14ac:dyDescent="0.2">
      <c r="B71" s="11" t="str">
        <f t="shared" si="9"/>
        <v>15.6GW</v>
      </c>
      <c r="C71" s="3" t="str">
        <v>15.6GW Competing Resource Challenges</v>
      </c>
      <c r="E71" s="5" cm="1">
        <f t="array" ref="E71">IFERROR(INDEX('Benefit by Case'!$Q$1:$Q$500, MATCH($C71, 'Benefit by Case'!$B$1:$B$500, 0))
/ IF(E$8 = "$/MWh Levelized", INDEX('Offshore Wind Gen by Case'!$Q$1:$Q$500, MATCH(1, ('Offshore Wind Gen by Case'!$B$1:$B$500 = E$4) * ('Offshore Wind Gen by Case'!$C$1:$C$500 = $C71), 0)), 1), "")</f>
        <v>72.604401535024579</v>
      </c>
      <c r="G71" s="5" cm="1">
        <f t="array" aca="1" ref="G71" ca="1">IFERROR(INDEX('Total Cost by Trajectory'!$S$1:$S$516, MATCH(1, ('Total Cost by Trajectory'!$B$1:$B$516 = G$7) * ('Total Cost by Trajectory'!$E$1:$E$516 = $B71), 0))
/ IF(G$8 = "$/MWh Levelized", INDEX('Offshore Wind Gen by Case'!$Q$1:$Q$500, MATCH(1, ('Offshore Wind Gen by Case'!$B$1:$B$500 = G$4) * ('Offshore Wind Gen by Case'!$C$1:$C$500 = $C71), 0)), 1), "")</f>
        <v>80.245537137037942</v>
      </c>
      <c r="H71" s="5" cm="1">
        <f t="array" aca="1" ref="H71" ca="1">IFERROR(INDEX('Total Cost by Trajectory'!$S$1:$S$516, MATCH(1, ('Total Cost by Trajectory'!$B$1:$B$516 = H$7) * ('Total Cost by Trajectory'!$E$1:$E$516 = $B71), 0))
/ IF(H$8 = "$/MWh Levelized", INDEX('Offshore Wind Gen by Case'!$Q$1:$Q$500, MATCH(1, ('Offshore Wind Gen by Case'!$B$1:$B$500 = H$4) * ('Offshore Wind Gen by Case'!$C$1:$C$500 = $C71), 0)), 1), "")</f>
        <v>90.403971279689031</v>
      </c>
      <c r="I71" s="5" cm="1">
        <f t="array" aca="1" ref="I71" ca="1">IFERROR(INDEX('Total Cost by Trajectory'!$S$1:$S$516, MATCH(1, ('Total Cost by Trajectory'!$B$1:$B$516 = I$7) * ('Total Cost by Trajectory'!$E$1:$E$516 = $B71), 0))
/ IF(I$8 = "$/MWh Levelized", INDEX('Offshore Wind Gen by Case'!$Q$1:$Q$500, MATCH(1, ('Offshore Wind Gen by Case'!$B$1:$B$500 = I$4) * ('Offshore Wind Gen by Case'!$C$1:$C$500 = $C71), 0)), 1), "")</f>
        <v>75.227547667086327</v>
      </c>
      <c r="J71" s="5" cm="1">
        <f t="array" aca="1" ref="J71" ca="1">IFERROR(INDEX('Total Cost by Trajectory'!$S$1:$S$516, MATCH(1, ('Total Cost by Trajectory'!$B$1:$B$516 = J$7) * ('Total Cost by Trajectory'!$E$1:$E$516 = $B71), 0))
/ IF(J$8 = "$/MWh Levelized", INDEX('Offshore Wind Gen by Case'!$Q$1:$Q$500, MATCH(1, ('Offshore Wind Gen by Case'!$B$1:$B$500 = J$4) * ('Offshore Wind Gen by Case'!$C$1:$C$500 = $C71), 0)), 1), "")</f>
        <v>123.55191282630352</v>
      </c>
      <c r="K71" s="5" cm="1">
        <f t="array" aca="1" ref="K71" ca="1">IFERROR(INDEX('Total Cost by Trajectory'!$S$1:$S$516, MATCH(1, ('Total Cost by Trajectory'!$B$1:$B$516 = K$7) * ('Total Cost by Trajectory'!$E$1:$E$516 = $B71), 0))
/ IF(K$8 = "$/MWh Levelized", INDEX('Offshore Wind Gen by Case'!$Q$1:$Q$500, MATCH(1, ('Offshore Wind Gen by Case'!$B$1:$B$500 = K$4) * ('Offshore Wind Gen by Case'!$C$1:$C$500 = $C71), 0)), 1), "")</f>
        <v>60.964667354138363</v>
      </c>
      <c r="L71" s="5" cm="1">
        <f t="array" aca="1" ref="L71" ca="1">IFERROR(INDEX('Total Cost by Trajectory'!$S$1:$S$516, MATCH(1, ('Total Cost by Trajectory'!$B$1:$B$516 = L$7) * ('Total Cost by Trajectory'!$E$1:$E$516 = $B71), 0))
/ IF(L$8 = "$/MWh Levelized", INDEX('Offshore Wind Gen by Case'!$Q$1:$Q$500, MATCH(1, ('Offshore Wind Gen by Case'!$B$1:$B$500 = L$4) * ('Offshore Wind Gen by Case'!$C$1:$C$500 = $C71), 0)), 1), "")</f>
        <v>86.139177053328751</v>
      </c>
      <c r="M71" s="5" cm="1">
        <f t="array" aca="1" ref="M71" ca="1">IFERROR(INDEX('Total Cost by Trajectory'!$S$1:$S$516, MATCH(1, ('Total Cost by Trajectory'!$B$1:$B$516 = M$7) * ('Total Cost by Trajectory'!$E$1:$E$516 = $B71), 0))
/ IF(M$8 = "$/MWh Levelized", INDEX('Offshore Wind Gen by Case'!$Q$1:$Q$500, MATCH(1, ('Offshore Wind Gen by Case'!$B$1:$B$500 = M$4) * ('Offshore Wind Gen by Case'!$C$1:$C$500 = $C71), 0)), 1), "")</f>
        <v>77.298717178892531</v>
      </c>
      <c r="N71" s="5" t="str" cm="1">
        <f t="array" aca="1" ref="N71" ca="1">IFERROR(INDEX('Total Cost by Trajectory'!$S$1:$S$516, MATCH(1, ('Total Cost by Trajectory'!$B$1:$B$516 = N$7) * ('Total Cost by Trajectory'!$E$1:$E$516 = $B71), 0))
/ IF(N$8 = "$/MWh Levelized", INDEX('Offshore Wind Gen by Case'!$Q$1:$Q$500, MATCH(1, ('Offshore Wind Gen by Case'!$B$1:$B$500 = N$4) * ('Offshore Wind Gen by Case'!$C$1:$C$500 = $C71), 0)), 1), "")</f>
        <v/>
      </c>
      <c r="P71" s="5">
        <f t="shared" ca="1" si="10"/>
        <v>-7.6411356020133638</v>
      </c>
      <c r="Q71" s="5">
        <f t="shared" ca="1" si="11"/>
        <v>-17.799569744664453</v>
      </c>
      <c r="R71" s="5">
        <f t="shared" ca="1" si="12"/>
        <v>-2.6231461320617484</v>
      </c>
      <c r="S71" s="5">
        <f t="shared" ca="1" si="13"/>
        <v>-50.947511291278943</v>
      </c>
      <c r="T71" s="5">
        <f t="shared" ca="1" si="14"/>
        <v>11.639734180886215</v>
      </c>
      <c r="U71" s="5">
        <f t="shared" ca="1" si="15"/>
        <v>-13.534775518304173</v>
      </c>
      <c r="V71" s="5">
        <f t="shared" ca="1" si="16"/>
        <v>-4.6943156438679523</v>
      </c>
      <c r="W71" s="5" t="str">
        <f t="shared" ca="1" si="17"/>
        <v/>
      </c>
    </row>
    <row r="72" spans="2:23" x14ac:dyDescent="0.2">
      <c r="B72" s="11" t="str">
        <f t="shared" si="9"/>
        <v>15.6GW</v>
      </c>
      <c r="C72" s="3" t="str">
        <v>15.6GW Low Bookend</v>
      </c>
      <c r="E72" s="5" cm="1">
        <f t="array" ref="E72">IFERROR(INDEX('Benefit by Case'!$Q$1:$Q$500, MATCH($C72, 'Benefit by Case'!$B$1:$B$500, 0))
/ IF(E$8 = "$/MWh Levelized", INDEX('Offshore Wind Gen by Case'!$Q$1:$Q$500, MATCH(1, ('Offshore Wind Gen by Case'!$B$1:$B$500 = E$4) * ('Offshore Wind Gen by Case'!$C$1:$C$500 = $C72), 0)), 1), "")</f>
        <v>31.146172991066944</v>
      </c>
      <c r="G72" s="5" cm="1">
        <f t="array" aca="1" ref="G72" ca="1">IFERROR(INDEX('Total Cost by Trajectory'!$S$1:$S$516, MATCH(1, ('Total Cost by Trajectory'!$B$1:$B$516 = G$7) * ('Total Cost by Trajectory'!$E$1:$E$516 = $B72), 0))
/ IF(G$8 = "$/MWh Levelized", INDEX('Offshore Wind Gen by Case'!$Q$1:$Q$500, MATCH(1, ('Offshore Wind Gen by Case'!$B$1:$B$500 = G$4) * ('Offshore Wind Gen by Case'!$C$1:$C$500 = $C72), 0)), 1), "")</f>
        <v>80.247952174603128</v>
      </c>
      <c r="H72" s="5" cm="1">
        <f t="array" aca="1" ref="H72" ca="1">IFERROR(INDEX('Total Cost by Trajectory'!$S$1:$S$516, MATCH(1, ('Total Cost by Trajectory'!$B$1:$B$516 = H$7) * ('Total Cost by Trajectory'!$E$1:$E$516 = $B72), 0))
/ IF(H$8 = "$/MWh Levelized", INDEX('Offshore Wind Gen by Case'!$Q$1:$Q$500, MATCH(1, ('Offshore Wind Gen by Case'!$B$1:$B$500 = H$4) * ('Offshore Wind Gen by Case'!$C$1:$C$500 = $C72), 0)), 1), "")</f>
        <v>90.406692041421977</v>
      </c>
      <c r="I72" s="5" cm="1">
        <f t="array" aca="1" ref="I72" ca="1">IFERROR(INDEX('Total Cost by Trajectory'!$S$1:$S$516, MATCH(1, ('Total Cost by Trajectory'!$B$1:$B$516 = I$7) * ('Total Cost by Trajectory'!$E$1:$E$516 = $B72), 0))
/ IF(I$8 = "$/MWh Levelized", INDEX('Offshore Wind Gen by Case'!$Q$1:$Q$500, MATCH(1, ('Offshore Wind Gen by Case'!$B$1:$B$500 = I$4) * ('Offshore Wind Gen by Case'!$C$1:$C$500 = $C72), 0)), 1), "")</f>
        <v>75.229811685249018</v>
      </c>
      <c r="J72" s="5" cm="1">
        <f t="array" aca="1" ref="J72" ca="1">IFERROR(INDEX('Total Cost by Trajectory'!$S$1:$S$516, MATCH(1, ('Total Cost by Trajectory'!$B$1:$B$516 = J$7) * ('Total Cost by Trajectory'!$E$1:$E$516 = $B72), 0))
/ IF(J$8 = "$/MWh Levelized", INDEX('Offshore Wind Gen by Case'!$Q$1:$Q$500, MATCH(1, ('Offshore Wind Gen by Case'!$B$1:$B$500 = J$4) * ('Offshore Wind Gen by Case'!$C$1:$C$500 = $C72), 0)), 1), "")</f>
        <v>123.55563119521689</v>
      </c>
      <c r="K72" s="5" cm="1">
        <f t="array" aca="1" ref="K72" ca="1">IFERROR(INDEX('Total Cost by Trajectory'!$S$1:$S$516, MATCH(1, ('Total Cost by Trajectory'!$B$1:$B$516 = K$7) * ('Total Cost by Trajectory'!$E$1:$E$516 = $B72), 0))
/ IF(K$8 = "$/MWh Levelized", INDEX('Offshore Wind Gen by Case'!$Q$1:$Q$500, MATCH(1, ('Offshore Wind Gen by Case'!$B$1:$B$500 = K$4) * ('Offshore Wind Gen by Case'!$C$1:$C$500 = $C72), 0)), 1), "")</f>
        <v>60.966502122364268</v>
      </c>
      <c r="L72" s="5" cm="1">
        <f t="array" aca="1" ref="L72" ca="1">IFERROR(INDEX('Total Cost by Trajectory'!$S$1:$S$516, MATCH(1, ('Total Cost by Trajectory'!$B$1:$B$516 = L$7) * ('Total Cost by Trajectory'!$E$1:$E$516 = $B72), 0))
/ IF(L$8 = "$/MWh Levelized", INDEX('Offshore Wind Gen by Case'!$Q$1:$Q$500, MATCH(1, ('Offshore Wind Gen by Case'!$B$1:$B$500 = L$4) * ('Offshore Wind Gen by Case'!$C$1:$C$500 = $C72), 0)), 1), "")</f>
        <v>86.141769463521769</v>
      </c>
      <c r="M72" s="5" cm="1">
        <f t="array" aca="1" ref="M72" ca="1">IFERROR(INDEX('Total Cost by Trajectory'!$S$1:$S$516, MATCH(1, ('Total Cost by Trajectory'!$B$1:$B$516 = M$7) * ('Total Cost by Trajectory'!$E$1:$E$516 = $B72), 0))
/ IF(M$8 = "$/MWh Levelized", INDEX('Offshore Wind Gen by Case'!$Q$1:$Q$500, MATCH(1, ('Offshore Wind Gen by Case'!$B$1:$B$500 = M$4) * ('Offshore Wind Gen by Case'!$C$1:$C$500 = $C72), 0)), 1), "")</f>
        <v>77.301043530143801</v>
      </c>
      <c r="N72" s="5" t="str" cm="1">
        <f t="array" aca="1" ref="N72" ca="1">IFERROR(INDEX('Total Cost by Trajectory'!$S$1:$S$516, MATCH(1, ('Total Cost by Trajectory'!$B$1:$B$516 = N$7) * ('Total Cost by Trajectory'!$E$1:$E$516 = $B72), 0))
/ IF(N$8 = "$/MWh Levelized", INDEX('Offshore Wind Gen by Case'!$Q$1:$Q$500, MATCH(1, ('Offshore Wind Gen by Case'!$B$1:$B$500 = N$4) * ('Offshore Wind Gen by Case'!$C$1:$C$500 = $C72), 0)), 1), "")</f>
        <v/>
      </c>
      <c r="P72" s="5">
        <f t="shared" ca="1" si="10"/>
        <v>-49.101779183536181</v>
      </c>
      <c r="Q72" s="5">
        <f t="shared" ca="1" si="11"/>
        <v>-59.260519050355029</v>
      </c>
      <c r="R72" s="5">
        <f t="shared" ca="1" si="12"/>
        <v>-44.083638694182071</v>
      </c>
      <c r="S72" s="5">
        <f t="shared" ca="1" si="13"/>
        <v>-92.409458204149942</v>
      </c>
      <c r="T72" s="5">
        <f t="shared" ca="1" si="14"/>
        <v>-29.820329131297324</v>
      </c>
      <c r="U72" s="5">
        <f t="shared" ca="1" si="15"/>
        <v>-54.995596472454821</v>
      </c>
      <c r="V72" s="5">
        <f t="shared" ca="1" si="16"/>
        <v>-46.154870539076853</v>
      </c>
      <c r="W72" s="5" t="str">
        <f t="shared" ca="1" si="17"/>
        <v/>
      </c>
    </row>
    <row r="73" spans="2:23" x14ac:dyDescent="0.2">
      <c r="B73" s="11" t="str">
        <f t="shared" ref="B73:B84" si="18">IFERROR(SUBSTITUTE(C73, _xlfn.TEXTAFTER(C73, "GW"), ""), "")</f>
        <v>15.6GW</v>
      </c>
      <c r="C73" s="3" t="str">
        <v>15.6GW Least-Cost</v>
      </c>
      <c r="E73" s="5" cm="1">
        <f t="array" ref="E73">IFERROR(INDEX('Benefit by Case'!$Q$1:$Q$500, MATCH($C73, 'Benefit by Case'!$B$1:$B$500, 0))
/ IF(E$8 = "$/MWh Levelized", INDEX('Offshore Wind Gen by Case'!$Q$1:$Q$500, MATCH(1, ('Offshore Wind Gen by Case'!$B$1:$B$500 = E$4) * ('Offshore Wind Gen by Case'!$C$1:$C$500 = $C73), 0)), 1), "")</f>
        <v>48.44827687446459</v>
      </c>
      <c r="G73" s="5" cm="1">
        <f t="array" aca="1" ref="G73" ca="1">IFERROR(INDEX('Total Cost by Trajectory'!$S$1:$S$516, MATCH(1, ('Total Cost by Trajectory'!$B$1:$B$516 = G$7) * ('Total Cost by Trajectory'!$E$1:$E$516 = $B73), 0))
/ IF(G$8 = "$/MWh Levelized", INDEX('Offshore Wind Gen by Case'!$Q$1:$Q$500, MATCH(1, ('Offshore Wind Gen by Case'!$B$1:$B$500 = G$4) * ('Offshore Wind Gen by Case'!$C$1:$C$500 = $C73), 0)), 1), "")</f>
        <v>80.24330174907162</v>
      </c>
      <c r="H73" s="5" cm="1">
        <f t="array" aca="1" ref="H73" ca="1">IFERROR(INDEX('Total Cost by Trajectory'!$S$1:$S$516, MATCH(1, ('Total Cost by Trajectory'!$B$1:$B$516 = H$7) * ('Total Cost by Trajectory'!$E$1:$E$516 = $B73), 0))
/ IF(H$8 = "$/MWh Levelized", INDEX('Offshore Wind Gen by Case'!$Q$1:$Q$500, MATCH(1, ('Offshore Wind Gen by Case'!$B$1:$B$500 = H$4) * ('Offshore Wind Gen by Case'!$C$1:$C$500 = $C73), 0)), 1), "")</f>
        <v>90.401452909737046</v>
      </c>
      <c r="I73" s="5" cm="1">
        <f t="array" aca="1" ref="I73" ca="1">IFERROR(INDEX('Total Cost by Trajectory'!$S$1:$S$516, MATCH(1, ('Total Cost by Trajectory'!$B$1:$B$516 = I$7) * ('Total Cost by Trajectory'!$E$1:$E$516 = $B73), 0))
/ IF(I$8 = "$/MWh Levelized", INDEX('Offshore Wind Gen by Case'!$Q$1:$Q$500, MATCH(1, ('Offshore Wind Gen by Case'!$B$1:$B$500 = I$4) * ('Offshore Wind Gen by Case'!$C$1:$C$500 = $C73), 0)), 1), "")</f>
        <v>75.225452064504665</v>
      </c>
      <c r="J73" s="5" cm="1">
        <f t="array" aca="1" ref="J73" ca="1">IFERROR(INDEX('Total Cost by Trajectory'!$S$1:$S$516, MATCH(1, ('Total Cost by Trajectory'!$B$1:$B$516 = J$7) * ('Total Cost by Trajectory'!$E$1:$E$516 = $B73), 0))
/ IF(J$8 = "$/MWh Levelized", INDEX('Offshore Wind Gen by Case'!$Q$1:$Q$500, MATCH(1, ('Offshore Wind Gen by Case'!$B$1:$B$500 = J$4) * ('Offshore Wind Gen by Case'!$C$1:$C$500 = $C73), 0)), 1), "")</f>
        <v>123.54847105908505</v>
      </c>
      <c r="K73" s="5" cm="1">
        <f t="array" aca="1" ref="K73" ca="1">IFERROR(INDEX('Total Cost by Trajectory'!$S$1:$S$516, MATCH(1, ('Total Cost by Trajectory'!$B$1:$B$516 = K$7) * ('Total Cost by Trajectory'!$E$1:$E$516 = $B73), 0))
/ IF(K$8 = "$/MWh Levelized", INDEX('Offshore Wind Gen by Case'!$Q$1:$Q$500, MATCH(1, ('Offshore Wind Gen by Case'!$B$1:$B$500 = K$4) * ('Offshore Wind Gen by Case'!$C$1:$C$500 = $C73), 0)), 1), "")</f>
        <v>60.962969070487503</v>
      </c>
      <c r="L73" s="5" cm="1">
        <f t="array" aca="1" ref="L73" ca="1">IFERROR(INDEX('Total Cost by Trajectory'!$S$1:$S$516, MATCH(1, ('Total Cost by Trajectory'!$B$1:$B$516 = L$7) * ('Total Cost by Trajectory'!$E$1:$E$516 = $B73), 0))
/ IF(L$8 = "$/MWh Levelized", INDEX('Offshore Wind Gen by Case'!$Q$1:$Q$500, MATCH(1, ('Offshore Wind Gen by Case'!$B$1:$B$500 = L$4) * ('Offshore Wind Gen by Case'!$C$1:$C$500 = $C73), 0)), 1), "")</f>
        <v>86.136777487113804</v>
      </c>
      <c r="M73" s="5" cm="1">
        <f t="array" aca="1" ref="M73" ca="1">IFERROR(INDEX('Total Cost by Trajectory'!$S$1:$S$516, MATCH(1, ('Total Cost by Trajectory'!$B$1:$B$516 = M$7) * ('Total Cost by Trajectory'!$E$1:$E$516 = $B73), 0))
/ IF(M$8 = "$/MWh Levelized", INDEX('Offshore Wind Gen by Case'!$Q$1:$Q$500, MATCH(1, ('Offshore Wind Gen by Case'!$B$1:$B$500 = M$4) * ('Offshore Wind Gen by Case'!$C$1:$C$500 = $C73), 0)), 1), "")</f>
        <v>77.296563880050513</v>
      </c>
      <c r="N73" s="5" t="str" cm="1">
        <f t="array" aca="1" ref="N73" ca="1">IFERROR(INDEX('Total Cost by Trajectory'!$S$1:$S$516, MATCH(1, ('Total Cost by Trajectory'!$B$1:$B$516 = N$7) * ('Total Cost by Trajectory'!$E$1:$E$516 = $B73), 0))
/ IF(N$8 = "$/MWh Levelized", INDEX('Offshore Wind Gen by Case'!$Q$1:$Q$500, MATCH(1, ('Offshore Wind Gen by Case'!$B$1:$B$500 = N$4) * ('Offshore Wind Gen by Case'!$C$1:$C$500 = $C73), 0)), 1), "")</f>
        <v/>
      </c>
      <c r="P73" s="5">
        <f t="shared" ref="P73:P104" ca="1" si="19">IFERROR($E73 - G73, "")</f>
        <v>-31.79502487460703</v>
      </c>
      <c r="Q73" s="5">
        <f t="shared" ref="Q73:Q104" ca="1" si="20">IFERROR($E73 - H73, "")</f>
        <v>-41.953176035272456</v>
      </c>
      <c r="R73" s="5">
        <f t="shared" ref="R73:R104" ca="1" si="21">IFERROR($E73 - I73, "")</f>
        <v>-26.777175190040076</v>
      </c>
      <c r="S73" s="5">
        <f t="shared" ref="S73:S104" ca="1" si="22">IFERROR($E73 - J73, "")</f>
        <v>-75.100194184620449</v>
      </c>
      <c r="T73" s="5">
        <f t="shared" ref="T73:T104" ca="1" si="23">IFERROR($E73 - K73, "")</f>
        <v>-12.514692196022914</v>
      </c>
      <c r="U73" s="5">
        <f t="shared" ref="U73:U104" ca="1" si="24">IFERROR($E73 - L73, "")</f>
        <v>-37.688500612649214</v>
      </c>
      <c r="V73" s="5">
        <f t="shared" ref="V73:V104" ca="1" si="25">IFERROR($E73 - M73, "")</f>
        <v>-28.848287005585924</v>
      </c>
      <c r="W73" s="5" t="str">
        <f t="shared" ref="W73:W104" ca="1" si="26">IFERROR($E73 - N73, "")</f>
        <v/>
      </c>
    </row>
    <row r="74" spans="2:23" x14ac:dyDescent="0.2">
      <c r="B74" s="11" t="str">
        <f t="shared" si="18"/>
        <v>25GW</v>
      </c>
      <c r="C74" s="3" t="str">
        <v>25GW High Bookend</v>
      </c>
      <c r="E74" s="5" cm="1">
        <f t="array" ref="E74">IFERROR(INDEX('Benefit by Case'!$Q$1:$Q$500, MATCH($C74, 'Benefit by Case'!$B$1:$B$500, 0))
/ IF(E$8 = "$/MWh Levelized", INDEX('Offshore Wind Gen by Case'!$Q$1:$Q$500, MATCH(1, ('Offshore Wind Gen by Case'!$B$1:$B$500 = E$4) * ('Offshore Wind Gen by Case'!$C$1:$C$500 = $C74), 0)), 1), "")</f>
        <v>62.191012788831493</v>
      </c>
      <c r="G74" s="5" cm="1">
        <f t="array" aca="1" ref="G74" ca="1">IFERROR(INDEX('Total Cost by Trajectory'!$S$1:$S$516, MATCH(1, ('Total Cost by Trajectory'!$B$1:$B$516 = G$7) * ('Total Cost by Trajectory'!$E$1:$E$516 = $B74), 0))
/ IF(G$8 = "$/MWh Levelized", INDEX('Offshore Wind Gen by Case'!$Q$1:$Q$500, MATCH(1, ('Offshore Wind Gen by Case'!$B$1:$B$500 = G$4) * ('Offshore Wind Gen by Case'!$C$1:$C$500 = $C74), 0)), 1), "")</f>
        <v>87.725734321901271</v>
      </c>
      <c r="H74" s="5" cm="1">
        <f t="array" aca="1" ref="H74" ca="1">IFERROR(INDEX('Total Cost by Trajectory'!$S$1:$S$516, MATCH(1, ('Total Cost by Trajectory'!$B$1:$B$516 = H$7) * ('Total Cost by Trajectory'!$E$1:$E$516 = $B74), 0))
/ IF(H$8 = "$/MWh Levelized", INDEX('Offshore Wind Gen by Case'!$Q$1:$Q$500, MATCH(1, ('Offshore Wind Gen by Case'!$B$1:$B$500 = H$4) * ('Offshore Wind Gen by Case'!$C$1:$C$500 = $C74), 0)), 1), "")</f>
        <v>97.977327794074441</v>
      </c>
      <c r="I74" s="5" cm="1">
        <f t="array" aca="1" ref="I74" ca="1">IFERROR(INDEX('Total Cost by Trajectory'!$S$1:$S$516, MATCH(1, ('Total Cost by Trajectory'!$B$1:$B$516 = I$7) * ('Total Cost by Trajectory'!$E$1:$E$516 = $B74), 0))
/ IF(I$8 = "$/MWh Levelized", INDEX('Offshore Wind Gen by Case'!$Q$1:$Q$500, MATCH(1, ('Offshore Wind Gen by Case'!$B$1:$B$500 = I$4) * ('Offshore Wind Gen by Case'!$C$1:$C$500 = $C74), 0)), 1), "")</f>
        <v>82.622623852930957</v>
      </c>
      <c r="J74" s="5" cm="1">
        <f t="array" aca="1" ref="J74" ca="1">IFERROR(INDEX('Total Cost by Trajectory'!$S$1:$S$516, MATCH(1, ('Total Cost by Trajectory'!$B$1:$B$516 = J$7) * ('Total Cost by Trajectory'!$E$1:$E$516 = $B74), 0))
/ IF(J$8 = "$/MWh Levelized", INDEX('Offshore Wind Gen by Case'!$Q$1:$Q$500, MATCH(1, ('Offshore Wind Gen by Case'!$B$1:$B$500 = J$4) * ('Offshore Wind Gen by Case'!$C$1:$C$500 = $C74), 0)), 1), "")</f>
        <v>135.57885170331616</v>
      </c>
      <c r="K74" s="5" cm="1">
        <f t="array" aca="1" ref="K74" ca="1">IFERROR(INDEX('Total Cost by Trajectory'!$S$1:$S$516, MATCH(1, ('Total Cost by Trajectory'!$B$1:$B$516 = K$7) * ('Total Cost by Trajectory'!$E$1:$E$516 = $B74), 0))
/ IF(K$8 = "$/MWh Levelized", INDEX('Offshore Wind Gen by Case'!$Q$1:$Q$500, MATCH(1, ('Offshore Wind Gen by Case'!$B$1:$B$500 = K$4) * ('Offshore Wind Gen by Case'!$C$1:$C$500 = $C74), 0)), 1), "")</f>
        <v>69.586733656440202</v>
      </c>
      <c r="L74" s="5" cm="1">
        <f t="array" aca="1" ref="L74" ca="1">IFERROR(INDEX('Total Cost by Trajectory'!$S$1:$S$516, MATCH(1, ('Total Cost by Trajectory'!$B$1:$B$516 = L$7) * ('Total Cost by Trajectory'!$E$1:$E$516 = $B74), 0))
/ IF(L$8 = "$/MWh Levelized", INDEX('Offshore Wind Gen by Case'!$Q$1:$Q$500, MATCH(1, ('Offshore Wind Gen by Case'!$B$1:$B$500 = L$4) * ('Offshore Wind Gen by Case'!$C$1:$C$500 = $C74), 0)), 1), "")</f>
        <v>94.727981919568094</v>
      </c>
      <c r="M74" s="5" cm="1">
        <f t="array" aca="1" ref="M74" ca="1">IFERROR(INDEX('Total Cost by Trajectory'!$S$1:$S$516, MATCH(1, ('Total Cost by Trajectory'!$B$1:$B$516 = M$7) * ('Total Cost by Trajectory'!$E$1:$E$516 = $B74), 0))
/ IF(M$8 = "$/MWh Levelized", INDEX('Offshore Wind Gen by Case'!$Q$1:$Q$500, MATCH(1, ('Offshore Wind Gen by Case'!$B$1:$B$500 = M$4) * ('Offshore Wind Gen by Case'!$C$1:$C$500 = $C74), 0)), 1), "")</f>
        <v>84.224610523067852</v>
      </c>
      <c r="N74" s="5" t="str" cm="1">
        <f t="array" aca="1" ref="N74" ca="1">IFERROR(INDEX('Total Cost by Trajectory'!$S$1:$S$516, MATCH(1, ('Total Cost by Trajectory'!$B$1:$B$516 = N$7) * ('Total Cost by Trajectory'!$E$1:$E$516 = $B74), 0))
/ IF(N$8 = "$/MWh Levelized", INDEX('Offshore Wind Gen by Case'!$Q$1:$Q$500, MATCH(1, ('Offshore Wind Gen by Case'!$B$1:$B$500 = N$4) * ('Offshore Wind Gen by Case'!$C$1:$C$500 = $C74), 0)), 1), "")</f>
        <v/>
      </c>
      <c r="P74" s="5">
        <f t="shared" ca="1" si="19"/>
        <v>-25.534721533069778</v>
      </c>
      <c r="Q74" s="5">
        <f t="shared" ca="1" si="20"/>
        <v>-35.786315005242948</v>
      </c>
      <c r="R74" s="5">
        <f t="shared" ca="1" si="21"/>
        <v>-20.431611064099464</v>
      </c>
      <c r="S74" s="5">
        <f t="shared" ca="1" si="22"/>
        <v>-73.387838914484661</v>
      </c>
      <c r="T74" s="5">
        <f t="shared" ca="1" si="23"/>
        <v>-7.3957208676087092</v>
      </c>
      <c r="U74" s="5">
        <f t="shared" ca="1" si="24"/>
        <v>-32.536969130736601</v>
      </c>
      <c r="V74" s="5">
        <f t="shared" ca="1" si="25"/>
        <v>-22.033597734236359</v>
      </c>
      <c r="W74" s="5" t="str">
        <f t="shared" ca="1" si="26"/>
        <v/>
      </c>
    </row>
    <row r="75" spans="2:23" x14ac:dyDescent="0.2">
      <c r="B75" s="11" t="str">
        <f t="shared" si="18"/>
        <v>25GW</v>
      </c>
      <c r="C75" s="3" t="str">
        <v>25GW Stringent Policy</v>
      </c>
      <c r="E75" s="5" cm="1">
        <f t="array" ref="E75">IFERROR(INDEX('Benefit by Case'!$Q$1:$Q$500, MATCH($C75, 'Benefit by Case'!$B$1:$B$500, 0))
/ IF(E$8 = "$/MWh Levelized", INDEX('Offshore Wind Gen by Case'!$Q$1:$Q$500, MATCH(1, ('Offshore Wind Gen by Case'!$B$1:$B$500 = E$4) * ('Offshore Wind Gen by Case'!$C$1:$C$500 = $C75), 0)), 1), "")</f>
        <v>54.303852049519691</v>
      </c>
      <c r="G75" s="5" cm="1">
        <f t="array" aca="1" ref="G75" ca="1">IFERROR(INDEX('Total Cost by Trajectory'!$S$1:$S$516, MATCH(1, ('Total Cost by Trajectory'!$B$1:$B$516 = G$7) * ('Total Cost by Trajectory'!$E$1:$E$516 = $B75), 0))
/ IF(G$8 = "$/MWh Levelized", INDEX('Offshore Wind Gen by Case'!$Q$1:$Q$500, MATCH(1, ('Offshore Wind Gen by Case'!$B$1:$B$500 = G$4) * ('Offshore Wind Gen by Case'!$C$1:$C$500 = $C75), 0)), 1), "")</f>
        <v>87.730505686793208</v>
      </c>
      <c r="H75" s="5" cm="1">
        <f t="array" aca="1" ref="H75" ca="1">IFERROR(INDEX('Total Cost by Trajectory'!$S$1:$S$516, MATCH(1, ('Total Cost by Trajectory'!$B$1:$B$516 = H$7) * ('Total Cost by Trajectory'!$E$1:$E$516 = $B75), 0))
/ IF(H$8 = "$/MWh Levelized", INDEX('Offshore Wind Gen by Case'!$Q$1:$Q$500, MATCH(1, ('Offshore Wind Gen by Case'!$B$1:$B$500 = H$4) * ('Offshore Wind Gen by Case'!$C$1:$C$500 = $C75), 0)), 1), "")</f>
        <v>97.982656738718291</v>
      </c>
      <c r="I75" s="5" cm="1">
        <f t="array" aca="1" ref="I75" ca="1">IFERROR(INDEX('Total Cost by Trajectory'!$S$1:$S$516, MATCH(1, ('Total Cost by Trajectory'!$B$1:$B$516 = I$7) * ('Total Cost by Trajectory'!$E$1:$E$516 = $B75), 0))
/ IF(I$8 = "$/MWh Levelized", INDEX('Offshore Wind Gen by Case'!$Q$1:$Q$500, MATCH(1, ('Offshore Wind Gen by Case'!$B$1:$B$500 = I$4) * ('Offshore Wind Gen by Case'!$C$1:$C$500 = $C75), 0)), 1), "")</f>
        <v>82.627117661843243</v>
      </c>
      <c r="J75" s="5" cm="1">
        <f t="array" aca="1" ref="J75" ca="1">IFERROR(INDEX('Total Cost by Trajectory'!$S$1:$S$516, MATCH(1, ('Total Cost by Trajectory'!$B$1:$B$516 = J$7) * ('Total Cost by Trajectory'!$E$1:$E$516 = $B75), 0))
/ IF(J$8 = "$/MWh Levelized", INDEX('Offshore Wind Gen by Case'!$Q$1:$Q$500, MATCH(1, ('Offshore Wind Gen by Case'!$B$1:$B$500 = J$4) * ('Offshore Wind Gen by Case'!$C$1:$C$500 = $C75), 0)), 1), "")</f>
        <v>135.58622577864429</v>
      </c>
      <c r="K75" s="5" cm="1">
        <f t="array" aca="1" ref="K75" ca="1">IFERROR(INDEX('Total Cost by Trajectory'!$S$1:$S$516, MATCH(1, ('Total Cost by Trajectory'!$B$1:$B$516 = K$7) * ('Total Cost by Trajectory'!$E$1:$E$516 = $B75), 0))
/ IF(K$8 = "$/MWh Levelized", INDEX('Offshore Wind Gen by Case'!$Q$1:$Q$500, MATCH(1, ('Offshore Wind Gen by Case'!$B$1:$B$500 = K$4) * ('Offshore Wind Gen by Case'!$C$1:$C$500 = $C75), 0)), 1), "")</f>
        <v>69.590518448901378</v>
      </c>
      <c r="L75" s="5" cm="1">
        <f t="array" aca="1" ref="L75" ca="1">IFERROR(INDEX('Total Cost by Trajectory'!$S$1:$S$516, MATCH(1, ('Total Cost by Trajectory'!$B$1:$B$516 = L$7) * ('Total Cost by Trajectory'!$E$1:$E$516 = $B75), 0))
/ IF(L$8 = "$/MWh Levelized", INDEX('Offshore Wind Gen by Case'!$Q$1:$Q$500, MATCH(1, ('Offshore Wind Gen by Case'!$B$1:$B$500 = L$4) * ('Offshore Wind Gen by Case'!$C$1:$C$500 = $C75), 0)), 1), "")</f>
        <v>94.733134133689859</v>
      </c>
      <c r="M75" s="5" cm="1">
        <f t="array" aca="1" ref="M75" ca="1">IFERROR(INDEX('Total Cost by Trajectory'!$S$1:$S$516, MATCH(1, ('Total Cost by Trajectory'!$B$1:$B$516 = M$7) * ('Total Cost by Trajectory'!$E$1:$E$516 = $B75), 0))
/ IF(M$8 = "$/MWh Levelized", INDEX('Offshore Wind Gen by Case'!$Q$1:$Q$500, MATCH(1, ('Offshore Wind Gen by Case'!$B$1:$B$500 = M$4) * ('Offshore Wind Gen by Case'!$C$1:$C$500 = $C75), 0)), 1), "")</f>
        <v>84.22919146334489</v>
      </c>
      <c r="N75" s="5" t="str" cm="1">
        <f t="array" aca="1" ref="N75" ca="1">IFERROR(INDEX('Total Cost by Trajectory'!$S$1:$S$516, MATCH(1, ('Total Cost by Trajectory'!$B$1:$B$516 = N$7) * ('Total Cost by Trajectory'!$E$1:$E$516 = $B75), 0))
/ IF(N$8 = "$/MWh Levelized", INDEX('Offshore Wind Gen by Case'!$Q$1:$Q$500, MATCH(1, ('Offshore Wind Gen by Case'!$B$1:$B$500 = N$4) * ('Offshore Wind Gen by Case'!$C$1:$C$500 = $C75), 0)), 1), "")</f>
        <v/>
      </c>
      <c r="P75" s="5">
        <f t="shared" ca="1" si="19"/>
        <v>-33.426653637273517</v>
      </c>
      <c r="Q75" s="5">
        <f t="shared" ca="1" si="20"/>
        <v>-43.6788046891986</v>
      </c>
      <c r="R75" s="5">
        <f t="shared" ca="1" si="21"/>
        <v>-28.323265612323553</v>
      </c>
      <c r="S75" s="5">
        <f t="shared" ca="1" si="22"/>
        <v>-81.2823737291246</v>
      </c>
      <c r="T75" s="5">
        <f t="shared" ca="1" si="23"/>
        <v>-15.286666399381687</v>
      </c>
      <c r="U75" s="5">
        <f t="shared" ca="1" si="24"/>
        <v>-40.429282084170168</v>
      </c>
      <c r="V75" s="5">
        <f t="shared" ca="1" si="25"/>
        <v>-29.925339413825199</v>
      </c>
      <c r="W75" s="5" t="str">
        <f t="shared" ca="1" si="26"/>
        <v/>
      </c>
    </row>
    <row r="76" spans="2:23" x14ac:dyDescent="0.2">
      <c r="B76" s="11" t="str">
        <f t="shared" si="18"/>
        <v>25GW</v>
      </c>
      <c r="C76" s="3" t="str">
        <v>25GW Competing Resource Challenges</v>
      </c>
      <c r="E76" s="5" cm="1">
        <f t="array" ref="E76">IFERROR(INDEX('Benefit by Case'!$Q$1:$Q$500, MATCH($C76, 'Benefit by Case'!$B$1:$B$500, 0))
/ IF(E$8 = "$/MWh Levelized", INDEX('Offshore Wind Gen by Case'!$Q$1:$Q$500, MATCH(1, ('Offshore Wind Gen by Case'!$B$1:$B$500 = E$4) * ('Offshore Wind Gen by Case'!$C$1:$C$500 = $C76), 0)), 1), "")</f>
        <v>67.259953172591935</v>
      </c>
      <c r="G76" s="5" cm="1">
        <f t="array" aca="1" ref="G76" ca="1">IFERROR(INDEX('Total Cost by Trajectory'!$S$1:$S$516, MATCH(1, ('Total Cost by Trajectory'!$B$1:$B$516 = G$7) * ('Total Cost by Trajectory'!$E$1:$E$516 = $B76), 0))
/ IF(G$8 = "$/MWh Levelized", INDEX('Offshore Wind Gen by Case'!$Q$1:$Q$500, MATCH(1, ('Offshore Wind Gen by Case'!$B$1:$B$500 = G$4) * ('Offshore Wind Gen by Case'!$C$1:$C$500 = $C76), 0)), 1), "")</f>
        <v>87.729384703934699</v>
      </c>
      <c r="H76" s="5" cm="1">
        <f t="array" aca="1" ref="H76" ca="1">IFERROR(INDEX('Total Cost by Trajectory'!$S$1:$S$516, MATCH(1, ('Total Cost by Trajectory'!$B$1:$B$516 = H$7) * ('Total Cost by Trajectory'!$E$1:$E$516 = $B76), 0))
/ IF(H$8 = "$/MWh Levelized", INDEX('Offshore Wind Gen by Case'!$Q$1:$Q$500, MATCH(1, ('Offshore Wind Gen by Case'!$B$1:$B$500 = H$4) * ('Offshore Wind Gen by Case'!$C$1:$C$500 = $C76), 0)), 1), "")</f>
        <v>97.981404758260922</v>
      </c>
      <c r="I76" s="5" cm="1">
        <f t="array" aca="1" ref="I76" ca="1">IFERROR(INDEX('Total Cost by Trajectory'!$S$1:$S$516, MATCH(1, ('Total Cost by Trajectory'!$B$1:$B$516 = I$7) * ('Total Cost by Trajectory'!$E$1:$E$516 = $B76), 0))
/ IF(I$8 = "$/MWh Levelized", INDEX('Offshore Wind Gen by Case'!$Q$1:$Q$500, MATCH(1, ('Offshore Wind Gen by Case'!$B$1:$B$500 = I$4) * ('Offshore Wind Gen by Case'!$C$1:$C$500 = $C76), 0)), 1), "")</f>
        <v>82.626061887892988</v>
      </c>
      <c r="J76" s="5" cm="1">
        <f t="array" aca="1" ref="J76" ca="1">IFERROR(INDEX('Total Cost by Trajectory'!$S$1:$S$516, MATCH(1, ('Total Cost by Trajectory'!$B$1:$B$516 = J$7) * ('Total Cost by Trajectory'!$E$1:$E$516 = $B76), 0))
/ IF(J$8 = "$/MWh Levelized", INDEX('Offshore Wind Gen by Case'!$Q$1:$Q$500, MATCH(1, ('Offshore Wind Gen by Case'!$B$1:$B$500 = J$4) * ('Offshore Wind Gen by Case'!$C$1:$C$500 = $C76), 0)), 1), "")</f>
        <v>135.58449331587371</v>
      </c>
      <c r="K76" s="5" cm="1">
        <f t="array" aca="1" ref="K76" ca="1">IFERROR(INDEX('Total Cost by Trajectory'!$S$1:$S$516, MATCH(1, ('Total Cost by Trajectory'!$B$1:$B$516 = K$7) * ('Total Cost by Trajectory'!$E$1:$E$516 = $B76), 0))
/ IF(K$8 = "$/MWh Levelized", INDEX('Offshore Wind Gen by Case'!$Q$1:$Q$500, MATCH(1, ('Offshore Wind Gen by Case'!$B$1:$B$500 = K$4) * ('Offshore Wind Gen by Case'!$C$1:$C$500 = $C76), 0)), 1), "")</f>
        <v>69.589629251037024</v>
      </c>
      <c r="L76" s="5" cm="1">
        <f t="array" aca="1" ref="L76" ca="1">IFERROR(INDEX('Total Cost by Trajectory'!$S$1:$S$516, MATCH(1, ('Total Cost by Trajectory'!$B$1:$B$516 = L$7) * ('Total Cost by Trajectory'!$E$1:$E$516 = $B76), 0))
/ IF(L$8 = "$/MWh Levelized", INDEX('Offshore Wind Gen by Case'!$Q$1:$Q$500, MATCH(1, ('Offshore Wind Gen by Case'!$B$1:$B$500 = L$4) * ('Offshore Wind Gen by Case'!$C$1:$C$500 = $C76), 0)), 1), "")</f>
        <v>94.731923674241742</v>
      </c>
      <c r="M76" s="5" cm="1">
        <f t="array" aca="1" ref="M76" ca="1">IFERROR(INDEX('Total Cost by Trajectory'!$S$1:$S$516, MATCH(1, ('Total Cost by Trajectory'!$B$1:$B$516 = M$7) * ('Total Cost by Trajectory'!$E$1:$E$516 = $B76), 0))
/ IF(M$8 = "$/MWh Levelized", INDEX('Offshore Wind Gen by Case'!$Q$1:$Q$500, MATCH(1, ('Offshore Wind Gen by Case'!$B$1:$B$500 = M$4) * ('Offshore Wind Gen by Case'!$C$1:$C$500 = $C76), 0)), 1), "")</f>
        <v>84.228115218781184</v>
      </c>
      <c r="N76" s="5" t="str" cm="1">
        <f t="array" aca="1" ref="N76" ca="1">IFERROR(INDEX('Total Cost by Trajectory'!$S$1:$S$516, MATCH(1, ('Total Cost by Trajectory'!$B$1:$B$516 = N$7) * ('Total Cost by Trajectory'!$E$1:$E$516 = $B76), 0))
/ IF(N$8 = "$/MWh Levelized", INDEX('Offshore Wind Gen by Case'!$Q$1:$Q$500, MATCH(1, ('Offshore Wind Gen by Case'!$B$1:$B$500 = N$4) * ('Offshore Wind Gen by Case'!$C$1:$C$500 = $C76), 0)), 1), "")</f>
        <v/>
      </c>
      <c r="P76" s="5">
        <f t="shared" ca="1" si="19"/>
        <v>-20.469431531342764</v>
      </c>
      <c r="Q76" s="5">
        <f t="shared" ca="1" si="20"/>
        <v>-30.721451585668987</v>
      </c>
      <c r="R76" s="5">
        <f t="shared" ca="1" si="21"/>
        <v>-15.366108715301053</v>
      </c>
      <c r="S76" s="5">
        <f t="shared" ca="1" si="22"/>
        <v>-68.32454014328178</v>
      </c>
      <c r="T76" s="5">
        <f t="shared" ca="1" si="23"/>
        <v>-2.3296760784450896</v>
      </c>
      <c r="U76" s="5">
        <f t="shared" ca="1" si="24"/>
        <v>-27.471970501649807</v>
      </c>
      <c r="V76" s="5">
        <f t="shared" ca="1" si="25"/>
        <v>-16.968162046189249</v>
      </c>
      <c r="W76" s="5" t="str">
        <f t="shared" ca="1" si="26"/>
        <v/>
      </c>
    </row>
    <row r="77" spans="2:23" x14ac:dyDescent="0.2">
      <c r="B77" s="11" t="str">
        <f t="shared" si="18"/>
        <v>25GW</v>
      </c>
      <c r="C77" s="3" t="str">
        <v>25GW Low Bookend</v>
      </c>
      <c r="E77" s="5" cm="1">
        <f t="array" ref="E77">IFERROR(INDEX('Benefit by Case'!$Q$1:$Q$500, MATCH($C77, 'Benefit by Case'!$B$1:$B$500, 0))
/ IF(E$8 = "$/MWh Levelized", INDEX('Offshore Wind Gen by Case'!$Q$1:$Q$500, MATCH(1, ('Offshore Wind Gen by Case'!$B$1:$B$500 = E$4) * ('Offshore Wind Gen by Case'!$C$1:$C$500 = $C77), 0)), 1), "")</f>
        <v>35.574282511941249</v>
      </c>
      <c r="G77" s="5" cm="1">
        <f t="array" aca="1" ref="G77" ca="1">IFERROR(INDEX('Total Cost by Trajectory'!$S$1:$S$516, MATCH(1, ('Total Cost by Trajectory'!$B$1:$B$516 = G$7) * ('Total Cost by Trajectory'!$E$1:$E$516 = $B77), 0))
/ IF(G$8 = "$/MWh Levelized", INDEX('Offshore Wind Gen by Case'!$Q$1:$Q$500, MATCH(1, ('Offshore Wind Gen by Case'!$B$1:$B$500 = G$4) * ('Offshore Wind Gen by Case'!$C$1:$C$500 = $C77), 0)), 1), "")</f>
        <v>87.73023161442984</v>
      </c>
      <c r="H77" s="5" cm="1">
        <f t="array" aca="1" ref="H77" ca="1">IFERROR(INDEX('Total Cost by Trajectory'!$S$1:$S$516, MATCH(1, ('Total Cost by Trajectory'!$B$1:$B$516 = H$7) * ('Total Cost by Trajectory'!$E$1:$E$516 = $B77), 0))
/ IF(H$8 = "$/MWh Levelized", INDEX('Offshore Wind Gen by Case'!$Q$1:$Q$500, MATCH(1, ('Offshore Wind Gen by Case'!$B$1:$B$500 = H$4) * ('Offshore Wind Gen by Case'!$C$1:$C$500 = $C77), 0)), 1), "")</f>
        <v>97.982350638370519</v>
      </c>
      <c r="I77" s="5" cm="1">
        <f t="array" aca="1" ref="I77" ca="1">IFERROR(INDEX('Total Cost by Trajectory'!$S$1:$S$516, MATCH(1, ('Total Cost by Trajectory'!$B$1:$B$516 = I$7) * ('Total Cost by Trajectory'!$E$1:$E$516 = $B77), 0))
/ IF(I$8 = "$/MWh Levelized", INDEX('Offshore Wind Gen by Case'!$Q$1:$Q$500, MATCH(1, ('Offshore Wind Gen by Case'!$B$1:$B$500 = I$4) * ('Offshore Wind Gen by Case'!$C$1:$C$500 = $C77), 0)), 1), "")</f>
        <v>82.626859532595731</v>
      </c>
      <c r="J77" s="5" cm="1">
        <f t="array" aca="1" ref="J77" ca="1">IFERROR(INDEX('Total Cost by Trajectory'!$S$1:$S$516, MATCH(1, ('Total Cost by Trajectory'!$B$1:$B$516 = J$7) * ('Total Cost by Trajectory'!$E$1:$E$516 = $B77), 0))
/ IF(J$8 = "$/MWh Levelized", INDEX('Offshore Wind Gen by Case'!$Q$1:$Q$500, MATCH(1, ('Offshore Wind Gen by Case'!$B$1:$B$500 = J$4) * ('Offshore Wind Gen by Case'!$C$1:$C$500 = $C77), 0)), 1), "")</f>
        <v>135.58580220377661</v>
      </c>
      <c r="K77" s="5" cm="1">
        <f t="array" aca="1" ref="K77" ca="1">IFERROR(INDEX('Total Cost by Trajectory'!$S$1:$S$516, MATCH(1, ('Total Cost by Trajectory'!$B$1:$B$516 = K$7) * ('Total Cost by Trajectory'!$E$1:$E$516 = $B77), 0))
/ IF(K$8 = "$/MWh Levelized", INDEX('Offshore Wind Gen by Case'!$Q$1:$Q$500, MATCH(1, ('Offshore Wind Gen by Case'!$B$1:$B$500 = K$4) * ('Offshore Wind Gen by Case'!$C$1:$C$500 = $C77), 0)), 1), "")</f>
        <v>69.590301046326189</v>
      </c>
      <c r="L77" s="5" cm="1">
        <f t="array" aca="1" ref="L77" ca="1">IFERROR(INDEX('Total Cost by Trajectory'!$S$1:$S$516, MATCH(1, ('Total Cost by Trajectory'!$B$1:$B$516 = L$7) * ('Total Cost by Trajectory'!$E$1:$E$516 = $B77), 0))
/ IF(L$8 = "$/MWh Levelized", INDEX('Offshore Wind Gen by Case'!$Q$1:$Q$500, MATCH(1, ('Offshore Wind Gen by Case'!$B$1:$B$500 = L$4) * ('Offshore Wind Gen by Case'!$C$1:$C$500 = $C77), 0)), 1), "")</f>
        <v>94.732838184934536</v>
      </c>
      <c r="M77" s="5" cm="1">
        <f t="array" aca="1" ref="M77" ca="1">IFERROR(INDEX('Total Cost by Trajectory'!$S$1:$S$516, MATCH(1, ('Total Cost by Trajectory'!$B$1:$B$516 = M$7) * ('Total Cost by Trajectory'!$E$1:$E$516 = $B77), 0))
/ IF(M$8 = "$/MWh Levelized", INDEX('Offshore Wind Gen by Case'!$Q$1:$Q$500, MATCH(1, ('Offshore Wind Gen by Case'!$B$1:$B$500 = M$4) * ('Offshore Wind Gen by Case'!$C$1:$C$500 = $C77), 0)), 1), "")</f>
        <v>84.228928329177492</v>
      </c>
      <c r="N77" s="5" t="str" cm="1">
        <f t="array" aca="1" ref="N77" ca="1">IFERROR(INDEX('Total Cost by Trajectory'!$S$1:$S$516, MATCH(1, ('Total Cost by Trajectory'!$B$1:$B$516 = N$7) * ('Total Cost by Trajectory'!$E$1:$E$516 = $B77), 0))
/ IF(N$8 = "$/MWh Levelized", INDEX('Offshore Wind Gen by Case'!$Q$1:$Q$500, MATCH(1, ('Offshore Wind Gen by Case'!$B$1:$B$500 = N$4) * ('Offshore Wind Gen by Case'!$C$1:$C$500 = $C77), 0)), 1), "")</f>
        <v/>
      </c>
      <c r="P77" s="5">
        <f t="shared" ca="1" si="19"/>
        <v>-52.155949102488592</v>
      </c>
      <c r="Q77" s="5">
        <f t="shared" ca="1" si="20"/>
        <v>-62.408068126429271</v>
      </c>
      <c r="R77" s="5">
        <f t="shared" ca="1" si="21"/>
        <v>-47.052577020654482</v>
      </c>
      <c r="S77" s="5">
        <f t="shared" ca="1" si="22"/>
        <v>-100.01151969183536</v>
      </c>
      <c r="T77" s="5">
        <f t="shared" ca="1" si="23"/>
        <v>-34.016018534384941</v>
      </c>
      <c r="U77" s="5">
        <f t="shared" ca="1" si="24"/>
        <v>-59.158555672993288</v>
      </c>
      <c r="V77" s="5">
        <f t="shared" ca="1" si="25"/>
        <v>-48.654645817236243</v>
      </c>
      <c r="W77" s="5" t="str">
        <f t="shared" ca="1" si="26"/>
        <v/>
      </c>
    </row>
    <row r="78" spans="2:23" x14ac:dyDescent="0.2">
      <c r="B78" s="11" t="str">
        <f t="shared" si="18"/>
        <v>25GW</v>
      </c>
      <c r="C78" s="3" t="str">
        <v>25GW Least-Cost</v>
      </c>
      <c r="E78" s="5" cm="1">
        <f t="array" ref="E78">IFERROR(INDEX('Benefit by Case'!$Q$1:$Q$500, MATCH($C78, 'Benefit by Case'!$B$1:$B$500, 0))
/ IF(E$8 = "$/MWh Levelized", INDEX('Offshore Wind Gen by Case'!$Q$1:$Q$500, MATCH(1, ('Offshore Wind Gen by Case'!$B$1:$B$500 = E$4) * ('Offshore Wind Gen by Case'!$C$1:$C$500 = $C78), 0)), 1), "")</f>
        <v>46.101392254460528</v>
      </c>
      <c r="G78" s="5" cm="1">
        <f t="array" aca="1" ref="G78" ca="1">IFERROR(INDEX('Total Cost by Trajectory'!$S$1:$S$516, MATCH(1, ('Total Cost by Trajectory'!$B$1:$B$516 = G$7) * ('Total Cost by Trajectory'!$E$1:$E$516 = $B78), 0))
/ IF(G$8 = "$/MWh Levelized", INDEX('Offshore Wind Gen by Case'!$Q$1:$Q$500, MATCH(1, ('Offshore Wind Gen by Case'!$B$1:$B$500 = G$4) * ('Offshore Wind Gen by Case'!$C$1:$C$500 = $C78), 0)), 1), "")</f>
        <v>87.730652534697356</v>
      </c>
      <c r="H78" s="5" cm="1">
        <f t="array" aca="1" ref="H78" ca="1">IFERROR(INDEX('Total Cost by Trajectory'!$S$1:$S$516, MATCH(1, ('Total Cost by Trajectory'!$B$1:$B$516 = H$7) * ('Total Cost by Trajectory'!$E$1:$E$516 = $B78), 0))
/ IF(H$8 = "$/MWh Levelized", INDEX('Offshore Wind Gen by Case'!$Q$1:$Q$500, MATCH(1, ('Offshore Wind Gen by Case'!$B$1:$B$500 = H$4) * ('Offshore Wind Gen by Case'!$C$1:$C$500 = $C78), 0)), 1), "")</f>
        <v>97.982820747208521</v>
      </c>
      <c r="I78" s="5" cm="1">
        <f t="array" aca="1" ref="I78" ca="1">IFERROR(INDEX('Total Cost by Trajectory'!$S$1:$S$516, MATCH(1, ('Total Cost by Trajectory'!$B$1:$B$516 = I$7) * ('Total Cost by Trajectory'!$E$1:$E$516 = $B78), 0))
/ IF(I$8 = "$/MWh Levelized", INDEX('Offshore Wind Gen by Case'!$Q$1:$Q$500, MATCH(1, ('Offshore Wind Gen by Case'!$B$1:$B$500 = I$4) * ('Offshore Wind Gen by Case'!$C$1:$C$500 = $C78), 0)), 1), "")</f>
        <v>82.627255967429875</v>
      </c>
      <c r="J78" s="5" cm="1">
        <f t="array" aca="1" ref="J78" ca="1">IFERROR(INDEX('Total Cost by Trajectory'!$S$1:$S$516, MATCH(1, ('Total Cost by Trajectory'!$B$1:$B$516 = J$7) * ('Total Cost by Trajectory'!$E$1:$E$516 = $B78), 0))
/ IF(J$8 = "$/MWh Levelized", INDEX('Offshore Wind Gen by Case'!$Q$1:$Q$500, MATCH(1, ('Offshore Wind Gen by Case'!$B$1:$B$500 = J$4) * ('Offshore Wind Gen by Case'!$C$1:$C$500 = $C78), 0)), 1), "")</f>
        <v>135.58645272995309</v>
      </c>
      <c r="K78" s="5" cm="1">
        <f t="array" aca="1" ref="K78" ca="1">IFERROR(INDEX('Total Cost by Trajectory'!$S$1:$S$516, MATCH(1, ('Total Cost by Trajectory'!$B$1:$B$516 = K$7) * ('Total Cost by Trajectory'!$E$1:$E$516 = $B78), 0))
/ IF(K$8 = "$/MWh Levelized", INDEX('Offshore Wind Gen by Case'!$Q$1:$Q$500, MATCH(1, ('Offshore Wind Gen by Case'!$B$1:$B$500 = K$4) * ('Offshore Wind Gen by Case'!$C$1:$C$500 = $C78), 0)), 1), "")</f>
        <v>69.590634933147115</v>
      </c>
      <c r="L78" s="5" cm="1">
        <f t="array" aca="1" ref="L78" ca="1">IFERROR(INDEX('Total Cost by Trajectory'!$S$1:$S$516, MATCH(1, ('Total Cost by Trajectory'!$B$1:$B$516 = L$7) * ('Total Cost by Trajectory'!$E$1:$E$516 = $B78), 0))
/ IF(L$8 = "$/MWh Levelized", INDEX('Offshore Wind Gen by Case'!$Q$1:$Q$500, MATCH(1, ('Offshore Wind Gen by Case'!$B$1:$B$500 = L$4) * ('Offshore Wind Gen by Case'!$C$1:$C$500 = $C78), 0)), 1), "")</f>
        <v>94.733292702959375</v>
      </c>
      <c r="M78" s="5" cm="1">
        <f t="array" aca="1" ref="M78" ca="1">IFERROR(INDEX('Total Cost by Trajectory'!$S$1:$S$516, MATCH(1, ('Total Cost by Trajectory'!$B$1:$B$516 = M$7) * ('Total Cost by Trajectory'!$E$1:$E$516 = $B78), 0))
/ IF(M$8 = "$/MWh Levelized", INDEX('Offshore Wind Gen by Case'!$Q$1:$Q$500, MATCH(1, ('Offshore Wind Gen by Case'!$B$1:$B$500 = M$4) * ('Offshore Wind Gen by Case'!$C$1:$C$500 = $C78), 0)), 1), "")</f>
        <v>84.229332450566346</v>
      </c>
      <c r="N78" s="5" t="str" cm="1">
        <f t="array" aca="1" ref="N78" ca="1">IFERROR(INDEX('Total Cost by Trajectory'!$S$1:$S$516, MATCH(1, ('Total Cost by Trajectory'!$B$1:$B$516 = N$7) * ('Total Cost by Trajectory'!$E$1:$E$516 = $B78), 0))
/ IF(N$8 = "$/MWh Levelized", INDEX('Offshore Wind Gen by Case'!$Q$1:$Q$500, MATCH(1, ('Offshore Wind Gen by Case'!$B$1:$B$500 = N$4) * ('Offshore Wind Gen by Case'!$C$1:$C$500 = $C78), 0)), 1), "")</f>
        <v/>
      </c>
      <c r="P78" s="5">
        <f t="shared" ca="1" si="19"/>
        <v>-41.629260280236828</v>
      </c>
      <c r="Q78" s="5">
        <f t="shared" ca="1" si="20"/>
        <v>-51.881428492747993</v>
      </c>
      <c r="R78" s="5">
        <f t="shared" ca="1" si="21"/>
        <v>-36.525863712969347</v>
      </c>
      <c r="S78" s="5">
        <f t="shared" ca="1" si="22"/>
        <v>-89.48506047549256</v>
      </c>
      <c r="T78" s="5">
        <f t="shared" ca="1" si="23"/>
        <v>-23.489242678686587</v>
      </c>
      <c r="U78" s="5">
        <f t="shared" ca="1" si="24"/>
        <v>-48.631900448498847</v>
      </c>
      <c r="V78" s="5">
        <f t="shared" ca="1" si="25"/>
        <v>-38.127940196105818</v>
      </c>
      <c r="W78" s="5" t="str">
        <f t="shared" ca="1" si="26"/>
        <v/>
      </c>
    </row>
    <row r="79" spans="2:23" x14ac:dyDescent="0.2">
      <c r="B79" s="11" t="str">
        <f t="shared" si="18"/>
        <v>Humboldt 2.7GW</v>
      </c>
      <c r="C79" s="3" t="str">
        <v>Humboldt 2.7GW Least-Cost</v>
      </c>
      <c r="E79" s="5" cm="1">
        <f t="array" ref="E79">IFERROR(INDEX('Benefit by Case'!$Q$1:$Q$500, MATCH($C79, 'Benefit by Case'!$B$1:$B$500, 0))
/ IF(E$8 = "$/MWh Levelized", INDEX('Offshore Wind Gen by Case'!$Q$1:$Q$500, MATCH(1, ('Offshore Wind Gen by Case'!$B$1:$B$500 = E$4) * ('Offshore Wind Gen by Case'!$C$1:$C$500 = $C79), 0)), 1), "")</f>
        <v>61.172103735347648</v>
      </c>
      <c r="G79" s="5" cm="1">
        <f t="array" aca="1" ref="G79" ca="1">IFERROR(INDEX('Total Cost by Trajectory'!$S$1:$S$516, MATCH(1, ('Total Cost by Trajectory'!$B$1:$B$516 = G$7) * ('Total Cost by Trajectory'!$E$1:$E$516 = $B79), 0))
/ IF(G$8 = "$/MWh Levelized", INDEX('Offshore Wind Gen by Case'!$Q$1:$Q$500, MATCH(1, ('Offshore Wind Gen by Case'!$B$1:$B$500 = G$4) * ('Offshore Wind Gen by Case'!$C$1:$C$500 = $C79), 0)), 1), "")</f>
        <v>76.684585250608905</v>
      </c>
      <c r="H79" s="5" cm="1">
        <f t="array" aca="1" ref="H79" ca="1">IFERROR(INDEX('Total Cost by Trajectory'!$S$1:$S$516, MATCH(1, ('Total Cost by Trajectory'!$B$1:$B$516 = H$7) * ('Total Cost by Trajectory'!$E$1:$E$516 = $B79), 0))
/ IF(H$8 = "$/MWh Levelized", INDEX('Offshore Wind Gen by Case'!$Q$1:$Q$500, MATCH(1, ('Offshore Wind Gen by Case'!$B$1:$B$500 = H$4) * ('Offshore Wind Gen by Case'!$C$1:$C$500 = $C79), 0)), 1), "")</f>
        <v>85.64421765150405</v>
      </c>
      <c r="I79" s="5" cm="1">
        <f t="array" aca="1" ref="I79" ca="1">IFERROR(INDEX('Total Cost by Trajectory'!$S$1:$S$516, MATCH(1, ('Total Cost by Trajectory'!$B$1:$B$516 = I$7) * ('Total Cost by Trajectory'!$E$1:$E$516 = $B79), 0))
/ IF(I$8 = "$/MWh Levelized", INDEX('Offshore Wind Gen by Case'!$Q$1:$Q$500, MATCH(1, ('Offshore Wind Gen by Case'!$B$1:$B$500 = I$4) * ('Offshore Wind Gen by Case'!$C$1:$C$500 = $C79), 0)), 1), "")</f>
        <v>72.212676934010304</v>
      </c>
      <c r="J79" s="5" cm="1">
        <f t="array" aca="1" ref="J79" ca="1">IFERROR(INDEX('Total Cost by Trajectory'!$S$1:$S$516, MATCH(1, ('Total Cost by Trajectory'!$B$1:$B$516 = J$7) * ('Total Cost by Trajectory'!$E$1:$E$516 = $B79), 0))
/ IF(J$8 = "$/MWh Levelized", INDEX('Offshore Wind Gen by Case'!$Q$1:$Q$500, MATCH(1, ('Offshore Wind Gen by Case'!$B$1:$B$500 = J$4) * ('Offshore Wind Gen by Case'!$C$1:$C$500 = $C79), 0)), 1), "")</f>
        <v>112.72081195041403</v>
      </c>
      <c r="K79" s="5" cm="1">
        <f t="array" aca="1" ref="K79" ca="1">IFERROR(INDEX('Total Cost by Trajectory'!$S$1:$S$516, MATCH(1, ('Total Cost by Trajectory'!$B$1:$B$516 = K$7) * ('Total Cost by Trajectory'!$E$1:$E$516 = $B79), 0))
/ IF(K$8 = "$/MWh Levelized", INDEX('Offshore Wind Gen by Case'!$Q$1:$Q$500, MATCH(1, ('Offshore Wind Gen by Case'!$B$1:$B$500 = K$4) * ('Offshore Wind Gen by Case'!$C$1:$C$500 = $C79), 0)), 1), "")</f>
        <v>62.179549300616024</v>
      </c>
      <c r="L79" s="5" t="str" cm="1">
        <f t="array" aca="1" ref="L79" ca="1">IFERROR(INDEX('Total Cost by Trajectory'!$S$1:$S$516, MATCH(1, ('Total Cost by Trajectory'!$B$1:$B$516 = L$7) * ('Total Cost by Trajectory'!$E$1:$E$516 = $B79), 0))
/ IF(L$8 = "$/MWh Levelized", INDEX('Offshore Wind Gen by Case'!$Q$1:$Q$500, MATCH(1, ('Offshore Wind Gen by Case'!$B$1:$B$500 = L$4) * ('Offshore Wind Gen by Case'!$C$1:$C$500 = $C79), 0)), 1), "")</f>
        <v/>
      </c>
      <c r="M79" s="5" t="str" cm="1">
        <f t="array" aca="1" ref="M79" ca="1">IFERROR(INDEX('Total Cost by Trajectory'!$S$1:$S$516, MATCH(1, ('Total Cost by Trajectory'!$B$1:$B$516 = M$7) * ('Total Cost by Trajectory'!$E$1:$E$516 = $B79), 0))
/ IF(M$8 = "$/MWh Levelized", INDEX('Offshore Wind Gen by Case'!$Q$1:$Q$500, MATCH(1, ('Offshore Wind Gen by Case'!$B$1:$B$500 = M$4) * ('Offshore Wind Gen by Case'!$C$1:$C$500 = $C79), 0)), 1), "")</f>
        <v/>
      </c>
      <c r="N79" s="5" cm="1">
        <f t="array" aca="1" ref="N79" ca="1">IFERROR(INDEX('Total Cost by Trajectory'!$S$1:$S$516, MATCH(1, ('Total Cost by Trajectory'!$B$1:$B$516 = N$7) * ('Total Cost by Trajectory'!$E$1:$E$516 = $B79), 0))
/ IF(N$8 = "$/MWh Levelized", INDEX('Offshore Wind Gen by Case'!$Q$1:$Q$500, MATCH(1, ('Offshore Wind Gen by Case'!$B$1:$B$500 = N$4) * ('Offshore Wind Gen by Case'!$C$1:$C$500 = $C79), 0)), 1), "")</f>
        <v>88.541044832234419</v>
      </c>
      <c r="P79" s="5">
        <f t="shared" ca="1" si="19"/>
        <v>-15.512481515261257</v>
      </c>
      <c r="Q79" s="5">
        <f t="shared" ca="1" si="20"/>
        <v>-24.472113916156403</v>
      </c>
      <c r="R79" s="5">
        <f t="shared" ca="1" si="21"/>
        <v>-11.040573198662656</v>
      </c>
      <c r="S79" s="5">
        <f t="shared" ca="1" si="22"/>
        <v>-51.548708215066384</v>
      </c>
      <c r="T79" s="5">
        <f t="shared" ca="1" si="23"/>
        <v>-1.0074455652683767</v>
      </c>
      <c r="U79" s="5" t="str">
        <f t="shared" ca="1" si="24"/>
        <v/>
      </c>
      <c r="V79" s="5" t="str">
        <f t="shared" ca="1" si="25"/>
        <v/>
      </c>
      <c r="W79" s="5">
        <f t="shared" ca="1" si="26"/>
        <v>-27.368941096886772</v>
      </c>
    </row>
    <row r="80" spans="2:23" x14ac:dyDescent="0.2">
      <c r="B80" s="11" t="str">
        <f t="shared" si="18"/>
        <v>Morro 2.7GW</v>
      </c>
      <c r="C80" s="3" t="str">
        <v>Morro 2.7GW Least-Cost</v>
      </c>
      <c r="E80" s="5" cm="1">
        <f t="array" ref="E80">IFERROR(INDEX('Benefit by Case'!$Q$1:$Q$500, MATCH($C80, 'Benefit by Case'!$B$1:$B$500, 0))
/ IF(E$8 = "$/MWh Levelized", INDEX('Offshore Wind Gen by Case'!$Q$1:$Q$500, MATCH(1, ('Offshore Wind Gen by Case'!$B$1:$B$500 = E$4) * ('Offshore Wind Gen by Case'!$C$1:$C$500 = $C80), 0)), 1), "")</f>
        <v>51.847269076298559</v>
      </c>
      <c r="G80" s="5" cm="1">
        <f t="array" aca="1" ref="G80" ca="1">IFERROR(INDEX('Total Cost by Trajectory'!$S$1:$S$516, MATCH(1, ('Total Cost by Trajectory'!$B$1:$B$516 = G$7) * ('Total Cost by Trajectory'!$E$1:$E$516 = $B80), 0))
/ IF(G$8 = "$/MWh Levelized", INDEX('Offshore Wind Gen by Case'!$Q$1:$Q$500, MATCH(1, ('Offshore Wind Gen by Case'!$B$1:$B$500 = G$4) * ('Offshore Wind Gen by Case'!$C$1:$C$500 = $C80), 0)), 1), "")</f>
        <v>75.436510253820956</v>
      </c>
      <c r="H80" s="5" cm="1">
        <f t="array" aca="1" ref="H80" ca="1">IFERROR(INDEX('Total Cost by Trajectory'!$S$1:$S$516, MATCH(1, ('Total Cost by Trajectory'!$B$1:$B$516 = H$7) * ('Total Cost by Trajectory'!$E$1:$E$516 = $B80), 0))
/ IF(H$8 = "$/MWh Levelized", INDEX('Offshore Wind Gen by Case'!$Q$1:$Q$500, MATCH(1, ('Offshore Wind Gen by Case'!$B$1:$B$500 = H$4) * ('Offshore Wind Gen by Case'!$C$1:$C$500 = $C80), 0)), 1), "")</f>
        <v>86.648721734457155</v>
      </c>
      <c r="I80" s="5" cm="1">
        <f t="array" aca="1" ref="I80" ca="1">IFERROR(INDEX('Total Cost by Trajectory'!$S$1:$S$516, MATCH(1, ('Total Cost by Trajectory'!$B$1:$B$516 = I$7) * ('Total Cost by Trajectory'!$E$1:$E$516 = $B80), 0))
/ IF(I$8 = "$/MWh Levelized", INDEX('Offshore Wind Gen by Case'!$Q$1:$Q$500, MATCH(1, ('Offshore Wind Gen by Case'!$B$1:$B$500 = I$4) * ('Offshore Wind Gen by Case'!$C$1:$C$500 = $C80), 0)), 1), "")</f>
        <v>69.836582721283719</v>
      </c>
      <c r="J80" s="5" cm="1">
        <f t="array" aca="1" ref="J80" ca="1">IFERROR(INDEX('Total Cost by Trajectory'!$S$1:$S$516, MATCH(1, ('Total Cost by Trajectory'!$B$1:$B$516 = J$7) * ('Total Cost by Trajectory'!$E$1:$E$516 = $B80), 0))
/ IF(J$8 = "$/MWh Levelized", INDEX('Offshore Wind Gen by Case'!$Q$1:$Q$500, MATCH(1, ('Offshore Wind Gen by Case'!$B$1:$B$500 = J$4) * ('Offshore Wind Gen by Case'!$C$1:$C$500 = $C80), 0)), 1), "")</f>
        <v>120.33478183861222</v>
      </c>
      <c r="K80" s="5" cm="1">
        <f t="array" aca="1" ref="K80" ca="1">IFERROR(INDEX('Total Cost by Trajectory'!$S$1:$S$516, MATCH(1, ('Total Cost by Trajectory'!$B$1:$B$516 = K$7) * ('Total Cost by Trajectory'!$E$1:$E$516 = $B80), 0))
/ IF(K$8 = "$/MWh Levelized", INDEX('Offshore Wind Gen by Case'!$Q$1:$Q$500, MATCH(1, ('Offshore Wind Gen by Case'!$B$1:$B$500 = K$4) * ('Offshore Wind Gen by Case'!$C$1:$C$500 = $C80), 0)), 1), "")</f>
        <v>57.156429071924208</v>
      </c>
      <c r="L80" s="5" t="str" cm="1">
        <f t="array" aca="1" ref="L80" ca="1">IFERROR(INDEX('Total Cost by Trajectory'!$S$1:$S$516, MATCH(1, ('Total Cost by Trajectory'!$B$1:$B$516 = L$7) * ('Total Cost by Trajectory'!$E$1:$E$516 = $B80), 0))
/ IF(L$8 = "$/MWh Levelized", INDEX('Offshore Wind Gen by Case'!$Q$1:$Q$500, MATCH(1, ('Offshore Wind Gen by Case'!$B$1:$B$500 = L$4) * ('Offshore Wind Gen by Case'!$C$1:$C$500 = $C80), 0)), 1), "")</f>
        <v/>
      </c>
      <c r="M80" s="5" t="str" cm="1">
        <f t="array" aca="1" ref="M80" ca="1">IFERROR(INDEX('Total Cost by Trajectory'!$S$1:$S$516, MATCH(1, ('Total Cost by Trajectory'!$B$1:$B$516 = M$7) * ('Total Cost by Trajectory'!$E$1:$E$516 = $B80), 0))
/ IF(M$8 = "$/MWh Levelized", INDEX('Offshore Wind Gen by Case'!$Q$1:$Q$500, MATCH(1, ('Offshore Wind Gen by Case'!$B$1:$B$500 = M$4) * ('Offshore Wind Gen by Case'!$C$1:$C$500 = $C80), 0)), 1), "")</f>
        <v/>
      </c>
      <c r="N80" s="5" t="str" cm="1">
        <f t="array" aca="1" ref="N80" ca="1">IFERROR(INDEX('Total Cost by Trajectory'!$S$1:$S$516, MATCH(1, ('Total Cost by Trajectory'!$B$1:$B$516 = N$7) * ('Total Cost by Trajectory'!$E$1:$E$516 = $B80), 0))
/ IF(N$8 = "$/MWh Levelized", INDEX('Offshore Wind Gen by Case'!$Q$1:$Q$500, MATCH(1, ('Offshore Wind Gen by Case'!$B$1:$B$500 = N$4) * ('Offshore Wind Gen by Case'!$C$1:$C$500 = $C80), 0)), 1), "")</f>
        <v/>
      </c>
      <c r="P80" s="5">
        <f t="shared" ca="1" si="19"/>
        <v>-23.589241177522396</v>
      </c>
      <c r="Q80" s="5">
        <f t="shared" ca="1" si="20"/>
        <v>-34.801452658158595</v>
      </c>
      <c r="R80" s="5">
        <f t="shared" ca="1" si="21"/>
        <v>-17.98931364498516</v>
      </c>
      <c r="S80" s="5">
        <f t="shared" ca="1" si="22"/>
        <v>-68.487512762313656</v>
      </c>
      <c r="T80" s="5">
        <f t="shared" ca="1" si="23"/>
        <v>-5.3091599956256488</v>
      </c>
      <c r="U80" s="5" t="str">
        <f t="shared" ca="1" si="24"/>
        <v/>
      </c>
      <c r="V80" s="5" t="str">
        <f t="shared" ca="1" si="25"/>
        <v/>
      </c>
      <c r="W80" s="5" t="str">
        <f t="shared" ca="1" si="26"/>
        <v/>
      </c>
    </row>
    <row r="81" spans="2:23" x14ac:dyDescent="0.2">
      <c r="B81" s="11" t="str">
        <f t="shared" si="18"/>
        <v>Humboldt 2.7GW</v>
      </c>
      <c r="C81" s="3" t="str">
        <v>Humboldt 2.7GW Low Humboldt Capacity Factor</v>
      </c>
      <c r="E81" s="5" cm="1">
        <f t="array" ref="E81">IFERROR(INDEX('Benefit by Case'!$Q$1:$Q$500, MATCH($C81, 'Benefit by Case'!$B$1:$B$500, 0))
/ IF(E$8 = "$/MWh Levelized", INDEX('Offshore Wind Gen by Case'!$Q$1:$Q$500, MATCH(1, ('Offshore Wind Gen by Case'!$B$1:$B$500 = E$4) * ('Offshore Wind Gen by Case'!$C$1:$C$500 = $C81), 0)), 1), "")</f>
        <v>61.710808716856285</v>
      </c>
      <c r="G81" s="5" cm="1">
        <f t="array" aca="1" ref="G81" ca="1">IFERROR(INDEX('Total Cost by Trajectory'!$S$1:$S$516, MATCH(1, ('Total Cost by Trajectory'!$B$1:$B$516 = G$7) * ('Total Cost by Trajectory'!$E$1:$E$516 = $B81), 0))
/ IF(G$8 = "$/MWh Levelized", INDEX('Offshore Wind Gen by Case'!$Q$1:$Q$500, MATCH(1, ('Offshore Wind Gen by Case'!$B$1:$B$500 = G$4) * ('Offshore Wind Gen by Case'!$C$1:$C$500 = $C81), 0)), 1), "")</f>
        <v>89.580517075590834</v>
      </c>
      <c r="H81" s="5" cm="1">
        <f t="array" aca="1" ref="H81" ca="1">IFERROR(INDEX('Total Cost by Trajectory'!$S$1:$S$516, MATCH(1, ('Total Cost by Trajectory'!$B$1:$B$516 = H$7) * ('Total Cost by Trajectory'!$E$1:$E$516 = $B81), 0))
/ IF(H$8 = "$/MWh Levelized", INDEX('Offshore Wind Gen by Case'!$Q$1:$Q$500, MATCH(1, ('Offshore Wind Gen by Case'!$B$1:$B$500 = H$4) * ('Offshore Wind Gen by Case'!$C$1:$C$500 = $C81), 0)), 1), "")</f>
        <v>100.04687743545249</v>
      </c>
      <c r="I81" s="5" cm="1">
        <f t="array" aca="1" ref="I81" ca="1">IFERROR(INDEX('Total Cost by Trajectory'!$S$1:$S$516, MATCH(1, ('Total Cost by Trajectory'!$B$1:$B$516 = I$7) * ('Total Cost by Trajectory'!$E$1:$E$516 = $B81), 0))
/ IF(I$8 = "$/MWh Levelized", INDEX('Offshore Wind Gen by Case'!$Q$1:$Q$500, MATCH(1, ('Offshore Wind Gen by Case'!$B$1:$B$500 = I$4) * ('Offshore Wind Gen by Case'!$C$1:$C$500 = $C81), 0)), 1), "")</f>
        <v>84.356574636489526</v>
      </c>
      <c r="J81" s="5" cm="1">
        <f t="array" aca="1" ref="J81" ca="1">IFERROR(INDEX('Total Cost by Trajectory'!$S$1:$S$516, MATCH(1, ('Total Cost by Trajectory'!$B$1:$B$516 = J$7) * ('Total Cost by Trajectory'!$E$1:$E$516 = $B81), 0))
/ IF(J$8 = "$/MWh Levelized", INDEX('Offshore Wind Gen by Case'!$Q$1:$Q$500, MATCH(1, ('Offshore Wind Gen by Case'!$B$1:$B$500 = J$4) * ('Offshore Wind Gen by Case'!$C$1:$C$500 = $C81), 0)), 1), "")</f>
        <v>131.67690203577581</v>
      </c>
      <c r="K81" s="5" cm="1">
        <f t="array" aca="1" ref="K81" ca="1">IFERROR(INDEX('Total Cost by Trajectory'!$S$1:$S$516, MATCH(1, ('Total Cost by Trajectory'!$B$1:$B$516 = K$7) * ('Total Cost by Trajectory'!$E$1:$E$516 = $B81), 0))
/ IF(K$8 = "$/MWh Levelized", INDEX('Offshore Wind Gen by Case'!$Q$1:$Q$500, MATCH(1, ('Offshore Wind Gen by Case'!$B$1:$B$500 = K$4) * ('Offshore Wind Gen by Case'!$C$1:$C$500 = $C81), 0)), 1), "")</f>
        <v>72.636190959018677</v>
      </c>
      <c r="L81" s="5" t="str" cm="1">
        <f t="array" aca="1" ref="L81" ca="1">IFERROR(INDEX('Total Cost by Trajectory'!$S$1:$S$516, MATCH(1, ('Total Cost by Trajectory'!$B$1:$B$516 = L$7) * ('Total Cost by Trajectory'!$E$1:$E$516 = $B81), 0))
/ IF(L$8 = "$/MWh Levelized", INDEX('Offshore Wind Gen by Case'!$Q$1:$Q$500, MATCH(1, ('Offshore Wind Gen by Case'!$B$1:$B$500 = L$4) * ('Offshore Wind Gen by Case'!$C$1:$C$500 = $C81), 0)), 1), "")</f>
        <v/>
      </c>
      <c r="M81" s="5" t="str" cm="1">
        <f t="array" aca="1" ref="M81" ca="1">IFERROR(INDEX('Total Cost by Trajectory'!$S$1:$S$516, MATCH(1, ('Total Cost by Trajectory'!$B$1:$B$516 = M$7) * ('Total Cost by Trajectory'!$E$1:$E$516 = $B81), 0))
/ IF(M$8 = "$/MWh Levelized", INDEX('Offshore Wind Gen by Case'!$Q$1:$Q$500, MATCH(1, ('Offshore Wind Gen by Case'!$B$1:$B$500 = M$4) * ('Offshore Wind Gen by Case'!$C$1:$C$500 = $C81), 0)), 1), "")</f>
        <v/>
      </c>
      <c r="N81" s="5" cm="1">
        <f t="array" aca="1" ref="N81" ca="1">IFERROR(INDEX('Total Cost by Trajectory'!$S$1:$S$516, MATCH(1, ('Total Cost by Trajectory'!$B$1:$B$516 = N$7) * ('Total Cost by Trajectory'!$E$1:$E$516 = $B81), 0))
/ IF(N$8 = "$/MWh Levelized", INDEX('Offshore Wind Gen by Case'!$Q$1:$Q$500, MATCH(1, ('Offshore Wind Gen by Case'!$B$1:$B$500 = N$4) * ('Offshore Wind Gen by Case'!$C$1:$C$500 = $C81), 0)), 1), "")</f>
        <v>103.4308597036019</v>
      </c>
      <c r="P81" s="5">
        <f t="shared" ca="1" si="19"/>
        <v>-27.869708358734549</v>
      </c>
      <c r="Q81" s="5">
        <f t="shared" ca="1" si="20"/>
        <v>-38.336068718596202</v>
      </c>
      <c r="R81" s="5">
        <f t="shared" ca="1" si="21"/>
        <v>-22.645765919633241</v>
      </c>
      <c r="S81" s="5">
        <f t="shared" ca="1" si="22"/>
        <v>-69.966093318919519</v>
      </c>
      <c r="T81" s="5">
        <f t="shared" ca="1" si="23"/>
        <v>-10.925382242162392</v>
      </c>
      <c r="U81" s="5" t="str">
        <f t="shared" ca="1" si="24"/>
        <v/>
      </c>
      <c r="V81" s="5" t="str">
        <f t="shared" ca="1" si="25"/>
        <v/>
      </c>
      <c r="W81" s="5">
        <f t="shared" ca="1" si="26"/>
        <v>-41.720050986745612</v>
      </c>
    </row>
    <row r="82" spans="2:23" x14ac:dyDescent="0.2">
      <c r="B82" s="11" t="str">
        <f t="shared" si="18"/>
        <v/>
      </c>
      <c r="C82" s="3">
        <v>0</v>
      </c>
      <c r="E82" s="5" t="str" cm="1">
        <f t="array" ref="E82">IFERROR(INDEX('Benefit by Case'!$Q$1:$Q$500, MATCH($C82, 'Benefit by Case'!$B$1:$B$500, 0))
/ IF(E$8 = "$/MWh Levelized", INDEX('Offshore Wind Gen by Case'!$Q$1:$Q$500, MATCH(1, ('Offshore Wind Gen by Case'!$B$1:$B$500 = E$4) * ('Offshore Wind Gen by Case'!$C$1:$C$500 = $C82), 0)), 1), "")</f>
        <v/>
      </c>
      <c r="G82" s="5" t="str" cm="1">
        <f t="array" aca="1" ref="G82" ca="1">IFERROR(INDEX('Total Cost by Trajectory'!$S$1:$S$516, MATCH(1, ('Total Cost by Trajectory'!$B$1:$B$516 = G$7) * ('Total Cost by Trajectory'!$E$1:$E$516 = $B82), 0))
/ IF(G$8 = "$/MWh Levelized", INDEX('Offshore Wind Gen by Case'!$Q$1:$Q$500, MATCH(1, ('Offshore Wind Gen by Case'!$B$1:$B$500 = G$4) * ('Offshore Wind Gen by Case'!$C$1:$C$500 = $C82), 0)), 1), "")</f>
        <v/>
      </c>
      <c r="H82" s="5" t="str" cm="1">
        <f t="array" aca="1" ref="H82" ca="1">IFERROR(INDEX('Total Cost by Trajectory'!$S$1:$S$516, MATCH(1, ('Total Cost by Trajectory'!$B$1:$B$516 = H$7) * ('Total Cost by Trajectory'!$E$1:$E$516 = $B82), 0))
/ IF(H$8 = "$/MWh Levelized", INDEX('Offshore Wind Gen by Case'!$Q$1:$Q$500, MATCH(1, ('Offshore Wind Gen by Case'!$B$1:$B$500 = H$4) * ('Offshore Wind Gen by Case'!$C$1:$C$500 = $C82), 0)), 1), "")</f>
        <v/>
      </c>
      <c r="I82" s="5" t="str" cm="1">
        <f t="array" aca="1" ref="I82" ca="1">IFERROR(INDEX('Total Cost by Trajectory'!$S$1:$S$516, MATCH(1, ('Total Cost by Trajectory'!$B$1:$B$516 = I$7) * ('Total Cost by Trajectory'!$E$1:$E$516 = $B82), 0))
/ IF(I$8 = "$/MWh Levelized", INDEX('Offshore Wind Gen by Case'!$Q$1:$Q$500, MATCH(1, ('Offshore Wind Gen by Case'!$B$1:$B$500 = I$4) * ('Offshore Wind Gen by Case'!$C$1:$C$500 = $C82), 0)), 1), "")</f>
        <v/>
      </c>
      <c r="J82" s="5" t="str" cm="1">
        <f t="array" aca="1" ref="J82" ca="1">IFERROR(INDEX('Total Cost by Trajectory'!$S$1:$S$516, MATCH(1, ('Total Cost by Trajectory'!$B$1:$B$516 = J$7) * ('Total Cost by Trajectory'!$E$1:$E$516 = $B82), 0))
/ IF(J$8 = "$/MWh Levelized", INDEX('Offshore Wind Gen by Case'!$Q$1:$Q$500, MATCH(1, ('Offshore Wind Gen by Case'!$B$1:$B$500 = J$4) * ('Offshore Wind Gen by Case'!$C$1:$C$500 = $C82), 0)), 1), "")</f>
        <v/>
      </c>
      <c r="K82" s="5" t="str" cm="1">
        <f t="array" aca="1" ref="K82" ca="1">IFERROR(INDEX('Total Cost by Trajectory'!$S$1:$S$516, MATCH(1, ('Total Cost by Trajectory'!$B$1:$B$516 = K$7) * ('Total Cost by Trajectory'!$E$1:$E$516 = $B82), 0))
/ IF(K$8 = "$/MWh Levelized", INDEX('Offshore Wind Gen by Case'!$Q$1:$Q$500, MATCH(1, ('Offshore Wind Gen by Case'!$B$1:$B$500 = K$4) * ('Offshore Wind Gen by Case'!$C$1:$C$500 = $C82), 0)), 1), "")</f>
        <v/>
      </c>
      <c r="L82" s="5" t="str" cm="1">
        <f t="array" aca="1" ref="L82" ca="1">IFERROR(INDEX('Total Cost by Trajectory'!$S$1:$S$516, MATCH(1, ('Total Cost by Trajectory'!$B$1:$B$516 = L$7) * ('Total Cost by Trajectory'!$E$1:$E$516 = $B82), 0))
/ IF(L$8 = "$/MWh Levelized", INDEX('Offshore Wind Gen by Case'!$Q$1:$Q$500, MATCH(1, ('Offshore Wind Gen by Case'!$B$1:$B$500 = L$4) * ('Offshore Wind Gen by Case'!$C$1:$C$500 = $C82), 0)), 1), "")</f>
        <v/>
      </c>
      <c r="M82" s="5" t="str" cm="1">
        <f t="array" aca="1" ref="M82" ca="1">IFERROR(INDEX('Total Cost by Trajectory'!$S$1:$S$516, MATCH(1, ('Total Cost by Trajectory'!$B$1:$B$516 = M$7) * ('Total Cost by Trajectory'!$E$1:$E$516 = $B82), 0))
/ IF(M$8 = "$/MWh Levelized", INDEX('Offshore Wind Gen by Case'!$Q$1:$Q$500, MATCH(1, ('Offshore Wind Gen by Case'!$B$1:$B$500 = M$4) * ('Offshore Wind Gen by Case'!$C$1:$C$500 = $C82), 0)), 1), "")</f>
        <v/>
      </c>
      <c r="N82" s="5" t="str" cm="1">
        <f t="array" aca="1" ref="N82" ca="1">IFERROR(INDEX('Total Cost by Trajectory'!$S$1:$S$516, MATCH(1, ('Total Cost by Trajectory'!$B$1:$B$516 = N$7) * ('Total Cost by Trajectory'!$E$1:$E$516 = $B82), 0))
/ IF(N$8 = "$/MWh Levelized", INDEX('Offshore Wind Gen by Case'!$Q$1:$Q$500, MATCH(1, ('Offshore Wind Gen by Case'!$B$1:$B$500 = N$4) * ('Offshore Wind Gen by Case'!$C$1:$C$500 = $C82), 0)), 1), "")</f>
        <v/>
      </c>
      <c r="P82" s="5" t="str">
        <f t="shared" ca="1" si="19"/>
        <v/>
      </c>
      <c r="Q82" s="5" t="str">
        <f t="shared" ca="1" si="20"/>
        <v/>
      </c>
      <c r="R82" s="5" t="str">
        <f t="shared" ca="1" si="21"/>
        <v/>
      </c>
      <c r="S82" s="5" t="str">
        <f t="shared" ca="1" si="22"/>
        <v/>
      </c>
      <c r="T82" s="5" t="str">
        <f t="shared" ca="1" si="23"/>
        <v/>
      </c>
      <c r="U82" s="5" t="str">
        <f t="shared" ca="1" si="24"/>
        <v/>
      </c>
      <c r="V82" s="5" t="str">
        <f t="shared" ca="1" si="25"/>
        <v/>
      </c>
      <c r="W82" s="5" t="str">
        <f t="shared" ca="1" si="26"/>
        <v/>
      </c>
    </row>
    <row r="83" spans="2:23" x14ac:dyDescent="0.2">
      <c r="B83" s="11" t="str">
        <f t="shared" si="18"/>
        <v/>
      </c>
      <c r="C83" s="3">
        <v>0</v>
      </c>
      <c r="E83" s="5" t="str" cm="1">
        <f t="array" ref="E83">IFERROR(INDEX('Benefit by Case'!$Q$1:$Q$500, MATCH($C83, 'Benefit by Case'!$B$1:$B$500, 0))
/ IF(E$8 = "$/MWh Levelized", INDEX('Offshore Wind Gen by Case'!$Q$1:$Q$500, MATCH(1, ('Offshore Wind Gen by Case'!$B$1:$B$500 = E$4) * ('Offshore Wind Gen by Case'!$C$1:$C$500 = $C83), 0)), 1), "")</f>
        <v/>
      </c>
      <c r="G83" s="5" t="str" cm="1">
        <f t="array" aca="1" ref="G83" ca="1">IFERROR(INDEX('Total Cost by Trajectory'!$S$1:$S$516, MATCH(1, ('Total Cost by Trajectory'!$B$1:$B$516 = G$7) * ('Total Cost by Trajectory'!$E$1:$E$516 = $B83), 0))
/ IF(G$8 = "$/MWh Levelized", INDEX('Offshore Wind Gen by Case'!$Q$1:$Q$500, MATCH(1, ('Offshore Wind Gen by Case'!$B$1:$B$500 = G$4) * ('Offshore Wind Gen by Case'!$C$1:$C$500 = $C83), 0)), 1), "")</f>
        <v/>
      </c>
      <c r="H83" s="5" t="str" cm="1">
        <f t="array" aca="1" ref="H83" ca="1">IFERROR(INDEX('Total Cost by Trajectory'!$S$1:$S$516, MATCH(1, ('Total Cost by Trajectory'!$B$1:$B$516 = H$7) * ('Total Cost by Trajectory'!$E$1:$E$516 = $B83), 0))
/ IF(H$8 = "$/MWh Levelized", INDEX('Offshore Wind Gen by Case'!$Q$1:$Q$500, MATCH(1, ('Offshore Wind Gen by Case'!$B$1:$B$500 = H$4) * ('Offshore Wind Gen by Case'!$C$1:$C$500 = $C83), 0)), 1), "")</f>
        <v/>
      </c>
      <c r="I83" s="5" t="str" cm="1">
        <f t="array" aca="1" ref="I83" ca="1">IFERROR(INDEX('Total Cost by Trajectory'!$S$1:$S$516, MATCH(1, ('Total Cost by Trajectory'!$B$1:$B$516 = I$7) * ('Total Cost by Trajectory'!$E$1:$E$516 = $B83), 0))
/ IF(I$8 = "$/MWh Levelized", INDEX('Offshore Wind Gen by Case'!$Q$1:$Q$500, MATCH(1, ('Offshore Wind Gen by Case'!$B$1:$B$500 = I$4) * ('Offshore Wind Gen by Case'!$C$1:$C$500 = $C83), 0)), 1), "")</f>
        <v/>
      </c>
      <c r="J83" s="5" t="str" cm="1">
        <f t="array" aca="1" ref="J83" ca="1">IFERROR(INDEX('Total Cost by Trajectory'!$S$1:$S$516, MATCH(1, ('Total Cost by Trajectory'!$B$1:$B$516 = J$7) * ('Total Cost by Trajectory'!$E$1:$E$516 = $B83), 0))
/ IF(J$8 = "$/MWh Levelized", INDEX('Offshore Wind Gen by Case'!$Q$1:$Q$500, MATCH(1, ('Offshore Wind Gen by Case'!$B$1:$B$500 = J$4) * ('Offshore Wind Gen by Case'!$C$1:$C$500 = $C83), 0)), 1), "")</f>
        <v/>
      </c>
      <c r="K83" s="5" t="str" cm="1">
        <f t="array" aca="1" ref="K83" ca="1">IFERROR(INDEX('Total Cost by Trajectory'!$S$1:$S$516, MATCH(1, ('Total Cost by Trajectory'!$B$1:$B$516 = K$7) * ('Total Cost by Trajectory'!$E$1:$E$516 = $B83), 0))
/ IF(K$8 = "$/MWh Levelized", INDEX('Offshore Wind Gen by Case'!$Q$1:$Q$500, MATCH(1, ('Offshore Wind Gen by Case'!$B$1:$B$500 = K$4) * ('Offshore Wind Gen by Case'!$C$1:$C$500 = $C83), 0)), 1), "")</f>
        <v/>
      </c>
      <c r="L83" s="5" t="str" cm="1">
        <f t="array" aca="1" ref="L83" ca="1">IFERROR(INDEX('Total Cost by Trajectory'!$S$1:$S$516, MATCH(1, ('Total Cost by Trajectory'!$B$1:$B$516 = L$7) * ('Total Cost by Trajectory'!$E$1:$E$516 = $B83), 0))
/ IF(L$8 = "$/MWh Levelized", INDEX('Offshore Wind Gen by Case'!$Q$1:$Q$500, MATCH(1, ('Offshore Wind Gen by Case'!$B$1:$B$500 = L$4) * ('Offshore Wind Gen by Case'!$C$1:$C$500 = $C83), 0)), 1), "")</f>
        <v/>
      </c>
      <c r="M83" s="5" t="str" cm="1">
        <f t="array" aca="1" ref="M83" ca="1">IFERROR(INDEX('Total Cost by Trajectory'!$S$1:$S$516, MATCH(1, ('Total Cost by Trajectory'!$B$1:$B$516 = M$7) * ('Total Cost by Trajectory'!$E$1:$E$516 = $B83), 0))
/ IF(M$8 = "$/MWh Levelized", INDEX('Offshore Wind Gen by Case'!$Q$1:$Q$500, MATCH(1, ('Offshore Wind Gen by Case'!$B$1:$B$500 = M$4) * ('Offshore Wind Gen by Case'!$C$1:$C$500 = $C83), 0)), 1), "")</f>
        <v/>
      </c>
      <c r="N83" s="5" t="str" cm="1">
        <f t="array" aca="1" ref="N83" ca="1">IFERROR(INDEX('Total Cost by Trajectory'!$S$1:$S$516, MATCH(1, ('Total Cost by Trajectory'!$B$1:$B$516 = N$7) * ('Total Cost by Trajectory'!$E$1:$E$516 = $B83), 0))
/ IF(N$8 = "$/MWh Levelized", INDEX('Offshore Wind Gen by Case'!$Q$1:$Q$500, MATCH(1, ('Offshore Wind Gen by Case'!$B$1:$B$500 = N$4) * ('Offshore Wind Gen by Case'!$C$1:$C$500 = $C83), 0)), 1), "")</f>
        <v/>
      </c>
      <c r="P83" s="5" t="str">
        <f t="shared" ca="1" si="19"/>
        <v/>
      </c>
      <c r="Q83" s="5" t="str">
        <f t="shared" ca="1" si="20"/>
        <v/>
      </c>
      <c r="R83" s="5" t="str">
        <f t="shared" ca="1" si="21"/>
        <v/>
      </c>
      <c r="S83" s="5" t="str">
        <f t="shared" ca="1" si="22"/>
        <v/>
      </c>
      <c r="T83" s="5" t="str">
        <f t="shared" ca="1" si="23"/>
        <v/>
      </c>
      <c r="U83" s="5" t="str">
        <f t="shared" ca="1" si="24"/>
        <v/>
      </c>
      <c r="V83" s="5" t="str">
        <f t="shared" ca="1" si="25"/>
        <v/>
      </c>
      <c r="W83" s="5" t="str">
        <f t="shared" ca="1" si="26"/>
        <v/>
      </c>
    </row>
    <row r="84" spans="2:23" x14ac:dyDescent="0.2">
      <c r="B84" s="11" t="str">
        <f t="shared" si="18"/>
        <v/>
      </c>
      <c r="C84" s="3">
        <v>0</v>
      </c>
      <c r="E84" s="5" t="str" cm="1">
        <f t="array" ref="E84">IFERROR(INDEX('Benefit by Case'!$Q$1:$Q$500, MATCH($C84, 'Benefit by Case'!$B$1:$B$500, 0))
/ IF(E$8 = "$/MWh Levelized", INDEX('Offshore Wind Gen by Case'!$Q$1:$Q$500, MATCH(1, ('Offshore Wind Gen by Case'!$B$1:$B$500 = E$4) * ('Offshore Wind Gen by Case'!$C$1:$C$500 = $C84), 0)), 1), "")</f>
        <v/>
      </c>
      <c r="G84" s="5" t="str" cm="1">
        <f t="array" aca="1" ref="G84" ca="1">IFERROR(INDEX('Total Cost by Trajectory'!$S$1:$S$516, MATCH(1, ('Total Cost by Trajectory'!$B$1:$B$516 = G$7) * ('Total Cost by Trajectory'!$E$1:$E$516 = $B84), 0))
/ IF(G$8 = "$/MWh Levelized", INDEX('Offshore Wind Gen by Case'!$Q$1:$Q$500, MATCH(1, ('Offshore Wind Gen by Case'!$B$1:$B$500 = G$4) * ('Offshore Wind Gen by Case'!$C$1:$C$500 = $C84), 0)), 1), "")</f>
        <v/>
      </c>
      <c r="H84" s="5" t="str" cm="1">
        <f t="array" aca="1" ref="H84" ca="1">IFERROR(INDEX('Total Cost by Trajectory'!$S$1:$S$516, MATCH(1, ('Total Cost by Trajectory'!$B$1:$B$516 = H$7) * ('Total Cost by Trajectory'!$E$1:$E$516 = $B84), 0))
/ IF(H$8 = "$/MWh Levelized", INDEX('Offshore Wind Gen by Case'!$Q$1:$Q$500, MATCH(1, ('Offshore Wind Gen by Case'!$B$1:$B$500 = H$4) * ('Offshore Wind Gen by Case'!$C$1:$C$500 = $C84), 0)), 1), "")</f>
        <v/>
      </c>
      <c r="I84" s="5" t="str" cm="1">
        <f t="array" aca="1" ref="I84" ca="1">IFERROR(INDEX('Total Cost by Trajectory'!$S$1:$S$516, MATCH(1, ('Total Cost by Trajectory'!$B$1:$B$516 = I$7) * ('Total Cost by Trajectory'!$E$1:$E$516 = $B84), 0))
/ IF(I$8 = "$/MWh Levelized", INDEX('Offshore Wind Gen by Case'!$Q$1:$Q$500, MATCH(1, ('Offshore Wind Gen by Case'!$B$1:$B$500 = I$4) * ('Offshore Wind Gen by Case'!$C$1:$C$500 = $C84), 0)), 1), "")</f>
        <v/>
      </c>
      <c r="J84" s="5" t="str" cm="1">
        <f t="array" aca="1" ref="J84" ca="1">IFERROR(INDEX('Total Cost by Trajectory'!$S$1:$S$516, MATCH(1, ('Total Cost by Trajectory'!$B$1:$B$516 = J$7) * ('Total Cost by Trajectory'!$E$1:$E$516 = $B84), 0))
/ IF(J$8 = "$/MWh Levelized", INDEX('Offshore Wind Gen by Case'!$Q$1:$Q$500, MATCH(1, ('Offshore Wind Gen by Case'!$B$1:$B$500 = J$4) * ('Offshore Wind Gen by Case'!$C$1:$C$500 = $C84), 0)), 1), "")</f>
        <v/>
      </c>
      <c r="K84" s="5" t="str" cm="1">
        <f t="array" aca="1" ref="K84" ca="1">IFERROR(INDEX('Total Cost by Trajectory'!$S$1:$S$516, MATCH(1, ('Total Cost by Trajectory'!$B$1:$B$516 = K$7) * ('Total Cost by Trajectory'!$E$1:$E$516 = $B84), 0))
/ IF(K$8 = "$/MWh Levelized", INDEX('Offshore Wind Gen by Case'!$Q$1:$Q$500, MATCH(1, ('Offshore Wind Gen by Case'!$B$1:$B$500 = K$4) * ('Offshore Wind Gen by Case'!$C$1:$C$500 = $C84), 0)), 1), "")</f>
        <v/>
      </c>
      <c r="L84" s="5" t="str" cm="1">
        <f t="array" aca="1" ref="L84" ca="1">IFERROR(INDEX('Total Cost by Trajectory'!$S$1:$S$516, MATCH(1, ('Total Cost by Trajectory'!$B$1:$B$516 = L$7) * ('Total Cost by Trajectory'!$E$1:$E$516 = $B84), 0))
/ IF(L$8 = "$/MWh Levelized", INDEX('Offshore Wind Gen by Case'!$Q$1:$Q$500, MATCH(1, ('Offshore Wind Gen by Case'!$B$1:$B$500 = L$4) * ('Offshore Wind Gen by Case'!$C$1:$C$500 = $C84), 0)), 1), "")</f>
        <v/>
      </c>
      <c r="M84" s="5" t="str" cm="1">
        <f t="array" aca="1" ref="M84" ca="1">IFERROR(INDEX('Total Cost by Trajectory'!$S$1:$S$516, MATCH(1, ('Total Cost by Trajectory'!$B$1:$B$516 = M$7) * ('Total Cost by Trajectory'!$E$1:$E$516 = $B84), 0))
/ IF(M$8 = "$/MWh Levelized", INDEX('Offshore Wind Gen by Case'!$Q$1:$Q$500, MATCH(1, ('Offshore Wind Gen by Case'!$B$1:$B$500 = M$4) * ('Offshore Wind Gen by Case'!$C$1:$C$500 = $C84), 0)), 1), "")</f>
        <v/>
      </c>
      <c r="N84" s="5" t="str" cm="1">
        <f t="array" aca="1" ref="N84" ca="1">IFERROR(INDEX('Total Cost by Trajectory'!$S$1:$S$516, MATCH(1, ('Total Cost by Trajectory'!$B$1:$B$516 = N$7) * ('Total Cost by Trajectory'!$E$1:$E$516 = $B84), 0))
/ IF(N$8 = "$/MWh Levelized", INDEX('Offshore Wind Gen by Case'!$Q$1:$Q$500, MATCH(1, ('Offshore Wind Gen by Case'!$B$1:$B$500 = N$4) * ('Offshore Wind Gen by Case'!$C$1:$C$500 = $C84), 0)), 1), "")</f>
        <v/>
      </c>
      <c r="P84" s="5" t="str">
        <f t="shared" ca="1" si="19"/>
        <v/>
      </c>
      <c r="Q84" s="5" t="str">
        <f t="shared" ca="1" si="20"/>
        <v/>
      </c>
      <c r="R84" s="5" t="str">
        <f t="shared" ca="1" si="21"/>
        <v/>
      </c>
      <c r="S84" s="5" t="str">
        <f t="shared" ca="1" si="22"/>
        <v/>
      </c>
      <c r="T84" s="5" t="str">
        <f t="shared" ca="1" si="23"/>
        <v/>
      </c>
      <c r="U84" s="5" t="str">
        <f t="shared" ca="1" si="24"/>
        <v/>
      </c>
      <c r="V84" s="5" t="str">
        <f t="shared" ca="1" si="25"/>
        <v/>
      </c>
      <c r="W84" s="5" t="str">
        <f t="shared" ca="1" si="26"/>
        <v/>
      </c>
    </row>
    <row r="85" spans="2:23" x14ac:dyDescent="0.2">
      <c r="B85" s="11" t="str">
        <f>IFERROR(SUBSTITUTE(C85, _xlfn.TEXTAFTER(C85, "GW"), ""), "")</f>
        <v/>
      </c>
      <c r="C85" s="3">
        <v>0</v>
      </c>
      <c r="E85" s="5" t="str" cm="1">
        <f t="array" ref="E85">IFERROR(INDEX('Benefit by Case'!$Q$1:$Q$500, MATCH($C85, 'Benefit by Case'!$B$1:$B$500, 0))
/ IF(E$8 = "$/MWh Levelized", INDEX('Offshore Wind Gen by Case'!$Q$1:$Q$500, MATCH(1, ('Offshore Wind Gen by Case'!$B$1:$B$500 = E$4) * ('Offshore Wind Gen by Case'!$C$1:$C$500 = $C85), 0)), 1), "")</f>
        <v/>
      </c>
      <c r="G85" s="5" t="str" cm="1">
        <f t="array" aca="1" ref="G85" ca="1">IFERROR(INDEX('Total Cost by Trajectory'!$S$1:$S$516, MATCH(1, ('Total Cost by Trajectory'!$B$1:$B$516 = G$7) * ('Total Cost by Trajectory'!$E$1:$E$516 = $B85), 0))
/ IF(G$8 = "$/MWh Levelized", INDEX('Offshore Wind Gen by Case'!$Q$1:$Q$500, MATCH(1, ('Offshore Wind Gen by Case'!$B$1:$B$500 = G$4) * ('Offshore Wind Gen by Case'!$C$1:$C$500 = $C85), 0)), 1), "")</f>
        <v/>
      </c>
      <c r="H85" s="5" t="str" cm="1">
        <f t="array" aca="1" ref="H85" ca="1">IFERROR(INDEX('Total Cost by Trajectory'!$S$1:$S$516, MATCH(1, ('Total Cost by Trajectory'!$B$1:$B$516 = H$7) * ('Total Cost by Trajectory'!$E$1:$E$516 = $B85), 0))
/ IF(H$8 = "$/MWh Levelized", INDEX('Offshore Wind Gen by Case'!$Q$1:$Q$500, MATCH(1, ('Offshore Wind Gen by Case'!$B$1:$B$500 = H$4) * ('Offshore Wind Gen by Case'!$C$1:$C$500 = $C85), 0)), 1), "")</f>
        <v/>
      </c>
      <c r="I85" s="5" t="str" cm="1">
        <f t="array" aca="1" ref="I85" ca="1">IFERROR(INDEX('Total Cost by Trajectory'!$S$1:$S$516, MATCH(1, ('Total Cost by Trajectory'!$B$1:$B$516 = I$7) * ('Total Cost by Trajectory'!$E$1:$E$516 = $B85), 0))
/ IF(I$8 = "$/MWh Levelized", INDEX('Offshore Wind Gen by Case'!$Q$1:$Q$500, MATCH(1, ('Offshore Wind Gen by Case'!$B$1:$B$500 = I$4) * ('Offshore Wind Gen by Case'!$C$1:$C$500 = $C85), 0)), 1), "")</f>
        <v/>
      </c>
      <c r="J85" s="5" t="str" cm="1">
        <f t="array" aca="1" ref="J85" ca="1">IFERROR(INDEX('Total Cost by Trajectory'!$S$1:$S$516, MATCH(1, ('Total Cost by Trajectory'!$B$1:$B$516 = J$7) * ('Total Cost by Trajectory'!$E$1:$E$516 = $B85), 0))
/ IF(J$8 = "$/MWh Levelized", INDEX('Offshore Wind Gen by Case'!$Q$1:$Q$500, MATCH(1, ('Offshore Wind Gen by Case'!$B$1:$B$500 = J$4) * ('Offshore Wind Gen by Case'!$C$1:$C$500 = $C85), 0)), 1), "")</f>
        <v/>
      </c>
      <c r="K85" s="5" t="str" cm="1">
        <f t="array" aca="1" ref="K85" ca="1">IFERROR(INDEX('Total Cost by Trajectory'!$S$1:$S$516, MATCH(1, ('Total Cost by Trajectory'!$B$1:$B$516 = K$7) * ('Total Cost by Trajectory'!$E$1:$E$516 = $B85), 0))
/ IF(K$8 = "$/MWh Levelized", INDEX('Offshore Wind Gen by Case'!$Q$1:$Q$500, MATCH(1, ('Offshore Wind Gen by Case'!$B$1:$B$500 = K$4) * ('Offshore Wind Gen by Case'!$C$1:$C$500 = $C85), 0)), 1), "")</f>
        <v/>
      </c>
      <c r="L85" s="5" t="str" cm="1">
        <f t="array" aca="1" ref="L85" ca="1">IFERROR(INDEX('Total Cost by Trajectory'!$S$1:$S$516, MATCH(1, ('Total Cost by Trajectory'!$B$1:$B$516 = L$7) * ('Total Cost by Trajectory'!$E$1:$E$516 = $B85), 0))
/ IF(L$8 = "$/MWh Levelized", INDEX('Offshore Wind Gen by Case'!$Q$1:$Q$500, MATCH(1, ('Offshore Wind Gen by Case'!$B$1:$B$500 = L$4) * ('Offshore Wind Gen by Case'!$C$1:$C$500 = $C85), 0)), 1), "")</f>
        <v/>
      </c>
      <c r="M85" s="5" t="str" cm="1">
        <f t="array" aca="1" ref="M85" ca="1">IFERROR(INDEX('Total Cost by Trajectory'!$S$1:$S$516, MATCH(1, ('Total Cost by Trajectory'!$B$1:$B$516 = M$7) * ('Total Cost by Trajectory'!$E$1:$E$516 = $B85), 0))
/ IF(M$8 = "$/MWh Levelized", INDEX('Offshore Wind Gen by Case'!$Q$1:$Q$500, MATCH(1, ('Offshore Wind Gen by Case'!$B$1:$B$500 = M$4) * ('Offshore Wind Gen by Case'!$C$1:$C$500 = $C85), 0)), 1), "")</f>
        <v/>
      </c>
      <c r="N85" s="5" t="str" cm="1">
        <f t="array" aca="1" ref="N85" ca="1">IFERROR(INDEX('Total Cost by Trajectory'!$S$1:$S$516, MATCH(1, ('Total Cost by Trajectory'!$B$1:$B$516 = N$7) * ('Total Cost by Trajectory'!$E$1:$E$516 = $B85), 0))
/ IF(N$8 = "$/MWh Levelized", INDEX('Offshore Wind Gen by Case'!$Q$1:$Q$500, MATCH(1, ('Offshore Wind Gen by Case'!$B$1:$B$500 = N$4) * ('Offshore Wind Gen by Case'!$C$1:$C$500 = $C85), 0)), 1), "")</f>
        <v/>
      </c>
      <c r="P85" s="5" t="str">
        <f t="shared" ca="1" si="19"/>
        <v/>
      </c>
      <c r="Q85" s="5" t="str">
        <f t="shared" ca="1" si="20"/>
        <v/>
      </c>
      <c r="R85" s="5" t="str">
        <f t="shared" ca="1" si="21"/>
        <v/>
      </c>
      <c r="S85" s="5" t="str">
        <f t="shared" ca="1" si="22"/>
        <v/>
      </c>
      <c r="T85" s="5" t="str">
        <f t="shared" ca="1" si="23"/>
        <v/>
      </c>
      <c r="U85" s="5" t="str">
        <f t="shared" ca="1" si="24"/>
        <v/>
      </c>
      <c r="V85" s="5" t="str">
        <f t="shared" ca="1" si="25"/>
        <v/>
      </c>
      <c r="W85" s="5" t="str">
        <f t="shared" ca="1" si="26"/>
        <v/>
      </c>
    </row>
    <row r="86" spans="2:23" x14ac:dyDescent="0.2">
      <c r="B86" s="11" t="str">
        <f t="shared" ref="B86:B118" si="27">IFERROR(SUBSTITUTE(C86, _xlfn.TEXTAFTER(C86, "GW"), ""), "")</f>
        <v/>
      </c>
      <c r="C86" s="3">
        <v>0</v>
      </c>
      <c r="E86" s="5" t="str" cm="1">
        <f t="array" ref="E86">IFERROR(INDEX('Benefit by Case'!$Q$1:$Q$500, MATCH($C86, 'Benefit by Case'!$B$1:$B$500, 0))
/ IF(E$8 = "$/MWh Levelized", INDEX('Offshore Wind Gen by Case'!$Q$1:$Q$500, MATCH(1, ('Offshore Wind Gen by Case'!$B$1:$B$500 = E$4) * ('Offshore Wind Gen by Case'!$C$1:$C$500 = $C86), 0)), 1), "")</f>
        <v/>
      </c>
      <c r="G86" s="5" t="str" cm="1">
        <f t="array" aca="1" ref="G86" ca="1">IFERROR(INDEX('Total Cost by Trajectory'!$S$1:$S$516, MATCH(1, ('Total Cost by Trajectory'!$B$1:$B$516 = G$7) * ('Total Cost by Trajectory'!$E$1:$E$516 = $B86), 0))
/ IF(G$8 = "$/MWh Levelized", INDEX('Offshore Wind Gen by Case'!$Q$1:$Q$500, MATCH(1, ('Offshore Wind Gen by Case'!$B$1:$B$500 = G$4) * ('Offshore Wind Gen by Case'!$C$1:$C$500 = $C86), 0)), 1), "")</f>
        <v/>
      </c>
      <c r="H86" s="5" t="str" cm="1">
        <f t="array" aca="1" ref="H86" ca="1">IFERROR(INDEX('Total Cost by Trajectory'!$S$1:$S$516, MATCH(1, ('Total Cost by Trajectory'!$B$1:$B$516 = H$7) * ('Total Cost by Trajectory'!$E$1:$E$516 = $B86), 0))
/ IF(H$8 = "$/MWh Levelized", INDEX('Offshore Wind Gen by Case'!$Q$1:$Q$500, MATCH(1, ('Offshore Wind Gen by Case'!$B$1:$B$500 = H$4) * ('Offshore Wind Gen by Case'!$C$1:$C$500 = $C86), 0)), 1), "")</f>
        <v/>
      </c>
      <c r="I86" s="5" t="str" cm="1">
        <f t="array" aca="1" ref="I86" ca="1">IFERROR(INDEX('Total Cost by Trajectory'!$S$1:$S$516, MATCH(1, ('Total Cost by Trajectory'!$B$1:$B$516 = I$7) * ('Total Cost by Trajectory'!$E$1:$E$516 = $B86), 0))
/ IF(I$8 = "$/MWh Levelized", INDEX('Offshore Wind Gen by Case'!$Q$1:$Q$500, MATCH(1, ('Offshore Wind Gen by Case'!$B$1:$B$500 = I$4) * ('Offshore Wind Gen by Case'!$C$1:$C$500 = $C86), 0)), 1), "")</f>
        <v/>
      </c>
      <c r="J86" s="5" t="str" cm="1">
        <f t="array" aca="1" ref="J86" ca="1">IFERROR(INDEX('Total Cost by Trajectory'!$S$1:$S$516, MATCH(1, ('Total Cost by Trajectory'!$B$1:$B$516 = J$7) * ('Total Cost by Trajectory'!$E$1:$E$516 = $B86), 0))
/ IF(J$8 = "$/MWh Levelized", INDEX('Offshore Wind Gen by Case'!$Q$1:$Q$500, MATCH(1, ('Offshore Wind Gen by Case'!$B$1:$B$500 = J$4) * ('Offshore Wind Gen by Case'!$C$1:$C$500 = $C86), 0)), 1), "")</f>
        <v/>
      </c>
      <c r="K86" s="5" t="str" cm="1">
        <f t="array" aca="1" ref="K86" ca="1">IFERROR(INDEX('Total Cost by Trajectory'!$S$1:$S$516, MATCH(1, ('Total Cost by Trajectory'!$B$1:$B$516 = K$7) * ('Total Cost by Trajectory'!$E$1:$E$516 = $B86), 0))
/ IF(K$8 = "$/MWh Levelized", INDEX('Offshore Wind Gen by Case'!$Q$1:$Q$500, MATCH(1, ('Offshore Wind Gen by Case'!$B$1:$B$500 = K$4) * ('Offshore Wind Gen by Case'!$C$1:$C$500 = $C86), 0)), 1), "")</f>
        <v/>
      </c>
      <c r="L86" s="5" t="str" cm="1">
        <f t="array" aca="1" ref="L86" ca="1">IFERROR(INDEX('Total Cost by Trajectory'!$S$1:$S$516, MATCH(1, ('Total Cost by Trajectory'!$B$1:$B$516 = L$7) * ('Total Cost by Trajectory'!$E$1:$E$516 = $B86), 0))
/ IF(L$8 = "$/MWh Levelized", INDEX('Offshore Wind Gen by Case'!$Q$1:$Q$500, MATCH(1, ('Offshore Wind Gen by Case'!$B$1:$B$500 = L$4) * ('Offshore Wind Gen by Case'!$C$1:$C$500 = $C86), 0)), 1), "")</f>
        <v/>
      </c>
      <c r="M86" s="5" t="str" cm="1">
        <f t="array" aca="1" ref="M86" ca="1">IFERROR(INDEX('Total Cost by Trajectory'!$S$1:$S$516, MATCH(1, ('Total Cost by Trajectory'!$B$1:$B$516 = M$7) * ('Total Cost by Trajectory'!$E$1:$E$516 = $B86), 0))
/ IF(M$8 = "$/MWh Levelized", INDEX('Offshore Wind Gen by Case'!$Q$1:$Q$500, MATCH(1, ('Offshore Wind Gen by Case'!$B$1:$B$500 = M$4) * ('Offshore Wind Gen by Case'!$C$1:$C$500 = $C86), 0)), 1), "")</f>
        <v/>
      </c>
      <c r="N86" s="5" t="str" cm="1">
        <f t="array" aca="1" ref="N86" ca="1">IFERROR(INDEX('Total Cost by Trajectory'!$S$1:$S$516, MATCH(1, ('Total Cost by Trajectory'!$B$1:$B$516 = N$7) * ('Total Cost by Trajectory'!$E$1:$E$516 = $B86), 0))
/ IF(N$8 = "$/MWh Levelized", INDEX('Offshore Wind Gen by Case'!$Q$1:$Q$500, MATCH(1, ('Offshore Wind Gen by Case'!$B$1:$B$500 = N$4) * ('Offshore Wind Gen by Case'!$C$1:$C$500 = $C86), 0)), 1), "")</f>
        <v/>
      </c>
      <c r="P86" s="5" t="str">
        <f t="shared" ca="1" si="19"/>
        <v/>
      </c>
      <c r="Q86" s="5" t="str">
        <f t="shared" ca="1" si="20"/>
        <v/>
      </c>
      <c r="R86" s="5" t="str">
        <f t="shared" ca="1" si="21"/>
        <v/>
      </c>
      <c r="S86" s="5" t="str">
        <f t="shared" ca="1" si="22"/>
        <v/>
      </c>
      <c r="T86" s="5" t="str">
        <f t="shared" ca="1" si="23"/>
        <v/>
      </c>
      <c r="U86" s="5" t="str">
        <f t="shared" ca="1" si="24"/>
        <v/>
      </c>
      <c r="V86" s="5" t="str">
        <f t="shared" ca="1" si="25"/>
        <v/>
      </c>
      <c r="W86" s="5" t="str">
        <f t="shared" ca="1" si="26"/>
        <v/>
      </c>
    </row>
    <row r="87" spans="2:23" x14ac:dyDescent="0.2">
      <c r="B87" s="11" t="str">
        <f t="shared" si="27"/>
        <v/>
      </c>
      <c r="C87" s="3">
        <v>0</v>
      </c>
      <c r="E87" s="5" t="str" cm="1">
        <f t="array" ref="E87">IFERROR(INDEX('Benefit by Case'!$Q$1:$Q$500, MATCH($C87, 'Benefit by Case'!$B$1:$B$500, 0))
/ IF(E$8 = "$/MWh Levelized", INDEX('Offshore Wind Gen by Case'!$Q$1:$Q$500, MATCH(1, ('Offshore Wind Gen by Case'!$B$1:$B$500 = E$4) * ('Offshore Wind Gen by Case'!$C$1:$C$500 = $C87), 0)), 1), "")</f>
        <v/>
      </c>
      <c r="G87" s="5" t="str" cm="1">
        <f t="array" aca="1" ref="G87" ca="1">IFERROR(INDEX('Total Cost by Trajectory'!$S$1:$S$516, MATCH(1, ('Total Cost by Trajectory'!$B$1:$B$516 = G$7) * ('Total Cost by Trajectory'!$E$1:$E$516 = $B87), 0))
/ IF(G$8 = "$/MWh Levelized", INDEX('Offshore Wind Gen by Case'!$Q$1:$Q$500, MATCH(1, ('Offshore Wind Gen by Case'!$B$1:$B$500 = G$4) * ('Offshore Wind Gen by Case'!$C$1:$C$500 = $C87), 0)), 1), "")</f>
        <v/>
      </c>
      <c r="H87" s="5" t="str" cm="1">
        <f t="array" aca="1" ref="H87" ca="1">IFERROR(INDEX('Total Cost by Trajectory'!$S$1:$S$516, MATCH(1, ('Total Cost by Trajectory'!$B$1:$B$516 = H$7) * ('Total Cost by Trajectory'!$E$1:$E$516 = $B87), 0))
/ IF(H$8 = "$/MWh Levelized", INDEX('Offshore Wind Gen by Case'!$Q$1:$Q$500, MATCH(1, ('Offshore Wind Gen by Case'!$B$1:$B$500 = H$4) * ('Offshore Wind Gen by Case'!$C$1:$C$500 = $C87), 0)), 1), "")</f>
        <v/>
      </c>
      <c r="I87" s="5" t="str" cm="1">
        <f t="array" aca="1" ref="I87" ca="1">IFERROR(INDEX('Total Cost by Trajectory'!$S$1:$S$516, MATCH(1, ('Total Cost by Trajectory'!$B$1:$B$516 = I$7) * ('Total Cost by Trajectory'!$E$1:$E$516 = $B87), 0))
/ IF(I$8 = "$/MWh Levelized", INDEX('Offshore Wind Gen by Case'!$Q$1:$Q$500, MATCH(1, ('Offshore Wind Gen by Case'!$B$1:$B$500 = I$4) * ('Offshore Wind Gen by Case'!$C$1:$C$500 = $C87), 0)), 1), "")</f>
        <v/>
      </c>
      <c r="J87" s="5" t="str" cm="1">
        <f t="array" aca="1" ref="J87" ca="1">IFERROR(INDEX('Total Cost by Trajectory'!$S$1:$S$516, MATCH(1, ('Total Cost by Trajectory'!$B$1:$B$516 = J$7) * ('Total Cost by Trajectory'!$E$1:$E$516 = $B87), 0))
/ IF(J$8 = "$/MWh Levelized", INDEX('Offshore Wind Gen by Case'!$Q$1:$Q$500, MATCH(1, ('Offshore Wind Gen by Case'!$B$1:$B$500 = J$4) * ('Offshore Wind Gen by Case'!$C$1:$C$500 = $C87), 0)), 1), "")</f>
        <v/>
      </c>
      <c r="K87" s="5" t="str" cm="1">
        <f t="array" aca="1" ref="K87" ca="1">IFERROR(INDEX('Total Cost by Trajectory'!$S$1:$S$516, MATCH(1, ('Total Cost by Trajectory'!$B$1:$B$516 = K$7) * ('Total Cost by Trajectory'!$E$1:$E$516 = $B87), 0))
/ IF(K$8 = "$/MWh Levelized", INDEX('Offshore Wind Gen by Case'!$Q$1:$Q$500, MATCH(1, ('Offshore Wind Gen by Case'!$B$1:$B$500 = K$4) * ('Offshore Wind Gen by Case'!$C$1:$C$500 = $C87), 0)), 1), "")</f>
        <v/>
      </c>
      <c r="L87" s="5" t="str" cm="1">
        <f t="array" aca="1" ref="L87" ca="1">IFERROR(INDEX('Total Cost by Trajectory'!$S$1:$S$516, MATCH(1, ('Total Cost by Trajectory'!$B$1:$B$516 = L$7) * ('Total Cost by Trajectory'!$E$1:$E$516 = $B87), 0))
/ IF(L$8 = "$/MWh Levelized", INDEX('Offshore Wind Gen by Case'!$Q$1:$Q$500, MATCH(1, ('Offshore Wind Gen by Case'!$B$1:$B$500 = L$4) * ('Offshore Wind Gen by Case'!$C$1:$C$500 = $C87), 0)), 1), "")</f>
        <v/>
      </c>
      <c r="M87" s="5" t="str" cm="1">
        <f t="array" aca="1" ref="M87" ca="1">IFERROR(INDEX('Total Cost by Trajectory'!$S$1:$S$516, MATCH(1, ('Total Cost by Trajectory'!$B$1:$B$516 = M$7) * ('Total Cost by Trajectory'!$E$1:$E$516 = $B87), 0))
/ IF(M$8 = "$/MWh Levelized", INDEX('Offshore Wind Gen by Case'!$Q$1:$Q$500, MATCH(1, ('Offshore Wind Gen by Case'!$B$1:$B$500 = M$4) * ('Offshore Wind Gen by Case'!$C$1:$C$500 = $C87), 0)), 1), "")</f>
        <v/>
      </c>
      <c r="N87" s="5" t="str" cm="1">
        <f t="array" aca="1" ref="N87" ca="1">IFERROR(INDEX('Total Cost by Trajectory'!$S$1:$S$516, MATCH(1, ('Total Cost by Trajectory'!$B$1:$B$516 = N$7) * ('Total Cost by Trajectory'!$E$1:$E$516 = $B87), 0))
/ IF(N$8 = "$/MWh Levelized", INDEX('Offshore Wind Gen by Case'!$Q$1:$Q$500, MATCH(1, ('Offshore Wind Gen by Case'!$B$1:$B$500 = N$4) * ('Offshore Wind Gen by Case'!$C$1:$C$500 = $C87), 0)), 1), "")</f>
        <v/>
      </c>
      <c r="P87" s="5" t="str">
        <f t="shared" ca="1" si="19"/>
        <v/>
      </c>
      <c r="Q87" s="5" t="str">
        <f t="shared" ca="1" si="20"/>
        <v/>
      </c>
      <c r="R87" s="5" t="str">
        <f t="shared" ca="1" si="21"/>
        <v/>
      </c>
      <c r="S87" s="5" t="str">
        <f t="shared" ca="1" si="22"/>
        <v/>
      </c>
      <c r="T87" s="5" t="str">
        <f t="shared" ca="1" si="23"/>
        <v/>
      </c>
      <c r="U87" s="5" t="str">
        <f t="shared" ca="1" si="24"/>
        <v/>
      </c>
      <c r="V87" s="5" t="str">
        <f t="shared" ca="1" si="25"/>
        <v/>
      </c>
      <c r="W87" s="5" t="str">
        <f t="shared" ca="1" si="26"/>
        <v/>
      </c>
    </row>
    <row r="88" spans="2:23" x14ac:dyDescent="0.2">
      <c r="B88" s="11" t="str">
        <f t="shared" si="27"/>
        <v/>
      </c>
      <c r="C88" s="3">
        <v>0</v>
      </c>
      <c r="E88" s="5" t="str" cm="1">
        <f t="array" ref="E88">IFERROR(INDEX('Benefit by Case'!$Q$1:$Q$500, MATCH($C88, 'Benefit by Case'!$B$1:$B$500, 0))
/ IF(E$8 = "$/MWh Levelized", INDEX('Offshore Wind Gen by Case'!$Q$1:$Q$500, MATCH(1, ('Offshore Wind Gen by Case'!$B$1:$B$500 = E$4) * ('Offshore Wind Gen by Case'!$C$1:$C$500 = $C88), 0)), 1), "")</f>
        <v/>
      </c>
      <c r="G88" s="5" t="str" cm="1">
        <f t="array" aca="1" ref="G88" ca="1">IFERROR(INDEX('Total Cost by Trajectory'!$S$1:$S$516, MATCH(1, ('Total Cost by Trajectory'!$B$1:$B$516 = G$7) * ('Total Cost by Trajectory'!$E$1:$E$516 = $B88), 0))
/ IF(G$8 = "$/MWh Levelized", INDEX('Offshore Wind Gen by Case'!$Q$1:$Q$500, MATCH(1, ('Offshore Wind Gen by Case'!$B$1:$B$500 = G$4) * ('Offshore Wind Gen by Case'!$C$1:$C$500 = $C88), 0)), 1), "")</f>
        <v/>
      </c>
      <c r="H88" s="5" t="str" cm="1">
        <f t="array" aca="1" ref="H88" ca="1">IFERROR(INDEX('Total Cost by Trajectory'!$S$1:$S$516, MATCH(1, ('Total Cost by Trajectory'!$B$1:$B$516 = H$7) * ('Total Cost by Trajectory'!$E$1:$E$516 = $B88), 0))
/ IF(H$8 = "$/MWh Levelized", INDEX('Offshore Wind Gen by Case'!$Q$1:$Q$500, MATCH(1, ('Offshore Wind Gen by Case'!$B$1:$B$500 = H$4) * ('Offshore Wind Gen by Case'!$C$1:$C$500 = $C88), 0)), 1), "")</f>
        <v/>
      </c>
      <c r="I88" s="5" t="str" cm="1">
        <f t="array" aca="1" ref="I88" ca="1">IFERROR(INDEX('Total Cost by Trajectory'!$S$1:$S$516, MATCH(1, ('Total Cost by Trajectory'!$B$1:$B$516 = I$7) * ('Total Cost by Trajectory'!$E$1:$E$516 = $B88), 0))
/ IF(I$8 = "$/MWh Levelized", INDEX('Offshore Wind Gen by Case'!$Q$1:$Q$500, MATCH(1, ('Offshore Wind Gen by Case'!$B$1:$B$500 = I$4) * ('Offshore Wind Gen by Case'!$C$1:$C$500 = $C88), 0)), 1), "")</f>
        <v/>
      </c>
      <c r="J88" s="5" t="str" cm="1">
        <f t="array" aca="1" ref="J88" ca="1">IFERROR(INDEX('Total Cost by Trajectory'!$S$1:$S$516, MATCH(1, ('Total Cost by Trajectory'!$B$1:$B$516 = J$7) * ('Total Cost by Trajectory'!$E$1:$E$516 = $B88), 0))
/ IF(J$8 = "$/MWh Levelized", INDEX('Offshore Wind Gen by Case'!$Q$1:$Q$500, MATCH(1, ('Offshore Wind Gen by Case'!$B$1:$B$500 = J$4) * ('Offshore Wind Gen by Case'!$C$1:$C$500 = $C88), 0)), 1), "")</f>
        <v/>
      </c>
      <c r="K88" s="5" t="str" cm="1">
        <f t="array" aca="1" ref="K88" ca="1">IFERROR(INDEX('Total Cost by Trajectory'!$S$1:$S$516, MATCH(1, ('Total Cost by Trajectory'!$B$1:$B$516 = K$7) * ('Total Cost by Trajectory'!$E$1:$E$516 = $B88), 0))
/ IF(K$8 = "$/MWh Levelized", INDEX('Offshore Wind Gen by Case'!$Q$1:$Q$500, MATCH(1, ('Offshore Wind Gen by Case'!$B$1:$B$500 = K$4) * ('Offshore Wind Gen by Case'!$C$1:$C$500 = $C88), 0)), 1), "")</f>
        <v/>
      </c>
      <c r="L88" s="5" t="str" cm="1">
        <f t="array" aca="1" ref="L88" ca="1">IFERROR(INDEX('Total Cost by Trajectory'!$S$1:$S$516, MATCH(1, ('Total Cost by Trajectory'!$B$1:$B$516 = L$7) * ('Total Cost by Trajectory'!$E$1:$E$516 = $B88), 0))
/ IF(L$8 = "$/MWh Levelized", INDEX('Offshore Wind Gen by Case'!$Q$1:$Q$500, MATCH(1, ('Offshore Wind Gen by Case'!$B$1:$B$500 = L$4) * ('Offshore Wind Gen by Case'!$C$1:$C$500 = $C88), 0)), 1), "")</f>
        <v/>
      </c>
      <c r="M88" s="5" t="str" cm="1">
        <f t="array" aca="1" ref="M88" ca="1">IFERROR(INDEX('Total Cost by Trajectory'!$S$1:$S$516, MATCH(1, ('Total Cost by Trajectory'!$B$1:$B$516 = M$7) * ('Total Cost by Trajectory'!$E$1:$E$516 = $B88), 0))
/ IF(M$8 = "$/MWh Levelized", INDEX('Offshore Wind Gen by Case'!$Q$1:$Q$500, MATCH(1, ('Offshore Wind Gen by Case'!$B$1:$B$500 = M$4) * ('Offshore Wind Gen by Case'!$C$1:$C$500 = $C88), 0)), 1), "")</f>
        <v/>
      </c>
      <c r="N88" s="5" t="str" cm="1">
        <f t="array" aca="1" ref="N88" ca="1">IFERROR(INDEX('Total Cost by Trajectory'!$S$1:$S$516, MATCH(1, ('Total Cost by Trajectory'!$B$1:$B$516 = N$7) * ('Total Cost by Trajectory'!$E$1:$E$516 = $B88), 0))
/ IF(N$8 = "$/MWh Levelized", INDEX('Offshore Wind Gen by Case'!$Q$1:$Q$500, MATCH(1, ('Offshore Wind Gen by Case'!$B$1:$B$500 = N$4) * ('Offshore Wind Gen by Case'!$C$1:$C$500 = $C88), 0)), 1), "")</f>
        <v/>
      </c>
      <c r="P88" s="5" t="str">
        <f t="shared" ca="1" si="19"/>
        <v/>
      </c>
      <c r="Q88" s="5" t="str">
        <f t="shared" ca="1" si="20"/>
        <v/>
      </c>
      <c r="R88" s="5" t="str">
        <f t="shared" ca="1" si="21"/>
        <v/>
      </c>
      <c r="S88" s="5" t="str">
        <f t="shared" ca="1" si="22"/>
        <v/>
      </c>
      <c r="T88" s="5" t="str">
        <f t="shared" ca="1" si="23"/>
        <v/>
      </c>
      <c r="U88" s="5" t="str">
        <f t="shared" ca="1" si="24"/>
        <v/>
      </c>
      <c r="V88" s="5" t="str">
        <f t="shared" ca="1" si="25"/>
        <v/>
      </c>
      <c r="W88" s="5" t="str">
        <f ca="1">IFERROR($E88 - N88, "")</f>
        <v/>
      </c>
    </row>
    <row r="89" spans="2:23" x14ac:dyDescent="0.2">
      <c r="B89" s="11" t="str">
        <f t="shared" si="27"/>
        <v/>
      </c>
      <c r="C89" s="3">
        <v>0</v>
      </c>
      <c r="E89" s="5" t="str" cm="1">
        <f t="array" ref="E89">IFERROR(INDEX('Benefit by Case'!$Q$1:$Q$500, MATCH($C89, 'Benefit by Case'!$B$1:$B$500, 0))
/ IF(E$8 = "$/MWh Levelized", INDEX('Offshore Wind Gen by Case'!$Q$1:$Q$500, MATCH(1, ('Offshore Wind Gen by Case'!$B$1:$B$500 = E$4) * ('Offshore Wind Gen by Case'!$C$1:$C$500 = $C89), 0)), 1), "")</f>
        <v/>
      </c>
      <c r="G89" s="5" t="str" cm="1">
        <f t="array" aca="1" ref="G89" ca="1">IFERROR(INDEX('Total Cost by Trajectory'!$S$1:$S$516, MATCH(1, ('Total Cost by Trajectory'!$B$1:$B$516 = G$7) * ('Total Cost by Trajectory'!$E$1:$E$516 = $B89), 0))
/ IF(G$8 = "$/MWh Levelized", INDEX('Offshore Wind Gen by Case'!$Q$1:$Q$500, MATCH(1, ('Offshore Wind Gen by Case'!$B$1:$B$500 = G$4) * ('Offshore Wind Gen by Case'!$C$1:$C$500 = $C89), 0)), 1), "")</f>
        <v/>
      </c>
      <c r="H89" s="5" t="str" cm="1">
        <f t="array" aca="1" ref="H89" ca="1">IFERROR(INDEX('Total Cost by Trajectory'!$S$1:$S$516, MATCH(1, ('Total Cost by Trajectory'!$B$1:$B$516 = H$7) * ('Total Cost by Trajectory'!$E$1:$E$516 = $B89), 0))
/ IF(H$8 = "$/MWh Levelized", INDEX('Offshore Wind Gen by Case'!$Q$1:$Q$500, MATCH(1, ('Offshore Wind Gen by Case'!$B$1:$B$500 = H$4) * ('Offshore Wind Gen by Case'!$C$1:$C$500 = $C89), 0)), 1), "")</f>
        <v/>
      </c>
      <c r="I89" s="5" t="str" cm="1">
        <f t="array" aca="1" ref="I89" ca="1">IFERROR(INDEX('Total Cost by Trajectory'!$S$1:$S$516, MATCH(1, ('Total Cost by Trajectory'!$B$1:$B$516 = I$7) * ('Total Cost by Trajectory'!$E$1:$E$516 = $B89), 0))
/ IF(I$8 = "$/MWh Levelized", INDEX('Offshore Wind Gen by Case'!$Q$1:$Q$500, MATCH(1, ('Offshore Wind Gen by Case'!$B$1:$B$500 = I$4) * ('Offshore Wind Gen by Case'!$C$1:$C$500 = $C89), 0)), 1), "")</f>
        <v/>
      </c>
      <c r="J89" s="5" t="str" cm="1">
        <f t="array" aca="1" ref="J89" ca="1">IFERROR(INDEX('Total Cost by Trajectory'!$S$1:$S$516, MATCH(1, ('Total Cost by Trajectory'!$B$1:$B$516 = J$7) * ('Total Cost by Trajectory'!$E$1:$E$516 = $B89), 0))
/ IF(J$8 = "$/MWh Levelized", INDEX('Offshore Wind Gen by Case'!$Q$1:$Q$500, MATCH(1, ('Offshore Wind Gen by Case'!$B$1:$B$500 = J$4) * ('Offshore Wind Gen by Case'!$C$1:$C$500 = $C89), 0)), 1), "")</f>
        <v/>
      </c>
      <c r="K89" s="5" t="str" cm="1">
        <f t="array" aca="1" ref="K89" ca="1">IFERROR(INDEX('Total Cost by Trajectory'!$S$1:$S$516, MATCH(1, ('Total Cost by Trajectory'!$B$1:$B$516 = K$7) * ('Total Cost by Trajectory'!$E$1:$E$516 = $B89), 0))
/ IF(K$8 = "$/MWh Levelized", INDEX('Offshore Wind Gen by Case'!$Q$1:$Q$500, MATCH(1, ('Offshore Wind Gen by Case'!$B$1:$B$500 = K$4) * ('Offshore Wind Gen by Case'!$C$1:$C$500 = $C89), 0)), 1), "")</f>
        <v/>
      </c>
      <c r="L89" s="5" t="str" cm="1">
        <f t="array" aca="1" ref="L89" ca="1">IFERROR(INDEX('Total Cost by Trajectory'!$S$1:$S$516, MATCH(1, ('Total Cost by Trajectory'!$B$1:$B$516 = L$7) * ('Total Cost by Trajectory'!$E$1:$E$516 = $B89), 0))
/ IF(L$8 = "$/MWh Levelized", INDEX('Offshore Wind Gen by Case'!$Q$1:$Q$500, MATCH(1, ('Offshore Wind Gen by Case'!$B$1:$B$500 = L$4) * ('Offshore Wind Gen by Case'!$C$1:$C$500 = $C89), 0)), 1), "")</f>
        <v/>
      </c>
      <c r="M89" s="5" t="str" cm="1">
        <f t="array" aca="1" ref="M89" ca="1">IFERROR(INDEX('Total Cost by Trajectory'!$S$1:$S$516, MATCH(1, ('Total Cost by Trajectory'!$B$1:$B$516 = M$7) * ('Total Cost by Trajectory'!$E$1:$E$516 = $B89), 0))
/ IF(M$8 = "$/MWh Levelized", INDEX('Offshore Wind Gen by Case'!$Q$1:$Q$500, MATCH(1, ('Offshore Wind Gen by Case'!$B$1:$B$500 = M$4) * ('Offshore Wind Gen by Case'!$C$1:$C$500 = $C89), 0)), 1), "")</f>
        <v/>
      </c>
      <c r="N89" s="5" t="str" cm="1">
        <f t="array" aca="1" ref="N89" ca="1">IFERROR(INDEX('Total Cost by Trajectory'!$S$1:$S$516, MATCH(1, ('Total Cost by Trajectory'!$B$1:$B$516 = N$7) * ('Total Cost by Trajectory'!$E$1:$E$516 = $B89), 0))
/ IF(N$8 = "$/MWh Levelized", INDEX('Offshore Wind Gen by Case'!$Q$1:$Q$500, MATCH(1, ('Offshore Wind Gen by Case'!$B$1:$B$500 = N$4) * ('Offshore Wind Gen by Case'!$C$1:$C$500 = $C89), 0)), 1), "")</f>
        <v/>
      </c>
      <c r="P89" s="5" t="str">
        <f t="shared" ca="1" si="19"/>
        <v/>
      </c>
      <c r="Q89" s="5" t="str">
        <f t="shared" ca="1" si="20"/>
        <v/>
      </c>
      <c r="R89" s="5" t="str">
        <f t="shared" ca="1" si="21"/>
        <v/>
      </c>
      <c r="S89" s="5" t="str">
        <f t="shared" ca="1" si="22"/>
        <v/>
      </c>
      <c r="T89" s="5" t="str">
        <f t="shared" ca="1" si="23"/>
        <v/>
      </c>
      <c r="U89" s="5" t="str">
        <f t="shared" ca="1" si="24"/>
        <v/>
      </c>
      <c r="V89" s="5" t="str">
        <f t="shared" ca="1" si="25"/>
        <v/>
      </c>
      <c r="W89" s="5" t="str">
        <f t="shared" ca="1" si="26"/>
        <v/>
      </c>
    </row>
    <row r="90" spans="2:23" x14ac:dyDescent="0.2">
      <c r="B90" s="11" t="str">
        <f t="shared" si="27"/>
        <v/>
      </c>
      <c r="C90" s="3">
        <v>0</v>
      </c>
      <c r="E90" s="5" t="str" cm="1">
        <f t="array" ref="E90">IFERROR(INDEX('Benefit by Case'!$Q$1:$Q$500, MATCH($C90, 'Benefit by Case'!$B$1:$B$500, 0))
/ IF(E$8 = "$/MWh Levelized", INDEX('Offshore Wind Gen by Case'!$Q$1:$Q$500, MATCH(1, ('Offshore Wind Gen by Case'!$B$1:$B$500 = E$4) * ('Offshore Wind Gen by Case'!$C$1:$C$500 = $C90), 0)), 1), "")</f>
        <v/>
      </c>
      <c r="G90" s="5" t="str" cm="1">
        <f t="array" aca="1" ref="G90" ca="1">IFERROR(INDEX('Total Cost by Trajectory'!$S$1:$S$516, MATCH(1, ('Total Cost by Trajectory'!$B$1:$B$516 = G$7) * ('Total Cost by Trajectory'!$E$1:$E$516 = $B90), 0))
/ IF(G$8 = "$/MWh Levelized", INDEX('Offshore Wind Gen by Case'!$Q$1:$Q$500, MATCH(1, ('Offshore Wind Gen by Case'!$B$1:$B$500 = G$4) * ('Offshore Wind Gen by Case'!$C$1:$C$500 = $C90), 0)), 1), "")</f>
        <v/>
      </c>
      <c r="H90" s="5" t="str" cm="1">
        <f t="array" aca="1" ref="H90" ca="1">IFERROR(INDEX('Total Cost by Trajectory'!$S$1:$S$516, MATCH(1, ('Total Cost by Trajectory'!$B$1:$B$516 = H$7) * ('Total Cost by Trajectory'!$E$1:$E$516 = $B90), 0))
/ IF(H$8 = "$/MWh Levelized", INDEX('Offshore Wind Gen by Case'!$Q$1:$Q$500, MATCH(1, ('Offshore Wind Gen by Case'!$B$1:$B$500 = H$4) * ('Offshore Wind Gen by Case'!$C$1:$C$500 = $C90), 0)), 1), "")</f>
        <v/>
      </c>
      <c r="I90" s="5" t="str" cm="1">
        <f t="array" aca="1" ref="I90" ca="1">IFERROR(INDEX('Total Cost by Trajectory'!$S$1:$S$516, MATCH(1, ('Total Cost by Trajectory'!$B$1:$B$516 = I$7) * ('Total Cost by Trajectory'!$E$1:$E$516 = $B90), 0))
/ IF(I$8 = "$/MWh Levelized", INDEX('Offshore Wind Gen by Case'!$Q$1:$Q$500, MATCH(1, ('Offshore Wind Gen by Case'!$B$1:$B$500 = I$4) * ('Offshore Wind Gen by Case'!$C$1:$C$500 = $C90), 0)), 1), "")</f>
        <v/>
      </c>
      <c r="J90" s="5" t="str" cm="1">
        <f t="array" aca="1" ref="J90" ca="1">IFERROR(INDEX('Total Cost by Trajectory'!$S$1:$S$516, MATCH(1, ('Total Cost by Trajectory'!$B$1:$B$516 = J$7) * ('Total Cost by Trajectory'!$E$1:$E$516 = $B90), 0))
/ IF(J$8 = "$/MWh Levelized", INDEX('Offshore Wind Gen by Case'!$Q$1:$Q$500, MATCH(1, ('Offshore Wind Gen by Case'!$B$1:$B$500 = J$4) * ('Offshore Wind Gen by Case'!$C$1:$C$500 = $C90), 0)), 1), "")</f>
        <v/>
      </c>
      <c r="K90" s="5" t="str" cm="1">
        <f t="array" aca="1" ref="K90" ca="1">IFERROR(INDEX('Total Cost by Trajectory'!$S$1:$S$516, MATCH(1, ('Total Cost by Trajectory'!$B$1:$B$516 = K$7) * ('Total Cost by Trajectory'!$E$1:$E$516 = $B90), 0))
/ IF(K$8 = "$/MWh Levelized", INDEX('Offshore Wind Gen by Case'!$Q$1:$Q$500, MATCH(1, ('Offshore Wind Gen by Case'!$B$1:$B$500 = K$4) * ('Offshore Wind Gen by Case'!$C$1:$C$500 = $C90), 0)), 1), "")</f>
        <v/>
      </c>
      <c r="L90" s="5" t="str" cm="1">
        <f t="array" aca="1" ref="L90" ca="1">IFERROR(INDEX('Total Cost by Trajectory'!$S$1:$S$516, MATCH(1, ('Total Cost by Trajectory'!$B$1:$B$516 = L$7) * ('Total Cost by Trajectory'!$E$1:$E$516 = $B90), 0))
/ IF(L$8 = "$/MWh Levelized", INDEX('Offshore Wind Gen by Case'!$Q$1:$Q$500, MATCH(1, ('Offshore Wind Gen by Case'!$B$1:$B$500 = L$4) * ('Offshore Wind Gen by Case'!$C$1:$C$500 = $C90), 0)), 1), "")</f>
        <v/>
      </c>
      <c r="M90" s="5" t="str" cm="1">
        <f t="array" aca="1" ref="M90" ca="1">IFERROR(INDEX('Total Cost by Trajectory'!$S$1:$S$516, MATCH(1, ('Total Cost by Trajectory'!$B$1:$B$516 = M$7) * ('Total Cost by Trajectory'!$E$1:$E$516 = $B90), 0))
/ IF(M$8 = "$/MWh Levelized", INDEX('Offshore Wind Gen by Case'!$Q$1:$Q$500, MATCH(1, ('Offshore Wind Gen by Case'!$B$1:$B$500 = M$4) * ('Offshore Wind Gen by Case'!$C$1:$C$500 = $C90), 0)), 1), "")</f>
        <v/>
      </c>
      <c r="N90" s="5" t="str" cm="1">
        <f t="array" aca="1" ref="N90" ca="1">IFERROR(INDEX('Total Cost by Trajectory'!$S$1:$S$516, MATCH(1, ('Total Cost by Trajectory'!$B$1:$B$516 = N$7) * ('Total Cost by Trajectory'!$E$1:$E$516 = $B90), 0))
/ IF(N$8 = "$/MWh Levelized", INDEX('Offshore Wind Gen by Case'!$Q$1:$Q$500, MATCH(1, ('Offshore Wind Gen by Case'!$B$1:$B$500 = N$4) * ('Offshore Wind Gen by Case'!$C$1:$C$500 = $C90), 0)), 1), "")</f>
        <v/>
      </c>
      <c r="P90" s="5" t="str">
        <f t="shared" ca="1" si="19"/>
        <v/>
      </c>
      <c r="Q90" s="5" t="str">
        <f t="shared" ca="1" si="20"/>
        <v/>
      </c>
      <c r="R90" s="5" t="str">
        <f t="shared" ca="1" si="21"/>
        <v/>
      </c>
      <c r="S90" s="5" t="str">
        <f t="shared" ca="1" si="22"/>
        <v/>
      </c>
      <c r="T90" s="5" t="str">
        <f t="shared" ca="1" si="23"/>
        <v/>
      </c>
      <c r="U90" s="5" t="str">
        <f t="shared" ca="1" si="24"/>
        <v/>
      </c>
      <c r="V90" s="5" t="str">
        <f t="shared" ca="1" si="25"/>
        <v/>
      </c>
      <c r="W90" s="5" t="str">
        <f t="shared" ca="1" si="26"/>
        <v/>
      </c>
    </row>
    <row r="91" spans="2:23" x14ac:dyDescent="0.2">
      <c r="B91" s="11" t="str">
        <f t="shared" si="27"/>
        <v/>
      </c>
      <c r="C91" s="3">
        <v>0</v>
      </c>
      <c r="E91" s="5" t="str" cm="1">
        <f t="array" ref="E91">IFERROR(INDEX('Benefit by Case'!$Q$1:$Q$500, MATCH($C91, 'Benefit by Case'!$B$1:$B$500, 0))
/ IF(E$8 = "$/MWh Levelized", INDEX('Offshore Wind Gen by Case'!$Q$1:$Q$500, MATCH(1, ('Offshore Wind Gen by Case'!$B$1:$B$500 = E$4) * ('Offshore Wind Gen by Case'!$C$1:$C$500 = $C91), 0)), 1), "")</f>
        <v/>
      </c>
      <c r="G91" s="5" t="str" cm="1">
        <f t="array" aca="1" ref="G91" ca="1">IFERROR(INDEX('Total Cost by Trajectory'!$S$1:$S$516, MATCH(1, ('Total Cost by Trajectory'!$B$1:$B$516 = G$7) * ('Total Cost by Trajectory'!$E$1:$E$516 = $B91), 0))
/ IF(G$8 = "$/MWh Levelized", INDEX('Offshore Wind Gen by Case'!$Q$1:$Q$500, MATCH(1, ('Offshore Wind Gen by Case'!$B$1:$B$500 = G$4) * ('Offshore Wind Gen by Case'!$C$1:$C$500 = $C91), 0)), 1), "")</f>
        <v/>
      </c>
      <c r="H91" s="5" t="str" cm="1">
        <f t="array" aca="1" ref="H91" ca="1">IFERROR(INDEX('Total Cost by Trajectory'!$S$1:$S$516, MATCH(1, ('Total Cost by Trajectory'!$B$1:$B$516 = H$7) * ('Total Cost by Trajectory'!$E$1:$E$516 = $B91), 0))
/ IF(H$8 = "$/MWh Levelized", INDEX('Offshore Wind Gen by Case'!$Q$1:$Q$500, MATCH(1, ('Offshore Wind Gen by Case'!$B$1:$B$500 = H$4) * ('Offshore Wind Gen by Case'!$C$1:$C$500 = $C91), 0)), 1), "")</f>
        <v/>
      </c>
      <c r="I91" s="5" t="str" cm="1">
        <f t="array" aca="1" ref="I91" ca="1">IFERROR(INDEX('Total Cost by Trajectory'!$S$1:$S$516, MATCH(1, ('Total Cost by Trajectory'!$B$1:$B$516 = I$7) * ('Total Cost by Trajectory'!$E$1:$E$516 = $B91), 0))
/ IF(I$8 = "$/MWh Levelized", INDEX('Offshore Wind Gen by Case'!$Q$1:$Q$500, MATCH(1, ('Offshore Wind Gen by Case'!$B$1:$B$500 = I$4) * ('Offshore Wind Gen by Case'!$C$1:$C$500 = $C91), 0)), 1), "")</f>
        <v/>
      </c>
      <c r="J91" s="5" t="str" cm="1">
        <f t="array" aca="1" ref="J91" ca="1">IFERROR(INDEX('Total Cost by Trajectory'!$S$1:$S$516, MATCH(1, ('Total Cost by Trajectory'!$B$1:$B$516 = J$7) * ('Total Cost by Trajectory'!$E$1:$E$516 = $B91), 0))
/ IF(J$8 = "$/MWh Levelized", INDEX('Offshore Wind Gen by Case'!$Q$1:$Q$500, MATCH(1, ('Offshore Wind Gen by Case'!$B$1:$B$500 = J$4) * ('Offshore Wind Gen by Case'!$C$1:$C$500 = $C91), 0)), 1), "")</f>
        <v/>
      </c>
      <c r="K91" s="5" t="str" cm="1">
        <f t="array" aca="1" ref="K91" ca="1">IFERROR(INDEX('Total Cost by Trajectory'!$S$1:$S$516, MATCH(1, ('Total Cost by Trajectory'!$B$1:$B$516 = K$7) * ('Total Cost by Trajectory'!$E$1:$E$516 = $B91), 0))
/ IF(K$8 = "$/MWh Levelized", INDEX('Offshore Wind Gen by Case'!$Q$1:$Q$500, MATCH(1, ('Offshore Wind Gen by Case'!$B$1:$B$500 = K$4) * ('Offshore Wind Gen by Case'!$C$1:$C$500 = $C91), 0)), 1), "")</f>
        <v/>
      </c>
      <c r="L91" s="5" t="str" cm="1">
        <f t="array" aca="1" ref="L91" ca="1">IFERROR(INDEX('Total Cost by Trajectory'!$S$1:$S$516, MATCH(1, ('Total Cost by Trajectory'!$B$1:$B$516 = L$7) * ('Total Cost by Trajectory'!$E$1:$E$516 = $B91), 0))
/ IF(L$8 = "$/MWh Levelized", INDEX('Offshore Wind Gen by Case'!$Q$1:$Q$500, MATCH(1, ('Offshore Wind Gen by Case'!$B$1:$B$500 = L$4) * ('Offshore Wind Gen by Case'!$C$1:$C$500 = $C91), 0)), 1), "")</f>
        <v/>
      </c>
      <c r="M91" s="5" t="str" cm="1">
        <f t="array" aca="1" ref="M91" ca="1">IFERROR(INDEX('Total Cost by Trajectory'!$S$1:$S$516, MATCH(1, ('Total Cost by Trajectory'!$B$1:$B$516 = M$7) * ('Total Cost by Trajectory'!$E$1:$E$516 = $B91), 0))
/ IF(M$8 = "$/MWh Levelized", INDEX('Offshore Wind Gen by Case'!$Q$1:$Q$500, MATCH(1, ('Offshore Wind Gen by Case'!$B$1:$B$500 = M$4) * ('Offshore Wind Gen by Case'!$C$1:$C$500 = $C91), 0)), 1), "")</f>
        <v/>
      </c>
      <c r="N91" s="5" t="str" cm="1">
        <f t="array" aca="1" ref="N91" ca="1">IFERROR(INDEX('Total Cost by Trajectory'!$S$1:$S$516, MATCH(1, ('Total Cost by Trajectory'!$B$1:$B$516 = N$7) * ('Total Cost by Trajectory'!$E$1:$E$516 = $B91), 0))
/ IF(N$8 = "$/MWh Levelized", INDEX('Offshore Wind Gen by Case'!$Q$1:$Q$500, MATCH(1, ('Offshore Wind Gen by Case'!$B$1:$B$500 = N$4) * ('Offshore Wind Gen by Case'!$C$1:$C$500 = $C91), 0)), 1), "")</f>
        <v/>
      </c>
      <c r="P91" s="5" t="str">
        <f t="shared" ca="1" si="19"/>
        <v/>
      </c>
      <c r="Q91" s="5" t="str">
        <f t="shared" ca="1" si="20"/>
        <v/>
      </c>
      <c r="R91" s="5" t="str">
        <f t="shared" ca="1" si="21"/>
        <v/>
      </c>
      <c r="S91" s="5" t="str">
        <f t="shared" ca="1" si="22"/>
        <v/>
      </c>
      <c r="T91" s="5" t="str">
        <f t="shared" ca="1" si="23"/>
        <v/>
      </c>
      <c r="U91" s="5" t="str">
        <f t="shared" ca="1" si="24"/>
        <v/>
      </c>
      <c r="V91" s="5" t="str">
        <f t="shared" ca="1" si="25"/>
        <v/>
      </c>
      <c r="W91" s="5" t="str">
        <f t="shared" ca="1" si="26"/>
        <v/>
      </c>
    </row>
    <row r="92" spans="2:23" x14ac:dyDescent="0.2">
      <c r="B92" s="11" t="str">
        <f t="shared" si="27"/>
        <v/>
      </c>
      <c r="C92" s="3">
        <v>0</v>
      </c>
      <c r="E92" s="5" t="str" cm="1">
        <f t="array" ref="E92">IFERROR(INDEX('Benefit by Case'!$Q$1:$Q$500, MATCH($C92, 'Benefit by Case'!$B$1:$B$500, 0))
/ IF(E$8 = "$/MWh Levelized", INDEX('Offshore Wind Gen by Case'!$Q$1:$Q$500, MATCH(1, ('Offshore Wind Gen by Case'!$B$1:$B$500 = E$4) * ('Offshore Wind Gen by Case'!$C$1:$C$500 = $C92), 0)), 1), "")</f>
        <v/>
      </c>
      <c r="G92" s="5" t="str" cm="1">
        <f t="array" aca="1" ref="G92" ca="1">IFERROR(INDEX('Total Cost by Trajectory'!$S$1:$S$516, MATCH(1, ('Total Cost by Trajectory'!$B$1:$B$516 = G$7) * ('Total Cost by Trajectory'!$E$1:$E$516 = $B92), 0))
/ IF(G$8 = "$/MWh Levelized", INDEX('Offshore Wind Gen by Case'!$Q$1:$Q$500, MATCH(1, ('Offshore Wind Gen by Case'!$B$1:$B$500 = G$4) * ('Offshore Wind Gen by Case'!$C$1:$C$500 = $C92), 0)), 1), "")</f>
        <v/>
      </c>
      <c r="H92" s="5" t="str" cm="1">
        <f t="array" aca="1" ref="H92" ca="1">IFERROR(INDEX('Total Cost by Trajectory'!$S$1:$S$516, MATCH(1, ('Total Cost by Trajectory'!$B$1:$B$516 = H$7) * ('Total Cost by Trajectory'!$E$1:$E$516 = $B92), 0))
/ IF(H$8 = "$/MWh Levelized", INDEX('Offshore Wind Gen by Case'!$Q$1:$Q$500, MATCH(1, ('Offshore Wind Gen by Case'!$B$1:$B$500 = H$4) * ('Offshore Wind Gen by Case'!$C$1:$C$500 = $C92), 0)), 1), "")</f>
        <v/>
      </c>
      <c r="I92" s="5" t="str" cm="1">
        <f t="array" aca="1" ref="I92" ca="1">IFERROR(INDEX('Total Cost by Trajectory'!$S$1:$S$516, MATCH(1, ('Total Cost by Trajectory'!$B$1:$B$516 = I$7) * ('Total Cost by Trajectory'!$E$1:$E$516 = $B92), 0))
/ IF(I$8 = "$/MWh Levelized", INDEX('Offshore Wind Gen by Case'!$Q$1:$Q$500, MATCH(1, ('Offshore Wind Gen by Case'!$B$1:$B$500 = I$4) * ('Offshore Wind Gen by Case'!$C$1:$C$500 = $C92), 0)), 1), "")</f>
        <v/>
      </c>
      <c r="J92" s="5" t="str" cm="1">
        <f t="array" aca="1" ref="J92" ca="1">IFERROR(INDEX('Total Cost by Trajectory'!$S$1:$S$516, MATCH(1, ('Total Cost by Trajectory'!$B$1:$B$516 = J$7) * ('Total Cost by Trajectory'!$E$1:$E$516 = $B92), 0))
/ IF(J$8 = "$/MWh Levelized", INDEX('Offshore Wind Gen by Case'!$Q$1:$Q$500, MATCH(1, ('Offshore Wind Gen by Case'!$B$1:$B$500 = J$4) * ('Offshore Wind Gen by Case'!$C$1:$C$500 = $C92), 0)), 1), "")</f>
        <v/>
      </c>
      <c r="K92" s="5" t="str" cm="1">
        <f t="array" aca="1" ref="K92" ca="1">IFERROR(INDEX('Total Cost by Trajectory'!$S$1:$S$516, MATCH(1, ('Total Cost by Trajectory'!$B$1:$B$516 = K$7) * ('Total Cost by Trajectory'!$E$1:$E$516 = $B92), 0))
/ IF(K$8 = "$/MWh Levelized", INDEX('Offshore Wind Gen by Case'!$Q$1:$Q$500, MATCH(1, ('Offshore Wind Gen by Case'!$B$1:$B$500 = K$4) * ('Offshore Wind Gen by Case'!$C$1:$C$500 = $C92), 0)), 1), "")</f>
        <v/>
      </c>
      <c r="L92" s="5" t="str" cm="1">
        <f t="array" aca="1" ref="L92" ca="1">IFERROR(INDEX('Total Cost by Trajectory'!$S$1:$S$516, MATCH(1, ('Total Cost by Trajectory'!$B$1:$B$516 = L$7) * ('Total Cost by Trajectory'!$E$1:$E$516 = $B92), 0))
/ IF(L$8 = "$/MWh Levelized", INDEX('Offshore Wind Gen by Case'!$Q$1:$Q$500, MATCH(1, ('Offshore Wind Gen by Case'!$B$1:$B$500 = L$4) * ('Offshore Wind Gen by Case'!$C$1:$C$500 = $C92), 0)), 1), "")</f>
        <v/>
      </c>
      <c r="M92" s="5" t="str" cm="1">
        <f t="array" aca="1" ref="M92" ca="1">IFERROR(INDEX('Total Cost by Trajectory'!$S$1:$S$516, MATCH(1, ('Total Cost by Trajectory'!$B$1:$B$516 = M$7) * ('Total Cost by Trajectory'!$E$1:$E$516 = $B92), 0))
/ IF(M$8 = "$/MWh Levelized", INDEX('Offshore Wind Gen by Case'!$Q$1:$Q$500, MATCH(1, ('Offshore Wind Gen by Case'!$B$1:$B$500 = M$4) * ('Offshore Wind Gen by Case'!$C$1:$C$500 = $C92), 0)), 1), "")</f>
        <v/>
      </c>
      <c r="N92" s="5" t="str" cm="1">
        <f t="array" aca="1" ref="N92" ca="1">IFERROR(INDEX('Total Cost by Trajectory'!$S$1:$S$516, MATCH(1, ('Total Cost by Trajectory'!$B$1:$B$516 = N$7) * ('Total Cost by Trajectory'!$E$1:$E$516 = $B92), 0))
/ IF(N$8 = "$/MWh Levelized", INDEX('Offshore Wind Gen by Case'!$Q$1:$Q$500, MATCH(1, ('Offshore Wind Gen by Case'!$B$1:$B$500 = N$4) * ('Offshore Wind Gen by Case'!$C$1:$C$500 = $C92), 0)), 1), "")</f>
        <v/>
      </c>
      <c r="P92" s="5" t="str">
        <f t="shared" ca="1" si="19"/>
        <v/>
      </c>
      <c r="Q92" s="5" t="str">
        <f t="shared" ca="1" si="20"/>
        <v/>
      </c>
      <c r="R92" s="5" t="str">
        <f t="shared" ca="1" si="21"/>
        <v/>
      </c>
      <c r="S92" s="5" t="str">
        <f t="shared" ca="1" si="22"/>
        <v/>
      </c>
      <c r="T92" s="5" t="str">
        <f t="shared" ca="1" si="23"/>
        <v/>
      </c>
      <c r="U92" s="5" t="str">
        <f t="shared" ca="1" si="24"/>
        <v/>
      </c>
      <c r="V92" s="5" t="str">
        <f t="shared" ca="1" si="25"/>
        <v/>
      </c>
      <c r="W92" s="5" t="str">
        <f t="shared" ca="1" si="26"/>
        <v/>
      </c>
    </row>
    <row r="93" spans="2:23" x14ac:dyDescent="0.2">
      <c r="B93" s="11" t="str">
        <f t="shared" si="27"/>
        <v/>
      </c>
      <c r="C93" s="3">
        <v>0</v>
      </c>
      <c r="E93" s="5" t="str" cm="1">
        <f t="array" ref="E93">IFERROR(INDEX('Benefit by Case'!$Q$1:$Q$500, MATCH($C93, 'Benefit by Case'!$B$1:$B$500, 0))
/ IF(E$8 = "$/MWh Levelized", INDEX('Offshore Wind Gen by Case'!$Q$1:$Q$500, MATCH(1, ('Offshore Wind Gen by Case'!$B$1:$B$500 = E$4) * ('Offshore Wind Gen by Case'!$C$1:$C$500 = $C93), 0)), 1), "")</f>
        <v/>
      </c>
      <c r="G93" s="5" t="str" cm="1">
        <f t="array" aca="1" ref="G93" ca="1">IFERROR(INDEX('Total Cost by Trajectory'!$S$1:$S$516, MATCH(1, ('Total Cost by Trajectory'!$B$1:$B$516 = G$7) * ('Total Cost by Trajectory'!$E$1:$E$516 = $B93), 0))
/ IF(G$8 = "$/MWh Levelized", INDEX('Offshore Wind Gen by Case'!$Q$1:$Q$500, MATCH(1, ('Offshore Wind Gen by Case'!$B$1:$B$500 = G$4) * ('Offshore Wind Gen by Case'!$C$1:$C$500 = $C93), 0)), 1), "")</f>
        <v/>
      </c>
      <c r="H93" s="5" t="str" cm="1">
        <f t="array" aca="1" ref="H93" ca="1">IFERROR(INDEX('Total Cost by Trajectory'!$S$1:$S$516, MATCH(1, ('Total Cost by Trajectory'!$B$1:$B$516 = H$7) * ('Total Cost by Trajectory'!$E$1:$E$516 = $B93), 0))
/ IF(H$8 = "$/MWh Levelized", INDEX('Offshore Wind Gen by Case'!$Q$1:$Q$500, MATCH(1, ('Offshore Wind Gen by Case'!$B$1:$B$500 = H$4) * ('Offshore Wind Gen by Case'!$C$1:$C$500 = $C93), 0)), 1), "")</f>
        <v/>
      </c>
      <c r="I93" s="5" t="str" cm="1">
        <f t="array" aca="1" ref="I93" ca="1">IFERROR(INDEX('Total Cost by Trajectory'!$S$1:$S$516, MATCH(1, ('Total Cost by Trajectory'!$B$1:$B$516 = I$7) * ('Total Cost by Trajectory'!$E$1:$E$516 = $B93), 0))
/ IF(I$8 = "$/MWh Levelized", INDEX('Offshore Wind Gen by Case'!$Q$1:$Q$500, MATCH(1, ('Offshore Wind Gen by Case'!$B$1:$B$500 = I$4) * ('Offshore Wind Gen by Case'!$C$1:$C$500 = $C93), 0)), 1), "")</f>
        <v/>
      </c>
      <c r="J93" s="5" t="str" cm="1">
        <f t="array" aca="1" ref="J93" ca="1">IFERROR(INDEX('Total Cost by Trajectory'!$S$1:$S$516, MATCH(1, ('Total Cost by Trajectory'!$B$1:$B$516 = J$7) * ('Total Cost by Trajectory'!$E$1:$E$516 = $B93), 0))
/ IF(J$8 = "$/MWh Levelized", INDEX('Offshore Wind Gen by Case'!$Q$1:$Q$500, MATCH(1, ('Offshore Wind Gen by Case'!$B$1:$B$500 = J$4) * ('Offshore Wind Gen by Case'!$C$1:$C$500 = $C93), 0)), 1), "")</f>
        <v/>
      </c>
      <c r="K93" s="5" t="str" cm="1">
        <f t="array" aca="1" ref="K93" ca="1">IFERROR(INDEX('Total Cost by Trajectory'!$S$1:$S$516, MATCH(1, ('Total Cost by Trajectory'!$B$1:$B$516 = K$7) * ('Total Cost by Trajectory'!$E$1:$E$516 = $B93), 0))
/ IF(K$8 = "$/MWh Levelized", INDEX('Offshore Wind Gen by Case'!$Q$1:$Q$500, MATCH(1, ('Offshore Wind Gen by Case'!$B$1:$B$500 = K$4) * ('Offshore Wind Gen by Case'!$C$1:$C$500 = $C93), 0)), 1), "")</f>
        <v/>
      </c>
      <c r="L93" s="5" t="str" cm="1">
        <f t="array" aca="1" ref="L93" ca="1">IFERROR(INDEX('Total Cost by Trajectory'!$S$1:$S$516, MATCH(1, ('Total Cost by Trajectory'!$B$1:$B$516 = L$7) * ('Total Cost by Trajectory'!$E$1:$E$516 = $B93), 0))
/ IF(L$8 = "$/MWh Levelized", INDEX('Offshore Wind Gen by Case'!$Q$1:$Q$500, MATCH(1, ('Offshore Wind Gen by Case'!$B$1:$B$500 = L$4) * ('Offshore Wind Gen by Case'!$C$1:$C$500 = $C93), 0)), 1), "")</f>
        <v/>
      </c>
      <c r="M93" s="5" t="str" cm="1">
        <f t="array" aca="1" ref="M93" ca="1">IFERROR(INDEX('Total Cost by Trajectory'!$S$1:$S$516, MATCH(1, ('Total Cost by Trajectory'!$B$1:$B$516 = M$7) * ('Total Cost by Trajectory'!$E$1:$E$516 = $B93), 0))
/ IF(M$8 = "$/MWh Levelized", INDEX('Offshore Wind Gen by Case'!$Q$1:$Q$500, MATCH(1, ('Offshore Wind Gen by Case'!$B$1:$B$500 = M$4) * ('Offshore Wind Gen by Case'!$C$1:$C$500 = $C93), 0)), 1), "")</f>
        <v/>
      </c>
      <c r="N93" s="5" t="str" cm="1">
        <f t="array" aca="1" ref="N93" ca="1">IFERROR(INDEX('Total Cost by Trajectory'!$S$1:$S$516, MATCH(1, ('Total Cost by Trajectory'!$B$1:$B$516 = N$7) * ('Total Cost by Trajectory'!$E$1:$E$516 = $B93), 0))
/ IF(N$8 = "$/MWh Levelized", INDEX('Offshore Wind Gen by Case'!$Q$1:$Q$500, MATCH(1, ('Offshore Wind Gen by Case'!$B$1:$B$500 = N$4) * ('Offshore Wind Gen by Case'!$C$1:$C$500 = $C93), 0)), 1), "")</f>
        <v/>
      </c>
      <c r="P93" s="5" t="str">
        <f t="shared" ca="1" si="19"/>
        <v/>
      </c>
      <c r="Q93" s="5" t="str">
        <f t="shared" ca="1" si="20"/>
        <v/>
      </c>
      <c r="R93" s="5" t="str">
        <f t="shared" ca="1" si="21"/>
        <v/>
      </c>
      <c r="S93" s="5" t="str">
        <f t="shared" ca="1" si="22"/>
        <v/>
      </c>
      <c r="T93" s="5" t="str">
        <f t="shared" ca="1" si="23"/>
        <v/>
      </c>
      <c r="U93" s="5" t="str">
        <f t="shared" ca="1" si="24"/>
        <v/>
      </c>
      <c r="V93" s="5" t="str">
        <f t="shared" ca="1" si="25"/>
        <v/>
      </c>
      <c r="W93" s="5" t="str">
        <f t="shared" ca="1" si="26"/>
        <v/>
      </c>
    </row>
    <row r="94" spans="2:23" x14ac:dyDescent="0.2">
      <c r="B94" s="11" t="str">
        <f t="shared" si="27"/>
        <v/>
      </c>
      <c r="C94" s="3">
        <v>0</v>
      </c>
      <c r="E94" s="5" t="str" cm="1">
        <f t="array" ref="E94">IFERROR(INDEX('Benefit by Case'!$Q$1:$Q$500, MATCH($C94, 'Benefit by Case'!$B$1:$B$500, 0))
/ IF(E$8 = "$/MWh Levelized", INDEX('Offshore Wind Gen by Case'!$Q$1:$Q$500, MATCH(1, ('Offshore Wind Gen by Case'!$B$1:$B$500 = E$4) * ('Offshore Wind Gen by Case'!$C$1:$C$500 = $C94), 0)), 1), "")</f>
        <v/>
      </c>
      <c r="G94" s="5" t="str" cm="1">
        <f t="array" aca="1" ref="G94" ca="1">IFERROR(INDEX('Total Cost by Trajectory'!$S$1:$S$516, MATCH(1, ('Total Cost by Trajectory'!$B$1:$B$516 = G$7) * ('Total Cost by Trajectory'!$E$1:$E$516 = $B94), 0))
/ IF(G$8 = "$/MWh Levelized", INDEX('Offshore Wind Gen by Case'!$Q$1:$Q$500, MATCH(1, ('Offshore Wind Gen by Case'!$B$1:$B$500 = G$4) * ('Offshore Wind Gen by Case'!$C$1:$C$500 = $C94), 0)), 1), "")</f>
        <v/>
      </c>
      <c r="H94" s="5" t="str" cm="1">
        <f t="array" aca="1" ref="H94" ca="1">IFERROR(INDEX('Total Cost by Trajectory'!$S$1:$S$516, MATCH(1, ('Total Cost by Trajectory'!$B$1:$B$516 = H$7) * ('Total Cost by Trajectory'!$E$1:$E$516 = $B94), 0))
/ IF(H$8 = "$/MWh Levelized", INDEX('Offshore Wind Gen by Case'!$Q$1:$Q$500, MATCH(1, ('Offshore Wind Gen by Case'!$B$1:$B$500 = H$4) * ('Offshore Wind Gen by Case'!$C$1:$C$500 = $C94), 0)), 1), "")</f>
        <v/>
      </c>
      <c r="I94" s="5" t="str" cm="1">
        <f t="array" aca="1" ref="I94" ca="1">IFERROR(INDEX('Total Cost by Trajectory'!$S$1:$S$516, MATCH(1, ('Total Cost by Trajectory'!$B$1:$B$516 = I$7) * ('Total Cost by Trajectory'!$E$1:$E$516 = $B94), 0))
/ IF(I$8 = "$/MWh Levelized", INDEX('Offshore Wind Gen by Case'!$Q$1:$Q$500, MATCH(1, ('Offshore Wind Gen by Case'!$B$1:$B$500 = I$4) * ('Offshore Wind Gen by Case'!$C$1:$C$500 = $C94), 0)), 1), "")</f>
        <v/>
      </c>
      <c r="J94" s="5" t="str" cm="1">
        <f t="array" aca="1" ref="J94" ca="1">IFERROR(INDEX('Total Cost by Trajectory'!$S$1:$S$516, MATCH(1, ('Total Cost by Trajectory'!$B$1:$B$516 = J$7) * ('Total Cost by Trajectory'!$E$1:$E$516 = $B94), 0))
/ IF(J$8 = "$/MWh Levelized", INDEX('Offshore Wind Gen by Case'!$Q$1:$Q$500, MATCH(1, ('Offshore Wind Gen by Case'!$B$1:$B$500 = J$4) * ('Offshore Wind Gen by Case'!$C$1:$C$500 = $C94), 0)), 1), "")</f>
        <v/>
      </c>
      <c r="K94" s="5" t="str" cm="1">
        <f t="array" aca="1" ref="K94" ca="1">IFERROR(INDEX('Total Cost by Trajectory'!$S$1:$S$516, MATCH(1, ('Total Cost by Trajectory'!$B$1:$B$516 = K$7) * ('Total Cost by Trajectory'!$E$1:$E$516 = $B94), 0))
/ IF(K$8 = "$/MWh Levelized", INDEX('Offshore Wind Gen by Case'!$Q$1:$Q$500, MATCH(1, ('Offshore Wind Gen by Case'!$B$1:$B$500 = K$4) * ('Offshore Wind Gen by Case'!$C$1:$C$500 = $C94), 0)), 1), "")</f>
        <v/>
      </c>
      <c r="L94" s="5" t="str" cm="1">
        <f t="array" aca="1" ref="L94" ca="1">IFERROR(INDEX('Total Cost by Trajectory'!$S$1:$S$516, MATCH(1, ('Total Cost by Trajectory'!$B$1:$B$516 = L$7) * ('Total Cost by Trajectory'!$E$1:$E$516 = $B94), 0))
/ IF(L$8 = "$/MWh Levelized", INDEX('Offshore Wind Gen by Case'!$Q$1:$Q$500, MATCH(1, ('Offshore Wind Gen by Case'!$B$1:$B$500 = L$4) * ('Offshore Wind Gen by Case'!$C$1:$C$500 = $C94), 0)), 1), "")</f>
        <v/>
      </c>
      <c r="M94" s="5" t="str" cm="1">
        <f t="array" aca="1" ref="M94" ca="1">IFERROR(INDEX('Total Cost by Trajectory'!$S$1:$S$516, MATCH(1, ('Total Cost by Trajectory'!$B$1:$B$516 = M$7) * ('Total Cost by Trajectory'!$E$1:$E$516 = $B94), 0))
/ IF(M$8 = "$/MWh Levelized", INDEX('Offshore Wind Gen by Case'!$Q$1:$Q$500, MATCH(1, ('Offshore Wind Gen by Case'!$B$1:$B$500 = M$4) * ('Offshore Wind Gen by Case'!$C$1:$C$500 = $C94), 0)), 1), "")</f>
        <v/>
      </c>
      <c r="N94" s="5" t="str" cm="1">
        <f t="array" aca="1" ref="N94" ca="1">IFERROR(INDEX('Total Cost by Trajectory'!$S$1:$S$516, MATCH(1, ('Total Cost by Trajectory'!$B$1:$B$516 = N$7) * ('Total Cost by Trajectory'!$E$1:$E$516 = $B94), 0))
/ IF(N$8 = "$/MWh Levelized", INDEX('Offshore Wind Gen by Case'!$Q$1:$Q$500, MATCH(1, ('Offshore Wind Gen by Case'!$B$1:$B$500 = N$4) * ('Offshore Wind Gen by Case'!$C$1:$C$500 = $C94), 0)), 1), "")</f>
        <v/>
      </c>
      <c r="P94" s="5" t="str">
        <f t="shared" ca="1" si="19"/>
        <v/>
      </c>
      <c r="Q94" s="5" t="str">
        <f t="shared" ca="1" si="20"/>
        <v/>
      </c>
      <c r="R94" s="5" t="str">
        <f t="shared" ca="1" si="21"/>
        <v/>
      </c>
      <c r="S94" s="5" t="str">
        <f t="shared" ca="1" si="22"/>
        <v/>
      </c>
      <c r="T94" s="5" t="str">
        <f t="shared" ca="1" si="23"/>
        <v/>
      </c>
      <c r="U94" s="5" t="str">
        <f t="shared" ca="1" si="24"/>
        <v/>
      </c>
      <c r="V94" s="5" t="str">
        <f t="shared" ca="1" si="25"/>
        <v/>
      </c>
      <c r="W94" s="5" t="str">
        <f t="shared" ca="1" si="26"/>
        <v/>
      </c>
    </row>
    <row r="95" spans="2:23" x14ac:dyDescent="0.2">
      <c r="B95" s="11" t="str">
        <f t="shared" si="27"/>
        <v/>
      </c>
      <c r="C95" s="3">
        <v>0</v>
      </c>
      <c r="E95" s="5" t="str" cm="1">
        <f t="array" ref="E95">IFERROR(INDEX('Benefit by Case'!$Q$1:$Q$500, MATCH($C95, 'Benefit by Case'!$B$1:$B$500, 0))
/ IF(E$8 = "$/MWh Levelized", INDEX('Offshore Wind Gen by Case'!$Q$1:$Q$500, MATCH(1, ('Offshore Wind Gen by Case'!$B$1:$B$500 = E$4) * ('Offshore Wind Gen by Case'!$C$1:$C$500 = $C95), 0)), 1), "")</f>
        <v/>
      </c>
      <c r="G95" s="5" t="str" cm="1">
        <f t="array" aca="1" ref="G95" ca="1">IFERROR(INDEX('Total Cost by Trajectory'!$S$1:$S$516, MATCH(1, ('Total Cost by Trajectory'!$B$1:$B$516 = G$7) * ('Total Cost by Trajectory'!$E$1:$E$516 = $B95), 0))
/ IF(G$8 = "$/MWh Levelized", INDEX('Offshore Wind Gen by Case'!$Q$1:$Q$500, MATCH(1, ('Offshore Wind Gen by Case'!$B$1:$B$500 = G$4) * ('Offshore Wind Gen by Case'!$C$1:$C$500 = $C95), 0)), 1), "")</f>
        <v/>
      </c>
      <c r="H95" s="5" t="str" cm="1">
        <f t="array" aca="1" ref="H95" ca="1">IFERROR(INDEX('Total Cost by Trajectory'!$S$1:$S$516, MATCH(1, ('Total Cost by Trajectory'!$B$1:$B$516 = H$7) * ('Total Cost by Trajectory'!$E$1:$E$516 = $B95), 0))
/ IF(H$8 = "$/MWh Levelized", INDEX('Offshore Wind Gen by Case'!$Q$1:$Q$500, MATCH(1, ('Offshore Wind Gen by Case'!$B$1:$B$500 = H$4) * ('Offshore Wind Gen by Case'!$C$1:$C$500 = $C95), 0)), 1), "")</f>
        <v/>
      </c>
      <c r="I95" s="5" t="str" cm="1">
        <f t="array" aca="1" ref="I95" ca="1">IFERROR(INDEX('Total Cost by Trajectory'!$S$1:$S$516, MATCH(1, ('Total Cost by Trajectory'!$B$1:$B$516 = I$7) * ('Total Cost by Trajectory'!$E$1:$E$516 = $B95), 0))
/ IF(I$8 = "$/MWh Levelized", INDEX('Offshore Wind Gen by Case'!$Q$1:$Q$500, MATCH(1, ('Offshore Wind Gen by Case'!$B$1:$B$500 = I$4) * ('Offshore Wind Gen by Case'!$C$1:$C$500 = $C95), 0)), 1), "")</f>
        <v/>
      </c>
      <c r="J95" s="5" t="str" cm="1">
        <f t="array" aca="1" ref="J95" ca="1">IFERROR(INDEX('Total Cost by Trajectory'!$S$1:$S$516, MATCH(1, ('Total Cost by Trajectory'!$B$1:$B$516 = J$7) * ('Total Cost by Trajectory'!$E$1:$E$516 = $B95), 0))
/ IF(J$8 = "$/MWh Levelized", INDEX('Offshore Wind Gen by Case'!$Q$1:$Q$500, MATCH(1, ('Offshore Wind Gen by Case'!$B$1:$B$500 = J$4) * ('Offshore Wind Gen by Case'!$C$1:$C$500 = $C95), 0)), 1), "")</f>
        <v/>
      </c>
      <c r="K95" s="5" t="str" cm="1">
        <f t="array" aca="1" ref="K95" ca="1">IFERROR(INDEX('Total Cost by Trajectory'!$S$1:$S$516, MATCH(1, ('Total Cost by Trajectory'!$B$1:$B$516 = K$7) * ('Total Cost by Trajectory'!$E$1:$E$516 = $B95), 0))
/ IF(K$8 = "$/MWh Levelized", INDEX('Offshore Wind Gen by Case'!$Q$1:$Q$500, MATCH(1, ('Offshore Wind Gen by Case'!$B$1:$B$500 = K$4) * ('Offshore Wind Gen by Case'!$C$1:$C$500 = $C95), 0)), 1), "")</f>
        <v/>
      </c>
      <c r="L95" s="5" t="str" cm="1">
        <f t="array" aca="1" ref="L95" ca="1">IFERROR(INDEX('Total Cost by Trajectory'!$S$1:$S$516, MATCH(1, ('Total Cost by Trajectory'!$B$1:$B$516 = L$7) * ('Total Cost by Trajectory'!$E$1:$E$516 = $B95), 0))
/ IF(L$8 = "$/MWh Levelized", INDEX('Offshore Wind Gen by Case'!$Q$1:$Q$500, MATCH(1, ('Offshore Wind Gen by Case'!$B$1:$B$500 = L$4) * ('Offshore Wind Gen by Case'!$C$1:$C$500 = $C95), 0)), 1), "")</f>
        <v/>
      </c>
      <c r="M95" s="5" t="str" cm="1">
        <f t="array" aca="1" ref="M95" ca="1">IFERROR(INDEX('Total Cost by Trajectory'!$S$1:$S$516, MATCH(1, ('Total Cost by Trajectory'!$B$1:$B$516 = M$7) * ('Total Cost by Trajectory'!$E$1:$E$516 = $B95), 0))
/ IF(M$8 = "$/MWh Levelized", INDEX('Offshore Wind Gen by Case'!$Q$1:$Q$500, MATCH(1, ('Offshore Wind Gen by Case'!$B$1:$B$500 = M$4) * ('Offshore Wind Gen by Case'!$C$1:$C$500 = $C95), 0)), 1), "")</f>
        <v/>
      </c>
      <c r="N95" s="5" t="str" cm="1">
        <f t="array" aca="1" ref="N95" ca="1">IFERROR(INDEX('Total Cost by Trajectory'!$S$1:$S$516, MATCH(1, ('Total Cost by Trajectory'!$B$1:$B$516 = N$7) * ('Total Cost by Trajectory'!$E$1:$E$516 = $B95), 0))
/ IF(N$8 = "$/MWh Levelized", INDEX('Offshore Wind Gen by Case'!$Q$1:$Q$500, MATCH(1, ('Offshore Wind Gen by Case'!$B$1:$B$500 = N$4) * ('Offshore Wind Gen by Case'!$C$1:$C$500 = $C95), 0)), 1), "")</f>
        <v/>
      </c>
      <c r="P95" s="5" t="str">
        <f t="shared" ca="1" si="19"/>
        <v/>
      </c>
      <c r="Q95" s="5" t="str">
        <f t="shared" ca="1" si="20"/>
        <v/>
      </c>
      <c r="R95" s="5" t="str">
        <f t="shared" ca="1" si="21"/>
        <v/>
      </c>
      <c r="S95" s="5" t="str">
        <f t="shared" ca="1" si="22"/>
        <v/>
      </c>
      <c r="T95" s="5" t="str">
        <f t="shared" ca="1" si="23"/>
        <v/>
      </c>
      <c r="U95" s="5" t="str">
        <f t="shared" ca="1" si="24"/>
        <v/>
      </c>
      <c r="V95" s="5" t="str">
        <f t="shared" ca="1" si="25"/>
        <v/>
      </c>
      <c r="W95" s="5" t="str">
        <f t="shared" ca="1" si="26"/>
        <v/>
      </c>
    </row>
    <row r="96" spans="2:23" x14ac:dyDescent="0.2">
      <c r="B96" s="11" t="str">
        <f t="shared" si="27"/>
        <v/>
      </c>
      <c r="C96" s="3">
        <v>0</v>
      </c>
      <c r="E96" s="5" t="str" cm="1">
        <f t="array" ref="E96">IFERROR(INDEX('Benefit by Case'!$Q$1:$Q$500, MATCH($C96, 'Benefit by Case'!$B$1:$B$500, 0))
/ IF(E$8 = "$/MWh Levelized", INDEX('Offshore Wind Gen by Case'!$Q$1:$Q$500, MATCH(1, ('Offshore Wind Gen by Case'!$B$1:$B$500 = E$4) * ('Offshore Wind Gen by Case'!$C$1:$C$500 = $C96), 0)), 1), "")</f>
        <v/>
      </c>
      <c r="G96" s="5" t="str" cm="1">
        <f t="array" aca="1" ref="G96" ca="1">IFERROR(INDEX('Total Cost by Trajectory'!$S$1:$S$516, MATCH(1, ('Total Cost by Trajectory'!$B$1:$B$516 = G$7) * ('Total Cost by Trajectory'!$E$1:$E$516 = $B96), 0))
/ IF(G$8 = "$/MWh Levelized", INDEX('Offshore Wind Gen by Case'!$Q$1:$Q$500, MATCH(1, ('Offshore Wind Gen by Case'!$B$1:$B$500 = G$4) * ('Offshore Wind Gen by Case'!$C$1:$C$500 = $C96), 0)), 1), "")</f>
        <v/>
      </c>
      <c r="H96" s="5" t="str" cm="1">
        <f t="array" aca="1" ref="H96" ca="1">IFERROR(INDEX('Total Cost by Trajectory'!$S$1:$S$516, MATCH(1, ('Total Cost by Trajectory'!$B$1:$B$516 = H$7) * ('Total Cost by Trajectory'!$E$1:$E$516 = $B96), 0))
/ IF(H$8 = "$/MWh Levelized", INDEX('Offshore Wind Gen by Case'!$Q$1:$Q$500, MATCH(1, ('Offshore Wind Gen by Case'!$B$1:$B$500 = H$4) * ('Offshore Wind Gen by Case'!$C$1:$C$500 = $C96), 0)), 1), "")</f>
        <v/>
      </c>
      <c r="I96" s="5" t="str" cm="1">
        <f t="array" aca="1" ref="I96" ca="1">IFERROR(INDEX('Total Cost by Trajectory'!$S$1:$S$516, MATCH(1, ('Total Cost by Trajectory'!$B$1:$B$516 = I$7) * ('Total Cost by Trajectory'!$E$1:$E$516 = $B96), 0))
/ IF(I$8 = "$/MWh Levelized", INDEX('Offshore Wind Gen by Case'!$Q$1:$Q$500, MATCH(1, ('Offshore Wind Gen by Case'!$B$1:$B$500 = I$4) * ('Offshore Wind Gen by Case'!$C$1:$C$500 = $C96), 0)), 1), "")</f>
        <v/>
      </c>
      <c r="J96" s="5" t="str" cm="1">
        <f t="array" aca="1" ref="J96" ca="1">IFERROR(INDEX('Total Cost by Trajectory'!$S$1:$S$516, MATCH(1, ('Total Cost by Trajectory'!$B$1:$B$516 = J$7) * ('Total Cost by Trajectory'!$E$1:$E$516 = $B96), 0))
/ IF(J$8 = "$/MWh Levelized", INDEX('Offshore Wind Gen by Case'!$Q$1:$Q$500, MATCH(1, ('Offshore Wind Gen by Case'!$B$1:$B$500 = J$4) * ('Offshore Wind Gen by Case'!$C$1:$C$500 = $C96), 0)), 1), "")</f>
        <v/>
      </c>
      <c r="K96" s="5" t="str" cm="1">
        <f t="array" aca="1" ref="K96" ca="1">IFERROR(INDEX('Total Cost by Trajectory'!$S$1:$S$516, MATCH(1, ('Total Cost by Trajectory'!$B$1:$B$516 = K$7) * ('Total Cost by Trajectory'!$E$1:$E$516 = $B96), 0))
/ IF(K$8 = "$/MWh Levelized", INDEX('Offshore Wind Gen by Case'!$Q$1:$Q$500, MATCH(1, ('Offshore Wind Gen by Case'!$B$1:$B$500 = K$4) * ('Offshore Wind Gen by Case'!$C$1:$C$500 = $C96), 0)), 1), "")</f>
        <v/>
      </c>
      <c r="L96" s="5" t="str" cm="1">
        <f t="array" aca="1" ref="L96" ca="1">IFERROR(INDEX('Total Cost by Trajectory'!$S$1:$S$516, MATCH(1, ('Total Cost by Trajectory'!$B$1:$B$516 = L$7) * ('Total Cost by Trajectory'!$E$1:$E$516 = $B96), 0))
/ IF(L$8 = "$/MWh Levelized", INDEX('Offshore Wind Gen by Case'!$Q$1:$Q$500, MATCH(1, ('Offshore Wind Gen by Case'!$B$1:$B$500 = L$4) * ('Offshore Wind Gen by Case'!$C$1:$C$500 = $C96), 0)), 1), "")</f>
        <v/>
      </c>
      <c r="M96" s="5" t="str" cm="1">
        <f t="array" aca="1" ref="M96" ca="1">IFERROR(INDEX('Total Cost by Trajectory'!$S$1:$S$516, MATCH(1, ('Total Cost by Trajectory'!$B$1:$B$516 = M$7) * ('Total Cost by Trajectory'!$E$1:$E$516 = $B96), 0))
/ IF(M$8 = "$/MWh Levelized", INDEX('Offshore Wind Gen by Case'!$Q$1:$Q$500, MATCH(1, ('Offshore Wind Gen by Case'!$B$1:$B$500 = M$4) * ('Offshore Wind Gen by Case'!$C$1:$C$500 = $C96), 0)), 1), "")</f>
        <v/>
      </c>
      <c r="N96" s="5" t="str" cm="1">
        <f t="array" aca="1" ref="N96" ca="1">IFERROR(INDEX('Total Cost by Trajectory'!$S$1:$S$516, MATCH(1, ('Total Cost by Trajectory'!$B$1:$B$516 = N$7) * ('Total Cost by Trajectory'!$E$1:$E$516 = $B96), 0))
/ IF(N$8 = "$/MWh Levelized", INDEX('Offshore Wind Gen by Case'!$Q$1:$Q$500, MATCH(1, ('Offshore Wind Gen by Case'!$B$1:$B$500 = N$4) * ('Offshore Wind Gen by Case'!$C$1:$C$500 = $C96), 0)), 1), "")</f>
        <v/>
      </c>
      <c r="P96" s="5" t="str">
        <f t="shared" ca="1" si="19"/>
        <v/>
      </c>
      <c r="Q96" s="5" t="str">
        <f t="shared" ca="1" si="20"/>
        <v/>
      </c>
      <c r="R96" s="5" t="str">
        <f t="shared" ca="1" si="21"/>
        <v/>
      </c>
      <c r="S96" s="5" t="str">
        <f t="shared" ca="1" si="22"/>
        <v/>
      </c>
      <c r="T96" s="5" t="str">
        <f t="shared" ca="1" si="23"/>
        <v/>
      </c>
      <c r="U96" s="5" t="str">
        <f t="shared" ca="1" si="24"/>
        <v/>
      </c>
      <c r="V96" s="5" t="str">
        <f t="shared" ca="1" si="25"/>
        <v/>
      </c>
      <c r="W96" s="5" t="str">
        <f t="shared" ca="1" si="26"/>
        <v/>
      </c>
    </row>
    <row r="97" spans="2:23" x14ac:dyDescent="0.2">
      <c r="B97" s="11" t="str">
        <f t="shared" si="27"/>
        <v/>
      </c>
      <c r="C97" s="3">
        <v>0</v>
      </c>
      <c r="E97" s="5" t="str" cm="1">
        <f t="array" ref="E97">IFERROR(INDEX('Benefit by Case'!$Q$1:$Q$500, MATCH($C97, 'Benefit by Case'!$B$1:$B$500, 0))
/ IF(E$8 = "$/MWh Levelized", INDEX('Offshore Wind Gen by Case'!$Q$1:$Q$500, MATCH(1, ('Offshore Wind Gen by Case'!$B$1:$B$500 = E$4) * ('Offshore Wind Gen by Case'!$C$1:$C$500 = $C97), 0)), 1), "")</f>
        <v/>
      </c>
      <c r="G97" s="5" t="str" cm="1">
        <f t="array" aca="1" ref="G97" ca="1">IFERROR(INDEX('Total Cost by Trajectory'!$S$1:$S$516, MATCH(1, ('Total Cost by Trajectory'!$B$1:$B$516 = G$7) * ('Total Cost by Trajectory'!$E$1:$E$516 = $B97), 0))
/ IF(G$8 = "$/MWh Levelized", INDEX('Offshore Wind Gen by Case'!$Q$1:$Q$500, MATCH(1, ('Offshore Wind Gen by Case'!$B$1:$B$500 = G$4) * ('Offshore Wind Gen by Case'!$C$1:$C$500 = $C97), 0)), 1), "")</f>
        <v/>
      </c>
      <c r="H97" s="5" t="str" cm="1">
        <f t="array" aca="1" ref="H97" ca="1">IFERROR(INDEX('Total Cost by Trajectory'!$S$1:$S$516, MATCH(1, ('Total Cost by Trajectory'!$B$1:$B$516 = H$7) * ('Total Cost by Trajectory'!$E$1:$E$516 = $B97), 0))
/ IF(H$8 = "$/MWh Levelized", INDEX('Offshore Wind Gen by Case'!$Q$1:$Q$500, MATCH(1, ('Offshore Wind Gen by Case'!$B$1:$B$500 = H$4) * ('Offshore Wind Gen by Case'!$C$1:$C$500 = $C97), 0)), 1), "")</f>
        <v/>
      </c>
      <c r="I97" s="5" t="str" cm="1">
        <f t="array" aca="1" ref="I97" ca="1">IFERROR(INDEX('Total Cost by Trajectory'!$S$1:$S$516, MATCH(1, ('Total Cost by Trajectory'!$B$1:$B$516 = I$7) * ('Total Cost by Trajectory'!$E$1:$E$516 = $B97), 0))
/ IF(I$8 = "$/MWh Levelized", INDEX('Offshore Wind Gen by Case'!$Q$1:$Q$500, MATCH(1, ('Offshore Wind Gen by Case'!$B$1:$B$500 = I$4) * ('Offshore Wind Gen by Case'!$C$1:$C$500 = $C97), 0)), 1), "")</f>
        <v/>
      </c>
      <c r="J97" s="5" t="str" cm="1">
        <f t="array" aca="1" ref="J97" ca="1">IFERROR(INDEX('Total Cost by Trajectory'!$S$1:$S$516, MATCH(1, ('Total Cost by Trajectory'!$B$1:$B$516 = J$7) * ('Total Cost by Trajectory'!$E$1:$E$516 = $B97), 0))
/ IF(J$8 = "$/MWh Levelized", INDEX('Offshore Wind Gen by Case'!$Q$1:$Q$500, MATCH(1, ('Offshore Wind Gen by Case'!$B$1:$B$500 = J$4) * ('Offshore Wind Gen by Case'!$C$1:$C$500 = $C97), 0)), 1), "")</f>
        <v/>
      </c>
      <c r="K97" s="5" t="str" cm="1">
        <f t="array" aca="1" ref="K97" ca="1">IFERROR(INDEX('Total Cost by Trajectory'!$S$1:$S$516, MATCH(1, ('Total Cost by Trajectory'!$B$1:$B$516 = K$7) * ('Total Cost by Trajectory'!$E$1:$E$516 = $B97), 0))
/ IF(K$8 = "$/MWh Levelized", INDEX('Offshore Wind Gen by Case'!$Q$1:$Q$500, MATCH(1, ('Offshore Wind Gen by Case'!$B$1:$B$500 = K$4) * ('Offshore Wind Gen by Case'!$C$1:$C$500 = $C97), 0)), 1), "")</f>
        <v/>
      </c>
      <c r="L97" s="5" t="str" cm="1">
        <f t="array" aca="1" ref="L97" ca="1">IFERROR(INDEX('Total Cost by Trajectory'!$S$1:$S$516, MATCH(1, ('Total Cost by Trajectory'!$B$1:$B$516 = L$7) * ('Total Cost by Trajectory'!$E$1:$E$516 = $B97), 0))
/ IF(L$8 = "$/MWh Levelized", INDEX('Offshore Wind Gen by Case'!$Q$1:$Q$500, MATCH(1, ('Offshore Wind Gen by Case'!$B$1:$B$500 = L$4) * ('Offshore Wind Gen by Case'!$C$1:$C$500 = $C97), 0)), 1), "")</f>
        <v/>
      </c>
      <c r="M97" s="5" t="str" cm="1">
        <f t="array" aca="1" ref="M97" ca="1">IFERROR(INDEX('Total Cost by Trajectory'!$S$1:$S$516, MATCH(1, ('Total Cost by Trajectory'!$B$1:$B$516 = M$7) * ('Total Cost by Trajectory'!$E$1:$E$516 = $B97), 0))
/ IF(M$8 = "$/MWh Levelized", INDEX('Offshore Wind Gen by Case'!$Q$1:$Q$500, MATCH(1, ('Offshore Wind Gen by Case'!$B$1:$B$500 = M$4) * ('Offshore Wind Gen by Case'!$C$1:$C$500 = $C97), 0)), 1), "")</f>
        <v/>
      </c>
      <c r="N97" s="5" t="str" cm="1">
        <f t="array" aca="1" ref="N97" ca="1">IFERROR(INDEX('Total Cost by Trajectory'!$S$1:$S$516, MATCH(1, ('Total Cost by Trajectory'!$B$1:$B$516 = N$7) * ('Total Cost by Trajectory'!$E$1:$E$516 = $B97), 0))
/ IF(N$8 = "$/MWh Levelized", INDEX('Offshore Wind Gen by Case'!$Q$1:$Q$500, MATCH(1, ('Offshore Wind Gen by Case'!$B$1:$B$500 = N$4) * ('Offshore Wind Gen by Case'!$C$1:$C$500 = $C97), 0)), 1), "")</f>
        <v/>
      </c>
      <c r="P97" s="5" t="str">
        <f t="shared" ca="1" si="19"/>
        <v/>
      </c>
      <c r="Q97" s="5" t="str">
        <f t="shared" ca="1" si="20"/>
        <v/>
      </c>
      <c r="R97" s="5" t="str">
        <f t="shared" ca="1" si="21"/>
        <v/>
      </c>
      <c r="S97" s="5" t="str">
        <f t="shared" ca="1" si="22"/>
        <v/>
      </c>
      <c r="T97" s="5" t="str">
        <f t="shared" ca="1" si="23"/>
        <v/>
      </c>
      <c r="U97" s="5" t="str">
        <f t="shared" ca="1" si="24"/>
        <v/>
      </c>
      <c r="V97" s="5" t="str">
        <f t="shared" ca="1" si="25"/>
        <v/>
      </c>
      <c r="W97" s="5" t="str">
        <f t="shared" ca="1" si="26"/>
        <v/>
      </c>
    </row>
    <row r="98" spans="2:23" x14ac:dyDescent="0.2">
      <c r="B98" s="11" t="str">
        <f t="shared" si="27"/>
        <v/>
      </c>
      <c r="C98" s="3">
        <v>0</v>
      </c>
      <c r="E98" s="5" t="str" cm="1">
        <f t="array" ref="E98">IFERROR(INDEX('Benefit by Case'!$Q$1:$Q$500, MATCH($C98, 'Benefit by Case'!$B$1:$B$500, 0))
/ IF(E$8 = "$/MWh Levelized", INDEX('Offshore Wind Gen by Case'!$Q$1:$Q$500, MATCH(1, ('Offshore Wind Gen by Case'!$B$1:$B$500 = E$4) * ('Offshore Wind Gen by Case'!$C$1:$C$500 = $C98), 0)), 1), "")</f>
        <v/>
      </c>
      <c r="G98" s="5" t="str" cm="1">
        <f t="array" aca="1" ref="G98" ca="1">IFERROR(INDEX('Total Cost by Trajectory'!$S$1:$S$516, MATCH(1, ('Total Cost by Trajectory'!$B$1:$B$516 = G$7) * ('Total Cost by Trajectory'!$E$1:$E$516 = $B98), 0))
/ IF(G$8 = "$/MWh Levelized", INDEX('Offshore Wind Gen by Case'!$Q$1:$Q$500, MATCH(1, ('Offshore Wind Gen by Case'!$B$1:$B$500 = G$4) * ('Offshore Wind Gen by Case'!$C$1:$C$500 = $C98), 0)), 1), "")</f>
        <v/>
      </c>
      <c r="H98" s="5" t="str" cm="1">
        <f t="array" aca="1" ref="H98" ca="1">IFERROR(INDEX('Total Cost by Trajectory'!$S$1:$S$516, MATCH(1, ('Total Cost by Trajectory'!$B$1:$B$516 = H$7) * ('Total Cost by Trajectory'!$E$1:$E$516 = $B98), 0))
/ IF(H$8 = "$/MWh Levelized", INDEX('Offshore Wind Gen by Case'!$Q$1:$Q$500, MATCH(1, ('Offshore Wind Gen by Case'!$B$1:$B$500 = H$4) * ('Offshore Wind Gen by Case'!$C$1:$C$500 = $C98), 0)), 1), "")</f>
        <v/>
      </c>
      <c r="I98" s="5" t="str" cm="1">
        <f t="array" aca="1" ref="I98" ca="1">IFERROR(INDEX('Total Cost by Trajectory'!$S$1:$S$516, MATCH(1, ('Total Cost by Trajectory'!$B$1:$B$516 = I$7) * ('Total Cost by Trajectory'!$E$1:$E$516 = $B98), 0))
/ IF(I$8 = "$/MWh Levelized", INDEX('Offshore Wind Gen by Case'!$Q$1:$Q$500, MATCH(1, ('Offshore Wind Gen by Case'!$B$1:$B$500 = I$4) * ('Offshore Wind Gen by Case'!$C$1:$C$500 = $C98), 0)), 1), "")</f>
        <v/>
      </c>
      <c r="J98" s="5" t="str" cm="1">
        <f t="array" aca="1" ref="J98" ca="1">IFERROR(INDEX('Total Cost by Trajectory'!$S$1:$S$516, MATCH(1, ('Total Cost by Trajectory'!$B$1:$B$516 = J$7) * ('Total Cost by Trajectory'!$E$1:$E$516 = $B98), 0))
/ IF(J$8 = "$/MWh Levelized", INDEX('Offshore Wind Gen by Case'!$Q$1:$Q$500, MATCH(1, ('Offshore Wind Gen by Case'!$B$1:$B$500 = J$4) * ('Offshore Wind Gen by Case'!$C$1:$C$500 = $C98), 0)), 1), "")</f>
        <v/>
      </c>
      <c r="K98" s="5" t="str" cm="1">
        <f t="array" aca="1" ref="K98" ca="1">IFERROR(INDEX('Total Cost by Trajectory'!$S$1:$S$516, MATCH(1, ('Total Cost by Trajectory'!$B$1:$B$516 = K$7) * ('Total Cost by Trajectory'!$E$1:$E$516 = $B98), 0))
/ IF(K$8 = "$/MWh Levelized", INDEX('Offshore Wind Gen by Case'!$Q$1:$Q$500, MATCH(1, ('Offshore Wind Gen by Case'!$B$1:$B$500 = K$4) * ('Offshore Wind Gen by Case'!$C$1:$C$500 = $C98), 0)), 1), "")</f>
        <v/>
      </c>
      <c r="L98" s="5" t="str" cm="1">
        <f t="array" aca="1" ref="L98" ca="1">IFERROR(INDEX('Total Cost by Trajectory'!$S$1:$S$516, MATCH(1, ('Total Cost by Trajectory'!$B$1:$B$516 = L$7) * ('Total Cost by Trajectory'!$E$1:$E$516 = $B98), 0))
/ IF(L$8 = "$/MWh Levelized", INDEX('Offshore Wind Gen by Case'!$Q$1:$Q$500, MATCH(1, ('Offshore Wind Gen by Case'!$B$1:$B$500 = L$4) * ('Offshore Wind Gen by Case'!$C$1:$C$500 = $C98), 0)), 1), "")</f>
        <v/>
      </c>
      <c r="M98" s="5" t="str" cm="1">
        <f t="array" aca="1" ref="M98" ca="1">IFERROR(INDEX('Total Cost by Trajectory'!$S$1:$S$516, MATCH(1, ('Total Cost by Trajectory'!$B$1:$B$516 = M$7) * ('Total Cost by Trajectory'!$E$1:$E$516 = $B98), 0))
/ IF(M$8 = "$/MWh Levelized", INDEX('Offshore Wind Gen by Case'!$Q$1:$Q$500, MATCH(1, ('Offshore Wind Gen by Case'!$B$1:$B$500 = M$4) * ('Offshore Wind Gen by Case'!$C$1:$C$500 = $C98), 0)), 1), "")</f>
        <v/>
      </c>
      <c r="N98" s="5" t="str" cm="1">
        <f t="array" aca="1" ref="N98" ca="1">IFERROR(INDEX('Total Cost by Trajectory'!$S$1:$S$516, MATCH(1, ('Total Cost by Trajectory'!$B$1:$B$516 = N$7) * ('Total Cost by Trajectory'!$E$1:$E$516 = $B98), 0))
/ IF(N$8 = "$/MWh Levelized", INDEX('Offshore Wind Gen by Case'!$Q$1:$Q$500, MATCH(1, ('Offshore Wind Gen by Case'!$B$1:$B$500 = N$4) * ('Offshore Wind Gen by Case'!$C$1:$C$500 = $C98), 0)), 1), "")</f>
        <v/>
      </c>
      <c r="P98" s="5" t="str">
        <f t="shared" ca="1" si="19"/>
        <v/>
      </c>
      <c r="Q98" s="5" t="str">
        <f t="shared" ca="1" si="20"/>
        <v/>
      </c>
      <c r="R98" s="5" t="str">
        <f t="shared" ca="1" si="21"/>
        <v/>
      </c>
      <c r="S98" s="5" t="str">
        <f t="shared" ca="1" si="22"/>
        <v/>
      </c>
      <c r="T98" s="5" t="str">
        <f t="shared" ca="1" si="23"/>
        <v/>
      </c>
      <c r="U98" s="5" t="str">
        <f t="shared" ca="1" si="24"/>
        <v/>
      </c>
      <c r="V98" s="5" t="str">
        <f t="shared" ca="1" si="25"/>
        <v/>
      </c>
      <c r="W98" s="5" t="str">
        <f t="shared" ca="1" si="26"/>
        <v/>
      </c>
    </row>
    <row r="99" spans="2:23" x14ac:dyDescent="0.2">
      <c r="B99" s="11" t="str">
        <f t="shared" si="27"/>
        <v/>
      </c>
      <c r="C99" s="3">
        <v>0</v>
      </c>
      <c r="E99" s="5" t="str" cm="1">
        <f t="array" ref="E99">IFERROR(INDEX('Benefit by Case'!$Q$1:$Q$500, MATCH($C99, 'Benefit by Case'!$B$1:$B$500, 0))
/ IF(E$8 = "$/MWh Levelized", INDEX('Offshore Wind Gen by Case'!$Q$1:$Q$500, MATCH(1, ('Offshore Wind Gen by Case'!$B$1:$B$500 = E$4) * ('Offshore Wind Gen by Case'!$C$1:$C$500 = $C99), 0)), 1), "")</f>
        <v/>
      </c>
      <c r="G99" s="5" t="str" cm="1">
        <f t="array" aca="1" ref="G99" ca="1">IFERROR(INDEX('Total Cost by Trajectory'!$S$1:$S$516, MATCH(1, ('Total Cost by Trajectory'!$B$1:$B$516 = G$7) * ('Total Cost by Trajectory'!$E$1:$E$516 = $B99), 0))
/ IF(G$8 = "$/MWh Levelized", INDEX('Offshore Wind Gen by Case'!$Q$1:$Q$500, MATCH(1, ('Offshore Wind Gen by Case'!$B$1:$B$500 = G$4) * ('Offshore Wind Gen by Case'!$C$1:$C$500 = $C99), 0)), 1), "")</f>
        <v/>
      </c>
      <c r="H99" s="5" t="str" cm="1">
        <f t="array" aca="1" ref="H99" ca="1">IFERROR(INDEX('Total Cost by Trajectory'!$S$1:$S$516, MATCH(1, ('Total Cost by Trajectory'!$B$1:$B$516 = H$7) * ('Total Cost by Trajectory'!$E$1:$E$516 = $B99), 0))
/ IF(H$8 = "$/MWh Levelized", INDEX('Offshore Wind Gen by Case'!$Q$1:$Q$500, MATCH(1, ('Offshore Wind Gen by Case'!$B$1:$B$500 = H$4) * ('Offshore Wind Gen by Case'!$C$1:$C$500 = $C99), 0)), 1), "")</f>
        <v/>
      </c>
      <c r="I99" s="5" t="str" cm="1">
        <f t="array" aca="1" ref="I99" ca="1">IFERROR(INDEX('Total Cost by Trajectory'!$S$1:$S$516, MATCH(1, ('Total Cost by Trajectory'!$B$1:$B$516 = I$7) * ('Total Cost by Trajectory'!$E$1:$E$516 = $B99), 0))
/ IF(I$8 = "$/MWh Levelized", INDEX('Offshore Wind Gen by Case'!$Q$1:$Q$500, MATCH(1, ('Offshore Wind Gen by Case'!$B$1:$B$500 = I$4) * ('Offshore Wind Gen by Case'!$C$1:$C$500 = $C99), 0)), 1), "")</f>
        <v/>
      </c>
      <c r="J99" s="5" t="str" cm="1">
        <f t="array" aca="1" ref="J99" ca="1">IFERROR(INDEX('Total Cost by Trajectory'!$S$1:$S$516, MATCH(1, ('Total Cost by Trajectory'!$B$1:$B$516 = J$7) * ('Total Cost by Trajectory'!$E$1:$E$516 = $B99), 0))
/ IF(J$8 = "$/MWh Levelized", INDEX('Offshore Wind Gen by Case'!$Q$1:$Q$500, MATCH(1, ('Offshore Wind Gen by Case'!$B$1:$B$500 = J$4) * ('Offshore Wind Gen by Case'!$C$1:$C$500 = $C99), 0)), 1), "")</f>
        <v/>
      </c>
      <c r="K99" s="5" t="str" cm="1">
        <f t="array" aca="1" ref="K99" ca="1">IFERROR(INDEX('Total Cost by Trajectory'!$S$1:$S$516, MATCH(1, ('Total Cost by Trajectory'!$B$1:$B$516 = K$7) * ('Total Cost by Trajectory'!$E$1:$E$516 = $B99), 0))
/ IF(K$8 = "$/MWh Levelized", INDEX('Offshore Wind Gen by Case'!$Q$1:$Q$500, MATCH(1, ('Offshore Wind Gen by Case'!$B$1:$B$500 = K$4) * ('Offshore Wind Gen by Case'!$C$1:$C$500 = $C99), 0)), 1), "")</f>
        <v/>
      </c>
      <c r="L99" s="5" t="str" cm="1">
        <f t="array" aca="1" ref="L99" ca="1">IFERROR(INDEX('Total Cost by Trajectory'!$S$1:$S$516, MATCH(1, ('Total Cost by Trajectory'!$B$1:$B$516 = L$7) * ('Total Cost by Trajectory'!$E$1:$E$516 = $B99), 0))
/ IF(L$8 = "$/MWh Levelized", INDEX('Offshore Wind Gen by Case'!$Q$1:$Q$500, MATCH(1, ('Offshore Wind Gen by Case'!$B$1:$B$500 = L$4) * ('Offshore Wind Gen by Case'!$C$1:$C$500 = $C99), 0)), 1), "")</f>
        <v/>
      </c>
      <c r="M99" s="5" t="str" cm="1">
        <f t="array" aca="1" ref="M99" ca="1">IFERROR(INDEX('Total Cost by Trajectory'!$S$1:$S$516, MATCH(1, ('Total Cost by Trajectory'!$B$1:$B$516 = M$7) * ('Total Cost by Trajectory'!$E$1:$E$516 = $B99), 0))
/ IF(M$8 = "$/MWh Levelized", INDEX('Offshore Wind Gen by Case'!$Q$1:$Q$500, MATCH(1, ('Offshore Wind Gen by Case'!$B$1:$B$500 = M$4) * ('Offshore Wind Gen by Case'!$C$1:$C$500 = $C99), 0)), 1), "")</f>
        <v/>
      </c>
      <c r="N99" s="5" t="str" cm="1">
        <f t="array" aca="1" ref="N99" ca="1">IFERROR(INDEX('Total Cost by Trajectory'!$S$1:$S$516, MATCH(1, ('Total Cost by Trajectory'!$B$1:$B$516 = N$7) * ('Total Cost by Trajectory'!$E$1:$E$516 = $B99), 0))
/ IF(N$8 = "$/MWh Levelized", INDEX('Offshore Wind Gen by Case'!$Q$1:$Q$500, MATCH(1, ('Offshore Wind Gen by Case'!$B$1:$B$500 = N$4) * ('Offshore Wind Gen by Case'!$C$1:$C$500 = $C99), 0)), 1), "")</f>
        <v/>
      </c>
      <c r="P99" s="5" t="str">
        <f t="shared" ca="1" si="19"/>
        <v/>
      </c>
      <c r="Q99" s="5" t="str">
        <f t="shared" ca="1" si="20"/>
        <v/>
      </c>
      <c r="R99" s="5" t="str">
        <f t="shared" ca="1" si="21"/>
        <v/>
      </c>
      <c r="S99" s="5" t="str">
        <f t="shared" ca="1" si="22"/>
        <v/>
      </c>
      <c r="T99" s="5" t="str">
        <f t="shared" ca="1" si="23"/>
        <v/>
      </c>
      <c r="U99" s="5" t="str">
        <f t="shared" ca="1" si="24"/>
        <v/>
      </c>
      <c r="V99" s="5" t="str">
        <f t="shared" ca="1" si="25"/>
        <v/>
      </c>
      <c r="W99" s="5" t="str">
        <f t="shared" ca="1" si="26"/>
        <v/>
      </c>
    </row>
    <row r="100" spans="2:23" x14ac:dyDescent="0.2">
      <c r="B100" s="11" t="str">
        <f t="shared" si="27"/>
        <v/>
      </c>
      <c r="C100" s="3">
        <v>0</v>
      </c>
      <c r="E100" s="5" t="str" cm="1">
        <f t="array" ref="E100">IFERROR(INDEX('Benefit by Case'!$Q$1:$Q$500, MATCH($C100, 'Benefit by Case'!$B$1:$B$500, 0))
/ IF(E$8 = "$/MWh Levelized", INDEX('Offshore Wind Gen by Case'!$Q$1:$Q$500, MATCH(1, ('Offshore Wind Gen by Case'!$B$1:$B$500 = E$4) * ('Offshore Wind Gen by Case'!$C$1:$C$500 = $C100), 0)), 1), "")</f>
        <v/>
      </c>
      <c r="G100" s="5" t="str" cm="1">
        <f t="array" aca="1" ref="G100" ca="1">IFERROR(INDEX('Total Cost by Trajectory'!$S$1:$S$516, MATCH(1, ('Total Cost by Trajectory'!$B$1:$B$516 = G$7) * ('Total Cost by Trajectory'!$E$1:$E$516 = $B100), 0))
/ IF(G$8 = "$/MWh Levelized", INDEX('Offshore Wind Gen by Case'!$Q$1:$Q$500, MATCH(1, ('Offshore Wind Gen by Case'!$B$1:$B$500 = G$4) * ('Offshore Wind Gen by Case'!$C$1:$C$500 = $C100), 0)), 1), "")</f>
        <v/>
      </c>
      <c r="H100" s="5" t="str" cm="1">
        <f t="array" aca="1" ref="H100" ca="1">IFERROR(INDEX('Total Cost by Trajectory'!$S$1:$S$516, MATCH(1, ('Total Cost by Trajectory'!$B$1:$B$516 = H$7) * ('Total Cost by Trajectory'!$E$1:$E$516 = $B100), 0))
/ IF(H$8 = "$/MWh Levelized", INDEX('Offshore Wind Gen by Case'!$Q$1:$Q$500, MATCH(1, ('Offshore Wind Gen by Case'!$B$1:$B$500 = H$4) * ('Offshore Wind Gen by Case'!$C$1:$C$500 = $C100), 0)), 1), "")</f>
        <v/>
      </c>
      <c r="I100" s="5" t="str" cm="1">
        <f t="array" aca="1" ref="I100" ca="1">IFERROR(INDEX('Total Cost by Trajectory'!$S$1:$S$516, MATCH(1, ('Total Cost by Trajectory'!$B$1:$B$516 = I$7) * ('Total Cost by Trajectory'!$E$1:$E$516 = $B100), 0))
/ IF(I$8 = "$/MWh Levelized", INDEX('Offshore Wind Gen by Case'!$Q$1:$Q$500, MATCH(1, ('Offshore Wind Gen by Case'!$B$1:$B$500 = I$4) * ('Offshore Wind Gen by Case'!$C$1:$C$500 = $C100), 0)), 1), "")</f>
        <v/>
      </c>
      <c r="J100" s="5" t="str" cm="1">
        <f t="array" aca="1" ref="J100" ca="1">IFERROR(INDEX('Total Cost by Trajectory'!$S$1:$S$516, MATCH(1, ('Total Cost by Trajectory'!$B$1:$B$516 = J$7) * ('Total Cost by Trajectory'!$E$1:$E$516 = $B100), 0))
/ IF(J$8 = "$/MWh Levelized", INDEX('Offshore Wind Gen by Case'!$Q$1:$Q$500, MATCH(1, ('Offshore Wind Gen by Case'!$B$1:$B$500 = J$4) * ('Offshore Wind Gen by Case'!$C$1:$C$500 = $C100), 0)), 1), "")</f>
        <v/>
      </c>
      <c r="K100" s="5" t="str" cm="1">
        <f t="array" aca="1" ref="K100" ca="1">IFERROR(INDEX('Total Cost by Trajectory'!$S$1:$S$516, MATCH(1, ('Total Cost by Trajectory'!$B$1:$B$516 = K$7) * ('Total Cost by Trajectory'!$E$1:$E$516 = $B100), 0))
/ IF(K$8 = "$/MWh Levelized", INDEX('Offshore Wind Gen by Case'!$Q$1:$Q$500, MATCH(1, ('Offshore Wind Gen by Case'!$B$1:$B$500 = K$4) * ('Offshore Wind Gen by Case'!$C$1:$C$500 = $C100), 0)), 1), "")</f>
        <v/>
      </c>
      <c r="L100" s="5" t="str" cm="1">
        <f t="array" aca="1" ref="L100" ca="1">IFERROR(INDEX('Total Cost by Trajectory'!$S$1:$S$516, MATCH(1, ('Total Cost by Trajectory'!$B$1:$B$516 = L$7) * ('Total Cost by Trajectory'!$E$1:$E$516 = $B100), 0))
/ IF(L$8 = "$/MWh Levelized", INDEX('Offshore Wind Gen by Case'!$Q$1:$Q$500, MATCH(1, ('Offshore Wind Gen by Case'!$B$1:$B$500 = L$4) * ('Offshore Wind Gen by Case'!$C$1:$C$500 = $C100), 0)), 1), "")</f>
        <v/>
      </c>
      <c r="M100" s="5" t="str" cm="1">
        <f t="array" aca="1" ref="M100" ca="1">IFERROR(INDEX('Total Cost by Trajectory'!$S$1:$S$516, MATCH(1, ('Total Cost by Trajectory'!$B$1:$B$516 = M$7) * ('Total Cost by Trajectory'!$E$1:$E$516 = $B100), 0))
/ IF(M$8 = "$/MWh Levelized", INDEX('Offshore Wind Gen by Case'!$Q$1:$Q$500, MATCH(1, ('Offshore Wind Gen by Case'!$B$1:$B$500 = M$4) * ('Offshore Wind Gen by Case'!$C$1:$C$500 = $C100), 0)), 1), "")</f>
        <v/>
      </c>
      <c r="N100" s="5" t="str" cm="1">
        <f t="array" aca="1" ref="N100" ca="1">IFERROR(INDEX('Total Cost by Trajectory'!$S$1:$S$516, MATCH(1, ('Total Cost by Trajectory'!$B$1:$B$516 = N$7) * ('Total Cost by Trajectory'!$E$1:$E$516 = $B100), 0))
/ IF(N$8 = "$/MWh Levelized", INDEX('Offshore Wind Gen by Case'!$Q$1:$Q$500, MATCH(1, ('Offshore Wind Gen by Case'!$B$1:$B$500 = N$4) * ('Offshore Wind Gen by Case'!$C$1:$C$500 = $C100), 0)), 1), "")</f>
        <v/>
      </c>
      <c r="P100" s="5" t="str">
        <f t="shared" ca="1" si="19"/>
        <v/>
      </c>
      <c r="Q100" s="5" t="str">
        <f t="shared" ca="1" si="20"/>
        <v/>
      </c>
      <c r="R100" s="5" t="str">
        <f t="shared" ca="1" si="21"/>
        <v/>
      </c>
      <c r="S100" s="5" t="str">
        <f t="shared" ca="1" si="22"/>
        <v/>
      </c>
      <c r="T100" s="5" t="str">
        <f t="shared" ca="1" si="23"/>
        <v/>
      </c>
      <c r="U100" s="5" t="str">
        <f t="shared" ca="1" si="24"/>
        <v/>
      </c>
      <c r="V100" s="5" t="str">
        <f t="shared" ca="1" si="25"/>
        <v/>
      </c>
      <c r="W100" s="5" t="str">
        <f t="shared" ca="1" si="26"/>
        <v/>
      </c>
    </row>
    <row r="101" spans="2:23" x14ac:dyDescent="0.2">
      <c r="B101" s="11" t="str">
        <f t="shared" si="27"/>
        <v/>
      </c>
      <c r="C101" s="3">
        <v>0</v>
      </c>
      <c r="E101" s="5" t="str" cm="1">
        <f t="array" ref="E101">IFERROR(INDEX('Benefit by Case'!$Q$1:$Q$500, MATCH($C101, 'Benefit by Case'!$B$1:$B$500, 0))
/ IF(E$8 = "$/MWh Levelized", INDEX('Offshore Wind Gen by Case'!$Q$1:$Q$500, MATCH(1, ('Offshore Wind Gen by Case'!$B$1:$B$500 = E$4) * ('Offshore Wind Gen by Case'!$C$1:$C$500 = $C101), 0)), 1), "")</f>
        <v/>
      </c>
      <c r="G101" s="5" t="str" cm="1">
        <f t="array" aca="1" ref="G101" ca="1">IFERROR(INDEX('Total Cost by Trajectory'!$S$1:$S$516, MATCH(1, ('Total Cost by Trajectory'!$B$1:$B$516 = G$7) * ('Total Cost by Trajectory'!$E$1:$E$516 = $B101), 0))
/ IF(G$8 = "$/MWh Levelized", INDEX('Offshore Wind Gen by Case'!$Q$1:$Q$500, MATCH(1, ('Offshore Wind Gen by Case'!$B$1:$B$500 = G$4) * ('Offshore Wind Gen by Case'!$C$1:$C$500 = $C101), 0)), 1), "")</f>
        <v/>
      </c>
      <c r="H101" s="5" t="str" cm="1">
        <f t="array" aca="1" ref="H101" ca="1">IFERROR(INDEX('Total Cost by Trajectory'!$S$1:$S$516, MATCH(1, ('Total Cost by Trajectory'!$B$1:$B$516 = H$7) * ('Total Cost by Trajectory'!$E$1:$E$516 = $B101), 0))
/ IF(H$8 = "$/MWh Levelized", INDEX('Offshore Wind Gen by Case'!$Q$1:$Q$500, MATCH(1, ('Offshore Wind Gen by Case'!$B$1:$B$500 = H$4) * ('Offshore Wind Gen by Case'!$C$1:$C$500 = $C101), 0)), 1), "")</f>
        <v/>
      </c>
      <c r="I101" s="5" t="str" cm="1">
        <f t="array" aca="1" ref="I101" ca="1">IFERROR(INDEX('Total Cost by Trajectory'!$S$1:$S$516, MATCH(1, ('Total Cost by Trajectory'!$B$1:$B$516 = I$7) * ('Total Cost by Trajectory'!$E$1:$E$516 = $B101), 0))
/ IF(I$8 = "$/MWh Levelized", INDEX('Offshore Wind Gen by Case'!$Q$1:$Q$500, MATCH(1, ('Offshore Wind Gen by Case'!$B$1:$B$500 = I$4) * ('Offshore Wind Gen by Case'!$C$1:$C$500 = $C101), 0)), 1), "")</f>
        <v/>
      </c>
      <c r="J101" s="5" t="str" cm="1">
        <f t="array" aca="1" ref="J101" ca="1">IFERROR(INDEX('Total Cost by Trajectory'!$S$1:$S$516, MATCH(1, ('Total Cost by Trajectory'!$B$1:$B$516 = J$7) * ('Total Cost by Trajectory'!$E$1:$E$516 = $B101), 0))
/ IF(J$8 = "$/MWh Levelized", INDEX('Offshore Wind Gen by Case'!$Q$1:$Q$500, MATCH(1, ('Offshore Wind Gen by Case'!$B$1:$B$500 = J$4) * ('Offshore Wind Gen by Case'!$C$1:$C$500 = $C101), 0)), 1), "")</f>
        <v/>
      </c>
      <c r="K101" s="5" t="str" cm="1">
        <f t="array" aca="1" ref="K101" ca="1">IFERROR(INDEX('Total Cost by Trajectory'!$S$1:$S$516, MATCH(1, ('Total Cost by Trajectory'!$B$1:$B$516 = K$7) * ('Total Cost by Trajectory'!$E$1:$E$516 = $B101), 0))
/ IF(K$8 = "$/MWh Levelized", INDEX('Offshore Wind Gen by Case'!$Q$1:$Q$500, MATCH(1, ('Offshore Wind Gen by Case'!$B$1:$B$500 = K$4) * ('Offshore Wind Gen by Case'!$C$1:$C$500 = $C101), 0)), 1), "")</f>
        <v/>
      </c>
      <c r="L101" s="5" t="str" cm="1">
        <f t="array" aca="1" ref="L101" ca="1">IFERROR(INDEX('Total Cost by Trajectory'!$S$1:$S$516, MATCH(1, ('Total Cost by Trajectory'!$B$1:$B$516 = L$7) * ('Total Cost by Trajectory'!$E$1:$E$516 = $B101), 0))
/ IF(L$8 = "$/MWh Levelized", INDEX('Offshore Wind Gen by Case'!$Q$1:$Q$500, MATCH(1, ('Offshore Wind Gen by Case'!$B$1:$B$500 = L$4) * ('Offshore Wind Gen by Case'!$C$1:$C$500 = $C101), 0)), 1), "")</f>
        <v/>
      </c>
      <c r="M101" s="5" t="str" cm="1">
        <f t="array" aca="1" ref="M101" ca="1">IFERROR(INDEX('Total Cost by Trajectory'!$S$1:$S$516, MATCH(1, ('Total Cost by Trajectory'!$B$1:$B$516 = M$7) * ('Total Cost by Trajectory'!$E$1:$E$516 = $B101), 0))
/ IF(M$8 = "$/MWh Levelized", INDEX('Offshore Wind Gen by Case'!$Q$1:$Q$500, MATCH(1, ('Offshore Wind Gen by Case'!$B$1:$B$500 = M$4) * ('Offshore Wind Gen by Case'!$C$1:$C$500 = $C101), 0)), 1), "")</f>
        <v/>
      </c>
      <c r="N101" s="5" t="str" cm="1">
        <f t="array" aca="1" ref="N101" ca="1">IFERROR(INDEX('Total Cost by Trajectory'!$S$1:$S$516, MATCH(1, ('Total Cost by Trajectory'!$B$1:$B$516 = N$7) * ('Total Cost by Trajectory'!$E$1:$E$516 = $B101), 0))
/ IF(N$8 = "$/MWh Levelized", INDEX('Offshore Wind Gen by Case'!$Q$1:$Q$500, MATCH(1, ('Offshore Wind Gen by Case'!$B$1:$B$500 = N$4) * ('Offshore Wind Gen by Case'!$C$1:$C$500 = $C101), 0)), 1), "")</f>
        <v/>
      </c>
      <c r="P101" s="5" t="str">
        <f t="shared" ca="1" si="19"/>
        <v/>
      </c>
      <c r="Q101" s="5" t="str">
        <f t="shared" ca="1" si="20"/>
        <v/>
      </c>
      <c r="R101" s="5" t="str">
        <f t="shared" ca="1" si="21"/>
        <v/>
      </c>
      <c r="S101" s="5" t="str">
        <f t="shared" ca="1" si="22"/>
        <v/>
      </c>
      <c r="T101" s="5" t="str">
        <f t="shared" ca="1" si="23"/>
        <v/>
      </c>
      <c r="U101" s="5" t="str">
        <f t="shared" ca="1" si="24"/>
        <v/>
      </c>
      <c r="V101" s="5" t="str">
        <f t="shared" ca="1" si="25"/>
        <v/>
      </c>
      <c r="W101" s="5" t="str">
        <f t="shared" ca="1" si="26"/>
        <v/>
      </c>
    </row>
    <row r="102" spans="2:23" x14ac:dyDescent="0.2">
      <c r="B102" s="11" t="str">
        <f t="shared" si="27"/>
        <v/>
      </c>
      <c r="C102" s="3">
        <v>0</v>
      </c>
      <c r="E102" s="5" t="str" cm="1">
        <f t="array" ref="E102">IFERROR(INDEX('Benefit by Case'!$Q$1:$Q$500, MATCH($C102, 'Benefit by Case'!$B$1:$B$500, 0))
/ IF(E$8 = "$/MWh Levelized", INDEX('Offshore Wind Gen by Case'!$Q$1:$Q$500, MATCH(1, ('Offshore Wind Gen by Case'!$B$1:$B$500 = E$4) * ('Offshore Wind Gen by Case'!$C$1:$C$500 = $C102), 0)), 1), "")</f>
        <v/>
      </c>
      <c r="G102" s="5" t="str" cm="1">
        <f t="array" aca="1" ref="G102" ca="1">IFERROR(INDEX('Total Cost by Trajectory'!$S$1:$S$516, MATCH(1, ('Total Cost by Trajectory'!$B$1:$B$516 = G$7) * ('Total Cost by Trajectory'!$E$1:$E$516 = $B102), 0))
/ IF(G$8 = "$/MWh Levelized", INDEX('Offshore Wind Gen by Case'!$Q$1:$Q$500, MATCH(1, ('Offshore Wind Gen by Case'!$B$1:$B$500 = G$4) * ('Offshore Wind Gen by Case'!$C$1:$C$500 = $C102), 0)), 1), "")</f>
        <v/>
      </c>
      <c r="H102" s="5" t="str" cm="1">
        <f t="array" aca="1" ref="H102" ca="1">IFERROR(INDEX('Total Cost by Trajectory'!$S$1:$S$516, MATCH(1, ('Total Cost by Trajectory'!$B$1:$B$516 = H$7) * ('Total Cost by Trajectory'!$E$1:$E$516 = $B102), 0))
/ IF(H$8 = "$/MWh Levelized", INDEX('Offshore Wind Gen by Case'!$Q$1:$Q$500, MATCH(1, ('Offshore Wind Gen by Case'!$B$1:$B$500 = H$4) * ('Offshore Wind Gen by Case'!$C$1:$C$500 = $C102), 0)), 1), "")</f>
        <v/>
      </c>
      <c r="I102" s="5" t="str" cm="1">
        <f t="array" aca="1" ref="I102" ca="1">IFERROR(INDEX('Total Cost by Trajectory'!$S$1:$S$516, MATCH(1, ('Total Cost by Trajectory'!$B$1:$B$516 = I$7) * ('Total Cost by Trajectory'!$E$1:$E$516 = $B102), 0))
/ IF(I$8 = "$/MWh Levelized", INDEX('Offshore Wind Gen by Case'!$Q$1:$Q$500, MATCH(1, ('Offshore Wind Gen by Case'!$B$1:$B$500 = I$4) * ('Offshore Wind Gen by Case'!$C$1:$C$500 = $C102), 0)), 1), "")</f>
        <v/>
      </c>
      <c r="J102" s="5" t="str" cm="1">
        <f t="array" aca="1" ref="J102" ca="1">IFERROR(INDEX('Total Cost by Trajectory'!$S$1:$S$516, MATCH(1, ('Total Cost by Trajectory'!$B$1:$B$516 = J$7) * ('Total Cost by Trajectory'!$E$1:$E$516 = $B102), 0))
/ IF(J$8 = "$/MWh Levelized", INDEX('Offshore Wind Gen by Case'!$Q$1:$Q$500, MATCH(1, ('Offshore Wind Gen by Case'!$B$1:$B$500 = J$4) * ('Offshore Wind Gen by Case'!$C$1:$C$500 = $C102), 0)), 1), "")</f>
        <v/>
      </c>
      <c r="K102" s="5" t="str" cm="1">
        <f t="array" aca="1" ref="K102" ca="1">IFERROR(INDEX('Total Cost by Trajectory'!$S$1:$S$516, MATCH(1, ('Total Cost by Trajectory'!$B$1:$B$516 = K$7) * ('Total Cost by Trajectory'!$E$1:$E$516 = $B102), 0))
/ IF(K$8 = "$/MWh Levelized", INDEX('Offshore Wind Gen by Case'!$Q$1:$Q$500, MATCH(1, ('Offshore Wind Gen by Case'!$B$1:$B$500 = K$4) * ('Offshore Wind Gen by Case'!$C$1:$C$500 = $C102), 0)), 1), "")</f>
        <v/>
      </c>
      <c r="L102" s="5" t="str" cm="1">
        <f t="array" aca="1" ref="L102" ca="1">IFERROR(INDEX('Total Cost by Trajectory'!$S$1:$S$516, MATCH(1, ('Total Cost by Trajectory'!$B$1:$B$516 = L$7) * ('Total Cost by Trajectory'!$E$1:$E$516 = $B102), 0))
/ IF(L$8 = "$/MWh Levelized", INDEX('Offshore Wind Gen by Case'!$Q$1:$Q$500, MATCH(1, ('Offshore Wind Gen by Case'!$B$1:$B$500 = L$4) * ('Offshore Wind Gen by Case'!$C$1:$C$500 = $C102), 0)), 1), "")</f>
        <v/>
      </c>
      <c r="M102" s="5" t="str" cm="1">
        <f t="array" aca="1" ref="M102" ca="1">IFERROR(INDEX('Total Cost by Trajectory'!$S$1:$S$516, MATCH(1, ('Total Cost by Trajectory'!$B$1:$B$516 = M$7) * ('Total Cost by Trajectory'!$E$1:$E$516 = $B102), 0))
/ IF(M$8 = "$/MWh Levelized", INDEX('Offshore Wind Gen by Case'!$Q$1:$Q$500, MATCH(1, ('Offshore Wind Gen by Case'!$B$1:$B$500 = M$4) * ('Offshore Wind Gen by Case'!$C$1:$C$500 = $C102), 0)), 1), "")</f>
        <v/>
      </c>
      <c r="N102" s="5" t="str" cm="1">
        <f t="array" aca="1" ref="N102" ca="1">IFERROR(INDEX('Total Cost by Trajectory'!$S$1:$S$516, MATCH(1, ('Total Cost by Trajectory'!$B$1:$B$516 = N$7) * ('Total Cost by Trajectory'!$E$1:$E$516 = $B102), 0))
/ IF(N$8 = "$/MWh Levelized", INDEX('Offshore Wind Gen by Case'!$Q$1:$Q$500, MATCH(1, ('Offshore Wind Gen by Case'!$B$1:$B$500 = N$4) * ('Offshore Wind Gen by Case'!$C$1:$C$500 = $C102), 0)), 1), "")</f>
        <v/>
      </c>
      <c r="P102" s="5" t="str">
        <f t="shared" ca="1" si="19"/>
        <v/>
      </c>
      <c r="Q102" s="5" t="str">
        <f t="shared" ca="1" si="20"/>
        <v/>
      </c>
      <c r="R102" s="5" t="str">
        <f t="shared" ca="1" si="21"/>
        <v/>
      </c>
      <c r="S102" s="5" t="str">
        <f t="shared" ca="1" si="22"/>
        <v/>
      </c>
      <c r="T102" s="5" t="str">
        <f t="shared" ca="1" si="23"/>
        <v/>
      </c>
      <c r="U102" s="5" t="str">
        <f t="shared" ca="1" si="24"/>
        <v/>
      </c>
      <c r="V102" s="5" t="str">
        <f t="shared" ca="1" si="25"/>
        <v/>
      </c>
      <c r="W102" s="5" t="str">
        <f t="shared" ca="1" si="26"/>
        <v/>
      </c>
    </row>
    <row r="103" spans="2:23" x14ac:dyDescent="0.2">
      <c r="B103" s="11" t="str">
        <f t="shared" si="27"/>
        <v/>
      </c>
      <c r="C103" s="3">
        <v>0</v>
      </c>
      <c r="E103" s="5" t="str" cm="1">
        <f t="array" ref="E103">IFERROR(INDEX('Benefit by Case'!$Q$1:$Q$500, MATCH($C103, 'Benefit by Case'!$B$1:$B$500, 0))
/ IF(E$8 = "$/MWh Levelized", INDEX('Offshore Wind Gen by Case'!$Q$1:$Q$500, MATCH(1, ('Offshore Wind Gen by Case'!$B$1:$B$500 = E$4) * ('Offshore Wind Gen by Case'!$C$1:$C$500 = $C103), 0)), 1), "")</f>
        <v/>
      </c>
      <c r="G103" s="5" t="str" cm="1">
        <f t="array" aca="1" ref="G103" ca="1">IFERROR(INDEX('Total Cost by Trajectory'!$S$1:$S$516, MATCH(1, ('Total Cost by Trajectory'!$B$1:$B$516 = G$7) * ('Total Cost by Trajectory'!$E$1:$E$516 = $B103), 0))
/ IF(G$8 = "$/MWh Levelized", INDEX('Offshore Wind Gen by Case'!$Q$1:$Q$500, MATCH(1, ('Offshore Wind Gen by Case'!$B$1:$B$500 = G$4) * ('Offshore Wind Gen by Case'!$C$1:$C$500 = $C103), 0)), 1), "")</f>
        <v/>
      </c>
      <c r="H103" s="5" t="str" cm="1">
        <f t="array" aca="1" ref="H103" ca="1">IFERROR(INDEX('Total Cost by Trajectory'!$S$1:$S$516, MATCH(1, ('Total Cost by Trajectory'!$B$1:$B$516 = H$7) * ('Total Cost by Trajectory'!$E$1:$E$516 = $B103), 0))
/ IF(H$8 = "$/MWh Levelized", INDEX('Offshore Wind Gen by Case'!$Q$1:$Q$500, MATCH(1, ('Offshore Wind Gen by Case'!$B$1:$B$500 = H$4) * ('Offshore Wind Gen by Case'!$C$1:$C$500 = $C103), 0)), 1), "")</f>
        <v/>
      </c>
      <c r="I103" s="5" t="str" cm="1">
        <f t="array" aca="1" ref="I103" ca="1">IFERROR(INDEX('Total Cost by Trajectory'!$S$1:$S$516, MATCH(1, ('Total Cost by Trajectory'!$B$1:$B$516 = I$7) * ('Total Cost by Trajectory'!$E$1:$E$516 = $B103), 0))
/ IF(I$8 = "$/MWh Levelized", INDEX('Offshore Wind Gen by Case'!$Q$1:$Q$500, MATCH(1, ('Offshore Wind Gen by Case'!$B$1:$B$500 = I$4) * ('Offshore Wind Gen by Case'!$C$1:$C$500 = $C103), 0)), 1), "")</f>
        <v/>
      </c>
      <c r="J103" s="5" t="str" cm="1">
        <f t="array" aca="1" ref="J103" ca="1">IFERROR(INDEX('Total Cost by Trajectory'!$S$1:$S$516, MATCH(1, ('Total Cost by Trajectory'!$B$1:$B$516 = J$7) * ('Total Cost by Trajectory'!$E$1:$E$516 = $B103), 0))
/ IF(J$8 = "$/MWh Levelized", INDEX('Offshore Wind Gen by Case'!$Q$1:$Q$500, MATCH(1, ('Offshore Wind Gen by Case'!$B$1:$B$500 = J$4) * ('Offshore Wind Gen by Case'!$C$1:$C$500 = $C103), 0)), 1), "")</f>
        <v/>
      </c>
      <c r="K103" s="5" t="str" cm="1">
        <f t="array" aca="1" ref="K103" ca="1">IFERROR(INDEX('Total Cost by Trajectory'!$S$1:$S$516, MATCH(1, ('Total Cost by Trajectory'!$B$1:$B$516 = K$7) * ('Total Cost by Trajectory'!$E$1:$E$516 = $B103), 0))
/ IF(K$8 = "$/MWh Levelized", INDEX('Offshore Wind Gen by Case'!$Q$1:$Q$500, MATCH(1, ('Offshore Wind Gen by Case'!$B$1:$B$500 = K$4) * ('Offshore Wind Gen by Case'!$C$1:$C$500 = $C103), 0)), 1), "")</f>
        <v/>
      </c>
      <c r="L103" s="5" t="str" cm="1">
        <f t="array" aca="1" ref="L103" ca="1">IFERROR(INDEX('Total Cost by Trajectory'!$S$1:$S$516, MATCH(1, ('Total Cost by Trajectory'!$B$1:$B$516 = L$7) * ('Total Cost by Trajectory'!$E$1:$E$516 = $B103), 0))
/ IF(L$8 = "$/MWh Levelized", INDEX('Offshore Wind Gen by Case'!$Q$1:$Q$500, MATCH(1, ('Offshore Wind Gen by Case'!$B$1:$B$500 = L$4) * ('Offshore Wind Gen by Case'!$C$1:$C$500 = $C103), 0)), 1), "")</f>
        <v/>
      </c>
      <c r="M103" s="5" t="str" cm="1">
        <f t="array" aca="1" ref="M103" ca="1">IFERROR(INDEX('Total Cost by Trajectory'!$S$1:$S$516, MATCH(1, ('Total Cost by Trajectory'!$B$1:$B$516 = M$7) * ('Total Cost by Trajectory'!$E$1:$E$516 = $B103), 0))
/ IF(M$8 = "$/MWh Levelized", INDEX('Offshore Wind Gen by Case'!$Q$1:$Q$500, MATCH(1, ('Offshore Wind Gen by Case'!$B$1:$B$500 = M$4) * ('Offshore Wind Gen by Case'!$C$1:$C$500 = $C103), 0)), 1), "")</f>
        <v/>
      </c>
      <c r="N103" s="5" t="str" cm="1">
        <f t="array" aca="1" ref="N103" ca="1">IFERROR(INDEX('Total Cost by Trajectory'!$S$1:$S$516, MATCH(1, ('Total Cost by Trajectory'!$B$1:$B$516 = N$7) * ('Total Cost by Trajectory'!$E$1:$E$516 = $B103), 0))
/ IF(N$8 = "$/MWh Levelized", INDEX('Offshore Wind Gen by Case'!$Q$1:$Q$500, MATCH(1, ('Offshore Wind Gen by Case'!$B$1:$B$500 = N$4) * ('Offshore Wind Gen by Case'!$C$1:$C$500 = $C103), 0)), 1), "")</f>
        <v/>
      </c>
      <c r="P103" s="5" t="str">
        <f t="shared" ca="1" si="19"/>
        <v/>
      </c>
      <c r="Q103" s="5" t="str">
        <f t="shared" ca="1" si="20"/>
        <v/>
      </c>
      <c r="R103" s="5" t="str">
        <f t="shared" ca="1" si="21"/>
        <v/>
      </c>
      <c r="S103" s="5" t="str">
        <f t="shared" ca="1" si="22"/>
        <v/>
      </c>
      <c r="T103" s="5" t="str">
        <f t="shared" ca="1" si="23"/>
        <v/>
      </c>
      <c r="U103" s="5" t="str">
        <f t="shared" ca="1" si="24"/>
        <v/>
      </c>
      <c r="V103" s="5" t="str">
        <f t="shared" ca="1" si="25"/>
        <v/>
      </c>
      <c r="W103" s="5" t="str">
        <f t="shared" ca="1" si="26"/>
        <v/>
      </c>
    </row>
    <row r="104" spans="2:23" x14ac:dyDescent="0.2">
      <c r="B104" s="11" t="str">
        <f t="shared" si="27"/>
        <v/>
      </c>
      <c r="C104" s="3">
        <v>0</v>
      </c>
      <c r="E104" s="5" t="str" cm="1">
        <f t="array" ref="E104">IFERROR(INDEX('Benefit by Case'!$Q$1:$Q$500, MATCH($C104, 'Benefit by Case'!$B$1:$B$500, 0))
/ IF(E$8 = "$/MWh Levelized", INDEX('Offshore Wind Gen by Case'!$Q$1:$Q$500, MATCH(1, ('Offshore Wind Gen by Case'!$B$1:$B$500 = E$4) * ('Offshore Wind Gen by Case'!$C$1:$C$500 = $C104), 0)), 1), "")</f>
        <v/>
      </c>
      <c r="G104" s="5" t="str" cm="1">
        <f t="array" aca="1" ref="G104" ca="1">IFERROR(INDEX('Total Cost by Trajectory'!$S$1:$S$516, MATCH(1, ('Total Cost by Trajectory'!$B$1:$B$516 = G$7) * ('Total Cost by Trajectory'!$E$1:$E$516 = $B104), 0))
/ IF(G$8 = "$/MWh Levelized", INDEX('Offshore Wind Gen by Case'!$Q$1:$Q$500, MATCH(1, ('Offshore Wind Gen by Case'!$B$1:$B$500 = G$4) * ('Offshore Wind Gen by Case'!$C$1:$C$500 = $C104), 0)), 1), "")</f>
        <v/>
      </c>
      <c r="H104" s="5" t="str" cm="1">
        <f t="array" aca="1" ref="H104" ca="1">IFERROR(INDEX('Total Cost by Trajectory'!$S$1:$S$516, MATCH(1, ('Total Cost by Trajectory'!$B$1:$B$516 = H$7) * ('Total Cost by Trajectory'!$E$1:$E$516 = $B104), 0))
/ IF(H$8 = "$/MWh Levelized", INDEX('Offshore Wind Gen by Case'!$Q$1:$Q$500, MATCH(1, ('Offshore Wind Gen by Case'!$B$1:$B$500 = H$4) * ('Offshore Wind Gen by Case'!$C$1:$C$500 = $C104), 0)), 1), "")</f>
        <v/>
      </c>
      <c r="I104" s="5" t="str" cm="1">
        <f t="array" aca="1" ref="I104" ca="1">IFERROR(INDEX('Total Cost by Trajectory'!$S$1:$S$516, MATCH(1, ('Total Cost by Trajectory'!$B$1:$B$516 = I$7) * ('Total Cost by Trajectory'!$E$1:$E$516 = $B104), 0))
/ IF(I$8 = "$/MWh Levelized", INDEX('Offshore Wind Gen by Case'!$Q$1:$Q$500, MATCH(1, ('Offshore Wind Gen by Case'!$B$1:$B$500 = I$4) * ('Offshore Wind Gen by Case'!$C$1:$C$500 = $C104), 0)), 1), "")</f>
        <v/>
      </c>
      <c r="J104" s="5" t="str" cm="1">
        <f t="array" aca="1" ref="J104" ca="1">IFERROR(INDEX('Total Cost by Trajectory'!$S$1:$S$516, MATCH(1, ('Total Cost by Trajectory'!$B$1:$B$516 = J$7) * ('Total Cost by Trajectory'!$E$1:$E$516 = $B104), 0))
/ IF(J$8 = "$/MWh Levelized", INDEX('Offshore Wind Gen by Case'!$Q$1:$Q$500, MATCH(1, ('Offshore Wind Gen by Case'!$B$1:$B$500 = J$4) * ('Offshore Wind Gen by Case'!$C$1:$C$500 = $C104), 0)), 1), "")</f>
        <v/>
      </c>
      <c r="K104" s="5" t="str" cm="1">
        <f t="array" aca="1" ref="K104" ca="1">IFERROR(INDEX('Total Cost by Trajectory'!$S$1:$S$516, MATCH(1, ('Total Cost by Trajectory'!$B$1:$B$516 = K$7) * ('Total Cost by Trajectory'!$E$1:$E$516 = $B104), 0))
/ IF(K$8 = "$/MWh Levelized", INDEX('Offshore Wind Gen by Case'!$Q$1:$Q$500, MATCH(1, ('Offshore Wind Gen by Case'!$B$1:$B$500 = K$4) * ('Offshore Wind Gen by Case'!$C$1:$C$500 = $C104), 0)), 1), "")</f>
        <v/>
      </c>
      <c r="L104" s="5" t="str" cm="1">
        <f t="array" aca="1" ref="L104" ca="1">IFERROR(INDEX('Total Cost by Trajectory'!$S$1:$S$516, MATCH(1, ('Total Cost by Trajectory'!$B$1:$B$516 = L$7) * ('Total Cost by Trajectory'!$E$1:$E$516 = $B104), 0))
/ IF(L$8 = "$/MWh Levelized", INDEX('Offshore Wind Gen by Case'!$Q$1:$Q$500, MATCH(1, ('Offshore Wind Gen by Case'!$B$1:$B$500 = L$4) * ('Offshore Wind Gen by Case'!$C$1:$C$500 = $C104), 0)), 1), "")</f>
        <v/>
      </c>
      <c r="M104" s="5" t="str" cm="1">
        <f t="array" aca="1" ref="M104" ca="1">IFERROR(INDEX('Total Cost by Trajectory'!$S$1:$S$516, MATCH(1, ('Total Cost by Trajectory'!$B$1:$B$516 = M$7) * ('Total Cost by Trajectory'!$E$1:$E$516 = $B104), 0))
/ IF(M$8 = "$/MWh Levelized", INDEX('Offshore Wind Gen by Case'!$Q$1:$Q$500, MATCH(1, ('Offshore Wind Gen by Case'!$B$1:$B$500 = M$4) * ('Offshore Wind Gen by Case'!$C$1:$C$500 = $C104), 0)), 1), "")</f>
        <v/>
      </c>
      <c r="N104" s="5" t="str" cm="1">
        <f t="array" aca="1" ref="N104" ca="1">IFERROR(INDEX('Total Cost by Trajectory'!$S$1:$S$516, MATCH(1, ('Total Cost by Trajectory'!$B$1:$B$516 = N$7) * ('Total Cost by Trajectory'!$E$1:$E$516 = $B104), 0))
/ IF(N$8 = "$/MWh Levelized", INDEX('Offshore Wind Gen by Case'!$Q$1:$Q$500, MATCH(1, ('Offshore Wind Gen by Case'!$B$1:$B$500 = N$4) * ('Offshore Wind Gen by Case'!$C$1:$C$500 = $C104), 0)), 1), "")</f>
        <v/>
      </c>
      <c r="P104" s="5" t="str">
        <f t="shared" ca="1" si="19"/>
        <v/>
      </c>
      <c r="Q104" s="5" t="str">
        <f t="shared" ca="1" si="20"/>
        <v/>
      </c>
      <c r="R104" s="5" t="str">
        <f t="shared" ca="1" si="21"/>
        <v/>
      </c>
      <c r="S104" s="5" t="str">
        <f t="shared" ca="1" si="22"/>
        <v/>
      </c>
      <c r="T104" s="5" t="str">
        <f t="shared" ca="1" si="23"/>
        <v/>
      </c>
      <c r="U104" s="5" t="str">
        <f t="shared" ca="1" si="24"/>
        <v/>
      </c>
      <c r="V104" s="5" t="str">
        <f t="shared" ca="1" si="25"/>
        <v/>
      </c>
      <c r="W104" s="5" t="str">
        <f t="shared" ca="1" si="26"/>
        <v/>
      </c>
    </row>
    <row r="105" spans="2:23" x14ac:dyDescent="0.2">
      <c r="B105" s="11" t="str">
        <f t="shared" si="27"/>
        <v/>
      </c>
      <c r="C105" s="3">
        <v>0</v>
      </c>
      <c r="E105" s="5" t="str" cm="1">
        <f t="array" ref="E105">IFERROR(INDEX('Benefit by Case'!$Q$1:$Q$500, MATCH($C105, 'Benefit by Case'!$B$1:$B$500, 0))
/ IF(E$8 = "$/MWh Levelized", INDEX('Offshore Wind Gen by Case'!$Q$1:$Q$500, MATCH(1, ('Offshore Wind Gen by Case'!$B$1:$B$500 = E$4) * ('Offshore Wind Gen by Case'!$C$1:$C$500 = $C105), 0)), 1), "")</f>
        <v/>
      </c>
      <c r="G105" s="5" t="str" cm="1">
        <f t="array" aca="1" ref="G105" ca="1">IFERROR(INDEX('Total Cost by Trajectory'!$S$1:$S$516, MATCH(1, ('Total Cost by Trajectory'!$B$1:$B$516 = G$7) * ('Total Cost by Trajectory'!$E$1:$E$516 = $B105), 0))
/ IF(G$8 = "$/MWh Levelized", INDEX('Offshore Wind Gen by Case'!$Q$1:$Q$500, MATCH(1, ('Offshore Wind Gen by Case'!$B$1:$B$500 = G$4) * ('Offshore Wind Gen by Case'!$C$1:$C$500 = $C105), 0)), 1), "")</f>
        <v/>
      </c>
      <c r="H105" s="5" t="str" cm="1">
        <f t="array" aca="1" ref="H105" ca="1">IFERROR(INDEX('Total Cost by Trajectory'!$S$1:$S$516, MATCH(1, ('Total Cost by Trajectory'!$B$1:$B$516 = H$7) * ('Total Cost by Trajectory'!$E$1:$E$516 = $B105), 0))
/ IF(H$8 = "$/MWh Levelized", INDEX('Offshore Wind Gen by Case'!$Q$1:$Q$500, MATCH(1, ('Offshore Wind Gen by Case'!$B$1:$B$500 = H$4) * ('Offshore Wind Gen by Case'!$C$1:$C$500 = $C105), 0)), 1), "")</f>
        <v/>
      </c>
      <c r="I105" s="5" t="str" cm="1">
        <f t="array" aca="1" ref="I105" ca="1">IFERROR(INDEX('Total Cost by Trajectory'!$S$1:$S$516, MATCH(1, ('Total Cost by Trajectory'!$B$1:$B$516 = I$7) * ('Total Cost by Trajectory'!$E$1:$E$516 = $B105), 0))
/ IF(I$8 = "$/MWh Levelized", INDEX('Offshore Wind Gen by Case'!$Q$1:$Q$500, MATCH(1, ('Offshore Wind Gen by Case'!$B$1:$B$500 = I$4) * ('Offshore Wind Gen by Case'!$C$1:$C$500 = $C105), 0)), 1), "")</f>
        <v/>
      </c>
      <c r="J105" s="5" t="str" cm="1">
        <f t="array" aca="1" ref="J105" ca="1">IFERROR(INDEX('Total Cost by Trajectory'!$S$1:$S$516, MATCH(1, ('Total Cost by Trajectory'!$B$1:$B$516 = J$7) * ('Total Cost by Trajectory'!$E$1:$E$516 = $B105), 0))
/ IF(J$8 = "$/MWh Levelized", INDEX('Offshore Wind Gen by Case'!$Q$1:$Q$500, MATCH(1, ('Offshore Wind Gen by Case'!$B$1:$B$500 = J$4) * ('Offshore Wind Gen by Case'!$C$1:$C$500 = $C105), 0)), 1), "")</f>
        <v/>
      </c>
      <c r="K105" s="5" t="str" cm="1">
        <f t="array" aca="1" ref="K105" ca="1">IFERROR(INDEX('Total Cost by Trajectory'!$S$1:$S$516, MATCH(1, ('Total Cost by Trajectory'!$B$1:$B$516 = K$7) * ('Total Cost by Trajectory'!$E$1:$E$516 = $B105), 0))
/ IF(K$8 = "$/MWh Levelized", INDEX('Offshore Wind Gen by Case'!$Q$1:$Q$500, MATCH(1, ('Offshore Wind Gen by Case'!$B$1:$B$500 = K$4) * ('Offshore Wind Gen by Case'!$C$1:$C$500 = $C105), 0)), 1), "")</f>
        <v/>
      </c>
      <c r="L105" s="5" t="str" cm="1">
        <f t="array" aca="1" ref="L105" ca="1">IFERROR(INDEX('Total Cost by Trajectory'!$S$1:$S$516, MATCH(1, ('Total Cost by Trajectory'!$B$1:$B$516 = L$7) * ('Total Cost by Trajectory'!$E$1:$E$516 = $B105), 0))
/ IF(L$8 = "$/MWh Levelized", INDEX('Offshore Wind Gen by Case'!$Q$1:$Q$500, MATCH(1, ('Offshore Wind Gen by Case'!$B$1:$B$500 = L$4) * ('Offshore Wind Gen by Case'!$C$1:$C$500 = $C105), 0)), 1), "")</f>
        <v/>
      </c>
      <c r="M105" s="5" t="str" cm="1">
        <f t="array" aca="1" ref="M105" ca="1">IFERROR(INDEX('Total Cost by Trajectory'!$S$1:$S$516, MATCH(1, ('Total Cost by Trajectory'!$B$1:$B$516 = M$7) * ('Total Cost by Trajectory'!$E$1:$E$516 = $B105), 0))
/ IF(M$8 = "$/MWh Levelized", INDEX('Offshore Wind Gen by Case'!$Q$1:$Q$500, MATCH(1, ('Offshore Wind Gen by Case'!$B$1:$B$500 = M$4) * ('Offshore Wind Gen by Case'!$C$1:$C$500 = $C105), 0)), 1), "")</f>
        <v/>
      </c>
      <c r="N105" s="5" t="str" cm="1">
        <f t="array" aca="1" ref="N105" ca="1">IFERROR(INDEX('Total Cost by Trajectory'!$S$1:$S$516, MATCH(1, ('Total Cost by Trajectory'!$B$1:$B$516 = N$7) * ('Total Cost by Trajectory'!$E$1:$E$516 = $B105), 0))
/ IF(N$8 = "$/MWh Levelized", INDEX('Offshore Wind Gen by Case'!$Q$1:$Q$500, MATCH(1, ('Offshore Wind Gen by Case'!$B$1:$B$500 = N$4) * ('Offshore Wind Gen by Case'!$C$1:$C$500 = $C105), 0)), 1), "")</f>
        <v/>
      </c>
      <c r="P105" s="5" t="str">
        <f t="shared" ref="P105:P118" ca="1" si="28">IFERROR($E105 - G105, "")</f>
        <v/>
      </c>
      <c r="Q105" s="5" t="str">
        <f t="shared" ref="Q105:Q118" ca="1" si="29">IFERROR($E105 - H105, "")</f>
        <v/>
      </c>
      <c r="R105" s="5" t="str">
        <f t="shared" ref="R105:R118" ca="1" si="30">IFERROR($E105 - I105, "")</f>
        <v/>
      </c>
      <c r="S105" s="5" t="str">
        <f t="shared" ref="S105:S118" ca="1" si="31">IFERROR($E105 - J105, "")</f>
        <v/>
      </c>
      <c r="T105" s="5" t="str">
        <f t="shared" ref="T105:T118" ca="1" si="32">IFERROR($E105 - K105, "")</f>
        <v/>
      </c>
      <c r="U105" s="5" t="str">
        <f t="shared" ref="U105:U118" ca="1" si="33">IFERROR($E105 - L105, "")</f>
        <v/>
      </c>
      <c r="V105" s="5" t="str">
        <f t="shared" ref="V105:V118" ca="1" si="34">IFERROR($E105 - M105, "")</f>
        <v/>
      </c>
      <c r="W105" s="5" t="str">
        <f t="shared" ref="W105:W118" ca="1" si="35">IFERROR($E105 - N105, "")</f>
        <v/>
      </c>
    </row>
    <row r="106" spans="2:23" x14ac:dyDescent="0.2">
      <c r="B106" s="11" t="str">
        <f t="shared" si="27"/>
        <v/>
      </c>
      <c r="C106" s="3">
        <v>0</v>
      </c>
      <c r="E106" s="5" t="str" cm="1">
        <f t="array" ref="E106">IFERROR(INDEX('Benefit by Case'!$Q$1:$Q$500, MATCH($C106, 'Benefit by Case'!$B$1:$B$500, 0))
/ IF(E$8 = "$/MWh Levelized", INDEX('Offshore Wind Gen by Case'!$Q$1:$Q$500, MATCH(1, ('Offshore Wind Gen by Case'!$B$1:$B$500 = E$4) * ('Offshore Wind Gen by Case'!$C$1:$C$500 = $C106), 0)), 1), "")</f>
        <v/>
      </c>
      <c r="G106" s="5" t="str" cm="1">
        <f t="array" aca="1" ref="G106" ca="1">IFERROR(INDEX('Total Cost by Trajectory'!$S$1:$S$516, MATCH(1, ('Total Cost by Trajectory'!$B$1:$B$516 = G$7) * ('Total Cost by Trajectory'!$E$1:$E$516 = $B106), 0))
/ IF(G$8 = "$/MWh Levelized", INDEX('Offshore Wind Gen by Case'!$Q$1:$Q$500, MATCH(1, ('Offshore Wind Gen by Case'!$B$1:$B$500 = G$4) * ('Offshore Wind Gen by Case'!$C$1:$C$500 = $C106), 0)), 1), "")</f>
        <v/>
      </c>
      <c r="H106" s="5" t="str" cm="1">
        <f t="array" aca="1" ref="H106" ca="1">IFERROR(INDEX('Total Cost by Trajectory'!$S$1:$S$516, MATCH(1, ('Total Cost by Trajectory'!$B$1:$B$516 = H$7) * ('Total Cost by Trajectory'!$E$1:$E$516 = $B106), 0))
/ IF(H$8 = "$/MWh Levelized", INDEX('Offshore Wind Gen by Case'!$Q$1:$Q$500, MATCH(1, ('Offshore Wind Gen by Case'!$B$1:$B$500 = H$4) * ('Offshore Wind Gen by Case'!$C$1:$C$500 = $C106), 0)), 1), "")</f>
        <v/>
      </c>
      <c r="I106" s="5" t="str" cm="1">
        <f t="array" aca="1" ref="I106" ca="1">IFERROR(INDEX('Total Cost by Trajectory'!$S$1:$S$516, MATCH(1, ('Total Cost by Trajectory'!$B$1:$B$516 = I$7) * ('Total Cost by Trajectory'!$E$1:$E$516 = $B106), 0))
/ IF(I$8 = "$/MWh Levelized", INDEX('Offshore Wind Gen by Case'!$Q$1:$Q$500, MATCH(1, ('Offshore Wind Gen by Case'!$B$1:$B$500 = I$4) * ('Offshore Wind Gen by Case'!$C$1:$C$500 = $C106), 0)), 1), "")</f>
        <v/>
      </c>
      <c r="J106" s="5" t="str" cm="1">
        <f t="array" aca="1" ref="J106" ca="1">IFERROR(INDEX('Total Cost by Trajectory'!$S$1:$S$516, MATCH(1, ('Total Cost by Trajectory'!$B$1:$B$516 = J$7) * ('Total Cost by Trajectory'!$E$1:$E$516 = $B106), 0))
/ IF(J$8 = "$/MWh Levelized", INDEX('Offshore Wind Gen by Case'!$Q$1:$Q$500, MATCH(1, ('Offshore Wind Gen by Case'!$B$1:$B$500 = J$4) * ('Offshore Wind Gen by Case'!$C$1:$C$500 = $C106), 0)), 1), "")</f>
        <v/>
      </c>
      <c r="K106" s="5" t="str" cm="1">
        <f t="array" aca="1" ref="K106" ca="1">IFERROR(INDEX('Total Cost by Trajectory'!$S$1:$S$516, MATCH(1, ('Total Cost by Trajectory'!$B$1:$B$516 = K$7) * ('Total Cost by Trajectory'!$E$1:$E$516 = $B106), 0))
/ IF(K$8 = "$/MWh Levelized", INDEX('Offshore Wind Gen by Case'!$Q$1:$Q$500, MATCH(1, ('Offshore Wind Gen by Case'!$B$1:$B$500 = K$4) * ('Offshore Wind Gen by Case'!$C$1:$C$500 = $C106), 0)), 1), "")</f>
        <v/>
      </c>
      <c r="L106" s="5" t="str" cm="1">
        <f t="array" aca="1" ref="L106" ca="1">IFERROR(INDEX('Total Cost by Trajectory'!$S$1:$S$516, MATCH(1, ('Total Cost by Trajectory'!$B$1:$B$516 = L$7) * ('Total Cost by Trajectory'!$E$1:$E$516 = $B106), 0))
/ IF(L$8 = "$/MWh Levelized", INDEX('Offshore Wind Gen by Case'!$Q$1:$Q$500, MATCH(1, ('Offshore Wind Gen by Case'!$B$1:$B$500 = L$4) * ('Offshore Wind Gen by Case'!$C$1:$C$500 = $C106), 0)), 1), "")</f>
        <v/>
      </c>
      <c r="M106" s="5" t="str" cm="1">
        <f t="array" aca="1" ref="M106" ca="1">IFERROR(INDEX('Total Cost by Trajectory'!$S$1:$S$516, MATCH(1, ('Total Cost by Trajectory'!$B$1:$B$516 = M$7) * ('Total Cost by Trajectory'!$E$1:$E$516 = $B106), 0))
/ IF(M$8 = "$/MWh Levelized", INDEX('Offshore Wind Gen by Case'!$Q$1:$Q$500, MATCH(1, ('Offshore Wind Gen by Case'!$B$1:$B$500 = M$4) * ('Offshore Wind Gen by Case'!$C$1:$C$500 = $C106), 0)), 1), "")</f>
        <v/>
      </c>
      <c r="N106" s="5" t="str" cm="1">
        <f t="array" aca="1" ref="N106" ca="1">IFERROR(INDEX('Total Cost by Trajectory'!$S$1:$S$516, MATCH(1, ('Total Cost by Trajectory'!$B$1:$B$516 = N$7) * ('Total Cost by Trajectory'!$E$1:$E$516 = $B106), 0))
/ IF(N$8 = "$/MWh Levelized", INDEX('Offshore Wind Gen by Case'!$Q$1:$Q$500, MATCH(1, ('Offshore Wind Gen by Case'!$B$1:$B$500 = N$4) * ('Offshore Wind Gen by Case'!$C$1:$C$500 = $C106), 0)), 1), "")</f>
        <v/>
      </c>
      <c r="P106" s="5" t="str">
        <f t="shared" ca="1" si="28"/>
        <v/>
      </c>
      <c r="Q106" s="5" t="str">
        <f t="shared" ca="1" si="29"/>
        <v/>
      </c>
      <c r="R106" s="5" t="str">
        <f t="shared" ca="1" si="30"/>
        <v/>
      </c>
      <c r="S106" s="5" t="str">
        <f t="shared" ca="1" si="31"/>
        <v/>
      </c>
      <c r="T106" s="5" t="str">
        <f t="shared" ca="1" si="32"/>
        <v/>
      </c>
      <c r="U106" s="5" t="str">
        <f t="shared" ca="1" si="33"/>
        <v/>
      </c>
      <c r="V106" s="5" t="str">
        <f t="shared" ca="1" si="34"/>
        <v/>
      </c>
      <c r="W106" s="5" t="str">
        <f t="shared" ca="1" si="35"/>
        <v/>
      </c>
    </row>
    <row r="107" spans="2:23" x14ac:dyDescent="0.2">
      <c r="B107" s="11" t="str">
        <f t="shared" si="27"/>
        <v/>
      </c>
      <c r="C107" s="3">
        <v>0</v>
      </c>
      <c r="E107" s="5" t="str" cm="1">
        <f t="array" ref="E107">IFERROR(INDEX('Benefit by Case'!$Q$1:$Q$500, MATCH($C107, 'Benefit by Case'!$B$1:$B$500, 0))
/ IF(E$8 = "$/MWh Levelized", INDEX('Offshore Wind Gen by Case'!$Q$1:$Q$500, MATCH(1, ('Offshore Wind Gen by Case'!$B$1:$B$500 = E$4) * ('Offshore Wind Gen by Case'!$C$1:$C$500 = $C107), 0)), 1), "")</f>
        <v/>
      </c>
      <c r="G107" s="5" t="str" cm="1">
        <f t="array" aca="1" ref="G107" ca="1">IFERROR(INDEX('Total Cost by Trajectory'!$S$1:$S$516, MATCH(1, ('Total Cost by Trajectory'!$B$1:$B$516 = G$7) * ('Total Cost by Trajectory'!$E$1:$E$516 = $B107), 0))
/ IF(G$8 = "$/MWh Levelized", INDEX('Offshore Wind Gen by Case'!$Q$1:$Q$500, MATCH(1, ('Offshore Wind Gen by Case'!$B$1:$B$500 = G$4) * ('Offshore Wind Gen by Case'!$C$1:$C$500 = $C107), 0)), 1), "")</f>
        <v/>
      </c>
      <c r="H107" s="5" t="str" cm="1">
        <f t="array" aca="1" ref="H107" ca="1">IFERROR(INDEX('Total Cost by Trajectory'!$S$1:$S$516, MATCH(1, ('Total Cost by Trajectory'!$B$1:$B$516 = H$7) * ('Total Cost by Trajectory'!$E$1:$E$516 = $B107), 0))
/ IF(H$8 = "$/MWh Levelized", INDEX('Offshore Wind Gen by Case'!$Q$1:$Q$500, MATCH(1, ('Offshore Wind Gen by Case'!$B$1:$B$500 = H$4) * ('Offshore Wind Gen by Case'!$C$1:$C$500 = $C107), 0)), 1), "")</f>
        <v/>
      </c>
      <c r="I107" s="5" t="str" cm="1">
        <f t="array" aca="1" ref="I107" ca="1">IFERROR(INDEX('Total Cost by Trajectory'!$S$1:$S$516, MATCH(1, ('Total Cost by Trajectory'!$B$1:$B$516 = I$7) * ('Total Cost by Trajectory'!$E$1:$E$516 = $B107), 0))
/ IF(I$8 = "$/MWh Levelized", INDEX('Offshore Wind Gen by Case'!$Q$1:$Q$500, MATCH(1, ('Offshore Wind Gen by Case'!$B$1:$B$500 = I$4) * ('Offshore Wind Gen by Case'!$C$1:$C$500 = $C107), 0)), 1), "")</f>
        <v/>
      </c>
      <c r="J107" s="5" t="str" cm="1">
        <f t="array" aca="1" ref="J107" ca="1">IFERROR(INDEX('Total Cost by Trajectory'!$S$1:$S$516, MATCH(1, ('Total Cost by Trajectory'!$B$1:$B$516 = J$7) * ('Total Cost by Trajectory'!$E$1:$E$516 = $B107), 0))
/ IF(J$8 = "$/MWh Levelized", INDEX('Offshore Wind Gen by Case'!$Q$1:$Q$500, MATCH(1, ('Offshore Wind Gen by Case'!$B$1:$B$500 = J$4) * ('Offshore Wind Gen by Case'!$C$1:$C$500 = $C107), 0)), 1), "")</f>
        <v/>
      </c>
      <c r="K107" s="5" t="str" cm="1">
        <f t="array" aca="1" ref="K107" ca="1">IFERROR(INDEX('Total Cost by Trajectory'!$S$1:$S$516, MATCH(1, ('Total Cost by Trajectory'!$B$1:$B$516 = K$7) * ('Total Cost by Trajectory'!$E$1:$E$516 = $B107), 0))
/ IF(K$8 = "$/MWh Levelized", INDEX('Offshore Wind Gen by Case'!$Q$1:$Q$500, MATCH(1, ('Offshore Wind Gen by Case'!$B$1:$B$500 = K$4) * ('Offshore Wind Gen by Case'!$C$1:$C$500 = $C107), 0)), 1), "")</f>
        <v/>
      </c>
      <c r="L107" s="5" t="str" cm="1">
        <f t="array" aca="1" ref="L107" ca="1">IFERROR(INDEX('Total Cost by Trajectory'!$S$1:$S$516, MATCH(1, ('Total Cost by Trajectory'!$B$1:$B$516 = L$7) * ('Total Cost by Trajectory'!$E$1:$E$516 = $B107), 0))
/ IF(L$8 = "$/MWh Levelized", INDEX('Offshore Wind Gen by Case'!$Q$1:$Q$500, MATCH(1, ('Offshore Wind Gen by Case'!$B$1:$B$500 = L$4) * ('Offshore Wind Gen by Case'!$C$1:$C$500 = $C107), 0)), 1), "")</f>
        <v/>
      </c>
      <c r="M107" s="5" t="str" cm="1">
        <f t="array" aca="1" ref="M107" ca="1">IFERROR(INDEX('Total Cost by Trajectory'!$S$1:$S$516, MATCH(1, ('Total Cost by Trajectory'!$B$1:$B$516 = M$7) * ('Total Cost by Trajectory'!$E$1:$E$516 = $B107), 0))
/ IF(M$8 = "$/MWh Levelized", INDEX('Offshore Wind Gen by Case'!$Q$1:$Q$500, MATCH(1, ('Offshore Wind Gen by Case'!$B$1:$B$500 = M$4) * ('Offshore Wind Gen by Case'!$C$1:$C$500 = $C107), 0)), 1), "")</f>
        <v/>
      </c>
      <c r="N107" s="5" t="str" cm="1">
        <f t="array" aca="1" ref="N107" ca="1">IFERROR(INDEX('Total Cost by Trajectory'!$S$1:$S$516, MATCH(1, ('Total Cost by Trajectory'!$B$1:$B$516 = N$7) * ('Total Cost by Trajectory'!$E$1:$E$516 = $B107), 0))
/ IF(N$8 = "$/MWh Levelized", INDEX('Offshore Wind Gen by Case'!$Q$1:$Q$500, MATCH(1, ('Offshore Wind Gen by Case'!$B$1:$B$500 = N$4) * ('Offshore Wind Gen by Case'!$C$1:$C$500 = $C107), 0)), 1), "")</f>
        <v/>
      </c>
      <c r="P107" s="5" t="str">
        <f t="shared" ca="1" si="28"/>
        <v/>
      </c>
      <c r="Q107" s="5" t="str">
        <f t="shared" ca="1" si="29"/>
        <v/>
      </c>
      <c r="R107" s="5" t="str">
        <f t="shared" ca="1" si="30"/>
        <v/>
      </c>
      <c r="S107" s="5" t="str">
        <f t="shared" ca="1" si="31"/>
        <v/>
      </c>
      <c r="T107" s="5" t="str">
        <f t="shared" ca="1" si="32"/>
        <v/>
      </c>
      <c r="U107" s="5" t="str">
        <f t="shared" ca="1" si="33"/>
        <v/>
      </c>
      <c r="V107" s="5" t="str">
        <f t="shared" ca="1" si="34"/>
        <v/>
      </c>
      <c r="W107" s="5" t="str">
        <f t="shared" ca="1" si="35"/>
        <v/>
      </c>
    </row>
    <row r="108" spans="2:23" x14ac:dyDescent="0.2">
      <c r="B108" s="11" t="str">
        <f t="shared" si="27"/>
        <v/>
      </c>
      <c r="C108" s="3">
        <v>0</v>
      </c>
      <c r="E108" s="5" t="str" cm="1">
        <f t="array" ref="E108">IFERROR(INDEX('Benefit by Case'!$Q$1:$Q$500, MATCH($C108, 'Benefit by Case'!$B$1:$B$500, 0))
/ IF(E$8 = "$/MWh Levelized", INDEX('Offshore Wind Gen by Case'!$Q$1:$Q$500, MATCH(1, ('Offshore Wind Gen by Case'!$B$1:$B$500 = E$4) * ('Offshore Wind Gen by Case'!$C$1:$C$500 = $C108), 0)), 1), "")</f>
        <v/>
      </c>
      <c r="G108" s="5" t="str" cm="1">
        <f t="array" aca="1" ref="G108" ca="1">IFERROR(INDEX('Total Cost by Trajectory'!$S$1:$S$516, MATCH(1, ('Total Cost by Trajectory'!$B$1:$B$516 = G$7) * ('Total Cost by Trajectory'!$E$1:$E$516 = $B108), 0))
/ IF(G$8 = "$/MWh Levelized", INDEX('Offshore Wind Gen by Case'!$Q$1:$Q$500, MATCH(1, ('Offshore Wind Gen by Case'!$B$1:$B$500 = G$4) * ('Offshore Wind Gen by Case'!$C$1:$C$500 = $C108), 0)), 1), "")</f>
        <v/>
      </c>
      <c r="H108" s="5" t="str" cm="1">
        <f t="array" aca="1" ref="H108" ca="1">IFERROR(INDEX('Total Cost by Trajectory'!$S$1:$S$516, MATCH(1, ('Total Cost by Trajectory'!$B$1:$B$516 = H$7) * ('Total Cost by Trajectory'!$E$1:$E$516 = $B108), 0))
/ IF(H$8 = "$/MWh Levelized", INDEX('Offshore Wind Gen by Case'!$Q$1:$Q$500, MATCH(1, ('Offshore Wind Gen by Case'!$B$1:$B$500 = H$4) * ('Offshore Wind Gen by Case'!$C$1:$C$500 = $C108), 0)), 1), "")</f>
        <v/>
      </c>
      <c r="I108" s="5" t="str" cm="1">
        <f t="array" aca="1" ref="I108" ca="1">IFERROR(INDEX('Total Cost by Trajectory'!$S$1:$S$516, MATCH(1, ('Total Cost by Trajectory'!$B$1:$B$516 = I$7) * ('Total Cost by Trajectory'!$E$1:$E$516 = $B108), 0))
/ IF(I$8 = "$/MWh Levelized", INDEX('Offshore Wind Gen by Case'!$Q$1:$Q$500, MATCH(1, ('Offshore Wind Gen by Case'!$B$1:$B$500 = I$4) * ('Offshore Wind Gen by Case'!$C$1:$C$500 = $C108), 0)), 1), "")</f>
        <v/>
      </c>
      <c r="J108" s="5" t="str" cm="1">
        <f t="array" aca="1" ref="J108" ca="1">IFERROR(INDEX('Total Cost by Trajectory'!$S$1:$S$516, MATCH(1, ('Total Cost by Trajectory'!$B$1:$B$516 = J$7) * ('Total Cost by Trajectory'!$E$1:$E$516 = $B108), 0))
/ IF(J$8 = "$/MWh Levelized", INDEX('Offshore Wind Gen by Case'!$Q$1:$Q$500, MATCH(1, ('Offshore Wind Gen by Case'!$B$1:$B$500 = J$4) * ('Offshore Wind Gen by Case'!$C$1:$C$500 = $C108), 0)), 1), "")</f>
        <v/>
      </c>
      <c r="K108" s="5" t="str" cm="1">
        <f t="array" aca="1" ref="K108" ca="1">IFERROR(INDEX('Total Cost by Trajectory'!$S$1:$S$516, MATCH(1, ('Total Cost by Trajectory'!$B$1:$B$516 = K$7) * ('Total Cost by Trajectory'!$E$1:$E$516 = $B108), 0))
/ IF(K$8 = "$/MWh Levelized", INDEX('Offshore Wind Gen by Case'!$Q$1:$Q$500, MATCH(1, ('Offshore Wind Gen by Case'!$B$1:$B$500 = K$4) * ('Offshore Wind Gen by Case'!$C$1:$C$500 = $C108), 0)), 1), "")</f>
        <v/>
      </c>
      <c r="L108" s="5" t="str" cm="1">
        <f t="array" aca="1" ref="L108" ca="1">IFERROR(INDEX('Total Cost by Trajectory'!$S$1:$S$516, MATCH(1, ('Total Cost by Trajectory'!$B$1:$B$516 = L$7) * ('Total Cost by Trajectory'!$E$1:$E$516 = $B108), 0))
/ IF(L$8 = "$/MWh Levelized", INDEX('Offshore Wind Gen by Case'!$Q$1:$Q$500, MATCH(1, ('Offshore Wind Gen by Case'!$B$1:$B$500 = L$4) * ('Offshore Wind Gen by Case'!$C$1:$C$500 = $C108), 0)), 1), "")</f>
        <v/>
      </c>
      <c r="M108" s="5" t="str" cm="1">
        <f t="array" aca="1" ref="M108" ca="1">IFERROR(INDEX('Total Cost by Trajectory'!$S$1:$S$516, MATCH(1, ('Total Cost by Trajectory'!$B$1:$B$516 = M$7) * ('Total Cost by Trajectory'!$E$1:$E$516 = $B108), 0))
/ IF(M$8 = "$/MWh Levelized", INDEX('Offshore Wind Gen by Case'!$Q$1:$Q$500, MATCH(1, ('Offshore Wind Gen by Case'!$B$1:$B$500 = M$4) * ('Offshore Wind Gen by Case'!$C$1:$C$500 = $C108), 0)), 1), "")</f>
        <v/>
      </c>
      <c r="N108" s="5" t="str" cm="1">
        <f t="array" aca="1" ref="N108" ca="1">IFERROR(INDEX('Total Cost by Trajectory'!$S$1:$S$516, MATCH(1, ('Total Cost by Trajectory'!$B$1:$B$516 = N$7) * ('Total Cost by Trajectory'!$E$1:$E$516 = $B108), 0))
/ IF(N$8 = "$/MWh Levelized", INDEX('Offshore Wind Gen by Case'!$Q$1:$Q$500, MATCH(1, ('Offshore Wind Gen by Case'!$B$1:$B$500 = N$4) * ('Offshore Wind Gen by Case'!$C$1:$C$500 = $C108), 0)), 1), "")</f>
        <v/>
      </c>
      <c r="P108" s="5" t="str">
        <f t="shared" ca="1" si="28"/>
        <v/>
      </c>
      <c r="Q108" s="5" t="str">
        <f t="shared" ca="1" si="29"/>
        <v/>
      </c>
      <c r="R108" s="5" t="str">
        <f t="shared" ca="1" si="30"/>
        <v/>
      </c>
      <c r="S108" s="5" t="str">
        <f t="shared" ca="1" si="31"/>
        <v/>
      </c>
      <c r="T108" s="5" t="str">
        <f t="shared" ca="1" si="32"/>
        <v/>
      </c>
      <c r="U108" s="5" t="str">
        <f t="shared" ca="1" si="33"/>
        <v/>
      </c>
      <c r="V108" s="5" t="str">
        <f t="shared" ca="1" si="34"/>
        <v/>
      </c>
      <c r="W108" s="5" t="str">
        <f t="shared" ca="1" si="35"/>
        <v/>
      </c>
    </row>
    <row r="109" spans="2:23" x14ac:dyDescent="0.2">
      <c r="B109" s="11" t="str">
        <f t="shared" si="27"/>
        <v/>
      </c>
      <c r="C109" s="3">
        <v>0</v>
      </c>
      <c r="E109" s="5" t="str" cm="1">
        <f t="array" ref="E109">IFERROR(INDEX('Benefit by Case'!$Q$1:$Q$500, MATCH($C109, 'Benefit by Case'!$B$1:$B$500, 0))
/ IF(E$8 = "$/MWh Levelized", INDEX('Offshore Wind Gen by Case'!$Q$1:$Q$500, MATCH(1, ('Offshore Wind Gen by Case'!$B$1:$B$500 = E$4) * ('Offshore Wind Gen by Case'!$C$1:$C$500 = $C109), 0)), 1), "")</f>
        <v/>
      </c>
      <c r="G109" s="5" t="str" cm="1">
        <f t="array" aca="1" ref="G109" ca="1">IFERROR(INDEX('Total Cost by Trajectory'!$S$1:$S$516, MATCH(1, ('Total Cost by Trajectory'!$B$1:$B$516 = G$7) * ('Total Cost by Trajectory'!$E$1:$E$516 = $B109), 0))
/ IF(G$8 = "$/MWh Levelized", INDEX('Offshore Wind Gen by Case'!$Q$1:$Q$500, MATCH(1, ('Offshore Wind Gen by Case'!$B$1:$B$500 = G$4) * ('Offshore Wind Gen by Case'!$C$1:$C$500 = $C109), 0)), 1), "")</f>
        <v/>
      </c>
      <c r="H109" s="5" t="str" cm="1">
        <f t="array" aca="1" ref="H109" ca="1">IFERROR(INDEX('Total Cost by Trajectory'!$S$1:$S$516, MATCH(1, ('Total Cost by Trajectory'!$B$1:$B$516 = H$7) * ('Total Cost by Trajectory'!$E$1:$E$516 = $B109), 0))
/ IF(H$8 = "$/MWh Levelized", INDEX('Offshore Wind Gen by Case'!$Q$1:$Q$500, MATCH(1, ('Offshore Wind Gen by Case'!$B$1:$B$500 = H$4) * ('Offshore Wind Gen by Case'!$C$1:$C$500 = $C109), 0)), 1), "")</f>
        <v/>
      </c>
      <c r="I109" s="5" t="str" cm="1">
        <f t="array" aca="1" ref="I109" ca="1">IFERROR(INDEX('Total Cost by Trajectory'!$S$1:$S$516, MATCH(1, ('Total Cost by Trajectory'!$B$1:$B$516 = I$7) * ('Total Cost by Trajectory'!$E$1:$E$516 = $B109), 0))
/ IF(I$8 = "$/MWh Levelized", INDEX('Offshore Wind Gen by Case'!$Q$1:$Q$500, MATCH(1, ('Offshore Wind Gen by Case'!$B$1:$B$500 = I$4) * ('Offshore Wind Gen by Case'!$C$1:$C$500 = $C109), 0)), 1), "")</f>
        <v/>
      </c>
      <c r="J109" s="5" t="str" cm="1">
        <f t="array" aca="1" ref="J109" ca="1">IFERROR(INDEX('Total Cost by Trajectory'!$S$1:$S$516, MATCH(1, ('Total Cost by Trajectory'!$B$1:$B$516 = J$7) * ('Total Cost by Trajectory'!$E$1:$E$516 = $B109), 0))
/ IF(J$8 = "$/MWh Levelized", INDEX('Offshore Wind Gen by Case'!$Q$1:$Q$500, MATCH(1, ('Offshore Wind Gen by Case'!$B$1:$B$500 = J$4) * ('Offshore Wind Gen by Case'!$C$1:$C$500 = $C109), 0)), 1), "")</f>
        <v/>
      </c>
      <c r="K109" s="5" t="str" cm="1">
        <f t="array" aca="1" ref="K109" ca="1">IFERROR(INDEX('Total Cost by Trajectory'!$S$1:$S$516, MATCH(1, ('Total Cost by Trajectory'!$B$1:$B$516 = K$7) * ('Total Cost by Trajectory'!$E$1:$E$516 = $B109), 0))
/ IF(K$8 = "$/MWh Levelized", INDEX('Offshore Wind Gen by Case'!$Q$1:$Q$500, MATCH(1, ('Offshore Wind Gen by Case'!$B$1:$B$500 = K$4) * ('Offshore Wind Gen by Case'!$C$1:$C$500 = $C109), 0)), 1), "")</f>
        <v/>
      </c>
      <c r="L109" s="5" t="str" cm="1">
        <f t="array" aca="1" ref="L109" ca="1">IFERROR(INDEX('Total Cost by Trajectory'!$S$1:$S$516, MATCH(1, ('Total Cost by Trajectory'!$B$1:$B$516 = L$7) * ('Total Cost by Trajectory'!$E$1:$E$516 = $B109), 0))
/ IF(L$8 = "$/MWh Levelized", INDEX('Offshore Wind Gen by Case'!$Q$1:$Q$500, MATCH(1, ('Offshore Wind Gen by Case'!$B$1:$B$500 = L$4) * ('Offshore Wind Gen by Case'!$C$1:$C$500 = $C109), 0)), 1), "")</f>
        <v/>
      </c>
      <c r="M109" s="5" t="str" cm="1">
        <f t="array" aca="1" ref="M109" ca="1">IFERROR(INDEX('Total Cost by Trajectory'!$S$1:$S$516, MATCH(1, ('Total Cost by Trajectory'!$B$1:$B$516 = M$7) * ('Total Cost by Trajectory'!$E$1:$E$516 = $B109), 0))
/ IF(M$8 = "$/MWh Levelized", INDEX('Offshore Wind Gen by Case'!$Q$1:$Q$500, MATCH(1, ('Offshore Wind Gen by Case'!$B$1:$B$500 = M$4) * ('Offshore Wind Gen by Case'!$C$1:$C$500 = $C109), 0)), 1), "")</f>
        <v/>
      </c>
      <c r="N109" s="5" t="str" cm="1">
        <f t="array" aca="1" ref="N109" ca="1">IFERROR(INDEX('Total Cost by Trajectory'!$S$1:$S$516, MATCH(1, ('Total Cost by Trajectory'!$B$1:$B$516 = N$7) * ('Total Cost by Trajectory'!$E$1:$E$516 = $B109), 0))
/ IF(N$8 = "$/MWh Levelized", INDEX('Offshore Wind Gen by Case'!$Q$1:$Q$500, MATCH(1, ('Offshore Wind Gen by Case'!$B$1:$B$500 = N$4) * ('Offshore Wind Gen by Case'!$C$1:$C$500 = $C109), 0)), 1), "")</f>
        <v/>
      </c>
      <c r="P109" s="5" t="str">
        <f t="shared" ca="1" si="28"/>
        <v/>
      </c>
      <c r="Q109" s="5" t="str">
        <f t="shared" ca="1" si="29"/>
        <v/>
      </c>
      <c r="R109" s="5" t="str">
        <f t="shared" ca="1" si="30"/>
        <v/>
      </c>
      <c r="S109" s="5" t="str">
        <f t="shared" ca="1" si="31"/>
        <v/>
      </c>
      <c r="T109" s="5" t="str">
        <f t="shared" ca="1" si="32"/>
        <v/>
      </c>
      <c r="U109" s="5" t="str">
        <f t="shared" ca="1" si="33"/>
        <v/>
      </c>
      <c r="V109" s="5" t="str">
        <f t="shared" ca="1" si="34"/>
        <v/>
      </c>
      <c r="W109" s="5" t="str">
        <f t="shared" ca="1" si="35"/>
        <v/>
      </c>
    </row>
    <row r="110" spans="2:23" x14ac:dyDescent="0.2">
      <c r="B110" s="11" t="str">
        <f t="shared" si="27"/>
        <v/>
      </c>
      <c r="C110" s="3">
        <v>0</v>
      </c>
      <c r="E110" s="5" t="str" cm="1">
        <f t="array" ref="E110">IFERROR(INDEX('Benefit by Case'!$Q$1:$Q$500, MATCH($C110, 'Benefit by Case'!$B$1:$B$500, 0))
/ IF(E$8 = "$/MWh Levelized", INDEX('Offshore Wind Gen by Case'!$Q$1:$Q$500, MATCH(1, ('Offshore Wind Gen by Case'!$B$1:$B$500 = E$4) * ('Offshore Wind Gen by Case'!$C$1:$C$500 = $C110), 0)), 1), "")</f>
        <v/>
      </c>
      <c r="G110" s="5" t="str" cm="1">
        <f t="array" aca="1" ref="G110" ca="1">IFERROR(INDEX('Total Cost by Trajectory'!$S$1:$S$516, MATCH(1, ('Total Cost by Trajectory'!$B$1:$B$516 = G$7) * ('Total Cost by Trajectory'!$E$1:$E$516 = $B110), 0))
/ IF(G$8 = "$/MWh Levelized", INDEX('Offshore Wind Gen by Case'!$Q$1:$Q$500, MATCH(1, ('Offshore Wind Gen by Case'!$B$1:$B$500 = G$4) * ('Offshore Wind Gen by Case'!$C$1:$C$500 = $C110), 0)), 1), "")</f>
        <v/>
      </c>
      <c r="H110" s="5" t="str" cm="1">
        <f t="array" aca="1" ref="H110" ca="1">IFERROR(INDEX('Total Cost by Trajectory'!$S$1:$S$516, MATCH(1, ('Total Cost by Trajectory'!$B$1:$B$516 = H$7) * ('Total Cost by Trajectory'!$E$1:$E$516 = $B110), 0))
/ IF(H$8 = "$/MWh Levelized", INDEX('Offshore Wind Gen by Case'!$Q$1:$Q$500, MATCH(1, ('Offshore Wind Gen by Case'!$B$1:$B$500 = H$4) * ('Offshore Wind Gen by Case'!$C$1:$C$500 = $C110), 0)), 1), "")</f>
        <v/>
      </c>
      <c r="I110" s="5" t="str" cm="1">
        <f t="array" aca="1" ref="I110" ca="1">IFERROR(INDEX('Total Cost by Trajectory'!$S$1:$S$516, MATCH(1, ('Total Cost by Trajectory'!$B$1:$B$516 = I$7) * ('Total Cost by Trajectory'!$E$1:$E$516 = $B110), 0))
/ IF(I$8 = "$/MWh Levelized", INDEX('Offshore Wind Gen by Case'!$Q$1:$Q$500, MATCH(1, ('Offshore Wind Gen by Case'!$B$1:$B$500 = I$4) * ('Offshore Wind Gen by Case'!$C$1:$C$500 = $C110), 0)), 1), "")</f>
        <v/>
      </c>
      <c r="J110" s="5" t="str" cm="1">
        <f t="array" aca="1" ref="J110" ca="1">IFERROR(INDEX('Total Cost by Trajectory'!$S$1:$S$516, MATCH(1, ('Total Cost by Trajectory'!$B$1:$B$516 = J$7) * ('Total Cost by Trajectory'!$E$1:$E$516 = $B110), 0))
/ IF(J$8 = "$/MWh Levelized", INDEX('Offshore Wind Gen by Case'!$Q$1:$Q$500, MATCH(1, ('Offshore Wind Gen by Case'!$B$1:$B$500 = J$4) * ('Offshore Wind Gen by Case'!$C$1:$C$500 = $C110), 0)), 1), "")</f>
        <v/>
      </c>
      <c r="K110" s="5" t="str" cm="1">
        <f t="array" aca="1" ref="K110" ca="1">IFERROR(INDEX('Total Cost by Trajectory'!$S$1:$S$516, MATCH(1, ('Total Cost by Trajectory'!$B$1:$B$516 = K$7) * ('Total Cost by Trajectory'!$E$1:$E$516 = $B110), 0))
/ IF(K$8 = "$/MWh Levelized", INDEX('Offshore Wind Gen by Case'!$Q$1:$Q$500, MATCH(1, ('Offshore Wind Gen by Case'!$B$1:$B$500 = K$4) * ('Offshore Wind Gen by Case'!$C$1:$C$500 = $C110), 0)), 1), "")</f>
        <v/>
      </c>
      <c r="L110" s="5" t="str" cm="1">
        <f t="array" aca="1" ref="L110" ca="1">IFERROR(INDEX('Total Cost by Trajectory'!$S$1:$S$516, MATCH(1, ('Total Cost by Trajectory'!$B$1:$B$516 = L$7) * ('Total Cost by Trajectory'!$E$1:$E$516 = $B110), 0))
/ IF(L$8 = "$/MWh Levelized", INDEX('Offshore Wind Gen by Case'!$Q$1:$Q$500, MATCH(1, ('Offshore Wind Gen by Case'!$B$1:$B$500 = L$4) * ('Offshore Wind Gen by Case'!$C$1:$C$500 = $C110), 0)), 1), "")</f>
        <v/>
      </c>
      <c r="M110" s="5" t="str" cm="1">
        <f t="array" aca="1" ref="M110" ca="1">IFERROR(INDEX('Total Cost by Trajectory'!$S$1:$S$516, MATCH(1, ('Total Cost by Trajectory'!$B$1:$B$516 = M$7) * ('Total Cost by Trajectory'!$E$1:$E$516 = $B110), 0))
/ IF(M$8 = "$/MWh Levelized", INDEX('Offshore Wind Gen by Case'!$Q$1:$Q$500, MATCH(1, ('Offshore Wind Gen by Case'!$B$1:$B$500 = M$4) * ('Offshore Wind Gen by Case'!$C$1:$C$500 = $C110), 0)), 1), "")</f>
        <v/>
      </c>
      <c r="N110" s="5" t="str" cm="1">
        <f t="array" aca="1" ref="N110" ca="1">IFERROR(INDEX('Total Cost by Trajectory'!$S$1:$S$516, MATCH(1, ('Total Cost by Trajectory'!$B$1:$B$516 = N$7) * ('Total Cost by Trajectory'!$E$1:$E$516 = $B110), 0))
/ IF(N$8 = "$/MWh Levelized", INDEX('Offshore Wind Gen by Case'!$Q$1:$Q$500, MATCH(1, ('Offshore Wind Gen by Case'!$B$1:$B$500 = N$4) * ('Offshore Wind Gen by Case'!$C$1:$C$500 = $C110), 0)), 1), "")</f>
        <v/>
      </c>
      <c r="P110" s="5" t="str">
        <f t="shared" ca="1" si="28"/>
        <v/>
      </c>
      <c r="Q110" s="5" t="str">
        <f t="shared" ca="1" si="29"/>
        <v/>
      </c>
      <c r="R110" s="5" t="str">
        <f t="shared" ca="1" si="30"/>
        <v/>
      </c>
      <c r="S110" s="5" t="str">
        <f t="shared" ca="1" si="31"/>
        <v/>
      </c>
      <c r="T110" s="5" t="str">
        <f t="shared" ca="1" si="32"/>
        <v/>
      </c>
      <c r="U110" s="5" t="str">
        <f t="shared" ca="1" si="33"/>
        <v/>
      </c>
      <c r="V110" s="5" t="str">
        <f t="shared" ca="1" si="34"/>
        <v/>
      </c>
      <c r="W110" s="5" t="str">
        <f t="shared" ca="1" si="35"/>
        <v/>
      </c>
    </row>
    <row r="111" spans="2:23" x14ac:dyDescent="0.2">
      <c r="B111" s="11" t="str">
        <f t="shared" si="27"/>
        <v/>
      </c>
      <c r="C111" s="3">
        <v>0</v>
      </c>
      <c r="E111" s="5" t="str" cm="1">
        <f t="array" ref="E111">IFERROR(INDEX('Benefit by Case'!$Q$1:$Q$500, MATCH($C111, 'Benefit by Case'!$B$1:$B$500, 0))
/ IF(E$8 = "$/MWh Levelized", INDEX('Offshore Wind Gen by Case'!$Q$1:$Q$500, MATCH(1, ('Offshore Wind Gen by Case'!$B$1:$B$500 = E$4) * ('Offshore Wind Gen by Case'!$C$1:$C$500 = $C111), 0)), 1), "")</f>
        <v/>
      </c>
      <c r="G111" s="5" t="str" cm="1">
        <f t="array" aca="1" ref="G111" ca="1">IFERROR(INDEX('Total Cost by Trajectory'!$S$1:$S$516, MATCH(1, ('Total Cost by Trajectory'!$B$1:$B$516 = G$7) * ('Total Cost by Trajectory'!$E$1:$E$516 = $B111), 0))
/ IF(G$8 = "$/MWh Levelized", INDEX('Offshore Wind Gen by Case'!$Q$1:$Q$500, MATCH(1, ('Offshore Wind Gen by Case'!$B$1:$B$500 = G$4) * ('Offshore Wind Gen by Case'!$C$1:$C$500 = $C111), 0)), 1), "")</f>
        <v/>
      </c>
      <c r="H111" s="5" t="str" cm="1">
        <f t="array" aca="1" ref="H111" ca="1">IFERROR(INDEX('Total Cost by Trajectory'!$S$1:$S$516, MATCH(1, ('Total Cost by Trajectory'!$B$1:$B$516 = H$7) * ('Total Cost by Trajectory'!$E$1:$E$516 = $B111), 0))
/ IF(H$8 = "$/MWh Levelized", INDEX('Offshore Wind Gen by Case'!$Q$1:$Q$500, MATCH(1, ('Offshore Wind Gen by Case'!$B$1:$B$500 = H$4) * ('Offshore Wind Gen by Case'!$C$1:$C$500 = $C111), 0)), 1), "")</f>
        <v/>
      </c>
      <c r="I111" s="5" t="str" cm="1">
        <f t="array" aca="1" ref="I111" ca="1">IFERROR(INDEX('Total Cost by Trajectory'!$S$1:$S$516, MATCH(1, ('Total Cost by Trajectory'!$B$1:$B$516 = I$7) * ('Total Cost by Trajectory'!$E$1:$E$516 = $B111), 0))
/ IF(I$8 = "$/MWh Levelized", INDEX('Offshore Wind Gen by Case'!$Q$1:$Q$500, MATCH(1, ('Offshore Wind Gen by Case'!$B$1:$B$500 = I$4) * ('Offshore Wind Gen by Case'!$C$1:$C$500 = $C111), 0)), 1), "")</f>
        <v/>
      </c>
      <c r="J111" s="5" t="str" cm="1">
        <f t="array" aca="1" ref="J111" ca="1">IFERROR(INDEX('Total Cost by Trajectory'!$S$1:$S$516, MATCH(1, ('Total Cost by Trajectory'!$B$1:$B$516 = J$7) * ('Total Cost by Trajectory'!$E$1:$E$516 = $B111), 0))
/ IF(J$8 = "$/MWh Levelized", INDEX('Offshore Wind Gen by Case'!$Q$1:$Q$500, MATCH(1, ('Offshore Wind Gen by Case'!$B$1:$B$500 = J$4) * ('Offshore Wind Gen by Case'!$C$1:$C$500 = $C111), 0)), 1), "")</f>
        <v/>
      </c>
      <c r="K111" s="5" t="str" cm="1">
        <f t="array" aca="1" ref="K111" ca="1">IFERROR(INDEX('Total Cost by Trajectory'!$S$1:$S$516, MATCH(1, ('Total Cost by Trajectory'!$B$1:$B$516 = K$7) * ('Total Cost by Trajectory'!$E$1:$E$516 = $B111), 0))
/ IF(K$8 = "$/MWh Levelized", INDEX('Offshore Wind Gen by Case'!$Q$1:$Q$500, MATCH(1, ('Offshore Wind Gen by Case'!$B$1:$B$500 = K$4) * ('Offshore Wind Gen by Case'!$C$1:$C$500 = $C111), 0)), 1), "")</f>
        <v/>
      </c>
      <c r="L111" s="5" t="str" cm="1">
        <f t="array" aca="1" ref="L111" ca="1">IFERROR(INDEX('Total Cost by Trajectory'!$S$1:$S$516, MATCH(1, ('Total Cost by Trajectory'!$B$1:$B$516 = L$7) * ('Total Cost by Trajectory'!$E$1:$E$516 = $B111), 0))
/ IF(L$8 = "$/MWh Levelized", INDEX('Offshore Wind Gen by Case'!$Q$1:$Q$500, MATCH(1, ('Offshore Wind Gen by Case'!$B$1:$B$500 = L$4) * ('Offshore Wind Gen by Case'!$C$1:$C$500 = $C111), 0)), 1), "")</f>
        <v/>
      </c>
      <c r="M111" s="5" t="str" cm="1">
        <f t="array" aca="1" ref="M111" ca="1">IFERROR(INDEX('Total Cost by Trajectory'!$S$1:$S$516, MATCH(1, ('Total Cost by Trajectory'!$B$1:$B$516 = M$7) * ('Total Cost by Trajectory'!$E$1:$E$516 = $B111), 0))
/ IF(M$8 = "$/MWh Levelized", INDEX('Offshore Wind Gen by Case'!$Q$1:$Q$500, MATCH(1, ('Offshore Wind Gen by Case'!$B$1:$B$500 = M$4) * ('Offshore Wind Gen by Case'!$C$1:$C$500 = $C111), 0)), 1), "")</f>
        <v/>
      </c>
      <c r="N111" s="5" t="str" cm="1">
        <f t="array" aca="1" ref="N111" ca="1">IFERROR(INDEX('Total Cost by Trajectory'!$S$1:$S$516, MATCH(1, ('Total Cost by Trajectory'!$B$1:$B$516 = N$7) * ('Total Cost by Trajectory'!$E$1:$E$516 = $B111), 0))
/ IF(N$8 = "$/MWh Levelized", INDEX('Offshore Wind Gen by Case'!$Q$1:$Q$500, MATCH(1, ('Offshore Wind Gen by Case'!$B$1:$B$500 = N$4) * ('Offshore Wind Gen by Case'!$C$1:$C$500 = $C111), 0)), 1), "")</f>
        <v/>
      </c>
      <c r="P111" s="5" t="str">
        <f t="shared" ca="1" si="28"/>
        <v/>
      </c>
      <c r="Q111" s="5" t="str">
        <f t="shared" ca="1" si="29"/>
        <v/>
      </c>
      <c r="R111" s="5" t="str">
        <f t="shared" ca="1" si="30"/>
        <v/>
      </c>
      <c r="S111" s="5" t="str">
        <f t="shared" ca="1" si="31"/>
        <v/>
      </c>
      <c r="T111" s="5" t="str">
        <f t="shared" ca="1" si="32"/>
        <v/>
      </c>
      <c r="U111" s="5" t="str">
        <f t="shared" ca="1" si="33"/>
        <v/>
      </c>
      <c r="V111" s="5" t="str">
        <f t="shared" ca="1" si="34"/>
        <v/>
      </c>
      <c r="W111" s="5" t="str">
        <f t="shared" ca="1" si="35"/>
        <v/>
      </c>
    </row>
    <row r="112" spans="2:23" x14ac:dyDescent="0.2">
      <c r="B112" s="11" t="str">
        <f t="shared" si="27"/>
        <v/>
      </c>
      <c r="C112" s="3">
        <v>0</v>
      </c>
      <c r="E112" s="5" t="str" cm="1">
        <f t="array" ref="E112">IFERROR(INDEX('Benefit by Case'!$Q$1:$Q$500, MATCH($C112, 'Benefit by Case'!$B$1:$B$500, 0))
/ IF(E$8 = "$/MWh Levelized", INDEX('Offshore Wind Gen by Case'!$Q$1:$Q$500, MATCH(1, ('Offshore Wind Gen by Case'!$B$1:$B$500 = E$4) * ('Offshore Wind Gen by Case'!$C$1:$C$500 = $C112), 0)), 1), "")</f>
        <v/>
      </c>
      <c r="G112" s="5" t="str" cm="1">
        <f t="array" aca="1" ref="G112" ca="1">IFERROR(INDEX('Total Cost by Trajectory'!$S$1:$S$516, MATCH(1, ('Total Cost by Trajectory'!$B$1:$B$516 = G$7) * ('Total Cost by Trajectory'!$E$1:$E$516 = $B112), 0))
/ IF(G$8 = "$/MWh Levelized", INDEX('Offshore Wind Gen by Case'!$Q$1:$Q$500, MATCH(1, ('Offshore Wind Gen by Case'!$B$1:$B$500 = G$4) * ('Offshore Wind Gen by Case'!$C$1:$C$500 = $C112), 0)), 1), "")</f>
        <v/>
      </c>
      <c r="H112" s="5" t="str" cm="1">
        <f t="array" aca="1" ref="H112" ca="1">IFERROR(INDEX('Total Cost by Trajectory'!$S$1:$S$516, MATCH(1, ('Total Cost by Trajectory'!$B$1:$B$516 = H$7) * ('Total Cost by Trajectory'!$E$1:$E$516 = $B112), 0))
/ IF(H$8 = "$/MWh Levelized", INDEX('Offshore Wind Gen by Case'!$Q$1:$Q$500, MATCH(1, ('Offshore Wind Gen by Case'!$B$1:$B$500 = H$4) * ('Offshore Wind Gen by Case'!$C$1:$C$500 = $C112), 0)), 1), "")</f>
        <v/>
      </c>
      <c r="I112" s="5" t="str" cm="1">
        <f t="array" aca="1" ref="I112" ca="1">IFERROR(INDEX('Total Cost by Trajectory'!$S$1:$S$516, MATCH(1, ('Total Cost by Trajectory'!$B$1:$B$516 = I$7) * ('Total Cost by Trajectory'!$E$1:$E$516 = $B112), 0))
/ IF(I$8 = "$/MWh Levelized", INDEX('Offshore Wind Gen by Case'!$Q$1:$Q$500, MATCH(1, ('Offshore Wind Gen by Case'!$B$1:$B$500 = I$4) * ('Offshore Wind Gen by Case'!$C$1:$C$500 = $C112), 0)), 1), "")</f>
        <v/>
      </c>
      <c r="J112" s="5" t="str" cm="1">
        <f t="array" aca="1" ref="J112" ca="1">IFERROR(INDEX('Total Cost by Trajectory'!$S$1:$S$516, MATCH(1, ('Total Cost by Trajectory'!$B$1:$B$516 = J$7) * ('Total Cost by Trajectory'!$E$1:$E$516 = $B112), 0))
/ IF(J$8 = "$/MWh Levelized", INDEX('Offshore Wind Gen by Case'!$Q$1:$Q$500, MATCH(1, ('Offshore Wind Gen by Case'!$B$1:$B$500 = J$4) * ('Offshore Wind Gen by Case'!$C$1:$C$500 = $C112), 0)), 1), "")</f>
        <v/>
      </c>
      <c r="K112" s="5" t="str" cm="1">
        <f t="array" aca="1" ref="K112" ca="1">IFERROR(INDEX('Total Cost by Trajectory'!$S$1:$S$516, MATCH(1, ('Total Cost by Trajectory'!$B$1:$B$516 = K$7) * ('Total Cost by Trajectory'!$E$1:$E$516 = $B112), 0))
/ IF(K$8 = "$/MWh Levelized", INDEX('Offshore Wind Gen by Case'!$Q$1:$Q$500, MATCH(1, ('Offshore Wind Gen by Case'!$B$1:$B$500 = K$4) * ('Offshore Wind Gen by Case'!$C$1:$C$500 = $C112), 0)), 1), "")</f>
        <v/>
      </c>
      <c r="L112" s="5" t="str" cm="1">
        <f t="array" aca="1" ref="L112" ca="1">IFERROR(INDEX('Total Cost by Trajectory'!$S$1:$S$516, MATCH(1, ('Total Cost by Trajectory'!$B$1:$B$516 = L$7) * ('Total Cost by Trajectory'!$E$1:$E$516 = $B112), 0))
/ IF(L$8 = "$/MWh Levelized", INDEX('Offshore Wind Gen by Case'!$Q$1:$Q$500, MATCH(1, ('Offshore Wind Gen by Case'!$B$1:$B$500 = L$4) * ('Offshore Wind Gen by Case'!$C$1:$C$500 = $C112), 0)), 1), "")</f>
        <v/>
      </c>
      <c r="M112" s="5" t="str" cm="1">
        <f t="array" aca="1" ref="M112" ca="1">IFERROR(INDEX('Total Cost by Trajectory'!$S$1:$S$516, MATCH(1, ('Total Cost by Trajectory'!$B$1:$B$516 = M$7) * ('Total Cost by Trajectory'!$E$1:$E$516 = $B112), 0))
/ IF(M$8 = "$/MWh Levelized", INDEX('Offshore Wind Gen by Case'!$Q$1:$Q$500, MATCH(1, ('Offshore Wind Gen by Case'!$B$1:$B$500 = M$4) * ('Offshore Wind Gen by Case'!$C$1:$C$500 = $C112), 0)), 1), "")</f>
        <v/>
      </c>
      <c r="N112" s="5" t="str" cm="1">
        <f t="array" aca="1" ref="N112" ca="1">IFERROR(INDEX('Total Cost by Trajectory'!$S$1:$S$516, MATCH(1, ('Total Cost by Trajectory'!$B$1:$B$516 = N$7) * ('Total Cost by Trajectory'!$E$1:$E$516 = $B112), 0))
/ IF(N$8 = "$/MWh Levelized", INDEX('Offshore Wind Gen by Case'!$Q$1:$Q$500, MATCH(1, ('Offshore Wind Gen by Case'!$B$1:$B$500 = N$4) * ('Offshore Wind Gen by Case'!$C$1:$C$500 = $C112), 0)), 1), "")</f>
        <v/>
      </c>
      <c r="P112" s="5" t="str">
        <f t="shared" ca="1" si="28"/>
        <v/>
      </c>
      <c r="Q112" s="5" t="str">
        <f t="shared" ca="1" si="29"/>
        <v/>
      </c>
      <c r="R112" s="5" t="str">
        <f t="shared" ca="1" si="30"/>
        <v/>
      </c>
      <c r="S112" s="5" t="str">
        <f t="shared" ca="1" si="31"/>
        <v/>
      </c>
      <c r="T112" s="5" t="str">
        <f t="shared" ca="1" si="32"/>
        <v/>
      </c>
      <c r="U112" s="5" t="str">
        <f t="shared" ca="1" si="33"/>
        <v/>
      </c>
      <c r="V112" s="5" t="str">
        <f t="shared" ca="1" si="34"/>
        <v/>
      </c>
      <c r="W112" s="5" t="str">
        <f t="shared" ca="1" si="35"/>
        <v/>
      </c>
    </row>
    <row r="113" spans="2:23" x14ac:dyDescent="0.2">
      <c r="B113" s="11" t="str">
        <f t="shared" si="27"/>
        <v/>
      </c>
      <c r="C113" s="3">
        <v>0</v>
      </c>
      <c r="E113" s="5" t="str" cm="1">
        <f t="array" ref="E113">IFERROR(INDEX('Benefit by Case'!$Q$1:$Q$500, MATCH($C113, 'Benefit by Case'!$B$1:$B$500, 0))
/ IF(E$8 = "$/MWh Levelized", INDEX('Offshore Wind Gen by Case'!$Q$1:$Q$500, MATCH(1, ('Offshore Wind Gen by Case'!$B$1:$B$500 = E$4) * ('Offshore Wind Gen by Case'!$C$1:$C$500 = $C113), 0)), 1), "")</f>
        <v/>
      </c>
      <c r="G113" s="5" t="str" cm="1">
        <f t="array" aca="1" ref="G113" ca="1">IFERROR(INDEX('Total Cost by Trajectory'!$S$1:$S$516, MATCH(1, ('Total Cost by Trajectory'!$B$1:$B$516 = G$7) * ('Total Cost by Trajectory'!$E$1:$E$516 = $B113), 0))
/ IF(G$8 = "$/MWh Levelized", INDEX('Offshore Wind Gen by Case'!$Q$1:$Q$500, MATCH(1, ('Offshore Wind Gen by Case'!$B$1:$B$500 = G$4) * ('Offshore Wind Gen by Case'!$C$1:$C$500 = $C113), 0)), 1), "")</f>
        <v/>
      </c>
      <c r="H113" s="5" t="str" cm="1">
        <f t="array" aca="1" ref="H113" ca="1">IFERROR(INDEX('Total Cost by Trajectory'!$S$1:$S$516, MATCH(1, ('Total Cost by Trajectory'!$B$1:$B$516 = H$7) * ('Total Cost by Trajectory'!$E$1:$E$516 = $B113), 0))
/ IF(H$8 = "$/MWh Levelized", INDEX('Offshore Wind Gen by Case'!$Q$1:$Q$500, MATCH(1, ('Offshore Wind Gen by Case'!$B$1:$B$500 = H$4) * ('Offshore Wind Gen by Case'!$C$1:$C$500 = $C113), 0)), 1), "")</f>
        <v/>
      </c>
      <c r="I113" s="5" t="str" cm="1">
        <f t="array" aca="1" ref="I113" ca="1">IFERROR(INDEX('Total Cost by Trajectory'!$S$1:$S$516, MATCH(1, ('Total Cost by Trajectory'!$B$1:$B$516 = I$7) * ('Total Cost by Trajectory'!$E$1:$E$516 = $B113), 0))
/ IF(I$8 = "$/MWh Levelized", INDEX('Offshore Wind Gen by Case'!$Q$1:$Q$500, MATCH(1, ('Offshore Wind Gen by Case'!$B$1:$B$500 = I$4) * ('Offshore Wind Gen by Case'!$C$1:$C$500 = $C113), 0)), 1), "")</f>
        <v/>
      </c>
      <c r="J113" s="5" t="str" cm="1">
        <f t="array" aca="1" ref="J113" ca="1">IFERROR(INDEX('Total Cost by Trajectory'!$S$1:$S$516, MATCH(1, ('Total Cost by Trajectory'!$B$1:$B$516 = J$7) * ('Total Cost by Trajectory'!$E$1:$E$516 = $B113), 0))
/ IF(J$8 = "$/MWh Levelized", INDEX('Offshore Wind Gen by Case'!$Q$1:$Q$500, MATCH(1, ('Offshore Wind Gen by Case'!$B$1:$B$500 = J$4) * ('Offshore Wind Gen by Case'!$C$1:$C$500 = $C113), 0)), 1), "")</f>
        <v/>
      </c>
      <c r="K113" s="5" t="str" cm="1">
        <f t="array" aca="1" ref="K113" ca="1">IFERROR(INDEX('Total Cost by Trajectory'!$S$1:$S$516, MATCH(1, ('Total Cost by Trajectory'!$B$1:$B$516 = K$7) * ('Total Cost by Trajectory'!$E$1:$E$516 = $B113), 0))
/ IF(K$8 = "$/MWh Levelized", INDEX('Offshore Wind Gen by Case'!$Q$1:$Q$500, MATCH(1, ('Offshore Wind Gen by Case'!$B$1:$B$500 = K$4) * ('Offshore Wind Gen by Case'!$C$1:$C$500 = $C113), 0)), 1), "")</f>
        <v/>
      </c>
      <c r="L113" s="5" t="str" cm="1">
        <f t="array" aca="1" ref="L113" ca="1">IFERROR(INDEX('Total Cost by Trajectory'!$S$1:$S$516, MATCH(1, ('Total Cost by Trajectory'!$B$1:$B$516 = L$7) * ('Total Cost by Trajectory'!$E$1:$E$516 = $B113), 0))
/ IF(L$8 = "$/MWh Levelized", INDEX('Offshore Wind Gen by Case'!$Q$1:$Q$500, MATCH(1, ('Offshore Wind Gen by Case'!$B$1:$B$500 = L$4) * ('Offshore Wind Gen by Case'!$C$1:$C$500 = $C113), 0)), 1), "")</f>
        <v/>
      </c>
      <c r="M113" s="5" t="str" cm="1">
        <f t="array" aca="1" ref="M113" ca="1">IFERROR(INDEX('Total Cost by Trajectory'!$S$1:$S$516, MATCH(1, ('Total Cost by Trajectory'!$B$1:$B$516 = M$7) * ('Total Cost by Trajectory'!$E$1:$E$516 = $B113), 0))
/ IF(M$8 = "$/MWh Levelized", INDEX('Offshore Wind Gen by Case'!$Q$1:$Q$500, MATCH(1, ('Offshore Wind Gen by Case'!$B$1:$B$500 = M$4) * ('Offshore Wind Gen by Case'!$C$1:$C$500 = $C113), 0)), 1), "")</f>
        <v/>
      </c>
      <c r="N113" s="5" t="str" cm="1">
        <f t="array" aca="1" ref="N113" ca="1">IFERROR(INDEX('Total Cost by Trajectory'!$S$1:$S$516, MATCH(1, ('Total Cost by Trajectory'!$B$1:$B$516 = N$7) * ('Total Cost by Trajectory'!$E$1:$E$516 = $B113), 0))
/ IF(N$8 = "$/MWh Levelized", INDEX('Offshore Wind Gen by Case'!$Q$1:$Q$500, MATCH(1, ('Offshore Wind Gen by Case'!$B$1:$B$500 = N$4) * ('Offshore Wind Gen by Case'!$C$1:$C$500 = $C113), 0)), 1), "")</f>
        <v/>
      </c>
      <c r="P113" s="5" t="str">
        <f t="shared" ca="1" si="28"/>
        <v/>
      </c>
      <c r="Q113" s="5" t="str">
        <f t="shared" ca="1" si="29"/>
        <v/>
      </c>
      <c r="R113" s="5" t="str">
        <f t="shared" ca="1" si="30"/>
        <v/>
      </c>
      <c r="S113" s="5" t="str">
        <f t="shared" ca="1" si="31"/>
        <v/>
      </c>
      <c r="T113" s="5" t="str">
        <f t="shared" ca="1" si="32"/>
        <v/>
      </c>
      <c r="U113" s="5" t="str">
        <f t="shared" ca="1" si="33"/>
        <v/>
      </c>
      <c r="V113" s="5" t="str">
        <f t="shared" ca="1" si="34"/>
        <v/>
      </c>
      <c r="W113" s="5" t="str">
        <f t="shared" ca="1" si="35"/>
        <v/>
      </c>
    </row>
    <row r="114" spans="2:23" x14ac:dyDescent="0.2">
      <c r="B114" s="11" t="str">
        <f t="shared" si="27"/>
        <v/>
      </c>
      <c r="C114" s="3">
        <v>0</v>
      </c>
      <c r="E114" s="5" t="str" cm="1">
        <f t="array" ref="E114">IFERROR(INDEX('Benefit by Case'!$Q$1:$Q$500, MATCH($C114, 'Benefit by Case'!$B$1:$B$500, 0))
/ IF(E$8 = "$/MWh Levelized", INDEX('Offshore Wind Gen by Case'!$Q$1:$Q$500, MATCH(1, ('Offshore Wind Gen by Case'!$B$1:$B$500 = E$4) * ('Offshore Wind Gen by Case'!$C$1:$C$500 = $C114), 0)), 1), "")</f>
        <v/>
      </c>
      <c r="G114" s="5" t="str" cm="1">
        <f t="array" aca="1" ref="G114" ca="1">IFERROR(INDEX('Total Cost by Trajectory'!$S$1:$S$516, MATCH(1, ('Total Cost by Trajectory'!$B$1:$B$516 = G$7) * ('Total Cost by Trajectory'!$E$1:$E$516 = $B114), 0))
/ IF(G$8 = "$/MWh Levelized", INDEX('Offshore Wind Gen by Case'!$Q$1:$Q$500, MATCH(1, ('Offshore Wind Gen by Case'!$B$1:$B$500 = G$4) * ('Offshore Wind Gen by Case'!$C$1:$C$500 = $C114), 0)), 1), "")</f>
        <v/>
      </c>
      <c r="H114" s="5" t="str" cm="1">
        <f t="array" aca="1" ref="H114" ca="1">IFERROR(INDEX('Total Cost by Trajectory'!$S$1:$S$516, MATCH(1, ('Total Cost by Trajectory'!$B$1:$B$516 = H$7) * ('Total Cost by Trajectory'!$E$1:$E$516 = $B114), 0))
/ IF(H$8 = "$/MWh Levelized", INDEX('Offshore Wind Gen by Case'!$Q$1:$Q$500, MATCH(1, ('Offshore Wind Gen by Case'!$B$1:$B$500 = H$4) * ('Offshore Wind Gen by Case'!$C$1:$C$500 = $C114), 0)), 1), "")</f>
        <v/>
      </c>
      <c r="I114" s="5" t="str" cm="1">
        <f t="array" aca="1" ref="I114" ca="1">IFERROR(INDEX('Total Cost by Trajectory'!$S$1:$S$516, MATCH(1, ('Total Cost by Trajectory'!$B$1:$B$516 = I$7) * ('Total Cost by Trajectory'!$E$1:$E$516 = $B114), 0))
/ IF(I$8 = "$/MWh Levelized", INDEX('Offshore Wind Gen by Case'!$Q$1:$Q$500, MATCH(1, ('Offshore Wind Gen by Case'!$B$1:$B$500 = I$4) * ('Offshore Wind Gen by Case'!$C$1:$C$500 = $C114), 0)), 1), "")</f>
        <v/>
      </c>
      <c r="J114" s="5" t="str" cm="1">
        <f t="array" aca="1" ref="J114" ca="1">IFERROR(INDEX('Total Cost by Trajectory'!$S$1:$S$516, MATCH(1, ('Total Cost by Trajectory'!$B$1:$B$516 = J$7) * ('Total Cost by Trajectory'!$E$1:$E$516 = $B114), 0))
/ IF(J$8 = "$/MWh Levelized", INDEX('Offshore Wind Gen by Case'!$Q$1:$Q$500, MATCH(1, ('Offshore Wind Gen by Case'!$B$1:$B$500 = J$4) * ('Offshore Wind Gen by Case'!$C$1:$C$500 = $C114), 0)), 1), "")</f>
        <v/>
      </c>
      <c r="K114" s="5" t="str" cm="1">
        <f t="array" aca="1" ref="K114" ca="1">IFERROR(INDEX('Total Cost by Trajectory'!$S$1:$S$516, MATCH(1, ('Total Cost by Trajectory'!$B$1:$B$516 = K$7) * ('Total Cost by Trajectory'!$E$1:$E$516 = $B114), 0))
/ IF(K$8 = "$/MWh Levelized", INDEX('Offshore Wind Gen by Case'!$Q$1:$Q$500, MATCH(1, ('Offshore Wind Gen by Case'!$B$1:$B$500 = K$4) * ('Offshore Wind Gen by Case'!$C$1:$C$500 = $C114), 0)), 1), "")</f>
        <v/>
      </c>
      <c r="L114" s="5" t="str" cm="1">
        <f t="array" aca="1" ref="L114" ca="1">IFERROR(INDEX('Total Cost by Trajectory'!$S$1:$S$516, MATCH(1, ('Total Cost by Trajectory'!$B$1:$B$516 = L$7) * ('Total Cost by Trajectory'!$E$1:$E$516 = $B114), 0))
/ IF(L$8 = "$/MWh Levelized", INDEX('Offshore Wind Gen by Case'!$Q$1:$Q$500, MATCH(1, ('Offshore Wind Gen by Case'!$B$1:$B$500 = L$4) * ('Offshore Wind Gen by Case'!$C$1:$C$500 = $C114), 0)), 1), "")</f>
        <v/>
      </c>
      <c r="M114" s="5" t="str" cm="1">
        <f t="array" aca="1" ref="M114" ca="1">IFERROR(INDEX('Total Cost by Trajectory'!$S$1:$S$516, MATCH(1, ('Total Cost by Trajectory'!$B$1:$B$516 = M$7) * ('Total Cost by Trajectory'!$E$1:$E$516 = $B114), 0))
/ IF(M$8 = "$/MWh Levelized", INDEX('Offshore Wind Gen by Case'!$Q$1:$Q$500, MATCH(1, ('Offshore Wind Gen by Case'!$B$1:$B$500 = M$4) * ('Offshore Wind Gen by Case'!$C$1:$C$500 = $C114), 0)), 1), "")</f>
        <v/>
      </c>
      <c r="N114" s="5" t="str" cm="1">
        <f t="array" aca="1" ref="N114" ca="1">IFERROR(INDEX('Total Cost by Trajectory'!$S$1:$S$516, MATCH(1, ('Total Cost by Trajectory'!$B$1:$B$516 = N$7) * ('Total Cost by Trajectory'!$E$1:$E$516 = $B114), 0))
/ IF(N$8 = "$/MWh Levelized", INDEX('Offshore Wind Gen by Case'!$Q$1:$Q$500, MATCH(1, ('Offshore Wind Gen by Case'!$B$1:$B$500 = N$4) * ('Offshore Wind Gen by Case'!$C$1:$C$500 = $C114), 0)), 1), "")</f>
        <v/>
      </c>
      <c r="P114" s="5" t="str">
        <f t="shared" ca="1" si="28"/>
        <v/>
      </c>
      <c r="Q114" s="5" t="str">
        <f t="shared" ca="1" si="29"/>
        <v/>
      </c>
      <c r="R114" s="5" t="str">
        <f t="shared" ca="1" si="30"/>
        <v/>
      </c>
      <c r="S114" s="5" t="str">
        <f t="shared" ca="1" si="31"/>
        <v/>
      </c>
      <c r="T114" s="5" t="str">
        <f t="shared" ca="1" si="32"/>
        <v/>
      </c>
      <c r="U114" s="5" t="str">
        <f t="shared" ca="1" si="33"/>
        <v/>
      </c>
      <c r="V114" s="5" t="str">
        <f t="shared" ca="1" si="34"/>
        <v/>
      </c>
      <c r="W114" s="5" t="str">
        <f t="shared" ca="1" si="35"/>
        <v/>
      </c>
    </row>
    <row r="115" spans="2:23" x14ac:dyDescent="0.2">
      <c r="B115" s="11" t="str">
        <f t="shared" si="27"/>
        <v/>
      </c>
      <c r="C115" s="3">
        <v>0</v>
      </c>
      <c r="E115" s="5" t="str" cm="1">
        <f t="array" ref="E115">IFERROR(INDEX('Benefit by Case'!$Q$1:$Q$500, MATCH($C115, 'Benefit by Case'!$B$1:$B$500, 0))
/ IF(E$8 = "$/MWh Levelized", INDEX('Offshore Wind Gen by Case'!$Q$1:$Q$500, MATCH(1, ('Offshore Wind Gen by Case'!$B$1:$B$500 = E$4) * ('Offshore Wind Gen by Case'!$C$1:$C$500 = $C115), 0)), 1), "")</f>
        <v/>
      </c>
      <c r="G115" s="5" t="str" cm="1">
        <f t="array" aca="1" ref="G115" ca="1">IFERROR(INDEX('Total Cost by Trajectory'!$S$1:$S$516, MATCH(1, ('Total Cost by Trajectory'!$B$1:$B$516 = G$7) * ('Total Cost by Trajectory'!$E$1:$E$516 = $B115), 0))
/ IF(G$8 = "$/MWh Levelized", INDEX('Offshore Wind Gen by Case'!$Q$1:$Q$500, MATCH(1, ('Offshore Wind Gen by Case'!$B$1:$B$500 = G$4) * ('Offshore Wind Gen by Case'!$C$1:$C$500 = $C115), 0)), 1), "")</f>
        <v/>
      </c>
      <c r="H115" s="5" t="str" cm="1">
        <f t="array" aca="1" ref="H115" ca="1">IFERROR(INDEX('Total Cost by Trajectory'!$S$1:$S$516, MATCH(1, ('Total Cost by Trajectory'!$B$1:$B$516 = H$7) * ('Total Cost by Trajectory'!$E$1:$E$516 = $B115), 0))
/ IF(H$8 = "$/MWh Levelized", INDEX('Offshore Wind Gen by Case'!$Q$1:$Q$500, MATCH(1, ('Offshore Wind Gen by Case'!$B$1:$B$500 = H$4) * ('Offshore Wind Gen by Case'!$C$1:$C$500 = $C115), 0)), 1), "")</f>
        <v/>
      </c>
      <c r="I115" s="5" t="str" cm="1">
        <f t="array" aca="1" ref="I115" ca="1">IFERROR(INDEX('Total Cost by Trajectory'!$S$1:$S$516, MATCH(1, ('Total Cost by Trajectory'!$B$1:$B$516 = I$7) * ('Total Cost by Trajectory'!$E$1:$E$516 = $B115), 0))
/ IF(I$8 = "$/MWh Levelized", INDEX('Offshore Wind Gen by Case'!$Q$1:$Q$500, MATCH(1, ('Offshore Wind Gen by Case'!$B$1:$B$500 = I$4) * ('Offshore Wind Gen by Case'!$C$1:$C$500 = $C115), 0)), 1), "")</f>
        <v/>
      </c>
      <c r="J115" s="5" t="str" cm="1">
        <f t="array" aca="1" ref="J115" ca="1">IFERROR(INDEX('Total Cost by Trajectory'!$S$1:$S$516, MATCH(1, ('Total Cost by Trajectory'!$B$1:$B$516 = J$7) * ('Total Cost by Trajectory'!$E$1:$E$516 = $B115), 0))
/ IF(J$8 = "$/MWh Levelized", INDEX('Offshore Wind Gen by Case'!$Q$1:$Q$500, MATCH(1, ('Offshore Wind Gen by Case'!$B$1:$B$500 = J$4) * ('Offshore Wind Gen by Case'!$C$1:$C$500 = $C115), 0)), 1), "")</f>
        <v/>
      </c>
      <c r="K115" s="5" t="str" cm="1">
        <f t="array" aca="1" ref="K115" ca="1">IFERROR(INDEX('Total Cost by Trajectory'!$S$1:$S$516, MATCH(1, ('Total Cost by Trajectory'!$B$1:$B$516 = K$7) * ('Total Cost by Trajectory'!$E$1:$E$516 = $B115), 0))
/ IF(K$8 = "$/MWh Levelized", INDEX('Offshore Wind Gen by Case'!$Q$1:$Q$500, MATCH(1, ('Offshore Wind Gen by Case'!$B$1:$B$500 = K$4) * ('Offshore Wind Gen by Case'!$C$1:$C$500 = $C115), 0)), 1), "")</f>
        <v/>
      </c>
      <c r="L115" s="5" t="str" cm="1">
        <f t="array" aca="1" ref="L115" ca="1">IFERROR(INDEX('Total Cost by Trajectory'!$S$1:$S$516, MATCH(1, ('Total Cost by Trajectory'!$B$1:$B$516 = L$7) * ('Total Cost by Trajectory'!$E$1:$E$516 = $B115), 0))
/ IF(L$8 = "$/MWh Levelized", INDEX('Offshore Wind Gen by Case'!$Q$1:$Q$500, MATCH(1, ('Offshore Wind Gen by Case'!$B$1:$B$500 = L$4) * ('Offshore Wind Gen by Case'!$C$1:$C$500 = $C115), 0)), 1), "")</f>
        <v/>
      </c>
      <c r="M115" s="5" t="str" cm="1">
        <f t="array" aca="1" ref="M115" ca="1">IFERROR(INDEX('Total Cost by Trajectory'!$S$1:$S$516, MATCH(1, ('Total Cost by Trajectory'!$B$1:$B$516 = M$7) * ('Total Cost by Trajectory'!$E$1:$E$516 = $B115), 0))
/ IF(M$8 = "$/MWh Levelized", INDEX('Offshore Wind Gen by Case'!$Q$1:$Q$500, MATCH(1, ('Offshore Wind Gen by Case'!$B$1:$B$500 = M$4) * ('Offshore Wind Gen by Case'!$C$1:$C$500 = $C115), 0)), 1), "")</f>
        <v/>
      </c>
      <c r="N115" s="5" t="str" cm="1">
        <f t="array" aca="1" ref="N115" ca="1">IFERROR(INDEX('Total Cost by Trajectory'!$S$1:$S$516, MATCH(1, ('Total Cost by Trajectory'!$B$1:$B$516 = N$7) * ('Total Cost by Trajectory'!$E$1:$E$516 = $B115), 0))
/ IF(N$8 = "$/MWh Levelized", INDEX('Offshore Wind Gen by Case'!$Q$1:$Q$500, MATCH(1, ('Offshore Wind Gen by Case'!$B$1:$B$500 = N$4) * ('Offshore Wind Gen by Case'!$C$1:$C$500 = $C115), 0)), 1), "")</f>
        <v/>
      </c>
      <c r="P115" s="5" t="str">
        <f t="shared" ca="1" si="28"/>
        <v/>
      </c>
      <c r="Q115" s="5" t="str">
        <f t="shared" ca="1" si="29"/>
        <v/>
      </c>
      <c r="R115" s="5" t="str">
        <f t="shared" ca="1" si="30"/>
        <v/>
      </c>
      <c r="S115" s="5" t="str">
        <f t="shared" ca="1" si="31"/>
        <v/>
      </c>
      <c r="T115" s="5" t="str">
        <f t="shared" ca="1" si="32"/>
        <v/>
      </c>
      <c r="U115" s="5" t="str">
        <f t="shared" ca="1" si="33"/>
        <v/>
      </c>
      <c r="V115" s="5" t="str">
        <f t="shared" ca="1" si="34"/>
        <v/>
      </c>
      <c r="W115" s="5" t="str">
        <f t="shared" ca="1" si="35"/>
        <v/>
      </c>
    </row>
    <row r="116" spans="2:23" x14ac:dyDescent="0.2">
      <c r="B116" s="11" t="str">
        <f t="shared" si="27"/>
        <v/>
      </c>
      <c r="C116" s="3">
        <v>0</v>
      </c>
      <c r="E116" s="5" t="str" cm="1">
        <f t="array" ref="E116">IFERROR(INDEX('Benefit by Case'!$Q$1:$Q$500, MATCH($C116, 'Benefit by Case'!$B$1:$B$500, 0))
/ IF(E$8 = "$/MWh Levelized", INDEX('Offshore Wind Gen by Case'!$Q$1:$Q$500, MATCH(1, ('Offshore Wind Gen by Case'!$B$1:$B$500 = E$4) * ('Offshore Wind Gen by Case'!$C$1:$C$500 = $C116), 0)), 1), "")</f>
        <v/>
      </c>
      <c r="G116" s="5" t="str" cm="1">
        <f t="array" aca="1" ref="G116" ca="1">IFERROR(INDEX('Total Cost by Trajectory'!$S$1:$S$516, MATCH(1, ('Total Cost by Trajectory'!$B$1:$B$516 = G$7) * ('Total Cost by Trajectory'!$E$1:$E$516 = $B116), 0))
/ IF(G$8 = "$/MWh Levelized", INDEX('Offshore Wind Gen by Case'!$Q$1:$Q$500, MATCH(1, ('Offshore Wind Gen by Case'!$B$1:$B$500 = G$4) * ('Offshore Wind Gen by Case'!$C$1:$C$500 = $C116), 0)), 1), "")</f>
        <v/>
      </c>
      <c r="H116" s="5" t="str" cm="1">
        <f t="array" aca="1" ref="H116" ca="1">IFERROR(INDEX('Total Cost by Trajectory'!$S$1:$S$516, MATCH(1, ('Total Cost by Trajectory'!$B$1:$B$516 = H$7) * ('Total Cost by Trajectory'!$E$1:$E$516 = $B116), 0))
/ IF(H$8 = "$/MWh Levelized", INDEX('Offshore Wind Gen by Case'!$Q$1:$Q$500, MATCH(1, ('Offshore Wind Gen by Case'!$B$1:$B$500 = H$4) * ('Offshore Wind Gen by Case'!$C$1:$C$500 = $C116), 0)), 1), "")</f>
        <v/>
      </c>
      <c r="I116" s="5" t="str" cm="1">
        <f t="array" aca="1" ref="I116" ca="1">IFERROR(INDEX('Total Cost by Trajectory'!$S$1:$S$516, MATCH(1, ('Total Cost by Trajectory'!$B$1:$B$516 = I$7) * ('Total Cost by Trajectory'!$E$1:$E$516 = $B116), 0))
/ IF(I$8 = "$/MWh Levelized", INDEX('Offshore Wind Gen by Case'!$Q$1:$Q$500, MATCH(1, ('Offshore Wind Gen by Case'!$B$1:$B$500 = I$4) * ('Offshore Wind Gen by Case'!$C$1:$C$500 = $C116), 0)), 1), "")</f>
        <v/>
      </c>
      <c r="J116" s="5" t="str" cm="1">
        <f t="array" aca="1" ref="J116" ca="1">IFERROR(INDEX('Total Cost by Trajectory'!$S$1:$S$516, MATCH(1, ('Total Cost by Trajectory'!$B$1:$B$516 = J$7) * ('Total Cost by Trajectory'!$E$1:$E$516 = $B116), 0))
/ IF(J$8 = "$/MWh Levelized", INDEX('Offshore Wind Gen by Case'!$Q$1:$Q$500, MATCH(1, ('Offshore Wind Gen by Case'!$B$1:$B$500 = J$4) * ('Offshore Wind Gen by Case'!$C$1:$C$500 = $C116), 0)), 1), "")</f>
        <v/>
      </c>
      <c r="K116" s="5" t="str" cm="1">
        <f t="array" aca="1" ref="K116" ca="1">IFERROR(INDEX('Total Cost by Trajectory'!$S$1:$S$516, MATCH(1, ('Total Cost by Trajectory'!$B$1:$B$516 = K$7) * ('Total Cost by Trajectory'!$E$1:$E$516 = $B116), 0))
/ IF(K$8 = "$/MWh Levelized", INDEX('Offshore Wind Gen by Case'!$Q$1:$Q$500, MATCH(1, ('Offshore Wind Gen by Case'!$B$1:$B$500 = K$4) * ('Offshore Wind Gen by Case'!$C$1:$C$500 = $C116), 0)), 1), "")</f>
        <v/>
      </c>
      <c r="L116" s="5" t="str" cm="1">
        <f t="array" aca="1" ref="L116" ca="1">IFERROR(INDEX('Total Cost by Trajectory'!$S$1:$S$516, MATCH(1, ('Total Cost by Trajectory'!$B$1:$B$516 = L$7) * ('Total Cost by Trajectory'!$E$1:$E$516 = $B116), 0))
/ IF(L$8 = "$/MWh Levelized", INDEX('Offshore Wind Gen by Case'!$Q$1:$Q$500, MATCH(1, ('Offshore Wind Gen by Case'!$B$1:$B$500 = L$4) * ('Offshore Wind Gen by Case'!$C$1:$C$500 = $C116), 0)), 1), "")</f>
        <v/>
      </c>
      <c r="M116" s="5" t="str" cm="1">
        <f t="array" aca="1" ref="M116" ca="1">IFERROR(INDEX('Total Cost by Trajectory'!$S$1:$S$516, MATCH(1, ('Total Cost by Trajectory'!$B$1:$B$516 = M$7) * ('Total Cost by Trajectory'!$E$1:$E$516 = $B116), 0))
/ IF(M$8 = "$/MWh Levelized", INDEX('Offshore Wind Gen by Case'!$Q$1:$Q$500, MATCH(1, ('Offshore Wind Gen by Case'!$B$1:$B$500 = M$4) * ('Offshore Wind Gen by Case'!$C$1:$C$500 = $C116), 0)), 1), "")</f>
        <v/>
      </c>
      <c r="N116" s="5" t="str" cm="1">
        <f t="array" aca="1" ref="N116" ca="1">IFERROR(INDEX('Total Cost by Trajectory'!$S$1:$S$516, MATCH(1, ('Total Cost by Trajectory'!$B$1:$B$516 = N$7) * ('Total Cost by Trajectory'!$E$1:$E$516 = $B116), 0))
/ IF(N$8 = "$/MWh Levelized", INDEX('Offshore Wind Gen by Case'!$Q$1:$Q$500, MATCH(1, ('Offshore Wind Gen by Case'!$B$1:$B$500 = N$4) * ('Offshore Wind Gen by Case'!$C$1:$C$500 = $C116), 0)), 1), "")</f>
        <v/>
      </c>
      <c r="P116" s="5" t="str">
        <f t="shared" ca="1" si="28"/>
        <v/>
      </c>
      <c r="Q116" s="5" t="str">
        <f t="shared" ca="1" si="29"/>
        <v/>
      </c>
      <c r="R116" s="5" t="str">
        <f t="shared" ca="1" si="30"/>
        <v/>
      </c>
      <c r="S116" s="5" t="str">
        <f t="shared" ca="1" si="31"/>
        <v/>
      </c>
      <c r="T116" s="5" t="str">
        <f t="shared" ca="1" si="32"/>
        <v/>
      </c>
      <c r="U116" s="5" t="str">
        <f t="shared" ca="1" si="33"/>
        <v/>
      </c>
      <c r="V116" s="5" t="str">
        <f t="shared" ca="1" si="34"/>
        <v/>
      </c>
      <c r="W116" s="5" t="str">
        <f t="shared" ca="1" si="35"/>
        <v/>
      </c>
    </row>
    <row r="117" spans="2:23" x14ac:dyDescent="0.2">
      <c r="B117" s="11" t="str">
        <f t="shared" si="27"/>
        <v/>
      </c>
      <c r="C117" s="3">
        <v>0</v>
      </c>
      <c r="E117" s="5" t="str" cm="1">
        <f t="array" ref="E117">IFERROR(INDEX('Benefit by Case'!$Q$1:$Q$500, MATCH($C117, 'Benefit by Case'!$B$1:$B$500, 0))
/ IF(E$8 = "$/MWh Levelized", INDEX('Offshore Wind Gen by Case'!$Q$1:$Q$500, MATCH(1, ('Offshore Wind Gen by Case'!$B$1:$B$500 = E$4) * ('Offshore Wind Gen by Case'!$C$1:$C$500 = $C117), 0)), 1), "")</f>
        <v/>
      </c>
      <c r="G117" s="5" t="str" cm="1">
        <f t="array" aca="1" ref="G117" ca="1">IFERROR(INDEX('Total Cost by Trajectory'!$S$1:$S$516, MATCH(1, ('Total Cost by Trajectory'!$B$1:$B$516 = G$7) * ('Total Cost by Trajectory'!$E$1:$E$516 = $B117), 0))
/ IF(G$8 = "$/MWh Levelized", INDEX('Offshore Wind Gen by Case'!$Q$1:$Q$500, MATCH(1, ('Offshore Wind Gen by Case'!$B$1:$B$500 = G$4) * ('Offshore Wind Gen by Case'!$C$1:$C$500 = $C117), 0)), 1), "")</f>
        <v/>
      </c>
      <c r="H117" s="5" t="str" cm="1">
        <f t="array" aca="1" ref="H117" ca="1">IFERROR(INDEX('Total Cost by Trajectory'!$S$1:$S$516, MATCH(1, ('Total Cost by Trajectory'!$B$1:$B$516 = H$7) * ('Total Cost by Trajectory'!$E$1:$E$516 = $B117), 0))
/ IF(H$8 = "$/MWh Levelized", INDEX('Offshore Wind Gen by Case'!$Q$1:$Q$500, MATCH(1, ('Offshore Wind Gen by Case'!$B$1:$B$500 = H$4) * ('Offshore Wind Gen by Case'!$C$1:$C$500 = $C117), 0)), 1), "")</f>
        <v/>
      </c>
      <c r="I117" s="5" t="str" cm="1">
        <f t="array" aca="1" ref="I117" ca="1">IFERROR(INDEX('Total Cost by Trajectory'!$S$1:$S$516, MATCH(1, ('Total Cost by Trajectory'!$B$1:$B$516 = I$7) * ('Total Cost by Trajectory'!$E$1:$E$516 = $B117), 0))
/ IF(I$8 = "$/MWh Levelized", INDEX('Offshore Wind Gen by Case'!$Q$1:$Q$500, MATCH(1, ('Offshore Wind Gen by Case'!$B$1:$B$500 = I$4) * ('Offshore Wind Gen by Case'!$C$1:$C$500 = $C117), 0)), 1), "")</f>
        <v/>
      </c>
      <c r="J117" s="5" t="str" cm="1">
        <f t="array" aca="1" ref="J117" ca="1">IFERROR(INDEX('Total Cost by Trajectory'!$S$1:$S$516, MATCH(1, ('Total Cost by Trajectory'!$B$1:$B$516 = J$7) * ('Total Cost by Trajectory'!$E$1:$E$516 = $B117), 0))
/ IF(J$8 = "$/MWh Levelized", INDEX('Offshore Wind Gen by Case'!$Q$1:$Q$500, MATCH(1, ('Offshore Wind Gen by Case'!$B$1:$B$500 = J$4) * ('Offshore Wind Gen by Case'!$C$1:$C$500 = $C117), 0)), 1), "")</f>
        <v/>
      </c>
      <c r="K117" s="5" t="str" cm="1">
        <f t="array" aca="1" ref="K117" ca="1">IFERROR(INDEX('Total Cost by Trajectory'!$S$1:$S$516, MATCH(1, ('Total Cost by Trajectory'!$B$1:$B$516 = K$7) * ('Total Cost by Trajectory'!$E$1:$E$516 = $B117), 0))
/ IF(K$8 = "$/MWh Levelized", INDEX('Offshore Wind Gen by Case'!$Q$1:$Q$500, MATCH(1, ('Offshore Wind Gen by Case'!$B$1:$B$500 = K$4) * ('Offshore Wind Gen by Case'!$C$1:$C$500 = $C117), 0)), 1), "")</f>
        <v/>
      </c>
      <c r="L117" s="5" t="str" cm="1">
        <f t="array" aca="1" ref="L117" ca="1">IFERROR(INDEX('Total Cost by Trajectory'!$S$1:$S$516, MATCH(1, ('Total Cost by Trajectory'!$B$1:$B$516 = L$7) * ('Total Cost by Trajectory'!$E$1:$E$516 = $B117), 0))
/ IF(L$8 = "$/MWh Levelized", INDEX('Offshore Wind Gen by Case'!$Q$1:$Q$500, MATCH(1, ('Offshore Wind Gen by Case'!$B$1:$B$500 = L$4) * ('Offshore Wind Gen by Case'!$C$1:$C$500 = $C117), 0)), 1), "")</f>
        <v/>
      </c>
      <c r="M117" s="5" t="str" cm="1">
        <f t="array" aca="1" ref="M117" ca="1">IFERROR(INDEX('Total Cost by Trajectory'!$S$1:$S$516, MATCH(1, ('Total Cost by Trajectory'!$B$1:$B$516 = M$7) * ('Total Cost by Trajectory'!$E$1:$E$516 = $B117), 0))
/ IF(M$8 = "$/MWh Levelized", INDEX('Offshore Wind Gen by Case'!$Q$1:$Q$500, MATCH(1, ('Offshore Wind Gen by Case'!$B$1:$B$500 = M$4) * ('Offshore Wind Gen by Case'!$C$1:$C$500 = $C117), 0)), 1), "")</f>
        <v/>
      </c>
      <c r="N117" s="5" t="str" cm="1">
        <f t="array" aca="1" ref="N117" ca="1">IFERROR(INDEX('Total Cost by Trajectory'!$S$1:$S$516, MATCH(1, ('Total Cost by Trajectory'!$B$1:$B$516 = N$7) * ('Total Cost by Trajectory'!$E$1:$E$516 = $B117), 0))
/ IF(N$8 = "$/MWh Levelized", INDEX('Offshore Wind Gen by Case'!$Q$1:$Q$500, MATCH(1, ('Offshore Wind Gen by Case'!$B$1:$B$500 = N$4) * ('Offshore Wind Gen by Case'!$C$1:$C$500 = $C117), 0)), 1), "")</f>
        <v/>
      </c>
      <c r="P117" s="5" t="str">
        <f t="shared" ca="1" si="28"/>
        <v/>
      </c>
      <c r="Q117" s="5" t="str">
        <f t="shared" ca="1" si="29"/>
        <v/>
      </c>
      <c r="R117" s="5" t="str">
        <f t="shared" ca="1" si="30"/>
        <v/>
      </c>
      <c r="S117" s="5" t="str">
        <f t="shared" ca="1" si="31"/>
        <v/>
      </c>
      <c r="T117" s="5" t="str">
        <f t="shared" ca="1" si="32"/>
        <v/>
      </c>
      <c r="U117" s="5" t="str">
        <f t="shared" ca="1" si="33"/>
        <v/>
      </c>
      <c r="V117" s="5" t="str">
        <f t="shared" ca="1" si="34"/>
        <v/>
      </c>
      <c r="W117" s="5" t="str">
        <f t="shared" ca="1" si="35"/>
        <v/>
      </c>
    </row>
    <row r="118" spans="2:23" x14ac:dyDescent="0.2">
      <c r="B118" s="11" t="str">
        <f t="shared" si="27"/>
        <v/>
      </c>
      <c r="C118" s="3">
        <v>0</v>
      </c>
      <c r="E118" s="5" t="str" cm="1">
        <f t="array" ref="E118">IFERROR(INDEX('Benefit by Case'!$Q$1:$Q$500, MATCH($C118, 'Benefit by Case'!$B$1:$B$500, 0))
/ IF(E$8 = "$/MWh Levelized", INDEX('Offshore Wind Gen by Case'!$Q$1:$Q$500, MATCH(1, ('Offshore Wind Gen by Case'!$B$1:$B$500 = E$4) * ('Offshore Wind Gen by Case'!$C$1:$C$500 = $C118), 0)), 1), "")</f>
        <v/>
      </c>
      <c r="G118" s="5" t="str" cm="1">
        <f t="array" aca="1" ref="G118" ca="1">IFERROR(INDEX('Total Cost by Trajectory'!$S$1:$S$516, MATCH(1, ('Total Cost by Trajectory'!$B$1:$B$516 = G$7) * ('Total Cost by Trajectory'!$E$1:$E$516 = $B118), 0))
/ IF(G$8 = "$/MWh Levelized", INDEX('Offshore Wind Gen by Case'!$Q$1:$Q$500, MATCH(1, ('Offshore Wind Gen by Case'!$B$1:$B$500 = G$4) * ('Offshore Wind Gen by Case'!$C$1:$C$500 = $C118), 0)), 1), "")</f>
        <v/>
      </c>
      <c r="H118" s="5" t="str" cm="1">
        <f t="array" aca="1" ref="H118" ca="1">IFERROR(INDEX('Total Cost by Trajectory'!$S$1:$S$516, MATCH(1, ('Total Cost by Trajectory'!$B$1:$B$516 = H$7) * ('Total Cost by Trajectory'!$E$1:$E$516 = $B118), 0))
/ IF(H$8 = "$/MWh Levelized", INDEX('Offshore Wind Gen by Case'!$Q$1:$Q$500, MATCH(1, ('Offshore Wind Gen by Case'!$B$1:$B$500 = H$4) * ('Offshore Wind Gen by Case'!$C$1:$C$500 = $C118), 0)), 1), "")</f>
        <v/>
      </c>
      <c r="I118" s="5" t="str" cm="1">
        <f t="array" aca="1" ref="I118" ca="1">IFERROR(INDEX('Total Cost by Trajectory'!$S$1:$S$516, MATCH(1, ('Total Cost by Trajectory'!$B$1:$B$516 = I$7) * ('Total Cost by Trajectory'!$E$1:$E$516 = $B118), 0))
/ IF(I$8 = "$/MWh Levelized", INDEX('Offshore Wind Gen by Case'!$Q$1:$Q$500, MATCH(1, ('Offshore Wind Gen by Case'!$B$1:$B$500 = I$4) * ('Offshore Wind Gen by Case'!$C$1:$C$500 = $C118), 0)), 1), "")</f>
        <v/>
      </c>
      <c r="J118" s="5" t="str" cm="1">
        <f t="array" aca="1" ref="J118" ca="1">IFERROR(INDEX('Total Cost by Trajectory'!$S$1:$S$516, MATCH(1, ('Total Cost by Trajectory'!$B$1:$B$516 = J$7) * ('Total Cost by Trajectory'!$E$1:$E$516 = $B118), 0))
/ IF(J$8 = "$/MWh Levelized", INDEX('Offshore Wind Gen by Case'!$Q$1:$Q$500, MATCH(1, ('Offshore Wind Gen by Case'!$B$1:$B$500 = J$4) * ('Offshore Wind Gen by Case'!$C$1:$C$500 = $C118), 0)), 1), "")</f>
        <v/>
      </c>
      <c r="K118" s="5" t="str" cm="1">
        <f t="array" aca="1" ref="K118" ca="1">IFERROR(INDEX('Total Cost by Trajectory'!$S$1:$S$516, MATCH(1, ('Total Cost by Trajectory'!$B$1:$B$516 = K$7) * ('Total Cost by Trajectory'!$E$1:$E$516 = $B118), 0))
/ IF(K$8 = "$/MWh Levelized", INDEX('Offshore Wind Gen by Case'!$Q$1:$Q$500, MATCH(1, ('Offshore Wind Gen by Case'!$B$1:$B$500 = K$4) * ('Offshore Wind Gen by Case'!$C$1:$C$500 = $C118), 0)), 1), "")</f>
        <v/>
      </c>
      <c r="L118" s="5" t="str" cm="1">
        <f t="array" aca="1" ref="L118" ca="1">IFERROR(INDEX('Total Cost by Trajectory'!$S$1:$S$516, MATCH(1, ('Total Cost by Trajectory'!$B$1:$B$516 = L$7) * ('Total Cost by Trajectory'!$E$1:$E$516 = $B118), 0))
/ IF(L$8 = "$/MWh Levelized", INDEX('Offshore Wind Gen by Case'!$Q$1:$Q$500, MATCH(1, ('Offshore Wind Gen by Case'!$B$1:$B$500 = L$4) * ('Offshore Wind Gen by Case'!$C$1:$C$500 = $C118), 0)), 1), "")</f>
        <v/>
      </c>
      <c r="M118" s="5" t="str" cm="1">
        <f t="array" aca="1" ref="M118" ca="1">IFERROR(INDEX('Total Cost by Trajectory'!$S$1:$S$516, MATCH(1, ('Total Cost by Trajectory'!$B$1:$B$516 = M$7) * ('Total Cost by Trajectory'!$E$1:$E$516 = $B118), 0))
/ IF(M$8 = "$/MWh Levelized", INDEX('Offshore Wind Gen by Case'!$Q$1:$Q$500, MATCH(1, ('Offshore Wind Gen by Case'!$B$1:$B$500 = M$4) * ('Offshore Wind Gen by Case'!$C$1:$C$500 = $C118), 0)), 1), "")</f>
        <v/>
      </c>
      <c r="N118" s="5" t="str" cm="1">
        <f t="array" aca="1" ref="N118" ca="1">IFERROR(INDEX('Total Cost by Trajectory'!$S$1:$S$516, MATCH(1, ('Total Cost by Trajectory'!$B$1:$B$516 = N$7) * ('Total Cost by Trajectory'!$E$1:$E$516 = $B118), 0))
/ IF(N$8 = "$/MWh Levelized", INDEX('Offshore Wind Gen by Case'!$Q$1:$Q$500, MATCH(1, ('Offshore Wind Gen by Case'!$B$1:$B$500 = N$4) * ('Offshore Wind Gen by Case'!$C$1:$C$500 = $C118), 0)), 1), "")</f>
        <v/>
      </c>
      <c r="P118" s="5" t="str">
        <f t="shared" ca="1" si="28"/>
        <v/>
      </c>
      <c r="Q118" s="5" t="str">
        <f t="shared" ca="1" si="29"/>
        <v/>
      </c>
      <c r="R118" s="5" t="str">
        <f t="shared" ca="1" si="30"/>
        <v/>
      </c>
      <c r="S118" s="5" t="str">
        <f t="shared" ca="1" si="31"/>
        <v/>
      </c>
      <c r="T118" s="5" t="str">
        <f t="shared" ca="1" si="32"/>
        <v/>
      </c>
      <c r="U118" s="5" t="str">
        <f t="shared" ca="1" si="33"/>
        <v/>
      </c>
      <c r="V118" s="5" t="str">
        <f t="shared" ca="1" si="34"/>
        <v/>
      </c>
      <c r="W118" s="5" t="str">
        <f t="shared" ca="1" si="35"/>
        <v/>
      </c>
    </row>
  </sheetData>
  <conditionalFormatting sqref="P9:W48 T10:W118">
    <cfRule type="colorScale" priority="3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P9:W118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EDFF4-768C-4899-9192-2EA80953C61B}">
  <sheetPr codeName="Sheet6">
    <tabColor theme="4" tint="0.39997558519241921"/>
  </sheetPr>
  <dimension ref="B2:J128"/>
  <sheetViews>
    <sheetView showGridLines="0" workbookViewId="0">
      <selection activeCell="H13" sqref="H13"/>
    </sheetView>
  </sheetViews>
  <sheetFormatPr defaultColWidth="9" defaultRowHeight="12" outlineLevelRow="1" outlineLevelCol="2" x14ac:dyDescent="0.2"/>
  <cols>
    <col min="2" max="2" width="14.140625" style="11" hidden="1" customWidth="1" outlineLevel="1"/>
    <col min="3" max="3" width="47.85546875" style="11" hidden="1" customWidth="1" outlineLevel="2"/>
    <col min="4" max="4" width="48.42578125" customWidth="1" collapsed="1"/>
    <col min="5" max="5" width="12.85546875" customWidth="1"/>
    <col min="6" max="6" width="15.140625" bestFit="1" customWidth="1"/>
    <col min="7" max="7" width="17.140625" customWidth="1"/>
    <col min="8" max="8" width="18.140625" customWidth="1"/>
    <col min="9" max="9" width="25" style="27" customWidth="1"/>
    <col min="10" max="10" width="20.85546875" style="27" bestFit="1" customWidth="1"/>
  </cols>
  <sheetData>
    <row r="2" spans="3:10" ht="17.25" thickBot="1" x14ac:dyDescent="0.25">
      <c r="C2"/>
      <c r="D2" s="9" t="s">
        <v>166</v>
      </c>
      <c r="E2" s="9"/>
      <c r="F2" s="9"/>
      <c r="G2" s="9"/>
      <c r="H2" s="9"/>
      <c r="I2" s="26"/>
      <c r="J2" s="26"/>
    </row>
    <row r="3" spans="3:10" x14ac:dyDescent="0.2">
      <c r="C3"/>
    </row>
    <row r="4" spans="3:10" ht="12.75" x14ac:dyDescent="0.2">
      <c r="C4"/>
      <c r="D4" s="25" t="s">
        <v>167</v>
      </c>
      <c r="F4" s="25" t="s">
        <v>168</v>
      </c>
      <c r="H4" s="24" t="s">
        <v>169</v>
      </c>
      <c r="I4"/>
      <c r="J4"/>
    </row>
    <row r="5" spans="3:10" x14ac:dyDescent="0.2">
      <c r="C5"/>
      <c r="D5" s="21">
        <v>500</v>
      </c>
      <c r="F5" s="30" t="s">
        <v>158</v>
      </c>
      <c r="H5" s="30">
        <v>2035</v>
      </c>
      <c r="I5" s="29" t="s">
        <v>170</v>
      </c>
      <c r="J5" s="29"/>
    </row>
    <row r="6" spans="3:10" x14ac:dyDescent="0.2">
      <c r="C6"/>
    </row>
    <row r="7" spans="3:10" ht="17.25" thickBot="1" x14ac:dyDescent="0.25">
      <c r="C7"/>
      <c r="D7" s="9" t="s">
        <v>171</v>
      </c>
      <c r="E7" s="9"/>
      <c r="F7" s="9"/>
      <c r="G7" s="9"/>
      <c r="H7" s="9"/>
      <c r="I7" s="9"/>
      <c r="J7" s="9"/>
    </row>
    <row r="8" spans="3:10" x14ac:dyDescent="0.2">
      <c r="C8"/>
      <c r="D8" s="18" t="s">
        <v>172</v>
      </c>
      <c r="I8"/>
      <c r="J8"/>
    </row>
    <row r="9" spans="3:10" x14ac:dyDescent="0.2">
      <c r="C9"/>
      <c r="I9"/>
      <c r="J9"/>
    </row>
    <row r="10" spans="3:10" ht="12.75" x14ac:dyDescent="0.2">
      <c r="C10"/>
      <c r="D10" s="2" t="s">
        <v>173</v>
      </c>
      <c r="E10" s="2"/>
      <c r="I10"/>
      <c r="J10"/>
    </row>
    <row r="11" spans="3:10" x14ac:dyDescent="0.2">
      <c r="C11"/>
      <c r="D11" s="3" t="s">
        <v>174</v>
      </c>
      <c r="E11" s="10">
        <v>0.40481853815135527</v>
      </c>
      <c r="I11"/>
      <c r="J11"/>
    </row>
    <row r="12" spans="3:10" x14ac:dyDescent="0.2">
      <c r="C12"/>
      <c r="D12" s="3" t="s">
        <v>175</v>
      </c>
      <c r="E12" s="10">
        <v>0.32389546116044049</v>
      </c>
      <c r="I12"/>
      <c r="J12"/>
    </row>
    <row r="13" spans="3:10" x14ac:dyDescent="0.2">
      <c r="C13"/>
      <c r="I13"/>
      <c r="J13"/>
    </row>
    <row r="14" spans="3:10" ht="17.25" thickBot="1" x14ac:dyDescent="0.25">
      <c r="C14"/>
      <c r="D14" s="9" t="s">
        <v>176</v>
      </c>
      <c r="E14" s="9"/>
      <c r="F14" s="9"/>
      <c r="G14" s="9"/>
      <c r="H14" s="9"/>
      <c r="I14" s="26"/>
      <c r="J14" s="26"/>
    </row>
    <row r="16" spans="3:10" s="11" customFormat="1" hidden="1" outlineLevel="1" x14ac:dyDescent="0.2">
      <c r="D16" s="11" t="s">
        <v>177</v>
      </c>
      <c r="E16" s="11" t="s">
        <v>178</v>
      </c>
      <c r="F16" s="11" t="s">
        <v>179</v>
      </c>
      <c r="G16" s="11" t="s">
        <v>180</v>
      </c>
    </row>
    <row r="17" spans="2:10" ht="12.75" collapsed="1" x14ac:dyDescent="0.2">
      <c r="D17" s="2" t="s">
        <v>181</v>
      </c>
      <c r="E17" s="2"/>
      <c r="F17" s="2"/>
      <c r="G17" s="2"/>
      <c r="H17" s="2"/>
      <c r="I17" s="2"/>
      <c r="J17" s="2"/>
    </row>
    <row r="18" spans="2:10" ht="30.6" customHeight="1" x14ac:dyDescent="0.2">
      <c r="B18" s="11" t="s">
        <v>151</v>
      </c>
      <c r="C18" s="11" t="s">
        <v>146</v>
      </c>
      <c r="D18" s="1" t="s">
        <v>156</v>
      </c>
      <c r="E18" s="12" t="s">
        <v>182</v>
      </c>
      <c r="F18" s="12" t="s">
        <v>183</v>
      </c>
      <c r="G18" s="12" t="s">
        <v>184</v>
      </c>
      <c r="H18" s="12" t="s">
        <v>185</v>
      </c>
      <c r="I18" s="12" t="s">
        <v>186</v>
      </c>
      <c r="J18" s="12" t="s">
        <v>187</v>
      </c>
    </row>
    <row r="19" spans="2:10" x14ac:dyDescent="0.2">
      <c r="B19" s="11" t="str">
        <f>IFERROR(SUBSTITUTE(D19, _xlfn.TEXTAFTER(D19, "GW"), ""), "")</f>
        <v>1GW</v>
      </c>
      <c r="C19" s="11" t="str">
        <f t="shared" ref="C19:C50" si="0">IFERROR(INDEX(Base_Cases, MATCH($D19, All_Cases, 0)), "")</f>
        <v>0GW High Bookend</v>
      </c>
      <c r="D19" s="3" t="str" cm="1">
        <f t="array" ref="D19:D128">Selected_Cases</f>
        <v>1GW High Bookend</v>
      </c>
      <c r="E19" s="28" cm="1">
        <f t="array" ref="E19">IFERROR(($E$11 * INDEX('Base Cases'!$D$1:$P$500, MATCH(1, ('Base Cases'!$B$1:$B$500 = $E$16) * ('Base Cases'!$C$1:$C$500 = $C19), 0), MATCH($H$5, 'Base Cases'!$D$66:$P$66, 0)))
/ ($E$12 * INDEX('Base Cases'!$D$1:$P$500, MATCH(1, ('Base Cases'!$B$1:$B$500 = $G$16) * ('Base Cases'!$C$1:$C$500 = $C19), 0), MATCH($H$5, 'Base Cases'!$D$66:$P$66, 0)))
/1000, "")</f>
        <v>0.26644547890366893</v>
      </c>
      <c r="F19" s="22">
        <f>IFERROR(E19*$D$5, "")</f>
        <v>133.22273945183446</v>
      </c>
      <c r="G19" s="28" cm="1">
        <f t="array" aca="1" ref="G19" ca="1">IFERROR(($E$11 *
(INDEX('Total Cost by Trajectory'!$F$1:$R$516, MATCH(1, ('Total Cost by Trajectory'!$B$1:$B$516 = $F$5) * ('Total Cost by Trajectory'!$E$1:$E$516 = $B19), 0), MATCH($H$5, 'Total Cost by Trajectory'!$F$12:$R$12, 0))
+ INDEX('Rate Data by Case'!$D$1:$P$508, MATCH(1, ('Rate Data by Case'!$B$1:$B$500 = $E$16) * ('Rate Data by Case'!$C$1:$C$500 = $D19), 0), MATCH($H$5, 'Rate Data by Case'!$D$12:$P$12, 0))))
/ ($E$12 * INDEX('Rate Data by Case'!$D$1:$P$500, MATCH(1, ('Rate Data by Case'!$B$1:$B$500 = $G$16) * ('Rate Data by Case'!$C$1:$C$500 = $D19), 0), MATCH($H$5, 'Rate Data by Case'!$D$12:$P$12, 0)))
/1000, "")</f>
        <v>0.26628638145825362</v>
      </c>
      <c r="H19" s="22">
        <f ca="1">IFERROR(G19*$D$5, "")</f>
        <v>133.14319072912681</v>
      </c>
      <c r="I19" s="23">
        <f ca="1">IFERROR(H19-F19, "")</f>
        <v>-7.9548722707642128E-2</v>
      </c>
      <c r="J19" s="70">
        <f ca="1">IFERROR(I19/F19, "")</f>
        <v>-5.9711069622916957E-4</v>
      </c>
    </row>
    <row r="20" spans="2:10" x14ac:dyDescent="0.2">
      <c r="B20" s="11" t="str">
        <f t="shared" ref="B20:B83" si="1">IFERROR(SUBSTITUTE(D20, _xlfn.TEXTAFTER(D20, "GW"), ""), "")</f>
        <v>1GW</v>
      </c>
      <c r="C20" s="11" t="str">
        <f t="shared" si="0"/>
        <v>0GW Stringent Policy</v>
      </c>
      <c r="D20" s="3" t="str">
        <v>1GW Stringent Policy</v>
      </c>
      <c r="E20" s="28" cm="1">
        <f t="array" ref="E20">IFERROR(($E$11 * INDEX('Base Cases'!$D$1:$P$500, MATCH(1, ('Base Cases'!$B$1:$B$500 = $E$16) * ('Base Cases'!$C$1:$C$500 = $C20), 0), MATCH($H$5, 'Base Cases'!$D$66:$P$66, 0)))
/ ($E$12 * INDEX('Base Cases'!$D$1:$P$500, MATCH(1, ('Base Cases'!$B$1:$B$500 = $G$16) * ('Base Cases'!$C$1:$C$500 = $C20), 0), MATCH($H$5, 'Base Cases'!$D$66:$P$66, 0)))
/1000, "")</f>
        <v>0.25198273110827163</v>
      </c>
      <c r="F20" s="22">
        <f t="shared" ref="F20:F83" si="2">IFERROR(E20*$D$5, "")</f>
        <v>125.99136555413581</v>
      </c>
      <c r="G20" s="28" cm="1">
        <f t="array" aca="1" ref="G20" ca="1">IFERROR(($E$11 *
(INDEX('Total Cost by Trajectory'!$F$1:$R$516, MATCH(1, ('Total Cost by Trajectory'!$B$1:$B$516 = $F$5) * ('Total Cost by Trajectory'!$E$1:$E$516 = $B20), 0), MATCH($H$5, 'Total Cost by Trajectory'!$F$12:$R$12, 0))
+ INDEX('Rate Data by Case'!$D$1:$P$508, MATCH(1, ('Rate Data by Case'!$B$1:$B$500 = $E$16) * ('Rate Data by Case'!$C$1:$C$500 = $D20), 0), MATCH($H$5, 'Rate Data by Case'!$D$12:$P$12, 0))))
/ ($E$12 * INDEX('Rate Data by Case'!$D$1:$P$500, MATCH(1, ('Rate Data by Case'!$B$1:$B$500 = $G$16) * ('Rate Data by Case'!$C$1:$C$500 = $D20), 0), MATCH($H$5, 'Rate Data by Case'!$D$12:$P$12, 0)))
/1000, "")</f>
        <v>0.25228913319355589</v>
      </c>
      <c r="H20" s="22">
        <f t="shared" ref="H20:H83" ca="1" si="3">IFERROR(G20*$D$5, "")</f>
        <v>126.14456659677795</v>
      </c>
      <c r="I20" s="23">
        <f t="shared" ref="I20:I83" ca="1" si="4">IFERROR(H20-F20, "")</f>
        <v>0.15320104264213796</v>
      </c>
      <c r="J20" s="70">
        <f t="shared" ref="J20:J83" ca="1" si="5">IFERROR(I20/F20, "")</f>
        <v>1.2159646176412838E-3</v>
      </c>
    </row>
    <row r="21" spans="2:10" x14ac:dyDescent="0.2">
      <c r="B21" s="11" t="str">
        <f t="shared" si="1"/>
        <v>1GW</v>
      </c>
      <c r="C21" s="11" t="str">
        <f t="shared" si="0"/>
        <v>0GW Competing Resource Challenges</v>
      </c>
      <c r="D21" s="3" t="str">
        <v>1GW Competing Resource Challenges</v>
      </c>
      <c r="E21" s="28" cm="1">
        <f t="array" ref="E21">IFERROR(($E$11 * INDEX('Base Cases'!$D$1:$P$500, MATCH(1, ('Base Cases'!$B$1:$B$500 = $E$16) * ('Base Cases'!$C$1:$C$500 = $C21), 0), MATCH($H$5, 'Base Cases'!$D$66:$P$66, 0)))
/ ($E$12 * INDEX('Base Cases'!$D$1:$P$500, MATCH(1, ('Base Cases'!$B$1:$B$500 = $G$16) * ('Base Cases'!$C$1:$C$500 = $C21), 0), MATCH($H$5, 'Base Cases'!$D$66:$P$66, 0)))
/1000, "")</f>
        <v>0.27372657656168098</v>
      </c>
      <c r="F21" s="22">
        <f t="shared" si="2"/>
        <v>136.86328828084049</v>
      </c>
      <c r="G21" s="28" cm="1">
        <f t="array" aca="1" ref="G21" ca="1">IFERROR(($E$11 *
(INDEX('Total Cost by Trajectory'!$F$1:$R$516, MATCH(1, ('Total Cost by Trajectory'!$B$1:$B$516 = $F$5) * ('Total Cost by Trajectory'!$E$1:$E$516 = $B21), 0), MATCH($H$5, 'Total Cost by Trajectory'!$F$12:$R$12, 0))
+ INDEX('Rate Data by Case'!$D$1:$P$508, MATCH(1, ('Rate Data by Case'!$B$1:$B$500 = $E$16) * ('Rate Data by Case'!$C$1:$C$500 = $D21), 0), MATCH($H$5, 'Rate Data by Case'!$D$12:$P$12, 0))))
/ ($E$12 * INDEX('Rate Data by Case'!$D$1:$P$500, MATCH(1, ('Rate Data by Case'!$B$1:$B$500 = $G$16) * ('Rate Data by Case'!$C$1:$C$500 = $D21), 0), MATCH($H$5, 'Rate Data by Case'!$D$12:$P$12, 0)))
/1000, "")</f>
        <v>0.27355130113918369</v>
      </c>
      <c r="H21" s="22">
        <f t="shared" ca="1" si="3"/>
        <v>136.77565056959185</v>
      </c>
      <c r="I21" s="23">
        <f ca="1">IFERROR(H21-F21, "")</f>
        <v>-8.763771124864661E-2</v>
      </c>
      <c r="J21" s="70">
        <f t="shared" ca="1" si="5"/>
        <v>-6.4033030588024403E-4</v>
      </c>
    </row>
    <row r="22" spans="2:10" x14ac:dyDescent="0.2">
      <c r="B22" s="11" t="str">
        <f t="shared" si="1"/>
        <v>1GW</v>
      </c>
      <c r="C22" s="11" t="str">
        <f t="shared" si="0"/>
        <v>0GW Significantly Low Competing Resource Availability</v>
      </c>
      <c r="D22" s="3" t="str">
        <v>1GW Significantly Low Competing Resource Availability</v>
      </c>
      <c r="E22" s="28" cm="1">
        <f t="array" ref="E22">IFERROR(($E$11 * INDEX('Base Cases'!$D$1:$P$500, MATCH(1, ('Base Cases'!$B$1:$B$500 = $E$16) * ('Base Cases'!$C$1:$C$500 = $C22), 0), MATCH($H$5, 'Base Cases'!$D$66:$P$66, 0)))
/ ($E$12 * INDEX('Base Cases'!$D$1:$P$500, MATCH(1, ('Base Cases'!$B$1:$B$500 = $G$16) * ('Base Cases'!$C$1:$C$500 = $C22), 0), MATCH($H$5, 'Base Cases'!$D$66:$P$66, 0)))
/1000, "")</f>
        <v>0.27357932710945054</v>
      </c>
      <c r="F22" s="22">
        <f t="shared" si="2"/>
        <v>136.78966355472528</v>
      </c>
      <c r="G22" s="28" cm="1">
        <f t="array" aca="1" ref="G22" ca="1">IFERROR(($E$11 *
(INDEX('Total Cost by Trajectory'!$F$1:$R$516, MATCH(1, ('Total Cost by Trajectory'!$B$1:$B$516 = $F$5) * ('Total Cost by Trajectory'!$E$1:$E$516 = $B22), 0), MATCH($H$5, 'Total Cost by Trajectory'!$F$12:$R$12, 0))
+ INDEX('Rate Data by Case'!$D$1:$P$508, MATCH(1, ('Rate Data by Case'!$B$1:$B$500 = $E$16) * ('Rate Data by Case'!$C$1:$C$500 = $D22), 0), MATCH($H$5, 'Rate Data by Case'!$D$12:$P$12, 0))))
/ ($E$12 * INDEX('Rate Data by Case'!$D$1:$P$500, MATCH(1, ('Rate Data by Case'!$B$1:$B$500 = $G$16) * ('Rate Data by Case'!$C$1:$C$500 = $D22), 0), MATCH($H$5, 'Rate Data by Case'!$D$12:$P$12, 0)))
/1000, "")</f>
        <v>0.2734903703313642</v>
      </c>
      <c r="H22" s="22">
        <f t="shared" ca="1" si="3"/>
        <v>136.7451851656821</v>
      </c>
      <c r="I22" s="23">
        <f ca="1">IFERROR(H22-F22, "")</f>
        <v>-4.4478389043177913E-2</v>
      </c>
      <c r="J22" s="70">
        <f t="shared" ca="1" si="5"/>
        <v>-3.2515899145686179E-4</v>
      </c>
    </row>
    <row r="23" spans="2:10" x14ac:dyDescent="0.2">
      <c r="B23" s="11" t="str">
        <f t="shared" si="1"/>
        <v>1GW</v>
      </c>
      <c r="C23" s="11" t="str">
        <f t="shared" si="0"/>
        <v>0GW Low Competing Resource Availability</v>
      </c>
      <c r="D23" s="3" t="str">
        <v>1GW Low Competing Resource Availability</v>
      </c>
      <c r="E23" s="28" cm="1">
        <f t="array" ref="E23">IFERROR(($E$11 * INDEX('Base Cases'!$D$1:$P$500, MATCH(1, ('Base Cases'!$B$1:$B$500 = $E$16) * ('Base Cases'!$C$1:$C$500 = $C23), 0), MATCH($H$5, 'Base Cases'!$D$66:$P$66, 0)))
/ ($E$12 * INDEX('Base Cases'!$D$1:$P$500, MATCH(1, ('Base Cases'!$B$1:$B$500 = $G$16) * ('Base Cases'!$C$1:$C$500 = $C23), 0), MATCH($H$5, 'Base Cases'!$D$66:$P$66, 0)))
/1000, "")</f>
        <v>0.27003010755396606</v>
      </c>
      <c r="F23" s="22">
        <f t="shared" si="2"/>
        <v>135.01505377698302</v>
      </c>
      <c r="G23" s="28" cm="1">
        <f t="array" aca="1" ref="G23" ca="1">IFERROR(($E$11 *
(INDEX('Total Cost by Trajectory'!$F$1:$R$516, MATCH(1, ('Total Cost by Trajectory'!$B$1:$B$516 = $F$5) * ('Total Cost by Trajectory'!$E$1:$E$516 = $B23), 0), MATCH($H$5, 'Total Cost by Trajectory'!$F$12:$R$12, 0))
+ INDEX('Rate Data by Case'!$D$1:$P$508, MATCH(1, ('Rate Data by Case'!$B$1:$B$500 = $E$16) * ('Rate Data by Case'!$C$1:$C$500 = $D23), 0), MATCH($H$5, 'Rate Data by Case'!$D$12:$P$12, 0))))
/ ($E$12 * INDEX('Rate Data by Case'!$D$1:$P$500, MATCH(1, ('Rate Data by Case'!$B$1:$B$500 = $G$16) * ('Rate Data by Case'!$C$1:$C$500 = $D23), 0), MATCH($H$5, 'Rate Data by Case'!$D$12:$P$12, 0)))
/1000, "")</f>
        <v>0.27017471887252098</v>
      </c>
      <c r="H23" s="22">
        <f t="shared" ca="1" si="3"/>
        <v>135.0873594362605</v>
      </c>
      <c r="I23" s="23">
        <f t="shared" ca="1" si="4"/>
        <v>7.2305659277475343E-2</v>
      </c>
      <c r="J23" s="70">
        <f t="shared" ca="1" si="5"/>
        <v>5.3553775860363953E-4</v>
      </c>
    </row>
    <row r="24" spans="2:10" x14ac:dyDescent="0.2">
      <c r="B24" s="11" t="str">
        <f t="shared" si="1"/>
        <v>1GW</v>
      </c>
      <c r="C24" s="11" t="str">
        <f t="shared" si="0"/>
        <v>0GW High Competing Resource Cost</v>
      </c>
      <c r="D24" s="3" t="str">
        <v>1GW High Competing Resource Cost</v>
      </c>
      <c r="E24" s="28" cm="1">
        <f t="array" ref="E24">IFERROR(($E$11 * INDEX('Base Cases'!$D$1:$P$500, MATCH(1, ('Base Cases'!$B$1:$B$500 = $E$16) * ('Base Cases'!$C$1:$C$500 = $C24), 0), MATCH($H$5, 'Base Cases'!$D$66:$P$66, 0)))
/ ($E$12 * INDEX('Base Cases'!$D$1:$P$500, MATCH(1, ('Base Cases'!$B$1:$B$500 = $G$16) * ('Base Cases'!$C$1:$C$500 = $C24), 0), MATCH($H$5, 'Base Cases'!$D$66:$P$66, 0)))
/1000, "")</f>
        <v>0.26821741602133659</v>
      </c>
      <c r="F24" s="22">
        <f t="shared" si="2"/>
        <v>134.10870801066829</v>
      </c>
      <c r="G24" s="28" cm="1">
        <f t="array" aca="1" ref="G24" ca="1">IFERROR(($E$11 *
(INDEX('Total Cost by Trajectory'!$F$1:$R$516, MATCH(1, ('Total Cost by Trajectory'!$B$1:$B$516 = $F$5) * ('Total Cost by Trajectory'!$E$1:$E$516 = $B24), 0), MATCH($H$5, 'Total Cost by Trajectory'!$F$12:$R$12, 0))
+ INDEX('Rate Data by Case'!$D$1:$P$508, MATCH(1, ('Rate Data by Case'!$B$1:$B$500 = $E$16) * ('Rate Data by Case'!$C$1:$C$500 = $D24), 0), MATCH($H$5, 'Rate Data by Case'!$D$12:$P$12, 0))))
/ ($E$12 * INDEX('Rate Data by Case'!$D$1:$P$500, MATCH(1, ('Rate Data by Case'!$B$1:$B$500 = $G$16) * ('Rate Data by Case'!$C$1:$C$500 = $D24), 0), MATCH($H$5, 'Rate Data by Case'!$D$12:$P$12, 0)))
/1000, "")</f>
        <v>0.26825539842620749</v>
      </c>
      <c r="H24" s="22">
        <f t="shared" ca="1" si="3"/>
        <v>134.12769921310374</v>
      </c>
      <c r="I24" s="23">
        <f t="shared" ca="1" si="4"/>
        <v>1.8991202435444166E-2</v>
      </c>
      <c r="J24" s="70">
        <f t="shared" ca="1" si="5"/>
        <v>1.4161050924398901E-4</v>
      </c>
    </row>
    <row r="25" spans="2:10" x14ac:dyDescent="0.2">
      <c r="B25" s="11" t="str">
        <f t="shared" si="1"/>
        <v>1GW</v>
      </c>
      <c r="C25" s="11" t="str">
        <f t="shared" si="0"/>
        <v>0GW High Electrification Load</v>
      </c>
      <c r="D25" s="3" t="str">
        <v>1GW High Electrification Load</v>
      </c>
      <c r="E25" s="28" cm="1">
        <f t="array" ref="E25">IFERROR(($E$11 * INDEX('Base Cases'!$D$1:$P$500, MATCH(1, ('Base Cases'!$B$1:$B$500 = $E$16) * ('Base Cases'!$C$1:$C$500 = $C25), 0), MATCH($H$5, 'Base Cases'!$D$66:$P$66, 0)))
/ ($E$12 * INDEX('Base Cases'!$D$1:$P$500, MATCH(1, ('Base Cases'!$B$1:$B$500 = $G$16) * ('Base Cases'!$C$1:$C$500 = $C25), 0), MATCH($H$5, 'Base Cases'!$D$66:$P$66, 0)))
/1000, "")</f>
        <v>0.2508443312658678</v>
      </c>
      <c r="F25" s="22">
        <f t="shared" si="2"/>
        <v>125.4221656329339</v>
      </c>
      <c r="G25" s="28" cm="1">
        <f t="array" aca="1" ref="G25" ca="1">IFERROR(($E$11 *
(INDEX('Total Cost by Trajectory'!$F$1:$R$516, MATCH(1, ('Total Cost by Trajectory'!$B$1:$B$516 = $F$5) * ('Total Cost by Trajectory'!$E$1:$E$516 = $B25), 0), MATCH($H$5, 'Total Cost by Trajectory'!$F$12:$R$12, 0))
+ INDEX('Rate Data by Case'!$D$1:$P$508, MATCH(1, ('Rate Data by Case'!$B$1:$B$500 = $E$16) * ('Rate Data by Case'!$C$1:$C$500 = $D25), 0), MATCH($H$5, 'Rate Data by Case'!$D$12:$P$12, 0))))
/ ($E$12 * INDEX('Rate Data by Case'!$D$1:$P$500, MATCH(1, ('Rate Data by Case'!$B$1:$B$500 = $G$16) * ('Rate Data by Case'!$C$1:$C$500 = $D25), 0), MATCH($H$5, 'Rate Data by Case'!$D$12:$P$12, 0)))
/1000, "")</f>
        <v>0.25111847100744022</v>
      </c>
      <c r="H25" s="22">
        <f t="shared" ca="1" si="3"/>
        <v>125.55923550372012</v>
      </c>
      <c r="I25" s="23">
        <f t="shared" ca="1" si="4"/>
        <v>0.13706987078622035</v>
      </c>
      <c r="J25" s="70">
        <f t="shared" ca="1" si="5"/>
        <v>1.0928679958164265E-3</v>
      </c>
    </row>
    <row r="26" spans="2:10" x14ac:dyDescent="0.2">
      <c r="B26" s="11" t="str">
        <f t="shared" si="1"/>
        <v>1GW</v>
      </c>
      <c r="C26" s="11" t="str">
        <f t="shared" si="0"/>
        <v>0GW Zero GHG Emissions</v>
      </c>
      <c r="D26" s="3" t="str">
        <v>1GW Zero GHG Emissions</v>
      </c>
      <c r="E26" s="28" cm="1">
        <f t="array" ref="E26">IFERROR(($E$11 * INDEX('Base Cases'!$D$1:$P$500, MATCH(1, ('Base Cases'!$B$1:$B$500 = $E$16) * ('Base Cases'!$C$1:$C$500 = $C26), 0), MATCH($H$5, 'Base Cases'!$D$66:$P$66, 0)))
/ ($E$12 * INDEX('Base Cases'!$D$1:$P$500, MATCH(1, ('Base Cases'!$B$1:$B$500 = $G$16) * ('Base Cases'!$C$1:$C$500 = $C26), 0), MATCH($H$5, 'Base Cases'!$D$66:$P$66, 0)))
/1000, "")</f>
        <v>0.26577002857392096</v>
      </c>
      <c r="F26" s="22">
        <f t="shared" si="2"/>
        <v>132.88501428696048</v>
      </c>
      <c r="G26" s="28" cm="1">
        <f t="array" aca="1" ref="G26" ca="1">IFERROR(($E$11 *
(INDEX('Total Cost by Trajectory'!$F$1:$R$516, MATCH(1, ('Total Cost by Trajectory'!$B$1:$B$516 = $F$5) * ('Total Cost by Trajectory'!$E$1:$E$516 = $B26), 0), MATCH($H$5, 'Total Cost by Trajectory'!$F$12:$R$12, 0))
+ INDEX('Rate Data by Case'!$D$1:$P$508, MATCH(1, ('Rate Data by Case'!$B$1:$B$500 = $E$16) * ('Rate Data by Case'!$C$1:$C$500 = $D26), 0), MATCH($H$5, 'Rate Data by Case'!$D$12:$P$12, 0))))
/ ($E$12 * INDEX('Rate Data by Case'!$D$1:$P$500, MATCH(1, ('Rate Data by Case'!$B$1:$B$500 = $G$16) * ('Rate Data by Case'!$C$1:$C$500 = $D26), 0), MATCH($H$5, 'Rate Data by Case'!$D$12:$P$12, 0)))
/1000, "")</f>
        <v>0.26606696691202464</v>
      </c>
      <c r="H26" s="22">
        <f t="shared" ca="1" si="3"/>
        <v>133.03348345601231</v>
      </c>
      <c r="I26" s="23">
        <f t="shared" ca="1" si="4"/>
        <v>0.14846916905182184</v>
      </c>
      <c r="J26" s="70">
        <f t="shared" ca="1" si="5"/>
        <v>1.1172754869951545E-3</v>
      </c>
    </row>
    <row r="27" spans="2:10" x14ac:dyDescent="0.2">
      <c r="B27" s="11" t="str">
        <f t="shared" si="1"/>
        <v>1GW</v>
      </c>
      <c r="C27" s="11" t="str">
        <f t="shared" si="0"/>
        <v>0GW High Gas Retirements</v>
      </c>
      <c r="D27" s="3" t="str">
        <v>1GW High Gas Retirements</v>
      </c>
      <c r="E27" s="28" cm="1">
        <f t="array" ref="E27">IFERROR(($E$11 * INDEX('Base Cases'!$D$1:$P$500, MATCH(1, ('Base Cases'!$B$1:$B$500 = $E$16) * ('Base Cases'!$C$1:$C$500 = $C27), 0), MATCH($H$5, 'Base Cases'!$D$66:$P$66, 0)))
/ ($E$12 * INDEX('Base Cases'!$D$1:$P$500, MATCH(1, ('Base Cases'!$B$1:$B$500 = $G$16) * ('Base Cases'!$C$1:$C$500 = $C27), 0), MATCH($H$5, 'Base Cases'!$D$66:$P$66, 0)))
/1000, "")</f>
        <v>0.2653638231884578</v>
      </c>
      <c r="F27" s="22">
        <f t="shared" si="2"/>
        <v>132.68191159422889</v>
      </c>
      <c r="G27" s="28" cm="1">
        <f t="array" aca="1" ref="G27" ca="1">IFERROR(($E$11 *
(INDEX('Total Cost by Trajectory'!$F$1:$R$516, MATCH(1, ('Total Cost by Trajectory'!$B$1:$B$516 = $F$5) * ('Total Cost by Trajectory'!$E$1:$E$516 = $B27), 0), MATCH($H$5, 'Total Cost by Trajectory'!$F$12:$R$12, 0))
+ INDEX('Rate Data by Case'!$D$1:$P$508, MATCH(1, ('Rate Data by Case'!$B$1:$B$500 = $E$16) * ('Rate Data by Case'!$C$1:$C$500 = $D27), 0), MATCH($H$5, 'Rate Data by Case'!$D$12:$P$12, 0))))
/ ($E$12 * INDEX('Rate Data by Case'!$D$1:$P$500, MATCH(1, ('Rate Data by Case'!$B$1:$B$500 = $G$16) * ('Rate Data by Case'!$C$1:$C$500 = $D27), 0), MATCH($H$5, 'Rate Data by Case'!$D$12:$P$12, 0)))
/1000, "")</f>
        <v>0.26547796910310301</v>
      </c>
      <c r="H27" s="22">
        <f t="shared" ca="1" si="3"/>
        <v>132.73898455155151</v>
      </c>
      <c r="I27" s="23">
        <f t="shared" ca="1" si="4"/>
        <v>5.7072957322617413E-2</v>
      </c>
      <c r="J27" s="70">
        <f t="shared" ca="1" si="5"/>
        <v>4.3014874173021673E-4</v>
      </c>
    </row>
    <row r="28" spans="2:10" x14ac:dyDescent="0.2">
      <c r="B28" s="11" t="str">
        <f t="shared" si="1"/>
        <v>1GW</v>
      </c>
      <c r="C28" s="11" t="str">
        <f t="shared" si="0"/>
        <v>0GW Low Long Duration Storage ELCC</v>
      </c>
      <c r="D28" s="3" t="str">
        <v>1GW Low Long Duration Storage ELCC</v>
      </c>
      <c r="E28" s="28" cm="1">
        <f t="array" ref="E28">IFERROR(($E$11 * INDEX('Base Cases'!$D$1:$P$500, MATCH(1, ('Base Cases'!$B$1:$B$500 = $E$16) * ('Base Cases'!$C$1:$C$500 = $C28), 0), MATCH($H$5, 'Base Cases'!$D$66:$P$66, 0)))
/ ($E$12 * INDEX('Base Cases'!$D$1:$P$500, MATCH(1, ('Base Cases'!$B$1:$B$500 = $G$16) * ('Base Cases'!$C$1:$C$500 = $C28), 0), MATCH($H$5, 'Base Cases'!$D$66:$P$66, 0)))
/1000, "")</f>
        <v>0.26458695538875948</v>
      </c>
      <c r="F28" s="22">
        <f t="shared" si="2"/>
        <v>132.29347769437973</v>
      </c>
      <c r="G28" s="28" cm="1">
        <f t="array" aca="1" ref="G28" ca="1">IFERROR(($E$11 *
(INDEX('Total Cost by Trajectory'!$F$1:$R$516, MATCH(1, ('Total Cost by Trajectory'!$B$1:$B$516 = $F$5) * ('Total Cost by Trajectory'!$E$1:$E$516 = $B28), 0), MATCH($H$5, 'Total Cost by Trajectory'!$F$12:$R$12, 0))
+ INDEX('Rate Data by Case'!$D$1:$P$508, MATCH(1, ('Rate Data by Case'!$B$1:$B$500 = $E$16) * ('Rate Data by Case'!$C$1:$C$500 = $D28), 0), MATCH($H$5, 'Rate Data by Case'!$D$12:$P$12, 0))))
/ ($E$12 * INDEX('Rate Data by Case'!$D$1:$P$500, MATCH(1, ('Rate Data by Case'!$B$1:$B$500 = $G$16) * ('Rate Data by Case'!$C$1:$C$500 = $D28), 0), MATCH($H$5, 'Rate Data by Case'!$D$12:$P$12, 0)))
/1000, "")</f>
        <v>0.2648940488614997</v>
      </c>
      <c r="H28" s="22">
        <f t="shared" ca="1" si="3"/>
        <v>132.44702443074985</v>
      </c>
      <c r="I28" s="23">
        <f t="shared" ca="1" si="4"/>
        <v>0.15354673637011729</v>
      </c>
      <c r="J28" s="70">
        <f t="shared" ca="1" si="5"/>
        <v>1.160652354493516E-3</v>
      </c>
    </row>
    <row r="29" spans="2:10" x14ac:dyDescent="0.2">
      <c r="B29" s="11" t="str">
        <f t="shared" si="1"/>
        <v>1GW</v>
      </c>
      <c r="C29" s="11" t="str">
        <f t="shared" si="0"/>
        <v>0GW High Offshore Wind ELCC</v>
      </c>
      <c r="D29" s="3" t="str">
        <v>1GW High Offshore Wind ELCC</v>
      </c>
      <c r="E29" s="28" cm="1">
        <f t="array" ref="E29">IFERROR(($E$11 * INDEX('Base Cases'!$D$1:$P$500, MATCH(1, ('Base Cases'!$B$1:$B$500 = $E$16) * ('Base Cases'!$C$1:$C$500 = $C29), 0), MATCH($H$5, 'Base Cases'!$D$66:$P$66, 0)))
/ ($E$12 * INDEX('Base Cases'!$D$1:$P$500, MATCH(1, ('Base Cases'!$B$1:$B$500 = $G$16) * ('Base Cases'!$C$1:$C$500 = $C29), 0), MATCH($H$5, 'Base Cases'!$D$66:$P$66, 0)))
/1000, "")</f>
        <v>0.26342927004018935</v>
      </c>
      <c r="F29" s="22">
        <f t="shared" si="2"/>
        <v>131.71463502009468</v>
      </c>
      <c r="G29" s="28" cm="1">
        <f t="array" aca="1" ref="G29" ca="1">IFERROR(($E$11 *
(INDEX('Total Cost by Trajectory'!$F$1:$R$516, MATCH(1, ('Total Cost by Trajectory'!$B$1:$B$516 = $F$5) * ('Total Cost by Trajectory'!$E$1:$E$516 = $B29), 0), MATCH($H$5, 'Total Cost by Trajectory'!$F$12:$R$12, 0))
+ INDEX('Rate Data by Case'!$D$1:$P$508, MATCH(1, ('Rate Data by Case'!$B$1:$B$500 = $E$16) * ('Rate Data by Case'!$C$1:$C$500 = $D29), 0), MATCH($H$5, 'Rate Data by Case'!$D$12:$P$12, 0))))
/ ($E$12 * INDEX('Rate Data by Case'!$D$1:$P$500, MATCH(1, ('Rate Data by Case'!$B$1:$B$500 = $G$16) * ('Rate Data by Case'!$C$1:$C$500 = $D29), 0), MATCH($H$5, 'Rate Data by Case'!$D$12:$P$12, 0)))
/1000, "")</f>
        <v>0.26377698405147593</v>
      </c>
      <c r="H29" s="22">
        <f t="shared" ca="1" si="3"/>
        <v>131.88849202573797</v>
      </c>
      <c r="I29" s="23">
        <f t="shared" ca="1" si="4"/>
        <v>0.17385700564329909</v>
      </c>
      <c r="J29" s="70">
        <f t="shared" ca="1" si="5"/>
        <v>1.3199520737902442E-3</v>
      </c>
    </row>
    <row r="30" spans="2:10" x14ac:dyDescent="0.2">
      <c r="B30" s="11" t="str">
        <f t="shared" si="1"/>
        <v>1GW</v>
      </c>
      <c r="C30" s="11" t="str">
        <f t="shared" si="0"/>
        <v>0GW Low Offshore Wind ELCC</v>
      </c>
      <c r="D30" s="3" t="str">
        <v>1GW Low Offshore Wind ELCC</v>
      </c>
      <c r="E30" s="28" cm="1">
        <f t="array" ref="E30">IFERROR(($E$11 * INDEX('Base Cases'!$D$1:$P$500, MATCH(1, ('Base Cases'!$B$1:$B$500 = $E$16) * ('Base Cases'!$C$1:$C$500 = $C30), 0), MATCH($H$5, 'Base Cases'!$D$66:$P$66, 0)))
/ ($E$12 * INDEX('Base Cases'!$D$1:$P$500, MATCH(1, ('Base Cases'!$B$1:$B$500 = $G$16) * ('Base Cases'!$C$1:$C$500 = $C30), 0), MATCH($H$5, 'Base Cases'!$D$66:$P$66, 0)))
/1000, "")</f>
        <v>0.26342927004018935</v>
      </c>
      <c r="F30" s="22">
        <f t="shared" si="2"/>
        <v>131.71463502009468</v>
      </c>
      <c r="G30" s="28" cm="1">
        <f t="array" aca="1" ref="G30" ca="1">IFERROR(($E$11 *
(INDEX('Total Cost by Trajectory'!$F$1:$R$516, MATCH(1, ('Total Cost by Trajectory'!$B$1:$B$516 = $F$5) * ('Total Cost by Trajectory'!$E$1:$E$516 = $B30), 0), MATCH($H$5, 'Total Cost by Trajectory'!$F$12:$R$12, 0))
+ INDEX('Rate Data by Case'!$D$1:$P$508, MATCH(1, ('Rate Data by Case'!$B$1:$B$500 = $E$16) * ('Rate Data by Case'!$C$1:$C$500 = $D30), 0), MATCH($H$5, 'Rate Data by Case'!$D$12:$P$12, 0))))
/ ($E$12 * INDEX('Rate Data by Case'!$D$1:$P$500, MATCH(1, ('Rate Data by Case'!$B$1:$B$500 = $G$16) * ('Rate Data by Case'!$C$1:$C$500 = $D30), 0), MATCH($H$5, 'Rate Data by Case'!$D$12:$P$12, 0)))
/1000, "")</f>
        <v>0.26389884566711486</v>
      </c>
      <c r="H30" s="22">
        <f t="shared" ca="1" si="3"/>
        <v>131.94942283355743</v>
      </c>
      <c r="I30" s="23">
        <f t="shared" ca="1" si="4"/>
        <v>0.23478781346275923</v>
      </c>
      <c r="J30" s="70">
        <f t="shared" ca="1" si="5"/>
        <v>1.7825491709933332E-3</v>
      </c>
    </row>
    <row r="31" spans="2:10" x14ac:dyDescent="0.2">
      <c r="B31" s="11" t="str">
        <f t="shared" si="1"/>
        <v>1GW</v>
      </c>
      <c r="C31" s="11" t="str">
        <f t="shared" si="0"/>
        <v>0GW Low Competing Resource Cost</v>
      </c>
      <c r="D31" s="3" t="str">
        <v>1GW Low Competing Resource Cost</v>
      </c>
      <c r="E31" s="28" cm="1">
        <f t="array" ref="E31">IFERROR(($E$11 * INDEX('Base Cases'!$D$1:$P$500, MATCH(1, ('Base Cases'!$B$1:$B$500 = $E$16) * ('Base Cases'!$C$1:$C$500 = $C31), 0), MATCH($H$5, 'Base Cases'!$D$66:$P$66, 0)))
/ ($E$12 * INDEX('Base Cases'!$D$1:$P$500, MATCH(1, ('Base Cases'!$B$1:$B$500 = $G$16) * ('Base Cases'!$C$1:$C$500 = $C31), 0), MATCH($H$5, 'Base Cases'!$D$66:$P$66, 0)))
/1000, "")</f>
        <v>0.2597632664363842</v>
      </c>
      <c r="F31" s="22">
        <f t="shared" si="2"/>
        <v>129.88163321819209</v>
      </c>
      <c r="G31" s="28" cm="1">
        <f t="array" aca="1" ref="G31" ca="1">IFERROR(($E$11 *
(INDEX('Total Cost by Trajectory'!$F$1:$R$516, MATCH(1, ('Total Cost by Trajectory'!$B$1:$B$516 = $F$5) * ('Total Cost by Trajectory'!$E$1:$E$516 = $B31), 0), MATCH($H$5, 'Total Cost by Trajectory'!$F$12:$R$12, 0))
+ INDEX('Rate Data by Case'!$D$1:$P$508, MATCH(1, ('Rate Data by Case'!$B$1:$B$500 = $E$16) * ('Rate Data by Case'!$C$1:$C$500 = $D31), 0), MATCH($H$5, 'Rate Data by Case'!$D$12:$P$12, 0))))
/ ($E$12 * INDEX('Rate Data by Case'!$D$1:$P$500, MATCH(1, ('Rate Data by Case'!$B$1:$B$500 = $G$16) * ('Rate Data by Case'!$C$1:$C$500 = $D31), 0), MATCH($H$5, 'Rate Data by Case'!$D$12:$P$12, 0)))
/1000, "")</f>
        <v>0.26036485881358523</v>
      </c>
      <c r="H31" s="22">
        <f t="shared" ca="1" si="3"/>
        <v>130.18242940679261</v>
      </c>
      <c r="I31" s="23">
        <f t="shared" ca="1" si="4"/>
        <v>0.30079618860051482</v>
      </c>
      <c r="J31" s="70">
        <f t="shared" ca="1" si="5"/>
        <v>2.3159255173146628E-3</v>
      </c>
    </row>
    <row r="32" spans="2:10" x14ac:dyDescent="0.2">
      <c r="B32" s="11" t="str">
        <f t="shared" si="1"/>
        <v>1GW</v>
      </c>
      <c r="C32" s="11" t="str">
        <f t="shared" si="0"/>
        <v>0GW Low Bookend</v>
      </c>
      <c r="D32" s="3" t="str">
        <v>1GW Low Bookend</v>
      </c>
      <c r="E32" s="28" cm="1">
        <f t="array" ref="E32">IFERROR(($E$11 * INDEX('Base Cases'!$D$1:$P$500, MATCH(1, ('Base Cases'!$B$1:$B$500 = $E$16) * ('Base Cases'!$C$1:$C$500 = $C32), 0), MATCH($H$5, 'Base Cases'!$D$66:$P$66, 0)))
/ ($E$12 * INDEX('Base Cases'!$D$1:$P$500, MATCH(1, ('Base Cases'!$B$1:$B$500 = $G$16) * ('Base Cases'!$C$1:$C$500 = $C32), 0), MATCH($H$5, 'Base Cases'!$D$66:$P$66, 0)))
/1000, "")</f>
        <v>0.25730572385433198</v>
      </c>
      <c r="F32" s="22">
        <f t="shared" si="2"/>
        <v>128.65286192716599</v>
      </c>
      <c r="G32" s="28" cm="1">
        <f t="array" aca="1" ref="G32" ca="1">IFERROR(($E$11 *
(INDEX('Total Cost by Trajectory'!$F$1:$R$516, MATCH(1, ('Total Cost by Trajectory'!$B$1:$B$516 = $F$5) * ('Total Cost by Trajectory'!$E$1:$E$516 = $B32), 0), MATCH($H$5, 'Total Cost by Trajectory'!$F$12:$R$12, 0))
+ INDEX('Rate Data by Case'!$D$1:$P$508, MATCH(1, ('Rate Data by Case'!$B$1:$B$500 = $E$16) * ('Rate Data by Case'!$C$1:$C$500 = $D32), 0), MATCH($H$5, 'Rate Data by Case'!$D$12:$P$12, 0))))
/ ($E$12 * INDEX('Rate Data by Case'!$D$1:$P$500, MATCH(1, ('Rate Data by Case'!$B$1:$B$500 = $G$16) * ('Rate Data by Case'!$C$1:$C$500 = $D32), 0), MATCH($H$5, 'Rate Data by Case'!$D$12:$P$12, 0)))
/1000, "")</f>
        <v>0.25800886757789881</v>
      </c>
      <c r="H32" s="22">
        <f t="shared" ca="1" si="3"/>
        <v>129.0044337889494</v>
      </c>
      <c r="I32" s="23">
        <f t="shared" ca="1" si="4"/>
        <v>0.35157186178341249</v>
      </c>
      <c r="J32" s="70">
        <f t="shared" ca="1" si="5"/>
        <v>2.7327169914218249E-3</v>
      </c>
    </row>
    <row r="33" spans="2:10" x14ac:dyDescent="0.2">
      <c r="B33" s="11" t="str">
        <f t="shared" si="1"/>
        <v>1GW</v>
      </c>
      <c r="C33" s="11" t="str">
        <f t="shared" si="0"/>
        <v>0GW Least-Cost</v>
      </c>
      <c r="D33" s="3" t="str">
        <v>1GW Least-Cost</v>
      </c>
      <c r="E33" s="28" cm="1">
        <f t="array" ref="E33">IFERROR(($E$11 * INDEX('Base Cases'!$D$1:$P$500, MATCH(1, ('Base Cases'!$B$1:$B$500 = $E$16) * ('Base Cases'!$C$1:$C$500 = $C33), 0), MATCH($H$5, 'Base Cases'!$D$66:$P$66, 0)))
/ ($E$12 * INDEX('Base Cases'!$D$1:$P$500, MATCH(1, ('Base Cases'!$B$1:$B$500 = $G$16) * ('Base Cases'!$C$1:$C$500 = $C33), 0), MATCH($H$5, 'Base Cases'!$D$66:$P$66, 0)))
/1000, "")</f>
        <v>0.26342927004018935</v>
      </c>
      <c r="F33" s="22">
        <f t="shared" si="2"/>
        <v>131.71463502009468</v>
      </c>
      <c r="G33" s="28" cm="1">
        <f t="array" aca="1" ref="G33" ca="1">IFERROR(($E$11 *
(INDEX('Total Cost by Trajectory'!$F$1:$R$516, MATCH(1, ('Total Cost by Trajectory'!$B$1:$B$516 = $F$5) * ('Total Cost by Trajectory'!$E$1:$E$516 = $B33), 0), MATCH($H$5, 'Total Cost by Trajectory'!$F$12:$R$12, 0))
+ INDEX('Rate Data by Case'!$D$1:$P$508, MATCH(1, ('Rate Data by Case'!$B$1:$B$500 = $E$16) * ('Rate Data by Case'!$C$1:$C$500 = $D33), 0), MATCH($H$5, 'Rate Data by Case'!$D$12:$P$12, 0))))
/ ($E$12 * INDEX('Rate Data by Case'!$D$1:$P$500, MATCH(1, ('Rate Data by Case'!$B$1:$B$500 = $G$16) * ('Rate Data by Case'!$C$1:$C$500 = $D33), 0), MATCH($H$5, 'Rate Data by Case'!$D$12:$P$12, 0)))
/1000, "")</f>
        <v>0.26381760459002224</v>
      </c>
      <c r="H33" s="22">
        <f t="shared" ca="1" si="3"/>
        <v>131.90880229501113</v>
      </c>
      <c r="I33" s="23">
        <f t="shared" ca="1" si="4"/>
        <v>0.19416727491645247</v>
      </c>
      <c r="J33" s="70">
        <f t="shared" ca="1" si="5"/>
        <v>1.4741511061912738E-3</v>
      </c>
    </row>
    <row r="34" spans="2:10" x14ac:dyDescent="0.2">
      <c r="B34" s="11" t="str">
        <f t="shared" si="1"/>
        <v>3GW</v>
      </c>
      <c r="C34" s="11" t="str">
        <f t="shared" si="0"/>
        <v>0GW High Bookend</v>
      </c>
      <c r="D34" s="3" t="str">
        <v>3GW High Bookend</v>
      </c>
      <c r="E34" s="28" cm="1">
        <f t="array" ref="E34">IFERROR(($E$11 * INDEX('Base Cases'!$D$1:$P$500, MATCH(1, ('Base Cases'!$B$1:$B$500 = $E$16) * ('Base Cases'!$C$1:$C$500 = $C34), 0), MATCH($H$5, 'Base Cases'!$D$66:$P$66, 0)))
/ ($E$12 * INDEX('Base Cases'!$D$1:$P$500, MATCH(1, ('Base Cases'!$B$1:$B$500 = $G$16) * ('Base Cases'!$C$1:$C$500 = $C34), 0), MATCH($H$5, 'Base Cases'!$D$66:$P$66, 0)))
/1000, "")</f>
        <v>0.26644547890366893</v>
      </c>
      <c r="F34" s="22">
        <f t="shared" si="2"/>
        <v>133.22273945183446</v>
      </c>
      <c r="G34" s="28" cm="1">
        <f t="array" aca="1" ref="G34" ca="1">IFERROR(($E$11 *
(INDEX('Total Cost by Trajectory'!$F$1:$R$516, MATCH(1, ('Total Cost by Trajectory'!$B$1:$B$516 = $F$5) * ('Total Cost by Trajectory'!$E$1:$E$516 = $B34), 0), MATCH($H$5, 'Total Cost by Trajectory'!$F$12:$R$12, 0))
+ INDEX('Rate Data by Case'!$D$1:$P$508, MATCH(1, ('Rate Data by Case'!$B$1:$B$500 = $E$16) * ('Rate Data by Case'!$C$1:$C$500 = $D34), 0), MATCH($H$5, 'Rate Data by Case'!$D$12:$P$12, 0))))
/ ($E$12 * INDEX('Rate Data by Case'!$D$1:$P$500, MATCH(1, ('Rate Data by Case'!$B$1:$B$500 = $G$16) * ('Rate Data by Case'!$C$1:$C$500 = $D34), 0), MATCH($H$5, 'Rate Data by Case'!$D$12:$P$12, 0)))
/1000, "")</f>
        <v>0.26615226228653727</v>
      </c>
      <c r="H34" s="22">
        <f t="shared" ca="1" si="3"/>
        <v>133.07613114326864</v>
      </c>
      <c r="I34" s="23">
        <f t="shared" ca="1" si="4"/>
        <v>-0.14660830856581697</v>
      </c>
      <c r="J34" s="70">
        <f t="shared" ca="1" si="5"/>
        <v>-1.1004751078461492E-3</v>
      </c>
    </row>
    <row r="35" spans="2:10" x14ac:dyDescent="0.2">
      <c r="B35" s="11" t="str">
        <f t="shared" si="1"/>
        <v>3GW</v>
      </c>
      <c r="C35" s="11" t="str">
        <f t="shared" si="0"/>
        <v>0GW Stringent Policy</v>
      </c>
      <c r="D35" s="3" t="str">
        <v>3GW Stringent Policy</v>
      </c>
      <c r="E35" s="28" cm="1">
        <f t="array" ref="E35">IFERROR(($E$11 * INDEX('Base Cases'!$D$1:$P$500, MATCH(1, ('Base Cases'!$B$1:$B$500 = $E$16) * ('Base Cases'!$C$1:$C$500 = $C35), 0), MATCH($H$5, 'Base Cases'!$D$66:$P$66, 0)))
/ ($E$12 * INDEX('Base Cases'!$D$1:$P$500, MATCH(1, ('Base Cases'!$B$1:$B$500 = $G$16) * ('Base Cases'!$C$1:$C$500 = $C35), 0), MATCH($H$5, 'Base Cases'!$D$66:$P$66, 0)))
/1000, "")</f>
        <v>0.25198273110827163</v>
      </c>
      <c r="F35" s="22">
        <f t="shared" si="2"/>
        <v>125.99136555413581</v>
      </c>
      <c r="G35" s="28" cm="1">
        <f t="array" aca="1" ref="G35" ca="1">IFERROR(($E$11 *
(INDEX('Total Cost by Trajectory'!$F$1:$R$516, MATCH(1, ('Total Cost by Trajectory'!$B$1:$B$516 = $F$5) * ('Total Cost by Trajectory'!$E$1:$E$516 = $B35), 0), MATCH($H$5, 'Total Cost by Trajectory'!$F$12:$R$12, 0))
+ INDEX('Rate Data by Case'!$D$1:$P$508, MATCH(1, ('Rate Data by Case'!$B$1:$B$500 = $E$16) * ('Rate Data by Case'!$C$1:$C$500 = $D35), 0), MATCH($H$5, 'Rate Data by Case'!$D$12:$P$12, 0))))
/ ($E$12 * INDEX('Rate Data by Case'!$D$1:$P$500, MATCH(1, ('Rate Data by Case'!$B$1:$B$500 = $G$16) * ('Rate Data by Case'!$C$1:$C$500 = $D35), 0), MATCH($H$5, 'Rate Data by Case'!$D$12:$P$12, 0)))
/1000, "")</f>
        <v>0.25278643417734287</v>
      </c>
      <c r="H35" s="22">
        <f t="shared" ca="1" si="3"/>
        <v>126.39321708867143</v>
      </c>
      <c r="I35" s="23">
        <f t="shared" ca="1" si="4"/>
        <v>0.4018515345356235</v>
      </c>
      <c r="J35" s="70">
        <f t="shared" ca="1" si="5"/>
        <v>3.1895164622448386E-3</v>
      </c>
    </row>
    <row r="36" spans="2:10" x14ac:dyDescent="0.2">
      <c r="B36" s="11" t="str">
        <f t="shared" si="1"/>
        <v>3GW</v>
      </c>
      <c r="C36" s="11" t="str">
        <f t="shared" si="0"/>
        <v>0GW Competing Resource Challenges</v>
      </c>
      <c r="D36" s="3" t="str">
        <v>3GW Competing Resource Challenges</v>
      </c>
      <c r="E36" s="28" cm="1">
        <f t="array" ref="E36">IFERROR(($E$11 * INDEX('Base Cases'!$D$1:$P$500, MATCH(1, ('Base Cases'!$B$1:$B$500 = $E$16) * ('Base Cases'!$C$1:$C$500 = $C36), 0), MATCH($H$5, 'Base Cases'!$D$66:$P$66, 0)))
/ ($E$12 * INDEX('Base Cases'!$D$1:$P$500, MATCH(1, ('Base Cases'!$B$1:$B$500 = $G$16) * ('Base Cases'!$C$1:$C$500 = $C36), 0), MATCH($H$5, 'Base Cases'!$D$66:$P$66, 0)))
/1000, "")</f>
        <v>0.27372657656168098</v>
      </c>
      <c r="F36" s="22">
        <f t="shared" si="2"/>
        <v>136.86328828084049</v>
      </c>
      <c r="G36" s="28" cm="1">
        <f t="array" aca="1" ref="G36" ca="1">IFERROR(($E$11 *
(INDEX('Total Cost by Trajectory'!$F$1:$R$516, MATCH(1, ('Total Cost by Trajectory'!$B$1:$B$516 = $F$5) * ('Total Cost by Trajectory'!$E$1:$E$516 = $B36), 0), MATCH($H$5, 'Total Cost by Trajectory'!$F$12:$R$12, 0))
+ INDEX('Rate Data by Case'!$D$1:$P$508, MATCH(1, ('Rate Data by Case'!$B$1:$B$500 = $E$16) * ('Rate Data by Case'!$C$1:$C$500 = $D36), 0), MATCH($H$5, 'Rate Data by Case'!$D$12:$P$12, 0))))
/ ($E$12 * INDEX('Rate Data by Case'!$D$1:$P$500, MATCH(1, ('Rate Data by Case'!$B$1:$B$500 = $G$16) * ('Rate Data by Case'!$C$1:$C$500 = $D36), 0), MATCH($H$5, 'Rate Data by Case'!$D$12:$P$12, 0)))
/1000, "")</f>
        <v>0.27281454612129985</v>
      </c>
      <c r="H36" s="22">
        <f t="shared" ca="1" si="3"/>
        <v>136.40727306064991</v>
      </c>
      <c r="I36" s="23">
        <f t="shared" ca="1" si="4"/>
        <v>-0.45601522019057938</v>
      </c>
      <c r="J36" s="70">
        <f t="shared" ca="1" si="5"/>
        <v>-3.3319031415849519E-3</v>
      </c>
    </row>
    <row r="37" spans="2:10" x14ac:dyDescent="0.2">
      <c r="B37" s="11" t="str">
        <f t="shared" si="1"/>
        <v>3GW</v>
      </c>
      <c r="C37" s="11" t="str">
        <f t="shared" si="0"/>
        <v>0GW Significantly Low Competing Resource Availability</v>
      </c>
      <c r="D37" s="3" t="str">
        <v>3GW Significantly Low Competing Resource Availability</v>
      </c>
      <c r="E37" s="28" cm="1">
        <f t="array" ref="E37">IFERROR(($E$11 * INDEX('Base Cases'!$D$1:$P$500, MATCH(1, ('Base Cases'!$B$1:$B$500 = $E$16) * ('Base Cases'!$C$1:$C$500 = $C37), 0), MATCH($H$5, 'Base Cases'!$D$66:$P$66, 0)))
/ ($E$12 * INDEX('Base Cases'!$D$1:$P$500, MATCH(1, ('Base Cases'!$B$1:$B$500 = $G$16) * ('Base Cases'!$C$1:$C$500 = $C37), 0), MATCH($H$5, 'Base Cases'!$D$66:$P$66, 0)))
/1000, "")</f>
        <v>0.27357932710945054</v>
      </c>
      <c r="F37" s="22">
        <f t="shared" si="2"/>
        <v>136.78966355472528</v>
      </c>
      <c r="G37" s="28" cm="1">
        <f t="array" aca="1" ref="G37" ca="1">IFERROR(($E$11 *
(INDEX('Total Cost by Trajectory'!$F$1:$R$516, MATCH(1, ('Total Cost by Trajectory'!$B$1:$B$516 = $F$5) * ('Total Cost by Trajectory'!$E$1:$E$516 = $B37), 0), MATCH($H$5, 'Total Cost by Trajectory'!$F$12:$R$12, 0))
+ INDEX('Rate Data by Case'!$D$1:$P$508, MATCH(1, ('Rate Data by Case'!$B$1:$B$500 = $E$16) * ('Rate Data by Case'!$C$1:$C$500 = $D37), 0), MATCH($H$5, 'Rate Data by Case'!$D$12:$P$12, 0))))
/ ($E$12 * INDEX('Rate Data by Case'!$D$1:$P$500, MATCH(1, ('Rate Data by Case'!$B$1:$B$500 = $G$16) * ('Rate Data by Case'!$C$1:$C$500 = $D37), 0), MATCH($H$5, 'Rate Data by Case'!$D$12:$P$12, 0)))
/1000, "")</f>
        <v>0.27288563206375593</v>
      </c>
      <c r="H37" s="22">
        <f t="shared" ca="1" si="3"/>
        <v>136.44281603187795</v>
      </c>
      <c r="I37" s="23">
        <f t="shared" ca="1" si="4"/>
        <v>-0.34684752284732667</v>
      </c>
      <c r="J37" s="70">
        <f t="shared" ca="1" si="5"/>
        <v>-2.5356266974701914E-3</v>
      </c>
    </row>
    <row r="38" spans="2:10" x14ac:dyDescent="0.2">
      <c r="B38" s="11" t="str">
        <f t="shared" si="1"/>
        <v>3GW</v>
      </c>
      <c r="C38" s="11" t="str">
        <f t="shared" si="0"/>
        <v>0GW Low Competing Resource Availability</v>
      </c>
      <c r="D38" s="3" t="str">
        <v>3GW Low Competing Resource Availability</v>
      </c>
      <c r="E38" s="28" cm="1">
        <f t="array" ref="E38">IFERROR(($E$11 * INDEX('Base Cases'!$D$1:$P$500, MATCH(1, ('Base Cases'!$B$1:$B$500 = $E$16) * ('Base Cases'!$C$1:$C$500 = $C38), 0), MATCH($H$5, 'Base Cases'!$D$66:$P$66, 0)))
/ ($E$12 * INDEX('Base Cases'!$D$1:$P$500, MATCH(1, ('Base Cases'!$B$1:$B$500 = $G$16) * ('Base Cases'!$C$1:$C$500 = $C38), 0), MATCH($H$5, 'Base Cases'!$D$66:$P$66, 0)))
/1000, "")</f>
        <v>0.27003010755396606</v>
      </c>
      <c r="F38" s="22">
        <f t="shared" si="2"/>
        <v>135.01505377698302</v>
      </c>
      <c r="G38" s="28" cm="1">
        <f t="array" aca="1" ref="G38" ca="1">IFERROR(($E$11 *
(INDEX('Total Cost by Trajectory'!$F$1:$R$516, MATCH(1, ('Total Cost by Trajectory'!$B$1:$B$516 = $F$5) * ('Total Cost by Trajectory'!$E$1:$E$516 = $B38), 0), MATCH($H$5, 'Total Cost by Trajectory'!$F$12:$R$12, 0))
+ INDEX('Rate Data by Case'!$D$1:$P$508, MATCH(1, ('Rate Data by Case'!$B$1:$B$500 = $E$16) * ('Rate Data by Case'!$C$1:$C$500 = $D38), 0), MATCH($H$5, 'Rate Data by Case'!$D$12:$P$12, 0))))
/ ($E$12 * INDEX('Rate Data by Case'!$D$1:$P$500, MATCH(1, ('Rate Data by Case'!$B$1:$B$500 = $G$16) * ('Rate Data by Case'!$C$1:$C$500 = $D38), 0), MATCH($H$5, 'Rate Data by Case'!$D$12:$P$12, 0)))
/1000, "")</f>
        <v>0.26918916305604096</v>
      </c>
      <c r="H38" s="22">
        <f t="shared" ca="1" si="3"/>
        <v>134.59458152802048</v>
      </c>
      <c r="I38" s="23">
        <f ca="1">IFERROR(H38-F38, "")</f>
        <v>-0.42047224896253965</v>
      </c>
      <c r="J38" s="70">
        <f t="shared" ca="1" si="5"/>
        <v>-3.1142619819051654E-3</v>
      </c>
    </row>
    <row r="39" spans="2:10" x14ac:dyDescent="0.2">
      <c r="B39" s="11" t="str">
        <f t="shared" si="1"/>
        <v>3GW</v>
      </c>
      <c r="C39" s="11" t="str">
        <f t="shared" si="0"/>
        <v>0GW High Competing Resource Cost</v>
      </c>
      <c r="D39" s="3" t="str">
        <v>3GW High Competing Resource Cost</v>
      </c>
      <c r="E39" s="28" cm="1">
        <f t="array" ref="E39">IFERROR(($E$11 * INDEX('Base Cases'!$D$1:$P$500, MATCH(1, ('Base Cases'!$B$1:$B$500 = $E$16) * ('Base Cases'!$C$1:$C$500 = $C39), 0), MATCH($H$5, 'Base Cases'!$D$66:$P$66, 0)))
/ ($E$12 * INDEX('Base Cases'!$D$1:$P$500, MATCH(1, ('Base Cases'!$B$1:$B$500 = $G$16) * ('Base Cases'!$C$1:$C$500 = $C39), 0), MATCH($H$5, 'Base Cases'!$D$66:$P$66, 0)))
/1000, "")</f>
        <v>0.26821741602133659</v>
      </c>
      <c r="F39" s="22">
        <f t="shared" si="2"/>
        <v>134.10870801066829</v>
      </c>
      <c r="G39" s="28" cm="1">
        <f t="array" aca="1" ref="G39" ca="1">IFERROR(($E$11 *
(INDEX('Total Cost by Trajectory'!$F$1:$R$516, MATCH(1, ('Total Cost by Trajectory'!$B$1:$B$516 = $F$5) * ('Total Cost by Trajectory'!$E$1:$E$516 = $B39), 0), MATCH($H$5, 'Total Cost by Trajectory'!$F$12:$R$12, 0))
+ INDEX('Rate Data by Case'!$D$1:$P$508, MATCH(1, ('Rate Data by Case'!$B$1:$B$500 = $E$16) * ('Rate Data by Case'!$C$1:$C$500 = $D39), 0), MATCH($H$5, 'Rate Data by Case'!$D$12:$P$12, 0))))
/ ($E$12 * INDEX('Rate Data by Case'!$D$1:$P$500, MATCH(1, ('Rate Data by Case'!$B$1:$B$500 = $G$16) * ('Rate Data by Case'!$C$1:$C$500 = $D39), 0), MATCH($H$5, 'Rate Data by Case'!$D$12:$P$12, 0)))
/1000, "")</f>
        <v>0.26882865577644244</v>
      </c>
      <c r="H39" s="22">
        <f t="shared" ca="1" si="3"/>
        <v>134.41432788822121</v>
      </c>
      <c r="I39" s="23">
        <f t="shared" ca="1" si="4"/>
        <v>0.30561987755291398</v>
      </c>
      <c r="J39" s="70">
        <f t="shared" ca="1" si="5"/>
        <v>2.2788965913279995E-3</v>
      </c>
    </row>
    <row r="40" spans="2:10" x14ac:dyDescent="0.2">
      <c r="B40" s="11" t="str">
        <f t="shared" si="1"/>
        <v>3GW</v>
      </c>
      <c r="C40" s="11" t="str">
        <f t="shared" si="0"/>
        <v>0GW High Electrification Load</v>
      </c>
      <c r="D40" s="3" t="str">
        <v>3GW High Electrification Load</v>
      </c>
      <c r="E40" s="28" cm="1">
        <f t="array" ref="E40">IFERROR(($E$11 * INDEX('Base Cases'!$D$1:$P$500, MATCH(1, ('Base Cases'!$B$1:$B$500 = $E$16) * ('Base Cases'!$C$1:$C$500 = $C40), 0), MATCH($H$5, 'Base Cases'!$D$66:$P$66, 0)))
/ ($E$12 * INDEX('Base Cases'!$D$1:$P$500, MATCH(1, ('Base Cases'!$B$1:$B$500 = $G$16) * ('Base Cases'!$C$1:$C$500 = $C40), 0), MATCH($H$5, 'Base Cases'!$D$66:$P$66, 0)))
/1000, "")</f>
        <v>0.2508443312658678</v>
      </c>
      <c r="F40" s="22">
        <f t="shared" si="2"/>
        <v>125.4221656329339</v>
      </c>
      <c r="G40" s="28" cm="1">
        <f t="array" aca="1" ref="G40" ca="1">IFERROR(($E$11 *
(INDEX('Total Cost by Trajectory'!$F$1:$R$516, MATCH(1, ('Total Cost by Trajectory'!$B$1:$B$516 = $F$5) * ('Total Cost by Trajectory'!$E$1:$E$516 = $B40), 0), MATCH($H$5, 'Total Cost by Trajectory'!$F$12:$R$12, 0))
+ INDEX('Rate Data by Case'!$D$1:$P$508, MATCH(1, ('Rate Data by Case'!$B$1:$B$500 = $E$16) * ('Rate Data by Case'!$C$1:$C$500 = $D40), 0), MATCH($H$5, 'Rate Data by Case'!$D$12:$P$12, 0))))
/ ($E$12 * INDEX('Rate Data by Case'!$D$1:$P$500, MATCH(1, ('Rate Data by Case'!$B$1:$B$500 = $G$16) * ('Rate Data by Case'!$C$1:$C$500 = $D40), 0), MATCH($H$5, 'Rate Data by Case'!$D$12:$P$12, 0)))
/1000, "")</f>
        <v>0.25202135574074758</v>
      </c>
      <c r="H40" s="22">
        <f t="shared" ca="1" si="3"/>
        <v>126.01067787037378</v>
      </c>
      <c r="I40" s="23">
        <f t="shared" ca="1" si="4"/>
        <v>0.58851223743988612</v>
      </c>
      <c r="J40" s="70">
        <f t="shared" ca="1" si="5"/>
        <v>4.6922506438156417E-3</v>
      </c>
    </row>
    <row r="41" spans="2:10" x14ac:dyDescent="0.2">
      <c r="B41" s="11" t="str">
        <f t="shared" si="1"/>
        <v>3GW</v>
      </c>
      <c r="C41" s="11" t="str">
        <f t="shared" si="0"/>
        <v>0GW Zero GHG Emissions</v>
      </c>
      <c r="D41" s="3" t="str">
        <v>3GW Zero GHG Emissions</v>
      </c>
      <c r="E41" s="28" cm="1">
        <f t="array" ref="E41">IFERROR(($E$11 * INDEX('Base Cases'!$D$1:$P$500, MATCH(1, ('Base Cases'!$B$1:$B$500 = $E$16) * ('Base Cases'!$C$1:$C$500 = $C41), 0), MATCH($H$5, 'Base Cases'!$D$66:$P$66, 0)))
/ ($E$12 * INDEX('Base Cases'!$D$1:$P$500, MATCH(1, ('Base Cases'!$B$1:$B$500 = $G$16) * ('Base Cases'!$C$1:$C$500 = $C41), 0), MATCH($H$5, 'Base Cases'!$D$66:$P$66, 0)))
/1000, "")</f>
        <v>0.26577002857392096</v>
      </c>
      <c r="F41" s="22">
        <f t="shared" si="2"/>
        <v>132.88501428696048</v>
      </c>
      <c r="G41" s="28" cm="1">
        <f t="array" aca="1" ref="G41" ca="1">IFERROR(($E$11 *
(INDEX('Total Cost by Trajectory'!$F$1:$R$516, MATCH(1, ('Total Cost by Trajectory'!$B$1:$B$516 = $F$5) * ('Total Cost by Trajectory'!$E$1:$E$516 = $B41), 0), MATCH($H$5, 'Total Cost by Trajectory'!$F$12:$R$12, 0))
+ INDEX('Rate Data by Case'!$D$1:$P$508, MATCH(1, ('Rate Data by Case'!$B$1:$B$500 = $E$16) * ('Rate Data by Case'!$C$1:$C$500 = $D41), 0), MATCH($H$5, 'Rate Data by Case'!$D$12:$P$12, 0))))
/ ($E$12 * INDEX('Rate Data by Case'!$D$1:$P$500, MATCH(1, ('Rate Data by Case'!$B$1:$B$500 = $G$16) * ('Rate Data by Case'!$C$1:$C$500 = $D41), 0), MATCH($H$5, 'Rate Data by Case'!$D$12:$P$12, 0)))
/1000, "")</f>
        <v>0.26652344021393892</v>
      </c>
      <c r="H41" s="22">
        <f t="shared" ca="1" si="3"/>
        <v>133.26172010696945</v>
      </c>
      <c r="I41" s="23">
        <f t="shared" ca="1" si="4"/>
        <v>0.37670582000896502</v>
      </c>
      <c r="J41" s="70">
        <f t="shared" ca="1" si="5"/>
        <v>2.8348254468745599E-3</v>
      </c>
    </row>
    <row r="42" spans="2:10" x14ac:dyDescent="0.2">
      <c r="B42" s="11" t="str">
        <f t="shared" si="1"/>
        <v>3GW</v>
      </c>
      <c r="C42" s="11" t="str">
        <f t="shared" si="0"/>
        <v>0GW High Gas Retirements</v>
      </c>
      <c r="D42" s="3" t="str">
        <v>3GW High Gas Retirements</v>
      </c>
      <c r="E42" s="28" cm="1">
        <f t="array" ref="E42">IFERROR(($E$11 * INDEX('Base Cases'!$D$1:$P$500, MATCH(1, ('Base Cases'!$B$1:$B$500 = $E$16) * ('Base Cases'!$C$1:$C$500 = $C42), 0), MATCH($H$5, 'Base Cases'!$D$66:$P$66, 0)))
/ ($E$12 * INDEX('Base Cases'!$D$1:$P$500, MATCH(1, ('Base Cases'!$B$1:$B$500 = $G$16) * ('Base Cases'!$C$1:$C$500 = $C42), 0), MATCH($H$5, 'Base Cases'!$D$66:$P$66, 0)))
/1000, "")</f>
        <v>0.2653638231884578</v>
      </c>
      <c r="F42" s="22">
        <f t="shared" si="2"/>
        <v>132.68191159422889</v>
      </c>
      <c r="G42" s="28" cm="1">
        <f t="array" aca="1" ref="G42" ca="1">IFERROR(($E$11 *
(INDEX('Total Cost by Trajectory'!$F$1:$R$516, MATCH(1, ('Total Cost by Trajectory'!$B$1:$B$516 = $F$5) * ('Total Cost by Trajectory'!$E$1:$E$516 = $B42), 0), MATCH($H$5, 'Total Cost by Trajectory'!$F$12:$R$12, 0))
+ INDEX('Rate Data by Case'!$D$1:$P$508, MATCH(1, ('Rate Data by Case'!$B$1:$B$500 = $E$16) * ('Rate Data by Case'!$C$1:$C$500 = $D42), 0), MATCH($H$5, 'Rate Data by Case'!$D$12:$P$12, 0))))
/ ($E$12 * INDEX('Rate Data by Case'!$D$1:$P$500, MATCH(1, ('Rate Data by Case'!$B$1:$B$500 = $G$16) * ('Rate Data by Case'!$C$1:$C$500 = $D42), 0), MATCH($H$5, 'Rate Data by Case'!$D$12:$P$12, 0)))
/1000, "")</f>
        <v>0.26617308806897688</v>
      </c>
      <c r="H42" s="22">
        <f t="shared" ca="1" si="3"/>
        <v>133.08654403448844</v>
      </c>
      <c r="I42" s="23">
        <f t="shared" ca="1" si="4"/>
        <v>0.40463244025954737</v>
      </c>
      <c r="J42" s="70">
        <f t="shared" ca="1" si="5"/>
        <v>3.0496428292125029E-3</v>
      </c>
    </row>
    <row r="43" spans="2:10" x14ac:dyDescent="0.2">
      <c r="B43" s="11" t="str">
        <f t="shared" si="1"/>
        <v>3GW</v>
      </c>
      <c r="C43" s="11" t="str">
        <f t="shared" si="0"/>
        <v>0GW Low Long Duration Storage ELCC</v>
      </c>
      <c r="D43" s="3" t="str">
        <v>3GW Low Long Duration Storage ELCC</v>
      </c>
      <c r="E43" s="28" cm="1">
        <f t="array" ref="E43">IFERROR(($E$11 * INDEX('Base Cases'!$D$1:$P$500, MATCH(1, ('Base Cases'!$B$1:$B$500 = $E$16) * ('Base Cases'!$C$1:$C$500 = $C43), 0), MATCH($H$5, 'Base Cases'!$D$66:$P$66, 0)))
/ ($E$12 * INDEX('Base Cases'!$D$1:$P$500, MATCH(1, ('Base Cases'!$B$1:$B$500 = $G$16) * ('Base Cases'!$C$1:$C$500 = $C43), 0), MATCH($H$5, 'Base Cases'!$D$66:$P$66, 0)))
/1000, "")</f>
        <v>0.26458695538875948</v>
      </c>
      <c r="F43" s="22">
        <f t="shared" si="2"/>
        <v>132.29347769437973</v>
      </c>
      <c r="G43" s="28" cm="1">
        <f t="array" aca="1" ref="G43" ca="1">IFERROR(($E$11 *
(INDEX('Total Cost by Trajectory'!$F$1:$R$516, MATCH(1, ('Total Cost by Trajectory'!$B$1:$B$516 = $F$5) * ('Total Cost by Trajectory'!$E$1:$E$516 = $B43), 0), MATCH($H$5, 'Total Cost by Trajectory'!$F$12:$R$12, 0))
+ INDEX('Rate Data by Case'!$D$1:$P$508, MATCH(1, ('Rate Data by Case'!$B$1:$B$500 = $E$16) * ('Rate Data by Case'!$C$1:$C$500 = $D43), 0), MATCH($H$5, 'Rate Data by Case'!$D$12:$P$12, 0))))
/ ($E$12 * INDEX('Rate Data by Case'!$D$1:$P$500, MATCH(1, ('Rate Data by Case'!$B$1:$B$500 = $G$16) * ('Rate Data by Case'!$C$1:$C$500 = $D43), 0), MATCH($H$5, 'Rate Data by Case'!$D$12:$P$12, 0)))
/1000, "")</f>
        <v>0.26557393512541871</v>
      </c>
      <c r="H43" s="22">
        <f t="shared" ca="1" si="3"/>
        <v>132.78696756270935</v>
      </c>
      <c r="I43" s="23">
        <f t="shared" ca="1" si="4"/>
        <v>0.49348986832961828</v>
      </c>
      <c r="J43" s="70">
        <f t="shared" ca="1" si="5"/>
        <v>3.7302660488649575E-3</v>
      </c>
    </row>
    <row r="44" spans="2:10" x14ac:dyDescent="0.2">
      <c r="B44" s="11" t="str">
        <f t="shared" si="1"/>
        <v>3GW</v>
      </c>
      <c r="C44" s="11" t="str">
        <f t="shared" si="0"/>
        <v>0GW High Offshore Wind ELCC</v>
      </c>
      <c r="D44" s="3" t="str">
        <v>3GW High Offshore Wind ELCC</v>
      </c>
      <c r="E44" s="28" cm="1">
        <f t="array" ref="E44">IFERROR(($E$11 * INDEX('Base Cases'!$D$1:$P$500, MATCH(1, ('Base Cases'!$B$1:$B$500 = $E$16) * ('Base Cases'!$C$1:$C$500 = $C44), 0), MATCH($H$5, 'Base Cases'!$D$66:$P$66, 0)))
/ ($E$12 * INDEX('Base Cases'!$D$1:$P$500, MATCH(1, ('Base Cases'!$B$1:$B$500 = $G$16) * ('Base Cases'!$C$1:$C$500 = $C44), 0), MATCH($H$5, 'Base Cases'!$D$66:$P$66, 0)))
/1000, "")</f>
        <v>0.26342927004018935</v>
      </c>
      <c r="F44" s="22">
        <f t="shared" si="2"/>
        <v>131.71463502009468</v>
      </c>
      <c r="G44" s="28" cm="1">
        <f t="array" aca="1" ref="G44" ca="1">IFERROR(($E$11 *
(INDEX('Total Cost by Trajectory'!$F$1:$R$516, MATCH(1, ('Total Cost by Trajectory'!$B$1:$B$516 = $F$5) * ('Total Cost by Trajectory'!$E$1:$E$516 = $B44), 0), MATCH($H$5, 'Total Cost by Trajectory'!$F$12:$R$12, 0))
+ INDEX('Rate Data by Case'!$D$1:$P$508, MATCH(1, ('Rate Data by Case'!$B$1:$B$500 = $E$16) * ('Rate Data by Case'!$C$1:$C$500 = $D44), 0), MATCH($H$5, 'Rate Data by Case'!$D$12:$P$12, 0))))
/ ($E$12 * INDEX('Rate Data by Case'!$D$1:$P$500, MATCH(1, ('Rate Data by Case'!$B$1:$B$500 = $G$16) * ('Rate Data by Case'!$C$1:$C$500 = $D44), 0), MATCH($H$5, 'Rate Data by Case'!$D$12:$P$12, 0)))
/1000, "")</f>
        <v>0.26465997300812655</v>
      </c>
      <c r="H44" s="22">
        <f t="shared" ca="1" si="3"/>
        <v>132.32998650406327</v>
      </c>
      <c r="I44" s="23">
        <f t="shared" ca="1" si="4"/>
        <v>0.6153514839685954</v>
      </c>
      <c r="J44" s="70">
        <f t="shared" ca="1" si="5"/>
        <v>4.6718535406085745E-3</v>
      </c>
    </row>
    <row r="45" spans="2:10" x14ac:dyDescent="0.2">
      <c r="B45" s="11" t="str">
        <f t="shared" si="1"/>
        <v>3GW</v>
      </c>
      <c r="C45" s="11" t="str">
        <f t="shared" si="0"/>
        <v>0GW Low Offshore Wind ELCC</v>
      </c>
      <c r="D45" s="3" t="str">
        <v>3GW Low Offshore Wind ELCC</v>
      </c>
      <c r="E45" s="28" cm="1">
        <f t="array" ref="E45">IFERROR(($E$11 * INDEX('Base Cases'!$D$1:$P$500, MATCH(1, ('Base Cases'!$B$1:$B$500 = $E$16) * ('Base Cases'!$C$1:$C$500 = $C45), 0), MATCH($H$5, 'Base Cases'!$D$66:$P$66, 0)))
/ ($E$12 * INDEX('Base Cases'!$D$1:$P$500, MATCH(1, ('Base Cases'!$B$1:$B$500 = $G$16) * ('Base Cases'!$C$1:$C$500 = $C45), 0), MATCH($H$5, 'Base Cases'!$D$66:$P$66, 0)))
/1000, "")</f>
        <v>0.26342927004018935</v>
      </c>
      <c r="F45" s="22">
        <f t="shared" si="2"/>
        <v>131.71463502009468</v>
      </c>
      <c r="G45" s="28" cm="1">
        <f t="array" aca="1" ref="G45" ca="1">IFERROR(($E$11 *
(INDEX('Total Cost by Trajectory'!$F$1:$R$516, MATCH(1, ('Total Cost by Trajectory'!$B$1:$B$516 = $F$5) * ('Total Cost by Trajectory'!$E$1:$E$516 = $B45), 0), MATCH($H$5, 'Total Cost by Trajectory'!$F$12:$R$12, 0))
+ INDEX('Rate Data by Case'!$D$1:$P$508, MATCH(1, ('Rate Data by Case'!$B$1:$B$500 = $E$16) * ('Rate Data by Case'!$C$1:$C$500 = $D45), 0), MATCH($H$5, 'Rate Data by Case'!$D$12:$P$12, 0))))
/ ($E$12 * INDEX('Rate Data by Case'!$D$1:$P$500, MATCH(1, ('Rate Data by Case'!$B$1:$B$500 = $G$16) * ('Rate Data by Case'!$C$1:$C$500 = $D45), 0), MATCH($H$5, 'Rate Data by Case'!$D$12:$P$12, 0)))
/1000, "")</f>
        <v>0.26476660192181062</v>
      </c>
      <c r="H45" s="22">
        <f t="shared" ca="1" si="3"/>
        <v>132.3833009609053</v>
      </c>
      <c r="I45" s="23">
        <f ca="1">IFERROR(H45-F45, "")</f>
        <v>0.66866594081062658</v>
      </c>
      <c r="J45" s="70">
        <f t="shared" ca="1" si="5"/>
        <v>5.0766260006613042E-3</v>
      </c>
    </row>
    <row r="46" spans="2:10" x14ac:dyDescent="0.2">
      <c r="B46" s="11" t="str">
        <f t="shared" si="1"/>
        <v>3GW</v>
      </c>
      <c r="C46" s="11" t="str">
        <f t="shared" si="0"/>
        <v>0GW Low Competing Resource Cost</v>
      </c>
      <c r="D46" s="3" t="str">
        <v>3GW Low Competing Resource Cost</v>
      </c>
      <c r="E46" s="28" cm="1">
        <f t="array" ref="E46">IFERROR(($E$11 * INDEX('Base Cases'!$D$1:$P$500, MATCH(1, ('Base Cases'!$B$1:$B$500 = $E$16) * ('Base Cases'!$C$1:$C$500 = $C46), 0), MATCH($H$5, 'Base Cases'!$D$66:$P$66, 0)))
/ ($E$12 * INDEX('Base Cases'!$D$1:$P$500, MATCH(1, ('Base Cases'!$B$1:$B$500 = $G$16) * ('Base Cases'!$C$1:$C$500 = $C46), 0), MATCH($H$5, 'Base Cases'!$D$66:$P$66, 0)))
/1000, "")</f>
        <v>0.2597632664363842</v>
      </c>
      <c r="F46" s="22">
        <f t="shared" si="2"/>
        <v>129.88163321819209</v>
      </c>
      <c r="G46" s="28" cm="1">
        <f t="array" aca="1" ref="G46" ca="1">IFERROR(($E$11 *
(INDEX('Total Cost by Trajectory'!$F$1:$R$516, MATCH(1, ('Total Cost by Trajectory'!$B$1:$B$516 = $F$5) * ('Total Cost by Trajectory'!$E$1:$E$516 = $B46), 0), MATCH($H$5, 'Total Cost by Trajectory'!$F$12:$R$12, 0))
+ INDEX('Rate Data by Case'!$D$1:$P$508, MATCH(1, ('Rate Data by Case'!$B$1:$B$500 = $E$16) * ('Rate Data by Case'!$C$1:$C$500 = $D46), 0), MATCH($H$5, 'Rate Data by Case'!$D$12:$P$12, 0))))
/ ($E$12 * INDEX('Rate Data by Case'!$D$1:$P$500, MATCH(1, ('Rate Data by Case'!$B$1:$B$500 = $G$16) * ('Rate Data by Case'!$C$1:$C$500 = $D46), 0), MATCH($H$5, 'Rate Data by Case'!$D$12:$P$12, 0)))
/1000, "")</f>
        <v>0.26087718535600068</v>
      </c>
      <c r="H46" s="22">
        <f t="shared" ca="1" si="3"/>
        <v>130.43859267800033</v>
      </c>
      <c r="I46" s="23">
        <f t="shared" ca="1" si="4"/>
        <v>0.55695945980824035</v>
      </c>
      <c r="J46" s="70">
        <f t="shared" ca="1" si="5"/>
        <v>4.2882080091538981E-3</v>
      </c>
    </row>
    <row r="47" spans="2:10" x14ac:dyDescent="0.2">
      <c r="B47" s="11" t="str">
        <f t="shared" si="1"/>
        <v>3GW</v>
      </c>
      <c r="C47" s="11" t="str">
        <f t="shared" si="0"/>
        <v>0GW Low Bookend</v>
      </c>
      <c r="D47" s="3" t="str">
        <v>3GW Low Bookend</v>
      </c>
      <c r="E47" s="28" cm="1">
        <f t="array" ref="E47">IFERROR(($E$11 * INDEX('Base Cases'!$D$1:$P$500, MATCH(1, ('Base Cases'!$B$1:$B$500 = $E$16) * ('Base Cases'!$C$1:$C$500 = $C47), 0), MATCH($H$5, 'Base Cases'!$D$66:$P$66, 0)))
/ ($E$12 * INDEX('Base Cases'!$D$1:$P$500, MATCH(1, ('Base Cases'!$B$1:$B$500 = $G$16) * ('Base Cases'!$C$1:$C$500 = $C47), 0), MATCH($H$5, 'Base Cases'!$D$66:$P$66, 0)))
/1000, "")</f>
        <v>0.25730572385433198</v>
      </c>
      <c r="F47" s="22">
        <f t="shared" si="2"/>
        <v>128.65286192716599</v>
      </c>
      <c r="G47" s="28" cm="1">
        <f t="array" aca="1" ref="G47" ca="1">IFERROR(($E$11 *
(INDEX('Total Cost by Trajectory'!$F$1:$R$516, MATCH(1, ('Total Cost by Trajectory'!$B$1:$B$516 = $F$5) * ('Total Cost by Trajectory'!$E$1:$E$516 = $B47), 0), MATCH($H$5, 'Total Cost by Trajectory'!$F$12:$R$12, 0))
+ INDEX('Rate Data by Case'!$D$1:$P$508, MATCH(1, ('Rate Data by Case'!$B$1:$B$500 = $E$16) * ('Rate Data by Case'!$C$1:$C$500 = $D47), 0), MATCH($H$5, 'Rate Data by Case'!$D$12:$P$12, 0))))
/ ($E$12 * INDEX('Rate Data by Case'!$D$1:$P$500, MATCH(1, ('Rate Data by Case'!$B$1:$B$500 = $G$16) * ('Rate Data by Case'!$C$1:$C$500 = $D47), 0), MATCH($H$5, 'Rate Data by Case'!$D$12:$P$12, 0)))
/1000, "")</f>
        <v>0.25952147488201727</v>
      </c>
      <c r="H47" s="22">
        <f t="shared" ca="1" si="3"/>
        <v>129.76073744100864</v>
      </c>
      <c r="I47" s="23">
        <f t="shared" ca="1" si="4"/>
        <v>1.1078755138426573</v>
      </c>
      <c r="J47" s="70">
        <f t="shared" ca="1" si="5"/>
        <v>8.6113553732668369E-3</v>
      </c>
    </row>
    <row r="48" spans="2:10" x14ac:dyDescent="0.2">
      <c r="B48" s="11" t="str">
        <f t="shared" si="1"/>
        <v>3GW</v>
      </c>
      <c r="C48" s="11" t="str">
        <f t="shared" si="0"/>
        <v>0GW Least-Cost</v>
      </c>
      <c r="D48" s="3" t="str">
        <v>3GW Least-Cost</v>
      </c>
      <c r="E48" s="28" cm="1">
        <f t="array" ref="E48">IFERROR(($E$11 * INDEX('Base Cases'!$D$1:$P$500, MATCH(1, ('Base Cases'!$B$1:$B$500 = $E$16) * ('Base Cases'!$C$1:$C$500 = $C48), 0), MATCH($H$5, 'Base Cases'!$D$66:$P$66, 0)))
/ ($E$12 * INDEX('Base Cases'!$D$1:$P$500, MATCH(1, ('Base Cases'!$B$1:$B$500 = $G$16) * ('Base Cases'!$C$1:$C$500 = $C48), 0), MATCH($H$5, 'Base Cases'!$D$66:$P$66, 0)))
/1000, "")</f>
        <v>0.26342927004018935</v>
      </c>
      <c r="F48" s="22">
        <f t="shared" si="2"/>
        <v>131.71463502009468</v>
      </c>
      <c r="G48" s="28" cm="1">
        <f t="array" aca="1" ref="G48" ca="1">IFERROR(($E$11 *
(INDEX('Total Cost by Trajectory'!$F$1:$R$516, MATCH(1, ('Total Cost by Trajectory'!$B$1:$B$516 = $F$5) * ('Total Cost by Trajectory'!$E$1:$E$516 = $B48), 0), MATCH($H$5, 'Total Cost by Trajectory'!$F$12:$R$12, 0))
+ INDEX('Rate Data by Case'!$D$1:$P$508, MATCH(1, ('Rate Data by Case'!$B$1:$B$500 = $E$16) * ('Rate Data by Case'!$C$1:$C$500 = $D48), 0), MATCH($H$5, 'Rate Data by Case'!$D$12:$P$12, 0))))
/ ($E$12 * INDEX('Rate Data by Case'!$D$1:$P$500, MATCH(1, ('Rate Data by Case'!$B$1:$B$500 = $G$16) * ('Rate Data by Case'!$C$1:$C$500 = $D48), 0), MATCH($H$5, 'Rate Data by Case'!$D$12:$P$12, 0)))
/1000, "")</f>
        <v>0.26465489544080828</v>
      </c>
      <c r="H48" s="22">
        <f t="shared" ca="1" si="3"/>
        <v>132.32744772040414</v>
      </c>
      <c r="I48" s="23">
        <f t="shared" ca="1" si="4"/>
        <v>0.61281270030946189</v>
      </c>
      <c r="J48" s="70">
        <f t="shared" ca="1" si="5"/>
        <v>4.6525786615585259E-3</v>
      </c>
    </row>
    <row r="49" spans="2:10" x14ac:dyDescent="0.2">
      <c r="B49" s="11" t="str">
        <f t="shared" si="1"/>
        <v>4.9GW</v>
      </c>
      <c r="C49" s="11" t="str">
        <f t="shared" si="0"/>
        <v>0GW High Bookend</v>
      </c>
      <c r="D49" s="3" t="str">
        <v>4.9GW High Bookend</v>
      </c>
      <c r="E49" s="28" cm="1">
        <f t="array" ref="E49">IFERROR(($E$11 * INDEX('Base Cases'!$D$1:$P$500, MATCH(1, ('Base Cases'!$B$1:$B$500 = $E$16) * ('Base Cases'!$C$1:$C$500 = $C49), 0), MATCH($H$5, 'Base Cases'!$D$66:$P$66, 0)))
/ ($E$12 * INDEX('Base Cases'!$D$1:$P$500, MATCH(1, ('Base Cases'!$B$1:$B$500 = $G$16) * ('Base Cases'!$C$1:$C$500 = $C49), 0), MATCH($H$5, 'Base Cases'!$D$66:$P$66, 0)))
/1000, "")</f>
        <v>0.26644547890366893</v>
      </c>
      <c r="F49" s="22">
        <f t="shared" si="2"/>
        <v>133.22273945183446</v>
      </c>
      <c r="G49" s="28" cm="1">
        <f t="array" aca="1" ref="G49" ca="1">IFERROR(($E$11 *
(INDEX('Total Cost by Trajectory'!$F$1:$R$516, MATCH(1, ('Total Cost by Trajectory'!$B$1:$B$516 = $F$5) * ('Total Cost by Trajectory'!$E$1:$E$516 = $B49), 0), MATCH($H$5, 'Total Cost by Trajectory'!$F$12:$R$12, 0))
+ INDEX('Rate Data by Case'!$D$1:$P$508, MATCH(1, ('Rate Data by Case'!$B$1:$B$500 = $E$16) * ('Rate Data by Case'!$C$1:$C$500 = $D49), 0), MATCH($H$5, 'Rate Data by Case'!$D$12:$P$12, 0))))
/ ($E$12 * INDEX('Rate Data by Case'!$D$1:$P$500, MATCH(1, ('Rate Data by Case'!$B$1:$B$500 = $G$16) * ('Rate Data by Case'!$C$1:$C$500 = $D49), 0), MATCH($H$5, 'Rate Data by Case'!$D$12:$P$12, 0)))
/1000, "")</f>
        <v>0.26659601354089535</v>
      </c>
      <c r="H49" s="22">
        <f t="shared" ca="1" si="3"/>
        <v>133.29800677044767</v>
      </c>
      <c r="I49" s="23">
        <f t="shared" ca="1" si="4"/>
        <v>7.5267318613214229E-2</v>
      </c>
      <c r="J49" s="70">
        <f t="shared" ca="1" si="5"/>
        <v>5.6497350919905442E-4</v>
      </c>
    </row>
    <row r="50" spans="2:10" x14ac:dyDescent="0.2">
      <c r="B50" s="11" t="str">
        <f t="shared" si="1"/>
        <v>4.9GW</v>
      </c>
      <c r="C50" s="11" t="str">
        <f t="shared" si="0"/>
        <v>0GW Stringent Policy</v>
      </c>
      <c r="D50" s="3" t="str">
        <v>4.9GW Stringent Policy</v>
      </c>
      <c r="E50" s="28" cm="1">
        <f t="array" ref="E50">IFERROR(($E$11 * INDEX('Base Cases'!$D$1:$P$500, MATCH(1, ('Base Cases'!$B$1:$B$500 = $E$16) * ('Base Cases'!$C$1:$C$500 = $C50), 0), MATCH($H$5, 'Base Cases'!$D$66:$P$66, 0)))
/ ($E$12 * INDEX('Base Cases'!$D$1:$P$500, MATCH(1, ('Base Cases'!$B$1:$B$500 = $G$16) * ('Base Cases'!$C$1:$C$500 = $C50), 0), MATCH($H$5, 'Base Cases'!$D$66:$P$66, 0)))
/1000, "")</f>
        <v>0.25198273110827163</v>
      </c>
      <c r="F50" s="22">
        <f t="shared" si="2"/>
        <v>125.99136555413581</v>
      </c>
      <c r="G50" s="28" cm="1">
        <f t="array" aca="1" ref="G50" ca="1">IFERROR(($E$11 *
(INDEX('Total Cost by Trajectory'!$F$1:$R$516, MATCH(1, ('Total Cost by Trajectory'!$B$1:$B$516 = $F$5) * ('Total Cost by Trajectory'!$E$1:$E$516 = $B50), 0), MATCH($H$5, 'Total Cost by Trajectory'!$F$12:$R$12, 0))
+ INDEX('Rate Data by Case'!$D$1:$P$508, MATCH(1, ('Rate Data by Case'!$B$1:$B$500 = $E$16) * ('Rate Data by Case'!$C$1:$C$500 = $D50), 0), MATCH($H$5, 'Rate Data by Case'!$D$12:$P$12, 0))))
/ ($E$12 * INDEX('Rate Data by Case'!$D$1:$P$500, MATCH(1, ('Rate Data by Case'!$B$1:$B$500 = $G$16) * ('Rate Data by Case'!$C$1:$C$500 = $D50), 0), MATCH($H$5, 'Rate Data by Case'!$D$12:$P$12, 0)))
/1000, "")</f>
        <v>0.25353898215008569</v>
      </c>
      <c r="H50" s="22">
        <f t="shared" ca="1" si="3"/>
        <v>126.76949107504285</v>
      </c>
      <c r="I50" s="23">
        <f t="shared" ca="1" si="4"/>
        <v>0.77812552090703946</v>
      </c>
      <c r="J50" s="70">
        <f t="shared" ca="1" si="5"/>
        <v>6.1760225987287634E-3</v>
      </c>
    </row>
    <row r="51" spans="2:10" x14ac:dyDescent="0.2">
      <c r="B51" s="11" t="str">
        <f t="shared" si="1"/>
        <v>4.9GW</v>
      </c>
      <c r="C51" s="11" t="str">
        <f t="shared" ref="C51:C114" si="6">IFERROR(INDEX(Base_Cases, MATCH($D51, All_Cases, 0)), "")</f>
        <v>0GW Competing Resource Challenges</v>
      </c>
      <c r="D51" s="3" t="str">
        <v>4.9GW Competing Resource Challenges</v>
      </c>
      <c r="E51" s="28" cm="1">
        <f t="array" ref="E51">IFERROR(($E$11 * INDEX('Base Cases'!$D$1:$P$500, MATCH(1, ('Base Cases'!$B$1:$B$500 = $E$16) * ('Base Cases'!$C$1:$C$500 = $C51), 0), MATCH($H$5, 'Base Cases'!$D$66:$P$66, 0)))
/ ($E$12 * INDEX('Base Cases'!$D$1:$P$500, MATCH(1, ('Base Cases'!$B$1:$B$500 = $G$16) * ('Base Cases'!$C$1:$C$500 = $C51), 0), MATCH($H$5, 'Base Cases'!$D$66:$P$66, 0)))
/1000, "")</f>
        <v>0.27372657656168098</v>
      </c>
      <c r="F51" s="22">
        <f t="shared" si="2"/>
        <v>136.86328828084049</v>
      </c>
      <c r="G51" s="28" cm="1">
        <f t="array" aca="1" ref="G51" ca="1">IFERROR(($E$11 *
(INDEX('Total Cost by Trajectory'!$F$1:$R$516, MATCH(1, ('Total Cost by Trajectory'!$B$1:$B$516 = $F$5) * ('Total Cost by Trajectory'!$E$1:$E$516 = $B51), 0), MATCH($H$5, 'Total Cost by Trajectory'!$F$12:$R$12, 0))
+ INDEX('Rate Data by Case'!$D$1:$P$508, MATCH(1, ('Rate Data by Case'!$B$1:$B$500 = $E$16) * ('Rate Data by Case'!$C$1:$C$500 = $D51), 0), MATCH($H$5, 'Rate Data by Case'!$D$12:$P$12, 0))))
/ ($E$12 * INDEX('Rate Data by Case'!$D$1:$P$500, MATCH(1, ('Rate Data by Case'!$B$1:$B$500 = $G$16) * ('Rate Data by Case'!$C$1:$C$500 = $D51), 0), MATCH($H$5, 'Rate Data by Case'!$D$12:$P$12, 0)))
/1000, "")</f>
        <v>0.27358268685216985</v>
      </c>
      <c r="H51" s="22">
        <f t="shared" ca="1" si="3"/>
        <v>136.79134342608492</v>
      </c>
      <c r="I51" s="23">
        <f t="shared" ca="1" si="4"/>
        <v>-7.1944854755571441E-2</v>
      </c>
      <c r="J51" s="70">
        <f t="shared" ca="1" si="5"/>
        <v>-5.2566948857711321E-4</v>
      </c>
    </row>
    <row r="52" spans="2:10" x14ac:dyDescent="0.2">
      <c r="B52" s="11" t="str">
        <f t="shared" si="1"/>
        <v>4.9GW</v>
      </c>
      <c r="C52" s="11" t="str">
        <f t="shared" si="6"/>
        <v>0GW Significantly Low Competing Resource Availability</v>
      </c>
      <c r="D52" s="3" t="str">
        <v>4.9GW Significantly Low Competing Resource Availability</v>
      </c>
      <c r="E52" s="28" cm="1">
        <f t="array" ref="E52">IFERROR(($E$11 * INDEX('Base Cases'!$D$1:$P$500, MATCH(1, ('Base Cases'!$B$1:$B$500 = $E$16) * ('Base Cases'!$C$1:$C$500 = $C52), 0), MATCH($H$5, 'Base Cases'!$D$66:$P$66, 0)))
/ ($E$12 * INDEX('Base Cases'!$D$1:$P$500, MATCH(1, ('Base Cases'!$B$1:$B$500 = $G$16) * ('Base Cases'!$C$1:$C$500 = $C52), 0), MATCH($H$5, 'Base Cases'!$D$66:$P$66, 0)))
/1000, "")</f>
        <v>0.27357932710945054</v>
      </c>
      <c r="F52" s="22">
        <f t="shared" si="2"/>
        <v>136.78966355472528</v>
      </c>
      <c r="G52" s="28" cm="1">
        <f t="array" aca="1" ref="G52" ca="1">IFERROR(($E$11 *
(INDEX('Total Cost by Trajectory'!$F$1:$R$516, MATCH(1, ('Total Cost by Trajectory'!$B$1:$B$516 = $F$5) * ('Total Cost by Trajectory'!$E$1:$E$516 = $B52), 0), MATCH($H$5, 'Total Cost by Trajectory'!$F$12:$R$12, 0))
+ INDEX('Rate Data by Case'!$D$1:$P$508, MATCH(1, ('Rate Data by Case'!$B$1:$B$500 = $E$16) * ('Rate Data by Case'!$C$1:$C$500 = $D52), 0), MATCH($H$5, 'Rate Data by Case'!$D$12:$P$12, 0))))
/ ($E$12 * INDEX('Rate Data by Case'!$D$1:$P$500, MATCH(1, ('Rate Data by Case'!$B$1:$B$500 = $G$16) * ('Rate Data by Case'!$C$1:$C$500 = $D52), 0), MATCH($H$5, 'Rate Data by Case'!$D$12:$P$12, 0)))
/1000, "")</f>
        <v>0.2722168212435499</v>
      </c>
      <c r="H52" s="22">
        <f t="shared" ca="1" si="3"/>
        <v>136.10841062177494</v>
      </c>
      <c r="I52" s="23">
        <f t="shared" ca="1" si="4"/>
        <v>-0.68125293295034339</v>
      </c>
      <c r="J52" s="70">
        <f t="shared" ca="1" si="5"/>
        <v>-4.9802954057109388E-3</v>
      </c>
    </row>
    <row r="53" spans="2:10" x14ac:dyDescent="0.2">
      <c r="B53" s="11" t="str">
        <f t="shared" si="1"/>
        <v>4.9GW</v>
      </c>
      <c r="C53" s="11" t="str">
        <f t="shared" si="6"/>
        <v>0GW Low Competing Resource Availability</v>
      </c>
      <c r="D53" s="3" t="str">
        <v>4.9GW Low Competing Resource Availability</v>
      </c>
      <c r="E53" s="28" cm="1">
        <f t="array" ref="E53">IFERROR(($E$11 * INDEX('Base Cases'!$D$1:$P$500, MATCH(1, ('Base Cases'!$B$1:$B$500 = $E$16) * ('Base Cases'!$C$1:$C$500 = $C53), 0), MATCH($H$5, 'Base Cases'!$D$66:$P$66, 0)))
/ ($E$12 * INDEX('Base Cases'!$D$1:$P$500, MATCH(1, ('Base Cases'!$B$1:$B$500 = $G$16) * ('Base Cases'!$C$1:$C$500 = $C53), 0), MATCH($H$5, 'Base Cases'!$D$66:$P$66, 0)))
/1000, "")</f>
        <v>0.27003010755396606</v>
      </c>
      <c r="F53" s="22">
        <f t="shared" si="2"/>
        <v>135.01505377698302</v>
      </c>
      <c r="G53" s="28" cm="1">
        <f t="array" aca="1" ref="G53" ca="1">IFERROR(($E$11 *
(INDEX('Total Cost by Trajectory'!$F$1:$R$516, MATCH(1, ('Total Cost by Trajectory'!$B$1:$B$516 = $F$5) * ('Total Cost by Trajectory'!$E$1:$E$516 = $B53), 0), MATCH($H$5, 'Total Cost by Trajectory'!$F$12:$R$12, 0))
+ INDEX('Rate Data by Case'!$D$1:$P$508, MATCH(1, ('Rate Data by Case'!$B$1:$B$500 = $E$16) * ('Rate Data by Case'!$C$1:$C$500 = $D53), 0), MATCH($H$5, 'Rate Data by Case'!$D$12:$P$12, 0))))
/ ($E$12 * INDEX('Rate Data by Case'!$D$1:$P$500, MATCH(1, ('Rate Data by Case'!$B$1:$B$500 = $G$16) * ('Rate Data by Case'!$C$1:$C$500 = $D53), 0), MATCH($H$5, 'Rate Data by Case'!$D$12:$P$12, 0)))
/1000, "")</f>
        <v>0.26939369381458078</v>
      </c>
      <c r="H53" s="22">
        <f t="shared" ca="1" si="3"/>
        <v>134.69684690729039</v>
      </c>
      <c r="I53" s="23">
        <f t="shared" ca="1" si="4"/>
        <v>-0.31820686969263079</v>
      </c>
      <c r="J53" s="70">
        <f t="shared" ca="1" si="5"/>
        <v>-2.3568251153552313E-3</v>
      </c>
    </row>
    <row r="54" spans="2:10" x14ac:dyDescent="0.2">
      <c r="B54" s="11" t="str">
        <f t="shared" si="1"/>
        <v>4.9GW</v>
      </c>
      <c r="C54" s="11" t="str">
        <f t="shared" si="6"/>
        <v>0GW High Competing Resource Cost</v>
      </c>
      <c r="D54" s="3" t="str">
        <v>4.9GW High Competing Resource Cost</v>
      </c>
      <c r="E54" s="28" cm="1">
        <f t="array" ref="E54">IFERROR(($E$11 * INDEX('Base Cases'!$D$1:$P$500, MATCH(1, ('Base Cases'!$B$1:$B$500 = $E$16) * ('Base Cases'!$C$1:$C$500 = $C54), 0), MATCH($H$5, 'Base Cases'!$D$66:$P$66, 0)))
/ ($E$12 * INDEX('Base Cases'!$D$1:$P$500, MATCH(1, ('Base Cases'!$B$1:$B$500 = $G$16) * ('Base Cases'!$C$1:$C$500 = $C54), 0), MATCH($H$5, 'Base Cases'!$D$66:$P$66, 0)))
/1000, "")</f>
        <v>0.26821741602133659</v>
      </c>
      <c r="F54" s="22">
        <f t="shared" si="2"/>
        <v>134.10870801066829</v>
      </c>
      <c r="G54" s="28" cm="1">
        <f t="array" aca="1" ref="G54" ca="1">IFERROR(($E$11 *
(INDEX('Total Cost by Trajectory'!$F$1:$R$516, MATCH(1, ('Total Cost by Trajectory'!$B$1:$B$516 = $F$5) * ('Total Cost by Trajectory'!$E$1:$E$516 = $B54), 0), MATCH($H$5, 'Total Cost by Trajectory'!$F$12:$R$12, 0))
+ INDEX('Rate Data by Case'!$D$1:$P$508, MATCH(1, ('Rate Data by Case'!$B$1:$B$500 = $E$16) * ('Rate Data by Case'!$C$1:$C$500 = $D54), 0), MATCH($H$5, 'Rate Data by Case'!$D$12:$P$12, 0))))
/ ($E$12 * INDEX('Rate Data by Case'!$D$1:$P$500, MATCH(1, ('Rate Data by Case'!$B$1:$B$500 = $G$16) * ('Rate Data by Case'!$C$1:$C$500 = $D54), 0), MATCH($H$5, 'Rate Data by Case'!$D$12:$P$12, 0)))
/1000, "")</f>
        <v>0.27010963080645967</v>
      </c>
      <c r="H54" s="22">
        <f t="shared" ca="1" si="3"/>
        <v>135.05481540322984</v>
      </c>
      <c r="I54" s="23">
        <f t="shared" ca="1" si="4"/>
        <v>0.94610739256154375</v>
      </c>
      <c r="J54" s="70">
        <f t="shared" ca="1" si="5"/>
        <v>7.0547797126364175E-3</v>
      </c>
    </row>
    <row r="55" spans="2:10" x14ac:dyDescent="0.2">
      <c r="B55" s="11" t="str">
        <f t="shared" si="1"/>
        <v>4.9GW</v>
      </c>
      <c r="C55" s="11" t="str">
        <f t="shared" si="6"/>
        <v>0GW High Electrification Load</v>
      </c>
      <c r="D55" s="3" t="str">
        <v>4.9GW High Electrification Load</v>
      </c>
      <c r="E55" s="28" cm="1">
        <f t="array" ref="E55">IFERROR(($E$11 * INDEX('Base Cases'!$D$1:$P$500, MATCH(1, ('Base Cases'!$B$1:$B$500 = $E$16) * ('Base Cases'!$C$1:$C$500 = $C55), 0), MATCH($H$5, 'Base Cases'!$D$66:$P$66, 0)))
/ ($E$12 * INDEX('Base Cases'!$D$1:$P$500, MATCH(1, ('Base Cases'!$B$1:$B$500 = $G$16) * ('Base Cases'!$C$1:$C$500 = $C55), 0), MATCH($H$5, 'Base Cases'!$D$66:$P$66, 0)))
/1000, "")</f>
        <v>0.2508443312658678</v>
      </c>
      <c r="F55" s="22">
        <f t="shared" si="2"/>
        <v>125.4221656329339</v>
      </c>
      <c r="G55" s="28" cm="1">
        <f t="array" aca="1" ref="G55" ca="1">IFERROR(($E$11 *
(INDEX('Total Cost by Trajectory'!$F$1:$R$516, MATCH(1, ('Total Cost by Trajectory'!$B$1:$B$516 = $F$5) * ('Total Cost by Trajectory'!$E$1:$E$516 = $B55), 0), MATCH($H$5, 'Total Cost by Trajectory'!$F$12:$R$12, 0))
+ INDEX('Rate Data by Case'!$D$1:$P$508, MATCH(1, ('Rate Data by Case'!$B$1:$B$500 = $E$16) * ('Rate Data by Case'!$C$1:$C$500 = $D55), 0), MATCH($H$5, 'Rate Data by Case'!$D$12:$P$12, 0))))
/ ($E$12 * INDEX('Rate Data by Case'!$D$1:$P$500, MATCH(1, ('Rate Data by Case'!$B$1:$B$500 = $G$16) * ('Rate Data by Case'!$C$1:$C$500 = $D55), 0), MATCH($H$5, 'Rate Data by Case'!$D$12:$P$12, 0)))
/1000, "")</f>
        <v>0.25295825996327242</v>
      </c>
      <c r="H55" s="22">
        <f t="shared" ca="1" si="3"/>
        <v>126.47912998163621</v>
      </c>
      <c r="I55" s="23">
        <f t="shared" ca="1" si="4"/>
        <v>1.0569643487023086</v>
      </c>
      <c r="J55" s="70">
        <f t="shared" ca="1" si="5"/>
        <v>8.4272532161154632E-3</v>
      </c>
    </row>
    <row r="56" spans="2:10" x14ac:dyDescent="0.2">
      <c r="B56" s="11" t="str">
        <f t="shared" si="1"/>
        <v>4.9GW</v>
      </c>
      <c r="C56" s="11" t="str">
        <f t="shared" si="6"/>
        <v>0GW Zero GHG Emissions</v>
      </c>
      <c r="D56" s="3" t="str">
        <v>4.9GW Zero GHG Emissions</v>
      </c>
      <c r="E56" s="28" cm="1">
        <f t="array" ref="E56">IFERROR(($E$11 * INDEX('Base Cases'!$D$1:$P$500, MATCH(1, ('Base Cases'!$B$1:$B$500 = $E$16) * ('Base Cases'!$C$1:$C$500 = $C56), 0), MATCH($H$5, 'Base Cases'!$D$66:$P$66, 0)))
/ ($E$12 * INDEX('Base Cases'!$D$1:$P$500, MATCH(1, ('Base Cases'!$B$1:$B$500 = $G$16) * ('Base Cases'!$C$1:$C$500 = $C56), 0), MATCH($H$5, 'Base Cases'!$D$66:$P$66, 0)))
/1000, "")</f>
        <v>0.26577002857392096</v>
      </c>
      <c r="F56" s="22">
        <f t="shared" si="2"/>
        <v>132.88501428696048</v>
      </c>
      <c r="G56" s="28" cm="1">
        <f t="array" aca="1" ref="G56" ca="1">IFERROR(($E$11 *
(INDEX('Total Cost by Trajectory'!$F$1:$R$516, MATCH(1, ('Total Cost by Trajectory'!$B$1:$B$516 = $F$5) * ('Total Cost by Trajectory'!$E$1:$E$516 = $B56), 0), MATCH($H$5, 'Total Cost by Trajectory'!$F$12:$R$12, 0))
+ INDEX('Rate Data by Case'!$D$1:$P$508, MATCH(1, ('Rate Data by Case'!$B$1:$B$500 = $E$16) * ('Rate Data by Case'!$C$1:$C$500 = $D56), 0), MATCH($H$5, 'Rate Data by Case'!$D$12:$P$12, 0))))
/ ($E$12 * INDEX('Rate Data by Case'!$D$1:$P$500, MATCH(1, ('Rate Data by Case'!$B$1:$B$500 = $G$16) * ('Rate Data by Case'!$C$1:$C$500 = $D56), 0), MATCH($H$5, 'Rate Data by Case'!$D$12:$P$12, 0)))
/1000, "")</f>
        <v>0.26723065013698938</v>
      </c>
      <c r="H56" s="22">
        <f t="shared" ca="1" si="3"/>
        <v>133.61532506849468</v>
      </c>
      <c r="I56" s="23">
        <f t="shared" ca="1" si="4"/>
        <v>0.73031078153420026</v>
      </c>
      <c r="J56" s="70">
        <f t="shared" ca="1" si="5"/>
        <v>5.4958099335198169E-3</v>
      </c>
    </row>
    <row r="57" spans="2:10" x14ac:dyDescent="0.2">
      <c r="B57" s="11" t="str">
        <f t="shared" si="1"/>
        <v>4.9GW</v>
      </c>
      <c r="C57" s="11" t="str">
        <f t="shared" si="6"/>
        <v>0GW High Gas Retirements</v>
      </c>
      <c r="D57" s="3" t="str">
        <v>4.9GW High Gas Retirements</v>
      </c>
      <c r="E57" s="28" cm="1">
        <f t="array" ref="E57">IFERROR(($E$11 * INDEX('Base Cases'!$D$1:$P$500, MATCH(1, ('Base Cases'!$B$1:$B$500 = $E$16) * ('Base Cases'!$C$1:$C$500 = $C57), 0), MATCH($H$5, 'Base Cases'!$D$66:$P$66, 0)))
/ ($E$12 * INDEX('Base Cases'!$D$1:$P$500, MATCH(1, ('Base Cases'!$B$1:$B$500 = $G$16) * ('Base Cases'!$C$1:$C$500 = $C57), 0), MATCH($H$5, 'Base Cases'!$D$66:$P$66, 0)))
/1000, "")</f>
        <v>0.2653638231884578</v>
      </c>
      <c r="F57" s="22">
        <f t="shared" si="2"/>
        <v>132.68191159422889</v>
      </c>
      <c r="G57" s="28" cm="1">
        <f t="array" aca="1" ref="G57" ca="1">IFERROR(($E$11 *
(INDEX('Total Cost by Trajectory'!$F$1:$R$516, MATCH(1, ('Total Cost by Trajectory'!$B$1:$B$516 = $F$5) * ('Total Cost by Trajectory'!$E$1:$E$516 = $B57), 0), MATCH($H$5, 'Total Cost by Trajectory'!$F$12:$R$12, 0))
+ INDEX('Rate Data by Case'!$D$1:$P$508, MATCH(1, ('Rate Data by Case'!$B$1:$B$500 = $E$16) * ('Rate Data by Case'!$C$1:$C$500 = $D57), 0), MATCH($H$5, 'Rate Data by Case'!$D$12:$P$12, 0))))
/ ($E$12 * INDEX('Rate Data by Case'!$D$1:$P$500, MATCH(1, ('Rate Data by Case'!$B$1:$B$500 = $G$16) * ('Rate Data by Case'!$C$1:$C$500 = $D57), 0), MATCH($H$5, 'Rate Data by Case'!$D$12:$P$12, 0)))
/1000, "")</f>
        <v>0.2672357277043077</v>
      </c>
      <c r="H57" s="22">
        <f t="shared" ca="1" si="3"/>
        <v>133.61786385215385</v>
      </c>
      <c r="I57" s="23">
        <f t="shared" ca="1" si="4"/>
        <v>0.93595225792495285</v>
      </c>
      <c r="J57" s="70">
        <f t="shared" ca="1" si="5"/>
        <v>7.0541059190291529E-3</v>
      </c>
    </row>
    <row r="58" spans="2:10" x14ac:dyDescent="0.2">
      <c r="B58" s="11" t="str">
        <f t="shared" si="1"/>
        <v>4.9GW</v>
      </c>
      <c r="C58" s="11" t="str">
        <f t="shared" si="6"/>
        <v>0GW Low Long Duration Storage ELCC</v>
      </c>
      <c r="D58" s="3" t="str">
        <v>4.9GW Low Long Duration Storage ELCC</v>
      </c>
      <c r="E58" s="28" cm="1">
        <f t="array" ref="E58">IFERROR(($E$11 * INDEX('Base Cases'!$D$1:$P$500, MATCH(1, ('Base Cases'!$B$1:$B$500 = $E$16) * ('Base Cases'!$C$1:$C$500 = $C58), 0), MATCH($H$5, 'Base Cases'!$D$66:$P$66, 0)))
/ ($E$12 * INDEX('Base Cases'!$D$1:$P$500, MATCH(1, ('Base Cases'!$B$1:$B$500 = $G$16) * ('Base Cases'!$C$1:$C$500 = $C58), 0), MATCH($H$5, 'Base Cases'!$D$66:$P$66, 0)))
/1000, "")</f>
        <v>0.26458695538875948</v>
      </c>
      <c r="F58" s="22">
        <f t="shared" si="2"/>
        <v>132.29347769437973</v>
      </c>
      <c r="G58" s="28" cm="1">
        <f t="array" aca="1" ref="G58" ca="1">IFERROR(($E$11 *
(INDEX('Total Cost by Trajectory'!$F$1:$R$516, MATCH(1, ('Total Cost by Trajectory'!$B$1:$B$516 = $F$5) * ('Total Cost by Trajectory'!$E$1:$E$516 = $B58), 0), MATCH($H$5, 'Total Cost by Trajectory'!$F$12:$R$12, 0))
+ INDEX('Rate Data by Case'!$D$1:$P$508, MATCH(1, ('Rate Data by Case'!$B$1:$B$500 = $E$16) * ('Rate Data by Case'!$C$1:$C$500 = $D58), 0), MATCH($H$5, 'Rate Data by Case'!$D$12:$P$12, 0))))
/ ($E$12 * INDEX('Rate Data by Case'!$D$1:$P$500, MATCH(1, ('Rate Data by Case'!$B$1:$B$500 = $G$16) * ('Rate Data by Case'!$C$1:$C$500 = $D58), 0), MATCH($H$5, 'Rate Data by Case'!$D$12:$P$12, 0)))
/1000, "")</f>
        <v>0.26664672989538613</v>
      </c>
      <c r="H58" s="22">
        <f t="shared" ca="1" si="3"/>
        <v>133.32336494769305</v>
      </c>
      <c r="I58" s="23">
        <f t="shared" ca="1" si="4"/>
        <v>1.0298872533133192</v>
      </c>
      <c r="J58" s="70">
        <f t="shared" ca="1" si="5"/>
        <v>7.7848679410524885E-3</v>
      </c>
    </row>
    <row r="59" spans="2:10" x14ac:dyDescent="0.2">
      <c r="B59" s="11" t="str">
        <f t="shared" si="1"/>
        <v>4.9GW</v>
      </c>
      <c r="C59" s="11" t="str">
        <f t="shared" si="6"/>
        <v>0GW High Offshore Wind ELCC</v>
      </c>
      <c r="D59" s="3" t="str">
        <v>4.9GW High Offshore Wind ELCC</v>
      </c>
      <c r="E59" s="28" cm="1">
        <f t="array" ref="E59">IFERROR(($E$11 * INDEX('Base Cases'!$D$1:$P$500, MATCH(1, ('Base Cases'!$B$1:$B$500 = $E$16) * ('Base Cases'!$C$1:$C$500 = $C59), 0), MATCH($H$5, 'Base Cases'!$D$66:$P$66, 0)))
/ ($E$12 * INDEX('Base Cases'!$D$1:$P$500, MATCH(1, ('Base Cases'!$B$1:$B$500 = $G$16) * ('Base Cases'!$C$1:$C$500 = $C59), 0), MATCH($H$5, 'Base Cases'!$D$66:$P$66, 0)))
/1000, "")</f>
        <v>0.26342927004018935</v>
      </c>
      <c r="F59" s="22">
        <f t="shared" si="2"/>
        <v>131.71463502009468</v>
      </c>
      <c r="G59" s="28" cm="1">
        <f t="array" aca="1" ref="G59" ca="1">IFERROR(($E$11 *
(INDEX('Total Cost by Trajectory'!$F$1:$R$516, MATCH(1, ('Total Cost by Trajectory'!$B$1:$B$516 = $F$5) * ('Total Cost by Trajectory'!$E$1:$E$516 = $B59), 0), MATCH($H$5, 'Total Cost by Trajectory'!$F$12:$R$12, 0))
+ INDEX('Rate Data by Case'!$D$1:$P$508, MATCH(1, ('Rate Data by Case'!$B$1:$B$500 = $E$16) * ('Rate Data by Case'!$C$1:$C$500 = $D59), 0), MATCH($H$5, 'Rate Data by Case'!$D$12:$P$12, 0))))
/ ($E$12 * INDEX('Rate Data by Case'!$D$1:$P$500, MATCH(1, ('Rate Data by Case'!$B$1:$B$500 = $G$16) * ('Rate Data by Case'!$C$1:$C$500 = $D59), 0), MATCH($H$5, 'Rate Data by Case'!$D$12:$P$12, 0)))
/1000, "")</f>
        <v>0.26606280965378276</v>
      </c>
      <c r="H59" s="22">
        <f t="shared" ca="1" si="3"/>
        <v>133.03140482689139</v>
      </c>
      <c r="I59" s="23">
        <f t="shared" ca="1" si="4"/>
        <v>1.3167698067967137</v>
      </c>
      <c r="J59" s="70">
        <f t="shared" ca="1" si="5"/>
        <v>9.9971412181784087E-3</v>
      </c>
    </row>
    <row r="60" spans="2:10" x14ac:dyDescent="0.2">
      <c r="B60" s="11" t="str">
        <f t="shared" si="1"/>
        <v>4.9GW</v>
      </c>
      <c r="C60" s="11" t="str">
        <f t="shared" si="6"/>
        <v>0GW Low Offshore Wind ELCC</v>
      </c>
      <c r="D60" s="3" t="str">
        <v>4.9GW Low Offshore Wind ELCC</v>
      </c>
      <c r="E60" s="28" cm="1">
        <f t="array" ref="E60">IFERROR(($E$11 * INDEX('Base Cases'!$D$1:$P$500, MATCH(1, ('Base Cases'!$B$1:$B$500 = $E$16) * ('Base Cases'!$C$1:$C$500 = $C60), 0), MATCH($H$5, 'Base Cases'!$D$66:$P$66, 0)))
/ ($E$12 * INDEX('Base Cases'!$D$1:$P$500, MATCH(1, ('Base Cases'!$B$1:$B$500 = $G$16) * ('Base Cases'!$C$1:$C$500 = $C60), 0), MATCH($H$5, 'Base Cases'!$D$66:$P$66, 0)))
/1000, "")</f>
        <v>0.26342927004018935</v>
      </c>
      <c r="F60" s="22">
        <f t="shared" si="2"/>
        <v>131.71463502009468</v>
      </c>
      <c r="G60" s="28" cm="1">
        <f t="array" aca="1" ref="G60" ca="1">IFERROR(($E$11 *
(INDEX('Total Cost by Trajectory'!$F$1:$R$516, MATCH(1, ('Total Cost by Trajectory'!$B$1:$B$516 = $F$5) * ('Total Cost by Trajectory'!$E$1:$E$516 = $B60), 0), MATCH($H$5, 'Total Cost by Trajectory'!$F$12:$R$12, 0))
+ INDEX('Rate Data by Case'!$D$1:$P$508, MATCH(1, ('Rate Data by Case'!$B$1:$B$500 = $E$16) * ('Rate Data by Case'!$C$1:$C$500 = $D60), 0), MATCH($H$5, 'Rate Data by Case'!$D$12:$P$12, 0))))
/ ($E$12 * INDEX('Rate Data by Case'!$D$1:$P$500, MATCH(1, ('Rate Data by Case'!$B$1:$B$500 = $G$16) * ('Rate Data by Case'!$C$1:$C$500 = $D60), 0), MATCH($H$5, 'Rate Data by Case'!$D$12:$P$12, 0)))
/1000, "")</f>
        <v>0.26606280965378276</v>
      </c>
      <c r="H60" s="22">
        <f t="shared" ca="1" si="3"/>
        <v>133.03140482689139</v>
      </c>
      <c r="I60" s="23">
        <f t="shared" ca="1" si="4"/>
        <v>1.3167698067967137</v>
      </c>
      <c r="J60" s="70">
        <f t="shared" ca="1" si="5"/>
        <v>9.9971412181784087E-3</v>
      </c>
    </row>
    <row r="61" spans="2:10" x14ac:dyDescent="0.2">
      <c r="B61" s="11" t="str">
        <f t="shared" si="1"/>
        <v>4.9GW</v>
      </c>
      <c r="C61" s="11" t="str">
        <f t="shared" si="6"/>
        <v>0GW Low Competing Resource Cost</v>
      </c>
      <c r="D61" s="3" t="str">
        <v>4.9GW Low Competing Resource Cost</v>
      </c>
      <c r="E61" s="28" cm="1">
        <f t="array" ref="E61">IFERROR(($E$11 * INDEX('Base Cases'!$D$1:$P$500, MATCH(1, ('Base Cases'!$B$1:$B$500 = $E$16) * ('Base Cases'!$C$1:$C$500 = $C61), 0), MATCH($H$5, 'Base Cases'!$D$66:$P$66, 0)))
/ ($E$12 * INDEX('Base Cases'!$D$1:$P$500, MATCH(1, ('Base Cases'!$B$1:$B$500 = $G$16) * ('Base Cases'!$C$1:$C$500 = $C61), 0), MATCH($H$5, 'Base Cases'!$D$66:$P$66, 0)))
/1000, "")</f>
        <v>0.2597632664363842</v>
      </c>
      <c r="F61" s="22">
        <f t="shared" si="2"/>
        <v>129.88163321819209</v>
      </c>
      <c r="G61" s="28" cm="1">
        <f t="array" aca="1" ref="G61" ca="1">IFERROR(($E$11 *
(INDEX('Total Cost by Trajectory'!$F$1:$R$516, MATCH(1, ('Total Cost by Trajectory'!$B$1:$B$516 = $F$5) * ('Total Cost by Trajectory'!$E$1:$E$516 = $B61), 0), MATCH($H$5, 'Total Cost by Trajectory'!$F$12:$R$12, 0))
+ INDEX('Rate Data by Case'!$D$1:$P$508, MATCH(1, ('Rate Data by Case'!$B$1:$B$500 = $E$16) * ('Rate Data by Case'!$C$1:$C$500 = $D61), 0), MATCH($H$5, 'Rate Data by Case'!$D$12:$P$12, 0))))
/ ($E$12 * INDEX('Rate Data by Case'!$D$1:$P$500, MATCH(1, ('Rate Data by Case'!$B$1:$B$500 = $G$16) * ('Rate Data by Case'!$C$1:$C$500 = $D61), 0), MATCH($H$5, 'Rate Data by Case'!$D$12:$P$12, 0)))
/1000, "")</f>
        <v>0.26211753984747166</v>
      </c>
      <c r="H61" s="22">
        <f t="shared" ca="1" si="3"/>
        <v>131.05876992373584</v>
      </c>
      <c r="I61" s="23">
        <f t="shared" ca="1" si="4"/>
        <v>1.1771367055437452</v>
      </c>
      <c r="J61" s="70">
        <f t="shared" ca="1" si="5"/>
        <v>9.06314985711827E-3</v>
      </c>
    </row>
    <row r="62" spans="2:10" x14ac:dyDescent="0.2">
      <c r="B62" s="11" t="str">
        <f t="shared" si="1"/>
        <v>4.9GW</v>
      </c>
      <c r="C62" s="11" t="str">
        <f t="shared" si="6"/>
        <v>0GW Low Bookend</v>
      </c>
      <c r="D62" s="3" t="str">
        <v>4.9GW Low Bookend</v>
      </c>
      <c r="E62" s="28" cm="1">
        <f t="array" ref="E62">IFERROR(($E$11 * INDEX('Base Cases'!$D$1:$P$500, MATCH(1, ('Base Cases'!$B$1:$B$500 = $E$16) * ('Base Cases'!$C$1:$C$500 = $C62), 0), MATCH($H$5, 'Base Cases'!$D$66:$P$66, 0)))
/ ($E$12 * INDEX('Base Cases'!$D$1:$P$500, MATCH(1, ('Base Cases'!$B$1:$B$500 = $G$16) * ('Base Cases'!$C$1:$C$500 = $C62), 0), MATCH($H$5, 'Base Cases'!$D$66:$P$66, 0)))
/1000, "")</f>
        <v>0.25730572385433198</v>
      </c>
      <c r="F62" s="22">
        <f t="shared" si="2"/>
        <v>128.65286192716599</v>
      </c>
      <c r="G62" s="28" cm="1">
        <f t="array" aca="1" ref="G62" ca="1">IFERROR(($E$11 *
(INDEX('Total Cost by Trajectory'!$F$1:$R$516, MATCH(1, ('Total Cost by Trajectory'!$B$1:$B$516 = $F$5) * ('Total Cost by Trajectory'!$E$1:$E$516 = $B62), 0), MATCH($H$5, 'Total Cost by Trajectory'!$F$12:$R$12, 0))
+ INDEX('Rate Data by Case'!$D$1:$P$508, MATCH(1, ('Rate Data by Case'!$B$1:$B$500 = $E$16) * ('Rate Data by Case'!$C$1:$C$500 = $D62), 0), MATCH($H$5, 'Rate Data by Case'!$D$12:$P$12, 0))))
/ ($E$12 * INDEX('Rate Data by Case'!$D$1:$P$500, MATCH(1, ('Rate Data by Case'!$B$1:$B$500 = $G$16) * ('Rate Data by Case'!$C$1:$C$500 = $D62), 0), MATCH($H$5, 'Rate Data by Case'!$D$12:$P$12, 0)))
/1000, "")</f>
        <v>0.26083291531594432</v>
      </c>
      <c r="H62" s="22">
        <f t="shared" ca="1" si="3"/>
        <v>130.41645765797216</v>
      </c>
      <c r="I62" s="23">
        <f t="shared" ca="1" si="4"/>
        <v>1.7635957308061734</v>
      </c>
      <c r="J62" s="70">
        <f t="shared" ca="1" si="5"/>
        <v>1.3708173330839657E-2</v>
      </c>
    </row>
    <row r="63" spans="2:10" x14ac:dyDescent="0.2">
      <c r="B63" s="11" t="str">
        <f t="shared" si="1"/>
        <v>4.9GW</v>
      </c>
      <c r="C63" s="11" t="str">
        <f t="shared" si="6"/>
        <v>0GW Least-Cost</v>
      </c>
      <c r="D63" s="3" t="str">
        <v>4.9GW Least-Cost</v>
      </c>
      <c r="E63" s="28" cm="1">
        <f t="array" ref="E63">IFERROR(($E$11 * INDEX('Base Cases'!$D$1:$P$500, MATCH(1, ('Base Cases'!$B$1:$B$500 = $E$16) * ('Base Cases'!$C$1:$C$500 = $C63), 0), MATCH($H$5, 'Base Cases'!$D$66:$P$66, 0)))
/ ($E$12 * INDEX('Base Cases'!$D$1:$P$500, MATCH(1, ('Base Cases'!$B$1:$B$500 = $G$16) * ('Base Cases'!$C$1:$C$500 = $C63), 0), MATCH($H$5, 'Base Cases'!$D$66:$P$66, 0)))
/1000, "")</f>
        <v>0.26342927004018935</v>
      </c>
      <c r="F63" s="22">
        <f t="shared" si="2"/>
        <v>131.71463502009468</v>
      </c>
      <c r="G63" s="28" cm="1">
        <f t="array" aca="1" ref="G63" ca="1">IFERROR(($E$11 *
(INDEX('Total Cost by Trajectory'!$F$1:$R$516, MATCH(1, ('Total Cost by Trajectory'!$B$1:$B$516 = $F$5) * ('Total Cost by Trajectory'!$E$1:$E$516 = $B63), 0), MATCH($H$5, 'Total Cost by Trajectory'!$F$12:$R$12, 0))
+ INDEX('Rate Data by Case'!$D$1:$P$508, MATCH(1, ('Rate Data by Case'!$B$1:$B$500 = $E$16) * ('Rate Data by Case'!$C$1:$C$500 = $D63), 0), MATCH($H$5, 'Rate Data by Case'!$D$12:$P$12, 0))))
/ ($E$12 * INDEX('Rate Data by Case'!$D$1:$P$500, MATCH(1, ('Rate Data by Case'!$B$1:$B$500 = $G$16) * ('Rate Data by Case'!$C$1:$C$500 = $D63), 0), MATCH($H$5, 'Rate Data by Case'!$D$12:$P$12, 0)))
/1000, "")</f>
        <v>0.26603234424987299</v>
      </c>
      <c r="H63" s="22">
        <f t="shared" ca="1" si="3"/>
        <v>133.0161721249365</v>
      </c>
      <c r="I63" s="23">
        <f t="shared" ca="1" si="4"/>
        <v>1.3015371048418274</v>
      </c>
      <c r="J63" s="70">
        <f t="shared" ca="1" si="5"/>
        <v>9.8814919438774736E-3</v>
      </c>
    </row>
    <row r="64" spans="2:10" x14ac:dyDescent="0.2">
      <c r="B64" s="11" t="str">
        <f t="shared" si="1"/>
        <v>7.6GW</v>
      </c>
      <c r="C64" s="11" t="str">
        <f t="shared" si="6"/>
        <v>0GW High Bookend</v>
      </c>
      <c r="D64" s="3" t="str">
        <v>7.6GW High Bookend</v>
      </c>
      <c r="E64" s="28" cm="1">
        <f t="array" ref="E64">IFERROR(($E$11 * INDEX('Base Cases'!$D$1:$P$500, MATCH(1, ('Base Cases'!$B$1:$B$500 = $E$16) * ('Base Cases'!$C$1:$C$500 = $C64), 0), MATCH($H$5, 'Base Cases'!$D$66:$P$66, 0)))
/ ($E$12 * INDEX('Base Cases'!$D$1:$P$500, MATCH(1, ('Base Cases'!$B$1:$B$500 = $G$16) * ('Base Cases'!$C$1:$C$500 = $C64), 0), MATCH($H$5, 'Base Cases'!$D$66:$P$66, 0)))
/1000, "")</f>
        <v>0.26644547890366893</v>
      </c>
      <c r="F64" s="22">
        <f t="shared" si="2"/>
        <v>133.22273945183446</v>
      </c>
      <c r="G64" s="28" cm="1">
        <f t="array" aca="1" ref="G64" ca="1">IFERROR(($E$11 *
(INDEX('Total Cost by Trajectory'!$F$1:$R$516, MATCH(1, ('Total Cost by Trajectory'!$B$1:$B$516 = $F$5) * ('Total Cost by Trajectory'!$E$1:$E$516 = $B64), 0), MATCH($H$5, 'Total Cost by Trajectory'!$F$12:$R$12, 0))
+ INDEX('Rate Data by Case'!$D$1:$P$508, MATCH(1, ('Rate Data by Case'!$B$1:$B$500 = $E$16) * ('Rate Data by Case'!$C$1:$C$500 = $D64), 0), MATCH($H$5, 'Rate Data by Case'!$D$12:$P$12, 0))))
/ ($E$12 * INDEX('Rate Data by Case'!$D$1:$P$500, MATCH(1, ('Rate Data by Case'!$B$1:$B$500 = $G$16) * ('Rate Data by Case'!$C$1:$C$500 = $D64), 0), MATCH($H$5, 'Rate Data by Case'!$D$12:$P$12, 0)))
/1000, "")</f>
        <v>0.26885688154166826</v>
      </c>
      <c r="H64" s="22">
        <f t="shared" ca="1" si="3"/>
        <v>134.42844077083413</v>
      </c>
      <c r="I64" s="23">
        <f t="shared" ca="1" si="4"/>
        <v>1.2057013189996724</v>
      </c>
      <c r="J64" s="70">
        <f t="shared" ca="1" si="5"/>
        <v>9.0502666733976254E-3</v>
      </c>
    </row>
    <row r="65" spans="2:10" x14ac:dyDescent="0.2">
      <c r="B65" s="11" t="str">
        <f t="shared" si="1"/>
        <v>7.6GW</v>
      </c>
      <c r="C65" s="11" t="str">
        <f t="shared" si="6"/>
        <v>0GW Stringent Policy</v>
      </c>
      <c r="D65" s="3" t="str">
        <v>7.6GW Stringent Policy</v>
      </c>
      <c r="E65" s="28" cm="1">
        <f t="array" ref="E65">IFERROR(($E$11 * INDEX('Base Cases'!$D$1:$P$500, MATCH(1, ('Base Cases'!$B$1:$B$500 = $E$16) * ('Base Cases'!$C$1:$C$500 = $C65), 0), MATCH($H$5, 'Base Cases'!$D$66:$P$66, 0)))
/ ($E$12 * INDEX('Base Cases'!$D$1:$P$500, MATCH(1, ('Base Cases'!$B$1:$B$500 = $G$16) * ('Base Cases'!$C$1:$C$500 = $C65), 0), MATCH($H$5, 'Base Cases'!$D$66:$P$66, 0)))
/1000, "")</f>
        <v>0.25198273110827163</v>
      </c>
      <c r="F65" s="22">
        <f t="shared" si="2"/>
        <v>125.99136555413581</v>
      </c>
      <c r="G65" s="28" cm="1">
        <f t="array" aca="1" ref="G65" ca="1">IFERROR(($E$11 *
(INDEX('Total Cost by Trajectory'!$F$1:$R$516, MATCH(1, ('Total Cost by Trajectory'!$B$1:$B$516 = $F$5) * ('Total Cost by Trajectory'!$E$1:$E$516 = $B65), 0), MATCH($H$5, 'Total Cost by Trajectory'!$F$12:$R$12, 0))
+ INDEX('Rate Data by Case'!$D$1:$P$508, MATCH(1, ('Rate Data by Case'!$B$1:$B$500 = $E$16) * ('Rate Data by Case'!$C$1:$C$500 = $D65), 0), MATCH($H$5, 'Rate Data by Case'!$D$12:$P$12, 0))))
/ ($E$12 * INDEX('Rate Data by Case'!$D$1:$P$500, MATCH(1, ('Rate Data by Case'!$B$1:$B$500 = $G$16) * ('Rate Data by Case'!$C$1:$C$500 = $D65), 0), MATCH($H$5, 'Rate Data by Case'!$D$12:$P$12, 0)))
/1000, "")</f>
        <v>0.25632526546273732</v>
      </c>
      <c r="H65" s="22">
        <f t="shared" ca="1" si="3"/>
        <v>128.16263273136866</v>
      </c>
      <c r="I65" s="23">
        <f t="shared" ca="1" si="4"/>
        <v>2.1712671772328491</v>
      </c>
      <c r="J65" s="70">
        <f t="shared" ca="1" si="5"/>
        <v>1.7233460147710693E-2</v>
      </c>
    </row>
    <row r="66" spans="2:10" x14ac:dyDescent="0.2">
      <c r="B66" s="11" t="str">
        <f t="shared" si="1"/>
        <v>7.6GW</v>
      </c>
      <c r="C66" s="11" t="str">
        <f t="shared" si="6"/>
        <v>0GW Competing Resource Challenges</v>
      </c>
      <c r="D66" s="3" t="str">
        <v>7.6GW Competing Resource Challenges</v>
      </c>
      <c r="E66" s="28" cm="1">
        <f t="array" ref="E66">IFERROR(($E$11 * INDEX('Base Cases'!$D$1:$P$500, MATCH(1, ('Base Cases'!$B$1:$B$500 = $E$16) * ('Base Cases'!$C$1:$C$500 = $C66), 0), MATCH($H$5, 'Base Cases'!$D$66:$P$66, 0)))
/ ($E$12 * INDEX('Base Cases'!$D$1:$P$500, MATCH(1, ('Base Cases'!$B$1:$B$500 = $G$16) * ('Base Cases'!$C$1:$C$500 = $C66), 0), MATCH($H$5, 'Base Cases'!$D$66:$P$66, 0)))
/1000, "")</f>
        <v>0.27372657656168098</v>
      </c>
      <c r="F66" s="22">
        <f t="shared" si="2"/>
        <v>136.86328828084049</v>
      </c>
      <c r="G66" s="28" cm="1">
        <f t="array" aca="1" ref="G66" ca="1">IFERROR(($E$11 *
(INDEX('Total Cost by Trajectory'!$F$1:$R$516, MATCH(1, ('Total Cost by Trajectory'!$B$1:$B$516 = $F$5) * ('Total Cost by Trajectory'!$E$1:$E$516 = $B66), 0), MATCH($H$5, 'Total Cost by Trajectory'!$F$12:$R$12, 0))
+ INDEX('Rate Data by Case'!$D$1:$P$508, MATCH(1, ('Rate Data by Case'!$B$1:$B$500 = $E$16) * ('Rate Data by Case'!$C$1:$C$500 = $D66), 0), MATCH($H$5, 'Rate Data by Case'!$D$12:$P$12, 0))))
/ ($E$12 * INDEX('Rate Data by Case'!$D$1:$P$500, MATCH(1, ('Rate Data by Case'!$B$1:$B$500 = $G$16) * ('Rate Data by Case'!$C$1:$C$500 = $D66), 0), MATCH($H$5, 'Rate Data by Case'!$D$12:$P$12, 0)))
/1000, "")</f>
        <v>0.27574848908635308</v>
      </c>
      <c r="H66" s="22">
        <f t="shared" ca="1" si="3"/>
        <v>137.87424454317653</v>
      </c>
      <c r="I66" s="23">
        <f t="shared" ca="1" si="4"/>
        <v>1.0109562623360375</v>
      </c>
      <c r="J66" s="70">
        <f t="shared" ca="1" si="5"/>
        <v>7.3866138614292042E-3</v>
      </c>
    </row>
    <row r="67" spans="2:10" x14ac:dyDescent="0.2">
      <c r="B67" s="11" t="str">
        <f t="shared" si="1"/>
        <v>7.6GW</v>
      </c>
      <c r="C67" s="11" t="str">
        <f t="shared" si="6"/>
        <v>0GW Significantly Low Competing Resource Availability</v>
      </c>
      <c r="D67" s="3" t="str">
        <v>7.6GW Significantly Low Competing Resource Availability</v>
      </c>
      <c r="E67" s="28" cm="1">
        <f t="array" ref="E67">IFERROR(($E$11 * INDEX('Base Cases'!$D$1:$P$500, MATCH(1, ('Base Cases'!$B$1:$B$500 = $E$16) * ('Base Cases'!$C$1:$C$500 = $C67), 0), MATCH($H$5, 'Base Cases'!$D$66:$P$66, 0)))
/ ($E$12 * INDEX('Base Cases'!$D$1:$P$500, MATCH(1, ('Base Cases'!$B$1:$B$500 = $G$16) * ('Base Cases'!$C$1:$C$500 = $C67), 0), MATCH($H$5, 'Base Cases'!$D$66:$P$66, 0)))
/1000, "")</f>
        <v>0.27357932710945054</v>
      </c>
      <c r="F67" s="22">
        <f t="shared" si="2"/>
        <v>136.78966355472528</v>
      </c>
      <c r="G67" s="28" cm="1">
        <f t="array" aca="1" ref="G67" ca="1">IFERROR(($E$11 *
(INDEX('Total Cost by Trajectory'!$F$1:$R$516, MATCH(1, ('Total Cost by Trajectory'!$B$1:$B$516 = $F$5) * ('Total Cost by Trajectory'!$E$1:$E$516 = $B67), 0), MATCH($H$5, 'Total Cost by Trajectory'!$F$12:$R$12, 0))
+ INDEX('Rate Data by Case'!$D$1:$P$508, MATCH(1, ('Rate Data by Case'!$B$1:$B$500 = $E$16) * ('Rate Data by Case'!$C$1:$C$500 = $D67), 0), MATCH($H$5, 'Rate Data by Case'!$D$12:$P$12, 0))))
/ ($E$12 * INDEX('Rate Data by Case'!$D$1:$P$500, MATCH(1, ('Rate Data by Case'!$B$1:$B$500 = $G$16) * ('Rate Data by Case'!$C$1:$C$500 = $D67), 0), MATCH($H$5, 'Rate Data by Case'!$D$12:$P$12, 0)))
/1000, "")</f>
        <v>0.27406781430399912</v>
      </c>
      <c r="H67" s="22">
        <f t="shared" ca="1" si="3"/>
        <v>137.03390715199956</v>
      </c>
      <c r="I67" s="23">
        <f t="shared" ca="1" si="4"/>
        <v>0.24424359727427714</v>
      </c>
      <c r="J67" s="70">
        <f t="shared" ca="1" si="5"/>
        <v>1.7855413262023478E-3</v>
      </c>
    </row>
    <row r="68" spans="2:10" x14ac:dyDescent="0.2">
      <c r="B68" s="11" t="str">
        <f t="shared" si="1"/>
        <v>7.6GW</v>
      </c>
      <c r="C68" s="11" t="str">
        <f t="shared" si="6"/>
        <v>0GW Low Competing Resource Availability</v>
      </c>
      <c r="D68" s="3" t="str">
        <v>7.6GW Low Competing Resource Availability</v>
      </c>
      <c r="E68" s="28" cm="1">
        <f t="array" ref="E68">IFERROR(($E$11 * INDEX('Base Cases'!$D$1:$P$500, MATCH(1, ('Base Cases'!$B$1:$B$500 = $E$16) * ('Base Cases'!$C$1:$C$500 = $C68), 0), MATCH($H$5, 'Base Cases'!$D$66:$P$66, 0)))
/ ($E$12 * INDEX('Base Cases'!$D$1:$P$500, MATCH(1, ('Base Cases'!$B$1:$B$500 = $G$16) * ('Base Cases'!$C$1:$C$500 = $C68), 0), MATCH($H$5, 'Base Cases'!$D$66:$P$66, 0)))
/1000, "")</f>
        <v>0.27003010755396606</v>
      </c>
      <c r="F68" s="22">
        <f t="shared" si="2"/>
        <v>135.01505377698302</v>
      </c>
      <c r="G68" s="28" cm="1">
        <f t="array" aca="1" ref="G68" ca="1">IFERROR(($E$11 *
(INDEX('Total Cost by Trajectory'!$F$1:$R$516, MATCH(1, ('Total Cost by Trajectory'!$B$1:$B$516 = $F$5) * ('Total Cost by Trajectory'!$E$1:$E$516 = $B68), 0), MATCH($H$5, 'Total Cost by Trajectory'!$F$12:$R$12, 0))
+ INDEX('Rate Data by Case'!$D$1:$P$508, MATCH(1, ('Rate Data by Case'!$B$1:$B$500 = $E$16) * ('Rate Data by Case'!$C$1:$C$500 = $D68), 0), MATCH($H$5, 'Rate Data by Case'!$D$12:$P$12, 0))))
/ ($E$12 * INDEX('Rate Data by Case'!$D$1:$P$500, MATCH(1, ('Rate Data by Case'!$B$1:$B$500 = $G$16) * ('Rate Data by Case'!$C$1:$C$500 = $D68), 0), MATCH($H$5, 'Rate Data by Case'!$D$12:$P$12, 0)))
/1000, "")</f>
        <v>0.27127007471162146</v>
      </c>
      <c r="H68" s="22">
        <f t="shared" ca="1" si="3"/>
        <v>135.63503735581074</v>
      </c>
      <c r="I68" s="23">
        <f t="shared" ca="1" si="4"/>
        <v>0.61998357882771415</v>
      </c>
      <c r="J68" s="70">
        <f t="shared" ca="1" si="5"/>
        <v>4.5919589074252341E-3</v>
      </c>
    </row>
    <row r="69" spans="2:10" x14ac:dyDescent="0.2">
      <c r="B69" s="11" t="str">
        <f t="shared" si="1"/>
        <v>7.6GW</v>
      </c>
      <c r="C69" s="11" t="str">
        <f t="shared" si="6"/>
        <v>0GW High Competing Resource Cost</v>
      </c>
      <c r="D69" s="3" t="str">
        <v>7.6GW High Competing Resource Cost</v>
      </c>
      <c r="E69" s="28" cm="1">
        <f t="array" ref="E69">IFERROR(($E$11 * INDEX('Base Cases'!$D$1:$P$500, MATCH(1, ('Base Cases'!$B$1:$B$500 = $E$16) * ('Base Cases'!$C$1:$C$500 = $C69), 0), MATCH($H$5, 'Base Cases'!$D$66:$P$66, 0)))
/ ($E$12 * INDEX('Base Cases'!$D$1:$P$500, MATCH(1, ('Base Cases'!$B$1:$B$500 = $G$16) * ('Base Cases'!$C$1:$C$500 = $C69), 0), MATCH($H$5, 'Base Cases'!$D$66:$P$66, 0)))
/1000, "")</f>
        <v>0.26821741602133659</v>
      </c>
      <c r="F69" s="22">
        <f t="shared" si="2"/>
        <v>134.10870801066829</v>
      </c>
      <c r="G69" s="28" cm="1">
        <f t="array" aca="1" ref="G69" ca="1">IFERROR(($E$11 *
(INDEX('Total Cost by Trajectory'!$F$1:$R$516, MATCH(1, ('Total Cost by Trajectory'!$B$1:$B$516 = $F$5) * ('Total Cost by Trajectory'!$E$1:$E$516 = $B69), 0), MATCH($H$5, 'Total Cost by Trajectory'!$F$12:$R$12, 0))
+ INDEX('Rate Data by Case'!$D$1:$P$508, MATCH(1, ('Rate Data by Case'!$B$1:$B$500 = $E$16) * ('Rate Data by Case'!$C$1:$C$500 = $D69), 0), MATCH($H$5, 'Rate Data by Case'!$D$12:$P$12, 0))))
/ ($E$12 * INDEX('Rate Data by Case'!$D$1:$P$500, MATCH(1, ('Rate Data by Case'!$B$1:$B$500 = $G$16) * ('Rate Data by Case'!$C$1:$C$500 = $D69), 0), MATCH($H$5, 'Rate Data by Case'!$D$12:$P$12, 0)))
/1000, "")</f>
        <v>0.27230589844455255</v>
      </c>
      <c r="H69" s="22">
        <f t="shared" ca="1" si="3"/>
        <v>136.15294922227628</v>
      </c>
      <c r="I69" s="23">
        <f t="shared" ca="1" si="4"/>
        <v>2.0442412116079822</v>
      </c>
      <c r="J69" s="70">
        <f t="shared" ca="1" si="5"/>
        <v>1.5243165353925888E-2</v>
      </c>
    </row>
    <row r="70" spans="2:10" x14ac:dyDescent="0.2">
      <c r="B70" s="11" t="str">
        <f t="shared" si="1"/>
        <v>7.6GW</v>
      </c>
      <c r="C70" s="11" t="str">
        <f t="shared" si="6"/>
        <v>0GW High Electrification Load</v>
      </c>
      <c r="D70" s="3" t="str">
        <v>7.6GW High Electrification Load</v>
      </c>
      <c r="E70" s="28" cm="1">
        <f t="array" ref="E70">IFERROR(($E$11 * INDEX('Base Cases'!$D$1:$P$500, MATCH(1, ('Base Cases'!$B$1:$B$500 = $E$16) * ('Base Cases'!$C$1:$C$500 = $C70), 0), MATCH($H$5, 'Base Cases'!$D$66:$P$66, 0)))
/ ($E$12 * INDEX('Base Cases'!$D$1:$P$500, MATCH(1, ('Base Cases'!$B$1:$B$500 = $G$16) * ('Base Cases'!$C$1:$C$500 = $C70), 0), MATCH($H$5, 'Base Cases'!$D$66:$P$66, 0)))
/1000, "")</f>
        <v>0.2508443312658678</v>
      </c>
      <c r="F70" s="22">
        <f t="shared" si="2"/>
        <v>125.4221656329339</v>
      </c>
      <c r="G70" s="28" cm="1">
        <f t="array" aca="1" ref="G70" ca="1">IFERROR(($E$11 *
(INDEX('Total Cost by Trajectory'!$F$1:$R$516, MATCH(1, ('Total Cost by Trajectory'!$B$1:$B$516 = $F$5) * ('Total Cost by Trajectory'!$E$1:$E$516 = $B70), 0), MATCH($H$5, 'Total Cost by Trajectory'!$F$12:$R$12, 0))
+ INDEX('Rate Data by Case'!$D$1:$P$508, MATCH(1, ('Rate Data by Case'!$B$1:$B$500 = $E$16) * ('Rate Data by Case'!$C$1:$C$500 = $D70), 0), MATCH($H$5, 'Rate Data by Case'!$D$12:$P$12, 0))))
/ ($E$12 * INDEX('Rate Data by Case'!$D$1:$P$500, MATCH(1, ('Rate Data by Case'!$B$1:$B$500 = $G$16) * ('Rate Data by Case'!$C$1:$C$500 = $D70), 0), MATCH($H$5, 'Rate Data by Case'!$D$12:$P$12, 0)))
/1000, "")</f>
        <v>0.25485041546448139</v>
      </c>
      <c r="H70" s="22">
        <f t="shared" ca="1" si="3"/>
        <v>127.42520773224069</v>
      </c>
      <c r="I70" s="23">
        <f t="shared" ca="1" si="4"/>
        <v>2.0030420993067963</v>
      </c>
      <c r="J70" s="70">
        <f t="shared" ca="1" si="5"/>
        <v>1.5970399563734122E-2</v>
      </c>
    </row>
    <row r="71" spans="2:10" x14ac:dyDescent="0.2">
      <c r="B71" s="11" t="str">
        <f t="shared" si="1"/>
        <v>7.6GW</v>
      </c>
      <c r="C71" s="11" t="str">
        <f t="shared" si="6"/>
        <v>0GW Zero GHG Emissions</v>
      </c>
      <c r="D71" s="3" t="str">
        <v>7.6GW Zero GHG Emissions</v>
      </c>
      <c r="E71" s="28" cm="1">
        <f t="array" ref="E71">IFERROR(($E$11 * INDEX('Base Cases'!$D$1:$P$500, MATCH(1, ('Base Cases'!$B$1:$B$500 = $E$16) * ('Base Cases'!$C$1:$C$500 = $C71), 0), MATCH($H$5, 'Base Cases'!$D$66:$P$66, 0)))
/ ($E$12 * INDEX('Base Cases'!$D$1:$P$500, MATCH(1, ('Base Cases'!$B$1:$B$500 = $G$16) * ('Base Cases'!$C$1:$C$500 = $C71), 0), MATCH($H$5, 'Base Cases'!$D$66:$P$66, 0)))
/1000, "")</f>
        <v>0.26577002857392096</v>
      </c>
      <c r="F71" s="22">
        <f t="shared" si="2"/>
        <v>132.88501428696048</v>
      </c>
      <c r="G71" s="28" cm="1">
        <f t="array" aca="1" ref="G71" ca="1">IFERROR(($E$11 *
(INDEX('Total Cost by Trajectory'!$F$1:$R$516, MATCH(1, ('Total Cost by Trajectory'!$B$1:$B$516 = $F$5) * ('Total Cost by Trajectory'!$E$1:$E$516 = $B71), 0), MATCH($H$5, 'Total Cost by Trajectory'!$F$12:$R$12, 0))
+ INDEX('Rate Data by Case'!$D$1:$P$508, MATCH(1, ('Rate Data by Case'!$B$1:$B$500 = $E$16) * ('Rate Data by Case'!$C$1:$C$500 = $D71), 0), MATCH($H$5, 'Rate Data by Case'!$D$12:$P$12, 0))))
/ ($E$12 * INDEX('Rate Data by Case'!$D$1:$P$500, MATCH(1, ('Rate Data by Case'!$B$1:$B$500 = $G$16) * ('Rate Data by Case'!$C$1:$C$500 = $D71), 0), MATCH($H$5, 'Rate Data by Case'!$D$12:$P$12, 0)))
/1000, "")</f>
        <v>0.26797473352205148</v>
      </c>
      <c r="H71" s="22">
        <f t="shared" ca="1" si="3"/>
        <v>133.98736676102573</v>
      </c>
      <c r="I71" s="23">
        <f t="shared" ca="1" si="4"/>
        <v>1.1023524740652419</v>
      </c>
      <c r="J71" s="70">
        <f t="shared" ca="1" si="5"/>
        <v>8.2955364077754532E-3</v>
      </c>
    </row>
    <row r="72" spans="2:10" x14ac:dyDescent="0.2">
      <c r="B72" s="11" t="str">
        <f t="shared" si="1"/>
        <v>7.6GW</v>
      </c>
      <c r="C72" s="11" t="str">
        <f t="shared" si="6"/>
        <v>0GW High Gas Retirements</v>
      </c>
      <c r="D72" s="3" t="str">
        <v>7.6GW High Gas Retirements</v>
      </c>
      <c r="E72" s="28" cm="1">
        <f t="array" ref="E72">IFERROR(($E$11 * INDEX('Base Cases'!$D$1:$P$500, MATCH(1, ('Base Cases'!$B$1:$B$500 = $E$16) * ('Base Cases'!$C$1:$C$500 = $C72), 0), MATCH($H$5, 'Base Cases'!$D$66:$P$66, 0)))
/ ($E$12 * INDEX('Base Cases'!$D$1:$P$500, MATCH(1, ('Base Cases'!$B$1:$B$500 = $G$16) * ('Base Cases'!$C$1:$C$500 = $C72), 0), MATCH($H$5, 'Base Cases'!$D$66:$P$66, 0)))
/1000, "")</f>
        <v>0.2653638231884578</v>
      </c>
      <c r="F72" s="22">
        <f t="shared" si="2"/>
        <v>132.68191159422889</v>
      </c>
      <c r="G72" s="28" cm="1">
        <f t="array" aca="1" ref="G72" ca="1">IFERROR(($E$11 *
(INDEX('Total Cost by Trajectory'!$F$1:$R$516, MATCH(1, ('Total Cost by Trajectory'!$B$1:$B$516 = $F$5) * ('Total Cost by Trajectory'!$E$1:$E$516 = $B72), 0), MATCH($H$5, 'Total Cost by Trajectory'!$F$12:$R$12, 0))
+ INDEX('Rate Data by Case'!$D$1:$P$508, MATCH(1, ('Rate Data by Case'!$B$1:$B$500 = $E$16) * ('Rate Data by Case'!$C$1:$C$500 = $D72), 0), MATCH($H$5, 'Rate Data by Case'!$D$12:$P$12, 0))))
/ ($E$12 * INDEX('Rate Data by Case'!$D$1:$P$500, MATCH(1, ('Rate Data by Case'!$B$1:$B$500 = $G$16) * ('Rate Data by Case'!$C$1:$C$500 = $D72), 0), MATCH($H$5, 'Rate Data by Case'!$D$12:$P$12, 0)))
/1000, "")</f>
        <v>0.26944215047703718</v>
      </c>
      <c r="H72" s="22">
        <f t="shared" ca="1" si="3"/>
        <v>134.72107523851858</v>
      </c>
      <c r="I72" s="23">
        <f t="shared" ca="1" si="4"/>
        <v>2.0391636442896868</v>
      </c>
      <c r="J72" s="70">
        <f t="shared" ca="1" si="5"/>
        <v>1.5368814179629153E-2</v>
      </c>
    </row>
    <row r="73" spans="2:10" x14ac:dyDescent="0.2">
      <c r="B73" s="11" t="str">
        <f t="shared" si="1"/>
        <v>7.6GW</v>
      </c>
      <c r="C73" s="11" t="str">
        <f t="shared" si="6"/>
        <v>0GW Low Long Duration Storage ELCC</v>
      </c>
      <c r="D73" s="3" t="str">
        <v>7.6GW Low Long Duration Storage ELCC</v>
      </c>
      <c r="E73" s="28" cm="1">
        <f t="array" ref="E73">IFERROR(($E$11 * INDEX('Base Cases'!$D$1:$P$500, MATCH(1, ('Base Cases'!$B$1:$B$500 = $E$16) * ('Base Cases'!$C$1:$C$500 = $C73), 0), MATCH($H$5, 'Base Cases'!$D$66:$P$66, 0)))
/ ($E$12 * INDEX('Base Cases'!$D$1:$P$500, MATCH(1, ('Base Cases'!$B$1:$B$500 = $G$16) * ('Base Cases'!$C$1:$C$500 = $C73), 0), MATCH($H$5, 'Base Cases'!$D$66:$P$66, 0)))
/1000, "")</f>
        <v>0.26458695538875948</v>
      </c>
      <c r="F73" s="22">
        <f t="shared" si="2"/>
        <v>132.29347769437973</v>
      </c>
      <c r="G73" s="28" cm="1">
        <f t="array" aca="1" ref="G73" ca="1">IFERROR(($E$11 *
(INDEX('Total Cost by Trajectory'!$F$1:$R$516, MATCH(1, ('Total Cost by Trajectory'!$B$1:$B$516 = $F$5) * ('Total Cost by Trajectory'!$E$1:$E$516 = $B73), 0), MATCH($H$5, 'Total Cost by Trajectory'!$F$12:$R$12, 0))
+ INDEX('Rate Data by Case'!$D$1:$P$508, MATCH(1, ('Rate Data by Case'!$B$1:$B$500 = $E$16) * ('Rate Data by Case'!$C$1:$C$500 = $D73), 0), MATCH($H$5, 'Rate Data by Case'!$D$12:$P$12, 0))))
/ ($E$12 * INDEX('Rate Data by Case'!$D$1:$P$500, MATCH(1, ('Rate Data by Case'!$B$1:$B$500 = $G$16) * ('Rate Data by Case'!$C$1:$C$500 = $D73), 0), MATCH($H$5, 'Rate Data by Case'!$D$12:$P$12, 0)))
/1000, "")</f>
        <v>0.2689800918510728</v>
      </c>
      <c r="H73" s="22">
        <f t="shared" ca="1" si="3"/>
        <v>134.49004592553641</v>
      </c>
      <c r="I73" s="23">
        <f t="shared" ca="1" si="4"/>
        <v>2.1965682311566752</v>
      </c>
      <c r="J73" s="70">
        <f t="shared" ca="1" si="5"/>
        <v>1.6603753030297673E-2</v>
      </c>
    </row>
    <row r="74" spans="2:10" x14ac:dyDescent="0.2">
      <c r="B74" s="11" t="str">
        <f t="shared" si="1"/>
        <v>7.6GW</v>
      </c>
      <c r="C74" s="11" t="str">
        <f t="shared" si="6"/>
        <v>0GW High Offshore Wind ELCC</v>
      </c>
      <c r="D74" s="3" t="str">
        <v>7.6GW High Offshore Wind ELCC</v>
      </c>
      <c r="E74" s="28" cm="1">
        <f t="array" ref="E74">IFERROR(($E$11 * INDEX('Base Cases'!$D$1:$P$500, MATCH(1, ('Base Cases'!$B$1:$B$500 = $E$16) * ('Base Cases'!$C$1:$C$500 = $C74), 0), MATCH($H$5, 'Base Cases'!$D$66:$P$66, 0)))
/ ($E$12 * INDEX('Base Cases'!$D$1:$P$500, MATCH(1, ('Base Cases'!$B$1:$B$500 = $G$16) * ('Base Cases'!$C$1:$C$500 = $C74), 0), MATCH($H$5, 'Base Cases'!$D$66:$P$66, 0)))
/1000, "")</f>
        <v>0.26342927004018935</v>
      </c>
      <c r="F74" s="22">
        <f t="shared" si="2"/>
        <v>131.71463502009468</v>
      </c>
      <c r="G74" s="28" cm="1">
        <f t="array" aca="1" ref="G74" ca="1">IFERROR(($E$11 *
(INDEX('Total Cost by Trajectory'!$F$1:$R$516, MATCH(1, ('Total Cost by Trajectory'!$B$1:$B$516 = $F$5) * ('Total Cost by Trajectory'!$E$1:$E$516 = $B74), 0), MATCH($H$5, 'Total Cost by Trajectory'!$F$12:$R$12, 0))
+ INDEX('Rate Data by Case'!$D$1:$P$508, MATCH(1, ('Rate Data by Case'!$B$1:$B$500 = $E$16) * ('Rate Data by Case'!$C$1:$C$500 = $D74), 0), MATCH($H$5, 'Rate Data by Case'!$D$12:$P$12, 0))))
/ ($E$12 * INDEX('Rate Data by Case'!$D$1:$P$500, MATCH(1, ('Rate Data by Case'!$B$1:$B$500 = $G$16) * ('Rate Data by Case'!$C$1:$C$500 = $D74), 0), MATCH($H$5, 'Rate Data by Case'!$D$12:$P$12, 0)))
/1000, "")</f>
        <v>0.26805089703182577</v>
      </c>
      <c r="H74" s="22">
        <f t="shared" ca="1" si="3"/>
        <v>134.0254485159129</v>
      </c>
      <c r="I74" s="23">
        <f t="shared" ca="1" si="4"/>
        <v>2.3108134958182234</v>
      </c>
      <c r="J74" s="70">
        <f t="shared" ca="1" si="5"/>
        <v>1.7544090643121627E-2</v>
      </c>
    </row>
    <row r="75" spans="2:10" x14ac:dyDescent="0.2">
      <c r="B75" s="11" t="str">
        <f t="shared" si="1"/>
        <v>7.6GW</v>
      </c>
      <c r="C75" s="11" t="str">
        <f t="shared" si="6"/>
        <v>0GW Low Offshore Wind ELCC</v>
      </c>
      <c r="D75" s="3" t="str">
        <v>7.6GW Low Offshore Wind ELCC</v>
      </c>
      <c r="E75" s="28" cm="1">
        <f t="array" ref="E75">IFERROR(($E$11 * INDEX('Base Cases'!$D$1:$P$500, MATCH(1, ('Base Cases'!$B$1:$B$500 = $E$16) * ('Base Cases'!$C$1:$C$500 = $C75), 0), MATCH($H$5, 'Base Cases'!$D$66:$P$66, 0)))
/ ($E$12 * INDEX('Base Cases'!$D$1:$P$500, MATCH(1, ('Base Cases'!$B$1:$B$500 = $G$16) * ('Base Cases'!$C$1:$C$500 = $C75), 0), MATCH($H$5, 'Base Cases'!$D$66:$P$66, 0)))
/1000, "")</f>
        <v>0.26342927004018935</v>
      </c>
      <c r="F75" s="22">
        <f t="shared" si="2"/>
        <v>131.71463502009468</v>
      </c>
      <c r="G75" s="28" cm="1">
        <f t="array" aca="1" ref="G75" ca="1">IFERROR(($E$11 *
(INDEX('Total Cost by Trajectory'!$F$1:$R$516, MATCH(1, ('Total Cost by Trajectory'!$B$1:$B$516 = $F$5) * ('Total Cost by Trajectory'!$E$1:$E$516 = $B75), 0), MATCH($H$5, 'Total Cost by Trajectory'!$F$12:$R$12, 0))
+ INDEX('Rate Data by Case'!$D$1:$P$508, MATCH(1, ('Rate Data by Case'!$B$1:$B$500 = $E$16) * ('Rate Data by Case'!$C$1:$C$500 = $D75), 0), MATCH($H$5, 'Rate Data by Case'!$D$12:$P$12, 0))))
/ ($E$12 * INDEX('Rate Data by Case'!$D$1:$P$500, MATCH(1, ('Rate Data by Case'!$B$1:$B$500 = $G$16) * ('Rate Data by Case'!$C$1:$C$500 = $D75), 0), MATCH($H$5, 'Rate Data by Case'!$D$12:$P$12, 0)))
/1000, "")</f>
        <v>0.26816260351282817</v>
      </c>
      <c r="H75" s="22">
        <f t="shared" ca="1" si="3"/>
        <v>134.08130175641409</v>
      </c>
      <c r="I75" s="23">
        <f t="shared" ca="1" si="4"/>
        <v>2.3666667363194165</v>
      </c>
      <c r="J75" s="70">
        <f t="shared" ca="1" si="5"/>
        <v>1.7968137982224623E-2</v>
      </c>
    </row>
    <row r="76" spans="2:10" x14ac:dyDescent="0.2">
      <c r="B76" s="11" t="str">
        <f t="shared" si="1"/>
        <v>7.6GW</v>
      </c>
      <c r="C76" s="11" t="str">
        <f>IFERROR(INDEX(Base_Cases, MATCH($D76, All_Cases, 0)), "")</f>
        <v>0GW Low Competing Resource Cost</v>
      </c>
      <c r="D76" s="3" t="str">
        <v>7.6GW Low Competing Resource Cost</v>
      </c>
      <c r="E76" s="28" cm="1">
        <f t="array" ref="E76">IFERROR(($E$11 * INDEX('Base Cases'!$D$1:$P$500, MATCH(1, ('Base Cases'!$B$1:$B$500 = $E$16) * ('Base Cases'!$C$1:$C$500 = $C76), 0), MATCH($H$5, 'Base Cases'!$D$66:$P$66, 0)))
/ ($E$12 * INDEX('Base Cases'!$D$1:$P$500, MATCH(1, ('Base Cases'!$B$1:$B$500 = $G$16) * ('Base Cases'!$C$1:$C$500 = $C76), 0), MATCH($H$5, 'Base Cases'!$D$66:$P$66, 0)))
/1000, "")</f>
        <v>0.2597632664363842</v>
      </c>
      <c r="F76" s="22">
        <f t="shared" si="2"/>
        <v>129.88163321819209</v>
      </c>
      <c r="G76" s="28" cm="1">
        <f t="array" aca="1" ref="G76" ca="1">IFERROR(($E$11 *
(INDEX('Total Cost by Trajectory'!$F$1:$R$516, MATCH(1, ('Total Cost by Trajectory'!$B$1:$B$516 = $F$5) * ('Total Cost by Trajectory'!$E$1:$E$516 = $B76), 0), MATCH($H$5, 'Total Cost by Trajectory'!$F$12:$R$12, 0))
+ INDEX('Rate Data by Case'!$D$1:$P$508, MATCH(1, ('Rate Data by Case'!$B$1:$B$500 = $E$16) * ('Rate Data by Case'!$C$1:$C$500 = $D76), 0), MATCH($H$5, 'Rate Data by Case'!$D$12:$P$12, 0))))
/ ($E$12 * INDEX('Rate Data by Case'!$D$1:$P$500, MATCH(1, ('Rate Data by Case'!$B$1:$B$500 = $G$16) * ('Rate Data by Case'!$C$1:$C$500 = $D76), 0), MATCH($H$5, 'Rate Data by Case'!$D$12:$P$12, 0)))
/1000, "")</f>
        <v>0.26455753071684246</v>
      </c>
      <c r="H76" s="22">
        <f t="shared" ca="1" si="3"/>
        <v>132.27876535842123</v>
      </c>
      <c r="I76" s="23">
        <f t="shared" ca="1" si="4"/>
        <v>2.3971321402291323</v>
      </c>
      <c r="J76" s="70">
        <f t="shared" ca="1" si="5"/>
        <v>1.8456282700126794E-2</v>
      </c>
    </row>
    <row r="77" spans="2:10" x14ac:dyDescent="0.2">
      <c r="B77" s="11" t="str">
        <f t="shared" si="1"/>
        <v>7.6GW</v>
      </c>
      <c r="C77" s="11" t="str">
        <f t="shared" si="6"/>
        <v>0GW Low Bookend</v>
      </c>
      <c r="D77" s="3" t="str">
        <v>7.6GW Low Bookend</v>
      </c>
      <c r="E77" s="28" cm="1">
        <f t="array" ref="E77">IFERROR(($E$11 * INDEX('Base Cases'!$D$1:$P$500, MATCH(1, ('Base Cases'!$B$1:$B$500 = $E$16) * ('Base Cases'!$C$1:$C$500 = $C77), 0), MATCH($H$5, 'Base Cases'!$D$66:$P$66, 0)))
/ ($E$12 * INDEX('Base Cases'!$D$1:$P$500, MATCH(1, ('Base Cases'!$B$1:$B$500 = $G$16) * ('Base Cases'!$C$1:$C$500 = $C77), 0), MATCH($H$5, 'Base Cases'!$D$66:$P$66, 0)))
/1000, "")</f>
        <v>0.25730572385433198</v>
      </c>
      <c r="F77" s="22">
        <f t="shared" si="2"/>
        <v>128.65286192716599</v>
      </c>
      <c r="G77" s="28" cm="1">
        <f t="array" aca="1" ref="G77" ca="1">IFERROR(($E$11 *
(INDEX('Total Cost by Trajectory'!$F$1:$R$516, MATCH(1, ('Total Cost by Trajectory'!$B$1:$B$516 = $F$5) * ('Total Cost by Trajectory'!$E$1:$E$516 = $B77), 0), MATCH($H$5, 'Total Cost by Trajectory'!$F$12:$R$12, 0))
+ INDEX('Rate Data by Case'!$D$1:$P$508, MATCH(1, ('Rate Data by Case'!$B$1:$B$500 = $E$16) * ('Rate Data by Case'!$C$1:$C$500 = $D77), 0), MATCH($H$5, 'Rate Data by Case'!$D$12:$P$12, 0))))
/ ($E$12 * INDEX('Rate Data by Case'!$D$1:$P$500, MATCH(1, ('Rate Data by Case'!$B$1:$B$500 = $G$16) * ('Rate Data by Case'!$C$1:$C$500 = $D77), 0), MATCH($H$5, 'Rate Data by Case'!$D$12:$P$12, 0)))
/1000, "")</f>
        <v>0.26347093131072846</v>
      </c>
      <c r="H77" s="22">
        <f t="shared" ca="1" si="3"/>
        <v>131.73546565536424</v>
      </c>
      <c r="I77" s="23">
        <f t="shared" ca="1" si="4"/>
        <v>3.0826037281982508</v>
      </c>
      <c r="J77" s="70">
        <f t="shared" ca="1" si="5"/>
        <v>2.3960630817085125E-2</v>
      </c>
    </row>
    <row r="78" spans="2:10" x14ac:dyDescent="0.2">
      <c r="B78" s="11" t="str">
        <f t="shared" si="1"/>
        <v>7.6GW</v>
      </c>
      <c r="C78" s="11" t="str">
        <f t="shared" si="6"/>
        <v>0GW Least-Cost</v>
      </c>
      <c r="D78" s="3" t="str">
        <v>7.6GW Least-Cost</v>
      </c>
      <c r="E78" s="28" cm="1">
        <f t="array" ref="E78">IFERROR(($E$11 * INDEX('Base Cases'!$D$1:$P$500, MATCH(1, ('Base Cases'!$B$1:$B$500 = $E$16) * ('Base Cases'!$C$1:$C$500 = $C78), 0), MATCH($H$5, 'Base Cases'!$D$66:$P$66, 0)))
/ ($E$12 * INDEX('Base Cases'!$D$1:$P$500, MATCH(1, ('Base Cases'!$B$1:$B$500 = $G$16) * ('Base Cases'!$C$1:$C$500 = $C78), 0), MATCH($H$5, 'Base Cases'!$D$66:$P$66, 0)))
/1000, "")</f>
        <v>0.26342927004018935</v>
      </c>
      <c r="F78" s="22">
        <f t="shared" si="2"/>
        <v>131.71463502009468</v>
      </c>
      <c r="G78" s="28" cm="1">
        <f t="array" aca="1" ref="G78" ca="1">IFERROR(($E$11 *
(INDEX('Total Cost by Trajectory'!$F$1:$R$516, MATCH(1, ('Total Cost by Trajectory'!$B$1:$B$516 = $F$5) * ('Total Cost by Trajectory'!$E$1:$E$516 = $B78), 0), MATCH($H$5, 'Total Cost by Trajectory'!$F$12:$R$12, 0))
+ INDEX('Rate Data by Case'!$D$1:$P$508, MATCH(1, ('Rate Data by Case'!$B$1:$B$500 = $E$16) * ('Rate Data by Case'!$C$1:$C$500 = $D78), 0), MATCH($H$5, 'Rate Data by Case'!$D$12:$P$12, 0))))
/ ($E$12 * INDEX('Rate Data by Case'!$D$1:$P$500, MATCH(1, ('Rate Data by Case'!$B$1:$B$500 = $G$16) * ('Rate Data by Case'!$C$1:$C$500 = $D78), 0), MATCH($H$5, 'Rate Data by Case'!$D$12:$P$12, 0)))
/1000, "")</f>
        <v>0.26791380271423204</v>
      </c>
      <c r="H78" s="22">
        <f t="shared" ca="1" si="3"/>
        <v>133.95690135711601</v>
      </c>
      <c r="I78" s="23">
        <f t="shared" ca="1" si="4"/>
        <v>2.2422663370213343</v>
      </c>
      <c r="J78" s="70">
        <f t="shared" ca="1" si="5"/>
        <v>1.7023668908768181E-2</v>
      </c>
    </row>
    <row r="79" spans="2:10" x14ac:dyDescent="0.2">
      <c r="B79" s="11" t="str">
        <f t="shared" si="1"/>
        <v>15.6GW</v>
      </c>
      <c r="C79" s="11" t="str">
        <f t="shared" si="6"/>
        <v>0GW High Bookend</v>
      </c>
      <c r="D79" s="3" t="str">
        <v>15.6GW High Bookend</v>
      </c>
      <c r="E79" s="28" cm="1">
        <f t="array" ref="E79">IFERROR(($E$11 * INDEX('Base Cases'!$D$1:$P$500, MATCH(1, ('Base Cases'!$B$1:$B$500 = $E$16) * ('Base Cases'!$C$1:$C$500 = $C79), 0), MATCH($H$5, 'Base Cases'!$D$66:$P$66, 0)))
/ ($E$12 * INDEX('Base Cases'!$D$1:$P$500, MATCH(1, ('Base Cases'!$B$1:$B$500 = $G$16) * ('Base Cases'!$C$1:$C$500 = $C79), 0), MATCH($H$5, 'Base Cases'!$D$66:$P$66, 0)))
/1000, "")</f>
        <v>0.26644547890366893</v>
      </c>
      <c r="F79" s="22">
        <f t="shared" si="2"/>
        <v>133.22273945183446</v>
      </c>
      <c r="G79" s="28" cm="1">
        <f t="array" aca="1" ref="G79" ca="1">IFERROR(($E$11 *
(INDEX('Total Cost by Trajectory'!$F$1:$R$516, MATCH(1, ('Total Cost by Trajectory'!$B$1:$B$516 = $F$5) * ('Total Cost by Trajectory'!$E$1:$E$516 = $B79), 0), MATCH($H$5, 'Total Cost by Trajectory'!$F$12:$R$12, 0))
+ INDEX('Rate Data by Case'!$D$1:$P$508, MATCH(1, ('Rate Data by Case'!$B$1:$B$500 = $E$16) * ('Rate Data by Case'!$C$1:$C$500 = $D79), 0), MATCH($H$5, 'Rate Data by Case'!$D$12:$P$12, 0))))
/ ($E$12 * INDEX('Rate Data by Case'!$D$1:$P$500, MATCH(1, ('Rate Data by Case'!$B$1:$B$500 = $G$16) * ('Rate Data by Case'!$C$1:$C$500 = $D79), 0), MATCH($H$5, 'Rate Data by Case'!$D$12:$P$12, 0)))
/1000, "")</f>
        <v>0.26941715455018422</v>
      </c>
      <c r="H79" s="22">
        <f t="shared" ca="1" si="3"/>
        <v>134.70857727509213</v>
      </c>
      <c r="I79" s="23">
        <f t="shared" ca="1" si="4"/>
        <v>1.4858378232576683</v>
      </c>
      <c r="J79" s="70">
        <f t="shared" ca="1" si="5"/>
        <v>1.1153034604838316E-2</v>
      </c>
    </row>
    <row r="80" spans="2:10" x14ac:dyDescent="0.2">
      <c r="B80" s="11" t="str">
        <f t="shared" si="1"/>
        <v>15.6GW</v>
      </c>
      <c r="C80" s="11" t="str">
        <f t="shared" si="6"/>
        <v>0GW Stringent Policy</v>
      </c>
      <c r="D80" s="3" t="str">
        <v>15.6GW Stringent Policy</v>
      </c>
      <c r="E80" s="28" cm="1">
        <f t="array" ref="E80">IFERROR(($E$11 * INDEX('Base Cases'!$D$1:$P$500, MATCH(1, ('Base Cases'!$B$1:$B$500 = $E$16) * ('Base Cases'!$C$1:$C$500 = $C80), 0), MATCH($H$5, 'Base Cases'!$D$66:$P$66, 0)))
/ ($E$12 * INDEX('Base Cases'!$D$1:$P$500, MATCH(1, ('Base Cases'!$B$1:$B$500 = $G$16) * ('Base Cases'!$C$1:$C$500 = $C80), 0), MATCH($H$5, 'Base Cases'!$D$66:$P$66, 0)))
/1000, "")</f>
        <v>0.25198273110827163</v>
      </c>
      <c r="F80" s="22">
        <f t="shared" si="2"/>
        <v>125.99136555413581</v>
      </c>
      <c r="G80" s="28" cm="1">
        <f t="array" aca="1" ref="G80" ca="1">IFERROR(($E$11 *
(INDEX('Total Cost by Trajectory'!$F$1:$R$516, MATCH(1, ('Total Cost by Trajectory'!$B$1:$B$516 = $F$5) * ('Total Cost by Trajectory'!$E$1:$E$516 = $B80), 0), MATCH($H$5, 'Total Cost by Trajectory'!$F$12:$R$12, 0))
+ INDEX('Rate Data by Case'!$D$1:$P$508, MATCH(1, ('Rate Data by Case'!$B$1:$B$500 = $E$16) * ('Rate Data by Case'!$C$1:$C$500 = $D80), 0), MATCH($H$5, 'Rate Data by Case'!$D$12:$P$12, 0))))
/ ($E$12 * INDEX('Rate Data by Case'!$D$1:$P$500, MATCH(1, ('Rate Data by Case'!$B$1:$B$500 = $G$16) * ('Rate Data by Case'!$C$1:$C$500 = $D80), 0), MATCH($H$5, 'Rate Data by Case'!$D$12:$P$12, 0)))
/1000, "")</f>
        <v>0.25702841456483433</v>
      </c>
      <c r="H80" s="22">
        <f t="shared" ca="1" si="3"/>
        <v>128.51420728241717</v>
      </c>
      <c r="I80" s="23">
        <f t="shared" ca="1" si="4"/>
        <v>2.5228417282813638</v>
      </c>
      <c r="J80" s="70">
        <f t="shared" ca="1" si="5"/>
        <v>2.0023925585577945E-2</v>
      </c>
    </row>
    <row r="81" spans="2:10" x14ac:dyDescent="0.2">
      <c r="B81" s="11" t="str">
        <f t="shared" si="1"/>
        <v>15.6GW</v>
      </c>
      <c r="C81" s="11" t="str">
        <f t="shared" si="6"/>
        <v>0GW Competing Resource Challenges</v>
      </c>
      <c r="D81" s="3" t="str">
        <v>15.6GW Competing Resource Challenges</v>
      </c>
      <c r="E81" s="28" cm="1">
        <f t="array" ref="E81">IFERROR(($E$11 * INDEX('Base Cases'!$D$1:$P$500, MATCH(1, ('Base Cases'!$B$1:$B$500 = $E$16) * ('Base Cases'!$C$1:$C$500 = $C81), 0), MATCH($H$5, 'Base Cases'!$D$66:$P$66, 0)))
/ ($E$12 * INDEX('Base Cases'!$D$1:$P$500, MATCH(1, ('Base Cases'!$B$1:$B$500 = $G$16) * ('Base Cases'!$C$1:$C$500 = $C81), 0), MATCH($H$5, 'Base Cases'!$D$66:$P$66, 0)))
/1000, "")</f>
        <v>0.27372657656168098</v>
      </c>
      <c r="F81" s="22">
        <f t="shared" si="2"/>
        <v>136.86328828084049</v>
      </c>
      <c r="G81" s="28" cm="1">
        <f t="array" aca="1" ref="G81" ca="1">IFERROR(($E$11 *
(INDEX('Total Cost by Trajectory'!$F$1:$R$516, MATCH(1, ('Total Cost by Trajectory'!$B$1:$B$516 = $F$5) * ('Total Cost by Trajectory'!$E$1:$E$516 = $B81), 0), MATCH($H$5, 'Total Cost by Trajectory'!$F$12:$R$12, 0))
+ INDEX('Rate Data by Case'!$D$1:$P$508, MATCH(1, ('Rate Data by Case'!$B$1:$B$500 = $E$16) * ('Rate Data by Case'!$C$1:$C$500 = $D81), 0), MATCH($H$5, 'Rate Data by Case'!$D$12:$P$12, 0))))
/ ($E$12 * INDEX('Rate Data by Case'!$D$1:$P$500, MATCH(1, ('Rate Data by Case'!$B$1:$B$500 = $G$16) * ('Rate Data by Case'!$C$1:$C$500 = $D81), 0), MATCH($H$5, 'Rate Data by Case'!$D$12:$P$12, 0)))
/1000, "")</f>
        <v>0.27640127696698336</v>
      </c>
      <c r="H81" s="22">
        <f t="shared" ca="1" si="3"/>
        <v>138.20063848349167</v>
      </c>
      <c r="I81" s="23">
        <f t="shared" ca="1" si="4"/>
        <v>1.3373502026511801</v>
      </c>
      <c r="J81" s="70">
        <f t="shared" ca="1" si="5"/>
        <v>9.7714311810700224E-3</v>
      </c>
    </row>
    <row r="82" spans="2:10" x14ac:dyDescent="0.2">
      <c r="B82" s="11" t="str">
        <f t="shared" si="1"/>
        <v>15.6GW</v>
      </c>
      <c r="C82" s="11" t="str">
        <f t="shared" si="6"/>
        <v>0GW Low Bookend</v>
      </c>
      <c r="D82" s="3" t="str">
        <v>15.6GW Low Bookend</v>
      </c>
      <c r="E82" s="28" cm="1">
        <f t="array" ref="E82">IFERROR(($E$11 * INDEX('Base Cases'!$D$1:$P$500, MATCH(1, ('Base Cases'!$B$1:$B$500 = $E$16) * ('Base Cases'!$C$1:$C$500 = $C82), 0), MATCH($H$5, 'Base Cases'!$D$66:$P$66, 0)))
/ ($E$12 * INDEX('Base Cases'!$D$1:$P$500, MATCH(1, ('Base Cases'!$B$1:$B$500 = $G$16) * ('Base Cases'!$C$1:$C$500 = $C82), 0), MATCH($H$5, 'Base Cases'!$D$66:$P$66, 0)))
/1000, "")</f>
        <v>0.25730572385433198</v>
      </c>
      <c r="F82" s="22">
        <f t="shared" si="2"/>
        <v>128.65286192716599</v>
      </c>
      <c r="G82" s="28" cm="1">
        <f t="array" aca="1" ref="G82" ca="1">IFERROR(($E$11 *
(INDEX('Total Cost by Trajectory'!$F$1:$R$516, MATCH(1, ('Total Cost by Trajectory'!$B$1:$B$516 = $F$5) * ('Total Cost by Trajectory'!$E$1:$E$516 = $B82), 0), MATCH($H$5, 'Total Cost by Trajectory'!$F$12:$R$12, 0))
+ INDEX('Rate Data by Case'!$D$1:$P$508, MATCH(1, ('Rate Data by Case'!$B$1:$B$500 = $E$16) * ('Rate Data by Case'!$C$1:$C$500 = $D82), 0), MATCH($H$5, 'Rate Data by Case'!$D$12:$P$12, 0))))
/ ($E$12 * INDEX('Rate Data by Case'!$D$1:$P$500, MATCH(1, ('Rate Data by Case'!$B$1:$B$500 = $G$16) * ('Rate Data by Case'!$C$1:$C$500 = $D82), 0), MATCH($H$5, 'Rate Data by Case'!$D$12:$P$12, 0)))
/1000, "")</f>
        <v>0.26415418459526852</v>
      </c>
      <c r="H82" s="22">
        <f t="shared" ca="1" si="3"/>
        <v>132.07709229763427</v>
      </c>
      <c r="I82" s="23">
        <f t="shared" ca="1" si="4"/>
        <v>3.4242303704682797</v>
      </c>
      <c r="J82" s="70">
        <f t="shared" ca="1" si="5"/>
        <v>2.6616045062462994E-2</v>
      </c>
    </row>
    <row r="83" spans="2:10" x14ac:dyDescent="0.2">
      <c r="B83" s="11" t="str">
        <f t="shared" si="1"/>
        <v>15.6GW</v>
      </c>
      <c r="C83" s="11" t="str">
        <f t="shared" si="6"/>
        <v>0GW Least-Cost</v>
      </c>
      <c r="D83" s="3" t="str">
        <v>15.6GW Least-Cost</v>
      </c>
      <c r="E83" s="28" cm="1">
        <f t="array" ref="E83">IFERROR(($E$11 * INDEX('Base Cases'!$D$1:$P$500, MATCH(1, ('Base Cases'!$B$1:$B$500 = $E$16) * ('Base Cases'!$C$1:$C$500 = $C83), 0), MATCH($H$5, 'Base Cases'!$D$66:$P$66, 0)))
/ ($E$12 * INDEX('Base Cases'!$D$1:$P$500, MATCH(1, ('Base Cases'!$B$1:$B$500 = $G$16) * ('Base Cases'!$C$1:$C$500 = $C83), 0), MATCH($H$5, 'Base Cases'!$D$66:$P$66, 0)))
/1000, "")</f>
        <v>0.26342927004018935</v>
      </c>
      <c r="F83" s="22">
        <f t="shared" si="2"/>
        <v>131.71463502009468</v>
      </c>
      <c r="G83" s="28" cm="1">
        <f t="array" aca="1" ref="G83" ca="1">IFERROR(($E$11 *
(INDEX('Total Cost by Trajectory'!$F$1:$R$516, MATCH(1, ('Total Cost by Trajectory'!$B$1:$B$516 = $F$5) * ('Total Cost by Trajectory'!$E$1:$E$516 = $B83), 0), MATCH($H$5, 'Total Cost by Trajectory'!$F$12:$R$12, 0))
+ INDEX('Rate Data by Case'!$D$1:$P$508, MATCH(1, ('Rate Data by Case'!$B$1:$B$500 = $E$16) * ('Rate Data by Case'!$C$1:$C$500 = $D83), 0), MATCH($H$5, 'Rate Data by Case'!$D$12:$P$12, 0))))
/ ($E$12 * INDEX('Rate Data by Case'!$D$1:$P$500, MATCH(1, ('Rate Data by Case'!$B$1:$B$500 = $G$16) * ('Rate Data by Case'!$C$1:$C$500 = $D83), 0), MATCH($H$5, 'Rate Data by Case'!$D$12:$P$12, 0)))
/1000, "")</f>
        <v>0.26783034333371031</v>
      </c>
      <c r="H83" s="22">
        <f t="shared" ca="1" si="3"/>
        <v>133.91517166685514</v>
      </c>
      <c r="I83" s="23">
        <f t="shared" ca="1" si="4"/>
        <v>2.2005366467604688</v>
      </c>
      <c r="J83" s="70">
        <f t="shared" ca="1" si="5"/>
        <v>1.6706849974756032E-2</v>
      </c>
    </row>
    <row r="84" spans="2:10" x14ac:dyDescent="0.2">
      <c r="B84" s="11" t="str">
        <f t="shared" ref="B84:B128" si="7">IFERROR(SUBSTITUTE(D84, _xlfn.TEXTAFTER(D84, "GW"), ""), "")</f>
        <v>25GW</v>
      </c>
      <c r="C84" s="11" t="str">
        <f t="shared" si="6"/>
        <v>0GW High Bookend</v>
      </c>
      <c r="D84" s="3" t="str">
        <v>25GW High Bookend</v>
      </c>
      <c r="E84" s="28" cm="1">
        <f t="array" ref="E84">IFERROR(($E$11 * INDEX('Base Cases'!$D$1:$P$500, MATCH(1, ('Base Cases'!$B$1:$B$500 = $E$16) * ('Base Cases'!$C$1:$C$500 = $C84), 0), MATCH($H$5, 'Base Cases'!$D$66:$P$66, 0)))
/ ($E$12 * INDEX('Base Cases'!$D$1:$P$500, MATCH(1, ('Base Cases'!$B$1:$B$500 = $G$16) * ('Base Cases'!$C$1:$C$500 = $C84), 0), MATCH($H$5, 'Base Cases'!$D$66:$P$66, 0)))
/1000, "")</f>
        <v>0.26644547890366893</v>
      </c>
      <c r="F84" s="22">
        <f t="shared" ref="F84:F128" si="8">IFERROR(E84*$D$5, "")</f>
        <v>133.22273945183446</v>
      </c>
      <c r="G84" s="28" cm="1">
        <f t="array" aca="1" ref="G84" ca="1">IFERROR(($E$11 *
(INDEX('Total Cost by Trajectory'!$F$1:$R$516, MATCH(1, ('Total Cost by Trajectory'!$B$1:$B$516 = $F$5) * ('Total Cost by Trajectory'!$E$1:$E$516 = $B84), 0), MATCH($H$5, 'Total Cost by Trajectory'!$F$12:$R$12, 0))
+ INDEX('Rate Data by Case'!$D$1:$P$508, MATCH(1, ('Rate Data by Case'!$B$1:$B$500 = $E$16) * ('Rate Data by Case'!$C$1:$C$500 = $D84), 0), MATCH($H$5, 'Rate Data by Case'!$D$12:$P$12, 0))))
/ ($E$12 * INDEX('Rate Data by Case'!$D$1:$P$500, MATCH(1, ('Rate Data by Case'!$B$1:$B$500 = $G$16) * ('Rate Data by Case'!$C$1:$C$500 = $D84), 0), MATCH($H$5, 'Rate Data by Case'!$D$12:$P$12, 0)))
/1000, "")</f>
        <v>0.26497816139547259</v>
      </c>
      <c r="H84" s="22">
        <f t="shared" ref="H84:H128" ca="1" si="9">IFERROR(G84*$D$5, "")</f>
        <v>132.48908069773628</v>
      </c>
      <c r="I84" s="23">
        <f t="shared" ref="I84:I128" ca="1" si="10">IFERROR(H84-F84, "")</f>
        <v>-0.73365875409817249</v>
      </c>
      <c r="J84" s="70">
        <f t="shared" ref="J84:J128" ca="1" si="11">IFERROR(I84/F84, "")</f>
        <v>-5.507008466549515E-3</v>
      </c>
    </row>
    <row r="85" spans="2:10" x14ac:dyDescent="0.2">
      <c r="B85" s="11" t="str">
        <f t="shared" si="7"/>
        <v>25GW</v>
      </c>
      <c r="C85" s="11" t="str">
        <f t="shared" si="6"/>
        <v>0GW Stringent Policy</v>
      </c>
      <c r="D85" s="3" t="str">
        <v>25GW Stringent Policy</v>
      </c>
      <c r="E85" s="28" cm="1">
        <f t="array" ref="E85">IFERROR(($E$11 * INDEX('Base Cases'!$D$1:$P$500, MATCH(1, ('Base Cases'!$B$1:$B$500 = $E$16) * ('Base Cases'!$C$1:$C$500 = $C85), 0), MATCH($H$5, 'Base Cases'!$D$66:$P$66, 0)))
/ ($E$12 * INDEX('Base Cases'!$D$1:$P$500, MATCH(1, ('Base Cases'!$B$1:$B$500 = $G$16) * ('Base Cases'!$C$1:$C$500 = $C85), 0), MATCH($H$5, 'Base Cases'!$D$66:$P$66, 0)))
/1000, "")</f>
        <v>0.25198273110827163</v>
      </c>
      <c r="F85" s="22">
        <f t="shared" si="8"/>
        <v>125.99136555413581</v>
      </c>
      <c r="G85" s="28" cm="1">
        <f t="array" aca="1" ref="G85" ca="1">IFERROR(($E$11 *
(INDEX('Total Cost by Trajectory'!$F$1:$R$516, MATCH(1, ('Total Cost by Trajectory'!$B$1:$B$516 = $F$5) * ('Total Cost by Trajectory'!$E$1:$E$516 = $B85), 0), MATCH($H$5, 'Total Cost by Trajectory'!$F$12:$R$12, 0))
+ INDEX('Rate Data by Case'!$D$1:$P$508, MATCH(1, ('Rate Data by Case'!$B$1:$B$500 = $E$16) * ('Rate Data by Case'!$C$1:$C$500 = $D85), 0), MATCH($H$5, 'Rate Data by Case'!$D$12:$P$12, 0))))
/ ($E$12 * INDEX('Rate Data by Case'!$D$1:$P$500, MATCH(1, ('Rate Data by Case'!$B$1:$B$500 = $G$16) * ('Rate Data by Case'!$C$1:$C$500 = $D85), 0), MATCH($H$5, 'Rate Data by Case'!$D$12:$P$12, 0)))
/1000, "")</f>
        <v>0.2545528154703009</v>
      </c>
      <c r="H85" s="22">
        <f t="shared" ca="1" si="9"/>
        <v>127.27640773515044</v>
      </c>
      <c r="I85" s="23">
        <f t="shared" ca="1" si="10"/>
        <v>1.2850421810146315</v>
      </c>
      <c r="J85" s="70">
        <f t="shared" ca="1" si="11"/>
        <v>1.0199446409384905E-2</v>
      </c>
    </row>
    <row r="86" spans="2:10" x14ac:dyDescent="0.2">
      <c r="B86" s="11" t="str">
        <f t="shared" si="7"/>
        <v>25GW</v>
      </c>
      <c r="C86" s="11" t="str">
        <f t="shared" si="6"/>
        <v>0GW Competing Resource Challenges</v>
      </c>
      <c r="D86" s="3" t="str">
        <v>25GW Competing Resource Challenges</v>
      </c>
      <c r="E86" s="28" cm="1">
        <f t="array" ref="E86">IFERROR(($E$11 * INDEX('Base Cases'!$D$1:$P$500, MATCH(1, ('Base Cases'!$B$1:$B$500 = $E$16) * ('Base Cases'!$C$1:$C$500 = $C86), 0), MATCH($H$5, 'Base Cases'!$D$66:$P$66, 0)))
/ ($E$12 * INDEX('Base Cases'!$D$1:$P$500, MATCH(1, ('Base Cases'!$B$1:$B$500 = $G$16) * ('Base Cases'!$C$1:$C$500 = $C86), 0), MATCH($H$5, 'Base Cases'!$D$66:$P$66, 0)))
/1000, "")</f>
        <v>0.27372657656168098</v>
      </c>
      <c r="F86" s="22">
        <f t="shared" si="8"/>
        <v>136.86328828084049</v>
      </c>
      <c r="G86" s="28" cm="1">
        <f t="array" aca="1" ref="G86" ca="1">IFERROR(($E$11 *
(INDEX('Total Cost by Trajectory'!$F$1:$R$516, MATCH(1, ('Total Cost by Trajectory'!$B$1:$B$516 = $F$5) * ('Total Cost by Trajectory'!$E$1:$E$516 = $B86), 0), MATCH($H$5, 'Total Cost by Trajectory'!$F$12:$R$12, 0))
+ INDEX('Rate Data by Case'!$D$1:$P$508, MATCH(1, ('Rate Data by Case'!$B$1:$B$500 = $E$16) * ('Rate Data by Case'!$C$1:$C$500 = $D86), 0), MATCH($H$5, 'Rate Data by Case'!$D$12:$P$12, 0))))
/ ($E$12 * INDEX('Rate Data by Case'!$D$1:$P$500, MATCH(1, ('Rate Data by Case'!$B$1:$B$500 = $G$16) * ('Rate Data by Case'!$C$1:$C$500 = $D86), 0), MATCH($H$5, 'Rate Data by Case'!$D$12:$P$12, 0)))
/1000, "")</f>
        <v>0.27291738666200777</v>
      </c>
      <c r="H86" s="22">
        <f t="shared" ca="1" si="9"/>
        <v>136.45869333100387</v>
      </c>
      <c r="I86" s="23">
        <f t="shared" ca="1" si="10"/>
        <v>-0.40459494983662125</v>
      </c>
      <c r="J86" s="70">
        <f t="shared" ca="1" si="11"/>
        <v>-2.9561977862639192E-3</v>
      </c>
    </row>
    <row r="87" spans="2:10" x14ac:dyDescent="0.2">
      <c r="B87" s="11" t="str">
        <f t="shared" si="7"/>
        <v>25GW</v>
      </c>
      <c r="C87" s="11" t="str">
        <f t="shared" si="6"/>
        <v>0GW Low Bookend</v>
      </c>
      <c r="D87" s="3" t="str">
        <v>25GW Low Bookend</v>
      </c>
      <c r="E87" s="28" cm="1">
        <f t="array" ref="E87">IFERROR(($E$11 * INDEX('Base Cases'!$D$1:$P$500, MATCH(1, ('Base Cases'!$B$1:$B$500 = $E$16) * ('Base Cases'!$C$1:$C$500 = $C87), 0), MATCH($H$5, 'Base Cases'!$D$66:$P$66, 0)))
/ ($E$12 * INDEX('Base Cases'!$D$1:$P$500, MATCH(1, ('Base Cases'!$B$1:$B$500 = $G$16) * ('Base Cases'!$C$1:$C$500 = $C87), 0), MATCH($H$5, 'Base Cases'!$D$66:$P$66, 0)))
/1000, "")</f>
        <v>0.25730572385433198</v>
      </c>
      <c r="F87" s="22">
        <f t="shared" si="8"/>
        <v>128.65286192716599</v>
      </c>
      <c r="G87" s="28" cm="1">
        <f t="array" aca="1" ref="G87" ca="1">IFERROR(($E$11 *
(INDEX('Total Cost by Trajectory'!$F$1:$R$516, MATCH(1, ('Total Cost by Trajectory'!$B$1:$B$516 = $F$5) * ('Total Cost by Trajectory'!$E$1:$E$516 = $B87), 0), MATCH($H$5, 'Total Cost by Trajectory'!$F$12:$R$12, 0))
+ INDEX('Rate Data by Case'!$D$1:$P$508, MATCH(1, ('Rate Data by Case'!$B$1:$B$500 = $E$16) * ('Rate Data by Case'!$C$1:$C$500 = $D87), 0), MATCH($H$5, 'Rate Data by Case'!$D$12:$P$12, 0))))
/ ($E$12 * INDEX('Rate Data by Case'!$D$1:$P$500, MATCH(1, ('Rate Data by Case'!$B$1:$B$500 = $G$16) * ('Rate Data by Case'!$C$1:$C$500 = $D87), 0), MATCH($H$5, 'Rate Data by Case'!$D$12:$P$12, 0)))
/1000, "")</f>
        <v>0.26271147635224545</v>
      </c>
      <c r="H87" s="22">
        <f t="shared" ca="1" si="9"/>
        <v>131.35573817612271</v>
      </c>
      <c r="I87" s="23">
        <f t="shared" ca="1" si="10"/>
        <v>2.7028762489567271</v>
      </c>
      <c r="J87" s="70">
        <f t="shared" ca="1" si="11"/>
        <v>2.1009064302719527E-2</v>
      </c>
    </row>
    <row r="88" spans="2:10" x14ac:dyDescent="0.2">
      <c r="B88" s="11" t="str">
        <f t="shared" si="7"/>
        <v>25GW</v>
      </c>
      <c r="C88" s="11" t="str">
        <f t="shared" si="6"/>
        <v>0GW Least-Cost</v>
      </c>
      <c r="D88" s="3" t="str">
        <v>25GW Least-Cost</v>
      </c>
      <c r="E88" s="28" cm="1">
        <f t="array" ref="E88">IFERROR(($E$11 * INDEX('Base Cases'!$D$1:$P$500, MATCH(1, ('Base Cases'!$B$1:$B$500 = $E$16) * ('Base Cases'!$C$1:$C$500 = $C88), 0), MATCH($H$5, 'Base Cases'!$D$66:$P$66, 0)))
/ ($E$12 * INDEX('Base Cases'!$D$1:$P$500, MATCH(1, ('Base Cases'!$B$1:$B$500 = $G$16) * ('Base Cases'!$C$1:$C$500 = $C88), 0), MATCH($H$5, 'Base Cases'!$D$66:$P$66, 0)))
/1000, "")</f>
        <v>0.26342927004018935</v>
      </c>
      <c r="F88" s="22">
        <f t="shared" si="8"/>
        <v>131.71463502009468</v>
      </c>
      <c r="G88" s="28" cm="1">
        <f t="array" aca="1" ref="G88" ca="1">IFERROR(($E$11 *
(INDEX('Total Cost by Trajectory'!$F$1:$R$516, MATCH(1, ('Total Cost by Trajectory'!$B$1:$B$516 = $F$5) * ('Total Cost by Trajectory'!$E$1:$E$516 = $B88), 0), MATCH($H$5, 'Total Cost by Trajectory'!$F$12:$R$12, 0))
+ INDEX('Rate Data by Case'!$D$1:$P$508, MATCH(1, ('Rate Data by Case'!$B$1:$B$500 = $E$16) * ('Rate Data by Case'!$C$1:$C$500 = $D88), 0), MATCH($H$5, 'Rate Data by Case'!$D$12:$P$12, 0))))
/ ($E$12 * INDEX('Rate Data by Case'!$D$1:$P$500, MATCH(1, ('Rate Data by Case'!$B$1:$B$500 = $G$16) * ('Rate Data by Case'!$C$1:$C$500 = $D88), 0), MATCH($H$5, 'Rate Data by Case'!$D$12:$P$12, 0)))
/1000, "")</f>
        <v>0.26568693080076322</v>
      </c>
      <c r="H88" s="22">
        <f t="shared" ca="1" si="9"/>
        <v>132.8434654003816</v>
      </c>
      <c r="I88" s="23">
        <f t="shared" ca="1" si="10"/>
        <v>1.1288303802869279</v>
      </c>
      <c r="J88" s="70">
        <f t="shared" ca="1" si="11"/>
        <v>8.5702730005265629E-3</v>
      </c>
    </row>
    <row r="89" spans="2:10" x14ac:dyDescent="0.2">
      <c r="B89" s="11" t="str">
        <f t="shared" si="7"/>
        <v>Humboldt 2.7GW</v>
      </c>
      <c r="C89" s="11" t="str">
        <f t="shared" si="6"/>
        <v>0GW Least-Cost</v>
      </c>
      <c r="D89" s="3" t="str">
        <v>Humboldt 2.7GW Least-Cost</v>
      </c>
      <c r="E89" s="28" cm="1">
        <f t="array" ref="E89">IFERROR(($E$11 * INDEX('Base Cases'!$D$1:$P$500, MATCH(1, ('Base Cases'!$B$1:$B$500 = $E$16) * ('Base Cases'!$C$1:$C$500 = $C89), 0), MATCH($H$5, 'Base Cases'!$D$66:$P$66, 0)))
/ ($E$12 * INDEX('Base Cases'!$D$1:$P$500, MATCH(1, ('Base Cases'!$B$1:$B$500 = $G$16) * ('Base Cases'!$C$1:$C$500 = $C89), 0), MATCH($H$5, 'Base Cases'!$D$66:$P$66, 0)))
/1000, "")</f>
        <v>0.26342927004018935</v>
      </c>
      <c r="F89" s="22">
        <f t="shared" si="8"/>
        <v>131.71463502009468</v>
      </c>
      <c r="G89" s="28" cm="1">
        <f t="array" aca="1" ref="G89" ca="1">IFERROR(($E$11 *
(INDEX('Total Cost by Trajectory'!$F$1:$R$516, MATCH(1, ('Total Cost by Trajectory'!$B$1:$B$516 = $F$5) * ('Total Cost by Trajectory'!$E$1:$E$516 = $B89), 0), MATCH($H$5, 'Total Cost by Trajectory'!$F$12:$R$12, 0))
+ INDEX('Rate Data by Case'!$D$1:$P$508, MATCH(1, ('Rate Data by Case'!$B$1:$B$500 = $E$16) * ('Rate Data by Case'!$C$1:$C$500 = $D89), 0), MATCH($H$5, 'Rate Data by Case'!$D$12:$P$12, 0))))
/ ($E$12 * INDEX('Rate Data by Case'!$D$1:$P$500, MATCH(1, ('Rate Data by Case'!$B$1:$B$500 = $G$16) * ('Rate Data by Case'!$C$1:$C$500 = $D89), 0), MATCH($H$5, 'Rate Data by Case'!$D$12:$P$12, 0)))
/1000, "")</f>
        <v>0.2631273745576837</v>
      </c>
      <c r="H89" s="22">
        <f t="shared" ca="1" si="9"/>
        <v>131.56368727884185</v>
      </c>
      <c r="I89" s="23">
        <f t="shared" ca="1" si="10"/>
        <v>-0.15094774125282129</v>
      </c>
      <c r="J89" s="70">
        <f t="shared" ca="1" si="11"/>
        <v>-1.1460210266671762E-3</v>
      </c>
    </row>
    <row r="90" spans="2:10" x14ac:dyDescent="0.2">
      <c r="B90" s="11" t="str">
        <f t="shared" si="7"/>
        <v>Morro 2.7GW</v>
      </c>
      <c r="C90" s="11" t="str">
        <f t="shared" si="6"/>
        <v>0GW Least-Cost</v>
      </c>
      <c r="D90" s="3" t="str">
        <v>Morro 2.7GW Least-Cost</v>
      </c>
      <c r="E90" s="28" cm="1">
        <f t="array" ref="E90">IFERROR(($E$11 * INDEX('Base Cases'!$D$1:$P$500, MATCH(1, ('Base Cases'!$B$1:$B$500 = $E$16) * ('Base Cases'!$C$1:$C$500 = $C90), 0), MATCH($H$5, 'Base Cases'!$D$66:$P$66, 0)))
/ ($E$12 * INDEX('Base Cases'!$D$1:$P$500, MATCH(1, ('Base Cases'!$B$1:$B$500 = $G$16) * ('Base Cases'!$C$1:$C$500 = $C90), 0), MATCH($H$5, 'Base Cases'!$D$66:$P$66, 0)))
/1000, "")</f>
        <v>0.26342927004018935</v>
      </c>
      <c r="F90" s="22">
        <f t="shared" si="8"/>
        <v>131.71463502009468</v>
      </c>
      <c r="G90" s="28" cm="1">
        <f t="array" aca="1" ref="G90" ca="1">IFERROR(($E$11 *
(INDEX('Total Cost by Trajectory'!$F$1:$R$516, MATCH(1, ('Total Cost by Trajectory'!$B$1:$B$516 = $F$5) * ('Total Cost by Trajectory'!$E$1:$E$516 = $B90), 0), MATCH($H$5, 'Total Cost by Trajectory'!$F$12:$R$12, 0))
+ INDEX('Rate Data by Case'!$D$1:$P$508, MATCH(1, ('Rate Data by Case'!$B$1:$B$500 = $E$16) * ('Rate Data by Case'!$C$1:$C$500 = $D90), 0), MATCH($H$5, 'Rate Data by Case'!$D$12:$P$12, 0))))
/ ($E$12 * INDEX('Rate Data by Case'!$D$1:$P$500, MATCH(1, ('Rate Data by Case'!$B$1:$B$500 = $G$16) * ('Rate Data by Case'!$C$1:$C$500 = $D90), 0), MATCH($H$5, 'Rate Data by Case'!$D$12:$P$12, 0)))
/1000, "")</f>
        <v>0.26329256381904187</v>
      </c>
      <c r="H90" s="22">
        <f t="shared" ca="1" si="9"/>
        <v>131.64628190952092</v>
      </c>
      <c r="I90" s="23">
        <f t="shared" ca="1" si="10"/>
        <v>-6.8353110573752929E-2</v>
      </c>
      <c r="J90" s="70">
        <f t="shared" ca="1" si="11"/>
        <v>-5.1894848710870155E-4</v>
      </c>
    </row>
    <row r="91" spans="2:10" x14ac:dyDescent="0.2">
      <c r="B91" s="11" t="str">
        <f t="shared" si="7"/>
        <v>Humboldt 2.7GW</v>
      </c>
      <c r="C91" s="11" t="str">
        <f t="shared" si="6"/>
        <v>0GW Low Humboldt Capacity Factor</v>
      </c>
      <c r="D91" s="3" t="str">
        <v>Humboldt 2.7GW Low Humboldt Capacity Factor</v>
      </c>
      <c r="E91" s="28" cm="1">
        <f t="array" ref="E91">IFERROR(($E$11 * INDEX('Base Cases'!$D$1:$P$500, MATCH(1, ('Base Cases'!$B$1:$B$500 = $E$16) * ('Base Cases'!$C$1:$C$500 = $C91), 0), MATCH($H$5, 'Base Cases'!$D$66:$P$66, 0)))
/ ($E$12 * INDEX('Base Cases'!$D$1:$P$500, MATCH(1, ('Base Cases'!$B$1:$B$500 = $G$16) * ('Base Cases'!$C$1:$C$500 = $C91), 0), MATCH($H$5, 'Base Cases'!$D$66:$P$66, 0)))
/1000, "")</f>
        <v>0.26342927004018935</v>
      </c>
      <c r="F91" s="22">
        <f t="shared" si="8"/>
        <v>131.71463502009468</v>
      </c>
      <c r="G91" s="28" cm="1">
        <f t="array" aca="1" ref="G91" ca="1">IFERROR(($E$11 *
(INDEX('Total Cost by Trajectory'!$F$1:$R$516, MATCH(1, ('Total Cost by Trajectory'!$B$1:$B$516 = $F$5) * ('Total Cost by Trajectory'!$E$1:$E$516 = $B91), 0), MATCH($H$5, 'Total Cost by Trajectory'!$F$12:$R$12, 0))
+ INDEX('Rate Data by Case'!$D$1:$P$508, MATCH(1, ('Rate Data by Case'!$B$1:$B$500 = $E$16) * ('Rate Data by Case'!$C$1:$C$500 = $D91), 0), MATCH($H$5, 'Rate Data by Case'!$D$12:$P$12, 0))))
/ ($E$12 * INDEX('Rate Data by Case'!$D$1:$P$500, MATCH(1, ('Rate Data by Case'!$B$1:$B$500 = $G$16) * ('Rate Data by Case'!$C$1:$C$500 = $D91), 0), MATCH($H$5, 'Rate Data by Case'!$D$12:$P$12, 0)))
/1000, "")</f>
        <v>0.26355389021242009</v>
      </c>
      <c r="H91" s="22">
        <f t="shared" ca="1" si="9"/>
        <v>131.77694510621004</v>
      </c>
      <c r="I91" s="23">
        <f t="shared" ca="1" si="10"/>
        <v>6.2310086115360264E-2</v>
      </c>
      <c r="J91" s="70">
        <f t="shared" ca="1" si="11"/>
        <v>4.7306881354417527E-4</v>
      </c>
    </row>
    <row r="92" spans="2:10" x14ac:dyDescent="0.2">
      <c r="B92" s="11" t="str">
        <f t="shared" si="7"/>
        <v/>
      </c>
      <c r="C92" s="11" t="str">
        <f t="shared" si="6"/>
        <v/>
      </c>
      <c r="D92" s="3">
        <v>0</v>
      </c>
      <c r="E92" s="28" t="str" cm="1">
        <f t="array" ref="E92">IFERROR(($E$11 * INDEX('Base Cases'!$D$1:$P$500, MATCH(1, ('Base Cases'!$B$1:$B$500 = $E$16) * ('Base Cases'!$C$1:$C$500 = $C92), 0), MATCH($H$5, 'Base Cases'!$D$66:$P$66, 0)))
/ ($E$12 * INDEX('Base Cases'!$D$1:$P$500, MATCH(1, ('Base Cases'!$B$1:$B$500 = $G$16) * ('Base Cases'!$C$1:$C$500 = $C92), 0), MATCH($H$5, 'Base Cases'!$D$66:$P$66, 0)))
/1000, "")</f>
        <v/>
      </c>
      <c r="F92" s="22" t="str">
        <f t="shared" si="8"/>
        <v/>
      </c>
      <c r="G92" s="28" t="str" cm="1">
        <f t="array" aca="1" ref="G92" ca="1">IFERROR(($E$11 *
(INDEX('Total Cost by Trajectory'!$F$1:$R$516, MATCH(1, ('Total Cost by Trajectory'!$B$1:$B$516 = $F$5) * ('Total Cost by Trajectory'!$E$1:$E$516 = $B92), 0), MATCH($H$5, 'Total Cost by Trajectory'!$F$12:$R$12, 0))
+ INDEX('Rate Data by Case'!$D$1:$P$508, MATCH(1, ('Rate Data by Case'!$B$1:$B$500 = $E$16) * ('Rate Data by Case'!$C$1:$C$500 = $D92), 0), MATCH($H$5, 'Rate Data by Case'!$D$12:$P$12, 0))))
/ ($E$12 * INDEX('Rate Data by Case'!$D$1:$P$500, MATCH(1, ('Rate Data by Case'!$B$1:$B$500 = $G$16) * ('Rate Data by Case'!$C$1:$C$500 = $D92), 0), MATCH($H$5, 'Rate Data by Case'!$D$12:$P$12, 0)))
/1000, "")</f>
        <v/>
      </c>
      <c r="H92" s="22" t="str">
        <f t="shared" ca="1" si="9"/>
        <v/>
      </c>
      <c r="I92" s="23" t="str">
        <f t="shared" ca="1" si="10"/>
        <v/>
      </c>
      <c r="J92" s="70" t="str">
        <f t="shared" ca="1" si="11"/>
        <v/>
      </c>
    </row>
    <row r="93" spans="2:10" x14ac:dyDescent="0.2">
      <c r="B93" s="11" t="str">
        <f t="shared" si="7"/>
        <v/>
      </c>
      <c r="C93" s="11" t="str">
        <f t="shared" si="6"/>
        <v/>
      </c>
      <c r="D93" s="3">
        <v>0</v>
      </c>
      <c r="E93" s="28" t="str" cm="1">
        <f t="array" ref="E93">IFERROR(($E$11 * INDEX('Base Cases'!$D$1:$P$500, MATCH(1, ('Base Cases'!$B$1:$B$500 = $E$16) * ('Base Cases'!$C$1:$C$500 = $C93), 0), MATCH($H$5, 'Base Cases'!$D$66:$P$66, 0)))
/ ($E$12 * INDEX('Base Cases'!$D$1:$P$500, MATCH(1, ('Base Cases'!$B$1:$B$500 = $G$16) * ('Base Cases'!$C$1:$C$500 = $C93), 0), MATCH($H$5, 'Base Cases'!$D$66:$P$66, 0)))
/1000, "")</f>
        <v/>
      </c>
      <c r="F93" s="22" t="str">
        <f t="shared" si="8"/>
        <v/>
      </c>
      <c r="G93" s="28" t="str" cm="1">
        <f t="array" aca="1" ref="G93" ca="1">IFERROR(($E$11 *
(INDEX('Total Cost by Trajectory'!$F$1:$R$516, MATCH(1, ('Total Cost by Trajectory'!$B$1:$B$516 = $F$5) * ('Total Cost by Trajectory'!$E$1:$E$516 = $B93), 0), MATCH($H$5, 'Total Cost by Trajectory'!$F$12:$R$12, 0))
+ INDEX('Rate Data by Case'!$D$1:$P$508, MATCH(1, ('Rate Data by Case'!$B$1:$B$500 = $E$16) * ('Rate Data by Case'!$C$1:$C$500 = $D93), 0), MATCH($H$5, 'Rate Data by Case'!$D$12:$P$12, 0))))
/ ($E$12 * INDEX('Rate Data by Case'!$D$1:$P$500, MATCH(1, ('Rate Data by Case'!$B$1:$B$500 = $G$16) * ('Rate Data by Case'!$C$1:$C$500 = $D93), 0), MATCH($H$5, 'Rate Data by Case'!$D$12:$P$12, 0)))
/1000, "")</f>
        <v/>
      </c>
      <c r="H93" s="22" t="str">
        <f t="shared" ca="1" si="9"/>
        <v/>
      </c>
      <c r="I93" s="23" t="str">
        <f t="shared" ca="1" si="10"/>
        <v/>
      </c>
      <c r="J93" s="70" t="str">
        <f t="shared" ca="1" si="11"/>
        <v/>
      </c>
    </row>
    <row r="94" spans="2:10" x14ac:dyDescent="0.2">
      <c r="B94" s="11" t="str">
        <f t="shared" si="7"/>
        <v/>
      </c>
      <c r="C94" s="11" t="str">
        <f t="shared" si="6"/>
        <v/>
      </c>
      <c r="D94" s="3">
        <v>0</v>
      </c>
      <c r="E94" s="28" t="str" cm="1">
        <f t="array" ref="E94">IFERROR(($E$11 * INDEX('Base Cases'!$D$1:$P$500, MATCH(1, ('Base Cases'!$B$1:$B$500 = $E$16) * ('Base Cases'!$C$1:$C$500 = $C94), 0), MATCH($H$5, 'Base Cases'!$D$66:$P$66, 0)))
/ ($E$12 * INDEX('Base Cases'!$D$1:$P$500, MATCH(1, ('Base Cases'!$B$1:$B$500 = $G$16) * ('Base Cases'!$C$1:$C$500 = $C94), 0), MATCH($H$5, 'Base Cases'!$D$66:$P$66, 0)))
/1000, "")</f>
        <v/>
      </c>
      <c r="F94" s="22" t="str">
        <f t="shared" si="8"/>
        <v/>
      </c>
      <c r="G94" s="28" t="str" cm="1">
        <f t="array" aca="1" ref="G94" ca="1">IFERROR(($E$11 *
(INDEX('Total Cost by Trajectory'!$F$1:$R$516, MATCH(1, ('Total Cost by Trajectory'!$B$1:$B$516 = $F$5) * ('Total Cost by Trajectory'!$E$1:$E$516 = $B94), 0), MATCH($H$5, 'Total Cost by Trajectory'!$F$12:$R$12, 0))
+ INDEX('Rate Data by Case'!$D$1:$P$508, MATCH(1, ('Rate Data by Case'!$B$1:$B$500 = $E$16) * ('Rate Data by Case'!$C$1:$C$500 = $D94), 0), MATCH($H$5, 'Rate Data by Case'!$D$12:$P$12, 0))))
/ ($E$12 * INDEX('Rate Data by Case'!$D$1:$P$500, MATCH(1, ('Rate Data by Case'!$B$1:$B$500 = $G$16) * ('Rate Data by Case'!$C$1:$C$500 = $D94), 0), MATCH($H$5, 'Rate Data by Case'!$D$12:$P$12, 0)))
/1000, "")</f>
        <v/>
      </c>
      <c r="H94" s="22" t="str">
        <f t="shared" ca="1" si="9"/>
        <v/>
      </c>
      <c r="I94" s="23" t="str">
        <f t="shared" ca="1" si="10"/>
        <v/>
      </c>
      <c r="J94" s="70" t="str">
        <f t="shared" ca="1" si="11"/>
        <v/>
      </c>
    </row>
    <row r="95" spans="2:10" x14ac:dyDescent="0.2">
      <c r="B95" s="11" t="str">
        <f t="shared" si="7"/>
        <v/>
      </c>
      <c r="C95" s="11" t="str">
        <f t="shared" si="6"/>
        <v/>
      </c>
      <c r="D95" s="3">
        <v>0</v>
      </c>
      <c r="E95" s="28" t="str" cm="1">
        <f t="array" ref="E95">IFERROR(($E$11 * INDEX('Base Cases'!$D$1:$P$500, MATCH(1, ('Base Cases'!$B$1:$B$500 = $E$16) * ('Base Cases'!$C$1:$C$500 = $C95), 0), MATCH($H$5, 'Base Cases'!$D$66:$P$66, 0)))
/ ($E$12 * INDEX('Base Cases'!$D$1:$P$500, MATCH(1, ('Base Cases'!$B$1:$B$500 = $G$16) * ('Base Cases'!$C$1:$C$500 = $C95), 0), MATCH($H$5, 'Base Cases'!$D$66:$P$66, 0)))
/1000, "")</f>
        <v/>
      </c>
      <c r="F95" s="22" t="str">
        <f t="shared" si="8"/>
        <v/>
      </c>
      <c r="G95" s="28" t="str" cm="1">
        <f t="array" aca="1" ref="G95" ca="1">IFERROR(($E$11 *
(INDEX('Total Cost by Trajectory'!$F$1:$R$516, MATCH(1, ('Total Cost by Trajectory'!$B$1:$B$516 = $F$5) * ('Total Cost by Trajectory'!$E$1:$E$516 = $B95), 0), MATCH($H$5, 'Total Cost by Trajectory'!$F$12:$R$12, 0))
+ INDEX('Rate Data by Case'!$D$1:$P$508, MATCH(1, ('Rate Data by Case'!$B$1:$B$500 = $E$16) * ('Rate Data by Case'!$C$1:$C$500 = $D95), 0), MATCH($H$5, 'Rate Data by Case'!$D$12:$P$12, 0))))
/ ($E$12 * INDEX('Rate Data by Case'!$D$1:$P$500, MATCH(1, ('Rate Data by Case'!$B$1:$B$500 = $G$16) * ('Rate Data by Case'!$C$1:$C$500 = $D95), 0), MATCH($H$5, 'Rate Data by Case'!$D$12:$P$12, 0)))
/1000, "")</f>
        <v/>
      </c>
      <c r="H95" s="22" t="str">
        <f t="shared" ca="1" si="9"/>
        <v/>
      </c>
      <c r="I95" s="23" t="str">
        <f t="shared" ca="1" si="10"/>
        <v/>
      </c>
      <c r="J95" s="70" t="str">
        <f t="shared" ca="1" si="11"/>
        <v/>
      </c>
    </row>
    <row r="96" spans="2:10" x14ac:dyDescent="0.2">
      <c r="B96" s="11" t="str">
        <f t="shared" si="7"/>
        <v/>
      </c>
      <c r="C96" s="11" t="str">
        <f t="shared" si="6"/>
        <v/>
      </c>
      <c r="D96" s="3">
        <v>0</v>
      </c>
      <c r="E96" s="28" t="str" cm="1">
        <f t="array" ref="E96">IFERROR(($E$11 * INDEX('Base Cases'!$D$1:$P$500, MATCH(1, ('Base Cases'!$B$1:$B$500 = $E$16) * ('Base Cases'!$C$1:$C$500 = $C96), 0), MATCH($H$5, 'Base Cases'!$D$66:$P$66, 0)))
/ ($E$12 * INDEX('Base Cases'!$D$1:$P$500, MATCH(1, ('Base Cases'!$B$1:$B$500 = $G$16) * ('Base Cases'!$C$1:$C$500 = $C96), 0), MATCH($H$5, 'Base Cases'!$D$66:$P$66, 0)))
/1000, "")</f>
        <v/>
      </c>
      <c r="F96" s="22" t="str">
        <f t="shared" si="8"/>
        <v/>
      </c>
      <c r="G96" s="28" t="str" cm="1">
        <f t="array" aca="1" ref="G96" ca="1">IFERROR(($E$11 *
(INDEX('Total Cost by Trajectory'!$F$1:$R$516, MATCH(1, ('Total Cost by Trajectory'!$B$1:$B$516 = $F$5) * ('Total Cost by Trajectory'!$E$1:$E$516 = $B96), 0), MATCH($H$5, 'Total Cost by Trajectory'!$F$12:$R$12, 0))
+ INDEX('Rate Data by Case'!$D$1:$P$508, MATCH(1, ('Rate Data by Case'!$B$1:$B$500 = $E$16) * ('Rate Data by Case'!$C$1:$C$500 = $D96), 0), MATCH($H$5, 'Rate Data by Case'!$D$12:$P$12, 0))))
/ ($E$12 * INDEX('Rate Data by Case'!$D$1:$P$500, MATCH(1, ('Rate Data by Case'!$B$1:$B$500 = $G$16) * ('Rate Data by Case'!$C$1:$C$500 = $D96), 0), MATCH($H$5, 'Rate Data by Case'!$D$12:$P$12, 0)))
/1000, "")</f>
        <v/>
      </c>
      <c r="H96" s="22" t="str">
        <f t="shared" ca="1" si="9"/>
        <v/>
      </c>
      <c r="I96" s="23" t="str">
        <f t="shared" ca="1" si="10"/>
        <v/>
      </c>
      <c r="J96" s="70" t="str">
        <f t="shared" ca="1" si="11"/>
        <v/>
      </c>
    </row>
    <row r="97" spans="2:10" x14ac:dyDescent="0.2">
      <c r="B97" s="11" t="str">
        <f t="shared" si="7"/>
        <v/>
      </c>
      <c r="C97" s="11" t="str">
        <f t="shared" si="6"/>
        <v/>
      </c>
      <c r="D97" s="3">
        <v>0</v>
      </c>
      <c r="E97" s="28" t="str" cm="1">
        <f t="array" ref="E97">IFERROR(($E$11 * INDEX('Base Cases'!$D$1:$P$500, MATCH(1, ('Base Cases'!$B$1:$B$500 = $E$16) * ('Base Cases'!$C$1:$C$500 = $C97), 0), MATCH($H$5, 'Base Cases'!$D$66:$P$66, 0)))
/ ($E$12 * INDEX('Base Cases'!$D$1:$P$500, MATCH(1, ('Base Cases'!$B$1:$B$500 = $G$16) * ('Base Cases'!$C$1:$C$500 = $C97), 0), MATCH($H$5, 'Base Cases'!$D$66:$P$66, 0)))
/1000, "")</f>
        <v/>
      </c>
      <c r="F97" s="22" t="str">
        <f t="shared" si="8"/>
        <v/>
      </c>
      <c r="G97" s="28" t="str" cm="1">
        <f t="array" aca="1" ref="G97" ca="1">IFERROR(($E$11 *
(INDEX('Total Cost by Trajectory'!$F$1:$R$516, MATCH(1, ('Total Cost by Trajectory'!$B$1:$B$516 = $F$5) * ('Total Cost by Trajectory'!$E$1:$E$516 = $B97), 0), MATCH($H$5, 'Total Cost by Trajectory'!$F$12:$R$12, 0))
+ INDEX('Rate Data by Case'!$D$1:$P$508, MATCH(1, ('Rate Data by Case'!$B$1:$B$500 = $E$16) * ('Rate Data by Case'!$C$1:$C$500 = $D97), 0), MATCH($H$5, 'Rate Data by Case'!$D$12:$P$12, 0))))
/ ($E$12 * INDEX('Rate Data by Case'!$D$1:$P$500, MATCH(1, ('Rate Data by Case'!$B$1:$B$500 = $G$16) * ('Rate Data by Case'!$C$1:$C$500 = $D97), 0), MATCH($H$5, 'Rate Data by Case'!$D$12:$P$12, 0)))
/1000, "")</f>
        <v/>
      </c>
      <c r="H97" s="22" t="str">
        <f t="shared" ca="1" si="9"/>
        <v/>
      </c>
      <c r="I97" s="23" t="str">
        <f t="shared" ca="1" si="10"/>
        <v/>
      </c>
      <c r="J97" s="70" t="str">
        <f t="shared" ca="1" si="11"/>
        <v/>
      </c>
    </row>
    <row r="98" spans="2:10" x14ac:dyDescent="0.2">
      <c r="B98" s="11" t="str">
        <f t="shared" si="7"/>
        <v/>
      </c>
      <c r="C98" s="11" t="str">
        <f t="shared" si="6"/>
        <v/>
      </c>
      <c r="D98" s="3">
        <v>0</v>
      </c>
      <c r="E98" s="28" t="str" cm="1">
        <f t="array" ref="E98">IFERROR(($E$11 * INDEX('Base Cases'!$D$1:$P$500, MATCH(1, ('Base Cases'!$B$1:$B$500 = $E$16) * ('Base Cases'!$C$1:$C$500 = $C98), 0), MATCH($H$5, 'Base Cases'!$D$66:$P$66, 0)))
/ ($E$12 * INDEX('Base Cases'!$D$1:$P$500, MATCH(1, ('Base Cases'!$B$1:$B$500 = $G$16) * ('Base Cases'!$C$1:$C$500 = $C98), 0), MATCH($H$5, 'Base Cases'!$D$66:$P$66, 0)))
/1000, "")</f>
        <v/>
      </c>
      <c r="F98" s="22" t="str">
        <f t="shared" si="8"/>
        <v/>
      </c>
      <c r="G98" s="28" t="str" cm="1">
        <f t="array" aca="1" ref="G98" ca="1">IFERROR(($E$11 *
(INDEX('Total Cost by Trajectory'!$F$1:$R$516, MATCH(1, ('Total Cost by Trajectory'!$B$1:$B$516 = $F$5) * ('Total Cost by Trajectory'!$E$1:$E$516 = $B98), 0), MATCH($H$5, 'Total Cost by Trajectory'!$F$12:$R$12, 0))
+ INDEX('Rate Data by Case'!$D$1:$P$508, MATCH(1, ('Rate Data by Case'!$B$1:$B$500 = $E$16) * ('Rate Data by Case'!$C$1:$C$500 = $D98), 0), MATCH($H$5, 'Rate Data by Case'!$D$12:$P$12, 0))))
/ ($E$12 * INDEX('Rate Data by Case'!$D$1:$P$500, MATCH(1, ('Rate Data by Case'!$B$1:$B$500 = $G$16) * ('Rate Data by Case'!$C$1:$C$500 = $D98), 0), MATCH($H$5, 'Rate Data by Case'!$D$12:$P$12, 0)))
/1000, "")</f>
        <v/>
      </c>
      <c r="H98" s="22" t="str">
        <f t="shared" ca="1" si="9"/>
        <v/>
      </c>
      <c r="I98" s="23" t="str">
        <f t="shared" ca="1" si="10"/>
        <v/>
      </c>
      <c r="J98" s="70" t="str">
        <f t="shared" ca="1" si="11"/>
        <v/>
      </c>
    </row>
    <row r="99" spans="2:10" x14ac:dyDescent="0.2">
      <c r="B99" s="11" t="str">
        <f t="shared" si="7"/>
        <v/>
      </c>
      <c r="C99" s="11" t="str">
        <f t="shared" si="6"/>
        <v/>
      </c>
      <c r="D99" s="3">
        <v>0</v>
      </c>
      <c r="E99" s="28" t="str" cm="1">
        <f t="array" ref="E99">IFERROR(($E$11 * INDEX('Base Cases'!$D$1:$P$500, MATCH(1, ('Base Cases'!$B$1:$B$500 = $E$16) * ('Base Cases'!$C$1:$C$500 = $C99), 0), MATCH($H$5, 'Base Cases'!$D$66:$P$66, 0)))
/ ($E$12 * INDEX('Base Cases'!$D$1:$P$500, MATCH(1, ('Base Cases'!$B$1:$B$500 = $G$16) * ('Base Cases'!$C$1:$C$500 = $C99), 0), MATCH($H$5, 'Base Cases'!$D$66:$P$66, 0)))
/1000, "")</f>
        <v/>
      </c>
      <c r="F99" s="22" t="str">
        <f t="shared" si="8"/>
        <v/>
      </c>
      <c r="G99" s="28" t="str" cm="1">
        <f t="array" aca="1" ref="G99" ca="1">IFERROR(($E$11 *
(INDEX('Total Cost by Trajectory'!$F$1:$R$516, MATCH(1, ('Total Cost by Trajectory'!$B$1:$B$516 = $F$5) * ('Total Cost by Trajectory'!$E$1:$E$516 = $B99), 0), MATCH($H$5, 'Total Cost by Trajectory'!$F$12:$R$12, 0))
+ INDEX('Rate Data by Case'!$D$1:$P$508, MATCH(1, ('Rate Data by Case'!$B$1:$B$500 = $E$16) * ('Rate Data by Case'!$C$1:$C$500 = $D99), 0), MATCH($H$5, 'Rate Data by Case'!$D$12:$P$12, 0))))
/ ($E$12 * INDEX('Rate Data by Case'!$D$1:$P$500, MATCH(1, ('Rate Data by Case'!$B$1:$B$500 = $G$16) * ('Rate Data by Case'!$C$1:$C$500 = $D99), 0), MATCH($H$5, 'Rate Data by Case'!$D$12:$P$12, 0)))
/1000, "")</f>
        <v/>
      </c>
      <c r="H99" s="22" t="str">
        <f t="shared" ca="1" si="9"/>
        <v/>
      </c>
      <c r="I99" s="23" t="str">
        <f t="shared" ca="1" si="10"/>
        <v/>
      </c>
      <c r="J99" s="70" t="str">
        <f t="shared" ca="1" si="11"/>
        <v/>
      </c>
    </row>
    <row r="100" spans="2:10" x14ac:dyDescent="0.2">
      <c r="B100" s="11" t="str">
        <f t="shared" si="7"/>
        <v/>
      </c>
      <c r="C100" s="11" t="str">
        <f t="shared" si="6"/>
        <v/>
      </c>
      <c r="D100" s="3">
        <v>0</v>
      </c>
      <c r="E100" s="28" t="str" cm="1">
        <f t="array" ref="E100">IFERROR(($E$11 * INDEX('Base Cases'!$D$1:$P$500, MATCH(1, ('Base Cases'!$B$1:$B$500 = $E$16) * ('Base Cases'!$C$1:$C$500 = $C100), 0), MATCH($H$5, 'Base Cases'!$D$66:$P$66, 0)))
/ ($E$12 * INDEX('Base Cases'!$D$1:$P$500, MATCH(1, ('Base Cases'!$B$1:$B$500 = $G$16) * ('Base Cases'!$C$1:$C$500 = $C100), 0), MATCH($H$5, 'Base Cases'!$D$66:$P$66, 0)))
/1000, "")</f>
        <v/>
      </c>
      <c r="F100" s="22" t="str">
        <f t="shared" si="8"/>
        <v/>
      </c>
      <c r="G100" s="28" t="str" cm="1">
        <f t="array" aca="1" ref="G100" ca="1">IFERROR(($E$11 *
(INDEX('Total Cost by Trajectory'!$F$1:$R$516, MATCH(1, ('Total Cost by Trajectory'!$B$1:$B$516 = $F$5) * ('Total Cost by Trajectory'!$E$1:$E$516 = $B100), 0), MATCH($H$5, 'Total Cost by Trajectory'!$F$12:$R$12, 0))
+ INDEX('Rate Data by Case'!$D$1:$P$508, MATCH(1, ('Rate Data by Case'!$B$1:$B$500 = $E$16) * ('Rate Data by Case'!$C$1:$C$500 = $D100), 0), MATCH($H$5, 'Rate Data by Case'!$D$12:$P$12, 0))))
/ ($E$12 * INDEX('Rate Data by Case'!$D$1:$P$500, MATCH(1, ('Rate Data by Case'!$B$1:$B$500 = $G$16) * ('Rate Data by Case'!$C$1:$C$500 = $D100), 0), MATCH($H$5, 'Rate Data by Case'!$D$12:$P$12, 0)))
/1000, "")</f>
        <v/>
      </c>
      <c r="H100" s="22" t="str">
        <f t="shared" ca="1" si="9"/>
        <v/>
      </c>
      <c r="I100" s="23" t="str">
        <f t="shared" ca="1" si="10"/>
        <v/>
      </c>
      <c r="J100" s="70" t="str">
        <f t="shared" ca="1" si="11"/>
        <v/>
      </c>
    </row>
    <row r="101" spans="2:10" x14ac:dyDescent="0.2">
      <c r="B101" s="11" t="str">
        <f t="shared" si="7"/>
        <v/>
      </c>
      <c r="C101" s="11" t="str">
        <f t="shared" si="6"/>
        <v/>
      </c>
      <c r="D101" s="3">
        <v>0</v>
      </c>
      <c r="E101" s="28" t="str" cm="1">
        <f t="array" ref="E101">IFERROR(($E$11 * INDEX('Base Cases'!$D$1:$P$500, MATCH(1, ('Base Cases'!$B$1:$B$500 = $E$16) * ('Base Cases'!$C$1:$C$500 = $C101), 0), MATCH($H$5, 'Base Cases'!$D$66:$P$66, 0)))
/ ($E$12 * INDEX('Base Cases'!$D$1:$P$500, MATCH(1, ('Base Cases'!$B$1:$B$500 = $G$16) * ('Base Cases'!$C$1:$C$500 = $C101), 0), MATCH($H$5, 'Base Cases'!$D$66:$P$66, 0)))
/1000, "")</f>
        <v/>
      </c>
      <c r="F101" s="22" t="str">
        <f t="shared" si="8"/>
        <v/>
      </c>
      <c r="G101" s="28" t="str" cm="1">
        <f t="array" aca="1" ref="G101" ca="1">IFERROR(($E$11 *
(INDEX('Total Cost by Trajectory'!$F$1:$R$516, MATCH(1, ('Total Cost by Trajectory'!$B$1:$B$516 = $F$5) * ('Total Cost by Trajectory'!$E$1:$E$516 = $B101), 0), MATCH($H$5, 'Total Cost by Trajectory'!$F$12:$R$12, 0))
+ INDEX('Rate Data by Case'!$D$1:$P$508, MATCH(1, ('Rate Data by Case'!$B$1:$B$500 = $E$16) * ('Rate Data by Case'!$C$1:$C$500 = $D101), 0), MATCH($H$5, 'Rate Data by Case'!$D$12:$P$12, 0))))
/ ($E$12 * INDEX('Rate Data by Case'!$D$1:$P$500, MATCH(1, ('Rate Data by Case'!$B$1:$B$500 = $G$16) * ('Rate Data by Case'!$C$1:$C$500 = $D101), 0), MATCH($H$5, 'Rate Data by Case'!$D$12:$P$12, 0)))
/1000, "")</f>
        <v/>
      </c>
      <c r="H101" s="22" t="str">
        <f t="shared" ca="1" si="9"/>
        <v/>
      </c>
      <c r="I101" s="23" t="str">
        <f t="shared" ca="1" si="10"/>
        <v/>
      </c>
      <c r="J101" s="70" t="str">
        <f t="shared" ca="1" si="11"/>
        <v/>
      </c>
    </row>
    <row r="102" spans="2:10" x14ac:dyDescent="0.2">
      <c r="B102" s="11" t="str">
        <f t="shared" si="7"/>
        <v/>
      </c>
      <c r="C102" s="11" t="str">
        <f t="shared" si="6"/>
        <v/>
      </c>
      <c r="D102" s="3">
        <v>0</v>
      </c>
      <c r="E102" s="28" t="str" cm="1">
        <f t="array" ref="E102">IFERROR(($E$11 * INDEX('Base Cases'!$D$1:$P$500, MATCH(1, ('Base Cases'!$B$1:$B$500 = $E$16) * ('Base Cases'!$C$1:$C$500 = $C102), 0), MATCH($H$5, 'Base Cases'!$D$66:$P$66, 0)))
/ ($E$12 * INDEX('Base Cases'!$D$1:$P$500, MATCH(1, ('Base Cases'!$B$1:$B$500 = $G$16) * ('Base Cases'!$C$1:$C$500 = $C102), 0), MATCH($H$5, 'Base Cases'!$D$66:$P$66, 0)))
/1000, "")</f>
        <v/>
      </c>
      <c r="F102" s="22" t="str">
        <f t="shared" si="8"/>
        <v/>
      </c>
      <c r="G102" s="28" t="str" cm="1">
        <f t="array" aca="1" ref="G102" ca="1">IFERROR(($E$11 *
(INDEX('Total Cost by Trajectory'!$F$1:$R$516, MATCH(1, ('Total Cost by Trajectory'!$B$1:$B$516 = $F$5) * ('Total Cost by Trajectory'!$E$1:$E$516 = $B102), 0), MATCH($H$5, 'Total Cost by Trajectory'!$F$12:$R$12, 0))
+ INDEX('Rate Data by Case'!$D$1:$P$508, MATCH(1, ('Rate Data by Case'!$B$1:$B$500 = $E$16) * ('Rate Data by Case'!$C$1:$C$500 = $D102), 0), MATCH($H$5, 'Rate Data by Case'!$D$12:$P$12, 0))))
/ ($E$12 * INDEX('Rate Data by Case'!$D$1:$P$500, MATCH(1, ('Rate Data by Case'!$B$1:$B$500 = $G$16) * ('Rate Data by Case'!$C$1:$C$500 = $D102), 0), MATCH($H$5, 'Rate Data by Case'!$D$12:$P$12, 0)))
/1000, "")</f>
        <v/>
      </c>
      <c r="H102" s="22" t="str">
        <f t="shared" ca="1" si="9"/>
        <v/>
      </c>
      <c r="I102" s="23" t="str">
        <f t="shared" ca="1" si="10"/>
        <v/>
      </c>
      <c r="J102" s="70" t="str">
        <f t="shared" ca="1" si="11"/>
        <v/>
      </c>
    </row>
    <row r="103" spans="2:10" x14ac:dyDescent="0.2">
      <c r="B103" s="11" t="str">
        <f t="shared" si="7"/>
        <v/>
      </c>
      <c r="C103" s="11" t="str">
        <f t="shared" si="6"/>
        <v/>
      </c>
      <c r="D103" s="3">
        <v>0</v>
      </c>
      <c r="E103" s="28" t="str" cm="1">
        <f t="array" ref="E103">IFERROR(($E$11 * INDEX('Base Cases'!$D$1:$P$500, MATCH(1, ('Base Cases'!$B$1:$B$500 = $E$16) * ('Base Cases'!$C$1:$C$500 = $C103), 0), MATCH($H$5, 'Base Cases'!$D$66:$P$66, 0)))
/ ($E$12 * INDEX('Base Cases'!$D$1:$P$500, MATCH(1, ('Base Cases'!$B$1:$B$500 = $G$16) * ('Base Cases'!$C$1:$C$500 = $C103), 0), MATCH($H$5, 'Base Cases'!$D$66:$P$66, 0)))
/1000, "")</f>
        <v/>
      </c>
      <c r="F103" s="22" t="str">
        <f t="shared" si="8"/>
        <v/>
      </c>
      <c r="G103" s="28" t="str" cm="1">
        <f t="array" aca="1" ref="G103" ca="1">IFERROR(($E$11 *
(INDEX('Total Cost by Trajectory'!$F$1:$R$516, MATCH(1, ('Total Cost by Trajectory'!$B$1:$B$516 = $F$5) * ('Total Cost by Trajectory'!$E$1:$E$516 = $B103), 0), MATCH($H$5, 'Total Cost by Trajectory'!$F$12:$R$12, 0))
+ INDEX('Rate Data by Case'!$D$1:$P$508, MATCH(1, ('Rate Data by Case'!$B$1:$B$500 = $E$16) * ('Rate Data by Case'!$C$1:$C$500 = $D103), 0), MATCH($H$5, 'Rate Data by Case'!$D$12:$P$12, 0))))
/ ($E$12 * INDEX('Rate Data by Case'!$D$1:$P$500, MATCH(1, ('Rate Data by Case'!$B$1:$B$500 = $G$16) * ('Rate Data by Case'!$C$1:$C$500 = $D103), 0), MATCH($H$5, 'Rate Data by Case'!$D$12:$P$12, 0)))
/1000, "")</f>
        <v/>
      </c>
      <c r="H103" s="22" t="str">
        <f t="shared" ca="1" si="9"/>
        <v/>
      </c>
      <c r="I103" s="23" t="str">
        <f t="shared" ca="1" si="10"/>
        <v/>
      </c>
      <c r="J103" s="70" t="str">
        <f t="shared" ca="1" si="11"/>
        <v/>
      </c>
    </row>
    <row r="104" spans="2:10" x14ac:dyDescent="0.2">
      <c r="B104" s="11" t="str">
        <f t="shared" si="7"/>
        <v/>
      </c>
      <c r="C104" s="11" t="str">
        <f t="shared" si="6"/>
        <v/>
      </c>
      <c r="D104" s="3">
        <v>0</v>
      </c>
      <c r="E104" s="28" t="str" cm="1">
        <f t="array" ref="E104">IFERROR(($E$11 * INDEX('Base Cases'!$D$1:$P$500, MATCH(1, ('Base Cases'!$B$1:$B$500 = $E$16) * ('Base Cases'!$C$1:$C$500 = $C104), 0), MATCH($H$5, 'Base Cases'!$D$66:$P$66, 0)))
/ ($E$12 * INDEX('Base Cases'!$D$1:$P$500, MATCH(1, ('Base Cases'!$B$1:$B$500 = $G$16) * ('Base Cases'!$C$1:$C$500 = $C104), 0), MATCH($H$5, 'Base Cases'!$D$66:$P$66, 0)))
/1000, "")</f>
        <v/>
      </c>
      <c r="F104" s="22" t="str">
        <f t="shared" si="8"/>
        <v/>
      </c>
      <c r="G104" s="28" t="str" cm="1">
        <f t="array" aca="1" ref="G104" ca="1">IFERROR(($E$11 *
(INDEX('Total Cost by Trajectory'!$F$1:$R$516, MATCH(1, ('Total Cost by Trajectory'!$B$1:$B$516 = $F$5) * ('Total Cost by Trajectory'!$E$1:$E$516 = $B104), 0), MATCH($H$5, 'Total Cost by Trajectory'!$F$12:$R$12, 0))
+ INDEX('Rate Data by Case'!$D$1:$P$508, MATCH(1, ('Rate Data by Case'!$B$1:$B$500 = $E$16) * ('Rate Data by Case'!$C$1:$C$500 = $D104), 0), MATCH($H$5, 'Rate Data by Case'!$D$12:$P$12, 0))))
/ ($E$12 * INDEX('Rate Data by Case'!$D$1:$P$500, MATCH(1, ('Rate Data by Case'!$B$1:$B$500 = $G$16) * ('Rate Data by Case'!$C$1:$C$500 = $D104), 0), MATCH($H$5, 'Rate Data by Case'!$D$12:$P$12, 0)))
/1000, "")</f>
        <v/>
      </c>
      <c r="H104" s="22" t="str">
        <f t="shared" ca="1" si="9"/>
        <v/>
      </c>
      <c r="I104" s="23" t="str">
        <f t="shared" ca="1" si="10"/>
        <v/>
      </c>
      <c r="J104" s="70" t="str">
        <f t="shared" ca="1" si="11"/>
        <v/>
      </c>
    </row>
    <row r="105" spans="2:10" x14ac:dyDescent="0.2">
      <c r="B105" s="11" t="str">
        <f t="shared" si="7"/>
        <v/>
      </c>
      <c r="C105" s="11" t="str">
        <f t="shared" si="6"/>
        <v/>
      </c>
      <c r="D105" s="3">
        <v>0</v>
      </c>
      <c r="E105" s="28" t="str" cm="1">
        <f t="array" ref="E105">IFERROR(($E$11 * INDEX('Base Cases'!$D$1:$P$500, MATCH(1, ('Base Cases'!$B$1:$B$500 = $E$16) * ('Base Cases'!$C$1:$C$500 = $C105), 0), MATCH($H$5, 'Base Cases'!$D$66:$P$66, 0)))
/ ($E$12 * INDEX('Base Cases'!$D$1:$P$500, MATCH(1, ('Base Cases'!$B$1:$B$500 = $G$16) * ('Base Cases'!$C$1:$C$500 = $C105), 0), MATCH($H$5, 'Base Cases'!$D$66:$P$66, 0)))
/1000, "")</f>
        <v/>
      </c>
      <c r="F105" s="22" t="str">
        <f t="shared" si="8"/>
        <v/>
      </c>
      <c r="G105" s="28" t="str" cm="1">
        <f t="array" aca="1" ref="G105" ca="1">IFERROR(($E$11 *
(INDEX('Total Cost by Trajectory'!$F$1:$R$516, MATCH(1, ('Total Cost by Trajectory'!$B$1:$B$516 = $F$5) * ('Total Cost by Trajectory'!$E$1:$E$516 = $B105), 0), MATCH($H$5, 'Total Cost by Trajectory'!$F$12:$R$12, 0))
+ INDEX('Rate Data by Case'!$D$1:$P$508, MATCH(1, ('Rate Data by Case'!$B$1:$B$500 = $E$16) * ('Rate Data by Case'!$C$1:$C$500 = $D105), 0), MATCH($H$5, 'Rate Data by Case'!$D$12:$P$12, 0))))
/ ($E$12 * INDEX('Rate Data by Case'!$D$1:$P$500, MATCH(1, ('Rate Data by Case'!$B$1:$B$500 = $G$16) * ('Rate Data by Case'!$C$1:$C$500 = $D105), 0), MATCH($H$5, 'Rate Data by Case'!$D$12:$P$12, 0)))
/1000, "")</f>
        <v/>
      </c>
      <c r="H105" s="22" t="str">
        <f t="shared" ca="1" si="9"/>
        <v/>
      </c>
      <c r="I105" s="23" t="str">
        <f t="shared" ca="1" si="10"/>
        <v/>
      </c>
      <c r="J105" s="70" t="str">
        <f t="shared" ca="1" si="11"/>
        <v/>
      </c>
    </row>
    <row r="106" spans="2:10" x14ac:dyDescent="0.2">
      <c r="B106" s="11" t="str">
        <f t="shared" si="7"/>
        <v/>
      </c>
      <c r="C106" s="11" t="str">
        <f t="shared" si="6"/>
        <v/>
      </c>
      <c r="D106" s="3">
        <v>0</v>
      </c>
      <c r="E106" s="28" t="str" cm="1">
        <f t="array" ref="E106">IFERROR(($E$11 * INDEX('Base Cases'!$D$1:$P$500, MATCH(1, ('Base Cases'!$B$1:$B$500 = $E$16) * ('Base Cases'!$C$1:$C$500 = $C106), 0), MATCH($H$5, 'Base Cases'!$D$66:$P$66, 0)))
/ ($E$12 * INDEX('Base Cases'!$D$1:$P$500, MATCH(1, ('Base Cases'!$B$1:$B$500 = $G$16) * ('Base Cases'!$C$1:$C$500 = $C106), 0), MATCH($H$5, 'Base Cases'!$D$66:$P$66, 0)))
/1000, "")</f>
        <v/>
      </c>
      <c r="F106" s="22" t="str">
        <f t="shared" si="8"/>
        <v/>
      </c>
      <c r="G106" s="28" t="str" cm="1">
        <f t="array" aca="1" ref="G106" ca="1">IFERROR(($E$11 *
(INDEX('Total Cost by Trajectory'!$F$1:$R$516, MATCH(1, ('Total Cost by Trajectory'!$B$1:$B$516 = $F$5) * ('Total Cost by Trajectory'!$E$1:$E$516 = $B106), 0), MATCH($H$5, 'Total Cost by Trajectory'!$F$12:$R$12, 0))
+ INDEX('Rate Data by Case'!$D$1:$P$508, MATCH(1, ('Rate Data by Case'!$B$1:$B$500 = $E$16) * ('Rate Data by Case'!$C$1:$C$500 = $D106), 0), MATCH($H$5, 'Rate Data by Case'!$D$12:$P$12, 0))))
/ ($E$12 * INDEX('Rate Data by Case'!$D$1:$P$500, MATCH(1, ('Rate Data by Case'!$B$1:$B$500 = $G$16) * ('Rate Data by Case'!$C$1:$C$500 = $D106), 0), MATCH($H$5, 'Rate Data by Case'!$D$12:$P$12, 0)))
/1000, "")</f>
        <v/>
      </c>
      <c r="H106" s="22" t="str">
        <f t="shared" ca="1" si="9"/>
        <v/>
      </c>
      <c r="I106" s="23" t="str">
        <f t="shared" ca="1" si="10"/>
        <v/>
      </c>
      <c r="J106" s="70" t="str">
        <f t="shared" ca="1" si="11"/>
        <v/>
      </c>
    </row>
    <row r="107" spans="2:10" x14ac:dyDescent="0.2">
      <c r="B107" s="11" t="str">
        <f t="shared" si="7"/>
        <v/>
      </c>
      <c r="C107" s="11" t="str">
        <f t="shared" si="6"/>
        <v/>
      </c>
      <c r="D107" s="3">
        <v>0</v>
      </c>
      <c r="E107" s="28" t="str" cm="1">
        <f t="array" ref="E107">IFERROR(($E$11 * INDEX('Base Cases'!$D$1:$P$500, MATCH(1, ('Base Cases'!$B$1:$B$500 = $E$16) * ('Base Cases'!$C$1:$C$500 = $C107), 0), MATCH($H$5, 'Base Cases'!$D$66:$P$66, 0)))
/ ($E$12 * INDEX('Base Cases'!$D$1:$P$500, MATCH(1, ('Base Cases'!$B$1:$B$500 = $G$16) * ('Base Cases'!$C$1:$C$500 = $C107), 0), MATCH($H$5, 'Base Cases'!$D$66:$P$66, 0)))
/1000, "")</f>
        <v/>
      </c>
      <c r="F107" s="22" t="str">
        <f t="shared" si="8"/>
        <v/>
      </c>
      <c r="G107" s="28" t="str" cm="1">
        <f t="array" aca="1" ref="G107" ca="1">IFERROR(($E$11 *
(INDEX('Total Cost by Trajectory'!$F$1:$R$516, MATCH(1, ('Total Cost by Trajectory'!$B$1:$B$516 = $F$5) * ('Total Cost by Trajectory'!$E$1:$E$516 = $B107), 0), MATCH($H$5, 'Total Cost by Trajectory'!$F$12:$R$12, 0))
+ INDEX('Rate Data by Case'!$D$1:$P$508, MATCH(1, ('Rate Data by Case'!$B$1:$B$500 = $E$16) * ('Rate Data by Case'!$C$1:$C$500 = $D107), 0), MATCH($H$5, 'Rate Data by Case'!$D$12:$P$12, 0))))
/ ($E$12 * INDEX('Rate Data by Case'!$D$1:$P$500, MATCH(1, ('Rate Data by Case'!$B$1:$B$500 = $G$16) * ('Rate Data by Case'!$C$1:$C$500 = $D107), 0), MATCH($H$5, 'Rate Data by Case'!$D$12:$P$12, 0)))
/1000, "")</f>
        <v/>
      </c>
      <c r="H107" s="22" t="str">
        <f t="shared" ca="1" si="9"/>
        <v/>
      </c>
      <c r="I107" s="23" t="str">
        <f t="shared" ca="1" si="10"/>
        <v/>
      </c>
      <c r="J107" s="70" t="str">
        <f t="shared" ca="1" si="11"/>
        <v/>
      </c>
    </row>
    <row r="108" spans="2:10" x14ac:dyDescent="0.2">
      <c r="B108" s="11" t="str">
        <f t="shared" si="7"/>
        <v/>
      </c>
      <c r="C108" s="11" t="str">
        <f t="shared" si="6"/>
        <v/>
      </c>
      <c r="D108" s="3">
        <v>0</v>
      </c>
      <c r="E108" s="28" t="str" cm="1">
        <f t="array" ref="E108">IFERROR(($E$11 * INDEX('Base Cases'!$D$1:$P$500, MATCH(1, ('Base Cases'!$B$1:$B$500 = $E$16) * ('Base Cases'!$C$1:$C$500 = $C108), 0), MATCH($H$5, 'Base Cases'!$D$66:$P$66, 0)))
/ ($E$12 * INDEX('Base Cases'!$D$1:$P$500, MATCH(1, ('Base Cases'!$B$1:$B$500 = $G$16) * ('Base Cases'!$C$1:$C$500 = $C108), 0), MATCH($H$5, 'Base Cases'!$D$66:$P$66, 0)))
/1000, "")</f>
        <v/>
      </c>
      <c r="F108" s="22" t="str">
        <f t="shared" si="8"/>
        <v/>
      </c>
      <c r="G108" s="28" t="str" cm="1">
        <f t="array" aca="1" ref="G108" ca="1">IFERROR(($E$11 *
(INDEX('Total Cost by Trajectory'!$F$1:$R$516, MATCH(1, ('Total Cost by Trajectory'!$B$1:$B$516 = $F$5) * ('Total Cost by Trajectory'!$E$1:$E$516 = $B108), 0), MATCH($H$5, 'Total Cost by Trajectory'!$F$12:$R$12, 0))
+ INDEX('Rate Data by Case'!$D$1:$P$508, MATCH(1, ('Rate Data by Case'!$B$1:$B$500 = $E$16) * ('Rate Data by Case'!$C$1:$C$500 = $D108), 0), MATCH($H$5, 'Rate Data by Case'!$D$12:$P$12, 0))))
/ ($E$12 * INDEX('Rate Data by Case'!$D$1:$P$500, MATCH(1, ('Rate Data by Case'!$B$1:$B$500 = $G$16) * ('Rate Data by Case'!$C$1:$C$500 = $D108), 0), MATCH($H$5, 'Rate Data by Case'!$D$12:$P$12, 0)))
/1000, "")</f>
        <v/>
      </c>
      <c r="H108" s="22" t="str">
        <f t="shared" ca="1" si="9"/>
        <v/>
      </c>
      <c r="I108" s="23" t="str">
        <f t="shared" ca="1" si="10"/>
        <v/>
      </c>
      <c r="J108" s="70" t="str">
        <f t="shared" ca="1" si="11"/>
        <v/>
      </c>
    </row>
    <row r="109" spans="2:10" x14ac:dyDescent="0.2">
      <c r="B109" s="11" t="str">
        <f t="shared" si="7"/>
        <v/>
      </c>
      <c r="C109" s="11" t="str">
        <f t="shared" si="6"/>
        <v/>
      </c>
      <c r="D109" s="3">
        <v>0</v>
      </c>
      <c r="E109" s="28" t="str" cm="1">
        <f t="array" ref="E109">IFERROR(($E$11 * INDEX('Base Cases'!$D$1:$P$500, MATCH(1, ('Base Cases'!$B$1:$B$500 = $E$16) * ('Base Cases'!$C$1:$C$500 = $C109), 0), MATCH($H$5, 'Base Cases'!$D$66:$P$66, 0)))
/ ($E$12 * INDEX('Base Cases'!$D$1:$P$500, MATCH(1, ('Base Cases'!$B$1:$B$500 = $G$16) * ('Base Cases'!$C$1:$C$500 = $C109), 0), MATCH($H$5, 'Base Cases'!$D$66:$P$66, 0)))
/1000, "")</f>
        <v/>
      </c>
      <c r="F109" s="22" t="str">
        <f t="shared" si="8"/>
        <v/>
      </c>
      <c r="G109" s="28" t="str" cm="1">
        <f t="array" aca="1" ref="G109" ca="1">IFERROR(($E$11 *
(INDEX('Total Cost by Trajectory'!$F$1:$R$516, MATCH(1, ('Total Cost by Trajectory'!$B$1:$B$516 = $F$5) * ('Total Cost by Trajectory'!$E$1:$E$516 = $B109), 0), MATCH($H$5, 'Total Cost by Trajectory'!$F$12:$R$12, 0))
+ INDEX('Rate Data by Case'!$D$1:$P$508, MATCH(1, ('Rate Data by Case'!$B$1:$B$500 = $E$16) * ('Rate Data by Case'!$C$1:$C$500 = $D109), 0), MATCH($H$5, 'Rate Data by Case'!$D$12:$P$12, 0))))
/ ($E$12 * INDEX('Rate Data by Case'!$D$1:$P$500, MATCH(1, ('Rate Data by Case'!$B$1:$B$500 = $G$16) * ('Rate Data by Case'!$C$1:$C$500 = $D109), 0), MATCH($H$5, 'Rate Data by Case'!$D$12:$P$12, 0)))
/1000, "")</f>
        <v/>
      </c>
      <c r="H109" s="22" t="str">
        <f t="shared" ca="1" si="9"/>
        <v/>
      </c>
      <c r="I109" s="23" t="str">
        <f t="shared" ca="1" si="10"/>
        <v/>
      </c>
      <c r="J109" s="70" t="str">
        <f t="shared" ca="1" si="11"/>
        <v/>
      </c>
    </row>
    <row r="110" spans="2:10" x14ac:dyDescent="0.2">
      <c r="B110" s="11" t="str">
        <f t="shared" si="7"/>
        <v/>
      </c>
      <c r="C110" s="11" t="str">
        <f t="shared" si="6"/>
        <v/>
      </c>
      <c r="D110" s="3">
        <v>0</v>
      </c>
      <c r="E110" s="28" t="str" cm="1">
        <f t="array" ref="E110">IFERROR(($E$11 * INDEX('Base Cases'!$D$1:$P$500, MATCH(1, ('Base Cases'!$B$1:$B$500 = $E$16) * ('Base Cases'!$C$1:$C$500 = $C110), 0), MATCH($H$5, 'Base Cases'!$D$66:$P$66, 0)))
/ ($E$12 * INDEX('Base Cases'!$D$1:$P$500, MATCH(1, ('Base Cases'!$B$1:$B$500 = $G$16) * ('Base Cases'!$C$1:$C$500 = $C110), 0), MATCH($H$5, 'Base Cases'!$D$66:$P$66, 0)))
/1000, "")</f>
        <v/>
      </c>
      <c r="F110" s="22" t="str">
        <f t="shared" si="8"/>
        <v/>
      </c>
      <c r="G110" s="28" t="str" cm="1">
        <f t="array" aca="1" ref="G110" ca="1">IFERROR(($E$11 *
(INDEX('Total Cost by Trajectory'!$F$1:$R$516, MATCH(1, ('Total Cost by Trajectory'!$B$1:$B$516 = $F$5) * ('Total Cost by Trajectory'!$E$1:$E$516 = $B110), 0), MATCH($H$5, 'Total Cost by Trajectory'!$F$12:$R$12, 0))
+ INDEX('Rate Data by Case'!$D$1:$P$508, MATCH(1, ('Rate Data by Case'!$B$1:$B$500 = $E$16) * ('Rate Data by Case'!$C$1:$C$500 = $D110), 0), MATCH($H$5, 'Rate Data by Case'!$D$12:$P$12, 0))))
/ ($E$12 * INDEX('Rate Data by Case'!$D$1:$P$500, MATCH(1, ('Rate Data by Case'!$B$1:$B$500 = $G$16) * ('Rate Data by Case'!$C$1:$C$500 = $D110), 0), MATCH($H$5, 'Rate Data by Case'!$D$12:$P$12, 0)))
/1000, "")</f>
        <v/>
      </c>
      <c r="H110" s="22" t="str">
        <f t="shared" ca="1" si="9"/>
        <v/>
      </c>
      <c r="I110" s="23" t="str">
        <f t="shared" ca="1" si="10"/>
        <v/>
      </c>
      <c r="J110" s="70" t="str">
        <f t="shared" ca="1" si="11"/>
        <v/>
      </c>
    </row>
    <row r="111" spans="2:10" x14ac:dyDescent="0.2">
      <c r="B111" s="11" t="str">
        <f t="shared" si="7"/>
        <v/>
      </c>
      <c r="C111" s="11" t="str">
        <f t="shared" si="6"/>
        <v/>
      </c>
      <c r="D111" s="3">
        <v>0</v>
      </c>
      <c r="E111" s="28" t="str" cm="1">
        <f t="array" ref="E111">IFERROR(($E$11 * INDEX('Base Cases'!$D$1:$P$500, MATCH(1, ('Base Cases'!$B$1:$B$500 = $E$16) * ('Base Cases'!$C$1:$C$500 = $C111), 0), MATCH($H$5, 'Base Cases'!$D$66:$P$66, 0)))
/ ($E$12 * INDEX('Base Cases'!$D$1:$P$500, MATCH(1, ('Base Cases'!$B$1:$B$500 = $G$16) * ('Base Cases'!$C$1:$C$500 = $C111), 0), MATCH($H$5, 'Base Cases'!$D$66:$P$66, 0)))
/1000, "")</f>
        <v/>
      </c>
      <c r="F111" s="22" t="str">
        <f t="shared" si="8"/>
        <v/>
      </c>
      <c r="G111" s="28" t="str" cm="1">
        <f t="array" aca="1" ref="G111" ca="1">IFERROR(($E$11 *
(INDEX('Total Cost by Trajectory'!$F$1:$R$516, MATCH(1, ('Total Cost by Trajectory'!$B$1:$B$516 = $F$5) * ('Total Cost by Trajectory'!$E$1:$E$516 = $B111), 0), MATCH($H$5, 'Total Cost by Trajectory'!$F$12:$R$12, 0))
+ INDEX('Rate Data by Case'!$D$1:$P$508, MATCH(1, ('Rate Data by Case'!$B$1:$B$500 = $E$16) * ('Rate Data by Case'!$C$1:$C$500 = $D111), 0), MATCH($H$5, 'Rate Data by Case'!$D$12:$P$12, 0))))
/ ($E$12 * INDEX('Rate Data by Case'!$D$1:$P$500, MATCH(1, ('Rate Data by Case'!$B$1:$B$500 = $G$16) * ('Rate Data by Case'!$C$1:$C$500 = $D111), 0), MATCH($H$5, 'Rate Data by Case'!$D$12:$P$12, 0)))
/1000, "")</f>
        <v/>
      </c>
      <c r="H111" s="22" t="str">
        <f t="shared" ca="1" si="9"/>
        <v/>
      </c>
      <c r="I111" s="23" t="str">
        <f t="shared" ca="1" si="10"/>
        <v/>
      </c>
      <c r="J111" s="70" t="str">
        <f t="shared" ca="1" si="11"/>
        <v/>
      </c>
    </row>
    <row r="112" spans="2:10" x14ac:dyDescent="0.2">
      <c r="B112" s="11" t="str">
        <f t="shared" si="7"/>
        <v/>
      </c>
      <c r="C112" s="11" t="str">
        <f t="shared" si="6"/>
        <v/>
      </c>
      <c r="D112" s="3">
        <v>0</v>
      </c>
      <c r="E112" s="28" t="str" cm="1">
        <f t="array" ref="E112">IFERROR(($E$11 * INDEX('Base Cases'!$D$1:$P$500, MATCH(1, ('Base Cases'!$B$1:$B$500 = $E$16) * ('Base Cases'!$C$1:$C$500 = $C112), 0), MATCH($H$5, 'Base Cases'!$D$66:$P$66, 0)))
/ ($E$12 * INDEX('Base Cases'!$D$1:$P$500, MATCH(1, ('Base Cases'!$B$1:$B$500 = $G$16) * ('Base Cases'!$C$1:$C$500 = $C112), 0), MATCH($H$5, 'Base Cases'!$D$66:$P$66, 0)))
/1000, "")</f>
        <v/>
      </c>
      <c r="F112" s="22" t="str">
        <f t="shared" si="8"/>
        <v/>
      </c>
      <c r="G112" s="28" t="str" cm="1">
        <f t="array" aca="1" ref="G112" ca="1">IFERROR(($E$11 *
(INDEX('Total Cost by Trajectory'!$F$1:$R$516, MATCH(1, ('Total Cost by Trajectory'!$B$1:$B$516 = $F$5) * ('Total Cost by Trajectory'!$E$1:$E$516 = $B112), 0), MATCH($H$5, 'Total Cost by Trajectory'!$F$12:$R$12, 0))
+ INDEX('Rate Data by Case'!$D$1:$P$508, MATCH(1, ('Rate Data by Case'!$B$1:$B$500 = $E$16) * ('Rate Data by Case'!$C$1:$C$500 = $D112), 0), MATCH($H$5, 'Rate Data by Case'!$D$12:$P$12, 0))))
/ ($E$12 * INDEX('Rate Data by Case'!$D$1:$P$500, MATCH(1, ('Rate Data by Case'!$B$1:$B$500 = $G$16) * ('Rate Data by Case'!$C$1:$C$500 = $D112), 0), MATCH($H$5, 'Rate Data by Case'!$D$12:$P$12, 0)))
/1000, "")</f>
        <v/>
      </c>
      <c r="H112" s="22" t="str">
        <f t="shared" ca="1" si="9"/>
        <v/>
      </c>
      <c r="I112" s="23" t="str">
        <f t="shared" ca="1" si="10"/>
        <v/>
      </c>
      <c r="J112" s="70" t="str">
        <f t="shared" ca="1" si="11"/>
        <v/>
      </c>
    </row>
    <row r="113" spans="2:10" x14ac:dyDescent="0.2">
      <c r="B113" s="11" t="str">
        <f t="shared" si="7"/>
        <v/>
      </c>
      <c r="C113" s="11" t="str">
        <f t="shared" si="6"/>
        <v/>
      </c>
      <c r="D113" s="3">
        <v>0</v>
      </c>
      <c r="E113" s="28" t="str" cm="1">
        <f t="array" ref="E113">IFERROR(($E$11 * INDEX('Base Cases'!$D$1:$P$500, MATCH(1, ('Base Cases'!$B$1:$B$500 = $E$16) * ('Base Cases'!$C$1:$C$500 = $C113), 0), MATCH($H$5, 'Base Cases'!$D$66:$P$66, 0)))
/ ($E$12 * INDEX('Base Cases'!$D$1:$P$500, MATCH(1, ('Base Cases'!$B$1:$B$500 = $G$16) * ('Base Cases'!$C$1:$C$500 = $C113), 0), MATCH($H$5, 'Base Cases'!$D$66:$P$66, 0)))
/1000, "")</f>
        <v/>
      </c>
      <c r="F113" s="22" t="str">
        <f t="shared" si="8"/>
        <v/>
      </c>
      <c r="G113" s="28" t="str" cm="1">
        <f t="array" aca="1" ref="G113" ca="1">IFERROR(($E$11 *
(INDEX('Total Cost by Trajectory'!$F$1:$R$516, MATCH(1, ('Total Cost by Trajectory'!$B$1:$B$516 = $F$5) * ('Total Cost by Trajectory'!$E$1:$E$516 = $B113), 0), MATCH($H$5, 'Total Cost by Trajectory'!$F$12:$R$12, 0))
+ INDEX('Rate Data by Case'!$D$1:$P$508, MATCH(1, ('Rate Data by Case'!$B$1:$B$500 = $E$16) * ('Rate Data by Case'!$C$1:$C$500 = $D113), 0), MATCH($H$5, 'Rate Data by Case'!$D$12:$P$12, 0))))
/ ($E$12 * INDEX('Rate Data by Case'!$D$1:$P$500, MATCH(1, ('Rate Data by Case'!$B$1:$B$500 = $G$16) * ('Rate Data by Case'!$C$1:$C$500 = $D113), 0), MATCH($H$5, 'Rate Data by Case'!$D$12:$P$12, 0)))
/1000, "")</f>
        <v/>
      </c>
      <c r="H113" s="22" t="str">
        <f t="shared" ca="1" si="9"/>
        <v/>
      </c>
      <c r="I113" s="23" t="str">
        <f t="shared" ca="1" si="10"/>
        <v/>
      </c>
      <c r="J113" s="70" t="str">
        <f t="shared" ca="1" si="11"/>
        <v/>
      </c>
    </row>
    <row r="114" spans="2:10" x14ac:dyDescent="0.2">
      <c r="B114" s="11" t="str">
        <f t="shared" si="7"/>
        <v/>
      </c>
      <c r="C114" s="11" t="str">
        <f t="shared" si="6"/>
        <v/>
      </c>
      <c r="D114" s="3">
        <v>0</v>
      </c>
      <c r="E114" s="28" t="str" cm="1">
        <f t="array" ref="E114">IFERROR(($E$11 * INDEX('Base Cases'!$D$1:$P$500, MATCH(1, ('Base Cases'!$B$1:$B$500 = $E$16) * ('Base Cases'!$C$1:$C$500 = $C114), 0), MATCH($H$5, 'Base Cases'!$D$66:$P$66, 0)))
/ ($E$12 * INDEX('Base Cases'!$D$1:$P$500, MATCH(1, ('Base Cases'!$B$1:$B$500 = $G$16) * ('Base Cases'!$C$1:$C$500 = $C114), 0), MATCH($H$5, 'Base Cases'!$D$66:$P$66, 0)))
/1000, "")</f>
        <v/>
      </c>
      <c r="F114" s="22" t="str">
        <f t="shared" si="8"/>
        <v/>
      </c>
      <c r="G114" s="28" t="str" cm="1">
        <f t="array" aca="1" ref="G114" ca="1">IFERROR(($E$11 *
(INDEX('Total Cost by Trajectory'!$F$1:$R$516, MATCH(1, ('Total Cost by Trajectory'!$B$1:$B$516 = $F$5) * ('Total Cost by Trajectory'!$E$1:$E$516 = $B114), 0), MATCH($H$5, 'Total Cost by Trajectory'!$F$12:$R$12, 0))
+ INDEX('Rate Data by Case'!$D$1:$P$508, MATCH(1, ('Rate Data by Case'!$B$1:$B$500 = $E$16) * ('Rate Data by Case'!$C$1:$C$500 = $D114), 0), MATCH($H$5, 'Rate Data by Case'!$D$12:$P$12, 0))))
/ ($E$12 * INDEX('Rate Data by Case'!$D$1:$P$500, MATCH(1, ('Rate Data by Case'!$B$1:$B$500 = $G$16) * ('Rate Data by Case'!$C$1:$C$500 = $D114), 0), MATCH($H$5, 'Rate Data by Case'!$D$12:$P$12, 0)))
/1000, "")</f>
        <v/>
      </c>
      <c r="H114" s="22" t="str">
        <f t="shared" ca="1" si="9"/>
        <v/>
      </c>
      <c r="I114" s="23" t="str">
        <f t="shared" ca="1" si="10"/>
        <v/>
      </c>
      <c r="J114" s="70" t="str">
        <f t="shared" ca="1" si="11"/>
        <v/>
      </c>
    </row>
    <row r="115" spans="2:10" x14ac:dyDescent="0.2">
      <c r="B115" s="11" t="str">
        <f t="shared" si="7"/>
        <v/>
      </c>
      <c r="C115" s="11" t="str">
        <f t="shared" ref="C115:C128" si="12">IFERROR(INDEX(Base_Cases, MATCH($D115, All_Cases, 0)), "")</f>
        <v/>
      </c>
      <c r="D115" s="3">
        <v>0</v>
      </c>
      <c r="E115" s="28" t="str" cm="1">
        <f t="array" ref="E115">IFERROR(($E$11 * INDEX('Base Cases'!$D$1:$P$500, MATCH(1, ('Base Cases'!$B$1:$B$500 = $E$16) * ('Base Cases'!$C$1:$C$500 = $C115), 0), MATCH($H$5, 'Base Cases'!$D$66:$P$66, 0)))
/ ($E$12 * INDEX('Base Cases'!$D$1:$P$500, MATCH(1, ('Base Cases'!$B$1:$B$500 = $G$16) * ('Base Cases'!$C$1:$C$500 = $C115), 0), MATCH($H$5, 'Base Cases'!$D$66:$P$66, 0)))
/1000, "")</f>
        <v/>
      </c>
      <c r="F115" s="22" t="str">
        <f t="shared" si="8"/>
        <v/>
      </c>
      <c r="G115" s="28" t="str" cm="1">
        <f t="array" aca="1" ref="G115" ca="1">IFERROR(($E$11 *
(INDEX('Total Cost by Trajectory'!$F$1:$R$516, MATCH(1, ('Total Cost by Trajectory'!$B$1:$B$516 = $F$5) * ('Total Cost by Trajectory'!$E$1:$E$516 = $B115), 0), MATCH($H$5, 'Total Cost by Trajectory'!$F$12:$R$12, 0))
+ INDEX('Rate Data by Case'!$D$1:$P$508, MATCH(1, ('Rate Data by Case'!$B$1:$B$500 = $E$16) * ('Rate Data by Case'!$C$1:$C$500 = $D115), 0), MATCH($H$5, 'Rate Data by Case'!$D$12:$P$12, 0))))
/ ($E$12 * INDEX('Rate Data by Case'!$D$1:$P$500, MATCH(1, ('Rate Data by Case'!$B$1:$B$500 = $G$16) * ('Rate Data by Case'!$C$1:$C$500 = $D115), 0), MATCH($H$5, 'Rate Data by Case'!$D$12:$P$12, 0)))
/1000, "")</f>
        <v/>
      </c>
      <c r="H115" s="22" t="str">
        <f t="shared" ca="1" si="9"/>
        <v/>
      </c>
      <c r="I115" s="23" t="str">
        <f t="shared" ca="1" si="10"/>
        <v/>
      </c>
      <c r="J115" s="70" t="str">
        <f t="shared" ca="1" si="11"/>
        <v/>
      </c>
    </row>
    <row r="116" spans="2:10" x14ac:dyDescent="0.2">
      <c r="B116" s="11" t="str">
        <f t="shared" si="7"/>
        <v/>
      </c>
      <c r="C116" s="11" t="str">
        <f t="shared" si="12"/>
        <v/>
      </c>
      <c r="D116" s="3">
        <v>0</v>
      </c>
      <c r="E116" s="28" t="str" cm="1">
        <f t="array" ref="E116">IFERROR(($E$11 * INDEX('Base Cases'!$D$1:$P$500, MATCH(1, ('Base Cases'!$B$1:$B$500 = $E$16) * ('Base Cases'!$C$1:$C$500 = $C116), 0), MATCH($H$5, 'Base Cases'!$D$66:$P$66, 0)))
/ ($E$12 * INDEX('Base Cases'!$D$1:$P$500, MATCH(1, ('Base Cases'!$B$1:$B$500 = $G$16) * ('Base Cases'!$C$1:$C$500 = $C116), 0), MATCH($H$5, 'Base Cases'!$D$66:$P$66, 0)))
/1000, "")</f>
        <v/>
      </c>
      <c r="F116" s="22" t="str">
        <f t="shared" si="8"/>
        <v/>
      </c>
      <c r="G116" s="28" t="str" cm="1">
        <f t="array" aca="1" ref="G116" ca="1">IFERROR(($E$11 *
(INDEX('Total Cost by Trajectory'!$F$1:$R$516, MATCH(1, ('Total Cost by Trajectory'!$B$1:$B$516 = $F$5) * ('Total Cost by Trajectory'!$E$1:$E$516 = $B116), 0), MATCH($H$5, 'Total Cost by Trajectory'!$F$12:$R$12, 0))
+ INDEX('Rate Data by Case'!$D$1:$P$508, MATCH(1, ('Rate Data by Case'!$B$1:$B$500 = $E$16) * ('Rate Data by Case'!$C$1:$C$500 = $D116), 0), MATCH($H$5, 'Rate Data by Case'!$D$12:$P$12, 0))))
/ ($E$12 * INDEX('Rate Data by Case'!$D$1:$P$500, MATCH(1, ('Rate Data by Case'!$B$1:$B$500 = $G$16) * ('Rate Data by Case'!$C$1:$C$500 = $D116), 0), MATCH($H$5, 'Rate Data by Case'!$D$12:$P$12, 0)))
/1000, "")</f>
        <v/>
      </c>
      <c r="H116" s="22" t="str">
        <f t="shared" ca="1" si="9"/>
        <v/>
      </c>
      <c r="I116" s="23" t="str">
        <f t="shared" ca="1" si="10"/>
        <v/>
      </c>
      <c r="J116" s="70" t="str">
        <f t="shared" ca="1" si="11"/>
        <v/>
      </c>
    </row>
    <row r="117" spans="2:10" x14ac:dyDescent="0.2">
      <c r="B117" s="11" t="str">
        <f t="shared" si="7"/>
        <v/>
      </c>
      <c r="C117" s="11" t="str">
        <f t="shared" si="12"/>
        <v/>
      </c>
      <c r="D117" s="3">
        <v>0</v>
      </c>
      <c r="E117" s="28" t="str" cm="1">
        <f t="array" ref="E117">IFERROR(($E$11 * INDEX('Base Cases'!$D$1:$P$500, MATCH(1, ('Base Cases'!$B$1:$B$500 = $E$16) * ('Base Cases'!$C$1:$C$500 = $C117), 0), MATCH($H$5, 'Base Cases'!$D$66:$P$66, 0)))
/ ($E$12 * INDEX('Base Cases'!$D$1:$P$500, MATCH(1, ('Base Cases'!$B$1:$B$500 = $G$16) * ('Base Cases'!$C$1:$C$500 = $C117), 0), MATCH($H$5, 'Base Cases'!$D$66:$P$66, 0)))
/1000, "")</f>
        <v/>
      </c>
      <c r="F117" s="22" t="str">
        <f t="shared" si="8"/>
        <v/>
      </c>
      <c r="G117" s="28" t="str" cm="1">
        <f t="array" aca="1" ref="G117" ca="1">IFERROR(($E$11 *
(INDEX('Total Cost by Trajectory'!$F$1:$R$516, MATCH(1, ('Total Cost by Trajectory'!$B$1:$B$516 = $F$5) * ('Total Cost by Trajectory'!$E$1:$E$516 = $B117), 0), MATCH($H$5, 'Total Cost by Trajectory'!$F$12:$R$12, 0))
+ INDEX('Rate Data by Case'!$D$1:$P$508, MATCH(1, ('Rate Data by Case'!$B$1:$B$500 = $E$16) * ('Rate Data by Case'!$C$1:$C$500 = $D117), 0), MATCH($H$5, 'Rate Data by Case'!$D$12:$P$12, 0))))
/ ($E$12 * INDEX('Rate Data by Case'!$D$1:$P$500, MATCH(1, ('Rate Data by Case'!$B$1:$B$500 = $G$16) * ('Rate Data by Case'!$C$1:$C$500 = $D117), 0), MATCH($H$5, 'Rate Data by Case'!$D$12:$P$12, 0)))
/1000, "")</f>
        <v/>
      </c>
      <c r="H117" s="22" t="str">
        <f t="shared" ca="1" si="9"/>
        <v/>
      </c>
      <c r="I117" s="23" t="str">
        <f t="shared" ca="1" si="10"/>
        <v/>
      </c>
      <c r="J117" s="70" t="str">
        <f t="shared" ca="1" si="11"/>
        <v/>
      </c>
    </row>
    <row r="118" spans="2:10" x14ac:dyDescent="0.2">
      <c r="B118" s="11" t="str">
        <f t="shared" si="7"/>
        <v/>
      </c>
      <c r="C118" s="11" t="str">
        <f t="shared" si="12"/>
        <v/>
      </c>
      <c r="D118" s="3">
        <v>0</v>
      </c>
      <c r="E118" s="28" t="str" cm="1">
        <f t="array" ref="E118">IFERROR(($E$11 * INDEX('Base Cases'!$D$1:$P$500, MATCH(1, ('Base Cases'!$B$1:$B$500 = $E$16) * ('Base Cases'!$C$1:$C$500 = $C118), 0), MATCH($H$5, 'Base Cases'!$D$66:$P$66, 0)))
/ ($E$12 * INDEX('Base Cases'!$D$1:$P$500, MATCH(1, ('Base Cases'!$B$1:$B$500 = $G$16) * ('Base Cases'!$C$1:$C$500 = $C118), 0), MATCH($H$5, 'Base Cases'!$D$66:$P$66, 0)))
/1000, "")</f>
        <v/>
      </c>
      <c r="F118" s="22" t="str">
        <f t="shared" si="8"/>
        <v/>
      </c>
      <c r="G118" s="28" t="str" cm="1">
        <f t="array" aca="1" ref="G118" ca="1">IFERROR(($E$11 *
(INDEX('Total Cost by Trajectory'!$F$1:$R$516, MATCH(1, ('Total Cost by Trajectory'!$B$1:$B$516 = $F$5) * ('Total Cost by Trajectory'!$E$1:$E$516 = $B118), 0), MATCH($H$5, 'Total Cost by Trajectory'!$F$12:$R$12, 0))
+ INDEX('Rate Data by Case'!$D$1:$P$508, MATCH(1, ('Rate Data by Case'!$B$1:$B$500 = $E$16) * ('Rate Data by Case'!$C$1:$C$500 = $D118), 0), MATCH($H$5, 'Rate Data by Case'!$D$12:$P$12, 0))))
/ ($E$12 * INDEX('Rate Data by Case'!$D$1:$P$500, MATCH(1, ('Rate Data by Case'!$B$1:$B$500 = $G$16) * ('Rate Data by Case'!$C$1:$C$500 = $D118), 0), MATCH($H$5, 'Rate Data by Case'!$D$12:$P$12, 0)))
/1000, "")</f>
        <v/>
      </c>
      <c r="H118" s="22" t="str">
        <f t="shared" ca="1" si="9"/>
        <v/>
      </c>
      <c r="I118" s="23" t="str">
        <f t="shared" ca="1" si="10"/>
        <v/>
      </c>
      <c r="J118" s="70" t="str">
        <f t="shared" ca="1" si="11"/>
        <v/>
      </c>
    </row>
    <row r="119" spans="2:10" x14ac:dyDescent="0.2">
      <c r="B119" s="11" t="str">
        <f t="shared" si="7"/>
        <v/>
      </c>
      <c r="C119" s="11" t="str">
        <f t="shared" si="12"/>
        <v/>
      </c>
      <c r="D119" s="3">
        <v>0</v>
      </c>
      <c r="E119" s="28" t="str" cm="1">
        <f t="array" ref="E119">IFERROR(($E$11 * INDEX('Base Cases'!$D$1:$P$500, MATCH(1, ('Base Cases'!$B$1:$B$500 = $E$16) * ('Base Cases'!$C$1:$C$500 = $C119), 0), MATCH($H$5, 'Base Cases'!$D$66:$P$66, 0)))
/ ($E$12 * INDEX('Base Cases'!$D$1:$P$500, MATCH(1, ('Base Cases'!$B$1:$B$500 = $G$16) * ('Base Cases'!$C$1:$C$500 = $C119), 0), MATCH($H$5, 'Base Cases'!$D$66:$P$66, 0)))
/1000, "")</f>
        <v/>
      </c>
      <c r="F119" s="22" t="str">
        <f t="shared" si="8"/>
        <v/>
      </c>
      <c r="G119" s="28" t="str" cm="1">
        <f t="array" aca="1" ref="G119" ca="1">IFERROR(($E$11 *
(INDEX('Total Cost by Trajectory'!$F$1:$R$516, MATCH(1, ('Total Cost by Trajectory'!$B$1:$B$516 = $F$5) * ('Total Cost by Trajectory'!$E$1:$E$516 = $B119), 0), MATCH($H$5, 'Total Cost by Trajectory'!$F$12:$R$12, 0))
+ INDEX('Rate Data by Case'!$D$1:$P$508, MATCH(1, ('Rate Data by Case'!$B$1:$B$500 = $E$16) * ('Rate Data by Case'!$C$1:$C$500 = $D119), 0), MATCH($H$5, 'Rate Data by Case'!$D$12:$P$12, 0))))
/ ($E$12 * INDEX('Rate Data by Case'!$D$1:$P$500, MATCH(1, ('Rate Data by Case'!$B$1:$B$500 = $G$16) * ('Rate Data by Case'!$C$1:$C$500 = $D119), 0), MATCH($H$5, 'Rate Data by Case'!$D$12:$P$12, 0)))
/1000, "")</f>
        <v/>
      </c>
      <c r="H119" s="22" t="str">
        <f t="shared" ca="1" si="9"/>
        <v/>
      </c>
      <c r="I119" s="23" t="str">
        <f t="shared" ca="1" si="10"/>
        <v/>
      </c>
      <c r="J119" s="70" t="str">
        <f t="shared" ca="1" si="11"/>
        <v/>
      </c>
    </row>
    <row r="120" spans="2:10" x14ac:dyDescent="0.2">
      <c r="B120" s="11" t="str">
        <f t="shared" si="7"/>
        <v/>
      </c>
      <c r="C120" s="11" t="str">
        <f t="shared" si="12"/>
        <v/>
      </c>
      <c r="D120" s="3">
        <v>0</v>
      </c>
      <c r="E120" s="28" t="str" cm="1">
        <f t="array" ref="E120">IFERROR(($E$11 * INDEX('Base Cases'!$D$1:$P$500, MATCH(1, ('Base Cases'!$B$1:$B$500 = $E$16) * ('Base Cases'!$C$1:$C$500 = $C120), 0), MATCH($H$5, 'Base Cases'!$D$66:$P$66, 0)))
/ ($E$12 * INDEX('Base Cases'!$D$1:$P$500, MATCH(1, ('Base Cases'!$B$1:$B$500 = $G$16) * ('Base Cases'!$C$1:$C$500 = $C120), 0), MATCH($H$5, 'Base Cases'!$D$66:$P$66, 0)))
/1000, "")</f>
        <v/>
      </c>
      <c r="F120" s="22" t="str">
        <f t="shared" si="8"/>
        <v/>
      </c>
      <c r="G120" s="28" t="str" cm="1">
        <f t="array" aca="1" ref="G120" ca="1">IFERROR(($E$11 *
(INDEX('Total Cost by Trajectory'!$F$1:$R$516, MATCH(1, ('Total Cost by Trajectory'!$B$1:$B$516 = $F$5) * ('Total Cost by Trajectory'!$E$1:$E$516 = $B120), 0), MATCH($H$5, 'Total Cost by Trajectory'!$F$12:$R$12, 0))
+ INDEX('Rate Data by Case'!$D$1:$P$508, MATCH(1, ('Rate Data by Case'!$B$1:$B$500 = $E$16) * ('Rate Data by Case'!$C$1:$C$500 = $D120), 0), MATCH($H$5, 'Rate Data by Case'!$D$12:$P$12, 0))))
/ ($E$12 * INDEX('Rate Data by Case'!$D$1:$P$500, MATCH(1, ('Rate Data by Case'!$B$1:$B$500 = $G$16) * ('Rate Data by Case'!$C$1:$C$500 = $D120), 0), MATCH($H$5, 'Rate Data by Case'!$D$12:$P$12, 0)))
/1000, "")</f>
        <v/>
      </c>
      <c r="H120" s="22" t="str">
        <f t="shared" ca="1" si="9"/>
        <v/>
      </c>
      <c r="I120" s="23" t="str">
        <f t="shared" ca="1" si="10"/>
        <v/>
      </c>
      <c r="J120" s="70" t="str">
        <f t="shared" ca="1" si="11"/>
        <v/>
      </c>
    </row>
    <row r="121" spans="2:10" x14ac:dyDescent="0.2">
      <c r="B121" s="11" t="str">
        <f t="shared" si="7"/>
        <v/>
      </c>
      <c r="C121" s="11" t="str">
        <f t="shared" si="12"/>
        <v/>
      </c>
      <c r="D121" s="3">
        <v>0</v>
      </c>
      <c r="E121" s="28" t="str" cm="1">
        <f t="array" ref="E121">IFERROR(($E$11 * INDEX('Base Cases'!$D$1:$P$500, MATCH(1, ('Base Cases'!$B$1:$B$500 = $E$16) * ('Base Cases'!$C$1:$C$500 = $C121), 0), MATCH($H$5, 'Base Cases'!$D$66:$P$66, 0)))
/ ($E$12 * INDEX('Base Cases'!$D$1:$P$500, MATCH(1, ('Base Cases'!$B$1:$B$500 = $G$16) * ('Base Cases'!$C$1:$C$500 = $C121), 0), MATCH($H$5, 'Base Cases'!$D$66:$P$66, 0)))
/1000, "")</f>
        <v/>
      </c>
      <c r="F121" s="22" t="str">
        <f t="shared" si="8"/>
        <v/>
      </c>
      <c r="G121" s="28" t="str" cm="1">
        <f t="array" aca="1" ref="G121" ca="1">IFERROR(($E$11 *
(INDEX('Total Cost by Trajectory'!$F$1:$R$516, MATCH(1, ('Total Cost by Trajectory'!$B$1:$B$516 = $F$5) * ('Total Cost by Trajectory'!$E$1:$E$516 = $B121), 0), MATCH($H$5, 'Total Cost by Trajectory'!$F$12:$R$12, 0))
+ INDEX('Rate Data by Case'!$D$1:$P$508, MATCH(1, ('Rate Data by Case'!$B$1:$B$500 = $E$16) * ('Rate Data by Case'!$C$1:$C$500 = $D121), 0), MATCH($H$5, 'Rate Data by Case'!$D$12:$P$12, 0))))
/ ($E$12 * INDEX('Rate Data by Case'!$D$1:$P$500, MATCH(1, ('Rate Data by Case'!$B$1:$B$500 = $G$16) * ('Rate Data by Case'!$C$1:$C$500 = $D121), 0), MATCH($H$5, 'Rate Data by Case'!$D$12:$P$12, 0)))
/1000, "")</f>
        <v/>
      </c>
      <c r="H121" s="22" t="str">
        <f t="shared" ca="1" si="9"/>
        <v/>
      </c>
      <c r="I121" s="23" t="str">
        <f t="shared" ca="1" si="10"/>
        <v/>
      </c>
      <c r="J121" s="70" t="str">
        <f t="shared" ca="1" si="11"/>
        <v/>
      </c>
    </row>
    <row r="122" spans="2:10" x14ac:dyDescent="0.2">
      <c r="B122" s="11" t="str">
        <f t="shared" si="7"/>
        <v/>
      </c>
      <c r="C122" s="11" t="str">
        <f t="shared" si="12"/>
        <v/>
      </c>
      <c r="D122" s="3">
        <v>0</v>
      </c>
      <c r="E122" s="28" t="str" cm="1">
        <f t="array" ref="E122">IFERROR(($E$11 * INDEX('Base Cases'!$D$1:$P$500, MATCH(1, ('Base Cases'!$B$1:$B$500 = $E$16) * ('Base Cases'!$C$1:$C$500 = $C122), 0), MATCH($H$5, 'Base Cases'!$D$66:$P$66, 0)))
/ ($E$12 * INDEX('Base Cases'!$D$1:$P$500, MATCH(1, ('Base Cases'!$B$1:$B$500 = $G$16) * ('Base Cases'!$C$1:$C$500 = $C122), 0), MATCH($H$5, 'Base Cases'!$D$66:$P$66, 0)))
/1000, "")</f>
        <v/>
      </c>
      <c r="F122" s="22" t="str">
        <f t="shared" si="8"/>
        <v/>
      </c>
      <c r="G122" s="28" t="str" cm="1">
        <f t="array" aca="1" ref="G122" ca="1">IFERROR(($E$11 *
(INDEX('Total Cost by Trajectory'!$F$1:$R$516, MATCH(1, ('Total Cost by Trajectory'!$B$1:$B$516 = $F$5) * ('Total Cost by Trajectory'!$E$1:$E$516 = $B122), 0), MATCH($H$5, 'Total Cost by Trajectory'!$F$12:$R$12, 0))
+ INDEX('Rate Data by Case'!$D$1:$P$508, MATCH(1, ('Rate Data by Case'!$B$1:$B$500 = $E$16) * ('Rate Data by Case'!$C$1:$C$500 = $D122), 0), MATCH($H$5, 'Rate Data by Case'!$D$12:$P$12, 0))))
/ ($E$12 * INDEX('Rate Data by Case'!$D$1:$P$500, MATCH(1, ('Rate Data by Case'!$B$1:$B$500 = $G$16) * ('Rate Data by Case'!$C$1:$C$500 = $D122), 0), MATCH($H$5, 'Rate Data by Case'!$D$12:$P$12, 0)))
/1000, "")</f>
        <v/>
      </c>
      <c r="H122" s="22" t="str">
        <f t="shared" ca="1" si="9"/>
        <v/>
      </c>
      <c r="I122" s="23" t="str">
        <f t="shared" ca="1" si="10"/>
        <v/>
      </c>
      <c r="J122" s="70" t="str">
        <f t="shared" ca="1" si="11"/>
        <v/>
      </c>
    </row>
    <row r="123" spans="2:10" x14ac:dyDescent="0.2">
      <c r="B123" s="11" t="str">
        <f t="shared" si="7"/>
        <v/>
      </c>
      <c r="C123" s="11" t="str">
        <f t="shared" si="12"/>
        <v/>
      </c>
      <c r="D123" s="3">
        <v>0</v>
      </c>
      <c r="E123" s="28" t="str" cm="1">
        <f t="array" ref="E123">IFERROR(($E$11 * INDEX('Base Cases'!$D$1:$P$500, MATCH(1, ('Base Cases'!$B$1:$B$500 = $E$16) * ('Base Cases'!$C$1:$C$500 = $C123), 0), MATCH($H$5, 'Base Cases'!$D$66:$P$66, 0)))
/ ($E$12 * INDEX('Base Cases'!$D$1:$P$500, MATCH(1, ('Base Cases'!$B$1:$B$500 = $G$16) * ('Base Cases'!$C$1:$C$500 = $C123), 0), MATCH($H$5, 'Base Cases'!$D$66:$P$66, 0)))
/1000, "")</f>
        <v/>
      </c>
      <c r="F123" s="22" t="str">
        <f t="shared" si="8"/>
        <v/>
      </c>
      <c r="G123" s="28" t="str" cm="1">
        <f t="array" aca="1" ref="G123" ca="1">IFERROR(($E$11 *
(INDEX('Total Cost by Trajectory'!$F$1:$R$516, MATCH(1, ('Total Cost by Trajectory'!$B$1:$B$516 = $F$5) * ('Total Cost by Trajectory'!$E$1:$E$516 = $B123), 0), MATCH($H$5, 'Total Cost by Trajectory'!$F$12:$R$12, 0))
+ INDEX('Rate Data by Case'!$D$1:$P$508, MATCH(1, ('Rate Data by Case'!$B$1:$B$500 = $E$16) * ('Rate Data by Case'!$C$1:$C$500 = $D123), 0), MATCH($H$5, 'Rate Data by Case'!$D$12:$P$12, 0))))
/ ($E$12 * INDEX('Rate Data by Case'!$D$1:$P$500, MATCH(1, ('Rate Data by Case'!$B$1:$B$500 = $G$16) * ('Rate Data by Case'!$C$1:$C$500 = $D123), 0), MATCH($H$5, 'Rate Data by Case'!$D$12:$P$12, 0)))
/1000, "")</f>
        <v/>
      </c>
      <c r="H123" s="22" t="str">
        <f t="shared" ca="1" si="9"/>
        <v/>
      </c>
      <c r="I123" s="23" t="str">
        <f t="shared" ca="1" si="10"/>
        <v/>
      </c>
      <c r="J123" s="70" t="str">
        <f t="shared" ca="1" si="11"/>
        <v/>
      </c>
    </row>
    <row r="124" spans="2:10" x14ac:dyDescent="0.2">
      <c r="B124" s="11" t="str">
        <f t="shared" si="7"/>
        <v/>
      </c>
      <c r="C124" s="11" t="str">
        <f t="shared" si="12"/>
        <v/>
      </c>
      <c r="D124" s="3">
        <v>0</v>
      </c>
      <c r="E124" s="28" t="str" cm="1">
        <f t="array" ref="E124">IFERROR(($E$11 * INDEX('Base Cases'!$D$1:$P$500, MATCH(1, ('Base Cases'!$B$1:$B$500 = $E$16) * ('Base Cases'!$C$1:$C$500 = $C124), 0), MATCH($H$5, 'Base Cases'!$D$66:$P$66, 0)))
/ ($E$12 * INDEX('Base Cases'!$D$1:$P$500, MATCH(1, ('Base Cases'!$B$1:$B$500 = $G$16) * ('Base Cases'!$C$1:$C$500 = $C124), 0), MATCH($H$5, 'Base Cases'!$D$66:$P$66, 0)))
/1000, "")</f>
        <v/>
      </c>
      <c r="F124" s="22" t="str">
        <f t="shared" si="8"/>
        <v/>
      </c>
      <c r="G124" s="28" t="str" cm="1">
        <f t="array" aca="1" ref="G124" ca="1">IFERROR(($E$11 *
(INDEX('Total Cost by Trajectory'!$F$1:$R$516, MATCH(1, ('Total Cost by Trajectory'!$B$1:$B$516 = $F$5) * ('Total Cost by Trajectory'!$E$1:$E$516 = $B124), 0), MATCH($H$5, 'Total Cost by Trajectory'!$F$12:$R$12, 0))
+ INDEX('Rate Data by Case'!$D$1:$P$508, MATCH(1, ('Rate Data by Case'!$B$1:$B$500 = $E$16) * ('Rate Data by Case'!$C$1:$C$500 = $D124), 0), MATCH($H$5, 'Rate Data by Case'!$D$12:$P$12, 0))))
/ ($E$12 * INDEX('Rate Data by Case'!$D$1:$P$500, MATCH(1, ('Rate Data by Case'!$B$1:$B$500 = $G$16) * ('Rate Data by Case'!$C$1:$C$500 = $D124), 0), MATCH($H$5, 'Rate Data by Case'!$D$12:$P$12, 0)))
/1000, "")</f>
        <v/>
      </c>
      <c r="H124" s="22" t="str">
        <f t="shared" ca="1" si="9"/>
        <v/>
      </c>
      <c r="I124" s="23" t="str">
        <f t="shared" ca="1" si="10"/>
        <v/>
      </c>
      <c r="J124" s="70" t="str">
        <f t="shared" ca="1" si="11"/>
        <v/>
      </c>
    </row>
    <row r="125" spans="2:10" x14ac:dyDescent="0.2">
      <c r="B125" s="11" t="str">
        <f t="shared" si="7"/>
        <v/>
      </c>
      <c r="C125" s="11" t="str">
        <f t="shared" si="12"/>
        <v/>
      </c>
      <c r="D125" s="3">
        <v>0</v>
      </c>
      <c r="E125" s="28" t="str" cm="1">
        <f t="array" ref="E125">IFERROR(($E$11 * INDEX('Base Cases'!$D$1:$P$500, MATCH(1, ('Base Cases'!$B$1:$B$500 = $E$16) * ('Base Cases'!$C$1:$C$500 = $C125), 0), MATCH($H$5, 'Base Cases'!$D$66:$P$66, 0)))
/ ($E$12 * INDEX('Base Cases'!$D$1:$P$500, MATCH(1, ('Base Cases'!$B$1:$B$500 = $G$16) * ('Base Cases'!$C$1:$C$500 = $C125), 0), MATCH($H$5, 'Base Cases'!$D$66:$P$66, 0)))
/1000, "")</f>
        <v/>
      </c>
      <c r="F125" s="22" t="str">
        <f t="shared" si="8"/>
        <v/>
      </c>
      <c r="G125" s="28" t="str" cm="1">
        <f t="array" aca="1" ref="G125" ca="1">IFERROR(($E$11 *
(INDEX('Total Cost by Trajectory'!$F$1:$R$516, MATCH(1, ('Total Cost by Trajectory'!$B$1:$B$516 = $F$5) * ('Total Cost by Trajectory'!$E$1:$E$516 = $B125), 0), MATCH($H$5, 'Total Cost by Trajectory'!$F$12:$R$12, 0))
+ INDEX('Rate Data by Case'!$D$1:$P$508, MATCH(1, ('Rate Data by Case'!$B$1:$B$500 = $E$16) * ('Rate Data by Case'!$C$1:$C$500 = $D125), 0), MATCH($H$5, 'Rate Data by Case'!$D$12:$P$12, 0))))
/ ($E$12 * INDEX('Rate Data by Case'!$D$1:$P$500, MATCH(1, ('Rate Data by Case'!$B$1:$B$500 = $G$16) * ('Rate Data by Case'!$C$1:$C$500 = $D125), 0), MATCH($H$5, 'Rate Data by Case'!$D$12:$P$12, 0)))
/1000, "")</f>
        <v/>
      </c>
      <c r="H125" s="22" t="str">
        <f t="shared" ca="1" si="9"/>
        <v/>
      </c>
      <c r="I125" s="23" t="str">
        <f t="shared" ca="1" si="10"/>
        <v/>
      </c>
      <c r="J125" s="70" t="str">
        <f t="shared" ca="1" si="11"/>
        <v/>
      </c>
    </row>
    <row r="126" spans="2:10" x14ac:dyDescent="0.2">
      <c r="B126" s="11" t="str">
        <f t="shared" si="7"/>
        <v/>
      </c>
      <c r="C126" s="11" t="str">
        <f t="shared" si="12"/>
        <v/>
      </c>
      <c r="D126" s="3">
        <v>0</v>
      </c>
      <c r="E126" s="28" t="str" cm="1">
        <f t="array" ref="E126">IFERROR(($E$11 * INDEX('Base Cases'!$D$1:$P$500, MATCH(1, ('Base Cases'!$B$1:$B$500 = $E$16) * ('Base Cases'!$C$1:$C$500 = $C126), 0), MATCH($H$5, 'Base Cases'!$D$66:$P$66, 0)))
/ ($E$12 * INDEX('Base Cases'!$D$1:$P$500, MATCH(1, ('Base Cases'!$B$1:$B$500 = $G$16) * ('Base Cases'!$C$1:$C$500 = $C126), 0), MATCH($H$5, 'Base Cases'!$D$66:$P$66, 0)))
/1000, "")</f>
        <v/>
      </c>
      <c r="F126" s="22" t="str">
        <f t="shared" si="8"/>
        <v/>
      </c>
      <c r="G126" s="28" t="str" cm="1">
        <f t="array" aca="1" ref="G126" ca="1">IFERROR(($E$11 *
(INDEX('Total Cost by Trajectory'!$F$1:$R$516, MATCH(1, ('Total Cost by Trajectory'!$B$1:$B$516 = $F$5) * ('Total Cost by Trajectory'!$E$1:$E$516 = $B126), 0), MATCH($H$5, 'Total Cost by Trajectory'!$F$12:$R$12, 0))
+ INDEX('Rate Data by Case'!$D$1:$P$508, MATCH(1, ('Rate Data by Case'!$B$1:$B$500 = $E$16) * ('Rate Data by Case'!$C$1:$C$500 = $D126), 0), MATCH($H$5, 'Rate Data by Case'!$D$12:$P$12, 0))))
/ ($E$12 * INDEX('Rate Data by Case'!$D$1:$P$500, MATCH(1, ('Rate Data by Case'!$B$1:$B$500 = $G$16) * ('Rate Data by Case'!$C$1:$C$500 = $D126), 0), MATCH($H$5, 'Rate Data by Case'!$D$12:$P$12, 0)))
/1000, "")</f>
        <v/>
      </c>
      <c r="H126" s="22" t="str">
        <f t="shared" ca="1" si="9"/>
        <v/>
      </c>
      <c r="I126" s="23" t="str">
        <f t="shared" ca="1" si="10"/>
        <v/>
      </c>
      <c r="J126" s="70" t="str">
        <f t="shared" ca="1" si="11"/>
        <v/>
      </c>
    </row>
    <row r="127" spans="2:10" x14ac:dyDescent="0.2">
      <c r="B127" s="11" t="str">
        <f t="shared" si="7"/>
        <v/>
      </c>
      <c r="C127" s="11" t="str">
        <f t="shared" si="12"/>
        <v/>
      </c>
      <c r="D127" s="3">
        <v>0</v>
      </c>
      <c r="E127" s="28" t="str" cm="1">
        <f t="array" ref="E127">IFERROR(($E$11 * INDEX('Base Cases'!$D$1:$P$500, MATCH(1, ('Base Cases'!$B$1:$B$500 = $E$16) * ('Base Cases'!$C$1:$C$500 = $C127), 0), MATCH($H$5, 'Base Cases'!$D$66:$P$66, 0)))
/ ($E$12 * INDEX('Base Cases'!$D$1:$P$500, MATCH(1, ('Base Cases'!$B$1:$B$500 = $G$16) * ('Base Cases'!$C$1:$C$500 = $C127), 0), MATCH($H$5, 'Base Cases'!$D$66:$P$66, 0)))
/1000, "")</f>
        <v/>
      </c>
      <c r="F127" s="22" t="str">
        <f t="shared" si="8"/>
        <v/>
      </c>
      <c r="G127" s="28" t="str" cm="1">
        <f t="array" aca="1" ref="G127" ca="1">IFERROR(($E$11 *
(INDEX('Total Cost by Trajectory'!$F$1:$R$516, MATCH(1, ('Total Cost by Trajectory'!$B$1:$B$516 = $F$5) * ('Total Cost by Trajectory'!$E$1:$E$516 = $B127), 0), MATCH($H$5, 'Total Cost by Trajectory'!$F$12:$R$12, 0))
+ INDEX('Rate Data by Case'!$D$1:$P$508, MATCH(1, ('Rate Data by Case'!$B$1:$B$500 = $E$16) * ('Rate Data by Case'!$C$1:$C$500 = $D127), 0), MATCH($H$5, 'Rate Data by Case'!$D$12:$P$12, 0))))
/ ($E$12 * INDEX('Rate Data by Case'!$D$1:$P$500, MATCH(1, ('Rate Data by Case'!$B$1:$B$500 = $G$16) * ('Rate Data by Case'!$C$1:$C$500 = $D127), 0), MATCH($H$5, 'Rate Data by Case'!$D$12:$P$12, 0)))
/1000, "")</f>
        <v/>
      </c>
      <c r="H127" s="22" t="str">
        <f t="shared" ca="1" si="9"/>
        <v/>
      </c>
      <c r="I127" s="23" t="str">
        <f t="shared" ca="1" si="10"/>
        <v/>
      </c>
      <c r="J127" s="70" t="str">
        <f t="shared" ca="1" si="11"/>
        <v/>
      </c>
    </row>
    <row r="128" spans="2:10" x14ac:dyDescent="0.2">
      <c r="B128" s="11" t="str">
        <f t="shared" si="7"/>
        <v/>
      </c>
      <c r="C128" s="11" t="str">
        <f t="shared" si="12"/>
        <v/>
      </c>
      <c r="D128" s="3">
        <v>0</v>
      </c>
      <c r="E128" s="28" t="str" cm="1">
        <f t="array" ref="E128">IFERROR(($E$11 * INDEX('Base Cases'!$D$1:$P$500, MATCH(1, ('Base Cases'!$B$1:$B$500 = $E$16) * ('Base Cases'!$C$1:$C$500 = $C128), 0), MATCH($H$5, 'Base Cases'!$D$66:$P$66, 0)))
/ ($E$12 * INDEX('Base Cases'!$D$1:$P$500, MATCH(1, ('Base Cases'!$B$1:$B$500 = $G$16) * ('Base Cases'!$C$1:$C$500 = $C128), 0), MATCH($H$5, 'Base Cases'!$D$66:$P$66, 0)))
/1000, "")</f>
        <v/>
      </c>
      <c r="F128" s="22" t="str">
        <f t="shared" si="8"/>
        <v/>
      </c>
      <c r="G128" s="28" t="str" cm="1">
        <f t="array" aca="1" ref="G128" ca="1">IFERROR(($E$11 *
(INDEX('Total Cost by Trajectory'!$F$1:$R$516, MATCH(1, ('Total Cost by Trajectory'!$B$1:$B$516 = $F$5) * ('Total Cost by Trajectory'!$E$1:$E$516 = $B128), 0), MATCH($H$5, 'Total Cost by Trajectory'!$F$12:$R$12, 0))
+ INDEX('Rate Data by Case'!$D$1:$P$508, MATCH(1, ('Rate Data by Case'!$B$1:$B$500 = $E$16) * ('Rate Data by Case'!$C$1:$C$500 = $D128), 0), MATCH($H$5, 'Rate Data by Case'!$D$12:$P$12, 0))))
/ ($E$12 * INDEX('Rate Data by Case'!$D$1:$P$500, MATCH(1, ('Rate Data by Case'!$B$1:$B$500 = $G$16) * ('Rate Data by Case'!$C$1:$C$500 = $D128), 0), MATCH($H$5, 'Rate Data by Case'!$D$12:$P$12, 0)))
/1000, "")</f>
        <v/>
      </c>
      <c r="H128" s="22" t="str">
        <f t="shared" ca="1" si="9"/>
        <v/>
      </c>
      <c r="I128" s="23" t="str">
        <f t="shared" ca="1" si="10"/>
        <v/>
      </c>
      <c r="J128" s="70" t="str">
        <f t="shared" ca="1" si="11"/>
        <v/>
      </c>
    </row>
  </sheetData>
  <dataValidations count="1">
    <dataValidation type="list" allowBlank="1" showInputMessage="1" showErrorMessage="1" sqref="F5" xr:uid="{C6C003C1-528C-428C-8AA7-719E340C916F}">
      <formula1>Final_Cost_Sensitivities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3E7C6E-E1F3-4F23-890A-12D87C8CEAF1}">
          <x14:formula1>
            <xm:f>Lists!$C$4:$C$21</xm:f>
          </x14:formula1>
          <xm:sqref>H5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B783-4BEB-472F-B51E-E2E8F4E38A93}">
  <sheetPr>
    <tabColor theme="4" tint="0.39997558519241921"/>
  </sheetPr>
  <dimension ref="B2:W95"/>
  <sheetViews>
    <sheetView showGridLines="0" tabSelected="1" workbookViewId="0">
      <selection activeCell="N7" sqref="N7"/>
    </sheetView>
  </sheetViews>
  <sheetFormatPr defaultColWidth="9" defaultRowHeight="12" outlineLevelRow="1" x14ac:dyDescent="0.2"/>
  <cols>
    <col min="2" max="2" width="23.85546875" bestFit="1" customWidth="1"/>
    <col min="3" max="17" width="9" customWidth="1"/>
  </cols>
  <sheetData>
    <row r="2" spans="2:19" ht="17.25" thickBot="1" x14ac:dyDescent="0.25">
      <c r="B2" s="9" t="s">
        <v>166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4" spans="2:19" ht="12.75" x14ac:dyDescent="0.2">
      <c r="B4" s="25" t="s">
        <v>188</v>
      </c>
      <c r="C4" s="56"/>
      <c r="D4" s="25" t="s">
        <v>169</v>
      </c>
    </row>
    <row r="5" spans="2:19" x14ac:dyDescent="0.2">
      <c r="B5" s="58" t="s">
        <v>58</v>
      </c>
      <c r="C5" s="56"/>
      <c r="D5" s="58">
        <v>2045</v>
      </c>
    </row>
    <row r="6" spans="2:19" hidden="1" outlineLevel="1" x14ac:dyDescent="0.2">
      <c r="B6" s="11" t="s">
        <v>189</v>
      </c>
      <c r="C6" s="11" t="str">
        <f>_xlfn.CONCAT("Avoided Resource Build in ", $D$5, " in the ", $B$5, " procurement scenario")</f>
        <v>Avoided Resource Build in 2045 in the 3GW procurement scenario</v>
      </c>
    </row>
    <row r="7" spans="2:19" collapsed="1" x14ac:dyDescent="0.2"/>
    <row r="8" spans="2:19" ht="17.25" thickBot="1" x14ac:dyDescent="0.25">
      <c r="B8" s="9" t="s">
        <v>190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</row>
    <row r="10" spans="2:19" ht="12.75" x14ac:dyDescent="0.2">
      <c r="B10" s="2" t="s">
        <v>191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2:19" x14ac:dyDescent="0.2">
      <c r="B11" s="1" t="s">
        <v>192</v>
      </c>
      <c r="C11" s="16" t="s">
        <v>96</v>
      </c>
      <c r="D11" s="16" t="s">
        <v>94</v>
      </c>
      <c r="E11" s="16" t="s">
        <v>90</v>
      </c>
      <c r="F11" s="16" t="s">
        <v>88</v>
      </c>
      <c r="G11" s="16" t="s">
        <v>92</v>
      </c>
      <c r="H11" s="16" t="s">
        <v>86</v>
      </c>
      <c r="I11" s="16" t="s">
        <v>84</v>
      </c>
      <c r="J11" s="16" t="s">
        <v>82</v>
      </c>
      <c r="K11" s="16" t="s">
        <v>80</v>
      </c>
      <c r="L11" s="16" t="s">
        <v>78</v>
      </c>
      <c r="M11" s="16" t="s">
        <v>76</v>
      </c>
      <c r="N11" s="16" t="s">
        <v>74</v>
      </c>
      <c r="O11" s="16" t="s">
        <v>72</v>
      </c>
      <c r="P11" s="16" t="s">
        <v>70</v>
      </c>
      <c r="Q11" s="16" t="s">
        <v>68</v>
      </c>
      <c r="R11" s="16" t="s">
        <v>66</v>
      </c>
    </row>
    <row r="12" spans="2:19" hidden="1" outlineLevel="1" x14ac:dyDescent="0.2">
      <c r="B12" s="3" t="s">
        <v>193</v>
      </c>
      <c r="C12" s="46" t="str">
        <f t="shared" ref="C12:R15" si="0">IF(C66-C39 = 0, "", C66-C39)</f>
        <v/>
      </c>
      <c r="D12" s="46" t="e">
        <f t="shared" si="0"/>
        <v>#VALUE!</v>
      </c>
      <c r="E12" s="46" t="str">
        <f t="shared" si="0"/>
        <v/>
      </c>
      <c r="F12" s="46" t="str">
        <f t="shared" si="0"/>
        <v/>
      </c>
      <c r="G12" s="46" t="str">
        <f t="shared" si="0"/>
        <v/>
      </c>
      <c r="H12" s="46" t="str">
        <f t="shared" si="0"/>
        <v/>
      </c>
      <c r="I12" s="46" t="str">
        <f t="shared" si="0"/>
        <v/>
      </c>
      <c r="J12" s="46" t="str">
        <f t="shared" si="0"/>
        <v/>
      </c>
      <c r="K12" s="46" t="str">
        <f t="shared" si="0"/>
        <v/>
      </c>
      <c r="L12" s="46" t="str">
        <f t="shared" si="0"/>
        <v/>
      </c>
      <c r="M12" s="46" t="str">
        <f t="shared" si="0"/>
        <v/>
      </c>
      <c r="N12" s="46" t="str">
        <f t="shared" si="0"/>
        <v/>
      </c>
      <c r="O12" s="46" t="str">
        <f t="shared" si="0"/>
        <v/>
      </c>
      <c r="P12" s="46"/>
      <c r="Q12" s="46" t="str">
        <f t="shared" si="0"/>
        <v/>
      </c>
      <c r="R12" s="46" t="str">
        <f t="shared" si="0"/>
        <v/>
      </c>
    </row>
    <row r="13" spans="2:19" hidden="1" outlineLevel="1" x14ac:dyDescent="0.2">
      <c r="B13" s="3" t="s">
        <v>194</v>
      </c>
      <c r="C13" s="46" t="str">
        <f t="shared" si="0"/>
        <v/>
      </c>
      <c r="D13" s="46" t="e">
        <f t="shared" si="0"/>
        <v>#VALUE!</v>
      </c>
      <c r="E13" s="46" t="str">
        <f t="shared" si="0"/>
        <v/>
      </c>
      <c r="F13" s="46" t="str">
        <f t="shared" si="0"/>
        <v/>
      </c>
      <c r="G13" s="46" t="str">
        <f t="shared" si="0"/>
        <v/>
      </c>
      <c r="H13" s="46" t="str">
        <f t="shared" si="0"/>
        <v/>
      </c>
      <c r="I13" s="46" t="str">
        <f t="shared" si="0"/>
        <v/>
      </c>
      <c r="J13" s="46" t="str">
        <f t="shared" si="0"/>
        <v/>
      </c>
      <c r="K13" s="46" t="str">
        <f t="shared" si="0"/>
        <v/>
      </c>
      <c r="L13" s="46" t="str">
        <f t="shared" si="0"/>
        <v/>
      </c>
      <c r="M13" s="46" t="str">
        <f t="shared" si="0"/>
        <v/>
      </c>
      <c r="N13" s="46" t="str">
        <f t="shared" si="0"/>
        <v/>
      </c>
      <c r="O13" s="46" t="str">
        <f t="shared" si="0"/>
        <v/>
      </c>
      <c r="P13" s="46"/>
      <c r="Q13" s="46" t="str">
        <f t="shared" si="0"/>
        <v/>
      </c>
      <c r="R13" s="46" t="str">
        <f t="shared" si="0"/>
        <v/>
      </c>
    </row>
    <row r="14" spans="2:19" hidden="1" outlineLevel="1" x14ac:dyDescent="0.2">
      <c r="B14" s="3" t="s">
        <v>195</v>
      </c>
      <c r="C14" s="46" t="str">
        <f t="shared" si="0"/>
        <v/>
      </c>
      <c r="D14" s="46" t="e">
        <f t="shared" si="0"/>
        <v>#VALUE!</v>
      </c>
      <c r="E14" s="46" t="str">
        <f t="shared" si="0"/>
        <v/>
      </c>
      <c r="F14" s="46" t="str">
        <f t="shared" si="0"/>
        <v/>
      </c>
      <c r="G14" s="46" t="str">
        <f t="shared" si="0"/>
        <v/>
      </c>
      <c r="H14" s="46" t="str">
        <f t="shared" si="0"/>
        <v/>
      </c>
      <c r="I14" s="46" t="str">
        <f t="shared" si="0"/>
        <v/>
      </c>
      <c r="J14" s="46" t="str">
        <f t="shared" si="0"/>
        <v/>
      </c>
      <c r="K14" s="46" t="str">
        <f t="shared" si="0"/>
        <v/>
      </c>
      <c r="L14" s="46" t="str">
        <f t="shared" si="0"/>
        <v/>
      </c>
      <c r="M14" s="46" t="str">
        <f t="shared" si="0"/>
        <v/>
      </c>
      <c r="N14" s="46" t="str">
        <f t="shared" si="0"/>
        <v/>
      </c>
      <c r="O14" s="46" t="str">
        <f t="shared" si="0"/>
        <v/>
      </c>
      <c r="P14" s="46"/>
      <c r="Q14" s="46" t="str">
        <f t="shared" si="0"/>
        <v/>
      </c>
      <c r="R14" s="46" t="str">
        <f t="shared" si="0"/>
        <v/>
      </c>
    </row>
    <row r="15" spans="2:19" hidden="1" outlineLevel="1" x14ac:dyDescent="0.2">
      <c r="B15" s="3" t="s">
        <v>196</v>
      </c>
      <c r="C15" s="46" t="str">
        <f t="shared" si="0"/>
        <v/>
      </c>
      <c r="D15" s="46" t="e">
        <f t="shared" si="0"/>
        <v>#VALUE!</v>
      </c>
      <c r="E15" s="46" t="str">
        <f t="shared" si="0"/>
        <v/>
      </c>
      <c r="F15" s="46" t="str">
        <f t="shared" si="0"/>
        <v/>
      </c>
      <c r="G15" s="46" t="str">
        <f t="shared" si="0"/>
        <v/>
      </c>
      <c r="H15" s="46" t="str">
        <f t="shared" si="0"/>
        <v/>
      </c>
      <c r="I15" s="46" t="str">
        <f t="shared" si="0"/>
        <v/>
      </c>
      <c r="J15" s="46" t="str">
        <f t="shared" si="0"/>
        <v/>
      </c>
      <c r="K15" s="46" t="str">
        <f t="shared" si="0"/>
        <v/>
      </c>
      <c r="L15" s="46" t="str">
        <f t="shared" si="0"/>
        <v/>
      </c>
      <c r="M15" s="46" t="str">
        <f t="shared" si="0"/>
        <v/>
      </c>
      <c r="N15" s="46" t="str">
        <f t="shared" si="0"/>
        <v/>
      </c>
      <c r="O15" s="46" t="str">
        <f t="shared" si="0"/>
        <v/>
      </c>
      <c r="P15" s="46"/>
      <c r="Q15" s="46" t="str">
        <f t="shared" si="0"/>
        <v/>
      </c>
      <c r="R15" s="46" t="str">
        <f t="shared" si="0"/>
        <v/>
      </c>
    </row>
    <row r="16" spans="2:19" collapsed="1" x14ac:dyDescent="0.2">
      <c r="B16" s="3" t="s">
        <v>197</v>
      </c>
      <c r="C16" s="46">
        <f t="shared" ref="C16:O16" si="1">IFERROR(IF(C70-C43 = 0, "", C70-C43), "")</f>
        <v>-0.19999999999999973</v>
      </c>
      <c r="D16" s="46" t="str">
        <f t="shared" si="1"/>
        <v/>
      </c>
      <c r="E16" s="46">
        <f t="shared" si="1"/>
        <v>-0.12999999999999989</v>
      </c>
      <c r="F16" s="46">
        <f t="shared" si="1"/>
        <v>-0.80999999999999961</v>
      </c>
      <c r="G16" s="46">
        <f t="shared" si="1"/>
        <v>-0.81999999999999984</v>
      </c>
      <c r="H16" s="46">
        <f t="shared" si="1"/>
        <v>-0.69999999999999973</v>
      </c>
      <c r="I16" s="46">
        <f t="shared" si="1"/>
        <v>-7.9999999999999627E-2</v>
      </c>
      <c r="J16" s="46">
        <f t="shared" si="1"/>
        <v>-0.45999999999999996</v>
      </c>
      <c r="K16" s="46" t="str">
        <f t="shared" si="1"/>
        <v/>
      </c>
      <c r="L16" s="46">
        <f t="shared" si="1"/>
        <v>-0.47999999999999954</v>
      </c>
      <c r="M16" s="46" t="str">
        <f t="shared" si="1"/>
        <v/>
      </c>
      <c r="N16" s="46" t="str">
        <f t="shared" si="1"/>
        <v/>
      </c>
      <c r="O16" s="46" t="str">
        <f t="shared" si="1"/>
        <v/>
      </c>
      <c r="P16" s="46">
        <f t="shared" ref="P16:R16" si="2">IFERROR(IF(P70-P43 = 0, "", P70-P43), "")</f>
        <v>-0.25999999999999979</v>
      </c>
      <c r="Q16" s="46" t="str">
        <f t="shared" si="2"/>
        <v/>
      </c>
      <c r="R16" s="46" t="str">
        <f t="shared" si="2"/>
        <v/>
      </c>
    </row>
    <row r="17" spans="2:18" x14ac:dyDescent="0.2">
      <c r="B17" s="3" t="s">
        <v>198</v>
      </c>
      <c r="C17" s="46" t="str">
        <f t="shared" ref="C17:O30" si="3">IFERROR(IF(C71-C44 = 0, "", C71-C44), "")</f>
        <v/>
      </c>
      <c r="D17" s="46" t="str">
        <f t="shared" si="3"/>
        <v/>
      </c>
      <c r="E17" s="46" t="str">
        <f t="shared" si="3"/>
        <v/>
      </c>
      <c r="F17" s="46" t="str">
        <f t="shared" si="3"/>
        <v/>
      </c>
      <c r="G17" s="46" t="str">
        <f t="shared" si="3"/>
        <v/>
      </c>
      <c r="H17" s="46" t="str">
        <f t="shared" si="3"/>
        <v/>
      </c>
      <c r="I17" s="46" t="str">
        <f t="shared" si="3"/>
        <v/>
      </c>
      <c r="J17" s="46" t="str">
        <f t="shared" si="3"/>
        <v/>
      </c>
      <c r="K17" s="46">
        <f t="shared" si="3"/>
        <v>-0.42999999999999972</v>
      </c>
      <c r="L17" s="46" t="str">
        <f t="shared" si="3"/>
        <v/>
      </c>
      <c r="M17" s="46" t="str">
        <f t="shared" si="3"/>
        <v/>
      </c>
      <c r="N17" s="46" t="str">
        <f t="shared" si="3"/>
        <v/>
      </c>
      <c r="O17" s="46" t="str">
        <f t="shared" si="3"/>
        <v/>
      </c>
      <c r="P17" s="46">
        <f t="shared" ref="P17:R17" si="4">IFERROR(IF(P71-P44 = 0, "", P71-P44), "")</f>
        <v>9.9999999999999645E-2</v>
      </c>
      <c r="Q17" s="46" t="str">
        <f t="shared" si="4"/>
        <v/>
      </c>
      <c r="R17" s="46">
        <f t="shared" si="4"/>
        <v>-0.35999999999999943</v>
      </c>
    </row>
    <row r="18" spans="2:18" hidden="1" outlineLevel="1" x14ac:dyDescent="0.2">
      <c r="B18" s="3" t="s">
        <v>199</v>
      </c>
      <c r="C18" s="46" t="str">
        <f t="shared" si="3"/>
        <v/>
      </c>
      <c r="D18" s="46" t="str">
        <f t="shared" si="3"/>
        <v/>
      </c>
      <c r="E18" s="46" t="str">
        <f t="shared" si="3"/>
        <v/>
      </c>
      <c r="F18" s="46" t="str">
        <f t="shared" si="3"/>
        <v/>
      </c>
      <c r="G18" s="46" t="str">
        <f t="shared" si="3"/>
        <v/>
      </c>
      <c r="H18" s="46" t="str">
        <f t="shared" si="3"/>
        <v/>
      </c>
      <c r="I18" s="46" t="str">
        <f t="shared" si="3"/>
        <v/>
      </c>
      <c r="J18" s="46" t="str">
        <f t="shared" si="3"/>
        <v/>
      </c>
      <c r="K18" s="46" t="str">
        <f t="shared" si="3"/>
        <v/>
      </c>
      <c r="L18" s="46" t="str">
        <f t="shared" si="3"/>
        <v/>
      </c>
      <c r="M18" s="46" t="str">
        <f t="shared" si="3"/>
        <v/>
      </c>
      <c r="N18" s="46" t="str">
        <f t="shared" si="3"/>
        <v/>
      </c>
      <c r="O18" s="46" t="str">
        <f t="shared" si="3"/>
        <v/>
      </c>
      <c r="P18" s="46" t="str">
        <f t="shared" ref="P18:R18" si="5">IFERROR(IF(P72-P45 = 0, "", P72-P45), "")</f>
        <v/>
      </c>
      <c r="Q18" s="46" t="str">
        <f t="shared" si="5"/>
        <v/>
      </c>
      <c r="R18" s="46" t="str">
        <f t="shared" si="5"/>
        <v/>
      </c>
    </row>
    <row r="19" spans="2:18" hidden="1" outlineLevel="1" x14ac:dyDescent="0.2">
      <c r="B19" s="3" t="s">
        <v>200</v>
      </c>
      <c r="C19" s="46" t="str">
        <f t="shared" si="3"/>
        <v/>
      </c>
      <c r="D19" s="46" t="str">
        <f t="shared" si="3"/>
        <v/>
      </c>
      <c r="E19" s="46" t="str">
        <f t="shared" si="3"/>
        <v/>
      </c>
      <c r="F19" s="46" t="str">
        <f t="shared" si="3"/>
        <v/>
      </c>
      <c r="G19" s="46" t="str">
        <f t="shared" si="3"/>
        <v/>
      </c>
      <c r="H19" s="46" t="str">
        <f t="shared" si="3"/>
        <v/>
      </c>
      <c r="I19" s="46" t="str">
        <f t="shared" si="3"/>
        <v/>
      </c>
      <c r="J19" s="46" t="str">
        <f t="shared" si="3"/>
        <v/>
      </c>
      <c r="K19" s="46" t="str">
        <f t="shared" si="3"/>
        <v/>
      </c>
      <c r="L19" s="46" t="str">
        <f t="shared" si="3"/>
        <v/>
      </c>
      <c r="M19" s="46" t="str">
        <f t="shared" si="3"/>
        <v/>
      </c>
      <c r="N19" s="46" t="str">
        <f t="shared" si="3"/>
        <v/>
      </c>
      <c r="O19" s="46" t="str">
        <f t="shared" si="3"/>
        <v/>
      </c>
      <c r="P19" s="46" t="str">
        <f t="shared" ref="P19:R19" si="6">IFERROR(IF(P73-P46 = 0, "", P73-P46), "")</f>
        <v/>
      </c>
      <c r="Q19" s="46" t="str">
        <f t="shared" si="6"/>
        <v/>
      </c>
      <c r="R19" s="46" t="str">
        <f t="shared" si="6"/>
        <v/>
      </c>
    </row>
    <row r="20" spans="2:18" hidden="1" outlineLevel="1" x14ac:dyDescent="0.2">
      <c r="B20" s="3" t="s">
        <v>201</v>
      </c>
      <c r="C20" s="46" t="str">
        <f t="shared" si="3"/>
        <v/>
      </c>
      <c r="D20" s="46" t="str">
        <f t="shared" si="3"/>
        <v/>
      </c>
      <c r="E20" s="46" t="str">
        <f t="shared" si="3"/>
        <v/>
      </c>
      <c r="F20" s="46" t="str">
        <f t="shared" si="3"/>
        <v/>
      </c>
      <c r="G20" s="46" t="str">
        <f t="shared" si="3"/>
        <v/>
      </c>
      <c r="H20" s="46" t="str">
        <f t="shared" si="3"/>
        <v/>
      </c>
      <c r="I20" s="46" t="str">
        <f t="shared" si="3"/>
        <v/>
      </c>
      <c r="J20" s="46" t="str">
        <f t="shared" si="3"/>
        <v/>
      </c>
      <c r="K20" s="46" t="str">
        <f t="shared" si="3"/>
        <v/>
      </c>
      <c r="L20" s="46" t="str">
        <f t="shared" si="3"/>
        <v/>
      </c>
      <c r="M20" s="46" t="str">
        <f t="shared" si="3"/>
        <v/>
      </c>
      <c r="N20" s="46" t="str">
        <f t="shared" si="3"/>
        <v/>
      </c>
      <c r="O20" s="46" t="str">
        <f t="shared" si="3"/>
        <v/>
      </c>
      <c r="P20" s="46" t="str">
        <f t="shared" ref="P20:R20" si="7">IFERROR(IF(P74-P47 = 0, "", P74-P47), "")</f>
        <v/>
      </c>
      <c r="Q20" s="46" t="str">
        <f t="shared" si="7"/>
        <v/>
      </c>
      <c r="R20" s="46" t="str">
        <f t="shared" si="7"/>
        <v/>
      </c>
    </row>
    <row r="21" spans="2:18" collapsed="1" x14ac:dyDescent="0.2">
      <c r="B21" s="3" t="s">
        <v>202</v>
      </c>
      <c r="C21" s="46">
        <f t="shared" si="3"/>
        <v>0.15000000000000036</v>
      </c>
      <c r="D21" s="46" t="str">
        <f t="shared" si="3"/>
        <v/>
      </c>
      <c r="E21" s="46">
        <f t="shared" si="3"/>
        <v>-0.45999999999999908</v>
      </c>
      <c r="F21" s="46">
        <f t="shared" si="3"/>
        <v>-0.28999999999999915</v>
      </c>
      <c r="G21" s="46">
        <f t="shared" si="3"/>
        <v>-0.28999999999999915</v>
      </c>
      <c r="H21" s="46" t="str">
        <f t="shared" si="3"/>
        <v/>
      </c>
      <c r="I21" s="46">
        <f t="shared" si="3"/>
        <v>-0.89999999999999858</v>
      </c>
      <c r="J21" s="46" t="str">
        <f t="shared" si="3"/>
        <v/>
      </c>
      <c r="K21" s="46">
        <f t="shared" si="3"/>
        <v>0.19999999999999929</v>
      </c>
      <c r="L21" s="46">
        <f t="shared" si="3"/>
        <v>-2.0000000000000462E-2</v>
      </c>
      <c r="M21" s="46">
        <f t="shared" si="3"/>
        <v>-1.1400000000000006</v>
      </c>
      <c r="N21" s="46" t="str">
        <f t="shared" si="3"/>
        <v/>
      </c>
      <c r="O21" s="46" t="str">
        <f t="shared" si="3"/>
        <v/>
      </c>
      <c r="P21" s="46">
        <f t="shared" ref="P21:R21" si="8">IFERROR(IF(P75-P48 = 0, "", P75-P48), "")</f>
        <v>0.30000000000000071</v>
      </c>
      <c r="Q21" s="46" t="str">
        <f t="shared" si="8"/>
        <v/>
      </c>
      <c r="R21" s="46" t="str">
        <f t="shared" si="8"/>
        <v/>
      </c>
    </row>
    <row r="22" spans="2:18" x14ac:dyDescent="0.2">
      <c r="B22" s="3" t="s">
        <v>203</v>
      </c>
      <c r="C22" s="46">
        <f t="shared" si="3"/>
        <v>-1.1799999999999997</v>
      </c>
      <c r="D22" s="46" t="str">
        <f t="shared" si="3"/>
        <v/>
      </c>
      <c r="E22" s="46">
        <f t="shared" si="3"/>
        <v>0.45000000000000107</v>
      </c>
      <c r="F22" s="46">
        <f t="shared" si="3"/>
        <v>0.40000000000000036</v>
      </c>
      <c r="G22" s="46">
        <f t="shared" si="3"/>
        <v>0.41000000000000014</v>
      </c>
      <c r="H22" s="46">
        <f t="shared" si="3"/>
        <v>0.28999999999999915</v>
      </c>
      <c r="I22" s="46" t="str">
        <f t="shared" si="3"/>
        <v/>
      </c>
      <c r="J22" s="46" t="str">
        <f t="shared" si="3"/>
        <v/>
      </c>
      <c r="K22" s="46">
        <f t="shared" si="3"/>
        <v>-0.75</v>
      </c>
      <c r="L22" s="46">
        <f t="shared" si="3"/>
        <v>-0.20999999999999996</v>
      </c>
      <c r="M22" s="46">
        <f t="shared" si="3"/>
        <v>-0.25</v>
      </c>
      <c r="N22" s="46" t="str">
        <f t="shared" si="3"/>
        <v/>
      </c>
      <c r="O22" s="46" t="str">
        <f t="shared" si="3"/>
        <v/>
      </c>
      <c r="P22" s="46">
        <f t="shared" ref="P22:R22" si="9">IFERROR(IF(P76-P49 = 0, "", P76-P49), "")</f>
        <v>-0.36000000000000121</v>
      </c>
      <c r="Q22" s="46" t="str">
        <f t="shared" si="9"/>
        <v/>
      </c>
      <c r="R22" s="46" t="str">
        <f t="shared" si="9"/>
        <v/>
      </c>
    </row>
    <row r="23" spans="2:18" x14ac:dyDescent="0.2">
      <c r="B23" s="3" t="s">
        <v>204</v>
      </c>
      <c r="C23" s="46">
        <f t="shared" si="3"/>
        <v>3</v>
      </c>
      <c r="D23" s="46" t="str">
        <f t="shared" si="3"/>
        <v/>
      </c>
      <c r="E23" s="46">
        <f t="shared" si="3"/>
        <v>3</v>
      </c>
      <c r="F23" s="46">
        <f t="shared" si="3"/>
        <v>3</v>
      </c>
      <c r="G23" s="46">
        <f t="shared" si="3"/>
        <v>3</v>
      </c>
      <c r="H23" s="46">
        <f t="shared" si="3"/>
        <v>3</v>
      </c>
      <c r="I23" s="46">
        <f t="shared" si="3"/>
        <v>3</v>
      </c>
      <c r="J23" s="46">
        <f t="shared" si="3"/>
        <v>3</v>
      </c>
      <c r="K23" s="46">
        <f t="shared" si="3"/>
        <v>3</v>
      </c>
      <c r="L23" s="46">
        <f t="shared" si="3"/>
        <v>3</v>
      </c>
      <c r="M23" s="46">
        <f t="shared" si="3"/>
        <v>3</v>
      </c>
      <c r="N23" s="46">
        <f t="shared" si="3"/>
        <v>3</v>
      </c>
      <c r="O23" s="46">
        <f t="shared" si="3"/>
        <v>3</v>
      </c>
      <c r="P23" s="46">
        <f t="shared" ref="P23:R23" si="10">IFERROR(IF(P77-P50 = 0, "", P77-P50), "")</f>
        <v>3</v>
      </c>
      <c r="Q23" s="46">
        <f t="shared" si="10"/>
        <v>3</v>
      </c>
      <c r="R23" s="46">
        <f t="shared" si="10"/>
        <v>3</v>
      </c>
    </row>
    <row r="24" spans="2:18" x14ac:dyDescent="0.2">
      <c r="B24" s="3" t="s">
        <v>205</v>
      </c>
      <c r="C24" s="46">
        <f t="shared" si="3"/>
        <v>-1.5799999999999983</v>
      </c>
      <c r="D24" s="46" t="str">
        <f t="shared" si="3"/>
        <v/>
      </c>
      <c r="E24" s="46">
        <f t="shared" si="3"/>
        <v>-3.1999999999999886</v>
      </c>
      <c r="F24" s="46">
        <f t="shared" si="3"/>
        <v>-2.1899999999999977</v>
      </c>
      <c r="G24" s="46">
        <f t="shared" si="3"/>
        <v>-2.1700000000000017</v>
      </c>
      <c r="H24" s="46">
        <f t="shared" si="3"/>
        <v>-2.6499999999999986</v>
      </c>
      <c r="I24" s="46">
        <f t="shared" si="3"/>
        <v>-2.9600000000000009</v>
      </c>
      <c r="J24" s="46">
        <f t="shared" si="3"/>
        <v>-1.9700000000000131</v>
      </c>
      <c r="K24" s="46">
        <f t="shared" si="3"/>
        <v>-3.2400000000000091</v>
      </c>
      <c r="L24" s="46">
        <f t="shared" si="3"/>
        <v>-3.4499999999999886</v>
      </c>
      <c r="M24" s="46">
        <f t="shared" si="3"/>
        <v>-2.7100000000000009</v>
      </c>
      <c r="N24" s="46">
        <f t="shared" si="3"/>
        <v>-4.9299999999999926</v>
      </c>
      <c r="O24" s="46">
        <f t="shared" si="3"/>
        <v>-5.5800000000000125</v>
      </c>
      <c r="P24" s="46">
        <f t="shared" ref="P24:R24" si="11">IFERROR(IF(P78-P51 = 0, "", P78-P51), "")</f>
        <v>-4.480000000000004</v>
      </c>
      <c r="Q24" s="46">
        <f t="shared" si="11"/>
        <v>-5.1700000000000017</v>
      </c>
      <c r="R24" s="46">
        <f t="shared" si="11"/>
        <v>-4.9200000000000017</v>
      </c>
    </row>
    <row r="25" spans="2:18" hidden="1" outlineLevel="1" x14ac:dyDescent="0.2">
      <c r="B25" s="3" t="s">
        <v>206</v>
      </c>
      <c r="C25" s="46" t="str">
        <f t="shared" si="3"/>
        <v/>
      </c>
      <c r="D25" s="46" t="str">
        <f t="shared" si="3"/>
        <v/>
      </c>
      <c r="E25" s="46" t="str">
        <f t="shared" si="3"/>
        <v/>
      </c>
      <c r="F25" s="46" t="str">
        <f t="shared" si="3"/>
        <v/>
      </c>
      <c r="G25" s="46" t="str">
        <f t="shared" si="3"/>
        <v/>
      </c>
      <c r="H25" s="46" t="str">
        <f t="shared" si="3"/>
        <v/>
      </c>
      <c r="I25" s="46" t="str">
        <f t="shared" si="3"/>
        <v/>
      </c>
      <c r="J25" s="46" t="str">
        <f t="shared" si="3"/>
        <v/>
      </c>
      <c r="K25" s="46" t="str">
        <f t="shared" si="3"/>
        <v/>
      </c>
      <c r="L25" s="46" t="str">
        <f t="shared" si="3"/>
        <v/>
      </c>
      <c r="M25" s="46" t="str">
        <f t="shared" si="3"/>
        <v/>
      </c>
      <c r="N25" s="46" t="str">
        <f t="shared" si="3"/>
        <v/>
      </c>
      <c r="O25" s="46" t="str">
        <f t="shared" si="3"/>
        <v/>
      </c>
      <c r="P25" s="46" t="str">
        <f t="shared" ref="P25:R25" si="12">IFERROR(IF(P79-P52 = 0, "", P79-P52), "")</f>
        <v/>
      </c>
      <c r="Q25" s="46" t="str">
        <f t="shared" si="12"/>
        <v/>
      </c>
      <c r="R25" s="46" t="str">
        <f t="shared" si="12"/>
        <v/>
      </c>
    </row>
    <row r="26" spans="2:18" hidden="1" outlineLevel="1" x14ac:dyDescent="0.2">
      <c r="B26" s="3" t="s">
        <v>207</v>
      </c>
      <c r="C26" s="46" t="str">
        <f t="shared" si="3"/>
        <v/>
      </c>
      <c r="D26" s="46" t="str">
        <f t="shared" si="3"/>
        <v/>
      </c>
      <c r="E26" s="46" t="str">
        <f t="shared" si="3"/>
        <v/>
      </c>
      <c r="F26" s="46" t="str">
        <f t="shared" si="3"/>
        <v/>
      </c>
      <c r="G26" s="46" t="str">
        <f t="shared" si="3"/>
        <v/>
      </c>
      <c r="H26" s="46" t="str">
        <f t="shared" si="3"/>
        <v/>
      </c>
      <c r="I26" s="46" t="str">
        <f t="shared" si="3"/>
        <v/>
      </c>
      <c r="J26" s="46" t="str">
        <f t="shared" si="3"/>
        <v/>
      </c>
      <c r="K26" s="46" t="str">
        <f t="shared" si="3"/>
        <v/>
      </c>
      <c r="L26" s="46" t="str">
        <f t="shared" si="3"/>
        <v/>
      </c>
      <c r="M26" s="46" t="str">
        <f t="shared" si="3"/>
        <v/>
      </c>
      <c r="N26" s="46" t="str">
        <f t="shared" si="3"/>
        <v/>
      </c>
      <c r="O26" s="46" t="str">
        <f t="shared" si="3"/>
        <v/>
      </c>
      <c r="P26" s="46" t="str">
        <f t="shared" ref="P26:R26" si="13">IFERROR(IF(P80-P53 = 0, "", P80-P53), "")</f>
        <v/>
      </c>
      <c r="Q26" s="46" t="str">
        <f t="shared" si="13"/>
        <v/>
      </c>
      <c r="R26" s="46" t="str">
        <f t="shared" si="13"/>
        <v/>
      </c>
    </row>
    <row r="27" spans="2:18" collapsed="1" x14ac:dyDescent="0.2">
      <c r="B27" s="3" t="s">
        <v>208</v>
      </c>
      <c r="C27" s="46">
        <f t="shared" si="3"/>
        <v>1.0000000000000675E-2</v>
      </c>
      <c r="D27" s="46" t="str">
        <f t="shared" si="3"/>
        <v/>
      </c>
      <c r="E27" s="46">
        <f t="shared" si="3"/>
        <v>-0.14999999999999947</v>
      </c>
      <c r="F27" s="46">
        <f t="shared" si="3"/>
        <v>4.9999999999999822E-2</v>
      </c>
      <c r="G27" s="46">
        <f t="shared" si="3"/>
        <v>4.9999999999999822E-2</v>
      </c>
      <c r="H27" s="46">
        <f t="shared" si="3"/>
        <v>-9.9999999999997868E-3</v>
      </c>
      <c r="I27" s="46">
        <f t="shared" si="3"/>
        <v>-1.6500000000000004</v>
      </c>
      <c r="J27" s="46" t="str">
        <f t="shared" si="3"/>
        <v/>
      </c>
      <c r="K27" s="46">
        <f t="shared" si="3"/>
        <v>-9.9999999999997868E-3</v>
      </c>
      <c r="L27" s="46">
        <f t="shared" si="3"/>
        <v>9.9999999999997868E-3</v>
      </c>
      <c r="M27" s="46" t="str">
        <f t="shared" si="3"/>
        <v/>
      </c>
      <c r="N27" s="46" t="str">
        <f t="shared" si="3"/>
        <v/>
      </c>
      <c r="O27" s="46">
        <f t="shared" si="3"/>
        <v>-9.9999999999997868E-3</v>
      </c>
      <c r="P27" s="46">
        <f t="shared" ref="P27:R27" si="14">IFERROR(IF(P81-P54 = 0, "", P81-P54), "")</f>
        <v>-0.32999999999999918</v>
      </c>
      <c r="Q27" s="46">
        <f t="shared" si="14"/>
        <v>-1.370000000000001</v>
      </c>
      <c r="R27" s="46">
        <f t="shared" si="14"/>
        <v>-3.6099999999999994</v>
      </c>
    </row>
    <row r="28" spans="2:18" x14ac:dyDescent="0.2">
      <c r="B28" s="3" t="s">
        <v>209</v>
      </c>
      <c r="C28" s="46">
        <f t="shared" si="3"/>
        <v>-0.50999999999999801</v>
      </c>
      <c r="D28" s="46" t="str">
        <f t="shared" si="3"/>
        <v/>
      </c>
      <c r="E28" s="46">
        <f t="shared" si="3"/>
        <v>-2.4200000000000017</v>
      </c>
      <c r="F28" s="46">
        <f t="shared" si="3"/>
        <v>-1.0799999999999983</v>
      </c>
      <c r="G28" s="46">
        <f t="shared" si="3"/>
        <v>-1.0799999999999983</v>
      </c>
      <c r="H28" s="46">
        <f t="shared" si="3"/>
        <v>-1.2799999999999976</v>
      </c>
      <c r="I28" s="46">
        <f t="shared" si="3"/>
        <v>-0.82000000000000028</v>
      </c>
      <c r="J28" s="46">
        <f t="shared" si="3"/>
        <v>-1.3100000000000023</v>
      </c>
      <c r="K28" s="46">
        <f t="shared" si="3"/>
        <v>-1.0899999999999963</v>
      </c>
      <c r="L28" s="46">
        <f t="shared" si="3"/>
        <v>-1.1999999999999993</v>
      </c>
      <c r="M28" s="46">
        <f t="shared" si="3"/>
        <v>-1.5</v>
      </c>
      <c r="N28" s="46">
        <f t="shared" si="3"/>
        <v>-2.3800000000000026</v>
      </c>
      <c r="O28" s="46">
        <f t="shared" si="3"/>
        <v>-2.759999999999998</v>
      </c>
      <c r="P28" s="46">
        <f t="shared" ref="P28:R28" si="15">IFERROR(IF(P82-P55 = 0, "", P82-P55), "")</f>
        <v>-1.3599999999999994</v>
      </c>
      <c r="Q28" s="46">
        <f t="shared" si="15"/>
        <v>-1.4600000000000009</v>
      </c>
      <c r="R28" s="46">
        <f t="shared" si="15"/>
        <v>-0.13000000000000078</v>
      </c>
    </row>
    <row r="29" spans="2:18" x14ac:dyDescent="0.2">
      <c r="B29" s="3" t="s">
        <v>210</v>
      </c>
      <c r="C29" s="46">
        <f t="shared" si="3"/>
        <v>3.0000000000000027E-2</v>
      </c>
      <c r="D29" s="46" t="str">
        <f t="shared" si="3"/>
        <v/>
      </c>
      <c r="E29" s="46">
        <f t="shared" si="3"/>
        <v>-0.18999999999999995</v>
      </c>
      <c r="F29" s="46" t="str">
        <f t="shared" si="3"/>
        <v/>
      </c>
      <c r="G29" s="46" t="str">
        <f t="shared" si="3"/>
        <v/>
      </c>
      <c r="H29" s="46" t="str">
        <f t="shared" si="3"/>
        <v/>
      </c>
      <c r="I29" s="46" t="str">
        <f t="shared" si="3"/>
        <v/>
      </c>
      <c r="J29" s="46" t="str">
        <f t="shared" si="3"/>
        <v/>
      </c>
      <c r="K29" s="46" t="str">
        <f t="shared" si="3"/>
        <v/>
      </c>
      <c r="L29" s="46" t="str">
        <f t="shared" si="3"/>
        <v/>
      </c>
      <c r="M29" s="46" t="str">
        <f t="shared" si="3"/>
        <v/>
      </c>
      <c r="N29" s="46" t="str">
        <f t="shared" si="3"/>
        <v/>
      </c>
      <c r="O29" s="46" t="str">
        <f t="shared" si="3"/>
        <v/>
      </c>
      <c r="P29" s="46" t="str">
        <f t="shared" ref="P29:R29" si="16">IFERROR(IF(P83-P56 = 0, "", P83-P56), "")</f>
        <v/>
      </c>
      <c r="Q29" s="46" t="str">
        <f t="shared" si="16"/>
        <v/>
      </c>
      <c r="R29" s="46" t="str">
        <f t="shared" si="16"/>
        <v/>
      </c>
    </row>
    <row r="30" spans="2:18" x14ac:dyDescent="0.2">
      <c r="B30" s="3" t="s">
        <v>211</v>
      </c>
      <c r="C30" s="46">
        <f t="shared" si="3"/>
        <v>-4.0000000000000036E-2</v>
      </c>
      <c r="D30" s="46" t="str">
        <f t="shared" si="3"/>
        <v/>
      </c>
      <c r="E30" s="46">
        <f t="shared" si="3"/>
        <v>0.33000000000000007</v>
      </c>
      <c r="F30" s="46" t="str">
        <f t="shared" si="3"/>
        <v/>
      </c>
      <c r="G30" s="46" t="str">
        <f t="shared" si="3"/>
        <v/>
      </c>
      <c r="H30" s="46" t="str">
        <f t="shared" si="3"/>
        <v/>
      </c>
      <c r="I30" s="46" t="str">
        <f t="shared" si="3"/>
        <v/>
      </c>
      <c r="J30" s="46" t="str">
        <f t="shared" si="3"/>
        <v/>
      </c>
      <c r="K30" s="46" t="str">
        <f t="shared" si="3"/>
        <v/>
      </c>
      <c r="L30" s="46" t="str">
        <f t="shared" si="3"/>
        <v/>
      </c>
      <c r="M30" s="46" t="str">
        <f t="shared" si="3"/>
        <v/>
      </c>
      <c r="N30" s="46" t="str">
        <f t="shared" si="3"/>
        <v/>
      </c>
      <c r="O30" s="46" t="str">
        <f t="shared" si="3"/>
        <v/>
      </c>
      <c r="P30" s="46" t="str">
        <f t="shared" ref="P30:R30" si="17">IFERROR(IF(P84-P57 = 0, "", P84-P57), "")</f>
        <v/>
      </c>
      <c r="Q30" s="46" t="str">
        <f t="shared" si="17"/>
        <v/>
      </c>
      <c r="R30" s="46" t="str">
        <f t="shared" si="17"/>
        <v/>
      </c>
    </row>
    <row r="31" spans="2:18" hidden="1" outlineLevel="1" x14ac:dyDescent="0.2">
      <c r="B31" s="3" t="s">
        <v>212</v>
      </c>
      <c r="C31" s="46" t="str">
        <f t="shared" ref="C31:O32" si="18">IF(C85-C58 = 0, "", C85-C58)</f>
        <v/>
      </c>
      <c r="D31" s="46" t="e">
        <f t="shared" si="18"/>
        <v>#VALUE!</v>
      </c>
      <c r="E31" s="46" t="str">
        <f t="shared" si="18"/>
        <v/>
      </c>
      <c r="F31" s="46" t="str">
        <f t="shared" si="18"/>
        <v/>
      </c>
      <c r="G31" s="46" t="str">
        <f t="shared" si="18"/>
        <v/>
      </c>
      <c r="H31" s="46" t="str">
        <f t="shared" si="18"/>
        <v/>
      </c>
      <c r="I31" s="46" t="str">
        <f t="shared" si="18"/>
        <v/>
      </c>
      <c r="J31" s="46" t="str">
        <f t="shared" si="18"/>
        <v/>
      </c>
      <c r="K31" s="46" t="str">
        <f t="shared" si="18"/>
        <v/>
      </c>
      <c r="L31" s="46" t="str">
        <f t="shared" si="18"/>
        <v/>
      </c>
      <c r="M31" s="46" t="str">
        <f t="shared" si="18"/>
        <v/>
      </c>
      <c r="N31" s="46" t="str">
        <f t="shared" si="18"/>
        <v/>
      </c>
      <c r="O31" s="46" t="str">
        <f t="shared" si="18"/>
        <v/>
      </c>
      <c r="P31" s="46" t="str">
        <f t="shared" ref="P31:R31" si="19">IF(P85-P58 = 0, "", P85-P58)</f>
        <v/>
      </c>
      <c r="Q31" s="46" t="str">
        <f t="shared" si="19"/>
        <v/>
      </c>
      <c r="R31" s="46" t="str">
        <f t="shared" si="19"/>
        <v/>
      </c>
    </row>
    <row r="32" spans="2:18" hidden="1" outlineLevel="1" x14ac:dyDescent="0.2">
      <c r="B32" s="3" t="s">
        <v>213</v>
      </c>
      <c r="C32" s="46" t="str">
        <f t="shared" si="18"/>
        <v/>
      </c>
      <c r="D32" s="46" t="e">
        <f t="shared" si="18"/>
        <v>#VALUE!</v>
      </c>
      <c r="E32" s="46" t="str">
        <f t="shared" si="18"/>
        <v/>
      </c>
      <c r="F32" s="46" t="str">
        <f t="shared" si="18"/>
        <v/>
      </c>
      <c r="G32" s="46" t="str">
        <f t="shared" si="18"/>
        <v/>
      </c>
      <c r="H32" s="46" t="str">
        <f t="shared" si="18"/>
        <v/>
      </c>
      <c r="I32" s="46" t="str">
        <f t="shared" si="18"/>
        <v/>
      </c>
      <c r="J32" s="46" t="str">
        <f t="shared" si="18"/>
        <v/>
      </c>
      <c r="K32" s="46" t="str">
        <f t="shared" si="18"/>
        <v/>
      </c>
      <c r="L32" s="46" t="str">
        <f t="shared" si="18"/>
        <v/>
      </c>
      <c r="M32" s="46" t="str">
        <f t="shared" si="18"/>
        <v/>
      </c>
      <c r="N32" s="46" t="str">
        <f t="shared" si="18"/>
        <v/>
      </c>
      <c r="O32" s="46" t="str">
        <f t="shared" si="18"/>
        <v/>
      </c>
      <c r="P32" s="46" t="str">
        <f t="shared" ref="P32:R32" si="20">IF(P86-P59 = 0, "", P86-P59)</f>
        <v/>
      </c>
      <c r="Q32" s="46" t="str">
        <f t="shared" si="20"/>
        <v/>
      </c>
      <c r="R32" s="46" t="str">
        <f t="shared" si="20"/>
        <v/>
      </c>
    </row>
    <row r="33" spans="2:19" collapsed="1" x14ac:dyDescent="0.2">
      <c r="B33" s="3" t="s">
        <v>214</v>
      </c>
      <c r="C33" s="60">
        <f t="shared" ref="C33:O33" si="21">IFERROR(IF(C60-C87 = 0, "", -(C60-C87)), "")</f>
        <v>-0.12000000000000011</v>
      </c>
      <c r="D33" s="60" t="str">
        <f t="shared" si="21"/>
        <v/>
      </c>
      <c r="E33" s="60">
        <f t="shared" si="21"/>
        <v>-0.33999999999999986</v>
      </c>
      <c r="F33" s="60">
        <f t="shared" si="21"/>
        <v>0.19999999999999929</v>
      </c>
      <c r="G33" s="60">
        <f t="shared" si="21"/>
        <v>-0.26000000000000068</v>
      </c>
      <c r="H33" s="60">
        <f t="shared" si="21"/>
        <v>-0.6800000000000006</v>
      </c>
      <c r="I33" s="60">
        <f t="shared" si="21"/>
        <v>-0.29999999999999982</v>
      </c>
      <c r="J33" s="60">
        <f t="shared" si="21"/>
        <v>-0.44000000000000039</v>
      </c>
      <c r="K33" s="60" t="str">
        <f t="shared" si="21"/>
        <v/>
      </c>
      <c r="L33" s="60" t="str">
        <f t="shared" si="21"/>
        <v/>
      </c>
      <c r="M33" s="60">
        <f t="shared" si="21"/>
        <v>-0.20999999999999996</v>
      </c>
      <c r="N33" s="60">
        <f t="shared" si="21"/>
        <v>-0.33999999999999986</v>
      </c>
      <c r="O33" s="60">
        <f t="shared" si="21"/>
        <v>-0.94999999999999929</v>
      </c>
      <c r="P33" s="60" t="str">
        <f t="shared" ref="P33:R33" si="22">IFERROR(IF(P60-P87 = 0, "", -(P60-P87)), "")</f>
        <v/>
      </c>
      <c r="Q33" s="60">
        <f t="shared" si="22"/>
        <v>-0.33000000000000007</v>
      </c>
      <c r="R33" s="60" t="str">
        <f t="shared" si="22"/>
        <v/>
      </c>
      <c r="S33" s="61" t="s">
        <v>215</v>
      </c>
    </row>
    <row r="35" spans="2:19" ht="17.25" thickBot="1" x14ac:dyDescent="0.25">
      <c r="B35" s="9" t="s">
        <v>216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</row>
    <row r="37" spans="2:19" ht="12.75" x14ac:dyDescent="0.2">
      <c r="B37" s="2" t="s">
        <v>217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2:19" x14ac:dyDescent="0.2">
      <c r="B38" s="1" t="s">
        <v>192</v>
      </c>
      <c r="C38" s="1" t="str">
        <f t="shared" ref="C38:O38" si="23">_xlfn.CONCAT("0GW ", C11)</f>
        <v>0GW Low Bookend</v>
      </c>
      <c r="D38" s="1" t="str">
        <f t="shared" si="23"/>
        <v>0GW Low Humboldt Capacity Factor</v>
      </c>
      <c r="E38" s="1" t="str">
        <f t="shared" si="23"/>
        <v>0GW Low Competing Resource Cost</v>
      </c>
      <c r="F38" s="1" t="str">
        <f t="shared" si="23"/>
        <v>0GW Low Offshore Wind ELCC</v>
      </c>
      <c r="G38" s="1" t="str">
        <f t="shared" si="23"/>
        <v>0GW Least-Cost</v>
      </c>
      <c r="H38" s="1" t="str">
        <f t="shared" si="23"/>
        <v>0GW High Offshore Wind ELCC</v>
      </c>
      <c r="I38" s="1" t="str">
        <f t="shared" si="23"/>
        <v>0GW Low Long Duration Storage ELCC</v>
      </c>
      <c r="J38" s="1" t="str">
        <f t="shared" si="23"/>
        <v>0GW High Electrification Load</v>
      </c>
      <c r="K38" s="1" t="str">
        <f t="shared" si="23"/>
        <v>0GW Zero GHG Emissions</v>
      </c>
      <c r="L38" s="1" t="str">
        <f t="shared" si="23"/>
        <v>0GW High Gas Retirements</v>
      </c>
      <c r="M38" s="1" t="str">
        <f t="shared" si="23"/>
        <v>0GW High Competing Resource Cost</v>
      </c>
      <c r="N38" s="1" t="str">
        <f t="shared" si="23"/>
        <v>0GW Low Competing Resource Availability</v>
      </c>
      <c r="O38" s="1" t="str">
        <f t="shared" si="23"/>
        <v>0GW Significantly Low Competing Resource Availability</v>
      </c>
      <c r="P38" s="1" t="str">
        <f t="shared" ref="P38:R38" si="24">_xlfn.CONCAT("0GW ", P11)</f>
        <v>0GW Stringent Policy</v>
      </c>
      <c r="Q38" s="1" t="str">
        <f t="shared" si="24"/>
        <v>0GW Competing Resource Challenges</v>
      </c>
      <c r="R38" s="1" t="str">
        <f t="shared" si="24"/>
        <v>0GW High Bookend</v>
      </c>
    </row>
    <row r="39" spans="2:19" x14ac:dyDescent="0.2">
      <c r="B39" s="3" t="s">
        <v>193</v>
      </c>
      <c r="C39" s="46" cm="1">
        <f t="array" ref="C39">IFERROR(INDEX('RESOLVE Results'!$D$1:$P$18671, MATCH(1, ('RESOLVE Results'!$A$1:$A$18671 = "Build") * ('RESOLVE Results'!$B$1:$B$18671 = $B39) * ('RESOLVE Results'!$C$1:$C$18671 = C$38), 0), MATCH($D$5, 'RESOLVE Results'!$D$1:$P$1, 0)), "")</f>
        <v>0</v>
      </c>
      <c r="D39" s="46" cm="1">
        <f t="array" ref="D39">IFERROR(INDEX('RESOLVE Results'!$D$1:$P$18671, MATCH(1, ('RESOLVE Results'!$A$1:$A$18671 = "Build") * ('RESOLVE Results'!$B$1:$B$18671 = $B39) * ('RESOLVE Results'!$C$1:$C$18671 = D$38), 0), MATCH($D$5, 'RESOLVE Results'!$D$1:$P$1, 0)), "")</f>
        <v>0</v>
      </c>
      <c r="E39" s="46" cm="1">
        <f t="array" ref="E39">IFERROR(INDEX('RESOLVE Results'!$D$1:$P$18671, MATCH(1, ('RESOLVE Results'!$A$1:$A$18671 = "Build") * ('RESOLVE Results'!$B$1:$B$18671 = $B39) * ('RESOLVE Results'!$C$1:$C$18671 = E$38), 0), MATCH($D$5, 'RESOLVE Results'!$D$1:$P$1, 0)), "")</f>
        <v>0</v>
      </c>
      <c r="F39" s="46" cm="1">
        <f t="array" ref="F39">IFERROR(INDEX('RESOLVE Results'!$D$1:$P$18671, MATCH(1, ('RESOLVE Results'!$A$1:$A$18671 = "Build") * ('RESOLVE Results'!$B$1:$B$18671 = $B39) * ('RESOLVE Results'!$C$1:$C$18671 = F$38), 0), MATCH($D$5, 'RESOLVE Results'!$D$1:$P$1, 0)), "")</f>
        <v>0</v>
      </c>
      <c r="G39" s="46" cm="1">
        <f t="array" ref="G39">IFERROR(INDEX('RESOLVE Results'!$D$1:$P$18671, MATCH(1, ('RESOLVE Results'!$A$1:$A$18671 = "Build") * ('RESOLVE Results'!$B$1:$B$18671 = $B39) * ('RESOLVE Results'!$C$1:$C$18671 = G$38), 0), MATCH($D$5, 'RESOLVE Results'!$D$1:$P$1, 0)), "")</f>
        <v>0</v>
      </c>
      <c r="H39" s="46" cm="1">
        <f t="array" ref="H39">IFERROR(INDEX('RESOLVE Results'!$D$1:$P$18671, MATCH(1, ('RESOLVE Results'!$A$1:$A$18671 = "Build") * ('RESOLVE Results'!$B$1:$B$18671 = $B39) * ('RESOLVE Results'!$C$1:$C$18671 = H$38), 0), MATCH($D$5, 'RESOLVE Results'!$D$1:$P$1, 0)), "")</f>
        <v>0</v>
      </c>
      <c r="I39" s="46" cm="1">
        <f t="array" ref="I39">IFERROR(INDEX('RESOLVE Results'!$D$1:$P$18671, MATCH(1, ('RESOLVE Results'!$A$1:$A$18671 = "Build") * ('RESOLVE Results'!$B$1:$B$18671 = $B39) * ('RESOLVE Results'!$C$1:$C$18671 = I$38), 0), MATCH($D$5, 'RESOLVE Results'!$D$1:$P$1, 0)), "")</f>
        <v>0</v>
      </c>
      <c r="J39" s="46" cm="1">
        <f t="array" ref="J39">IFERROR(INDEX('RESOLVE Results'!$D$1:$P$18671, MATCH(1, ('RESOLVE Results'!$A$1:$A$18671 = "Build") * ('RESOLVE Results'!$B$1:$B$18671 = $B39) * ('RESOLVE Results'!$C$1:$C$18671 = J$38), 0), MATCH($D$5, 'RESOLVE Results'!$D$1:$P$1, 0)), "")</f>
        <v>0</v>
      </c>
      <c r="K39" s="46" cm="1">
        <f t="array" ref="K39">IFERROR(INDEX('RESOLVE Results'!$D$1:$P$18671, MATCH(1, ('RESOLVE Results'!$A$1:$A$18671 = "Build") * ('RESOLVE Results'!$B$1:$B$18671 = $B39) * ('RESOLVE Results'!$C$1:$C$18671 = K$38), 0), MATCH($D$5, 'RESOLVE Results'!$D$1:$P$1, 0)), "")</f>
        <v>0</v>
      </c>
      <c r="L39" s="46" cm="1">
        <f t="array" ref="L39">IFERROR(INDEX('RESOLVE Results'!$D$1:$P$18671, MATCH(1, ('RESOLVE Results'!$A$1:$A$18671 = "Build") * ('RESOLVE Results'!$B$1:$B$18671 = $B39) * ('RESOLVE Results'!$C$1:$C$18671 = L$38), 0), MATCH($D$5, 'RESOLVE Results'!$D$1:$P$1, 0)), "")</f>
        <v>0</v>
      </c>
      <c r="M39" s="46" cm="1">
        <f t="array" ref="M39">IFERROR(INDEX('RESOLVE Results'!$D$1:$P$18671, MATCH(1, ('RESOLVE Results'!$A$1:$A$18671 = "Build") * ('RESOLVE Results'!$B$1:$B$18671 = $B39) * ('RESOLVE Results'!$C$1:$C$18671 = M$38), 0), MATCH($D$5, 'RESOLVE Results'!$D$1:$P$1, 0)), "")</f>
        <v>0</v>
      </c>
      <c r="N39" s="46" cm="1">
        <f t="array" ref="N39">IFERROR(INDEX('RESOLVE Results'!$D$1:$P$18671, MATCH(1, ('RESOLVE Results'!$A$1:$A$18671 = "Build") * ('RESOLVE Results'!$B$1:$B$18671 = $B39) * ('RESOLVE Results'!$C$1:$C$18671 = N$38), 0), MATCH($D$5, 'RESOLVE Results'!$D$1:$P$1, 0)), "")</f>
        <v>0</v>
      </c>
      <c r="O39" s="46" cm="1">
        <f t="array" ref="O39">IFERROR(INDEX('RESOLVE Results'!$D$1:$P$18671, MATCH(1, ('RESOLVE Results'!$A$1:$A$18671 = "Build") * ('RESOLVE Results'!$B$1:$B$18671 = $B39) * ('RESOLVE Results'!$C$1:$C$18671 = O$38), 0), MATCH($D$5, 'RESOLVE Results'!$D$1:$P$1, 0)), "")</f>
        <v>0</v>
      </c>
      <c r="P39" s="46" cm="1">
        <f t="array" ref="P39">IFERROR(INDEX('RESOLVE Results'!$D$1:$P$18671, MATCH(1, ('RESOLVE Results'!$A$1:$A$18671 = "Build") * ('RESOLVE Results'!$B$1:$B$18671 = $B39) * ('RESOLVE Results'!$C$1:$C$18671 = P$38), 0), MATCH($D$5, 'RESOLVE Results'!$D$1:$P$1, 0)), "")</f>
        <v>0</v>
      </c>
      <c r="Q39" s="46" cm="1">
        <f t="array" ref="Q39">IFERROR(INDEX('RESOLVE Results'!$D$1:$P$18671, MATCH(1, ('RESOLVE Results'!$A$1:$A$18671 = "Build") * ('RESOLVE Results'!$B$1:$B$18671 = $B39) * ('RESOLVE Results'!$C$1:$C$18671 = Q$38), 0), MATCH($D$5, 'RESOLVE Results'!$D$1:$P$1, 0)), "")</f>
        <v>0</v>
      </c>
      <c r="R39" s="46" cm="1">
        <f t="array" ref="R39">IFERROR(INDEX('RESOLVE Results'!$D$1:$P$18671, MATCH(1, ('RESOLVE Results'!$A$1:$A$18671 = "Build") * ('RESOLVE Results'!$B$1:$B$18671 = $B39) * ('RESOLVE Results'!$C$1:$C$18671 = R$38), 0), MATCH($D$5, 'RESOLVE Results'!$D$1:$P$1, 0)), "")</f>
        <v>0</v>
      </c>
    </row>
    <row r="40" spans="2:19" x14ac:dyDescent="0.2">
      <c r="B40" s="3" t="s">
        <v>194</v>
      </c>
      <c r="C40" s="46" cm="1">
        <f t="array" ref="C40">IFERROR(INDEX('RESOLVE Results'!$D$1:$P$18671, MATCH(1, ('RESOLVE Results'!$A$1:$A$18671 = "Build") * ('RESOLVE Results'!$B$1:$B$18671 = $B40) * ('RESOLVE Results'!$C$1:$C$18671 = C$38), 0), MATCH($D$5, 'RESOLVE Results'!$D$1:$P$1, 0)), "")</f>
        <v>0</v>
      </c>
      <c r="D40" s="46" cm="1">
        <f t="array" ref="D40">IFERROR(INDEX('RESOLVE Results'!$D$1:$P$18671, MATCH(1, ('RESOLVE Results'!$A$1:$A$18671 = "Build") * ('RESOLVE Results'!$B$1:$B$18671 = $B40) * ('RESOLVE Results'!$C$1:$C$18671 = D$38), 0), MATCH($D$5, 'RESOLVE Results'!$D$1:$P$1, 0)), "")</f>
        <v>0</v>
      </c>
      <c r="E40" s="46" cm="1">
        <f t="array" ref="E40">IFERROR(INDEX('RESOLVE Results'!$D$1:$P$18671, MATCH(1, ('RESOLVE Results'!$A$1:$A$18671 = "Build") * ('RESOLVE Results'!$B$1:$B$18671 = $B40) * ('RESOLVE Results'!$C$1:$C$18671 = E$38), 0), MATCH($D$5, 'RESOLVE Results'!$D$1:$P$1, 0)), "")</f>
        <v>0</v>
      </c>
      <c r="F40" s="46" cm="1">
        <f t="array" ref="F40">IFERROR(INDEX('RESOLVE Results'!$D$1:$P$18671, MATCH(1, ('RESOLVE Results'!$A$1:$A$18671 = "Build") * ('RESOLVE Results'!$B$1:$B$18671 = $B40) * ('RESOLVE Results'!$C$1:$C$18671 = F$38), 0), MATCH($D$5, 'RESOLVE Results'!$D$1:$P$1, 0)), "")</f>
        <v>0</v>
      </c>
      <c r="G40" s="46" cm="1">
        <f t="array" ref="G40">IFERROR(INDEX('RESOLVE Results'!$D$1:$P$18671, MATCH(1, ('RESOLVE Results'!$A$1:$A$18671 = "Build") * ('RESOLVE Results'!$B$1:$B$18671 = $B40) * ('RESOLVE Results'!$C$1:$C$18671 = G$38), 0), MATCH($D$5, 'RESOLVE Results'!$D$1:$P$1, 0)), "")</f>
        <v>0</v>
      </c>
      <c r="H40" s="46" cm="1">
        <f t="array" ref="H40">IFERROR(INDEX('RESOLVE Results'!$D$1:$P$18671, MATCH(1, ('RESOLVE Results'!$A$1:$A$18671 = "Build") * ('RESOLVE Results'!$B$1:$B$18671 = $B40) * ('RESOLVE Results'!$C$1:$C$18671 = H$38), 0), MATCH($D$5, 'RESOLVE Results'!$D$1:$P$1, 0)), "")</f>
        <v>0</v>
      </c>
      <c r="I40" s="46" cm="1">
        <f t="array" ref="I40">IFERROR(INDEX('RESOLVE Results'!$D$1:$P$18671, MATCH(1, ('RESOLVE Results'!$A$1:$A$18671 = "Build") * ('RESOLVE Results'!$B$1:$B$18671 = $B40) * ('RESOLVE Results'!$C$1:$C$18671 = I$38), 0), MATCH($D$5, 'RESOLVE Results'!$D$1:$P$1, 0)), "")</f>
        <v>0</v>
      </c>
      <c r="J40" s="46" cm="1">
        <f t="array" ref="J40">IFERROR(INDEX('RESOLVE Results'!$D$1:$P$18671, MATCH(1, ('RESOLVE Results'!$A$1:$A$18671 = "Build") * ('RESOLVE Results'!$B$1:$B$18671 = $B40) * ('RESOLVE Results'!$C$1:$C$18671 = J$38), 0), MATCH($D$5, 'RESOLVE Results'!$D$1:$P$1, 0)), "")</f>
        <v>0</v>
      </c>
      <c r="K40" s="46" cm="1">
        <f t="array" ref="K40">IFERROR(INDEX('RESOLVE Results'!$D$1:$P$18671, MATCH(1, ('RESOLVE Results'!$A$1:$A$18671 = "Build") * ('RESOLVE Results'!$B$1:$B$18671 = $B40) * ('RESOLVE Results'!$C$1:$C$18671 = K$38), 0), MATCH($D$5, 'RESOLVE Results'!$D$1:$P$1, 0)), "")</f>
        <v>0</v>
      </c>
      <c r="L40" s="46" cm="1">
        <f t="array" ref="L40">IFERROR(INDEX('RESOLVE Results'!$D$1:$P$18671, MATCH(1, ('RESOLVE Results'!$A$1:$A$18671 = "Build") * ('RESOLVE Results'!$B$1:$B$18671 = $B40) * ('RESOLVE Results'!$C$1:$C$18671 = L$38), 0), MATCH($D$5, 'RESOLVE Results'!$D$1:$P$1, 0)), "")</f>
        <v>0</v>
      </c>
      <c r="M40" s="46" cm="1">
        <f t="array" ref="M40">IFERROR(INDEX('RESOLVE Results'!$D$1:$P$18671, MATCH(1, ('RESOLVE Results'!$A$1:$A$18671 = "Build") * ('RESOLVE Results'!$B$1:$B$18671 = $B40) * ('RESOLVE Results'!$C$1:$C$18671 = M$38), 0), MATCH($D$5, 'RESOLVE Results'!$D$1:$P$1, 0)), "")</f>
        <v>0</v>
      </c>
      <c r="N40" s="46" cm="1">
        <f t="array" ref="N40">IFERROR(INDEX('RESOLVE Results'!$D$1:$P$18671, MATCH(1, ('RESOLVE Results'!$A$1:$A$18671 = "Build") * ('RESOLVE Results'!$B$1:$B$18671 = $B40) * ('RESOLVE Results'!$C$1:$C$18671 = N$38), 0), MATCH($D$5, 'RESOLVE Results'!$D$1:$P$1, 0)), "")</f>
        <v>0</v>
      </c>
      <c r="O40" s="46" cm="1">
        <f t="array" ref="O40">IFERROR(INDEX('RESOLVE Results'!$D$1:$P$18671, MATCH(1, ('RESOLVE Results'!$A$1:$A$18671 = "Build") * ('RESOLVE Results'!$B$1:$B$18671 = $B40) * ('RESOLVE Results'!$C$1:$C$18671 = O$38), 0), MATCH($D$5, 'RESOLVE Results'!$D$1:$P$1, 0)), "")</f>
        <v>0</v>
      </c>
      <c r="P40" s="46" cm="1">
        <f t="array" ref="P40">IFERROR(INDEX('RESOLVE Results'!$D$1:$P$18671, MATCH(1, ('RESOLVE Results'!$A$1:$A$18671 = "Build") * ('RESOLVE Results'!$B$1:$B$18671 = $B40) * ('RESOLVE Results'!$C$1:$C$18671 = P$38), 0), MATCH($D$5, 'RESOLVE Results'!$D$1:$P$1, 0)), "")</f>
        <v>0</v>
      </c>
      <c r="Q40" s="46" cm="1">
        <f t="array" ref="Q40">IFERROR(INDEX('RESOLVE Results'!$D$1:$P$18671, MATCH(1, ('RESOLVE Results'!$A$1:$A$18671 = "Build") * ('RESOLVE Results'!$B$1:$B$18671 = $B40) * ('RESOLVE Results'!$C$1:$C$18671 = Q$38), 0), MATCH($D$5, 'RESOLVE Results'!$D$1:$P$1, 0)), "")</f>
        <v>0</v>
      </c>
      <c r="R40" s="46" cm="1">
        <f t="array" ref="R40">IFERROR(INDEX('RESOLVE Results'!$D$1:$P$18671, MATCH(1, ('RESOLVE Results'!$A$1:$A$18671 = "Build") * ('RESOLVE Results'!$B$1:$B$18671 = $B40) * ('RESOLVE Results'!$C$1:$C$18671 = R$38), 0), MATCH($D$5, 'RESOLVE Results'!$D$1:$P$1, 0)), "")</f>
        <v>0</v>
      </c>
    </row>
    <row r="41" spans="2:19" x14ac:dyDescent="0.2">
      <c r="B41" s="3" t="s">
        <v>195</v>
      </c>
      <c r="C41" s="46" cm="1">
        <f t="array" ref="C41">IFERROR(INDEX('RESOLVE Results'!$D$1:$P$18671, MATCH(1, ('RESOLVE Results'!$A$1:$A$18671 = "Build") * ('RESOLVE Results'!$B$1:$B$18671 = $B41) * ('RESOLVE Results'!$C$1:$C$18671 = C$38), 0), MATCH($D$5, 'RESOLVE Results'!$D$1:$P$1, 0)), "")</f>
        <v>0</v>
      </c>
      <c r="D41" s="46" cm="1">
        <f t="array" ref="D41">IFERROR(INDEX('RESOLVE Results'!$D$1:$P$18671, MATCH(1, ('RESOLVE Results'!$A$1:$A$18671 = "Build") * ('RESOLVE Results'!$B$1:$B$18671 = $B41) * ('RESOLVE Results'!$C$1:$C$18671 = D$38), 0), MATCH($D$5, 'RESOLVE Results'!$D$1:$P$1, 0)), "")</f>
        <v>0</v>
      </c>
      <c r="E41" s="46" cm="1">
        <f t="array" ref="E41">IFERROR(INDEX('RESOLVE Results'!$D$1:$P$18671, MATCH(1, ('RESOLVE Results'!$A$1:$A$18671 = "Build") * ('RESOLVE Results'!$B$1:$B$18671 = $B41) * ('RESOLVE Results'!$C$1:$C$18671 = E$38), 0), MATCH($D$5, 'RESOLVE Results'!$D$1:$P$1, 0)), "")</f>
        <v>0</v>
      </c>
      <c r="F41" s="46" cm="1">
        <f t="array" ref="F41">IFERROR(INDEX('RESOLVE Results'!$D$1:$P$18671, MATCH(1, ('RESOLVE Results'!$A$1:$A$18671 = "Build") * ('RESOLVE Results'!$B$1:$B$18671 = $B41) * ('RESOLVE Results'!$C$1:$C$18671 = F$38), 0), MATCH($D$5, 'RESOLVE Results'!$D$1:$P$1, 0)), "")</f>
        <v>0</v>
      </c>
      <c r="G41" s="46" cm="1">
        <f t="array" ref="G41">IFERROR(INDEX('RESOLVE Results'!$D$1:$P$18671, MATCH(1, ('RESOLVE Results'!$A$1:$A$18671 = "Build") * ('RESOLVE Results'!$B$1:$B$18671 = $B41) * ('RESOLVE Results'!$C$1:$C$18671 = G$38), 0), MATCH($D$5, 'RESOLVE Results'!$D$1:$P$1, 0)), "")</f>
        <v>0</v>
      </c>
      <c r="H41" s="46" cm="1">
        <f t="array" ref="H41">IFERROR(INDEX('RESOLVE Results'!$D$1:$P$18671, MATCH(1, ('RESOLVE Results'!$A$1:$A$18671 = "Build") * ('RESOLVE Results'!$B$1:$B$18671 = $B41) * ('RESOLVE Results'!$C$1:$C$18671 = H$38), 0), MATCH($D$5, 'RESOLVE Results'!$D$1:$P$1, 0)), "")</f>
        <v>0</v>
      </c>
      <c r="I41" s="46" cm="1">
        <f t="array" ref="I41">IFERROR(INDEX('RESOLVE Results'!$D$1:$P$18671, MATCH(1, ('RESOLVE Results'!$A$1:$A$18671 = "Build") * ('RESOLVE Results'!$B$1:$B$18671 = $B41) * ('RESOLVE Results'!$C$1:$C$18671 = I$38), 0), MATCH($D$5, 'RESOLVE Results'!$D$1:$P$1, 0)), "")</f>
        <v>0</v>
      </c>
      <c r="J41" s="46" cm="1">
        <f t="array" ref="J41">IFERROR(INDEX('RESOLVE Results'!$D$1:$P$18671, MATCH(1, ('RESOLVE Results'!$A$1:$A$18671 = "Build") * ('RESOLVE Results'!$B$1:$B$18671 = $B41) * ('RESOLVE Results'!$C$1:$C$18671 = J$38), 0), MATCH($D$5, 'RESOLVE Results'!$D$1:$P$1, 0)), "")</f>
        <v>0</v>
      </c>
      <c r="K41" s="46" cm="1">
        <f t="array" ref="K41">IFERROR(INDEX('RESOLVE Results'!$D$1:$P$18671, MATCH(1, ('RESOLVE Results'!$A$1:$A$18671 = "Build") * ('RESOLVE Results'!$B$1:$B$18671 = $B41) * ('RESOLVE Results'!$C$1:$C$18671 = K$38), 0), MATCH($D$5, 'RESOLVE Results'!$D$1:$P$1, 0)), "")</f>
        <v>0</v>
      </c>
      <c r="L41" s="46" cm="1">
        <f t="array" ref="L41">IFERROR(INDEX('RESOLVE Results'!$D$1:$P$18671, MATCH(1, ('RESOLVE Results'!$A$1:$A$18671 = "Build") * ('RESOLVE Results'!$B$1:$B$18671 = $B41) * ('RESOLVE Results'!$C$1:$C$18671 = L$38), 0), MATCH($D$5, 'RESOLVE Results'!$D$1:$P$1, 0)), "")</f>
        <v>0</v>
      </c>
      <c r="M41" s="46" cm="1">
        <f t="array" ref="M41">IFERROR(INDEX('RESOLVE Results'!$D$1:$P$18671, MATCH(1, ('RESOLVE Results'!$A$1:$A$18671 = "Build") * ('RESOLVE Results'!$B$1:$B$18671 = $B41) * ('RESOLVE Results'!$C$1:$C$18671 = M$38), 0), MATCH($D$5, 'RESOLVE Results'!$D$1:$P$1, 0)), "")</f>
        <v>0</v>
      </c>
      <c r="N41" s="46" cm="1">
        <f t="array" ref="N41">IFERROR(INDEX('RESOLVE Results'!$D$1:$P$18671, MATCH(1, ('RESOLVE Results'!$A$1:$A$18671 = "Build") * ('RESOLVE Results'!$B$1:$B$18671 = $B41) * ('RESOLVE Results'!$C$1:$C$18671 = N$38), 0), MATCH($D$5, 'RESOLVE Results'!$D$1:$P$1, 0)), "")</f>
        <v>0</v>
      </c>
      <c r="O41" s="46" cm="1">
        <f t="array" ref="O41">IFERROR(INDEX('RESOLVE Results'!$D$1:$P$18671, MATCH(1, ('RESOLVE Results'!$A$1:$A$18671 = "Build") * ('RESOLVE Results'!$B$1:$B$18671 = $B41) * ('RESOLVE Results'!$C$1:$C$18671 = O$38), 0), MATCH($D$5, 'RESOLVE Results'!$D$1:$P$1, 0)), "")</f>
        <v>0</v>
      </c>
      <c r="P41" s="46" cm="1">
        <f t="array" ref="P41">IFERROR(INDEX('RESOLVE Results'!$D$1:$P$18671, MATCH(1, ('RESOLVE Results'!$A$1:$A$18671 = "Build") * ('RESOLVE Results'!$B$1:$B$18671 = $B41) * ('RESOLVE Results'!$C$1:$C$18671 = P$38), 0), MATCH($D$5, 'RESOLVE Results'!$D$1:$P$1, 0)), "")</f>
        <v>0</v>
      </c>
      <c r="Q41" s="46" cm="1">
        <f t="array" ref="Q41">IFERROR(INDEX('RESOLVE Results'!$D$1:$P$18671, MATCH(1, ('RESOLVE Results'!$A$1:$A$18671 = "Build") * ('RESOLVE Results'!$B$1:$B$18671 = $B41) * ('RESOLVE Results'!$C$1:$C$18671 = Q$38), 0), MATCH($D$5, 'RESOLVE Results'!$D$1:$P$1, 0)), "")</f>
        <v>0</v>
      </c>
      <c r="R41" s="46" cm="1">
        <f t="array" ref="R41">IFERROR(INDEX('RESOLVE Results'!$D$1:$P$18671, MATCH(1, ('RESOLVE Results'!$A$1:$A$18671 = "Build") * ('RESOLVE Results'!$B$1:$B$18671 = $B41) * ('RESOLVE Results'!$C$1:$C$18671 = R$38), 0), MATCH($D$5, 'RESOLVE Results'!$D$1:$P$1, 0)), "")</f>
        <v>0</v>
      </c>
    </row>
    <row r="42" spans="2:19" x14ac:dyDescent="0.2">
      <c r="B42" s="3" t="s">
        <v>196</v>
      </c>
      <c r="C42" s="46" cm="1">
        <f t="array" ref="C42">IFERROR(INDEX('RESOLVE Results'!$D$1:$P$18671, MATCH(1, ('RESOLVE Results'!$A$1:$A$18671 = "Build") * ('RESOLVE Results'!$B$1:$B$18671 = $B42) * ('RESOLVE Results'!$C$1:$C$18671 = C$38), 0), MATCH($D$5, 'RESOLVE Results'!$D$1:$P$1, 0)), "")</f>
        <v>0</v>
      </c>
      <c r="D42" s="46" cm="1">
        <f t="array" ref="D42">IFERROR(INDEX('RESOLVE Results'!$D$1:$P$18671, MATCH(1, ('RESOLVE Results'!$A$1:$A$18671 = "Build") * ('RESOLVE Results'!$B$1:$B$18671 = $B42) * ('RESOLVE Results'!$C$1:$C$18671 = D$38), 0), MATCH($D$5, 'RESOLVE Results'!$D$1:$P$1, 0)), "")</f>
        <v>0</v>
      </c>
      <c r="E42" s="46" cm="1">
        <f t="array" ref="E42">IFERROR(INDEX('RESOLVE Results'!$D$1:$P$18671, MATCH(1, ('RESOLVE Results'!$A$1:$A$18671 = "Build") * ('RESOLVE Results'!$B$1:$B$18671 = $B42) * ('RESOLVE Results'!$C$1:$C$18671 = E$38), 0), MATCH($D$5, 'RESOLVE Results'!$D$1:$P$1, 0)), "")</f>
        <v>0</v>
      </c>
      <c r="F42" s="46" cm="1">
        <f t="array" ref="F42">IFERROR(INDEX('RESOLVE Results'!$D$1:$P$18671, MATCH(1, ('RESOLVE Results'!$A$1:$A$18671 = "Build") * ('RESOLVE Results'!$B$1:$B$18671 = $B42) * ('RESOLVE Results'!$C$1:$C$18671 = F$38), 0), MATCH($D$5, 'RESOLVE Results'!$D$1:$P$1, 0)), "")</f>
        <v>0</v>
      </c>
      <c r="G42" s="46" cm="1">
        <f t="array" ref="G42">IFERROR(INDEX('RESOLVE Results'!$D$1:$P$18671, MATCH(1, ('RESOLVE Results'!$A$1:$A$18671 = "Build") * ('RESOLVE Results'!$B$1:$B$18671 = $B42) * ('RESOLVE Results'!$C$1:$C$18671 = G$38), 0), MATCH($D$5, 'RESOLVE Results'!$D$1:$P$1, 0)), "")</f>
        <v>0</v>
      </c>
      <c r="H42" s="46" cm="1">
        <f t="array" ref="H42">IFERROR(INDEX('RESOLVE Results'!$D$1:$P$18671, MATCH(1, ('RESOLVE Results'!$A$1:$A$18671 = "Build") * ('RESOLVE Results'!$B$1:$B$18671 = $B42) * ('RESOLVE Results'!$C$1:$C$18671 = H$38), 0), MATCH($D$5, 'RESOLVE Results'!$D$1:$P$1, 0)), "")</f>
        <v>0</v>
      </c>
      <c r="I42" s="46" cm="1">
        <f t="array" ref="I42">IFERROR(INDEX('RESOLVE Results'!$D$1:$P$18671, MATCH(1, ('RESOLVE Results'!$A$1:$A$18671 = "Build") * ('RESOLVE Results'!$B$1:$B$18671 = $B42) * ('RESOLVE Results'!$C$1:$C$18671 = I$38), 0), MATCH($D$5, 'RESOLVE Results'!$D$1:$P$1, 0)), "")</f>
        <v>0</v>
      </c>
      <c r="J42" s="46" cm="1">
        <f t="array" ref="J42">IFERROR(INDEX('RESOLVE Results'!$D$1:$P$18671, MATCH(1, ('RESOLVE Results'!$A$1:$A$18671 = "Build") * ('RESOLVE Results'!$B$1:$B$18671 = $B42) * ('RESOLVE Results'!$C$1:$C$18671 = J$38), 0), MATCH($D$5, 'RESOLVE Results'!$D$1:$P$1, 0)), "")</f>
        <v>0</v>
      </c>
      <c r="K42" s="46" cm="1">
        <f t="array" ref="K42">IFERROR(INDEX('RESOLVE Results'!$D$1:$P$18671, MATCH(1, ('RESOLVE Results'!$A$1:$A$18671 = "Build") * ('RESOLVE Results'!$B$1:$B$18671 = $B42) * ('RESOLVE Results'!$C$1:$C$18671 = K$38), 0), MATCH($D$5, 'RESOLVE Results'!$D$1:$P$1, 0)), "")</f>
        <v>0</v>
      </c>
      <c r="L42" s="46" cm="1">
        <f t="array" ref="L42">IFERROR(INDEX('RESOLVE Results'!$D$1:$P$18671, MATCH(1, ('RESOLVE Results'!$A$1:$A$18671 = "Build") * ('RESOLVE Results'!$B$1:$B$18671 = $B42) * ('RESOLVE Results'!$C$1:$C$18671 = L$38), 0), MATCH($D$5, 'RESOLVE Results'!$D$1:$P$1, 0)), "")</f>
        <v>0</v>
      </c>
      <c r="M42" s="46" cm="1">
        <f t="array" ref="M42">IFERROR(INDEX('RESOLVE Results'!$D$1:$P$18671, MATCH(1, ('RESOLVE Results'!$A$1:$A$18671 = "Build") * ('RESOLVE Results'!$B$1:$B$18671 = $B42) * ('RESOLVE Results'!$C$1:$C$18671 = M$38), 0), MATCH($D$5, 'RESOLVE Results'!$D$1:$P$1, 0)), "")</f>
        <v>0</v>
      </c>
      <c r="N42" s="46" cm="1">
        <f t="array" ref="N42">IFERROR(INDEX('RESOLVE Results'!$D$1:$P$18671, MATCH(1, ('RESOLVE Results'!$A$1:$A$18671 = "Build") * ('RESOLVE Results'!$B$1:$B$18671 = $B42) * ('RESOLVE Results'!$C$1:$C$18671 = N$38), 0), MATCH($D$5, 'RESOLVE Results'!$D$1:$P$1, 0)), "")</f>
        <v>0</v>
      </c>
      <c r="O42" s="46" cm="1">
        <f t="array" ref="O42">IFERROR(INDEX('RESOLVE Results'!$D$1:$P$18671, MATCH(1, ('RESOLVE Results'!$A$1:$A$18671 = "Build") * ('RESOLVE Results'!$B$1:$B$18671 = $B42) * ('RESOLVE Results'!$C$1:$C$18671 = O$38), 0), MATCH($D$5, 'RESOLVE Results'!$D$1:$P$1, 0)), "")</f>
        <v>0</v>
      </c>
      <c r="P42" s="46" cm="1">
        <f t="array" ref="P42">IFERROR(INDEX('RESOLVE Results'!$D$1:$P$18671, MATCH(1, ('RESOLVE Results'!$A$1:$A$18671 = "Build") * ('RESOLVE Results'!$B$1:$B$18671 = $B42) * ('RESOLVE Results'!$C$1:$C$18671 = P$38), 0), MATCH($D$5, 'RESOLVE Results'!$D$1:$P$1, 0)), "")</f>
        <v>0</v>
      </c>
      <c r="Q42" s="46" cm="1">
        <f t="array" ref="Q42">IFERROR(INDEX('RESOLVE Results'!$D$1:$P$18671, MATCH(1, ('RESOLVE Results'!$A$1:$A$18671 = "Build") * ('RESOLVE Results'!$B$1:$B$18671 = $B42) * ('RESOLVE Results'!$C$1:$C$18671 = Q$38), 0), MATCH($D$5, 'RESOLVE Results'!$D$1:$P$1, 0)), "")</f>
        <v>0</v>
      </c>
      <c r="R42" s="46" cm="1">
        <f t="array" ref="R42">IFERROR(INDEX('RESOLVE Results'!$D$1:$P$18671, MATCH(1, ('RESOLVE Results'!$A$1:$A$18671 = "Build") * ('RESOLVE Results'!$B$1:$B$18671 = $B42) * ('RESOLVE Results'!$C$1:$C$18671 = R$38), 0), MATCH($D$5, 'RESOLVE Results'!$D$1:$P$1, 0)), "")</f>
        <v>0</v>
      </c>
    </row>
    <row r="43" spans="2:19" x14ac:dyDescent="0.2">
      <c r="B43" s="3" t="s">
        <v>197</v>
      </c>
      <c r="C43" s="46" cm="1">
        <f t="array" ref="C43">IFERROR(INDEX('RESOLVE Results'!$D$1:$P$18671, MATCH(1, ('RESOLVE Results'!$A$1:$A$18671 = "Build") * ('RESOLVE Results'!$B$1:$B$18671 = $B43) * ('RESOLVE Results'!$C$1:$C$18671 = C$38), 0), MATCH($D$5, 'RESOLVE Results'!$D$1:$P$1, 0)), "")</f>
        <v>2.2599999999999998</v>
      </c>
      <c r="D43" s="46" cm="1">
        <f t="array" ref="D43">IFERROR(INDEX('RESOLVE Results'!$D$1:$P$18671, MATCH(1, ('RESOLVE Results'!$A$1:$A$18671 = "Build") * ('RESOLVE Results'!$B$1:$B$18671 = $B43) * ('RESOLVE Results'!$C$1:$C$18671 = D$38), 0), MATCH($D$5, 'RESOLVE Results'!$D$1:$P$1, 0)), "")</f>
        <v>4.01</v>
      </c>
      <c r="E43" s="46" cm="1">
        <f t="array" ref="E43">IFERROR(INDEX('RESOLVE Results'!$D$1:$P$18671, MATCH(1, ('RESOLVE Results'!$A$1:$A$18671 = "Build") * ('RESOLVE Results'!$B$1:$B$18671 = $B43) * ('RESOLVE Results'!$C$1:$C$18671 = E$38), 0), MATCH($D$5, 'RESOLVE Results'!$D$1:$P$1, 0)), "")</f>
        <v>2.62</v>
      </c>
      <c r="F43" s="46" cm="1">
        <f t="array" ref="F43">IFERROR(INDEX('RESOLVE Results'!$D$1:$P$18671, MATCH(1, ('RESOLVE Results'!$A$1:$A$18671 = "Build") * ('RESOLVE Results'!$B$1:$B$18671 = $B43) * ('RESOLVE Results'!$C$1:$C$18671 = F$38), 0), MATCH($D$5, 'RESOLVE Results'!$D$1:$P$1, 0)), "")</f>
        <v>4.01</v>
      </c>
      <c r="G43" s="46" cm="1">
        <f t="array" ref="G43">IFERROR(INDEX('RESOLVE Results'!$D$1:$P$18671, MATCH(1, ('RESOLVE Results'!$A$1:$A$18671 = "Build") * ('RESOLVE Results'!$B$1:$B$18671 = $B43) * ('RESOLVE Results'!$C$1:$C$18671 = G$38), 0), MATCH($D$5, 'RESOLVE Results'!$D$1:$P$1, 0)), "")</f>
        <v>4.01</v>
      </c>
      <c r="H43" s="46" cm="1">
        <f t="array" ref="H43">IFERROR(INDEX('RESOLVE Results'!$D$1:$P$18671, MATCH(1, ('RESOLVE Results'!$A$1:$A$18671 = "Build") * ('RESOLVE Results'!$B$1:$B$18671 = $B43) * ('RESOLVE Results'!$C$1:$C$18671 = H$38), 0), MATCH($D$5, 'RESOLVE Results'!$D$1:$P$1, 0)), "")</f>
        <v>4.01</v>
      </c>
      <c r="I43" s="46" cm="1">
        <f t="array" ref="I43">IFERROR(INDEX('RESOLVE Results'!$D$1:$P$18671, MATCH(1, ('RESOLVE Results'!$A$1:$A$18671 = "Build") * ('RESOLVE Results'!$B$1:$B$18671 = $B43) * ('RESOLVE Results'!$C$1:$C$18671 = I$38), 0), MATCH($D$5, 'RESOLVE Results'!$D$1:$P$1, 0)), "")</f>
        <v>4.01</v>
      </c>
      <c r="J43" s="46" cm="1">
        <f t="array" ref="J43">IFERROR(INDEX('RESOLVE Results'!$D$1:$P$18671, MATCH(1, ('RESOLVE Results'!$A$1:$A$18671 = "Build") * ('RESOLVE Results'!$B$1:$B$18671 = $B43) * ('RESOLVE Results'!$C$1:$C$18671 = J$38), 0), MATCH($D$5, 'RESOLVE Results'!$D$1:$P$1, 0)), "")</f>
        <v>4.47</v>
      </c>
      <c r="K43" s="46" cm="1">
        <f t="array" ref="K43">IFERROR(INDEX('RESOLVE Results'!$D$1:$P$18671, MATCH(1, ('RESOLVE Results'!$A$1:$A$18671 = "Build") * ('RESOLVE Results'!$B$1:$B$18671 = $B43) * ('RESOLVE Results'!$C$1:$C$18671 = K$38), 0), MATCH($D$5, 'RESOLVE Results'!$D$1:$P$1, 0)), "")</f>
        <v>5.33</v>
      </c>
      <c r="L43" s="46" cm="1">
        <f t="array" ref="L43">IFERROR(INDEX('RESOLVE Results'!$D$1:$P$18671, MATCH(1, ('RESOLVE Results'!$A$1:$A$18671 = "Build") * ('RESOLVE Results'!$B$1:$B$18671 = $B43) * ('RESOLVE Results'!$C$1:$C$18671 = L$38), 0), MATCH($D$5, 'RESOLVE Results'!$D$1:$P$1, 0)), "")</f>
        <v>5.0199999999999996</v>
      </c>
      <c r="M43" s="46" cm="1">
        <f t="array" ref="M43">IFERROR(INDEX('RESOLVE Results'!$D$1:$P$18671, MATCH(1, ('RESOLVE Results'!$A$1:$A$18671 = "Build") * ('RESOLVE Results'!$B$1:$B$18671 = $B43) * ('RESOLVE Results'!$C$1:$C$18671 = M$38), 0), MATCH($D$5, 'RESOLVE Results'!$D$1:$P$1, 0)), "")</f>
        <v>4.47</v>
      </c>
      <c r="N43" s="46" cm="1">
        <f t="array" ref="N43">IFERROR(INDEX('RESOLVE Results'!$D$1:$P$18671, MATCH(1, ('RESOLVE Results'!$A$1:$A$18671 = "Build") * ('RESOLVE Results'!$B$1:$B$18671 = $B43) * ('RESOLVE Results'!$C$1:$C$18671 = N$38), 0), MATCH($D$5, 'RESOLVE Results'!$D$1:$P$1, 0)), "")</f>
        <v>1.8</v>
      </c>
      <c r="O43" s="46" cm="1">
        <f t="array" ref="O43">IFERROR(INDEX('RESOLVE Results'!$D$1:$P$18671, MATCH(1, ('RESOLVE Results'!$A$1:$A$18671 = "Build") * ('RESOLVE Results'!$B$1:$B$18671 = $B43) * ('RESOLVE Results'!$C$1:$C$18671 = O$38), 0), MATCH($D$5, 'RESOLVE Results'!$D$1:$P$1, 0)), "")</f>
        <v>1.8</v>
      </c>
      <c r="P43" s="46" cm="1">
        <f t="array" ref="P43">IFERROR(INDEX('RESOLVE Results'!$D$1:$P$18671, MATCH(1, ('RESOLVE Results'!$A$1:$A$18671 = "Build") * ('RESOLVE Results'!$B$1:$B$18671 = $B43) * ('RESOLVE Results'!$C$1:$C$18671 = P$38), 0), MATCH($D$5, 'RESOLVE Results'!$D$1:$P$1, 0)), "")</f>
        <v>5.33</v>
      </c>
      <c r="Q43" s="46" cm="1">
        <f t="array" ref="Q43">IFERROR(INDEX('RESOLVE Results'!$D$1:$P$18671, MATCH(1, ('RESOLVE Results'!$A$1:$A$18671 = "Build") * ('RESOLVE Results'!$B$1:$B$18671 = $B43) * ('RESOLVE Results'!$C$1:$C$18671 = Q$38), 0), MATCH($D$5, 'RESOLVE Results'!$D$1:$P$1, 0)), "")</f>
        <v>1.8</v>
      </c>
      <c r="R43" s="46" cm="1">
        <f t="array" ref="R43">IFERROR(INDEX('RESOLVE Results'!$D$1:$P$18671, MATCH(1, ('RESOLVE Results'!$A$1:$A$18671 = "Build") * ('RESOLVE Results'!$B$1:$B$18671 = $B43) * ('RESOLVE Results'!$C$1:$C$18671 = R$38), 0), MATCH($D$5, 'RESOLVE Results'!$D$1:$P$1, 0)), "")</f>
        <v>1.8</v>
      </c>
    </row>
    <row r="44" spans="2:19" x14ac:dyDescent="0.2">
      <c r="B44" s="3" t="s">
        <v>198</v>
      </c>
      <c r="C44" s="46" cm="1">
        <f t="array" ref="C44">IFERROR(INDEX('RESOLVE Results'!$D$1:$P$18671, MATCH(1, ('RESOLVE Results'!$A$1:$A$18671 = "Build") * ('RESOLVE Results'!$B$1:$B$18671 = $B44) * ('RESOLVE Results'!$C$1:$C$18671 = C$38), 0), MATCH($D$5, 'RESOLVE Results'!$D$1:$P$1, 0)), "")</f>
        <v>0</v>
      </c>
      <c r="D44" s="46" cm="1">
        <f t="array" ref="D44">IFERROR(INDEX('RESOLVE Results'!$D$1:$P$18671, MATCH(1, ('RESOLVE Results'!$A$1:$A$18671 = "Build") * ('RESOLVE Results'!$B$1:$B$18671 = $B44) * ('RESOLVE Results'!$C$1:$C$18671 = D$38), 0), MATCH($D$5, 'RESOLVE Results'!$D$1:$P$1, 0)), "")</f>
        <v>0</v>
      </c>
      <c r="E44" s="46" cm="1">
        <f t="array" ref="E44">IFERROR(INDEX('RESOLVE Results'!$D$1:$P$18671, MATCH(1, ('RESOLVE Results'!$A$1:$A$18671 = "Build") * ('RESOLVE Results'!$B$1:$B$18671 = $B44) * ('RESOLVE Results'!$C$1:$C$18671 = E$38), 0), MATCH($D$5, 'RESOLVE Results'!$D$1:$P$1, 0)), "")</f>
        <v>0</v>
      </c>
      <c r="F44" s="46" cm="1">
        <f t="array" ref="F44">IFERROR(INDEX('RESOLVE Results'!$D$1:$P$18671, MATCH(1, ('RESOLVE Results'!$A$1:$A$18671 = "Build") * ('RESOLVE Results'!$B$1:$B$18671 = $B44) * ('RESOLVE Results'!$C$1:$C$18671 = F$38), 0), MATCH($D$5, 'RESOLVE Results'!$D$1:$P$1, 0)), "")</f>
        <v>0</v>
      </c>
      <c r="G44" s="46" cm="1">
        <f t="array" ref="G44">IFERROR(INDEX('RESOLVE Results'!$D$1:$P$18671, MATCH(1, ('RESOLVE Results'!$A$1:$A$18671 = "Build") * ('RESOLVE Results'!$B$1:$B$18671 = $B44) * ('RESOLVE Results'!$C$1:$C$18671 = G$38), 0), MATCH($D$5, 'RESOLVE Results'!$D$1:$P$1, 0)), "")</f>
        <v>0</v>
      </c>
      <c r="H44" s="46" cm="1">
        <f t="array" ref="H44">IFERROR(INDEX('RESOLVE Results'!$D$1:$P$18671, MATCH(1, ('RESOLVE Results'!$A$1:$A$18671 = "Build") * ('RESOLVE Results'!$B$1:$B$18671 = $B44) * ('RESOLVE Results'!$C$1:$C$18671 = H$38), 0), MATCH($D$5, 'RESOLVE Results'!$D$1:$P$1, 0)), "")</f>
        <v>0</v>
      </c>
      <c r="I44" s="46" cm="1">
        <f t="array" ref="I44">IFERROR(INDEX('RESOLVE Results'!$D$1:$P$18671, MATCH(1, ('RESOLVE Results'!$A$1:$A$18671 = "Build") * ('RESOLVE Results'!$B$1:$B$18671 = $B44) * ('RESOLVE Results'!$C$1:$C$18671 = I$38), 0), MATCH($D$5, 'RESOLVE Results'!$D$1:$P$1, 0)), "")</f>
        <v>0</v>
      </c>
      <c r="J44" s="46" cm="1">
        <f t="array" ref="J44">IFERROR(INDEX('RESOLVE Results'!$D$1:$P$18671, MATCH(1, ('RESOLVE Results'!$A$1:$A$18671 = "Build") * ('RESOLVE Results'!$B$1:$B$18671 = $B44) * ('RESOLVE Results'!$C$1:$C$18671 = J$38), 0), MATCH($D$5, 'RESOLVE Results'!$D$1:$P$1, 0)), "")</f>
        <v>0</v>
      </c>
      <c r="K44" s="46" cm="1">
        <f t="array" ref="K44">IFERROR(INDEX('RESOLVE Results'!$D$1:$P$18671, MATCH(1, ('RESOLVE Results'!$A$1:$A$18671 = "Build") * ('RESOLVE Results'!$B$1:$B$18671 = $B44) * ('RESOLVE Results'!$C$1:$C$18671 = K$38), 0), MATCH($D$5, 'RESOLVE Results'!$D$1:$P$1, 0)), "")</f>
        <v>10.41</v>
      </c>
      <c r="L44" s="46" cm="1">
        <f t="array" ref="L44">IFERROR(INDEX('RESOLVE Results'!$D$1:$P$18671, MATCH(1, ('RESOLVE Results'!$A$1:$A$18671 = "Build") * ('RESOLVE Results'!$B$1:$B$18671 = $B44) * ('RESOLVE Results'!$C$1:$C$18671 = L$38), 0), MATCH($D$5, 'RESOLVE Results'!$D$1:$P$1, 0)), "")</f>
        <v>0</v>
      </c>
      <c r="M44" s="46" cm="1">
        <f t="array" ref="M44">IFERROR(INDEX('RESOLVE Results'!$D$1:$P$18671, MATCH(1, ('RESOLVE Results'!$A$1:$A$18671 = "Build") * ('RESOLVE Results'!$B$1:$B$18671 = $B44) * ('RESOLVE Results'!$C$1:$C$18671 = M$38), 0), MATCH($D$5, 'RESOLVE Results'!$D$1:$P$1, 0)), "")</f>
        <v>0</v>
      </c>
      <c r="N44" s="46" cm="1">
        <f t="array" ref="N44">IFERROR(INDEX('RESOLVE Results'!$D$1:$P$18671, MATCH(1, ('RESOLVE Results'!$A$1:$A$18671 = "Build") * ('RESOLVE Results'!$B$1:$B$18671 = $B44) * ('RESOLVE Results'!$C$1:$C$18671 = N$38), 0), MATCH($D$5, 'RESOLVE Results'!$D$1:$P$1, 0)), "")</f>
        <v>0</v>
      </c>
      <c r="O44" s="46" cm="1">
        <f t="array" ref="O44">IFERROR(INDEX('RESOLVE Results'!$D$1:$P$18671, MATCH(1, ('RESOLVE Results'!$A$1:$A$18671 = "Build") * ('RESOLVE Results'!$B$1:$B$18671 = $B44) * ('RESOLVE Results'!$C$1:$C$18671 = O$38), 0), MATCH($D$5, 'RESOLVE Results'!$D$1:$P$1, 0)), "")</f>
        <v>0</v>
      </c>
      <c r="P44" s="46" cm="1">
        <f t="array" ref="P44">IFERROR(INDEX('RESOLVE Results'!$D$1:$P$18671, MATCH(1, ('RESOLVE Results'!$A$1:$A$18671 = "Build") * ('RESOLVE Results'!$B$1:$B$18671 = $B44) * ('RESOLVE Results'!$C$1:$C$18671 = P$38), 0), MATCH($D$5, 'RESOLVE Results'!$D$1:$P$1, 0)), "")</f>
        <v>15.56</v>
      </c>
      <c r="Q44" s="46" cm="1">
        <f t="array" ref="Q44">IFERROR(INDEX('RESOLVE Results'!$D$1:$P$18671, MATCH(1, ('RESOLVE Results'!$A$1:$A$18671 = "Build") * ('RESOLVE Results'!$B$1:$B$18671 = $B44) * ('RESOLVE Results'!$C$1:$C$18671 = Q$38), 0), MATCH($D$5, 'RESOLVE Results'!$D$1:$P$1, 0)), "")</f>
        <v>0</v>
      </c>
      <c r="R44" s="46" cm="1">
        <f t="array" ref="R44">IFERROR(INDEX('RESOLVE Results'!$D$1:$P$18671, MATCH(1, ('RESOLVE Results'!$A$1:$A$18671 = "Build") * ('RESOLVE Results'!$B$1:$B$18671 = $B44) * ('RESOLVE Results'!$C$1:$C$18671 = R$38), 0), MATCH($D$5, 'RESOLVE Results'!$D$1:$P$1, 0)), "")</f>
        <v>27.41</v>
      </c>
    </row>
    <row r="45" spans="2:19" x14ac:dyDescent="0.2">
      <c r="B45" s="3" t="s">
        <v>199</v>
      </c>
      <c r="C45" s="46" cm="1">
        <f t="array" ref="C45">IFERROR(INDEX('RESOLVE Results'!$D$1:$P$18671, MATCH(1, ('RESOLVE Results'!$A$1:$A$18671 = "Build") * ('RESOLVE Results'!$B$1:$B$18671 = $B45) * ('RESOLVE Results'!$C$1:$C$18671 = C$38), 0), MATCH($D$5, 'RESOLVE Results'!$D$1:$P$1, 0)), "")</f>
        <v>0</v>
      </c>
      <c r="D45" s="46" cm="1">
        <f t="array" ref="D45">IFERROR(INDEX('RESOLVE Results'!$D$1:$P$18671, MATCH(1, ('RESOLVE Results'!$A$1:$A$18671 = "Build") * ('RESOLVE Results'!$B$1:$B$18671 = $B45) * ('RESOLVE Results'!$C$1:$C$18671 = D$38), 0), MATCH($D$5, 'RESOLVE Results'!$D$1:$P$1, 0)), "")</f>
        <v>0</v>
      </c>
      <c r="E45" s="46" cm="1">
        <f t="array" ref="E45">IFERROR(INDEX('RESOLVE Results'!$D$1:$P$18671, MATCH(1, ('RESOLVE Results'!$A$1:$A$18671 = "Build") * ('RESOLVE Results'!$B$1:$B$18671 = $B45) * ('RESOLVE Results'!$C$1:$C$18671 = E$38), 0), MATCH($D$5, 'RESOLVE Results'!$D$1:$P$1, 0)), "")</f>
        <v>0</v>
      </c>
      <c r="F45" s="46" cm="1">
        <f t="array" ref="F45">IFERROR(INDEX('RESOLVE Results'!$D$1:$P$18671, MATCH(1, ('RESOLVE Results'!$A$1:$A$18671 = "Build") * ('RESOLVE Results'!$B$1:$B$18671 = $B45) * ('RESOLVE Results'!$C$1:$C$18671 = F$38), 0), MATCH($D$5, 'RESOLVE Results'!$D$1:$P$1, 0)), "")</f>
        <v>0</v>
      </c>
      <c r="G45" s="46" cm="1">
        <f t="array" ref="G45">IFERROR(INDEX('RESOLVE Results'!$D$1:$P$18671, MATCH(1, ('RESOLVE Results'!$A$1:$A$18671 = "Build") * ('RESOLVE Results'!$B$1:$B$18671 = $B45) * ('RESOLVE Results'!$C$1:$C$18671 = G$38), 0), MATCH($D$5, 'RESOLVE Results'!$D$1:$P$1, 0)), "")</f>
        <v>0</v>
      </c>
      <c r="H45" s="46" cm="1">
        <f t="array" ref="H45">IFERROR(INDEX('RESOLVE Results'!$D$1:$P$18671, MATCH(1, ('RESOLVE Results'!$A$1:$A$18671 = "Build") * ('RESOLVE Results'!$B$1:$B$18671 = $B45) * ('RESOLVE Results'!$C$1:$C$18671 = H$38), 0), MATCH($D$5, 'RESOLVE Results'!$D$1:$P$1, 0)), "")</f>
        <v>0</v>
      </c>
      <c r="I45" s="46" cm="1">
        <f t="array" ref="I45">IFERROR(INDEX('RESOLVE Results'!$D$1:$P$18671, MATCH(1, ('RESOLVE Results'!$A$1:$A$18671 = "Build") * ('RESOLVE Results'!$B$1:$B$18671 = $B45) * ('RESOLVE Results'!$C$1:$C$18671 = I$38), 0), MATCH($D$5, 'RESOLVE Results'!$D$1:$P$1, 0)), "")</f>
        <v>0</v>
      </c>
      <c r="J45" s="46" cm="1">
        <f t="array" ref="J45">IFERROR(INDEX('RESOLVE Results'!$D$1:$P$18671, MATCH(1, ('RESOLVE Results'!$A$1:$A$18671 = "Build") * ('RESOLVE Results'!$B$1:$B$18671 = $B45) * ('RESOLVE Results'!$C$1:$C$18671 = J$38), 0), MATCH($D$5, 'RESOLVE Results'!$D$1:$P$1, 0)), "")</f>
        <v>0</v>
      </c>
      <c r="K45" s="46" cm="1">
        <f t="array" ref="K45">IFERROR(INDEX('RESOLVE Results'!$D$1:$P$18671, MATCH(1, ('RESOLVE Results'!$A$1:$A$18671 = "Build") * ('RESOLVE Results'!$B$1:$B$18671 = $B45) * ('RESOLVE Results'!$C$1:$C$18671 = K$38), 0), MATCH($D$5, 'RESOLVE Results'!$D$1:$P$1, 0)), "")</f>
        <v>0</v>
      </c>
      <c r="L45" s="46" cm="1">
        <f t="array" ref="L45">IFERROR(INDEX('RESOLVE Results'!$D$1:$P$18671, MATCH(1, ('RESOLVE Results'!$A$1:$A$18671 = "Build") * ('RESOLVE Results'!$B$1:$B$18671 = $B45) * ('RESOLVE Results'!$C$1:$C$18671 = L$38), 0), MATCH($D$5, 'RESOLVE Results'!$D$1:$P$1, 0)), "")</f>
        <v>0</v>
      </c>
      <c r="M45" s="46" cm="1">
        <f t="array" ref="M45">IFERROR(INDEX('RESOLVE Results'!$D$1:$P$18671, MATCH(1, ('RESOLVE Results'!$A$1:$A$18671 = "Build") * ('RESOLVE Results'!$B$1:$B$18671 = $B45) * ('RESOLVE Results'!$C$1:$C$18671 = M$38), 0), MATCH($D$5, 'RESOLVE Results'!$D$1:$P$1, 0)), "")</f>
        <v>0</v>
      </c>
      <c r="N45" s="46" cm="1">
        <f t="array" ref="N45">IFERROR(INDEX('RESOLVE Results'!$D$1:$P$18671, MATCH(1, ('RESOLVE Results'!$A$1:$A$18671 = "Build") * ('RESOLVE Results'!$B$1:$B$18671 = $B45) * ('RESOLVE Results'!$C$1:$C$18671 = N$38), 0), MATCH($D$5, 'RESOLVE Results'!$D$1:$P$1, 0)), "")</f>
        <v>0</v>
      </c>
      <c r="O45" s="46" cm="1">
        <f t="array" ref="O45">IFERROR(INDEX('RESOLVE Results'!$D$1:$P$18671, MATCH(1, ('RESOLVE Results'!$A$1:$A$18671 = "Build") * ('RESOLVE Results'!$B$1:$B$18671 = $B45) * ('RESOLVE Results'!$C$1:$C$18671 = O$38), 0), MATCH($D$5, 'RESOLVE Results'!$D$1:$P$1, 0)), "")</f>
        <v>0</v>
      </c>
      <c r="P45" s="46" cm="1">
        <f t="array" ref="P45">IFERROR(INDEX('RESOLVE Results'!$D$1:$P$18671, MATCH(1, ('RESOLVE Results'!$A$1:$A$18671 = "Build") * ('RESOLVE Results'!$B$1:$B$18671 = $B45) * ('RESOLVE Results'!$C$1:$C$18671 = P$38), 0), MATCH($D$5, 'RESOLVE Results'!$D$1:$P$1, 0)), "")</f>
        <v>0</v>
      </c>
      <c r="Q45" s="46" cm="1">
        <f t="array" ref="Q45">IFERROR(INDEX('RESOLVE Results'!$D$1:$P$18671, MATCH(1, ('RESOLVE Results'!$A$1:$A$18671 = "Build") * ('RESOLVE Results'!$B$1:$B$18671 = $B45) * ('RESOLVE Results'!$C$1:$C$18671 = Q$38), 0), MATCH($D$5, 'RESOLVE Results'!$D$1:$P$1, 0)), "")</f>
        <v>0</v>
      </c>
      <c r="R45" s="46" cm="1">
        <f t="array" ref="R45">IFERROR(INDEX('RESOLVE Results'!$D$1:$P$18671, MATCH(1, ('RESOLVE Results'!$A$1:$A$18671 = "Build") * ('RESOLVE Results'!$B$1:$B$18671 = $B45) * ('RESOLVE Results'!$C$1:$C$18671 = R$38), 0), MATCH($D$5, 'RESOLVE Results'!$D$1:$P$1, 0)), "")</f>
        <v>0</v>
      </c>
    </row>
    <row r="46" spans="2:19" x14ac:dyDescent="0.2">
      <c r="B46" s="3" t="s">
        <v>200</v>
      </c>
      <c r="C46" s="46" cm="1">
        <f t="array" ref="C46">IFERROR(INDEX('RESOLVE Results'!$D$1:$P$18671, MATCH(1, ('RESOLVE Results'!$A$1:$A$18671 = "Build") * ('RESOLVE Results'!$B$1:$B$18671 = $B46) * ('RESOLVE Results'!$C$1:$C$18671 = C$38), 0), MATCH($D$5, 'RESOLVE Results'!$D$1:$P$1, 0)), "")</f>
        <v>0</v>
      </c>
      <c r="D46" s="46" cm="1">
        <f t="array" ref="D46">IFERROR(INDEX('RESOLVE Results'!$D$1:$P$18671, MATCH(1, ('RESOLVE Results'!$A$1:$A$18671 = "Build") * ('RESOLVE Results'!$B$1:$B$18671 = $B46) * ('RESOLVE Results'!$C$1:$C$18671 = D$38), 0), MATCH($D$5, 'RESOLVE Results'!$D$1:$P$1, 0)), "")</f>
        <v>0</v>
      </c>
      <c r="E46" s="46" cm="1">
        <f t="array" ref="E46">IFERROR(INDEX('RESOLVE Results'!$D$1:$P$18671, MATCH(1, ('RESOLVE Results'!$A$1:$A$18671 = "Build") * ('RESOLVE Results'!$B$1:$B$18671 = $B46) * ('RESOLVE Results'!$C$1:$C$18671 = E$38), 0), MATCH($D$5, 'RESOLVE Results'!$D$1:$P$1, 0)), "")</f>
        <v>0</v>
      </c>
      <c r="F46" s="46" cm="1">
        <f t="array" ref="F46">IFERROR(INDEX('RESOLVE Results'!$D$1:$P$18671, MATCH(1, ('RESOLVE Results'!$A$1:$A$18671 = "Build") * ('RESOLVE Results'!$B$1:$B$18671 = $B46) * ('RESOLVE Results'!$C$1:$C$18671 = F$38), 0), MATCH($D$5, 'RESOLVE Results'!$D$1:$P$1, 0)), "")</f>
        <v>0</v>
      </c>
      <c r="G46" s="46" cm="1">
        <f t="array" ref="G46">IFERROR(INDEX('RESOLVE Results'!$D$1:$P$18671, MATCH(1, ('RESOLVE Results'!$A$1:$A$18671 = "Build") * ('RESOLVE Results'!$B$1:$B$18671 = $B46) * ('RESOLVE Results'!$C$1:$C$18671 = G$38), 0), MATCH($D$5, 'RESOLVE Results'!$D$1:$P$1, 0)), "")</f>
        <v>0</v>
      </c>
      <c r="H46" s="46" cm="1">
        <f t="array" ref="H46">IFERROR(INDEX('RESOLVE Results'!$D$1:$P$18671, MATCH(1, ('RESOLVE Results'!$A$1:$A$18671 = "Build") * ('RESOLVE Results'!$B$1:$B$18671 = $B46) * ('RESOLVE Results'!$C$1:$C$18671 = H$38), 0), MATCH($D$5, 'RESOLVE Results'!$D$1:$P$1, 0)), "")</f>
        <v>0</v>
      </c>
      <c r="I46" s="46" cm="1">
        <f t="array" ref="I46">IFERROR(INDEX('RESOLVE Results'!$D$1:$P$18671, MATCH(1, ('RESOLVE Results'!$A$1:$A$18671 = "Build") * ('RESOLVE Results'!$B$1:$B$18671 = $B46) * ('RESOLVE Results'!$C$1:$C$18671 = I$38), 0), MATCH($D$5, 'RESOLVE Results'!$D$1:$P$1, 0)), "")</f>
        <v>0</v>
      </c>
      <c r="J46" s="46" cm="1">
        <f t="array" ref="J46">IFERROR(INDEX('RESOLVE Results'!$D$1:$P$18671, MATCH(1, ('RESOLVE Results'!$A$1:$A$18671 = "Build") * ('RESOLVE Results'!$B$1:$B$18671 = $B46) * ('RESOLVE Results'!$C$1:$C$18671 = J$38), 0), MATCH($D$5, 'RESOLVE Results'!$D$1:$P$1, 0)), "")</f>
        <v>0</v>
      </c>
      <c r="K46" s="46" cm="1">
        <f t="array" ref="K46">IFERROR(INDEX('RESOLVE Results'!$D$1:$P$18671, MATCH(1, ('RESOLVE Results'!$A$1:$A$18671 = "Build") * ('RESOLVE Results'!$B$1:$B$18671 = $B46) * ('RESOLVE Results'!$C$1:$C$18671 = K$38), 0), MATCH($D$5, 'RESOLVE Results'!$D$1:$P$1, 0)), "")</f>
        <v>0</v>
      </c>
      <c r="L46" s="46" cm="1">
        <f t="array" ref="L46">IFERROR(INDEX('RESOLVE Results'!$D$1:$P$18671, MATCH(1, ('RESOLVE Results'!$A$1:$A$18671 = "Build") * ('RESOLVE Results'!$B$1:$B$18671 = $B46) * ('RESOLVE Results'!$C$1:$C$18671 = L$38), 0), MATCH($D$5, 'RESOLVE Results'!$D$1:$P$1, 0)), "")</f>
        <v>0</v>
      </c>
      <c r="M46" s="46" cm="1">
        <f t="array" ref="M46">IFERROR(INDEX('RESOLVE Results'!$D$1:$P$18671, MATCH(1, ('RESOLVE Results'!$A$1:$A$18671 = "Build") * ('RESOLVE Results'!$B$1:$B$18671 = $B46) * ('RESOLVE Results'!$C$1:$C$18671 = M$38), 0), MATCH($D$5, 'RESOLVE Results'!$D$1:$P$1, 0)), "")</f>
        <v>0</v>
      </c>
      <c r="N46" s="46" cm="1">
        <f t="array" ref="N46">IFERROR(INDEX('RESOLVE Results'!$D$1:$P$18671, MATCH(1, ('RESOLVE Results'!$A$1:$A$18671 = "Build") * ('RESOLVE Results'!$B$1:$B$18671 = $B46) * ('RESOLVE Results'!$C$1:$C$18671 = N$38), 0), MATCH($D$5, 'RESOLVE Results'!$D$1:$P$1, 0)), "")</f>
        <v>0</v>
      </c>
      <c r="O46" s="46" cm="1">
        <f t="array" ref="O46">IFERROR(INDEX('RESOLVE Results'!$D$1:$P$18671, MATCH(1, ('RESOLVE Results'!$A$1:$A$18671 = "Build") * ('RESOLVE Results'!$B$1:$B$18671 = $B46) * ('RESOLVE Results'!$C$1:$C$18671 = O$38), 0), MATCH($D$5, 'RESOLVE Results'!$D$1:$P$1, 0)), "")</f>
        <v>0</v>
      </c>
      <c r="P46" s="46" cm="1">
        <f t="array" ref="P46">IFERROR(INDEX('RESOLVE Results'!$D$1:$P$18671, MATCH(1, ('RESOLVE Results'!$A$1:$A$18671 = "Build") * ('RESOLVE Results'!$B$1:$B$18671 = $B46) * ('RESOLVE Results'!$C$1:$C$18671 = P$38), 0), MATCH($D$5, 'RESOLVE Results'!$D$1:$P$1, 0)), "")</f>
        <v>0</v>
      </c>
      <c r="Q46" s="46" cm="1">
        <f t="array" ref="Q46">IFERROR(INDEX('RESOLVE Results'!$D$1:$P$18671, MATCH(1, ('RESOLVE Results'!$A$1:$A$18671 = "Build") * ('RESOLVE Results'!$B$1:$B$18671 = $B46) * ('RESOLVE Results'!$C$1:$C$18671 = Q$38), 0), MATCH($D$5, 'RESOLVE Results'!$D$1:$P$1, 0)), "")</f>
        <v>0</v>
      </c>
      <c r="R46" s="46" cm="1">
        <f t="array" ref="R46">IFERROR(INDEX('RESOLVE Results'!$D$1:$P$18671, MATCH(1, ('RESOLVE Results'!$A$1:$A$18671 = "Build") * ('RESOLVE Results'!$B$1:$B$18671 = $B46) * ('RESOLVE Results'!$C$1:$C$18671 = R$38), 0), MATCH($D$5, 'RESOLVE Results'!$D$1:$P$1, 0)), "")</f>
        <v>0</v>
      </c>
    </row>
    <row r="47" spans="2:19" x14ac:dyDescent="0.2">
      <c r="B47" s="3" t="s">
        <v>201</v>
      </c>
      <c r="C47" s="46" cm="1">
        <f t="array" ref="C47">IFERROR(INDEX('RESOLVE Results'!$D$1:$P$18671, MATCH(1, ('RESOLVE Results'!$A$1:$A$18671 = "Build") * ('RESOLVE Results'!$B$1:$B$18671 = $B47) * ('RESOLVE Results'!$C$1:$C$18671 = C$38), 0), MATCH($D$5, 'RESOLVE Results'!$D$1:$P$1, 0)), "")</f>
        <v>0</v>
      </c>
      <c r="D47" s="46" cm="1">
        <f t="array" ref="D47">IFERROR(INDEX('RESOLVE Results'!$D$1:$P$18671, MATCH(1, ('RESOLVE Results'!$A$1:$A$18671 = "Build") * ('RESOLVE Results'!$B$1:$B$18671 = $B47) * ('RESOLVE Results'!$C$1:$C$18671 = D$38), 0), MATCH($D$5, 'RESOLVE Results'!$D$1:$P$1, 0)), "")</f>
        <v>0</v>
      </c>
      <c r="E47" s="46" cm="1">
        <f t="array" ref="E47">IFERROR(INDEX('RESOLVE Results'!$D$1:$P$18671, MATCH(1, ('RESOLVE Results'!$A$1:$A$18671 = "Build") * ('RESOLVE Results'!$B$1:$B$18671 = $B47) * ('RESOLVE Results'!$C$1:$C$18671 = E$38), 0), MATCH($D$5, 'RESOLVE Results'!$D$1:$P$1, 0)), "")</f>
        <v>0</v>
      </c>
      <c r="F47" s="46" cm="1">
        <f t="array" ref="F47">IFERROR(INDEX('RESOLVE Results'!$D$1:$P$18671, MATCH(1, ('RESOLVE Results'!$A$1:$A$18671 = "Build") * ('RESOLVE Results'!$B$1:$B$18671 = $B47) * ('RESOLVE Results'!$C$1:$C$18671 = F$38), 0), MATCH($D$5, 'RESOLVE Results'!$D$1:$P$1, 0)), "")</f>
        <v>0</v>
      </c>
      <c r="G47" s="46" cm="1">
        <f t="array" ref="G47">IFERROR(INDEX('RESOLVE Results'!$D$1:$P$18671, MATCH(1, ('RESOLVE Results'!$A$1:$A$18671 = "Build") * ('RESOLVE Results'!$B$1:$B$18671 = $B47) * ('RESOLVE Results'!$C$1:$C$18671 = G$38), 0), MATCH($D$5, 'RESOLVE Results'!$D$1:$P$1, 0)), "")</f>
        <v>0</v>
      </c>
      <c r="H47" s="46" cm="1">
        <f t="array" ref="H47">IFERROR(INDEX('RESOLVE Results'!$D$1:$P$18671, MATCH(1, ('RESOLVE Results'!$A$1:$A$18671 = "Build") * ('RESOLVE Results'!$B$1:$B$18671 = $B47) * ('RESOLVE Results'!$C$1:$C$18671 = H$38), 0), MATCH($D$5, 'RESOLVE Results'!$D$1:$P$1, 0)), "")</f>
        <v>0</v>
      </c>
      <c r="I47" s="46" cm="1">
        <f t="array" ref="I47">IFERROR(INDEX('RESOLVE Results'!$D$1:$P$18671, MATCH(1, ('RESOLVE Results'!$A$1:$A$18671 = "Build") * ('RESOLVE Results'!$B$1:$B$18671 = $B47) * ('RESOLVE Results'!$C$1:$C$18671 = I$38), 0), MATCH($D$5, 'RESOLVE Results'!$D$1:$P$1, 0)), "")</f>
        <v>0</v>
      </c>
      <c r="J47" s="46" cm="1">
        <f t="array" ref="J47">IFERROR(INDEX('RESOLVE Results'!$D$1:$P$18671, MATCH(1, ('RESOLVE Results'!$A$1:$A$18671 = "Build") * ('RESOLVE Results'!$B$1:$B$18671 = $B47) * ('RESOLVE Results'!$C$1:$C$18671 = J$38), 0), MATCH($D$5, 'RESOLVE Results'!$D$1:$P$1, 0)), "")</f>
        <v>0</v>
      </c>
      <c r="K47" s="46" cm="1">
        <f t="array" ref="K47">IFERROR(INDEX('RESOLVE Results'!$D$1:$P$18671, MATCH(1, ('RESOLVE Results'!$A$1:$A$18671 = "Build") * ('RESOLVE Results'!$B$1:$B$18671 = $B47) * ('RESOLVE Results'!$C$1:$C$18671 = K$38), 0), MATCH($D$5, 'RESOLVE Results'!$D$1:$P$1, 0)), "")</f>
        <v>0</v>
      </c>
      <c r="L47" s="46" cm="1">
        <f t="array" ref="L47">IFERROR(INDEX('RESOLVE Results'!$D$1:$P$18671, MATCH(1, ('RESOLVE Results'!$A$1:$A$18671 = "Build") * ('RESOLVE Results'!$B$1:$B$18671 = $B47) * ('RESOLVE Results'!$C$1:$C$18671 = L$38), 0), MATCH($D$5, 'RESOLVE Results'!$D$1:$P$1, 0)), "")</f>
        <v>0</v>
      </c>
      <c r="M47" s="46" cm="1">
        <f t="array" ref="M47">IFERROR(INDEX('RESOLVE Results'!$D$1:$P$18671, MATCH(1, ('RESOLVE Results'!$A$1:$A$18671 = "Build") * ('RESOLVE Results'!$B$1:$B$18671 = $B47) * ('RESOLVE Results'!$C$1:$C$18671 = M$38), 0), MATCH($D$5, 'RESOLVE Results'!$D$1:$P$1, 0)), "")</f>
        <v>0</v>
      </c>
      <c r="N47" s="46" cm="1">
        <f t="array" ref="N47">IFERROR(INDEX('RESOLVE Results'!$D$1:$P$18671, MATCH(1, ('RESOLVE Results'!$A$1:$A$18671 = "Build") * ('RESOLVE Results'!$B$1:$B$18671 = $B47) * ('RESOLVE Results'!$C$1:$C$18671 = N$38), 0), MATCH($D$5, 'RESOLVE Results'!$D$1:$P$1, 0)), "")</f>
        <v>0</v>
      </c>
      <c r="O47" s="46" cm="1">
        <f t="array" ref="O47">IFERROR(INDEX('RESOLVE Results'!$D$1:$P$18671, MATCH(1, ('RESOLVE Results'!$A$1:$A$18671 = "Build") * ('RESOLVE Results'!$B$1:$B$18671 = $B47) * ('RESOLVE Results'!$C$1:$C$18671 = O$38), 0), MATCH($D$5, 'RESOLVE Results'!$D$1:$P$1, 0)), "")</f>
        <v>0</v>
      </c>
      <c r="P47" s="46" cm="1">
        <f t="array" ref="P47">IFERROR(INDEX('RESOLVE Results'!$D$1:$P$18671, MATCH(1, ('RESOLVE Results'!$A$1:$A$18671 = "Build") * ('RESOLVE Results'!$B$1:$B$18671 = $B47) * ('RESOLVE Results'!$C$1:$C$18671 = P$38), 0), MATCH($D$5, 'RESOLVE Results'!$D$1:$P$1, 0)), "")</f>
        <v>0</v>
      </c>
      <c r="Q47" s="46" cm="1">
        <f t="array" ref="Q47">IFERROR(INDEX('RESOLVE Results'!$D$1:$P$18671, MATCH(1, ('RESOLVE Results'!$A$1:$A$18671 = "Build") * ('RESOLVE Results'!$B$1:$B$18671 = $B47) * ('RESOLVE Results'!$C$1:$C$18671 = Q$38), 0), MATCH($D$5, 'RESOLVE Results'!$D$1:$P$1, 0)), "")</f>
        <v>0</v>
      </c>
      <c r="R47" s="46" cm="1">
        <f t="array" ref="R47">IFERROR(INDEX('RESOLVE Results'!$D$1:$P$18671, MATCH(1, ('RESOLVE Results'!$A$1:$A$18671 = "Build") * ('RESOLVE Results'!$B$1:$B$18671 = $B47) * ('RESOLVE Results'!$C$1:$C$18671 = R$38), 0), MATCH($D$5, 'RESOLVE Results'!$D$1:$P$1, 0)), "")</f>
        <v>0</v>
      </c>
    </row>
    <row r="48" spans="2:19" x14ac:dyDescent="0.2">
      <c r="B48" s="3" t="s">
        <v>202</v>
      </c>
      <c r="C48" s="46" cm="1">
        <f t="array" ref="C48">IFERROR(INDEX('RESOLVE Results'!$D$1:$P$18671, MATCH(1, ('RESOLVE Results'!$A$1:$A$18671 = "Build") * ('RESOLVE Results'!$B$1:$B$18671 = $B48) * ('RESOLVE Results'!$C$1:$C$18671 = C$38), 0), MATCH($D$5, 'RESOLVE Results'!$D$1:$P$1, 0)), "")</f>
        <v>8.31</v>
      </c>
      <c r="D48" s="46" cm="1">
        <f t="array" ref="D48">IFERROR(INDEX('RESOLVE Results'!$D$1:$P$18671, MATCH(1, ('RESOLVE Results'!$A$1:$A$18671 = "Build") * ('RESOLVE Results'!$B$1:$B$18671 = $B48) * ('RESOLVE Results'!$C$1:$C$18671 = D$38), 0), MATCH($D$5, 'RESOLVE Results'!$D$1:$P$1, 0)), "")</f>
        <v>10.029999999999999</v>
      </c>
      <c r="E48" s="46" cm="1">
        <f t="array" ref="E48">IFERROR(INDEX('RESOLVE Results'!$D$1:$P$18671, MATCH(1, ('RESOLVE Results'!$A$1:$A$18671 = "Build") * ('RESOLVE Results'!$B$1:$B$18671 = $B48) * ('RESOLVE Results'!$C$1:$C$18671 = E$38), 0), MATCH($D$5, 'RESOLVE Results'!$D$1:$P$1, 0)), "")</f>
        <v>8.6</v>
      </c>
      <c r="F48" s="46" cm="1">
        <f t="array" ref="F48">IFERROR(INDEX('RESOLVE Results'!$D$1:$P$18671, MATCH(1, ('RESOLVE Results'!$A$1:$A$18671 = "Build") * ('RESOLVE Results'!$B$1:$B$18671 = $B48) * ('RESOLVE Results'!$C$1:$C$18671 = F$38), 0), MATCH($D$5, 'RESOLVE Results'!$D$1:$P$1, 0)), "")</f>
        <v>10.029999999999999</v>
      </c>
      <c r="G48" s="46" cm="1">
        <f t="array" ref="G48">IFERROR(INDEX('RESOLVE Results'!$D$1:$P$18671, MATCH(1, ('RESOLVE Results'!$A$1:$A$18671 = "Build") * ('RESOLVE Results'!$B$1:$B$18671 = $B48) * ('RESOLVE Results'!$C$1:$C$18671 = G$38), 0), MATCH($D$5, 'RESOLVE Results'!$D$1:$P$1, 0)), "")</f>
        <v>10.029999999999999</v>
      </c>
      <c r="H48" s="46" cm="1">
        <f t="array" ref="H48">IFERROR(INDEX('RESOLVE Results'!$D$1:$P$18671, MATCH(1, ('RESOLVE Results'!$A$1:$A$18671 = "Build") * ('RESOLVE Results'!$B$1:$B$18671 = $B48) * ('RESOLVE Results'!$C$1:$C$18671 = H$38), 0), MATCH($D$5, 'RESOLVE Results'!$D$1:$P$1, 0)), "")</f>
        <v>10.029999999999999</v>
      </c>
      <c r="I48" s="46" cm="1">
        <f t="array" ref="I48">IFERROR(INDEX('RESOLVE Results'!$D$1:$P$18671, MATCH(1, ('RESOLVE Results'!$A$1:$A$18671 = "Build") * ('RESOLVE Results'!$B$1:$B$18671 = $B48) * ('RESOLVE Results'!$C$1:$C$18671 = I$38), 0), MATCH($D$5, 'RESOLVE Results'!$D$1:$P$1, 0)), "")</f>
        <v>10.029999999999999</v>
      </c>
      <c r="J48" s="46" cm="1">
        <f t="array" ref="J48">IFERROR(INDEX('RESOLVE Results'!$D$1:$P$18671, MATCH(1, ('RESOLVE Results'!$A$1:$A$18671 = "Build") * ('RESOLVE Results'!$B$1:$B$18671 = $B48) * ('RESOLVE Results'!$C$1:$C$18671 = J$38), 0), MATCH($D$5, 'RESOLVE Results'!$D$1:$P$1, 0)), "")</f>
        <v>10.029999999999999</v>
      </c>
      <c r="K48" s="46" cm="1">
        <f t="array" ref="K48">IFERROR(INDEX('RESOLVE Results'!$D$1:$P$18671, MATCH(1, ('RESOLVE Results'!$A$1:$A$18671 = "Build") * ('RESOLVE Results'!$B$1:$B$18671 = $B48) * ('RESOLVE Results'!$C$1:$C$18671 = K$38), 0), MATCH($D$5, 'RESOLVE Results'!$D$1:$P$1, 0)), "")</f>
        <v>4.32</v>
      </c>
      <c r="L48" s="46" cm="1">
        <f t="array" ref="L48">IFERROR(INDEX('RESOLVE Results'!$D$1:$P$18671, MATCH(1, ('RESOLVE Results'!$A$1:$A$18671 = "Build") * ('RESOLVE Results'!$B$1:$B$18671 = $B48) * ('RESOLVE Results'!$C$1:$C$18671 = L$38), 0), MATCH($D$5, 'RESOLVE Results'!$D$1:$P$1, 0)), "")</f>
        <v>5.57</v>
      </c>
      <c r="M48" s="46" cm="1">
        <f t="array" ref="M48">IFERROR(INDEX('RESOLVE Results'!$D$1:$P$18671, MATCH(1, ('RESOLVE Results'!$A$1:$A$18671 = "Build") * ('RESOLVE Results'!$B$1:$B$18671 = $B48) * ('RESOLVE Results'!$C$1:$C$18671 = M$38), 0), MATCH($D$5, 'RESOLVE Results'!$D$1:$P$1, 0)), "")</f>
        <v>11.42</v>
      </c>
      <c r="N48" s="46" cm="1">
        <f t="array" ref="N48">IFERROR(INDEX('RESOLVE Results'!$D$1:$P$18671, MATCH(1, ('RESOLVE Results'!$A$1:$A$18671 = "Build") * ('RESOLVE Results'!$B$1:$B$18671 = $B48) * ('RESOLVE Results'!$C$1:$C$18671 = N$38), 0), MATCH($D$5, 'RESOLVE Results'!$D$1:$P$1, 0)), "")</f>
        <v>2</v>
      </c>
      <c r="O48" s="46" cm="1">
        <f t="array" ref="O48">IFERROR(INDEX('RESOLVE Results'!$D$1:$P$18671, MATCH(1, ('RESOLVE Results'!$A$1:$A$18671 = "Build") * ('RESOLVE Results'!$B$1:$B$18671 = $B48) * ('RESOLVE Results'!$C$1:$C$18671 = O$38), 0), MATCH($D$5, 'RESOLVE Results'!$D$1:$P$1, 0)), "")</f>
        <v>1</v>
      </c>
      <c r="P48" s="46" cm="1">
        <f t="array" ref="P48">IFERROR(INDEX('RESOLVE Results'!$D$1:$P$18671, MATCH(1, ('RESOLVE Results'!$A$1:$A$18671 = "Build") * ('RESOLVE Results'!$B$1:$B$18671 = $B48) * ('RESOLVE Results'!$C$1:$C$18671 = P$38), 0), MATCH($D$5, 'RESOLVE Results'!$D$1:$P$1, 0)), "")</f>
        <v>6.14</v>
      </c>
      <c r="Q48" s="46" cm="1">
        <f t="array" ref="Q48">IFERROR(INDEX('RESOLVE Results'!$D$1:$P$18671, MATCH(1, ('RESOLVE Results'!$A$1:$A$18671 = "Build") * ('RESOLVE Results'!$B$1:$B$18671 = $B48) * ('RESOLVE Results'!$C$1:$C$18671 = Q$38), 0), MATCH($D$5, 'RESOLVE Results'!$D$1:$P$1, 0)), "")</f>
        <v>2</v>
      </c>
      <c r="R48" s="46" cm="1">
        <f t="array" ref="R48">IFERROR(INDEX('RESOLVE Results'!$D$1:$P$18671, MATCH(1, ('RESOLVE Results'!$A$1:$A$18671 = "Build") * ('RESOLVE Results'!$B$1:$B$18671 = $B48) * ('RESOLVE Results'!$C$1:$C$18671 = R$38), 0), MATCH($D$5, 'RESOLVE Results'!$D$1:$P$1, 0)), "")</f>
        <v>1</v>
      </c>
    </row>
    <row r="49" spans="2:23" x14ac:dyDescent="0.2">
      <c r="B49" s="3" t="s">
        <v>203</v>
      </c>
      <c r="C49" s="46" cm="1">
        <f t="array" ref="C49">IFERROR(INDEX('RESOLVE Results'!$D$1:$P$18671, MATCH(1, ('RESOLVE Results'!$A$1:$A$18671 = "Build") * ('RESOLVE Results'!$B$1:$B$18671 = $B49) * ('RESOLVE Results'!$C$1:$C$18671 = C$38), 0), MATCH($D$5, 'RESOLVE Results'!$D$1:$P$1, 0)), "")</f>
        <v>10.11</v>
      </c>
      <c r="D49" s="46" cm="1">
        <f t="array" ref="D49">IFERROR(INDEX('RESOLVE Results'!$D$1:$P$18671, MATCH(1, ('RESOLVE Results'!$A$1:$A$18671 = "Build") * ('RESOLVE Results'!$B$1:$B$18671 = $B49) * ('RESOLVE Results'!$C$1:$C$18671 = D$38), 0), MATCH($D$5, 'RESOLVE Results'!$D$1:$P$1, 0)), "")</f>
        <v>10.49</v>
      </c>
      <c r="E49" s="46" cm="1">
        <f t="array" ref="E49">IFERROR(INDEX('RESOLVE Results'!$D$1:$P$18671, MATCH(1, ('RESOLVE Results'!$A$1:$A$18671 = "Build") * ('RESOLVE Results'!$B$1:$B$18671 = $B49) * ('RESOLVE Results'!$C$1:$C$18671 = E$38), 0), MATCH($D$5, 'RESOLVE Results'!$D$1:$P$1, 0)), "")</f>
        <v>11.44</v>
      </c>
      <c r="F49" s="46" cm="1">
        <f t="array" ref="F49">IFERROR(INDEX('RESOLVE Results'!$D$1:$P$18671, MATCH(1, ('RESOLVE Results'!$A$1:$A$18671 = "Build") * ('RESOLVE Results'!$B$1:$B$18671 = $B49) * ('RESOLVE Results'!$C$1:$C$18671 = F$38), 0), MATCH($D$5, 'RESOLVE Results'!$D$1:$P$1, 0)), "")</f>
        <v>10.49</v>
      </c>
      <c r="G49" s="46" cm="1">
        <f t="array" ref="G49">IFERROR(INDEX('RESOLVE Results'!$D$1:$P$18671, MATCH(1, ('RESOLVE Results'!$A$1:$A$18671 = "Build") * ('RESOLVE Results'!$B$1:$B$18671 = $B49) * ('RESOLVE Results'!$C$1:$C$18671 = G$38), 0), MATCH($D$5, 'RESOLVE Results'!$D$1:$P$1, 0)), "")</f>
        <v>10.49</v>
      </c>
      <c r="H49" s="46" cm="1">
        <f t="array" ref="H49">IFERROR(INDEX('RESOLVE Results'!$D$1:$P$18671, MATCH(1, ('RESOLVE Results'!$A$1:$A$18671 = "Build") * ('RESOLVE Results'!$B$1:$B$18671 = $B49) * ('RESOLVE Results'!$C$1:$C$18671 = H$38), 0), MATCH($D$5, 'RESOLVE Results'!$D$1:$P$1, 0)), "")</f>
        <v>10.49</v>
      </c>
      <c r="I49" s="46" cm="1">
        <f t="array" ref="I49">IFERROR(INDEX('RESOLVE Results'!$D$1:$P$18671, MATCH(1, ('RESOLVE Results'!$A$1:$A$18671 = "Build") * ('RESOLVE Results'!$B$1:$B$18671 = $B49) * ('RESOLVE Results'!$C$1:$C$18671 = I$38), 0), MATCH($D$5, 'RESOLVE Results'!$D$1:$P$1, 0)), "")</f>
        <v>10.48</v>
      </c>
      <c r="J49" s="46" cm="1">
        <f t="array" ref="J49">IFERROR(INDEX('RESOLVE Results'!$D$1:$P$18671, MATCH(1, ('RESOLVE Results'!$A$1:$A$18671 = "Build") * ('RESOLVE Results'!$B$1:$B$18671 = $B49) * ('RESOLVE Results'!$C$1:$C$18671 = J$38), 0), MATCH($D$5, 'RESOLVE Results'!$D$1:$P$1, 0)), "")</f>
        <v>17.2</v>
      </c>
      <c r="K49" s="46" cm="1">
        <f t="array" ref="K49">IFERROR(INDEX('RESOLVE Results'!$D$1:$P$18671, MATCH(1, ('RESOLVE Results'!$A$1:$A$18671 = "Build") * ('RESOLVE Results'!$B$1:$B$18671 = $B49) * ('RESOLVE Results'!$C$1:$C$18671 = K$38), 0), MATCH($D$5, 'RESOLVE Results'!$D$1:$P$1, 0)), "")</f>
        <v>6.65</v>
      </c>
      <c r="L49" s="46" cm="1">
        <f t="array" ref="L49">IFERROR(INDEX('RESOLVE Results'!$D$1:$P$18671, MATCH(1, ('RESOLVE Results'!$A$1:$A$18671 = "Build") * ('RESOLVE Results'!$B$1:$B$18671 = $B49) * ('RESOLVE Results'!$C$1:$C$18671 = L$38), 0), MATCH($D$5, 'RESOLVE Results'!$D$1:$P$1, 0)), "")</f>
        <v>7.04</v>
      </c>
      <c r="M49" s="46" cm="1">
        <f t="array" ref="M49">IFERROR(INDEX('RESOLVE Results'!$D$1:$P$18671, MATCH(1, ('RESOLVE Results'!$A$1:$A$18671 = "Build") * ('RESOLVE Results'!$B$1:$B$18671 = $B49) * ('RESOLVE Results'!$C$1:$C$18671 = M$38), 0), MATCH($D$5, 'RESOLVE Results'!$D$1:$P$1, 0)), "")</f>
        <v>16.260000000000002</v>
      </c>
      <c r="N49" s="46" cm="1">
        <f t="array" ref="N49">IFERROR(INDEX('RESOLVE Results'!$D$1:$P$18671, MATCH(1, ('RESOLVE Results'!$A$1:$A$18671 = "Build") * ('RESOLVE Results'!$B$1:$B$18671 = $B49) * ('RESOLVE Results'!$C$1:$C$18671 = N$38), 0), MATCH($D$5, 'RESOLVE Results'!$D$1:$P$1, 0)), "")</f>
        <v>5</v>
      </c>
      <c r="O49" s="46" cm="1">
        <f t="array" ref="O49">IFERROR(INDEX('RESOLVE Results'!$D$1:$P$18671, MATCH(1, ('RESOLVE Results'!$A$1:$A$18671 = "Build") * ('RESOLVE Results'!$B$1:$B$18671 = $B49) * ('RESOLVE Results'!$C$1:$C$18671 = O$38), 0), MATCH($D$5, 'RESOLVE Results'!$D$1:$P$1, 0)), "")</f>
        <v>2</v>
      </c>
      <c r="P49" s="46" cm="1">
        <f t="array" ref="P49">IFERROR(INDEX('RESOLVE Results'!$D$1:$P$18671, MATCH(1, ('RESOLVE Results'!$A$1:$A$18671 = "Build") * ('RESOLVE Results'!$B$1:$B$18671 = $B49) * ('RESOLVE Results'!$C$1:$C$18671 = P$38), 0), MATCH($D$5, 'RESOLVE Results'!$D$1:$P$1, 0)), "")</f>
        <v>9.89</v>
      </c>
      <c r="Q49" s="46" cm="1">
        <f t="array" ref="Q49">IFERROR(INDEX('RESOLVE Results'!$D$1:$P$18671, MATCH(1, ('RESOLVE Results'!$A$1:$A$18671 = "Build") * ('RESOLVE Results'!$B$1:$B$18671 = $B49) * ('RESOLVE Results'!$C$1:$C$18671 = Q$38), 0), MATCH($D$5, 'RESOLVE Results'!$D$1:$P$1, 0)), "")</f>
        <v>5</v>
      </c>
      <c r="R49" s="46" cm="1">
        <f t="array" ref="R49">IFERROR(INDEX('RESOLVE Results'!$D$1:$P$18671, MATCH(1, ('RESOLVE Results'!$A$1:$A$18671 = "Build") * ('RESOLVE Results'!$B$1:$B$18671 = $B49) * ('RESOLVE Results'!$C$1:$C$18671 = R$38), 0), MATCH($D$5, 'RESOLVE Results'!$D$1:$P$1, 0)), "")</f>
        <v>2</v>
      </c>
    </row>
    <row r="50" spans="2:23" x14ac:dyDescent="0.2">
      <c r="B50" s="3" t="s">
        <v>204</v>
      </c>
      <c r="C50" s="46" cm="1">
        <f t="array" ref="C50">IFERROR(INDEX('RESOLVE Results'!$D$1:$P$18671, MATCH(1, ('RESOLVE Results'!$A$1:$A$18671 = "Build") * ('RESOLVE Results'!$B$1:$B$18671 = $B50) * ('RESOLVE Results'!$C$1:$C$18671 = C$38), 0), MATCH($D$5, 'RESOLVE Results'!$D$1:$P$1, 0)), "")</f>
        <v>0</v>
      </c>
      <c r="D50" s="46" cm="1">
        <f t="array" ref="D50">IFERROR(INDEX('RESOLVE Results'!$D$1:$P$18671, MATCH(1, ('RESOLVE Results'!$A$1:$A$18671 = "Build") * ('RESOLVE Results'!$B$1:$B$18671 = $B50) * ('RESOLVE Results'!$C$1:$C$18671 = D$38), 0), MATCH($D$5, 'RESOLVE Results'!$D$1:$P$1, 0)), "")</f>
        <v>0</v>
      </c>
      <c r="E50" s="46" cm="1">
        <f t="array" ref="E50">IFERROR(INDEX('RESOLVE Results'!$D$1:$P$18671, MATCH(1, ('RESOLVE Results'!$A$1:$A$18671 = "Build") * ('RESOLVE Results'!$B$1:$B$18671 = $B50) * ('RESOLVE Results'!$C$1:$C$18671 = E$38), 0), MATCH($D$5, 'RESOLVE Results'!$D$1:$P$1, 0)), "")</f>
        <v>0</v>
      </c>
      <c r="F50" s="46" cm="1">
        <f t="array" ref="F50">IFERROR(INDEX('RESOLVE Results'!$D$1:$P$18671, MATCH(1, ('RESOLVE Results'!$A$1:$A$18671 = "Build") * ('RESOLVE Results'!$B$1:$B$18671 = $B50) * ('RESOLVE Results'!$C$1:$C$18671 = F$38), 0), MATCH($D$5, 'RESOLVE Results'!$D$1:$P$1, 0)), "")</f>
        <v>0</v>
      </c>
      <c r="G50" s="46" cm="1">
        <f t="array" ref="G50">IFERROR(INDEX('RESOLVE Results'!$D$1:$P$18671, MATCH(1, ('RESOLVE Results'!$A$1:$A$18671 = "Build") * ('RESOLVE Results'!$B$1:$B$18671 = $B50) * ('RESOLVE Results'!$C$1:$C$18671 = G$38), 0), MATCH($D$5, 'RESOLVE Results'!$D$1:$P$1, 0)), "")</f>
        <v>0</v>
      </c>
      <c r="H50" s="46" cm="1">
        <f t="array" ref="H50">IFERROR(INDEX('RESOLVE Results'!$D$1:$P$18671, MATCH(1, ('RESOLVE Results'!$A$1:$A$18671 = "Build") * ('RESOLVE Results'!$B$1:$B$18671 = $B50) * ('RESOLVE Results'!$C$1:$C$18671 = H$38), 0), MATCH($D$5, 'RESOLVE Results'!$D$1:$P$1, 0)), "")</f>
        <v>0</v>
      </c>
      <c r="I50" s="46" cm="1">
        <f t="array" ref="I50">IFERROR(INDEX('RESOLVE Results'!$D$1:$P$18671, MATCH(1, ('RESOLVE Results'!$A$1:$A$18671 = "Build") * ('RESOLVE Results'!$B$1:$B$18671 = $B50) * ('RESOLVE Results'!$C$1:$C$18671 = I$38), 0), MATCH($D$5, 'RESOLVE Results'!$D$1:$P$1, 0)), "")</f>
        <v>0</v>
      </c>
      <c r="J50" s="46" cm="1">
        <f t="array" ref="J50">IFERROR(INDEX('RESOLVE Results'!$D$1:$P$18671, MATCH(1, ('RESOLVE Results'!$A$1:$A$18671 = "Build") * ('RESOLVE Results'!$B$1:$B$18671 = $B50) * ('RESOLVE Results'!$C$1:$C$18671 = J$38), 0), MATCH($D$5, 'RESOLVE Results'!$D$1:$P$1, 0)), "")</f>
        <v>0</v>
      </c>
      <c r="K50" s="46" cm="1">
        <f t="array" ref="K50">IFERROR(INDEX('RESOLVE Results'!$D$1:$P$18671, MATCH(1, ('RESOLVE Results'!$A$1:$A$18671 = "Build") * ('RESOLVE Results'!$B$1:$B$18671 = $B50) * ('RESOLVE Results'!$C$1:$C$18671 = K$38), 0), MATCH($D$5, 'RESOLVE Results'!$D$1:$P$1, 0)), "")</f>
        <v>0</v>
      </c>
      <c r="L50" s="46" cm="1">
        <f t="array" ref="L50">IFERROR(INDEX('RESOLVE Results'!$D$1:$P$18671, MATCH(1, ('RESOLVE Results'!$A$1:$A$18671 = "Build") * ('RESOLVE Results'!$B$1:$B$18671 = $B50) * ('RESOLVE Results'!$C$1:$C$18671 = L$38), 0), MATCH($D$5, 'RESOLVE Results'!$D$1:$P$1, 0)), "")</f>
        <v>0</v>
      </c>
      <c r="M50" s="46" cm="1">
        <f t="array" ref="M50">IFERROR(INDEX('RESOLVE Results'!$D$1:$P$18671, MATCH(1, ('RESOLVE Results'!$A$1:$A$18671 = "Build") * ('RESOLVE Results'!$B$1:$B$18671 = $B50) * ('RESOLVE Results'!$C$1:$C$18671 = M$38), 0), MATCH($D$5, 'RESOLVE Results'!$D$1:$P$1, 0)), "")</f>
        <v>0</v>
      </c>
      <c r="N50" s="46" cm="1">
        <f t="array" ref="N50">IFERROR(INDEX('RESOLVE Results'!$D$1:$P$18671, MATCH(1, ('RESOLVE Results'!$A$1:$A$18671 = "Build") * ('RESOLVE Results'!$B$1:$B$18671 = $B50) * ('RESOLVE Results'!$C$1:$C$18671 = N$38), 0), MATCH($D$5, 'RESOLVE Results'!$D$1:$P$1, 0)), "")</f>
        <v>0</v>
      </c>
      <c r="O50" s="46" cm="1">
        <f t="array" ref="O50">IFERROR(INDEX('RESOLVE Results'!$D$1:$P$18671, MATCH(1, ('RESOLVE Results'!$A$1:$A$18671 = "Build") * ('RESOLVE Results'!$B$1:$B$18671 = $B50) * ('RESOLVE Results'!$C$1:$C$18671 = O$38), 0), MATCH($D$5, 'RESOLVE Results'!$D$1:$P$1, 0)), "")</f>
        <v>0</v>
      </c>
      <c r="P50" s="46" cm="1">
        <f t="array" ref="P50">IFERROR(INDEX('RESOLVE Results'!$D$1:$P$18671, MATCH(1, ('RESOLVE Results'!$A$1:$A$18671 = "Build") * ('RESOLVE Results'!$B$1:$B$18671 = $B50) * ('RESOLVE Results'!$C$1:$C$18671 = P$38), 0), MATCH($D$5, 'RESOLVE Results'!$D$1:$P$1, 0)), "")</f>
        <v>0</v>
      </c>
      <c r="Q50" s="46" cm="1">
        <f t="array" ref="Q50">IFERROR(INDEX('RESOLVE Results'!$D$1:$P$18671, MATCH(1, ('RESOLVE Results'!$A$1:$A$18671 = "Build") * ('RESOLVE Results'!$B$1:$B$18671 = $B50) * ('RESOLVE Results'!$C$1:$C$18671 = Q$38), 0), MATCH($D$5, 'RESOLVE Results'!$D$1:$P$1, 0)), "")</f>
        <v>0</v>
      </c>
      <c r="R50" s="46" cm="1">
        <f t="array" ref="R50">IFERROR(INDEX('RESOLVE Results'!$D$1:$P$18671, MATCH(1, ('RESOLVE Results'!$A$1:$A$18671 = "Build") * ('RESOLVE Results'!$B$1:$B$18671 = $B50) * ('RESOLVE Results'!$C$1:$C$18671 = R$38), 0), MATCH($D$5, 'RESOLVE Results'!$D$1:$P$1, 0)), "")</f>
        <v>0</v>
      </c>
    </row>
    <row r="51" spans="2:23" x14ac:dyDescent="0.2">
      <c r="B51" s="3" t="s">
        <v>205</v>
      </c>
      <c r="C51" s="46" cm="1">
        <f t="array" ref="C51">IFERROR(INDEX('RESOLVE Results'!$D$1:$P$18671, MATCH(1, ('RESOLVE Results'!$A$1:$A$18671 = "Build") * ('RESOLVE Results'!$B$1:$B$18671 = $B51) * ('RESOLVE Results'!$C$1:$C$18671 = C$38), 0), MATCH($D$5, 'RESOLVE Results'!$D$1:$P$1, 0)), "")</f>
        <v>55.15</v>
      </c>
      <c r="D51" s="46" cm="1">
        <f t="array" ref="D51">IFERROR(INDEX('RESOLVE Results'!$D$1:$P$18671, MATCH(1, ('RESOLVE Results'!$A$1:$A$18671 = "Build") * ('RESOLVE Results'!$B$1:$B$18671 = $B51) * ('RESOLVE Results'!$C$1:$C$18671 = D$38), 0), MATCH($D$5, 'RESOLVE Results'!$D$1:$P$1, 0)), "")</f>
        <v>61.93</v>
      </c>
      <c r="E51" s="46" cm="1">
        <f t="array" ref="E51">IFERROR(INDEX('RESOLVE Results'!$D$1:$P$18671, MATCH(1, ('RESOLVE Results'!$A$1:$A$18671 = "Build") * ('RESOLVE Results'!$B$1:$B$18671 = $B51) * ('RESOLVE Results'!$C$1:$C$18671 = E$38), 0), MATCH($D$5, 'RESOLVE Results'!$D$1:$P$1, 0)), "")</f>
        <v>70.209999999999994</v>
      </c>
      <c r="F51" s="46" cm="1">
        <f t="array" ref="F51">IFERROR(INDEX('RESOLVE Results'!$D$1:$P$18671, MATCH(1, ('RESOLVE Results'!$A$1:$A$18671 = "Build") * ('RESOLVE Results'!$B$1:$B$18671 = $B51) * ('RESOLVE Results'!$C$1:$C$18671 = F$38), 0), MATCH($D$5, 'RESOLVE Results'!$D$1:$P$1, 0)), "")</f>
        <v>61.93</v>
      </c>
      <c r="G51" s="46" cm="1">
        <f t="array" ref="G51">IFERROR(INDEX('RESOLVE Results'!$D$1:$P$18671, MATCH(1, ('RESOLVE Results'!$A$1:$A$18671 = "Build") * ('RESOLVE Results'!$B$1:$B$18671 = $B51) * ('RESOLVE Results'!$C$1:$C$18671 = G$38), 0), MATCH($D$5, 'RESOLVE Results'!$D$1:$P$1, 0)), "")</f>
        <v>61.93</v>
      </c>
      <c r="H51" s="46" cm="1">
        <f t="array" ref="H51">IFERROR(INDEX('RESOLVE Results'!$D$1:$P$18671, MATCH(1, ('RESOLVE Results'!$A$1:$A$18671 = "Build") * ('RESOLVE Results'!$B$1:$B$18671 = $B51) * ('RESOLVE Results'!$C$1:$C$18671 = H$38), 0), MATCH($D$5, 'RESOLVE Results'!$D$1:$P$1, 0)), "")</f>
        <v>61.93</v>
      </c>
      <c r="I51" s="46" cm="1">
        <f t="array" ref="I51">IFERROR(INDEX('RESOLVE Results'!$D$1:$P$18671, MATCH(1, ('RESOLVE Results'!$A$1:$A$18671 = "Build") * ('RESOLVE Results'!$B$1:$B$18671 = $B51) * ('RESOLVE Results'!$C$1:$C$18671 = I$38), 0), MATCH($D$5, 'RESOLVE Results'!$D$1:$P$1, 0)), "")</f>
        <v>58.01</v>
      </c>
      <c r="J51" s="46" cm="1">
        <f t="array" ref="J51">IFERROR(INDEX('RESOLVE Results'!$D$1:$P$18671, MATCH(1, ('RESOLVE Results'!$A$1:$A$18671 = "Build") * ('RESOLVE Results'!$B$1:$B$18671 = $B51) * ('RESOLVE Results'!$C$1:$C$18671 = J$38), 0), MATCH($D$5, 'RESOLVE Results'!$D$1:$P$1, 0)), "")</f>
        <v>69.290000000000006</v>
      </c>
      <c r="K51" s="46" cm="1">
        <f t="array" ref="K51">IFERROR(INDEX('RESOLVE Results'!$D$1:$P$18671, MATCH(1, ('RESOLVE Results'!$A$1:$A$18671 = "Build") * ('RESOLVE Results'!$B$1:$B$18671 = $B51) * ('RESOLVE Results'!$C$1:$C$18671 = K$38), 0), MATCH($D$5, 'RESOLVE Results'!$D$1:$P$1, 0)), "")</f>
        <v>106.2</v>
      </c>
      <c r="L51" s="46" cm="1">
        <f t="array" ref="L51">IFERROR(INDEX('RESOLVE Results'!$D$1:$P$18671, MATCH(1, ('RESOLVE Results'!$A$1:$A$18671 = "Build") * ('RESOLVE Results'!$B$1:$B$18671 = $B51) * ('RESOLVE Results'!$C$1:$C$18671 = L$38), 0), MATCH($D$5, 'RESOLVE Results'!$D$1:$P$1, 0)), "")</f>
        <v>77.239999999999995</v>
      </c>
      <c r="M51" s="46" cm="1">
        <f t="array" ref="M51">IFERROR(INDEX('RESOLVE Results'!$D$1:$P$18671, MATCH(1, ('RESOLVE Results'!$A$1:$A$18671 = "Build") * ('RESOLVE Results'!$B$1:$B$18671 = $B51) * ('RESOLVE Results'!$C$1:$C$18671 = M$38), 0), MATCH($D$5, 'RESOLVE Results'!$D$1:$P$1, 0)), "")</f>
        <v>44.45</v>
      </c>
      <c r="N51" s="46" cm="1">
        <f t="array" ref="N51">IFERROR(INDEX('RESOLVE Results'!$D$1:$P$18671, MATCH(1, ('RESOLVE Results'!$A$1:$A$18671 = "Build") * ('RESOLVE Results'!$B$1:$B$18671 = $B51) * ('RESOLVE Results'!$C$1:$C$18671 = N$38), 0), MATCH($D$5, 'RESOLVE Results'!$D$1:$P$1, 0)), "")</f>
        <v>92.22</v>
      </c>
      <c r="O51" s="46" cm="1">
        <f t="array" ref="O51">IFERROR(INDEX('RESOLVE Results'!$D$1:$P$18671, MATCH(1, ('RESOLVE Results'!$A$1:$A$18671 = "Build") * ('RESOLVE Results'!$B$1:$B$18671 = $B51) * ('RESOLVE Results'!$C$1:$C$18671 = O$38), 0), MATCH($D$5, 'RESOLVE Results'!$D$1:$P$1, 0)), "")</f>
        <v>103.15</v>
      </c>
      <c r="P51" s="46" cm="1">
        <f t="array" ref="P51">IFERROR(INDEX('RESOLVE Results'!$D$1:$P$18671, MATCH(1, ('RESOLVE Results'!$A$1:$A$18671 = "Build") * ('RESOLVE Results'!$B$1:$B$18671 = $B51) * ('RESOLVE Results'!$C$1:$C$18671 = P$38), 0), MATCH($D$5, 'RESOLVE Results'!$D$1:$P$1, 0)), "")</f>
        <v>103.68</v>
      </c>
      <c r="Q51" s="46" cm="1">
        <f t="array" ref="Q51">IFERROR(INDEX('RESOLVE Results'!$D$1:$P$18671, MATCH(1, ('RESOLVE Results'!$A$1:$A$18671 = "Build") * ('RESOLVE Results'!$B$1:$B$18671 = $B51) * ('RESOLVE Results'!$C$1:$C$18671 = Q$38), 0), MATCH($D$5, 'RESOLVE Results'!$D$1:$P$1, 0)), "")</f>
        <v>88.16</v>
      </c>
      <c r="R51" s="46" cm="1">
        <f t="array" ref="R51">IFERROR(INDEX('RESOLVE Results'!$D$1:$P$18671, MATCH(1, ('RESOLVE Results'!$A$1:$A$18671 = "Build") * ('RESOLVE Results'!$B$1:$B$18671 = $B51) * ('RESOLVE Results'!$C$1:$C$18671 = R$38), 0), MATCH($D$5, 'RESOLVE Results'!$D$1:$P$1, 0)), "")</f>
        <v>86.34</v>
      </c>
    </row>
    <row r="52" spans="2:23" x14ac:dyDescent="0.2">
      <c r="B52" s="3" t="s">
        <v>206</v>
      </c>
      <c r="C52" s="46" cm="1">
        <f t="array" ref="C52">IFERROR(INDEX('RESOLVE Results'!$D$1:$P$18671, MATCH(1, ('RESOLVE Results'!$A$1:$A$18671 = "Build") * ('RESOLVE Results'!$B$1:$B$18671 = $B52) * ('RESOLVE Results'!$C$1:$C$18671 = C$38), 0), MATCH($D$5, 'RESOLVE Results'!$D$1:$P$1, 0)), "")</f>
        <v>0</v>
      </c>
      <c r="D52" s="46" cm="1">
        <f t="array" ref="D52">IFERROR(INDEX('RESOLVE Results'!$D$1:$P$18671, MATCH(1, ('RESOLVE Results'!$A$1:$A$18671 = "Build") * ('RESOLVE Results'!$B$1:$B$18671 = $B52) * ('RESOLVE Results'!$C$1:$C$18671 = D$38), 0), MATCH($D$5, 'RESOLVE Results'!$D$1:$P$1, 0)), "")</f>
        <v>0</v>
      </c>
      <c r="E52" s="46" cm="1">
        <f t="array" ref="E52">IFERROR(INDEX('RESOLVE Results'!$D$1:$P$18671, MATCH(1, ('RESOLVE Results'!$A$1:$A$18671 = "Build") * ('RESOLVE Results'!$B$1:$B$18671 = $B52) * ('RESOLVE Results'!$C$1:$C$18671 = E$38), 0), MATCH($D$5, 'RESOLVE Results'!$D$1:$P$1, 0)), "")</f>
        <v>0</v>
      </c>
      <c r="F52" s="46" cm="1">
        <f t="array" ref="F52">IFERROR(INDEX('RESOLVE Results'!$D$1:$P$18671, MATCH(1, ('RESOLVE Results'!$A$1:$A$18671 = "Build") * ('RESOLVE Results'!$B$1:$B$18671 = $B52) * ('RESOLVE Results'!$C$1:$C$18671 = F$38), 0), MATCH($D$5, 'RESOLVE Results'!$D$1:$P$1, 0)), "")</f>
        <v>0</v>
      </c>
      <c r="G52" s="46" cm="1">
        <f t="array" ref="G52">IFERROR(INDEX('RESOLVE Results'!$D$1:$P$18671, MATCH(1, ('RESOLVE Results'!$A$1:$A$18671 = "Build") * ('RESOLVE Results'!$B$1:$B$18671 = $B52) * ('RESOLVE Results'!$C$1:$C$18671 = G$38), 0), MATCH($D$5, 'RESOLVE Results'!$D$1:$P$1, 0)), "")</f>
        <v>0</v>
      </c>
      <c r="H52" s="46" cm="1">
        <f t="array" ref="H52">IFERROR(INDEX('RESOLVE Results'!$D$1:$P$18671, MATCH(1, ('RESOLVE Results'!$A$1:$A$18671 = "Build") * ('RESOLVE Results'!$B$1:$B$18671 = $B52) * ('RESOLVE Results'!$C$1:$C$18671 = H$38), 0), MATCH($D$5, 'RESOLVE Results'!$D$1:$P$1, 0)), "")</f>
        <v>0</v>
      </c>
      <c r="I52" s="46" cm="1">
        <f t="array" ref="I52">IFERROR(INDEX('RESOLVE Results'!$D$1:$P$18671, MATCH(1, ('RESOLVE Results'!$A$1:$A$18671 = "Build") * ('RESOLVE Results'!$B$1:$B$18671 = $B52) * ('RESOLVE Results'!$C$1:$C$18671 = I$38), 0), MATCH($D$5, 'RESOLVE Results'!$D$1:$P$1, 0)), "")</f>
        <v>0</v>
      </c>
      <c r="J52" s="46" cm="1">
        <f t="array" ref="J52">IFERROR(INDEX('RESOLVE Results'!$D$1:$P$18671, MATCH(1, ('RESOLVE Results'!$A$1:$A$18671 = "Build") * ('RESOLVE Results'!$B$1:$B$18671 = $B52) * ('RESOLVE Results'!$C$1:$C$18671 = J$38), 0), MATCH($D$5, 'RESOLVE Results'!$D$1:$P$1, 0)), "")</f>
        <v>0</v>
      </c>
      <c r="K52" s="46" cm="1">
        <f t="array" ref="K52">IFERROR(INDEX('RESOLVE Results'!$D$1:$P$18671, MATCH(1, ('RESOLVE Results'!$A$1:$A$18671 = "Build") * ('RESOLVE Results'!$B$1:$B$18671 = $B52) * ('RESOLVE Results'!$C$1:$C$18671 = K$38), 0), MATCH($D$5, 'RESOLVE Results'!$D$1:$P$1, 0)), "")</f>
        <v>0</v>
      </c>
      <c r="L52" s="46" cm="1">
        <f t="array" ref="L52">IFERROR(INDEX('RESOLVE Results'!$D$1:$P$18671, MATCH(1, ('RESOLVE Results'!$A$1:$A$18671 = "Build") * ('RESOLVE Results'!$B$1:$B$18671 = $B52) * ('RESOLVE Results'!$C$1:$C$18671 = L$38), 0), MATCH($D$5, 'RESOLVE Results'!$D$1:$P$1, 0)), "")</f>
        <v>0</v>
      </c>
      <c r="M52" s="46" cm="1">
        <f t="array" ref="M52">IFERROR(INDEX('RESOLVE Results'!$D$1:$P$18671, MATCH(1, ('RESOLVE Results'!$A$1:$A$18671 = "Build") * ('RESOLVE Results'!$B$1:$B$18671 = $B52) * ('RESOLVE Results'!$C$1:$C$18671 = M$38), 0), MATCH($D$5, 'RESOLVE Results'!$D$1:$P$1, 0)), "")</f>
        <v>0</v>
      </c>
      <c r="N52" s="46" cm="1">
        <f t="array" ref="N52">IFERROR(INDEX('RESOLVE Results'!$D$1:$P$18671, MATCH(1, ('RESOLVE Results'!$A$1:$A$18671 = "Build") * ('RESOLVE Results'!$B$1:$B$18671 = $B52) * ('RESOLVE Results'!$C$1:$C$18671 = N$38), 0), MATCH($D$5, 'RESOLVE Results'!$D$1:$P$1, 0)), "")</f>
        <v>0</v>
      </c>
      <c r="O52" s="46" cm="1">
        <f t="array" ref="O52">IFERROR(INDEX('RESOLVE Results'!$D$1:$P$18671, MATCH(1, ('RESOLVE Results'!$A$1:$A$18671 = "Build") * ('RESOLVE Results'!$B$1:$B$18671 = $B52) * ('RESOLVE Results'!$C$1:$C$18671 = O$38), 0), MATCH($D$5, 'RESOLVE Results'!$D$1:$P$1, 0)), "")</f>
        <v>0</v>
      </c>
      <c r="P52" s="46" cm="1">
        <f t="array" ref="P52">IFERROR(INDEX('RESOLVE Results'!$D$1:$P$18671, MATCH(1, ('RESOLVE Results'!$A$1:$A$18671 = "Build") * ('RESOLVE Results'!$B$1:$B$18671 = $B52) * ('RESOLVE Results'!$C$1:$C$18671 = P$38), 0), MATCH($D$5, 'RESOLVE Results'!$D$1:$P$1, 0)), "")</f>
        <v>0</v>
      </c>
      <c r="Q52" s="46" cm="1">
        <f t="array" ref="Q52">IFERROR(INDEX('RESOLVE Results'!$D$1:$P$18671, MATCH(1, ('RESOLVE Results'!$A$1:$A$18671 = "Build") * ('RESOLVE Results'!$B$1:$B$18671 = $B52) * ('RESOLVE Results'!$C$1:$C$18671 = Q$38), 0), MATCH($D$5, 'RESOLVE Results'!$D$1:$P$1, 0)), "")</f>
        <v>0</v>
      </c>
      <c r="R52" s="46" cm="1">
        <f t="array" ref="R52">IFERROR(INDEX('RESOLVE Results'!$D$1:$P$18671, MATCH(1, ('RESOLVE Results'!$A$1:$A$18671 = "Build") * ('RESOLVE Results'!$B$1:$B$18671 = $B52) * ('RESOLVE Results'!$C$1:$C$18671 = R$38), 0), MATCH($D$5, 'RESOLVE Results'!$D$1:$P$1, 0)), "")</f>
        <v>0</v>
      </c>
    </row>
    <row r="53" spans="2:23" x14ac:dyDescent="0.2">
      <c r="B53" s="3" t="s">
        <v>207</v>
      </c>
      <c r="C53" s="46" cm="1">
        <f t="array" ref="C53">IFERROR(INDEX('RESOLVE Results'!$D$1:$P$18671, MATCH(1, ('RESOLVE Results'!$A$1:$A$18671 = "Build") * ('RESOLVE Results'!$B$1:$B$18671 = $B53) * ('RESOLVE Results'!$C$1:$C$18671 = C$38), 0), MATCH($D$5, 'RESOLVE Results'!$D$1:$P$1, 0)), "")</f>
        <v>0</v>
      </c>
      <c r="D53" s="46" cm="1">
        <f t="array" ref="D53">IFERROR(INDEX('RESOLVE Results'!$D$1:$P$18671, MATCH(1, ('RESOLVE Results'!$A$1:$A$18671 = "Build") * ('RESOLVE Results'!$B$1:$B$18671 = $B53) * ('RESOLVE Results'!$C$1:$C$18671 = D$38), 0), MATCH($D$5, 'RESOLVE Results'!$D$1:$P$1, 0)), "")</f>
        <v>0</v>
      </c>
      <c r="E53" s="46" cm="1">
        <f t="array" ref="E53">IFERROR(INDEX('RESOLVE Results'!$D$1:$P$18671, MATCH(1, ('RESOLVE Results'!$A$1:$A$18671 = "Build") * ('RESOLVE Results'!$B$1:$B$18671 = $B53) * ('RESOLVE Results'!$C$1:$C$18671 = E$38), 0), MATCH($D$5, 'RESOLVE Results'!$D$1:$P$1, 0)), "")</f>
        <v>0</v>
      </c>
      <c r="F53" s="46" cm="1">
        <f t="array" ref="F53">IFERROR(INDEX('RESOLVE Results'!$D$1:$P$18671, MATCH(1, ('RESOLVE Results'!$A$1:$A$18671 = "Build") * ('RESOLVE Results'!$B$1:$B$18671 = $B53) * ('RESOLVE Results'!$C$1:$C$18671 = F$38), 0), MATCH($D$5, 'RESOLVE Results'!$D$1:$P$1, 0)), "")</f>
        <v>0</v>
      </c>
      <c r="G53" s="46" cm="1">
        <f t="array" ref="G53">IFERROR(INDEX('RESOLVE Results'!$D$1:$P$18671, MATCH(1, ('RESOLVE Results'!$A$1:$A$18671 = "Build") * ('RESOLVE Results'!$B$1:$B$18671 = $B53) * ('RESOLVE Results'!$C$1:$C$18671 = G$38), 0), MATCH($D$5, 'RESOLVE Results'!$D$1:$P$1, 0)), "")</f>
        <v>0</v>
      </c>
      <c r="H53" s="46" cm="1">
        <f t="array" ref="H53">IFERROR(INDEX('RESOLVE Results'!$D$1:$P$18671, MATCH(1, ('RESOLVE Results'!$A$1:$A$18671 = "Build") * ('RESOLVE Results'!$B$1:$B$18671 = $B53) * ('RESOLVE Results'!$C$1:$C$18671 = H$38), 0), MATCH($D$5, 'RESOLVE Results'!$D$1:$P$1, 0)), "")</f>
        <v>0</v>
      </c>
      <c r="I53" s="46" cm="1">
        <f t="array" ref="I53">IFERROR(INDEX('RESOLVE Results'!$D$1:$P$18671, MATCH(1, ('RESOLVE Results'!$A$1:$A$18671 = "Build") * ('RESOLVE Results'!$B$1:$B$18671 = $B53) * ('RESOLVE Results'!$C$1:$C$18671 = I$38), 0), MATCH($D$5, 'RESOLVE Results'!$D$1:$P$1, 0)), "")</f>
        <v>0</v>
      </c>
      <c r="J53" s="46" cm="1">
        <f t="array" ref="J53">IFERROR(INDEX('RESOLVE Results'!$D$1:$P$18671, MATCH(1, ('RESOLVE Results'!$A$1:$A$18671 = "Build") * ('RESOLVE Results'!$B$1:$B$18671 = $B53) * ('RESOLVE Results'!$C$1:$C$18671 = J$38), 0), MATCH($D$5, 'RESOLVE Results'!$D$1:$P$1, 0)), "")</f>
        <v>0</v>
      </c>
      <c r="K53" s="46" cm="1">
        <f t="array" ref="K53">IFERROR(INDEX('RESOLVE Results'!$D$1:$P$18671, MATCH(1, ('RESOLVE Results'!$A$1:$A$18671 = "Build") * ('RESOLVE Results'!$B$1:$B$18671 = $B53) * ('RESOLVE Results'!$C$1:$C$18671 = K$38), 0), MATCH($D$5, 'RESOLVE Results'!$D$1:$P$1, 0)), "")</f>
        <v>0</v>
      </c>
      <c r="L53" s="46" cm="1">
        <f t="array" ref="L53">IFERROR(INDEX('RESOLVE Results'!$D$1:$P$18671, MATCH(1, ('RESOLVE Results'!$A$1:$A$18671 = "Build") * ('RESOLVE Results'!$B$1:$B$18671 = $B53) * ('RESOLVE Results'!$C$1:$C$18671 = L$38), 0), MATCH($D$5, 'RESOLVE Results'!$D$1:$P$1, 0)), "")</f>
        <v>0</v>
      </c>
      <c r="M53" s="46" cm="1">
        <f t="array" ref="M53">IFERROR(INDEX('RESOLVE Results'!$D$1:$P$18671, MATCH(1, ('RESOLVE Results'!$A$1:$A$18671 = "Build") * ('RESOLVE Results'!$B$1:$B$18671 = $B53) * ('RESOLVE Results'!$C$1:$C$18671 = M$38), 0), MATCH($D$5, 'RESOLVE Results'!$D$1:$P$1, 0)), "")</f>
        <v>0</v>
      </c>
      <c r="N53" s="46" cm="1">
        <f t="array" ref="N53">IFERROR(INDEX('RESOLVE Results'!$D$1:$P$18671, MATCH(1, ('RESOLVE Results'!$A$1:$A$18671 = "Build") * ('RESOLVE Results'!$B$1:$B$18671 = $B53) * ('RESOLVE Results'!$C$1:$C$18671 = N$38), 0), MATCH($D$5, 'RESOLVE Results'!$D$1:$P$1, 0)), "")</f>
        <v>0</v>
      </c>
      <c r="O53" s="46" cm="1">
        <f t="array" ref="O53">IFERROR(INDEX('RESOLVE Results'!$D$1:$P$18671, MATCH(1, ('RESOLVE Results'!$A$1:$A$18671 = "Build") * ('RESOLVE Results'!$B$1:$B$18671 = $B53) * ('RESOLVE Results'!$C$1:$C$18671 = O$38), 0), MATCH($D$5, 'RESOLVE Results'!$D$1:$P$1, 0)), "")</f>
        <v>0</v>
      </c>
      <c r="P53" s="46" cm="1">
        <f t="array" ref="P53">IFERROR(INDEX('RESOLVE Results'!$D$1:$P$18671, MATCH(1, ('RESOLVE Results'!$A$1:$A$18671 = "Build") * ('RESOLVE Results'!$B$1:$B$18671 = $B53) * ('RESOLVE Results'!$C$1:$C$18671 = P$38), 0), MATCH($D$5, 'RESOLVE Results'!$D$1:$P$1, 0)), "")</f>
        <v>0</v>
      </c>
      <c r="Q53" s="46" cm="1">
        <f t="array" ref="Q53">IFERROR(INDEX('RESOLVE Results'!$D$1:$P$18671, MATCH(1, ('RESOLVE Results'!$A$1:$A$18671 = "Build") * ('RESOLVE Results'!$B$1:$B$18671 = $B53) * ('RESOLVE Results'!$C$1:$C$18671 = Q$38), 0), MATCH($D$5, 'RESOLVE Results'!$D$1:$P$1, 0)), "")</f>
        <v>0</v>
      </c>
      <c r="R53" s="46" cm="1">
        <f t="array" ref="R53">IFERROR(INDEX('RESOLVE Results'!$D$1:$P$18671, MATCH(1, ('RESOLVE Results'!$A$1:$A$18671 = "Build") * ('RESOLVE Results'!$B$1:$B$18671 = $B53) * ('RESOLVE Results'!$C$1:$C$18671 = R$38), 0), MATCH($D$5, 'RESOLVE Results'!$D$1:$P$1, 0)), "")</f>
        <v>0</v>
      </c>
      <c r="W53" s="20"/>
    </row>
    <row r="54" spans="2:23" x14ac:dyDescent="0.2">
      <c r="B54" s="3" t="s">
        <v>208</v>
      </c>
      <c r="C54" s="46" cm="1">
        <f t="array" ref="C54">IFERROR(INDEX('RESOLVE Results'!$D$1:$P$18671, MATCH(1, ('RESOLVE Results'!$A$1:$A$18671 = "Build") * ('RESOLVE Results'!$B$1:$B$18671 = $B54) * ('RESOLVE Results'!$C$1:$C$18671 = C$38), 0), MATCH($D$5, 'RESOLVE Results'!$D$1:$P$1, 0)), "")</f>
        <v>4.72</v>
      </c>
      <c r="D54" s="46" cm="1">
        <f t="array" ref="D54">IFERROR(INDEX('RESOLVE Results'!$D$1:$P$18671, MATCH(1, ('RESOLVE Results'!$A$1:$A$18671 = "Build") * ('RESOLVE Results'!$B$1:$B$18671 = $B54) * ('RESOLVE Results'!$C$1:$C$18671 = D$38), 0), MATCH($D$5, 'RESOLVE Results'!$D$1:$P$1, 0)), "")</f>
        <v>5.59</v>
      </c>
      <c r="E54" s="46" cm="1">
        <f t="array" ref="E54">IFERROR(INDEX('RESOLVE Results'!$D$1:$P$18671, MATCH(1, ('RESOLVE Results'!$A$1:$A$18671 = "Build") * ('RESOLVE Results'!$B$1:$B$18671 = $B54) * ('RESOLVE Results'!$C$1:$C$18671 = E$38), 0), MATCH($D$5, 'RESOLVE Results'!$D$1:$P$1, 0)), "")</f>
        <v>4.3499999999999996</v>
      </c>
      <c r="F54" s="46" cm="1">
        <f t="array" ref="F54">IFERROR(INDEX('RESOLVE Results'!$D$1:$P$18671, MATCH(1, ('RESOLVE Results'!$A$1:$A$18671 = "Build") * ('RESOLVE Results'!$B$1:$B$18671 = $B54) * ('RESOLVE Results'!$C$1:$C$18671 = F$38), 0), MATCH($D$5, 'RESOLVE Results'!$D$1:$P$1, 0)), "")</f>
        <v>5.59</v>
      </c>
      <c r="G54" s="46" cm="1">
        <f t="array" ref="G54">IFERROR(INDEX('RESOLVE Results'!$D$1:$P$18671, MATCH(1, ('RESOLVE Results'!$A$1:$A$18671 = "Build") * ('RESOLVE Results'!$B$1:$B$18671 = $B54) * ('RESOLVE Results'!$C$1:$C$18671 = G$38), 0), MATCH($D$5, 'RESOLVE Results'!$D$1:$P$1, 0)), "")</f>
        <v>5.59</v>
      </c>
      <c r="H54" s="46" cm="1">
        <f t="array" ref="H54">IFERROR(INDEX('RESOLVE Results'!$D$1:$P$18671, MATCH(1, ('RESOLVE Results'!$A$1:$A$18671 = "Build") * ('RESOLVE Results'!$B$1:$B$18671 = $B54) * ('RESOLVE Results'!$C$1:$C$18671 = H$38), 0), MATCH($D$5, 'RESOLVE Results'!$D$1:$P$1, 0)), "")</f>
        <v>5.59</v>
      </c>
      <c r="I54" s="46" cm="1">
        <f t="array" ref="I54">IFERROR(INDEX('RESOLVE Results'!$D$1:$P$18671, MATCH(1, ('RESOLVE Results'!$A$1:$A$18671 = "Build") * ('RESOLVE Results'!$B$1:$B$18671 = $B54) * ('RESOLVE Results'!$C$1:$C$18671 = I$38), 0), MATCH($D$5, 'RESOLVE Results'!$D$1:$P$1, 0)), "")</f>
        <v>14.88</v>
      </c>
      <c r="J54" s="46" cm="1">
        <f t="array" ref="J54">IFERROR(INDEX('RESOLVE Results'!$D$1:$P$18671, MATCH(1, ('RESOLVE Results'!$A$1:$A$18671 = "Build") * ('RESOLVE Results'!$B$1:$B$18671 = $B54) * ('RESOLVE Results'!$C$1:$C$18671 = J$38), 0), MATCH($D$5, 'RESOLVE Results'!$D$1:$P$1, 0)), "")</f>
        <v>5.85</v>
      </c>
      <c r="K54" s="46" cm="1">
        <f t="array" ref="K54">IFERROR(INDEX('RESOLVE Results'!$D$1:$P$18671, MATCH(1, ('RESOLVE Results'!$A$1:$A$18671 = "Build") * ('RESOLVE Results'!$B$1:$B$18671 = $B54) * ('RESOLVE Results'!$C$1:$C$18671 = K$38), 0), MATCH($D$5, 'RESOLVE Results'!$D$1:$P$1, 0)), "")</f>
        <v>5.71</v>
      </c>
      <c r="L54" s="46" cm="1">
        <f t="array" ref="L54">IFERROR(INDEX('RESOLVE Results'!$D$1:$P$18671, MATCH(1, ('RESOLVE Results'!$A$1:$A$18671 = "Build") * ('RESOLVE Results'!$B$1:$B$18671 = $B54) * ('RESOLVE Results'!$C$1:$C$18671 = L$38), 0), MATCH($D$5, 'RESOLVE Results'!$D$1:$P$1, 0)), "")</f>
        <v>5.57</v>
      </c>
      <c r="M54" s="46" cm="1">
        <f t="array" ref="M54">IFERROR(INDEX('RESOLVE Results'!$D$1:$P$18671, MATCH(1, ('RESOLVE Results'!$A$1:$A$18671 = "Build") * ('RESOLVE Results'!$B$1:$B$18671 = $B54) * ('RESOLVE Results'!$C$1:$C$18671 = M$38), 0), MATCH($D$5, 'RESOLVE Results'!$D$1:$P$1, 0)), "")</f>
        <v>5.5</v>
      </c>
      <c r="N54" s="46" cm="1">
        <f t="array" ref="N54">IFERROR(INDEX('RESOLVE Results'!$D$1:$P$18671, MATCH(1, ('RESOLVE Results'!$A$1:$A$18671 = "Build") * ('RESOLVE Results'!$B$1:$B$18671 = $B54) * ('RESOLVE Results'!$C$1:$C$18671 = N$38), 0), MATCH($D$5, 'RESOLVE Results'!$D$1:$P$1, 0)), "")</f>
        <v>7.6</v>
      </c>
      <c r="O54" s="46" cm="1">
        <f t="array" ref="O54">IFERROR(INDEX('RESOLVE Results'!$D$1:$P$18671, MATCH(1, ('RESOLVE Results'!$A$1:$A$18671 = "Build") * ('RESOLVE Results'!$B$1:$B$18671 = $B54) * ('RESOLVE Results'!$C$1:$C$18671 = O$38), 0), MATCH($D$5, 'RESOLVE Results'!$D$1:$P$1, 0)), "")</f>
        <v>7.85</v>
      </c>
      <c r="P54" s="46" cm="1">
        <f t="array" ref="P54">IFERROR(INDEX('RESOLVE Results'!$D$1:$P$18671, MATCH(1, ('RESOLVE Results'!$A$1:$A$18671 = "Build") * ('RESOLVE Results'!$B$1:$B$18671 = $B54) * ('RESOLVE Results'!$C$1:$C$18671 = P$38), 0), MATCH($D$5, 'RESOLVE Results'!$D$1:$P$1, 0)), "")</f>
        <v>6.31</v>
      </c>
      <c r="Q54" s="46" cm="1">
        <f t="array" ref="Q54">IFERROR(INDEX('RESOLVE Results'!$D$1:$P$18671, MATCH(1, ('RESOLVE Results'!$A$1:$A$18671 = "Build") * ('RESOLVE Results'!$B$1:$B$18671 = $B54) * ('RESOLVE Results'!$C$1:$C$18671 = Q$38), 0), MATCH($D$5, 'RESOLVE Results'!$D$1:$P$1, 0)), "")</f>
        <v>18.95</v>
      </c>
      <c r="R54" s="46" cm="1">
        <f t="array" ref="R54">IFERROR(INDEX('RESOLVE Results'!$D$1:$P$18671, MATCH(1, ('RESOLVE Results'!$A$1:$A$18671 = "Build") * ('RESOLVE Results'!$B$1:$B$18671 = $B54) * ('RESOLVE Results'!$C$1:$C$18671 = R$38), 0), MATCH($D$5, 'RESOLVE Results'!$D$1:$P$1, 0)), "")</f>
        <v>50.17</v>
      </c>
      <c r="W54" s="20"/>
    </row>
    <row r="55" spans="2:23" x14ac:dyDescent="0.2">
      <c r="B55" s="3" t="s">
        <v>209</v>
      </c>
      <c r="C55" s="46" cm="1">
        <f t="array" ref="C55">IFERROR(INDEX('RESOLVE Results'!$D$1:$P$18671, MATCH(1, ('RESOLVE Results'!$A$1:$A$18671 = "Build") * ('RESOLVE Results'!$B$1:$B$18671 = $B55) * ('RESOLVE Results'!$C$1:$C$18671 = C$38), 0), MATCH($D$5, 'RESOLVE Results'!$D$1:$P$1, 0)), "")</f>
        <v>19.22</v>
      </c>
      <c r="D55" s="46" cm="1">
        <f t="array" ref="D55">IFERROR(INDEX('RESOLVE Results'!$D$1:$P$18671, MATCH(1, ('RESOLVE Results'!$A$1:$A$18671 = "Build") * ('RESOLVE Results'!$B$1:$B$18671 = $B55) * ('RESOLVE Results'!$C$1:$C$18671 = D$38), 0), MATCH($D$5, 'RESOLVE Results'!$D$1:$P$1, 0)), "")</f>
        <v>23.54</v>
      </c>
      <c r="E55" s="46" cm="1">
        <f t="array" ref="E55">IFERROR(INDEX('RESOLVE Results'!$D$1:$P$18671, MATCH(1, ('RESOLVE Results'!$A$1:$A$18671 = "Build") * ('RESOLVE Results'!$B$1:$B$18671 = $B55) * ('RESOLVE Results'!$C$1:$C$18671 = E$38), 0), MATCH($D$5, 'RESOLVE Results'!$D$1:$P$1, 0)), "")</f>
        <v>25.94</v>
      </c>
      <c r="F55" s="46" cm="1">
        <f t="array" ref="F55">IFERROR(INDEX('RESOLVE Results'!$D$1:$P$18671, MATCH(1, ('RESOLVE Results'!$A$1:$A$18671 = "Build") * ('RESOLVE Results'!$B$1:$B$18671 = $B55) * ('RESOLVE Results'!$C$1:$C$18671 = F$38), 0), MATCH($D$5, 'RESOLVE Results'!$D$1:$P$1, 0)), "")</f>
        <v>23.54</v>
      </c>
      <c r="G55" s="46" cm="1">
        <f t="array" ref="G55">IFERROR(INDEX('RESOLVE Results'!$D$1:$P$18671, MATCH(1, ('RESOLVE Results'!$A$1:$A$18671 = "Build") * ('RESOLVE Results'!$B$1:$B$18671 = $B55) * ('RESOLVE Results'!$C$1:$C$18671 = G$38), 0), MATCH($D$5, 'RESOLVE Results'!$D$1:$P$1, 0)), "")</f>
        <v>23.54</v>
      </c>
      <c r="H55" s="46" cm="1">
        <f t="array" ref="H55">IFERROR(INDEX('RESOLVE Results'!$D$1:$P$18671, MATCH(1, ('RESOLVE Results'!$A$1:$A$18671 = "Build") * ('RESOLVE Results'!$B$1:$B$18671 = $B55) * ('RESOLVE Results'!$C$1:$C$18671 = H$38), 0), MATCH($D$5, 'RESOLVE Results'!$D$1:$P$1, 0)), "")</f>
        <v>23.54</v>
      </c>
      <c r="I55" s="46" cm="1">
        <f t="array" ref="I55">IFERROR(INDEX('RESOLVE Results'!$D$1:$P$18671, MATCH(1, ('RESOLVE Results'!$A$1:$A$18671 = "Build") * ('RESOLVE Results'!$B$1:$B$18671 = $B55) * ('RESOLVE Results'!$C$1:$C$18671 = I$38), 0), MATCH($D$5, 'RESOLVE Results'!$D$1:$P$1, 0)), "")</f>
        <v>18.809999999999999</v>
      </c>
      <c r="J55" s="46" cm="1">
        <f t="array" ref="J55">IFERROR(INDEX('RESOLVE Results'!$D$1:$P$18671, MATCH(1, ('RESOLVE Results'!$A$1:$A$18671 = "Build") * ('RESOLVE Results'!$B$1:$B$18671 = $B55) * ('RESOLVE Results'!$C$1:$C$18671 = J$38), 0), MATCH($D$5, 'RESOLVE Results'!$D$1:$P$1, 0)), "")</f>
        <v>25.67</v>
      </c>
      <c r="K55" s="46" cm="1">
        <f t="array" ref="K55">IFERROR(INDEX('RESOLVE Results'!$D$1:$P$18671, MATCH(1, ('RESOLVE Results'!$A$1:$A$18671 = "Build") * ('RESOLVE Results'!$B$1:$B$18671 = $B55) * ('RESOLVE Results'!$C$1:$C$18671 = K$38), 0), MATCH($D$5, 'RESOLVE Results'!$D$1:$P$1, 0)), "")</f>
        <v>37.119999999999997</v>
      </c>
      <c r="L55" s="46" cm="1">
        <f t="array" ref="L55">IFERROR(INDEX('RESOLVE Results'!$D$1:$P$18671, MATCH(1, ('RESOLVE Results'!$A$1:$A$18671 = "Build") * ('RESOLVE Results'!$B$1:$B$18671 = $B55) * ('RESOLVE Results'!$C$1:$C$18671 = L$38), 0), MATCH($D$5, 'RESOLVE Results'!$D$1:$P$1, 0)), "")</f>
        <v>27.45</v>
      </c>
      <c r="M55" s="46" cm="1">
        <f t="array" ref="M55">IFERROR(INDEX('RESOLVE Results'!$D$1:$P$18671, MATCH(1, ('RESOLVE Results'!$A$1:$A$18671 = "Build") * ('RESOLVE Results'!$B$1:$B$18671 = $B55) * ('RESOLVE Results'!$C$1:$C$18671 = M$38), 0), MATCH($D$5, 'RESOLVE Results'!$D$1:$P$1, 0)), "")</f>
        <v>15.18</v>
      </c>
      <c r="N55" s="46" cm="1">
        <f t="array" ref="N55">IFERROR(INDEX('RESOLVE Results'!$D$1:$P$18671, MATCH(1, ('RESOLVE Results'!$A$1:$A$18671 = "Build") * ('RESOLVE Results'!$B$1:$B$18671 = $B55) * ('RESOLVE Results'!$C$1:$C$18671 = N$38), 0), MATCH($D$5, 'RESOLVE Results'!$D$1:$P$1, 0)), "")</f>
        <v>37.71</v>
      </c>
      <c r="O55" s="46" cm="1">
        <f t="array" ref="O55">IFERROR(INDEX('RESOLVE Results'!$D$1:$P$18671, MATCH(1, ('RESOLVE Results'!$A$1:$A$18671 = "Build") * ('RESOLVE Results'!$B$1:$B$18671 = $B55) * ('RESOLVE Results'!$C$1:$C$18671 = O$38), 0), MATCH($D$5, 'RESOLVE Results'!$D$1:$P$1, 0)), "")</f>
        <v>41.23</v>
      </c>
      <c r="P55" s="46" cm="1">
        <f t="array" ref="P55">IFERROR(INDEX('RESOLVE Results'!$D$1:$P$18671, MATCH(1, ('RESOLVE Results'!$A$1:$A$18671 = "Build") * ('RESOLVE Results'!$B$1:$B$18671 = $B55) * ('RESOLVE Results'!$C$1:$C$18671 = P$38), 0), MATCH($D$5, 'RESOLVE Results'!$D$1:$P$1, 0)), "")</f>
        <v>35.92</v>
      </c>
      <c r="Q55" s="46" cm="1">
        <f t="array" ref="Q55">IFERROR(INDEX('RESOLVE Results'!$D$1:$P$18671, MATCH(1, ('RESOLVE Results'!$A$1:$A$18671 = "Build") * ('RESOLVE Results'!$B$1:$B$18671 = $B55) * ('RESOLVE Results'!$C$1:$C$18671 = Q$38), 0), MATCH($D$5, 'RESOLVE Results'!$D$1:$P$1, 0)), "")</f>
        <v>31.84</v>
      </c>
      <c r="R55" s="46" cm="1">
        <f t="array" ref="R55">IFERROR(INDEX('RESOLVE Results'!$D$1:$P$18671, MATCH(1, ('RESOLVE Results'!$A$1:$A$18671 = "Build") * ('RESOLVE Results'!$B$1:$B$18671 = $B55) * ('RESOLVE Results'!$C$1:$C$18671 = R$38), 0), MATCH($D$5, 'RESOLVE Results'!$D$1:$P$1, 0)), "")</f>
        <v>12.3</v>
      </c>
      <c r="W55" s="20"/>
    </row>
    <row r="56" spans="2:23" x14ac:dyDescent="0.2">
      <c r="B56" s="3" t="s">
        <v>210</v>
      </c>
      <c r="C56" s="46" cm="1">
        <f t="array" ref="C56">IFERROR(INDEX('RESOLVE Results'!$D$1:$P$18671, MATCH(1, ('RESOLVE Results'!$A$1:$A$18671 = "Build") * ('RESOLVE Results'!$B$1:$B$18671 = $B56) * ('RESOLVE Results'!$C$1:$C$18671 = C$38), 0), MATCH($D$5, 'RESOLVE Results'!$D$1:$P$1, 0)), "")</f>
        <v>0.43</v>
      </c>
      <c r="D56" s="46" cm="1">
        <f t="array" ref="D56">IFERROR(INDEX('RESOLVE Results'!$D$1:$P$18671, MATCH(1, ('RESOLVE Results'!$A$1:$A$18671 = "Build") * ('RESOLVE Results'!$B$1:$B$18671 = $B56) * ('RESOLVE Results'!$C$1:$C$18671 = D$38), 0), MATCH($D$5, 'RESOLVE Results'!$D$1:$P$1, 0)), "")</f>
        <v>2.62</v>
      </c>
      <c r="E56" s="46" cm="1">
        <f t="array" ref="E56">IFERROR(INDEX('RESOLVE Results'!$D$1:$P$18671, MATCH(1, ('RESOLVE Results'!$A$1:$A$18671 = "Build") * ('RESOLVE Results'!$B$1:$B$18671 = $B56) * ('RESOLVE Results'!$C$1:$C$18671 = E$38), 0), MATCH($D$5, 'RESOLVE Results'!$D$1:$P$1, 0)), "")</f>
        <v>0.95</v>
      </c>
      <c r="F56" s="46" cm="1">
        <f t="array" ref="F56">IFERROR(INDEX('RESOLVE Results'!$D$1:$P$18671, MATCH(1, ('RESOLVE Results'!$A$1:$A$18671 = "Build") * ('RESOLVE Results'!$B$1:$B$18671 = $B56) * ('RESOLVE Results'!$C$1:$C$18671 = F$38), 0), MATCH($D$5, 'RESOLVE Results'!$D$1:$P$1, 0)), "")</f>
        <v>2.62</v>
      </c>
      <c r="G56" s="46" cm="1">
        <f t="array" ref="G56">IFERROR(INDEX('RESOLVE Results'!$D$1:$P$18671, MATCH(1, ('RESOLVE Results'!$A$1:$A$18671 = "Build") * ('RESOLVE Results'!$B$1:$B$18671 = $B56) * ('RESOLVE Results'!$C$1:$C$18671 = G$38), 0), MATCH($D$5, 'RESOLVE Results'!$D$1:$P$1, 0)), "")</f>
        <v>2.62</v>
      </c>
      <c r="H56" s="46" cm="1">
        <f t="array" ref="H56">IFERROR(INDEX('RESOLVE Results'!$D$1:$P$18671, MATCH(1, ('RESOLVE Results'!$A$1:$A$18671 = "Build") * ('RESOLVE Results'!$B$1:$B$18671 = $B56) * ('RESOLVE Results'!$C$1:$C$18671 = H$38), 0), MATCH($D$5, 'RESOLVE Results'!$D$1:$P$1, 0)), "")</f>
        <v>2.62</v>
      </c>
      <c r="I56" s="46" cm="1">
        <f t="array" ref="I56">IFERROR(INDEX('RESOLVE Results'!$D$1:$P$18671, MATCH(1, ('RESOLVE Results'!$A$1:$A$18671 = "Build") * ('RESOLVE Results'!$B$1:$B$18671 = $B56) * ('RESOLVE Results'!$C$1:$C$18671 = I$38), 0), MATCH($D$5, 'RESOLVE Results'!$D$1:$P$1, 0)), "")</f>
        <v>2.62</v>
      </c>
      <c r="J56" s="46" cm="1">
        <f t="array" ref="J56">IFERROR(INDEX('RESOLVE Results'!$D$1:$P$18671, MATCH(1, ('RESOLVE Results'!$A$1:$A$18671 = "Build") * ('RESOLVE Results'!$B$1:$B$18671 = $B56) * ('RESOLVE Results'!$C$1:$C$18671 = J$38), 0), MATCH($D$5, 'RESOLVE Results'!$D$1:$P$1, 0)), "")</f>
        <v>2.62</v>
      </c>
      <c r="K56" s="46" cm="1">
        <f t="array" ref="K56">IFERROR(INDEX('RESOLVE Results'!$D$1:$P$18671, MATCH(1, ('RESOLVE Results'!$A$1:$A$18671 = "Build") * ('RESOLVE Results'!$B$1:$B$18671 = $B56) * ('RESOLVE Results'!$C$1:$C$18671 = K$38), 0), MATCH($D$5, 'RESOLVE Results'!$D$1:$P$1, 0)), "")</f>
        <v>2.78</v>
      </c>
      <c r="L56" s="46" cm="1">
        <f t="array" ref="L56">IFERROR(INDEX('RESOLVE Results'!$D$1:$P$18671, MATCH(1, ('RESOLVE Results'!$A$1:$A$18671 = "Build") * ('RESOLVE Results'!$B$1:$B$18671 = $B56) * ('RESOLVE Results'!$C$1:$C$18671 = L$38), 0), MATCH($D$5, 'RESOLVE Results'!$D$1:$P$1, 0)), "")</f>
        <v>2.78</v>
      </c>
      <c r="M56" s="46" cm="1">
        <f t="array" ref="M56">IFERROR(INDEX('RESOLVE Results'!$D$1:$P$18671, MATCH(1, ('RESOLVE Results'!$A$1:$A$18671 = "Build") * ('RESOLVE Results'!$B$1:$B$18671 = $B56) * ('RESOLVE Results'!$C$1:$C$18671 = M$38), 0), MATCH($D$5, 'RESOLVE Results'!$D$1:$P$1, 0)), "")</f>
        <v>3.17</v>
      </c>
      <c r="N56" s="46" cm="1">
        <f t="array" ref="N56">IFERROR(INDEX('RESOLVE Results'!$D$1:$P$18671, MATCH(1, ('RESOLVE Results'!$A$1:$A$18671 = "Build") * ('RESOLVE Results'!$B$1:$B$18671 = $B56) * ('RESOLVE Results'!$C$1:$C$18671 = N$38), 0), MATCH($D$5, 'RESOLVE Results'!$D$1:$P$1, 0)), "")</f>
        <v>0.5</v>
      </c>
      <c r="O56" s="46" cm="1">
        <f t="array" ref="O56">IFERROR(INDEX('RESOLVE Results'!$D$1:$P$18671, MATCH(1, ('RESOLVE Results'!$A$1:$A$18671 = "Build") * ('RESOLVE Results'!$B$1:$B$18671 = $B56) * ('RESOLVE Results'!$C$1:$C$18671 = O$38), 0), MATCH($D$5, 'RESOLVE Results'!$D$1:$P$1, 0)), "")</f>
        <v>0.5</v>
      </c>
      <c r="P56" s="46" cm="1">
        <f t="array" ref="P56">IFERROR(INDEX('RESOLVE Results'!$D$1:$P$18671, MATCH(1, ('RESOLVE Results'!$A$1:$A$18671 = "Build") * ('RESOLVE Results'!$B$1:$B$18671 = $B56) * ('RESOLVE Results'!$C$1:$C$18671 = P$38), 0), MATCH($D$5, 'RESOLVE Results'!$D$1:$P$1, 0)), "")</f>
        <v>2.78</v>
      </c>
      <c r="Q56" s="46" cm="1">
        <f t="array" ref="Q56">IFERROR(INDEX('RESOLVE Results'!$D$1:$P$18671, MATCH(1, ('RESOLVE Results'!$A$1:$A$18671 = "Build") * ('RESOLVE Results'!$B$1:$B$18671 = $B56) * ('RESOLVE Results'!$C$1:$C$18671 = Q$38), 0), MATCH($D$5, 'RESOLVE Results'!$D$1:$P$1, 0)), "")</f>
        <v>0.5</v>
      </c>
      <c r="R56" s="46" cm="1">
        <f t="array" ref="R56">IFERROR(INDEX('RESOLVE Results'!$D$1:$P$18671, MATCH(1, ('RESOLVE Results'!$A$1:$A$18671 = "Build") * ('RESOLVE Results'!$B$1:$B$18671 = $B56) * ('RESOLVE Results'!$C$1:$C$18671 = R$38), 0), MATCH($D$5, 'RESOLVE Results'!$D$1:$P$1, 0)), "")</f>
        <v>0.5</v>
      </c>
      <c r="W56" s="20"/>
    </row>
    <row r="57" spans="2:23" x14ac:dyDescent="0.2">
      <c r="B57" s="3" t="s">
        <v>211</v>
      </c>
      <c r="C57" s="46" cm="1">
        <f t="array" ref="C57">IFERROR(INDEX('RESOLVE Results'!$D$1:$P$18671, MATCH(1, ('RESOLVE Results'!$A$1:$A$18671 = "Build") * ('RESOLVE Results'!$B$1:$B$18671 = $B57) * ('RESOLVE Results'!$C$1:$C$18671 = C$38), 0), MATCH($D$5, 'RESOLVE Results'!$D$1:$P$1, 0)), "")</f>
        <v>3.17</v>
      </c>
      <c r="D57" s="46" cm="1">
        <f t="array" ref="D57">IFERROR(INDEX('RESOLVE Results'!$D$1:$P$18671, MATCH(1, ('RESOLVE Results'!$A$1:$A$18671 = "Build") * ('RESOLVE Results'!$B$1:$B$18671 = $B57) * ('RESOLVE Results'!$C$1:$C$18671 = D$38), 0), MATCH($D$5, 'RESOLVE Results'!$D$1:$P$1, 0)), "")</f>
        <v>0.5</v>
      </c>
      <c r="E57" s="46" cm="1">
        <f t="array" ref="E57">IFERROR(INDEX('RESOLVE Results'!$D$1:$P$18671, MATCH(1, ('RESOLVE Results'!$A$1:$A$18671 = "Build") * ('RESOLVE Results'!$B$1:$B$18671 = $B57) * ('RESOLVE Results'!$C$1:$C$18671 = E$38), 0), MATCH($D$5, 'RESOLVE Results'!$D$1:$P$1, 0)), "")</f>
        <v>2.96</v>
      </c>
      <c r="F57" s="46" cm="1">
        <f t="array" ref="F57">IFERROR(INDEX('RESOLVE Results'!$D$1:$P$18671, MATCH(1, ('RESOLVE Results'!$A$1:$A$18671 = "Build") * ('RESOLVE Results'!$B$1:$B$18671 = $B57) * ('RESOLVE Results'!$C$1:$C$18671 = F$38), 0), MATCH($D$5, 'RESOLVE Results'!$D$1:$P$1, 0)), "")</f>
        <v>0.5</v>
      </c>
      <c r="G57" s="46" cm="1">
        <f t="array" ref="G57">IFERROR(INDEX('RESOLVE Results'!$D$1:$P$18671, MATCH(1, ('RESOLVE Results'!$A$1:$A$18671 = "Build") * ('RESOLVE Results'!$B$1:$B$18671 = $B57) * ('RESOLVE Results'!$C$1:$C$18671 = G$38), 0), MATCH($D$5, 'RESOLVE Results'!$D$1:$P$1, 0)), "")</f>
        <v>0.5</v>
      </c>
      <c r="H57" s="46" cm="1">
        <f t="array" ref="H57">IFERROR(INDEX('RESOLVE Results'!$D$1:$P$18671, MATCH(1, ('RESOLVE Results'!$A$1:$A$18671 = "Build") * ('RESOLVE Results'!$B$1:$B$18671 = $B57) * ('RESOLVE Results'!$C$1:$C$18671 = H$38), 0), MATCH($D$5, 'RESOLVE Results'!$D$1:$P$1, 0)), "")</f>
        <v>0.5</v>
      </c>
      <c r="I57" s="46" cm="1">
        <f t="array" ref="I57">IFERROR(INDEX('RESOLVE Results'!$D$1:$P$18671, MATCH(1, ('RESOLVE Results'!$A$1:$A$18671 = "Build") * ('RESOLVE Results'!$B$1:$B$18671 = $B57) * ('RESOLVE Results'!$C$1:$C$18671 = I$38), 0), MATCH($D$5, 'RESOLVE Results'!$D$1:$P$1, 0)), "")</f>
        <v>0.5</v>
      </c>
      <c r="J57" s="46" cm="1">
        <f t="array" ref="J57">IFERROR(INDEX('RESOLVE Results'!$D$1:$P$18671, MATCH(1, ('RESOLVE Results'!$A$1:$A$18671 = "Build") * ('RESOLVE Results'!$B$1:$B$18671 = $B57) * ('RESOLVE Results'!$C$1:$C$18671 = J$38), 0), MATCH($D$5, 'RESOLVE Results'!$D$1:$P$1, 0)), "")</f>
        <v>0.5</v>
      </c>
      <c r="K57" s="46" cm="1">
        <f t="array" ref="K57">IFERROR(INDEX('RESOLVE Results'!$D$1:$P$18671, MATCH(1, ('RESOLVE Results'!$A$1:$A$18671 = "Build") * ('RESOLVE Results'!$B$1:$B$18671 = $B57) * ('RESOLVE Results'!$C$1:$C$18671 = K$38), 0), MATCH($D$5, 'RESOLVE Results'!$D$1:$P$1, 0)), "")</f>
        <v>0.9</v>
      </c>
      <c r="L57" s="46" cm="1">
        <f t="array" ref="L57">IFERROR(INDEX('RESOLVE Results'!$D$1:$P$18671, MATCH(1, ('RESOLVE Results'!$A$1:$A$18671 = "Build") * ('RESOLVE Results'!$B$1:$B$18671 = $B57) * ('RESOLVE Results'!$C$1:$C$18671 = L$38), 0), MATCH($D$5, 'RESOLVE Results'!$D$1:$P$1, 0)), "")</f>
        <v>0.9</v>
      </c>
      <c r="M57" s="46" cm="1">
        <f t="array" ref="M57">IFERROR(INDEX('RESOLVE Results'!$D$1:$P$18671, MATCH(1, ('RESOLVE Results'!$A$1:$A$18671 = "Build") * ('RESOLVE Results'!$B$1:$B$18671 = $B57) * ('RESOLVE Results'!$C$1:$C$18671 = M$38), 0), MATCH($D$5, 'RESOLVE Results'!$D$1:$P$1, 0)), "")</f>
        <v>0.5</v>
      </c>
      <c r="N57" s="46" cm="1">
        <f t="array" ref="N57">IFERROR(INDEX('RESOLVE Results'!$D$1:$P$18671, MATCH(1, ('RESOLVE Results'!$A$1:$A$18671 = "Build") * ('RESOLVE Results'!$B$1:$B$18671 = $B57) * ('RESOLVE Results'!$C$1:$C$18671 = N$38), 0), MATCH($D$5, 'RESOLVE Results'!$D$1:$P$1, 0)), "")</f>
        <v>0.5</v>
      </c>
      <c r="O57" s="46" cm="1">
        <f t="array" ref="O57">IFERROR(INDEX('RESOLVE Results'!$D$1:$P$18671, MATCH(1, ('RESOLVE Results'!$A$1:$A$18671 = "Build") * ('RESOLVE Results'!$B$1:$B$18671 = $B57) * ('RESOLVE Results'!$C$1:$C$18671 = O$38), 0), MATCH($D$5, 'RESOLVE Results'!$D$1:$P$1, 0)), "")</f>
        <v>0.5</v>
      </c>
      <c r="P57" s="46" cm="1">
        <f t="array" ref="P57">IFERROR(INDEX('RESOLVE Results'!$D$1:$P$18671, MATCH(1, ('RESOLVE Results'!$A$1:$A$18671 = "Build") * ('RESOLVE Results'!$B$1:$B$18671 = $B57) * ('RESOLVE Results'!$C$1:$C$18671 = P$38), 0), MATCH($D$5, 'RESOLVE Results'!$D$1:$P$1, 0)), "")</f>
        <v>0.9</v>
      </c>
      <c r="Q57" s="46" cm="1">
        <f t="array" ref="Q57">IFERROR(INDEX('RESOLVE Results'!$D$1:$P$18671, MATCH(1, ('RESOLVE Results'!$A$1:$A$18671 = "Build") * ('RESOLVE Results'!$B$1:$B$18671 = $B57) * ('RESOLVE Results'!$C$1:$C$18671 = Q$38), 0), MATCH($D$5, 'RESOLVE Results'!$D$1:$P$1, 0)), "")</f>
        <v>0.5</v>
      </c>
      <c r="R57" s="46" cm="1">
        <f t="array" ref="R57">IFERROR(INDEX('RESOLVE Results'!$D$1:$P$18671, MATCH(1, ('RESOLVE Results'!$A$1:$A$18671 = "Build") * ('RESOLVE Results'!$B$1:$B$18671 = $B57) * ('RESOLVE Results'!$C$1:$C$18671 = R$38), 0), MATCH($D$5, 'RESOLVE Results'!$D$1:$P$1, 0)), "")</f>
        <v>0.9</v>
      </c>
      <c r="W57" s="20"/>
    </row>
    <row r="58" spans="2:23" x14ac:dyDescent="0.2">
      <c r="B58" s="3" t="s">
        <v>212</v>
      </c>
      <c r="C58" s="46" cm="1">
        <f t="array" ref="C58">IFERROR(INDEX('RESOLVE Results'!$D$1:$P$18671, MATCH(1, ('RESOLVE Results'!$A$1:$A$18671 = "Build") * ('RESOLVE Results'!$B$1:$B$18671 = $B58) * ('RESOLVE Results'!$C$1:$C$18671 = C$38), 0), MATCH($D$5, 'RESOLVE Results'!$D$1:$P$1, 0)), "")</f>
        <v>0</v>
      </c>
      <c r="D58" s="46" cm="1">
        <f t="array" ref="D58">IFERROR(INDEX('RESOLVE Results'!$D$1:$P$18671, MATCH(1, ('RESOLVE Results'!$A$1:$A$18671 = "Build") * ('RESOLVE Results'!$B$1:$B$18671 = $B58) * ('RESOLVE Results'!$C$1:$C$18671 = D$38), 0), MATCH($D$5, 'RESOLVE Results'!$D$1:$P$1, 0)), "")</f>
        <v>0</v>
      </c>
      <c r="E58" s="46" cm="1">
        <f t="array" ref="E58">IFERROR(INDEX('RESOLVE Results'!$D$1:$P$18671, MATCH(1, ('RESOLVE Results'!$A$1:$A$18671 = "Build") * ('RESOLVE Results'!$B$1:$B$18671 = $B58) * ('RESOLVE Results'!$C$1:$C$18671 = E$38), 0), MATCH($D$5, 'RESOLVE Results'!$D$1:$P$1, 0)), "")</f>
        <v>0</v>
      </c>
      <c r="F58" s="46" cm="1">
        <f t="array" ref="F58">IFERROR(INDEX('RESOLVE Results'!$D$1:$P$18671, MATCH(1, ('RESOLVE Results'!$A$1:$A$18671 = "Build") * ('RESOLVE Results'!$B$1:$B$18671 = $B58) * ('RESOLVE Results'!$C$1:$C$18671 = F$38), 0), MATCH($D$5, 'RESOLVE Results'!$D$1:$P$1, 0)), "")</f>
        <v>0</v>
      </c>
      <c r="G58" s="46" cm="1">
        <f t="array" ref="G58">IFERROR(INDEX('RESOLVE Results'!$D$1:$P$18671, MATCH(1, ('RESOLVE Results'!$A$1:$A$18671 = "Build") * ('RESOLVE Results'!$B$1:$B$18671 = $B58) * ('RESOLVE Results'!$C$1:$C$18671 = G$38), 0), MATCH($D$5, 'RESOLVE Results'!$D$1:$P$1, 0)), "")</f>
        <v>0</v>
      </c>
      <c r="H58" s="46" cm="1">
        <f t="array" ref="H58">IFERROR(INDEX('RESOLVE Results'!$D$1:$P$18671, MATCH(1, ('RESOLVE Results'!$A$1:$A$18671 = "Build") * ('RESOLVE Results'!$B$1:$B$18671 = $B58) * ('RESOLVE Results'!$C$1:$C$18671 = H$38), 0), MATCH($D$5, 'RESOLVE Results'!$D$1:$P$1, 0)), "")</f>
        <v>0</v>
      </c>
      <c r="I58" s="46" cm="1">
        <f t="array" ref="I58">IFERROR(INDEX('RESOLVE Results'!$D$1:$P$18671, MATCH(1, ('RESOLVE Results'!$A$1:$A$18671 = "Build") * ('RESOLVE Results'!$B$1:$B$18671 = $B58) * ('RESOLVE Results'!$C$1:$C$18671 = I$38), 0), MATCH($D$5, 'RESOLVE Results'!$D$1:$P$1, 0)), "")</f>
        <v>0</v>
      </c>
      <c r="J58" s="46" cm="1">
        <f t="array" ref="J58">IFERROR(INDEX('RESOLVE Results'!$D$1:$P$18671, MATCH(1, ('RESOLVE Results'!$A$1:$A$18671 = "Build") * ('RESOLVE Results'!$B$1:$B$18671 = $B58) * ('RESOLVE Results'!$C$1:$C$18671 = J$38), 0), MATCH($D$5, 'RESOLVE Results'!$D$1:$P$1, 0)), "")</f>
        <v>0</v>
      </c>
      <c r="K58" s="46" cm="1">
        <f t="array" ref="K58">IFERROR(INDEX('RESOLVE Results'!$D$1:$P$18671, MATCH(1, ('RESOLVE Results'!$A$1:$A$18671 = "Build") * ('RESOLVE Results'!$B$1:$B$18671 = $B58) * ('RESOLVE Results'!$C$1:$C$18671 = K$38), 0), MATCH($D$5, 'RESOLVE Results'!$D$1:$P$1, 0)), "")</f>
        <v>0</v>
      </c>
      <c r="L58" s="46" cm="1">
        <f t="array" ref="L58">IFERROR(INDEX('RESOLVE Results'!$D$1:$P$18671, MATCH(1, ('RESOLVE Results'!$A$1:$A$18671 = "Build") * ('RESOLVE Results'!$B$1:$B$18671 = $B58) * ('RESOLVE Results'!$C$1:$C$18671 = L$38), 0), MATCH($D$5, 'RESOLVE Results'!$D$1:$P$1, 0)), "")</f>
        <v>0</v>
      </c>
      <c r="M58" s="46" cm="1">
        <f t="array" ref="M58">IFERROR(INDEX('RESOLVE Results'!$D$1:$P$18671, MATCH(1, ('RESOLVE Results'!$A$1:$A$18671 = "Build") * ('RESOLVE Results'!$B$1:$B$18671 = $B58) * ('RESOLVE Results'!$C$1:$C$18671 = M$38), 0), MATCH($D$5, 'RESOLVE Results'!$D$1:$P$1, 0)), "")</f>
        <v>0</v>
      </c>
      <c r="N58" s="46" cm="1">
        <f t="array" ref="N58">IFERROR(INDEX('RESOLVE Results'!$D$1:$P$18671, MATCH(1, ('RESOLVE Results'!$A$1:$A$18671 = "Build") * ('RESOLVE Results'!$B$1:$B$18671 = $B58) * ('RESOLVE Results'!$C$1:$C$18671 = N$38), 0), MATCH($D$5, 'RESOLVE Results'!$D$1:$P$1, 0)), "")</f>
        <v>0</v>
      </c>
      <c r="O58" s="46" cm="1">
        <f t="array" ref="O58">IFERROR(INDEX('RESOLVE Results'!$D$1:$P$18671, MATCH(1, ('RESOLVE Results'!$A$1:$A$18671 = "Build") * ('RESOLVE Results'!$B$1:$B$18671 = $B58) * ('RESOLVE Results'!$C$1:$C$18671 = O$38), 0), MATCH($D$5, 'RESOLVE Results'!$D$1:$P$1, 0)), "")</f>
        <v>0</v>
      </c>
      <c r="P58" s="46" cm="1">
        <f t="array" ref="P58">IFERROR(INDEX('RESOLVE Results'!$D$1:$P$18671, MATCH(1, ('RESOLVE Results'!$A$1:$A$18671 = "Build") * ('RESOLVE Results'!$B$1:$B$18671 = $B58) * ('RESOLVE Results'!$C$1:$C$18671 = P$38), 0), MATCH($D$5, 'RESOLVE Results'!$D$1:$P$1, 0)), "")</f>
        <v>0</v>
      </c>
      <c r="Q58" s="46" cm="1">
        <f t="array" ref="Q58">IFERROR(INDEX('RESOLVE Results'!$D$1:$P$18671, MATCH(1, ('RESOLVE Results'!$A$1:$A$18671 = "Build") * ('RESOLVE Results'!$B$1:$B$18671 = $B58) * ('RESOLVE Results'!$C$1:$C$18671 = Q$38), 0), MATCH($D$5, 'RESOLVE Results'!$D$1:$P$1, 0)), "")</f>
        <v>0</v>
      </c>
      <c r="R58" s="46" cm="1">
        <f t="array" ref="R58">IFERROR(INDEX('RESOLVE Results'!$D$1:$P$18671, MATCH(1, ('RESOLVE Results'!$A$1:$A$18671 = "Build") * ('RESOLVE Results'!$B$1:$B$18671 = $B58) * ('RESOLVE Results'!$C$1:$C$18671 = R$38), 0), MATCH($D$5, 'RESOLVE Results'!$D$1:$P$1, 0)), "")</f>
        <v>0</v>
      </c>
    </row>
    <row r="59" spans="2:23" x14ac:dyDescent="0.2">
      <c r="B59" s="3" t="s">
        <v>213</v>
      </c>
      <c r="C59" s="46" cm="1">
        <f t="array" ref="C59">IFERROR(INDEX('RESOLVE Results'!$D$1:$P$18671, MATCH(1, ('RESOLVE Results'!$A$1:$A$18671 = "Build") * ('RESOLVE Results'!$B$1:$B$18671 = $B59) * ('RESOLVE Results'!$C$1:$C$18671 = C$38), 0), MATCH($D$5, 'RESOLVE Results'!$D$1:$P$1, 0)), "")</f>
        <v>0</v>
      </c>
      <c r="D59" s="46" cm="1">
        <f t="array" ref="D59">IFERROR(INDEX('RESOLVE Results'!$D$1:$P$18671, MATCH(1, ('RESOLVE Results'!$A$1:$A$18671 = "Build") * ('RESOLVE Results'!$B$1:$B$18671 = $B59) * ('RESOLVE Results'!$C$1:$C$18671 = D$38), 0), MATCH($D$5, 'RESOLVE Results'!$D$1:$P$1, 0)), "")</f>
        <v>0</v>
      </c>
      <c r="E59" s="46" cm="1">
        <f t="array" ref="E59">IFERROR(INDEX('RESOLVE Results'!$D$1:$P$18671, MATCH(1, ('RESOLVE Results'!$A$1:$A$18671 = "Build") * ('RESOLVE Results'!$B$1:$B$18671 = $B59) * ('RESOLVE Results'!$C$1:$C$18671 = E$38), 0), MATCH($D$5, 'RESOLVE Results'!$D$1:$P$1, 0)), "")</f>
        <v>0</v>
      </c>
      <c r="F59" s="46" cm="1">
        <f t="array" ref="F59">IFERROR(INDEX('RESOLVE Results'!$D$1:$P$18671, MATCH(1, ('RESOLVE Results'!$A$1:$A$18671 = "Build") * ('RESOLVE Results'!$B$1:$B$18671 = $B59) * ('RESOLVE Results'!$C$1:$C$18671 = F$38), 0), MATCH($D$5, 'RESOLVE Results'!$D$1:$P$1, 0)), "")</f>
        <v>0</v>
      </c>
      <c r="G59" s="46" cm="1">
        <f t="array" ref="G59">IFERROR(INDEX('RESOLVE Results'!$D$1:$P$18671, MATCH(1, ('RESOLVE Results'!$A$1:$A$18671 = "Build") * ('RESOLVE Results'!$B$1:$B$18671 = $B59) * ('RESOLVE Results'!$C$1:$C$18671 = G$38), 0), MATCH($D$5, 'RESOLVE Results'!$D$1:$P$1, 0)), "")</f>
        <v>0</v>
      </c>
      <c r="H59" s="46" cm="1">
        <f t="array" ref="H59">IFERROR(INDEX('RESOLVE Results'!$D$1:$P$18671, MATCH(1, ('RESOLVE Results'!$A$1:$A$18671 = "Build") * ('RESOLVE Results'!$B$1:$B$18671 = $B59) * ('RESOLVE Results'!$C$1:$C$18671 = H$38), 0), MATCH($D$5, 'RESOLVE Results'!$D$1:$P$1, 0)), "")</f>
        <v>0</v>
      </c>
      <c r="I59" s="46" cm="1">
        <f t="array" ref="I59">IFERROR(INDEX('RESOLVE Results'!$D$1:$P$18671, MATCH(1, ('RESOLVE Results'!$A$1:$A$18671 = "Build") * ('RESOLVE Results'!$B$1:$B$18671 = $B59) * ('RESOLVE Results'!$C$1:$C$18671 = I$38), 0), MATCH($D$5, 'RESOLVE Results'!$D$1:$P$1, 0)), "")</f>
        <v>0</v>
      </c>
      <c r="J59" s="46" cm="1">
        <f t="array" ref="J59">IFERROR(INDEX('RESOLVE Results'!$D$1:$P$18671, MATCH(1, ('RESOLVE Results'!$A$1:$A$18671 = "Build") * ('RESOLVE Results'!$B$1:$B$18671 = $B59) * ('RESOLVE Results'!$C$1:$C$18671 = J$38), 0), MATCH($D$5, 'RESOLVE Results'!$D$1:$P$1, 0)), "")</f>
        <v>0</v>
      </c>
      <c r="K59" s="46" cm="1">
        <f t="array" ref="K59">IFERROR(INDEX('RESOLVE Results'!$D$1:$P$18671, MATCH(1, ('RESOLVE Results'!$A$1:$A$18671 = "Build") * ('RESOLVE Results'!$B$1:$B$18671 = $B59) * ('RESOLVE Results'!$C$1:$C$18671 = K$38), 0), MATCH($D$5, 'RESOLVE Results'!$D$1:$P$1, 0)), "")</f>
        <v>0</v>
      </c>
      <c r="L59" s="46" cm="1">
        <f t="array" ref="L59">IFERROR(INDEX('RESOLVE Results'!$D$1:$P$18671, MATCH(1, ('RESOLVE Results'!$A$1:$A$18671 = "Build") * ('RESOLVE Results'!$B$1:$B$18671 = $B59) * ('RESOLVE Results'!$C$1:$C$18671 = L$38), 0), MATCH($D$5, 'RESOLVE Results'!$D$1:$P$1, 0)), "")</f>
        <v>0</v>
      </c>
      <c r="M59" s="46" cm="1">
        <f t="array" ref="M59">IFERROR(INDEX('RESOLVE Results'!$D$1:$P$18671, MATCH(1, ('RESOLVE Results'!$A$1:$A$18671 = "Build") * ('RESOLVE Results'!$B$1:$B$18671 = $B59) * ('RESOLVE Results'!$C$1:$C$18671 = M$38), 0), MATCH($D$5, 'RESOLVE Results'!$D$1:$P$1, 0)), "")</f>
        <v>0</v>
      </c>
      <c r="N59" s="46" cm="1">
        <f t="array" ref="N59">IFERROR(INDEX('RESOLVE Results'!$D$1:$P$18671, MATCH(1, ('RESOLVE Results'!$A$1:$A$18671 = "Build") * ('RESOLVE Results'!$B$1:$B$18671 = $B59) * ('RESOLVE Results'!$C$1:$C$18671 = N$38), 0), MATCH($D$5, 'RESOLVE Results'!$D$1:$P$1, 0)), "")</f>
        <v>0</v>
      </c>
      <c r="O59" s="46" cm="1">
        <f t="array" ref="O59">IFERROR(INDEX('RESOLVE Results'!$D$1:$P$18671, MATCH(1, ('RESOLVE Results'!$A$1:$A$18671 = "Build") * ('RESOLVE Results'!$B$1:$B$18671 = $B59) * ('RESOLVE Results'!$C$1:$C$18671 = O$38), 0), MATCH($D$5, 'RESOLVE Results'!$D$1:$P$1, 0)), "")</f>
        <v>0</v>
      </c>
      <c r="P59" s="46" cm="1">
        <f t="array" ref="P59">IFERROR(INDEX('RESOLVE Results'!$D$1:$P$18671, MATCH(1, ('RESOLVE Results'!$A$1:$A$18671 = "Build") * ('RESOLVE Results'!$B$1:$B$18671 = $B59) * ('RESOLVE Results'!$C$1:$C$18671 = P$38), 0), MATCH($D$5, 'RESOLVE Results'!$D$1:$P$1, 0)), "")</f>
        <v>0</v>
      </c>
      <c r="Q59" s="46" cm="1">
        <f t="array" ref="Q59">IFERROR(INDEX('RESOLVE Results'!$D$1:$P$18671, MATCH(1, ('RESOLVE Results'!$A$1:$A$18671 = "Build") * ('RESOLVE Results'!$B$1:$B$18671 = $B59) * ('RESOLVE Results'!$C$1:$C$18671 = Q$38), 0), MATCH($D$5, 'RESOLVE Results'!$D$1:$P$1, 0)), "")</f>
        <v>0</v>
      </c>
      <c r="R59" s="46" cm="1">
        <f t="array" ref="R59">IFERROR(INDEX('RESOLVE Results'!$D$1:$P$18671, MATCH(1, ('RESOLVE Results'!$A$1:$A$18671 = "Build") * ('RESOLVE Results'!$B$1:$B$18671 = $B59) * ('RESOLVE Results'!$C$1:$C$18671 = R$38), 0), MATCH($D$5, 'RESOLVE Results'!$D$1:$P$1, 0)), "")</f>
        <v>0</v>
      </c>
    </row>
    <row r="60" spans="2:23" x14ac:dyDescent="0.2">
      <c r="B60" s="3" t="s">
        <v>218</v>
      </c>
      <c r="C60" s="60" cm="1">
        <f t="array" ref="C60">IFERROR(INDEX('RESOLVE Results'!$D$1:$P$18671, MATCH(1, ('RESOLVE Results'!$A$1:$A$18671 = "Build") * ('RESOLVE Results'!$B$1:$B$18671 = $B60) * ('RESOLVE Results'!$C$1:$C$18671 = C$38), 0), MATCH($D$5, 'RESOLVE Results'!$D$1:$P$1, 0))
+ IFERROR(INDEX($C$93:$N$95, MATCH(C$11, $B$93:$B$95, 0), MATCH($D$5, $C$92:$N$92, 0)), 0), "")</f>
        <v>-1.64</v>
      </c>
      <c r="D60" s="60" cm="1">
        <f t="array" ref="D60">IFERROR(INDEX('RESOLVE Results'!$D$1:$P$18671, MATCH(1, ('RESOLVE Results'!$A$1:$A$18671 = "Build") * ('RESOLVE Results'!$B$1:$B$18671 = $B60) * ('RESOLVE Results'!$C$1:$C$18671 = D$38), 0), MATCH($D$5, 'RESOLVE Results'!$D$1:$P$1, 0))
+ IFERROR(INDEX($C$93:$N$95, MATCH(D$11, $B$93:$B$95, 0), MATCH($D$5, $C$92:$N$92, 0)), 0), "")</f>
        <v>-6.39</v>
      </c>
      <c r="E60" s="60" cm="1">
        <f t="array" ref="E60">IFERROR(INDEX('RESOLVE Results'!$D$1:$P$18671, MATCH(1, ('RESOLVE Results'!$A$1:$A$18671 = "Build") * ('RESOLVE Results'!$B$1:$B$18671 = $B60) * ('RESOLVE Results'!$C$1:$C$18671 = E$38), 0), MATCH($D$5, 'RESOLVE Results'!$D$1:$P$1, 0))
+ IFERROR(INDEX($C$93:$N$95, MATCH(E$11, $B$93:$B$95, 0), MATCH($D$5, $C$92:$N$92, 0)), 0), "")</f>
        <v>-7.29</v>
      </c>
      <c r="F60" s="60" cm="1">
        <f t="array" ref="F60">IFERROR(INDEX('RESOLVE Results'!$D$1:$P$18671, MATCH(1, ('RESOLVE Results'!$A$1:$A$18671 = "Build") * ('RESOLVE Results'!$B$1:$B$18671 = $B60) * ('RESOLVE Results'!$C$1:$C$18671 = F$38), 0), MATCH($D$5, 'RESOLVE Results'!$D$1:$P$1, 0))
+ IFERROR(INDEX($C$93:$N$95, MATCH(F$11, $B$93:$B$95, 0), MATCH($D$5, $C$92:$N$92, 0)), 0), "")</f>
        <v>-6.39</v>
      </c>
      <c r="G60" s="60" cm="1">
        <f t="array" ref="G60">IFERROR(INDEX('RESOLVE Results'!$D$1:$P$18671, MATCH(1, ('RESOLVE Results'!$A$1:$A$18671 = "Build") * ('RESOLVE Results'!$B$1:$B$18671 = $B60) * ('RESOLVE Results'!$C$1:$C$18671 = G$38), 0), MATCH($D$5, 'RESOLVE Results'!$D$1:$P$1, 0))
+ IFERROR(INDEX($C$93:$N$95, MATCH(G$11, $B$93:$B$95, 0), MATCH($D$5, $C$92:$N$92, 0)), 0), "")</f>
        <v>-6.39</v>
      </c>
      <c r="H60" s="60" cm="1">
        <f t="array" ref="H60">IFERROR(INDEX('RESOLVE Results'!$D$1:$P$18671, MATCH(1, ('RESOLVE Results'!$A$1:$A$18671 = "Build") * ('RESOLVE Results'!$B$1:$B$18671 = $B60) * ('RESOLVE Results'!$C$1:$C$18671 = H$38), 0), MATCH($D$5, 'RESOLVE Results'!$D$1:$P$1, 0))
+ IFERROR(INDEX($C$93:$N$95, MATCH(H$11, $B$93:$B$95, 0), MATCH($D$5, $C$92:$N$92, 0)), 0), "")</f>
        <v>-6.39</v>
      </c>
      <c r="I60" s="60" cm="1">
        <f t="array" ref="I60">IFERROR(INDEX('RESOLVE Results'!$D$1:$P$18671, MATCH(1, ('RESOLVE Results'!$A$1:$A$18671 = "Build") * ('RESOLVE Results'!$B$1:$B$18671 = $B60) * ('RESOLVE Results'!$C$1:$C$18671 = I$38), 0), MATCH($D$5, 'RESOLVE Results'!$D$1:$P$1, 0))
+ IFERROR(INDEX($C$93:$N$95, MATCH(I$11, $B$93:$B$95, 0), MATCH($D$5, $C$92:$N$92, 0)), 0), "")</f>
        <v>-2.33</v>
      </c>
      <c r="J60" s="60" cm="1">
        <f t="array" ref="J60">IFERROR(INDEX('RESOLVE Results'!$D$1:$P$18671, MATCH(1, ('RESOLVE Results'!$A$1:$A$18671 = "Build") * ('RESOLVE Results'!$B$1:$B$18671 = $B60) * ('RESOLVE Results'!$C$1:$C$18671 = J$38), 0), MATCH($D$5, 'RESOLVE Results'!$D$1:$P$1, 0))
+ IFERROR(INDEX($C$93:$N$95, MATCH(J$11, $B$93:$B$95, 0), MATCH($D$5, $C$92:$N$92, 0)), 0), "")</f>
        <v>-5.26</v>
      </c>
      <c r="K60" s="60" cm="1">
        <f t="array" ref="K60">IFERROR(INDEX('RESOLVE Results'!$D$1:$P$18671, MATCH(1, ('RESOLVE Results'!$A$1:$A$18671 = "Build") * ('RESOLVE Results'!$B$1:$B$18671 = $B60) * ('RESOLVE Results'!$C$1:$C$18671 = K$38), 0), MATCH($D$5, 'RESOLVE Results'!$D$1:$P$1, 0))
+ IFERROR(INDEX($C$93:$N$95, MATCH(K$11, $B$93:$B$95, 0), MATCH($D$5, $C$92:$N$92, 0)), 0), "")</f>
        <v>-25.9878</v>
      </c>
      <c r="L60" s="60" cm="1">
        <f t="array" ref="L60">IFERROR(INDEX('RESOLVE Results'!$D$1:$P$18671, MATCH(1, ('RESOLVE Results'!$A$1:$A$18671 = "Build") * ('RESOLVE Results'!$B$1:$B$18671 = $B60) * ('RESOLVE Results'!$C$1:$C$18671 = L$38), 0), MATCH($D$5, 'RESOLVE Results'!$D$1:$P$1, 0))
+ IFERROR(INDEX($C$93:$N$95, MATCH(L$11, $B$93:$B$95, 0), MATCH($D$5, $C$92:$N$92, 0)), 0), "")</f>
        <v>-12.112</v>
      </c>
      <c r="M60" s="60" cm="1">
        <f t="array" ref="M60">IFERROR(INDEX('RESOLVE Results'!$D$1:$P$18671, MATCH(1, ('RESOLVE Results'!$A$1:$A$18671 = "Build") * ('RESOLVE Results'!$B$1:$B$18671 = $B60) * ('RESOLVE Results'!$C$1:$C$18671 = M$38), 0), MATCH($D$5, 'RESOLVE Results'!$D$1:$P$1, 0))
+ IFERROR(INDEX($C$93:$N$95, MATCH(M$11, $B$93:$B$95, 0), MATCH($D$5, $C$92:$N$92, 0)), 0), "")</f>
        <v>-3.49</v>
      </c>
      <c r="N60" s="60" cm="1">
        <f t="array" ref="N60">IFERROR(INDEX('RESOLVE Results'!$D$1:$P$18671, MATCH(1, ('RESOLVE Results'!$A$1:$A$18671 = "Build") * ('RESOLVE Results'!$B$1:$B$18671 = $B60) * ('RESOLVE Results'!$C$1:$C$18671 = N$38), 0), MATCH($D$5, 'RESOLVE Results'!$D$1:$P$1, 0))
+ IFERROR(INDEX($C$93:$N$95, MATCH(N$11, $B$93:$B$95, 0), MATCH($D$5, $C$92:$N$92, 0)), 0), "")</f>
        <v>-9.09</v>
      </c>
      <c r="O60" s="60" cm="1">
        <f t="array" ref="O60">IFERROR(INDEX('RESOLVE Results'!$D$1:$P$18671, MATCH(1, ('RESOLVE Results'!$A$1:$A$18671 = "Build") * ('RESOLVE Results'!$B$1:$B$18671 = $B60) * ('RESOLVE Results'!$C$1:$C$18671 = O$38), 0), MATCH($D$5, 'RESOLVE Results'!$D$1:$P$1, 0))
+ IFERROR(INDEX($C$93:$N$95, MATCH(O$11, $B$93:$B$95, 0), MATCH($D$5, $C$92:$N$92, 0)), 0), "")</f>
        <v>-8.67</v>
      </c>
      <c r="P60" s="60" cm="1">
        <f t="array" ref="P60">IFERROR(INDEX('RESOLVE Results'!$D$1:$P$18671, MATCH(1, ('RESOLVE Results'!$A$1:$A$18671 = "Build") * ('RESOLVE Results'!$B$1:$B$18671 = $B60) * ('RESOLVE Results'!$C$1:$C$18671 = P$38), 0), MATCH($D$5, 'RESOLVE Results'!$D$1:$P$1, 0))
+ IFERROR(INDEX($C$93:$N$95, MATCH(P$11, $B$93:$B$95, 0), MATCH($D$5, $C$92:$N$92, 0)), 0), "")</f>
        <v>-13.88</v>
      </c>
      <c r="Q60" s="60" cm="1">
        <f t="array" ref="Q60">IFERROR(INDEX('RESOLVE Results'!$D$1:$P$18671, MATCH(1, ('RESOLVE Results'!$A$1:$A$18671 = "Build") * ('RESOLVE Results'!$B$1:$B$18671 = $B60) * ('RESOLVE Results'!$C$1:$C$18671 = Q$38), 0), MATCH($D$5, 'RESOLVE Results'!$D$1:$P$1, 0))
+ IFERROR(INDEX($C$93:$N$95, MATCH(Q$11, $B$93:$B$95, 0), MATCH($D$5, $C$92:$N$92, 0)), 0), "")</f>
        <v>-5.78</v>
      </c>
      <c r="R60" s="60" cm="1">
        <f t="array" ref="R60">IFERROR(INDEX('RESOLVE Results'!$D$1:$P$18671, MATCH(1, ('RESOLVE Results'!$A$1:$A$18671 = "Build") * ('RESOLVE Results'!$B$1:$B$18671 = $B60) * ('RESOLVE Results'!$C$1:$C$18671 = R$38), 0), MATCH($D$5, 'RESOLVE Results'!$D$1:$P$1, 0))
+ IFERROR(INDEX($C$93:$N$95, MATCH(R$11, $B$93:$B$95, 0), MATCH($D$5, $C$92:$N$92, 0)), 0), "")</f>
        <v>-25.991799999999998</v>
      </c>
    </row>
    <row r="62" spans="2:23" ht="17.25" thickBot="1" x14ac:dyDescent="0.25">
      <c r="B62" s="9" t="s">
        <v>219</v>
      </c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</row>
    <row r="64" spans="2:23" ht="12.75" x14ac:dyDescent="0.2">
      <c r="B64" s="2" t="s">
        <v>217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x14ac:dyDescent="0.2">
      <c r="B65" s="1" t="s">
        <v>192</v>
      </c>
      <c r="C65" s="1" t="str">
        <f t="shared" ref="C65:O65" si="25">_xlfn.CONCAT($B$5, " ", C11)</f>
        <v>3GW Low Bookend</v>
      </c>
      <c r="D65" s="1" t="str">
        <f t="shared" si="25"/>
        <v>3GW Low Humboldt Capacity Factor</v>
      </c>
      <c r="E65" s="1" t="str">
        <f t="shared" si="25"/>
        <v>3GW Low Competing Resource Cost</v>
      </c>
      <c r="F65" s="1" t="str">
        <f t="shared" si="25"/>
        <v>3GW Low Offshore Wind ELCC</v>
      </c>
      <c r="G65" s="1" t="str">
        <f t="shared" si="25"/>
        <v>3GW Least-Cost</v>
      </c>
      <c r="H65" s="1" t="str">
        <f t="shared" si="25"/>
        <v>3GW High Offshore Wind ELCC</v>
      </c>
      <c r="I65" s="1" t="str">
        <f t="shared" si="25"/>
        <v>3GW Low Long Duration Storage ELCC</v>
      </c>
      <c r="J65" s="1" t="str">
        <f t="shared" si="25"/>
        <v>3GW High Electrification Load</v>
      </c>
      <c r="K65" s="1" t="str">
        <f t="shared" si="25"/>
        <v>3GW Zero GHG Emissions</v>
      </c>
      <c r="L65" s="1" t="str">
        <f t="shared" si="25"/>
        <v>3GW High Gas Retirements</v>
      </c>
      <c r="M65" s="1" t="str">
        <f t="shared" si="25"/>
        <v>3GW High Competing Resource Cost</v>
      </c>
      <c r="N65" s="1" t="str">
        <f t="shared" si="25"/>
        <v>3GW Low Competing Resource Availability</v>
      </c>
      <c r="O65" s="1" t="str">
        <f t="shared" si="25"/>
        <v>3GW Significantly Low Competing Resource Availability</v>
      </c>
      <c r="P65" s="1" t="str">
        <f t="shared" ref="P65:R65" si="26">_xlfn.CONCAT($B$5, " ", P11)</f>
        <v>3GW Stringent Policy</v>
      </c>
      <c r="Q65" s="1" t="str">
        <f t="shared" si="26"/>
        <v>3GW Competing Resource Challenges</v>
      </c>
      <c r="R65" s="1" t="str">
        <f t="shared" si="26"/>
        <v>3GW High Bookend</v>
      </c>
    </row>
    <row r="66" spans="2:18" x14ac:dyDescent="0.2">
      <c r="B66" s="3" t="s">
        <v>193</v>
      </c>
      <c r="C66" s="46" cm="1">
        <f t="array" ref="C66">IFERROR(INDEX('RESOLVE Results'!$D$1:$P$18671, MATCH(1, ('RESOLVE Results'!$A$1:$A$18671 = "Build") * ('RESOLVE Results'!$B$1:$B$18671 = $B66) * ('RESOLVE Results'!$C$1:$C$18671 = C$65), 0), MATCH($D$5, 'RESOLVE Results'!$D$1:$P$1, 0)), "")</f>
        <v>0</v>
      </c>
      <c r="D66" s="46" t="str" cm="1">
        <f t="array" ref="D66">IFERROR(INDEX('RESOLVE Results'!$D$1:$P$18671, MATCH(1, ('RESOLVE Results'!$A$1:$A$18671 = "Build") * ('RESOLVE Results'!$B$1:$B$18671 = $B66) * ('RESOLVE Results'!$C$1:$C$18671 = D$65), 0), MATCH($D$5, 'RESOLVE Results'!$D$1:$P$1, 0)), "")</f>
        <v/>
      </c>
      <c r="E66" s="46" cm="1">
        <f t="array" ref="E66">IFERROR(INDEX('RESOLVE Results'!$D$1:$P$18671, MATCH(1, ('RESOLVE Results'!$A$1:$A$18671 = "Build") * ('RESOLVE Results'!$B$1:$B$18671 = $B66) * ('RESOLVE Results'!$C$1:$C$18671 = E$65), 0), MATCH($D$5, 'RESOLVE Results'!$D$1:$P$1, 0)), "")</f>
        <v>0</v>
      </c>
      <c r="F66" s="46" cm="1">
        <f t="array" ref="F66">IFERROR(INDEX('RESOLVE Results'!$D$1:$P$18671, MATCH(1, ('RESOLVE Results'!$A$1:$A$18671 = "Build") * ('RESOLVE Results'!$B$1:$B$18671 = $B66) * ('RESOLVE Results'!$C$1:$C$18671 = F$65), 0), MATCH($D$5, 'RESOLVE Results'!$D$1:$P$1, 0)), "")</f>
        <v>0</v>
      </c>
      <c r="G66" s="46" cm="1">
        <f t="array" ref="G66">IFERROR(INDEX('RESOLVE Results'!$D$1:$P$18671, MATCH(1, ('RESOLVE Results'!$A$1:$A$18671 = "Build") * ('RESOLVE Results'!$B$1:$B$18671 = $B66) * ('RESOLVE Results'!$C$1:$C$18671 = G$65), 0), MATCH($D$5, 'RESOLVE Results'!$D$1:$P$1, 0)), "")</f>
        <v>0</v>
      </c>
      <c r="H66" s="46" cm="1">
        <f t="array" ref="H66">IFERROR(INDEX('RESOLVE Results'!$D$1:$P$18671, MATCH(1, ('RESOLVE Results'!$A$1:$A$18671 = "Build") * ('RESOLVE Results'!$B$1:$B$18671 = $B66) * ('RESOLVE Results'!$C$1:$C$18671 = H$65), 0), MATCH($D$5, 'RESOLVE Results'!$D$1:$P$1, 0)), "")</f>
        <v>0</v>
      </c>
      <c r="I66" s="46" cm="1">
        <f t="array" ref="I66">IFERROR(INDEX('RESOLVE Results'!$D$1:$P$18671, MATCH(1, ('RESOLVE Results'!$A$1:$A$18671 = "Build") * ('RESOLVE Results'!$B$1:$B$18671 = $B66) * ('RESOLVE Results'!$C$1:$C$18671 = I$65), 0), MATCH($D$5, 'RESOLVE Results'!$D$1:$P$1, 0)), "")</f>
        <v>0</v>
      </c>
      <c r="J66" s="46" cm="1">
        <f t="array" ref="J66">IFERROR(INDEX('RESOLVE Results'!$D$1:$P$18671, MATCH(1, ('RESOLVE Results'!$A$1:$A$18671 = "Build") * ('RESOLVE Results'!$B$1:$B$18671 = $B66) * ('RESOLVE Results'!$C$1:$C$18671 = J$65), 0), MATCH($D$5, 'RESOLVE Results'!$D$1:$P$1, 0)), "")</f>
        <v>0</v>
      </c>
      <c r="K66" s="46" cm="1">
        <f t="array" ref="K66">IFERROR(INDEX('RESOLVE Results'!$D$1:$P$18671, MATCH(1, ('RESOLVE Results'!$A$1:$A$18671 = "Build") * ('RESOLVE Results'!$B$1:$B$18671 = $B66) * ('RESOLVE Results'!$C$1:$C$18671 = K$65), 0), MATCH($D$5, 'RESOLVE Results'!$D$1:$P$1, 0)), "")</f>
        <v>0</v>
      </c>
      <c r="L66" s="46" cm="1">
        <f t="array" ref="L66">IFERROR(INDEX('RESOLVE Results'!$D$1:$P$18671, MATCH(1, ('RESOLVE Results'!$A$1:$A$18671 = "Build") * ('RESOLVE Results'!$B$1:$B$18671 = $B66) * ('RESOLVE Results'!$C$1:$C$18671 = L$65), 0), MATCH($D$5, 'RESOLVE Results'!$D$1:$P$1, 0)), "")</f>
        <v>0</v>
      </c>
      <c r="M66" s="46" cm="1">
        <f t="array" ref="M66">IFERROR(INDEX('RESOLVE Results'!$D$1:$P$18671, MATCH(1, ('RESOLVE Results'!$A$1:$A$18671 = "Build") * ('RESOLVE Results'!$B$1:$B$18671 = $B66) * ('RESOLVE Results'!$C$1:$C$18671 = M$65), 0), MATCH($D$5, 'RESOLVE Results'!$D$1:$P$1, 0)), "")</f>
        <v>0</v>
      </c>
      <c r="N66" s="46" cm="1">
        <f t="array" ref="N66">IFERROR(INDEX('RESOLVE Results'!$D$1:$P$18671, MATCH(1, ('RESOLVE Results'!$A$1:$A$18671 = "Build") * ('RESOLVE Results'!$B$1:$B$18671 = $B66) * ('RESOLVE Results'!$C$1:$C$18671 = N$65), 0), MATCH($D$5, 'RESOLVE Results'!$D$1:$P$1, 0)), "")</f>
        <v>0</v>
      </c>
      <c r="O66" s="46" cm="1">
        <f t="array" ref="O66">IFERROR(INDEX('RESOLVE Results'!$D$1:$P$18671, MATCH(1, ('RESOLVE Results'!$A$1:$A$18671 = "Build") * ('RESOLVE Results'!$B$1:$B$18671 = $B66) * ('RESOLVE Results'!$C$1:$C$18671 = O$65), 0), MATCH($D$5, 'RESOLVE Results'!$D$1:$P$1, 0)), "")</f>
        <v>0</v>
      </c>
      <c r="P66" s="46" cm="1">
        <f t="array" ref="P66">IFERROR(INDEX('RESOLVE Results'!$D$1:$P$18671, MATCH(1, ('RESOLVE Results'!$A$1:$A$18671 = "Build") * ('RESOLVE Results'!$B$1:$B$18671 = $B66) * ('RESOLVE Results'!$C$1:$C$18671 = P$65), 0), MATCH($D$5, 'RESOLVE Results'!$D$1:$P$1, 0)), "")</f>
        <v>0</v>
      </c>
      <c r="Q66" s="46" cm="1">
        <f t="array" ref="Q66">IFERROR(INDEX('RESOLVE Results'!$D$1:$P$18671, MATCH(1, ('RESOLVE Results'!$A$1:$A$18671 = "Build") * ('RESOLVE Results'!$B$1:$B$18671 = $B66) * ('RESOLVE Results'!$C$1:$C$18671 = Q$65), 0), MATCH($D$5, 'RESOLVE Results'!$D$1:$P$1, 0)), "")</f>
        <v>0</v>
      </c>
      <c r="R66" s="46" cm="1">
        <f t="array" ref="R66">IFERROR(INDEX('RESOLVE Results'!$D$1:$P$18671, MATCH(1, ('RESOLVE Results'!$A$1:$A$18671 = "Build") * ('RESOLVE Results'!$B$1:$B$18671 = $B66) * ('RESOLVE Results'!$C$1:$C$18671 = R$65), 0), MATCH($D$5, 'RESOLVE Results'!$D$1:$P$1, 0)), "")</f>
        <v>0</v>
      </c>
    </row>
    <row r="67" spans="2:18" x14ac:dyDescent="0.2">
      <c r="B67" s="3" t="s">
        <v>194</v>
      </c>
      <c r="C67" s="46" cm="1">
        <f t="array" ref="C67">IFERROR(INDEX('RESOLVE Results'!$D$1:$P$18671, MATCH(1, ('RESOLVE Results'!$A$1:$A$18671 = "Build") * ('RESOLVE Results'!$B$1:$B$18671 = $B67) * ('RESOLVE Results'!$C$1:$C$18671 = C$65), 0), MATCH($D$5, 'RESOLVE Results'!$D$1:$P$1, 0)), "")</f>
        <v>0</v>
      </c>
      <c r="D67" s="46" t="str" cm="1">
        <f t="array" ref="D67">IFERROR(INDEX('RESOLVE Results'!$D$1:$P$18671, MATCH(1, ('RESOLVE Results'!$A$1:$A$18671 = "Build") * ('RESOLVE Results'!$B$1:$B$18671 = $B67) * ('RESOLVE Results'!$C$1:$C$18671 = D$65), 0), MATCH($D$5, 'RESOLVE Results'!$D$1:$P$1, 0)), "")</f>
        <v/>
      </c>
      <c r="E67" s="46" cm="1">
        <f t="array" ref="E67">IFERROR(INDEX('RESOLVE Results'!$D$1:$P$18671, MATCH(1, ('RESOLVE Results'!$A$1:$A$18671 = "Build") * ('RESOLVE Results'!$B$1:$B$18671 = $B67) * ('RESOLVE Results'!$C$1:$C$18671 = E$65), 0), MATCH($D$5, 'RESOLVE Results'!$D$1:$P$1, 0)), "")</f>
        <v>0</v>
      </c>
      <c r="F67" s="46" cm="1">
        <f t="array" ref="F67">IFERROR(INDEX('RESOLVE Results'!$D$1:$P$18671, MATCH(1, ('RESOLVE Results'!$A$1:$A$18671 = "Build") * ('RESOLVE Results'!$B$1:$B$18671 = $B67) * ('RESOLVE Results'!$C$1:$C$18671 = F$65), 0), MATCH($D$5, 'RESOLVE Results'!$D$1:$P$1, 0)), "")</f>
        <v>0</v>
      </c>
      <c r="G67" s="46" cm="1">
        <f t="array" ref="G67">IFERROR(INDEX('RESOLVE Results'!$D$1:$P$18671, MATCH(1, ('RESOLVE Results'!$A$1:$A$18671 = "Build") * ('RESOLVE Results'!$B$1:$B$18671 = $B67) * ('RESOLVE Results'!$C$1:$C$18671 = G$65), 0), MATCH($D$5, 'RESOLVE Results'!$D$1:$P$1, 0)), "")</f>
        <v>0</v>
      </c>
      <c r="H67" s="46" cm="1">
        <f t="array" ref="H67">IFERROR(INDEX('RESOLVE Results'!$D$1:$P$18671, MATCH(1, ('RESOLVE Results'!$A$1:$A$18671 = "Build") * ('RESOLVE Results'!$B$1:$B$18671 = $B67) * ('RESOLVE Results'!$C$1:$C$18671 = H$65), 0), MATCH($D$5, 'RESOLVE Results'!$D$1:$P$1, 0)), "")</f>
        <v>0</v>
      </c>
      <c r="I67" s="46" cm="1">
        <f t="array" ref="I67">IFERROR(INDEX('RESOLVE Results'!$D$1:$P$18671, MATCH(1, ('RESOLVE Results'!$A$1:$A$18671 = "Build") * ('RESOLVE Results'!$B$1:$B$18671 = $B67) * ('RESOLVE Results'!$C$1:$C$18671 = I$65), 0), MATCH($D$5, 'RESOLVE Results'!$D$1:$P$1, 0)), "")</f>
        <v>0</v>
      </c>
      <c r="J67" s="46" cm="1">
        <f t="array" ref="J67">IFERROR(INDEX('RESOLVE Results'!$D$1:$P$18671, MATCH(1, ('RESOLVE Results'!$A$1:$A$18671 = "Build") * ('RESOLVE Results'!$B$1:$B$18671 = $B67) * ('RESOLVE Results'!$C$1:$C$18671 = J$65), 0), MATCH($D$5, 'RESOLVE Results'!$D$1:$P$1, 0)), "")</f>
        <v>0</v>
      </c>
      <c r="K67" s="46" cm="1">
        <f t="array" ref="K67">IFERROR(INDEX('RESOLVE Results'!$D$1:$P$18671, MATCH(1, ('RESOLVE Results'!$A$1:$A$18671 = "Build") * ('RESOLVE Results'!$B$1:$B$18671 = $B67) * ('RESOLVE Results'!$C$1:$C$18671 = K$65), 0), MATCH($D$5, 'RESOLVE Results'!$D$1:$P$1, 0)), "")</f>
        <v>0</v>
      </c>
      <c r="L67" s="46" cm="1">
        <f t="array" ref="L67">IFERROR(INDEX('RESOLVE Results'!$D$1:$P$18671, MATCH(1, ('RESOLVE Results'!$A$1:$A$18671 = "Build") * ('RESOLVE Results'!$B$1:$B$18671 = $B67) * ('RESOLVE Results'!$C$1:$C$18671 = L$65), 0), MATCH($D$5, 'RESOLVE Results'!$D$1:$P$1, 0)), "")</f>
        <v>0</v>
      </c>
      <c r="M67" s="46" cm="1">
        <f t="array" ref="M67">IFERROR(INDEX('RESOLVE Results'!$D$1:$P$18671, MATCH(1, ('RESOLVE Results'!$A$1:$A$18671 = "Build") * ('RESOLVE Results'!$B$1:$B$18671 = $B67) * ('RESOLVE Results'!$C$1:$C$18671 = M$65), 0), MATCH($D$5, 'RESOLVE Results'!$D$1:$P$1, 0)), "")</f>
        <v>0</v>
      </c>
      <c r="N67" s="46" cm="1">
        <f t="array" ref="N67">IFERROR(INDEX('RESOLVE Results'!$D$1:$P$18671, MATCH(1, ('RESOLVE Results'!$A$1:$A$18671 = "Build") * ('RESOLVE Results'!$B$1:$B$18671 = $B67) * ('RESOLVE Results'!$C$1:$C$18671 = N$65), 0), MATCH($D$5, 'RESOLVE Results'!$D$1:$P$1, 0)), "")</f>
        <v>0</v>
      </c>
      <c r="O67" s="46" cm="1">
        <f t="array" ref="O67">IFERROR(INDEX('RESOLVE Results'!$D$1:$P$18671, MATCH(1, ('RESOLVE Results'!$A$1:$A$18671 = "Build") * ('RESOLVE Results'!$B$1:$B$18671 = $B67) * ('RESOLVE Results'!$C$1:$C$18671 = O$65), 0), MATCH($D$5, 'RESOLVE Results'!$D$1:$P$1, 0)), "")</f>
        <v>0</v>
      </c>
      <c r="P67" s="46" cm="1">
        <f t="array" ref="P67">IFERROR(INDEX('RESOLVE Results'!$D$1:$P$18671, MATCH(1, ('RESOLVE Results'!$A$1:$A$18671 = "Build") * ('RESOLVE Results'!$B$1:$B$18671 = $B67) * ('RESOLVE Results'!$C$1:$C$18671 = P$65), 0), MATCH($D$5, 'RESOLVE Results'!$D$1:$P$1, 0)), "")</f>
        <v>0</v>
      </c>
      <c r="Q67" s="46" cm="1">
        <f t="array" ref="Q67">IFERROR(INDEX('RESOLVE Results'!$D$1:$P$18671, MATCH(1, ('RESOLVE Results'!$A$1:$A$18671 = "Build") * ('RESOLVE Results'!$B$1:$B$18671 = $B67) * ('RESOLVE Results'!$C$1:$C$18671 = Q$65), 0), MATCH($D$5, 'RESOLVE Results'!$D$1:$P$1, 0)), "")</f>
        <v>0</v>
      </c>
      <c r="R67" s="46" cm="1">
        <f t="array" ref="R67">IFERROR(INDEX('RESOLVE Results'!$D$1:$P$18671, MATCH(1, ('RESOLVE Results'!$A$1:$A$18671 = "Build") * ('RESOLVE Results'!$B$1:$B$18671 = $B67) * ('RESOLVE Results'!$C$1:$C$18671 = R$65), 0), MATCH($D$5, 'RESOLVE Results'!$D$1:$P$1, 0)), "")</f>
        <v>0</v>
      </c>
    </row>
    <row r="68" spans="2:18" x14ac:dyDescent="0.2">
      <c r="B68" s="3" t="s">
        <v>195</v>
      </c>
      <c r="C68" s="46" cm="1">
        <f t="array" ref="C68">IFERROR(INDEX('RESOLVE Results'!$D$1:$P$18671, MATCH(1, ('RESOLVE Results'!$A$1:$A$18671 = "Build") * ('RESOLVE Results'!$B$1:$B$18671 = $B68) * ('RESOLVE Results'!$C$1:$C$18671 = C$65), 0), MATCH($D$5, 'RESOLVE Results'!$D$1:$P$1, 0)), "")</f>
        <v>0</v>
      </c>
      <c r="D68" s="46" t="str" cm="1">
        <f t="array" ref="D68">IFERROR(INDEX('RESOLVE Results'!$D$1:$P$18671, MATCH(1, ('RESOLVE Results'!$A$1:$A$18671 = "Build") * ('RESOLVE Results'!$B$1:$B$18671 = $B68) * ('RESOLVE Results'!$C$1:$C$18671 = D$65), 0), MATCH($D$5, 'RESOLVE Results'!$D$1:$P$1, 0)), "")</f>
        <v/>
      </c>
      <c r="E68" s="46" cm="1">
        <f t="array" ref="E68">IFERROR(INDEX('RESOLVE Results'!$D$1:$P$18671, MATCH(1, ('RESOLVE Results'!$A$1:$A$18671 = "Build") * ('RESOLVE Results'!$B$1:$B$18671 = $B68) * ('RESOLVE Results'!$C$1:$C$18671 = E$65), 0), MATCH($D$5, 'RESOLVE Results'!$D$1:$P$1, 0)), "")</f>
        <v>0</v>
      </c>
      <c r="F68" s="46" cm="1">
        <f t="array" ref="F68">IFERROR(INDEX('RESOLVE Results'!$D$1:$P$18671, MATCH(1, ('RESOLVE Results'!$A$1:$A$18671 = "Build") * ('RESOLVE Results'!$B$1:$B$18671 = $B68) * ('RESOLVE Results'!$C$1:$C$18671 = F$65), 0), MATCH($D$5, 'RESOLVE Results'!$D$1:$P$1, 0)), "")</f>
        <v>0</v>
      </c>
      <c r="G68" s="46" cm="1">
        <f t="array" ref="G68">IFERROR(INDEX('RESOLVE Results'!$D$1:$P$18671, MATCH(1, ('RESOLVE Results'!$A$1:$A$18671 = "Build") * ('RESOLVE Results'!$B$1:$B$18671 = $B68) * ('RESOLVE Results'!$C$1:$C$18671 = G$65), 0), MATCH($D$5, 'RESOLVE Results'!$D$1:$P$1, 0)), "")</f>
        <v>0</v>
      </c>
      <c r="H68" s="46" cm="1">
        <f t="array" ref="H68">IFERROR(INDEX('RESOLVE Results'!$D$1:$P$18671, MATCH(1, ('RESOLVE Results'!$A$1:$A$18671 = "Build") * ('RESOLVE Results'!$B$1:$B$18671 = $B68) * ('RESOLVE Results'!$C$1:$C$18671 = H$65), 0), MATCH($D$5, 'RESOLVE Results'!$D$1:$P$1, 0)), "")</f>
        <v>0</v>
      </c>
      <c r="I68" s="46" cm="1">
        <f t="array" ref="I68">IFERROR(INDEX('RESOLVE Results'!$D$1:$P$18671, MATCH(1, ('RESOLVE Results'!$A$1:$A$18671 = "Build") * ('RESOLVE Results'!$B$1:$B$18671 = $B68) * ('RESOLVE Results'!$C$1:$C$18671 = I$65), 0), MATCH($D$5, 'RESOLVE Results'!$D$1:$P$1, 0)), "")</f>
        <v>0</v>
      </c>
      <c r="J68" s="46" cm="1">
        <f t="array" ref="J68">IFERROR(INDEX('RESOLVE Results'!$D$1:$P$18671, MATCH(1, ('RESOLVE Results'!$A$1:$A$18671 = "Build") * ('RESOLVE Results'!$B$1:$B$18671 = $B68) * ('RESOLVE Results'!$C$1:$C$18671 = J$65), 0), MATCH($D$5, 'RESOLVE Results'!$D$1:$P$1, 0)), "")</f>
        <v>0</v>
      </c>
      <c r="K68" s="46" cm="1">
        <f t="array" ref="K68">IFERROR(INDEX('RESOLVE Results'!$D$1:$P$18671, MATCH(1, ('RESOLVE Results'!$A$1:$A$18671 = "Build") * ('RESOLVE Results'!$B$1:$B$18671 = $B68) * ('RESOLVE Results'!$C$1:$C$18671 = K$65), 0), MATCH($D$5, 'RESOLVE Results'!$D$1:$P$1, 0)), "")</f>
        <v>0</v>
      </c>
      <c r="L68" s="46" cm="1">
        <f t="array" ref="L68">IFERROR(INDEX('RESOLVE Results'!$D$1:$P$18671, MATCH(1, ('RESOLVE Results'!$A$1:$A$18671 = "Build") * ('RESOLVE Results'!$B$1:$B$18671 = $B68) * ('RESOLVE Results'!$C$1:$C$18671 = L$65), 0), MATCH($D$5, 'RESOLVE Results'!$D$1:$P$1, 0)), "")</f>
        <v>0</v>
      </c>
      <c r="M68" s="46" cm="1">
        <f t="array" ref="M68">IFERROR(INDEX('RESOLVE Results'!$D$1:$P$18671, MATCH(1, ('RESOLVE Results'!$A$1:$A$18671 = "Build") * ('RESOLVE Results'!$B$1:$B$18671 = $B68) * ('RESOLVE Results'!$C$1:$C$18671 = M$65), 0), MATCH($D$5, 'RESOLVE Results'!$D$1:$P$1, 0)), "")</f>
        <v>0</v>
      </c>
      <c r="N68" s="46" cm="1">
        <f t="array" ref="N68">IFERROR(INDEX('RESOLVE Results'!$D$1:$P$18671, MATCH(1, ('RESOLVE Results'!$A$1:$A$18671 = "Build") * ('RESOLVE Results'!$B$1:$B$18671 = $B68) * ('RESOLVE Results'!$C$1:$C$18671 = N$65), 0), MATCH($D$5, 'RESOLVE Results'!$D$1:$P$1, 0)), "")</f>
        <v>0</v>
      </c>
      <c r="O68" s="46" cm="1">
        <f t="array" ref="O68">IFERROR(INDEX('RESOLVE Results'!$D$1:$P$18671, MATCH(1, ('RESOLVE Results'!$A$1:$A$18671 = "Build") * ('RESOLVE Results'!$B$1:$B$18671 = $B68) * ('RESOLVE Results'!$C$1:$C$18671 = O$65), 0), MATCH($D$5, 'RESOLVE Results'!$D$1:$P$1, 0)), "")</f>
        <v>0</v>
      </c>
      <c r="P68" s="46" cm="1">
        <f t="array" ref="P68">IFERROR(INDEX('RESOLVE Results'!$D$1:$P$18671, MATCH(1, ('RESOLVE Results'!$A$1:$A$18671 = "Build") * ('RESOLVE Results'!$B$1:$B$18671 = $B68) * ('RESOLVE Results'!$C$1:$C$18671 = P$65), 0), MATCH($D$5, 'RESOLVE Results'!$D$1:$P$1, 0)), "")</f>
        <v>0</v>
      </c>
      <c r="Q68" s="46" cm="1">
        <f t="array" ref="Q68">IFERROR(INDEX('RESOLVE Results'!$D$1:$P$18671, MATCH(1, ('RESOLVE Results'!$A$1:$A$18671 = "Build") * ('RESOLVE Results'!$B$1:$B$18671 = $B68) * ('RESOLVE Results'!$C$1:$C$18671 = Q$65), 0), MATCH($D$5, 'RESOLVE Results'!$D$1:$P$1, 0)), "")</f>
        <v>0</v>
      </c>
      <c r="R68" s="46" cm="1">
        <f t="array" ref="R68">IFERROR(INDEX('RESOLVE Results'!$D$1:$P$18671, MATCH(1, ('RESOLVE Results'!$A$1:$A$18671 = "Build") * ('RESOLVE Results'!$B$1:$B$18671 = $B68) * ('RESOLVE Results'!$C$1:$C$18671 = R$65), 0), MATCH($D$5, 'RESOLVE Results'!$D$1:$P$1, 0)), "")</f>
        <v>0</v>
      </c>
    </row>
    <row r="69" spans="2:18" x14ac:dyDescent="0.2">
      <c r="B69" s="3" t="s">
        <v>196</v>
      </c>
      <c r="C69" s="46" cm="1">
        <f t="array" ref="C69">IFERROR(INDEX('RESOLVE Results'!$D$1:$P$18671, MATCH(1, ('RESOLVE Results'!$A$1:$A$18671 = "Build") * ('RESOLVE Results'!$B$1:$B$18671 = $B69) * ('RESOLVE Results'!$C$1:$C$18671 = C$65), 0), MATCH($D$5, 'RESOLVE Results'!$D$1:$P$1, 0)), "")</f>
        <v>0</v>
      </c>
      <c r="D69" s="46" t="str" cm="1">
        <f t="array" ref="D69">IFERROR(INDEX('RESOLVE Results'!$D$1:$P$18671, MATCH(1, ('RESOLVE Results'!$A$1:$A$18671 = "Build") * ('RESOLVE Results'!$B$1:$B$18671 = $B69) * ('RESOLVE Results'!$C$1:$C$18671 = D$65), 0), MATCH($D$5, 'RESOLVE Results'!$D$1:$P$1, 0)), "")</f>
        <v/>
      </c>
      <c r="E69" s="46" cm="1">
        <f t="array" ref="E69">IFERROR(INDEX('RESOLVE Results'!$D$1:$P$18671, MATCH(1, ('RESOLVE Results'!$A$1:$A$18671 = "Build") * ('RESOLVE Results'!$B$1:$B$18671 = $B69) * ('RESOLVE Results'!$C$1:$C$18671 = E$65), 0), MATCH($D$5, 'RESOLVE Results'!$D$1:$P$1, 0)), "")</f>
        <v>0</v>
      </c>
      <c r="F69" s="46" cm="1">
        <f t="array" ref="F69">IFERROR(INDEX('RESOLVE Results'!$D$1:$P$18671, MATCH(1, ('RESOLVE Results'!$A$1:$A$18671 = "Build") * ('RESOLVE Results'!$B$1:$B$18671 = $B69) * ('RESOLVE Results'!$C$1:$C$18671 = F$65), 0), MATCH($D$5, 'RESOLVE Results'!$D$1:$P$1, 0)), "")</f>
        <v>0</v>
      </c>
      <c r="G69" s="46" cm="1">
        <f t="array" ref="G69">IFERROR(INDEX('RESOLVE Results'!$D$1:$P$18671, MATCH(1, ('RESOLVE Results'!$A$1:$A$18671 = "Build") * ('RESOLVE Results'!$B$1:$B$18671 = $B69) * ('RESOLVE Results'!$C$1:$C$18671 = G$65), 0), MATCH($D$5, 'RESOLVE Results'!$D$1:$P$1, 0)), "")</f>
        <v>0</v>
      </c>
      <c r="H69" s="46" cm="1">
        <f t="array" ref="H69">IFERROR(INDEX('RESOLVE Results'!$D$1:$P$18671, MATCH(1, ('RESOLVE Results'!$A$1:$A$18671 = "Build") * ('RESOLVE Results'!$B$1:$B$18671 = $B69) * ('RESOLVE Results'!$C$1:$C$18671 = H$65), 0), MATCH($D$5, 'RESOLVE Results'!$D$1:$P$1, 0)), "")</f>
        <v>0</v>
      </c>
      <c r="I69" s="46" cm="1">
        <f t="array" ref="I69">IFERROR(INDEX('RESOLVE Results'!$D$1:$P$18671, MATCH(1, ('RESOLVE Results'!$A$1:$A$18671 = "Build") * ('RESOLVE Results'!$B$1:$B$18671 = $B69) * ('RESOLVE Results'!$C$1:$C$18671 = I$65), 0), MATCH($D$5, 'RESOLVE Results'!$D$1:$P$1, 0)), "")</f>
        <v>0</v>
      </c>
      <c r="J69" s="46" cm="1">
        <f t="array" ref="J69">IFERROR(INDEX('RESOLVE Results'!$D$1:$P$18671, MATCH(1, ('RESOLVE Results'!$A$1:$A$18671 = "Build") * ('RESOLVE Results'!$B$1:$B$18671 = $B69) * ('RESOLVE Results'!$C$1:$C$18671 = J$65), 0), MATCH($D$5, 'RESOLVE Results'!$D$1:$P$1, 0)), "")</f>
        <v>0</v>
      </c>
      <c r="K69" s="46" cm="1">
        <f t="array" ref="K69">IFERROR(INDEX('RESOLVE Results'!$D$1:$P$18671, MATCH(1, ('RESOLVE Results'!$A$1:$A$18671 = "Build") * ('RESOLVE Results'!$B$1:$B$18671 = $B69) * ('RESOLVE Results'!$C$1:$C$18671 = K$65), 0), MATCH($D$5, 'RESOLVE Results'!$D$1:$P$1, 0)), "")</f>
        <v>0</v>
      </c>
      <c r="L69" s="46" cm="1">
        <f t="array" ref="L69">IFERROR(INDEX('RESOLVE Results'!$D$1:$P$18671, MATCH(1, ('RESOLVE Results'!$A$1:$A$18671 = "Build") * ('RESOLVE Results'!$B$1:$B$18671 = $B69) * ('RESOLVE Results'!$C$1:$C$18671 = L$65), 0), MATCH($D$5, 'RESOLVE Results'!$D$1:$P$1, 0)), "")</f>
        <v>0</v>
      </c>
      <c r="M69" s="46" cm="1">
        <f t="array" ref="M69">IFERROR(INDEX('RESOLVE Results'!$D$1:$P$18671, MATCH(1, ('RESOLVE Results'!$A$1:$A$18671 = "Build") * ('RESOLVE Results'!$B$1:$B$18671 = $B69) * ('RESOLVE Results'!$C$1:$C$18671 = M$65), 0), MATCH($D$5, 'RESOLVE Results'!$D$1:$P$1, 0)), "")</f>
        <v>0</v>
      </c>
      <c r="N69" s="46" cm="1">
        <f t="array" ref="N69">IFERROR(INDEX('RESOLVE Results'!$D$1:$P$18671, MATCH(1, ('RESOLVE Results'!$A$1:$A$18671 = "Build") * ('RESOLVE Results'!$B$1:$B$18671 = $B69) * ('RESOLVE Results'!$C$1:$C$18671 = N$65), 0), MATCH($D$5, 'RESOLVE Results'!$D$1:$P$1, 0)), "")</f>
        <v>0</v>
      </c>
      <c r="O69" s="46" cm="1">
        <f t="array" ref="O69">IFERROR(INDEX('RESOLVE Results'!$D$1:$P$18671, MATCH(1, ('RESOLVE Results'!$A$1:$A$18671 = "Build") * ('RESOLVE Results'!$B$1:$B$18671 = $B69) * ('RESOLVE Results'!$C$1:$C$18671 = O$65), 0), MATCH($D$5, 'RESOLVE Results'!$D$1:$P$1, 0)), "")</f>
        <v>0</v>
      </c>
      <c r="P69" s="46" cm="1">
        <f t="array" ref="P69">IFERROR(INDEX('RESOLVE Results'!$D$1:$P$18671, MATCH(1, ('RESOLVE Results'!$A$1:$A$18671 = "Build") * ('RESOLVE Results'!$B$1:$B$18671 = $B69) * ('RESOLVE Results'!$C$1:$C$18671 = P$65), 0), MATCH($D$5, 'RESOLVE Results'!$D$1:$P$1, 0)), "")</f>
        <v>0</v>
      </c>
      <c r="Q69" s="46" cm="1">
        <f t="array" ref="Q69">IFERROR(INDEX('RESOLVE Results'!$D$1:$P$18671, MATCH(1, ('RESOLVE Results'!$A$1:$A$18671 = "Build") * ('RESOLVE Results'!$B$1:$B$18671 = $B69) * ('RESOLVE Results'!$C$1:$C$18671 = Q$65), 0), MATCH($D$5, 'RESOLVE Results'!$D$1:$P$1, 0)), "")</f>
        <v>0</v>
      </c>
      <c r="R69" s="46" cm="1">
        <f t="array" ref="R69">IFERROR(INDEX('RESOLVE Results'!$D$1:$P$18671, MATCH(1, ('RESOLVE Results'!$A$1:$A$18671 = "Build") * ('RESOLVE Results'!$B$1:$B$18671 = $B69) * ('RESOLVE Results'!$C$1:$C$18671 = R$65), 0), MATCH($D$5, 'RESOLVE Results'!$D$1:$P$1, 0)), "")</f>
        <v>0</v>
      </c>
    </row>
    <row r="70" spans="2:18" x14ac:dyDescent="0.2">
      <c r="B70" s="3" t="s">
        <v>197</v>
      </c>
      <c r="C70" s="46" cm="1">
        <f t="array" ref="C70">IFERROR(INDEX('RESOLVE Results'!$D$1:$P$18671, MATCH(1, ('RESOLVE Results'!$A$1:$A$18671 = "Build") * ('RESOLVE Results'!$B$1:$B$18671 = $B70) * ('RESOLVE Results'!$C$1:$C$18671 = C$65), 0), MATCH($D$5, 'RESOLVE Results'!$D$1:$P$1, 0)), "")</f>
        <v>2.06</v>
      </c>
      <c r="D70" s="46" t="str" cm="1">
        <f t="array" ref="D70">IFERROR(INDEX('RESOLVE Results'!$D$1:$P$18671, MATCH(1, ('RESOLVE Results'!$A$1:$A$18671 = "Build") * ('RESOLVE Results'!$B$1:$B$18671 = $B70) * ('RESOLVE Results'!$C$1:$C$18671 = D$65), 0), MATCH($D$5, 'RESOLVE Results'!$D$1:$P$1, 0)), "")</f>
        <v/>
      </c>
      <c r="E70" s="46" cm="1">
        <f t="array" ref="E70">IFERROR(INDEX('RESOLVE Results'!$D$1:$P$18671, MATCH(1, ('RESOLVE Results'!$A$1:$A$18671 = "Build") * ('RESOLVE Results'!$B$1:$B$18671 = $B70) * ('RESOLVE Results'!$C$1:$C$18671 = E$65), 0), MATCH($D$5, 'RESOLVE Results'!$D$1:$P$1, 0)), "")</f>
        <v>2.4900000000000002</v>
      </c>
      <c r="F70" s="46" cm="1">
        <f t="array" ref="F70">IFERROR(INDEX('RESOLVE Results'!$D$1:$P$18671, MATCH(1, ('RESOLVE Results'!$A$1:$A$18671 = "Build") * ('RESOLVE Results'!$B$1:$B$18671 = $B70) * ('RESOLVE Results'!$C$1:$C$18671 = F$65), 0), MATCH($D$5, 'RESOLVE Results'!$D$1:$P$1, 0)), "")</f>
        <v>3.2</v>
      </c>
      <c r="G70" s="46" cm="1">
        <f t="array" ref="G70">IFERROR(INDEX('RESOLVE Results'!$D$1:$P$18671, MATCH(1, ('RESOLVE Results'!$A$1:$A$18671 = "Build") * ('RESOLVE Results'!$B$1:$B$18671 = $B70) * ('RESOLVE Results'!$C$1:$C$18671 = G$65), 0), MATCH($D$5, 'RESOLVE Results'!$D$1:$P$1, 0)), "")</f>
        <v>3.19</v>
      </c>
      <c r="H70" s="46" cm="1">
        <f t="array" ref="H70">IFERROR(INDEX('RESOLVE Results'!$D$1:$P$18671, MATCH(1, ('RESOLVE Results'!$A$1:$A$18671 = "Build") * ('RESOLVE Results'!$B$1:$B$18671 = $B70) * ('RESOLVE Results'!$C$1:$C$18671 = H$65), 0), MATCH($D$5, 'RESOLVE Results'!$D$1:$P$1, 0)), "")</f>
        <v>3.31</v>
      </c>
      <c r="I70" s="46" cm="1">
        <f t="array" ref="I70">IFERROR(INDEX('RESOLVE Results'!$D$1:$P$18671, MATCH(1, ('RESOLVE Results'!$A$1:$A$18671 = "Build") * ('RESOLVE Results'!$B$1:$B$18671 = $B70) * ('RESOLVE Results'!$C$1:$C$18671 = I$65), 0), MATCH($D$5, 'RESOLVE Results'!$D$1:$P$1, 0)), "")</f>
        <v>3.93</v>
      </c>
      <c r="J70" s="46" cm="1">
        <f t="array" ref="J70">IFERROR(INDEX('RESOLVE Results'!$D$1:$P$18671, MATCH(1, ('RESOLVE Results'!$A$1:$A$18671 = "Build") * ('RESOLVE Results'!$B$1:$B$18671 = $B70) * ('RESOLVE Results'!$C$1:$C$18671 = J$65), 0), MATCH($D$5, 'RESOLVE Results'!$D$1:$P$1, 0)), "")</f>
        <v>4.01</v>
      </c>
      <c r="K70" s="46" cm="1">
        <f t="array" ref="K70">IFERROR(INDEX('RESOLVE Results'!$D$1:$P$18671, MATCH(1, ('RESOLVE Results'!$A$1:$A$18671 = "Build") * ('RESOLVE Results'!$B$1:$B$18671 = $B70) * ('RESOLVE Results'!$C$1:$C$18671 = K$65), 0), MATCH($D$5, 'RESOLVE Results'!$D$1:$P$1, 0)), "")</f>
        <v>5.33</v>
      </c>
      <c r="L70" s="46" cm="1">
        <f t="array" ref="L70">IFERROR(INDEX('RESOLVE Results'!$D$1:$P$18671, MATCH(1, ('RESOLVE Results'!$A$1:$A$18671 = "Build") * ('RESOLVE Results'!$B$1:$B$18671 = $B70) * ('RESOLVE Results'!$C$1:$C$18671 = L$65), 0), MATCH($D$5, 'RESOLVE Results'!$D$1:$P$1, 0)), "")</f>
        <v>4.54</v>
      </c>
      <c r="M70" s="46" cm="1">
        <f t="array" ref="M70">IFERROR(INDEX('RESOLVE Results'!$D$1:$P$18671, MATCH(1, ('RESOLVE Results'!$A$1:$A$18671 = "Build") * ('RESOLVE Results'!$B$1:$B$18671 = $B70) * ('RESOLVE Results'!$C$1:$C$18671 = M$65), 0), MATCH($D$5, 'RESOLVE Results'!$D$1:$P$1, 0)), "")</f>
        <v>4.47</v>
      </c>
      <c r="N70" s="46" cm="1">
        <f t="array" ref="N70">IFERROR(INDEX('RESOLVE Results'!$D$1:$P$18671, MATCH(1, ('RESOLVE Results'!$A$1:$A$18671 = "Build") * ('RESOLVE Results'!$B$1:$B$18671 = $B70) * ('RESOLVE Results'!$C$1:$C$18671 = N$65), 0), MATCH($D$5, 'RESOLVE Results'!$D$1:$P$1, 0)), "")</f>
        <v>1.8</v>
      </c>
      <c r="O70" s="46" cm="1">
        <f t="array" ref="O70">IFERROR(INDEX('RESOLVE Results'!$D$1:$P$18671, MATCH(1, ('RESOLVE Results'!$A$1:$A$18671 = "Build") * ('RESOLVE Results'!$B$1:$B$18671 = $B70) * ('RESOLVE Results'!$C$1:$C$18671 = O$65), 0), MATCH($D$5, 'RESOLVE Results'!$D$1:$P$1, 0)), "")</f>
        <v>1.8</v>
      </c>
      <c r="P70" s="46" cm="1">
        <f t="array" ref="P70">IFERROR(INDEX('RESOLVE Results'!$D$1:$P$18671, MATCH(1, ('RESOLVE Results'!$A$1:$A$18671 = "Build") * ('RESOLVE Results'!$B$1:$B$18671 = $B70) * ('RESOLVE Results'!$C$1:$C$18671 = P$65), 0), MATCH($D$5, 'RESOLVE Results'!$D$1:$P$1, 0)), "")</f>
        <v>5.07</v>
      </c>
      <c r="Q70" s="46" cm="1">
        <f t="array" ref="Q70">IFERROR(INDEX('RESOLVE Results'!$D$1:$P$18671, MATCH(1, ('RESOLVE Results'!$A$1:$A$18671 = "Build") * ('RESOLVE Results'!$B$1:$B$18671 = $B70) * ('RESOLVE Results'!$C$1:$C$18671 = Q$65), 0), MATCH($D$5, 'RESOLVE Results'!$D$1:$P$1, 0)), "")</f>
        <v>1.8</v>
      </c>
      <c r="R70" s="46" cm="1">
        <f t="array" ref="R70">IFERROR(INDEX('RESOLVE Results'!$D$1:$P$18671, MATCH(1, ('RESOLVE Results'!$A$1:$A$18671 = "Build") * ('RESOLVE Results'!$B$1:$B$18671 = $B70) * ('RESOLVE Results'!$C$1:$C$18671 = R$65), 0), MATCH($D$5, 'RESOLVE Results'!$D$1:$P$1, 0)), "")</f>
        <v>1.8</v>
      </c>
    </row>
    <row r="71" spans="2:18" x14ac:dyDescent="0.2">
      <c r="B71" s="3" t="s">
        <v>198</v>
      </c>
      <c r="C71" s="46" cm="1">
        <f t="array" ref="C71">IFERROR(INDEX('RESOLVE Results'!$D$1:$P$18671, MATCH(1, ('RESOLVE Results'!$A$1:$A$18671 = "Build") * ('RESOLVE Results'!$B$1:$B$18671 = $B71) * ('RESOLVE Results'!$C$1:$C$18671 = C$65), 0), MATCH($D$5, 'RESOLVE Results'!$D$1:$P$1, 0)), "")</f>
        <v>0</v>
      </c>
      <c r="D71" s="46" t="str" cm="1">
        <f t="array" ref="D71">IFERROR(INDEX('RESOLVE Results'!$D$1:$P$18671, MATCH(1, ('RESOLVE Results'!$A$1:$A$18671 = "Build") * ('RESOLVE Results'!$B$1:$B$18671 = $B71) * ('RESOLVE Results'!$C$1:$C$18671 = D$65), 0), MATCH($D$5, 'RESOLVE Results'!$D$1:$P$1, 0)), "")</f>
        <v/>
      </c>
      <c r="E71" s="46" cm="1">
        <f t="array" ref="E71">IFERROR(INDEX('RESOLVE Results'!$D$1:$P$18671, MATCH(1, ('RESOLVE Results'!$A$1:$A$18671 = "Build") * ('RESOLVE Results'!$B$1:$B$18671 = $B71) * ('RESOLVE Results'!$C$1:$C$18671 = E$65), 0), MATCH($D$5, 'RESOLVE Results'!$D$1:$P$1, 0)), "")</f>
        <v>0</v>
      </c>
      <c r="F71" s="46" cm="1">
        <f t="array" ref="F71">IFERROR(INDEX('RESOLVE Results'!$D$1:$P$18671, MATCH(1, ('RESOLVE Results'!$A$1:$A$18671 = "Build") * ('RESOLVE Results'!$B$1:$B$18671 = $B71) * ('RESOLVE Results'!$C$1:$C$18671 = F$65), 0), MATCH($D$5, 'RESOLVE Results'!$D$1:$P$1, 0)), "")</f>
        <v>0</v>
      </c>
      <c r="G71" s="46" cm="1">
        <f t="array" ref="G71">IFERROR(INDEX('RESOLVE Results'!$D$1:$P$18671, MATCH(1, ('RESOLVE Results'!$A$1:$A$18671 = "Build") * ('RESOLVE Results'!$B$1:$B$18671 = $B71) * ('RESOLVE Results'!$C$1:$C$18671 = G$65), 0), MATCH($D$5, 'RESOLVE Results'!$D$1:$P$1, 0)), "")</f>
        <v>0</v>
      </c>
      <c r="H71" s="46" cm="1">
        <f t="array" ref="H71">IFERROR(INDEX('RESOLVE Results'!$D$1:$P$18671, MATCH(1, ('RESOLVE Results'!$A$1:$A$18671 = "Build") * ('RESOLVE Results'!$B$1:$B$18671 = $B71) * ('RESOLVE Results'!$C$1:$C$18671 = H$65), 0), MATCH($D$5, 'RESOLVE Results'!$D$1:$P$1, 0)), "")</f>
        <v>0</v>
      </c>
      <c r="I71" s="46" cm="1">
        <f t="array" ref="I71">IFERROR(INDEX('RESOLVE Results'!$D$1:$P$18671, MATCH(1, ('RESOLVE Results'!$A$1:$A$18671 = "Build") * ('RESOLVE Results'!$B$1:$B$18671 = $B71) * ('RESOLVE Results'!$C$1:$C$18671 = I$65), 0), MATCH($D$5, 'RESOLVE Results'!$D$1:$P$1, 0)), "")</f>
        <v>0</v>
      </c>
      <c r="J71" s="46" cm="1">
        <f t="array" ref="J71">IFERROR(INDEX('RESOLVE Results'!$D$1:$P$18671, MATCH(1, ('RESOLVE Results'!$A$1:$A$18671 = "Build") * ('RESOLVE Results'!$B$1:$B$18671 = $B71) * ('RESOLVE Results'!$C$1:$C$18671 = J$65), 0), MATCH($D$5, 'RESOLVE Results'!$D$1:$P$1, 0)), "")</f>
        <v>0</v>
      </c>
      <c r="K71" s="46" cm="1">
        <f t="array" ref="K71">IFERROR(INDEX('RESOLVE Results'!$D$1:$P$18671, MATCH(1, ('RESOLVE Results'!$A$1:$A$18671 = "Build") * ('RESOLVE Results'!$B$1:$B$18671 = $B71) * ('RESOLVE Results'!$C$1:$C$18671 = K$65), 0), MATCH($D$5, 'RESOLVE Results'!$D$1:$P$1, 0)), "")</f>
        <v>9.98</v>
      </c>
      <c r="L71" s="46" cm="1">
        <f t="array" ref="L71">IFERROR(INDEX('RESOLVE Results'!$D$1:$P$18671, MATCH(1, ('RESOLVE Results'!$A$1:$A$18671 = "Build") * ('RESOLVE Results'!$B$1:$B$18671 = $B71) * ('RESOLVE Results'!$C$1:$C$18671 = L$65), 0), MATCH($D$5, 'RESOLVE Results'!$D$1:$P$1, 0)), "")</f>
        <v>0</v>
      </c>
      <c r="M71" s="46" cm="1">
        <f t="array" ref="M71">IFERROR(INDEX('RESOLVE Results'!$D$1:$P$18671, MATCH(1, ('RESOLVE Results'!$A$1:$A$18671 = "Build") * ('RESOLVE Results'!$B$1:$B$18671 = $B71) * ('RESOLVE Results'!$C$1:$C$18671 = M$65), 0), MATCH($D$5, 'RESOLVE Results'!$D$1:$P$1, 0)), "")</f>
        <v>0</v>
      </c>
      <c r="N71" s="46" cm="1">
        <f t="array" ref="N71">IFERROR(INDEX('RESOLVE Results'!$D$1:$P$18671, MATCH(1, ('RESOLVE Results'!$A$1:$A$18671 = "Build") * ('RESOLVE Results'!$B$1:$B$18671 = $B71) * ('RESOLVE Results'!$C$1:$C$18671 = N$65), 0), MATCH($D$5, 'RESOLVE Results'!$D$1:$P$1, 0)), "")</f>
        <v>0</v>
      </c>
      <c r="O71" s="46" cm="1">
        <f t="array" ref="O71">IFERROR(INDEX('RESOLVE Results'!$D$1:$P$18671, MATCH(1, ('RESOLVE Results'!$A$1:$A$18671 = "Build") * ('RESOLVE Results'!$B$1:$B$18671 = $B71) * ('RESOLVE Results'!$C$1:$C$18671 = O$65), 0), MATCH($D$5, 'RESOLVE Results'!$D$1:$P$1, 0)), "")</f>
        <v>0</v>
      </c>
      <c r="P71" s="46" cm="1">
        <f t="array" ref="P71">IFERROR(INDEX('RESOLVE Results'!$D$1:$P$18671, MATCH(1, ('RESOLVE Results'!$A$1:$A$18671 = "Build") * ('RESOLVE Results'!$B$1:$B$18671 = $B71) * ('RESOLVE Results'!$C$1:$C$18671 = P$65), 0), MATCH($D$5, 'RESOLVE Results'!$D$1:$P$1, 0)), "")</f>
        <v>15.66</v>
      </c>
      <c r="Q71" s="46" cm="1">
        <f t="array" ref="Q71">IFERROR(INDEX('RESOLVE Results'!$D$1:$P$18671, MATCH(1, ('RESOLVE Results'!$A$1:$A$18671 = "Build") * ('RESOLVE Results'!$B$1:$B$18671 = $B71) * ('RESOLVE Results'!$C$1:$C$18671 = Q$65), 0), MATCH($D$5, 'RESOLVE Results'!$D$1:$P$1, 0)), "")</f>
        <v>0</v>
      </c>
      <c r="R71" s="46" cm="1">
        <f t="array" ref="R71">IFERROR(INDEX('RESOLVE Results'!$D$1:$P$18671, MATCH(1, ('RESOLVE Results'!$A$1:$A$18671 = "Build") * ('RESOLVE Results'!$B$1:$B$18671 = $B71) * ('RESOLVE Results'!$C$1:$C$18671 = R$65), 0), MATCH($D$5, 'RESOLVE Results'!$D$1:$P$1, 0)), "")</f>
        <v>27.05</v>
      </c>
    </row>
    <row r="72" spans="2:18" x14ac:dyDescent="0.2">
      <c r="B72" s="3" t="s">
        <v>199</v>
      </c>
      <c r="C72" s="46" cm="1">
        <f t="array" ref="C72">IFERROR(INDEX('RESOLVE Results'!$D$1:$P$18671, MATCH(1, ('RESOLVE Results'!$A$1:$A$18671 = "Build") * ('RESOLVE Results'!$B$1:$B$18671 = $B72) * ('RESOLVE Results'!$C$1:$C$18671 = C$65), 0), MATCH($D$5, 'RESOLVE Results'!$D$1:$P$1, 0)), "")</f>
        <v>0</v>
      </c>
      <c r="D72" s="46" t="str" cm="1">
        <f t="array" ref="D72">IFERROR(INDEX('RESOLVE Results'!$D$1:$P$18671, MATCH(1, ('RESOLVE Results'!$A$1:$A$18671 = "Build") * ('RESOLVE Results'!$B$1:$B$18671 = $B72) * ('RESOLVE Results'!$C$1:$C$18671 = D$65), 0), MATCH($D$5, 'RESOLVE Results'!$D$1:$P$1, 0)), "")</f>
        <v/>
      </c>
      <c r="E72" s="46" cm="1">
        <f t="array" ref="E72">IFERROR(INDEX('RESOLVE Results'!$D$1:$P$18671, MATCH(1, ('RESOLVE Results'!$A$1:$A$18671 = "Build") * ('RESOLVE Results'!$B$1:$B$18671 = $B72) * ('RESOLVE Results'!$C$1:$C$18671 = E$65), 0), MATCH($D$5, 'RESOLVE Results'!$D$1:$P$1, 0)), "")</f>
        <v>0</v>
      </c>
      <c r="F72" s="46" cm="1">
        <f t="array" ref="F72">IFERROR(INDEX('RESOLVE Results'!$D$1:$P$18671, MATCH(1, ('RESOLVE Results'!$A$1:$A$18671 = "Build") * ('RESOLVE Results'!$B$1:$B$18671 = $B72) * ('RESOLVE Results'!$C$1:$C$18671 = F$65), 0), MATCH($D$5, 'RESOLVE Results'!$D$1:$P$1, 0)), "")</f>
        <v>0</v>
      </c>
      <c r="G72" s="46" cm="1">
        <f t="array" ref="G72">IFERROR(INDEX('RESOLVE Results'!$D$1:$P$18671, MATCH(1, ('RESOLVE Results'!$A$1:$A$18671 = "Build") * ('RESOLVE Results'!$B$1:$B$18671 = $B72) * ('RESOLVE Results'!$C$1:$C$18671 = G$65), 0), MATCH($D$5, 'RESOLVE Results'!$D$1:$P$1, 0)), "")</f>
        <v>0</v>
      </c>
      <c r="H72" s="46" cm="1">
        <f t="array" ref="H72">IFERROR(INDEX('RESOLVE Results'!$D$1:$P$18671, MATCH(1, ('RESOLVE Results'!$A$1:$A$18671 = "Build") * ('RESOLVE Results'!$B$1:$B$18671 = $B72) * ('RESOLVE Results'!$C$1:$C$18671 = H$65), 0), MATCH($D$5, 'RESOLVE Results'!$D$1:$P$1, 0)), "")</f>
        <v>0</v>
      </c>
      <c r="I72" s="46" cm="1">
        <f t="array" ref="I72">IFERROR(INDEX('RESOLVE Results'!$D$1:$P$18671, MATCH(1, ('RESOLVE Results'!$A$1:$A$18671 = "Build") * ('RESOLVE Results'!$B$1:$B$18671 = $B72) * ('RESOLVE Results'!$C$1:$C$18671 = I$65), 0), MATCH($D$5, 'RESOLVE Results'!$D$1:$P$1, 0)), "")</f>
        <v>0</v>
      </c>
      <c r="J72" s="46" cm="1">
        <f t="array" ref="J72">IFERROR(INDEX('RESOLVE Results'!$D$1:$P$18671, MATCH(1, ('RESOLVE Results'!$A$1:$A$18671 = "Build") * ('RESOLVE Results'!$B$1:$B$18671 = $B72) * ('RESOLVE Results'!$C$1:$C$18671 = J$65), 0), MATCH($D$5, 'RESOLVE Results'!$D$1:$P$1, 0)), "")</f>
        <v>0</v>
      </c>
      <c r="K72" s="46" cm="1">
        <f t="array" ref="K72">IFERROR(INDEX('RESOLVE Results'!$D$1:$P$18671, MATCH(1, ('RESOLVE Results'!$A$1:$A$18671 = "Build") * ('RESOLVE Results'!$B$1:$B$18671 = $B72) * ('RESOLVE Results'!$C$1:$C$18671 = K$65), 0), MATCH($D$5, 'RESOLVE Results'!$D$1:$P$1, 0)), "")</f>
        <v>0</v>
      </c>
      <c r="L72" s="46" cm="1">
        <f t="array" ref="L72">IFERROR(INDEX('RESOLVE Results'!$D$1:$P$18671, MATCH(1, ('RESOLVE Results'!$A$1:$A$18671 = "Build") * ('RESOLVE Results'!$B$1:$B$18671 = $B72) * ('RESOLVE Results'!$C$1:$C$18671 = L$65), 0), MATCH($D$5, 'RESOLVE Results'!$D$1:$P$1, 0)), "")</f>
        <v>0</v>
      </c>
      <c r="M72" s="46" cm="1">
        <f t="array" ref="M72">IFERROR(INDEX('RESOLVE Results'!$D$1:$P$18671, MATCH(1, ('RESOLVE Results'!$A$1:$A$18671 = "Build") * ('RESOLVE Results'!$B$1:$B$18671 = $B72) * ('RESOLVE Results'!$C$1:$C$18671 = M$65), 0), MATCH($D$5, 'RESOLVE Results'!$D$1:$P$1, 0)), "")</f>
        <v>0</v>
      </c>
      <c r="N72" s="46" cm="1">
        <f t="array" ref="N72">IFERROR(INDEX('RESOLVE Results'!$D$1:$P$18671, MATCH(1, ('RESOLVE Results'!$A$1:$A$18671 = "Build") * ('RESOLVE Results'!$B$1:$B$18671 = $B72) * ('RESOLVE Results'!$C$1:$C$18671 = N$65), 0), MATCH($D$5, 'RESOLVE Results'!$D$1:$P$1, 0)), "")</f>
        <v>0</v>
      </c>
      <c r="O72" s="46" cm="1">
        <f t="array" ref="O72">IFERROR(INDEX('RESOLVE Results'!$D$1:$P$18671, MATCH(1, ('RESOLVE Results'!$A$1:$A$18671 = "Build") * ('RESOLVE Results'!$B$1:$B$18671 = $B72) * ('RESOLVE Results'!$C$1:$C$18671 = O$65), 0), MATCH($D$5, 'RESOLVE Results'!$D$1:$P$1, 0)), "")</f>
        <v>0</v>
      </c>
      <c r="P72" s="46" cm="1">
        <f t="array" ref="P72">IFERROR(INDEX('RESOLVE Results'!$D$1:$P$18671, MATCH(1, ('RESOLVE Results'!$A$1:$A$18671 = "Build") * ('RESOLVE Results'!$B$1:$B$18671 = $B72) * ('RESOLVE Results'!$C$1:$C$18671 = P$65), 0), MATCH($D$5, 'RESOLVE Results'!$D$1:$P$1, 0)), "")</f>
        <v>0</v>
      </c>
      <c r="Q72" s="46" cm="1">
        <f t="array" ref="Q72">IFERROR(INDEX('RESOLVE Results'!$D$1:$P$18671, MATCH(1, ('RESOLVE Results'!$A$1:$A$18671 = "Build") * ('RESOLVE Results'!$B$1:$B$18671 = $B72) * ('RESOLVE Results'!$C$1:$C$18671 = Q$65), 0), MATCH($D$5, 'RESOLVE Results'!$D$1:$P$1, 0)), "")</f>
        <v>0</v>
      </c>
      <c r="R72" s="46" cm="1">
        <f t="array" ref="R72">IFERROR(INDEX('RESOLVE Results'!$D$1:$P$18671, MATCH(1, ('RESOLVE Results'!$A$1:$A$18671 = "Build") * ('RESOLVE Results'!$B$1:$B$18671 = $B72) * ('RESOLVE Results'!$C$1:$C$18671 = R$65), 0), MATCH($D$5, 'RESOLVE Results'!$D$1:$P$1, 0)), "")</f>
        <v>0</v>
      </c>
    </row>
    <row r="73" spans="2:18" x14ac:dyDescent="0.2">
      <c r="B73" s="3" t="s">
        <v>200</v>
      </c>
      <c r="C73" s="46" cm="1">
        <f t="array" ref="C73">IFERROR(INDEX('RESOLVE Results'!$D$1:$P$18671, MATCH(1, ('RESOLVE Results'!$A$1:$A$18671 = "Build") * ('RESOLVE Results'!$B$1:$B$18671 = $B73) * ('RESOLVE Results'!$C$1:$C$18671 = C$65), 0), MATCH($D$5, 'RESOLVE Results'!$D$1:$P$1, 0)), "")</f>
        <v>0</v>
      </c>
      <c r="D73" s="46" t="str" cm="1">
        <f t="array" ref="D73">IFERROR(INDEX('RESOLVE Results'!$D$1:$P$18671, MATCH(1, ('RESOLVE Results'!$A$1:$A$18671 = "Build") * ('RESOLVE Results'!$B$1:$B$18671 = $B73) * ('RESOLVE Results'!$C$1:$C$18671 = D$65), 0), MATCH($D$5, 'RESOLVE Results'!$D$1:$P$1, 0)), "")</f>
        <v/>
      </c>
      <c r="E73" s="46" cm="1">
        <f t="array" ref="E73">IFERROR(INDEX('RESOLVE Results'!$D$1:$P$18671, MATCH(1, ('RESOLVE Results'!$A$1:$A$18671 = "Build") * ('RESOLVE Results'!$B$1:$B$18671 = $B73) * ('RESOLVE Results'!$C$1:$C$18671 = E$65), 0), MATCH($D$5, 'RESOLVE Results'!$D$1:$P$1, 0)), "")</f>
        <v>0</v>
      </c>
      <c r="F73" s="46" cm="1">
        <f t="array" ref="F73">IFERROR(INDEX('RESOLVE Results'!$D$1:$P$18671, MATCH(1, ('RESOLVE Results'!$A$1:$A$18671 = "Build") * ('RESOLVE Results'!$B$1:$B$18671 = $B73) * ('RESOLVE Results'!$C$1:$C$18671 = F$65), 0), MATCH($D$5, 'RESOLVE Results'!$D$1:$P$1, 0)), "")</f>
        <v>0</v>
      </c>
      <c r="G73" s="46" cm="1">
        <f t="array" ref="G73">IFERROR(INDEX('RESOLVE Results'!$D$1:$P$18671, MATCH(1, ('RESOLVE Results'!$A$1:$A$18671 = "Build") * ('RESOLVE Results'!$B$1:$B$18671 = $B73) * ('RESOLVE Results'!$C$1:$C$18671 = G$65), 0), MATCH($D$5, 'RESOLVE Results'!$D$1:$P$1, 0)), "")</f>
        <v>0</v>
      </c>
      <c r="H73" s="46" cm="1">
        <f t="array" ref="H73">IFERROR(INDEX('RESOLVE Results'!$D$1:$P$18671, MATCH(1, ('RESOLVE Results'!$A$1:$A$18671 = "Build") * ('RESOLVE Results'!$B$1:$B$18671 = $B73) * ('RESOLVE Results'!$C$1:$C$18671 = H$65), 0), MATCH($D$5, 'RESOLVE Results'!$D$1:$P$1, 0)), "")</f>
        <v>0</v>
      </c>
      <c r="I73" s="46" cm="1">
        <f t="array" ref="I73">IFERROR(INDEX('RESOLVE Results'!$D$1:$P$18671, MATCH(1, ('RESOLVE Results'!$A$1:$A$18671 = "Build") * ('RESOLVE Results'!$B$1:$B$18671 = $B73) * ('RESOLVE Results'!$C$1:$C$18671 = I$65), 0), MATCH($D$5, 'RESOLVE Results'!$D$1:$P$1, 0)), "")</f>
        <v>0</v>
      </c>
      <c r="J73" s="46" cm="1">
        <f t="array" ref="J73">IFERROR(INDEX('RESOLVE Results'!$D$1:$P$18671, MATCH(1, ('RESOLVE Results'!$A$1:$A$18671 = "Build") * ('RESOLVE Results'!$B$1:$B$18671 = $B73) * ('RESOLVE Results'!$C$1:$C$18671 = J$65), 0), MATCH($D$5, 'RESOLVE Results'!$D$1:$P$1, 0)), "")</f>
        <v>0</v>
      </c>
      <c r="K73" s="46" cm="1">
        <f t="array" ref="K73">IFERROR(INDEX('RESOLVE Results'!$D$1:$P$18671, MATCH(1, ('RESOLVE Results'!$A$1:$A$18671 = "Build") * ('RESOLVE Results'!$B$1:$B$18671 = $B73) * ('RESOLVE Results'!$C$1:$C$18671 = K$65), 0), MATCH($D$5, 'RESOLVE Results'!$D$1:$P$1, 0)), "")</f>
        <v>0</v>
      </c>
      <c r="L73" s="46" cm="1">
        <f t="array" ref="L73">IFERROR(INDEX('RESOLVE Results'!$D$1:$P$18671, MATCH(1, ('RESOLVE Results'!$A$1:$A$18671 = "Build") * ('RESOLVE Results'!$B$1:$B$18671 = $B73) * ('RESOLVE Results'!$C$1:$C$18671 = L$65), 0), MATCH($D$5, 'RESOLVE Results'!$D$1:$P$1, 0)), "")</f>
        <v>0</v>
      </c>
      <c r="M73" s="46" cm="1">
        <f t="array" ref="M73">IFERROR(INDEX('RESOLVE Results'!$D$1:$P$18671, MATCH(1, ('RESOLVE Results'!$A$1:$A$18671 = "Build") * ('RESOLVE Results'!$B$1:$B$18671 = $B73) * ('RESOLVE Results'!$C$1:$C$18671 = M$65), 0), MATCH($D$5, 'RESOLVE Results'!$D$1:$P$1, 0)), "")</f>
        <v>0</v>
      </c>
      <c r="N73" s="46" cm="1">
        <f t="array" ref="N73">IFERROR(INDEX('RESOLVE Results'!$D$1:$P$18671, MATCH(1, ('RESOLVE Results'!$A$1:$A$18671 = "Build") * ('RESOLVE Results'!$B$1:$B$18671 = $B73) * ('RESOLVE Results'!$C$1:$C$18671 = N$65), 0), MATCH($D$5, 'RESOLVE Results'!$D$1:$P$1, 0)), "")</f>
        <v>0</v>
      </c>
      <c r="O73" s="46" cm="1">
        <f t="array" ref="O73">IFERROR(INDEX('RESOLVE Results'!$D$1:$P$18671, MATCH(1, ('RESOLVE Results'!$A$1:$A$18671 = "Build") * ('RESOLVE Results'!$B$1:$B$18671 = $B73) * ('RESOLVE Results'!$C$1:$C$18671 = O$65), 0), MATCH($D$5, 'RESOLVE Results'!$D$1:$P$1, 0)), "")</f>
        <v>0</v>
      </c>
      <c r="P73" s="46" cm="1">
        <f t="array" ref="P73">IFERROR(INDEX('RESOLVE Results'!$D$1:$P$18671, MATCH(1, ('RESOLVE Results'!$A$1:$A$18671 = "Build") * ('RESOLVE Results'!$B$1:$B$18671 = $B73) * ('RESOLVE Results'!$C$1:$C$18671 = P$65), 0), MATCH($D$5, 'RESOLVE Results'!$D$1:$P$1, 0)), "")</f>
        <v>0</v>
      </c>
      <c r="Q73" s="46" cm="1">
        <f t="array" ref="Q73">IFERROR(INDEX('RESOLVE Results'!$D$1:$P$18671, MATCH(1, ('RESOLVE Results'!$A$1:$A$18671 = "Build") * ('RESOLVE Results'!$B$1:$B$18671 = $B73) * ('RESOLVE Results'!$C$1:$C$18671 = Q$65), 0), MATCH($D$5, 'RESOLVE Results'!$D$1:$P$1, 0)), "")</f>
        <v>0</v>
      </c>
      <c r="R73" s="46" cm="1">
        <f t="array" ref="R73">IFERROR(INDEX('RESOLVE Results'!$D$1:$P$18671, MATCH(1, ('RESOLVE Results'!$A$1:$A$18671 = "Build") * ('RESOLVE Results'!$B$1:$B$18671 = $B73) * ('RESOLVE Results'!$C$1:$C$18671 = R$65), 0), MATCH($D$5, 'RESOLVE Results'!$D$1:$P$1, 0)), "")</f>
        <v>0</v>
      </c>
    </row>
    <row r="74" spans="2:18" x14ac:dyDescent="0.2">
      <c r="B74" s="3" t="s">
        <v>201</v>
      </c>
      <c r="C74" s="46" cm="1">
        <f t="array" ref="C74">IFERROR(INDEX('RESOLVE Results'!$D$1:$P$18671, MATCH(1, ('RESOLVE Results'!$A$1:$A$18671 = "Build") * ('RESOLVE Results'!$B$1:$B$18671 = $B74) * ('RESOLVE Results'!$C$1:$C$18671 = C$65), 0), MATCH($D$5, 'RESOLVE Results'!$D$1:$P$1, 0)), "")</f>
        <v>0</v>
      </c>
      <c r="D74" s="46" t="str" cm="1">
        <f t="array" ref="D74">IFERROR(INDEX('RESOLVE Results'!$D$1:$P$18671, MATCH(1, ('RESOLVE Results'!$A$1:$A$18671 = "Build") * ('RESOLVE Results'!$B$1:$B$18671 = $B74) * ('RESOLVE Results'!$C$1:$C$18671 = D$65), 0), MATCH($D$5, 'RESOLVE Results'!$D$1:$P$1, 0)), "")</f>
        <v/>
      </c>
      <c r="E74" s="46" cm="1">
        <f t="array" ref="E74">IFERROR(INDEX('RESOLVE Results'!$D$1:$P$18671, MATCH(1, ('RESOLVE Results'!$A$1:$A$18671 = "Build") * ('RESOLVE Results'!$B$1:$B$18671 = $B74) * ('RESOLVE Results'!$C$1:$C$18671 = E$65), 0), MATCH($D$5, 'RESOLVE Results'!$D$1:$P$1, 0)), "")</f>
        <v>0</v>
      </c>
      <c r="F74" s="46" cm="1">
        <f t="array" ref="F74">IFERROR(INDEX('RESOLVE Results'!$D$1:$P$18671, MATCH(1, ('RESOLVE Results'!$A$1:$A$18671 = "Build") * ('RESOLVE Results'!$B$1:$B$18671 = $B74) * ('RESOLVE Results'!$C$1:$C$18671 = F$65), 0), MATCH($D$5, 'RESOLVE Results'!$D$1:$P$1, 0)), "")</f>
        <v>0</v>
      </c>
      <c r="G74" s="46" cm="1">
        <f t="array" ref="G74">IFERROR(INDEX('RESOLVE Results'!$D$1:$P$18671, MATCH(1, ('RESOLVE Results'!$A$1:$A$18671 = "Build") * ('RESOLVE Results'!$B$1:$B$18671 = $B74) * ('RESOLVE Results'!$C$1:$C$18671 = G$65), 0), MATCH($D$5, 'RESOLVE Results'!$D$1:$P$1, 0)), "")</f>
        <v>0</v>
      </c>
      <c r="H74" s="46" cm="1">
        <f t="array" ref="H74">IFERROR(INDEX('RESOLVE Results'!$D$1:$P$18671, MATCH(1, ('RESOLVE Results'!$A$1:$A$18671 = "Build") * ('RESOLVE Results'!$B$1:$B$18671 = $B74) * ('RESOLVE Results'!$C$1:$C$18671 = H$65), 0), MATCH($D$5, 'RESOLVE Results'!$D$1:$P$1, 0)), "")</f>
        <v>0</v>
      </c>
      <c r="I74" s="46" cm="1">
        <f t="array" ref="I74">IFERROR(INDEX('RESOLVE Results'!$D$1:$P$18671, MATCH(1, ('RESOLVE Results'!$A$1:$A$18671 = "Build") * ('RESOLVE Results'!$B$1:$B$18671 = $B74) * ('RESOLVE Results'!$C$1:$C$18671 = I$65), 0), MATCH($D$5, 'RESOLVE Results'!$D$1:$P$1, 0)), "")</f>
        <v>0</v>
      </c>
      <c r="J74" s="46" cm="1">
        <f t="array" ref="J74">IFERROR(INDEX('RESOLVE Results'!$D$1:$P$18671, MATCH(1, ('RESOLVE Results'!$A$1:$A$18671 = "Build") * ('RESOLVE Results'!$B$1:$B$18671 = $B74) * ('RESOLVE Results'!$C$1:$C$18671 = J$65), 0), MATCH($D$5, 'RESOLVE Results'!$D$1:$P$1, 0)), "")</f>
        <v>0</v>
      </c>
      <c r="K74" s="46" cm="1">
        <f t="array" ref="K74">IFERROR(INDEX('RESOLVE Results'!$D$1:$P$18671, MATCH(1, ('RESOLVE Results'!$A$1:$A$18671 = "Build") * ('RESOLVE Results'!$B$1:$B$18671 = $B74) * ('RESOLVE Results'!$C$1:$C$18671 = K$65), 0), MATCH($D$5, 'RESOLVE Results'!$D$1:$P$1, 0)), "")</f>
        <v>0</v>
      </c>
      <c r="L74" s="46" cm="1">
        <f t="array" ref="L74">IFERROR(INDEX('RESOLVE Results'!$D$1:$P$18671, MATCH(1, ('RESOLVE Results'!$A$1:$A$18671 = "Build") * ('RESOLVE Results'!$B$1:$B$18671 = $B74) * ('RESOLVE Results'!$C$1:$C$18671 = L$65), 0), MATCH($D$5, 'RESOLVE Results'!$D$1:$P$1, 0)), "")</f>
        <v>0</v>
      </c>
      <c r="M74" s="46" cm="1">
        <f t="array" ref="M74">IFERROR(INDEX('RESOLVE Results'!$D$1:$P$18671, MATCH(1, ('RESOLVE Results'!$A$1:$A$18671 = "Build") * ('RESOLVE Results'!$B$1:$B$18671 = $B74) * ('RESOLVE Results'!$C$1:$C$18671 = M$65), 0), MATCH($D$5, 'RESOLVE Results'!$D$1:$P$1, 0)), "")</f>
        <v>0</v>
      </c>
      <c r="N74" s="46" cm="1">
        <f t="array" ref="N74">IFERROR(INDEX('RESOLVE Results'!$D$1:$P$18671, MATCH(1, ('RESOLVE Results'!$A$1:$A$18671 = "Build") * ('RESOLVE Results'!$B$1:$B$18671 = $B74) * ('RESOLVE Results'!$C$1:$C$18671 = N$65), 0), MATCH($D$5, 'RESOLVE Results'!$D$1:$P$1, 0)), "")</f>
        <v>0</v>
      </c>
      <c r="O74" s="46" cm="1">
        <f t="array" ref="O74">IFERROR(INDEX('RESOLVE Results'!$D$1:$P$18671, MATCH(1, ('RESOLVE Results'!$A$1:$A$18671 = "Build") * ('RESOLVE Results'!$B$1:$B$18671 = $B74) * ('RESOLVE Results'!$C$1:$C$18671 = O$65), 0), MATCH($D$5, 'RESOLVE Results'!$D$1:$P$1, 0)), "")</f>
        <v>0</v>
      </c>
      <c r="P74" s="46" cm="1">
        <f t="array" ref="P74">IFERROR(INDEX('RESOLVE Results'!$D$1:$P$18671, MATCH(1, ('RESOLVE Results'!$A$1:$A$18671 = "Build") * ('RESOLVE Results'!$B$1:$B$18671 = $B74) * ('RESOLVE Results'!$C$1:$C$18671 = P$65), 0), MATCH($D$5, 'RESOLVE Results'!$D$1:$P$1, 0)), "")</f>
        <v>0</v>
      </c>
      <c r="Q74" s="46" cm="1">
        <f t="array" ref="Q74">IFERROR(INDEX('RESOLVE Results'!$D$1:$P$18671, MATCH(1, ('RESOLVE Results'!$A$1:$A$18671 = "Build") * ('RESOLVE Results'!$B$1:$B$18671 = $B74) * ('RESOLVE Results'!$C$1:$C$18671 = Q$65), 0), MATCH($D$5, 'RESOLVE Results'!$D$1:$P$1, 0)), "")</f>
        <v>0</v>
      </c>
      <c r="R74" s="46" cm="1">
        <f t="array" ref="R74">IFERROR(INDEX('RESOLVE Results'!$D$1:$P$18671, MATCH(1, ('RESOLVE Results'!$A$1:$A$18671 = "Build") * ('RESOLVE Results'!$B$1:$B$18671 = $B74) * ('RESOLVE Results'!$C$1:$C$18671 = R$65), 0), MATCH($D$5, 'RESOLVE Results'!$D$1:$P$1, 0)), "")</f>
        <v>0</v>
      </c>
    </row>
    <row r="75" spans="2:18" x14ac:dyDescent="0.2">
      <c r="B75" s="3" t="s">
        <v>202</v>
      </c>
      <c r="C75" s="46" cm="1">
        <f t="array" ref="C75">IFERROR(INDEX('RESOLVE Results'!$D$1:$P$18671, MATCH(1, ('RESOLVE Results'!$A$1:$A$18671 = "Build") * ('RESOLVE Results'!$B$1:$B$18671 = $B75) * ('RESOLVE Results'!$C$1:$C$18671 = C$65), 0), MATCH($D$5, 'RESOLVE Results'!$D$1:$P$1, 0)), "")</f>
        <v>8.4600000000000009</v>
      </c>
      <c r="D75" s="46" t="str" cm="1">
        <f t="array" ref="D75">IFERROR(INDEX('RESOLVE Results'!$D$1:$P$18671, MATCH(1, ('RESOLVE Results'!$A$1:$A$18671 = "Build") * ('RESOLVE Results'!$B$1:$B$18671 = $B75) * ('RESOLVE Results'!$C$1:$C$18671 = D$65), 0), MATCH($D$5, 'RESOLVE Results'!$D$1:$P$1, 0)), "")</f>
        <v/>
      </c>
      <c r="E75" s="46" cm="1">
        <f t="array" ref="E75">IFERROR(INDEX('RESOLVE Results'!$D$1:$P$18671, MATCH(1, ('RESOLVE Results'!$A$1:$A$18671 = "Build") * ('RESOLVE Results'!$B$1:$B$18671 = $B75) * ('RESOLVE Results'!$C$1:$C$18671 = E$65), 0), MATCH($D$5, 'RESOLVE Results'!$D$1:$P$1, 0)), "")</f>
        <v>8.14</v>
      </c>
      <c r="F75" s="46" cm="1">
        <f t="array" ref="F75">IFERROR(INDEX('RESOLVE Results'!$D$1:$P$18671, MATCH(1, ('RESOLVE Results'!$A$1:$A$18671 = "Build") * ('RESOLVE Results'!$B$1:$B$18671 = $B75) * ('RESOLVE Results'!$C$1:$C$18671 = F$65), 0), MATCH($D$5, 'RESOLVE Results'!$D$1:$P$1, 0)), "")</f>
        <v>9.74</v>
      </c>
      <c r="G75" s="46" cm="1">
        <f t="array" ref="G75">IFERROR(INDEX('RESOLVE Results'!$D$1:$P$18671, MATCH(1, ('RESOLVE Results'!$A$1:$A$18671 = "Build") * ('RESOLVE Results'!$B$1:$B$18671 = $B75) * ('RESOLVE Results'!$C$1:$C$18671 = G$65), 0), MATCH($D$5, 'RESOLVE Results'!$D$1:$P$1, 0)), "")</f>
        <v>9.74</v>
      </c>
      <c r="H75" s="46" cm="1">
        <f t="array" ref="H75">IFERROR(INDEX('RESOLVE Results'!$D$1:$P$18671, MATCH(1, ('RESOLVE Results'!$A$1:$A$18671 = "Build") * ('RESOLVE Results'!$B$1:$B$18671 = $B75) * ('RESOLVE Results'!$C$1:$C$18671 = H$65), 0), MATCH($D$5, 'RESOLVE Results'!$D$1:$P$1, 0)), "")</f>
        <v>10.029999999999999</v>
      </c>
      <c r="I75" s="46" cm="1">
        <f t="array" ref="I75">IFERROR(INDEX('RESOLVE Results'!$D$1:$P$18671, MATCH(1, ('RESOLVE Results'!$A$1:$A$18671 = "Build") * ('RESOLVE Results'!$B$1:$B$18671 = $B75) * ('RESOLVE Results'!$C$1:$C$18671 = I$65), 0), MATCH($D$5, 'RESOLVE Results'!$D$1:$P$1, 0)), "")</f>
        <v>9.1300000000000008</v>
      </c>
      <c r="J75" s="46" cm="1">
        <f t="array" ref="J75">IFERROR(INDEX('RESOLVE Results'!$D$1:$P$18671, MATCH(1, ('RESOLVE Results'!$A$1:$A$18671 = "Build") * ('RESOLVE Results'!$B$1:$B$18671 = $B75) * ('RESOLVE Results'!$C$1:$C$18671 = J$65), 0), MATCH($D$5, 'RESOLVE Results'!$D$1:$P$1, 0)), "")</f>
        <v>10.029999999999999</v>
      </c>
      <c r="K75" s="46" cm="1">
        <f t="array" ref="K75">IFERROR(INDEX('RESOLVE Results'!$D$1:$P$18671, MATCH(1, ('RESOLVE Results'!$A$1:$A$18671 = "Build") * ('RESOLVE Results'!$B$1:$B$18671 = $B75) * ('RESOLVE Results'!$C$1:$C$18671 = K$65), 0), MATCH($D$5, 'RESOLVE Results'!$D$1:$P$1, 0)), "")</f>
        <v>4.5199999999999996</v>
      </c>
      <c r="L75" s="46" cm="1">
        <f t="array" ref="L75">IFERROR(INDEX('RESOLVE Results'!$D$1:$P$18671, MATCH(1, ('RESOLVE Results'!$A$1:$A$18671 = "Build") * ('RESOLVE Results'!$B$1:$B$18671 = $B75) * ('RESOLVE Results'!$C$1:$C$18671 = L$65), 0), MATCH($D$5, 'RESOLVE Results'!$D$1:$P$1, 0)), "")</f>
        <v>5.55</v>
      </c>
      <c r="M75" s="46" cm="1">
        <f t="array" ref="M75">IFERROR(INDEX('RESOLVE Results'!$D$1:$P$18671, MATCH(1, ('RESOLVE Results'!$A$1:$A$18671 = "Build") * ('RESOLVE Results'!$B$1:$B$18671 = $B75) * ('RESOLVE Results'!$C$1:$C$18671 = M$65), 0), MATCH($D$5, 'RESOLVE Results'!$D$1:$P$1, 0)), "")</f>
        <v>10.28</v>
      </c>
      <c r="N75" s="46" cm="1">
        <f t="array" ref="N75">IFERROR(INDEX('RESOLVE Results'!$D$1:$P$18671, MATCH(1, ('RESOLVE Results'!$A$1:$A$18671 = "Build") * ('RESOLVE Results'!$B$1:$B$18671 = $B75) * ('RESOLVE Results'!$C$1:$C$18671 = N$65), 0), MATCH($D$5, 'RESOLVE Results'!$D$1:$P$1, 0)), "")</f>
        <v>2</v>
      </c>
      <c r="O75" s="46" cm="1">
        <f t="array" ref="O75">IFERROR(INDEX('RESOLVE Results'!$D$1:$P$18671, MATCH(1, ('RESOLVE Results'!$A$1:$A$18671 = "Build") * ('RESOLVE Results'!$B$1:$B$18671 = $B75) * ('RESOLVE Results'!$C$1:$C$18671 = O$65), 0), MATCH($D$5, 'RESOLVE Results'!$D$1:$P$1, 0)), "")</f>
        <v>1</v>
      </c>
      <c r="P75" s="46" cm="1">
        <f t="array" ref="P75">IFERROR(INDEX('RESOLVE Results'!$D$1:$P$18671, MATCH(1, ('RESOLVE Results'!$A$1:$A$18671 = "Build") * ('RESOLVE Results'!$B$1:$B$18671 = $B75) * ('RESOLVE Results'!$C$1:$C$18671 = P$65), 0), MATCH($D$5, 'RESOLVE Results'!$D$1:$P$1, 0)), "")</f>
        <v>6.44</v>
      </c>
      <c r="Q75" s="46" cm="1">
        <f t="array" ref="Q75">IFERROR(INDEX('RESOLVE Results'!$D$1:$P$18671, MATCH(1, ('RESOLVE Results'!$A$1:$A$18671 = "Build") * ('RESOLVE Results'!$B$1:$B$18671 = $B75) * ('RESOLVE Results'!$C$1:$C$18671 = Q$65), 0), MATCH($D$5, 'RESOLVE Results'!$D$1:$P$1, 0)), "")</f>
        <v>2</v>
      </c>
      <c r="R75" s="46" cm="1">
        <f t="array" ref="R75">IFERROR(INDEX('RESOLVE Results'!$D$1:$P$18671, MATCH(1, ('RESOLVE Results'!$A$1:$A$18671 = "Build") * ('RESOLVE Results'!$B$1:$B$18671 = $B75) * ('RESOLVE Results'!$C$1:$C$18671 = R$65), 0), MATCH($D$5, 'RESOLVE Results'!$D$1:$P$1, 0)), "")</f>
        <v>1</v>
      </c>
    </row>
    <row r="76" spans="2:18" x14ac:dyDescent="0.2">
      <c r="B76" s="3" t="s">
        <v>203</v>
      </c>
      <c r="C76" s="46" cm="1">
        <f t="array" ref="C76">IFERROR(INDEX('RESOLVE Results'!$D$1:$P$18671, MATCH(1, ('RESOLVE Results'!$A$1:$A$18671 = "Build") * ('RESOLVE Results'!$B$1:$B$18671 = $B76) * ('RESOLVE Results'!$C$1:$C$18671 = C$65), 0), MATCH($D$5, 'RESOLVE Results'!$D$1:$P$1, 0)), "")</f>
        <v>8.93</v>
      </c>
      <c r="D76" s="46" t="str" cm="1">
        <f t="array" ref="D76">IFERROR(INDEX('RESOLVE Results'!$D$1:$P$18671, MATCH(1, ('RESOLVE Results'!$A$1:$A$18671 = "Build") * ('RESOLVE Results'!$B$1:$B$18671 = $B76) * ('RESOLVE Results'!$C$1:$C$18671 = D$65), 0), MATCH($D$5, 'RESOLVE Results'!$D$1:$P$1, 0)), "")</f>
        <v/>
      </c>
      <c r="E76" s="46" cm="1">
        <f t="array" ref="E76">IFERROR(INDEX('RESOLVE Results'!$D$1:$P$18671, MATCH(1, ('RESOLVE Results'!$A$1:$A$18671 = "Build") * ('RESOLVE Results'!$B$1:$B$18671 = $B76) * ('RESOLVE Results'!$C$1:$C$18671 = E$65), 0), MATCH($D$5, 'RESOLVE Results'!$D$1:$P$1, 0)), "")</f>
        <v>11.89</v>
      </c>
      <c r="F76" s="46" cm="1">
        <f t="array" ref="F76">IFERROR(INDEX('RESOLVE Results'!$D$1:$P$18671, MATCH(1, ('RESOLVE Results'!$A$1:$A$18671 = "Build") * ('RESOLVE Results'!$B$1:$B$18671 = $B76) * ('RESOLVE Results'!$C$1:$C$18671 = F$65), 0), MATCH($D$5, 'RESOLVE Results'!$D$1:$P$1, 0)), "")</f>
        <v>10.89</v>
      </c>
      <c r="G76" s="46" cm="1">
        <f t="array" ref="G76">IFERROR(INDEX('RESOLVE Results'!$D$1:$P$18671, MATCH(1, ('RESOLVE Results'!$A$1:$A$18671 = "Build") * ('RESOLVE Results'!$B$1:$B$18671 = $B76) * ('RESOLVE Results'!$C$1:$C$18671 = G$65), 0), MATCH($D$5, 'RESOLVE Results'!$D$1:$P$1, 0)), "")</f>
        <v>10.9</v>
      </c>
      <c r="H76" s="46" cm="1">
        <f t="array" ref="H76">IFERROR(INDEX('RESOLVE Results'!$D$1:$P$18671, MATCH(1, ('RESOLVE Results'!$A$1:$A$18671 = "Build") * ('RESOLVE Results'!$B$1:$B$18671 = $B76) * ('RESOLVE Results'!$C$1:$C$18671 = H$65), 0), MATCH($D$5, 'RESOLVE Results'!$D$1:$P$1, 0)), "")</f>
        <v>10.78</v>
      </c>
      <c r="I76" s="46" cm="1">
        <f t="array" ref="I76">IFERROR(INDEX('RESOLVE Results'!$D$1:$P$18671, MATCH(1, ('RESOLVE Results'!$A$1:$A$18671 = "Build") * ('RESOLVE Results'!$B$1:$B$18671 = $B76) * ('RESOLVE Results'!$C$1:$C$18671 = I$65), 0), MATCH($D$5, 'RESOLVE Results'!$D$1:$P$1, 0)), "")</f>
        <v>10.48</v>
      </c>
      <c r="J76" s="46" cm="1">
        <f t="array" ref="J76">IFERROR(INDEX('RESOLVE Results'!$D$1:$P$18671, MATCH(1, ('RESOLVE Results'!$A$1:$A$18671 = "Build") * ('RESOLVE Results'!$B$1:$B$18671 = $B76) * ('RESOLVE Results'!$C$1:$C$18671 = J$65), 0), MATCH($D$5, 'RESOLVE Results'!$D$1:$P$1, 0)), "")</f>
        <v>17.2</v>
      </c>
      <c r="K76" s="46" cm="1">
        <f t="array" ref="K76">IFERROR(INDEX('RESOLVE Results'!$D$1:$P$18671, MATCH(1, ('RESOLVE Results'!$A$1:$A$18671 = "Build") * ('RESOLVE Results'!$B$1:$B$18671 = $B76) * ('RESOLVE Results'!$C$1:$C$18671 = K$65), 0), MATCH($D$5, 'RESOLVE Results'!$D$1:$P$1, 0)), "")</f>
        <v>5.9</v>
      </c>
      <c r="L76" s="46" cm="1">
        <f t="array" ref="L76">IFERROR(INDEX('RESOLVE Results'!$D$1:$P$18671, MATCH(1, ('RESOLVE Results'!$A$1:$A$18671 = "Build") * ('RESOLVE Results'!$B$1:$B$18671 = $B76) * ('RESOLVE Results'!$C$1:$C$18671 = L$65), 0), MATCH($D$5, 'RESOLVE Results'!$D$1:$P$1, 0)), "")</f>
        <v>6.83</v>
      </c>
      <c r="M76" s="46" cm="1">
        <f t="array" ref="M76">IFERROR(INDEX('RESOLVE Results'!$D$1:$P$18671, MATCH(1, ('RESOLVE Results'!$A$1:$A$18671 = "Build") * ('RESOLVE Results'!$B$1:$B$18671 = $B76) * ('RESOLVE Results'!$C$1:$C$18671 = M$65), 0), MATCH($D$5, 'RESOLVE Results'!$D$1:$P$1, 0)), "")</f>
        <v>16.010000000000002</v>
      </c>
      <c r="N76" s="46" cm="1">
        <f t="array" ref="N76">IFERROR(INDEX('RESOLVE Results'!$D$1:$P$18671, MATCH(1, ('RESOLVE Results'!$A$1:$A$18671 = "Build") * ('RESOLVE Results'!$B$1:$B$18671 = $B76) * ('RESOLVE Results'!$C$1:$C$18671 = N$65), 0), MATCH($D$5, 'RESOLVE Results'!$D$1:$P$1, 0)), "")</f>
        <v>5</v>
      </c>
      <c r="O76" s="46" cm="1">
        <f t="array" ref="O76">IFERROR(INDEX('RESOLVE Results'!$D$1:$P$18671, MATCH(1, ('RESOLVE Results'!$A$1:$A$18671 = "Build") * ('RESOLVE Results'!$B$1:$B$18671 = $B76) * ('RESOLVE Results'!$C$1:$C$18671 = O$65), 0), MATCH($D$5, 'RESOLVE Results'!$D$1:$P$1, 0)), "")</f>
        <v>2</v>
      </c>
      <c r="P76" s="46" cm="1">
        <f t="array" ref="P76">IFERROR(INDEX('RESOLVE Results'!$D$1:$P$18671, MATCH(1, ('RESOLVE Results'!$A$1:$A$18671 = "Build") * ('RESOLVE Results'!$B$1:$B$18671 = $B76) * ('RESOLVE Results'!$C$1:$C$18671 = P$65), 0), MATCH($D$5, 'RESOLVE Results'!$D$1:$P$1, 0)), "")</f>
        <v>9.5299999999999994</v>
      </c>
      <c r="Q76" s="46" cm="1">
        <f t="array" ref="Q76">IFERROR(INDEX('RESOLVE Results'!$D$1:$P$18671, MATCH(1, ('RESOLVE Results'!$A$1:$A$18671 = "Build") * ('RESOLVE Results'!$B$1:$B$18671 = $B76) * ('RESOLVE Results'!$C$1:$C$18671 = Q$65), 0), MATCH($D$5, 'RESOLVE Results'!$D$1:$P$1, 0)), "")</f>
        <v>5</v>
      </c>
      <c r="R76" s="46" cm="1">
        <f t="array" ref="R76">IFERROR(INDEX('RESOLVE Results'!$D$1:$P$18671, MATCH(1, ('RESOLVE Results'!$A$1:$A$18671 = "Build") * ('RESOLVE Results'!$B$1:$B$18671 = $B76) * ('RESOLVE Results'!$C$1:$C$18671 = R$65), 0), MATCH($D$5, 'RESOLVE Results'!$D$1:$P$1, 0)), "")</f>
        <v>2</v>
      </c>
    </row>
    <row r="77" spans="2:18" x14ac:dyDescent="0.2">
      <c r="B77" s="3" t="s">
        <v>204</v>
      </c>
      <c r="C77" s="46" cm="1">
        <f t="array" ref="C77">IFERROR(INDEX('RESOLVE Results'!$D$1:$P$18671, MATCH(1, ('RESOLVE Results'!$A$1:$A$18671 = "Build") * ('RESOLVE Results'!$B$1:$B$18671 = $B77) * ('RESOLVE Results'!$C$1:$C$18671 = C$65), 0), MATCH($D$5, 'RESOLVE Results'!$D$1:$P$1, 0)), "")</f>
        <v>3</v>
      </c>
      <c r="D77" s="46" t="str" cm="1">
        <f t="array" ref="D77">IFERROR(INDEX('RESOLVE Results'!$D$1:$P$18671, MATCH(1, ('RESOLVE Results'!$A$1:$A$18671 = "Build") * ('RESOLVE Results'!$B$1:$B$18671 = $B77) * ('RESOLVE Results'!$C$1:$C$18671 = D$65), 0), MATCH($D$5, 'RESOLVE Results'!$D$1:$P$1, 0)), "")</f>
        <v/>
      </c>
      <c r="E77" s="46" cm="1">
        <f t="array" ref="E77">IFERROR(INDEX('RESOLVE Results'!$D$1:$P$18671, MATCH(1, ('RESOLVE Results'!$A$1:$A$18671 = "Build") * ('RESOLVE Results'!$B$1:$B$18671 = $B77) * ('RESOLVE Results'!$C$1:$C$18671 = E$65), 0), MATCH($D$5, 'RESOLVE Results'!$D$1:$P$1, 0)), "")</f>
        <v>3</v>
      </c>
      <c r="F77" s="46" cm="1">
        <f t="array" ref="F77">IFERROR(INDEX('RESOLVE Results'!$D$1:$P$18671, MATCH(1, ('RESOLVE Results'!$A$1:$A$18671 = "Build") * ('RESOLVE Results'!$B$1:$B$18671 = $B77) * ('RESOLVE Results'!$C$1:$C$18671 = F$65), 0), MATCH($D$5, 'RESOLVE Results'!$D$1:$P$1, 0)), "")</f>
        <v>3</v>
      </c>
      <c r="G77" s="46" cm="1">
        <f t="array" ref="G77">IFERROR(INDEX('RESOLVE Results'!$D$1:$P$18671, MATCH(1, ('RESOLVE Results'!$A$1:$A$18671 = "Build") * ('RESOLVE Results'!$B$1:$B$18671 = $B77) * ('RESOLVE Results'!$C$1:$C$18671 = G$65), 0), MATCH($D$5, 'RESOLVE Results'!$D$1:$P$1, 0)), "")</f>
        <v>3</v>
      </c>
      <c r="H77" s="46" cm="1">
        <f t="array" ref="H77">IFERROR(INDEX('RESOLVE Results'!$D$1:$P$18671, MATCH(1, ('RESOLVE Results'!$A$1:$A$18671 = "Build") * ('RESOLVE Results'!$B$1:$B$18671 = $B77) * ('RESOLVE Results'!$C$1:$C$18671 = H$65), 0), MATCH($D$5, 'RESOLVE Results'!$D$1:$P$1, 0)), "")</f>
        <v>3</v>
      </c>
      <c r="I77" s="46" cm="1">
        <f t="array" ref="I77">IFERROR(INDEX('RESOLVE Results'!$D$1:$P$18671, MATCH(1, ('RESOLVE Results'!$A$1:$A$18671 = "Build") * ('RESOLVE Results'!$B$1:$B$18671 = $B77) * ('RESOLVE Results'!$C$1:$C$18671 = I$65), 0), MATCH($D$5, 'RESOLVE Results'!$D$1:$P$1, 0)), "")</f>
        <v>3</v>
      </c>
      <c r="J77" s="46" cm="1">
        <f t="array" ref="J77">IFERROR(INDEX('RESOLVE Results'!$D$1:$P$18671, MATCH(1, ('RESOLVE Results'!$A$1:$A$18671 = "Build") * ('RESOLVE Results'!$B$1:$B$18671 = $B77) * ('RESOLVE Results'!$C$1:$C$18671 = J$65), 0), MATCH($D$5, 'RESOLVE Results'!$D$1:$P$1, 0)), "")</f>
        <v>3</v>
      </c>
      <c r="K77" s="46" cm="1">
        <f t="array" ref="K77">IFERROR(INDEX('RESOLVE Results'!$D$1:$P$18671, MATCH(1, ('RESOLVE Results'!$A$1:$A$18671 = "Build") * ('RESOLVE Results'!$B$1:$B$18671 = $B77) * ('RESOLVE Results'!$C$1:$C$18671 = K$65), 0), MATCH($D$5, 'RESOLVE Results'!$D$1:$P$1, 0)), "")</f>
        <v>3</v>
      </c>
      <c r="L77" s="46" cm="1">
        <f t="array" ref="L77">IFERROR(INDEX('RESOLVE Results'!$D$1:$P$18671, MATCH(1, ('RESOLVE Results'!$A$1:$A$18671 = "Build") * ('RESOLVE Results'!$B$1:$B$18671 = $B77) * ('RESOLVE Results'!$C$1:$C$18671 = L$65), 0), MATCH($D$5, 'RESOLVE Results'!$D$1:$P$1, 0)), "")</f>
        <v>3</v>
      </c>
      <c r="M77" s="46" cm="1">
        <f t="array" ref="M77">IFERROR(INDEX('RESOLVE Results'!$D$1:$P$18671, MATCH(1, ('RESOLVE Results'!$A$1:$A$18671 = "Build") * ('RESOLVE Results'!$B$1:$B$18671 = $B77) * ('RESOLVE Results'!$C$1:$C$18671 = M$65), 0), MATCH($D$5, 'RESOLVE Results'!$D$1:$P$1, 0)), "")</f>
        <v>3</v>
      </c>
      <c r="N77" s="46" cm="1">
        <f t="array" ref="N77">IFERROR(INDEX('RESOLVE Results'!$D$1:$P$18671, MATCH(1, ('RESOLVE Results'!$A$1:$A$18671 = "Build") * ('RESOLVE Results'!$B$1:$B$18671 = $B77) * ('RESOLVE Results'!$C$1:$C$18671 = N$65), 0), MATCH($D$5, 'RESOLVE Results'!$D$1:$P$1, 0)), "")</f>
        <v>3</v>
      </c>
      <c r="O77" s="46" cm="1">
        <f t="array" ref="O77">IFERROR(INDEX('RESOLVE Results'!$D$1:$P$18671, MATCH(1, ('RESOLVE Results'!$A$1:$A$18671 = "Build") * ('RESOLVE Results'!$B$1:$B$18671 = $B77) * ('RESOLVE Results'!$C$1:$C$18671 = O$65), 0), MATCH($D$5, 'RESOLVE Results'!$D$1:$P$1, 0)), "")</f>
        <v>3</v>
      </c>
      <c r="P77" s="46" cm="1">
        <f t="array" ref="P77">IFERROR(INDEX('RESOLVE Results'!$D$1:$P$18671, MATCH(1, ('RESOLVE Results'!$A$1:$A$18671 = "Build") * ('RESOLVE Results'!$B$1:$B$18671 = $B77) * ('RESOLVE Results'!$C$1:$C$18671 = P$65), 0), MATCH($D$5, 'RESOLVE Results'!$D$1:$P$1, 0)), "")</f>
        <v>3</v>
      </c>
      <c r="Q77" s="46" cm="1">
        <f t="array" ref="Q77">IFERROR(INDEX('RESOLVE Results'!$D$1:$P$18671, MATCH(1, ('RESOLVE Results'!$A$1:$A$18671 = "Build") * ('RESOLVE Results'!$B$1:$B$18671 = $B77) * ('RESOLVE Results'!$C$1:$C$18671 = Q$65), 0), MATCH($D$5, 'RESOLVE Results'!$D$1:$P$1, 0)), "")</f>
        <v>3</v>
      </c>
      <c r="R77" s="46" cm="1">
        <f t="array" ref="R77">IFERROR(INDEX('RESOLVE Results'!$D$1:$P$18671, MATCH(1, ('RESOLVE Results'!$A$1:$A$18671 = "Build") * ('RESOLVE Results'!$B$1:$B$18671 = $B77) * ('RESOLVE Results'!$C$1:$C$18671 = R$65), 0), MATCH($D$5, 'RESOLVE Results'!$D$1:$P$1, 0)), "")</f>
        <v>3</v>
      </c>
    </row>
    <row r="78" spans="2:18" x14ac:dyDescent="0.2">
      <c r="B78" s="3" t="s">
        <v>205</v>
      </c>
      <c r="C78" s="46" cm="1">
        <f t="array" ref="C78">IFERROR(INDEX('RESOLVE Results'!$D$1:$P$18671, MATCH(1, ('RESOLVE Results'!$A$1:$A$18671 = "Build") * ('RESOLVE Results'!$B$1:$B$18671 = $B78) * ('RESOLVE Results'!$C$1:$C$18671 = C$65), 0), MATCH($D$5, 'RESOLVE Results'!$D$1:$P$1, 0)), "")</f>
        <v>53.57</v>
      </c>
      <c r="D78" s="46" t="str" cm="1">
        <f t="array" ref="D78">IFERROR(INDEX('RESOLVE Results'!$D$1:$P$18671, MATCH(1, ('RESOLVE Results'!$A$1:$A$18671 = "Build") * ('RESOLVE Results'!$B$1:$B$18671 = $B78) * ('RESOLVE Results'!$C$1:$C$18671 = D$65), 0), MATCH($D$5, 'RESOLVE Results'!$D$1:$P$1, 0)), "")</f>
        <v/>
      </c>
      <c r="E78" s="46" cm="1">
        <f t="array" ref="E78">IFERROR(INDEX('RESOLVE Results'!$D$1:$P$18671, MATCH(1, ('RESOLVE Results'!$A$1:$A$18671 = "Build") * ('RESOLVE Results'!$B$1:$B$18671 = $B78) * ('RESOLVE Results'!$C$1:$C$18671 = E$65), 0), MATCH($D$5, 'RESOLVE Results'!$D$1:$P$1, 0)), "")</f>
        <v>67.010000000000005</v>
      </c>
      <c r="F78" s="46" cm="1">
        <f t="array" ref="F78">IFERROR(INDEX('RESOLVE Results'!$D$1:$P$18671, MATCH(1, ('RESOLVE Results'!$A$1:$A$18671 = "Build") * ('RESOLVE Results'!$B$1:$B$18671 = $B78) * ('RESOLVE Results'!$C$1:$C$18671 = F$65), 0), MATCH($D$5, 'RESOLVE Results'!$D$1:$P$1, 0)), "")</f>
        <v>59.74</v>
      </c>
      <c r="G78" s="46" cm="1">
        <f t="array" ref="G78">IFERROR(INDEX('RESOLVE Results'!$D$1:$P$18671, MATCH(1, ('RESOLVE Results'!$A$1:$A$18671 = "Build") * ('RESOLVE Results'!$B$1:$B$18671 = $B78) * ('RESOLVE Results'!$C$1:$C$18671 = G$65), 0), MATCH($D$5, 'RESOLVE Results'!$D$1:$P$1, 0)), "")</f>
        <v>59.76</v>
      </c>
      <c r="H78" s="46" cm="1">
        <f t="array" ref="H78">IFERROR(INDEX('RESOLVE Results'!$D$1:$P$18671, MATCH(1, ('RESOLVE Results'!$A$1:$A$18671 = "Build") * ('RESOLVE Results'!$B$1:$B$18671 = $B78) * ('RESOLVE Results'!$C$1:$C$18671 = H$65), 0), MATCH($D$5, 'RESOLVE Results'!$D$1:$P$1, 0)), "")</f>
        <v>59.28</v>
      </c>
      <c r="I78" s="46" cm="1">
        <f t="array" ref="I78">IFERROR(INDEX('RESOLVE Results'!$D$1:$P$18671, MATCH(1, ('RESOLVE Results'!$A$1:$A$18671 = "Build") * ('RESOLVE Results'!$B$1:$B$18671 = $B78) * ('RESOLVE Results'!$C$1:$C$18671 = I$65), 0), MATCH($D$5, 'RESOLVE Results'!$D$1:$P$1, 0)), "")</f>
        <v>55.05</v>
      </c>
      <c r="J78" s="46" cm="1">
        <f t="array" ref="J78">IFERROR(INDEX('RESOLVE Results'!$D$1:$P$18671, MATCH(1, ('RESOLVE Results'!$A$1:$A$18671 = "Build") * ('RESOLVE Results'!$B$1:$B$18671 = $B78) * ('RESOLVE Results'!$C$1:$C$18671 = J$65), 0), MATCH($D$5, 'RESOLVE Results'!$D$1:$P$1, 0)), "")</f>
        <v>67.319999999999993</v>
      </c>
      <c r="K78" s="46" cm="1">
        <f t="array" ref="K78">IFERROR(INDEX('RESOLVE Results'!$D$1:$P$18671, MATCH(1, ('RESOLVE Results'!$A$1:$A$18671 = "Build") * ('RESOLVE Results'!$B$1:$B$18671 = $B78) * ('RESOLVE Results'!$C$1:$C$18671 = K$65), 0), MATCH($D$5, 'RESOLVE Results'!$D$1:$P$1, 0)), "")</f>
        <v>102.96</v>
      </c>
      <c r="L78" s="46" cm="1">
        <f t="array" ref="L78">IFERROR(INDEX('RESOLVE Results'!$D$1:$P$18671, MATCH(1, ('RESOLVE Results'!$A$1:$A$18671 = "Build") * ('RESOLVE Results'!$B$1:$B$18671 = $B78) * ('RESOLVE Results'!$C$1:$C$18671 = L$65), 0), MATCH($D$5, 'RESOLVE Results'!$D$1:$P$1, 0)), "")</f>
        <v>73.790000000000006</v>
      </c>
      <c r="M78" s="46" cm="1">
        <f t="array" ref="M78">IFERROR(INDEX('RESOLVE Results'!$D$1:$P$18671, MATCH(1, ('RESOLVE Results'!$A$1:$A$18671 = "Build") * ('RESOLVE Results'!$B$1:$B$18671 = $B78) * ('RESOLVE Results'!$C$1:$C$18671 = M$65), 0), MATCH($D$5, 'RESOLVE Results'!$D$1:$P$1, 0)), "")</f>
        <v>41.74</v>
      </c>
      <c r="N78" s="46" cm="1">
        <f t="array" ref="N78">IFERROR(INDEX('RESOLVE Results'!$D$1:$P$18671, MATCH(1, ('RESOLVE Results'!$A$1:$A$18671 = "Build") * ('RESOLVE Results'!$B$1:$B$18671 = $B78) * ('RESOLVE Results'!$C$1:$C$18671 = N$65), 0), MATCH($D$5, 'RESOLVE Results'!$D$1:$P$1, 0)), "")</f>
        <v>87.29</v>
      </c>
      <c r="O78" s="46" cm="1">
        <f t="array" ref="O78">IFERROR(INDEX('RESOLVE Results'!$D$1:$P$18671, MATCH(1, ('RESOLVE Results'!$A$1:$A$18671 = "Build") * ('RESOLVE Results'!$B$1:$B$18671 = $B78) * ('RESOLVE Results'!$C$1:$C$18671 = O$65), 0), MATCH($D$5, 'RESOLVE Results'!$D$1:$P$1, 0)), "")</f>
        <v>97.57</v>
      </c>
      <c r="P78" s="46" cm="1">
        <f t="array" ref="P78">IFERROR(INDEX('RESOLVE Results'!$D$1:$P$18671, MATCH(1, ('RESOLVE Results'!$A$1:$A$18671 = "Build") * ('RESOLVE Results'!$B$1:$B$18671 = $B78) * ('RESOLVE Results'!$C$1:$C$18671 = P$65), 0), MATCH($D$5, 'RESOLVE Results'!$D$1:$P$1, 0)), "")</f>
        <v>99.2</v>
      </c>
      <c r="Q78" s="46" cm="1">
        <f t="array" ref="Q78">IFERROR(INDEX('RESOLVE Results'!$D$1:$P$18671, MATCH(1, ('RESOLVE Results'!$A$1:$A$18671 = "Build") * ('RESOLVE Results'!$B$1:$B$18671 = $B78) * ('RESOLVE Results'!$C$1:$C$18671 = Q$65), 0), MATCH($D$5, 'RESOLVE Results'!$D$1:$P$1, 0)), "")</f>
        <v>82.99</v>
      </c>
      <c r="R78" s="46" cm="1">
        <f t="array" ref="R78">IFERROR(INDEX('RESOLVE Results'!$D$1:$P$18671, MATCH(1, ('RESOLVE Results'!$A$1:$A$18671 = "Build") * ('RESOLVE Results'!$B$1:$B$18671 = $B78) * ('RESOLVE Results'!$C$1:$C$18671 = R$65), 0), MATCH($D$5, 'RESOLVE Results'!$D$1:$P$1, 0)), "")</f>
        <v>81.42</v>
      </c>
    </row>
    <row r="79" spans="2:18" x14ac:dyDescent="0.2">
      <c r="B79" s="3" t="s">
        <v>206</v>
      </c>
      <c r="C79" s="46" cm="1">
        <f t="array" ref="C79">IFERROR(INDEX('RESOLVE Results'!$D$1:$P$18671, MATCH(1, ('RESOLVE Results'!$A$1:$A$18671 = "Build") * ('RESOLVE Results'!$B$1:$B$18671 = $B79) * ('RESOLVE Results'!$C$1:$C$18671 = C$65), 0), MATCH($D$5, 'RESOLVE Results'!$D$1:$P$1, 0)), "")</f>
        <v>0</v>
      </c>
      <c r="D79" s="46" t="str" cm="1">
        <f t="array" ref="D79">IFERROR(INDEX('RESOLVE Results'!$D$1:$P$18671, MATCH(1, ('RESOLVE Results'!$A$1:$A$18671 = "Build") * ('RESOLVE Results'!$B$1:$B$18671 = $B79) * ('RESOLVE Results'!$C$1:$C$18671 = D$65), 0), MATCH($D$5, 'RESOLVE Results'!$D$1:$P$1, 0)), "")</f>
        <v/>
      </c>
      <c r="E79" s="46" cm="1">
        <f t="array" ref="E79">IFERROR(INDEX('RESOLVE Results'!$D$1:$P$18671, MATCH(1, ('RESOLVE Results'!$A$1:$A$18671 = "Build") * ('RESOLVE Results'!$B$1:$B$18671 = $B79) * ('RESOLVE Results'!$C$1:$C$18671 = E$65), 0), MATCH($D$5, 'RESOLVE Results'!$D$1:$P$1, 0)), "")</f>
        <v>0</v>
      </c>
      <c r="F79" s="46" cm="1">
        <f t="array" ref="F79">IFERROR(INDEX('RESOLVE Results'!$D$1:$P$18671, MATCH(1, ('RESOLVE Results'!$A$1:$A$18671 = "Build") * ('RESOLVE Results'!$B$1:$B$18671 = $B79) * ('RESOLVE Results'!$C$1:$C$18671 = F$65), 0), MATCH($D$5, 'RESOLVE Results'!$D$1:$P$1, 0)), "")</f>
        <v>0</v>
      </c>
      <c r="G79" s="46" cm="1">
        <f t="array" ref="G79">IFERROR(INDEX('RESOLVE Results'!$D$1:$P$18671, MATCH(1, ('RESOLVE Results'!$A$1:$A$18671 = "Build") * ('RESOLVE Results'!$B$1:$B$18671 = $B79) * ('RESOLVE Results'!$C$1:$C$18671 = G$65), 0), MATCH($D$5, 'RESOLVE Results'!$D$1:$P$1, 0)), "")</f>
        <v>0</v>
      </c>
      <c r="H79" s="46" cm="1">
        <f t="array" ref="H79">IFERROR(INDEX('RESOLVE Results'!$D$1:$P$18671, MATCH(1, ('RESOLVE Results'!$A$1:$A$18671 = "Build") * ('RESOLVE Results'!$B$1:$B$18671 = $B79) * ('RESOLVE Results'!$C$1:$C$18671 = H$65), 0), MATCH($D$5, 'RESOLVE Results'!$D$1:$P$1, 0)), "")</f>
        <v>0</v>
      </c>
      <c r="I79" s="46" cm="1">
        <f t="array" ref="I79">IFERROR(INDEX('RESOLVE Results'!$D$1:$P$18671, MATCH(1, ('RESOLVE Results'!$A$1:$A$18671 = "Build") * ('RESOLVE Results'!$B$1:$B$18671 = $B79) * ('RESOLVE Results'!$C$1:$C$18671 = I$65), 0), MATCH($D$5, 'RESOLVE Results'!$D$1:$P$1, 0)), "")</f>
        <v>0</v>
      </c>
      <c r="J79" s="46" cm="1">
        <f t="array" ref="J79">IFERROR(INDEX('RESOLVE Results'!$D$1:$P$18671, MATCH(1, ('RESOLVE Results'!$A$1:$A$18671 = "Build") * ('RESOLVE Results'!$B$1:$B$18671 = $B79) * ('RESOLVE Results'!$C$1:$C$18671 = J$65), 0), MATCH($D$5, 'RESOLVE Results'!$D$1:$P$1, 0)), "")</f>
        <v>0</v>
      </c>
      <c r="K79" s="46" cm="1">
        <f t="array" ref="K79">IFERROR(INDEX('RESOLVE Results'!$D$1:$P$18671, MATCH(1, ('RESOLVE Results'!$A$1:$A$18671 = "Build") * ('RESOLVE Results'!$B$1:$B$18671 = $B79) * ('RESOLVE Results'!$C$1:$C$18671 = K$65), 0), MATCH($D$5, 'RESOLVE Results'!$D$1:$P$1, 0)), "")</f>
        <v>0</v>
      </c>
      <c r="L79" s="46" cm="1">
        <f t="array" ref="L79">IFERROR(INDEX('RESOLVE Results'!$D$1:$P$18671, MATCH(1, ('RESOLVE Results'!$A$1:$A$18671 = "Build") * ('RESOLVE Results'!$B$1:$B$18671 = $B79) * ('RESOLVE Results'!$C$1:$C$18671 = L$65), 0), MATCH($D$5, 'RESOLVE Results'!$D$1:$P$1, 0)), "")</f>
        <v>0</v>
      </c>
      <c r="M79" s="46" cm="1">
        <f t="array" ref="M79">IFERROR(INDEX('RESOLVE Results'!$D$1:$P$18671, MATCH(1, ('RESOLVE Results'!$A$1:$A$18671 = "Build") * ('RESOLVE Results'!$B$1:$B$18671 = $B79) * ('RESOLVE Results'!$C$1:$C$18671 = M$65), 0), MATCH($D$5, 'RESOLVE Results'!$D$1:$P$1, 0)), "")</f>
        <v>0</v>
      </c>
      <c r="N79" s="46" cm="1">
        <f t="array" ref="N79">IFERROR(INDEX('RESOLVE Results'!$D$1:$P$18671, MATCH(1, ('RESOLVE Results'!$A$1:$A$18671 = "Build") * ('RESOLVE Results'!$B$1:$B$18671 = $B79) * ('RESOLVE Results'!$C$1:$C$18671 = N$65), 0), MATCH($D$5, 'RESOLVE Results'!$D$1:$P$1, 0)), "")</f>
        <v>0</v>
      </c>
      <c r="O79" s="46" cm="1">
        <f t="array" ref="O79">IFERROR(INDEX('RESOLVE Results'!$D$1:$P$18671, MATCH(1, ('RESOLVE Results'!$A$1:$A$18671 = "Build") * ('RESOLVE Results'!$B$1:$B$18671 = $B79) * ('RESOLVE Results'!$C$1:$C$18671 = O$65), 0), MATCH($D$5, 'RESOLVE Results'!$D$1:$P$1, 0)), "")</f>
        <v>0</v>
      </c>
      <c r="P79" s="46" cm="1">
        <f t="array" ref="P79">IFERROR(INDEX('RESOLVE Results'!$D$1:$P$18671, MATCH(1, ('RESOLVE Results'!$A$1:$A$18671 = "Build") * ('RESOLVE Results'!$B$1:$B$18671 = $B79) * ('RESOLVE Results'!$C$1:$C$18671 = P$65), 0), MATCH($D$5, 'RESOLVE Results'!$D$1:$P$1, 0)), "")</f>
        <v>0</v>
      </c>
      <c r="Q79" s="46" cm="1">
        <f t="array" ref="Q79">IFERROR(INDEX('RESOLVE Results'!$D$1:$P$18671, MATCH(1, ('RESOLVE Results'!$A$1:$A$18671 = "Build") * ('RESOLVE Results'!$B$1:$B$18671 = $B79) * ('RESOLVE Results'!$C$1:$C$18671 = Q$65), 0), MATCH($D$5, 'RESOLVE Results'!$D$1:$P$1, 0)), "")</f>
        <v>0</v>
      </c>
      <c r="R79" s="46" cm="1">
        <f t="array" ref="R79">IFERROR(INDEX('RESOLVE Results'!$D$1:$P$18671, MATCH(1, ('RESOLVE Results'!$A$1:$A$18671 = "Build") * ('RESOLVE Results'!$B$1:$B$18671 = $B79) * ('RESOLVE Results'!$C$1:$C$18671 = R$65), 0), MATCH($D$5, 'RESOLVE Results'!$D$1:$P$1, 0)), "")</f>
        <v>0</v>
      </c>
    </row>
    <row r="80" spans="2:18" x14ac:dyDescent="0.2">
      <c r="B80" s="3" t="s">
        <v>207</v>
      </c>
      <c r="C80" s="46" cm="1">
        <f t="array" ref="C80">IFERROR(INDEX('RESOLVE Results'!$D$1:$P$18671, MATCH(1, ('RESOLVE Results'!$A$1:$A$18671 = "Build") * ('RESOLVE Results'!$B$1:$B$18671 = $B80) * ('RESOLVE Results'!$C$1:$C$18671 = C$65), 0), MATCH($D$5, 'RESOLVE Results'!$D$1:$P$1, 0)), "")</f>
        <v>0</v>
      </c>
      <c r="D80" s="46" t="str" cm="1">
        <f t="array" ref="D80">IFERROR(INDEX('RESOLVE Results'!$D$1:$P$18671, MATCH(1, ('RESOLVE Results'!$A$1:$A$18671 = "Build") * ('RESOLVE Results'!$B$1:$B$18671 = $B80) * ('RESOLVE Results'!$C$1:$C$18671 = D$65), 0), MATCH($D$5, 'RESOLVE Results'!$D$1:$P$1, 0)), "")</f>
        <v/>
      </c>
      <c r="E80" s="46" cm="1">
        <f t="array" ref="E80">IFERROR(INDEX('RESOLVE Results'!$D$1:$P$18671, MATCH(1, ('RESOLVE Results'!$A$1:$A$18671 = "Build") * ('RESOLVE Results'!$B$1:$B$18671 = $B80) * ('RESOLVE Results'!$C$1:$C$18671 = E$65), 0), MATCH($D$5, 'RESOLVE Results'!$D$1:$P$1, 0)), "")</f>
        <v>0</v>
      </c>
      <c r="F80" s="46" cm="1">
        <f t="array" ref="F80">IFERROR(INDEX('RESOLVE Results'!$D$1:$P$18671, MATCH(1, ('RESOLVE Results'!$A$1:$A$18671 = "Build") * ('RESOLVE Results'!$B$1:$B$18671 = $B80) * ('RESOLVE Results'!$C$1:$C$18671 = F$65), 0), MATCH($D$5, 'RESOLVE Results'!$D$1:$P$1, 0)), "")</f>
        <v>0</v>
      </c>
      <c r="G80" s="46" cm="1">
        <f t="array" ref="G80">IFERROR(INDEX('RESOLVE Results'!$D$1:$P$18671, MATCH(1, ('RESOLVE Results'!$A$1:$A$18671 = "Build") * ('RESOLVE Results'!$B$1:$B$18671 = $B80) * ('RESOLVE Results'!$C$1:$C$18671 = G$65), 0), MATCH($D$5, 'RESOLVE Results'!$D$1:$P$1, 0)), "")</f>
        <v>0</v>
      </c>
      <c r="H80" s="46" cm="1">
        <f t="array" ref="H80">IFERROR(INDEX('RESOLVE Results'!$D$1:$P$18671, MATCH(1, ('RESOLVE Results'!$A$1:$A$18671 = "Build") * ('RESOLVE Results'!$B$1:$B$18671 = $B80) * ('RESOLVE Results'!$C$1:$C$18671 = H$65), 0), MATCH($D$5, 'RESOLVE Results'!$D$1:$P$1, 0)), "")</f>
        <v>0</v>
      </c>
      <c r="I80" s="46" cm="1">
        <f t="array" ref="I80">IFERROR(INDEX('RESOLVE Results'!$D$1:$P$18671, MATCH(1, ('RESOLVE Results'!$A$1:$A$18671 = "Build") * ('RESOLVE Results'!$B$1:$B$18671 = $B80) * ('RESOLVE Results'!$C$1:$C$18671 = I$65), 0), MATCH($D$5, 'RESOLVE Results'!$D$1:$P$1, 0)), "")</f>
        <v>0</v>
      </c>
      <c r="J80" s="46" cm="1">
        <f t="array" ref="J80">IFERROR(INDEX('RESOLVE Results'!$D$1:$P$18671, MATCH(1, ('RESOLVE Results'!$A$1:$A$18671 = "Build") * ('RESOLVE Results'!$B$1:$B$18671 = $B80) * ('RESOLVE Results'!$C$1:$C$18671 = J$65), 0), MATCH($D$5, 'RESOLVE Results'!$D$1:$P$1, 0)), "")</f>
        <v>0</v>
      </c>
      <c r="K80" s="46" cm="1">
        <f t="array" ref="K80">IFERROR(INDEX('RESOLVE Results'!$D$1:$P$18671, MATCH(1, ('RESOLVE Results'!$A$1:$A$18671 = "Build") * ('RESOLVE Results'!$B$1:$B$18671 = $B80) * ('RESOLVE Results'!$C$1:$C$18671 = K$65), 0), MATCH($D$5, 'RESOLVE Results'!$D$1:$P$1, 0)), "")</f>
        <v>0</v>
      </c>
      <c r="L80" s="46" cm="1">
        <f t="array" ref="L80">IFERROR(INDEX('RESOLVE Results'!$D$1:$P$18671, MATCH(1, ('RESOLVE Results'!$A$1:$A$18671 = "Build") * ('RESOLVE Results'!$B$1:$B$18671 = $B80) * ('RESOLVE Results'!$C$1:$C$18671 = L$65), 0), MATCH($D$5, 'RESOLVE Results'!$D$1:$P$1, 0)), "")</f>
        <v>0</v>
      </c>
      <c r="M80" s="46" cm="1">
        <f t="array" ref="M80">IFERROR(INDEX('RESOLVE Results'!$D$1:$P$18671, MATCH(1, ('RESOLVE Results'!$A$1:$A$18671 = "Build") * ('RESOLVE Results'!$B$1:$B$18671 = $B80) * ('RESOLVE Results'!$C$1:$C$18671 = M$65), 0), MATCH($D$5, 'RESOLVE Results'!$D$1:$P$1, 0)), "")</f>
        <v>0</v>
      </c>
      <c r="N80" s="46" cm="1">
        <f t="array" ref="N80">IFERROR(INDEX('RESOLVE Results'!$D$1:$P$18671, MATCH(1, ('RESOLVE Results'!$A$1:$A$18671 = "Build") * ('RESOLVE Results'!$B$1:$B$18671 = $B80) * ('RESOLVE Results'!$C$1:$C$18671 = N$65), 0), MATCH($D$5, 'RESOLVE Results'!$D$1:$P$1, 0)), "")</f>
        <v>0</v>
      </c>
      <c r="O80" s="46" cm="1">
        <f t="array" ref="O80">IFERROR(INDEX('RESOLVE Results'!$D$1:$P$18671, MATCH(1, ('RESOLVE Results'!$A$1:$A$18671 = "Build") * ('RESOLVE Results'!$B$1:$B$18671 = $B80) * ('RESOLVE Results'!$C$1:$C$18671 = O$65), 0), MATCH($D$5, 'RESOLVE Results'!$D$1:$P$1, 0)), "")</f>
        <v>0</v>
      </c>
      <c r="P80" s="46" cm="1">
        <f t="array" ref="P80">IFERROR(INDEX('RESOLVE Results'!$D$1:$P$18671, MATCH(1, ('RESOLVE Results'!$A$1:$A$18671 = "Build") * ('RESOLVE Results'!$B$1:$B$18671 = $B80) * ('RESOLVE Results'!$C$1:$C$18671 = P$65), 0), MATCH($D$5, 'RESOLVE Results'!$D$1:$P$1, 0)), "")</f>
        <v>0</v>
      </c>
      <c r="Q80" s="46" cm="1">
        <f t="array" ref="Q80">IFERROR(INDEX('RESOLVE Results'!$D$1:$P$18671, MATCH(1, ('RESOLVE Results'!$A$1:$A$18671 = "Build") * ('RESOLVE Results'!$B$1:$B$18671 = $B80) * ('RESOLVE Results'!$C$1:$C$18671 = Q$65), 0), MATCH($D$5, 'RESOLVE Results'!$D$1:$P$1, 0)), "")</f>
        <v>0</v>
      </c>
      <c r="R80" s="46" cm="1">
        <f t="array" ref="R80">IFERROR(INDEX('RESOLVE Results'!$D$1:$P$18671, MATCH(1, ('RESOLVE Results'!$A$1:$A$18671 = "Build") * ('RESOLVE Results'!$B$1:$B$18671 = $B80) * ('RESOLVE Results'!$C$1:$C$18671 = R$65), 0), MATCH($D$5, 'RESOLVE Results'!$D$1:$P$1, 0)), "")</f>
        <v>0</v>
      </c>
    </row>
    <row r="81" spans="2:19" x14ac:dyDescent="0.2">
      <c r="B81" s="3" t="s">
        <v>208</v>
      </c>
      <c r="C81" s="46" cm="1">
        <f t="array" ref="C81">IFERROR(INDEX('RESOLVE Results'!$D$1:$P$18671, MATCH(1, ('RESOLVE Results'!$A$1:$A$18671 = "Build") * ('RESOLVE Results'!$B$1:$B$18671 = $B81) * ('RESOLVE Results'!$C$1:$C$18671 = C$65), 0), MATCH($D$5, 'RESOLVE Results'!$D$1:$P$1, 0)), "")</f>
        <v>4.7300000000000004</v>
      </c>
      <c r="D81" s="46" t="str" cm="1">
        <f t="array" ref="D81">IFERROR(INDEX('RESOLVE Results'!$D$1:$P$18671, MATCH(1, ('RESOLVE Results'!$A$1:$A$18671 = "Build") * ('RESOLVE Results'!$B$1:$B$18671 = $B81) * ('RESOLVE Results'!$C$1:$C$18671 = D$65), 0), MATCH($D$5, 'RESOLVE Results'!$D$1:$P$1, 0)), "")</f>
        <v/>
      </c>
      <c r="E81" s="46" cm="1">
        <f t="array" ref="E81">IFERROR(INDEX('RESOLVE Results'!$D$1:$P$18671, MATCH(1, ('RESOLVE Results'!$A$1:$A$18671 = "Build") * ('RESOLVE Results'!$B$1:$B$18671 = $B81) * ('RESOLVE Results'!$C$1:$C$18671 = E$65), 0), MATCH($D$5, 'RESOLVE Results'!$D$1:$P$1, 0)), "")</f>
        <v>4.2</v>
      </c>
      <c r="F81" s="46" cm="1">
        <f t="array" ref="F81">IFERROR(INDEX('RESOLVE Results'!$D$1:$P$18671, MATCH(1, ('RESOLVE Results'!$A$1:$A$18671 = "Build") * ('RESOLVE Results'!$B$1:$B$18671 = $B81) * ('RESOLVE Results'!$C$1:$C$18671 = F$65), 0), MATCH($D$5, 'RESOLVE Results'!$D$1:$P$1, 0)), "")</f>
        <v>5.64</v>
      </c>
      <c r="G81" s="46" cm="1">
        <f t="array" ref="G81">IFERROR(INDEX('RESOLVE Results'!$D$1:$P$18671, MATCH(1, ('RESOLVE Results'!$A$1:$A$18671 = "Build") * ('RESOLVE Results'!$B$1:$B$18671 = $B81) * ('RESOLVE Results'!$C$1:$C$18671 = G$65), 0), MATCH($D$5, 'RESOLVE Results'!$D$1:$P$1, 0)), "")</f>
        <v>5.64</v>
      </c>
      <c r="H81" s="46" cm="1">
        <f t="array" ref="H81">IFERROR(INDEX('RESOLVE Results'!$D$1:$P$18671, MATCH(1, ('RESOLVE Results'!$A$1:$A$18671 = "Build") * ('RESOLVE Results'!$B$1:$B$18671 = $B81) * ('RESOLVE Results'!$C$1:$C$18671 = H$65), 0), MATCH($D$5, 'RESOLVE Results'!$D$1:$P$1, 0)), "")</f>
        <v>5.58</v>
      </c>
      <c r="I81" s="46" cm="1">
        <f t="array" ref="I81">IFERROR(INDEX('RESOLVE Results'!$D$1:$P$18671, MATCH(1, ('RESOLVE Results'!$A$1:$A$18671 = "Build") * ('RESOLVE Results'!$B$1:$B$18671 = $B81) * ('RESOLVE Results'!$C$1:$C$18671 = I$65), 0), MATCH($D$5, 'RESOLVE Results'!$D$1:$P$1, 0)), "")</f>
        <v>13.23</v>
      </c>
      <c r="J81" s="46" cm="1">
        <f t="array" ref="J81">IFERROR(INDEX('RESOLVE Results'!$D$1:$P$18671, MATCH(1, ('RESOLVE Results'!$A$1:$A$18671 = "Build") * ('RESOLVE Results'!$B$1:$B$18671 = $B81) * ('RESOLVE Results'!$C$1:$C$18671 = J$65), 0), MATCH($D$5, 'RESOLVE Results'!$D$1:$P$1, 0)), "")</f>
        <v>5.85</v>
      </c>
      <c r="K81" s="46" cm="1">
        <f t="array" ref="K81">IFERROR(INDEX('RESOLVE Results'!$D$1:$P$18671, MATCH(1, ('RESOLVE Results'!$A$1:$A$18671 = "Build") * ('RESOLVE Results'!$B$1:$B$18671 = $B81) * ('RESOLVE Results'!$C$1:$C$18671 = K$65), 0), MATCH($D$5, 'RESOLVE Results'!$D$1:$P$1, 0)), "")</f>
        <v>5.7</v>
      </c>
      <c r="L81" s="46" cm="1">
        <f t="array" ref="L81">IFERROR(INDEX('RESOLVE Results'!$D$1:$P$18671, MATCH(1, ('RESOLVE Results'!$A$1:$A$18671 = "Build") * ('RESOLVE Results'!$B$1:$B$18671 = $B81) * ('RESOLVE Results'!$C$1:$C$18671 = L$65), 0), MATCH($D$5, 'RESOLVE Results'!$D$1:$P$1, 0)), "")</f>
        <v>5.58</v>
      </c>
      <c r="M81" s="46" cm="1">
        <f t="array" ref="M81">IFERROR(INDEX('RESOLVE Results'!$D$1:$P$18671, MATCH(1, ('RESOLVE Results'!$A$1:$A$18671 = "Build") * ('RESOLVE Results'!$B$1:$B$18671 = $B81) * ('RESOLVE Results'!$C$1:$C$18671 = M$65), 0), MATCH($D$5, 'RESOLVE Results'!$D$1:$P$1, 0)), "")</f>
        <v>5.5</v>
      </c>
      <c r="N81" s="46" cm="1">
        <f t="array" ref="N81">IFERROR(INDEX('RESOLVE Results'!$D$1:$P$18671, MATCH(1, ('RESOLVE Results'!$A$1:$A$18671 = "Build") * ('RESOLVE Results'!$B$1:$B$18671 = $B81) * ('RESOLVE Results'!$C$1:$C$18671 = N$65), 0), MATCH($D$5, 'RESOLVE Results'!$D$1:$P$1, 0)), "")</f>
        <v>7.6</v>
      </c>
      <c r="O81" s="46" cm="1">
        <f t="array" ref="O81">IFERROR(INDEX('RESOLVE Results'!$D$1:$P$18671, MATCH(1, ('RESOLVE Results'!$A$1:$A$18671 = "Build") * ('RESOLVE Results'!$B$1:$B$18671 = $B81) * ('RESOLVE Results'!$C$1:$C$18671 = O$65), 0), MATCH($D$5, 'RESOLVE Results'!$D$1:$P$1, 0)), "")</f>
        <v>7.84</v>
      </c>
      <c r="P81" s="46" cm="1">
        <f t="array" ref="P81">IFERROR(INDEX('RESOLVE Results'!$D$1:$P$18671, MATCH(1, ('RESOLVE Results'!$A$1:$A$18671 = "Build") * ('RESOLVE Results'!$B$1:$B$18671 = $B81) * ('RESOLVE Results'!$C$1:$C$18671 = P$65), 0), MATCH($D$5, 'RESOLVE Results'!$D$1:$P$1, 0)), "")</f>
        <v>5.98</v>
      </c>
      <c r="Q81" s="46" cm="1">
        <f t="array" ref="Q81">IFERROR(INDEX('RESOLVE Results'!$D$1:$P$18671, MATCH(1, ('RESOLVE Results'!$A$1:$A$18671 = "Build") * ('RESOLVE Results'!$B$1:$B$18671 = $B81) * ('RESOLVE Results'!$C$1:$C$18671 = Q$65), 0), MATCH($D$5, 'RESOLVE Results'!$D$1:$P$1, 0)), "")</f>
        <v>17.579999999999998</v>
      </c>
      <c r="R81" s="46" cm="1">
        <f t="array" ref="R81">IFERROR(INDEX('RESOLVE Results'!$D$1:$P$18671, MATCH(1, ('RESOLVE Results'!$A$1:$A$18671 = "Build") * ('RESOLVE Results'!$B$1:$B$18671 = $B81) * ('RESOLVE Results'!$C$1:$C$18671 = R$65), 0), MATCH($D$5, 'RESOLVE Results'!$D$1:$P$1, 0)), "")</f>
        <v>46.56</v>
      </c>
    </row>
    <row r="82" spans="2:19" x14ac:dyDescent="0.2">
      <c r="B82" s="3" t="s">
        <v>209</v>
      </c>
      <c r="C82" s="46" cm="1">
        <f t="array" ref="C82">IFERROR(INDEX('RESOLVE Results'!$D$1:$P$18671, MATCH(1, ('RESOLVE Results'!$A$1:$A$18671 = "Build") * ('RESOLVE Results'!$B$1:$B$18671 = $B82) * ('RESOLVE Results'!$C$1:$C$18671 = C$65), 0), MATCH($D$5, 'RESOLVE Results'!$D$1:$P$1, 0)), "")</f>
        <v>18.71</v>
      </c>
      <c r="D82" s="46" t="str" cm="1">
        <f t="array" ref="D82">IFERROR(INDEX('RESOLVE Results'!$D$1:$P$18671, MATCH(1, ('RESOLVE Results'!$A$1:$A$18671 = "Build") * ('RESOLVE Results'!$B$1:$B$18671 = $B82) * ('RESOLVE Results'!$C$1:$C$18671 = D$65), 0), MATCH($D$5, 'RESOLVE Results'!$D$1:$P$1, 0)), "")</f>
        <v/>
      </c>
      <c r="E82" s="46" cm="1">
        <f t="array" ref="E82">IFERROR(INDEX('RESOLVE Results'!$D$1:$P$18671, MATCH(1, ('RESOLVE Results'!$A$1:$A$18671 = "Build") * ('RESOLVE Results'!$B$1:$B$18671 = $B82) * ('RESOLVE Results'!$C$1:$C$18671 = E$65), 0), MATCH($D$5, 'RESOLVE Results'!$D$1:$P$1, 0)), "")</f>
        <v>23.52</v>
      </c>
      <c r="F82" s="46" cm="1">
        <f t="array" ref="F82">IFERROR(INDEX('RESOLVE Results'!$D$1:$P$18671, MATCH(1, ('RESOLVE Results'!$A$1:$A$18671 = "Build") * ('RESOLVE Results'!$B$1:$B$18671 = $B82) * ('RESOLVE Results'!$C$1:$C$18671 = F$65), 0), MATCH($D$5, 'RESOLVE Results'!$D$1:$P$1, 0)), "")</f>
        <v>22.46</v>
      </c>
      <c r="G82" s="46" cm="1">
        <f t="array" ref="G82">IFERROR(INDEX('RESOLVE Results'!$D$1:$P$18671, MATCH(1, ('RESOLVE Results'!$A$1:$A$18671 = "Build") * ('RESOLVE Results'!$B$1:$B$18671 = $B82) * ('RESOLVE Results'!$C$1:$C$18671 = G$65), 0), MATCH($D$5, 'RESOLVE Results'!$D$1:$P$1, 0)), "")</f>
        <v>22.46</v>
      </c>
      <c r="H82" s="46" cm="1">
        <f t="array" ref="H82">IFERROR(INDEX('RESOLVE Results'!$D$1:$P$18671, MATCH(1, ('RESOLVE Results'!$A$1:$A$18671 = "Build") * ('RESOLVE Results'!$B$1:$B$18671 = $B82) * ('RESOLVE Results'!$C$1:$C$18671 = H$65), 0), MATCH($D$5, 'RESOLVE Results'!$D$1:$P$1, 0)), "")</f>
        <v>22.26</v>
      </c>
      <c r="I82" s="46" cm="1">
        <f t="array" ref="I82">IFERROR(INDEX('RESOLVE Results'!$D$1:$P$18671, MATCH(1, ('RESOLVE Results'!$A$1:$A$18671 = "Build") * ('RESOLVE Results'!$B$1:$B$18671 = $B82) * ('RESOLVE Results'!$C$1:$C$18671 = I$65), 0), MATCH($D$5, 'RESOLVE Results'!$D$1:$P$1, 0)), "")</f>
        <v>17.989999999999998</v>
      </c>
      <c r="J82" s="46" cm="1">
        <f t="array" ref="J82">IFERROR(INDEX('RESOLVE Results'!$D$1:$P$18671, MATCH(1, ('RESOLVE Results'!$A$1:$A$18671 = "Build") * ('RESOLVE Results'!$B$1:$B$18671 = $B82) * ('RESOLVE Results'!$C$1:$C$18671 = J$65), 0), MATCH($D$5, 'RESOLVE Results'!$D$1:$P$1, 0)), "")</f>
        <v>24.36</v>
      </c>
      <c r="K82" s="46" cm="1">
        <f t="array" ref="K82">IFERROR(INDEX('RESOLVE Results'!$D$1:$P$18671, MATCH(1, ('RESOLVE Results'!$A$1:$A$18671 = "Build") * ('RESOLVE Results'!$B$1:$B$18671 = $B82) * ('RESOLVE Results'!$C$1:$C$18671 = K$65), 0), MATCH($D$5, 'RESOLVE Results'!$D$1:$P$1, 0)), "")</f>
        <v>36.03</v>
      </c>
      <c r="L82" s="46" cm="1">
        <f t="array" ref="L82">IFERROR(INDEX('RESOLVE Results'!$D$1:$P$18671, MATCH(1, ('RESOLVE Results'!$A$1:$A$18671 = "Build") * ('RESOLVE Results'!$B$1:$B$18671 = $B82) * ('RESOLVE Results'!$C$1:$C$18671 = L$65), 0), MATCH($D$5, 'RESOLVE Results'!$D$1:$P$1, 0)), "")</f>
        <v>26.25</v>
      </c>
      <c r="M82" s="46" cm="1">
        <f t="array" ref="M82">IFERROR(INDEX('RESOLVE Results'!$D$1:$P$18671, MATCH(1, ('RESOLVE Results'!$A$1:$A$18671 = "Build") * ('RESOLVE Results'!$B$1:$B$18671 = $B82) * ('RESOLVE Results'!$C$1:$C$18671 = M$65), 0), MATCH($D$5, 'RESOLVE Results'!$D$1:$P$1, 0)), "")</f>
        <v>13.68</v>
      </c>
      <c r="N82" s="46" cm="1">
        <f t="array" ref="N82">IFERROR(INDEX('RESOLVE Results'!$D$1:$P$18671, MATCH(1, ('RESOLVE Results'!$A$1:$A$18671 = "Build") * ('RESOLVE Results'!$B$1:$B$18671 = $B82) * ('RESOLVE Results'!$C$1:$C$18671 = N$65), 0), MATCH($D$5, 'RESOLVE Results'!$D$1:$P$1, 0)), "")</f>
        <v>35.33</v>
      </c>
      <c r="O82" s="46" cm="1">
        <f t="array" ref="O82">IFERROR(INDEX('RESOLVE Results'!$D$1:$P$18671, MATCH(1, ('RESOLVE Results'!$A$1:$A$18671 = "Build") * ('RESOLVE Results'!$B$1:$B$18671 = $B82) * ('RESOLVE Results'!$C$1:$C$18671 = O$65), 0), MATCH($D$5, 'RESOLVE Results'!$D$1:$P$1, 0)), "")</f>
        <v>38.47</v>
      </c>
      <c r="P82" s="46" cm="1">
        <f t="array" ref="P82">IFERROR(INDEX('RESOLVE Results'!$D$1:$P$18671, MATCH(1, ('RESOLVE Results'!$A$1:$A$18671 = "Build") * ('RESOLVE Results'!$B$1:$B$18671 = $B82) * ('RESOLVE Results'!$C$1:$C$18671 = P$65), 0), MATCH($D$5, 'RESOLVE Results'!$D$1:$P$1, 0)), "")</f>
        <v>34.56</v>
      </c>
      <c r="Q82" s="46" cm="1">
        <f t="array" ref="Q82">IFERROR(INDEX('RESOLVE Results'!$D$1:$P$18671, MATCH(1, ('RESOLVE Results'!$A$1:$A$18671 = "Build") * ('RESOLVE Results'!$B$1:$B$18671 = $B82) * ('RESOLVE Results'!$C$1:$C$18671 = Q$65), 0), MATCH($D$5, 'RESOLVE Results'!$D$1:$P$1, 0)), "")</f>
        <v>30.38</v>
      </c>
      <c r="R82" s="46" cm="1">
        <f t="array" ref="R82">IFERROR(INDEX('RESOLVE Results'!$D$1:$P$18671, MATCH(1, ('RESOLVE Results'!$A$1:$A$18671 = "Build") * ('RESOLVE Results'!$B$1:$B$18671 = $B82) * ('RESOLVE Results'!$C$1:$C$18671 = R$65), 0), MATCH($D$5, 'RESOLVE Results'!$D$1:$P$1, 0)), "")</f>
        <v>12.17</v>
      </c>
    </row>
    <row r="83" spans="2:19" x14ac:dyDescent="0.2">
      <c r="B83" s="3" t="s">
        <v>210</v>
      </c>
      <c r="C83" s="46" cm="1">
        <f t="array" ref="C83">IFERROR(INDEX('RESOLVE Results'!$D$1:$P$18671, MATCH(1, ('RESOLVE Results'!$A$1:$A$18671 = "Build") * ('RESOLVE Results'!$B$1:$B$18671 = $B83) * ('RESOLVE Results'!$C$1:$C$18671 = C$65), 0), MATCH($D$5, 'RESOLVE Results'!$D$1:$P$1, 0)), "")</f>
        <v>0.46</v>
      </c>
      <c r="D83" s="46" t="str" cm="1">
        <f t="array" ref="D83">IFERROR(INDEX('RESOLVE Results'!$D$1:$P$18671, MATCH(1, ('RESOLVE Results'!$A$1:$A$18671 = "Build") * ('RESOLVE Results'!$B$1:$B$18671 = $B83) * ('RESOLVE Results'!$C$1:$C$18671 = D$65), 0), MATCH($D$5, 'RESOLVE Results'!$D$1:$P$1, 0)), "")</f>
        <v/>
      </c>
      <c r="E83" s="46" cm="1">
        <f t="array" ref="E83">IFERROR(INDEX('RESOLVE Results'!$D$1:$P$18671, MATCH(1, ('RESOLVE Results'!$A$1:$A$18671 = "Build") * ('RESOLVE Results'!$B$1:$B$18671 = $B83) * ('RESOLVE Results'!$C$1:$C$18671 = E$65), 0), MATCH($D$5, 'RESOLVE Results'!$D$1:$P$1, 0)), "")</f>
        <v>0.76</v>
      </c>
      <c r="F83" s="46" cm="1">
        <f t="array" ref="F83">IFERROR(INDEX('RESOLVE Results'!$D$1:$P$18671, MATCH(1, ('RESOLVE Results'!$A$1:$A$18671 = "Build") * ('RESOLVE Results'!$B$1:$B$18671 = $B83) * ('RESOLVE Results'!$C$1:$C$18671 = F$65), 0), MATCH($D$5, 'RESOLVE Results'!$D$1:$P$1, 0)), "")</f>
        <v>2.62</v>
      </c>
      <c r="G83" s="46" cm="1">
        <f t="array" ref="G83">IFERROR(INDEX('RESOLVE Results'!$D$1:$P$18671, MATCH(1, ('RESOLVE Results'!$A$1:$A$18671 = "Build") * ('RESOLVE Results'!$B$1:$B$18671 = $B83) * ('RESOLVE Results'!$C$1:$C$18671 = G$65), 0), MATCH($D$5, 'RESOLVE Results'!$D$1:$P$1, 0)), "")</f>
        <v>2.62</v>
      </c>
      <c r="H83" s="46" cm="1">
        <f t="array" ref="H83">IFERROR(INDEX('RESOLVE Results'!$D$1:$P$18671, MATCH(1, ('RESOLVE Results'!$A$1:$A$18671 = "Build") * ('RESOLVE Results'!$B$1:$B$18671 = $B83) * ('RESOLVE Results'!$C$1:$C$18671 = H$65), 0), MATCH($D$5, 'RESOLVE Results'!$D$1:$P$1, 0)), "")</f>
        <v>2.62</v>
      </c>
      <c r="I83" s="46" cm="1">
        <f t="array" ref="I83">IFERROR(INDEX('RESOLVE Results'!$D$1:$P$18671, MATCH(1, ('RESOLVE Results'!$A$1:$A$18671 = "Build") * ('RESOLVE Results'!$B$1:$B$18671 = $B83) * ('RESOLVE Results'!$C$1:$C$18671 = I$65), 0), MATCH($D$5, 'RESOLVE Results'!$D$1:$P$1, 0)), "")</f>
        <v>2.62</v>
      </c>
      <c r="J83" s="46" cm="1">
        <f t="array" ref="J83">IFERROR(INDEX('RESOLVE Results'!$D$1:$P$18671, MATCH(1, ('RESOLVE Results'!$A$1:$A$18671 = "Build") * ('RESOLVE Results'!$B$1:$B$18671 = $B83) * ('RESOLVE Results'!$C$1:$C$18671 = J$65), 0), MATCH($D$5, 'RESOLVE Results'!$D$1:$P$1, 0)), "")</f>
        <v>2.62</v>
      </c>
      <c r="K83" s="46" cm="1">
        <f t="array" ref="K83">IFERROR(INDEX('RESOLVE Results'!$D$1:$P$18671, MATCH(1, ('RESOLVE Results'!$A$1:$A$18671 = "Build") * ('RESOLVE Results'!$B$1:$B$18671 = $B83) * ('RESOLVE Results'!$C$1:$C$18671 = K$65), 0), MATCH($D$5, 'RESOLVE Results'!$D$1:$P$1, 0)), "")</f>
        <v>2.78</v>
      </c>
      <c r="L83" s="46" cm="1">
        <f t="array" ref="L83">IFERROR(INDEX('RESOLVE Results'!$D$1:$P$18671, MATCH(1, ('RESOLVE Results'!$A$1:$A$18671 = "Build") * ('RESOLVE Results'!$B$1:$B$18671 = $B83) * ('RESOLVE Results'!$C$1:$C$18671 = L$65), 0), MATCH($D$5, 'RESOLVE Results'!$D$1:$P$1, 0)), "")</f>
        <v>2.78</v>
      </c>
      <c r="M83" s="46" cm="1">
        <f t="array" ref="M83">IFERROR(INDEX('RESOLVE Results'!$D$1:$P$18671, MATCH(1, ('RESOLVE Results'!$A$1:$A$18671 = "Build") * ('RESOLVE Results'!$B$1:$B$18671 = $B83) * ('RESOLVE Results'!$C$1:$C$18671 = M$65), 0), MATCH($D$5, 'RESOLVE Results'!$D$1:$P$1, 0)), "")</f>
        <v>3.17</v>
      </c>
      <c r="N83" s="46" cm="1">
        <f t="array" ref="N83">IFERROR(INDEX('RESOLVE Results'!$D$1:$P$18671, MATCH(1, ('RESOLVE Results'!$A$1:$A$18671 = "Build") * ('RESOLVE Results'!$B$1:$B$18671 = $B83) * ('RESOLVE Results'!$C$1:$C$18671 = N$65), 0), MATCH($D$5, 'RESOLVE Results'!$D$1:$P$1, 0)), "")</f>
        <v>0.5</v>
      </c>
      <c r="O83" s="46" cm="1">
        <f t="array" ref="O83">IFERROR(INDEX('RESOLVE Results'!$D$1:$P$18671, MATCH(1, ('RESOLVE Results'!$A$1:$A$18671 = "Build") * ('RESOLVE Results'!$B$1:$B$18671 = $B83) * ('RESOLVE Results'!$C$1:$C$18671 = O$65), 0), MATCH($D$5, 'RESOLVE Results'!$D$1:$P$1, 0)), "")</f>
        <v>0.5</v>
      </c>
      <c r="P83" s="46" cm="1">
        <f t="array" ref="P83">IFERROR(INDEX('RESOLVE Results'!$D$1:$P$18671, MATCH(1, ('RESOLVE Results'!$A$1:$A$18671 = "Build") * ('RESOLVE Results'!$B$1:$B$18671 = $B83) * ('RESOLVE Results'!$C$1:$C$18671 = P$65), 0), MATCH($D$5, 'RESOLVE Results'!$D$1:$P$1, 0)), "")</f>
        <v>2.78</v>
      </c>
      <c r="Q83" s="46" cm="1">
        <f t="array" ref="Q83">IFERROR(INDEX('RESOLVE Results'!$D$1:$P$18671, MATCH(1, ('RESOLVE Results'!$A$1:$A$18671 = "Build") * ('RESOLVE Results'!$B$1:$B$18671 = $B83) * ('RESOLVE Results'!$C$1:$C$18671 = Q$65), 0), MATCH($D$5, 'RESOLVE Results'!$D$1:$P$1, 0)), "")</f>
        <v>0.5</v>
      </c>
      <c r="R83" s="46" cm="1">
        <f t="array" ref="R83">IFERROR(INDEX('RESOLVE Results'!$D$1:$P$18671, MATCH(1, ('RESOLVE Results'!$A$1:$A$18671 = "Build") * ('RESOLVE Results'!$B$1:$B$18671 = $B83) * ('RESOLVE Results'!$C$1:$C$18671 = R$65), 0), MATCH($D$5, 'RESOLVE Results'!$D$1:$P$1, 0)), "")</f>
        <v>0.5</v>
      </c>
    </row>
    <row r="84" spans="2:19" x14ac:dyDescent="0.2">
      <c r="B84" s="3" t="s">
        <v>211</v>
      </c>
      <c r="C84" s="46" cm="1">
        <f t="array" ref="C84">IFERROR(INDEX('RESOLVE Results'!$D$1:$P$18671, MATCH(1, ('RESOLVE Results'!$A$1:$A$18671 = "Build") * ('RESOLVE Results'!$B$1:$B$18671 = $B84) * ('RESOLVE Results'!$C$1:$C$18671 = C$65), 0), MATCH($D$5, 'RESOLVE Results'!$D$1:$P$1, 0)), "")</f>
        <v>3.13</v>
      </c>
      <c r="D84" s="46" t="str" cm="1">
        <f t="array" ref="D84">IFERROR(INDEX('RESOLVE Results'!$D$1:$P$18671, MATCH(1, ('RESOLVE Results'!$A$1:$A$18671 = "Build") * ('RESOLVE Results'!$B$1:$B$18671 = $B84) * ('RESOLVE Results'!$C$1:$C$18671 = D$65), 0), MATCH($D$5, 'RESOLVE Results'!$D$1:$P$1, 0)), "")</f>
        <v/>
      </c>
      <c r="E84" s="46" cm="1">
        <f t="array" ref="E84">IFERROR(INDEX('RESOLVE Results'!$D$1:$P$18671, MATCH(1, ('RESOLVE Results'!$A$1:$A$18671 = "Build") * ('RESOLVE Results'!$B$1:$B$18671 = $B84) * ('RESOLVE Results'!$C$1:$C$18671 = E$65), 0), MATCH($D$5, 'RESOLVE Results'!$D$1:$P$1, 0)), "")</f>
        <v>3.29</v>
      </c>
      <c r="F84" s="46" cm="1">
        <f t="array" ref="F84">IFERROR(INDEX('RESOLVE Results'!$D$1:$P$18671, MATCH(1, ('RESOLVE Results'!$A$1:$A$18671 = "Build") * ('RESOLVE Results'!$B$1:$B$18671 = $B84) * ('RESOLVE Results'!$C$1:$C$18671 = F$65), 0), MATCH($D$5, 'RESOLVE Results'!$D$1:$P$1, 0)), "")</f>
        <v>0.5</v>
      </c>
      <c r="G84" s="46" cm="1">
        <f t="array" ref="G84">IFERROR(INDEX('RESOLVE Results'!$D$1:$P$18671, MATCH(1, ('RESOLVE Results'!$A$1:$A$18671 = "Build") * ('RESOLVE Results'!$B$1:$B$18671 = $B84) * ('RESOLVE Results'!$C$1:$C$18671 = G$65), 0), MATCH($D$5, 'RESOLVE Results'!$D$1:$P$1, 0)), "")</f>
        <v>0.5</v>
      </c>
      <c r="H84" s="46" cm="1">
        <f t="array" ref="H84">IFERROR(INDEX('RESOLVE Results'!$D$1:$P$18671, MATCH(1, ('RESOLVE Results'!$A$1:$A$18671 = "Build") * ('RESOLVE Results'!$B$1:$B$18671 = $B84) * ('RESOLVE Results'!$C$1:$C$18671 = H$65), 0), MATCH($D$5, 'RESOLVE Results'!$D$1:$P$1, 0)), "")</f>
        <v>0.5</v>
      </c>
      <c r="I84" s="46" cm="1">
        <f t="array" ref="I84">IFERROR(INDEX('RESOLVE Results'!$D$1:$P$18671, MATCH(1, ('RESOLVE Results'!$A$1:$A$18671 = "Build") * ('RESOLVE Results'!$B$1:$B$18671 = $B84) * ('RESOLVE Results'!$C$1:$C$18671 = I$65), 0), MATCH($D$5, 'RESOLVE Results'!$D$1:$P$1, 0)), "")</f>
        <v>0.5</v>
      </c>
      <c r="J84" s="46" cm="1">
        <f t="array" ref="J84">IFERROR(INDEX('RESOLVE Results'!$D$1:$P$18671, MATCH(1, ('RESOLVE Results'!$A$1:$A$18671 = "Build") * ('RESOLVE Results'!$B$1:$B$18671 = $B84) * ('RESOLVE Results'!$C$1:$C$18671 = J$65), 0), MATCH($D$5, 'RESOLVE Results'!$D$1:$P$1, 0)), "")</f>
        <v>0.5</v>
      </c>
      <c r="K84" s="46" cm="1">
        <f t="array" ref="K84">IFERROR(INDEX('RESOLVE Results'!$D$1:$P$18671, MATCH(1, ('RESOLVE Results'!$A$1:$A$18671 = "Build") * ('RESOLVE Results'!$B$1:$B$18671 = $B84) * ('RESOLVE Results'!$C$1:$C$18671 = K$65), 0), MATCH($D$5, 'RESOLVE Results'!$D$1:$P$1, 0)), "")</f>
        <v>0.9</v>
      </c>
      <c r="L84" s="46" cm="1">
        <f t="array" ref="L84">IFERROR(INDEX('RESOLVE Results'!$D$1:$P$18671, MATCH(1, ('RESOLVE Results'!$A$1:$A$18671 = "Build") * ('RESOLVE Results'!$B$1:$B$18671 = $B84) * ('RESOLVE Results'!$C$1:$C$18671 = L$65), 0), MATCH($D$5, 'RESOLVE Results'!$D$1:$P$1, 0)), "")</f>
        <v>0.9</v>
      </c>
      <c r="M84" s="46" cm="1">
        <f t="array" ref="M84">IFERROR(INDEX('RESOLVE Results'!$D$1:$P$18671, MATCH(1, ('RESOLVE Results'!$A$1:$A$18671 = "Build") * ('RESOLVE Results'!$B$1:$B$18671 = $B84) * ('RESOLVE Results'!$C$1:$C$18671 = M$65), 0), MATCH($D$5, 'RESOLVE Results'!$D$1:$P$1, 0)), "")</f>
        <v>0.5</v>
      </c>
      <c r="N84" s="46" cm="1">
        <f t="array" ref="N84">IFERROR(INDEX('RESOLVE Results'!$D$1:$P$18671, MATCH(1, ('RESOLVE Results'!$A$1:$A$18671 = "Build") * ('RESOLVE Results'!$B$1:$B$18671 = $B84) * ('RESOLVE Results'!$C$1:$C$18671 = N$65), 0), MATCH($D$5, 'RESOLVE Results'!$D$1:$P$1, 0)), "")</f>
        <v>0.5</v>
      </c>
      <c r="O84" s="46" cm="1">
        <f t="array" ref="O84">IFERROR(INDEX('RESOLVE Results'!$D$1:$P$18671, MATCH(1, ('RESOLVE Results'!$A$1:$A$18671 = "Build") * ('RESOLVE Results'!$B$1:$B$18671 = $B84) * ('RESOLVE Results'!$C$1:$C$18671 = O$65), 0), MATCH($D$5, 'RESOLVE Results'!$D$1:$P$1, 0)), "")</f>
        <v>0.5</v>
      </c>
      <c r="P84" s="46" cm="1">
        <f t="array" ref="P84">IFERROR(INDEX('RESOLVE Results'!$D$1:$P$18671, MATCH(1, ('RESOLVE Results'!$A$1:$A$18671 = "Build") * ('RESOLVE Results'!$B$1:$B$18671 = $B84) * ('RESOLVE Results'!$C$1:$C$18671 = P$65), 0), MATCH($D$5, 'RESOLVE Results'!$D$1:$P$1, 0)), "")</f>
        <v>0.9</v>
      </c>
      <c r="Q84" s="46" cm="1">
        <f t="array" ref="Q84">IFERROR(INDEX('RESOLVE Results'!$D$1:$P$18671, MATCH(1, ('RESOLVE Results'!$A$1:$A$18671 = "Build") * ('RESOLVE Results'!$B$1:$B$18671 = $B84) * ('RESOLVE Results'!$C$1:$C$18671 = Q$65), 0), MATCH($D$5, 'RESOLVE Results'!$D$1:$P$1, 0)), "")</f>
        <v>0.5</v>
      </c>
      <c r="R84" s="46" cm="1">
        <f t="array" ref="R84">IFERROR(INDEX('RESOLVE Results'!$D$1:$P$18671, MATCH(1, ('RESOLVE Results'!$A$1:$A$18671 = "Build") * ('RESOLVE Results'!$B$1:$B$18671 = $B84) * ('RESOLVE Results'!$C$1:$C$18671 = R$65), 0), MATCH($D$5, 'RESOLVE Results'!$D$1:$P$1, 0)), "")</f>
        <v>0.9</v>
      </c>
    </row>
    <row r="85" spans="2:19" x14ac:dyDescent="0.2">
      <c r="B85" s="3" t="s">
        <v>212</v>
      </c>
      <c r="C85" s="46" cm="1">
        <f t="array" ref="C85">IFERROR(INDEX('RESOLVE Results'!$D$1:$P$18671, MATCH(1, ('RESOLVE Results'!$A$1:$A$18671 = "Build") * ('RESOLVE Results'!$B$1:$B$18671 = $B85) * ('RESOLVE Results'!$C$1:$C$18671 = C$65), 0), MATCH($D$5, 'RESOLVE Results'!$D$1:$P$1, 0)), "")</f>
        <v>0</v>
      </c>
      <c r="D85" s="46" t="str" cm="1">
        <f t="array" ref="D85">IFERROR(INDEX('RESOLVE Results'!$D$1:$P$18671, MATCH(1, ('RESOLVE Results'!$A$1:$A$18671 = "Build") * ('RESOLVE Results'!$B$1:$B$18671 = $B85) * ('RESOLVE Results'!$C$1:$C$18671 = D$65), 0), MATCH($D$5, 'RESOLVE Results'!$D$1:$P$1, 0)), "")</f>
        <v/>
      </c>
      <c r="E85" s="46" cm="1">
        <f t="array" ref="E85">IFERROR(INDEX('RESOLVE Results'!$D$1:$P$18671, MATCH(1, ('RESOLVE Results'!$A$1:$A$18671 = "Build") * ('RESOLVE Results'!$B$1:$B$18671 = $B85) * ('RESOLVE Results'!$C$1:$C$18671 = E$65), 0), MATCH($D$5, 'RESOLVE Results'!$D$1:$P$1, 0)), "")</f>
        <v>0</v>
      </c>
      <c r="F85" s="46" cm="1">
        <f t="array" ref="F85">IFERROR(INDEX('RESOLVE Results'!$D$1:$P$18671, MATCH(1, ('RESOLVE Results'!$A$1:$A$18671 = "Build") * ('RESOLVE Results'!$B$1:$B$18671 = $B85) * ('RESOLVE Results'!$C$1:$C$18671 = F$65), 0), MATCH($D$5, 'RESOLVE Results'!$D$1:$P$1, 0)), "")</f>
        <v>0</v>
      </c>
      <c r="G85" s="46" cm="1">
        <f t="array" ref="G85">IFERROR(INDEX('RESOLVE Results'!$D$1:$P$18671, MATCH(1, ('RESOLVE Results'!$A$1:$A$18671 = "Build") * ('RESOLVE Results'!$B$1:$B$18671 = $B85) * ('RESOLVE Results'!$C$1:$C$18671 = G$65), 0), MATCH($D$5, 'RESOLVE Results'!$D$1:$P$1, 0)), "")</f>
        <v>0</v>
      </c>
      <c r="H85" s="46" cm="1">
        <f t="array" ref="H85">IFERROR(INDEX('RESOLVE Results'!$D$1:$P$18671, MATCH(1, ('RESOLVE Results'!$A$1:$A$18671 = "Build") * ('RESOLVE Results'!$B$1:$B$18671 = $B85) * ('RESOLVE Results'!$C$1:$C$18671 = H$65), 0), MATCH($D$5, 'RESOLVE Results'!$D$1:$P$1, 0)), "")</f>
        <v>0</v>
      </c>
      <c r="I85" s="46" cm="1">
        <f t="array" ref="I85">IFERROR(INDEX('RESOLVE Results'!$D$1:$P$18671, MATCH(1, ('RESOLVE Results'!$A$1:$A$18671 = "Build") * ('RESOLVE Results'!$B$1:$B$18671 = $B85) * ('RESOLVE Results'!$C$1:$C$18671 = I$65), 0), MATCH($D$5, 'RESOLVE Results'!$D$1:$P$1, 0)), "")</f>
        <v>0</v>
      </c>
      <c r="J85" s="46" cm="1">
        <f t="array" ref="J85">IFERROR(INDEX('RESOLVE Results'!$D$1:$P$18671, MATCH(1, ('RESOLVE Results'!$A$1:$A$18671 = "Build") * ('RESOLVE Results'!$B$1:$B$18671 = $B85) * ('RESOLVE Results'!$C$1:$C$18671 = J$65), 0), MATCH($D$5, 'RESOLVE Results'!$D$1:$P$1, 0)), "")</f>
        <v>0</v>
      </c>
      <c r="K85" s="46" cm="1">
        <f t="array" ref="K85">IFERROR(INDEX('RESOLVE Results'!$D$1:$P$18671, MATCH(1, ('RESOLVE Results'!$A$1:$A$18671 = "Build") * ('RESOLVE Results'!$B$1:$B$18671 = $B85) * ('RESOLVE Results'!$C$1:$C$18671 = K$65), 0), MATCH($D$5, 'RESOLVE Results'!$D$1:$P$1, 0)), "")</f>
        <v>0</v>
      </c>
      <c r="L85" s="46" cm="1">
        <f t="array" ref="L85">IFERROR(INDEX('RESOLVE Results'!$D$1:$P$18671, MATCH(1, ('RESOLVE Results'!$A$1:$A$18671 = "Build") * ('RESOLVE Results'!$B$1:$B$18671 = $B85) * ('RESOLVE Results'!$C$1:$C$18671 = L$65), 0), MATCH($D$5, 'RESOLVE Results'!$D$1:$P$1, 0)), "")</f>
        <v>0</v>
      </c>
      <c r="M85" s="46" cm="1">
        <f t="array" ref="M85">IFERROR(INDEX('RESOLVE Results'!$D$1:$P$18671, MATCH(1, ('RESOLVE Results'!$A$1:$A$18671 = "Build") * ('RESOLVE Results'!$B$1:$B$18671 = $B85) * ('RESOLVE Results'!$C$1:$C$18671 = M$65), 0), MATCH($D$5, 'RESOLVE Results'!$D$1:$P$1, 0)), "")</f>
        <v>0</v>
      </c>
      <c r="N85" s="46" cm="1">
        <f t="array" ref="N85">IFERROR(INDEX('RESOLVE Results'!$D$1:$P$18671, MATCH(1, ('RESOLVE Results'!$A$1:$A$18671 = "Build") * ('RESOLVE Results'!$B$1:$B$18671 = $B85) * ('RESOLVE Results'!$C$1:$C$18671 = N$65), 0), MATCH($D$5, 'RESOLVE Results'!$D$1:$P$1, 0)), "")</f>
        <v>0</v>
      </c>
      <c r="O85" s="46" cm="1">
        <f t="array" ref="O85">IFERROR(INDEX('RESOLVE Results'!$D$1:$P$18671, MATCH(1, ('RESOLVE Results'!$A$1:$A$18671 = "Build") * ('RESOLVE Results'!$B$1:$B$18671 = $B85) * ('RESOLVE Results'!$C$1:$C$18671 = O$65), 0), MATCH($D$5, 'RESOLVE Results'!$D$1:$P$1, 0)), "")</f>
        <v>0</v>
      </c>
      <c r="P85" s="46" cm="1">
        <f t="array" ref="P85">IFERROR(INDEX('RESOLVE Results'!$D$1:$P$18671, MATCH(1, ('RESOLVE Results'!$A$1:$A$18671 = "Build") * ('RESOLVE Results'!$B$1:$B$18671 = $B85) * ('RESOLVE Results'!$C$1:$C$18671 = P$65), 0), MATCH($D$5, 'RESOLVE Results'!$D$1:$P$1, 0)), "")</f>
        <v>0</v>
      </c>
      <c r="Q85" s="46" cm="1">
        <f t="array" ref="Q85">IFERROR(INDEX('RESOLVE Results'!$D$1:$P$18671, MATCH(1, ('RESOLVE Results'!$A$1:$A$18671 = "Build") * ('RESOLVE Results'!$B$1:$B$18671 = $B85) * ('RESOLVE Results'!$C$1:$C$18671 = Q$65), 0), MATCH($D$5, 'RESOLVE Results'!$D$1:$P$1, 0)), "")</f>
        <v>0</v>
      </c>
      <c r="R85" s="46" cm="1">
        <f t="array" ref="R85">IFERROR(INDEX('RESOLVE Results'!$D$1:$P$18671, MATCH(1, ('RESOLVE Results'!$A$1:$A$18671 = "Build") * ('RESOLVE Results'!$B$1:$B$18671 = $B85) * ('RESOLVE Results'!$C$1:$C$18671 = R$65), 0), MATCH($D$5, 'RESOLVE Results'!$D$1:$P$1, 0)), "")</f>
        <v>0</v>
      </c>
    </row>
    <row r="86" spans="2:19" x14ac:dyDescent="0.2">
      <c r="B86" s="3" t="s">
        <v>213</v>
      </c>
      <c r="C86" s="46" cm="1">
        <f t="array" ref="C86">IFERROR(INDEX('RESOLVE Results'!$D$1:$P$18671, MATCH(1, ('RESOLVE Results'!$A$1:$A$18671 = "Build") * ('RESOLVE Results'!$B$1:$B$18671 = $B86) * ('RESOLVE Results'!$C$1:$C$18671 = C$65), 0), MATCH($D$5, 'RESOLVE Results'!$D$1:$P$1, 0)), "")</f>
        <v>0</v>
      </c>
      <c r="D86" s="46" t="str" cm="1">
        <f t="array" ref="D86">IFERROR(INDEX('RESOLVE Results'!$D$1:$P$18671, MATCH(1, ('RESOLVE Results'!$A$1:$A$18671 = "Build") * ('RESOLVE Results'!$B$1:$B$18671 = $B86) * ('RESOLVE Results'!$C$1:$C$18671 = D$65), 0), MATCH($D$5, 'RESOLVE Results'!$D$1:$P$1, 0)), "")</f>
        <v/>
      </c>
      <c r="E86" s="46" cm="1">
        <f t="array" ref="E86">IFERROR(INDEX('RESOLVE Results'!$D$1:$P$18671, MATCH(1, ('RESOLVE Results'!$A$1:$A$18671 = "Build") * ('RESOLVE Results'!$B$1:$B$18671 = $B86) * ('RESOLVE Results'!$C$1:$C$18671 = E$65), 0), MATCH($D$5, 'RESOLVE Results'!$D$1:$P$1, 0)), "")</f>
        <v>0</v>
      </c>
      <c r="F86" s="46" cm="1">
        <f t="array" ref="F86">IFERROR(INDEX('RESOLVE Results'!$D$1:$P$18671, MATCH(1, ('RESOLVE Results'!$A$1:$A$18671 = "Build") * ('RESOLVE Results'!$B$1:$B$18671 = $B86) * ('RESOLVE Results'!$C$1:$C$18671 = F$65), 0), MATCH($D$5, 'RESOLVE Results'!$D$1:$P$1, 0)), "")</f>
        <v>0</v>
      </c>
      <c r="G86" s="46" cm="1">
        <f t="array" ref="G86">IFERROR(INDEX('RESOLVE Results'!$D$1:$P$18671, MATCH(1, ('RESOLVE Results'!$A$1:$A$18671 = "Build") * ('RESOLVE Results'!$B$1:$B$18671 = $B86) * ('RESOLVE Results'!$C$1:$C$18671 = G$65), 0), MATCH($D$5, 'RESOLVE Results'!$D$1:$P$1, 0)), "")</f>
        <v>0</v>
      </c>
      <c r="H86" s="46" cm="1">
        <f t="array" ref="H86">IFERROR(INDEX('RESOLVE Results'!$D$1:$P$18671, MATCH(1, ('RESOLVE Results'!$A$1:$A$18671 = "Build") * ('RESOLVE Results'!$B$1:$B$18671 = $B86) * ('RESOLVE Results'!$C$1:$C$18671 = H$65), 0), MATCH($D$5, 'RESOLVE Results'!$D$1:$P$1, 0)), "")</f>
        <v>0</v>
      </c>
      <c r="I86" s="46" cm="1">
        <f t="array" ref="I86">IFERROR(INDEX('RESOLVE Results'!$D$1:$P$18671, MATCH(1, ('RESOLVE Results'!$A$1:$A$18671 = "Build") * ('RESOLVE Results'!$B$1:$B$18671 = $B86) * ('RESOLVE Results'!$C$1:$C$18671 = I$65), 0), MATCH($D$5, 'RESOLVE Results'!$D$1:$P$1, 0)), "")</f>
        <v>0</v>
      </c>
      <c r="J86" s="46" cm="1">
        <f t="array" ref="J86">IFERROR(INDEX('RESOLVE Results'!$D$1:$P$18671, MATCH(1, ('RESOLVE Results'!$A$1:$A$18671 = "Build") * ('RESOLVE Results'!$B$1:$B$18671 = $B86) * ('RESOLVE Results'!$C$1:$C$18671 = J$65), 0), MATCH($D$5, 'RESOLVE Results'!$D$1:$P$1, 0)), "")</f>
        <v>0</v>
      </c>
      <c r="K86" s="46" cm="1">
        <f t="array" ref="K86">IFERROR(INDEX('RESOLVE Results'!$D$1:$P$18671, MATCH(1, ('RESOLVE Results'!$A$1:$A$18671 = "Build") * ('RESOLVE Results'!$B$1:$B$18671 = $B86) * ('RESOLVE Results'!$C$1:$C$18671 = K$65), 0), MATCH($D$5, 'RESOLVE Results'!$D$1:$P$1, 0)), "")</f>
        <v>0</v>
      </c>
      <c r="L86" s="46" cm="1">
        <f t="array" ref="L86">IFERROR(INDEX('RESOLVE Results'!$D$1:$P$18671, MATCH(1, ('RESOLVE Results'!$A$1:$A$18671 = "Build") * ('RESOLVE Results'!$B$1:$B$18671 = $B86) * ('RESOLVE Results'!$C$1:$C$18671 = L$65), 0), MATCH($D$5, 'RESOLVE Results'!$D$1:$P$1, 0)), "")</f>
        <v>0</v>
      </c>
      <c r="M86" s="46" cm="1">
        <f t="array" ref="M86">IFERROR(INDEX('RESOLVE Results'!$D$1:$P$18671, MATCH(1, ('RESOLVE Results'!$A$1:$A$18671 = "Build") * ('RESOLVE Results'!$B$1:$B$18671 = $B86) * ('RESOLVE Results'!$C$1:$C$18671 = M$65), 0), MATCH($D$5, 'RESOLVE Results'!$D$1:$P$1, 0)), "")</f>
        <v>0</v>
      </c>
      <c r="N86" s="46" cm="1">
        <f t="array" ref="N86">IFERROR(INDEX('RESOLVE Results'!$D$1:$P$18671, MATCH(1, ('RESOLVE Results'!$A$1:$A$18671 = "Build") * ('RESOLVE Results'!$B$1:$B$18671 = $B86) * ('RESOLVE Results'!$C$1:$C$18671 = N$65), 0), MATCH($D$5, 'RESOLVE Results'!$D$1:$P$1, 0)), "")</f>
        <v>0</v>
      </c>
      <c r="O86" s="46" cm="1">
        <f t="array" ref="O86">IFERROR(INDEX('RESOLVE Results'!$D$1:$P$18671, MATCH(1, ('RESOLVE Results'!$A$1:$A$18671 = "Build") * ('RESOLVE Results'!$B$1:$B$18671 = $B86) * ('RESOLVE Results'!$C$1:$C$18671 = O$65), 0), MATCH($D$5, 'RESOLVE Results'!$D$1:$P$1, 0)), "")</f>
        <v>0</v>
      </c>
      <c r="P86" s="46" cm="1">
        <f t="array" ref="P86">IFERROR(INDEX('RESOLVE Results'!$D$1:$P$18671, MATCH(1, ('RESOLVE Results'!$A$1:$A$18671 = "Build") * ('RESOLVE Results'!$B$1:$B$18671 = $B86) * ('RESOLVE Results'!$C$1:$C$18671 = P$65), 0), MATCH($D$5, 'RESOLVE Results'!$D$1:$P$1, 0)), "")</f>
        <v>0</v>
      </c>
      <c r="Q86" s="46" cm="1">
        <f t="array" ref="Q86">IFERROR(INDEX('RESOLVE Results'!$D$1:$P$18671, MATCH(1, ('RESOLVE Results'!$A$1:$A$18671 = "Build") * ('RESOLVE Results'!$B$1:$B$18671 = $B86) * ('RESOLVE Results'!$C$1:$C$18671 = Q$65), 0), MATCH($D$5, 'RESOLVE Results'!$D$1:$P$1, 0)), "")</f>
        <v>0</v>
      </c>
      <c r="R86" s="46" cm="1">
        <f t="array" ref="R86">IFERROR(INDEX('RESOLVE Results'!$D$1:$P$18671, MATCH(1, ('RESOLVE Results'!$A$1:$A$18671 = "Build") * ('RESOLVE Results'!$B$1:$B$18671 = $B86) * ('RESOLVE Results'!$C$1:$C$18671 = R$65), 0), MATCH($D$5, 'RESOLVE Results'!$D$1:$P$1, 0)), "")</f>
        <v>0</v>
      </c>
    </row>
    <row r="87" spans="2:19" x14ac:dyDescent="0.2">
      <c r="B87" s="3" t="s">
        <v>218</v>
      </c>
      <c r="C87" s="60" cm="1">
        <f t="array" ref="C87">IFERROR(INDEX('RESOLVE Results'!$D$1:$P$18671, MATCH(1, ('RESOLVE Results'!$A$1:$A$18671 = "Build") * ('RESOLVE Results'!$B$1:$B$18671 = $B87) * ('RESOLVE Results'!$C$1:$C$18671 = C$65), 0), MATCH($D$5, 'RESOLVE Results'!$D$1:$P$1, 0))
+ IFERROR(INDEX($C$93:$N$95, MATCH(C$11, $B$93:$B$95, 0), MATCH($D$5, $C$92:$N$92, 0)), 0), "")</f>
        <v>-1.76</v>
      </c>
      <c r="D87" s="60" t="str" cm="1">
        <f t="array" ref="D87">IFERROR(INDEX('RESOLVE Results'!$D$1:$P$18671, MATCH(1, ('RESOLVE Results'!$A$1:$A$18671 = "Build") * ('RESOLVE Results'!$B$1:$B$18671 = $B87) * ('RESOLVE Results'!$C$1:$C$18671 = D$65), 0), MATCH($D$5, 'RESOLVE Results'!$D$1:$P$1, 0))
+ IFERROR(INDEX($C$93:$N$95, MATCH(D$11, $B$93:$B$95, 0), MATCH($D$5, $C$92:$N$92, 0)), 0), "")</f>
        <v/>
      </c>
      <c r="E87" s="60" cm="1">
        <f t="array" ref="E87">IFERROR(INDEX('RESOLVE Results'!$D$1:$P$18671, MATCH(1, ('RESOLVE Results'!$A$1:$A$18671 = "Build") * ('RESOLVE Results'!$B$1:$B$18671 = $B87) * ('RESOLVE Results'!$C$1:$C$18671 = E$65), 0), MATCH($D$5, 'RESOLVE Results'!$D$1:$P$1, 0))
+ IFERROR(INDEX($C$93:$N$95, MATCH(E$11, $B$93:$B$95, 0), MATCH($D$5, $C$92:$N$92, 0)), 0), "")</f>
        <v>-7.63</v>
      </c>
      <c r="F87" s="60" cm="1">
        <f t="array" ref="F87">IFERROR(INDEX('RESOLVE Results'!$D$1:$P$18671, MATCH(1, ('RESOLVE Results'!$A$1:$A$18671 = "Build") * ('RESOLVE Results'!$B$1:$B$18671 = $B87) * ('RESOLVE Results'!$C$1:$C$18671 = F$65), 0), MATCH($D$5, 'RESOLVE Results'!$D$1:$P$1, 0))
+ IFERROR(INDEX($C$93:$N$95, MATCH(F$11, $B$93:$B$95, 0), MATCH($D$5, $C$92:$N$92, 0)), 0), "")</f>
        <v>-6.19</v>
      </c>
      <c r="G87" s="60" cm="1">
        <f t="array" ref="G87">IFERROR(INDEX('RESOLVE Results'!$D$1:$P$18671, MATCH(1, ('RESOLVE Results'!$A$1:$A$18671 = "Build") * ('RESOLVE Results'!$B$1:$B$18671 = $B87) * ('RESOLVE Results'!$C$1:$C$18671 = G$65), 0), MATCH($D$5, 'RESOLVE Results'!$D$1:$P$1, 0))
+ IFERROR(INDEX($C$93:$N$95, MATCH(G$11, $B$93:$B$95, 0), MATCH($D$5, $C$92:$N$92, 0)), 0), "")</f>
        <v>-6.65</v>
      </c>
      <c r="H87" s="60" cm="1">
        <f t="array" ref="H87">IFERROR(INDEX('RESOLVE Results'!$D$1:$P$18671, MATCH(1, ('RESOLVE Results'!$A$1:$A$18671 = "Build") * ('RESOLVE Results'!$B$1:$B$18671 = $B87) * ('RESOLVE Results'!$C$1:$C$18671 = H$65), 0), MATCH($D$5, 'RESOLVE Results'!$D$1:$P$1, 0))
+ IFERROR(INDEX($C$93:$N$95, MATCH(H$11, $B$93:$B$95, 0), MATCH($D$5, $C$92:$N$92, 0)), 0), "")</f>
        <v>-7.07</v>
      </c>
      <c r="I87" s="60" cm="1">
        <f t="array" ref="I87">IFERROR(INDEX('RESOLVE Results'!$D$1:$P$18671, MATCH(1, ('RESOLVE Results'!$A$1:$A$18671 = "Build") * ('RESOLVE Results'!$B$1:$B$18671 = $B87) * ('RESOLVE Results'!$C$1:$C$18671 = I$65), 0), MATCH($D$5, 'RESOLVE Results'!$D$1:$P$1, 0))
+ IFERROR(INDEX($C$93:$N$95, MATCH(I$11, $B$93:$B$95, 0), MATCH($D$5, $C$92:$N$92, 0)), 0), "")</f>
        <v>-2.63</v>
      </c>
      <c r="J87" s="60" cm="1">
        <f t="array" ref="J87">IFERROR(INDEX('RESOLVE Results'!$D$1:$P$18671, MATCH(1, ('RESOLVE Results'!$A$1:$A$18671 = "Build") * ('RESOLVE Results'!$B$1:$B$18671 = $B87) * ('RESOLVE Results'!$C$1:$C$18671 = J$65), 0), MATCH($D$5, 'RESOLVE Results'!$D$1:$P$1, 0))
+ IFERROR(INDEX($C$93:$N$95, MATCH(J$11, $B$93:$B$95, 0), MATCH($D$5, $C$92:$N$92, 0)), 0), "")</f>
        <v>-5.7</v>
      </c>
      <c r="K87" s="60" cm="1">
        <f t="array" ref="K87">IFERROR(INDEX('RESOLVE Results'!$D$1:$P$18671, MATCH(1, ('RESOLVE Results'!$A$1:$A$18671 = "Build") * ('RESOLVE Results'!$B$1:$B$18671 = $B87) * ('RESOLVE Results'!$C$1:$C$18671 = K$65), 0), MATCH($D$5, 'RESOLVE Results'!$D$1:$P$1, 0))
+ IFERROR(INDEX($C$93:$N$95, MATCH(K$11, $B$93:$B$95, 0), MATCH($D$5, $C$92:$N$92, 0)), 0), "")</f>
        <v>-25.9878</v>
      </c>
      <c r="L87" s="60" cm="1">
        <f t="array" ref="L87">IFERROR(INDEX('RESOLVE Results'!$D$1:$P$18671, MATCH(1, ('RESOLVE Results'!$A$1:$A$18671 = "Build") * ('RESOLVE Results'!$B$1:$B$18671 = $B87) * ('RESOLVE Results'!$C$1:$C$18671 = L$65), 0), MATCH($D$5, 'RESOLVE Results'!$D$1:$P$1, 0))
+ IFERROR(INDEX($C$93:$N$95, MATCH(L$11, $B$93:$B$95, 0), MATCH($D$5, $C$92:$N$92, 0)), 0), "")</f>
        <v>-12.112</v>
      </c>
      <c r="M87" s="60" cm="1">
        <f t="array" ref="M87">IFERROR(INDEX('RESOLVE Results'!$D$1:$P$18671, MATCH(1, ('RESOLVE Results'!$A$1:$A$18671 = "Build") * ('RESOLVE Results'!$B$1:$B$18671 = $B87) * ('RESOLVE Results'!$C$1:$C$18671 = M$65), 0), MATCH($D$5, 'RESOLVE Results'!$D$1:$P$1, 0))
+ IFERROR(INDEX($C$93:$N$95, MATCH(M$11, $B$93:$B$95, 0), MATCH($D$5, $C$92:$N$92, 0)), 0), "")</f>
        <v>-3.7</v>
      </c>
      <c r="N87" s="60" cm="1">
        <f t="array" ref="N87">IFERROR(INDEX('RESOLVE Results'!$D$1:$P$18671, MATCH(1, ('RESOLVE Results'!$A$1:$A$18671 = "Build") * ('RESOLVE Results'!$B$1:$B$18671 = $B87) * ('RESOLVE Results'!$C$1:$C$18671 = N$65), 0), MATCH($D$5, 'RESOLVE Results'!$D$1:$P$1, 0))
+ IFERROR(INDEX($C$93:$N$95, MATCH(N$11, $B$93:$B$95, 0), MATCH($D$5, $C$92:$N$92, 0)), 0), "")</f>
        <v>-9.43</v>
      </c>
      <c r="O87" s="60" cm="1">
        <f t="array" ref="O87">IFERROR(INDEX('RESOLVE Results'!$D$1:$P$18671, MATCH(1, ('RESOLVE Results'!$A$1:$A$18671 = "Build") * ('RESOLVE Results'!$B$1:$B$18671 = $B87) * ('RESOLVE Results'!$C$1:$C$18671 = O$65), 0), MATCH($D$5, 'RESOLVE Results'!$D$1:$P$1, 0))
+ IFERROR(INDEX($C$93:$N$95, MATCH(O$11, $B$93:$B$95, 0), MATCH($D$5, $C$92:$N$92, 0)), 0), "")</f>
        <v>-9.6199999999999992</v>
      </c>
      <c r="P87" s="60" cm="1">
        <f t="array" ref="P87">IFERROR(INDEX('RESOLVE Results'!$D$1:$P$18671, MATCH(1, ('RESOLVE Results'!$A$1:$A$18671 = "Build") * ('RESOLVE Results'!$B$1:$B$18671 = $B87) * ('RESOLVE Results'!$C$1:$C$18671 = P$65), 0), MATCH($D$5, 'RESOLVE Results'!$D$1:$P$1, 0))
+ IFERROR(INDEX($C$93:$N$95, MATCH(P$11, $B$93:$B$95, 0), MATCH($D$5, $C$92:$N$92, 0)), 0), "")</f>
        <v>-13.88</v>
      </c>
      <c r="Q87" s="60" cm="1">
        <f t="array" ref="Q87">IFERROR(INDEX('RESOLVE Results'!$D$1:$P$18671, MATCH(1, ('RESOLVE Results'!$A$1:$A$18671 = "Build") * ('RESOLVE Results'!$B$1:$B$18671 = $B87) * ('RESOLVE Results'!$C$1:$C$18671 = Q$65), 0), MATCH($D$5, 'RESOLVE Results'!$D$1:$P$1, 0))
+ IFERROR(INDEX($C$93:$N$95, MATCH(Q$11, $B$93:$B$95, 0), MATCH($D$5, $C$92:$N$92, 0)), 0), "")</f>
        <v>-6.11</v>
      </c>
      <c r="R87" s="60" cm="1">
        <f t="array" ref="R87">IFERROR(INDEX('RESOLVE Results'!$D$1:$P$18671, MATCH(1, ('RESOLVE Results'!$A$1:$A$18671 = "Build") * ('RESOLVE Results'!$B$1:$B$18671 = $B87) * ('RESOLVE Results'!$C$1:$C$18671 = R$65), 0), MATCH($D$5, 'RESOLVE Results'!$D$1:$P$1, 0))
+ IFERROR(INDEX($C$93:$N$95, MATCH(R$11, $B$93:$B$95, 0), MATCH($D$5, $C$92:$N$92, 0)), 0), "")</f>
        <v>-25.991799999999998</v>
      </c>
    </row>
    <row r="89" spans="2:19" ht="17.25" thickBot="1" x14ac:dyDescent="0.25">
      <c r="B89" s="9" t="s">
        <v>220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</row>
    <row r="91" spans="2:19" ht="12.75" x14ac:dyDescent="0.2">
      <c r="B91" s="2" t="s">
        <v>221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2:19" x14ac:dyDescent="0.2">
      <c r="B92" s="1" t="s">
        <v>54</v>
      </c>
      <c r="C92" s="1">
        <v>2024</v>
      </c>
      <c r="D92" s="1">
        <v>2025</v>
      </c>
      <c r="E92" s="1">
        <v>2026</v>
      </c>
      <c r="F92" s="1">
        <v>2028</v>
      </c>
      <c r="G92" s="1">
        <v>2030</v>
      </c>
      <c r="H92" s="1">
        <v>2032</v>
      </c>
      <c r="I92" s="1">
        <v>2033</v>
      </c>
      <c r="J92" s="1">
        <v>2034</v>
      </c>
      <c r="K92" s="1">
        <v>2035</v>
      </c>
      <c r="L92" s="1">
        <v>2039</v>
      </c>
      <c r="M92" s="1">
        <v>2040</v>
      </c>
      <c r="N92" s="1">
        <v>2045</v>
      </c>
    </row>
    <row r="93" spans="2:19" x14ac:dyDescent="0.2">
      <c r="B93" s="3" t="s">
        <v>66</v>
      </c>
      <c r="C93" s="47">
        <v>0</v>
      </c>
      <c r="D93" s="47">
        <v>0</v>
      </c>
      <c r="E93" s="47">
        <v>0</v>
      </c>
      <c r="F93" s="47">
        <v>0</v>
      </c>
      <c r="G93" s="47">
        <v>-3.0779999999999998</v>
      </c>
      <c r="H93" s="47">
        <v>-3.98</v>
      </c>
      <c r="I93" s="47">
        <v>-4.62</v>
      </c>
      <c r="J93" s="47">
        <v>-4.62</v>
      </c>
      <c r="K93" s="47">
        <v>-4.62</v>
      </c>
      <c r="L93" s="47">
        <v>-10.125119999999999</v>
      </c>
      <c r="M93" s="47">
        <v>-11.7879</v>
      </c>
      <c r="N93" s="47">
        <v>-12.111799999999999</v>
      </c>
      <c r="O93" s="11" t="s">
        <v>222</v>
      </c>
    </row>
    <row r="94" spans="2:19" x14ac:dyDescent="0.2">
      <c r="B94" s="3" t="s">
        <v>78</v>
      </c>
      <c r="C94" s="47">
        <v>0</v>
      </c>
      <c r="D94" s="47">
        <v>0</v>
      </c>
      <c r="E94" s="47">
        <v>0</v>
      </c>
      <c r="F94" s="47">
        <v>0</v>
      </c>
      <c r="G94" s="47">
        <v>-3.1349999999999998</v>
      </c>
      <c r="H94" s="47">
        <v>-4.0369999999999999</v>
      </c>
      <c r="I94" s="47">
        <v>-4.6769999999999996</v>
      </c>
      <c r="J94" s="47">
        <v>-4.6769999999999996</v>
      </c>
      <c r="K94" s="47">
        <v>-4.6769999999999996</v>
      </c>
      <c r="L94" s="47">
        <v>-10.513999999999999</v>
      </c>
      <c r="M94" s="47">
        <v>-12.112</v>
      </c>
      <c r="N94" s="47">
        <v>-12.112</v>
      </c>
      <c r="O94" s="11" t="s">
        <v>223</v>
      </c>
    </row>
    <row r="95" spans="2:19" x14ac:dyDescent="0.2">
      <c r="B95" s="3" t="s">
        <v>80</v>
      </c>
      <c r="C95" s="47">
        <v>0</v>
      </c>
      <c r="D95" s="47">
        <v>0</v>
      </c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0</v>
      </c>
      <c r="L95" s="47">
        <v>-0.25911999999999896</v>
      </c>
      <c r="M95" s="47">
        <v>-0.3238999999999978</v>
      </c>
      <c r="N95" s="47">
        <v>-0.64779999999999927</v>
      </c>
      <c r="O95" s="11" t="s">
        <v>224</v>
      </c>
    </row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69CC88-C77F-413B-B949-099B21FC2B13}">
          <x14:formula1>
            <xm:f>Lists!$B$4:$B$21</xm:f>
          </x14:formula1>
          <xm:sqref>D5</xm:sqref>
        </x14:dataValidation>
        <x14:dataValidation type="list" allowBlank="1" showInputMessage="1" showErrorMessage="1" xr:uid="{DA2474F5-5D00-415F-B400-24B14566C043}">
          <x14:formula1>
            <xm:f>Lists!$G$4:$G$21</xm:f>
          </x14:formula1>
          <xm:sqref>C11:R11</xm:sqref>
        </x14:dataValidation>
        <x14:dataValidation type="list" allowBlank="1" showInputMessage="1" showErrorMessage="1" xr:uid="{C42E1B01-2B33-4F14-A394-1760EC5F2669}">
          <x14:formula1>
            <xm:f>Lists!$D$4:$D$21</xm:f>
          </x14:formula1>
          <xm:sqref>B5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80214-5B21-4C42-BF3C-3BDCAB85D4F4}">
  <sheetPr codeName="Sheet7">
    <tabColor theme="0" tint="-0.249977111117893"/>
  </sheetPr>
  <dimension ref="A1"/>
  <sheetViews>
    <sheetView workbookViewId="0">
      <selection activeCell="U32" sqref="U32"/>
    </sheetView>
  </sheetViews>
  <sheetFormatPr defaultColWidth="9" defaultRowHeight="12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9E4C7-161D-464A-8F3C-43523FB807B4}">
  <sheetPr codeName="Sheet8">
    <tabColor theme="0" tint="-0.249977111117893"/>
  </sheetPr>
  <dimension ref="B2:S112"/>
  <sheetViews>
    <sheetView showGridLines="0" zoomScaleNormal="100" workbookViewId="0">
      <selection activeCell="U36" sqref="U36"/>
    </sheetView>
  </sheetViews>
  <sheetFormatPr defaultColWidth="9" defaultRowHeight="12" outlineLevelCol="1" x14ac:dyDescent="0.2"/>
  <cols>
    <col min="2" max="2" width="31.5703125" style="11" hidden="1" customWidth="1" outlineLevel="1"/>
    <col min="3" max="3" width="28.42578125" hidden="1" customWidth="1" outlineLevel="1"/>
    <col min="4" max="4" width="10.42578125" hidden="1" customWidth="1" outlineLevel="1"/>
    <col min="5" max="5" width="16.140625" customWidth="1" collapsed="1"/>
    <col min="6" max="9" width="9" customWidth="1"/>
    <col min="19" max="19" width="20.5703125" bestFit="1" customWidth="1"/>
  </cols>
  <sheetData>
    <row r="2" spans="2:19" ht="17.25" thickBot="1" x14ac:dyDescent="0.25">
      <c r="C2" s="11"/>
      <c r="D2" s="11"/>
      <c r="E2" s="9" t="s">
        <v>225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2:19" x14ac:dyDescent="0.2">
      <c r="C3" s="11"/>
      <c r="D3" s="11"/>
    </row>
    <row r="4" spans="2:19" ht="12.75" x14ac:dyDescent="0.2">
      <c r="C4" s="11"/>
      <c r="D4" s="11"/>
      <c r="E4" s="2" t="s">
        <v>226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2:19" x14ac:dyDescent="0.2">
      <c r="C5" s="11"/>
      <c r="D5" s="11"/>
      <c r="E5" s="7"/>
      <c r="F5" s="15">
        <v>2024</v>
      </c>
      <c r="G5" s="15">
        <v>2025</v>
      </c>
      <c r="H5" s="15">
        <v>2026</v>
      </c>
      <c r="I5" s="15">
        <v>2028</v>
      </c>
      <c r="J5" s="15">
        <v>2030</v>
      </c>
      <c r="K5" s="15">
        <v>2032</v>
      </c>
      <c r="L5" s="15">
        <v>2033</v>
      </c>
      <c r="M5" s="15">
        <v>2034</v>
      </c>
      <c r="N5" s="15">
        <v>2035</v>
      </c>
      <c r="O5" s="15">
        <v>2039</v>
      </c>
      <c r="P5" s="15">
        <v>2040</v>
      </c>
      <c r="Q5" s="15">
        <v>2045</v>
      </c>
    </row>
    <row r="6" spans="2:19" x14ac:dyDescent="0.2">
      <c r="C6" s="11"/>
      <c r="D6" s="11"/>
      <c r="E6" s="8" t="s">
        <v>227</v>
      </c>
      <c r="F6" s="14">
        <f>'Cost Data'!Y$6</f>
        <v>0.90702947845804904</v>
      </c>
      <c r="G6" s="14">
        <f>'Cost Data'!Z$6</f>
        <v>0.86383759853147601</v>
      </c>
      <c r="H6" s="14">
        <f>'Cost Data'!AA$6</f>
        <v>1.2144655580261099</v>
      </c>
      <c r="I6" s="14">
        <f>'Cost Data'!AB$6</f>
        <v>1.49331914493591</v>
      </c>
      <c r="J6" s="14">
        <f>'Cost Data'!AC$6</f>
        <v>1.3544844852026401</v>
      </c>
      <c r="K6" s="14">
        <f>'Cost Data'!AD$6</f>
        <v>0.93621771164965695</v>
      </c>
      <c r="L6" s="14">
        <f>'Cost Data'!AE$6</f>
        <v>0.58467928908643696</v>
      </c>
      <c r="M6" s="14">
        <f>'Cost Data'!AF$6</f>
        <v>0.55683741817755905</v>
      </c>
      <c r="N6" s="14">
        <f>'Cost Data'!AG$6</f>
        <v>1.26415874493526</v>
      </c>
      <c r="O6" s="14">
        <f>'Cost Data'!AH$6</f>
        <v>1.14665586639877</v>
      </c>
      <c r="P6" s="14">
        <f>'Cost Data'!AI$6</f>
        <v>1.1701884302783001</v>
      </c>
      <c r="Q6" s="14">
        <f>'Cost Data'!AJ$6</f>
        <v>4.1025970000000003</v>
      </c>
    </row>
    <row r="8" spans="2:19" ht="17.25" thickBot="1" x14ac:dyDescent="0.25">
      <c r="E8" s="9" t="s">
        <v>228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</row>
    <row r="10" spans="2:19" x14ac:dyDescent="0.2">
      <c r="B10" s="11" t="s">
        <v>229</v>
      </c>
      <c r="C10" s="11" t="s">
        <v>230</v>
      </c>
      <c r="D10" s="11" t="s">
        <v>231</v>
      </c>
      <c r="E10" s="55" t="s">
        <v>232</v>
      </c>
      <c r="F10" s="55" t="str">
        <f>'Cost Scenario Settings'!$N$6</f>
        <v>PSP - Mid</v>
      </c>
    </row>
    <row r="11" spans="2:19" ht="12.75" x14ac:dyDescent="0.2">
      <c r="C11" s="11"/>
      <c r="D11" s="11"/>
      <c r="E11" s="2" t="s">
        <v>233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19" x14ac:dyDescent="0.2">
      <c r="C12" s="11"/>
      <c r="D12" s="11"/>
      <c r="E12" s="1" t="s">
        <v>234</v>
      </c>
      <c r="F12" s="1">
        <v>2024</v>
      </c>
      <c r="G12" s="1">
        <v>2025</v>
      </c>
      <c r="H12" s="1">
        <v>2026</v>
      </c>
      <c r="I12" s="1">
        <v>2028</v>
      </c>
      <c r="J12" s="1">
        <v>2030</v>
      </c>
      <c r="K12" s="1">
        <v>2032</v>
      </c>
      <c r="L12" s="1">
        <v>2033</v>
      </c>
      <c r="M12" s="1">
        <v>2034</v>
      </c>
      <c r="N12" s="1">
        <v>2035</v>
      </c>
      <c r="O12" s="1">
        <v>2039</v>
      </c>
      <c r="P12" s="1">
        <v>2040</v>
      </c>
      <c r="Q12" s="1">
        <v>2045</v>
      </c>
      <c r="R12" s="1" t="s">
        <v>235</v>
      </c>
      <c r="S12" s="1" t="str">
        <f>_xlfn.CONCAT("NPV discounted to ", 'Dashboard '!$D$6)</f>
        <v>NPV discounted to 2035</v>
      </c>
    </row>
    <row r="13" spans="2:19" x14ac:dyDescent="0.2">
      <c r="B13" s="11" t="str">
        <f>F10</f>
        <v>PSP - Mid</v>
      </c>
      <c r="C13" s="11" t="str">
        <f>INDEX('Cost Scenario Settings'!O$6:O$13, MATCH($B13, Final_Cost_Scenarios, 0))</f>
        <v>Tx - Mid</v>
      </c>
      <c r="D13" s="11" t="str">
        <f>INDEX('Cost Scenario Settings'!P$6:P$13, MATCH($B13, Final_Cost_Scenarios, 0))</f>
        <v>PSP - Mid</v>
      </c>
      <c r="E13" s="3" t="s">
        <v>236</v>
      </c>
      <c r="F13" s="4" t="str" cm="1">
        <f t="array" ref="F13">IF(INDEX('Cost Scenario Settings'!$D$6:$L$13, MATCH($B13, 'Cost Scenario Settings'!$C$6:$C$13, 0), MATCH($E13, 'Cost Scenario Settings'!$D$5:$L$5, 0)) = TRUE,
IFERROR(INDEX('Generator Cost by Trajectory'!D$1:D$516, MATCH(1, ('Generator Cost by Trajectory'!$B$1:$B$516 = $D13) * ('Generator Cost by Trajectory'!$C$1:$C$516 = $E13), 0))
+ INDEX('Transmission Cost by Trajectory'!D$1:D$516, MATCH(1, ('Transmission Cost by Trajectory'!$B$1:$B$516 = $C13) * ('Transmission Cost by Trajectory'!$C$1:$C$516 = $E13), 0)), ""), "")</f>
        <v/>
      </c>
      <c r="G13" s="4" t="str" cm="1">
        <f t="array" ref="G13">IF(INDEX('Cost Scenario Settings'!$D$6:$L$13, MATCH($B13, 'Cost Scenario Settings'!$C$6:$C$13, 0), MATCH($E13, 'Cost Scenario Settings'!$D$5:$L$5, 0)) = TRUE,
IFERROR(INDEX('Generator Cost by Trajectory'!E$1:E$516, MATCH(1, ('Generator Cost by Trajectory'!$B$1:$B$516 = $D13) * ('Generator Cost by Trajectory'!$C$1:$C$516 = $E13), 0))
+ INDEX('Transmission Cost by Trajectory'!E$1:E$516, MATCH(1, ('Transmission Cost by Trajectory'!$B$1:$B$516 = $C13) * ('Transmission Cost by Trajectory'!$C$1:$C$516 = $E13), 0)), ""), "")</f>
        <v/>
      </c>
      <c r="H13" s="4" t="str" cm="1">
        <f t="array" ref="H13">IF(INDEX('Cost Scenario Settings'!$D$6:$L$13, MATCH($B13, 'Cost Scenario Settings'!$C$6:$C$13, 0), MATCH($E13, 'Cost Scenario Settings'!$D$5:$L$5, 0)) = TRUE,
IFERROR(INDEX('Generator Cost by Trajectory'!F$1:F$516, MATCH(1, ('Generator Cost by Trajectory'!$B$1:$B$516 = $D13) * ('Generator Cost by Trajectory'!$C$1:$C$516 = $E13), 0))
+ INDEX('Transmission Cost by Trajectory'!F$1:F$516, MATCH(1, ('Transmission Cost by Trajectory'!$B$1:$B$516 = $C13) * ('Transmission Cost by Trajectory'!$C$1:$C$516 = $E13), 0)), ""), "")</f>
        <v/>
      </c>
      <c r="I13" s="4" t="str" cm="1">
        <f t="array" ref="I13">IF(INDEX('Cost Scenario Settings'!$D$6:$L$13, MATCH($B13, 'Cost Scenario Settings'!$C$6:$C$13, 0), MATCH($E13, 'Cost Scenario Settings'!$D$5:$L$5, 0)) = TRUE,
IFERROR(INDEX('Generator Cost by Trajectory'!G$1:G$516, MATCH(1, ('Generator Cost by Trajectory'!$B$1:$B$516 = $D13) * ('Generator Cost by Trajectory'!$C$1:$C$516 = $E13), 0))
+ INDEX('Transmission Cost by Trajectory'!G$1:G$516, MATCH(1, ('Transmission Cost by Trajectory'!$B$1:$B$516 = $C13) * ('Transmission Cost by Trajectory'!$C$1:$C$516 = $E13), 0)), ""), "")</f>
        <v/>
      </c>
      <c r="J13" s="4" t="str" cm="1">
        <f t="array" ref="J13">IF(INDEX('Cost Scenario Settings'!$D$6:$L$13, MATCH($B13, 'Cost Scenario Settings'!$C$6:$C$13, 0), MATCH($E13, 'Cost Scenario Settings'!$D$5:$L$5, 0)) = TRUE,
IFERROR(INDEX('Generator Cost by Trajectory'!H$1:H$516, MATCH(1, ('Generator Cost by Trajectory'!$B$1:$B$516 = $D13) * ('Generator Cost by Trajectory'!$C$1:$C$516 = $E13), 0))
+ INDEX('Transmission Cost by Trajectory'!H$1:H$516, MATCH(1, ('Transmission Cost by Trajectory'!$B$1:$B$516 = $C13) * ('Transmission Cost by Trajectory'!$C$1:$C$516 = $E13), 0)), ""), "")</f>
        <v/>
      </c>
      <c r="K13" s="4" t="str" cm="1">
        <f t="array" ref="K13">IF(INDEX('Cost Scenario Settings'!$D$6:$L$13, MATCH($B13, 'Cost Scenario Settings'!$C$6:$C$13, 0), MATCH($E13, 'Cost Scenario Settings'!$D$5:$L$5, 0)) = TRUE,
IFERROR(INDEX('Generator Cost by Trajectory'!I$1:I$516, MATCH(1, ('Generator Cost by Trajectory'!$B$1:$B$516 = $D13) * ('Generator Cost by Trajectory'!$C$1:$C$516 = $E13), 0))
+ INDEX('Transmission Cost by Trajectory'!I$1:I$516, MATCH(1, ('Transmission Cost by Trajectory'!$B$1:$B$516 = $C13) * ('Transmission Cost by Trajectory'!$C$1:$C$516 = $E13), 0)), ""), "")</f>
        <v/>
      </c>
      <c r="L13" s="4" t="str" cm="1">
        <f t="array" ref="L13">IF(INDEX('Cost Scenario Settings'!$D$6:$L$13, MATCH($B13, 'Cost Scenario Settings'!$C$6:$C$13, 0), MATCH($E13, 'Cost Scenario Settings'!$D$5:$L$5, 0)) = TRUE,
IFERROR(INDEX('Generator Cost by Trajectory'!J$1:J$516, MATCH(1, ('Generator Cost by Trajectory'!$B$1:$B$516 = $D13) * ('Generator Cost by Trajectory'!$C$1:$C$516 = $E13), 0))
+ INDEX('Transmission Cost by Trajectory'!J$1:J$516, MATCH(1, ('Transmission Cost by Trajectory'!$B$1:$B$516 = $C13) * ('Transmission Cost by Trajectory'!$C$1:$C$516 = $E13), 0)), ""), "")</f>
        <v/>
      </c>
      <c r="M13" s="4" t="str" cm="1">
        <f t="array" ref="M13">IF(INDEX('Cost Scenario Settings'!$D$6:$L$13, MATCH($B13, 'Cost Scenario Settings'!$C$6:$C$13, 0), MATCH($E13, 'Cost Scenario Settings'!$D$5:$L$5, 0)) = TRUE,
IFERROR(INDEX('Generator Cost by Trajectory'!K$1:K$516, MATCH(1, ('Generator Cost by Trajectory'!$B$1:$B$516 = $D13) * ('Generator Cost by Trajectory'!$C$1:$C$516 = $E13), 0))
+ INDEX('Transmission Cost by Trajectory'!K$1:K$516, MATCH(1, ('Transmission Cost by Trajectory'!$B$1:$B$516 = $C13) * ('Transmission Cost by Trajectory'!$C$1:$C$516 = $E13), 0)), ""), "")</f>
        <v/>
      </c>
      <c r="N13" s="4" t="str" cm="1">
        <f t="array" ref="N13">IF(INDEX('Cost Scenario Settings'!$D$6:$L$13, MATCH($B13, 'Cost Scenario Settings'!$C$6:$C$13, 0), MATCH($E13, 'Cost Scenario Settings'!$D$5:$L$5, 0)) = TRUE,
IFERROR(INDEX('Generator Cost by Trajectory'!L$1:L$516, MATCH(1, ('Generator Cost by Trajectory'!$B$1:$B$516 = $D13) * ('Generator Cost by Trajectory'!$C$1:$C$516 = $E13), 0))
+ INDEX('Transmission Cost by Trajectory'!L$1:L$516, MATCH(1, ('Transmission Cost by Trajectory'!$B$1:$B$516 = $C13) * ('Transmission Cost by Trajectory'!$C$1:$C$516 = $E13), 0)), ""), "")</f>
        <v/>
      </c>
      <c r="O13" s="4" t="str" cm="1">
        <f t="array" ref="O13">IF(INDEX('Cost Scenario Settings'!$D$6:$L$13, MATCH($B13, 'Cost Scenario Settings'!$C$6:$C$13, 0), MATCH($E13, 'Cost Scenario Settings'!$D$5:$L$5, 0)) = TRUE,
IFERROR(INDEX('Generator Cost by Trajectory'!M$1:M$516, MATCH(1, ('Generator Cost by Trajectory'!$B$1:$B$516 = $D13) * ('Generator Cost by Trajectory'!$C$1:$C$516 = $E13), 0))
+ INDEX('Transmission Cost by Trajectory'!M$1:M$516, MATCH(1, ('Transmission Cost by Trajectory'!$B$1:$B$516 = $C13) * ('Transmission Cost by Trajectory'!$C$1:$C$516 = $E13), 0)), ""), "")</f>
        <v/>
      </c>
      <c r="P13" s="4" t="str" cm="1">
        <f t="array" ref="P13">IF(INDEX('Cost Scenario Settings'!$D$6:$L$13, MATCH($B13, 'Cost Scenario Settings'!$C$6:$C$13, 0), MATCH($E13, 'Cost Scenario Settings'!$D$5:$L$5, 0)) = TRUE,
IFERROR(INDEX('Generator Cost by Trajectory'!N$1:N$516, MATCH(1, ('Generator Cost by Trajectory'!$B$1:$B$516 = $D13) * ('Generator Cost by Trajectory'!$C$1:$C$516 = $E13), 0))
+ INDEX('Transmission Cost by Trajectory'!N$1:N$516, MATCH(1, ('Transmission Cost by Trajectory'!$B$1:$B$516 = $C13) * ('Transmission Cost by Trajectory'!$C$1:$C$516 = $E13), 0)), ""), "")</f>
        <v/>
      </c>
      <c r="Q13" s="4" t="str" cm="1">
        <f t="array" ref="Q13">IF(INDEX('Cost Scenario Settings'!$D$6:$L$13, MATCH($B13, 'Cost Scenario Settings'!$C$6:$C$13, 0), MATCH($E13, 'Cost Scenario Settings'!$D$5:$L$5, 0)) = TRUE,
IFERROR(INDEX('Generator Cost by Trajectory'!O$1:O$516, MATCH(1, ('Generator Cost by Trajectory'!$B$1:$B$516 = $D13) * ('Generator Cost by Trajectory'!$C$1:$C$516 = $E13), 0))
+ INDEX('Transmission Cost by Trajectory'!O$1:O$516, MATCH(1, ('Transmission Cost by Trajectory'!$B$1:$B$516 = $C13) * ('Transmission Cost by Trajectory'!$C$1:$C$516 = $E13), 0)), ""), "")</f>
        <v/>
      </c>
      <c r="R13" s="6" t="str">
        <f>IF(Q13="", "", SUMPRODUCT($F$6:$Q$6, $F13:$Q13))</f>
        <v/>
      </c>
      <c r="S13" s="4" t="str">
        <f>IFERROR(IF('Dashboard '!$D$6 = 2035, R13 * (1.05^(2035-2022)), R13), "")</f>
        <v/>
      </c>
    </row>
    <row r="14" spans="2:19" x14ac:dyDescent="0.2">
      <c r="B14" s="11" t="str">
        <f>B13</f>
        <v>PSP - Mid</v>
      </c>
      <c r="C14" s="11" t="str">
        <f>INDEX('Cost Scenario Settings'!O$6:O$13, MATCH($B14, Final_Cost_Scenarios, 0))</f>
        <v>Tx - Mid</v>
      </c>
      <c r="D14" s="11" t="str">
        <f>INDEX('Cost Scenario Settings'!P$6:P$13, MATCH($B14, Final_Cost_Scenarios, 0))</f>
        <v>PSP - Mid</v>
      </c>
      <c r="E14" s="8" t="s">
        <v>55</v>
      </c>
      <c r="F14" s="4" cm="1">
        <f t="array" aca="1" ref="F14" ca="1">IF(INDEX('Cost Scenario Settings'!$D$6:$L$13, MATCH($B14, 'Cost Scenario Settings'!$C$6:$C$13, 0), MATCH($E14, 'Cost Scenario Settings'!$D$5:$L$5, 0)) = TRUE,
IFERROR(INDEX('Generator Cost by Trajectory'!D$1:D$516, MATCH(1, ('Generator Cost by Trajectory'!$B$1:$B$516 = $D14) * ('Generator Cost by Trajectory'!$C$1:$C$516 = $E14), 0))
+ INDEX('Transmission Cost by Trajectory'!D$1:D$516, MATCH(1, ('Transmission Cost by Trajectory'!$B$1:$B$516 = $C14) * ('Transmission Cost by Trajectory'!$C$1:$C$516 = $E14), 0)), ""), "")</f>
        <v>0</v>
      </c>
      <c r="G14" s="4" cm="1">
        <f t="array" aca="1" ref="G14" ca="1">IF(INDEX('Cost Scenario Settings'!$D$6:$L$13, MATCH($B14, 'Cost Scenario Settings'!$C$6:$C$13, 0), MATCH($E14, 'Cost Scenario Settings'!$D$5:$L$5, 0)) = TRUE,
IFERROR(INDEX('Generator Cost by Trajectory'!E$1:E$516, MATCH(1, ('Generator Cost by Trajectory'!$B$1:$B$516 = $D14) * ('Generator Cost by Trajectory'!$C$1:$C$516 = $E14), 0))
+ INDEX('Transmission Cost by Trajectory'!E$1:E$516, MATCH(1, ('Transmission Cost by Trajectory'!$B$1:$B$516 = $C14) * ('Transmission Cost by Trajectory'!$C$1:$C$516 = $E14), 0)), ""), "")</f>
        <v>0</v>
      </c>
      <c r="H14" s="4" cm="1">
        <f t="array" aca="1" ref="H14" ca="1">IF(INDEX('Cost Scenario Settings'!$D$6:$L$13, MATCH($B14, 'Cost Scenario Settings'!$C$6:$C$13, 0), MATCH($E14, 'Cost Scenario Settings'!$D$5:$L$5, 0)) = TRUE,
IFERROR(INDEX('Generator Cost by Trajectory'!F$1:F$516, MATCH(1, ('Generator Cost by Trajectory'!$B$1:$B$516 = $D14) * ('Generator Cost by Trajectory'!$C$1:$C$516 = $E14), 0))
+ INDEX('Transmission Cost by Trajectory'!F$1:F$516, MATCH(1, ('Transmission Cost by Trajectory'!$B$1:$B$516 = $C14) * ('Transmission Cost by Trajectory'!$C$1:$C$516 = $E14), 0)), ""), "")</f>
        <v>0</v>
      </c>
      <c r="I14" s="4" cm="1">
        <f t="array" aca="1" ref="I14" ca="1">IF(INDEX('Cost Scenario Settings'!$D$6:$L$13, MATCH($B14, 'Cost Scenario Settings'!$C$6:$C$13, 0), MATCH($E14, 'Cost Scenario Settings'!$D$5:$L$5, 0)) = TRUE,
IFERROR(INDEX('Generator Cost by Trajectory'!G$1:G$516, MATCH(1, ('Generator Cost by Trajectory'!$B$1:$B$516 = $D14) * ('Generator Cost by Trajectory'!$C$1:$C$516 = $E14), 0))
+ INDEX('Transmission Cost by Trajectory'!G$1:G$516, MATCH(1, ('Transmission Cost by Trajectory'!$B$1:$B$516 = $C14) * ('Transmission Cost by Trajectory'!$C$1:$C$516 = $E14), 0)), ""), "")</f>
        <v>0</v>
      </c>
      <c r="J14" s="4" cm="1">
        <f t="array" aca="1" ref="J14" ca="1">IF(INDEX('Cost Scenario Settings'!$D$6:$L$13, MATCH($B14, 'Cost Scenario Settings'!$C$6:$C$13, 0), MATCH($E14, 'Cost Scenario Settings'!$D$5:$L$5, 0)) = TRUE,
IFERROR(INDEX('Generator Cost by Trajectory'!H$1:H$516, MATCH(1, ('Generator Cost by Trajectory'!$B$1:$B$516 = $D14) * ('Generator Cost by Trajectory'!$C$1:$C$516 = $E14), 0))
+ INDEX('Transmission Cost by Trajectory'!H$1:H$516, MATCH(1, ('Transmission Cost by Trajectory'!$B$1:$B$516 = $C14) * ('Transmission Cost by Trajectory'!$C$1:$C$516 = $E14), 0)), ""), "")</f>
        <v>0</v>
      </c>
      <c r="K14" s="4" cm="1">
        <f t="array" aca="1" ref="K14" ca="1">IF(INDEX('Cost Scenario Settings'!$D$6:$L$13, MATCH($B14, 'Cost Scenario Settings'!$C$6:$C$13, 0), MATCH($E14, 'Cost Scenario Settings'!$D$5:$L$5, 0)) = TRUE,
IFERROR(INDEX('Generator Cost by Trajectory'!I$1:I$516, MATCH(1, ('Generator Cost by Trajectory'!$B$1:$B$516 = $D14) * ('Generator Cost by Trajectory'!$C$1:$C$516 = $E14), 0))
+ INDEX('Transmission Cost by Trajectory'!I$1:I$516, MATCH(1, ('Transmission Cost by Trajectory'!$B$1:$B$516 = $C14) * ('Transmission Cost by Trajectory'!$C$1:$C$516 = $E14), 0)), ""), "")</f>
        <v>0</v>
      </c>
      <c r="L14" s="4" cm="1">
        <f t="array" aca="1" ref="L14" ca="1">IF(INDEX('Cost Scenario Settings'!$D$6:$L$13, MATCH($B14, 'Cost Scenario Settings'!$C$6:$C$13, 0), MATCH($E14, 'Cost Scenario Settings'!$D$5:$L$5, 0)) = TRUE,
IFERROR(INDEX('Generator Cost by Trajectory'!J$1:J$516, MATCH(1, ('Generator Cost by Trajectory'!$B$1:$B$516 = $D14) * ('Generator Cost by Trajectory'!$C$1:$C$516 = $E14), 0))
+ INDEX('Transmission Cost by Trajectory'!J$1:J$516, MATCH(1, ('Transmission Cost by Trajectory'!$B$1:$B$516 = $C14) * ('Transmission Cost by Trajectory'!$C$1:$C$516 = $E14), 0)), ""), "")</f>
        <v>0</v>
      </c>
      <c r="M14" s="4" cm="1">
        <f t="array" aca="1" ref="M14" ca="1">IF(INDEX('Cost Scenario Settings'!$D$6:$L$13, MATCH($B14, 'Cost Scenario Settings'!$C$6:$C$13, 0), MATCH($E14, 'Cost Scenario Settings'!$D$5:$L$5, 0)) = TRUE,
IFERROR(INDEX('Generator Cost by Trajectory'!K$1:K$516, MATCH(1, ('Generator Cost by Trajectory'!$B$1:$B$516 = $D14) * ('Generator Cost by Trajectory'!$C$1:$C$516 = $E14), 0))
+ INDEX('Transmission Cost by Trajectory'!K$1:K$516, MATCH(1, ('Transmission Cost by Trajectory'!$B$1:$B$516 = $C14) * ('Transmission Cost by Trajectory'!$C$1:$C$516 = $E14), 0)), ""), "")</f>
        <v>0</v>
      </c>
      <c r="N14" s="4" cm="1">
        <f t="array" aca="1" ref="N14" ca="1">IF(INDEX('Cost Scenario Settings'!$D$6:$L$13, MATCH($B14, 'Cost Scenario Settings'!$C$6:$C$13, 0), MATCH($E14, 'Cost Scenario Settings'!$D$5:$L$5, 0)) = TRUE,
IFERROR(INDEX('Generator Cost by Trajectory'!L$1:L$516, MATCH(1, ('Generator Cost by Trajectory'!$B$1:$B$516 = $D14) * ('Generator Cost by Trajectory'!$C$1:$C$516 = $E14), 0))
+ INDEX('Transmission Cost by Trajectory'!L$1:L$516, MATCH(1, ('Transmission Cost by Trajectory'!$B$1:$B$516 = $C14) * ('Transmission Cost by Trajectory'!$C$1:$C$516 = $E14), 0)), ""), "")</f>
        <v>312.4804335403054</v>
      </c>
      <c r="O14" s="4" cm="1">
        <f t="array" aca="1" ref="O14" ca="1">IF(INDEX('Cost Scenario Settings'!$D$6:$L$13, MATCH($B14, 'Cost Scenario Settings'!$C$6:$C$13, 0), MATCH($E14, 'Cost Scenario Settings'!$D$5:$L$5, 0)) = TRUE,
IFERROR(INDEX('Generator Cost by Trajectory'!M$1:M$516, MATCH(1, ('Generator Cost by Trajectory'!$B$1:$B$516 = $D14) * ('Generator Cost by Trajectory'!$C$1:$C$516 = $E14), 0))
+ INDEX('Transmission Cost by Trajectory'!M$1:M$516, MATCH(1, ('Transmission Cost by Trajectory'!$B$1:$B$516 = $C14) * ('Transmission Cost by Trajectory'!$C$1:$C$516 = $E14), 0)), ""), "")</f>
        <v>312.4804335403054</v>
      </c>
      <c r="P14" s="4" cm="1">
        <f t="array" aca="1" ref="P14" ca="1">IF(INDEX('Cost Scenario Settings'!$D$6:$L$13, MATCH($B14, 'Cost Scenario Settings'!$C$6:$C$13, 0), MATCH($E14, 'Cost Scenario Settings'!$D$5:$L$5, 0)) = TRUE,
IFERROR(INDEX('Generator Cost by Trajectory'!N$1:N$516, MATCH(1, ('Generator Cost by Trajectory'!$B$1:$B$516 = $D14) * ('Generator Cost by Trajectory'!$C$1:$C$516 = $E14), 0))
+ INDEX('Transmission Cost by Trajectory'!N$1:N$516, MATCH(1, ('Transmission Cost by Trajectory'!$B$1:$B$516 = $C14) * ('Transmission Cost by Trajectory'!$C$1:$C$516 = $E14), 0)), ""), "")</f>
        <v>312.4804335403054</v>
      </c>
      <c r="Q14" s="4" cm="1">
        <f t="array" aca="1" ref="Q14" ca="1">IF(INDEX('Cost Scenario Settings'!$D$6:$L$13, MATCH($B14, 'Cost Scenario Settings'!$C$6:$C$13, 0), MATCH($E14, 'Cost Scenario Settings'!$D$5:$L$5, 0)) = TRUE,
IFERROR(INDEX('Generator Cost by Trajectory'!O$1:O$516, MATCH(1, ('Generator Cost by Trajectory'!$B$1:$B$516 = $D14) * ('Generator Cost by Trajectory'!$C$1:$C$516 = $E14), 0))
+ INDEX('Transmission Cost by Trajectory'!O$1:O$516, MATCH(1, ('Transmission Cost by Trajectory'!$B$1:$B$516 = $C14) * ('Transmission Cost by Trajectory'!$C$1:$C$516 = $E14), 0)), ""), "")</f>
        <v>312.4804335403054</v>
      </c>
      <c r="R14" s="6">
        <f t="shared" ref="R14:R21" ca="1" si="0">IF(Q14="", "", SUMPRODUCT($F$6:$Q$6, $F14:$Q14))</f>
        <v>2400.9746721533297</v>
      </c>
      <c r="S14" s="4">
        <f ca="1">IFERROR(IF('Dashboard '!$D$6 = 2035, R14 * (1.05^(2035-2022)), R14), "")</f>
        <v>4527.3958312857385</v>
      </c>
    </row>
    <row r="15" spans="2:19" x14ac:dyDescent="0.2">
      <c r="B15" s="11" t="str">
        <f t="shared" ref="B15:B21" si="1">B14</f>
        <v>PSP - Mid</v>
      </c>
      <c r="C15" s="11" t="str">
        <f>INDEX('Cost Scenario Settings'!O$6:O$13, MATCH($B15, Final_Cost_Scenarios, 0))</f>
        <v>Tx - Mid</v>
      </c>
      <c r="D15" s="11" t="str">
        <f>INDEX('Cost Scenario Settings'!P$6:P$13, MATCH($B15, Final_Cost_Scenarios, 0))</f>
        <v>PSP - Mid</v>
      </c>
      <c r="E15" s="8" t="s">
        <v>56</v>
      </c>
      <c r="F15" s="4" cm="1">
        <f t="array" aca="1" ref="F15" ca="1">IF(INDEX('Cost Scenario Settings'!$D$6:$L$13, MATCH($B15, 'Cost Scenario Settings'!$C$6:$C$13, 0), MATCH($E15, 'Cost Scenario Settings'!$D$5:$L$5, 0)) = TRUE,
IFERROR(INDEX('Generator Cost by Trajectory'!D$1:D$516, MATCH(1, ('Generator Cost by Trajectory'!$B$1:$B$516 = $D15) * ('Generator Cost by Trajectory'!$C$1:$C$516 = $E15), 0))
+ INDEX('Transmission Cost by Trajectory'!D$1:D$516, MATCH(1, ('Transmission Cost by Trajectory'!$B$1:$B$516 = $C15) * ('Transmission Cost by Trajectory'!$C$1:$C$516 = $E15), 0)), ""), "")</f>
        <v>0</v>
      </c>
      <c r="G15" s="4" cm="1">
        <f t="array" aca="1" ref="G15" ca="1">IF(INDEX('Cost Scenario Settings'!$D$6:$L$13, MATCH($B15, 'Cost Scenario Settings'!$C$6:$C$13, 0), MATCH($E15, 'Cost Scenario Settings'!$D$5:$L$5, 0)) = TRUE,
IFERROR(INDEX('Generator Cost by Trajectory'!E$1:E$516, MATCH(1, ('Generator Cost by Trajectory'!$B$1:$B$516 = $D15) * ('Generator Cost by Trajectory'!$C$1:$C$516 = $E15), 0))
+ INDEX('Transmission Cost by Trajectory'!E$1:E$516, MATCH(1, ('Transmission Cost by Trajectory'!$B$1:$B$516 = $C15) * ('Transmission Cost by Trajectory'!$C$1:$C$516 = $E15), 0)), ""), "")</f>
        <v>0</v>
      </c>
      <c r="H15" s="4" cm="1">
        <f t="array" aca="1" ref="H15" ca="1">IF(INDEX('Cost Scenario Settings'!$D$6:$L$13, MATCH($B15, 'Cost Scenario Settings'!$C$6:$C$13, 0), MATCH($E15, 'Cost Scenario Settings'!$D$5:$L$5, 0)) = TRUE,
IFERROR(INDEX('Generator Cost by Trajectory'!F$1:F$516, MATCH(1, ('Generator Cost by Trajectory'!$B$1:$B$516 = $D15) * ('Generator Cost by Trajectory'!$C$1:$C$516 = $E15), 0))
+ INDEX('Transmission Cost by Trajectory'!F$1:F$516, MATCH(1, ('Transmission Cost by Trajectory'!$B$1:$B$516 = $C15) * ('Transmission Cost by Trajectory'!$C$1:$C$516 = $E15), 0)), ""), "")</f>
        <v>0</v>
      </c>
      <c r="I15" s="4" cm="1">
        <f t="array" aca="1" ref="I15" ca="1">IF(INDEX('Cost Scenario Settings'!$D$6:$L$13, MATCH($B15, 'Cost Scenario Settings'!$C$6:$C$13, 0), MATCH($E15, 'Cost Scenario Settings'!$D$5:$L$5, 0)) = TRUE,
IFERROR(INDEX('Generator Cost by Trajectory'!G$1:G$516, MATCH(1, ('Generator Cost by Trajectory'!$B$1:$B$516 = $D15) * ('Generator Cost by Trajectory'!$C$1:$C$516 = $E15), 0))
+ INDEX('Transmission Cost by Trajectory'!G$1:G$516, MATCH(1, ('Transmission Cost by Trajectory'!$B$1:$B$516 = $C15) * ('Transmission Cost by Trajectory'!$C$1:$C$516 = $E15), 0)), ""), "")</f>
        <v>0</v>
      </c>
      <c r="J15" s="4" cm="1">
        <f t="array" aca="1" ref="J15" ca="1">IF(INDEX('Cost Scenario Settings'!$D$6:$L$13, MATCH($B15, 'Cost Scenario Settings'!$C$6:$C$13, 0), MATCH($E15, 'Cost Scenario Settings'!$D$5:$L$5, 0)) = TRUE,
IFERROR(INDEX('Generator Cost by Trajectory'!H$1:H$516, MATCH(1, ('Generator Cost by Trajectory'!$B$1:$B$516 = $D15) * ('Generator Cost by Trajectory'!$C$1:$C$516 = $E15), 0))
+ INDEX('Transmission Cost by Trajectory'!H$1:H$516, MATCH(1, ('Transmission Cost by Trajectory'!$B$1:$B$516 = $C15) * ('Transmission Cost by Trajectory'!$C$1:$C$516 = $E15), 0)), ""), "")</f>
        <v>0</v>
      </c>
      <c r="K15" s="4" cm="1">
        <f t="array" aca="1" ref="K15" ca="1">IF(INDEX('Cost Scenario Settings'!$D$6:$L$13, MATCH($B15, 'Cost Scenario Settings'!$C$6:$C$13, 0), MATCH($E15, 'Cost Scenario Settings'!$D$5:$L$5, 0)) = TRUE,
IFERROR(INDEX('Generator Cost by Trajectory'!I$1:I$516, MATCH(1, ('Generator Cost by Trajectory'!$B$1:$B$516 = $D15) * ('Generator Cost by Trajectory'!$C$1:$C$516 = $E15), 0))
+ INDEX('Transmission Cost by Trajectory'!I$1:I$516, MATCH(1, ('Transmission Cost by Trajectory'!$B$1:$B$516 = $C15) * ('Transmission Cost by Trajectory'!$C$1:$C$516 = $E15), 0)), ""), "")</f>
        <v>0</v>
      </c>
      <c r="L15" s="4" cm="1">
        <f t="array" aca="1" ref="L15" ca="1">IF(INDEX('Cost Scenario Settings'!$D$6:$L$13, MATCH($B15, 'Cost Scenario Settings'!$C$6:$C$13, 0), MATCH($E15, 'Cost Scenario Settings'!$D$5:$L$5, 0)) = TRUE,
IFERROR(INDEX('Generator Cost by Trajectory'!J$1:J$516, MATCH(1, ('Generator Cost by Trajectory'!$B$1:$B$516 = $D15) * ('Generator Cost by Trajectory'!$C$1:$C$516 = $E15), 0))
+ INDEX('Transmission Cost by Trajectory'!J$1:J$516, MATCH(1, ('Transmission Cost by Trajectory'!$B$1:$B$516 = $C15) * ('Transmission Cost by Trajectory'!$C$1:$C$516 = $E15), 0)), ""), "")</f>
        <v>0</v>
      </c>
      <c r="M15" s="4" cm="1">
        <f t="array" aca="1" ref="M15" ca="1">IF(INDEX('Cost Scenario Settings'!$D$6:$L$13, MATCH($B15, 'Cost Scenario Settings'!$C$6:$C$13, 0), MATCH($E15, 'Cost Scenario Settings'!$D$5:$L$5, 0)) = TRUE,
IFERROR(INDEX('Generator Cost by Trajectory'!K$1:K$516, MATCH(1, ('Generator Cost by Trajectory'!$B$1:$B$516 = $D15) * ('Generator Cost by Trajectory'!$C$1:$C$516 = $E15), 0))
+ INDEX('Transmission Cost by Trajectory'!K$1:K$516, MATCH(1, ('Transmission Cost by Trajectory'!$B$1:$B$516 = $C15) * ('Transmission Cost by Trajectory'!$C$1:$C$516 = $E15), 0)), ""), "")</f>
        <v>0</v>
      </c>
      <c r="N15" s="4" cm="1">
        <f t="array" aca="1" ref="N15" ca="1">IF(INDEX('Cost Scenario Settings'!$D$6:$L$13, MATCH($B15, 'Cost Scenario Settings'!$C$6:$C$13, 0), MATCH($E15, 'Cost Scenario Settings'!$D$5:$L$5, 0)) = TRUE,
IFERROR(INDEX('Generator Cost by Trajectory'!L$1:L$516, MATCH(1, ('Generator Cost by Trajectory'!$B$1:$B$516 = $D15) * ('Generator Cost by Trajectory'!$C$1:$C$516 = $E15), 0))
+ INDEX('Transmission Cost by Trajectory'!L$1:L$516, MATCH(1, ('Transmission Cost by Trajectory'!$B$1:$B$516 = $C15) * ('Transmission Cost by Trajectory'!$C$1:$C$516 = $E15), 0)), ""), "")</f>
        <v>818.07643354030529</v>
      </c>
      <c r="O15" s="4" cm="1">
        <f t="array" aca="1" ref="O15" ca="1">IF(INDEX('Cost Scenario Settings'!$D$6:$L$13, MATCH($B15, 'Cost Scenario Settings'!$C$6:$C$13, 0), MATCH($E15, 'Cost Scenario Settings'!$D$5:$L$5, 0)) = TRUE,
IFERROR(INDEX('Generator Cost by Trajectory'!M$1:M$516, MATCH(1, ('Generator Cost by Trajectory'!$B$1:$B$516 = $D15) * ('Generator Cost by Trajectory'!$C$1:$C$516 = $E15), 0))
+ INDEX('Transmission Cost by Trajectory'!M$1:M$516, MATCH(1, ('Transmission Cost by Trajectory'!$B$1:$B$516 = $C15) * ('Transmission Cost by Trajectory'!$C$1:$C$516 = $E15), 0)), ""), "")</f>
        <v>818.07643354030529</v>
      </c>
      <c r="P15" s="4" cm="1">
        <f t="array" aca="1" ref="P15" ca="1">IF(INDEX('Cost Scenario Settings'!$D$6:$L$13, MATCH($B15, 'Cost Scenario Settings'!$C$6:$C$13, 0), MATCH($E15, 'Cost Scenario Settings'!$D$5:$L$5, 0)) = TRUE,
IFERROR(INDEX('Generator Cost by Trajectory'!N$1:N$516, MATCH(1, ('Generator Cost by Trajectory'!$B$1:$B$516 = $D15) * ('Generator Cost by Trajectory'!$C$1:$C$516 = $E15), 0))
+ INDEX('Transmission Cost by Trajectory'!N$1:N$516, MATCH(1, ('Transmission Cost by Trajectory'!$B$1:$B$516 = $C15) * ('Transmission Cost by Trajectory'!$C$1:$C$516 = $E15), 0)), ""), "")</f>
        <v>818.07643354030529</v>
      </c>
      <c r="Q15" s="4" cm="1">
        <f t="array" aca="1" ref="Q15" ca="1">IF(INDEX('Cost Scenario Settings'!$D$6:$L$13, MATCH($B15, 'Cost Scenario Settings'!$C$6:$C$13, 0), MATCH($E15, 'Cost Scenario Settings'!$D$5:$L$5, 0)) = TRUE,
IFERROR(INDEX('Generator Cost by Trajectory'!O$1:O$516, MATCH(1, ('Generator Cost by Trajectory'!$B$1:$B$516 = $D15) * ('Generator Cost by Trajectory'!$C$1:$C$516 = $E15), 0))
+ INDEX('Transmission Cost by Trajectory'!O$1:O$516, MATCH(1, ('Transmission Cost by Trajectory'!$B$1:$B$516 = $C15) * ('Transmission Cost by Trajectory'!$C$1:$C$516 = $E15), 0)), ""), "")</f>
        <v>818.07643354030529</v>
      </c>
      <c r="R15" s="6">
        <f t="shared" ca="1" si="0"/>
        <v>6285.7721187923562</v>
      </c>
      <c r="S15" s="4">
        <f ca="1">IFERROR(IF('Dashboard '!$D$6 = 2035, R15 * (1.05^(2035-2022)), R15), "")</f>
        <v>11852.760804640116</v>
      </c>
    </row>
    <row r="16" spans="2:19" x14ac:dyDescent="0.2">
      <c r="B16" s="11" t="str">
        <f t="shared" si="1"/>
        <v>PSP - Mid</v>
      </c>
      <c r="C16" s="11" t="str">
        <f>INDEX('Cost Scenario Settings'!O$6:O$13, MATCH($B16, Final_Cost_Scenarios, 0))</f>
        <v>Tx - Mid</v>
      </c>
      <c r="D16" s="11" t="str">
        <f>INDEX('Cost Scenario Settings'!P$6:P$13, MATCH($B16, Final_Cost_Scenarios, 0))</f>
        <v>PSP - Mid</v>
      </c>
      <c r="E16" s="8" t="s">
        <v>57</v>
      </c>
      <c r="F16" s="4" cm="1">
        <f t="array" aca="1" ref="F16" ca="1">IF(INDEX('Cost Scenario Settings'!$D$6:$L$13, MATCH($B16, 'Cost Scenario Settings'!$C$6:$C$13, 0), MATCH($E16, 'Cost Scenario Settings'!$D$5:$L$5, 0)) = TRUE,
IFERROR(INDEX('Generator Cost by Trajectory'!D$1:D$516, MATCH(1, ('Generator Cost by Trajectory'!$B$1:$B$516 = $D16) * ('Generator Cost by Trajectory'!$C$1:$C$516 = $E16), 0))
+ INDEX('Transmission Cost by Trajectory'!D$1:D$516, MATCH(1, ('Transmission Cost by Trajectory'!$B$1:$B$516 = $C16) * ('Transmission Cost by Trajectory'!$C$1:$C$516 = $E16), 0)), ""), "")</f>
        <v>0</v>
      </c>
      <c r="G16" s="4" cm="1">
        <f t="array" aca="1" ref="G16" ca="1">IF(INDEX('Cost Scenario Settings'!$D$6:$L$13, MATCH($B16, 'Cost Scenario Settings'!$C$6:$C$13, 0), MATCH($E16, 'Cost Scenario Settings'!$D$5:$L$5, 0)) = TRUE,
IFERROR(INDEX('Generator Cost by Trajectory'!E$1:E$516, MATCH(1, ('Generator Cost by Trajectory'!$B$1:$B$516 = $D16) * ('Generator Cost by Trajectory'!$C$1:$C$516 = $E16), 0))
+ INDEX('Transmission Cost by Trajectory'!E$1:E$516, MATCH(1, ('Transmission Cost by Trajectory'!$B$1:$B$516 = $C16) * ('Transmission Cost by Trajectory'!$C$1:$C$516 = $E16), 0)), ""), "")</f>
        <v>0</v>
      </c>
      <c r="H16" s="4" cm="1">
        <f t="array" aca="1" ref="H16" ca="1">IF(INDEX('Cost Scenario Settings'!$D$6:$L$13, MATCH($B16, 'Cost Scenario Settings'!$C$6:$C$13, 0), MATCH($E16, 'Cost Scenario Settings'!$D$5:$L$5, 0)) = TRUE,
IFERROR(INDEX('Generator Cost by Trajectory'!F$1:F$516, MATCH(1, ('Generator Cost by Trajectory'!$B$1:$B$516 = $D16) * ('Generator Cost by Trajectory'!$C$1:$C$516 = $E16), 0))
+ INDEX('Transmission Cost by Trajectory'!F$1:F$516, MATCH(1, ('Transmission Cost by Trajectory'!$B$1:$B$516 = $C16) * ('Transmission Cost by Trajectory'!$C$1:$C$516 = $E16), 0)), ""), "")</f>
        <v>0</v>
      </c>
      <c r="I16" s="4" cm="1">
        <f t="array" aca="1" ref="I16" ca="1">IF(INDEX('Cost Scenario Settings'!$D$6:$L$13, MATCH($B16, 'Cost Scenario Settings'!$C$6:$C$13, 0), MATCH($E16, 'Cost Scenario Settings'!$D$5:$L$5, 0)) = TRUE,
IFERROR(INDEX('Generator Cost by Trajectory'!G$1:G$516, MATCH(1, ('Generator Cost by Trajectory'!$B$1:$B$516 = $D16) * ('Generator Cost by Trajectory'!$C$1:$C$516 = $E16), 0))
+ INDEX('Transmission Cost by Trajectory'!G$1:G$516, MATCH(1, ('Transmission Cost by Trajectory'!$B$1:$B$516 = $C16) * ('Transmission Cost by Trajectory'!$C$1:$C$516 = $E16), 0)), ""), "")</f>
        <v>0</v>
      </c>
      <c r="J16" s="4" cm="1">
        <f t="array" aca="1" ref="J16" ca="1">IF(INDEX('Cost Scenario Settings'!$D$6:$L$13, MATCH($B16, 'Cost Scenario Settings'!$C$6:$C$13, 0), MATCH($E16, 'Cost Scenario Settings'!$D$5:$L$5, 0)) = TRUE,
IFERROR(INDEX('Generator Cost by Trajectory'!H$1:H$516, MATCH(1, ('Generator Cost by Trajectory'!$B$1:$B$516 = $D16) * ('Generator Cost by Trajectory'!$C$1:$C$516 = $E16), 0))
+ INDEX('Transmission Cost by Trajectory'!H$1:H$516, MATCH(1, ('Transmission Cost by Trajectory'!$B$1:$B$516 = $C16) * ('Transmission Cost by Trajectory'!$C$1:$C$516 = $E16), 0)), ""), "")</f>
        <v>0</v>
      </c>
      <c r="K16" s="4" cm="1">
        <f t="array" aca="1" ref="K16" ca="1">IF(INDEX('Cost Scenario Settings'!$D$6:$L$13, MATCH($B16, 'Cost Scenario Settings'!$C$6:$C$13, 0), MATCH($E16, 'Cost Scenario Settings'!$D$5:$L$5, 0)) = TRUE,
IFERROR(INDEX('Generator Cost by Trajectory'!I$1:I$516, MATCH(1, ('Generator Cost by Trajectory'!$B$1:$B$516 = $D16) * ('Generator Cost by Trajectory'!$C$1:$C$516 = $E16), 0))
+ INDEX('Transmission Cost by Trajectory'!I$1:I$516, MATCH(1, ('Transmission Cost by Trajectory'!$B$1:$B$516 = $C16) * ('Transmission Cost by Trajectory'!$C$1:$C$516 = $E16), 0)), ""), "")</f>
        <v>0</v>
      </c>
      <c r="L16" s="4" cm="1">
        <f t="array" aca="1" ref="L16" ca="1">IF(INDEX('Cost Scenario Settings'!$D$6:$L$13, MATCH($B16, 'Cost Scenario Settings'!$C$6:$C$13, 0), MATCH($E16, 'Cost Scenario Settings'!$D$5:$L$5, 0)) = TRUE,
IFERROR(INDEX('Generator Cost by Trajectory'!J$1:J$516, MATCH(1, ('Generator Cost by Trajectory'!$B$1:$B$516 = $D16) * ('Generator Cost by Trajectory'!$C$1:$C$516 = $E16), 0))
+ INDEX('Transmission Cost by Trajectory'!J$1:J$516, MATCH(1, ('Transmission Cost by Trajectory'!$B$1:$B$516 = $C16) * ('Transmission Cost by Trajectory'!$C$1:$C$516 = $E16), 0)), ""), "")</f>
        <v>0</v>
      </c>
      <c r="M16" s="4" cm="1">
        <f t="array" aca="1" ref="M16" ca="1">IF(INDEX('Cost Scenario Settings'!$D$6:$L$13, MATCH($B16, 'Cost Scenario Settings'!$C$6:$C$13, 0), MATCH($E16, 'Cost Scenario Settings'!$D$5:$L$5, 0)) = TRUE,
IFERROR(INDEX('Generator Cost by Trajectory'!K$1:K$516, MATCH(1, ('Generator Cost by Trajectory'!$B$1:$B$516 = $D16) * ('Generator Cost by Trajectory'!$C$1:$C$516 = $E16), 0))
+ INDEX('Transmission Cost by Trajectory'!K$1:K$516, MATCH(1, ('Transmission Cost by Trajectory'!$B$1:$B$516 = $C16) * ('Transmission Cost by Trajectory'!$C$1:$C$516 = $E16), 0)), ""), "")</f>
        <v>0</v>
      </c>
      <c r="N16" s="4" cm="1">
        <f t="array" aca="1" ref="N16" ca="1">IF(INDEX('Cost Scenario Settings'!$D$6:$L$13, MATCH($B16, 'Cost Scenario Settings'!$C$6:$C$13, 0), MATCH($E16, 'Cost Scenario Settings'!$D$5:$L$5, 0)) = TRUE,
IFERROR(INDEX('Generator Cost by Trajectory'!L$1:L$516, MATCH(1, ('Generator Cost by Trajectory'!$B$1:$B$516 = $D16) * ('Generator Cost by Trajectory'!$C$1:$C$516 = $E16), 0))
+ INDEX('Transmission Cost by Trajectory'!L$1:L$516, MATCH(1, ('Transmission Cost by Trajectory'!$B$1:$B$516 = $C16) * ('Transmission Cost by Trajectory'!$C$1:$C$516 = $E16), 0)), ""), "")</f>
        <v>1039.5432831154781</v>
      </c>
      <c r="O16" s="4" cm="1">
        <f t="array" aca="1" ref="O16" ca="1">IF(INDEX('Cost Scenario Settings'!$D$6:$L$13, MATCH($B16, 'Cost Scenario Settings'!$C$6:$C$13, 0), MATCH($E16, 'Cost Scenario Settings'!$D$5:$L$5, 0)) = TRUE,
IFERROR(INDEX('Generator Cost by Trajectory'!M$1:M$516, MATCH(1, ('Generator Cost by Trajectory'!$B$1:$B$516 = $D16) * ('Generator Cost by Trajectory'!$C$1:$C$516 = $E16), 0))
+ INDEX('Transmission Cost by Trajectory'!M$1:M$516, MATCH(1, ('Transmission Cost by Trajectory'!$B$1:$B$516 = $C16) * ('Transmission Cost by Trajectory'!$C$1:$C$516 = $E16), 0)), ""), "")</f>
        <v>1039.5432831154781</v>
      </c>
      <c r="P16" s="4" cm="1">
        <f t="array" aca="1" ref="P16" ca="1">IF(INDEX('Cost Scenario Settings'!$D$6:$L$13, MATCH($B16, 'Cost Scenario Settings'!$C$6:$C$13, 0), MATCH($E16, 'Cost Scenario Settings'!$D$5:$L$5, 0)) = TRUE,
IFERROR(INDEX('Generator Cost by Trajectory'!N$1:N$516, MATCH(1, ('Generator Cost by Trajectory'!$B$1:$B$516 = $D16) * ('Generator Cost by Trajectory'!$C$1:$C$516 = $E16), 0))
+ INDEX('Transmission Cost by Trajectory'!N$1:N$516, MATCH(1, ('Transmission Cost by Trajectory'!$B$1:$B$516 = $C16) * ('Transmission Cost by Trajectory'!$C$1:$C$516 = $E16), 0)), ""), "")</f>
        <v>1039.5432831154781</v>
      </c>
      <c r="Q16" s="4" cm="1">
        <f t="array" aca="1" ref="Q16" ca="1">IF(INDEX('Cost Scenario Settings'!$D$6:$L$13, MATCH($B16, 'Cost Scenario Settings'!$C$6:$C$13, 0), MATCH($E16, 'Cost Scenario Settings'!$D$5:$L$5, 0)) = TRUE,
IFERROR(INDEX('Generator Cost by Trajectory'!O$1:O$516, MATCH(1, ('Generator Cost by Trajectory'!$B$1:$B$516 = $D16) * ('Generator Cost by Trajectory'!$C$1:$C$516 = $E16), 0))
+ INDEX('Transmission Cost by Trajectory'!O$1:O$516, MATCH(1, ('Transmission Cost by Trajectory'!$B$1:$B$516 = $C16) * ('Transmission Cost by Trajectory'!$C$1:$C$516 = $E16), 0)), ""), "")</f>
        <v>1039.5432831154781</v>
      </c>
      <c r="R16" s="6">
        <f t="shared" ca="1" si="0"/>
        <v>7987.4348134039064</v>
      </c>
      <c r="S16" s="4">
        <f ca="1">IFERROR(IF('Dashboard '!$D$6 = 2035, R16 * (1.05^(2035-2022)), R16), "")</f>
        <v>15061.499605257834</v>
      </c>
    </row>
    <row r="17" spans="2:19" x14ac:dyDescent="0.2">
      <c r="B17" s="11" t="str">
        <f t="shared" si="1"/>
        <v>PSP - Mid</v>
      </c>
      <c r="C17" s="11" t="str">
        <f>INDEX('Cost Scenario Settings'!O$6:O$13, MATCH($B17, Final_Cost_Scenarios, 0))</f>
        <v>Tx - Mid</v>
      </c>
      <c r="D17" s="11" t="str">
        <f>INDEX('Cost Scenario Settings'!P$6:P$13, MATCH($B17, Final_Cost_Scenarios, 0))</f>
        <v>PSP - Mid</v>
      </c>
      <c r="E17" s="8" t="s">
        <v>58</v>
      </c>
      <c r="F17" s="4" cm="1">
        <f t="array" aca="1" ref="F17" ca="1">IF(INDEX('Cost Scenario Settings'!$D$6:$L$13, MATCH($B17, 'Cost Scenario Settings'!$C$6:$C$13, 0), MATCH($E17, 'Cost Scenario Settings'!$D$5:$L$5, 0)) = TRUE,
IFERROR(INDEX('Generator Cost by Trajectory'!D$1:D$516, MATCH(1, ('Generator Cost by Trajectory'!$B$1:$B$516 = $D17) * ('Generator Cost by Trajectory'!$C$1:$C$516 = $E17), 0))
+ INDEX('Transmission Cost by Trajectory'!D$1:D$516, MATCH(1, ('Transmission Cost by Trajectory'!$B$1:$B$516 = $C17) * ('Transmission Cost by Trajectory'!$C$1:$C$516 = $E17), 0)), ""), "")</f>
        <v>0</v>
      </c>
      <c r="G17" s="4" cm="1">
        <f t="array" aca="1" ref="G17" ca="1">IF(INDEX('Cost Scenario Settings'!$D$6:$L$13, MATCH($B17, 'Cost Scenario Settings'!$C$6:$C$13, 0), MATCH($E17, 'Cost Scenario Settings'!$D$5:$L$5, 0)) = TRUE,
IFERROR(INDEX('Generator Cost by Trajectory'!E$1:E$516, MATCH(1, ('Generator Cost by Trajectory'!$B$1:$B$516 = $D17) * ('Generator Cost by Trajectory'!$C$1:$C$516 = $E17), 0))
+ INDEX('Transmission Cost by Trajectory'!E$1:E$516, MATCH(1, ('Transmission Cost by Trajectory'!$B$1:$B$516 = $C17) * ('Transmission Cost by Trajectory'!$C$1:$C$516 = $E17), 0)), ""), "")</f>
        <v>0</v>
      </c>
      <c r="H17" s="4" cm="1">
        <f t="array" aca="1" ref="H17" ca="1">IF(INDEX('Cost Scenario Settings'!$D$6:$L$13, MATCH($B17, 'Cost Scenario Settings'!$C$6:$C$13, 0), MATCH($E17, 'Cost Scenario Settings'!$D$5:$L$5, 0)) = TRUE,
IFERROR(INDEX('Generator Cost by Trajectory'!F$1:F$516, MATCH(1, ('Generator Cost by Trajectory'!$B$1:$B$516 = $D17) * ('Generator Cost by Trajectory'!$C$1:$C$516 = $E17), 0))
+ INDEX('Transmission Cost by Trajectory'!F$1:F$516, MATCH(1, ('Transmission Cost by Trajectory'!$B$1:$B$516 = $C17) * ('Transmission Cost by Trajectory'!$C$1:$C$516 = $E17), 0)), ""), "")</f>
        <v>0</v>
      </c>
      <c r="I17" s="4" cm="1">
        <f t="array" aca="1" ref="I17" ca="1">IF(INDEX('Cost Scenario Settings'!$D$6:$L$13, MATCH($B17, 'Cost Scenario Settings'!$C$6:$C$13, 0), MATCH($E17, 'Cost Scenario Settings'!$D$5:$L$5, 0)) = TRUE,
IFERROR(INDEX('Generator Cost by Trajectory'!G$1:G$516, MATCH(1, ('Generator Cost by Trajectory'!$B$1:$B$516 = $D17) * ('Generator Cost by Trajectory'!$C$1:$C$516 = $E17), 0))
+ INDEX('Transmission Cost by Trajectory'!G$1:G$516, MATCH(1, ('Transmission Cost by Trajectory'!$B$1:$B$516 = $C17) * ('Transmission Cost by Trajectory'!$C$1:$C$516 = $E17), 0)), ""), "")</f>
        <v>0</v>
      </c>
      <c r="J17" s="4" cm="1">
        <f t="array" aca="1" ref="J17" ca="1">IF(INDEX('Cost Scenario Settings'!$D$6:$L$13, MATCH($B17, 'Cost Scenario Settings'!$C$6:$C$13, 0), MATCH($E17, 'Cost Scenario Settings'!$D$5:$L$5, 0)) = TRUE,
IFERROR(INDEX('Generator Cost by Trajectory'!H$1:H$516, MATCH(1, ('Generator Cost by Trajectory'!$B$1:$B$516 = $D17) * ('Generator Cost by Trajectory'!$C$1:$C$516 = $E17), 0))
+ INDEX('Transmission Cost by Trajectory'!H$1:H$516, MATCH(1, ('Transmission Cost by Trajectory'!$B$1:$B$516 = $C17) * ('Transmission Cost by Trajectory'!$C$1:$C$516 = $E17), 0)), ""), "")</f>
        <v>0</v>
      </c>
      <c r="K17" s="4" cm="1">
        <f t="array" aca="1" ref="K17" ca="1">IF(INDEX('Cost Scenario Settings'!$D$6:$L$13, MATCH($B17, 'Cost Scenario Settings'!$C$6:$C$13, 0), MATCH($E17, 'Cost Scenario Settings'!$D$5:$L$5, 0)) = TRUE,
IFERROR(INDEX('Generator Cost by Trajectory'!I$1:I$516, MATCH(1, ('Generator Cost by Trajectory'!$B$1:$B$516 = $D17) * ('Generator Cost by Trajectory'!$C$1:$C$516 = $E17), 0))
+ INDEX('Transmission Cost by Trajectory'!I$1:I$516, MATCH(1, ('Transmission Cost by Trajectory'!$B$1:$B$516 = $C17) * ('Transmission Cost by Trajectory'!$C$1:$C$516 = $E17), 0)), ""), "")</f>
        <v>0</v>
      </c>
      <c r="L17" s="4" cm="1">
        <f t="array" aca="1" ref="L17" ca="1">IF(INDEX('Cost Scenario Settings'!$D$6:$L$13, MATCH($B17, 'Cost Scenario Settings'!$C$6:$C$13, 0), MATCH($E17, 'Cost Scenario Settings'!$D$5:$L$5, 0)) = TRUE,
IFERROR(INDEX('Generator Cost by Trajectory'!J$1:J$516, MATCH(1, ('Generator Cost by Trajectory'!$B$1:$B$516 = $D17) * ('Generator Cost by Trajectory'!$C$1:$C$516 = $E17), 0))
+ INDEX('Transmission Cost by Trajectory'!J$1:J$516, MATCH(1, ('Transmission Cost by Trajectory'!$B$1:$B$516 = $C17) * ('Transmission Cost by Trajectory'!$C$1:$C$516 = $E17), 0)), ""), "")</f>
        <v>0</v>
      </c>
      <c r="M17" s="4" cm="1">
        <f t="array" aca="1" ref="M17" ca="1">IF(INDEX('Cost Scenario Settings'!$D$6:$L$13, MATCH($B17, 'Cost Scenario Settings'!$C$6:$C$13, 0), MATCH($E17, 'Cost Scenario Settings'!$D$5:$L$5, 0)) = TRUE,
IFERROR(INDEX('Generator Cost by Trajectory'!K$1:K$516, MATCH(1, ('Generator Cost by Trajectory'!$B$1:$B$516 = $D17) * ('Generator Cost by Trajectory'!$C$1:$C$516 = $E17), 0))
+ INDEX('Transmission Cost by Trajectory'!K$1:K$516, MATCH(1, ('Transmission Cost by Trajectory'!$B$1:$B$516 = $C17) * ('Transmission Cost by Trajectory'!$C$1:$C$516 = $E17), 0)), ""), "")</f>
        <v>0</v>
      </c>
      <c r="N17" s="4" cm="1">
        <f t="array" aca="1" ref="N17" ca="1">IF(INDEX('Cost Scenario Settings'!$D$6:$L$13, MATCH($B17, 'Cost Scenario Settings'!$C$6:$C$13, 0), MATCH($E17, 'Cost Scenario Settings'!$D$5:$L$5, 0)) = TRUE,
IFERROR(INDEX('Generator Cost by Trajectory'!L$1:L$516, MATCH(1, ('Generator Cost by Trajectory'!$B$1:$B$516 = $D17) * ('Generator Cost by Trajectory'!$C$1:$C$516 = $E17), 0))
+ INDEX('Transmission Cost by Trajectory'!L$1:L$516, MATCH(1, ('Transmission Cost by Trajectory'!$B$1:$B$516 = $C17) * ('Transmission Cost by Trajectory'!$C$1:$C$516 = $E17), 0)), ""), "")</f>
        <v>914.38043354030526</v>
      </c>
      <c r="O17" s="4" cm="1">
        <f t="array" aca="1" ref="O17" ca="1">IF(INDEX('Cost Scenario Settings'!$D$6:$L$13, MATCH($B17, 'Cost Scenario Settings'!$C$6:$C$13, 0), MATCH($E17, 'Cost Scenario Settings'!$D$5:$L$5, 0)) = TRUE,
IFERROR(INDEX('Generator Cost by Trajectory'!M$1:M$516, MATCH(1, ('Generator Cost by Trajectory'!$B$1:$B$516 = $D17) * ('Generator Cost by Trajectory'!$C$1:$C$516 = $E17), 0))
+ INDEX('Transmission Cost by Trajectory'!M$1:M$516, MATCH(1, ('Transmission Cost by Trajectory'!$B$1:$B$516 = $C17) * ('Transmission Cost by Trajectory'!$C$1:$C$516 = $E17), 0)), ""), "")</f>
        <v>914.38043354030526</v>
      </c>
      <c r="P17" s="4" cm="1">
        <f t="array" aca="1" ref="P17" ca="1">IF(INDEX('Cost Scenario Settings'!$D$6:$L$13, MATCH($B17, 'Cost Scenario Settings'!$C$6:$C$13, 0), MATCH($E17, 'Cost Scenario Settings'!$D$5:$L$5, 0)) = TRUE,
IFERROR(INDEX('Generator Cost by Trajectory'!N$1:N$516, MATCH(1, ('Generator Cost by Trajectory'!$B$1:$B$516 = $D17) * ('Generator Cost by Trajectory'!$C$1:$C$516 = $E17), 0))
+ INDEX('Transmission Cost by Trajectory'!N$1:N$516, MATCH(1, ('Transmission Cost by Trajectory'!$B$1:$B$516 = $C17) * ('Transmission Cost by Trajectory'!$C$1:$C$516 = $E17), 0)), ""), "")</f>
        <v>914.38043354030526</v>
      </c>
      <c r="Q17" s="4" cm="1">
        <f t="array" aca="1" ref="Q17" ca="1">IF(INDEX('Cost Scenario Settings'!$D$6:$L$13, MATCH($B17, 'Cost Scenario Settings'!$C$6:$C$13, 0), MATCH($E17, 'Cost Scenario Settings'!$D$5:$L$5, 0)) = TRUE,
IFERROR(INDEX('Generator Cost by Trajectory'!O$1:O$516, MATCH(1, ('Generator Cost by Trajectory'!$B$1:$B$516 = $D17) * ('Generator Cost by Trajectory'!$C$1:$C$516 = $E17), 0))
+ INDEX('Transmission Cost by Trajectory'!O$1:O$516, MATCH(1, ('Transmission Cost by Trajectory'!$B$1:$B$516 = $C17) * ('Transmission Cost by Trajectory'!$C$1:$C$516 = $E17), 0)), ""), "")</f>
        <v>914.38043354030526</v>
      </c>
      <c r="R17" s="6">
        <f t="shared" ca="1" si="0"/>
        <v>7025.7335371997906</v>
      </c>
      <c r="S17" s="4">
        <f ca="1">IFERROR(IF('Dashboard '!$D$6 = 2035, R17 * (1.05^(2035-2022)), R17), "")</f>
        <v>13248.06841861238</v>
      </c>
    </row>
    <row r="18" spans="2:19" x14ac:dyDescent="0.2">
      <c r="B18" s="11" t="str">
        <f t="shared" si="1"/>
        <v>PSP - Mid</v>
      </c>
      <c r="C18" s="11" t="str">
        <f>INDEX('Cost Scenario Settings'!O$6:O$13, MATCH($B18, Final_Cost_Scenarios, 0))</f>
        <v>Tx - Mid</v>
      </c>
      <c r="D18" s="11" t="str">
        <f>INDEX('Cost Scenario Settings'!P$6:P$13, MATCH($B18, Final_Cost_Scenarios, 0))</f>
        <v>PSP - Mid</v>
      </c>
      <c r="E18" s="8" t="s">
        <v>59</v>
      </c>
      <c r="F18" s="4" cm="1">
        <f t="array" aca="1" ref="F18" ca="1">IF(INDEX('Cost Scenario Settings'!$D$6:$L$13, MATCH($B18, 'Cost Scenario Settings'!$C$6:$C$13, 0), MATCH($E18, 'Cost Scenario Settings'!$D$5:$L$5, 0)) = TRUE,
IFERROR(INDEX('Generator Cost by Trajectory'!D$1:D$516, MATCH(1, ('Generator Cost by Trajectory'!$B$1:$B$516 = $D18) * ('Generator Cost by Trajectory'!$C$1:$C$516 = $E18), 0))
+ INDEX('Transmission Cost by Trajectory'!D$1:D$516, MATCH(1, ('Transmission Cost by Trajectory'!$B$1:$B$516 = $C18) * ('Transmission Cost by Trajectory'!$C$1:$C$516 = $E18), 0)), ""), "")</f>
        <v>0</v>
      </c>
      <c r="G18" s="4" cm="1">
        <f t="array" aca="1" ref="G18" ca="1">IF(INDEX('Cost Scenario Settings'!$D$6:$L$13, MATCH($B18, 'Cost Scenario Settings'!$C$6:$C$13, 0), MATCH($E18, 'Cost Scenario Settings'!$D$5:$L$5, 0)) = TRUE,
IFERROR(INDEX('Generator Cost by Trajectory'!E$1:E$516, MATCH(1, ('Generator Cost by Trajectory'!$B$1:$B$516 = $D18) * ('Generator Cost by Trajectory'!$C$1:$C$516 = $E18), 0))
+ INDEX('Transmission Cost by Trajectory'!E$1:E$516, MATCH(1, ('Transmission Cost by Trajectory'!$B$1:$B$516 = $C18) * ('Transmission Cost by Trajectory'!$C$1:$C$516 = $E18), 0)), ""), "")</f>
        <v>0</v>
      </c>
      <c r="H18" s="4" cm="1">
        <f t="array" aca="1" ref="H18" ca="1">IF(INDEX('Cost Scenario Settings'!$D$6:$L$13, MATCH($B18, 'Cost Scenario Settings'!$C$6:$C$13, 0), MATCH($E18, 'Cost Scenario Settings'!$D$5:$L$5, 0)) = TRUE,
IFERROR(INDEX('Generator Cost by Trajectory'!F$1:F$516, MATCH(1, ('Generator Cost by Trajectory'!$B$1:$B$516 = $D18) * ('Generator Cost by Trajectory'!$C$1:$C$516 = $E18), 0))
+ INDEX('Transmission Cost by Trajectory'!F$1:F$516, MATCH(1, ('Transmission Cost by Trajectory'!$B$1:$B$516 = $C18) * ('Transmission Cost by Trajectory'!$C$1:$C$516 = $E18), 0)), ""), "")</f>
        <v>0</v>
      </c>
      <c r="I18" s="4" cm="1">
        <f t="array" aca="1" ref="I18" ca="1">IF(INDEX('Cost Scenario Settings'!$D$6:$L$13, MATCH($B18, 'Cost Scenario Settings'!$C$6:$C$13, 0), MATCH($E18, 'Cost Scenario Settings'!$D$5:$L$5, 0)) = TRUE,
IFERROR(INDEX('Generator Cost by Trajectory'!G$1:G$516, MATCH(1, ('Generator Cost by Trajectory'!$B$1:$B$516 = $D18) * ('Generator Cost by Trajectory'!$C$1:$C$516 = $E18), 0))
+ INDEX('Transmission Cost by Trajectory'!G$1:G$516, MATCH(1, ('Transmission Cost by Trajectory'!$B$1:$B$516 = $C18) * ('Transmission Cost by Trajectory'!$C$1:$C$516 = $E18), 0)), ""), "")</f>
        <v>0</v>
      </c>
      <c r="J18" s="4" cm="1">
        <f t="array" aca="1" ref="J18" ca="1">IF(INDEX('Cost Scenario Settings'!$D$6:$L$13, MATCH($B18, 'Cost Scenario Settings'!$C$6:$C$13, 0), MATCH($E18, 'Cost Scenario Settings'!$D$5:$L$5, 0)) = TRUE,
IFERROR(INDEX('Generator Cost by Trajectory'!H$1:H$516, MATCH(1, ('Generator Cost by Trajectory'!$B$1:$B$516 = $D18) * ('Generator Cost by Trajectory'!$C$1:$C$516 = $E18), 0))
+ INDEX('Transmission Cost by Trajectory'!H$1:H$516, MATCH(1, ('Transmission Cost by Trajectory'!$B$1:$B$516 = $C18) * ('Transmission Cost by Trajectory'!$C$1:$C$516 = $E18), 0)), ""), "")</f>
        <v>0</v>
      </c>
      <c r="K18" s="4" cm="1">
        <f t="array" aca="1" ref="K18" ca="1">IF(INDEX('Cost Scenario Settings'!$D$6:$L$13, MATCH($B18, 'Cost Scenario Settings'!$C$6:$C$13, 0), MATCH($E18, 'Cost Scenario Settings'!$D$5:$L$5, 0)) = TRUE,
IFERROR(INDEX('Generator Cost by Trajectory'!I$1:I$516, MATCH(1, ('Generator Cost by Trajectory'!$B$1:$B$516 = $D18) * ('Generator Cost by Trajectory'!$C$1:$C$516 = $E18), 0))
+ INDEX('Transmission Cost by Trajectory'!I$1:I$516, MATCH(1, ('Transmission Cost by Trajectory'!$B$1:$B$516 = $C18) * ('Transmission Cost by Trajectory'!$C$1:$C$516 = $E18), 0)), ""), "")</f>
        <v>0</v>
      </c>
      <c r="L18" s="4" cm="1">
        <f t="array" aca="1" ref="L18" ca="1">IF(INDEX('Cost Scenario Settings'!$D$6:$L$13, MATCH($B18, 'Cost Scenario Settings'!$C$6:$C$13, 0), MATCH($E18, 'Cost Scenario Settings'!$D$5:$L$5, 0)) = TRUE,
IFERROR(INDEX('Generator Cost by Trajectory'!J$1:J$516, MATCH(1, ('Generator Cost by Trajectory'!$B$1:$B$516 = $D18) * ('Generator Cost by Trajectory'!$C$1:$C$516 = $E18), 0))
+ INDEX('Transmission Cost by Trajectory'!J$1:J$516, MATCH(1, ('Transmission Cost by Trajectory'!$B$1:$B$516 = $C18) * ('Transmission Cost by Trajectory'!$C$1:$C$516 = $E18), 0)), ""), "")</f>
        <v>0</v>
      </c>
      <c r="M18" s="4" cm="1">
        <f t="array" aca="1" ref="M18" ca="1">IF(INDEX('Cost Scenario Settings'!$D$6:$L$13, MATCH($B18, 'Cost Scenario Settings'!$C$6:$C$13, 0), MATCH($E18, 'Cost Scenario Settings'!$D$5:$L$5, 0)) = TRUE,
IFERROR(INDEX('Generator Cost by Trajectory'!K$1:K$516, MATCH(1, ('Generator Cost by Trajectory'!$B$1:$B$516 = $D18) * ('Generator Cost by Trajectory'!$C$1:$C$516 = $E18), 0))
+ INDEX('Transmission Cost by Trajectory'!K$1:K$516, MATCH(1, ('Transmission Cost by Trajectory'!$B$1:$B$516 = $C18) * ('Transmission Cost by Trajectory'!$C$1:$C$516 = $E18), 0)), ""), "")</f>
        <v>0</v>
      </c>
      <c r="N18" s="4" cm="1">
        <f t="array" aca="1" ref="N18" ca="1">IF(INDEX('Cost Scenario Settings'!$D$6:$L$13, MATCH($B18, 'Cost Scenario Settings'!$C$6:$C$13, 0), MATCH($E18, 'Cost Scenario Settings'!$D$5:$L$5, 0)) = TRUE,
IFERROR(INDEX('Generator Cost by Trajectory'!L$1:L$516, MATCH(1, ('Generator Cost by Trajectory'!$B$1:$B$516 = $D18) * ('Generator Cost by Trajectory'!$C$1:$C$516 = $E18), 0))
+ INDEX('Transmission Cost by Trajectory'!L$1:L$516, MATCH(1, ('Transmission Cost by Trajectory'!$B$1:$B$516 = $C18) * ('Transmission Cost by Trajectory'!$C$1:$C$516 = $E18), 0)), ""), "")</f>
        <v>1478.6616835403051</v>
      </c>
      <c r="O18" s="4" cm="1">
        <f t="array" aca="1" ref="O18" ca="1">IF(INDEX('Cost Scenario Settings'!$D$6:$L$13, MATCH($B18, 'Cost Scenario Settings'!$C$6:$C$13, 0), MATCH($E18, 'Cost Scenario Settings'!$D$5:$L$5, 0)) = TRUE,
IFERROR(INDEX('Generator Cost by Trajectory'!M$1:M$516, MATCH(1, ('Generator Cost by Trajectory'!$B$1:$B$516 = $D18) * ('Generator Cost by Trajectory'!$C$1:$C$516 = $E18), 0))
+ INDEX('Transmission Cost by Trajectory'!M$1:M$516, MATCH(1, ('Transmission Cost by Trajectory'!$B$1:$B$516 = $C18) * ('Transmission Cost by Trajectory'!$C$1:$C$516 = $E18), 0)), ""), "")</f>
        <v>1478.6616835403051</v>
      </c>
      <c r="P18" s="4" cm="1">
        <f t="array" aca="1" ref="P18" ca="1">IF(INDEX('Cost Scenario Settings'!$D$6:$L$13, MATCH($B18, 'Cost Scenario Settings'!$C$6:$C$13, 0), MATCH($E18, 'Cost Scenario Settings'!$D$5:$L$5, 0)) = TRUE,
IFERROR(INDEX('Generator Cost by Trajectory'!N$1:N$516, MATCH(1, ('Generator Cost by Trajectory'!$B$1:$B$516 = $D18) * ('Generator Cost by Trajectory'!$C$1:$C$516 = $E18), 0))
+ INDEX('Transmission Cost by Trajectory'!N$1:N$516, MATCH(1, ('Transmission Cost by Trajectory'!$B$1:$B$516 = $C18) * ('Transmission Cost by Trajectory'!$C$1:$C$516 = $E18), 0)), ""), "")</f>
        <v>1478.6616835403051</v>
      </c>
      <c r="Q18" s="4" cm="1">
        <f t="array" aca="1" ref="Q18" ca="1">IF(INDEX('Cost Scenario Settings'!$D$6:$L$13, MATCH($B18, 'Cost Scenario Settings'!$C$6:$C$13, 0), MATCH($E18, 'Cost Scenario Settings'!$D$5:$L$5, 0)) = TRUE,
IFERROR(INDEX('Generator Cost by Trajectory'!O$1:O$516, MATCH(1, ('Generator Cost by Trajectory'!$B$1:$B$516 = $D18) * ('Generator Cost by Trajectory'!$C$1:$C$516 = $E18), 0))
+ INDEX('Transmission Cost by Trajectory'!O$1:O$516, MATCH(1, ('Transmission Cost by Trajectory'!$B$1:$B$516 = $C18) * ('Transmission Cost by Trajectory'!$C$1:$C$516 = $E18), 0)), ""), "")</f>
        <v>1478.6616835403051</v>
      </c>
      <c r="R18" s="6">
        <f t="shared" ca="1" si="0"/>
        <v>11361.444973180845</v>
      </c>
      <c r="S18" s="4">
        <f ca="1">IFERROR(IF('Dashboard '!$D$6 = 2035, R18 * (1.05^(2035-2022)), R18), "")</f>
        <v>21423.698969231104</v>
      </c>
    </row>
    <row r="19" spans="2:19" x14ac:dyDescent="0.2">
      <c r="B19" s="11" t="str">
        <f t="shared" si="1"/>
        <v>PSP - Mid</v>
      </c>
      <c r="C19" s="11" t="str">
        <f>INDEX('Cost Scenario Settings'!O$6:O$13, MATCH($B19, Final_Cost_Scenarios, 0))</f>
        <v>Tx - Mid</v>
      </c>
      <c r="D19" s="11" t="str">
        <f>INDEX('Cost Scenario Settings'!P$6:P$13, MATCH($B19, Final_Cost_Scenarios, 0))</f>
        <v>PSP - Mid</v>
      </c>
      <c r="E19" s="8" t="s">
        <v>60</v>
      </c>
      <c r="F19" s="4" cm="1">
        <f t="array" aca="1" ref="F19" ca="1">IF(INDEX('Cost Scenario Settings'!$D$6:$L$13, MATCH($B19, 'Cost Scenario Settings'!$C$6:$C$13, 0), MATCH($E19, 'Cost Scenario Settings'!$D$5:$L$5, 0)) = TRUE,
IFERROR(INDEX('Generator Cost by Trajectory'!D$1:D$516, MATCH(1, ('Generator Cost by Trajectory'!$B$1:$B$516 = $D19) * ('Generator Cost by Trajectory'!$C$1:$C$516 = $E19), 0))
+ INDEX('Transmission Cost by Trajectory'!D$1:D$516, MATCH(1, ('Transmission Cost by Trajectory'!$B$1:$B$516 = $C19) * ('Transmission Cost by Trajectory'!$C$1:$C$516 = $E19), 0)), ""), "")</f>
        <v>0</v>
      </c>
      <c r="G19" s="4" cm="1">
        <f t="array" aca="1" ref="G19" ca="1">IF(INDEX('Cost Scenario Settings'!$D$6:$L$13, MATCH($B19, 'Cost Scenario Settings'!$C$6:$C$13, 0), MATCH($E19, 'Cost Scenario Settings'!$D$5:$L$5, 0)) = TRUE,
IFERROR(INDEX('Generator Cost by Trajectory'!E$1:E$516, MATCH(1, ('Generator Cost by Trajectory'!$B$1:$B$516 = $D19) * ('Generator Cost by Trajectory'!$C$1:$C$516 = $E19), 0))
+ INDEX('Transmission Cost by Trajectory'!E$1:E$516, MATCH(1, ('Transmission Cost by Trajectory'!$B$1:$B$516 = $C19) * ('Transmission Cost by Trajectory'!$C$1:$C$516 = $E19), 0)), ""), "")</f>
        <v>0</v>
      </c>
      <c r="H19" s="4" cm="1">
        <f t="array" aca="1" ref="H19" ca="1">IF(INDEX('Cost Scenario Settings'!$D$6:$L$13, MATCH($B19, 'Cost Scenario Settings'!$C$6:$C$13, 0), MATCH($E19, 'Cost Scenario Settings'!$D$5:$L$5, 0)) = TRUE,
IFERROR(INDEX('Generator Cost by Trajectory'!F$1:F$516, MATCH(1, ('Generator Cost by Trajectory'!$B$1:$B$516 = $D19) * ('Generator Cost by Trajectory'!$C$1:$C$516 = $E19), 0))
+ INDEX('Transmission Cost by Trajectory'!F$1:F$516, MATCH(1, ('Transmission Cost by Trajectory'!$B$1:$B$516 = $C19) * ('Transmission Cost by Trajectory'!$C$1:$C$516 = $E19), 0)), ""), "")</f>
        <v>0</v>
      </c>
      <c r="I19" s="4" cm="1">
        <f t="array" aca="1" ref="I19" ca="1">IF(INDEX('Cost Scenario Settings'!$D$6:$L$13, MATCH($B19, 'Cost Scenario Settings'!$C$6:$C$13, 0), MATCH($E19, 'Cost Scenario Settings'!$D$5:$L$5, 0)) = TRUE,
IFERROR(INDEX('Generator Cost by Trajectory'!G$1:G$516, MATCH(1, ('Generator Cost by Trajectory'!$B$1:$B$516 = $D19) * ('Generator Cost by Trajectory'!$C$1:$C$516 = $E19), 0))
+ INDEX('Transmission Cost by Trajectory'!G$1:G$516, MATCH(1, ('Transmission Cost by Trajectory'!$B$1:$B$516 = $C19) * ('Transmission Cost by Trajectory'!$C$1:$C$516 = $E19), 0)), ""), "")</f>
        <v>0</v>
      </c>
      <c r="J19" s="4" cm="1">
        <f t="array" aca="1" ref="J19" ca="1">IF(INDEX('Cost Scenario Settings'!$D$6:$L$13, MATCH($B19, 'Cost Scenario Settings'!$C$6:$C$13, 0), MATCH($E19, 'Cost Scenario Settings'!$D$5:$L$5, 0)) = TRUE,
IFERROR(INDEX('Generator Cost by Trajectory'!H$1:H$516, MATCH(1, ('Generator Cost by Trajectory'!$B$1:$B$516 = $D19) * ('Generator Cost by Trajectory'!$C$1:$C$516 = $E19), 0))
+ INDEX('Transmission Cost by Trajectory'!H$1:H$516, MATCH(1, ('Transmission Cost by Trajectory'!$B$1:$B$516 = $C19) * ('Transmission Cost by Trajectory'!$C$1:$C$516 = $E19), 0)), ""), "")</f>
        <v>0</v>
      </c>
      <c r="K19" s="4" cm="1">
        <f t="array" aca="1" ref="K19" ca="1">IF(INDEX('Cost Scenario Settings'!$D$6:$L$13, MATCH($B19, 'Cost Scenario Settings'!$C$6:$C$13, 0), MATCH($E19, 'Cost Scenario Settings'!$D$5:$L$5, 0)) = TRUE,
IFERROR(INDEX('Generator Cost by Trajectory'!I$1:I$516, MATCH(1, ('Generator Cost by Trajectory'!$B$1:$B$516 = $D19) * ('Generator Cost by Trajectory'!$C$1:$C$516 = $E19), 0))
+ INDEX('Transmission Cost by Trajectory'!I$1:I$516, MATCH(1, ('Transmission Cost by Trajectory'!$B$1:$B$516 = $C19) * ('Transmission Cost by Trajectory'!$C$1:$C$516 = $E19), 0)), ""), "")</f>
        <v>0</v>
      </c>
      <c r="L19" s="4" cm="1">
        <f t="array" aca="1" ref="L19" ca="1">IF(INDEX('Cost Scenario Settings'!$D$6:$L$13, MATCH($B19, 'Cost Scenario Settings'!$C$6:$C$13, 0), MATCH($E19, 'Cost Scenario Settings'!$D$5:$L$5, 0)) = TRUE,
IFERROR(INDEX('Generator Cost by Trajectory'!J$1:J$516, MATCH(1, ('Generator Cost by Trajectory'!$B$1:$B$516 = $D19) * ('Generator Cost by Trajectory'!$C$1:$C$516 = $E19), 0))
+ INDEX('Transmission Cost by Trajectory'!J$1:J$516, MATCH(1, ('Transmission Cost by Trajectory'!$B$1:$B$516 = $C19) * ('Transmission Cost by Trajectory'!$C$1:$C$516 = $E19), 0)), ""), "")</f>
        <v>0</v>
      </c>
      <c r="M19" s="4" cm="1">
        <f t="array" aca="1" ref="M19" ca="1">IF(INDEX('Cost Scenario Settings'!$D$6:$L$13, MATCH($B19, 'Cost Scenario Settings'!$C$6:$C$13, 0), MATCH($E19, 'Cost Scenario Settings'!$D$5:$L$5, 0)) = TRUE,
IFERROR(INDEX('Generator Cost by Trajectory'!K$1:K$516, MATCH(1, ('Generator Cost by Trajectory'!$B$1:$B$516 = $D19) * ('Generator Cost by Trajectory'!$C$1:$C$516 = $E19), 0))
+ INDEX('Transmission Cost by Trajectory'!K$1:K$516, MATCH(1, ('Transmission Cost by Trajectory'!$B$1:$B$516 = $C19) * ('Transmission Cost by Trajectory'!$C$1:$C$516 = $E19), 0)), ""), "")</f>
        <v>0</v>
      </c>
      <c r="N19" s="4" cm="1">
        <f t="array" aca="1" ref="N19" ca="1">IF(INDEX('Cost Scenario Settings'!$D$6:$L$13, MATCH($B19, 'Cost Scenario Settings'!$C$6:$C$13, 0), MATCH($E19, 'Cost Scenario Settings'!$D$5:$L$5, 0)) = TRUE,
IFERROR(INDEX('Generator Cost by Trajectory'!L$1:L$516, MATCH(1, ('Generator Cost by Trajectory'!$B$1:$B$516 = $D19) * ('Generator Cost by Trajectory'!$C$1:$C$516 = $E19), 0))
+ INDEX('Transmission Cost by Trajectory'!L$1:L$516, MATCH(1, ('Transmission Cost by Trajectory'!$B$1:$B$516 = $C19) * ('Transmission Cost by Trajectory'!$C$1:$C$516 = $E19), 0)), ""), "")</f>
        <v>2518.2049666557832</v>
      </c>
      <c r="O19" s="4" cm="1">
        <f t="array" aca="1" ref="O19" ca="1">IF(INDEX('Cost Scenario Settings'!$D$6:$L$13, MATCH($B19, 'Cost Scenario Settings'!$C$6:$C$13, 0), MATCH($E19, 'Cost Scenario Settings'!$D$5:$L$5, 0)) = TRUE,
IFERROR(INDEX('Generator Cost by Trajectory'!M$1:M$516, MATCH(1, ('Generator Cost by Trajectory'!$B$1:$B$516 = $D19) * ('Generator Cost by Trajectory'!$C$1:$C$516 = $E19), 0))
+ INDEX('Transmission Cost by Trajectory'!M$1:M$516, MATCH(1, ('Transmission Cost by Trajectory'!$B$1:$B$516 = $C19) * ('Transmission Cost by Trajectory'!$C$1:$C$516 = $E19), 0)), ""), "")</f>
        <v>2518.2049666557832</v>
      </c>
      <c r="P19" s="4" cm="1">
        <f t="array" aca="1" ref="P19" ca="1">IF(INDEX('Cost Scenario Settings'!$D$6:$L$13, MATCH($B19, 'Cost Scenario Settings'!$C$6:$C$13, 0), MATCH($E19, 'Cost Scenario Settings'!$D$5:$L$5, 0)) = TRUE,
IFERROR(INDEX('Generator Cost by Trajectory'!N$1:N$516, MATCH(1, ('Generator Cost by Trajectory'!$B$1:$B$516 = $D19) * ('Generator Cost by Trajectory'!$C$1:$C$516 = $E19), 0))
+ INDEX('Transmission Cost by Trajectory'!N$1:N$516, MATCH(1, ('Transmission Cost by Trajectory'!$B$1:$B$516 = $C19) * ('Transmission Cost by Trajectory'!$C$1:$C$516 = $E19), 0)), ""), "")</f>
        <v>2518.2049666557832</v>
      </c>
      <c r="Q19" s="4" cm="1">
        <f t="array" aca="1" ref="Q19" ca="1">IF(INDEX('Cost Scenario Settings'!$D$6:$L$13, MATCH($B19, 'Cost Scenario Settings'!$C$6:$C$13, 0), MATCH($E19, 'Cost Scenario Settings'!$D$5:$L$5, 0)) = TRUE,
IFERROR(INDEX('Generator Cost by Trajectory'!O$1:O$516, MATCH(1, ('Generator Cost by Trajectory'!$B$1:$B$516 = $D19) * ('Generator Cost by Trajectory'!$C$1:$C$516 = $E19), 0))
+ INDEX('Transmission Cost by Trajectory'!O$1:O$516, MATCH(1, ('Transmission Cost by Trajectory'!$B$1:$B$516 = $C19) * ('Transmission Cost by Trajectory'!$C$1:$C$516 = $E19), 0)), ""), "")</f>
        <v>2518.2049666557832</v>
      </c>
      <c r="R19" s="6">
        <f t="shared" ca="1" si="0"/>
        <v>19348.879786584752</v>
      </c>
      <c r="S19" s="4">
        <f ca="1">IFERROR(IF('Dashboard '!$D$6 = 2035, R19 * (1.05^(2035-2022)), R19), "")</f>
        <v>36485.198574488932</v>
      </c>
    </row>
    <row r="20" spans="2:19" x14ac:dyDescent="0.2">
      <c r="B20" s="11" t="str">
        <f t="shared" si="1"/>
        <v>PSP - Mid</v>
      </c>
      <c r="C20" s="11" t="str">
        <f>INDEX('Cost Scenario Settings'!O$6:O$13, MATCH($B20, Final_Cost_Scenarios, 0))</f>
        <v>Tx - Mid</v>
      </c>
      <c r="D20" s="11" t="str">
        <f>INDEX('Cost Scenario Settings'!P$6:P$13, MATCH($B20, Final_Cost_Scenarios, 0))</f>
        <v>PSP - Mid</v>
      </c>
      <c r="E20" s="8" t="s">
        <v>61</v>
      </c>
      <c r="F20" s="4" cm="1">
        <f t="array" aca="1" ref="F20" ca="1">IF(INDEX('Cost Scenario Settings'!$D$6:$L$13, MATCH($B20, 'Cost Scenario Settings'!$C$6:$C$13, 0), MATCH($E20, 'Cost Scenario Settings'!$D$5:$L$5, 0)) = TRUE,
IFERROR(INDEX('Generator Cost by Trajectory'!D$1:D$516, MATCH(1, ('Generator Cost by Trajectory'!$B$1:$B$516 = $D20) * ('Generator Cost by Trajectory'!$C$1:$C$516 = $E20), 0))
+ INDEX('Transmission Cost by Trajectory'!D$1:D$516, MATCH(1, ('Transmission Cost by Trajectory'!$B$1:$B$516 = $C20) * ('Transmission Cost by Trajectory'!$C$1:$C$516 = $E20), 0)), ""), "")</f>
        <v>0</v>
      </c>
      <c r="G20" s="4" cm="1">
        <f t="array" aca="1" ref="G20" ca="1">IF(INDEX('Cost Scenario Settings'!$D$6:$L$13, MATCH($B20, 'Cost Scenario Settings'!$C$6:$C$13, 0), MATCH($E20, 'Cost Scenario Settings'!$D$5:$L$5, 0)) = TRUE,
IFERROR(INDEX('Generator Cost by Trajectory'!E$1:E$516, MATCH(1, ('Generator Cost by Trajectory'!$B$1:$B$516 = $D20) * ('Generator Cost by Trajectory'!$C$1:$C$516 = $E20), 0))
+ INDEX('Transmission Cost by Trajectory'!E$1:E$516, MATCH(1, ('Transmission Cost by Trajectory'!$B$1:$B$516 = $C20) * ('Transmission Cost by Trajectory'!$C$1:$C$516 = $E20), 0)), ""), "")</f>
        <v>0</v>
      </c>
      <c r="H20" s="4" cm="1">
        <f t="array" aca="1" ref="H20" ca="1">IF(INDEX('Cost Scenario Settings'!$D$6:$L$13, MATCH($B20, 'Cost Scenario Settings'!$C$6:$C$13, 0), MATCH($E20, 'Cost Scenario Settings'!$D$5:$L$5, 0)) = TRUE,
IFERROR(INDEX('Generator Cost by Trajectory'!F$1:F$516, MATCH(1, ('Generator Cost by Trajectory'!$B$1:$B$516 = $D20) * ('Generator Cost by Trajectory'!$C$1:$C$516 = $E20), 0))
+ INDEX('Transmission Cost by Trajectory'!F$1:F$516, MATCH(1, ('Transmission Cost by Trajectory'!$B$1:$B$516 = $C20) * ('Transmission Cost by Trajectory'!$C$1:$C$516 = $E20), 0)), ""), "")</f>
        <v>0</v>
      </c>
      <c r="I20" s="4" cm="1">
        <f t="array" aca="1" ref="I20" ca="1">IF(INDEX('Cost Scenario Settings'!$D$6:$L$13, MATCH($B20, 'Cost Scenario Settings'!$C$6:$C$13, 0), MATCH($E20, 'Cost Scenario Settings'!$D$5:$L$5, 0)) = TRUE,
IFERROR(INDEX('Generator Cost by Trajectory'!G$1:G$516, MATCH(1, ('Generator Cost by Trajectory'!$B$1:$B$516 = $D20) * ('Generator Cost by Trajectory'!$C$1:$C$516 = $E20), 0))
+ INDEX('Transmission Cost by Trajectory'!G$1:G$516, MATCH(1, ('Transmission Cost by Trajectory'!$B$1:$B$516 = $C20) * ('Transmission Cost by Trajectory'!$C$1:$C$516 = $E20), 0)), ""), "")</f>
        <v>0</v>
      </c>
      <c r="J20" s="4" cm="1">
        <f t="array" aca="1" ref="J20" ca="1">IF(INDEX('Cost Scenario Settings'!$D$6:$L$13, MATCH($B20, 'Cost Scenario Settings'!$C$6:$C$13, 0), MATCH($E20, 'Cost Scenario Settings'!$D$5:$L$5, 0)) = TRUE,
IFERROR(INDEX('Generator Cost by Trajectory'!H$1:H$516, MATCH(1, ('Generator Cost by Trajectory'!$B$1:$B$516 = $D20) * ('Generator Cost by Trajectory'!$C$1:$C$516 = $E20), 0))
+ INDEX('Transmission Cost by Trajectory'!H$1:H$516, MATCH(1, ('Transmission Cost by Trajectory'!$B$1:$B$516 = $C20) * ('Transmission Cost by Trajectory'!$C$1:$C$516 = $E20), 0)), ""), "")</f>
        <v>0</v>
      </c>
      <c r="K20" s="4" cm="1">
        <f t="array" aca="1" ref="K20" ca="1">IF(INDEX('Cost Scenario Settings'!$D$6:$L$13, MATCH($B20, 'Cost Scenario Settings'!$C$6:$C$13, 0), MATCH($E20, 'Cost Scenario Settings'!$D$5:$L$5, 0)) = TRUE,
IFERROR(INDEX('Generator Cost by Trajectory'!I$1:I$516, MATCH(1, ('Generator Cost by Trajectory'!$B$1:$B$516 = $D20) * ('Generator Cost by Trajectory'!$C$1:$C$516 = $E20), 0))
+ INDEX('Transmission Cost by Trajectory'!I$1:I$516, MATCH(1, ('Transmission Cost by Trajectory'!$B$1:$B$516 = $C20) * ('Transmission Cost by Trajectory'!$C$1:$C$516 = $E20), 0)), ""), "")</f>
        <v>0</v>
      </c>
      <c r="L20" s="4" cm="1">
        <f t="array" aca="1" ref="L20" ca="1">IF(INDEX('Cost Scenario Settings'!$D$6:$L$13, MATCH($B20, 'Cost Scenario Settings'!$C$6:$C$13, 0), MATCH($E20, 'Cost Scenario Settings'!$D$5:$L$5, 0)) = TRUE,
IFERROR(INDEX('Generator Cost by Trajectory'!J$1:J$516, MATCH(1, ('Generator Cost by Trajectory'!$B$1:$B$516 = $D20) * ('Generator Cost by Trajectory'!$C$1:$C$516 = $E20), 0))
+ INDEX('Transmission Cost by Trajectory'!J$1:J$516, MATCH(1, ('Transmission Cost by Trajectory'!$B$1:$B$516 = $C20) * ('Transmission Cost by Trajectory'!$C$1:$C$516 = $E20), 0)), ""), "")</f>
        <v>0</v>
      </c>
      <c r="M20" s="4" cm="1">
        <f t="array" aca="1" ref="M20" ca="1">IF(INDEX('Cost Scenario Settings'!$D$6:$L$13, MATCH($B20, 'Cost Scenario Settings'!$C$6:$C$13, 0), MATCH($E20, 'Cost Scenario Settings'!$D$5:$L$5, 0)) = TRUE,
IFERROR(INDEX('Generator Cost by Trajectory'!K$1:K$516, MATCH(1, ('Generator Cost by Trajectory'!$B$1:$B$516 = $D20) * ('Generator Cost by Trajectory'!$C$1:$C$516 = $E20), 0))
+ INDEX('Transmission Cost by Trajectory'!K$1:K$516, MATCH(1, ('Transmission Cost by Trajectory'!$B$1:$B$516 = $C20) * ('Transmission Cost by Trajectory'!$C$1:$C$516 = $E20), 0)), ""), "")</f>
        <v>0</v>
      </c>
      <c r="N20" s="4" cm="1">
        <f t="array" aca="1" ref="N20" ca="1">IF(INDEX('Cost Scenario Settings'!$D$6:$L$13, MATCH($B20, 'Cost Scenario Settings'!$C$6:$C$13, 0), MATCH($E20, 'Cost Scenario Settings'!$D$5:$L$5, 0)) = TRUE,
IFERROR(INDEX('Generator Cost by Trajectory'!L$1:L$516, MATCH(1, ('Generator Cost by Trajectory'!$B$1:$B$516 = $D20) * ('Generator Cost by Trajectory'!$C$1:$C$516 = $E20), 0))
+ INDEX('Transmission Cost by Trajectory'!L$1:L$516, MATCH(1, ('Transmission Cost by Trajectory'!$B$1:$B$516 = $C20) * ('Transmission Cost by Trajectory'!$C$1:$C$516 = $E20), 0)), ""), "")</f>
        <v>2649.7680835403053</v>
      </c>
      <c r="O20" s="4" cm="1">
        <f t="array" aca="1" ref="O20" ca="1">IF(INDEX('Cost Scenario Settings'!$D$6:$L$13, MATCH($B20, 'Cost Scenario Settings'!$C$6:$C$13, 0), MATCH($E20, 'Cost Scenario Settings'!$D$5:$L$5, 0)) = TRUE,
IFERROR(INDEX('Generator Cost by Trajectory'!M$1:M$516, MATCH(1, ('Generator Cost by Trajectory'!$B$1:$B$516 = $D20) * ('Generator Cost by Trajectory'!$C$1:$C$516 = $E20), 0))
+ INDEX('Transmission Cost by Trajectory'!M$1:M$516, MATCH(1, ('Transmission Cost by Trajectory'!$B$1:$B$516 = $C20) * ('Transmission Cost by Trajectory'!$C$1:$C$516 = $E20), 0)), ""), "")</f>
        <v>2649.7680835403053</v>
      </c>
      <c r="P20" s="4" cm="1">
        <f t="array" aca="1" ref="P20" ca="1">IF(INDEX('Cost Scenario Settings'!$D$6:$L$13, MATCH($B20, 'Cost Scenario Settings'!$C$6:$C$13, 0), MATCH($E20, 'Cost Scenario Settings'!$D$5:$L$5, 0)) = TRUE,
IFERROR(INDEX('Generator Cost by Trajectory'!N$1:N$516, MATCH(1, ('Generator Cost by Trajectory'!$B$1:$B$516 = $D20) * ('Generator Cost by Trajectory'!$C$1:$C$516 = $E20), 0))
+ INDEX('Transmission Cost by Trajectory'!N$1:N$516, MATCH(1, ('Transmission Cost by Trajectory'!$B$1:$B$516 = $C20) * ('Transmission Cost by Trajectory'!$C$1:$C$516 = $E20), 0)), ""), "")</f>
        <v>2649.7680835403053</v>
      </c>
      <c r="Q20" s="4" cm="1">
        <f t="array" aca="1" ref="Q20" ca="1">IF(INDEX('Cost Scenario Settings'!$D$6:$L$13, MATCH($B20, 'Cost Scenario Settings'!$C$6:$C$13, 0), MATCH($E20, 'Cost Scenario Settings'!$D$5:$L$5, 0)) = TRUE,
IFERROR(INDEX('Generator Cost by Trajectory'!O$1:O$516, MATCH(1, ('Generator Cost by Trajectory'!$B$1:$B$516 = $D20) * ('Generator Cost by Trajectory'!$C$1:$C$516 = $E20), 0))
+ INDEX('Transmission Cost by Trajectory'!O$1:O$516, MATCH(1, ('Transmission Cost by Trajectory'!$B$1:$B$516 = $C20) * ('Transmission Cost by Trajectory'!$C$1:$C$516 = $E20), 0)), ""), "")</f>
        <v>5903.3680835403047</v>
      </c>
      <c r="R20" s="6">
        <f t="shared" ca="1" si="0"/>
        <v>33707.967756153317</v>
      </c>
      <c r="S20" s="4">
        <f ca="1">IFERROR(IF('Dashboard '!$D$6 = 2035, R20 * (1.05^(2035-2022)), R20), "")</f>
        <v>63561.400488849795</v>
      </c>
    </row>
    <row r="21" spans="2:19" x14ac:dyDescent="0.2">
      <c r="B21" s="11" t="str">
        <f t="shared" si="1"/>
        <v>PSP - Mid</v>
      </c>
      <c r="C21" s="11" t="str">
        <f>INDEX('Cost Scenario Settings'!O$6:O$13, MATCH($B21, Final_Cost_Scenarios, 0))</f>
        <v>Tx - Mid</v>
      </c>
      <c r="D21" s="11" t="str">
        <f>INDEX('Cost Scenario Settings'!P$6:P$13, MATCH($B21, Final_Cost_Scenarios, 0))</f>
        <v>PSP - Mid</v>
      </c>
      <c r="E21" s="8" t="s">
        <v>62</v>
      </c>
      <c r="F21" s="4" cm="1">
        <f t="array" aca="1" ref="F21" ca="1">IF(INDEX('Cost Scenario Settings'!$D$6:$L$13, MATCH($B21, 'Cost Scenario Settings'!$C$6:$C$13, 0), MATCH($E21, 'Cost Scenario Settings'!$D$5:$L$5, 0)) = TRUE,
IFERROR(INDEX('Generator Cost by Trajectory'!D$1:D$516, MATCH(1, ('Generator Cost by Trajectory'!$B$1:$B$516 = $D21) * ('Generator Cost by Trajectory'!$C$1:$C$516 = $E21), 0))
+ INDEX('Transmission Cost by Trajectory'!D$1:D$516, MATCH(1, ('Transmission Cost by Trajectory'!$B$1:$B$516 = $C21) * ('Transmission Cost by Trajectory'!$C$1:$C$516 = $E21), 0)), ""), "")</f>
        <v>0</v>
      </c>
      <c r="G21" s="4" cm="1">
        <f t="array" aca="1" ref="G21" ca="1">IF(INDEX('Cost Scenario Settings'!$D$6:$L$13, MATCH($B21, 'Cost Scenario Settings'!$C$6:$C$13, 0), MATCH($E21, 'Cost Scenario Settings'!$D$5:$L$5, 0)) = TRUE,
IFERROR(INDEX('Generator Cost by Trajectory'!E$1:E$516, MATCH(1, ('Generator Cost by Trajectory'!$B$1:$B$516 = $D21) * ('Generator Cost by Trajectory'!$C$1:$C$516 = $E21), 0))
+ INDEX('Transmission Cost by Trajectory'!E$1:E$516, MATCH(1, ('Transmission Cost by Trajectory'!$B$1:$B$516 = $C21) * ('Transmission Cost by Trajectory'!$C$1:$C$516 = $E21), 0)), ""), "")</f>
        <v>0</v>
      </c>
      <c r="H21" s="4" cm="1">
        <f t="array" aca="1" ref="H21" ca="1">IF(INDEX('Cost Scenario Settings'!$D$6:$L$13, MATCH($B21, 'Cost Scenario Settings'!$C$6:$C$13, 0), MATCH($E21, 'Cost Scenario Settings'!$D$5:$L$5, 0)) = TRUE,
IFERROR(INDEX('Generator Cost by Trajectory'!F$1:F$516, MATCH(1, ('Generator Cost by Trajectory'!$B$1:$B$516 = $D21) * ('Generator Cost by Trajectory'!$C$1:$C$516 = $E21), 0))
+ INDEX('Transmission Cost by Trajectory'!F$1:F$516, MATCH(1, ('Transmission Cost by Trajectory'!$B$1:$B$516 = $C21) * ('Transmission Cost by Trajectory'!$C$1:$C$516 = $E21), 0)), ""), "")</f>
        <v>0</v>
      </c>
      <c r="I21" s="4" cm="1">
        <f t="array" aca="1" ref="I21" ca="1">IF(INDEX('Cost Scenario Settings'!$D$6:$L$13, MATCH($B21, 'Cost Scenario Settings'!$C$6:$C$13, 0), MATCH($E21, 'Cost Scenario Settings'!$D$5:$L$5, 0)) = TRUE,
IFERROR(INDEX('Generator Cost by Trajectory'!G$1:G$516, MATCH(1, ('Generator Cost by Trajectory'!$B$1:$B$516 = $D21) * ('Generator Cost by Trajectory'!$C$1:$C$516 = $E21), 0))
+ INDEX('Transmission Cost by Trajectory'!G$1:G$516, MATCH(1, ('Transmission Cost by Trajectory'!$B$1:$B$516 = $C21) * ('Transmission Cost by Trajectory'!$C$1:$C$516 = $E21), 0)), ""), "")</f>
        <v>0</v>
      </c>
      <c r="J21" s="4" cm="1">
        <f t="array" aca="1" ref="J21" ca="1">IF(INDEX('Cost Scenario Settings'!$D$6:$L$13, MATCH($B21, 'Cost Scenario Settings'!$C$6:$C$13, 0), MATCH($E21, 'Cost Scenario Settings'!$D$5:$L$5, 0)) = TRUE,
IFERROR(INDEX('Generator Cost by Trajectory'!H$1:H$516, MATCH(1, ('Generator Cost by Trajectory'!$B$1:$B$516 = $D21) * ('Generator Cost by Trajectory'!$C$1:$C$516 = $E21), 0))
+ INDEX('Transmission Cost by Trajectory'!H$1:H$516, MATCH(1, ('Transmission Cost by Trajectory'!$B$1:$B$516 = $C21) * ('Transmission Cost by Trajectory'!$C$1:$C$516 = $E21), 0)), ""), "")</f>
        <v>1614.5279335403054</v>
      </c>
      <c r="K21" s="4" cm="1">
        <f t="array" aca="1" ref="K21" ca="1">IF(INDEX('Cost Scenario Settings'!$D$6:$L$13, MATCH($B21, 'Cost Scenario Settings'!$C$6:$C$13, 0), MATCH($E21, 'Cost Scenario Settings'!$D$5:$L$5, 0)) = TRUE,
IFERROR(INDEX('Generator Cost by Trajectory'!I$1:I$516, MATCH(1, ('Generator Cost by Trajectory'!$B$1:$B$516 = $D21) * ('Generator Cost by Trajectory'!$C$1:$C$516 = $E21), 0))
+ INDEX('Transmission Cost by Trajectory'!I$1:I$516, MATCH(1, ('Transmission Cost by Trajectory'!$B$1:$B$516 = $C21) * ('Transmission Cost by Trajectory'!$C$1:$C$516 = $E21), 0)), ""), "")</f>
        <v>1614.5279335403054</v>
      </c>
      <c r="L21" s="4" cm="1">
        <f t="array" aca="1" ref="L21" ca="1">IF(INDEX('Cost Scenario Settings'!$D$6:$L$13, MATCH($B21, 'Cost Scenario Settings'!$C$6:$C$13, 0), MATCH($E21, 'Cost Scenario Settings'!$D$5:$L$5, 0)) = TRUE,
IFERROR(INDEX('Generator Cost by Trajectory'!J$1:J$516, MATCH(1, ('Generator Cost by Trajectory'!$B$1:$B$516 = $D21) * ('Generator Cost by Trajectory'!$C$1:$C$516 = $E21), 0))
+ INDEX('Transmission Cost by Trajectory'!J$1:J$516, MATCH(1, ('Transmission Cost by Trajectory'!$B$1:$B$516 = $C21) * ('Transmission Cost by Trajectory'!$C$1:$C$516 = $E21), 0)), ""), "")</f>
        <v>1614.5279335403054</v>
      </c>
      <c r="M21" s="4" cm="1">
        <f t="array" aca="1" ref="M21" ca="1">IF(INDEX('Cost Scenario Settings'!$D$6:$L$13, MATCH($B21, 'Cost Scenario Settings'!$C$6:$C$13, 0), MATCH($E21, 'Cost Scenario Settings'!$D$5:$L$5, 0)) = TRUE,
IFERROR(INDEX('Generator Cost by Trajectory'!K$1:K$516, MATCH(1, ('Generator Cost by Trajectory'!$B$1:$B$516 = $D21) * ('Generator Cost by Trajectory'!$C$1:$C$516 = $E21), 0))
+ INDEX('Transmission Cost by Trajectory'!K$1:K$516, MATCH(1, ('Transmission Cost by Trajectory'!$B$1:$B$516 = $C21) * ('Transmission Cost by Trajectory'!$C$1:$C$516 = $E21), 0)), ""), "")</f>
        <v>1614.5279335403054</v>
      </c>
      <c r="N21" s="4" cm="1">
        <f t="array" aca="1" ref="N21" ca="1">IF(INDEX('Cost Scenario Settings'!$D$6:$L$13, MATCH($B21, 'Cost Scenario Settings'!$C$6:$C$13, 0), MATCH($E21, 'Cost Scenario Settings'!$D$5:$L$5, 0)) = TRUE,
IFERROR(INDEX('Generator Cost by Trajectory'!L$1:L$516, MATCH(1, ('Generator Cost by Trajectory'!$B$1:$B$516 = $D21) * ('Generator Cost by Trajectory'!$C$1:$C$516 = $E21), 0))
+ INDEX('Transmission Cost by Trajectory'!L$1:L$516, MATCH(1, ('Transmission Cost by Trajectory'!$B$1:$B$516 = $C21) * ('Transmission Cost by Trajectory'!$C$1:$C$516 = $E21), 0)), ""), "")</f>
        <v>2785.6343335403053</v>
      </c>
      <c r="O21" s="4" cm="1">
        <f t="array" aca="1" ref="O21" ca="1">IF(INDEX('Cost Scenario Settings'!$D$6:$L$13, MATCH($B21, 'Cost Scenario Settings'!$C$6:$C$13, 0), MATCH($E21, 'Cost Scenario Settings'!$D$5:$L$5, 0)) = TRUE,
IFERROR(INDEX('Generator Cost by Trajectory'!M$1:M$516, MATCH(1, ('Generator Cost by Trajectory'!$B$1:$B$516 = $D21) * ('Generator Cost by Trajectory'!$C$1:$C$516 = $E21), 0))
+ INDEX('Transmission Cost by Trajectory'!M$1:M$516, MATCH(1, ('Transmission Cost by Trajectory'!$B$1:$B$516 = $C21) * ('Transmission Cost by Trajectory'!$C$1:$C$516 = $E21), 0)), ""), "")</f>
        <v>6178.1143335403049</v>
      </c>
      <c r="P21" s="4" cm="1">
        <f t="array" aca="1" ref="P21" ca="1">IF(INDEX('Cost Scenario Settings'!$D$6:$L$13, MATCH($B21, 'Cost Scenario Settings'!$C$6:$C$13, 0), MATCH($E21, 'Cost Scenario Settings'!$D$5:$L$5, 0)) = TRUE,
IFERROR(INDEX('Generator Cost by Trajectory'!N$1:N$516, MATCH(1, ('Generator Cost by Trajectory'!$B$1:$B$516 = $D21) * ('Generator Cost by Trajectory'!$C$1:$C$516 = $E21), 0))
+ INDEX('Transmission Cost by Trajectory'!N$1:N$516, MATCH(1, ('Transmission Cost by Trajectory'!$B$1:$B$516 = $C21) * ('Transmission Cost by Trajectory'!$C$1:$C$516 = $E21), 0)), ""), "")</f>
        <v>6178.1143335403049</v>
      </c>
      <c r="Q21" s="4" cm="1">
        <f t="array" aca="1" ref="Q21" ca="1">IF(INDEX('Cost Scenario Settings'!$D$6:$L$13, MATCH($B21, 'Cost Scenario Settings'!$C$6:$C$13, 0), MATCH($E21, 'Cost Scenario Settings'!$D$5:$L$5, 0)) = TRUE,
IFERROR(INDEX('Generator Cost by Trajectory'!O$1:O$516, MATCH(1, ('Generator Cost by Trajectory'!$B$1:$B$516 = $D21) * ('Generator Cost by Trajectory'!$C$1:$C$516 = $E21), 0))
+ INDEX('Transmission Cost by Trajectory'!O$1:O$516, MATCH(1, ('Transmission Cost by Trajectory'!$B$1:$B$516 = $C21) * ('Transmission Cost by Trajectory'!$C$1:$C$516 = $E21), 0)), ""), "")</f>
        <v>9970.035483540305</v>
      </c>
      <c r="R21" s="6">
        <f t="shared" ca="1" si="0"/>
        <v>64279.66392020545</v>
      </c>
      <c r="S21" s="4">
        <f ca="1">IFERROR(IF('Dashboard '!$D$6 = 2035, R21 * (1.05^(2035-2022)), R21), "")</f>
        <v>121208.89313996126</v>
      </c>
    </row>
    <row r="22" spans="2:19" x14ac:dyDescent="0.2">
      <c r="B22"/>
    </row>
    <row r="23" spans="2:19" x14ac:dyDescent="0.2">
      <c r="B23"/>
      <c r="E23" s="55" t="s">
        <v>232</v>
      </c>
      <c r="F23" s="55" t="str">
        <f ca="1">IFERROR(OFFSET(INDEX(Final_Cost_Scenarios, MATCH(F10, Final_Cost_Scenarios, 0)), 1, 0), 0)</f>
        <v>PSP - High</v>
      </c>
    </row>
    <row r="24" spans="2:19" ht="12.75" x14ac:dyDescent="0.2">
      <c r="C24" s="11"/>
      <c r="D24" s="11"/>
      <c r="E24" s="2" t="s">
        <v>233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</row>
    <row r="25" spans="2:19" x14ac:dyDescent="0.2">
      <c r="C25" s="11"/>
      <c r="D25" s="11"/>
      <c r="E25" s="1" t="s">
        <v>234</v>
      </c>
      <c r="F25" s="1">
        <v>2024</v>
      </c>
      <c r="G25" s="1">
        <v>2025</v>
      </c>
      <c r="H25" s="1">
        <v>2026</v>
      </c>
      <c r="I25" s="1">
        <v>2028</v>
      </c>
      <c r="J25" s="1">
        <v>2030</v>
      </c>
      <c r="K25" s="1">
        <v>2032</v>
      </c>
      <c r="L25" s="1">
        <v>2033</v>
      </c>
      <c r="M25" s="1">
        <v>2034</v>
      </c>
      <c r="N25" s="1">
        <v>2035</v>
      </c>
      <c r="O25" s="1">
        <v>2039</v>
      </c>
      <c r="P25" s="1">
        <v>2040</v>
      </c>
      <c r="Q25" s="1">
        <v>2045</v>
      </c>
      <c r="R25" s="1" t="s">
        <v>235</v>
      </c>
      <c r="S25" s="1" t="str">
        <f>_xlfn.CONCAT("NPV discounted to ", 'Dashboard '!$D$6)</f>
        <v>NPV discounted to 2035</v>
      </c>
    </row>
    <row r="26" spans="2:19" x14ac:dyDescent="0.2">
      <c r="B26" s="11" t="str">
        <f ca="1">F23</f>
        <v>PSP - High</v>
      </c>
      <c r="C26" s="11" t="str">
        <f ca="1">INDEX('Cost Scenario Settings'!O$6:O$13, MATCH($B26, Final_Cost_Scenarios, 0))</f>
        <v>Tx - Mid</v>
      </c>
      <c r="D26" s="11" t="str">
        <f ca="1">INDEX('Cost Scenario Settings'!P$6:P$13, MATCH($B26, Final_Cost_Scenarios, 0))</f>
        <v>PSP - High</v>
      </c>
      <c r="E26" s="3" t="s">
        <v>236</v>
      </c>
      <c r="F26" s="4" t="str" cm="1">
        <f t="array" aca="1" ref="F26" ca="1">IF(INDEX('Cost Scenario Settings'!$D$6:$L$13, MATCH($B26, 'Cost Scenario Settings'!$C$6:$C$13, 0), MATCH($E26, 'Cost Scenario Settings'!$D$5:$L$5, 0)) = TRUE,
IFERROR(INDEX('Generator Cost by Trajectory'!D$1:D$516, MATCH(1, ('Generator Cost by Trajectory'!$B$1:$B$516 = $D26) * ('Generator Cost by Trajectory'!$C$1:$C$516 = $E26), 0))
+ INDEX('Transmission Cost by Trajectory'!D$1:D$516, MATCH(1, ('Transmission Cost by Trajectory'!$B$1:$B$516 = $C26) * ('Transmission Cost by Trajectory'!$C$1:$C$516 = $E26), 0)), ""), "")</f>
        <v/>
      </c>
      <c r="G26" s="4" t="str" cm="1">
        <f t="array" aca="1" ref="G26" ca="1">IF(INDEX('Cost Scenario Settings'!$D$6:$L$13, MATCH($B26, 'Cost Scenario Settings'!$C$6:$C$13, 0), MATCH($E26, 'Cost Scenario Settings'!$D$5:$L$5, 0)) = TRUE,
IFERROR(INDEX('Generator Cost by Trajectory'!E$1:E$516, MATCH(1, ('Generator Cost by Trajectory'!$B$1:$B$516 = $D26) * ('Generator Cost by Trajectory'!$C$1:$C$516 = $E26), 0))
+ INDEX('Transmission Cost by Trajectory'!E$1:E$516, MATCH(1, ('Transmission Cost by Trajectory'!$B$1:$B$516 = $C26) * ('Transmission Cost by Trajectory'!$C$1:$C$516 = $E26), 0)), ""), "")</f>
        <v/>
      </c>
      <c r="H26" s="4" t="str" cm="1">
        <f t="array" aca="1" ref="H26" ca="1">IF(INDEX('Cost Scenario Settings'!$D$6:$L$13, MATCH($B26, 'Cost Scenario Settings'!$C$6:$C$13, 0), MATCH($E26, 'Cost Scenario Settings'!$D$5:$L$5, 0)) = TRUE,
IFERROR(INDEX('Generator Cost by Trajectory'!F$1:F$516, MATCH(1, ('Generator Cost by Trajectory'!$B$1:$B$516 = $D26) * ('Generator Cost by Trajectory'!$C$1:$C$516 = $E26), 0))
+ INDEX('Transmission Cost by Trajectory'!F$1:F$516, MATCH(1, ('Transmission Cost by Trajectory'!$B$1:$B$516 = $C26) * ('Transmission Cost by Trajectory'!$C$1:$C$516 = $E26), 0)), ""), "")</f>
        <v/>
      </c>
      <c r="I26" s="4" t="str" cm="1">
        <f t="array" aca="1" ref="I26" ca="1">IF(INDEX('Cost Scenario Settings'!$D$6:$L$13, MATCH($B26, 'Cost Scenario Settings'!$C$6:$C$13, 0), MATCH($E26, 'Cost Scenario Settings'!$D$5:$L$5, 0)) = TRUE,
IFERROR(INDEX('Generator Cost by Trajectory'!G$1:G$516, MATCH(1, ('Generator Cost by Trajectory'!$B$1:$B$516 = $D26) * ('Generator Cost by Trajectory'!$C$1:$C$516 = $E26), 0))
+ INDEX('Transmission Cost by Trajectory'!G$1:G$516, MATCH(1, ('Transmission Cost by Trajectory'!$B$1:$B$516 = $C26) * ('Transmission Cost by Trajectory'!$C$1:$C$516 = $E26), 0)), ""), "")</f>
        <v/>
      </c>
      <c r="J26" s="4" t="str" cm="1">
        <f t="array" aca="1" ref="J26" ca="1">IF(INDEX('Cost Scenario Settings'!$D$6:$L$13, MATCH($B26, 'Cost Scenario Settings'!$C$6:$C$13, 0), MATCH($E26, 'Cost Scenario Settings'!$D$5:$L$5, 0)) = TRUE,
IFERROR(INDEX('Generator Cost by Trajectory'!H$1:H$516, MATCH(1, ('Generator Cost by Trajectory'!$B$1:$B$516 = $D26) * ('Generator Cost by Trajectory'!$C$1:$C$516 = $E26), 0))
+ INDEX('Transmission Cost by Trajectory'!H$1:H$516, MATCH(1, ('Transmission Cost by Trajectory'!$B$1:$B$516 = $C26) * ('Transmission Cost by Trajectory'!$C$1:$C$516 = $E26), 0)), ""), "")</f>
        <v/>
      </c>
      <c r="K26" s="4" t="str" cm="1">
        <f t="array" aca="1" ref="K26" ca="1">IF(INDEX('Cost Scenario Settings'!$D$6:$L$13, MATCH($B26, 'Cost Scenario Settings'!$C$6:$C$13, 0), MATCH($E26, 'Cost Scenario Settings'!$D$5:$L$5, 0)) = TRUE,
IFERROR(INDEX('Generator Cost by Trajectory'!I$1:I$516, MATCH(1, ('Generator Cost by Trajectory'!$B$1:$B$516 = $D26) * ('Generator Cost by Trajectory'!$C$1:$C$516 = $E26), 0))
+ INDEX('Transmission Cost by Trajectory'!I$1:I$516, MATCH(1, ('Transmission Cost by Trajectory'!$B$1:$B$516 = $C26) * ('Transmission Cost by Trajectory'!$C$1:$C$516 = $E26), 0)), ""), "")</f>
        <v/>
      </c>
      <c r="L26" s="4" t="str" cm="1">
        <f t="array" aca="1" ref="L26" ca="1">IF(INDEX('Cost Scenario Settings'!$D$6:$L$13, MATCH($B26, 'Cost Scenario Settings'!$C$6:$C$13, 0), MATCH($E26, 'Cost Scenario Settings'!$D$5:$L$5, 0)) = TRUE,
IFERROR(INDEX('Generator Cost by Trajectory'!J$1:J$516, MATCH(1, ('Generator Cost by Trajectory'!$B$1:$B$516 = $D26) * ('Generator Cost by Trajectory'!$C$1:$C$516 = $E26), 0))
+ INDEX('Transmission Cost by Trajectory'!J$1:J$516, MATCH(1, ('Transmission Cost by Trajectory'!$B$1:$B$516 = $C26) * ('Transmission Cost by Trajectory'!$C$1:$C$516 = $E26), 0)), ""), "")</f>
        <v/>
      </c>
      <c r="M26" s="4" t="str" cm="1">
        <f t="array" aca="1" ref="M26" ca="1">IF(INDEX('Cost Scenario Settings'!$D$6:$L$13, MATCH($B26, 'Cost Scenario Settings'!$C$6:$C$13, 0), MATCH($E26, 'Cost Scenario Settings'!$D$5:$L$5, 0)) = TRUE,
IFERROR(INDEX('Generator Cost by Trajectory'!K$1:K$516, MATCH(1, ('Generator Cost by Trajectory'!$B$1:$B$516 = $D26) * ('Generator Cost by Trajectory'!$C$1:$C$516 = $E26), 0))
+ INDEX('Transmission Cost by Trajectory'!K$1:K$516, MATCH(1, ('Transmission Cost by Trajectory'!$B$1:$B$516 = $C26) * ('Transmission Cost by Trajectory'!$C$1:$C$516 = $E26), 0)), ""), "")</f>
        <v/>
      </c>
      <c r="N26" s="4" t="str" cm="1">
        <f t="array" aca="1" ref="N26" ca="1">IF(INDEX('Cost Scenario Settings'!$D$6:$L$13, MATCH($B26, 'Cost Scenario Settings'!$C$6:$C$13, 0), MATCH($E26, 'Cost Scenario Settings'!$D$5:$L$5, 0)) = TRUE,
IFERROR(INDEX('Generator Cost by Trajectory'!L$1:L$516, MATCH(1, ('Generator Cost by Trajectory'!$B$1:$B$516 = $D26) * ('Generator Cost by Trajectory'!$C$1:$C$516 = $E26), 0))
+ INDEX('Transmission Cost by Trajectory'!L$1:L$516, MATCH(1, ('Transmission Cost by Trajectory'!$B$1:$B$516 = $C26) * ('Transmission Cost by Trajectory'!$C$1:$C$516 = $E26), 0)), ""), "")</f>
        <v/>
      </c>
      <c r="O26" s="4" t="str" cm="1">
        <f t="array" aca="1" ref="O26" ca="1">IF(INDEX('Cost Scenario Settings'!$D$6:$L$13, MATCH($B26, 'Cost Scenario Settings'!$C$6:$C$13, 0), MATCH($E26, 'Cost Scenario Settings'!$D$5:$L$5, 0)) = TRUE,
IFERROR(INDEX('Generator Cost by Trajectory'!M$1:M$516, MATCH(1, ('Generator Cost by Trajectory'!$B$1:$B$516 = $D26) * ('Generator Cost by Trajectory'!$C$1:$C$516 = $E26), 0))
+ INDEX('Transmission Cost by Trajectory'!M$1:M$516, MATCH(1, ('Transmission Cost by Trajectory'!$B$1:$B$516 = $C26) * ('Transmission Cost by Trajectory'!$C$1:$C$516 = $E26), 0)), ""), "")</f>
        <v/>
      </c>
      <c r="P26" s="4" t="str" cm="1">
        <f t="array" aca="1" ref="P26" ca="1">IF(INDEX('Cost Scenario Settings'!$D$6:$L$13, MATCH($B26, 'Cost Scenario Settings'!$C$6:$C$13, 0), MATCH($E26, 'Cost Scenario Settings'!$D$5:$L$5, 0)) = TRUE,
IFERROR(INDEX('Generator Cost by Trajectory'!N$1:N$516, MATCH(1, ('Generator Cost by Trajectory'!$B$1:$B$516 = $D26) * ('Generator Cost by Trajectory'!$C$1:$C$516 = $E26), 0))
+ INDEX('Transmission Cost by Trajectory'!N$1:N$516, MATCH(1, ('Transmission Cost by Trajectory'!$B$1:$B$516 = $C26) * ('Transmission Cost by Trajectory'!$C$1:$C$516 = $E26), 0)), ""), "")</f>
        <v/>
      </c>
      <c r="Q26" s="4" t="str" cm="1">
        <f t="array" aca="1" ref="Q26" ca="1">IF(INDEX('Cost Scenario Settings'!$D$6:$L$13, MATCH($B26, 'Cost Scenario Settings'!$C$6:$C$13, 0), MATCH($E26, 'Cost Scenario Settings'!$D$5:$L$5, 0)) = TRUE,
IFERROR(INDEX('Generator Cost by Trajectory'!O$1:O$516, MATCH(1, ('Generator Cost by Trajectory'!$B$1:$B$516 = $D26) * ('Generator Cost by Trajectory'!$C$1:$C$516 = $E26), 0))
+ INDEX('Transmission Cost by Trajectory'!O$1:O$516, MATCH(1, ('Transmission Cost by Trajectory'!$B$1:$B$516 = $C26) * ('Transmission Cost by Trajectory'!$C$1:$C$516 = $E26), 0)), ""), "")</f>
        <v/>
      </c>
      <c r="R26" s="6" t="str">
        <f ca="1">IF(Q26="", "", SUMPRODUCT($F$6:$Q$6, $F26:$Q26))</f>
        <v/>
      </c>
      <c r="S26" s="4" t="str">
        <f ca="1">IFERROR(IF('Dashboard '!$D$6 = 2035, R26 * (1.05^(2035-2022)), R26), "")</f>
        <v/>
      </c>
    </row>
    <row r="27" spans="2:19" x14ac:dyDescent="0.2">
      <c r="B27" s="11" t="str">
        <f ca="1">B26</f>
        <v>PSP - High</v>
      </c>
      <c r="C27" s="11" t="str">
        <f ca="1">INDEX('Cost Scenario Settings'!O$6:O$13, MATCH($B27, Final_Cost_Scenarios, 0))</f>
        <v>Tx - Mid</v>
      </c>
      <c r="D27" s="11" t="str">
        <f ca="1">INDEX('Cost Scenario Settings'!P$6:P$13, MATCH($B27, Final_Cost_Scenarios, 0))</f>
        <v>PSP - High</v>
      </c>
      <c r="E27" s="8" t="s">
        <v>55</v>
      </c>
      <c r="F27" s="4" cm="1">
        <f t="array" aca="1" ref="F27" ca="1">IF(INDEX('Cost Scenario Settings'!$D$6:$L$13, MATCH($B27, 'Cost Scenario Settings'!$C$6:$C$13, 0), MATCH($E27, 'Cost Scenario Settings'!$D$5:$L$5, 0)) = TRUE,
IFERROR(INDEX('Generator Cost by Trajectory'!D$1:D$516, MATCH(1, ('Generator Cost by Trajectory'!$B$1:$B$516 = $D27) * ('Generator Cost by Trajectory'!$C$1:$C$516 = $E27), 0))
+ INDEX('Transmission Cost by Trajectory'!D$1:D$516, MATCH(1, ('Transmission Cost by Trajectory'!$B$1:$B$516 = $C27) * ('Transmission Cost by Trajectory'!$C$1:$C$516 = $E27), 0)), ""), "")</f>
        <v>0</v>
      </c>
      <c r="G27" s="4" cm="1">
        <f t="array" aca="1" ref="G27" ca="1">IF(INDEX('Cost Scenario Settings'!$D$6:$L$13, MATCH($B27, 'Cost Scenario Settings'!$C$6:$C$13, 0), MATCH($E27, 'Cost Scenario Settings'!$D$5:$L$5, 0)) = TRUE,
IFERROR(INDEX('Generator Cost by Trajectory'!E$1:E$516, MATCH(1, ('Generator Cost by Trajectory'!$B$1:$B$516 = $D27) * ('Generator Cost by Trajectory'!$C$1:$C$516 = $E27), 0))
+ INDEX('Transmission Cost by Trajectory'!E$1:E$516, MATCH(1, ('Transmission Cost by Trajectory'!$B$1:$B$516 = $C27) * ('Transmission Cost by Trajectory'!$C$1:$C$516 = $E27), 0)), ""), "")</f>
        <v>0</v>
      </c>
      <c r="H27" s="4" cm="1">
        <f t="array" aca="1" ref="H27" ca="1">IF(INDEX('Cost Scenario Settings'!$D$6:$L$13, MATCH($B27, 'Cost Scenario Settings'!$C$6:$C$13, 0), MATCH($E27, 'Cost Scenario Settings'!$D$5:$L$5, 0)) = TRUE,
IFERROR(INDEX('Generator Cost by Trajectory'!F$1:F$516, MATCH(1, ('Generator Cost by Trajectory'!$B$1:$B$516 = $D27) * ('Generator Cost by Trajectory'!$C$1:$C$516 = $E27), 0))
+ INDEX('Transmission Cost by Trajectory'!F$1:F$516, MATCH(1, ('Transmission Cost by Trajectory'!$B$1:$B$516 = $C27) * ('Transmission Cost by Trajectory'!$C$1:$C$516 = $E27), 0)), ""), "")</f>
        <v>0</v>
      </c>
      <c r="I27" s="4" cm="1">
        <f t="array" aca="1" ref="I27" ca="1">IF(INDEX('Cost Scenario Settings'!$D$6:$L$13, MATCH($B27, 'Cost Scenario Settings'!$C$6:$C$13, 0), MATCH($E27, 'Cost Scenario Settings'!$D$5:$L$5, 0)) = TRUE,
IFERROR(INDEX('Generator Cost by Trajectory'!G$1:G$516, MATCH(1, ('Generator Cost by Trajectory'!$B$1:$B$516 = $D27) * ('Generator Cost by Trajectory'!$C$1:$C$516 = $E27), 0))
+ INDEX('Transmission Cost by Trajectory'!G$1:G$516, MATCH(1, ('Transmission Cost by Trajectory'!$B$1:$B$516 = $C27) * ('Transmission Cost by Trajectory'!$C$1:$C$516 = $E27), 0)), ""), "")</f>
        <v>0</v>
      </c>
      <c r="J27" s="4" cm="1">
        <f t="array" aca="1" ref="J27" ca="1">IF(INDEX('Cost Scenario Settings'!$D$6:$L$13, MATCH($B27, 'Cost Scenario Settings'!$C$6:$C$13, 0), MATCH($E27, 'Cost Scenario Settings'!$D$5:$L$5, 0)) = TRUE,
IFERROR(INDEX('Generator Cost by Trajectory'!H$1:H$516, MATCH(1, ('Generator Cost by Trajectory'!$B$1:$B$516 = $D27) * ('Generator Cost by Trajectory'!$C$1:$C$516 = $E27), 0))
+ INDEX('Transmission Cost by Trajectory'!H$1:H$516, MATCH(1, ('Transmission Cost by Trajectory'!$B$1:$B$516 = $C27) * ('Transmission Cost by Trajectory'!$C$1:$C$516 = $E27), 0)), ""), "")</f>
        <v>0</v>
      </c>
      <c r="K27" s="4" cm="1">
        <f t="array" aca="1" ref="K27" ca="1">IF(INDEX('Cost Scenario Settings'!$D$6:$L$13, MATCH($B27, 'Cost Scenario Settings'!$C$6:$C$13, 0), MATCH($E27, 'Cost Scenario Settings'!$D$5:$L$5, 0)) = TRUE,
IFERROR(INDEX('Generator Cost by Trajectory'!I$1:I$516, MATCH(1, ('Generator Cost by Trajectory'!$B$1:$B$516 = $D27) * ('Generator Cost by Trajectory'!$C$1:$C$516 = $E27), 0))
+ INDEX('Transmission Cost by Trajectory'!I$1:I$516, MATCH(1, ('Transmission Cost by Trajectory'!$B$1:$B$516 = $C27) * ('Transmission Cost by Trajectory'!$C$1:$C$516 = $E27), 0)), ""), "")</f>
        <v>0</v>
      </c>
      <c r="L27" s="4" cm="1">
        <f t="array" aca="1" ref="L27" ca="1">IF(INDEX('Cost Scenario Settings'!$D$6:$L$13, MATCH($B27, 'Cost Scenario Settings'!$C$6:$C$13, 0), MATCH($E27, 'Cost Scenario Settings'!$D$5:$L$5, 0)) = TRUE,
IFERROR(INDEX('Generator Cost by Trajectory'!J$1:J$516, MATCH(1, ('Generator Cost by Trajectory'!$B$1:$B$516 = $D27) * ('Generator Cost by Trajectory'!$C$1:$C$516 = $E27), 0))
+ INDEX('Transmission Cost by Trajectory'!J$1:J$516, MATCH(1, ('Transmission Cost by Trajectory'!$B$1:$B$516 = $C27) * ('Transmission Cost by Trajectory'!$C$1:$C$516 = $E27), 0)), ""), "")</f>
        <v>0</v>
      </c>
      <c r="M27" s="4" cm="1">
        <f t="array" aca="1" ref="M27" ca="1">IF(INDEX('Cost Scenario Settings'!$D$6:$L$13, MATCH($B27, 'Cost Scenario Settings'!$C$6:$C$13, 0), MATCH($E27, 'Cost Scenario Settings'!$D$5:$L$5, 0)) = TRUE,
IFERROR(INDEX('Generator Cost by Trajectory'!K$1:K$516, MATCH(1, ('Generator Cost by Trajectory'!$B$1:$B$516 = $D27) * ('Generator Cost by Trajectory'!$C$1:$C$516 = $E27), 0))
+ INDEX('Transmission Cost by Trajectory'!K$1:K$516, MATCH(1, ('Transmission Cost by Trajectory'!$B$1:$B$516 = $C27) * ('Transmission Cost by Trajectory'!$C$1:$C$516 = $E27), 0)), ""), "")</f>
        <v>0</v>
      </c>
      <c r="N27" s="4" cm="1">
        <f t="array" aca="1" ref="N27" ca="1">IF(INDEX('Cost Scenario Settings'!$D$6:$L$13, MATCH($B27, 'Cost Scenario Settings'!$C$6:$C$13, 0), MATCH($E27, 'Cost Scenario Settings'!$D$5:$L$5, 0)) = TRUE,
IFERROR(INDEX('Generator Cost by Trajectory'!L$1:L$516, MATCH(1, ('Generator Cost by Trajectory'!$B$1:$B$516 = $D27) * ('Generator Cost by Trajectory'!$C$1:$C$516 = $E27), 0))
+ INDEX('Transmission Cost by Trajectory'!L$1:L$516, MATCH(1, ('Transmission Cost by Trajectory'!$B$1:$B$516 = $C27) * ('Transmission Cost by Trajectory'!$C$1:$C$516 = $E27), 0)), ""), "")</f>
        <v>357.85043354030552</v>
      </c>
      <c r="O27" s="4" cm="1">
        <f t="array" aca="1" ref="O27" ca="1">IF(INDEX('Cost Scenario Settings'!$D$6:$L$13, MATCH($B27, 'Cost Scenario Settings'!$C$6:$C$13, 0), MATCH($E27, 'Cost Scenario Settings'!$D$5:$L$5, 0)) = TRUE,
IFERROR(INDEX('Generator Cost by Trajectory'!M$1:M$516, MATCH(1, ('Generator Cost by Trajectory'!$B$1:$B$516 = $D27) * ('Generator Cost by Trajectory'!$C$1:$C$516 = $E27), 0))
+ INDEX('Transmission Cost by Trajectory'!M$1:M$516, MATCH(1, ('Transmission Cost by Trajectory'!$B$1:$B$516 = $C27) * ('Transmission Cost by Trajectory'!$C$1:$C$516 = $E27), 0)), ""), "")</f>
        <v>357.85043354030552</v>
      </c>
      <c r="P27" s="4" cm="1">
        <f t="array" aca="1" ref="P27" ca="1">IF(INDEX('Cost Scenario Settings'!$D$6:$L$13, MATCH($B27, 'Cost Scenario Settings'!$C$6:$C$13, 0), MATCH($E27, 'Cost Scenario Settings'!$D$5:$L$5, 0)) = TRUE,
IFERROR(INDEX('Generator Cost by Trajectory'!N$1:N$516, MATCH(1, ('Generator Cost by Trajectory'!$B$1:$B$516 = $D27) * ('Generator Cost by Trajectory'!$C$1:$C$516 = $E27), 0))
+ INDEX('Transmission Cost by Trajectory'!N$1:N$516, MATCH(1, ('Transmission Cost by Trajectory'!$B$1:$B$516 = $C27) * ('Transmission Cost by Trajectory'!$C$1:$C$516 = $E27), 0)), ""), "")</f>
        <v>357.85043354030552</v>
      </c>
      <c r="Q27" s="4" cm="1">
        <f t="array" aca="1" ref="Q27" ca="1">IF(INDEX('Cost Scenario Settings'!$D$6:$L$13, MATCH($B27, 'Cost Scenario Settings'!$C$6:$C$13, 0), MATCH($E27, 'Cost Scenario Settings'!$D$5:$L$5, 0)) = TRUE,
IFERROR(INDEX('Generator Cost by Trajectory'!O$1:O$516, MATCH(1, ('Generator Cost by Trajectory'!$B$1:$B$516 = $D27) * ('Generator Cost by Trajectory'!$C$1:$C$516 = $E27), 0))
+ INDEX('Transmission Cost by Trajectory'!O$1:O$516, MATCH(1, ('Transmission Cost by Trajectory'!$B$1:$B$516 = $C27) * ('Transmission Cost by Trajectory'!$C$1:$C$516 = $E27), 0)), ""), "")</f>
        <v>357.85043354030552</v>
      </c>
      <c r="R27" s="6">
        <f t="shared" ref="R27:R34" ca="1" si="2">IF(Q27="", "", SUMPRODUCT($F$6:$Q$6, $F27:$Q27))</f>
        <v>2749.5796060412822</v>
      </c>
      <c r="S27" s="4">
        <f ca="1">IFERROR(IF('Dashboard '!$D$6 = 2035, R27 * (1.05^(2035-2022)), R27), "")</f>
        <v>5184.7424258812052</v>
      </c>
    </row>
    <row r="28" spans="2:19" x14ac:dyDescent="0.2">
      <c r="B28" s="11" t="str">
        <f t="shared" ref="B28:B34" ca="1" si="3">B27</f>
        <v>PSP - High</v>
      </c>
      <c r="C28" s="11" t="str">
        <f ca="1">INDEX('Cost Scenario Settings'!O$6:O$13, MATCH($B28, Final_Cost_Scenarios, 0))</f>
        <v>Tx - Mid</v>
      </c>
      <c r="D28" s="11" t="str">
        <f ca="1">INDEX('Cost Scenario Settings'!P$6:P$13, MATCH($B28, Final_Cost_Scenarios, 0))</f>
        <v>PSP - High</v>
      </c>
      <c r="E28" s="8" t="s">
        <v>56</v>
      </c>
      <c r="F28" s="4" cm="1">
        <f t="array" aca="1" ref="F28" ca="1">IF(INDEX('Cost Scenario Settings'!$D$6:$L$13, MATCH($B28, 'Cost Scenario Settings'!$C$6:$C$13, 0), MATCH($E28, 'Cost Scenario Settings'!$D$5:$L$5, 0)) = TRUE,
IFERROR(INDEX('Generator Cost by Trajectory'!D$1:D$516, MATCH(1, ('Generator Cost by Trajectory'!$B$1:$B$516 = $D28) * ('Generator Cost by Trajectory'!$C$1:$C$516 = $E28), 0))
+ INDEX('Transmission Cost by Trajectory'!D$1:D$516, MATCH(1, ('Transmission Cost by Trajectory'!$B$1:$B$516 = $C28) * ('Transmission Cost by Trajectory'!$C$1:$C$516 = $E28), 0)), ""), "")</f>
        <v>0</v>
      </c>
      <c r="G28" s="4" cm="1">
        <f t="array" aca="1" ref="G28" ca="1">IF(INDEX('Cost Scenario Settings'!$D$6:$L$13, MATCH($B28, 'Cost Scenario Settings'!$C$6:$C$13, 0), MATCH($E28, 'Cost Scenario Settings'!$D$5:$L$5, 0)) = TRUE,
IFERROR(INDEX('Generator Cost by Trajectory'!E$1:E$516, MATCH(1, ('Generator Cost by Trajectory'!$B$1:$B$516 = $D28) * ('Generator Cost by Trajectory'!$C$1:$C$516 = $E28), 0))
+ INDEX('Transmission Cost by Trajectory'!E$1:E$516, MATCH(1, ('Transmission Cost by Trajectory'!$B$1:$B$516 = $C28) * ('Transmission Cost by Trajectory'!$C$1:$C$516 = $E28), 0)), ""), "")</f>
        <v>0</v>
      </c>
      <c r="H28" s="4" cm="1">
        <f t="array" aca="1" ref="H28" ca="1">IF(INDEX('Cost Scenario Settings'!$D$6:$L$13, MATCH($B28, 'Cost Scenario Settings'!$C$6:$C$13, 0), MATCH($E28, 'Cost Scenario Settings'!$D$5:$L$5, 0)) = TRUE,
IFERROR(INDEX('Generator Cost by Trajectory'!F$1:F$516, MATCH(1, ('Generator Cost by Trajectory'!$B$1:$B$516 = $D28) * ('Generator Cost by Trajectory'!$C$1:$C$516 = $E28), 0))
+ INDEX('Transmission Cost by Trajectory'!F$1:F$516, MATCH(1, ('Transmission Cost by Trajectory'!$B$1:$B$516 = $C28) * ('Transmission Cost by Trajectory'!$C$1:$C$516 = $E28), 0)), ""), "")</f>
        <v>0</v>
      </c>
      <c r="I28" s="4" cm="1">
        <f t="array" aca="1" ref="I28" ca="1">IF(INDEX('Cost Scenario Settings'!$D$6:$L$13, MATCH($B28, 'Cost Scenario Settings'!$C$6:$C$13, 0), MATCH($E28, 'Cost Scenario Settings'!$D$5:$L$5, 0)) = TRUE,
IFERROR(INDEX('Generator Cost by Trajectory'!G$1:G$516, MATCH(1, ('Generator Cost by Trajectory'!$B$1:$B$516 = $D28) * ('Generator Cost by Trajectory'!$C$1:$C$516 = $E28), 0))
+ INDEX('Transmission Cost by Trajectory'!G$1:G$516, MATCH(1, ('Transmission Cost by Trajectory'!$B$1:$B$516 = $C28) * ('Transmission Cost by Trajectory'!$C$1:$C$516 = $E28), 0)), ""), "")</f>
        <v>0</v>
      </c>
      <c r="J28" s="4" cm="1">
        <f t="array" aca="1" ref="J28" ca="1">IF(INDEX('Cost Scenario Settings'!$D$6:$L$13, MATCH($B28, 'Cost Scenario Settings'!$C$6:$C$13, 0), MATCH($E28, 'Cost Scenario Settings'!$D$5:$L$5, 0)) = TRUE,
IFERROR(INDEX('Generator Cost by Trajectory'!H$1:H$516, MATCH(1, ('Generator Cost by Trajectory'!$B$1:$B$516 = $D28) * ('Generator Cost by Trajectory'!$C$1:$C$516 = $E28), 0))
+ INDEX('Transmission Cost by Trajectory'!H$1:H$516, MATCH(1, ('Transmission Cost by Trajectory'!$B$1:$B$516 = $C28) * ('Transmission Cost by Trajectory'!$C$1:$C$516 = $E28), 0)), ""), "")</f>
        <v>0</v>
      </c>
      <c r="K28" s="4" cm="1">
        <f t="array" aca="1" ref="K28" ca="1">IF(INDEX('Cost Scenario Settings'!$D$6:$L$13, MATCH($B28, 'Cost Scenario Settings'!$C$6:$C$13, 0), MATCH($E28, 'Cost Scenario Settings'!$D$5:$L$5, 0)) = TRUE,
IFERROR(INDEX('Generator Cost by Trajectory'!I$1:I$516, MATCH(1, ('Generator Cost by Trajectory'!$B$1:$B$516 = $D28) * ('Generator Cost by Trajectory'!$C$1:$C$516 = $E28), 0))
+ INDEX('Transmission Cost by Trajectory'!I$1:I$516, MATCH(1, ('Transmission Cost by Trajectory'!$B$1:$B$516 = $C28) * ('Transmission Cost by Trajectory'!$C$1:$C$516 = $E28), 0)), ""), "")</f>
        <v>0</v>
      </c>
      <c r="L28" s="4" cm="1">
        <f t="array" aca="1" ref="L28" ca="1">IF(INDEX('Cost Scenario Settings'!$D$6:$L$13, MATCH($B28, 'Cost Scenario Settings'!$C$6:$C$13, 0), MATCH($E28, 'Cost Scenario Settings'!$D$5:$L$5, 0)) = TRUE,
IFERROR(INDEX('Generator Cost by Trajectory'!J$1:J$516, MATCH(1, ('Generator Cost by Trajectory'!$B$1:$B$516 = $D28) * ('Generator Cost by Trajectory'!$C$1:$C$516 = $E28), 0))
+ INDEX('Transmission Cost by Trajectory'!J$1:J$516, MATCH(1, ('Transmission Cost by Trajectory'!$B$1:$B$516 = $C28) * ('Transmission Cost by Trajectory'!$C$1:$C$516 = $E28), 0)), ""), "")</f>
        <v>0</v>
      </c>
      <c r="M28" s="4" cm="1">
        <f t="array" aca="1" ref="M28" ca="1">IF(INDEX('Cost Scenario Settings'!$D$6:$L$13, MATCH($B28, 'Cost Scenario Settings'!$C$6:$C$13, 0), MATCH($E28, 'Cost Scenario Settings'!$D$5:$L$5, 0)) = TRUE,
IFERROR(INDEX('Generator Cost by Trajectory'!K$1:K$516, MATCH(1, ('Generator Cost by Trajectory'!$B$1:$B$516 = $D28) * ('Generator Cost by Trajectory'!$C$1:$C$516 = $E28), 0))
+ INDEX('Transmission Cost by Trajectory'!K$1:K$516, MATCH(1, ('Transmission Cost by Trajectory'!$B$1:$B$516 = $C28) * ('Transmission Cost by Trajectory'!$C$1:$C$516 = $E28), 0)), ""), "")</f>
        <v>0</v>
      </c>
      <c r="N28" s="4" cm="1">
        <f t="array" aca="1" ref="N28" ca="1">IF(INDEX('Cost Scenario Settings'!$D$6:$L$13, MATCH($B28, 'Cost Scenario Settings'!$C$6:$C$13, 0), MATCH($E28, 'Cost Scenario Settings'!$D$5:$L$5, 0)) = TRUE,
IFERROR(INDEX('Generator Cost by Trajectory'!L$1:L$516, MATCH(1, ('Generator Cost by Trajectory'!$B$1:$B$516 = $D28) * ('Generator Cost by Trajectory'!$C$1:$C$516 = $E28), 0))
+ INDEX('Transmission Cost by Trajectory'!L$1:L$516, MATCH(1, ('Transmission Cost by Trajectory'!$B$1:$B$516 = $C28) * ('Transmission Cost by Trajectory'!$C$1:$C$516 = $E28), 0)), ""), "")</f>
        <v>939.6680335403056</v>
      </c>
      <c r="O28" s="4" cm="1">
        <f t="array" aca="1" ref="O28" ca="1">IF(INDEX('Cost Scenario Settings'!$D$6:$L$13, MATCH($B28, 'Cost Scenario Settings'!$C$6:$C$13, 0), MATCH($E28, 'Cost Scenario Settings'!$D$5:$L$5, 0)) = TRUE,
IFERROR(INDEX('Generator Cost by Trajectory'!M$1:M$516, MATCH(1, ('Generator Cost by Trajectory'!$B$1:$B$516 = $D28) * ('Generator Cost by Trajectory'!$C$1:$C$516 = $E28), 0))
+ INDEX('Transmission Cost by Trajectory'!M$1:M$516, MATCH(1, ('Transmission Cost by Trajectory'!$B$1:$B$516 = $C28) * ('Transmission Cost by Trajectory'!$C$1:$C$516 = $E28), 0)), ""), "")</f>
        <v>939.6680335403056</v>
      </c>
      <c r="P28" s="4" cm="1">
        <f t="array" aca="1" ref="P28" ca="1">IF(INDEX('Cost Scenario Settings'!$D$6:$L$13, MATCH($B28, 'Cost Scenario Settings'!$C$6:$C$13, 0), MATCH($E28, 'Cost Scenario Settings'!$D$5:$L$5, 0)) = TRUE,
IFERROR(INDEX('Generator Cost by Trajectory'!N$1:N$516, MATCH(1, ('Generator Cost by Trajectory'!$B$1:$B$516 = $D28) * ('Generator Cost by Trajectory'!$C$1:$C$516 = $E28), 0))
+ INDEX('Transmission Cost by Trajectory'!N$1:N$516, MATCH(1, ('Transmission Cost by Trajectory'!$B$1:$B$516 = $C28) * ('Transmission Cost by Trajectory'!$C$1:$C$516 = $E28), 0)), ""), "")</f>
        <v>939.6680335403056</v>
      </c>
      <c r="Q28" s="4" cm="1">
        <f t="array" aca="1" ref="Q28" ca="1">IF(INDEX('Cost Scenario Settings'!$D$6:$L$13, MATCH($B28, 'Cost Scenario Settings'!$C$6:$C$13, 0), MATCH($E28, 'Cost Scenario Settings'!$D$5:$L$5, 0)) = TRUE,
IFERROR(INDEX('Generator Cost by Trajectory'!O$1:O$516, MATCH(1, ('Generator Cost by Trajectory'!$B$1:$B$516 = $D28) * ('Generator Cost by Trajectory'!$C$1:$C$516 = $E28), 0))
+ INDEX('Transmission Cost by Trajectory'!O$1:O$516, MATCH(1, ('Transmission Cost by Trajectory'!$B$1:$B$516 = $C28) * ('Transmission Cost by Trajectory'!$C$1:$C$516 = $E28), 0)), ""), "")</f>
        <v>939.6680335403056</v>
      </c>
      <c r="R28" s="6">
        <f t="shared" ca="1" si="2"/>
        <v>7220.0333416120684</v>
      </c>
      <c r="S28" s="4">
        <f ca="1">IFERROR(IF('Dashboard '!$D$6 = 2035, R28 * (1.05^(2035-2022)), R28), "")</f>
        <v>13614.449678155965</v>
      </c>
    </row>
    <row r="29" spans="2:19" x14ac:dyDescent="0.2">
      <c r="B29" s="11" t="str">
        <f t="shared" ca="1" si="3"/>
        <v>PSP - High</v>
      </c>
      <c r="C29" s="11" t="str">
        <f ca="1">INDEX('Cost Scenario Settings'!O$6:O$13, MATCH($B29, Final_Cost_Scenarios, 0))</f>
        <v>Tx - Mid</v>
      </c>
      <c r="D29" s="11" t="str">
        <f ca="1">INDEX('Cost Scenario Settings'!P$6:P$13, MATCH($B29, Final_Cost_Scenarios, 0))</f>
        <v>PSP - High</v>
      </c>
      <c r="E29" s="8" t="s">
        <v>57</v>
      </c>
      <c r="F29" s="4" cm="1">
        <f t="array" aca="1" ref="F29" ca="1">IF(INDEX('Cost Scenario Settings'!$D$6:$L$13, MATCH($B29, 'Cost Scenario Settings'!$C$6:$C$13, 0), MATCH($E29, 'Cost Scenario Settings'!$D$5:$L$5, 0)) = TRUE,
IFERROR(INDEX('Generator Cost by Trajectory'!D$1:D$516, MATCH(1, ('Generator Cost by Trajectory'!$B$1:$B$516 = $D29) * ('Generator Cost by Trajectory'!$C$1:$C$516 = $E29), 0))
+ INDEX('Transmission Cost by Trajectory'!D$1:D$516, MATCH(1, ('Transmission Cost by Trajectory'!$B$1:$B$516 = $C29) * ('Transmission Cost by Trajectory'!$C$1:$C$516 = $E29), 0)), ""), "")</f>
        <v>0</v>
      </c>
      <c r="G29" s="4" cm="1">
        <f t="array" aca="1" ref="G29" ca="1">IF(INDEX('Cost Scenario Settings'!$D$6:$L$13, MATCH($B29, 'Cost Scenario Settings'!$C$6:$C$13, 0), MATCH($E29, 'Cost Scenario Settings'!$D$5:$L$5, 0)) = TRUE,
IFERROR(INDEX('Generator Cost by Trajectory'!E$1:E$516, MATCH(1, ('Generator Cost by Trajectory'!$B$1:$B$516 = $D29) * ('Generator Cost by Trajectory'!$C$1:$C$516 = $E29), 0))
+ INDEX('Transmission Cost by Trajectory'!E$1:E$516, MATCH(1, ('Transmission Cost by Trajectory'!$B$1:$B$516 = $C29) * ('Transmission Cost by Trajectory'!$C$1:$C$516 = $E29), 0)), ""), "")</f>
        <v>0</v>
      </c>
      <c r="H29" s="4" cm="1">
        <f t="array" aca="1" ref="H29" ca="1">IF(INDEX('Cost Scenario Settings'!$D$6:$L$13, MATCH($B29, 'Cost Scenario Settings'!$C$6:$C$13, 0), MATCH($E29, 'Cost Scenario Settings'!$D$5:$L$5, 0)) = TRUE,
IFERROR(INDEX('Generator Cost by Trajectory'!F$1:F$516, MATCH(1, ('Generator Cost by Trajectory'!$B$1:$B$516 = $D29) * ('Generator Cost by Trajectory'!$C$1:$C$516 = $E29), 0))
+ INDEX('Transmission Cost by Trajectory'!F$1:F$516, MATCH(1, ('Transmission Cost by Trajectory'!$B$1:$B$516 = $C29) * ('Transmission Cost by Trajectory'!$C$1:$C$516 = $E29), 0)), ""), "")</f>
        <v>0</v>
      </c>
      <c r="I29" s="4" cm="1">
        <f t="array" aca="1" ref="I29" ca="1">IF(INDEX('Cost Scenario Settings'!$D$6:$L$13, MATCH($B29, 'Cost Scenario Settings'!$C$6:$C$13, 0), MATCH($E29, 'Cost Scenario Settings'!$D$5:$L$5, 0)) = TRUE,
IFERROR(INDEX('Generator Cost by Trajectory'!G$1:G$516, MATCH(1, ('Generator Cost by Trajectory'!$B$1:$B$516 = $D29) * ('Generator Cost by Trajectory'!$C$1:$C$516 = $E29), 0))
+ INDEX('Transmission Cost by Trajectory'!G$1:G$516, MATCH(1, ('Transmission Cost by Trajectory'!$B$1:$B$516 = $C29) * ('Transmission Cost by Trajectory'!$C$1:$C$516 = $E29), 0)), ""), "")</f>
        <v>0</v>
      </c>
      <c r="J29" s="4" cm="1">
        <f t="array" aca="1" ref="J29" ca="1">IF(INDEX('Cost Scenario Settings'!$D$6:$L$13, MATCH($B29, 'Cost Scenario Settings'!$C$6:$C$13, 0), MATCH($E29, 'Cost Scenario Settings'!$D$5:$L$5, 0)) = TRUE,
IFERROR(INDEX('Generator Cost by Trajectory'!H$1:H$516, MATCH(1, ('Generator Cost by Trajectory'!$B$1:$B$516 = $D29) * ('Generator Cost by Trajectory'!$C$1:$C$516 = $E29), 0))
+ INDEX('Transmission Cost by Trajectory'!H$1:H$516, MATCH(1, ('Transmission Cost by Trajectory'!$B$1:$B$516 = $C29) * ('Transmission Cost by Trajectory'!$C$1:$C$516 = $E29), 0)), ""), "")</f>
        <v>0</v>
      </c>
      <c r="K29" s="4" cm="1">
        <f t="array" aca="1" ref="K29" ca="1">IF(INDEX('Cost Scenario Settings'!$D$6:$L$13, MATCH($B29, 'Cost Scenario Settings'!$C$6:$C$13, 0), MATCH($E29, 'Cost Scenario Settings'!$D$5:$L$5, 0)) = TRUE,
IFERROR(INDEX('Generator Cost by Trajectory'!I$1:I$516, MATCH(1, ('Generator Cost by Trajectory'!$B$1:$B$516 = $D29) * ('Generator Cost by Trajectory'!$C$1:$C$516 = $E29), 0))
+ INDEX('Transmission Cost by Trajectory'!I$1:I$516, MATCH(1, ('Transmission Cost by Trajectory'!$B$1:$B$516 = $C29) * ('Transmission Cost by Trajectory'!$C$1:$C$516 = $E29), 0)), ""), "")</f>
        <v>0</v>
      </c>
      <c r="L29" s="4" cm="1">
        <f t="array" aca="1" ref="L29" ca="1">IF(INDEX('Cost Scenario Settings'!$D$6:$L$13, MATCH($B29, 'Cost Scenario Settings'!$C$6:$C$13, 0), MATCH($E29, 'Cost Scenario Settings'!$D$5:$L$5, 0)) = TRUE,
IFERROR(INDEX('Generator Cost by Trajectory'!J$1:J$516, MATCH(1, ('Generator Cost by Trajectory'!$B$1:$B$516 = $D29) * ('Generator Cost by Trajectory'!$C$1:$C$516 = $E29), 0))
+ INDEX('Transmission Cost by Trajectory'!J$1:J$516, MATCH(1, ('Transmission Cost by Trajectory'!$B$1:$B$516 = $C29) * ('Transmission Cost by Trajectory'!$C$1:$C$516 = $E29), 0)), ""), "")</f>
        <v>0</v>
      </c>
      <c r="M29" s="4" cm="1">
        <f t="array" aca="1" ref="M29" ca="1">IF(INDEX('Cost Scenario Settings'!$D$6:$L$13, MATCH($B29, 'Cost Scenario Settings'!$C$6:$C$13, 0), MATCH($E29, 'Cost Scenario Settings'!$D$5:$L$5, 0)) = TRUE,
IFERROR(INDEX('Generator Cost by Trajectory'!K$1:K$516, MATCH(1, ('Generator Cost by Trajectory'!$B$1:$B$516 = $D29) * ('Generator Cost by Trajectory'!$C$1:$C$516 = $E29), 0))
+ INDEX('Transmission Cost by Trajectory'!K$1:K$516, MATCH(1, ('Transmission Cost by Trajectory'!$B$1:$B$516 = $C29) * ('Transmission Cost by Trajectory'!$C$1:$C$516 = $E29), 0)), ""), "")</f>
        <v>0</v>
      </c>
      <c r="N29" s="4" cm="1">
        <f t="array" aca="1" ref="N29" ca="1">IF(INDEX('Cost Scenario Settings'!$D$6:$L$13, MATCH($B29, 'Cost Scenario Settings'!$C$6:$C$13, 0), MATCH($E29, 'Cost Scenario Settings'!$D$5:$L$5, 0)) = TRUE,
IFERROR(INDEX('Generator Cost by Trajectory'!L$1:L$516, MATCH(1, ('Generator Cost by Trajectory'!$B$1:$B$516 = $D29) * ('Generator Cost by Trajectory'!$C$1:$C$516 = $E29), 0))
+ INDEX('Transmission Cost by Trajectory'!L$1:L$516, MATCH(1, ('Transmission Cost by Trajectory'!$B$1:$B$516 = $C29) * ('Transmission Cost by Trajectory'!$C$1:$C$516 = $E29), 0)), ""), "")</f>
        <v>1161.0008831154782</v>
      </c>
      <c r="O29" s="4" cm="1">
        <f t="array" aca="1" ref="O29" ca="1">IF(INDEX('Cost Scenario Settings'!$D$6:$L$13, MATCH($B29, 'Cost Scenario Settings'!$C$6:$C$13, 0), MATCH($E29, 'Cost Scenario Settings'!$D$5:$L$5, 0)) = TRUE,
IFERROR(INDEX('Generator Cost by Trajectory'!M$1:M$516, MATCH(1, ('Generator Cost by Trajectory'!$B$1:$B$516 = $D29) * ('Generator Cost by Trajectory'!$C$1:$C$516 = $E29), 0))
+ INDEX('Transmission Cost by Trajectory'!M$1:M$516, MATCH(1, ('Transmission Cost by Trajectory'!$B$1:$B$516 = $C29) * ('Transmission Cost by Trajectory'!$C$1:$C$516 = $E29), 0)), ""), "")</f>
        <v>1161.0008831154782</v>
      </c>
      <c r="P29" s="4" cm="1">
        <f t="array" aca="1" ref="P29" ca="1">IF(INDEX('Cost Scenario Settings'!$D$6:$L$13, MATCH($B29, 'Cost Scenario Settings'!$C$6:$C$13, 0), MATCH($E29, 'Cost Scenario Settings'!$D$5:$L$5, 0)) = TRUE,
IFERROR(INDEX('Generator Cost by Trajectory'!N$1:N$516, MATCH(1, ('Generator Cost by Trajectory'!$B$1:$B$516 = $D29) * ('Generator Cost by Trajectory'!$C$1:$C$516 = $E29), 0))
+ INDEX('Transmission Cost by Trajectory'!N$1:N$516, MATCH(1, ('Transmission Cost by Trajectory'!$B$1:$B$516 = $C29) * ('Transmission Cost by Trajectory'!$C$1:$C$516 = $E29), 0)), ""), "")</f>
        <v>1161.0008831154782</v>
      </c>
      <c r="Q29" s="4" cm="1">
        <f t="array" aca="1" ref="Q29" ca="1">IF(INDEX('Cost Scenario Settings'!$D$6:$L$13, MATCH($B29, 'Cost Scenario Settings'!$C$6:$C$13, 0), MATCH($E29, 'Cost Scenario Settings'!$D$5:$L$5, 0)) = TRUE,
IFERROR(INDEX('Generator Cost by Trajectory'!O$1:O$516, MATCH(1, ('Generator Cost by Trajectory'!$B$1:$B$516 = $D29) * ('Generator Cost by Trajectory'!$C$1:$C$516 = $E29), 0))
+ INDEX('Transmission Cost by Trajectory'!O$1:O$516, MATCH(1, ('Transmission Cost by Trajectory'!$B$1:$B$516 = $C29) * ('Transmission Cost by Trajectory'!$C$1:$C$516 = $E29), 0)), ""), "")</f>
        <v>1161.0008831154782</v>
      </c>
      <c r="R29" s="6">
        <f t="shared" ca="1" si="2"/>
        <v>8920.6664338180417</v>
      </c>
      <c r="S29" s="4">
        <f ca="1">IFERROR(IF('Dashboard '!$D$6 = 2035, R29 * (1.05^(2035-2022)), R29), "")</f>
        <v>16821.24700988067</v>
      </c>
    </row>
    <row r="30" spans="2:19" x14ac:dyDescent="0.2">
      <c r="B30" s="11" t="str">
        <f t="shared" ca="1" si="3"/>
        <v>PSP - High</v>
      </c>
      <c r="C30" s="11" t="str">
        <f ca="1">INDEX('Cost Scenario Settings'!O$6:O$13, MATCH($B30, Final_Cost_Scenarios, 0))</f>
        <v>Tx - Mid</v>
      </c>
      <c r="D30" s="11" t="str">
        <f ca="1">INDEX('Cost Scenario Settings'!P$6:P$13, MATCH($B30, Final_Cost_Scenarios, 0))</f>
        <v>PSP - High</v>
      </c>
      <c r="E30" s="8" t="s">
        <v>58</v>
      </c>
      <c r="F30" s="4" cm="1">
        <f t="array" aca="1" ref="F30" ca="1">IF(INDEX('Cost Scenario Settings'!$D$6:$L$13, MATCH($B30, 'Cost Scenario Settings'!$C$6:$C$13, 0), MATCH($E30, 'Cost Scenario Settings'!$D$5:$L$5, 0)) = TRUE,
IFERROR(INDEX('Generator Cost by Trajectory'!D$1:D$516, MATCH(1, ('Generator Cost by Trajectory'!$B$1:$B$516 = $D30) * ('Generator Cost by Trajectory'!$C$1:$C$516 = $E30), 0))
+ INDEX('Transmission Cost by Trajectory'!D$1:D$516, MATCH(1, ('Transmission Cost by Trajectory'!$B$1:$B$516 = $C30) * ('Transmission Cost by Trajectory'!$C$1:$C$516 = $E30), 0)), ""), "")</f>
        <v>0</v>
      </c>
      <c r="G30" s="4" cm="1">
        <f t="array" aca="1" ref="G30" ca="1">IF(INDEX('Cost Scenario Settings'!$D$6:$L$13, MATCH($B30, 'Cost Scenario Settings'!$C$6:$C$13, 0), MATCH($E30, 'Cost Scenario Settings'!$D$5:$L$5, 0)) = TRUE,
IFERROR(INDEX('Generator Cost by Trajectory'!E$1:E$516, MATCH(1, ('Generator Cost by Trajectory'!$B$1:$B$516 = $D30) * ('Generator Cost by Trajectory'!$C$1:$C$516 = $E30), 0))
+ INDEX('Transmission Cost by Trajectory'!E$1:E$516, MATCH(1, ('Transmission Cost by Trajectory'!$B$1:$B$516 = $C30) * ('Transmission Cost by Trajectory'!$C$1:$C$516 = $E30), 0)), ""), "")</f>
        <v>0</v>
      </c>
      <c r="H30" s="4" cm="1">
        <f t="array" aca="1" ref="H30" ca="1">IF(INDEX('Cost Scenario Settings'!$D$6:$L$13, MATCH($B30, 'Cost Scenario Settings'!$C$6:$C$13, 0), MATCH($E30, 'Cost Scenario Settings'!$D$5:$L$5, 0)) = TRUE,
IFERROR(INDEX('Generator Cost by Trajectory'!F$1:F$516, MATCH(1, ('Generator Cost by Trajectory'!$B$1:$B$516 = $D30) * ('Generator Cost by Trajectory'!$C$1:$C$516 = $E30), 0))
+ INDEX('Transmission Cost by Trajectory'!F$1:F$516, MATCH(1, ('Transmission Cost by Trajectory'!$B$1:$B$516 = $C30) * ('Transmission Cost by Trajectory'!$C$1:$C$516 = $E30), 0)), ""), "")</f>
        <v>0</v>
      </c>
      <c r="I30" s="4" cm="1">
        <f t="array" aca="1" ref="I30" ca="1">IF(INDEX('Cost Scenario Settings'!$D$6:$L$13, MATCH($B30, 'Cost Scenario Settings'!$C$6:$C$13, 0), MATCH($E30, 'Cost Scenario Settings'!$D$5:$L$5, 0)) = TRUE,
IFERROR(INDEX('Generator Cost by Trajectory'!G$1:G$516, MATCH(1, ('Generator Cost by Trajectory'!$B$1:$B$516 = $D30) * ('Generator Cost by Trajectory'!$C$1:$C$516 = $E30), 0))
+ INDEX('Transmission Cost by Trajectory'!G$1:G$516, MATCH(1, ('Transmission Cost by Trajectory'!$B$1:$B$516 = $C30) * ('Transmission Cost by Trajectory'!$C$1:$C$516 = $E30), 0)), ""), "")</f>
        <v>0</v>
      </c>
      <c r="J30" s="4" cm="1">
        <f t="array" aca="1" ref="J30" ca="1">IF(INDEX('Cost Scenario Settings'!$D$6:$L$13, MATCH($B30, 'Cost Scenario Settings'!$C$6:$C$13, 0), MATCH($E30, 'Cost Scenario Settings'!$D$5:$L$5, 0)) = TRUE,
IFERROR(INDEX('Generator Cost by Trajectory'!H$1:H$516, MATCH(1, ('Generator Cost by Trajectory'!$B$1:$B$516 = $D30) * ('Generator Cost by Trajectory'!$C$1:$C$516 = $E30), 0))
+ INDEX('Transmission Cost by Trajectory'!H$1:H$516, MATCH(1, ('Transmission Cost by Trajectory'!$B$1:$B$516 = $C30) * ('Transmission Cost by Trajectory'!$C$1:$C$516 = $E30), 0)), ""), "")</f>
        <v>0</v>
      </c>
      <c r="K30" s="4" cm="1">
        <f t="array" aca="1" ref="K30" ca="1">IF(INDEX('Cost Scenario Settings'!$D$6:$L$13, MATCH($B30, 'Cost Scenario Settings'!$C$6:$C$13, 0), MATCH($E30, 'Cost Scenario Settings'!$D$5:$L$5, 0)) = TRUE,
IFERROR(INDEX('Generator Cost by Trajectory'!I$1:I$516, MATCH(1, ('Generator Cost by Trajectory'!$B$1:$B$516 = $D30) * ('Generator Cost by Trajectory'!$C$1:$C$516 = $E30), 0))
+ INDEX('Transmission Cost by Trajectory'!I$1:I$516, MATCH(1, ('Transmission Cost by Trajectory'!$B$1:$B$516 = $C30) * ('Transmission Cost by Trajectory'!$C$1:$C$516 = $E30), 0)), ""), "")</f>
        <v>0</v>
      </c>
      <c r="L30" s="4" cm="1">
        <f t="array" aca="1" ref="L30" ca="1">IF(INDEX('Cost Scenario Settings'!$D$6:$L$13, MATCH($B30, 'Cost Scenario Settings'!$C$6:$C$13, 0), MATCH($E30, 'Cost Scenario Settings'!$D$5:$L$5, 0)) = TRUE,
IFERROR(INDEX('Generator Cost by Trajectory'!J$1:J$516, MATCH(1, ('Generator Cost by Trajectory'!$B$1:$B$516 = $D30) * ('Generator Cost by Trajectory'!$C$1:$C$516 = $E30), 0))
+ INDEX('Transmission Cost by Trajectory'!J$1:J$516, MATCH(1, ('Transmission Cost by Trajectory'!$B$1:$B$516 = $C30) * ('Transmission Cost by Trajectory'!$C$1:$C$516 = $E30), 0)), ""), "")</f>
        <v>0</v>
      </c>
      <c r="M30" s="4" cm="1">
        <f t="array" aca="1" ref="M30" ca="1">IF(INDEX('Cost Scenario Settings'!$D$6:$L$13, MATCH($B30, 'Cost Scenario Settings'!$C$6:$C$13, 0), MATCH($E30, 'Cost Scenario Settings'!$D$5:$L$5, 0)) = TRUE,
IFERROR(INDEX('Generator Cost by Trajectory'!K$1:K$516, MATCH(1, ('Generator Cost by Trajectory'!$B$1:$B$516 = $D30) * ('Generator Cost by Trajectory'!$C$1:$C$516 = $E30), 0))
+ INDEX('Transmission Cost by Trajectory'!K$1:K$516, MATCH(1, ('Transmission Cost by Trajectory'!$B$1:$B$516 = $C30) * ('Transmission Cost by Trajectory'!$C$1:$C$516 = $E30), 0)), ""), "")</f>
        <v>0</v>
      </c>
      <c r="N30" s="4" cm="1">
        <f t="array" aca="1" ref="N30" ca="1">IF(INDEX('Cost Scenario Settings'!$D$6:$L$13, MATCH($B30, 'Cost Scenario Settings'!$C$6:$C$13, 0), MATCH($E30, 'Cost Scenario Settings'!$D$5:$L$5, 0)) = TRUE,
IFERROR(INDEX('Generator Cost by Trajectory'!L$1:L$516, MATCH(1, ('Generator Cost by Trajectory'!$B$1:$B$516 = $D30) * ('Generator Cost by Trajectory'!$C$1:$C$516 = $E30), 0))
+ INDEX('Transmission Cost by Trajectory'!L$1:L$516, MATCH(1, ('Transmission Cost by Trajectory'!$B$1:$B$516 = $C30) * ('Transmission Cost by Trajectory'!$C$1:$C$516 = $E30), 0)), ""), "")</f>
        <v>1050.4904335403055</v>
      </c>
      <c r="O30" s="4" cm="1">
        <f t="array" aca="1" ref="O30" ca="1">IF(INDEX('Cost Scenario Settings'!$D$6:$L$13, MATCH($B30, 'Cost Scenario Settings'!$C$6:$C$13, 0), MATCH($E30, 'Cost Scenario Settings'!$D$5:$L$5, 0)) = TRUE,
IFERROR(INDEX('Generator Cost by Trajectory'!M$1:M$516, MATCH(1, ('Generator Cost by Trajectory'!$B$1:$B$516 = $D30) * ('Generator Cost by Trajectory'!$C$1:$C$516 = $E30), 0))
+ INDEX('Transmission Cost by Trajectory'!M$1:M$516, MATCH(1, ('Transmission Cost by Trajectory'!$B$1:$B$516 = $C30) * ('Transmission Cost by Trajectory'!$C$1:$C$516 = $E30), 0)), ""), "")</f>
        <v>1050.4904335403055</v>
      </c>
      <c r="P30" s="4" cm="1">
        <f t="array" aca="1" ref="P30" ca="1">IF(INDEX('Cost Scenario Settings'!$D$6:$L$13, MATCH($B30, 'Cost Scenario Settings'!$C$6:$C$13, 0), MATCH($E30, 'Cost Scenario Settings'!$D$5:$L$5, 0)) = TRUE,
IFERROR(INDEX('Generator Cost by Trajectory'!N$1:N$516, MATCH(1, ('Generator Cost by Trajectory'!$B$1:$B$516 = $D30) * ('Generator Cost by Trajectory'!$C$1:$C$516 = $E30), 0))
+ INDEX('Transmission Cost by Trajectory'!N$1:N$516, MATCH(1, ('Transmission Cost by Trajectory'!$B$1:$B$516 = $C30) * ('Transmission Cost by Trajectory'!$C$1:$C$516 = $E30), 0)), ""), "")</f>
        <v>1050.4904335403055</v>
      </c>
      <c r="Q30" s="4" cm="1">
        <f t="array" aca="1" ref="Q30" ca="1">IF(INDEX('Cost Scenario Settings'!$D$6:$L$13, MATCH($B30, 'Cost Scenario Settings'!$C$6:$C$13, 0), MATCH($E30, 'Cost Scenario Settings'!$D$5:$L$5, 0)) = TRUE,
IFERROR(INDEX('Generator Cost by Trajectory'!O$1:O$516, MATCH(1, ('Generator Cost by Trajectory'!$B$1:$B$516 = $D30) * ('Generator Cost by Trajectory'!$C$1:$C$516 = $E30), 0))
+ INDEX('Transmission Cost by Trajectory'!O$1:O$516, MATCH(1, ('Transmission Cost by Trajectory'!$B$1:$B$516 = $C30) * ('Transmission Cost by Trajectory'!$C$1:$C$516 = $E30), 0)), ""), "")</f>
        <v>1050.4904335403055</v>
      </c>
      <c r="R30" s="6">
        <f t="shared" ca="1" si="2"/>
        <v>8071.5483388636467</v>
      </c>
      <c r="S30" s="4">
        <f ca="1">IFERROR(IF('Dashboard '!$D$6 = 2035, R30 * (1.05^(2035-2022)), R30), "")</f>
        <v>15220.108202398775</v>
      </c>
    </row>
    <row r="31" spans="2:19" x14ac:dyDescent="0.2">
      <c r="B31" s="11" t="str">
        <f t="shared" ca="1" si="3"/>
        <v>PSP - High</v>
      </c>
      <c r="C31" s="11" t="str">
        <f ca="1">INDEX('Cost Scenario Settings'!O$6:O$13, MATCH($B31, Final_Cost_Scenarios, 0))</f>
        <v>Tx - Mid</v>
      </c>
      <c r="D31" s="11" t="str">
        <f ca="1">INDEX('Cost Scenario Settings'!P$6:P$13, MATCH($B31, Final_Cost_Scenarios, 0))</f>
        <v>PSP - High</v>
      </c>
      <c r="E31" s="8" t="s">
        <v>59</v>
      </c>
      <c r="F31" s="4" cm="1">
        <f t="array" aca="1" ref="F31" ca="1">IF(INDEX('Cost Scenario Settings'!$D$6:$L$13, MATCH($B31, 'Cost Scenario Settings'!$C$6:$C$13, 0), MATCH($E31, 'Cost Scenario Settings'!$D$5:$L$5, 0)) = TRUE,
IFERROR(INDEX('Generator Cost by Trajectory'!D$1:D$516, MATCH(1, ('Generator Cost by Trajectory'!$B$1:$B$516 = $D31) * ('Generator Cost by Trajectory'!$C$1:$C$516 = $E31), 0))
+ INDEX('Transmission Cost by Trajectory'!D$1:D$516, MATCH(1, ('Transmission Cost by Trajectory'!$B$1:$B$516 = $C31) * ('Transmission Cost by Trajectory'!$C$1:$C$516 = $E31), 0)), ""), "")</f>
        <v>0</v>
      </c>
      <c r="G31" s="4" cm="1">
        <f t="array" aca="1" ref="G31" ca="1">IF(INDEX('Cost Scenario Settings'!$D$6:$L$13, MATCH($B31, 'Cost Scenario Settings'!$C$6:$C$13, 0), MATCH($E31, 'Cost Scenario Settings'!$D$5:$L$5, 0)) = TRUE,
IFERROR(INDEX('Generator Cost by Trajectory'!E$1:E$516, MATCH(1, ('Generator Cost by Trajectory'!$B$1:$B$516 = $D31) * ('Generator Cost by Trajectory'!$C$1:$C$516 = $E31), 0))
+ INDEX('Transmission Cost by Trajectory'!E$1:E$516, MATCH(1, ('Transmission Cost by Trajectory'!$B$1:$B$516 = $C31) * ('Transmission Cost by Trajectory'!$C$1:$C$516 = $E31), 0)), ""), "")</f>
        <v>0</v>
      </c>
      <c r="H31" s="4" cm="1">
        <f t="array" aca="1" ref="H31" ca="1">IF(INDEX('Cost Scenario Settings'!$D$6:$L$13, MATCH($B31, 'Cost Scenario Settings'!$C$6:$C$13, 0), MATCH($E31, 'Cost Scenario Settings'!$D$5:$L$5, 0)) = TRUE,
IFERROR(INDEX('Generator Cost by Trajectory'!F$1:F$516, MATCH(1, ('Generator Cost by Trajectory'!$B$1:$B$516 = $D31) * ('Generator Cost by Trajectory'!$C$1:$C$516 = $E31), 0))
+ INDEX('Transmission Cost by Trajectory'!F$1:F$516, MATCH(1, ('Transmission Cost by Trajectory'!$B$1:$B$516 = $C31) * ('Transmission Cost by Trajectory'!$C$1:$C$516 = $E31), 0)), ""), "")</f>
        <v>0</v>
      </c>
      <c r="I31" s="4" cm="1">
        <f t="array" aca="1" ref="I31" ca="1">IF(INDEX('Cost Scenario Settings'!$D$6:$L$13, MATCH($B31, 'Cost Scenario Settings'!$C$6:$C$13, 0), MATCH($E31, 'Cost Scenario Settings'!$D$5:$L$5, 0)) = TRUE,
IFERROR(INDEX('Generator Cost by Trajectory'!G$1:G$516, MATCH(1, ('Generator Cost by Trajectory'!$B$1:$B$516 = $D31) * ('Generator Cost by Trajectory'!$C$1:$C$516 = $E31), 0))
+ INDEX('Transmission Cost by Trajectory'!G$1:G$516, MATCH(1, ('Transmission Cost by Trajectory'!$B$1:$B$516 = $C31) * ('Transmission Cost by Trajectory'!$C$1:$C$516 = $E31), 0)), ""), "")</f>
        <v>0</v>
      </c>
      <c r="J31" s="4" cm="1">
        <f t="array" aca="1" ref="J31" ca="1">IF(INDEX('Cost Scenario Settings'!$D$6:$L$13, MATCH($B31, 'Cost Scenario Settings'!$C$6:$C$13, 0), MATCH($E31, 'Cost Scenario Settings'!$D$5:$L$5, 0)) = TRUE,
IFERROR(INDEX('Generator Cost by Trajectory'!H$1:H$516, MATCH(1, ('Generator Cost by Trajectory'!$B$1:$B$516 = $D31) * ('Generator Cost by Trajectory'!$C$1:$C$516 = $E31), 0))
+ INDEX('Transmission Cost by Trajectory'!H$1:H$516, MATCH(1, ('Transmission Cost by Trajectory'!$B$1:$B$516 = $C31) * ('Transmission Cost by Trajectory'!$C$1:$C$516 = $E31), 0)), ""), "")</f>
        <v>0</v>
      </c>
      <c r="K31" s="4" cm="1">
        <f t="array" aca="1" ref="K31" ca="1">IF(INDEX('Cost Scenario Settings'!$D$6:$L$13, MATCH($B31, 'Cost Scenario Settings'!$C$6:$C$13, 0), MATCH($E31, 'Cost Scenario Settings'!$D$5:$L$5, 0)) = TRUE,
IFERROR(INDEX('Generator Cost by Trajectory'!I$1:I$516, MATCH(1, ('Generator Cost by Trajectory'!$B$1:$B$516 = $D31) * ('Generator Cost by Trajectory'!$C$1:$C$516 = $E31), 0))
+ INDEX('Transmission Cost by Trajectory'!I$1:I$516, MATCH(1, ('Transmission Cost by Trajectory'!$B$1:$B$516 = $C31) * ('Transmission Cost by Trajectory'!$C$1:$C$516 = $E31), 0)), ""), "")</f>
        <v>0</v>
      </c>
      <c r="L31" s="4" cm="1">
        <f t="array" aca="1" ref="L31" ca="1">IF(INDEX('Cost Scenario Settings'!$D$6:$L$13, MATCH($B31, 'Cost Scenario Settings'!$C$6:$C$13, 0), MATCH($E31, 'Cost Scenario Settings'!$D$5:$L$5, 0)) = TRUE,
IFERROR(INDEX('Generator Cost by Trajectory'!J$1:J$516, MATCH(1, ('Generator Cost by Trajectory'!$B$1:$B$516 = $D31) * ('Generator Cost by Trajectory'!$C$1:$C$516 = $E31), 0))
+ INDEX('Transmission Cost by Trajectory'!J$1:J$516, MATCH(1, ('Transmission Cost by Trajectory'!$B$1:$B$516 = $C31) * ('Transmission Cost by Trajectory'!$C$1:$C$516 = $E31), 0)), ""), "")</f>
        <v>0</v>
      </c>
      <c r="M31" s="4" cm="1">
        <f t="array" aca="1" ref="M31" ca="1">IF(INDEX('Cost Scenario Settings'!$D$6:$L$13, MATCH($B31, 'Cost Scenario Settings'!$C$6:$C$13, 0), MATCH($E31, 'Cost Scenario Settings'!$D$5:$L$5, 0)) = TRUE,
IFERROR(INDEX('Generator Cost by Trajectory'!K$1:K$516, MATCH(1, ('Generator Cost by Trajectory'!$B$1:$B$516 = $D31) * ('Generator Cost by Trajectory'!$C$1:$C$516 = $E31), 0))
+ INDEX('Transmission Cost by Trajectory'!K$1:K$516, MATCH(1, ('Transmission Cost by Trajectory'!$B$1:$B$516 = $C31) * ('Transmission Cost by Trajectory'!$C$1:$C$516 = $E31), 0)), ""), "")</f>
        <v>0</v>
      </c>
      <c r="N31" s="4" cm="1">
        <f t="array" aca="1" ref="N31" ca="1">IF(INDEX('Cost Scenario Settings'!$D$6:$L$13, MATCH($B31, 'Cost Scenario Settings'!$C$6:$C$13, 0), MATCH($E31, 'Cost Scenario Settings'!$D$5:$L$5, 0)) = TRUE,
IFERROR(INDEX('Generator Cost by Trajectory'!L$1:L$516, MATCH(1, ('Generator Cost by Trajectory'!$B$1:$B$516 = $D31) * ('Generator Cost by Trajectory'!$C$1:$C$516 = $E31), 0))
+ INDEX('Transmission Cost by Trajectory'!L$1:L$516, MATCH(1, ('Transmission Cost by Trajectory'!$B$1:$B$516 = $C31) * ('Transmission Cost by Trajectory'!$C$1:$C$516 = $E31), 0)), ""), "")</f>
        <v>1699.8404335403056</v>
      </c>
      <c r="O31" s="4" cm="1">
        <f t="array" aca="1" ref="O31" ca="1">IF(INDEX('Cost Scenario Settings'!$D$6:$L$13, MATCH($B31, 'Cost Scenario Settings'!$C$6:$C$13, 0), MATCH($E31, 'Cost Scenario Settings'!$D$5:$L$5, 0)) = TRUE,
IFERROR(INDEX('Generator Cost by Trajectory'!M$1:M$516, MATCH(1, ('Generator Cost by Trajectory'!$B$1:$B$516 = $D31) * ('Generator Cost by Trajectory'!$C$1:$C$516 = $E31), 0))
+ INDEX('Transmission Cost by Trajectory'!M$1:M$516, MATCH(1, ('Transmission Cost by Trajectory'!$B$1:$B$516 = $C31) * ('Transmission Cost by Trajectory'!$C$1:$C$516 = $E31), 0)), ""), "")</f>
        <v>1699.8404335403056</v>
      </c>
      <c r="P31" s="4" cm="1">
        <f t="array" aca="1" ref="P31" ca="1">IF(INDEX('Cost Scenario Settings'!$D$6:$L$13, MATCH($B31, 'Cost Scenario Settings'!$C$6:$C$13, 0), MATCH($E31, 'Cost Scenario Settings'!$D$5:$L$5, 0)) = TRUE,
IFERROR(INDEX('Generator Cost by Trajectory'!N$1:N$516, MATCH(1, ('Generator Cost by Trajectory'!$B$1:$B$516 = $D31) * ('Generator Cost by Trajectory'!$C$1:$C$516 = $E31), 0))
+ INDEX('Transmission Cost by Trajectory'!N$1:N$516, MATCH(1, ('Transmission Cost by Trajectory'!$B$1:$B$516 = $C31) * ('Transmission Cost by Trajectory'!$C$1:$C$516 = $E31), 0)), ""), "")</f>
        <v>1699.8404335403056</v>
      </c>
      <c r="Q31" s="4" cm="1">
        <f t="array" aca="1" ref="Q31" ca="1">IF(INDEX('Cost Scenario Settings'!$D$6:$L$13, MATCH($B31, 'Cost Scenario Settings'!$C$6:$C$13, 0), MATCH($E31, 'Cost Scenario Settings'!$D$5:$L$5, 0)) = TRUE,
IFERROR(INDEX('Generator Cost by Trajectory'!O$1:O$516, MATCH(1, ('Generator Cost by Trajectory'!$B$1:$B$516 = $D31) * ('Generator Cost by Trajectory'!$C$1:$C$516 = $E31), 0))
+ INDEX('Transmission Cost by Trajectory'!O$1:O$516, MATCH(1, ('Transmission Cost by Trajectory'!$B$1:$B$516 = $C31) * ('Transmission Cost by Trajectory'!$C$1:$C$516 = $E31), 0)), ""), "")</f>
        <v>1699.8404335403056</v>
      </c>
      <c r="R31" s="6">
        <f t="shared" ca="1" si="2"/>
        <v>13060.894025884614</v>
      </c>
      <c r="S31" s="4">
        <f ca="1">IFERROR(IF('Dashboard '!$D$6 = 2035, R31 * (1.05^(2035-2022)), R31), "")</f>
        <v>24628.263617884</v>
      </c>
    </row>
    <row r="32" spans="2:19" x14ac:dyDescent="0.2">
      <c r="B32" s="11" t="str">
        <f t="shared" ca="1" si="3"/>
        <v>PSP - High</v>
      </c>
      <c r="C32" s="11" t="str">
        <f ca="1">INDEX('Cost Scenario Settings'!O$6:O$13, MATCH($B32, Final_Cost_Scenarios, 0))</f>
        <v>Tx - Mid</v>
      </c>
      <c r="D32" s="11" t="str">
        <f ca="1">INDEX('Cost Scenario Settings'!P$6:P$13, MATCH($B32, Final_Cost_Scenarios, 0))</f>
        <v>PSP - High</v>
      </c>
      <c r="E32" s="8" t="s">
        <v>60</v>
      </c>
      <c r="F32" s="4" cm="1">
        <f t="array" aca="1" ref="F32" ca="1">IF(INDEX('Cost Scenario Settings'!$D$6:$L$13, MATCH($B32, 'Cost Scenario Settings'!$C$6:$C$13, 0), MATCH($E32, 'Cost Scenario Settings'!$D$5:$L$5, 0)) = TRUE,
IFERROR(INDEX('Generator Cost by Trajectory'!D$1:D$516, MATCH(1, ('Generator Cost by Trajectory'!$B$1:$B$516 = $D32) * ('Generator Cost by Trajectory'!$C$1:$C$516 = $E32), 0))
+ INDEX('Transmission Cost by Trajectory'!D$1:D$516, MATCH(1, ('Transmission Cost by Trajectory'!$B$1:$B$516 = $C32) * ('Transmission Cost by Trajectory'!$C$1:$C$516 = $E32), 0)), ""), "")</f>
        <v>0</v>
      </c>
      <c r="G32" s="4" cm="1">
        <f t="array" aca="1" ref="G32" ca="1">IF(INDEX('Cost Scenario Settings'!$D$6:$L$13, MATCH($B32, 'Cost Scenario Settings'!$C$6:$C$13, 0), MATCH($E32, 'Cost Scenario Settings'!$D$5:$L$5, 0)) = TRUE,
IFERROR(INDEX('Generator Cost by Trajectory'!E$1:E$516, MATCH(1, ('Generator Cost by Trajectory'!$B$1:$B$516 = $D32) * ('Generator Cost by Trajectory'!$C$1:$C$516 = $E32), 0))
+ INDEX('Transmission Cost by Trajectory'!E$1:E$516, MATCH(1, ('Transmission Cost by Trajectory'!$B$1:$B$516 = $C32) * ('Transmission Cost by Trajectory'!$C$1:$C$516 = $E32), 0)), ""), "")</f>
        <v>0</v>
      </c>
      <c r="H32" s="4" cm="1">
        <f t="array" aca="1" ref="H32" ca="1">IF(INDEX('Cost Scenario Settings'!$D$6:$L$13, MATCH($B32, 'Cost Scenario Settings'!$C$6:$C$13, 0), MATCH($E32, 'Cost Scenario Settings'!$D$5:$L$5, 0)) = TRUE,
IFERROR(INDEX('Generator Cost by Trajectory'!F$1:F$516, MATCH(1, ('Generator Cost by Trajectory'!$B$1:$B$516 = $D32) * ('Generator Cost by Trajectory'!$C$1:$C$516 = $E32), 0))
+ INDEX('Transmission Cost by Trajectory'!F$1:F$516, MATCH(1, ('Transmission Cost by Trajectory'!$B$1:$B$516 = $C32) * ('Transmission Cost by Trajectory'!$C$1:$C$516 = $E32), 0)), ""), "")</f>
        <v>0</v>
      </c>
      <c r="I32" s="4" cm="1">
        <f t="array" aca="1" ref="I32" ca="1">IF(INDEX('Cost Scenario Settings'!$D$6:$L$13, MATCH($B32, 'Cost Scenario Settings'!$C$6:$C$13, 0), MATCH($E32, 'Cost Scenario Settings'!$D$5:$L$5, 0)) = TRUE,
IFERROR(INDEX('Generator Cost by Trajectory'!G$1:G$516, MATCH(1, ('Generator Cost by Trajectory'!$B$1:$B$516 = $D32) * ('Generator Cost by Trajectory'!$C$1:$C$516 = $E32), 0))
+ INDEX('Transmission Cost by Trajectory'!G$1:G$516, MATCH(1, ('Transmission Cost by Trajectory'!$B$1:$B$516 = $C32) * ('Transmission Cost by Trajectory'!$C$1:$C$516 = $E32), 0)), ""), "")</f>
        <v>0</v>
      </c>
      <c r="J32" s="4" cm="1">
        <f t="array" aca="1" ref="J32" ca="1">IF(INDEX('Cost Scenario Settings'!$D$6:$L$13, MATCH($B32, 'Cost Scenario Settings'!$C$6:$C$13, 0), MATCH($E32, 'Cost Scenario Settings'!$D$5:$L$5, 0)) = TRUE,
IFERROR(INDEX('Generator Cost by Trajectory'!H$1:H$516, MATCH(1, ('Generator Cost by Trajectory'!$B$1:$B$516 = $D32) * ('Generator Cost by Trajectory'!$C$1:$C$516 = $E32), 0))
+ INDEX('Transmission Cost by Trajectory'!H$1:H$516, MATCH(1, ('Transmission Cost by Trajectory'!$B$1:$B$516 = $C32) * ('Transmission Cost by Trajectory'!$C$1:$C$516 = $E32), 0)), ""), "")</f>
        <v>0</v>
      </c>
      <c r="K32" s="4" cm="1">
        <f t="array" aca="1" ref="K32" ca="1">IF(INDEX('Cost Scenario Settings'!$D$6:$L$13, MATCH($B32, 'Cost Scenario Settings'!$C$6:$C$13, 0), MATCH($E32, 'Cost Scenario Settings'!$D$5:$L$5, 0)) = TRUE,
IFERROR(INDEX('Generator Cost by Trajectory'!I$1:I$516, MATCH(1, ('Generator Cost by Trajectory'!$B$1:$B$516 = $D32) * ('Generator Cost by Trajectory'!$C$1:$C$516 = $E32), 0))
+ INDEX('Transmission Cost by Trajectory'!I$1:I$516, MATCH(1, ('Transmission Cost by Trajectory'!$B$1:$B$516 = $C32) * ('Transmission Cost by Trajectory'!$C$1:$C$516 = $E32), 0)), ""), "")</f>
        <v>0</v>
      </c>
      <c r="L32" s="4" cm="1">
        <f t="array" aca="1" ref="L32" ca="1">IF(INDEX('Cost Scenario Settings'!$D$6:$L$13, MATCH($B32, 'Cost Scenario Settings'!$C$6:$C$13, 0), MATCH($E32, 'Cost Scenario Settings'!$D$5:$L$5, 0)) = TRUE,
IFERROR(INDEX('Generator Cost by Trajectory'!J$1:J$516, MATCH(1, ('Generator Cost by Trajectory'!$B$1:$B$516 = $D32) * ('Generator Cost by Trajectory'!$C$1:$C$516 = $E32), 0))
+ INDEX('Transmission Cost by Trajectory'!J$1:J$516, MATCH(1, ('Transmission Cost by Trajectory'!$B$1:$B$516 = $C32) * ('Transmission Cost by Trajectory'!$C$1:$C$516 = $E32), 0)), ""), "")</f>
        <v>0</v>
      </c>
      <c r="M32" s="4" cm="1">
        <f t="array" aca="1" ref="M32" ca="1">IF(INDEX('Cost Scenario Settings'!$D$6:$L$13, MATCH($B32, 'Cost Scenario Settings'!$C$6:$C$13, 0), MATCH($E32, 'Cost Scenario Settings'!$D$5:$L$5, 0)) = TRUE,
IFERROR(INDEX('Generator Cost by Trajectory'!K$1:K$516, MATCH(1, ('Generator Cost by Trajectory'!$B$1:$B$516 = $D32) * ('Generator Cost by Trajectory'!$C$1:$C$516 = $E32), 0))
+ INDEX('Transmission Cost by Trajectory'!K$1:K$516, MATCH(1, ('Transmission Cost by Trajectory'!$B$1:$B$516 = $C32) * ('Transmission Cost by Trajectory'!$C$1:$C$516 = $E32), 0)), ""), "")</f>
        <v>0</v>
      </c>
      <c r="N32" s="4" cm="1">
        <f t="array" aca="1" ref="N32" ca="1">IF(INDEX('Cost Scenario Settings'!$D$6:$L$13, MATCH($B32, 'Cost Scenario Settings'!$C$6:$C$13, 0), MATCH($E32, 'Cost Scenario Settings'!$D$5:$L$5, 0)) = TRUE,
IFERROR(INDEX('Generator Cost by Trajectory'!L$1:L$516, MATCH(1, ('Generator Cost by Trajectory'!$B$1:$B$516 = $D32) * ('Generator Cost by Trajectory'!$C$1:$C$516 = $E32), 0))
+ INDEX('Transmission Cost by Trajectory'!L$1:L$516, MATCH(1, ('Transmission Cost by Trajectory'!$B$1:$B$516 = $C32) * ('Transmission Cost by Trajectory'!$C$1:$C$516 = $E32), 0)), ""), "")</f>
        <v>2860.8413166557839</v>
      </c>
      <c r="O32" s="4" cm="1">
        <f t="array" aca="1" ref="O32" ca="1">IF(INDEX('Cost Scenario Settings'!$D$6:$L$13, MATCH($B32, 'Cost Scenario Settings'!$C$6:$C$13, 0), MATCH($E32, 'Cost Scenario Settings'!$D$5:$L$5, 0)) = TRUE,
IFERROR(INDEX('Generator Cost by Trajectory'!M$1:M$516, MATCH(1, ('Generator Cost by Trajectory'!$B$1:$B$516 = $D32) * ('Generator Cost by Trajectory'!$C$1:$C$516 = $E32), 0))
+ INDEX('Transmission Cost by Trajectory'!M$1:M$516, MATCH(1, ('Transmission Cost by Trajectory'!$B$1:$B$516 = $C32) * ('Transmission Cost by Trajectory'!$C$1:$C$516 = $E32), 0)), ""), "")</f>
        <v>2860.8413166557839</v>
      </c>
      <c r="P32" s="4" cm="1">
        <f t="array" aca="1" ref="P32" ca="1">IF(INDEX('Cost Scenario Settings'!$D$6:$L$13, MATCH($B32, 'Cost Scenario Settings'!$C$6:$C$13, 0), MATCH($E32, 'Cost Scenario Settings'!$D$5:$L$5, 0)) = TRUE,
IFERROR(INDEX('Generator Cost by Trajectory'!N$1:N$516, MATCH(1, ('Generator Cost by Trajectory'!$B$1:$B$516 = $D32) * ('Generator Cost by Trajectory'!$C$1:$C$516 = $E32), 0))
+ INDEX('Transmission Cost by Trajectory'!N$1:N$516, MATCH(1, ('Transmission Cost by Trajectory'!$B$1:$B$516 = $C32) * ('Transmission Cost by Trajectory'!$C$1:$C$516 = $E32), 0)), ""), "")</f>
        <v>2860.8413166557839</v>
      </c>
      <c r="Q32" s="4" cm="1">
        <f t="array" aca="1" ref="Q32" ca="1">IF(INDEX('Cost Scenario Settings'!$D$6:$L$13, MATCH($B32, 'Cost Scenario Settings'!$C$6:$C$13, 0), MATCH($E32, 'Cost Scenario Settings'!$D$5:$L$5, 0)) = TRUE,
IFERROR(INDEX('Generator Cost by Trajectory'!O$1:O$516, MATCH(1, ('Generator Cost by Trajectory'!$B$1:$B$516 = $D32) * ('Generator Cost by Trajectory'!$C$1:$C$516 = $E32), 0))
+ INDEX('Transmission Cost by Trajectory'!O$1:O$516, MATCH(1, ('Transmission Cost by Trajectory'!$B$1:$B$516 = $C32) * ('Transmission Cost by Trajectory'!$C$1:$C$516 = $E32), 0)), ""), "")</f>
        <v>2860.8413166557839</v>
      </c>
      <c r="R32" s="6">
        <f t="shared" ca="1" si="2"/>
        <v>21981.560459702654</v>
      </c>
      <c r="S32" s="4">
        <f ca="1">IFERROR(IF('Dashboard '!$D$6 = 2035, R32 * (1.05^(2035-2022)), R32), "")</f>
        <v>41449.51062776467</v>
      </c>
    </row>
    <row r="33" spans="2:19" x14ac:dyDescent="0.2">
      <c r="B33" s="11" t="str">
        <f t="shared" ca="1" si="3"/>
        <v>PSP - High</v>
      </c>
      <c r="C33" s="11" t="str">
        <f ca="1">INDEX('Cost Scenario Settings'!O$6:O$13, MATCH($B33, Final_Cost_Scenarios, 0))</f>
        <v>Tx - Mid</v>
      </c>
      <c r="D33" s="11" t="str">
        <f ca="1">INDEX('Cost Scenario Settings'!P$6:P$13, MATCH($B33, Final_Cost_Scenarios, 0))</f>
        <v>PSP - High</v>
      </c>
      <c r="E33" s="8" t="s">
        <v>61</v>
      </c>
      <c r="F33" s="4" cm="1">
        <f t="array" aca="1" ref="F33" ca="1">IF(INDEX('Cost Scenario Settings'!$D$6:$L$13, MATCH($B33, 'Cost Scenario Settings'!$C$6:$C$13, 0), MATCH($E33, 'Cost Scenario Settings'!$D$5:$L$5, 0)) = TRUE,
IFERROR(INDEX('Generator Cost by Trajectory'!D$1:D$516, MATCH(1, ('Generator Cost by Trajectory'!$B$1:$B$516 = $D33) * ('Generator Cost by Trajectory'!$C$1:$C$516 = $E33), 0))
+ INDEX('Transmission Cost by Trajectory'!D$1:D$516, MATCH(1, ('Transmission Cost by Trajectory'!$B$1:$B$516 = $C33) * ('Transmission Cost by Trajectory'!$C$1:$C$516 = $E33), 0)), ""), "")</f>
        <v>0</v>
      </c>
      <c r="G33" s="4" cm="1">
        <f t="array" aca="1" ref="G33" ca="1">IF(INDEX('Cost Scenario Settings'!$D$6:$L$13, MATCH($B33, 'Cost Scenario Settings'!$C$6:$C$13, 0), MATCH($E33, 'Cost Scenario Settings'!$D$5:$L$5, 0)) = TRUE,
IFERROR(INDEX('Generator Cost by Trajectory'!E$1:E$516, MATCH(1, ('Generator Cost by Trajectory'!$B$1:$B$516 = $D33) * ('Generator Cost by Trajectory'!$C$1:$C$516 = $E33), 0))
+ INDEX('Transmission Cost by Trajectory'!E$1:E$516, MATCH(1, ('Transmission Cost by Trajectory'!$B$1:$B$516 = $C33) * ('Transmission Cost by Trajectory'!$C$1:$C$516 = $E33), 0)), ""), "")</f>
        <v>0</v>
      </c>
      <c r="H33" s="4" cm="1">
        <f t="array" aca="1" ref="H33" ca="1">IF(INDEX('Cost Scenario Settings'!$D$6:$L$13, MATCH($B33, 'Cost Scenario Settings'!$C$6:$C$13, 0), MATCH($E33, 'Cost Scenario Settings'!$D$5:$L$5, 0)) = TRUE,
IFERROR(INDEX('Generator Cost by Trajectory'!F$1:F$516, MATCH(1, ('Generator Cost by Trajectory'!$B$1:$B$516 = $D33) * ('Generator Cost by Trajectory'!$C$1:$C$516 = $E33), 0))
+ INDEX('Transmission Cost by Trajectory'!F$1:F$516, MATCH(1, ('Transmission Cost by Trajectory'!$B$1:$B$516 = $C33) * ('Transmission Cost by Trajectory'!$C$1:$C$516 = $E33), 0)), ""), "")</f>
        <v>0</v>
      </c>
      <c r="I33" s="4" cm="1">
        <f t="array" aca="1" ref="I33" ca="1">IF(INDEX('Cost Scenario Settings'!$D$6:$L$13, MATCH($B33, 'Cost Scenario Settings'!$C$6:$C$13, 0), MATCH($E33, 'Cost Scenario Settings'!$D$5:$L$5, 0)) = TRUE,
IFERROR(INDEX('Generator Cost by Trajectory'!G$1:G$516, MATCH(1, ('Generator Cost by Trajectory'!$B$1:$B$516 = $D33) * ('Generator Cost by Trajectory'!$C$1:$C$516 = $E33), 0))
+ INDEX('Transmission Cost by Trajectory'!G$1:G$516, MATCH(1, ('Transmission Cost by Trajectory'!$B$1:$B$516 = $C33) * ('Transmission Cost by Trajectory'!$C$1:$C$516 = $E33), 0)), ""), "")</f>
        <v>0</v>
      </c>
      <c r="J33" s="4" cm="1">
        <f t="array" aca="1" ref="J33" ca="1">IF(INDEX('Cost Scenario Settings'!$D$6:$L$13, MATCH($B33, 'Cost Scenario Settings'!$C$6:$C$13, 0), MATCH($E33, 'Cost Scenario Settings'!$D$5:$L$5, 0)) = TRUE,
IFERROR(INDEX('Generator Cost by Trajectory'!H$1:H$516, MATCH(1, ('Generator Cost by Trajectory'!$B$1:$B$516 = $D33) * ('Generator Cost by Trajectory'!$C$1:$C$516 = $E33), 0))
+ INDEX('Transmission Cost by Trajectory'!H$1:H$516, MATCH(1, ('Transmission Cost by Trajectory'!$B$1:$B$516 = $C33) * ('Transmission Cost by Trajectory'!$C$1:$C$516 = $E33), 0)), ""), "")</f>
        <v>0</v>
      </c>
      <c r="K33" s="4" cm="1">
        <f t="array" aca="1" ref="K33" ca="1">IF(INDEX('Cost Scenario Settings'!$D$6:$L$13, MATCH($B33, 'Cost Scenario Settings'!$C$6:$C$13, 0), MATCH($E33, 'Cost Scenario Settings'!$D$5:$L$5, 0)) = TRUE,
IFERROR(INDEX('Generator Cost by Trajectory'!I$1:I$516, MATCH(1, ('Generator Cost by Trajectory'!$B$1:$B$516 = $D33) * ('Generator Cost by Trajectory'!$C$1:$C$516 = $E33), 0))
+ INDEX('Transmission Cost by Trajectory'!I$1:I$516, MATCH(1, ('Transmission Cost by Trajectory'!$B$1:$B$516 = $C33) * ('Transmission Cost by Trajectory'!$C$1:$C$516 = $E33), 0)), ""), "")</f>
        <v>0</v>
      </c>
      <c r="L33" s="4" cm="1">
        <f t="array" aca="1" ref="L33" ca="1">IF(INDEX('Cost Scenario Settings'!$D$6:$L$13, MATCH($B33, 'Cost Scenario Settings'!$C$6:$C$13, 0), MATCH($E33, 'Cost Scenario Settings'!$D$5:$L$5, 0)) = TRUE,
IFERROR(INDEX('Generator Cost by Trajectory'!J$1:J$516, MATCH(1, ('Generator Cost by Trajectory'!$B$1:$B$516 = $D33) * ('Generator Cost by Trajectory'!$C$1:$C$516 = $E33), 0))
+ INDEX('Transmission Cost by Trajectory'!J$1:J$516, MATCH(1, ('Transmission Cost by Trajectory'!$B$1:$B$516 = $C33) * ('Transmission Cost by Trajectory'!$C$1:$C$516 = $E33), 0)), ""), "")</f>
        <v>0</v>
      </c>
      <c r="M33" s="4" cm="1">
        <f t="array" aca="1" ref="M33" ca="1">IF(INDEX('Cost Scenario Settings'!$D$6:$L$13, MATCH($B33, 'Cost Scenario Settings'!$C$6:$C$13, 0), MATCH($E33, 'Cost Scenario Settings'!$D$5:$L$5, 0)) = TRUE,
IFERROR(INDEX('Generator Cost by Trajectory'!K$1:K$516, MATCH(1, ('Generator Cost by Trajectory'!$B$1:$B$516 = $D33) * ('Generator Cost by Trajectory'!$C$1:$C$516 = $E33), 0))
+ INDEX('Transmission Cost by Trajectory'!K$1:K$516, MATCH(1, ('Transmission Cost by Trajectory'!$B$1:$B$516 = $C33) * ('Transmission Cost by Trajectory'!$C$1:$C$516 = $E33), 0)), ""), "")</f>
        <v>0</v>
      </c>
      <c r="N33" s="4" cm="1">
        <f t="array" aca="1" ref="N33" ca="1">IF(INDEX('Cost Scenario Settings'!$D$6:$L$13, MATCH($B33, 'Cost Scenario Settings'!$C$6:$C$13, 0), MATCH($E33, 'Cost Scenario Settings'!$D$5:$L$5, 0)) = TRUE,
IFERROR(INDEX('Generator Cost by Trajectory'!L$1:L$516, MATCH(1, ('Generator Cost by Trajectory'!$B$1:$B$516 = $D33) * ('Generator Cost by Trajectory'!$C$1:$C$516 = $E33), 0))
+ INDEX('Transmission Cost by Trajectory'!L$1:L$516, MATCH(1, ('Transmission Cost by Trajectory'!$B$1:$B$516 = $C33) * ('Transmission Cost by Trajectory'!$C$1:$C$516 = $E33), 0)), ""), "")</f>
        <v>2992.4044335403059</v>
      </c>
      <c r="O33" s="4" cm="1">
        <f t="array" aca="1" ref="O33" ca="1">IF(INDEX('Cost Scenario Settings'!$D$6:$L$13, MATCH($B33, 'Cost Scenario Settings'!$C$6:$C$13, 0), MATCH($E33, 'Cost Scenario Settings'!$D$5:$L$5, 0)) = TRUE,
IFERROR(INDEX('Generator Cost by Trajectory'!M$1:M$516, MATCH(1, ('Generator Cost by Trajectory'!$B$1:$B$516 = $D33) * ('Generator Cost by Trajectory'!$C$1:$C$516 = $E33), 0))
+ INDEX('Transmission Cost by Trajectory'!M$1:M$516, MATCH(1, ('Transmission Cost by Trajectory'!$B$1:$B$516 = $C33) * ('Transmission Cost by Trajectory'!$C$1:$C$516 = $E33), 0)), ""), "")</f>
        <v>2992.4044335403059</v>
      </c>
      <c r="P33" s="4" cm="1">
        <f t="array" aca="1" ref="P33" ca="1">IF(INDEX('Cost Scenario Settings'!$D$6:$L$13, MATCH($B33, 'Cost Scenario Settings'!$C$6:$C$13, 0), MATCH($E33, 'Cost Scenario Settings'!$D$5:$L$5, 0)) = TRUE,
IFERROR(INDEX('Generator Cost by Trajectory'!N$1:N$516, MATCH(1, ('Generator Cost by Trajectory'!$B$1:$B$516 = $D33) * ('Generator Cost by Trajectory'!$C$1:$C$516 = $E33), 0))
+ INDEX('Transmission Cost by Trajectory'!N$1:N$516, MATCH(1, ('Transmission Cost by Trajectory'!$B$1:$B$516 = $C33) * ('Transmission Cost by Trajectory'!$C$1:$C$516 = $E33), 0)), ""), "")</f>
        <v>2992.4044335403059</v>
      </c>
      <c r="Q33" s="4" cm="1">
        <f t="array" aca="1" ref="Q33" ca="1">IF(INDEX('Cost Scenario Settings'!$D$6:$L$13, MATCH($B33, 'Cost Scenario Settings'!$C$6:$C$13, 0), MATCH($E33, 'Cost Scenario Settings'!$D$5:$L$5, 0)) = TRUE,
IFERROR(INDEX('Generator Cost by Trajectory'!O$1:O$516, MATCH(1, ('Generator Cost by Trajectory'!$B$1:$B$516 = $D33) * ('Generator Cost by Trajectory'!$C$1:$C$516 = $E33), 0))
+ INDEX('Transmission Cost by Trajectory'!O$1:O$516, MATCH(1, ('Transmission Cost by Trajectory'!$B$1:$B$516 = $C33) * ('Transmission Cost by Trajectory'!$C$1:$C$516 = $E33), 0)), ""), "")</f>
        <v>6644.4044335403059</v>
      </c>
      <c r="R33" s="6">
        <f t="shared" ca="1" si="2"/>
        <v>37975.12307407122</v>
      </c>
      <c r="S33" s="4">
        <f ca="1">IFERROR(IF('Dashboard '!$D$6 = 2035, R33 * (1.05^(2035-2022)), R33), "")</f>
        <v>71607.758254241722</v>
      </c>
    </row>
    <row r="34" spans="2:19" x14ac:dyDescent="0.2">
      <c r="B34" s="11" t="str">
        <f t="shared" ca="1" si="3"/>
        <v>PSP - High</v>
      </c>
      <c r="C34" s="11" t="str">
        <f ca="1">INDEX('Cost Scenario Settings'!O$6:O$13, MATCH($B34, Final_Cost_Scenarios, 0))</f>
        <v>Tx - Mid</v>
      </c>
      <c r="D34" s="11" t="str">
        <f ca="1">INDEX('Cost Scenario Settings'!P$6:P$13, MATCH($B34, Final_Cost_Scenarios, 0))</f>
        <v>PSP - High</v>
      </c>
      <c r="E34" s="8" t="s">
        <v>62</v>
      </c>
      <c r="F34" s="4" cm="1">
        <f t="array" aca="1" ref="F34" ca="1">IF(INDEX('Cost Scenario Settings'!$D$6:$L$13, MATCH($B34, 'Cost Scenario Settings'!$C$6:$C$13, 0), MATCH($E34, 'Cost Scenario Settings'!$D$5:$L$5, 0)) = TRUE,
IFERROR(INDEX('Generator Cost by Trajectory'!D$1:D$516, MATCH(1, ('Generator Cost by Trajectory'!$B$1:$B$516 = $D34) * ('Generator Cost by Trajectory'!$C$1:$C$516 = $E34), 0))
+ INDEX('Transmission Cost by Trajectory'!D$1:D$516, MATCH(1, ('Transmission Cost by Trajectory'!$B$1:$B$516 = $C34) * ('Transmission Cost by Trajectory'!$C$1:$C$516 = $E34), 0)), ""), "")</f>
        <v>0</v>
      </c>
      <c r="G34" s="4" cm="1">
        <f t="array" aca="1" ref="G34" ca="1">IF(INDEX('Cost Scenario Settings'!$D$6:$L$13, MATCH($B34, 'Cost Scenario Settings'!$C$6:$C$13, 0), MATCH($E34, 'Cost Scenario Settings'!$D$5:$L$5, 0)) = TRUE,
IFERROR(INDEX('Generator Cost by Trajectory'!E$1:E$516, MATCH(1, ('Generator Cost by Trajectory'!$B$1:$B$516 = $D34) * ('Generator Cost by Trajectory'!$C$1:$C$516 = $E34), 0))
+ INDEX('Transmission Cost by Trajectory'!E$1:E$516, MATCH(1, ('Transmission Cost by Trajectory'!$B$1:$B$516 = $C34) * ('Transmission Cost by Trajectory'!$C$1:$C$516 = $E34), 0)), ""), "")</f>
        <v>0</v>
      </c>
      <c r="H34" s="4" cm="1">
        <f t="array" aca="1" ref="H34" ca="1">IF(INDEX('Cost Scenario Settings'!$D$6:$L$13, MATCH($B34, 'Cost Scenario Settings'!$C$6:$C$13, 0), MATCH($E34, 'Cost Scenario Settings'!$D$5:$L$5, 0)) = TRUE,
IFERROR(INDEX('Generator Cost by Trajectory'!F$1:F$516, MATCH(1, ('Generator Cost by Trajectory'!$B$1:$B$516 = $D34) * ('Generator Cost by Trajectory'!$C$1:$C$516 = $E34), 0))
+ INDEX('Transmission Cost by Trajectory'!F$1:F$516, MATCH(1, ('Transmission Cost by Trajectory'!$B$1:$B$516 = $C34) * ('Transmission Cost by Trajectory'!$C$1:$C$516 = $E34), 0)), ""), "")</f>
        <v>0</v>
      </c>
      <c r="I34" s="4" cm="1">
        <f t="array" aca="1" ref="I34" ca="1">IF(INDEX('Cost Scenario Settings'!$D$6:$L$13, MATCH($B34, 'Cost Scenario Settings'!$C$6:$C$13, 0), MATCH($E34, 'Cost Scenario Settings'!$D$5:$L$5, 0)) = TRUE,
IFERROR(INDEX('Generator Cost by Trajectory'!G$1:G$516, MATCH(1, ('Generator Cost by Trajectory'!$B$1:$B$516 = $D34) * ('Generator Cost by Trajectory'!$C$1:$C$516 = $E34), 0))
+ INDEX('Transmission Cost by Trajectory'!G$1:G$516, MATCH(1, ('Transmission Cost by Trajectory'!$B$1:$B$516 = $C34) * ('Transmission Cost by Trajectory'!$C$1:$C$516 = $E34), 0)), ""), "")</f>
        <v>0</v>
      </c>
      <c r="J34" s="4" cm="1">
        <f t="array" aca="1" ref="J34" ca="1">IF(INDEX('Cost Scenario Settings'!$D$6:$L$13, MATCH($B34, 'Cost Scenario Settings'!$C$6:$C$13, 0), MATCH($E34, 'Cost Scenario Settings'!$D$5:$L$5, 0)) = TRUE,
IFERROR(INDEX('Generator Cost by Trajectory'!H$1:H$516, MATCH(1, ('Generator Cost by Trajectory'!$B$1:$B$516 = $D34) * ('Generator Cost by Trajectory'!$C$1:$C$516 = $E34), 0))
+ INDEX('Transmission Cost by Trajectory'!H$1:H$516, MATCH(1, ('Transmission Cost by Trajectory'!$B$1:$B$516 = $C34) * ('Transmission Cost by Trajectory'!$C$1:$C$516 = $E34), 0)), ""), "")</f>
        <v>1815.6704335403053</v>
      </c>
      <c r="K34" s="4" cm="1">
        <f t="array" aca="1" ref="K34" ca="1">IF(INDEX('Cost Scenario Settings'!$D$6:$L$13, MATCH($B34, 'Cost Scenario Settings'!$C$6:$C$13, 0), MATCH($E34, 'Cost Scenario Settings'!$D$5:$L$5, 0)) = TRUE,
IFERROR(INDEX('Generator Cost by Trajectory'!I$1:I$516, MATCH(1, ('Generator Cost by Trajectory'!$B$1:$B$516 = $D34) * ('Generator Cost by Trajectory'!$C$1:$C$516 = $E34), 0))
+ INDEX('Transmission Cost by Trajectory'!I$1:I$516, MATCH(1, ('Transmission Cost by Trajectory'!$B$1:$B$516 = $C34) * ('Transmission Cost by Trajectory'!$C$1:$C$516 = $E34), 0)), ""), "")</f>
        <v>1815.6704335403053</v>
      </c>
      <c r="L34" s="4" cm="1">
        <f t="array" aca="1" ref="L34" ca="1">IF(INDEX('Cost Scenario Settings'!$D$6:$L$13, MATCH($B34, 'Cost Scenario Settings'!$C$6:$C$13, 0), MATCH($E34, 'Cost Scenario Settings'!$D$5:$L$5, 0)) = TRUE,
IFERROR(INDEX('Generator Cost by Trajectory'!J$1:J$516, MATCH(1, ('Generator Cost by Trajectory'!$B$1:$B$516 = $D34) * ('Generator Cost by Trajectory'!$C$1:$C$516 = $E34), 0))
+ INDEX('Transmission Cost by Trajectory'!J$1:J$516, MATCH(1, ('Transmission Cost by Trajectory'!$B$1:$B$516 = $C34) * ('Transmission Cost by Trajectory'!$C$1:$C$516 = $E34), 0)), ""), "")</f>
        <v>1815.6704335403053</v>
      </c>
      <c r="M34" s="4" cm="1">
        <f t="array" aca="1" ref="M34" ca="1">IF(INDEX('Cost Scenario Settings'!$D$6:$L$13, MATCH($B34, 'Cost Scenario Settings'!$C$6:$C$13, 0), MATCH($E34, 'Cost Scenario Settings'!$D$5:$L$5, 0)) = TRUE,
IFERROR(INDEX('Generator Cost by Trajectory'!K$1:K$516, MATCH(1, ('Generator Cost by Trajectory'!$B$1:$B$516 = $D34) * ('Generator Cost by Trajectory'!$C$1:$C$516 = $E34), 0))
+ INDEX('Transmission Cost by Trajectory'!K$1:K$516, MATCH(1, ('Transmission Cost by Trajectory'!$B$1:$B$516 = $C34) * ('Transmission Cost by Trajectory'!$C$1:$C$516 = $E34), 0)), ""), "")</f>
        <v>1815.6704335403053</v>
      </c>
      <c r="N34" s="4" cm="1">
        <f t="array" aca="1" ref="N34" ca="1">IF(INDEX('Cost Scenario Settings'!$D$6:$L$13, MATCH($B34, 'Cost Scenario Settings'!$C$6:$C$13, 0), MATCH($E34, 'Cost Scenario Settings'!$D$5:$L$5, 0)) = TRUE,
IFERROR(INDEX('Generator Cost by Trajectory'!L$1:L$516, MATCH(1, ('Generator Cost by Trajectory'!$B$1:$B$516 = $D34) * ('Generator Cost by Trajectory'!$C$1:$C$516 = $E34), 0))
+ INDEX('Transmission Cost by Trajectory'!L$1:L$516, MATCH(1, ('Transmission Cost by Trajectory'!$B$1:$B$516 = $C34) * ('Transmission Cost by Trajectory'!$C$1:$C$516 = $E34), 0)), ""), "")</f>
        <v>3108.2344335403059</v>
      </c>
      <c r="O34" s="4" cm="1">
        <f t="array" aca="1" ref="O34" ca="1">IF(INDEX('Cost Scenario Settings'!$D$6:$L$13, MATCH($B34, 'Cost Scenario Settings'!$C$6:$C$13, 0), MATCH($E34, 'Cost Scenario Settings'!$D$5:$L$5, 0)) = TRUE,
IFERROR(INDEX('Generator Cost by Trajectory'!M$1:M$516, MATCH(1, ('Generator Cost by Trajectory'!$B$1:$B$516 = $D34) * ('Generator Cost by Trajectory'!$C$1:$C$516 = $E34), 0))
+ INDEX('Transmission Cost by Trajectory'!M$1:M$516, MATCH(1, ('Transmission Cost by Trajectory'!$B$1:$B$516 = $C34) * ('Transmission Cost by Trajectory'!$C$1:$C$516 = $E34), 0)), ""), "")</f>
        <v>6880.3944335403057</v>
      </c>
      <c r="P34" s="4" cm="1">
        <f t="array" aca="1" ref="P34" ca="1">IF(INDEX('Cost Scenario Settings'!$D$6:$L$13, MATCH($B34, 'Cost Scenario Settings'!$C$6:$C$13, 0), MATCH($E34, 'Cost Scenario Settings'!$D$5:$L$5, 0)) = TRUE,
IFERROR(INDEX('Generator Cost by Trajectory'!N$1:N$516, MATCH(1, ('Generator Cost by Trajectory'!$B$1:$B$516 = $D34) * ('Generator Cost by Trajectory'!$C$1:$C$516 = $E34), 0))
+ INDEX('Transmission Cost by Trajectory'!N$1:N$516, MATCH(1, ('Transmission Cost by Trajectory'!$B$1:$B$516 = $C34) * ('Transmission Cost by Trajectory'!$C$1:$C$516 = $E34), 0)), ""), "")</f>
        <v>6880.3944335403057</v>
      </c>
      <c r="Q34" s="4" cm="1">
        <f t="array" aca="1" ref="Q34" ca="1">IF(INDEX('Cost Scenario Settings'!$D$6:$L$13, MATCH($B34, 'Cost Scenario Settings'!$C$6:$C$13, 0), MATCH($E34, 'Cost Scenario Settings'!$D$5:$L$5, 0)) = TRUE,
IFERROR(INDEX('Generator Cost by Trajectory'!O$1:O$516, MATCH(1, ('Generator Cost by Trajectory'!$B$1:$B$516 = $D34) * ('Generator Cost by Trajectory'!$C$1:$C$516 = $E34), 0))
+ INDEX('Transmission Cost by Trajectory'!O$1:O$516, MATCH(1, ('Transmission Cost by Trajectory'!$B$1:$B$516 = $C34) * ('Transmission Cost by Trajectory'!$C$1:$C$516 = $E34), 0)), ""), "")</f>
        <v>11136.720583540306</v>
      </c>
      <c r="R34" s="6">
        <f t="shared" ca="1" si="2"/>
        <v>71791.359184218163</v>
      </c>
      <c r="S34" s="4">
        <f ca="1">IFERROR(IF('Dashboard '!$D$6 = 2035, R34 * (1.05^(2035-2022)), R34), "")</f>
        <v>135373.31487194035</v>
      </c>
    </row>
    <row r="35" spans="2:19" x14ac:dyDescent="0.2">
      <c r="B35"/>
    </row>
    <row r="36" spans="2:19" x14ac:dyDescent="0.2">
      <c r="B36"/>
      <c r="E36" s="55" t="s">
        <v>232</v>
      </c>
      <c r="F36" s="55" t="str">
        <f ca="1">IFERROR(OFFSET(INDEX(Final_Cost_Scenarios, MATCH(F23, Final_Cost_Scenarios, 0)), 1, 0), 0)</f>
        <v>PSP - Low</v>
      </c>
    </row>
    <row r="37" spans="2:19" ht="12.75" x14ac:dyDescent="0.2">
      <c r="C37" s="11"/>
      <c r="D37" s="11"/>
      <c r="E37" s="2" t="s">
        <v>233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2:19" x14ac:dyDescent="0.2">
      <c r="C38" s="11"/>
      <c r="D38" s="11"/>
      <c r="E38" s="1" t="s">
        <v>234</v>
      </c>
      <c r="F38" s="1">
        <v>2024</v>
      </c>
      <c r="G38" s="1">
        <v>2025</v>
      </c>
      <c r="H38" s="1">
        <v>2026</v>
      </c>
      <c r="I38" s="1">
        <v>2028</v>
      </c>
      <c r="J38" s="1">
        <v>2030</v>
      </c>
      <c r="K38" s="1">
        <v>2032</v>
      </c>
      <c r="L38" s="1">
        <v>2033</v>
      </c>
      <c r="M38" s="1">
        <v>2034</v>
      </c>
      <c r="N38" s="1">
        <v>2035</v>
      </c>
      <c r="O38" s="1">
        <v>2039</v>
      </c>
      <c r="P38" s="1">
        <v>2040</v>
      </c>
      <c r="Q38" s="1">
        <v>2045</v>
      </c>
      <c r="R38" s="1" t="s">
        <v>235</v>
      </c>
      <c r="S38" s="1" t="str">
        <f>_xlfn.CONCAT("NPV discounted to ", 'Dashboard '!$D$6)</f>
        <v>NPV discounted to 2035</v>
      </c>
    </row>
    <row r="39" spans="2:19" x14ac:dyDescent="0.2">
      <c r="B39" s="11" t="str">
        <f ca="1">F36</f>
        <v>PSP - Low</v>
      </c>
      <c r="C39" s="11" t="str">
        <f ca="1">INDEX('Cost Scenario Settings'!O$6:O$13, MATCH($B39, Final_Cost_Scenarios, 0))</f>
        <v>Tx - Mid</v>
      </c>
      <c r="D39" s="11" t="str">
        <f ca="1">INDEX('Cost Scenario Settings'!P$6:P$13, MATCH($B39, Final_Cost_Scenarios, 0))</f>
        <v>PSP - Low</v>
      </c>
      <c r="E39" s="3" t="s">
        <v>236</v>
      </c>
      <c r="F39" s="4" t="str" cm="1">
        <f t="array" aca="1" ref="F39" ca="1">IF(INDEX('Cost Scenario Settings'!$D$6:$L$13, MATCH($B39, 'Cost Scenario Settings'!$C$6:$C$13, 0), MATCH($E39, 'Cost Scenario Settings'!$D$5:$L$5, 0)) = TRUE,
IFERROR(INDEX('Generator Cost by Trajectory'!D$1:D$516, MATCH(1, ('Generator Cost by Trajectory'!$B$1:$B$516 = $D39) * ('Generator Cost by Trajectory'!$C$1:$C$516 = $E39), 0))
+ INDEX('Transmission Cost by Trajectory'!D$1:D$516, MATCH(1, ('Transmission Cost by Trajectory'!$B$1:$B$516 = $C39) * ('Transmission Cost by Trajectory'!$C$1:$C$516 = $E39), 0)), ""), "")</f>
        <v/>
      </c>
      <c r="G39" s="4" t="str" cm="1">
        <f t="array" aca="1" ref="G39" ca="1">IF(INDEX('Cost Scenario Settings'!$D$6:$L$13, MATCH($B39, 'Cost Scenario Settings'!$C$6:$C$13, 0), MATCH($E39, 'Cost Scenario Settings'!$D$5:$L$5, 0)) = TRUE,
IFERROR(INDEX('Generator Cost by Trajectory'!E$1:E$516, MATCH(1, ('Generator Cost by Trajectory'!$B$1:$B$516 = $D39) * ('Generator Cost by Trajectory'!$C$1:$C$516 = $E39), 0))
+ INDEX('Transmission Cost by Trajectory'!E$1:E$516, MATCH(1, ('Transmission Cost by Trajectory'!$B$1:$B$516 = $C39) * ('Transmission Cost by Trajectory'!$C$1:$C$516 = $E39), 0)), ""), "")</f>
        <v/>
      </c>
      <c r="H39" s="4" t="str" cm="1">
        <f t="array" aca="1" ref="H39" ca="1">IF(INDEX('Cost Scenario Settings'!$D$6:$L$13, MATCH($B39, 'Cost Scenario Settings'!$C$6:$C$13, 0), MATCH($E39, 'Cost Scenario Settings'!$D$5:$L$5, 0)) = TRUE,
IFERROR(INDEX('Generator Cost by Trajectory'!F$1:F$516, MATCH(1, ('Generator Cost by Trajectory'!$B$1:$B$516 = $D39) * ('Generator Cost by Trajectory'!$C$1:$C$516 = $E39), 0))
+ INDEX('Transmission Cost by Trajectory'!F$1:F$516, MATCH(1, ('Transmission Cost by Trajectory'!$B$1:$B$516 = $C39) * ('Transmission Cost by Trajectory'!$C$1:$C$516 = $E39), 0)), ""), "")</f>
        <v/>
      </c>
      <c r="I39" s="4" t="str" cm="1">
        <f t="array" aca="1" ref="I39" ca="1">IF(INDEX('Cost Scenario Settings'!$D$6:$L$13, MATCH($B39, 'Cost Scenario Settings'!$C$6:$C$13, 0), MATCH($E39, 'Cost Scenario Settings'!$D$5:$L$5, 0)) = TRUE,
IFERROR(INDEX('Generator Cost by Trajectory'!G$1:G$516, MATCH(1, ('Generator Cost by Trajectory'!$B$1:$B$516 = $D39) * ('Generator Cost by Trajectory'!$C$1:$C$516 = $E39), 0))
+ INDEX('Transmission Cost by Trajectory'!G$1:G$516, MATCH(1, ('Transmission Cost by Trajectory'!$B$1:$B$516 = $C39) * ('Transmission Cost by Trajectory'!$C$1:$C$516 = $E39), 0)), ""), "")</f>
        <v/>
      </c>
      <c r="J39" s="4" t="str" cm="1">
        <f t="array" aca="1" ref="J39" ca="1">IF(INDEX('Cost Scenario Settings'!$D$6:$L$13, MATCH($B39, 'Cost Scenario Settings'!$C$6:$C$13, 0), MATCH($E39, 'Cost Scenario Settings'!$D$5:$L$5, 0)) = TRUE,
IFERROR(INDEX('Generator Cost by Trajectory'!H$1:H$516, MATCH(1, ('Generator Cost by Trajectory'!$B$1:$B$516 = $D39) * ('Generator Cost by Trajectory'!$C$1:$C$516 = $E39), 0))
+ INDEX('Transmission Cost by Trajectory'!H$1:H$516, MATCH(1, ('Transmission Cost by Trajectory'!$B$1:$B$516 = $C39) * ('Transmission Cost by Trajectory'!$C$1:$C$516 = $E39), 0)), ""), "")</f>
        <v/>
      </c>
      <c r="K39" s="4" t="str" cm="1">
        <f t="array" aca="1" ref="K39" ca="1">IF(INDEX('Cost Scenario Settings'!$D$6:$L$13, MATCH($B39, 'Cost Scenario Settings'!$C$6:$C$13, 0), MATCH($E39, 'Cost Scenario Settings'!$D$5:$L$5, 0)) = TRUE,
IFERROR(INDEX('Generator Cost by Trajectory'!I$1:I$516, MATCH(1, ('Generator Cost by Trajectory'!$B$1:$B$516 = $D39) * ('Generator Cost by Trajectory'!$C$1:$C$516 = $E39), 0))
+ INDEX('Transmission Cost by Trajectory'!I$1:I$516, MATCH(1, ('Transmission Cost by Trajectory'!$B$1:$B$516 = $C39) * ('Transmission Cost by Trajectory'!$C$1:$C$516 = $E39), 0)), ""), "")</f>
        <v/>
      </c>
      <c r="L39" s="4" t="str" cm="1">
        <f t="array" aca="1" ref="L39" ca="1">IF(INDEX('Cost Scenario Settings'!$D$6:$L$13, MATCH($B39, 'Cost Scenario Settings'!$C$6:$C$13, 0), MATCH($E39, 'Cost Scenario Settings'!$D$5:$L$5, 0)) = TRUE,
IFERROR(INDEX('Generator Cost by Trajectory'!J$1:J$516, MATCH(1, ('Generator Cost by Trajectory'!$B$1:$B$516 = $D39) * ('Generator Cost by Trajectory'!$C$1:$C$516 = $E39), 0))
+ INDEX('Transmission Cost by Trajectory'!J$1:J$516, MATCH(1, ('Transmission Cost by Trajectory'!$B$1:$B$516 = $C39) * ('Transmission Cost by Trajectory'!$C$1:$C$516 = $E39), 0)), ""), "")</f>
        <v/>
      </c>
      <c r="M39" s="4" t="str" cm="1">
        <f t="array" aca="1" ref="M39" ca="1">IF(INDEX('Cost Scenario Settings'!$D$6:$L$13, MATCH($B39, 'Cost Scenario Settings'!$C$6:$C$13, 0), MATCH($E39, 'Cost Scenario Settings'!$D$5:$L$5, 0)) = TRUE,
IFERROR(INDEX('Generator Cost by Trajectory'!K$1:K$516, MATCH(1, ('Generator Cost by Trajectory'!$B$1:$B$516 = $D39) * ('Generator Cost by Trajectory'!$C$1:$C$516 = $E39), 0))
+ INDEX('Transmission Cost by Trajectory'!K$1:K$516, MATCH(1, ('Transmission Cost by Trajectory'!$B$1:$B$516 = $C39) * ('Transmission Cost by Trajectory'!$C$1:$C$516 = $E39), 0)), ""), "")</f>
        <v/>
      </c>
      <c r="N39" s="4" t="str" cm="1">
        <f t="array" aca="1" ref="N39" ca="1">IF(INDEX('Cost Scenario Settings'!$D$6:$L$13, MATCH($B39, 'Cost Scenario Settings'!$C$6:$C$13, 0), MATCH($E39, 'Cost Scenario Settings'!$D$5:$L$5, 0)) = TRUE,
IFERROR(INDEX('Generator Cost by Trajectory'!L$1:L$516, MATCH(1, ('Generator Cost by Trajectory'!$B$1:$B$516 = $D39) * ('Generator Cost by Trajectory'!$C$1:$C$516 = $E39), 0))
+ INDEX('Transmission Cost by Trajectory'!L$1:L$516, MATCH(1, ('Transmission Cost by Trajectory'!$B$1:$B$516 = $C39) * ('Transmission Cost by Trajectory'!$C$1:$C$516 = $E39), 0)), ""), "")</f>
        <v/>
      </c>
      <c r="O39" s="4" t="str" cm="1">
        <f t="array" aca="1" ref="O39" ca="1">IF(INDEX('Cost Scenario Settings'!$D$6:$L$13, MATCH($B39, 'Cost Scenario Settings'!$C$6:$C$13, 0), MATCH($E39, 'Cost Scenario Settings'!$D$5:$L$5, 0)) = TRUE,
IFERROR(INDEX('Generator Cost by Trajectory'!M$1:M$516, MATCH(1, ('Generator Cost by Trajectory'!$B$1:$B$516 = $D39) * ('Generator Cost by Trajectory'!$C$1:$C$516 = $E39), 0))
+ INDEX('Transmission Cost by Trajectory'!M$1:M$516, MATCH(1, ('Transmission Cost by Trajectory'!$B$1:$B$516 = $C39) * ('Transmission Cost by Trajectory'!$C$1:$C$516 = $E39), 0)), ""), "")</f>
        <v/>
      </c>
      <c r="P39" s="4" t="str" cm="1">
        <f t="array" aca="1" ref="P39" ca="1">IF(INDEX('Cost Scenario Settings'!$D$6:$L$13, MATCH($B39, 'Cost Scenario Settings'!$C$6:$C$13, 0), MATCH($E39, 'Cost Scenario Settings'!$D$5:$L$5, 0)) = TRUE,
IFERROR(INDEX('Generator Cost by Trajectory'!N$1:N$516, MATCH(1, ('Generator Cost by Trajectory'!$B$1:$B$516 = $D39) * ('Generator Cost by Trajectory'!$C$1:$C$516 = $E39), 0))
+ INDEX('Transmission Cost by Trajectory'!N$1:N$516, MATCH(1, ('Transmission Cost by Trajectory'!$B$1:$B$516 = $C39) * ('Transmission Cost by Trajectory'!$C$1:$C$516 = $E39), 0)), ""), "")</f>
        <v/>
      </c>
      <c r="Q39" s="4" t="str" cm="1">
        <f t="array" aca="1" ref="Q39" ca="1">IF(INDEX('Cost Scenario Settings'!$D$6:$L$13, MATCH($B39, 'Cost Scenario Settings'!$C$6:$C$13, 0), MATCH($E39, 'Cost Scenario Settings'!$D$5:$L$5, 0)) = TRUE,
IFERROR(INDEX('Generator Cost by Trajectory'!O$1:O$516, MATCH(1, ('Generator Cost by Trajectory'!$B$1:$B$516 = $D39) * ('Generator Cost by Trajectory'!$C$1:$C$516 = $E39), 0))
+ INDEX('Transmission Cost by Trajectory'!O$1:O$516, MATCH(1, ('Transmission Cost by Trajectory'!$B$1:$B$516 = $C39) * ('Transmission Cost by Trajectory'!$C$1:$C$516 = $E39), 0)), ""), "")</f>
        <v/>
      </c>
      <c r="R39" s="6" t="str">
        <f ca="1">IF(Q39="", "", SUMPRODUCT($F$6:$Q$6, $F39:$Q39))</f>
        <v/>
      </c>
      <c r="S39" s="4" t="str">
        <f ca="1">IFERROR(IF('Dashboard '!$D$6 = 2035, R39 * (1.05^(2035-2022)), R39), "")</f>
        <v/>
      </c>
    </row>
    <row r="40" spans="2:19" x14ac:dyDescent="0.2">
      <c r="B40" s="11" t="str">
        <f ca="1">B39</f>
        <v>PSP - Low</v>
      </c>
      <c r="C40" s="11" t="str">
        <f ca="1">INDEX('Cost Scenario Settings'!O$6:O$13, MATCH($B40, Final_Cost_Scenarios, 0))</f>
        <v>Tx - Mid</v>
      </c>
      <c r="D40" s="11" t="str">
        <f ca="1">INDEX('Cost Scenario Settings'!P$6:P$13, MATCH($B40, Final_Cost_Scenarios, 0))</f>
        <v>PSP - Low</v>
      </c>
      <c r="E40" s="8" t="s">
        <v>55</v>
      </c>
      <c r="F40" s="4" cm="1">
        <f t="array" aca="1" ref="F40" ca="1">IF(INDEX('Cost Scenario Settings'!$D$6:$L$13, MATCH($B40, 'Cost Scenario Settings'!$C$6:$C$13, 0), MATCH($E40, 'Cost Scenario Settings'!$D$5:$L$5, 0)) = TRUE,
IFERROR(INDEX('Generator Cost by Trajectory'!D$1:D$516, MATCH(1, ('Generator Cost by Trajectory'!$B$1:$B$516 = $D40) * ('Generator Cost by Trajectory'!$C$1:$C$516 = $E40), 0))
+ INDEX('Transmission Cost by Trajectory'!D$1:D$516, MATCH(1, ('Transmission Cost by Trajectory'!$B$1:$B$516 = $C40) * ('Transmission Cost by Trajectory'!$C$1:$C$516 = $E40), 0)), ""), "")</f>
        <v>0</v>
      </c>
      <c r="G40" s="4" cm="1">
        <f t="array" aca="1" ref="G40" ca="1">IF(INDEX('Cost Scenario Settings'!$D$6:$L$13, MATCH($B40, 'Cost Scenario Settings'!$C$6:$C$13, 0), MATCH($E40, 'Cost Scenario Settings'!$D$5:$L$5, 0)) = TRUE,
IFERROR(INDEX('Generator Cost by Trajectory'!E$1:E$516, MATCH(1, ('Generator Cost by Trajectory'!$B$1:$B$516 = $D40) * ('Generator Cost by Trajectory'!$C$1:$C$516 = $E40), 0))
+ INDEX('Transmission Cost by Trajectory'!E$1:E$516, MATCH(1, ('Transmission Cost by Trajectory'!$B$1:$B$516 = $C40) * ('Transmission Cost by Trajectory'!$C$1:$C$516 = $E40), 0)), ""), "")</f>
        <v>0</v>
      </c>
      <c r="H40" s="4" cm="1">
        <f t="array" aca="1" ref="H40" ca="1">IF(INDEX('Cost Scenario Settings'!$D$6:$L$13, MATCH($B40, 'Cost Scenario Settings'!$C$6:$C$13, 0), MATCH($E40, 'Cost Scenario Settings'!$D$5:$L$5, 0)) = TRUE,
IFERROR(INDEX('Generator Cost by Trajectory'!F$1:F$516, MATCH(1, ('Generator Cost by Trajectory'!$B$1:$B$516 = $D40) * ('Generator Cost by Trajectory'!$C$1:$C$516 = $E40), 0))
+ INDEX('Transmission Cost by Trajectory'!F$1:F$516, MATCH(1, ('Transmission Cost by Trajectory'!$B$1:$B$516 = $C40) * ('Transmission Cost by Trajectory'!$C$1:$C$516 = $E40), 0)), ""), "")</f>
        <v>0</v>
      </c>
      <c r="I40" s="4" cm="1">
        <f t="array" aca="1" ref="I40" ca="1">IF(INDEX('Cost Scenario Settings'!$D$6:$L$13, MATCH($B40, 'Cost Scenario Settings'!$C$6:$C$13, 0), MATCH($E40, 'Cost Scenario Settings'!$D$5:$L$5, 0)) = TRUE,
IFERROR(INDEX('Generator Cost by Trajectory'!G$1:G$516, MATCH(1, ('Generator Cost by Trajectory'!$B$1:$B$516 = $D40) * ('Generator Cost by Trajectory'!$C$1:$C$516 = $E40), 0))
+ INDEX('Transmission Cost by Trajectory'!G$1:G$516, MATCH(1, ('Transmission Cost by Trajectory'!$B$1:$B$516 = $C40) * ('Transmission Cost by Trajectory'!$C$1:$C$516 = $E40), 0)), ""), "")</f>
        <v>0</v>
      </c>
      <c r="J40" s="4" cm="1">
        <f t="array" aca="1" ref="J40" ca="1">IF(INDEX('Cost Scenario Settings'!$D$6:$L$13, MATCH($B40, 'Cost Scenario Settings'!$C$6:$C$13, 0), MATCH($E40, 'Cost Scenario Settings'!$D$5:$L$5, 0)) = TRUE,
IFERROR(INDEX('Generator Cost by Trajectory'!H$1:H$516, MATCH(1, ('Generator Cost by Trajectory'!$B$1:$B$516 = $D40) * ('Generator Cost by Trajectory'!$C$1:$C$516 = $E40), 0))
+ INDEX('Transmission Cost by Trajectory'!H$1:H$516, MATCH(1, ('Transmission Cost by Trajectory'!$B$1:$B$516 = $C40) * ('Transmission Cost by Trajectory'!$C$1:$C$516 = $E40), 0)), ""), "")</f>
        <v>0</v>
      </c>
      <c r="K40" s="4" cm="1">
        <f t="array" aca="1" ref="K40" ca="1">IF(INDEX('Cost Scenario Settings'!$D$6:$L$13, MATCH($B40, 'Cost Scenario Settings'!$C$6:$C$13, 0), MATCH($E40, 'Cost Scenario Settings'!$D$5:$L$5, 0)) = TRUE,
IFERROR(INDEX('Generator Cost by Trajectory'!I$1:I$516, MATCH(1, ('Generator Cost by Trajectory'!$B$1:$B$516 = $D40) * ('Generator Cost by Trajectory'!$C$1:$C$516 = $E40), 0))
+ INDEX('Transmission Cost by Trajectory'!I$1:I$516, MATCH(1, ('Transmission Cost by Trajectory'!$B$1:$B$516 = $C40) * ('Transmission Cost by Trajectory'!$C$1:$C$516 = $E40), 0)), ""), "")</f>
        <v>0</v>
      </c>
      <c r="L40" s="4" cm="1">
        <f t="array" aca="1" ref="L40" ca="1">IF(INDEX('Cost Scenario Settings'!$D$6:$L$13, MATCH($B40, 'Cost Scenario Settings'!$C$6:$C$13, 0), MATCH($E40, 'Cost Scenario Settings'!$D$5:$L$5, 0)) = TRUE,
IFERROR(INDEX('Generator Cost by Trajectory'!J$1:J$516, MATCH(1, ('Generator Cost by Trajectory'!$B$1:$B$516 = $D40) * ('Generator Cost by Trajectory'!$C$1:$C$516 = $E40), 0))
+ INDEX('Transmission Cost by Trajectory'!J$1:J$516, MATCH(1, ('Transmission Cost by Trajectory'!$B$1:$B$516 = $C40) * ('Transmission Cost by Trajectory'!$C$1:$C$516 = $E40), 0)), ""), "")</f>
        <v>0</v>
      </c>
      <c r="M40" s="4" cm="1">
        <f t="array" aca="1" ref="M40" ca="1">IF(INDEX('Cost Scenario Settings'!$D$6:$L$13, MATCH($B40, 'Cost Scenario Settings'!$C$6:$C$13, 0), MATCH($E40, 'Cost Scenario Settings'!$D$5:$L$5, 0)) = TRUE,
IFERROR(INDEX('Generator Cost by Trajectory'!K$1:K$516, MATCH(1, ('Generator Cost by Trajectory'!$B$1:$B$516 = $D40) * ('Generator Cost by Trajectory'!$C$1:$C$516 = $E40), 0))
+ INDEX('Transmission Cost by Trajectory'!K$1:K$516, MATCH(1, ('Transmission Cost by Trajectory'!$B$1:$B$516 = $C40) * ('Transmission Cost by Trajectory'!$C$1:$C$516 = $E40), 0)), ""), "")</f>
        <v>0</v>
      </c>
      <c r="N40" s="4" cm="1">
        <f t="array" aca="1" ref="N40" ca="1">IF(INDEX('Cost Scenario Settings'!$D$6:$L$13, MATCH($B40, 'Cost Scenario Settings'!$C$6:$C$13, 0), MATCH($E40, 'Cost Scenario Settings'!$D$5:$L$5, 0)) = TRUE,
IFERROR(INDEX('Generator Cost by Trajectory'!L$1:L$516, MATCH(1, ('Generator Cost by Trajectory'!$B$1:$B$516 = $D40) * ('Generator Cost by Trajectory'!$C$1:$C$516 = $E40), 0))
+ INDEX('Transmission Cost by Trajectory'!L$1:L$516, MATCH(1, ('Transmission Cost by Trajectory'!$B$1:$B$516 = $C40) * ('Transmission Cost by Trajectory'!$C$1:$C$516 = $E40), 0)), ""), "")</f>
        <v>289.82043354030549</v>
      </c>
      <c r="O40" s="4" cm="1">
        <f t="array" aca="1" ref="O40" ca="1">IF(INDEX('Cost Scenario Settings'!$D$6:$L$13, MATCH($B40, 'Cost Scenario Settings'!$C$6:$C$13, 0), MATCH($E40, 'Cost Scenario Settings'!$D$5:$L$5, 0)) = TRUE,
IFERROR(INDEX('Generator Cost by Trajectory'!M$1:M$516, MATCH(1, ('Generator Cost by Trajectory'!$B$1:$B$516 = $D40) * ('Generator Cost by Trajectory'!$C$1:$C$516 = $E40), 0))
+ INDEX('Transmission Cost by Trajectory'!M$1:M$516, MATCH(1, ('Transmission Cost by Trajectory'!$B$1:$B$516 = $C40) * ('Transmission Cost by Trajectory'!$C$1:$C$516 = $E40), 0)), ""), "")</f>
        <v>289.82043354030549</v>
      </c>
      <c r="P40" s="4" cm="1">
        <f t="array" aca="1" ref="P40" ca="1">IF(INDEX('Cost Scenario Settings'!$D$6:$L$13, MATCH($B40, 'Cost Scenario Settings'!$C$6:$C$13, 0), MATCH($E40, 'Cost Scenario Settings'!$D$5:$L$5, 0)) = TRUE,
IFERROR(INDEX('Generator Cost by Trajectory'!N$1:N$516, MATCH(1, ('Generator Cost by Trajectory'!$B$1:$B$516 = $D40) * ('Generator Cost by Trajectory'!$C$1:$C$516 = $E40), 0))
+ INDEX('Transmission Cost by Trajectory'!N$1:N$516, MATCH(1, ('Transmission Cost by Trajectory'!$B$1:$B$516 = $C40) * ('Transmission Cost by Trajectory'!$C$1:$C$516 = $E40), 0)), ""), "")</f>
        <v>289.82043354030549</v>
      </c>
      <c r="Q40" s="4" cm="1">
        <f t="array" aca="1" ref="Q40" ca="1">IF(INDEX('Cost Scenario Settings'!$D$6:$L$13, MATCH($B40, 'Cost Scenario Settings'!$C$6:$C$13, 0), MATCH($E40, 'Cost Scenario Settings'!$D$5:$L$5, 0)) = TRUE,
IFERROR(INDEX('Generator Cost by Trajectory'!O$1:O$516, MATCH(1, ('Generator Cost by Trajectory'!$B$1:$B$516 = $D40) * ('Generator Cost by Trajectory'!$C$1:$C$516 = $E40), 0))
+ INDEX('Transmission Cost by Trajectory'!O$1:O$516, MATCH(1, ('Transmission Cost by Trajectory'!$B$1:$B$516 = $C40) * ('Transmission Cost by Trajectory'!$C$1:$C$516 = $E40), 0)), ""), "")</f>
        <v>289.82043354030549</v>
      </c>
      <c r="R40" s="6">
        <f t="shared" ref="R40:R47" ca="1" si="4">IF(Q40="", "", SUMPRODUCT($F$6:$Q$6, $F40:$Q40))</f>
        <v>2226.8642952103946</v>
      </c>
      <c r="S40" s="4">
        <f ca="1">IFERROR(IF('Dashboard '!$D$6 = 2035, R40 * (1.05^(2035-2022)), R40), "")</f>
        <v>4199.0847483337184</v>
      </c>
    </row>
    <row r="41" spans="2:19" x14ac:dyDescent="0.2">
      <c r="B41" s="11" t="str">
        <f t="shared" ref="B41:B47" ca="1" si="5">B40</f>
        <v>PSP - Low</v>
      </c>
      <c r="C41" s="11" t="str">
        <f ca="1">INDEX('Cost Scenario Settings'!O$6:O$13, MATCH($B41, Final_Cost_Scenarios, 0))</f>
        <v>Tx - Mid</v>
      </c>
      <c r="D41" s="11" t="str">
        <f ca="1">INDEX('Cost Scenario Settings'!P$6:P$13, MATCH($B41, Final_Cost_Scenarios, 0))</f>
        <v>PSP - Low</v>
      </c>
      <c r="E41" s="8" t="s">
        <v>56</v>
      </c>
      <c r="F41" s="4" cm="1">
        <f t="array" aca="1" ref="F41" ca="1">IF(INDEX('Cost Scenario Settings'!$D$6:$L$13, MATCH($B41, 'Cost Scenario Settings'!$C$6:$C$13, 0), MATCH($E41, 'Cost Scenario Settings'!$D$5:$L$5, 0)) = TRUE,
IFERROR(INDEX('Generator Cost by Trajectory'!D$1:D$516, MATCH(1, ('Generator Cost by Trajectory'!$B$1:$B$516 = $D41) * ('Generator Cost by Trajectory'!$C$1:$C$516 = $E41), 0))
+ INDEX('Transmission Cost by Trajectory'!D$1:D$516, MATCH(1, ('Transmission Cost by Trajectory'!$B$1:$B$516 = $C41) * ('Transmission Cost by Trajectory'!$C$1:$C$516 = $E41), 0)), ""), "")</f>
        <v>0</v>
      </c>
      <c r="G41" s="4" cm="1">
        <f t="array" aca="1" ref="G41" ca="1">IF(INDEX('Cost Scenario Settings'!$D$6:$L$13, MATCH($B41, 'Cost Scenario Settings'!$C$6:$C$13, 0), MATCH($E41, 'Cost Scenario Settings'!$D$5:$L$5, 0)) = TRUE,
IFERROR(INDEX('Generator Cost by Trajectory'!E$1:E$516, MATCH(1, ('Generator Cost by Trajectory'!$B$1:$B$516 = $D41) * ('Generator Cost by Trajectory'!$C$1:$C$516 = $E41), 0))
+ INDEX('Transmission Cost by Trajectory'!E$1:E$516, MATCH(1, ('Transmission Cost by Trajectory'!$B$1:$B$516 = $C41) * ('Transmission Cost by Trajectory'!$C$1:$C$516 = $E41), 0)), ""), "")</f>
        <v>0</v>
      </c>
      <c r="H41" s="4" cm="1">
        <f t="array" aca="1" ref="H41" ca="1">IF(INDEX('Cost Scenario Settings'!$D$6:$L$13, MATCH($B41, 'Cost Scenario Settings'!$C$6:$C$13, 0), MATCH($E41, 'Cost Scenario Settings'!$D$5:$L$5, 0)) = TRUE,
IFERROR(INDEX('Generator Cost by Trajectory'!F$1:F$516, MATCH(1, ('Generator Cost by Trajectory'!$B$1:$B$516 = $D41) * ('Generator Cost by Trajectory'!$C$1:$C$516 = $E41), 0))
+ INDEX('Transmission Cost by Trajectory'!F$1:F$516, MATCH(1, ('Transmission Cost by Trajectory'!$B$1:$B$516 = $C41) * ('Transmission Cost by Trajectory'!$C$1:$C$516 = $E41), 0)), ""), "")</f>
        <v>0</v>
      </c>
      <c r="I41" s="4" cm="1">
        <f t="array" aca="1" ref="I41" ca="1">IF(INDEX('Cost Scenario Settings'!$D$6:$L$13, MATCH($B41, 'Cost Scenario Settings'!$C$6:$C$13, 0), MATCH($E41, 'Cost Scenario Settings'!$D$5:$L$5, 0)) = TRUE,
IFERROR(INDEX('Generator Cost by Trajectory'!G$1:G$516, MATCH(1, ('Generator Cost by Trajectory'!$B$1:$B$516 = $D41) * ('Generator Cost by Trajectory'!$C$1:$C$516 = $E41), 0))
+ INDEX('Transmission Cost by Trajectory'!G$1:G$516, MATCH(1, ('Transmission Cost by Trajectory'!$B$1:$B$516 = $C41) * ('Transmission Cost by Trajectory'!$C$1:$C$516 = $E41), 0)), ""), "")</f>
        <v>0</v>
      </c>
      <c r="J41" s="4" cm="1">
        <f t="array" aca="1" ref="J41" ca="1">IF(INDEX('Cost Scenario Settings'!$D$6:$L$13, MATCH($B41, 'Cost Scenario Settings'!$C$6:$C$13, 0), MATCH($E41, 'Cost Scenario Settings'!$D$5:$L$5, 0)) = TRUE,
IFERROR(INDEX('Generator Cost by Trajectory'!H$1:H$516, MATCH(1, ('Generator Cost by Trajectory'!$B$1:$B$516 = $D41) * ('Generator Cost by Trajectory'!$C$1:$C$516 = $E41), 0))
+ INDEX('Transmission Cost by Trajectory'!H$1:H$516, MATCH(1, ('Transmission Cost by Trajectory'!$B$1:$B$516 = $C41) * ('Transmission Cost by Trajectory'!$C$1:$C$516 = $E41), 0)), ""), "")</f>
        <v>0</v>
      </c>
      <c r="K41" s="4" cm="1">
        <f t="array" aca="1" ref="K41" ca="1">IF(INDEX('Cost Scenario Settings'!$D$6:$L$13, MATCH($B41, 'Cost Scenario Settings'!$C$6:$C$13, 0), MATCH($E41, 'Cost Scenario Settings'!$D$5:$L$5, 0)) = TRUE,
IFERROR(INDEX('Generator Cost by Trajectory'!I$1:I$516, MATCH(1, ('Generator Cost by Trajectory'!$B$1:$B$516 = $D41) * ('Generator Cost by Trajectory'!$C$1:$C$516 = $E41), 0))
+ INDEX('Transmission Cost by Trajectory'!I$1:I$516, MATCH(1, ('Transmission Cost by Trajectory'!$B$1:$B$516 = $C41) * ('Transmission Cost by Trajectory'!$C$1:$C$516 = $E41), 0)), ""), "")</f>
        <v>0</v>
      </c>
      <c r="L41" s="4" cm="1">
        <f t="array" aca="1" ref="L41" ca="1">IF(INDEX('Cost Scenario Settings'!$D$6:$L$13, MATCH($B41, 'Cost Scenario Settings'!$C$6:$C$13, 0), MATCH($E41, 'Cost Scenario Settings'!$D$5:$L$5, 0)) = TRUE,
IFERROR(INDEX('Generator Cost by Trajectory'!J$1:J$516, MATCH(1, ('Generator Cost by Trajectory'!$B$1:$B$516 = $D41) * ('Generator Cost by Trajectory'!$C$1:$C$516 = $E41), 0))
+ INDEX('Transmission Cost by Trajectory'!J$1:J$516, MATCH(1, ('Transmission Cost by Trajectory'!$B$1:$B$516 = $C41) * ('Transmission Cost by Trajectory'!$C$1:$C$516 = $E41), 0)), ""), "")</f>
        <v>0</v>
      </c>
      <c r="M41" s="4" cm="1">
        <f t="array" aca="1" ref="M41" ca="1">IF(INDEX('Cost Scenario Settings'!$D$6:$L$13, MATCH($B41, 'Cost Scenario Settings'!$C$6:$C$13, 0), MATCH($E41, 'Cost Scenario Settings'!$D$5:$L$5, 0)) = TRUE,
IFERROR(INDEX('Generator Cost by Trajectory'!K$1:K$516, MATCH(1, ('Generator Cost by Trajectory'!$B$1:$B$516 = $D41) * ('Generator Cost by Trajectory'!$C$1:$C$516 = $E41), 0))
+ INDEX('Transmission Cost by Trajectory'!K$1:K$516, MATCH(1, ('Transmission Cost by Trajectory'!$B$1:$B$516 = $C41) * ('Transmission Cost by Trajectory'!$C$1:$C$516 = $E41), 0)), ""), "")</f>
        <v>0</v>
      </c>
      <c r="N41" s="4" cm="1">
        <f t="array" aca="1" ref="N41" ca="1">IF(INDEX('Cost Scenario Settings'!$D$6:$L$13, MATCH($B41, 'Cost Scenario Settings'!$C$6:$C$13, 0), MATCH($E41, 'Cost Scenario Settings'!$D$5:$L$5, 0)) = TRUE,
IFERROR(INDEX('Generator Cost by Trajectory'!L$1:L$516, MATCH(1, ('Generator Cost by Trajectory'!$B$1:$B$516 = $D41) * ('Generator Cost by Trajectory'!$C$1:$C$516 = $E41), 0))
+ INDEX('Transmission Cost by Trajectory'!L$1:L$516, MATCH(1, ('Transmission Cost by Trajectory'!$B$1:$B$516 = $C41) * ('Transmission Cost by Trajectory'!$C$1:$C$516 = $E41), 0)), ""), "")</f>
        <v>757.34763354030554</v>
      </c>
      <c r="O41" s="4" cm="1">
        <f t="array" aca="1" ref="O41" ca="1">IF(INDEX('Cost Scenario Settings'!$D$6:$L$13, MATCH($B41, 'Cost Scenario Settings'!$C$6:$C$13, 0), MATCH($E41, 'Cost Scenario Settings'!$D$5:$L$5, 0)) = TRUE,
IFERROR(INDEX('Generator Cost by Trajectory'!M$1:M$516, MATCH(1, ('Generator Cost by Trajectory'!$B$1:$B$516 = $D41) * ('Generator Cost by Trajectory'!$C$1:$C$516 = $E41), 0))
+ INDEX('Transmission Cost by Trajectory'!M$1:M$516, MATCH(1, ('Transmission Cost by Trajectory'!$B$1:$B$516 = $C41) * ('Transmission Cost by Trajectory'!$C$1:$C$516 = $E41), 0)), ""), "")</f>
        <v>757.34763354030554</v>
      </c>
      <c r="P41" s="4" cm="1">
        <f t="array" aca="1" ref="P41" ca="1">IF(INDEX('Cost Scenario Settings'!$D$6:$L$13, MATCH($B41, 'Cost Scenario Settings'!$C$6:$C$13, 0), MATCH($E41, 'Cost Scenario Settings'!$D$5:$L$5, 0)) = TRUE,
IFERROR(INDEX('Generator Cost by Trajectory'!N$1:N$516, MATCH(1, ('Generator Cost by Trajectory'!$B$1:$B$516 = $D41) * ('Generator Cost by Trajectory'!$C$1:$C$516 = $E41), 0))
+ INDEX('Transmission Cost by Trajectory'!N$1:N$516, MATCH(1, ('Transmission Cost by Trajectory'!$B$1:$B$516 = $C41) * ('Transmission Cost by Trajectory'!$C$1:$C$516 = $E41), 0)), ""), "")</f>
        <v>757.34763354030554</v>
      </c>
      <c r="Q41" s="4" cm="1">
        <f t="array" aca="1" ref="Q41" ca="1">IF(INDEX('Cost Scenario Settings'!$D$6:$L$13, MATCH($B41, 'Cost Scenario Settings'!$C$6:$C$13, 0), MATCH($E41, 'Cost Scenario Settings'!$D$5:$L$5, 0)) = TRUE,
IFERROR(INDEX('Generator Cost by Trajectory'!O$1:O$516, MATCH(1, ('Generator Cost by Trajectory'!$B$1:$B$516 = $D41) * ('Generator Cost by Trajectory'!$C$1:$C$516 = $E41), 0))
+ INDEX('Transmission Cost by Trajectory'!O$1:O$516, MATCH(1, ('Transmission Cost by Trajectory'!$B$1:$B$516 = $C41) * ('Transmission Cost by Trajectory'!$C$1:$C$516 = $E41), 0)), ""), "")</f>
        <v>757.34763354030554</v>
      </c>
      <c r="R41" s="6">
        <f t="shared" ca="1" si="4"/>
        <v>5819.1563085852913</v>
      </c>
      <c r="S41" s="4">
        <f ca="1">IFERROR(IF('Dashboard '!$D$6 = 2035, R41 * (1.05^(2035-2022)), R41), "")</f>
        <v>10972.887102328703</v>
      </c>
    </row>
    <row r="42" spans="2:19" x14ac:dyDescent="0.2">
      <c r="B42" s="11" t="str">
        <f t="shared" ca="1" si="5"/>
        <v>PSP - Low</v>
      </c>
      <c r="C42" s="11" t="str">
        <f ca="1">INDEX('Cost Scenario Settings'!O$6:O$13, MATCH($B42, Final_Cost_Scenarios, 0))</f>
        <v>Tx - Mid</v>
      </c>
      <c r="D42" s="11" t="str">
        <f ca="1">INDEX('Cost Scenario Settings'!P$6:P$13, MATCH($B42, Final_Cost_Scenarios, 0))</f>
        <v>PSP - Low</v>
      </c>
      <c r="E42" s="8" t="s">
        <v>57</v>
      </c>
      <c r="F42" s="4" cm="1">
        <f t="array" aca="1" ref="F42" ca="1">IF(INDEX('Cost Scenario Settings'!$D$6:$L$13, MATCH($B42, 'Cost Scenario Settings'!$C$6:$C$13, 0), MATCH($E42, 'Cost Scenario Settings'!$D$5:$L$5, 0)) = TRUE,
IFERROR(INDEX('Generator Cost by Trajectory'!D$1:D$516, MATCH(1, ('Generator Cost by Trajectory'!$B$1:$B$516 = $D42) * ('Generator Cost by Trajectory'!$C$1:$C$516 = $E42), 0))
+ INDEX('Transmission Cost by Trajectory'!D$1:D$516, MATCH(1, ('Transmission Cost by Trajectory'!$B$1:$B$516 = $C42) * ('Transmission Cost by Trajectory'!$C$1:$C$516 = $E42), 0)), ""), "")</f>
        <v>0</v>
      </c>
      <c r="G42" s="4" cm="1">
        <f t="array" aca="1" ref="G42" ca="1">IF(INDEX('Cost Scenario Settings'!$D$6:$L$13, MATCH($B42, 'Cost Scenario Settings'!$C$6:$C$13, 0), MATCH($E42, 'Cost Scenario Settings'!$D$5:$L$5, 0)) = TRUE,
IFERROR(INDEX('Generator Cost by Trajectory'!E$1:E$516, MATCH(1, ('Generator Cost by Trajectory'!$B$1:$B$516 = $D42) * ('Generator Cost by Trajectory'!$C$1:$C$516 = $E42), 0))
+ INDEX('Transmission Cost by Trajectory'!E$1:E$516, MATCH(1, ('Transmission Cost by Trajectory'!$B$1:$B$516 = $C42) * ('Transmission Cost by Trajectory'!$C$1:$C$516 = $E42), 0)), ""), "")</f>
        <v>0</v>
      </c>
      <c r="H42" s="4" cm="1">
        <f t="array" aca="1" ref="H42" ca="1">IF(INDEX('Cost Scenario Settings'!$D$6:$L$13, MATCH($B42, 'Cost Scenario Settings'!$C$6:$C$13, 0), MATCH($E42, 'Cost Scenario Settings'!$D$5:$L$5, 0)) = TRUE,
IFERROR(INDEX('Generator Cost by Trajectory'!F$1:F$516, MATCH(1, ('Generator Cost by Trajectory'!$B$1:$B$516 = $D42) * ('Generator Cost by Trajectory'!$C$1:$C$516 = $E42), 0))
+ INDEX('Transmission Cost by Trajectory'!F$1:F$516, MATCH(1, ('Transmission Cost by Trajectory'!$B$1:$B$516 = $C42) * ('Transmission Cost by Trajectory'!$C$1:$C$516 = $E42), 0)), ""), "")</f>
        <v>0</v>
      </c>
      <c r="I42" s="4" cm="1">
        <f t="array" aca="1" ref="I42" ca="1">IF(INDEX('Cost Scenario Settings'!$D$6:$L$13, MATCH($B42, 'Cost Scenario Settings'!$C$6:$C$13, 0), MATCH($E42, 'Cost Scenario Settings'!$D$5:$L$5, 0)) = TRUE,
IFERROR(INDEX('Generator Cost by Trajectory'!G$1:G$516, MATCH(1, ('Generator Cost by Trajectory'!$B$1:$B$516 = $D42) * ('Generator Cost by Trajectory'!$C$1:$C$516 = $E42), 0))
+ INDEX('Transmission Cost by Trajectory'!G$1:G$516, MATCH(1, ('Transmission Cost by Trajectory'!$B$1:$B$516 = $C42) * ('Transmission Cost by Trajectory'!$C$1:$C$516 = $E42), 0)), ""), "")</f>
        <v>0</v>
      </c>
      <c r="J42" s="4" cm="1">
        <f t="array" aca="1" ref="J42" ca="1">IF(INDEX('Cost Scenario Settings'!$D$6:$L$13, MATCH($B42, 'Cost Scenario Settings'!$C$6:$C$13, 0), MATCH($E42, 'Cost Scenario Settings'!$D$5:$L$5, 0)) = TRUE,
IFERROR(INDEX('Generator Cost by Trajectory'!H$1:H$516, MATCH(1, ('Generator Cost by Trajectory'!$B$1:$B$516 = $D42) * ('Generator Cost by Trajectory'!$C$1:$C$516 = $E42), 0))
+ INDEX('Transmission Cost by Trajectory'!H$1:H$516, MATCH(1, ('Transmission Cost by Trajectory'!$B$1:$B$516 = $C42) * ('Transmission Cost by Trajectory'!$C$1:$C$516 = $E42), 0)), ""), "")</f>
        <v>0</v>
      </c>
      <c r="K42" s="4" cm="1">
        <f t="array" aca="1" ref="K42" ca="1">IF(INDEX('Cost Scenario Settings'!$D$6:$L$13, MATCH($B42, 'Cost Scenario Settings'!$C$6:$C$13, 0), MATCH($E42, 'Cost Scenario Settings'!$D$5:$L$5, 0)) = TRUE,
IFERROR(INDEX('Generator Cost by Trajectory'!I$1:I$516, MATCH(1, ('Generator Cost by Trajectory'!$B$1:$B$516 = $D42) * ('Generator Cost by Trajectory'!$C$1:$C$516 = $E42), 0))
+ INDEX('Transmission Cost by Trajectory'!I$1:I$516, MATCH(1, ('Transmission Cost by Trajectory'!$B$1:$B$516 = $C42) * ('Transmission Cost by Trajectory'!$C$1:$C$516 = $E42), 0)), ""), "")</f>
        <v>0</v>
      </c>
      <c r="L42" s="4" cm="1">
        <f t="array" aca="1" ref="L42" ca="1">IF(INDEX('Cost Scenario Settings'!$D$6:$L$13, MATCH($B42, 'Cost Scenario Settings'!$C$6:$C$13, 0), MATCH($E42, 'Cost Scenario Settings'!$D$5:$L$5, 0)) = TRUE,
IFERROR(INDEX('Generator Cost by Trajectory'!J$1:J$516, MATCH(1, ('Generator Cost by Trajectory'!$B$1:$B$516 = $D42) * ('Generator Cost by Trajectory'!$C$1:$C$516 = $E42), 0))
+ INDEX('Transmission Cost by Trajectory'!J$1:J$516, MATCH(1, ('Transmission Cost by Trajectory'!$B$1:$B$516 = $C42) * ('Transmission Cost by Trajectory'!$C$1:$C$516 = $E42), 0)), ""), "")</f>
        <v>0</v>
      </c>
      <c r="M42" s="4" cm="1">
        <f t="array" aca="1" ref="M42" ca="1">IF(INDEX('Cost Scenario Settings'!$D$6:$L$13, MATCH($B42, 'Cost Scenario Settings'!$C$6:$C$13, 0), MATCH($E42, 'Cost Scenario Settings'!$D$5:$L$5, 0)) = TRUE,
IFERROR(INDEX('Generator Cost by Trajectory'!K$1:K$516, MATCH(1, ('Generator Cost by Trajectory'!$B$1:$B$516 = $D42) * ('Generator Cost by Trajectory'!$C$1:$C$516 = $E42), 0))
+ INDEX('Transmission Cost by Trajectory'!K$1:K$516, MATCH(1, ('Transmission Cost by Trajectory'!$B$1:$B$516 = $C42) * ('Transmission Cost by Trajectory'!$C$1:$C$516 = $E42), 0)), ""), "")</f>
        <v>0</v>
      </c>
      <c r="N42" s="4" cm="1">
        <f t="array" aca="1" ref="N42" ca="1">IF(INDEX('Cost Scenario Settings'!$D$6:$L$13, MATCH($B42, 'Cost Scenario Settings'!$C$6:$C$13, 0), MATCH($E42, 'Cost Scenario Settings'!$D$5:$L$5, 0)) = TRUE,
IFERROR(INDEX('Generator Cost by Trajectory'!L$1:L$516, MATCH(1, ('Generator Cost by Trajectory'!$B$1:$B$516 = $D42) * ('Generator Cost by Trajectory'!$C$1:$C$516 = $E42), 0))
+ INDEX('Transmission Cost by Trajectory'!L$1:L$516, MATCH(1, ('Transmission Cost by Trajectory'!$B$1:$B$516 = $C42) * ('Transmission Cost by Trajectory'!$C$1:$C$516 = $E42), 0)), ""), "")</f>
        <v>978.92168311547812</v>
      </c>
      <c r="O42" s="4" cm="1">
        <f t="array" aca="1" ref="O42" ca="1">IF(INDEX('Cost Scenario Settings'!$D$6:$L$13, MATCH($B42, 'Cost Scenario Settings'!$C$6:$C$13, 0), MATCH($E42, 'Cost Scenario Settings'!$D$5:$L$5, 0)) = TRUE,
IFERROR(INDEX('Generator Cost by Trajectory'!M$1:M$516, MATCH(1, ('Generator Cost by Trajectory'!$B$1:$B$516 = $D42) * ('Generator Cost by Trajectory'!$C$1:$C$516 = $E42), 0))
+ INDEX('Transmission Cost by Trajectory'!M$1:M$516, MATCH(1, ('Transmission Cost by Trajectory'!$B$1:$B$516 = $C42) * ('Transmission Cost by Trajectory'!$C$1:$C$516 = $E42), 0)), ""), "")</f>
        <v>978.92168311547812</v>
      </c>
      <c r="P42" s="4" cm="1">
        <f t="array" aca="1" ref="P42" ca="1">IF(INDEX('Cost Scenario Settings'!$D$6:$L$13, MATCH($B42, 'Cost Scenario Settings'!$C$6:$C$13, 0), MATCH($E42, 'Cost Scenario Settings'!$D$5:$L$5, 0)) = TRUE,
IFERROR(INDEX('Generator Cost by Trajectory'!N$1:N$516, MATCH(1, ('Generator Cost by Trajectory'!$B$1:$B$516 = $D42) * ('Generator Cost by Trajectory'!$C$1:$C$516 = $E42), 0))
+ INDEX('Transmission Cost by Trajectory'!N$1:N$516, MATCH(1, ('Transmission Cost by Trajectory'!$B$1:$B$516 = $C42) * ('Transmission Cost by Trajectory'!$C$1:$C$516 = $E42), 0)), ""), "")</f>
        <v>978.92168311547812</v>
      </c>
      <c r="Q42" s="4" cm="1">
        <f t="array" aca="1" ref="Q42" ca="1">IF(INDEX('Cost Scenario Settings'!$D$6:$L$13, MATCH($B42, 'Cost Scenario Settings'!$C$6:$C$13, 0), MATCH($E42, 'Cost Scenario Settings'!$D$5:$L$5, 0)) = TRUE,
IFERROR(INDEX('Generator Cost by Trajectory'!O$1:O$516, MATCH(1, ('Generator Cost by Trajectory'!$B$1:$B$516 = $D42) * ('Generator Cost by Trajectory'!$C$1:$C$516 = $E42), 0))
+ INDEX('Transmission Cost by Trajectory'!O$1:O$516, MATCH(1, ('Transmission Cost by Trajectory'!$B$1:$B$516 = $C42) * ('Transmission Cost by Trajectory'!$C$1:$C$516 = $E42), 0)), ""), "")</f>
        <v>978.92168311547812</v>
      </c>
      <c r="R42" s="6">
        <f t="shared" ca="1" si="4"/>
        <v>7521.6426851213</v>
      </c>
      <c r="S42" s="4">
        <f ca="1">IFERROR(IF('Dashboard '!$D$6 = 2035, R42 * (1.05^(2035-2022)), R42), "")</f>
        <v>14183.179078060821</v>
      </c>
    </row>
    <row r="43" spans="2:19" x14ac:dyDescent="0.2">
      <c r="B43" s="11" t="str">
        <f t="shared" ca="1" si="5"/>
        <v>PSP - Low</v>
      </c>
      <c r="C43" s="11" t="str">
        <f ca="1">INDEX('Cost Scenario Settings'!O$6:O$13, MATCH($B43, Final_Cost_Scenarios, 0))</f>
        <v>Tx - Mid</v>
      </c>
      <c r="D43" s="11" t="str">
        <f ca="1">INDEX('Cost Scenario Settings'!P$6:P$13, MATCH($B43, Final_Cost_Scenarios, 0))</f>
        <v>PSP - Low</v>
      </c>
      <c r="E43" s="8" t="s">
        <v>58</v>
      </c>
      <c r="F43" s="4" cm="1">
        <f t="array" aca="1" ref="F43" ca="1">IF(INDEX('Cost Scenario Settings'!$D$6:$L$13, MATCH($B43, 'Cost Scenario Settings'!$C$6:$C$13, 0), MATCH($E43, 'Cost Scenario Settings'!$D$5:$L$5, 0)) = TRUE,
IFERROR(INDEX('Generator Cost by Trajectory'!D$1:D$516, MATCH(1, ('Generator Cost by Trajectory'!$B$1:$B$516 = $D43) * ('Generator Cost by Trajectory'!$C$1:$C$516 = $E43), 0))
+ INDEX('Transmission Cost by Trajectory'!D$1:D$516, MATCH(1, ('Transmission Cost by Trajectory'!$B$1:$B$516 = $C43) * ('Transmission Cost by Trajectory'!$C$1:$C$516 = $E43), 0)), ""), "")</f>
        <v>0</v>
      </c>
      <c r="G43" s="4" cm="1">
        <f t="array" aca="1" ref="G43" ca="1">IF(INDEX('Cost Scenario Settings'!$D$6:$L$13, MATCH($B43, 'Cost Scenario Settings'!$C$6:$C$13, 0), MATCH($E43, 'Cost Scenario Settings'!$D$5:$L$5, 0)) = TRUE,
IFERROR(INDEX('Generator Cost by Trajectory'!E$1:E$516, MATCH(1, ('Generator Cost by Trajectory'!$B$1:$B$516 = $D43) * ('Generator Cost by Trajectory'!$C$1:$C$516 = $E43), 0))
+ INDEX('Transmission Cost by Trajectory'!E$1:E$516, MATCH(1, ('Transmission Cost by Trajectory'!$B$1:$B$516 = $C43) * ('Transmission Cost by Trajectory'!$C$1:$C$516 = $E43), 0)), ""), "")</f>
        <v>0</v>
      </c>
      <c r="H43" s="4" cm="1">
        <f t="array" aca="1" ref="H43" ca="1">IF(INDEX('Cost Scenario Settings'!$D$6:$L$13, MATCH($B43, 'Cost Scenario Settings'!$C$6:$C$13, 0), MATCH($E43, 'Cost Scenario Settings'!$D$5:$L$5, 0)) = TRUE,
IFERROR(INDEX('Generator Cost by Trajectory'!F$1:F$516, MATCH(1, ('Generator Cost by Trajectory'!$B$1:$B$516 = $D43) * ('Generator Cost by Trajectory'!$C$1:$C$516 = $E43), 0))
+ INDEX('Transmission Cost by Trajectory'!F$1:F$516, MATCH(1, ('Transmission Cost by Trajectory'!$B$1:$B$516 = $C43) * ('Transmission Cost by Trajectory'!$C$1:$C$516 = $E43), 0)), ""), "")</f>
        <v>0</v>
      </c>
      <c r="I43" s="4" cm="1">
        <f t="array" aca="1" ref="I43" ca="1">IF(INDEX('Cost Scenario Settings'!$D$6:$L$13, MATCH($B43, 'Cost Scenario Settings'!$C$6:$C$13, 0), MATCH($E43, 'Cost Scenario Settings'!$D$5:$L$5, 0)) = TRUE,
IFERROR(INDEX('Generator Cost by Trajectory'!G$1:G$516, MATCH(1, ('Generator Cost by Trajectory'!$B$1:$B$516 = $D43) * ('Generator Cost by Trajectory'!$C$1:$C$516 = $E43), 0))
+ INDEX('Transmission Cost by Trajectory'!G$1:G$516, MATCH(1, ('Transmission Cost by Trajectory'!$B$1:$B$516 = $C43) * ('Transmission Cost by Trajectory'!$C$1:$C$516 = $E43), 0)), ""), "")</f>
        <v>0</v>
      </c>
      <c r="J43" s="4" cm="1">
        <f t="array" aca="1" ref="J43" ca="1">IF(INDEX('Cost Scenario Settings'!$D$6:$L$13, MATCH($B43, 'Cost Scenario Settings'!$C$6:$C$13, 0), MATCH($E43, 'Cost Scenario Settings'!$D$5:$L$5, 0)) = TRUE,
IFERROR(INDEX('Generator Cost by Trajectory'!H$1:H$516, MATCH(1, ('Generator Cost by Trajectory'!$B$1:$B$516 = $D43) * ('Generator Cost by Trajectory'!$C$1:$C$516 = $E43), 0))
+ INDEX('Transmission Cost by Trajectory'!H$1:H$516, MATCH(1, ('Transmission Cost by Trajectory'!$B$1:$B$516 = $C43) * ('Transmission Cost by Trajectory'!$C$1:$C$516 = $E43), 0)), ""), "")</f>
        <v>0</v>
      </c>
      <c r="K43" s="4" cm="1">
        <f t="array" aca="1" ref="K43" ca="1">IF(INDEX('Cost Scenario Settings'!$D$6:$L$13, MATCH($B43, 'Cost Scenario Settings'!$C$6:$C$13, 0), MATCH($E43, 'Cost Scenario Settings'!$D$5:$L$5, 0)) = TRUE,
IFERROR(INDEX('Generator Cost by Trajectory'!I$1:I$516, MATCH(1, ('Generator Cost by Trajectory'!$B$1:$B$516 = $D43) * ('Generator Cost by Trajectory'!$C$1:$C$516 = $E43), 0))
+ INDEX('Transmission Cost by Trajectory'!I$1:I$516, MATCH(1, ('Transmission Cost by Trajectory'!$B$1:$B$516 = $C43) * ('Transmission Cost by Trajectory'!$C$1:$C$516 = $E43), 0)), ""), "")</f>
        <v>0</v>
      </c>
      <c r="L43" s="4" cm="1">
        <f t="array" aca="1" ref="L43" ca="1">IF(INDEX('Cost Scenario Settings'!$D$6:$L$13, MATCH($B43, 'Cost Scenario Settings'!$C$6:$C$13, 0), MATCH($E43, 'Cost Scenario Settings'!$D$5:$L$5, 0)) = TRUE,
IFERROR(INDEX('Generator Cost by Trajectory'!J$1:J$516, MATCH(1, ('Generator Cost by Trajectory'!$B$1:$B$516 = $D43) * ('Generator Cost by Trajectory'!$C$1:$C$516 = $E43), 0))
+ INDEX('Transmission Cost by Trajectory'!J$1:J$516, MATCH(1, ('Transmission Cost by Trajectory'!$B$1:$B$516 = $C43) * ('Transmission Cost by Trajectory'!$C$1:$C$516 = $E43), 0)), ""), "")</f>
        <v>0</v>
      </c>
      <c r="M43" s="4" cm="1">
        <f t="array" aca="1" ref="M43" ca="1">IF(INDEX('Cost Scenario Settings'!$D$6:$L$13, MATCH($B43, 'Cost Scenario Settings'!$C$6:$C$13, 0), MATCH($E43, 'Cost Scenario Settings'!$D$5:$L$5, 0)) = TRUE,
IFERROR(INDEX('Generator Cost by Trajectory'!K$1:K$516, MATCH(1, ('Generator Cost by Trajectory'!$B$1:$B$516 = $D43) * ('Generator Cost by Trajectory'!$C$1:$C$516 = $E43), 0))
+ INDEX('Transmission Cost by Trajectory'!K$1:K$516, MATCH(1, ('Transmission Cost by Trajectory'!$B$1:$B$516 = $C43) * ('Transmission Cost by Trajectory'!$C$1:$C$516 = $E43), 0)), ""), "")</f>
        <v>0</v>
      </c>
      <c r="N43" s="4" cm="1">
        <f t="array" aca="1" ref="N43" ca="1">IF(INDEX('Cost Scenario Settings'!$D$6:$L$13, MATCH($B43, 'Cost Scenario Settings'!$C$6:$C$13, 0), MATCH($E43, 'Cost Scenario Settings'!$D$5:$L$5, 0)) = TRUE,
IFERROR(INDEX('Generator Cost by Trajectory'!L$1:L$516, MATCH(1, ('Generator Cost by Trajectory'!$B$1:$B$516 = $D43) * ('Generator Cost by Trajectory'!$C$1:$C$516 = $E43), 0))
+ INDEX('Transmission Cost by Trajectory'!L$1:L$516, MATCH(1, ('Transmission Cost by Trajectory'!$B$1:$B$516 = $C43) * ('Transmission Cost by Trajectory'!$C$1:$C$516 = $E43), 0)), ""), "")</f>
        <v>846.40043354030558</v>
      </c>
      <c r="O43" s="4" cm="1">
        <f t="array" aca="1" ref="O43" ca="1">IF(INDEX('Cost Scenario Settings'!$D$6:$L$13, MATCH($B43, 'Cost Scenario Settings'!$C$6:$C$13, 0), MATCH($E43, 'Cost Scenario Settings'!$D$5:$L$5, 0)) = TRUE,
IFERROR(INDEX('Generator Cost by Trajectory'!M$1:M$516, MATCH(1, ('Generator Cost by Trajectory'!$B$1:$B$516 = $D43) * ('Generator Cost by Trajectory'!$C$1:$C$516 = $E43), 0))
+ INDEX('Transmission Cost by Trajectory'!M$1:M$516, MATCH(1, ('Transmission Cost by Trajectory'!$B$1:$B$516 = $C43) * ('Transmission Cost by Trajectory'!$C$1:$C$516 = $E43), 0)), ""), "")</f>
        <v>846.40043354030558</v>
      </c>
      <c r="P43" s="4" cm="1">
        <f t="array" aca="1" ref="P43" ca="1">IF(INDEX('Cost Scenario Settings'!$D$6:$L$13, MATCH($B43, 'Cost Scenario Settings'!$C$6:$C$13, 0), MATCH($E43, 'Cost Scenario Settings'!$D$5:$L$5, 0)) = TRUE,
IFERROR(INDEX('Generator Cost by Trajectory'!N$1:N$516, MATCH(1, ('Generator Cost by Trajectory'!$B$1:$B$516 = $D43) * ('Generator Cost by Trajectory'!$C$1:$C$516 = $E43), 0))
+ INDEX('Transmission Cost by Trajectory'!N$1:N$516, MATCH(1, ('Transmission Cost by Trajectory'!$B$1:$B$516 = $C43) * ('Transmission Cost by Trajectory'!$C$1:$C$516 = $E43), 0)), ""), "")</f>
        <v>846.40043354030558</v>
      </c>
      <c r="Q43" s="4" cm="1">
        <f t="array" aca="1" ref="Q43" ca="1">IF(INDEX('Cost Scenario Settings'!$D$6:$L$13, MATCH($B43, 'Cost Scenario Settings'!$C$6:$C$13, 0), MATCH($E43, 'Cost Scenario Settings'!$D$5:$L$5, 0)) = TRUE,
IFERROR(INDEX('Generator Cost by Trajectory'!O$1:O$516, MATCH(1, ('Generator Cost by Trajectory'!$B$1:$B$516 = $D43) * ('Generator Cost by Trajectory'!$C$1:$C$516 = $E43), 0))
+ INDEX('Transmission Cost by Trajectory'!O$1:O$516, MATCH(1, ('Transmission Cost by Trajectory'!$B$1:$B$516 = $C43) * ('Transmission Cost by Trajectory'!$C$1:$C$516 = $E43), 0)), ""), "")</f>
        <v>846.40043354030558</v>
      </c>
      <c r="R43" s="6">
        <f t="shared" ca="1" si="4"/>
        <v>6503.4024063709858</v>
      </c>
      <c r="S43" s="4">
        <f ca="1">IFERROR(IF('Dashboard '!$D$6 = 2035, R43 * (1.05^(2035-2022)), R43), "")</f>
        <v>12263.135169756319</v>
      </c>
    </row>
    <row r="44" spans="2:19" x14ac:dyDescent="0.2">
      <c r="B44" s="11" t="str">
        <f t="shared" ca="1" si="5"/>
        <v>PSP - Low</v>
      </c>
      <c r="C44" s="11" t="str">
        <f ca="1">INDEX('Cost Scenario Settings'!O$6:O$13, MATCH($B44, Final_Cost_Scenarios, 0))</f>
        <v>Tx - Mid</v>
      </c>
      <c r="D44" s="11" t="str">
        <f ca="1">INDEX('Cost Scenario Settings'!P$6:P$13, MATCH($B44, Final_Cost_Scenarios, 0))</f>
        <v>PSP - Low</v>
      </c>
      <c r="E44" s="8" t="s">
        <v>59</v>
      </c>
      <c r="F44" s="4" cm="1">
        <f t="array" aca="1" ref="F44" ca="1">IF(INDEX('Cost Scenario Settings'!$D$6:$L$13, MATCH($B44, 'Cost Scenario Settings'!$C$6:$C$13, 0), MATCH($E44, 'Cost Scenario Settings'!$D$5:$L$5, 0)) = TRUE,
IFERROR(INDEX('Generator Cost by Trajectory'!D$1:D$516, MATCH(1, ('Generator Cost by Trajectory'!$B$1:$B$516 = $D44) * ('Generator Cost by Trajectory'!$C$1:$C$516 = $E44), 0))
+ INDEX('Transmission Cost by Trajectory'!D$1:D$516, MATCH(1, ('Transmission Cost by Trajectory'!$B$1:$B$516 = $C44) * ('Transmission Cost by Trajectory'!$C$1:$C$516 = $E44), 0)), ""), "")</f>
        <v>0</v>
      </c>
      <c r="G44" s="4" cm="1">
        <f t="array" aca="1" ref="G44" ca="1">IF(INDEX('Cost Scenario Settings'!$D$6:$L$13, MATCH($B44, 'Cost Scenario Settings'!$C$6:$C$13, 0), MATCH($E44, 'Cost Scenario Settings'!$D$5:$L$5, 0)) = TRUE,
IFERROR(INDEX('Generator Cost by Trajectory'!E$1:E$516, MATCH(1, ('Generator Cost by Trajectory'!$B$1:$B$516 = $D44) * ('Generator Cost by Trajectory'!$C$1:$C$516 = $E44), 0))
+ INDEX('Transmission Cost by Trajectory'!E$1:E$516, MATCH(1, ('Transmission Cost by Trajectory'!$B$1:$B$516 = $C44) * ('Transmission Cost by Trajectory'!$C$1:$C$516 = $E44), 0)), ""), "")</f>
        <v>0</v>
      </c>
      <c r="H44" s="4" cm="1">
        <f t="array" aca="1" ref="H44" ca="1">IF(INDEX('Cost Scenario Settings'!$D$6:$L$13, MATCH($B44, 'Cost Scenario Settings'!$C$6:$C$13, 0), MATCH($E44, 'Cost Scenario Settings'!$D$5:$L$5, 0)) = TRUE,
IFERROR(INDEX('Generator Cost by Trajectory'!F$1:F$516, MATCH(1, ('Generator Cost by Trajectory'!$B$1:$B$516 = $D44) * ('Generator Cost by Trajectory'!$C$1:$C$516 = $E44), 0))
+ INDEX('Transmission Cost by Trajectory'!F$1:F$516, MATCH(1, ('Transmission Cost by Trajectory'!$B$1:$B$516 = $C44) * ('Transmission Cost by Trajectory'!$C$1:$C$516 = $E44), 0)), ""), "")</f>
        <v>0</v>
      </c>
      <c r="I44" s="4" cm="1">
        <f t="array" aca="1" ref="I44" ca="1">IF(INDEX('Cost Scenario Settings'!$D$6:$L$13, MATCH($B44, 'Cost Scenario Settings'!$C$6:$C$13, 0), MATCH($E44, 'Cost Scenario Settings'!$D$5:$L$5, 0)) = TRUE,
IFERROR(INDEX('Generator Cost by Trajectory'!G$1:G$516, MATCH(1, ('Generator Cost by Trajectory'!$B$1:$B$516 = $D44) * ('Generator Cost by Trajectory'!$C$1:$C$516 = $E44), 0))
+ INDEX('Transmission Cost by Trajectory'!G$1:G$516, MATCH(1, ('Transmission Cost by Trajectory'!$B$1:$B$516 = $C44) * ('Transmission Cost by Trajectory'!$C$1:$C$516 = $E44), 0)), ""), "")</f>
        <v>0</v>
      </c>
      <c r="J44" s="4" cm="1">
        <f t="array" aca="1" ref="J44" ca="1">IF(INDEX('Cost Scenario Settings'!$D$6:$L$13, MATCH($B44, 'Cost Scenario Settings'!$C$6:$C$13, 0), MATCH($E44, 'Cost Scenario Settings'!$D$5:$L$5, 0)) = TRUE,
IFERROR(INDEX('Generator Cost by Trajectory'!H$1:H$516, MATCH(1, ('Generator Cost by Trajectory'!$B$1:$B$516 = $D44) * ('Generator Cost by Trajectory'!$C$1:$C$516 = $E44), 0))
+ INDEX('Transmission Cost by Trajectory'!H$1:H$516, MATCH(1, ('Transmission Cost by Trajectory'!$B$1:$B$516 = $C44) * ('Transmission Cost by Trajectory'!$C$1:$C$516 = $E44), 0)), ""), "")</f>
        <v>0</v>
      </c>
      <c r="K44" s="4" cm="1">
        <f t="array" aca="1" ref="K44" ca="1">IF(INDEX('Cost Scenario Settings'!$D$6:$L$13, MATCH($B44, 'Cost Scenario Settings'!$C$6:$C$13, 0), MATCH($E44, 'Cost Scenario Settings'!$D$5:$L$5, 0)) = TRUE,
IFERROR(INDEX('Generator Cost by Trajectory'!I$1:I$516, MATCH(1, ('Generator Cost by Trajectory'!$B$1:$B$516 = $D44) * ('Generator Cost by Trajectory'!$C$1:$C$516 = $E44), 0))
+ INDEX('Transmission Cost by Trajectory'!I$1:I$516, MATCH(1, ('Transmission Cost by Trajectory'!$B$1:$B$516 = $C44) * ('Transmission Cost by Trajectory'!$C$1:$C$516 = $E44), 0)), ""), "")</f>
        <v>0</v>
      </c>
      <c r="L44" s="4" cm="1">
        <f t="array" aca="1" ref="L44" ca="1">IF(INDEX('Cost Scenario Settings'!$D$6:$L$13, MATCH($B44, 'Cost Scenario Settings'!$C$6:$C$13, 0), MATCH($E44, 'Cost Scenario Settings'!$D$5:$L$5, 0)) = TRUE,
IFERROR(INDEX('Generator Cost by Trajectory'!J$1:J$516, MATCH(1, ('Generator Cost by Trajectory'!$B$1:$B$516 = $D44) * ('Generator Cost by Trajectory'!$C$1:$C$516 = $E44), 0))
+ INDEX('Transmission Cost by Trajectory'!J$1:J$516, MATCH(1, ('Transmission Cost by Trajectory'!$B$1:$B$516 = $C44) * ('Transmission Cost by Trajectory'!$C$1:$C$516 = $E44), 0)), ""), "")</f>
        <v>0</v>
      </c>
      <c r="M44" s="4" cm="1">
        <f t="array" aca="1" ref="M44" ca="1">IF(INDEX('Cost Scenario Settings'!$D$6:$L$13, MATCH($B44, 'Cost Scenario Settings'!$C$6:$C$13, 0), MATCH($E44, 'Cost Scenario Settings'!$D$5:$L$5, 0)) = TRUE,
IFERROR(INDEX('Generator Cost by Trajectory'!K$1:K$516, MATCH(1, ('Generator Cost by Trajectory'!$B$1:$B$516 = $D44) * ('Generator Cost by Trajectory'!$C$1:$C$516 = $E44), 0))
+ INDEX('Transmission Cost by Trajectory'!K$1:K$516, MATCH(1, ('Transmission Cost by Trajectory'!$B$1:$B$516 = $C44) * ('Transmission Cost by Trajectory'!$C$1:$C$516 = $E44), 0)), ""), "")</f>
        <v>0</v>
      </c>
      <c r="N44" s="4" cm="1">
        <f t="array" aca="1" ref="N44" ca="1">IF(INDEX('Cost Scenario Settings'!$D$6:$L$13, MATCH($B44, 'Cost Scenario Settings'!$C$6:$C$13, 0), MATCH($E44, 'Cost Scenario Settings'!$D$5:$L$5, 0)) = TRUE,
IFERROR(INDEX('Generator Cost by Trajectory'!L$1:L$516, MATCH(1, ('Generator Cost by Trajectory'!$B$1:$B$516 = $D44) * ('Generator Cost by Trajectory'!$C$1:$C$516 = $E44), 0))
+ INDEX('Transmission Cost by Trajectory'!L$1:L$516, MATCH(1, ('Transmission Cost by Trajectory'!$B$1:$B$516 = $C44) * ('Transmission Cost by Trajectory'!$C$1:$C$516 = $E44), 0)), ""), "")</f>
        <v>1368.1941835403056</v>
      </c>
      <c r="O44" s="4" cm="1">
        <f t="array" aca="1" ref="O44" ca="1">IF(INDEX('Cost Scenario Settings'!$D$6:$L$13, MATCH($B44, 'Cost Scenario Settings'!$C$6:$C$13, 0), MATCH($E44, 'Cost Scenario Settings'!$D$5:$L$5, 0)) = TRUE,
IFERROR(INDEX('Generator Cost by Trajectory'!M$1:M$516, MATCH(1, ('Generator Cost by Trajectory'!$B$1:$B$516 = $D44) * ('Generator Cost by Trajectory'!$C$1:$C$516 = $E44), 0))
+ INDEX('Transmission Cost by Trajectory'!M$1:M$516, MATCH(1, ('Transmission Cost by Trajectory'!$B$1:$B$516 = $C44) * ('Transmission Cost by Trajectory'!$C$1:$C$516 = $E44), 0)), ""), "")</f>
        <v>1368.1941835403056</v>
      </c>
      <c r="P44" s="4" cm="1">
        <f t="array" aca="1" ref="P44" ca="1">IF(INDEX('Cost Scenario Settings'!$D$6:$L$13, MATCH($B44, 'Cost Scenario Settings'!$C$6:$C$13, 0), MATCH($E44, 'Cost Scenario Settings'!$D$5:$L$5, 0)) = TRUE,
IFERROR(INDEX('Generator Cost by Trajectory'!N$1:N$516, MATCH(1, ('Generator Cost by Trajectory'!$B$1:$B$516 = $D44) * ('Generator Cost by Trajectory'!$C$1:$C$516 = $E44), 0))
+ INDEX('Transmission Cost by Trajectory'!N$1:N$516, MATCH(1, ('Transmission Cost by Trajectory'!$B$1:$B$516 = $C44) * ('Transmission Cost by Trajectory'!$C$1:$C$516 = $E44), 0)), ""), "")</f>
        <v>1368.1941835403056</v>
      </c>
      <c r="Q44" s="4" cm="1">
        <f t="array" aca="1" ref="Q44" ca="1">IF(INDEX('Cost Scenario Settings'!$D$6:$L$13, MATCH($B44, 'Cost Scenario Settings'!$C$6:$C$13, 0), MATCH($E44, 'Cost Scenario Settings'!$D$5:$L$5, 0)) = TRUE,
IFERROR(INDEX('Generator Cost by Trajectory'!O$1:O$516, MATCH(1, ('Generator Cost by Trajectory'!$B$1:$B$516 = $D44) * ('Generator Cost by Trajectory'!$C$1:$C$516 = $E44), 0))
+ INDEX('Transmission Cost by Trajectory'!O$1:O$516, MATCH(1, ('Transmission Cost by Trajectory'!$B$1:$B$516 = $C44) * ('Transmission Cost by Trajectory'!$C$1:$C$516 = $E44), 0)), ""), "")</f>
        <v>1368.1941835403056</v>
      </c>
      <c r="R44" s="6">
        <f t="shared" ca="1" si="4"/>
        <v>10512.656885584041</v>
      </c>
      <c r="S44" s="4">
        <f ca="1">IFERROR(IF('Dashboard '!$D$6 = 2035, R44 * (1.05^(2035-2022)), R44), "")</f>
        <v>19823.182439840009</v>
      </c>
    </row>
    <row r="45" spans="2:19" x14ac:dyDescent="0.2">
      <c r="B45" s="11" t="str">
        <f t="shared" ca="1" si="5"/>
        <v>PSP - Low</v>
      </c>
      <c r="C45" s="11" t="str">
        <f ca="1">INDEX('Cost Scenario Settings'!O$6:O$13, MATCH($B45, Final_Cost_Scenarios, 0))</f>
        <v>Tx - Mid</v>
      </c>
      <c r="D45" s="11" t="str">
        <f ca="1">INDEX('Cost Scenario Settings'!P$6:P$13, MATCH($B45, Final_Cost_Scenarios, 0))</f>
        <v>PSP - Low</v>
      </c>
      <c r="E45" s="8" t="s">
        <v>60</v>
      </c>
      <c r="F45" s="4" cm="1">
        <f t="array" aca="1" ref="F45" ca="1">IF(INDEX('Cost Scenario Settings'!$D$6:$L$13, MATCH($B45, 'Cost Scenario Settings'!$C$6:$C$13, 0), MATCH($E45, 'Cost Scenario Settings'!$D$5:$L$5, 0)) = TRUE,
IFERROR(INDEX('Generator Cost by Trajectory'!D$1:D$516, MATCH(1, ('Generator Cost by Trajectory'!$B$1:$B$516 = $D45) * ('Generator Cost by Trajectory'!$C$1:$C$516 = $E45), 0))
+ INDEX('Transmission Cost by Trajectory'!D$1:D$516, MATCH(1, ('Transmission Cost by Trajectory'!$B$1:$B$516 = $C45) * ('Transmission Cost by Trajectory'!$C$1:$C$516 = $E45), 0)), ""), "")</f>
        <v>0</v>
      </c>
      <c r="G45" s="4" cm="1">
        <f t="array" aca="1" ref="G45" ca="1">IF(INDEX('Cost Scenario Settings'!$D$6:$L$13, MATCH($B45, 'Cost Scenario Settings'!$C$6:$C$13, 0), MATCH($E45, 'Cost Scenario Settings'!$D$5:$L$5, 0)) = TRUE,
IFERROR(INDEX('Generator Cost by Trajectory'!E$1:E$516, MATCH(1, ('Generator Cost by Trajectory'!$B$1:$B$516 = $D45) * ('Generator Cost by Trajectory'!$C$1:$C$516 = $E45), 0))
+ INDEX('Transmission Cost by Trajectory'!E$1:E$516, MATCH(1, ('Transmission Cost by Trajectory'!$B$1:$B$516 = $C45) * ('Transmission Cost by Trajectory'!$C$1:$C$516 = $E45), 0)), ""), "")</f>
        <v>0</v>
      </c>
      <c r="H45" s="4" cm="1">
        <f t="array" aca="1" ref="H45" ca="1">IF(INDEX('Cost Scenario Settings'!$D$6:$L$13, MATCH($B45, 'Cost Scenario Settings'!$C$6:$C$13, 0), MATCH($E45, 'Cost Scenario Settings'!$D$5:$L$5, 0)) = TRUE,
IFERROR(INDEX('Generator Cost by Trajectory'!F$1:F$516, MATCH(1, ('Generator Cost by Trajectory'!$B$1:$B$516 = $D45) * ('Generator Cost by Trajectory'!$C$1:$C$516 = $E45), 0))
+ INDEX('Transmission Cost by Trajectory'!F$1:F$516, MATCH(1, ('Transmission Cost by Trajectory'!$B$1:$B$516 = $C45) * ('Transmission Cost by Trajectory'!$C$1:$C$516 = $E45), 0)), ""), "")</f>
        <v>0</v>
      </c>
      <c r="I45" s="4" cm="1">
        <f t="array" aca="1" ref="I45" ca="1">IF(INDEX('Cost Scenario Settings'!$D$6:$L$13, MATCH($B45, 'Cost Scenario Settings'!$C$6:$C$13, 0), MATCH($E45, 'Cost Scenario Settings'!$D$5:$L$5, 0)) = TRUE,
IFERROR(INDEX('Generator Cost by Trajectory'!G$1:G$516, MATCH(1, ('Generator Cost by Trajectory'!$B$1:$B$516 = $D45) * ('Generator Cost by Trajectory'!$C$1:$C$516 = $E45), 0))
+ INDEX('Transmission Cost by Trajectory'!G$1:G$516, MATCH(1, ('Transmission Cost by Trajectory'!$B$1:$B$516 = $C45) * ('Transmission Cost by Trajectory'!$C$1:$C$516 = $E45), 0)), ""), "")</f>
        <v>0</v>
      </c>
      <c r="J45" s="4" cm="1">
        <f t="array" aca="1" ref="J45" ca="1">IF(INDEX('Cost Scenario Settings'!$D$6:$L$13, MATCH($B45, 'Cost Scenario Settings'!$C$6:$C$13, 0), MATCH($E45, 'Cost Scenario Settings'!$D$5:$L$5, 0)) = TRUE,
IFERROR(INDEX('Generator Cost by Trajectory'!H$1:H$516, MATCH(1, ('Generator Cost by Trajectory'!$B$1:$B$516 = $D45) * ('Generator Cost by Trajectory'!$C$1:$C$516 = $E45), 0))
+ INDEX('Transmission Cost by Trajectory'!H$1:H$516, MATCH(1, ('Transmission Cost by Trajectory'!$B$1:$B$516 = $C45) * ('Transmission Cost by Trajectory'!$C$1:$C$516 = $E45), 0)), ""), "")</f>
        <v>0</v>
      </c>
      <c r="K45" s="4" cm="1">
        <f t="array" aca="1" ref="K45" ca="1">IF(INDEX('Cost Scenario Settings'!$D$6:$L$13, MATCH($B45, 'Cost Scenario Settings'!$C$6:$C$13, 0), MATCH($E45, 'Cost Scenario Settings'!$D$5:$L$5, 0)) = TRUE,
IFERROR(INDEX('Generator Cost by Trajectory'!I$1:I$516, MATCH(1, ('Generator Cost by Trajectory'!$B$1:$B$516 = $D45) * ('Generator Cost by Trajectory'!$C$1:$C$516 = $E45), 0))
+ INDEX('Transmission Cost by Trajectory'!I$1:I$516, MATCH(1, ('Transmission Cost by Trajectory'!$B$1:$B$516 = $C45) * ('Transmission Cost by Trajectory'!$C$1:$C$516 = $E45), 0)), ""), "")</f>
        <v>0</v>
      </c>
      <c r="L45" s="4" cm="1">
        <f t="array" aca="1" ref="L45" ca="1">IF(INDEX('Cost Scenario Settings'!$D$6:$L$13, MATCH($B45, 'Cost Scenario Settings'!$C$6:$C$13, 0), MATCH($E45, 'Cost Scenario Settings'!$D$5:$L$5, 0)) = TRUE,
IFERROR(INDEX('Generator Cost by Trajectory'!J$1:J$516, MATCH(1, ('Generator Cost by Trajectory'!$B$1:$B$516 = $D45) * ('Generator Cost by Trajectory'!$C$1:$C$516 = $E45), 0))
+ INDEX('Transmission Cost by Trajectory'!J$1:J$516, MATCH(1, ('Transmission Cost by Trajectory'!$B$1:$B$516 = $C45) * ('Transmission Cost by Trajectory'!$C$1:$C$516 = $E45), 0)), ""), "")</f>
        <v>0</v>
      </c>
      <c r="M45" s="4" cm="1">
        <f t="array" aca="1" ref="M45" ca="1">IF(INDEX('Cost Scenario Settings'!$D$6:$L$13, MATCH($B45, 'Cost Scenario Settings'!$C$6:$C$13, 0), MATCH($E45, 'Cost Scenario Settings'!$D$5:$L$5, 0)) = TRUE,
IFERROR(INDEX('Generator Cost by Trajectory'!K$1:K$516, MATCH(1, ('Generator Cost by Trajectory'!$B$1:$B$516 = $D45) * ('Generator Cost by Trajectory'!$C$1:$C$516 = $E45), 0))
+ INDEX('Transmission Cost by Trajectory'!K$1:K$516, MATCH(1, ('Transmission Cost by Trajectory'!$B$1:$B$516 = $C45) * ('Transmission Cost by Trajectory'!$C$1:$C$516 = $E45), 0)), ""), "")</f>
        <v>0</v>
      </c>
      <c r="N45" s="4" cm="1">
        <f t="array" aca="1" ref="N45" ca="1">IF(INDEX('Cost Scenario Settings'!$D$6:$L$13, MATCH($B45, 'Cost Scenario Settings'!$C$6:$C$13, 0), MATCH($E45, 'Cost Scenario Settings'!$D$5:$L$5, 0)) = TRUE,
IFERROR(INDEX('Generator Cost by Trajectory'!L$1:L$516, MATCH(1, ('Generator Cost by Trajectory'!$B$1:$B$516 = $D45) * ('Generator Cost by Trajectory'!$C$1:$C$516 = $E45), 0))
+ INDEX('Transmission Cost by Trajectory'!L$1:L$516, MATCH(1, ('Transmission Cost by Trajectory'!$B$1:$B$516 = $C45) * ('Transmission Cost by Trajectory'!$C$1:$C$516 = $E45), 0)), ""), "")</f>
        <v>2347.115866655784</v>
      </c>
      <c r="O45" s="4" cm="1">
        <f t="array" aca="1" ref="O45" ca="1">IF(INDEX('Cost Scenario Settings'!$D$6:$L$13, MATCH($B45, 'Cost Scenario Settings'!$C$6:$C$13, 0), MATCH($E45, 'Cost Scenario Settings'!$D$5:$L$5, 0)) = TRUE,
IFERROR(INDEX('Generator Cost by Trajectory'!M$1:M$516, MATCH(1, ('Generator Cost by Trajectory'!$B$1:$B$516 = $D45) * ('Generator Cost by Trajectory'!$C$1:$C$516 = $E45), 0))
+ INDEX('Transmission Cost by Trajectory'!M$1:M$516, MATCH(1, ('Transmission Cost by Trajectory'!$B$1:$B$516 = $C45) * ('Transmission Cost by Trajectory'!$C$1:$C$516 = $E45), 0)), ""), "")</f>
        <v>2347.115866655784</v>
      </c>
      <c r="P45" s="4" cm="1">
        <f t="array" aca="1" ref="P45" ca="1">IF(INDEX('Cost Scenario Settings'!$D$6:$L$13, MATCH($B45, 'Cost Scenario Settings'!$C$6:$C$13, 0), MATCH($E45, 'Cost Scenario Settings'!$D$5:$L$5, 0)) = TRUE,
IFERROR(INDEX('Generator Cost by Trajectory'!N$1:N$516, MATCH(1, ('Generator Cost by Trajectory'!$B$1:$B$516 = $D45) * ('Generator Cost by Trajectory'!$C$1:$C$516 = $E45), 0))
+ INDEX('Transmission Cost by Trajectory'!N$1:N$516, MATCH(1, ('Transmission Cost by Trajectory'!$B$1:$B$516 = $C45) * ('Transmission Cost by Trajectory'!$C$1:$C$516 = $E45), 0)), ""), "")</f>
        <v>2347.115866655784</v>
      </c>
      <c r="Q45" s="4" cm="1">
        <f t="array" aca="1" ref="Q45" ca="1">IF(INDEX('Cost Scenario Settings'!$D$6:$L$13, MATCH($B45, 'Cost Scenario Settings'!$C$6:$C$13, 0), MATCH($E45, 'Cost Scenario Settings'!$D$5:$L$5, 0)) = TRUE,
IFERROR(INDEX('Generator Cost by Trajectory'!O$1:O$516, MATCH(1, ('Generator Cost by Trajectory'!$B$1:$B$516 = $D45) * ('Generator Cost by Trajectory'!$C$1:$C$516 = $E45), 0))
+ INDEX('Transmission Cost by Trajectory'!O$1:O$516, MATCH(1, ('Transmission Cost by Trajectory'!$B$1:$B$516 = $C45) * ('Transmission Cost by Trajectory'!$C$1:$C$516 = $E45), 0)), ""), "")</f>
        <v>2347.115866655784</v>
      </c>
      <c r="R45" s="6">
        <f t="shared" ca="1" si="4"/>
        <v>18034.299570705341</v>
      </c>
      <c r="S45" s="4">
        <f ca="1">IFERROR(IF('Dashboard '!$D$6 = 2035, R45 * (1.05^(2035-2022)), R45), "")</f>
        <v>34006.361517900827</v>
      </c>
    </row>
    <row r="46" spans="2:19" x14ac:dyDescent="0.2">
      <c r="B46" s="11" t="str">
        <f t="shared" ca="1" si="5"/>
        <v>PSP - Low</v>
      </c>
      <c r="C46" s="11" t="str">
        <f ca="1">INDEX('Cost Scenario Settings'!O$6:O$13, MATCH($B46, Final_Cost_Scenarios, 0))</f>
        <v>Tx - Mid</v>
      </c>
      <c r="D46" s="11" t="str">
        <f ca="1">INDEX('Cost Scenario Settings'!P$6:P$13, MATCH($B46, Final_Cost_Scenarios, 0))</f>
        <v>PSP - Low</v>
      </c>
      <c r="E46" s="8" t="s">
        <v>61</v>
      </c>
      <c r="F46" s="4" cm="1">
        <f t="array" aca="1" ref="F46" ca="1">IF(INDEX('Cost Scenario Settings'!$D$6:$L$13, MATCH($B46, 'Cost Scenario Settings'!$C$6:$C$13, 0), MATCH($E46, 'Cost Scenario Settings'!$D$5:$L$5, 0)) = TRUE,
IFERROR(INDEX('Generator Cost by Trajectory'!D$1:D$516, MATCH(1, ('Generator Cost by Trajectory'!$B$1:$B$516 = $D46) * ('Generator Cost by Trajectory'!$C$1:$C$516 = $E46), 0))
+ INDEX('Transmission Cost by Trajectory'!D$1:D$516, MATCH(1, ('Transmission Cost by Trajectory'!$B$1:$B$516 = $C46) * ('Transmission Cost by Trajectory'!$C$1:$C$516 = $E46), 0)), ""), "")</f>
        <v>0</v>
      </c>
      <c r="G46" s="4" cm="1">
        <f t="array" aca="1" ref="G46" ca="1">IF(INDEX('Cost Scenario Settings'!$D$6:$L$13, MATCH($B46, 'Cost Scenario Settings'!$C$6:$C$13, 0), MATCH($E46, 'Cost Scenario Settings'!$D$5:$L$5, 0)) = TRUE,
IFERROR(INDEX('Generator Cost by Trajectory'!E$1:E$516, MATCH(1, ('Generator Cost by Trajectory'!$B$1:$B$516 = $D46) * ('Generator Cost by Trajectory'!$C$1:$C$516 = $E46), 0))
+ INDEX('Transmission Cost by Trajectory'!E$1:E$516, MATCH(1, ('Transmission Cost by Trajectory'!$B$1:$B$516 = $C46) * ('Transmission Cost by Trajectory'!$C$1:$C$516 = $E46), 0)), ""), "")</f>
        <v>0</v>
      </c>
      <c r="H46" s="4" cm="1">
        <f t="array" aca="1" ref="H46" ca="1">IF(INDEX('Cost Scenario Settings'!$D$6:$L$13, MATCH($B46, 'Cost Scenario Settings'!$C$6:$C$13, 0), MATCH($E46, 'Cost Scenario Settings'!$D$5:$L$5, 0)) = TRUE,
IFERROR(INDEX('Generator Cost by Trajectory'!F$1:F$516, MATCH(1, ('Generator Cost by Trajectory'!$B$1:$B$516 = $D46) * ('Generator Cost by Trajectory'!$C$1:$C$516 = $E46), 0))
+ INDEX('Transmission Cost by Trajectory'!F$1:F$516, MATCH(1, ('Transmission Cost by Trajectory'!$B$1:$B$516 = $C46) * ('Transmission Cost by Trajectory'!$C$1:$C$516 = $E46), 0)), ""), "")</f>
        <v>0</v>
      </c>
      <c r="I46" s="4" cm="1">
        <f t="array" aca="1" ref="I46" ca="1">IF(INDEX('Cost Scenario Settings'!$D$6:$L$13, MATCH($B46, 'Cost Scenario Settings'!$C$6:$C$13, 0), MATCH($E46, 'Cost Scenario Settings'!$D$5:$L$5, 0)) = TRUE,
IFERROR(INDEX('Generator Cost by Trajectory'!G$1:G$516, MATCH(1, ('Generator Cost by Trajectory'!$B$1:$B$516 = $D46) * ('Generator Cost by Trajectory'!$C$1:$C$516 = $E46), 0))
+ INDEX('Transmission Cost by Trajectory'!G$1:G$516, MATCH(1, ('Transmission Cost by Trajectory'!$B$1:$B$516 = $C46) * ('Transmission Cost by Trajectory'!$C$1:$C$516 = $E46), 0)), ""), "")</f>
        <v>0</v>
      </c>
      <c r="J46" s="4" cm="1">
        <f t="array" aca="1" ref="J46" ca="1">IF(INDEX('Cost Scenario Settings'!$D$6:$L$13, MATCH($B46, 'Cost Scenario Settings'!$C$6:$C$13, 0), MATCH($E46, 'Cost Scenario Settings'!$D$5:$L$5, 0)) = TRUE,
IFERROR(INDEX('Generator Cost by Trajectory'!H$1:H$516, MATCH(1, ('Generator Cost by Trajectory'!$B$1:$B$516 = $D46) * ('Generator Cost by Trajectory'!$C$1:$C$516 = $E46), 0))
+ INDEX('Transmission Cost by Trajectory'!H$1:H$516, MATCH(1, ('Transmission Cost by Trajectory'!$B$1:$B$516 = $C46) * ('Transmission Cost by Trajectory'!$C$1:$C$516 = $E46), 0)), ""), "")</f>
        <v>0</v>
      </c>
      <c r="K46" s="4" cm="1">
        <f t="array" aca="1" ref="K46" ca="1">IF(INDEX('Cost Scenario Settings'!$D$6:$L$13, MATCH($B46, 'Cost Scenario Settings'!$C$6:$C$13, 0), MATCH($E46, 'Cost Scenario Settings'!$D$5:$L$5, 0)) = TRUE,
IFERROR(INDEX('Generator Cost by Trajectory'!I$1:I$516, MATCH(1, ('Generator Cost by Trajectory'!$B$1:$B$516 = $D46) * ('Generator Cost by Trajectory'!$C$1:$C$516 = $E46), 0))
+ INDEX('Transmission Cost by Trajectory'!I$1:I$516, MATCH(1, ('Transmission Cost by Trajectory'!$B$1:$B$516 = $C46) * ('Transmission Cost by Trajectory'!$C$1:$C$516 = $E46), 0)), ""), "")</f>
        <v>0</v>
      </c>
      <c r="L46" s="4" cm="1">
        <f t="array" aca="1" ref="L46" ca="1">IF(INDEX('Cost Scenario Settings'!$D$6:$L$13, MATCH($B46, 'Cost Scenario Settings'!$C$6:$C$13, 0), MATCH($E46, 'Cost Scenario Settings'!$D$5:$L$5, 0)) = TRUE,
IFERROR(INDEX('Generator Cost by Trajectory'!J$1:J$516, MATCH(1, ('Generator Cost by Trajectory'!$B$1:$B$516 = $D46) * ('Generator Cost by Trajectory'!$C$1:$C$516 = $E46), 0))
+ INDEX('Transmission Cost by Trajectory'!J$1:J$516, MATCH(1, ('Transmission Cost by Trajectory'!$B$1:$B$516 = $C46) * ('Transmission Cost by Trajectory'!$C$1:$C$516 = $E46), 0)), ""), "")</f>
        <v>0</v>
      </c>
      <c r="M46" s="4" cm="1">
        <f t="array" aca="1" ref="M46" ca="1">IF(INDEX('Cost Scenario Settings'!$D$6:$L$13, MATCH($B46, 'Cost Scenario Settings'!$C$6:$C$13, 0), MATCH($E46, 'Cost Scenario Settings'!$D$5:$L$5, 0)) = TRUE,
IFERROR(INDEX('Generator Cost by Trajectory'!K$1:K$516, MATCH(1, ('Generator Cost by Trajectory'!$B$1:$B$516 = $D46) * ('Generator Cost by Trajectory'!$C$1:$C$516 = $E46), 0))
+ INDEX('Transmission Cost by Trajectory'!K$1:K$516, MATCH(1, ('Transmission Cost by Trajectory'!$B$1:$B$516 = $C46) * ('Transmission Cost by Trajectory'!$C$1:$C$516 = $E46), 0)), ""), "")</f>
        <v>0</v>
      </c>
      <c r="N46" s="4" cm="1">
        <f t="array" aca="1" ref="N46" ca="1">IF(INDEX('Cost Scenario Settings'!$D$6:$L$13, MATCH($B46, 'Cost Scenario Settings'!$C$6:$C$13, 0), MATCH($E46, 'Cost Scenario Settings'!$D$5:$L$5, 0)) = TRUE,
IFERROR(INDEX('Generator Cost by Trajectory'!L$1:L$516, MATCH(1, ('Generator Cost by Trajectory'!$B$1:$B$516 = $D46) * ('Generator Cost by Trajectory'!$C$1:$C$516 = $E46), 0))
+ INDEX('Transmission Cost by Trajectory'!L$1:L$516, MATCH(1, ('Transmission Cost by Trajectory'!$B$1:$B$516 = $C46) * ('Transmission Cost by Trajectory'!$C$1:$C$516 = $E46), 0)), ""), "")</f>
        <v>2478.678983540306</v>
      </c>
      <c r="O46" s="4" cm="1">
        <f t="array" aca="1" ref="O46" ca="1">IF(INDEX('Cost Scenario Settings'!$D$6:$L$13, MATCH($B46, 'Cost Scenario Settings'!$C$6:$C$13, 0), MATCH($E46, 'Cost Scenario Settings'!$D$5:$L$5, 0)) = TRUE,
IFERROR(INDEX('Generator Cost by Trajectory'!M$1:M$516, MATCH(1, ('Generator Cost by Trajectory'!$B$1:$B$516 = $D46) * ('Generator Cost by Trajectory'!$C$1:$C$516 = $E46), 0))
+ INDEX('Transmission Cost by Trajectory'!M$1:M$516, MATCH(1, ('Transmission Cost by Trajectory'!$B$1:$B$516 = $C46) * ('Transmission Cost by Trajectory'!$C$1:$C$516 = $E46), 0)), ""), "")</f>
        <v>2478.678983540306</v>
      </c>
      <c r="P46" s="4" cm="1">
        <f t="array" aca="1" ref="P46" ca="1">IF(INDEX('Cost Scenario Settings'!$D$6:$L$13, MATCH($B46, 'Cost Scenario Settings'!$C$6:$C$13, 0), MATCH($E46, 'Cost Scenario Settings'!$D$5:$L$5, 0)) = TRUE,
IFERROR(INDEX('Generator Cost by Trajectory'!N$1:N$516, MATCH(1, ('Generator Cost by Trajectory'!$B$1:$B$516 = $D46) * ('Generator Cost by Trajectory'!$C$1:$C$516 = $E46), 0))
+ INDEX('Transmission Cost by Trajectory'!N$1:N$516, MATCH(1, ('Transmission Cost by Trajectory'!$B$1:$B$516 = $C46) * ('Transmission Cost by Trajectory'!$C$1:$C$516 = $E46), 0)), ""), "")</f>
        <v>2478.678983540306</v>
      </c>
      <c r="Q46" s="4" cm="1">
        <f t="array" aca="1" ref="Q46" ca="1">IF(INDEX('Cost Scenario Settings'!$D$6:$L$13, MATCH($B46, 'Cost Scenario Settings'!$C$6:$C$13, 0), MATCH($E46, 'Cost Scenario Settings'!$D$5:$L$5, 0)) = TRUE,
IFERROR(INDEX('Generator Cost by Trajectory'!O$1:O$516, MATCH(1, ('Generator Cost by Trajectory'!$B$1:$B$516 = $D46) * ('Generator Cost by Trajectory'!$C$1:$C$516 = $E46), 0))
+ INDEX('Transmission Cost by Trajectory'!O$1:O$516, MATCH(1, ('Transmission Cost by Trajectory'!$B$1:$B$516 = $C46) * ('Transmission Cost by Trajectory'!$C$1:$C$516 = $E46), 0)), ""), "")</f>
        <v>5538.9189835403058</v>
      </c>
      <c r="R46" s="6">
        <f t="shared" ca="1" si="4"/>
        <v>31600.109384353906</v>
      </c>
      <c r="S46" s="4">
        <f ca="1">IFERROR(IF('Dashboard '!$D$6 = 2035, R46 * (1.05^(2035-2022)), R46), "")</f>
        <v>59586.719157927386</v>
      </c>
    </row>
    <row r="47" spans="2:19" x14ac:dyDescent="0.2">
      <c r="B47" s="11" t="str">
        <f t="shared" ca="1" si="5"/>
        <v>PSP - Low</v>
      </c>
      <c r="C47" s="11" t="str">
        <f ca="1">INDEX('Cost Scenario Settings'!O$6:O$13, MATCH($B47, Final_Cost_Scenarios, 0))</f>
        <v>Tx - Mid</v>
      </c>
      <c r="D47" s="11" t="str">
        <f ca="1">INDEX('Cost Scenario Settings'!P$6:P$13, MATCH($B47, Final_Cost_Scenarios, 0))</f>
        <v>PSP - Low</v>
      </c>
      <c r="E47" s="8" t="s">
        <v>62</v>
      </c>
      <c r="F47" s="4" cm="1">
        <f t="array" aca="1" ref="F47" ca="1">IF(INDEX('Cost Scenario Settings'!$D$6:$L$13, MATCH($B47, 'Cost Scenario Settings'!$C$6:$C$13, 0), MATCH($E47, 'Cost Scenario Settings'!$D$5:$L$5, 0)) = TRUE,
IFERROR(INDEX('Generator Cost by Trajectory'!D$1:D$516, MATCH(1, ('Generator Cost by Trajectory'!$B$1:$B$516 = $D47) * ('Generator Cost by Trajectory'!$C$1:$C$516 = $E47), 0))
+ INDEX('Transmission Cost by Trajectory'!D$1:D$516, MATCH(1, ('Transmission Cost by Trajectory'!$B$1:$B$516 = $C47) * ('Transmission Cost by Trajectory'!$C$1:$C$516 = $E47), 0)), ""), "")</f>
        <v>0</v>
      </c>
      <c r="G47" s="4" cm="1">
        <f t="array" aca="1" ref="G47" ca="1">IF(INDEX('Cost Scenario Settings'!$D$6:$L$13, MATCH($B47, 'Cost Scenario Settings'!$C$6:$C$13, 0), MATCH($E47, 'Cost Scenario Settings'!$D$5:$L$5, 0)) = TRUE,
IFERROR(INDEX('Generator Cost by Trajectory'!E$1:E$516, MATCH(1, ('Generator Cost by Trajectory'!$B$1:$B$516 = $D47) * ('Generator Cost by Trajectory'!$C$1:$C$516 = $E47), 0))
+ INDEX('Transmission Cost by Trajectory'!E$1:E$516, MATCH(1, ('Transmission Cost by Trajectory'!$B$1:$B$516 = $C47) * ('Transmission Cost by Trajectory'!$C$1:$C$516 = $E47), 0)), ""), "")</f>
        <v>0</v>
      </c>
      <c r="H47" s="4" cm="1">
        <f t="array" aca="1" ref="H47" ca="1">IF(INDEX('Cost Scenario Settings'!$D$6:$L$13, MATCH($B47, 'Cost Scenario Settings'!$C$6:$C$13, 0), MATCH($E47, 'Cost Scenario Settings'!$D$5:$L$5, 0)) = TRUE,
IFERROR(INDEX('Generator Cost by Trajectory'!F$1:F$516, MATCH(1, ('Generator Cost by Trajectory'!$B$1:$B$516 = $D47) * ('Generator Cost by Trajectory'!$C$1:$C$516 = $E47), 0))
+ INDEX('Transmission Cost by Trajectory'!F$1:F$516, MATCH(1, ('Transmission Cost by Trajectory'!$B$1:$B$516 = $C47) * ('Transmission Cost by Trajectory'!$C$1:$C$516 = $E47), 0)), ""), "")</f>
        <v>0</v>
      </c>
      <c r="I47" s="4" cm="1">
        <f t="array" aca="1" ref="I47" ca="1">IF(INDEX('Cost Scenario Settings'!$D$6:$L$13, MATCH($B47, 'Cost Scenario Settings'!$C$6:$C$13, 0), MATCH($E47, 'Cost Scenario Settings'!$D$5:$L$5, 0)) = TRUE,
IFERROR(INDEX('Generator Cost by Trajectory'!G$1:G$516, MATCH(1, ('Generator Cost by Trajectory'!$B$1:$B$516 = $D47) * ('Generator Cost by Trajectory'!$C$1:$C$516 = $E47), 0))
+ INDEX('Transmission Cost by Trajectory'!G$1:G$516, MATCH(1, ('Transmission Cost by Trajectory'!$B$1:$B$516 = $C47) * ('Transmission Cost by Trajectory'!$C$1:$C$516 = $E47), 0)), ""), "")</f>
        <v>0</v>
      </c>
      <c r="J47" s="4" cm="1">
        <f t="array" aca="1" ref="J47" ca="1">IF(INDEX('Cost Scenario Settings'!$D$6:$L$13, MATCH($B47, 'Cost Scenario Settings'!$C$6:$C$13, 0), MATCH($E47, 'Cost Scenario Settings'!$D$5:$L$5, 0)) = TRUE,
IFERROR(INDEX('Generator Cost by Trajectory'!H$1:H$516, MATCH(1, ('Generator Cost by Trajectory'!$B$1:$B$516 = $D47) * ('Generator Cost by Trajectory'!$C$1:$C$516 = $E47), 0))
+ INDEX('Transmission Cost by Trajectory'!H$1:H$516, MATCH(1, ('Transmission Cost by Trajectory'!$B$1:$B$516 = $C47) * ('Transmission Cost by Trajectory'!$C$1:$C$516 = $E47), 0)), ""), "")</f>
        <v>1510.7391835403057</v>
      </c>
      <c r="K47" s="4" cm="1">
        <f t="array" aca="1" ref="K47" ca="1">IF(INDEX('Cost Scenario Settings'!$D$6:$L$13, MATCH($B47, 'Cost Scenario Settings'!$C$6:$C$13, 0), MATCH($E47, 'Cost Scenario Settings'!$D$5:$L$5, 0)) = TRUE,
IFERROR(INDEX('Generator Cost by Trajectory'!I$1:I$516, MATCH(1, ('Generator Cost by Trajectory'!$B$1:$B$516 = $D47) * ('Generator Cost by Trajectory'!$C$1:$C$516 = $E47), 0))
+ INDEX('Transmission Cost by Trajectory'!I$1:I$516, MATCH(1, ('Transmission Cost by Trajectory'!$B$1:$B$516 = $C47) * ('Transmission Cost by Trajectory'!$C$1:$C$516 = $E47), 0)), ""), "")</f>
        <v>1510.7391835403057</v>
      </c>
      <c r="L47" s="4" cm="1">
        <f t="array" aca="1" ref="L47" ca="1">IF(INDEX('Cost Scenario Settings'!$D$6:$L$13, MATCH($B47, 'Cost Scenario Settings'!$C$6:$C$13, 0), MATCH($E47, 'Cost Scenario Settings'!$D$5:$L$5, 0)) = TRUE,
IFERROR(INDEX('Generator Cost by Trajectory'!J$1:J$516, MATCH(1, ('Generator Cost by Trajectory'!$B$1:$B$516 = $D47) * ('Generator Cost by Trajectory'!$C$1:$C$516 = $E47), 0))
+ INDEX('Transmission Cost by Trajectory'!J$1:J$516, MATCH(1, ('Transmission Cost by Trajectory'!$B$1:$B$516 = $C47) * ('Transmission Cost by Trajectory'!$C$1:$C$516 = $E47), 0)), ""), "")</f>
        <v>1510.7391835403057</v>
      </c>
      <c r="M47" s="4" cm="1">
        <f t="array" aca="1" ref="M47" ca="1">IF(INDEX('Cost Scenario Settings'!$D$6:$L$13, MATCH($B47, 'Cost Scenario Settings'!$C$6:$C$13, 0), MATCH($E47, 'Cost Scenario Settings'!$D$5:$L$5, 0)) = TRUE,
IFERROR(INDEX('Generator Cost by Trajectory'!K$1:K$516, MATCH(1, ('Generator Cost by Trajectory'!$B$1:$B$516 = $D47) * ('Generator Cost by Trajectory'!$C$1:$C$516 = $E47), 0))
+ INDEX('Transmission Cost by Trajectory'!K$1:K$516, MATCH(1, ('Transmission Cost by Trajectory'!$B$1:$B$516 = $C47) * ('Transmission Cost by Trajectory'!$C$1:$C$516 = $E47), 0)), ""), "")</f>
        <v>1510.7391835403057</v>
      </c>
      <c r="N47" s="4" cm="1">
        <f t="array" aca="1" ref="N47" ca="1">IF(INDEX('Cost Scenario Settings'!$D$6:$L$13, MATCH($B47, 'Cost Scenario Settings'!$C$6:$C$13, 0), MATCH($E47, 'Cost Scenario Settings'!$D$5:$L$5, 0)) = TRUE,
IFERROR(INDEX('Generator Cost by Trajectory'!L$1:L$516, MATCH(1, ('Generator Cost by Trajectory'!$B$1:$B$516 = $D47) * ('Generator Cost by Trajectory'!$C$1:$C$516 = $E47), 0))
+ INDEX('Transmission Cost by Trajectory'!L$1:L$516, MATCH(1, ('Transmission Cost by Trajectory'!$B$1:$B$516 = $C47) * ('Transmission Cost by Trajectory'!$C$1:$C$516 = $E47), 0)), ""), "")</f>
        <v>2621.2239835403061</v>
      </c>
      <c r="O47" s="4" cm="1">
        <f t="array" aca="1" ref="O47" ca="1">IF(INDEX('Cost Scenario Settings'!$D$6:$L$13, MATCH($B47, 'Cost Scenario Settings'!$C$6:$C$13, 0), MATCH($E47, 'Cost Scenario Settings'!$D$5:$L$5, 0)) = TRUE,
IFERROR(INDEX('Generator Cost by Trajectory'!M$1:M$516, MATCH(1, ('Generator Cost by Trajectory'!$B$1:$B$516 = $D47) * ('Generator Cost by Trajectory'!$C$1:$C$516 = $E47), 0))
+ INDEX('Transmission Cost by Trajectory'!M$1:M$516, MATCH(1, ('Transmission Cost by Trajectory'!$B$1:$B$516 = $C47) * ('Transmission Cost by Trajectory'!$C$1:$C$516 = $E47), 0)), ""), "")</f>
        <v>5826.8239835403056</v>
      </c>
      <c r="P47" s="4" cm="1">
        <f t="array" aca="1" ref="P47" ca="1">IF(INDEX('Cost Scenario Settings'!$D$6:$L$13, MATCH($B47, 'Cost Scenario Settings'!$C$6:$C$13, 0), MATCH($E47, 'Cost Scenario Settings'!$D$5:$L$5, 0)) = TRUE,
IFERROR(INDEX('Generator Cost by Trajectory'!N$1:N$516, MATCH(1, ('Generator Cost by Trajectory'!$B$1:$B$516 = $D47) * ('Generator Cost by Trajectory'!$C$1:$C$516 = $E47), 0))
+ INDEX('Transmission Cost by Trajectory'!N$1:N$516, MATCH(1, ('Transmission Cost by Trajectory'!$B$1:$B$516 = $C47) * ('Transmission Cost by Trajectory'!$C$1:$C$516 = $E47), 0)), ""), "")</f>
        <v>5826.8239835403056</v>
      </c>
      <c r="Q47" s="4" cm="1">
        <f t="array" aca="1" ref="Q47" ca="1">IF(INDEX('Cost Scenario Settings'!$D$6:$L$13, MATCH($B47, 'Cost Scenario Settings'!$C$6:$C$13, 0), MATCH($E47, 'Cost Scenario Settings'!$D$5:$L$5, 0)) = TRUE,
IFERROR(INDEX('Generator Cost by Trajectory'!O$1:O$516, MATCH(1, ('Generator Cost by Trajectory'!$B$1:$B$516 = $D47) * ('Generator Cost by Trajectory'!$C$1:$C$516 = $E47), 0))
+ INDEX('Transmission Cost by Trajectory'!O$1:O$516, MATCH(1, ('Transmission Cost by Trajectory'!$B$1:$B$516 = $C47) * ('Transmission Cost by Trajectory'!$C$1:$C$516 = $E47), 0)), ""), "")</f>
        <v>9394.4797835403078</v>
      </c>
      <c r="R47" s="6">
        <f t="shared" ca="1" si="4"/>
        <v>60540.439296682409</v>
      </c>
      <c r="S47" s="4">
        <f ca="1">IFERROR(IF('Dashboard '!$D$6 = 2035, R47 * (1.05^(2035-2022)), R47), "")</f>
        <v>114158.02743566112</v>
      </c>
    </row>
    <row r="48" spans="2:19" x14ac:dyDescent="0.2">
      <c r="B48"/>
    </row>
    <row r="49" spans="2:19" x14ac:dyDescent="0.2">
      <c r="B49"/>
      <c r="E49" s="55" t="s">
        <v>232</v>
      </c>
      <c r="F49" s="55" t="str">
        <f ca="1">IFERROR(OFFSET(INDEX(Final_Cost_Scenarios, MATCH(F36, Final_Cost_Scenarios, 0)), 1, 0), 0)</f>
        <v>Conservative</v>
      </c>
    </row>
    <row r="50" spans="2:19" ht="12.75" x14ac:dyDescent="0.2">
      <c r="C50" s="11"/>
      <c r="D50" s="11"/>
      <c r="E50" s="2" t="s">
        <v>233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</row>
    <row r="51" spans="2:19" x14ac:dyDescent="0.2">
      <c r="C51" s="11"/>
      <c r="D51" s="11"/>
      <c r="E51" s="1" t="s">
        <v>234</v>
      </c>
      <c r="F51" s="1">
        <v>2024</v>
      </c>
      <c r="G51" s="1">
        <v>2025</v>
      </c>
      <c r="H51" s="1">
        <v>2026</v>
      </c>
      <c r="I51" s="1">
        <v>2028</v>
      </c>
      <c r="J51" s="1">
        <v>2030</v>
      </c>
      <c r="K51" s="1">
        <v>2032</v>
      </c>
      <c r="L51" s="1">
        <v>2033</v>
      </c>
      <c r="M51" s="1">
        <v>2034</v>
      </c>
      <c r="N51" s="1">
        <v>2035</v>
      </c>
      <c r="O51" s="1">
        <v>2039</v>
      </c>
      <c r="P51" s="1">
        <v>2040</v>
      </c>
      <c r="Q51" s="1">
        <v>2045</v>
      </c>
      <c r="R51" s="1" t="s">
        <v>235</v>
      </c>
      <c r="S51" s="1" t="str">
        <f>_xlfn.CONCAT("NPV discounted to ", 'Dashboard '!$D$6)</f>
        <v>NPV discounted to 2035</v>
      </c>
    </row>
    <row r="52" spans="2:19" x14ac:dyDescent="0.2">
      <c r="B52" s="11" t="str">
        <f ca="1">F49</f>
        <v>Conservative</v>
      </c>
      <c r="C52" s="11" t="str">
        <f ca="1">INDEX('Cost Scenario Settings'!O$6:O$13, MATCH($B52, Final_Cost_Scenarios, 0))</f>
        <v>Tx - High</v>
      </c>
      <c r="D52" s="11" t="str">
        <f ca="1">INDEX('Cost Scenario Settings'!P$6:P$13, MATCH($B52, Final_Cost_Scenarios, 0))</f>
        <v>Conservative</v>
      </c>
      <c r="E52" s="3" t="s">
        <v>236</v>
      </c>
      <c r="F52" s="4" t="str" cm="1">
        <f t="array" aca="1" ref="F52" ca="1">IF(INDEX('Cost Scenario Settings'!$D$6:$L$13, MATCH($B52, 'Cost Scenario Settings'!$C$6:$C$13, 0), MATCH($E52, 'Cost Scenario Settings'!$D$5:$L$5, 0)) = TRUE,
IFERROR(INDEX('Generator Cost by Trajectory'!D$1:D$516, MATCH(1, ('Generator Cost by Trajectory'!$B$1:$B$516 = $D52) * ('Generator Cost by Trajectory'!$C$1:$C$516 = $E52), 0))
+ INDEX('Transmission Cost by Trajectory'!D$1:D$516, MATCH(1, ('Transmission Cost by Trajectory'!$B$1:$B$516 = $C52) * ('Transmission Cost by Trajectory'!$C$1:$C$516 = $E52), 0)), ""), "")</f>
        <v/>
      </c>
      <c r="G52" s="4" t="str" cm="1">
        <f t="array" aca="1" ref="G52" ca="1">IF(INDEX('Cost Scenario Settings'!$D$6:$L$13, MATCH($B52, 'Cost Scenario Settings'!$C$6:$C$13, 0), MATCH($E52, 'Cost Scenario Settings'!$D$5:$L$5, 0)) = TRUE,
IFERROR(INDEX('Generator Cost by Trajectory'!E$1:E$516, MATCH(1, ('Generator Cost by Trajectory'!$B$1:$B$516 = $D52) * ('Generator Cost by Trajectory'!$C$1:$C$516 = $E52), 0))
+ INDEX('Transmission Cost by Trajectory'!E$1:E$516, MATCH(1, ('Transmission Cost by Trajectory'!$B$1:$B$516 = $C52) * ('Transmission Cost by Trajectory'!$C$1:$C$516 = $E52), 0)), ""), "")</f>
        <v/>
      </c>
      <c r="H52" s="4" t="str" cm="1">
        <f t="array" aca="1" ref="H52" ca="1">IF(INDEX('Cost Scenario Settings'!$D$6:$L$13, MATCH($B52, 'Cost Scenario Settings'!$C$6:$C$13, 0), MATCH($E52, 'Cost Scenario Settings'!$D$5:$L$5, 0)) = TRUE,
IFERROR(INDEX('Generator Cost by Trajectory'!F$1:F$516, MATCH(1, ('Generator Cost by Trajectory'!$B$1:$B$516 = $D52) * ('Generator Cost by Trajectory'!$C$1:$C$516 = $E52), 0))
+ INDEX('Transmission Cost by Trajectory'!F$1:F$516, MATCH(1, ('Transmission Cost by Trajectory'!$B$1:$B$516 = $C52) * ('Transmission Cost by Trajectory'!$C$1:$C$516 = $E52), 0)), ""), "")</f>
        <v/>
      </c>
      <c r="I52" s="4" t="str" cm="1">
        <f t="array" aca="1" ref="I52" ca="1">IF(INDEX('Cost Scenario Settings'!$D$6:$L$13, MATCH($B52, 'Cost Scenario Settings'!$C$6:$C$13, 0), MATCH($E52, 'Cost Scenario Settings'!$D$5:$L$5, 0)) = TRUE,
IFERROR(INDEX('Generator Cost by Trajectory'!G$1:G$516, MATCH(1, ('Generator Cost by Trajectory'!$B$1:$B$516 = $D52) * ('Generator Cost by Trajectory'!$C$1:$C$516 = $E52), 0))
+ INDEX('Transmission Cost by Trajectory'!G$1:G$516, MATCH(1, ('Transmission Cost by Trajectory'!$B$1:$B$516 = $C52) * ('Transmission Cost by Trajectory'!$C$1:$C$516 = $E52), 0)), ""), "")</f>
        <v/>
      </c>
      <c r="J52" s="4" t="str" cm="1">
        <f t="array" aca="1" ref="J52" ca="1">IF(INDEX('Cost Scenario Settings'!$D$6:$L$13, MATCH($B52, 'Cost Scenario Settings'!$C$6:$C$13, 0), MATCH($E52, 'Cost Scenario Settings'!$D$5:$L$5, 0)) = TRUE,
IFERROR(INDEX('Generator Cost by Trajectory'!H$1:H$516, MATCH(1, ('Generator Cost by Trajectory'!$B$1:$B$516 = $D52) * ('Generator Cost by Trajectory'!$C$1:$C$516 = $E52), 0))
+ INDEX('Transmission Cost by Trajectory'!H$1:H$516, MATCH(1, ('Transmission Cost by Trajectory'!$B$1:$B$516 = $C52) * ('Transmission Cost by Trajectory'!$C$1:$C$516 = $E52), 0)), ""), "")</f>
        <v/>
      </c>
      <c r="K52" s="4" t="str" cm="1">
        <f t="array" aca="1" ref="K52" ca="1">IF(INDEX('Cost Scenario Settings'!$D$6:$L$13, MATCH($B52, 'Cost Scenario Settings'!$C$6:$C$13, 0), MATCH($E52, 'Cost Scenario Settings'!$D$5:$L$5, 0)) = TRUE,
IFERROR(INDEX('Generator Cost by Trajectory'!I$1:I$516, MATCH(1, ('Generator Cost by Trajectory'!$B$1:$B$516 = $D52) * ('Generator Cost by Trajectory'!$C$1:$C$516 = $E52), 0))
+ INDEX('Transmission Cost by Trajectory'!I$1:I$516, MATCH(1, ('Transmission Cost by Trajectory'!$B$1:$B$516 = $C52) * ('Transmission Cost by Trajectory'!$C$1:$C$516 = $E52), 0)), ""), "")</f>
        <v/>
      </c>
      <c r="L52" s="4" t="str" cm="1">
        <f t="array" aca="1" ref="L52" ca="1">IF(INDEX('Cost Scenario Settings'!$D$6:$L$13, MATCH($B52, 'Cost Scenario Settings'!$C$6:$C$13, 0), MATCH($E52, 'Cost Scenario Settings'!$D$5:$L$5, 0)) = TRUE,
IFERROR(INDEX('Generator Cost by Trajectory'!J$1:J$516, MATCH(1, ('Generator Cost by Trajectory'!$B$1:$B$516 = $D52) * ('Generator Cost by Trajectory'!$C$1:$C$516 = $E52), 0))
+ INDEX('Transmission Cost by Trajectory'!J$1:J$516, MATCH(1, ('Transmission Cost by Trajectory'!$B$1:$B$516 = $C52) * ('Transmission Cost by Trajectory'!$C$1:$C$516 = $E52), 0)), ""), "")</f>
        <v/>
      </c>
      <c r="M52" s="4" t="str" cm="1">
        <f t="array" aca="1" ref="M52" ca="1">IF(INDEX('Cost Scenario Settings'!$D$6:$L$13, MATCH($B52, 'Cost Scenario Settings'!$C$6:$C$13, 0), MATCH($E52, 'Cost Scenario Settings'!$D$5:$L$5, 0)) = TRUE,
IFERROR(INDEX('Generator Cost by Trajectory'!K$1:K$516, MATCH(1, ('Generator Cost by Trajectory'!$B$1:$B$516 = $D52) * ('Generator Cost by Trajectory'!$C$1:$C$516 = $E52), 0))
+ INDEX('Transmission Cost by Trajectory'!K$1:K$516, MATCH(1, ('Transmission Cost by Trajectory'!$B$1:$B$516 = $C52) * ('Transmission Cost by Trajectory'!$C$1:$C$516 = $E52), 0)), ""), "")</f>
        <v/>
      </c>
      <c r="N52" s="4" t="str" cm="1">
        <f t="array" aca="1" ref="N52" ca="1">IF(INDEX('Cost Scenario Settings'!$D$6:$L$13, MATCH($B52, 'Cost Scenario Settings'!$C$6:$C$13, 0), MATCH($E52, 'Cost Scenario Settings'!$D$5:$L$5, 0)) = TRUE,
IFERROR(INDEX('Generator Cost by Trajectory'!L$1:L$516, MATCH(1, ('Generator Cost by Trajectory'!$B$1:$B$516 = $D52) * ('Generator Cost by Trajectory'!$C$1:$C$516 = $E52), 0))
+ INDEX('Transmission Cost by Trajectory'!L$1:L$516, MATCH(1, ('Transmission Cost by Trajectory'!$B$1:$B$516 = $C52) * ('Transmission Cost by Trajectory'!$C$1:$C$516 = $E52), 0)), ""), "")</f>
        <v/>
      </c>
      <c r="O52" s="4" t="str" cm="1">
        <f t="array" aca="1" ref="O52" ca="1">IF(INDEX('Cost Scenario Settings'!$D$6:$L$13, MATCH($B52, 'Cost Scenario Settings'!$C$6:$C$13, 0), MATCH($E52, 'Cost Scenario Settings'!$D$5:$L$5, 0)) = TRUE,
IFERROR(INDEX('Generator Cost by Trajectory'!M$1:M$516, MATCH(1, ('Generator Cost by Trajectory'!$B$1:$B$516 = $D52) * ('Generator Cost by Trajectory'!$C$1:$C$516 = $E52), 0))
+ INDEX('Transmission Cost by Trajectory'!M$1:M$516, MATCH(1, ('Transmission Cost by Trajectory'!$B$1:$B$516 = $C52) * ('Transmission Cost by Trajectory'!$C$1:$C$516 = $E52), 0)), ""), "")</f>
        <v/>
      </c>
      <c r="P52" s="4" t="str" cm="1">
        <f t="array" aca="1" ref="P52" ca="1">IF(INDEX('Cost Scenario Settings'!$D$6:$L$13, MATCH($B52, 'Cost Scenario Settings'!$C$6:$C$13, 0), MATCH($E52, 'Cost Scenario Settings'!$D$5:$L$5, 0)) = TRUE,
IFERROR(INDEX('Generator Cost by Trajectory'!N$1:N$516, MATCH(1, ('Generator Cost by Trajectory'!$B$1:$B$516 = $D52) * ('Generator Cost by Trajectory'!$C$1:$C$516 = $E52), 0))
+ INDEX('Transmission Cost by Trajectory'!N$1:N$516, MATCH(1, ('Transmission Cost by Trajectory'!$B$1:$B$516 = $C52) * ('Transmission Cost by Trajectory'!$C$1:$C$516 = $E52), 0)), ""), "")</f>
        <v/>
      </c>
      <c r="Q52" s="4" t="str" cm="1">
        <f t="array" aca="1" ref="Q52" ca="1">IF(INDEX('Cost Scenario Settings'!$D$6:$L$13, MATCH($B52, 'Cost Scenario Settings'!$C$6:$C$13, 0), MATCH($E52, 'Cost Scenario Settings'!$D$5:$L$5, 0)) = TRUE,
IFERROR(INDEX('Generator Cost by Trajectory'!O$1:O$516, MATCH(1, ('Generator Cost by Trajectory'!$B$1:$B$516 = $D52) * ('Generator Cost by Trajectory'!$C$1:$C$516 = $E52), 0))
+ INDEX('Transmission Cost by Trajectory'!O$1:O$516, MATCH(1, ('Transmission Cost by Trajectory'!$B$1:$B$516 = $C52) * ('Transmission Cost by Trajectory'!$C$1:$C$516 = $E52), 0)), ""), "")</f>
        <v/>
      </c>
      <c r="R52" s="6" t="str">
        <f ca="1">IF(Q52="", "", SUMPRODUCT($F$6:$Q$6, $F52:$Q52))</f>
        <v/>
      </c>
      <c r="S52" s="4" t="str">
        <f ca="1">IFERROR(IF('Dashboard '!$D$6 = 2035, R52 * (1.05^(2035-2022)), R52), "")</f>
        <v/>
      </c>
    </row>
    <row r="53" spans="2:19" x14ac:dyDescent="0.2">
      <c r="B53" s="11" t="str">
        <f ca="1">B52</f>
        <v>Conservative</v>
      </c>
      <c r="C53" s="11" t="str">
        <f ca="1">INDEX('Cost Scenario Settings'!O$6:O$13, MATCH($B53, Final_Cost_Scenarios, 0))</f>
        <v>Tx - High</v>
      </c>
      <c r="D53" s="11" t="str">
        <f ca="1">INDEX('Cost Scenario Settings'!P$6:P$13, MATCH($B53, Final_Cost_Scenarios, 0))</f>
        <v>Conservative</v>
      </c>
      <c r="E53" s="8" t="s">
        <v>55</v>
      </c>
      <c r="F53" s="4" cm="1">
        <f t="array" aca="1" ref="F53" ca="1">IF(INDEX('Cost Scenario Settings'!$D$6:$L$13, MATCH($B53, 'Cost Scenario Settings'!$C$6:$C$13, 0), MATCH($E53, 'Cost Scenario Settings'!$D$5:$L$5, 0)) = TRUE,
IFERROR(INDEX('Generator Cost by Trajectory'!D$1:D$516, MATCH(1, ('Generator Cost by Trajectory'!$B$1:$B$516 = $D53) * ('Generator Cost by Trajectory'!$C$1:$C$516 = $E53), 0))
+ INDEX('Transmission Cost by Trajectory'!D$1:D$516, MATCH(1, ('Transmission Cost by Trajectory'!$B$1:$B$516 = $C53) * ('Transmission Cost by Trajectory'!$C$1:$C$516 = $E53), 0)), ""), "")</f>
        <v>0</v>
      </c>
      <c r="G53" s="4" cm="1">
        <f t="array" aca="1" ref="G53" ca="1">IF(INDEX('Cost Scenario Settings'!$D$6:$L$13, MATCH($B53, 'Cost Scenario Settings'!$C$6:$C$13, 0), MATCH($E53, 'Cost Scenario Settings'!$D$5:$L$5, 0)) = TRUE,
IFERROR(INDEX('Generator Cost by Trajectory'!E$1:E$516, MATCH(1, ('Generator Cost by Trajectory'!$B$1:$B$516 = $D53) * ('Generator Cost by Trajectory'!$C$1:$C$516 = $E53), 0))
+ INDEX('Transmission Cost by Trajectory'!E$1:E$516, MATCH(1, ('Transmission Cost by Trajectory'!$B$1:$B$516 = $C53) * ('Transmission Cost by Trajectory'!$C$1:$C$516 = $E53), 0)), ""), "")</f>
        <v>0</v>
      </c>
      <c r="H53" s="4" cm="1">
        <f t="array" aca="1" ref="H53" ca="1">IF(INDEX('Cost Scenario Settings'!$D$6:$L$13, MATCH($B53, 'Cost Scenario Settings'!$C$6:$C$13, 0), MATCH($E53, 'Cost Scenario Settings'!$D$5:$L$5, 0)) = TRUE,
IFERROR(INDEX('Generator Cost by Trajectory'!F$1:F$516, MATCH(1, ('Generator Cost by Trajectory'!$B$1:$B$516 = $D53) * ('Generator Cost by Trajectory'!$C$1:$C$516 = $E53), 0))
+ INDEX('Transmission Cost by Trajectory'!F$1:F$516, MATCH(1, ('Transmission Cost by Trajectory'!$B$1:$B$516 = $C53) * ('Transmission Cost by Trajectory'!$C$1:$C$516 = $E53), 0)), ""), "")</f>
        <v>0</v>
      </c>
      <c r="I53" s="4" cm="1">
        <f t="array" aca="1" ref="I53" ca="1">IF(INDEX('Cost Scenario Settings'!$D$6:$L$13, MATCH($B53, 'Cost Scenario Settings'!$C$6:$C$13, 0), MATCH($E53, 'Cost Scenario Settings'!$D$5:$L$5, 0)) = TRUE,
IFERROR(INDEX('Generator Cost by Trajectory'!G$1:G$516, MATCH(1, ('Generator Cost by Trajectory'!$B$1:$B$516 = $D53) * ('Generator Cost by Trajectory'!$C$1:$C$516 = $E53), 0))
+ INDEX('Transmission Cost by Trajectory'!G$1:G$516, MATCH(1, ('Transmission Cost by Trajectory'!$B$1:$B$516 = $C53) * ('Transmission Cost by Trajectory'!$C$1:$C$516 = $E53), 0)), ""), "")</f>
        <v>0</v>
      </c>
      <c r="J53" s="4" cm="1">
        <f t="array" aca="1" ref="J53" ca="1">IF(INDEX('Cost Scenario Settings'!$D$6:$L$13, MATCH($B53, 'Cost Scenario Settings'!$C$6:$C$13, 0), MATCH($E53, 'Cost Scenario Settings'!$D$5:$L$5, 0)) = TRUE,
IFERROR(INDEX('Generator Cost by Trajectory'!H$1:H$516, MATCH(1, ('Generator Cost by Trajectory'!$B$1:$B$516 = $D53) * ('Generator Cost by Trajectory'!$C$1:$C$516 = $E53), 0))
+ INDEX('Transmission Cost by Trajectory'!H$1:H$516, MATCH(1, ('Transmission Cost by Trajectory'!$B$1:$B$516 = $C53) * ('Transmission Cost by Trajectory'!$C$1:$C$516 = $E53), 0)), ""), "")</f>
        <v>0</v>
      </c>
      <c r="K53" s="4" cm="1">
        <f t="array" aca="1" ref="K53" ca="1">IF(INDEX('Cost Scenario Settings'!$D$6:$L$13, MATCH($B53, 'Cost Scenario Settings'!$C$6:$C$13, 0), MATCH($E53, 'Cost Scenario Settings'!$D$5:$L$5, 0)) = TRUE,
IFERROR(INDEX('Generator Cost by Trajectory'!I$1:I$516, MATCH(1, ('Generator Cost by Trajectory'!$B$1:$B$516 = $D53) * ('Generator Cost by Trajectory'!$C$1:$C$516 = $E53), 0))
+ INDEX('Transmission Cost by Trajectory'!I$1:I$516, MATCH(1, ('Transmission Cost by Trajectory'!$B$1:$B$516 = $C53) * ('Transmission Cost by Trajectory'!$C$1:$C$516 = $E53), 0)), ""), "")</f>
        <v>0</v>
      </c>
      <c r="L53" s="4" cm="1">
        <f t="array" aca="1" ref="L53" ca="1">IF(INDEX('Cost Scenario Settings'!$D$6:$L$13, MATCH($B53, 'Cost Scenario Settings'!$C$6:$C$13, 0), MATCH($E53, 'Cost Scenario Settings'!$D$5:$L$5, 0)) = TRUE,
IFERROR(INDEX('Generator Cost by Trajectory'!J$1:J$516, MATCH(1, ('Generator Cost by Trajectory'!$B$1:$B$516 = $D53) * ('Generator Cost by Trajectory'!$C$1:$C$516 = $E53), 0))
+ INDEX('Transmission Cost by Trajectory'!J$1:J$516, MATCH(1, ('Transmission Cost by Trajectory'!$B$1:$B$516 = $C53) * ('Transmission Cost by Trajectory'!$C$1:$C$516 = $E53), 0)), ""), "")</f>
        <v>0</v>
      </c>
      <c r="M53" s="4" cm="1">
        <f t="array" aca="1" ref="M53" ca="1">IF(INDEX('Cost Scenario Settings'!$D$6:$L$13, MATCH($B53, 'Cost Scenario Settings'!$C$6:$C$13, 0), MATCH($E53, 'Cost Scenario Settings'!$D$5:$L$5, 0)) = TRUE,
IFERROR(INDEX('Generator Cost by Trajectory'!K$1:K$516, MATCH(1, ('Generator Cost by Trajectory'!$B$1:$B$516 = $D53) * ('Generator Cost by Trajectory'!$C$1:$C$516 = $E53), 0))
+ INDEX('Transmission Cost by Trajectory'!K$1:K$516, MATCH(1, ('Transmission Cost by Trajectory'!$B$1:$B$516 = $C53) * ('Transmission Cost by Trajectory'!$C$1:$C$516 = $E53), 0)), ""), "")</f>
        <v>0</v>
      </c>
      <c r="N53" s="4" cm="1">
        <f t="array" aca="1" ref="N53" ca="1">IF(INDEX('Cost Scenario Settings'!$D$6:$L$13, MATCH($B53, 'Cost Scenario Settings'!$C$6:$C$13, 0), MATCH($E53, 'Cost Scenario Settings'!$D$5:$L$5, 0)) = TRUE,
IFERROR(INDEX('Generator Cost by Trajectory'!L$1:L$516, MATCH(1, ('Generator Cost by Trajectory'!$B$1:$B$516 = $D53) * ('Generator Cost by Trajectory'!$C$1:$C$516 = $E53), 0))
+ INDEX('Transmission Cost by Trajectory'!L$1:L$516, MATCH(1, ('Transmission Cost by Trajectory'!$B$1:$B$516 = $C53) * ('Transmission Cost by Trajectory'!$C$1:$C$516 = $E53), 0)), ""), "")</f>
        <v>494.16043354030552</v>
      </c>
      <c r="O53" s="4" cm="1">
        <f t="array" aca="1" ref="O53" ca="1">IF(INDEX('Cost Scenario Settings'!$D$6:$L$13, MATCH($B53, 'Cost Scenario Settings'!$C$6:$C$13, 0), MATCH($E53, 'Cost Scenario Settings'!$D$5:$L$5, 0)) = TRUE,
IFERROR(INDEX('Generator Cost by Trajectory'!M$1:M$516, MATCH(1, ('Generator Cost by Trajectory'!$B$1:$B$516 = $D53) * ('Generator Cost by Trajectory'!$C$1:$C$516 = $E53), 0))
+ INDEX('Transmission Cost by Trajectory'!M$1:M$516, MATCH(1, ('Transmission Cost by Trajectory'!$B$1:$B$516 = $C53) * ('Transmission Cost by Trajectory'!$C$1:$C$516 = $E53), 0)), ""), "")</f>
        <v>494.16043354030552</v>
      </c>
      <c r="P53" s="4" cm="1">
        <f t="array" aca="1" ref="P53" ca="1">IF(INDEX('Cost Scenario Settings'!$D$6:$L$13, MATCH($B53, 'Cost Scenario Settings'!$C$6:$C$13, 0), MATCH($E53, 'Cost Scenario Settings'!$D$5:$L$5, 0)) = TRUE,
IFERROR(INDEX('Generator Cost by Trajectory'!N$1:N$516, MATCH(1, ('Generator Cost by Trajectory'!$B$1:$B$516 = $D53) * ('Generator Cost by Trajectory'!$C$1:$C$516 = $E53), 0))
+ INDEX('Transmission Cost by Trajectory'!N$1:N$516, MATCH(1, ('Transmission Cost by Trajectory'!$B$1:$B$516 = $C53) * ('Transmission Cost by Trajectory'!$C$1:$C$516 = $E53), 0)), ""), "")</f>
        <v>494.16043354030552</v>
      </c>
      <c r="Q53" s="4" cm="1">
        <f t="array" aca="1" ref="Q53" ca="1">IF(INDEX('Cost Scenario Settings'!$D$6:$L$13, MATCH($B53, 'Cost Scenario Settings'!$C$6:$C$13, 0), MATCH($E53, 'Cost Scenario Settings'!$D$5:$L$5, 0)) = TRUE,
IFERROR(INDEX('Generator Cost by Trajectory'!O$1:O$516, MATCH(1, ('Generator Cost by Trajectory'!$B$1:$B$516 = $D53) * ('Generator Cost by Trajectory'!$C$1:$C$516 = $E53), 0))
+ INDEX('Transmission Cost by Trajectory'!O$1:O$516, MATCH(1, ('Transmission Cost by Trajectory'!$B$1:$B$516 = $C53) * ('Transmission Cost by Trajectory'!$C$1:$C$516 = $E53), 0)), ""), "")</f>
        <v>494.16043354030552</v>
      </c>
      <c r="R53" s="6">
        <f t="shared" ref="R53:R60" ca="1" si="6">IF(Q53="", "", SUMPRODUCT($F$6:$Q$6, $F53:$Q53))</f>
        <v>3796.9311277134584</v>
      </c>
      <c r="S53" s="4">
        <f ca="1">IFERROR(IF('Dashboard '!$D$6 = 2035, R53 * (1.05^(2035-2022)), R53), "")</f>
        <v>7159.6799244332797</v>
      </c>
    </row>
    <row r="54" spans="2:19" x14ac:dyDescent="0.2">
      <c r="B54" s="11" t="str">
        <f t="shared" ref="B54:B60" ca="1" si="7">B53</f>
        <v>Conservative</v>
      </c>
      <c r="C54" s="11" t="str">
        <f ca="1">INDEX('Cost Scenario Settings'!O$6:O$13, MATCH($B54, Final_Cost_Scenarios, 0))</f>
        <v>Tx - High</v>
      </c>
      <c r="D54" s="11" t="str">
        <f ca="1">INDEX('Cost Scenario Settings'!P$6:P$13, MATCH($B54, Final_Cost_Scenarios, 0))</f>
        <v>Conservative</v>
      </c>
      <c r="E54" s="8" t="s">
        <v>56</v>
      </c>
      <c r="F54" s="4" cm="1">
        <f t="array" aca="1" ref="F54" ca="1">IF(INDEX('Cost Scenario Settings'!$D$6:$L$13, MATCH($B54, 'Cost Scenario Settings'!$C$6:$C$13, 0), MATCH($E54, 'Cost Scenario Settings'!$D$5:$L$5, 0)) = TRUE,
IFERROR(INDEX('Generator Cost by Trajectory'!D$1:D$516, MATCH(1, ('Generator Cost by Trajectory'!$B$1:$B$516 = $D54) * ('Generator Cost by Trajectory'!$C$1:$C$516 = $E54), 0))
+ INDEX('Transmission Cost by Trajectory'!D$1:D$516, MATCH(1, ('Transmission Cost by Trajectory'!$B$1:$B$516 = $C54) * ('Transmission Cost by Trajectory'!$C$1:$C$516 = $E54), 0)), ""), "")</f>
        <v>0</v>
      </c>
      <c r="G54" s="4" cm="1">
        <f t="array" aca="1" ref="G54" ca="1">IF(INDEX('Cost Scenario Settings'!$D$6:$L$13, MATCH($B54, 'Cost Scenario Settings'!$C$6:$C$13, 0), MATCH($E54, 'Cost Scenario Settings'!$D$5:$L$5, 0)) = TRUE,
IFERROR(INDEX('Generator Cost by Trajectory'!E$1:E$516, MATCH(1, ('Generator Cost by Trajectory'!$B$1:$B$516 = $D54) * ('Generator Cost by Trajectory'!$C$1:$C$516 = $E54), 0))
+ INDEX('Transmission Cost by Trajectory'!E$1:E$516, MATCH(1, ('Transmission Cost by Trajectory'!$B$1:$B$516 = $C54) * ('Transmission Cost by Trajectory'!$C$1:$C$516 = $E54), 0)), ""), "")</f>
        <v>0</v>
      </c>
      <c r="H54" s="4" cm="1">
        <f t="array" aca="1" ref="H54" ca="1">IF(INDEX('Cost Scenario Settings'!$D$6:$L$13, MATCH($B54, 'Cost Scenario Settings'!$C$6:$C$13, 0), MATCH($E54, 'Cost Scenario Settings'!$D$5:$L$5, 0)) = TRUE,
IFERROR(INDEX('Generator Cost by Trajectory'!F$1:F$516, MATCH(1, ('Generator Cost by Trajectory'!$B$1:$B$516 = $D54) * ('Generator Cost by Trajectory'!$C$1:$C$516 = $E54), 0))
+ INDEX('Transmission Cost by Trajectory'!F$1:F$516, MATCH(1, ('Transmission Cost by Trajectory'!$B$1:$B$516 = $C54) * ('Transmission Cost by Trajectory'!$C$1:$C$516 = $E54), 0)), ""), "")</f>
        <v>0</v>
      </c>
      <c r="I54" s="4" cm="1">
        <f t="array" aca="1" ref="I54" ca="1">IF(INDEX('Cost Scenario Settings'!$D$6:$L$13, MATCH($B54, 'Cost Scenario Settings'!$C$6:$C$13, 0), MATCH($E54, 'Cost Scenario Settings'!$D$5:$L$5, 0)) = TRUE,
IFERROR(INDEX('Generator Cost by Trajectory'!G$1:G$516, MATCH(1, ('Generator Cost by Trajectory'!$B$1:$B$516 = $D54) * ('Generator Cost by Trajectory'!$C$1:$C$516 = $E54), 0))
+ INDEX('Transmission Cost by Trajectory'!G$1:G$516, MATCH(1, ('Transmission Cost by Trajectory'!$B$1:$B$516 = $C54) * ('Transmission Cost by Trajectory'!$C$1:$C$516 = $E54), 0)), ""), "")</f>
        <v>0</v>
      </c>
      <c r="J54" s="4" cm="1">
        <f t="array" aca="1" ref="J54" ca="1">IF(INDEX('Cost Scenario Settings'!$D$6:$L$13, MATCH($B54, 'Cost Scenario Settings'!$C$6:$C$13, 0), MATCH($E54, 'Cost Scenario Settings'!$D$5:$L$5, 0)) = TRUE,
IFERROR(INDEX('Generator Cost by Trajectory'!H$1:H$516, MATCH(1, ('Generator Cost by Trajectory'!$B$1:$B$516 = $D54) * ('Generator Cost by Trajectory'!$C$1:$C$516 = $E54), 0))
+ INDEX('Transmission Cost by Trajectory'!H$1:H$516, MATCH(1, ('Transmission Cost by Trajectory'!$B$1:$B$516 = $C54) * ('Transmission Cost by Trajectory'!$C$1:$C$516 = $E54), 0)), ""), "")</f>
        <v>0</v>
      </c>
      <c r="K54" s="4" cm="1">
        <f t="array" aca="1" ref="K54" ca="1">IF(INDEX('Cost Scenario Settings'!$D$6:$L$13, MATCH($B54, 'Cost Scenario Settings'!$C$6:$C$13, 0), MATCH($E54, 'Cost Scenario Settings'!$D$5:$L$5, 0)) = TRUE,
IFERROR(INDEX('Generator Cost by Trajectory'!I$1:I$516, MATCH(1, ('Generator Cost by Trajectory'!$B$1:$B$516 = $D54) * ('Generator Cost by Trajectory'!$C$1:$C$516 = $E54), 0))
+ INDEX('Transmission Cost by Trajectory'!I$1:I$516, MATCH(1, ('Transmission Cost by Trajectory'!$B$1:$B$516 = $C54) * ('Transmission Cost by Trajectory'!$C$1:$C$516 = $E54), 0)), ""), "")</f>
        <v>0</v>
      </c>
      <c r="L54" s="4" cm="1">
        <f t="array" aca="1" ref="L54" ca="1">IF(INDEX('Cost Scenario Settings'!$D$6:$L$13, MATCH($B54, 'Cost Scenario Settings'!$C$6:$C$13, 0), MATCH($E54, 'Cost Scenario Settings'!$D$5:$L$5, 0)) = TRUE,
IFERROR(INDEX('Generator Cost by Trajectory'!J$1:J$516, MATCH(1, ('Generator Cost by Trajectory'!$B$1:$B$516 = $D54) * ('Generator Cost by Trajectory'!$C$1:$C$516 = $E54), 0))
+ INDEX('Transmission Cost by Trajectory'!J$1:J$516, MATCH(1, ('Transmission Cost by Trajectory'!$B$1:$B$516 = $C54) * ('Transmission Cost by Trajectory'!$C$1:$C$516 = $E54), 0)), ""), "")</f>
        <v>0</v>
      </c>
      <c r="M54" s="4" cm="1">
        <f t="array" aca="1" ref="M54" ca="1">IF(INDEX('Cost Scenario Settings'!$D$6:$L$13, MATCH($B54, 'Cost Scenario Settings'!$C$6:$C$13, 0), MATCH($E54, 'Cost Scenario Settings'!$D$5:$L$5, 0)) = TRUE,
IFERROR(INDEX('Generator Cost by Trajectory'!K$1:K$516, MATCH(1, ('Generator Cost by Trajectory'!$B$1:$B$516 = $D54) * ('Generator Cost by Trajectory'!$C$1:$C$516 = $E54), 0))
+ INDEX('Transmission Cost by Trajectory'!K$1:K$516, MATCH(1, ('Transmission Cost by Trajectory'!$B$1:$B$516 = $C54) * ('Transmission Cost by Trajectory'!$C$1:$C$516 = $E54), 0)), ""), "")</f>
        <v>0</v>
      </c>
      <c r="N54" s="4" cm="1">
        <f t="array" aca="1" ref="N54" ca="1">IF(INDEX('Cost Scenario Settings'!$D$6:$L$13, MATCH($B54, 'Cost Scenario Settings'!$C$6:$C$13, 0), MATCH($E54, 'Cost Scenario Settings'!$D$5:$L$5, 0)) = TRUE,
IFERROR(INDEX('Generator Cost by Trajectory'!L$1:L$516, MATCH(1, ('Generator Cost by Trajectory'!$B$1:$B$516 = $D54) * ('Generator Cost by Trajectory'!$C$1:$C$516 = $E54), 0))
+ INDEX('Transmission Cost by Trajectory'!L$1:L$516, MATCH(1, ('Transmission Cost by Trajectory'!$B$1:$B$516 = $C54) * ('Transmission Cost by Trajectory'!$C$1:$C$516 = $E54), 0)), ""), "")</f>
        <v>1304.9788335403057</v>
      </c>
      <c r="O54" s="4" cm="1">
        <f t="array" aca="1" ref="O54" ca="1">IF(INDEX('Cost Scenario Settings'!$D$6:$L$13, MATCH($B54, 'Cost Scenario Settings'!$C$6:$C$13, 0), MATCH($E54, 'Cost Scenario Settings'!$D$5:$L$5, 0)) = TRUE,
IFERROR(INDEX('Generator Cost by Trajectory'!M$1:M$516, MATCH(1, ('Generator Cost by Trajectory'!$B$1:$B$516 = $D54) * ('Generator Cost by Trajectory'!$C$1:$C$516 = $E54), 0))
+ INDEX('Transmission Cost by Trajectory'!M$1:M$516, MATCH(1, ('Transmission Cost by Trajectory'!$B$1:$B$516 = $C54) * ('Transmission Cost by Trajectory'!$C$1:$C$516 = $E54), 0)), ""), "")</f>
        <v>1304.9788335403057</v>
      </c>
      <c r="P54" s="4" cm="1">
        <f t="array" aca="1" ref="P54" ca="1">IF(INDEX('Cost Scenario Settings'!$D$6:$L$13, MATCH($B54, 'Cost Scenario Settings'!$C$6:$C$13, 0), MATCH($E54, 'Cost Scenario Settings'!$D$5:$L$5, 0)) = TRUE,
IFERROR(INDEX('Generator Cost by Trajectory'!N$1:N$516, MATCH(1, ('Generator Cost by Trajectory'!$B$1:$B$516 = $D54) * ('Generator Cost by Trajectory'!$C$1:$C$516 = $E54), 0))
+ INDEX('Transmission Cost by Trajectory'!N$1:N$516, MATCH(1, ('Transmission Cost by Trajectory'!$B$1:$B$516 = $C54) * ('Transmission Cost by Trajectory'!$C$1:$C$516 = $E54), 0)), ""), "")</f>
        <v>1304.9788335403057</v>
      </c>
      <c r="Q54" s="4" cm="1">
        <f t="array" aca="1" ref="Q54" ca="1">IF(INDEX('Cost Scenario Settings'!$D$6:$L$13, MATCH($B54, 'Cost Scenario Settings'!$C$6:$C$13, 0), MATCH($E54, 'Cost Scenario Settings'!$D$5:$L$5, 0)) = TRUE,
IFERROR(INDEX('Generator Cost by Trajectory'!O$1:O$516, MATCH(1, ('Generator Cost by Trajectory'!$B$1:$B$516 = $D54) * ('Generator Cost by Trajectory'!$C$1:$C$516 = $E54), 0))
+ INDEX('Transmission Cost by Trajectory'!O$1:O$516, MATCH(1, ('Transmission Cost by Trajectory'!$B$1:$B$516 = $C54) * ('Transmission Cost by Trajectory'!$C$1:$C$516 = $E54), 0)), ""), "")</f>
        <v>1304.9788335403057</v>
      </c>
      <c r="R54" s="6">
        <f t="shared" ca="1" si="6"/>
        <v>10026.935419693502</v>
      </c>
      <c r="S54" s="4">
        <f ca="1">IFERROR(IF('Dashboard '!$D$6 = 2035, R54 * (1.05^(2035-2022)), R54), "")</f>
        <v>18907.28217427553</v>
      </c>
    </row>
    <row r="55" spans="2:19" x14ac:dyDescent="0.2">
      <c r="B55" s="11" t="str">
        <f t="shared" ca="1" si="7"/>
        <v>Conservative</v>
      </c>
      <c r="C55" s="11" t="str">
        <f ca="1">INDEX('Cost Scenario Settings'!O$6:O$13, MATCH($B55, Final_Cost_Scenarios, 0))</f>
        <v>Tx - High</v>
      </c>
      <c r="D55" s="11" t="str">
        <f ca="1">INDEX('Cost Scenario Settings'!P$6:P$13, MATCH($B55, Final_Cost_Scenarios, 0))</f>
        <v>Conservative</v>
      </c>
      <c r="E55" s="8" t="s">
        <v>57</v>
      </c>
      <c r="F55" s="4" cm="1">
        <f t="array" aca="1" ref="F55" ca="1">IF(INDEX('Cost Scenario Settings'!$D$6:$L$13, MATCH($B55, 'Cost Scenario Settings'!$C$6:$C$13, 0), MATCH($E55, 'Cost Scenario Settings'!$D$5:$L$5, 0)) = TRUE,
IFERROR(INDEX('Generator Cost by Trajectory'!D$1:D$516, MATCH(1, ('Generator Cost by Trajectory'!$B$1:$B$516 = $D55) * ('Generator Cost by Trajectory'!$C$1:$C$516 = $E55), 0))
+ INDEX('Transmission Cost by Trajectory'!D$1:D$516, MATCH(1, ('Transmission Cost by Trajectory'!$B$1:$B$516 = $C55) * ('Transmission Cost by Trajectory'!$C$1:$C$516 = $E55), 0)), ""), "")</f>
        <v>0</v>
      </c>
      <c r="G55" s="4" cm="1">
        <f t="array" aca="1" ref="G55" ca="1">IF(INDEX('Cost Scenario Settings'!$D$6:$L$13, MATCH($B55, 'Cost Scenario Settings'!$C$6:$C$13, 0), MATCH($E55, 'Cost Scenario Settings'!$D$5:$L$5, 0)) = TRUE,
IFERROR(INDEX('Generator Cost by Trajectory'!E$1:E$516, MATCH(1, ('Generator Cost by Trajectory'!$B$1:$B$516 = $D55) * ('Generator Cost by Trajectory'!$C$1:$C$516 = $E55), 0))
+ INDEX('Transmission Cost by Trajectory'!E$1:E$516, MATCH(1, ('Transmission Cost by Trajectory'!$B$1:$B$516 = $C55) * ('Transmission Cost by Trajectory'!$C$1:$C$516 = $E55), 0)), ""), "")</f>
        <v>0</v>
      </c>
      <c r="H55" s="4" cm="1">
        <f t="array" aca="1" ref="H55" ca="1">IF(INDEX('Cost Scenario Settings'!$D$6:$L$13, MATCH($B55, 'Cost Scenario Settings'!$C$6:$C$13, 0), MATCH($E55, 'Cost Scenario Settings'!$D$5:$L$5, 0)) = TRUE,
IFERROR(INDEX('Generator Cost by Trajectory'!F$1:F$516, MATCH(1, ('Generator Cost by Trajectory'!$B$1:$B$516 = $D55) * ('Generator Cost by Trajectory'!$C$1:$C$516 = $E55), 0))
+ INDEX('Transmission Cost by Trajectory'!F$1:F$516, MATCH(1, ('Transmission Cost by Trajectory'!$B$1:$B$516 = $C55) * ('Transmission Cost by Trajectory'!$C$1:$C$516 = $E55), 0)), ""), "")</f>
        <v>0</v>
      </c>
      <c r="I55" s="4" cm="1">
        <f t="array" aca="1" ref="I55" ca="1">IF(INDEX('Cost Scenario Settings'!$D$6:$L$13, MATCH($B55, 'Cost Scenario Settings'!$C$6:$C$13, 0), MATCH($E55, 'Cost Scenario Settings'!$D$5:$L$5, 0)) = TRUE,
IFERROR(INDEX('Generator Cost by Trajectory'!G$1:G$516, MATCH(1, ('Generator Cost by Trajectory'!$B$1:$B$516 = $D55) * ('Generator Cost by Trajectory'!$C$1:$C$516 = $E55), 0))
+ INDEX('Transmission Cost by Trajectory'!G$1:G$516, MATCH(1, ('Transmission Cost by Trajectory'!$B$1:$B$516 = $C55) * ('Transmission Cost by Trajectory'!$C$1:$C$516 = $E55), 0)), ""), "")</f>
        <v>0</v>
      </c>
      <c r="J55" s="4" cm="1">
        <f t="array" aca="1" ref="J55" ca="1">IF(INDEX('Cost Scenario Settings'!$D$6:$L$13, MATCH($B55, 'Cost Scenario Settings'!$C$6:$C$13, 0), MATCH($E55, 'Cost Scenario Settings'!$D$5:$L$5, 0)) = TRUE,
IFERROR(INDEX('Generator Cost by Trajectory'!H$1:H$516, MATCH(1, ('Generator Cost by Trajectory'!$B$1:$B$516 = $D55) * ('Generator Cost by Trajectory'!$C$1:$C$516 = $E55), 0))
+ INDEX('Transmission Cost by Trajectory'!H$1:H$516, MATCH(1, ('Transmission Cost by Trajectory'!$B$1:$B$516 = $C55) * ('Transmission Cost by Trajectory'!$C$1:$C$516 = $E55), 0)), ""), "")</f>
        <v>0</v>
      </c>
      <c r="K55" s="4" cm="1">
        <f t="array" aca="1" ref="K55" ca="1">IF(INDEX('Cost Scenario Settings'!$D$6:$L$13, MATCH($B55, 'Cost Scenario Settings'!$C$6:$C$13, 0), MATCH($E55, 'Cost Scenario Settings'!$D$5:$L$5, 0)) = TRUE,
IFERROR(INDEX('Generator Cost by Trajectory'!I$1:I$516, MATCH(1, ('Generator Cost by Trajectory'!$B$1:$B$516 = $D55) * ('Generator Cost by Trajectory'!$C$1:$C$516 = $E55), 0))
+ INDEX('Transmission Cost by Trajectory'!I$1:I$516, MATCH(1, ('Transmission Cost by Trajectory'!$B$1:$B$516 = $C55) * ('Transmission Cost by Trajectory'!$C$1:$C$516 = $E55), 0)), ""), "")</f>
        <v>0</v>
      </c>
      <c r="L55" s="4" cm="1">
        <f t="array" aca="1" ref="L55" ca="1">IF(INDEX('Cost Scenario Settings'!$D$6:$L$13, MATCH($B55, 'Cost Scenario Settings'!$C$6:$C$13, 0), MATCH($E55, 'Cost Scenario Settings'!$D$5:$L$5, 0)) = TRUE,
IFERROR(INDEX('Generator Cost by Trajectory'!J$1:J$516, MATCH(1, ('Generator Cost by Trajectory'!$B$1:$B$516 = $D55) * ('Generator Cost by Trajectory'!$C$1:$C$516 = $E55), 0))
+ INDEX('Transmission Cost by Trajectory'!J$1:J$516, MATCH(1, ('Transmission Cost by Trajectory'!$B$1:$B$516 = $C55) * ('Transmission Cost by Trajectory'!$C$1:$C$516 = $E55), 0)), ""), "")</f>
        <v>0</v>
      </c>
      <c r="M55" s="4" cm="1">
        <f t="array" aca="1" ref="M55" ca="1">IF(INDEX('Cost Scenario Settings'!$D$6:$L$13, MATCH($B55, 'Cost Scenario Settings'!$C$6:$C$13, 0), MATCH($E55, 'Cost Scenario Settings'!$D$5:$L$5, 0)) = TRUE,
IFERROR(INDEX('Generator Cost by Trajectory'!K$1:K$516, MATCH(1, ('Generator Cost by Trajectory'!$B$1:$B$516 = $D55) * ('Generator Cost by Trajectory'!$C$1:$C$516 = $E55), 0))
+ INDEX('Transmission Cost by Trajectory'!K$1:K$516, MATCH(1, ('Transmission Cost by Trajectory'!$B$1:$B$516 = $C55) * ('Transmission Cost by Trajectory'!$C$1:$C$516 = $E55), 0)), ""), "")</f>
        <v>0</v>
      </c>
      <c r="N55" s="4" cm="1">
        <f t="array" aca="1" ref="N55" ca="1">IF(INDEX('Cost Scenario Settings'!$D$6:$L$13, MATCH($B55, 'Cost Scenario Settings'!$C$6:$C$13, 0), MATCH($E55, 'Cost Scenario Settings'!$D$5:$L$5, 0)) = TRUE,
IFERROR(INDEX('Generator Cost by Trajectory'!L$1:L$516, MATCH(1, ('Generator Cost by Trajectory'!$B$1:$B$516 = $D55) * ('Generator Cost by Trajectory'!$C$1:$C$516 = $E55), 0))
+ INDEX('Transmission Cost by Trajectory'!L$1:L$516, MATCH(1, ('Transmission Cost by Trajectory'!$B$1:$B$516 = $C55) * ('Transmission Cost by Trajectory'!$C$1:$C$516 = $E55), 0)), ""), "")</f>
        <v>1528.0536831154784</v>
      </c>
      <c r="O55" s="4" cm="1">
        <f t="array" aca="1" ref="O55" ca="1">IF(INDEX('Cost Scenario Settings'!$D$6:$L$13, MATCH($B55, 'Cost Scenario Settings'!$C$6:$C$13, 0), MATCH($E55, 'Cost Scenario Settings'!$D$5:$L$5, 0)) = TRUE,
IFERROR(INDEX('Generator Cost by Trajectory'!M$1:M$516, MATCH(1, ('Generator Cost by Trajectory'!$B$1:$B$516 = $D55) * ('Generator Cost by Trajectory'!$C$1:$C$516 = $E55), 0))
+ INDEX('Transmission Cost by Trajectory'!M$1:M$516, MATCH(1, ('Transmission Cost by Trajectory'!$B$1:$B$516 = $C55) * ('Transmission Cost by Trajectory'!$C$1:$C$516 = $E55), 0)), ""), "")</f>
        <v>1528.0536831154784</v>
      </c>
      <c r="P55" s="4" cm="1">
        <f t="array" aca="1" ref="P55" ca="1">IF(INDEX('Cost Scenario Settings'!$D$6:$L$13, MATCH($B55, 'Cost Scenario Settings'!$C$6:$C$13, 0), MATCH($E55, 'Cost Scenario Settings'!$D$5:$L$5, 0)) = TRUE,
IFERROR(INDEX('Generator Cost by Trajectory'!N$1:N$516, MATCH(1, ('Generator Cost by Trajectory'!$B$1:$B$516 = $D55) * ('Generator Cost by Trajectory'!$C$1:$C$516 = $E55), 0))
+ INDEX('Transmission Cost by Trajectory'!N$1:N$516, MATCH(1, ('Transmission Cost by Trajectory'!$B$1:$B$516 = $C55) * ('Transmission Cost by Trajectory'!$C$1:$C$516 = $E55), 0)), ""), "")</f>
        <v>1528.0536831154784</v>
      </c>
      <c r="Q55" s="4" cm="1">
        <f t="array" aca="1" ref="Q55" ca="1">IF(INDEX('Cost Scenario Settings'!$D$6:$L$13, MATCH($B55, 'Cost Scenario Settings'!$C$6:$C$13, 0), MATCH($E55, 'Cost Scenario Settings'!$D$5:$L$5, 0)) = TRUE,
IFERROR(INDEX('Generator Cost by Trajectory'!O$1:O$516, MATCH(1, ('Generator Cost by Trajectory'!$B$1:$B$516 = $D55) * ('Generator Cost by Trajectory'!$C$1:$C$516 = $E55), 0))
+ INDEX('Transmission Cost by Trajectory'!O$1:O$516, MATCH(1, ('Transmission Cost by Trajectory'!$B$1:$B$516 = $C55) * ('Transmission Cost by Trajectory'!$C$1:$C$516 = $E55), 0)), ""), "")</f>
        <v>1528.0536831154784</v>
      </c>
      <c r="R55" s="6">
        <f t="shared" ca="1" si="6"/>
        <v>11740.953343171965</v>
      </c>
      <c r="S55" s="4">
        <f ca="1">IFERROR(IF('Dashboard '!$D$6 = 2035, R55 * (1.05^(2035-2022)), R55), "")</f>
        <v>22139.318601609346</v>
      </c>
    </row>
    <row r="56" spans="2:19" x14ac:dyDescent="0.2">
      <c r="B56" s="11" t="str">
        <f t="shared" ca="1" si="7"/>
        <v>Conservative</v>
      </c>
      <c r="C56" s="11" t="str">
        <f ca="1">INDEX('Cost Scenario Settings'!O$6:O$13, MATCH($B56, Final_Cost_Scenarios, 0))</f>
        <v>Tx - High</v>
      </c>
      <c r="D56" s="11" t="str">
        <f ca="1">INDEX('Cost Scenario Settings'!P$6:P$13, MATCH($B56, Final_Cost_Scenarios, 0))</f>
        <v>Conservative</v>
      </c>
      <c r="E56" s="8" t="s">
        <v>58</v>
      </c>
      <c r="F56" s="4" cm="1">
        <f t="array" aca="1" ref="F56" ca="1">IF(INDEX('Cost Scenario Settings'!$D$6:$L$13, MATCH($B56, 'Cost Scenario Settings'!$C$6:$C$13, 0), MATCH($E56, 'Cost Scenario Settings'!$D$5:$L$5, 0)) = TRUE,
IFERROR(INDEX('Generator Cost by Trajectory'!D$1:D$516, MATCH(1, ('Generator Cost by Trajectory'!$B$1:$B$516 = $D56) * ('Generator Cost by Trajectory'!$C$1:$C$516 = $E56), 0))
+ INDEX('Transmission Cost by Trajectory'!D$1:D$516, MATCH(1, ('Transmission Cost by Trajectory'!$B$1:$B$516 = $C56) * ('Transmission Cost by Trajectory'!$C$1:$C$516 = $E56), 0)), ""), "")</f>
        <v>0</v>
      </c>
      <c r="G56" s="4" cm="1">
        <f t="array" aca="1" ref="G56" ca="1">IF(INDEX('Cost Scenario Settings'!$D$6:$L$13, MATCH($B56, 'Cost Scenario Settings'!$C$6:$C$13, 0), MATCH($E56, 'Cost Scenario Settings'!$D$5:$L$5, 0)) = TRUE,
IFERROR(INDEX('Generator Cost by Trajectory'!E$1:E$516, MATCH(1, ('Generator Cost by Trajectory'!$B$1:$B$516 = $D56) * ('Generator Cost by Trajectory'!$C$1:$C$516 = $E56), 0))
+ INDEX('Transmission Cost by Trajectory'!E$1:E$516, MATCH(1, ('Transmission Cost by Trajectory'!$B$1:$B$516 = $C56) * ('Transmission Cost by Trajectory'!$C$1:$C$516 = $E56), 0)), ""), "")</f>
        <v>0</v>
      </c>
      <c r="H56" s="4" cm="1">
        <f t="array" aca="1" ref="H56" ca="1">IF(INDEX('Cost Scenario Settings'!$D$6:$L$13, MATCH($B56, 'Cost Scenario Settings'!$C$6:$C$13, 0), MATCH($E56, 'Cost Scenario Settings'!$D$5:$L$5, 0)) = TRUE,
IFERROR(INDEX('Generator Cost by Trajectory'!F$1:F$516, MATCH(1, ('Generator Cost by Trajectory'!$B$1:$B$516 = $D56) * ('Generator Cost by Trajectory'!$C$1:$C$516 = $E56), 0))
+ INDEX('Transmission Cost by Trajectory'!F$1:F$516, MATCH(1, ('Transmission Cost by Trajectory'!$B$1:$B$516 = $C56) * ('Transmission Cost by Trajectory'!$C$1:$C$516 = $E56), 0)), ""), "")</f>
        <v>0</v>
      </c>
      <c r="I56" s="4" cm="1">
        <f t="array" aca="1" ref="I56" ca="1">IF(INDEX('Cost Scenario Settings'!$D$6:$L$13, MATCH($B56, 'Cost Scenario Settings'!$C$6:$C$13, 0), MATCH($E56, 'Cost Scenario Settings'!$D$5:$L$5, 0)) = TRUE,
IFERROR(INDEX('Generator Cost by Trajectory'!G$1:G$516, MATCH(1, ('Generator Cost by Trajectory'!$B$1:$B$516 = $D56) * ('Generator Cost by Trajectory'!$C$1:$C$516 = $E56), 0))
+ INDEX('Transmission Cost by Trajectory'!G$1:G$516, MATCH(1, ('Transmission Cost by Trajectory'!$B$1:$B$516 = $C56) * ('Transmission Cost by Trajectory'!$C$1:$C$516 = $E56), 0)), ""), "")</f>
        <v>0</v>
      </c>
      <c r="J56" s="4" cm="1">
        <f t="array" aca="1" ref="J56" ca="1">IF(INDEX('Cost Scenario Settings'!$D$6:$L$13, MATCH($B56, 'Cost Scenario Settings'!$C$6:$C$13, 0), MATCH($E56, 'Cost Scenario Settings'!$D$5:$L$5, 0)) = TRUE,
IFERROR(INDEX('Generator Cost by Trajectory'!H$1:H$516, MATCH(1, ('Generator Cost by Trajectory'!$B$1:$B$516 = $D56) * ('Generator Cost by Trajectory'!$C$1:$C$516 = $E56), 0))
+ INDEX('Transmission Cost by Trajectory'!H$1:H$516, MATCH(1, ('Transmission Cost by Trajectory'!$B$1:$B$516 = $C56) * ('Transmission Cost by Trajectory'!$C$1:$C$516 = $E56), 0)), ""), "")</f>
        <v>0</v>
      </c>
      <c r="K56" s="4" cm="1">
        <f t="array" aca="1" ref="K56" ca="1">IF(INDEX('Cost Scenario Settings'!$D$6:$L$13, MATCH($B56, 'Cost Scenario Settings'!$C$6:$C$13, 0), MATCH($E56, 'Cost Scenario Settings'!$D$5:$L$5, 0)) = TRUE,
IFERROR(INDEX('Generator Cost by Trajectory'!I$1:I$516, MATCH(1, ('Generator Cost by Trajectory'!$B$1:$B$516 = $D56) * ('Generator Cost by Trajectory'!$C$1:$C$516 = $E56), 0))
+ INDEX('Transmission Cost by Trajectory'!I$1:I$516, MATCH(1, ('Transmission Cost by Trajectory'!$B$1:$B$516 = $C56) * ('Transmission Cost by Trajectory'!$C$1:$C$516 = $E56), 0)), ""), "")</f>
        <v>0</v>
      </c>
      <c r="L56" s="4" cm="1">
        <f t="array" aca="1" ref="L56" ca="1">IF(INDEX('Cost Scenario Settings'!$D$6:$L$13, MATCH($B56, 'Cost Scenario Settings'!$C$6:$C$13, 0), MATCH($E56, 'Cost Scenario Settings'!$D$5:$L$5, 0)) = TRUE,
IFERROR(INDEX('Generator Cost by Trajectory'!J$1:J$516, MATCH(1, ('Generator Cost by Trajectory'!$B$1:$B$516 = $D56) * ('Generator Cost by Trajectory'!$C$1:$C$516 = $E56), 0))
+ INDEX('Transmission Cost by Trajectory'!J$1:J$516, MATCH(1, ('Transmission Cost by Trajectory'!$B$1:$B$516 = $C56) * ('Transmission Cost by Trajectory'!$C$1:$C$516 = $E56), 0)), ""), "")</f>
        <v>0</v>
      </c>
      <c r="M56" s="4" cm="1">
        <f t="array" aca="1" ref="M56" ca="1">IF(INDEX('Cost Scenario Settings'!$D$6:$L$13, MATCH($B56, 'Cost Scenario Settings'!$C$6:$C$13, 0), MATCH($E56, 'Cost Scenario Settings'!$D$5:$L$5, 0)) = TRUE,
IFERROR(INDEX('Generator Cost by Trajectory'!K$1:K$516, MATCH(1, ('Generator Cost by Trajectory'!$B$1:$B$516 = $D56) * ('Generator Cost by Trajectory'!$C$1:$C$516 = $E56), 0))
+ INDEX('Transmission Cost by Trajectory'!K$1:K$516, MATCH(1, ('Transmission Cost by Trajectory'!$B$1:$B$516 = $C56) * ('Transmission Cost by Trajectory'!$C$1:$C$516 = $E56), 0)), ""), "")</f>
        <v>0</v>
      </c>
      <c r="N56" s="4" cm="1">
        <f t="array" aca="1" ref="N56" ca="1">IF(INDEX('Cost Scenario Settings'!$D$6:$L$13, MATCH($B56, 'Cost Scenario Settings'!$C$6:$C$13, 0), MATCH($E56, 'Cost Scenario Settings'!$D$5:$L$5, 0)) = TRUE,
IFERROR(INDEX('Generator Cost by Trajectory'!L$1:L$516, MATCH(1, ('Generator Cost by Trajectory'!$B$1:$B$516 = $D56) * ('Generator Cost by Trajectory'!$C$1:$C$516 = $E56), 0))
+ INDEX('Transmission Cost by Trajectory'!L$1:L$516, MATCH(1, ('Transmission Cost by Trajectory'!$B$1:$B$516 = $C56) * ('Transmission Cost by Trajectory'!$C$1:$C$516 = $E56), 0)), ""), "")</f>
        <v>1459.4204335403056</v>
      </c>
      <c r="O56" s="4" cm="1">
        <f t="array" aca="1" ref="O56" ca="1">IF(INDEX('Cost Scenario Settings'!$D$6:$L$13, MATCH($B56, 'Cost Scenario Settings'!$C$6:$C$13, 0), MATCH($E56, 'Cost Scenario Settings'!$D$5:$L$5, 0)) = TRUE,
IFERROR(INDEX('Generator Cost by Trajectory'!M$1:M$516, MATCH(1, ('Generator Cost by Trajectory'!$B$1:$B$516 = $D56) * ('Generator Cost by Trajectory'!$C$1:$C$516 = $E56), 0))
+ INDEX('Transmission Cost by Trajectory'!M$1:M$516, MATCH(1, ('Transmission Cost by Trajectory'!$B$1:$B$516 = $C56) * ('Transmission Cost by Trajectory'!$C$1:$C$516 = $E56), 0)), ""), "")</f>
        <v>1459.4204335403056</v>
      </c>
      <c r="P56" s="4" cm="1">
        <f t="array" aca="1" ref="P56" ca="1">IF(INDEX('Cost Scenario Settings'!$D$6:$L$13, MATCH($B56, 'Cost Scenario Settings'!$C$6:$C$13, 0), MATCH($E56, 'Cost Scenario Settings'!$D$5:$L$5, 0)) = TRUE,
IFERROR(INDEX('Generator Cost by Trajectory'!N$1:N$516, MATCH(1, ('Generator Cost by Trajectory'!$B$1:$B$516 = $D56) * ('Generator Cost by Trajectory'!$C$1:$C$516 = $E56), 0))
+ INDEX('Transmission Cost by Trajectory'!N$1:N$516, MATCH(1, ('Transmission Cost by Trajectory'!$B$1:$B$516 = $C56) * ('Transmission Cost by Trajectory'!$C$1:$C$516 = $E56), 0)), ""), "")</f>
        <v>1459.4204335403056</v>
      </c>
      <c r="Q56" s="4" cm="1">
        <f t="array" aca="1" ref="Q56" ca="1">IF(INDEX('Cost Scenario Settings'!$D$6:$L$13, MATCH($B56, 'Cost Scenario Settings'!$C$6:$C$13, 0), MATCH($E56, 'Cost Scenario Settings'!$D$5:$L$5, 0)) = TRUE,
IFERROR(INDEX('Generator Cost by Trajectory'!O$1:O$516, MATCH(1, ('Generator Cost by Trajectory'!$B$1:$B$516 = $D56) * ('Generator Cost by Trajectory'!$C$1:$C$516 = $E56), 0))
+ INDEX('Transmission Cost by Trajectory'!O$1:O$516, MATCH(1, ('Transmission Cost by Trajectory'!$B$1:$B$516 = $C56) * ('Transmission Cost by Trajectory'!$C$1:$C$516 = $E56), 0)), ""), "")</f>
        <v>1459.4204335403056</v>
      </c>
      <c r="R56" s="6">
        <f t="shared" ca="1" si="6"/>
        <v>11213.602903880177</v>
      </c>
      <c r="S56" s="4">
        <f ca="1">IFERROR(IF('Dashboard '!$D$6 = 2035, R56 * (1.05^(2035-2022)), R56), "")</f>
        <v>21144.920698055004</v>
      </c>
    </row>
    <row r="57" spans="2:19" x14ac:dyDescent="0.2">
      <c r="B57" s="11" t="str">
        <f t="shared" ca="1" si="7"/>
        <v>Conservative</v>
      </c>
      <c r="C57" s="11" t="str">
        <f ca="1">INDEX('Cost Scenario Settings'!O$6:O$13, MATCH($B57, Final_Cost_Scenarios, 0))</f>
        <v>Tx - High</v>
      </c>
      <c r="D57" s="11" t="str">
        <f ca="1">INDEX('Cost Scenario Settings'!P$6:P$13, MATCH($B57, Final_Cost_Scenarios, 0))</f>
        <v>Conservative</v>
      </c>
      <c r="E57" s="8" t="s">
        <v>59</v>
      </c>
      <c r="F57" s="4" cm="1">
        <f t="array" aca="1" ref="F57" ca="1">IF(INDEX('Cost Scenario Settings'!$D$6:$L$13, MATCH($B57, 'Cost Scenario Settings'!$C$6:$C$13, 0), MATCH($E57, 'Cost Scenario Settings'!$D$5:$L$5, 0)) = TRUE,
IFERROR(INDEX('Generator Cost by Trajectory'!D$1:D$516, MATCH(1, ('Generator Cost by Trajectory'!$B$1:$B$516 = $D57) * ('Generator Cost by Trajectory'!$C$1:$C$516 = $E57), 0))
+ INDEX('Transmission Cost by Trajectory'!D$1:D$516, MATCH(1, ('Transmission Cost by Trajectory'!$B$1:$B$516 = $C57) * ('Transmission Cost by Trajectory'!$C$1:$C$516 = $E57), 0)), ""), "")</f>
        <v>0</v>
      </c>
      <c r="G57" s="4" cm="1">
        <f t="array" aca="1" ref="G57" ca="1">IF(INDEX('Cost Scenario Settings'!$D$6:$L$13, MATCH($B57, 'Cost Scenario Settings'!$C$6:$C$13, 0), MATCH($E57, 'Cost Scenario Settings'!$D$5:$L$5, 0)) = TRUE,
IFERROR(INDEX('Generator Cost by Trajectory'!E$1:E$516, MATCH(1, ('Generator Cost by Trajectory'!$B$1:$B$516 = $D57) * ('Generator Cost by Trajectory'!$C$1:$C$516 = $E57), 0))
+ INDEX('Transmission Cost by Trajectory'!E$1:E$516, MATCH(1, ('Transmission Cost by Trajectory'!$B$1:$B$516 = $C57) * ('Transmission Cost by Trajectory'!$C$1:$C$516 = $E57), 0)), ""), "")</f>
        <v>0</v>
      </c>
      <c r="H57" s="4" cm="1">
        <f t="array" aca="1" ref="H57" ca="1">IF(INDEX('Cost Scenario Settings'!$D$6:$L$13, MATCH($B57, 'Cost Scenario Settings'!$C$6:$C$13, 0), MATCH($E57, 'Cost Scenario Settings'!$D$5:$L$5, 0)) = TRUE,
IFERROR(INDEX('Generator Cost by Trajectory'!F$1:F$516, MATCH(1, ('Generator Cost by Trajectory'!$B$1:$B$516 = $D57) * ('Generator Cost by Trajectory'!$C$1:$C$516 = $E57), 0))
+ INDEX('Transmission Cost by Trajectory'!F$1:F$516, MATCH(1, ('Transmission Cost by Trajectory'!$B$1:$B$516 = $C57) * ('Transmission Cost by Trajectory'!$C$1:$C$516 = $E57), 0)), ""), "")</f>
        <v>0</v>
      </c>
      <c r="I57" s="4" cm="1">
        <f t="array" aca="1" ref="I57" ca="1">IF(INDEX('Cost Scenario Settings'!$D$6:$L$13, MATCH($B57, 'Cost Scenario Settings'!$C$6:$C$13, 0), MATCH($E57, 'Cost Scenario Settings'!$D$5:$L$5, 0)) = TRUE,
IFERROR(INDEX('Generator Cost by Trajectory'!G$1:G$516, MATCH(1, ('Generator Cost by Trajectory'!$B$1:$B$516 = $D57) * ('Generator Cost by Trajectory'!$C$1:$C$516 = $E57), 0))
+ INDEX('Transmission Cost by Trajectory'!G$1:G$516, MATCH(1, ('Transmission Cost by Trajectory'!$B$1:$B$516 = $C57) * ('Transmission Cost by Trajectory'!$C$1:$C$516 = $E57), 0)), ""), "")</f>
        <v>0</v>
      </c>
      <c r="J57" s="4" cm="1">
        <f t="array" aca="1" ref="J57" ca="1">IF(INDEX('Cost Scenario Settings'!$D$6:$L$13, MATCH($B57, 'Cost Scenario Settings'!$C$6:$C$13, 0), MATCH($E57, 'Cost Scenario Settings'!$D$5:$L$5, 0)) = TRUE,
IFERROR(INDEX('Generator Cost by Trajectory'!H$1:H$516, MATCH(1, ('Generator Cost by Trajectory'!$B$1:$B$516 = $D57) * ('Generator Cost by Trajectory'!$C$1:$C$516 = $E57), 0))
+ INDEX('Transmission Cost by Trajectory'!H$1:H$516, MATCH(1, ('Transmission Cost by Trajectory'!$B$1:$B$516 = $C57) * ('Transmission Cost by Trajectory'!$C$1:$C$516 = $E57), 0)), ""), "")</f>
        <v>0</v>
      </c>
      <c r="K57" s="4" cm="1">
        <f t="array" aca="1" ref="K57" ca="1">IF(INDEX('Cost Scenario Settings'!$D$6:$L$13, MATCH($B57, 'Cost Scenario Settings'!$C$6:$C$13, 0), MATCH($E57, 'Cost Scenario Settings'!$D$5:$L$5, 0)) = TRUE,
IFERROR(INDEX('Generator Cost by Trajectory'!I$1:I$516, MATCH(1, ('Generator Cost by Trajectory'!$B$1:$B$516 = $D57) * ('Generator Cost by Trajectory'!$C$1:$C$516 = $E57), 0))
+ INDEX('Transmission Cost by Trajectory'!I$1:I$516, MATCH(1, ('Transmission Cost by Trajectory'!$B$1:$B$516 = $C57) * ('Transmission Cost by Trajectory'!$C$1:$C$516 = $E57), 0)), ""), "")</f>
        <v>0</v>
      </c>
      <c r="L57" s="4" cm="1">
        <f t="array" aca="1" ref="L57" ca="1">IF(INDEX('Cost Scenario Settings'!$D$6:$L$13, MATCH($B57, 'Cost Scenario Settings'!$C$6:$C$13, 0), MATCH($E57, 'Cost Scenario Settings'!$D$5:$L$5, 0)) = TRUE,
IFERROR(INDEX('Generator Cost by Trajectory'!J$1:J$516, MATCH(1, ('Generator Cost by Trajectory'!$B$1:$B$516 = $D57) * ('Generator Cost by Trajectory'!$C$1:$C$516 = $E57), 0))
+ INDEX('Transmission Cost by Trajectory'!J$1:J$516, MATCH(1, ('Transmission Cost by Trajectory'!$B$1:$B$516 = $C57) * ('Transmission Cost by Trajectory'!$C$1:$C$516 = $E57), 0)), ""), "")</f>
        <v>0</v>
      </c>
      <c r="M57" s="4" cm="1">
        <f t="array" aca="1" ref="M57" ca="1">IF(INDEX('Cost Scenario Settings'!$D$6:$L$13, MATCH($B57, 'Cost Scenario Settings'!$C$6:$C$13, 0), MATCH($E57, 'Cost Scenario Settings'!$D$5:$L$5, 0)) = TRUE,
IFERROR(INDEX('Generator Cost by Trajectory'!K$1:K$516, MATCH(1, ('Generator Cost by Trajectory'!$B$1:$B$516 = $D57) * ('Generator Cost by Trajectory'!$C$1:$C$516 = $E57), 0))
+ INDEX('Transmission Cost by Trajectory'!K$1:K$516, MATCH(1, ('Transmission Cost by Trajectory'!$B$1:$B$516 = $C57) * ('Transmission Cost by Trajectory'!$C$1:$C$516 = $E57), 0)), ""), "")</f>
        <v>0</v>
      </c>
      <c r="N57" s="4" cm="1">
        <f t="array" aca="1" ref="N57" ca="1">IF(INDEX('Cost Scenario Settings'!$D$6:$L$13, MATCH($B57, 'Cost Scenario Settings'!$C$6:$C$13, 0), MATCH($E57, 'Cost Scenario Settings'!$D$5:$L$5, 0)) = TRUE,
IFERROR(INDEX('Generator Cost by Trajectory'!L$1:L$516, MATCH(1, ('Generator Cost by Trajectory'!$B$1:$B$516 = $D57) * ('Generator Cost by Trajectory'!$C$1:$C$516 = $E57), 0))
+ INDEX('Transmission Cost by Trajectory'!L$1:L$516, MATCH(1, ('Transmission Cost by Trajectory'!$B$1:$B$516 = $C57) * ('Transmission Cost by Trajectory'!$C$1:$C$516 = $E57), 0)), ""), "")</f>
        <v>2364.3516835403061</v>
      </c>
      <c r="O57" s="4" cm="1">
        <f t="array" aca="1" ref="O57" ca="1">IF(INDEX('Cost Scenario Settings'!$D$6:$L$13, MATCH($B57, 'Cost Scenario Settings'!$C$6:$C$13, 0), MATCH($E57, 'Cost Scenario Settings'!$D$5:$L$5, 0)) = TRUE,
IFERROR(INDEX('Generator Cost by Trajectory'!M$1:M$516, MATCH(1, ('Generator Cost by Trajectory'!$B$1:$B$516 = $D57) * ('Generator Cost by Trajectory'!$C$1:$C$516 = $E57), 0))
+ INDEX('Transmission Cost by Trajectory'!M$1:M$516, MATCH(1, ('Transmission Cost by Trajectory'!$B$1:$B$516 = $C57) * ('Transmission Cost by Trajectory'!$C$1:$C$516 = $E57), 0)), ""), "")</f>
        <v>2364.3516835403061</v>
      </c>
      <c r="P57" s="4" cm="1">
        <f t="array" aca="1" ref="P57" ca="1">IF(INDEX('Cost Scenario Settings'!$D$6:$L$13, MATCH($B57, 'Cost Scenario Settings'!$C$6:$C$13, 0), MATCH($E57, 'Cost Scenario Settings'!$D$5:$L$5, 0)) = TRUE,
IFERROR(INDEX('Generator Cost by Trajectory'!N$1:N$516, MATCH(1, ('Generator Cost by Trajectory'!$B$1:$B$516 = $D57) * ('Generator Cost by Trajectory'!$C$1:$C$516 = $E57), 0))
+ INDEX('Transmission Cost by Trajectory'!N$1:N$516, MATCH(1, ('Transmission Cost by Trajectory'!$B$1:$B$516 = $C57) * ('Transmission Cost by Trajectory'!$C$1:$C$516 = $E57), 0)), ""), "")</f>
        <v>2364.3516835403061</v>
      </c>
      <c r="Q57" s="4" cm="1">
        <f t="array" aca="1" ref="Q57" ca="1">IF(INDEX('Cost Scenario Settings'!$D$6:$L$13, MATCH($B57, 'Cost Scenario Settings'!$C$6:$C$13, 0), MATCH($E57, 'Cost Scenario Settings'!$D$5:$L$5, 0)) = TRUE,
IFERROR(INDEX('Generator Cost by Trajectory'!O$1:O$516, MATCH(1, ('Generator Cost by Trajectory'!$B$1:$B$516 = $D57) * ('Generator Cost by Trajectory'!$C$1:$C$516 = $E57), 0))
+ INDEX('Transmission Cost by Trajectory'!O$1:O$516, MATCH(1, ('Transmission Cost by Trajectory'!$B$1:$B$516 = $C57) * ('Transmission Cost by Trajectory'!$C$1:$C$516 = $E57), 0)), ""), "")</f>
        <v>2364.3516835403061</v>
      </c>
      <c r="R57" s="6">
        <f t="shared" ca="1" si="6"/>
        <v>18166.73269403648</v>
      </c>
      <c r="S57" s="4">
        <f ca="1">IFERROR(IF('Dashboard '!$D$6 = 2035, R57 * (1.05^(2035-2022)), R57), "")</f>
        <v>34256.083923325379</v>
      </c>
    </row>
    <row r="58" spans="2:19" x14ac:dyDescent="0.2">
      <c r="B58" s="11" t="str">
        <f t="shared" ca="1" si="7"/>
        <v>Conservative</v>
      </c>
      <c r="C58" s="11" t="str">
        <f ca="1">INDEX('Cost Scenario Settings'!O$6:O$13, MATCH($B58, Final_Cost_Scenarios, 0))</f>
        <v>Tx - High</v>
      </c>
      <c r="D58" s="11" t="str">
        <f ca="1">INDEX('Cost Scenario Settings'!P$6:P$13, MATCH($B58, Final_Cost_Scenarios, 0))</f>
        <v>Conservative</v>
      </c>
      <c r="E58" s="8" t="s">
        <v>60</v>
      </c>
      <c r="F58" s="4" cm="1">
        <f t="array" aca="1" ref="F58" ca="1">IF(INDEX('Cost Scenario Settings'!$D$6:$L$13, MATCH($B58, 'Cost Scenario Settings'!$C$6:$C$13, 0), MATCH($E58, 'Cost Scenario Settings'!$D$5:$L$5, 0)) = TRUE,
IFERROR(INDEX('Generator Cost by Trajectory'!D$1:D$516, MATCH(1, ('Generator Cost by Trajectory'!$B$1:$B$516 = $D58) * ('Generator Cost by Trajectory'!$C$1:$C$516 = $E58), 0))
+ INDEX('Transmission Cost by Trajectory'!D$1:D$516, MATCH(1, ('Transmission Cost by Trajectory'!$B$1:$B$516 = $C58) * ('Transmission Cost by Trajectory'!$C$1:$C$516 = $E58), 0)), ""), "")</f>
        <v>0</v>
      </c>
      <c r="G58" s="4" cm="1">
        <f t="array" aca="1" ref="G58" ca="1">IF(INDEX('Cost Scenario Settings'!$D$6:$L$13, MATCH($B58, 'Cost Scenario Settings'!$C$6:$C$13, 0), MATCH($E58, 'Cost Scenario Settings'!$D$5:$L$5, 0)) = TRUE,
IFERROR(INDEX('Generator Cost by Trajectory'!E$1:E$516, MATCH(1, ('Generator Cost by Trajectory'!$B$1:$B$516 = $D58) * ('Generator Cost by Trajectory'!$C$1:$C$516 = $E58), 0))
+ INDEX('Transmission Cost by Trajectory'!E$1:E$516, MATCH(1, ('Transmission Cost by Trajectory'!$B$1:$B$516 = $C58) * ('Transmission Cost by Trajectory'!$C$1:$C$516 = $E58), 0)), ""), "")</f>
        <v>0</v>
      </c>
      <c r="H58" s="4" cm="1">
        <f t="array" aca="1" ref="H58" ca="1">IF(INDEX('Cost Scenario Settings'!$D$6:$L$13, MATCH($B58, 'Cost Scenario Settings'!$C$6:$C$13, 0), MATCH($E58, 'Cost Scenario Settings'!$D$5:$L$5, 0)) = TRUE,
IFERROR(INDEX('Generator Cost by Trajectory'!F$1:F$516, MATCH(1, ('Generator Cost by Trajectory'!$B$1:$B$516 = $D58) * ('Generator Cost by Trajectory'!$C$1:$C$516 = $E58), 0))
+ INDEX('Transmission Cost by Trajectory'!F$1:F$516, MATCH(1, ('Transmission Cost by Trajectory'!$B$1:$B$516 = $C58) * ('Transmission Cost by Trajectory'!$C$1:$C$516 = $E58), 0)), ""), "")</f>
        <v>0</v>
      </c>
      <c r="I58" s="4" cm="1">
        <f t="array" aca="1" ref="I58" ca="1">IF(INDEX('Cost Scenario Settings'!$D$6:$L$13, MATCH($B58, 'Cost Scenario Settings'!$C$6:$C$13, 0), MATCH($E58, 'Cost Scenario Settings'!$D$5:$L$5, 0)) = TRUE,
IFERROR(INDEX('Generator Cost by Trajectory'!G$1:G$516, MATCH(1, ('Generator Cost by Trajectory'!$B$1:$B$516 = $D58) * ('Generator Cost by Trajectory'!$C$1:$C$516 = $E58), 0))
+ INDEX('Transmission Cost by Trajectory'!G$1:G$516, MATCH(1, ('Transmission Cost by Trajectory'!$B$1:$B$516 = $C58) * ('Transmission Cost by Trajectory'!$C$1:$C$516 = $E58), 0)), ""), "")</f>
        <v>0</v>
      </c>
      <c r="J58" s="4" cm="1">
        <f t="array" aca="1" ref="J58" ca="1">IF(INDEX('Cost Scenario Settings'!$D$6:$L$13, MATCH($B58, 'Cost Scenario Settings'!$C$6:$C$13, 0), MATCH($E58, 'Cost Scenario Settings'!$D$5:$L$5, 0)) = TRUE,
IFERROR(INDEX('Generator Cost by Trajectory'!H$1:H$516, MATCH(1, ('Generator Cost by Trajectory'!$B$1:$B$516 = $D58) * ('Generator Cost by Trajectory'!$C$1:$C$516 = $E58), 0))
+ INDEX('Transmission Cost by Trajectory'!H$1:H$516, MATCH(1, ('Transmission Cost by Trajectory'!$B$1:$B$516 = $C58) * ('Transmission Cost by Trajectory'!$C$1:$C$516 = $E58), 0)), ""), "")</f>
        <v>0</v>
      </c>
      <c r="K58" s="4" cm="1">
        <f t="array" aca="1" ref="K58" ca="1">IF(INDEX('Cost Scenario Settings'!$D$6:$L$13, MATCH($B58, 'Cost Scenario Settings'!$C$6:$C$13, 0), MATCH($E58, 'Cost Scenario Settings'!$D$5:$L$5, 0)) = TRUE,
IFERROR(INDEX('Generator Cost by Trajectory'!I$1:I$516, MATCH(1, ('Generator Cost by Trajectory'!$B$1:$B$516 = $D58) * ('Generator Cost by Trajectory'!$C$1:$C$516 = $E58), 0))
+ INDEX('Transmission Cost by Trajectory'!I$1:I$516, MATCH(1, ('Transmission Cost by Trajectory'!$B$1:$B$516 = $C58) * ('Transmission Cost by Trajectory'!$C$1:$C$516 = $E58), 0)), ""), "")</f>
        <v>0</v>
      </c>
      <c r="L58" s="4" cm="1">
        <f t="array" aca="1" ref="L58" ca="1">IF(INDEX('Cost Scenario Settings'!$D$6:$L$13, MATCH($B58, 'Cost Scenario Settings'!$C$6:$C$13, 0), MATCH($E58, 'Cost Scenario Settings'!$D$5:$L$5, 0)) = TRUE,
IFERROR(INDEX('Generator Cost by Trajectory'!J$1:J$516, MATCH(1, ('Generator Cost by Trajectory'!$B$1:$B$516 = $D58) * ('Generator Cost by Trajectory'!$C$1:$C$516 = $E58), 0))
+ INDEX('Transmission Cost by Trajectory'!J$1:J$516, MATCH(1, ('Transmission Cost by Trajectory'!$B$1:$B$516 = $C58) * ('Transmission Cost by Trajectory'!$C$1:$C$516 = $E58), 0)), ""), "")</f>
        <v>0</v>
      </c>
      <c r="M58" s="4" cm="1">
        <f t="array" aca="1" ref="M58" ca="1">IF(INDEX('Cost Scenario Settings'!$D$6:$L$13, MATCH($B58, 'Cost Scenario Settings'!$C$6:$C$13, 0), MATCH($E58, 'Cost Scenario Settings'!$D$5:$L$5, 0)) = TRUE,
IFERROR(INDEX('Generator Cost by Trajectory'!K$1:K$516, MATCH(1, ('Generator Cost by Trajectory'!$B$1:$B$516 = $D58) * ('Generator Cost by Trajectory'!$C$1:$C$516 = $E58), 0))
+ INDEX('Transmission Cost by Trajectory'!K$1:K$516, MATCH(1, ('Transmission Cost by Trajectory'!$B$1:$B$516 = $C58) * ('Transmission Cost by Trajectory'!$C$1:$C$516 = $E58), 0)), ""), "")</f>
        <v>0</v>
      </c>
      <c r="N58" s="4" cm="1">
        <f t="array" aca="1" ref="N58" ca="1">IF(INDEX('Cost Scenario Settings'!$D$6:$L$13, MATCH($B58, 'Cost Scenario Settings'!$C$6:$C$13, 0), MATCH($E58, 'Cost Scenario Settings'!$D$5:$L$5, 0)) = TRUE,
IFERROR(INDEX('Generator Cost by Trajectory'!L$1:L$516, MATCH(1, ('Generator Cost by Trajectory'!$B$1:$B$516 = $D58) * ('Generator Cost by Trajectory'!$C$1:$C$516 = $E58), 0))
+ INDEX('Transmission Cost by Trajectory'!L$1:L$516, MATCH(1, ('Transmission Cost by Trajectory'!$B$1:$B$516 = $C58) * ('Transmission Cost by Trajectory'!$C$1:$C$516 = $E58), 0)), ""), "")</f>
        <v>3892.4053666557843</v>
      </c>
      <c r="O58" s="4" cm="1">
        <f t="array" aca="1" ref="O58" ca="1">IF(INDEX('Cost Scenario Settings'!$D$6:$L$13, MATCH($B58, 'Cost Scenario Settings'!$C$6:$C$13, 0), MATCH($E58, 'Cost Scenario Settings'!$D$5:$L$5, 0)) = TRUE,
IFERROR(INDEX('Generator Cost by Trajectory'!M$1:M$516, MATCH(1, ('Generator Cost by Trajectory'!$B$1:$B$516 = $D58) * ('Generator Cost by Trajectory'!$C$1:$C$516 = $E58), 0))
+ INDEX('Transmission Cost by Trajectory'!M$1:M$516, MATCH(1, ('Transmission Cost by Trajectory'!$B$1:$B$516 = $C58) * ('Transmission Cost by Trajectory'!$C$1:$C$516 = $E58), 0)), ""), "")</f>
        <v>3892.4053666557843</v>
      </c>
      <c r="P58" s="4" cm="1">
        <f t="array" aca="1" ref="P58" ca="1">IF(INDEX('Cost Scenario Settings'!$D$6:$L$13, MATCH($B58, 'Cost Scenario Settings'!$C$6:$C$13, 0), MATCH($E58, 'Cost Scenario Settings'!$D$5:$L$5, 0)) = TRUE,
IFERROR(INDEX('Generator Cost by Trajectory'!N$1:N$516, MATCH(1, ('Generator Cost by Trajectory'!$B$1:$B$516 = $D58) * ('Generator Cost by Trajectory'!$C$1:$C$516 = $E58), 0))
+ INDEX('Transmission Cost by Trajectory'!N$1:N$516, MATCH(1, ('Transmission Cost by Trajectory'!$B$1:$B$516 = $C58) * ('Transmission Cost by Trajectory'!$C$1:$C$516 = $E58), 0)), ""), "")</f>
        <v>3892.4053666557843</v>
      </c>
      <c r="Q58" s="4" cm="1">
        <f t="array" aca="1" ref="Q58" ca="1">IF(INDEX('Cost Scenario Settings'!$D$6:$L$13, MATCH($B58, 'Cost Scenario Settings'!$C$6:$C$13, 0), MATCH($E58, 'Cost Scenario Settings'!$D$5:$L$5, 0)) = TRUE,
IFERROR(INDEX('Generator Cost by Trajectory'!O$1:O$516, MATCH(1, ('Generator Cost by Trajectory'!$B$1:$B$516 = $D58) * ('Generator Cost by Trajectory'!$C$1:$C$516 = $E58), 0))
+ INDEX('Transmission Cost by Trajectory'!O$1:O$516, MATCH(1, ('Transmission Cost by Trajectory'!$B$1:$B$516 = $C58) * ('Transmission Cost by Trajectory'!$C$1:$C$516 = $E58), 0)), ""), "")</f>
        <v>3892.4053666557843</v>
      </c>
      <c r="R58" s="6">
        <f t="shared" ca="1" si="6"/>
        <v>29907.686037208441</v>
      </c>
      <c r="S58" s="4">
        <f ca="1">IFERROR(IF('Dashboard '!$D$6 = 2035, R58 * (1.05^(2035-2022)), R58), "")</f>
        <v>56395.402524934718</v>
      </c>
    </row>
    <row r="59" spans="2:19" x14ac:dyDescent="0.2">
      <c r="B59" s="11" t="str">
        <f t="shared" ca="1" si="7"/>
        <v>Conservative</v>
      </c>
      <c r="C59" s="11" t="str">
        <f ca="1">INDEX('Cost Scenario Settings'!O$6:O$13, MATCH($B59, Final_Cost_Scenarios, 0))</f>
        <v>Tx - High</v>
      </c>
      <c r="D59" s="11" t="str">
        <f ca="1">INDEX('Cost Scenario Settings'!P$6:P$13, MATCH($B59, Final_Cost_Scenarios, 0))</f>
        <v>Conservative</v>
      </c>
      <c r="E59" s="8" t="s">
        <v>61</v>
      </c>
      <c r="F59" s="4" cm="1">
        <f t="array" aca="1" ref="F59" ca="1">IF(INDEX('Cost Scenario Settings'!$D$6:$L$13, MATCH($B59, 'Cost Scenario Settings'!$C$6:$C$13, 0), MATCH($E59, 'Cost Scenario Settings'!$D$5:$L$5, 0)) = TRUE,
IFERROR(INDEX('Generator Cost by Trajectory'!D$1:D$516, MATCH(1, ('Generator Cost by Trajectory'!$B$1:$B$516 = $D59) * ('Generator Cost by Trajectory'!$C$1:$C$516 = $E59), 0))
+ INDEX('Transmission Cost by Trajectory'!D$1:D$516, MATCH(1, ('Transmission Cost by Trajectory'!$B$1:$B$516 = $C59) * ('Transmission Cost by Trajectory'!$C$1:$C$516 = $E59), 0)), ""), "")</f>
        <v>0</v>
      </c>
      <c r="G59" s="4" cm="1">
        <f t="array" aca="1" ref="G59" ca="1">IF(INDEX('Cost Scenario Settings'!$D$6:$L$13, MATCH($B59, 'Cost Scenario Settings'!$C$6:$C$13, 0), MATCH($E59, 'Cost Scenario Settings'!$D$5:$L$5, 0)) = TRUE,
IFERROR(INDEX('Generator Cost by Trajectory'!E$1:E$516, MATCH(1, ('Generator Cost by Trajectory'!$B$1:$B$516 = $D59) * ('Generator Cost by Trajectory'!$C$1:$C$516 = $E59), 0))
+ INDEX('Transmission Cost by Trajectory'!E$1:E$516, MATCH(1, ('Transmission Cost by Trajectory'!$B$1:$B$516 = $C59) * ('Transmission Cost by Trajectory'!$C$1:$C$516 = $E59), 0)), ""), "")</f>
        <v>0</v>
      </c>
      <c r="H59" s="4" cm="1">
        <f t="array" aca="1" ref="H59" ca="1">IF(INDEX('Cost Scenario Settings'!$D$6:$L$13, MATCH($B59, 'Cost Scenario Settings'!$C$6:$C$13, 0), MATCH($E59, 'Cost Scenario Settings'!$D$5:$L$5, 0)) = TRUE,
IFERROR(INDEX('Generator Cost by Trajectory'!F$1:F$516, MATCH(1, ('Generator Cost by Trajectory'!$B$1:$B$516 = $D59) * ('Generator Cost by Trajectory'!$C$1:$C$516 = $E59), 0))
+ INDEX('Transmission Cost by Trajectory'!F$1:F$516, MATCH(1, ('Transmission Cost by Trajectory'!$B$1:$B$516 = $C59) * ('Transmission Cost by Trajectory'!$C$1:$C$516 = $E59), 0)), ""), "")</f>
        <v>0</v>
      </c>
      <c r="I59" s="4" cm="1">
        <f t="array" aca="1" ref="I59" ca="1">IF(INDEX('Cost Scenario Settings'!$D$6:$L$13, MATCH($B59, 'Cost Scenario Settings'!$C$6:$C$13, 0), MATCH($E59, 'Cost Scenario Settings'!$D$5:$L$5, 0)) = TRUE,
IFERROR(INDEX('Generator Cost by Trajectory'!G$1:G$516, MATCH(1, ('Generator Cost by Trajectory'!$B$1:$B$516 = $D59) * ('Generator Cost by Trajectory'!$C$1:$C$516 = $E59), 0))
+ INDEX('Transmission Cost by Trajectory'!G$1:G$516, MATCH(1, ('Transmission Cost by Trajectory'!$B$1:$B$516 = $C59) * ('Transmission Cost by Trajectory'!$C$1:$C$516 = $E59), 0)), ""), "")</f>
        <v>0</v>
      </c>
      <c r="J59" s="4" cm="1">
        <f t="array" aca="1" ref="J59" ca="1">IF(INDEX('Cost Scenario Settings'!$D$6:$L$13, MATCH($B59, 'Cost Scenario Settings'!$C$6:$C$13, 0), MATCH($E59, 'Cost Scenario Settings'!$D$5:$L$5, 0)) = TRUE,
IFERROR(INDEX('Generator Cost by Trajectory'!H$1:H$516, MATCH(1, ('Generator Cost by Trajectory'!$B$1:$B$516 = $D59) * ('Generator Cost by Trajectory'!$C$1:$C$516 = $E59), 0))
+ INDEX('Transmission Cost by Trajectory'!H$1:H$516, MATCH(1, ('Transmission Cost by Trajectory'!$B$1:$B$516 = $C59) * ('Transmission Cost by Trajectory'!$C$1:$C$516 = $E59), 0)), ""), "")</f>
        <v>0</v>
      </c>
      <c r="K59" s="4" cm="1">
        <f t="array" aca="1" ref="K59" ca="1">IF(INDEX('Cost Scenario Settings'!$D$6:$L$13, MATCH($B59, 'Cost Scenario Settings'!$C$6:$C$13, 0), MATCH($E59, 'Cost Scenario Settings'!$D$5:$L$5, 0)) = TRUE,
IFERROR(INDEX('Generator Cost by Trajectory'!I$1:I$516, MATCH(1, ('Generator Cost by Trajectory'!$B$1:$B$516 = $D59) * ('Generator Cost by Trajectory'!$C$1:$C$516 = $E59), 0))
+ INDEX('Transmission Cost by Trajectory'!I$1:I$516, MATCH(1, ('Transmission Cost by Trajectory'!$B$1:$B$516 = $C59) * ('Transmission Cost by Trajectory'!$C$1:$C$516 = $E59), 0)), ""), "")</f>
        <v>0</v>
      </c>
      <c r="L59" s="4" cm="1">
        <f t="array" aca="1" ref="L59" ca="1">IF(INDEX('Cost Scenario Settings'!$D$6:$L$13, MATCH($B59, 'Cost Scenario Settings'!$C$6:$C$13, 0), MATCH($E59, 'Cost Scenario Settings'!$D$5:$L$5, 0)) = TRUE,
IFERROR(INDEX('Generator Cost by Trajectory'!J$1:J$516, MATCH(1, ('Generator Cost by Trajectory'!$B$1:$B$516 = $D59) * ('Generator Cost by Trajectory'!$C$1:$C$516 = $E59), 0))
+ INDEX('Transmission Cost by Trajectory'!J$1:J$516, MATCH(1, ('Transmission Cost by Trajectory'!$B$1:$B$516 = $C59) * ('Transmission Cost by Trajectory'!$C$1:$C$516 = $E59), 0)), ""), "")</f>
        <v>0</v>
      </c>
      <c r="M59" s="4" cm="1">
        <f t="array" aca="1" ref="M59" ca="1">IF(INDEX('Cost Scenario Settings'!$D$6:$L$13, MATCH($B59, 'Cost Scenario Settings'!$C$6:$C$13, 0), MATCH($E59, 'Cost Scenario Settings'!$D$5:$L$5, 0)) = TRUE,
IFERROR(INDEX('Generator Cost by Trajectory'!K$1:K$516, MATCH(1, ('Generator Cost by Trajectory'!$B$1:$B$516 = $D59) * ('Generator Cost by Trajectory'!$C$1:$C$516 = $E59), 0))
+ INDEX('Transmission Cost by Trajectory'!K$1:K$516, MATCH(1, ('Transmission Cost by Trajectory'!$B$1:$B$516 = $C59) * ('Transmission Cost by Trajectory'!$C$1:$C$516 = $E59), 0)), ""), "")</f>
        <v>0</v>
      </c>
      <c r="N59" s="4" cm="1">
        <f t="array" aca="1" ref="N59" ca="1">IF(INDEX('Cost Scenario Settings'!$D$6:$L$13, MATCH($B59, 'Cost Scenario Settings'!$C$6:$C$13, 0), MATCH($E59, 'Cost Scenario Settings'!$D$5:$L$5, 0)) = TRUE,
IFERROR(INDEX('Generator Cost by Trajectory'!L$1:L$516, MATCH(1, ('Generator Cost by Trajectory'!$B$1:$B$516 = $D59) * ('Generator Cost by Trajectory'!$C$1:$C$516 = $E59), 0))
+ INDEX('Transmission Cost by Trajectory'!L$1:L$516, MATCH(1, ('Transmission Cost by Trajectory'!$B$1:$B$516 = $C59) * ('Transmission Cost by Trajectory'!$C$1:$C$516 = $E59), 0)), ""), "")</f>
        <v>4148.1864835403067</v>
      </c>
      <c r="O59" s="4" cm="1">
        <f t="array" aca="1" ref="O59" ca="1">IF(INDEX('Cost Scenario Settings'!$D$6:$L$13, MATCH($B59, 'Cost Scenario Settings'!$C$6:$C$13, 0), MATCH($E59, 'Cost Scenario Settings'!$D$5:$L$5, 0)) = TRUE,
IFERROR(INDEX('Generator Cost by Trajectory'!M$1:M$516, MATCH(1, ('Generator Cost by Trajectory'!$B$1:$B$516 = $D59) * ('Generator Cost by Trajectory'!$C$1:$C$516 = $E59), 0))
+ INDEX('Transmission Cost by Trajectory'!M$1:M$516, MATCH(1, ('Transmission Cost by Trajectory'!$B$1:$B$516 = $C59) * ('Transmission Cost by Trajectory'!$C$1:$C$516 = $E59), 0)), ""), "")</f>
        <v>4148.1864835403067</v>
      </c>
      <c r="P59" s="4" cm="1">
        <f t="array" aca="1" ref="P59" ca="1">IF(INDEX('Cost Scenario Settings'!$D$6:$L$13, MATCH($B59, 'Cost Scenario Settings'!$C$6:$C$13, 0), MATCH($E59, 'Cost Scenario Settings'!$D$5:$L$5, 0)) = TRUE,
IFERROR(INDEX('Generator Cost by Trajectory'!N$1:N$516, MATCH(1, ('Generator Cost by Trajectory'!$B$1:$B$516 = $D59) * ('Generator Cost by Trajectory'!$C$1:$C$516 = $E59), 0))
+ INDEX('Transmission Cost by Trajectory'!N$1:N$516, MATCH(1, ('Transmission Cost by Trajectory'!$B$1:$B$516 = $C59) * ('Transmission Cost by Trajectory'!$C$1:$C$516 = $E59), 0)), ""), "")</f>
        <v>4148.1864835403067</v>
      </c>
      <c r="Q59" s="4" cm="1">
        <f t="array" aca="1" ref="Q59" ca="1">IF(INDEX('Cost Scenario Settings'!$D$6:$L$13, MATCH($B59, 'Cost Scenario Settings'!$C$6:$C$13, 0), MATCH($E59, 'Cost Scenario Settings'!$D$5:$L$5, 0)) = TRUE,
IFERROR(INDEX('Generator Cost by Trajectory'!O$1:O$516, MATCH(1, ('Generator Cost by Trajectory'!$B$1:$B$516 = $D59) * ('Generator Cost by Trajectory'!$C$1:$C$516 = $E59), 0))
+ INDEX('Transmission Cost by Trajectory'!O$1:O$516, MATCH(1, ('Transmission Cost by Trajectory'!$B$1:$B$516 = $C59) * ('Transmission Cost by Trajectory'!$C$1:$C$516 = $E59), 0)), ""), "")</f>
        <v>9029.5464835403054</v>
      </c>
      <c r="R59" s="6">
        <f t="shared" ca="1" si="6"/>
        <v>51899.258729466004</v>
      </c>
      <c r="S59" s="4">
        <f ca="1">IFERROR(IF('Dashboard '!$D$6 = 2035, R59 * (1.05^(2035-2022)), R59), "")</f>
        <v>97863.79271042929</v>
      </c>
    </row>
    <row r="60" spans="2:19" x14ac:dyDescent="0.2">
      <c r="B60" s="11" t="str">
        <f t="shared" ca="1" si="7"/>
        <v>Conservative</v>
      </c>
      <c r="C60" s="11" t="str">
        <f ca="1">INDEX('Cost Scenario Settings'!O$6:O$13, MATCH($B60, Final_Cost_Scenarios, 0))</f>
        <v>Tx - High</v>
      </c>
      <c r="D60" s="11" t="str">
        <f ca="1">INDEX('Cost Scenario Settings'!P$6:P$13, MATCH($B60, Final_Cost_Scenarios, 0))</f>
        <v>Conservative</v>
      </c>
      <c r="E60" s="8" t="s">
        <v>62</v>
      </c>
      <c r="F60" s="4" cm="1">
        <f t="array" aca="1" ref="F60" ca="1">IF(INDEX('Cost Scenario Settings'!$D$6:$L$13, MATCH($B60, 'Cost Scenario Settings'!$C$6:$C$13, 0), MATCH($E60, 'Cost Scenario Settings'!$D$5:$L$5, 0)) = TRUE,
IFERROR(INDEX('Generator Cost by Trajectory'!D$1:D$516, MATCH(1, ('Generator Cost by Trajectory'!$B$1:$B$516 = $D60) * ('Generator Cost by Trajectory'!$C$1:$C$516 = $E60), 0))
+ INDEX('Transmission Cost by Trajectory'!D$1:D$516, MATCH(1, ('Transmission Cost by Trajectory'!$B$1:$B$516 = $C60) * ('Transmission Cost by Trajectory'!$C$1:$C$516 = $E60), 0)), ""), "")</f>
        <v>0</v>
      </c>
      <c r="G60" s="4" cm="1">
        <f t="array" aca="1" ref="G60" ca="1">IF(INDEX('Cost Scenario Settings'!$D$6:$L$13, MATCH($B60, 'Cost Scenario Settings'!$C$6:$C$13, 0), MATCH($E60, 'Cost Scenario Settings'!$D$5:$L$5, 0)) = TRUE,
IFERROR(INDEX('Generator Cost by Trajectory'!E$1:E$516, MATCH(1, ('Generator Cost by Trajectory'!$B$1:$B$516 = $D60) * ('Generator Cost by Trajectory'!$C$1:$C$516 = $E60), 0))
+ INDEX('Transmission Cost by Trajectory'!E$1:E$516, MATCH(1, ('Transmission Cost by Trajectory'!$B$1:$B$516 = $C60) * ('Transmission Cost by Trajectory'!$C$1:$C$516 = $E60), 0)), ""), "")</f>
        <v>0</v>
      </c>
      <c r="H60" s="4" cm="1">
        <f t="array" aca="1" ref="H60" ca="1">IF(INDEX('Cost Scenario Settings'!$D$6:$L$13, MATCH($B60, 'Cost Scenario Settings'!$C$6:$C$13, 0), MATCH($E60, 'Cost Scenario Settings'!$D$5:$L$5, 0)) = TRUE,
IFERROR(INDEX('Generator Cost by Trajectory'!F$1:F$516, MATCH(1, ('Generator Cost by Trajectory'!$B$1:$B$516 = $D60) * ('Generator Cost by Trajectory'!$C$1:$C$516 = $E60), 0))
+ INDEX('Transmission Cost by Trajectory'!F$1:F$516, MATCH(1, ('Transmission Cost by Trajectory'!$B$1:$B$516 = $C60) * ('Transmission Cost by Trajectory'!$C$1:$C$516 = $E60), 0)), ""), "")</f>
        <v>0</v>
      </c>
      <c r="I60" s="4" cm="1">
        <f t="array" aca="1" ref="I60" ca="1">IF(INDEX('Cost Scenario Settings'!$D$6:$L$13, MATCH($B60, 'Cost Scenario Settings'!$C$6:$C$13, 0), MATCH($E60, 'Cost Scenario Settings'!$D$5:$L$5, 0)) = TRUE,
IFERROR(INDEX('Generator Cost by Trajectory'!G$1:G$516, MATCH(1, ('Generator Cost by Trajectory'!$B$1:$B$516 = $D60) * ('Generator Cost by Trajectory'!$C$1:$C$516 = $E60), 0))
+ INDEX('Transmission Cost by Trajectory'!G$1:G$516, MATCH(1, ('Transmission Cost by Trajectory'!$B$1:$B$516 = $C60) * ('Transmission Cost by Trajectory'!$C$1:$C$516 = $E60), 0)), ""), "")</f>
        <v>0</v>
      </c>
      <c r="J60" s="4" cm="1">
        <f t="array" aca="1" ref="J60" ca="1">IF(INDEX('Cost Scenario Settings'!$D$6:$L$13, MATCH($B60, 'Cost Scenario Settings'!$C$6:$C$13, 0), MATCH($E60, 'Cost Scenario Settings'!$D$5:$L$5, 0)) = TRUE,
IFERROR(INDEX('Generator Cost by Trajectory'!H$1:H$516, MATCH(1, ('Generator Cost by Trajectory'!$B$1:$B$516 = $D60) * ('Generator Cost by Trajectory'!$C$1:$C$516 = $E60), 0))
+ INDEX('Transmission Cost by Trajectory'!H$1:H$516, MATCH(1, ('Transmission Cost by Trajectory'!$B$1:$B$516 = $C60) * ('Transmission Cost by Trajectory'!$C$1:$C$516 = $E60), 0)), ""), "")</f>
        <v>2616.7791835403059</v>
      </c>
      <c r="K60" s="4" cm="1">
        <f t="array" aca="1" ref="K60" ca="1">IF(INDEX('Cost Scenario Settings'!$D$6:$L$13, MATCH($B60, 'Cost Scenario Settings'!$C$6:$C$13, 0), MATCH($E60, 'Cost Scenario Settings'!$D$5:$L$5, 0)) = TRUE,
IFERROR(INDEX('Generator Cost by Trajectory'!I$1:I$516, MATCH(1, ('Generator Cost by Trajectory'!$B$1:$B$516 = $D60) * ('Generator Cost by Trajectory'!$C$1:$C$516 = $E60), 0))
+ INDEX('Transmission Cost by Trajectory'!I$1:I$516, MATCH(1, ('Transmission Cost by Trajectory'!$B$1:$B$516 = $C60) * ('Transmission Cost by Trajectory'!$C$1:$C$516 = $E60), 0)), ""), "")</f>
        <v>2616.7791835403059</v>
      </c>
      <c r="L60" s="4" cm="1">
        <f t="array" aca="1" ref="L60" ca="1">IF(INDEX('Cost Scenario Settings'!$D$6:$L$13, MATCH($B60, 'Cost Scenario Settings'!$C$6:$C$13, 0), MATCH($E60, 'Cost Scenario Settings'!$D$5:$L$5, 0)) = TRUE,
IFERROR(INDEX('Generator Cost by Trajectory'!J$1:J$516, MATCH(1, ('Generator Cost by Trajectory'!$B$1:$B$516 = $D60) * ('Generator Cost by Trajectory'!$C$1:$C$516 = $E60), 0))
+ INDEX('Transmission Cost by Trajectory'!J$1:J$516, MATCH(1, ('Transmission Cost by Trajectory'!$B$1:$B$516 = $C60) * ('Transmission Cost by Trajectory'!$C$1:$C$516 = $E60), 0)), ""), "")</f>
        <v>2616.7791835403059</v>
      </c>
      <c r="M60" s="4" cm="1">
        <f t="array" aca="1" ref="M60" ca="1">IF(INDEX('Cost Scenario Settings'!$D$6:$L$13, MATCH($B60, 'Cost Scenario Settings'!$C$6:$C$13, 0), MATCH($E60, 'Cost Scenario Settings'!$D$5:$L$5, 0)) = TRUE,
IFERROR(INDEX('Generator Cost by Trajectory'!K$1:K$516, MATCH(1, ('Generator Cost by Trajectory'!$B$1:$B$516 = $D60) * ('Generator Cost by Trajectory'!$C$1:$C$516 = $E60), 0))
+ INDEX('Transmission Cost by Trajectory'!K$1:K$516, MATCH(1, ('Transmission Cost by Trajectory'!$B$1:$B$516 = $C60) * ('Transmission Cost by Trajectory'!$C$1:$C$516 = $E60), 0)), ""), "")</f>
        <v>2616.7791835403059</v>
      </c>
      <c r="N60" s="4" cm="1">
        <f t="array" aca="1" ref="N60" ca="1">IF(INDEX('Cost Scenario Settings'!$D$6:$L$13, MATCH($B60, 'Cost Scenario Settings'!$C$6:$C$13, 0), MATCH($E60, 'Cost Scenario Settings'!$D$5:$L$5, 0)) = TRUE,
IFERROR(INDEX('Generator Cost by Trajectory'!L$1:L$516, MATCH(1, ('Generator Cost by Trajectory'!$B$1:$B$516 = $D60) * ('Generator Cost by Trajectory'!$C$1:$C$516 = $E60), 0))
+ INDEX('Transmission Cost by Trajectory'!L$1:L$516, MATCH(1, ('Transmission Cost by Trajectory'!$B$1:$B$516 = $C60) * ('Transmission Cost by Trajectory'!$C$1:$C$516 = $E60), 0)), ""), "")</f>
        <v>4400.6139835403064</v>
      </c>
      <c r="O60" s="4" cm="1">
        <f t="array" aca="1" ref="O60" ca="1">IF(INDEX('Cost Scenario Settings'!$D$6:$L$13, MATCH($B60, 'Cost Scenario Settings'!$C$6:$C$13, 0), MATCH($E60, 'Cost Scenario Settings'!$D$5:$L$5, 0)) = TRUE,
IFERROR(INDEX('Generator Cost by Trajectory'!M$1:M$516, MATCH(1, ('Generator Cost by Trajectory'!$B$1:$B$516 = $D60) * ('Generator Cost by Trajectory'!$C$1:$C$516 = $E60), 0))
+ INDEX('Transmission Cost by Trajectory'!M$1:M$516, MATCH(1, ('Transmission Cost by Trajectory'!$B$1:$B$516 = $C60) * ('Transmission Cost by Trajectory'!$C$1:$C$516 = $E60), 0)), ""), "")</f>
        <v>9525.2539835403059</v>
      </c>
      <c r="P60" s="4" cm="1">
        <f t="array" aca="1" ref="P60" ca="1">IF(INDEX('Cost Scenario Settings'!$D$6:$L$13, MATCH($B60, 'Cost Scenario Settings'!$C$6:$C$13, 0), MATCH($E60, 'Cost Scenario Settings'!$D$5:$L$5, 0)) = TRUE,
IFERROR(INDEX('Generator Cost by Trajectory'!N$1:N$516, MATCH(1, ('Generator Cost by Trajectory'!$B$1:$B$516 = $D60) * ('Generator Cost by Trajectory'!$C$1:$C$516 = $E60), 0))
+ INDEX('Transmission Cost by Trajectory'!N$1:N$516, MATCH(1, ('Transmission Cost by Trajectory'!$B$1:$B$516 = $C60) * ('Transmission Cost by Trajectory'!$C$1:$C$516 = $E60), 0)), ""), "")</f>
        <v>9525.2539835403059</v>
      </c>
      <c r="Q60" s="4" cm="1">
        <f t="array" aca="1" ref="Q60" ca="1">IF(INDEX('Cost Scenario Settings'!$D$6:$L$13, MATCH($B60, 'Cost Scenario Settings'!$C$6:$C$13, 0), MATCH($E60, 'Cost Scenario Settings'!$D$5:$L$5, 0)) = TRUE,
IFERROR(INDEX('Generator Cost by Trajectory'!O$1:O$516, MATCH(1, ('Generator Cost by Trajectory'!$B$1:$B$516 = $D60) * ('Generator Cost by Trajectory'!$C$1:$C$516 = $E60), 0))
+ INDEX('Transmission Cost by Trajectory'!O$1:O$516, MATCH(1, ('Transmission Cost by Trajectory'!$B$1:$B$516 = $C60) * ('Transmission Cost by Trajectory'!$C$1:$C$516 = $E60), 0)), ""), "")</f>
        <v>15290.394233540304</v>
      </c>
      <c r="R60" s="6">
        <f t="shared" ca="1" si="6"/>
        <v>99343.28950952756</v>
      </c>
      <c r="S60" s="4">
        <f ca="1">IFERROR(IF('Dashboard '!$D$6 = 2035, R60 * (1.05^(2035-2022)), R60), "")</f>
        <v>187326.58865920958</v>
      </c>
    </row>
    <row r="61" spans="2:19" x14ac:dyDescent="0.2">
      <c r="B61"/>
    </row>
    <row r="62" spans="2:19" x14ac:dyDescent="0.2">
      <c r="B62"/>
      <c r="E62" s="55" t="s">
        <v>232</v>
      </c>
      <c r="F62" s="55" t="str">
        <f ca="1">IFERROR(OFFSET(INDEX(Final_Cost_Scenarios, MATCH(F49, Final_Cost_Scenarios, 0)), 1, 0), 0)</f>
        <v>Optimistic</v>
      </c>
    </row>
    <row r="63" spans="2:19" ht="12.75" x14ac:dyDescent="0.2">
      <c r="C63" s="11"/>
      <c r="D63" s="11"/>
      <c r="E63" s="2" t="s">
        <v>233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2:19" x14ac:dyDescent="0.2">
      <c r="C64" s="11"/>
      <c r="D64" s="11"/>
      <c r="E64" s="1" t="s">
        <v>234</v>
      </c>
      <c r="F64" s="1">
        <v>2024</v>
      </c>
      <c r="G64" s="1">
        <v>2025</v>
      </c>
      <c r="H64" s="1">
        <v>2026</v>
      </c>
      <c r="I64" s="1">
        <v>2028</v>
      </c>
      <c r="J64" s="1">
        <v>2030</v>
      </c>
      <c r="K64" s="1">
        <v>2032</v>
      </c>
      <c r="L64" s="1">
        <v>2033</v>
      </c>
      <c r="M64" s="1">
        <v>2034</v>
      </c>
      <c r="N64" s="1">
        <v>2035</v>
      </c>
      <c r="O64" s="1">
        <v>2039</v>
      </c>
      <c r="P64" s="1">
        <v>2040</v>
      </c>
      <c r="Q64" s="1">
        <v>2045</v>
      </c>
      <c r="R64" s="1" t="s">
        <v>235</v>
      </c>
      <c r="S64" s="1" t="str">
        <f>_xlfn.CONCAT("NPV discounted to ", 'Dashboard '!$D$6)</f>
        <v>NPV discounted to 2035</v>
      </c>
    </row>
    <row r="65" spans="2:19" x14ac:dyDescent="0.2">
      <c r="B65" s="11" t="str">
        <f ca="1">F62</f>
        <v>Optimistic</v>
      </c>
      <c r="C65" s="11" t="str">
        <f ca="1">INDEX('Cost Scenario Settings'!O$6:O$13, MATCH($B65, Final_Cost_Scenarios, 0))</f>
        <v>Tx - Low</v>
      </c>
      <c r="D65" s="11" t="str">
        <f ca="1">INDEX('Cost Scenario Settings'!P$6:P$13, MATCH($B65, Final_Cost_Scenarios, 0))</f>
        <v>Optimistic</v>
      </c>
      <c r="E65" s="3" t="s">
        <v>236</v>
      </c>
      <c r="F65" s="4" t="str" cm="1">
        <f t="array" aca="1" ref="F65" ca="1">IF(INDEX('Cost Scenario Settings'!$D$6:$L$13, MATCH($B65, 'Cost Scenario Settings'!$C$6:$C$13, 0), MATCH($E65, 'Cost Scenario Settings'!$D$5:$L$5, 0)) = TRUE,
IFERROR(INDEX('Generator Cost by Trajectory'!D$1:D$516, MATCH(1, ('Generator Cost by Trajectory'!$B$1:$B$516 = $D65) * ('Generator Cost by Trajectory'!$C$1:$C$516 = $E65), 0))
+ INDEX('Transmission Cost by Trajectory'!D$1:D$516, MATCH(1, ('Transmission Cost by Trajectory'!$B$1:$B$516 = $C65) * ('Transmission Cost by Trajectory'!$C$1:$C$516 = $E65), 0)), ""), "")</f>
        <v/>
      </c>
      <c r="G65" s="4" t="str" cm="1">
        <f t="array" aca="1" ref="G65" ca="1">IF(INDEX('Cost Scenario Settings'!$D$6:$L$13, MATCH($B65, 'Cost Scenario Settings'!$C$6:$C$13, 0), MATCH($E65, 'Cost Scenario Settings'!$D$5:$L$5, 0)) = TRUE,
IFERROR(INDEX('Generator Cost by Trajectory'!E$1:E$516, MATCH(1, ('Generator Cost by Trajectory'!$B$1:$B$516 = $D65) * ('Generator Cost by Trajectory'!$C$1:$C$516 = $E65), 0))
+ INDEX('Transmission Cost by Trajectory'!E$1:E$516, MATCH(1, ('Transmission Cost by Trajectory'!$B$1:$B$516 = $C65) * ('Transmission Cost by Trajectory'!$C$1:$C$516 = $E65), 0)), ""), "")</f>
        <v/>
      </c>
      <c r="H65" s="4" t="str" cm="1">
        <f t="array" aca="1" ref="H65" ca="1">IF(INDEX('Cost Scenario Settings'!$D$6:$L$13, MATCH($B65, 'Cost Scenario Settings'!$C$6:$C$13, 0), MATCH($E65, 'Cost Scenario Settings'!$D$5:$L$5, 0)) = TRUE,
IFERROR(INDEX('Generator Cost by Trajectory'!F$1:F$516, MATCH(1, ('Generator Cost by Trajectory'!$B$1:$B$516 = $D65) * ('Generator Cost by Trajectory'!$C$1:$C$516 = $E65), 0))
+ INDEX('Transmission Cost by Trajectory'!F$1:F$516, MATCH(1, ('Transmission Cost by Trajectory'!$B$1:$B$516 = $C65) * ('Transmission Cost by Trajectory'!$C$1:$C$516 = $E65), 0)), ""), "")</f>
        <v/>
      </c>
      <c r="I65" s="4" t="str" cm="1">
        <f t="array" aca="1" ref="I65" ca="1">IF(INDEX('Cost Scenario Settings'!$D$6:$L$13, MATCH($B65, 'Cost Scenario Settings'!$C$6:$C$13, 0), MATCH($E65, 'Cost Scenario Settings'!$D$5:$L$5, 0)) = TRUE,
IFERROR(INDEX('Generator Cost by Trajectory'!G$1:G$516, MATCH(1, ('Generator Cost by Trajectory'!$B$1:$B$516 = $D65) * ('Generator Cost by Trajectory'!$C$1:$C$516 = $E65), 0))
+ INDEX('Transmission Cost by Trajectory'!G$1:G$516, MATCH(1, ('Transmission Cost by Trajectory'!$B$1:$B$516 = $C65) * ('Transmission Cost by Trajectory'!$C$1:$C$516 = $E65), 0)), ""), "")</f>
        <v/>
      </c>
      <c r="J65" s="4" t="str" cm="1">
        <f t="array" aca="1" ref="J65" ca="1">IF(INDEX('Cost Scenario Settings'!$D$6:$L$13, MATCH($B65, 'Cost Scenario Settings'!$C$6:$C$13, 0), MATCH($E65, 'Cost Scenario Settings'!$D$5:$L$5, 0)) = TRUE,
IFERROR(INDEX('Generator Cost by Trajectory'!H$1:H$516, MATCH(1, ('Generator Cost by Trajectory'!$B$1:$B$516 = $D65) * ('Generator Cost by Trajectory'!$C$1:$C$516 = $E65), 0))
+ INDEX('Transmission Cost by Trajectory'!H$1:H$516, MATCH(1, ('Transmission Cost by Trajectory'!$B$1:$B$516 = $C65) * ('Transmission Cost by Trajectory'!$C$1:$C$516 = $E65), 0)), ""), "")</f>
        <v/>
      </c>
      <c r="K65" s="4" t="str" cm="1">
        <f t="array" aca="1" ref="K65" ca="1">IF(INDEX('Cost Scenario Settings'!$D$6:$L$13, MATCH($B65, 'Cost Scenario Settings'!$C$6:$C$13, 0), MATCH($E65, 'Cost Scenario Settings'!$D$5:$L$5, 0)) = TRUE,
IFERROR(INDEX('Generator Cost by Trajectory'!I$1:I$516, MATCH(1, ('Generator Cost by Trajectory'!$B$1:$B$516 = $D65) * ('Generator Cost by Trajectory'!$C$1:$C$516 = $E65), 0))
+ INDEX('Transmission Cost by Trajectory'!I$1:I$516, MATCH(1, ('Transmission Cost by Trajectory'!$B$1:$B$516 = $C65) * ('Transmission Cost by Trajectory'!$C$1:$C$516 = $E65), 0)), ""), "")</f>
        <v/>
      </c>
      <c r="L65" s="4" t="str" cm="1">
        <f t="array" aca="1" ref="L65" ca="1">IF(INDEX('Cost Scenario Settings'!$D$6:$L$13, MATCH($B65, 'Cost Scenario Settings'!$C$6:$C$13, 0), MATCH($E65, 'Cost Scenario Settings'!$D$5:$L$5, 0)) = TRUE,
IFERROR(INDEX('Generator Cost by Trajectory'!J$1:J$516, MATCH(1, ('Generator Cost by Trajectory'!$B$1:$B$516 = $D65) * ('Generator Cost by Trajectory'!$C$1:$C$516 = $E65), 0))
+ INDEX('Transmission Cost by Trajectory'!J$1:J$516, MATCH(1, ('Transmission Cost by Trajectory'!$B$1:$B$516 = $C65) * ('Transmission Cost by Trajectory'!$C$1:$C$516 = $E65), 0)), ""), "")</f>
        <v/>
      </c>
      <c r="M65" s="4" t="str" cm="1">
        <f t="array" aca="1" ref="M65" ca="1">IF(INDEX('Cost Scenario Settings'!$D$6:$L$13, MATCH($B65, 'Cost Scenario Settings'!$C$6:$C$13, 0), MATCH($E65, 'Cost Scenario Settings'!$D$5:$L$5, 0)) = TRUE,
IFERROR(INDEX('Generator Cost by Trajectory'!K$1:K$516, MATCH(1, ('Generator Cost by Trajectory'!$B$1:$B$516 = $D65) * ('Generator Cost by Trajectory'!$C$1:$C$516 = $E65), 0))
+ INDEX('Transmission Cost by Trajectory'!K$1:K$516, MATCH(1, ('Transmission Cost by Trajectory'!$B$1:$B$516 = $C65) * ('Transmission Cost by Trajectory'!$C$1:$C$516 = $E65), 0)), ""), "")</f>
        <v/>
      </c>
      <c r="N65" s="4" t="str" cm="1">
        <f t="array" aca="1" ref="N65" ca="1">IF(INDEX('Cost Scenario Settings'!$D$6:$L$13, MATCH($B65, 'Cost Scenario Settings'!$C$6:$C$13, 0), MATCH($E65, 'Cost Scenario Settings'!$D$5:$L$5, 0)) = TRUE,
IFERROR(INDEX('Generator Cost by Trajectory'!L$1:L$516, MATCH(1, ('Generator Cost by Trajectory'!$B$1:$B$516 = $D65) * ('Generator Cost by Trajectory'!$C$1:$C$516 = $E65), 0))
+ INDEX('Transmission Cost by Trajectory'!L$1:L$516, MATCH(1, ('Transmission Cost by Trajectory'!$B$1:$B$516 = $C65) * ('Transmission Cost by Trajectory'!$C$1:$C$516 = $E65), 0)), ""), "")</f>
        <v/>
      </c>
      <c r="O65" s="4" t="str" cm="1">
        <f t="array" aca="1" ref="O65" ca="1">IF(INDEX('Cost Scenario Settings'!$D$6:$L$13, MATCH($B65, 'Cost Scenario Settings'!$C$6:$C$13, 0), MATCH($E65, 'Cost Scenario Settings'!$D$5:$L$5, 0)) = TRUE,
IFERROR(INDEX('Generator Cost by Trajectory'!M$1:M$516, MATCH(1, ('Generator Cost by Trajectory'!$B$1:$B$516 = $D65) * ('Generator Cost by Trajectory'!$C$1:$C$516 = $E65), 0))
+ INDEX('Transmission Cost by Trajectory'!M$1:M$516, MATCH(1, ('Transmission Cost by Trajectory'!$B$1:$B$516 = $C65) * ('Transmission Cost by Trajectory'!$C$1:$C$516 = $E65), 0)), ""), "")</f>
        <v/>
      </c>
      <c r="P65" s="4" t="str" cm="1">
        <f t="array" aca="1" ref="P65" ca="1">IF(INDEX('Cost Scenario Settings'!$D$6:$L$13, MATCH($B65, 'Cost Scenario Settings'!$C$6:$C$13, 0), MATCH($E65, 'Cost Scenario Settings'!$D$5:$L$5, 0)) = TRUE,
IFERROR(INDEX('Generator Cost by Trajectory'!N$1:N$516, MATCH(1, ('Generator Cost by Trajectory'!$B$1:$B$516 = $D65) * ('Generator Cost by Trajectory'!$C$1:$C$516 = $E65), 0))
+ INDEX('Transmission Cost by Trajectory'!N$1:N$516, MATCH(1, ('Transmission Cost by Trajectory'!$B$1:$B$516 = $C65) * ('Transmission Cost by Trajectory'!$C$1:$C$516 = $E65), 0)), ""), "")</f>
        <v/>
      </c>
      <c r="Q65" s="4" t="str" cm="1">
        <f t="array" aca="1" ref="Q65" ca="1">IF(INDEX('Cost Scenario Settings'!$D$6:$L$13, MATCH($B65, 'Cost Scenario Settings'!$C$6:$C$13, 0), MATCH($E65, 'Cost Scenario Settings'!$D$5:$L$5, 0)) = TRUE,
IFERROR(INDEX('Generator Cost by Trajectory'!O$1:O$516, MATCH(1, ('Generator Cost by Trajectory'!$B$1:$B$516 = $D65) * ('Generator Cost by Trajectory'!$C$1:$C$516 = $E65), 0))
+ INDEX('Transmission Cost by Trajectory'!O$1:O$516, MATCH(1, ('Transmission Cost by Trajectory'!$B$1:$B$516 = $C65) * ('Transmission Cost by Trajectory'!$C$1:$C$516 = $E65), 0)), ""), "")</f>
        <v/>
      </c>
      <c r="R65" s="6" t="str">
        <f ca="1">IF(Q65="", "", SUMPRODUCT($F$6:$Q$6, $F65:$Q65))</f>
        <v/>
      </c>
      <c r="S65" s="4" t="str">
        <f ca="1">IFERROR(IF('Dashboard '!$D$6 = 2035, R65 * (1.05^(2035-2022)), R65), "")</f>
        <v/>
      </c>
    </row>
    <row r="66" spans="2:19" x14ac:dyDescent="0.2">
      <c r="B66" s="11" t="str">
        <f ca="1">B65</f>
        <v>Optimistic</v>
      </c>
      <c r="C66" s="11" t="str">
        <f ca="1">INDEX('Cost Scenario Settings'!O$6:O$13, MATCH($B66, Final_Cost_Scenarios, 0))</f>
        <v>Tx - Low</v>
      </c>
      <c r="D66" s="11" t="str">
        <f ca="1">INDEX('Cost Scenario Settings'!P$6:P$13, MATCH($B66, Final_Cost_Scenarios, 0))</f>
        <v>Optimistic</v>
      </c>
      <c r="E66" s="8" t="s">
        <v>55</v>
      </c>
      <c r="F66" s="4" cm="1">
        <f t="array" aca="1" ref="F66" ca="1">IF(INDEX('Cost Scenario Settings'!$D$6:$L$13, MATCH($B66, 'Cost Scenario Settings'!$C$6:$C$13, 0), MATCH($E66, 'Cost Scenario Settings'!$D$5:$L$5, 0)) = TRUE,
IFERROR(INDEX('Generator Cost by Trajectory'!D$1:D$516, MATCH(1, ('Generator Cost by Trajectory'!$B$1:$B$516 = $D66) * ('Generator Cost by Trajectory'!$C$1:$C$516 = $E66), 0))
+ INDEX('Transmission Cost by Trajectory'!D$1:D$516, MATCH(1, ('Transmission Cost by Trajectory'!$B$1:$B$516 = $C66) * ('Transmission Cost by Trajectory'!$C$1:$C$516 = $E66), 0)), ""), "")</f>
        <v>0</v>
      </c>
      <c r="G66" s="4" cm="1">
        <f t="array" aca="1" ref="G66" ca="1">IF(INDEX('Cost Scenario Settings'!$D$6:$L$13, MATCH($B66, 'Cost Scenario Settings'!$C$6:$C$13, 0), MATCH($E66, 'Cost Scenario Settings'!$D$5:$L$5, 0)) = TRUE,
IFERROR(INDEX('Generator Cost by Trajectory'!E$1:E$516, MATCH(1, ('Generator Cost by Trajectory'!$B$1:$B$516 = $D66) * ('Generator Cost by Trajectory'!$C$1:$C$516 = $E66), 0))
+ INDEX('Transmission Cost by Trajectory'!E$1:E$516, MATCH(1, ('Transmission Cost by Trajectory'!$B$1:$B$516 = $C66) * ('Transmission Cost by Trajectory'!$C$1:$C$516 = $E66), 0)), ""), "")</f>
        <v>0</v>
      </c>
      <c r="H66" s="4" cm="1">
        <f t="array" aca="1" ref="H66" ca="1">IF(INDEX('Cost Scenario Settings'!$D$6:$L$13, MATCH($B66, 'Cost Scenario Settings'!$C$6:$C$13, 0), MATCH($E66, 'Cost Scenario Settings'!$D$5:$L$5, 0)) = TRUE,
IFERROR(INDEX('Generator Cost by Trajectory'!F$1:F$516, MATCH(1, ('Generator Cost by Trajectory'!$B$1:$B$516 = $D66) * ('Generator Cost by Trajectory'!$C$1:$C$516 = $E66), 0))
+ INDEX('Transmission Cost by Trajectory'!F$1:F$516, MATCH(1, ('Transmission Cost by Trajectory'!$B$1:$B$516 = $C66) * ('Transmission Cost by Trajectory'!$C$1:$C$516 = $E66), 0)), ""), "")</f>
        <v>0</v>
      </c>
      <c r="I66" s="4" cm="1">
        <f t="array" aca="1" ref="I66" ca="1">IF(INDEX('Cost Scenario Settings'!$D$6:$L$13, MATCH($B66, 'Cost Scenario Settings'!$C$6:$C$13, 0), MATCH($E66, 'Cost Scenario Settings'!$D$5:$L$5, 0)) = TRUE,
IFERROR(INDEX('Generator Cost by Trajectory'!G$1:G$516, MATCH(1, ('Generator Cost by Trajectory'!$B$1:$B$516 = $D66) * ('Generator Cost by Trajectory'!$C$1:$C$516 = $E66), 0))
+ INDEX('Transmission Cost by Trajectory'!G$1:G$516, MATCH(1, ('Transmission Cost by Trajectory'!$B$1:$B$516 = $C66) * ('Transmission Cost by Trajectory'!$C$1:$C$516 = $E66), 0)), ""), "")</f>
        <v>0</v>
      </c>
      <c r="J66" s="4" cm="1">
        <f t="array" aca="1" ref="J66" ca="1">IF(INDEX('Cost Scenario Settings'!$D$6:$L$13, MATCH($B66, 'Cost Scenario Settings'!$C$6:$C$13, 0), MATCH($E66, 'Cost Scenario Settings'!$D$5:$L$5, 0)) = TRUE,
IFERROR(INDEX('Generator Cost by Trajectory'!H$1:H$516, MATCH(1, ('Generator Cost by Trajectory'!$B$1:$B$516 = $D66) * ('Generator Cost by Trajectory'!$C$1:$C$516 = $E66), 0))
+ INDEX('Transmission Cost by Trajectory'!H$1:H$516, MATCH(1, ('Transmission Cost by Trajectory'!$B$1:$B$516 = $C66) * ('Transmission Cost by Trajectory'!$C$1:$C$516 = $E66), 0)), ""), "")</f>
        <v>0</v>
      </c>
      <c r="K66" s="4" cm="1">
        <f t="array" aca="1" ref="K66" ca="1">IF(INDEX('Cost Scenario Settings'!$D$6:$L$13, MATCH($B66, 'Cost Scenario Settings'!$C$6:$C$13, 0), MATCH($E66, 'Cost Scenario Settings'!$D$5:$L$5, 0)) = TRUE,
IFERROR(INDEX('Generator Cost by Trajectory'!I$1:I$516, MATCH(1, ('Generator Cost by Trajectory'!$B$1:$B$516 = $D66) * ('Generator Cost by Trajectory'!$C$1:$C$516 = $E66), 0))
+ INDEX('Transmission Cost by Trajectory'!I$1:I$516, MATCH(1, ('Transmission Cost by Trajectory'!$B$1:$B$516 = $C66) * ('Transmission Cost by Trajectory'!$C$1:$C$516 = $E66), 0)), ""), "")</f>
        <v>0</v>
      </c>
      <c r="L66" s="4" cm="1">
        <f t="array" aca="1" ref="L66" ca="1">IF(INDEX('Cost Scenario Settings'!$D$6:$L$13, MATCH($B66, 'Cost Scenario Settings'!$C$6:$C$13, 0), MATCH($E66, 'Cost Scenario Settings'!$D$5:$L$5, 0)) = TRUE,
IFERROR(INDEX('Generator Cost by Trajectory'!J$1:J$516, MATCH(1, ('Generator Cost by Trajectory'!$B$1:$B$516 = $D66) * ('Generator Cost by Trajectory'!$C$1:$C$516 = $E66), 0))
+ INDEX('Transmission Cost by Trajectory'!J$1:J$516, MATCH(1, ('Transmission Cost by Trajectory'!$B$1:$B$516 = $C66) * ('Transmission Cost by Trajectory'!$C$1:$C$516 = $E66), 0)), ""), "")</f>
        <v>0</v>
      </c>
      <c r="M66" s="4" cm="1">
        <f t="array" aca="1" ref="M66" ca="1">IF(INDEX('Cost Scenario Settings'!$D$6:$L$13, MATCH($B66, 'Cost Scenario Settings'!$C$6:$C$13, 0), MATCH($E66, 'Cost Scenario Settings'!$D$5:$L$5, 0)) = TRUE,
IFERROR(INDEX('Generator Cost by Trajectory'!K$1:K$516, MATCH(1, ('Generator Cost by Trajectory'!$B$1:$B$516 = $D66) * ('Generator Cost by Trajectory'!$C$1:$C$516 = $E66), 0))
+ INDEX('Transmission Cost by Trajectory'!K$1:K$516, MATCH(1, ('Transmission Cost by Trajectory'!$B$1:$B$516 = $C66) * ('Transmission Cost by Trajectory'!$C$1:$C$516 = $E66), 0)), ""), "")</f>
        <v>0</v>
      </c>
      <c r="N66" s="4" cm="1">
        <f t="array" aca="1" ref="N66" ca="1">IF(INDEX('Cost Scenario Settings'!$D$6:$L$13, MATCH($B66, 'Cost Scenario Settings'!$C$6:$C$13, 0), MATCH($E66, 'Cost Scenario Settings'!$D$5:$L$5, 0)) = TRUE,
IFERROR(INDEX('Generator Cost by Trajectory'!L$1:L$516, MATCH(1, ('Generator Cost by Trajectory'!$B$1:$B$516 = $D66) * ('Generator Cost by Trajectory'!$C$1:$C$516 = $E66), 0))
+ INDEX('Transmission Cost by Trajectory'!L$1:L$516, MATCH(1, ('Transmission Cost by Trajectory'!$B$1:$B$516 = $C66) * ('Transmission Cost by Trajectory'!$C$1:$C$516 = $E66), 0)), ""), "")</f>
        <v>238.51043354030548</v>
      </c>
      <c r="O66" s="4" cm="1">
        <f t="array" aca="1" ref="O66" ca="1">IF(INDEX('Cost Scenario Settings'!$D$6:$L$13, MATCH($B66, 'Cost Scenario Settings'!$C$6:$C$13, 0), MATCH($E66, 'Cost Scenario Settings'!$D$5:$L$5, 0)) = TRUE,
IFERROR(INDEX('Generator Cost by Trajectory'!M$1:M$516, MATCH(1, ('Generator Cost by Trajectory'!$B$1:$B$516 = $D66) * ('Generator Cost by Trajectory'!$C$1:$C$516 = $E66), 0))
+ INDEX('Transmission Cost by Trajectory'!M$1:M$516, MATCH(1, ('Transmission Cost by Trajectory'!$B$1:$B$516 = $C66) * ('Transmission Cost by Trajectory'!$C$1:$C$516 = $E66), 0)), ""), "")</f>
        <v>238.51043354030548</v>
      </c>
      <c r="P66" s="4" cm="1">
        <f t="array" aca="1" ref="P66" ca="1">IF(INDEX('Cost Scenario Settings'!$D$6:$L$13, MATCH($B66, 'Cost Scenario Settings'!$C$6:$C$13, 0), MATCH($E66, 'Cost Scenario Settings'!$D$5:$L$5, 0)) = TRUE,
IFERROR(INDEX('Generator Cost by Trajectory'!N$1:N$516, MATCH(1, ('Generator Cost by Trajectory'!$B$1:$B$516 = $D66) * ('Generator Cost by Trajectory'!$C$1:$C$516 = $E66), 0))
+ INDEX('Transmission Cost by Trajectory'!N$1:N$516, MATCH(1, ('Transmission Cost by Trajectory'!$B$1:$B$516 = $C66) * ('Transmission Cost by Trajectory'!$C$1:$C$516 = $E66), 0)), ""), "")</f>
        <v>238.51043354030548</v>
      </c>
      <c r="Q66" s="4" cm="1">
        <f t="array" aca="1" ref="Q66" ca="1">IF(INDEX('Cost Scenario Settings'!$D$6:$L$13, MATCH($B66, 'Cost Scenario Settings'!$C$6:$C$13, 0), MATCH($E66, 'Cost Scenario Settings'!$D$5:$L$5, 0)) = TRUE,
IFERROR(INDEX('Generator Cost by Trajectory'!O$1:O$516, MATCH(1, ('Generator Cost by Trajectory'!$B$1:$B$516 = $D66) * ('Generator Cost by Trajectory'!$C$1:$C$516 = $E66), 0))
+ INDEX('Transmission Cost by Trajectory'!O$1:O$516, MATCH(1, ('Transmission Cost by Trajectory'!$B$1:$B$516 = $C66) * ('Transmission Cost by Trajectory'!$C$1:$C$516 = $E66), 0)), ""), "")</f>
        <v>238.51043354030548</v>
      </c>
      <c r="R66" s="6">
        <f t="shared" ref="R66:R73" ca="1" si="8">IF(Q66="", "", SUMPRODUCT($F$6:$Q$6, $F66:$Q66))</f>
        <v>1832.6187770752663</v>
      </c>
      <c r="S66" s="4">
        <f ca="1">IFERROR(IF('Dashboard '!$D$6 = 2035, R66 * (1.05^(2035-2022)), R66), "")</f>
        <v>3455.6760251974333</v>
      </c>
    </row>
    <row r="67" spans="2:19" x14ac:dyDescent="0.2">
      <c r="B67" s="11" t="str">
        <f t="shared" ref="B67:B73" ca="1" si="9">B66</f>
        <v>Optimistic</v>
      </c>
      <c r="C67" s="11" t="str">
        <f ca="1">INDEX('Cost Scenario Settings'!O$6:O$13, MATCH($B67, Final_Cost_Scenarios, 0))</f>
        <v>Tx - Low</v>
      </c>
      <c r="D67" s="11" t="str">
        <f ca="1">INDEX('Cost Scenario Settings'!P$6:P$13, MATCH($B67, Final_Cost_Scenarios, 0))</f>
        <v>Optimistic</v>
      </c>
      <c r="E67" s="8" t="s">
        <v>56</v>
      </c>
      <c r="F67" s="4" cm="1">
        <f t="array" aca="1" ref="F67" ca="1">IF(INDEX('Cost Scenario Settings'!$D$6:$L$13, MATCH($B67, 'Cost Scenario Settings'!$C$6:$C$13, 0), MATCH($E67, 'Cost Scenario Settings'!$D$5:$L$5, 0)) = TRUE,
IFERROR(INDEX('Generator Cost by Trajectory'!D$1:D$516, MATCH(1, ('Generator Cost by Trajectory'!$B$1:$B$516 = $D67) * ('Generator Cost by Trajectory'!$C$1:$C$516 = $E67), 0))
+ INDEX('Transmission Cost by Trajectory'!D$1:D$516, MATCH(1, ('Transmission Cost by Trajectory'!$B$1:$B$516 = $C67) * ('Transmission Cost by Trajectory'!$C$1:$C$516 = $E67), 0)), ""), "")</f>
        <v>0</v>
      </c>
      <c r="G67" s="4" cm="1">
        <f t="array" aca="1" ref="G67" ca="1">IF(INDEX('Cost Scenario Settings'!$D$6:$L$13, MATCH($B67, 'Cost Scenario Settings'!$C$6:$C$13, 0), MATCH($E67, 'Cost Scenario Settings'!$D$5:$L$5, 0)) = TRUE,
IFERROR(INDEX('Generator Cost by Trajectory'!E$1:E$516, MATCH(1, ('Generator Cost by Trajectory'!$B$1:$B$516 = $D67) * ('Generator Cost by Trajectory'!$C$1:$C$516 = $E67), 0))
+ INDEX('Transmission Cost by Trajectory'!E$1:E$516, MATCH(1, ('Transmission Cost by Trajectory'!$B$1:$B$516 = $C67) * ('Transmission Cost by Trajectory'!$C$1:$C$516 = $E67), 0)), ""), "")</f>
        <v>0</v>
      </c>
      <c r="H67" s="4" cm="1">
        <f t="array" aca="1" ref="H67" ca="1">IF(INDEX('Cost Scenario Settings'!$D$6:$L$13, MATCH($B67, 'Cost Scenario Settings'!$C$6:$C$13, 0), MATCH($E67, 'Cost Scenario Settings'!$D$5:$L$5, 0)) = TRUE,
IFERROR(INDEX('Generator Cost by Trajectory'!F$1:F$516, MATCH(1, ('Generator Cost by Trajectory'!$B$1:$B$516 = $D67) * ('Generator Cost by Trajectory'!$C$1:$C$516 = $E67), 0))
+ INDEX('Transmission Cost by Trajectory'!F$1:F$516, MATCH(1, ('Transmission Cost by Trajectory'!$B$1:$B$516 = $C67) * ('Transmission Cost by Trajectory'!$C$1:$C$516 = $E67), 0)), ""), "")</f>
        <v>0</v>
      </c>
      <c r="I67" s="4" cm="1">
        <f t="array" aca="1" ref="I67" ca="1">IF(INDEX('Cost Scenario Settings'!$D$6:$L$13, MATCH($B67, 'Cost Scenario Settings'!$C$6:$C$13, 0), MATCH($E67, 'Cost Scenario Settings'!$D$5:$L$5, 0)) = TRUE,
IFERROR(INDEX('Generator Cost by Trajectory'!G$1:G$516, MATCH(1, ('Generator Cost by Trajectory'!$B$1:$B$516 = $D67) * ('Generator Cost by Trajectory'!$C$1:$C$516 = $E67), 0))
+ INDEX('Transmission Cost by Trajectory'!G$1:G$516, MATCH(1, ('Transmission Cost by Trajectory'!$B$1:$B$516 = $C67) * ('Transmission Cost by Trajectory'!$C$1:$C$516 = $E67), 0)), ""), "")</f>
        <v>0</v>
      </c>
      <c r="J67" s="4" cm="1">
        <f t="array" aca="1" ref="J67" ca="1">IF(INDEX('Cost Scenario Settings'!$D$6:$L$13, MATCH($B67, 'Cost Scenario Settings'!$C$6:$C$13, 0), MATCH($E67, 'Cost Scenario Settings'!$D$5:$L$5, 0)) = TRUE,
IFERROR(INDEX('Generator Cost by Trajectory'!H$1:H$516, MATCH(1, ('Generator Cost by Trajectory'!$B$1:$B$516 = $D67) * ('Generator Cost by Trajectory'!$C$1:$C$516 = $E67), 0))
+ INDEX('Transmission Cost by Trajectory'!H$1:H$516, MATCH(1, ('Transmission Cost by Trajectory'!$B$1:$B$516 = $C67) * ('Transmission Cost by Trajectory'!$C$1:$C$516 = $E67), 0)), ""), "")</f>
        <v>0</v>
      </c>
      <c r="K67" s="4" cm="1">
        <f t="array" aca="1" ref="K67" ca="1">IF(INDEX('Cost Scenario Settings'!$D$6:$L$13, MATCH($B67, 'Cost Scenario Settings'!$C$6:$C$13, 0), MATCH($E67, 'Cost Scenario Settings'!$D$5:$L$5, 0)) = TRUE,
IFERROR(INDEX('Generator Cost by Trajectory'!I$1:I$516, MATCH(1, ('Generator Cost by Trajectory'!$B$1:$B$516 = $D67) * ('Generator Cost by Trajectory'!$C$1:$C$516 = $E67), 0))
+ INDEX('Transmission Cost by Trajectory'!I$1:I$516, MATCH(1, ('Transmission Cost by Trajectory'!$B$1:$B$516 = $C67) * ('Transmission Cost by Trajectory'!$C$1:$C$516 = $E67), 0)), ""), "")</f>
        <v>0</v>
      </c>
      <c r="L67" s="4" cm="1">
        <f t="array" aca="1" ref="L67" ca="1">IF(INDEX('Cost Scenario Settings'!$D$6:$L$13, MATCH($B67, 'Cost Scenario Settings'!$C$6:$C$13, 0), MATCH($E67, 'Cost Scenario Settings'!$D$5:$L$5, 0)) = TRUE,
IFERROR(INDEX('Generator Cost by Trajectory'!J$1:J$516, MATCH(1, ('Generator Cost by Trajectory'!$B$1:$B$516 = $D67) * ('Generator Cost by Trajectory'!$C$1:$C$516 = $E67), 0))
+ INDEX('Transmission Cost by Trajectory'!J$1:J$516, MATCH(1, ('Transmission Cost by Trajectory'!$B$1:$B$516 = $C67) * ('Transmission Cost by Trajectory'!$C$1:$C$516 = $E67), 0)), ""), "")</f>
        <v>0</v>
      </c>
      <c r="M67" s="4" cm="1">
        <f t="array" aca="1" ref="M67" ca="1">IF(INDEX('Cost Scenario Settings'!$D$6:$L$13, MATCH($B67, 'Cost Scenario Settings'!$C$6:$C$13, 0), MATCH($E67, 'Cost Scenario Settings'!$D$5:$L$5, 0)) = TRUE,
IFERROR(INDEX('Generator Cost by Trajectory'!K$1:K$516, MATCH(1, ('Generator Cost by Trajectory'!$B$1:$B$516 = $D67) * ('Generator Cost by Trajectory'!$C$1:$C$516 = $E67), 0))
+ INDEX('Transmission Cost by Trajectory'!K$1:K$516, MATCH(1, ('Transmission Cost by Trajectory'!$B$1:$B$516 = $C67) * ('Transmission Cost by Trajectory'!$C$1:$C$516 = $E67), 0)), ""), "")</f>
        <v>0</v>
      </c>
      <c r="N67" s="4" cm="1">
        <f t="array" aca="1" ref="N67" ca="1">IF(INDEX('Cost Scenario Settings'!$D$6:$L$13, MATCH($B67, 'Cost Scenario Settings'!$C$6:$C$13, 0), MATCH($E67, 'Cost Scenario Settings'!$D$5:$L$5, 0)) = TRUE,
IFERROR(INDEX('Generator Cost by Trajectory'!L$1:L$516, MATCH(1, ('Generator Cost by Trajectory'!$B$1:$B$516 = $D67) * ('Generator Cost by Trajectory'!$C$1:$C$516 = $E67), 0))
+ INDEX('Transmission Cost by Trajectory'!L$1:L$516, MATCH(1, ('Transmission Cost by Trajectory'!$B$1:$B$516 = $C67) * ('Transmission Cost by Trajectory'!$C$1:$C$516 = $E67), 0)), ""), "")</f>
        <v>619.83683354030552</v>
      </c>
      <c r="O67" s="4" cm="1">
        <f t="array" aca="1" ref="O67" ca="1">IF(INDEX('Cost Scenario Settings'!$D$6:$L$13, MATCH($B67, 'Cost Scenario Settings'!$C$6:$C$13, 0), MATCH($E67, 'Cost Scenario Settings'!$D$5:$L$5, 0)) = TRUE,
IFERROR(INDEX('Generator Cost by Trajectory'!M$1:M$516, MATCH(1, ('Generator Cost by Trajectory'!$B$1:$B$516 = $D67) * ('Generator Cost by Trajectory'!$C$1:$C$516 = $E67), 0))
+ INDEX('Transmission Cost by Trajectory'!M$1:M$516, MATCH(1, ('Transmission Cost by Trajectory'!$B$1:$B$516 = $C67) * ('Transmission Cost by Trajectory'!$C$1:$C$516 = $E67), 0)), ""), "")</f>
        <v>619.83683354030552</v>
      </c>
      <c r="P67" s="4" cm="1">
        <f t="array" aca="1" ref="P67" ca="1">IF(INDEX('Cost Scenario Settings'!$D$6:$L$13, MATCH($B67, 'Cost Scenario Settings'!$C$6:$C$13, 0), MATCH($E67, 'Cost Scenario Settings'!$D$5:$L$5, 0)) = TRUE,
IFERROR(INDEX('Generator Cost by Trajectory'!N$1:N$516, MATCH(1, ('Generator Cost by Trajectory'!$B$1:$B$516 = $D67) * ('Generator Cost by Trajectory'!$C$1:$C$516 = $E67), 0))
+ INDEX('Transmission Cost by Trajectory'!N$1:N$516, MATCH(1, ('Transmission Cost by Trajectory'!$B$1:$B$516 = $C67) * ('Transmission Cost by Trajectory'!$C$1:$C$516 = $E67), 0)), ""), "")</f>
        <v>619.83683354030552</v>
      </c>
      <c r="Q67" s="4" cm="1">
        <f t="array" aca="1" ref="Q67" ca="1">IF(INDEX('Cost Scenario Settings'!$D$6:$L$13, MATCH($B67, 'Cost Scenario Settings'!$C$6:$C$13, 0), MATCH($E67, 'Cost Scenario Settings'!$D$5:$L$5, 0)) = TRUE,
IFERROR(INDEX('Generator Cost by Trajectory'!O$1:O$516, MATCH(1, ('Generator Cost by Trajectory'!$B$1:$B$516 = $D67) * ('Generator Cost by Trajectory'!$C$1:$C$516 = $E67), 0))
+ INDEX('Transmission Cost by Trajectory'!O$1:O$516, MATCH(1, ('Transmission Cost by Trajectory'!$B$1:$B$516 = $C67) * ('Transmission Cost by Trajectory'!$C$1:$C$516 = $E67), 0)), ""), "")</f>
        <v>619.83683354030552</v>
      </c>
      <c r="R67" s="6">
        <f t="shared" ca="1" si="8"/>
        <v>4762.5783199831467</v>
      </c>
      <c r="S67" s="4">
        <f ca="1">IFERROR(IF('Dashboard '!$D$6 = 2035, R67 * (1.05^(2035-2022)), R67), "")</f>
        <v>8980.551724323459</v>
      </c>
    </row>
    <row r="68" spans="2:19" x14ac:dyDescent="0.2">
      <c r="B68" s="11" t="str">
        <f t="shared" ca="1" si="9"/>
        <v>Optimistic</v>
      </c>
      <c r="C68" s="11" t="str">
        <f ca="1">INDEX('Cost Scenario Settings'!O$6:O$13, MATCH($B68, Final_Cost_Scenarios, 0))</f>
        <v>Tx - Low</v>
      </c>
      <c r="D68" s="11" t="str">
        <f ca="1">INDEX('Cost Scenario Settings'!P$6:P$13, MATCH($B68, Final_Cost_Scenarios, 0))</f>
        <v>Optimistic</v>
      </c>
      <c r="E68" s="8" t="s">
        <v>57</v>
      </c>
      <c r="F68" s="4" cm="1">
        <f t="array" aca="1" ref="F68" ca="1">IF(INDEX('Cost Scenario Settings'!$D$6:$L$13, MATCH($B68, 'Cost Scenario Settings'!$C$6:$C$13, 0), MATCH($E68, 'Cost Scenario Settings'!$D$5:$L$5, 0)) = TRUE,
IFERROR(INDEX('Generator Cost by Trajectory'!D$1:D$516, MATCH(1, ('Generator Cost by Trajectory'!$B$1:$B$516 = $D68) * ('Generator Cost by Trajectory'!$C$1:$C$516 = $E68), 0))
+ INDEX('Transmission Cost by Trajectory'!D$1:D$516, MATCH(1, ('Transmission Cost by Trajectory'!$B$1:$B$516 = $C68) * ('Transmission Cost by Trajectory'!$C$1:$C$516 = $E68), 0)), ""), "")</f>
        <v>0</v>
      </c>
      <c r="G68" s="4" cm="1">
        <f t="array" aca="1" ref="G68" ca="1">IF(INDEX('Cost Scenario Settings'!$D$6:$L$13, MATCH($B68, 'Cost Scenario Settings'!$C$6:$C$13, 0), MATCH($E68, 'Cost Scenario Settings'!$D$5:$L$5, 0)) = TRUE,
IFERROR(INDEX('Generator Cost by Trajectory'!E$1:E$516, MATCH(1, ('Generator Cost by Trajectory'!$B$1:$B$516 = $D68) * ('Generator Cost by Trajectory'!$C$1:$C$516 = $E68), 0))
+ INDEX('Transmission Cost by Trajectory'!E$1:E$516, MATCH(1, ('Transmission Cost by Trajectory'!$B$1:$B$516 = $C68) * ('Transmission Cost by Trajectory'!$C$1:$C$516 = $E68), 0)), ""), "")</f>
        <v>0</v>
      </c>
      <c r="H68" s="4" cm="1">
        <f t="array" aca="1" ref="H68" ca="1">IF(INDEX('Cost Scenario Settings'!$D$6:$L$13, MATCH($B68, 'Cost Scenario Settings'!$C$6:$C$13, 0), MATCH($E68, 'Cost Scenario Settings'!$D$5:$L$5, 0)) = TRUE,
IFERROR(INDEX('Generator Cost by Trajectory'!F$1:F$516, MATCH(1, ('Generator Cost by Trajectory'!$B$1:$B$516 = $D68) * ('Generator Cost by Trajectory'!$C$1:$C$516 = $E68), 0))
+ INDEX('Transmission Cost by Trajectory'!F$1:F$516, MATCH(1, ('Transmission Cost by Trajectory'!$B$1:$B$516 = $C68) * ('Transmission Cost by Trajectory'!$C$1:$C$516 = $E68), 0)), ""), "")</f>
        <v>0</v>
      </c>
      <c r="I68" s="4" cm="1">
        <f t="array" aca="1" ref="I68" ca="1">IF(INDEX('Cost Scenario Settings'!$D$6:$L$13, MATCH($B68, 'Cost Scenario Settings'!$C$6:$C$13, 0), MATCH($E68, 'Cost Scenario Settings'!$D$5:$L$5, 0)) = TRUE,
IFERROR(INDEX('Generator Cost by Trajectory'!G$1:G$516, MATCH(1, ('Generator Cost by Trajectory'!$B$1:$B$516 = $D68) * ('Generator Cost by Trajectory'!$C$1:$C$516 = $E68), 0))
+ INDEX('Transmission Cost by Trajectory'!G$1:G$516, MATCH(1, ('Transmission Cost by Trajectory'!$B$1:$B$516 = $C68) * ('Transmission Cost by Trajectory'!$C$1:$C$516 = $E68), 0)), ""), "")</f>
        <v>0</v>
      </c>
      <c r="J68" s="4" cm="1">
        <f t="array" aca="1" ref="J68" ca="1">IF(INDEX('Cost Scenario Settings'!$D$6:$L$13, MATCH($B68, 'Cost Scenario Settings'!$C$6:$C$13, 0), MATCH($E68, 'Cost Scenario Settings'!$D$5:$L$5, 0)) = TRUE,
IFERROR(INDEX('Generator Cost by Trajectory'!H$1:H$516, MATCH(1, ('Generator Cost by Trajectory'!$B$1:$B$516 = $D68) * ('Generator Cost by Trajectory'!$C$1:$C$516 = $E68), 0))
+ INDEX('Transmission Cost by Trajectory'!H$1:H$516, MATCH(1, ('Transmission Cost by Trajectory'!$B$1:$B$516 = $C68) * ('Transmission Cost by Trajectory'!$C$1:$C$516 = $E68), 0)), ""), "")</f>
        <v>0</v>
      </c>
      <c r="K68" s="4" cm="1">
        <f t="array" aca="1" ref="K68" ca="1">IF(INDEX('Cost Scenario Settings'!$D$6:$L$13, MATCH($B68, 'Cost Scenario Settings'!$C$6:$C$13, 0), MATCH($E68, 'Cost Scenario Settings'!$D$5:$L$5, 0)) = TRUE,
IFERROR(INDEX('Generator Cost by Trajectory'!I$1:I$516, MATCH(1, ('Generator Cost by Trajectory'!$B$1:$B$516 = $D68) * ('Generator Cost by Trajectory'!$C$1:$C$516 = $E68), 0))
+ INDEX('Transmission Cost by Trajectory'!I$1:I$516, MATCH(1, ('Transmission Cost by Trajectory'!$B$1:$B$516 = $C68) * ('Transmission Cost by Trajectory'!$C$1:$C$516 = $E68), 0)), ""), "")</f>
        <v>0</v>
      </c>
      <c r="L68" s="4" cm="1">
        <f t="array" aca="1" ref="L68" ca="1">IF(INDEX('Cost Scenario Settings'!$D$6:$L$13, MATCH($B68, 'Cost Scenario Settings'!$C$6:$C$13, 0), MATCH($E68, 'Cost Scenario Settings'!$D$5:$L$5, 0)) = TRUE,
IFERROR(INDEX('Generator Cost by Trajectory'!J$1:J$516, MATCH(1, ('Generator Cost by Trajectory'!$B$1:$B$516 = $D68) * ('Generator Cost by Trajectory'!$C$1:$C$516 = $E68), 0))
+ INDEX('Transmission Cost by Trajectory'!J$1:J$516, MATCH(1, ('Transmission Cost by Trajectory'!$B$1:$B$516 = $C68) * ('Transmission Cost by Trajectory'!$C$1:$C$516 = $E68), 0)), ""), "")</f>
        <v>0</v>
      </c>
      <c r="M68" s="4" cm="1">
        <f t="array" aca="1" ref="M68" ca="1">IF(INDEX('Cost Scenario Settings'!$D$6:$L$13, MATCH($B68, 'Cost Scenario Settings'!$C$6:$C$13, 0), MATCH($E68, 'Cost Scenario Settings'!$D$5:$L$5, 0)) = TRUE,
IFERROR(INDEX('Generator Cost by Trajectory'!K$1:K$516, MATCH(1, ('Generator Cost by Trajectory'!$B$1:$B$516 = $D68) * ('Generator Cost by Trajectory'!$C$1:$C$516 = $E68), 0))
+ INDEX('Transmission Cost by Trajectory'!K$1:K$516, MATCH(1, ('Transmission Cost by Trajectory'!$B$1:$B$516 = $C68) * ('Transmission Cost by Trajectory'!$C$1:$C$516 = $E68), 0)), ""), "")</f>
        <v>0</v>
      </c>
      <c r="N68" s="4" cm="1">
        <f t="array" aca="1" ref="N68" ca="1">IF(INDEX('Cost Scenario Settings'!$D$6:$L$13, MATCH($B68, 'Cost Scenario Settings'!$C$6:$C$13, 0), MATCH($E68, 'Cost Scenario Settings'!$D$5:$L$5, 0)) = TRUE,
IFERROR(INDEX('Generator Cost by Trajectory'!L$1:L$516, MATCH(1, ('Generator Cost by Trajectory'!$B$1:$B$516 = $D68) * ('Generator Cost by Trajectory'!$C$1:$C$516 = $E68), 0))
+ INDEX('Transmission Cost by Trajectory'!L$1:L$516, MATCH(1, ('Transmission Cost by Trajectory'!$B$1:$B$516 = $C68) * ('Transmission Cost by Trajectory'!$C$1:$C$516 = $E68), 0)), ""), "")</f>
        <v>842.91168311547813</v>
      </c>
      <c r="O68" s="4" cm="1">
        <f t="array" aca="1" ref="O68" ca="1">IF(INDEX('Cost Scenario Settings'!$D$6:$L$13, MATCH($B68, 'Cost Scenario Settings'!$C$6:$C$13, 0), MATCH($E68, 'Cost Scenario Settings'!$D$5:$L$5, 0)) = TRUE,
IFERROR(INDEX('Generator Cost by Trajectory'!M$1:M$516, MATCH(1, ('Generator Cost by Trajectory'!$B$1:$B$516 = $D68) * ('Generator Cost by Trajectory'!$C$1:$C$516 = $E68), 0))
+ INDEX('Transmission Cost by Trajectory'!M$1:M$516, MATCH(1, ('Transmission Cost by Trajectory'!$B$1:$B$516 = $C68) * ('Transmission Cost by Trajectory'!$C$1:$C$516 = $E68), 0)), ""), "")</f>
        <v>842.91168311547813</v>
      </c>
      <c r="P68" s="4" cm="1">
        <f t="array" aca="1" ref="P68" ca="1">IF(INDEX('Cost Scenario Settings'!$D$6:$L$13, MATCH($B68, 'Cost Scenario Settings'!$C$6:$C$13, 0), MATCH($E68, 'Cost Scenario Settings'!$D$5:$L$5, 0)) = TRUE,
IFERROR(INDEX('Generator Cost by Trajectory'!N$1:N$516, MATCH(1, ('Generator Cost by Trajectory'!$B$1:$B$516 = $D68) * ('Generator Cost by Trajectory'!$C$1:$C$516 = $E68), 0))
+ INDEX('Transmission Cost by Trajectory'!N$1:N$516, MATCH(1, ('Transmission Cost by Trajectory'!$B$1:$B$516 = $C68) * ('Transmission Cost by Trajectory'!$C$1:$C$516 = $E68), 0)), ""), "")</f>
        <v>842.91168311547813</v>
      </c>
      <c r="Q68" s="4" cm="1">
        <f t="array" aca="1" ref="Q68" ca="1">IF(INDEX('Cost Scenario Settings'!$D$6:$L$13, MATCH($B68, 'Cost Scenario Settings'!$C$6:$C$13, 0), MATCH($E68, 'Cost Scenario Settings'!$D$5:$L$5, 0)) = TRUE,
IFERROR(INDEX('Generator Cost by Trajectory'!O$1:O$516, MATCH(1, ('Generator Cost by Trajectory'!$B$1:$B$516 = $D68) * ('Generator Cost by Trajectory'!$C$1:$C$516 = $E68), 0))
+ INDEX('Transmission Cost by Trajectory'!O$1:O$516, MATCH(1, ('Transmission Cost by Trajectory'!$B$1:$B$516 = $C68) * ('Transmission Cost by Trajectory'!$C$1:$C$516 = $E68), 0)), ""), "")</f>
        <v>842.91168311547813</v>
      </c>
      <c r="R68" s="6">
        <f t="shared" ca="1" si="8"/>
        <v>6476.5962434616076</v>
      </c>
      <c r="S68" s="4">
        <f ca="1">IFERROR(IF('Dashboard '!$D$6 = 2035, R68 * (1.05^(2035-2022)), R68), "")</f>
        <v>12212.588151657272</v>
      </c>
    </row>
    <row r="69" spans="2:19" x14ac:dyDescent="0.2">
      <c r="B69" s="11" t="str">
        <f t="shared" ca="1" si="9"/>
        <v>Optimistic</v>
      </c>
      <c r="C69" s="11" t="str">
        <f ca="1">INDEX('Cost Scenario Settings'!O$6:O$13, MATCH($B69, Final_Cost_Scenarios, 0))</f>
        <v>Tx - Low</v>
      </c>
      <c r="D69" s="11" t="str">
        <f ca="1">INDEX('Cost Scenario Settings'!P$6:P$13, MATCH($B69, Final_Cost_Scenarios, 0))</f>
        <v>Optimistic</v>
      </c>
      <c r="E69" s="8" t="s">
        <v>58</v>
      </c>
      <c r="F69" s="4" cm="1">
        <f t="array" aca="1" ref="F69" ca="1">IF(INDEX('Cost Scenario Settings'!$D$6:$L$13, MATCH($B69, 'Cost Scenario Settings'!$C$6:$C$13, 0), MATCH($E69, 'Cost Scenario Settings'!$D$5:$L$5, 0)) = TRUE,
IFERROR(INDEX('Generator Cost by Trajectory'!D$1:D$516, MATCH(1, ('Generator Cost by Trajectory'!$B$1:$B$516 = $D69) * ('Generator Cost by Trajectory'!$C$1:$C$516 = $E69), 0))
+ INDEX('Transmission Cost by Trajectory'!D$1:D$516, MATCH(1, ('Transmission Cost by Trajectory'!$B$1:$B$516 = $C69) * ('Transmission Cost by Trajectory'!$C$1:$C$516 = $E69), 0)), ""), "")</f>
        <v>0</v>
      </c>
      <c r="G69" s="4" cm="1">
        <f t="array" aca="1" ref="G69" ca="1">IF(INDEX('Cost Scenario Settings'!$D$6:$L$13, MATCH($B69, 'Cost Scenario Settings'!$C$6:$C$13, 0), MATCH($E69, 'Cost Scenario Settings'!$D$5:$L$5, 0)) = TRUE,
IFERROR(INDEX('Generator Cost by Trajectory'!E$1:E$516, MATCH(1, ('Generator Cost by Trajectory'!$B$1:$B$516 = $D69) * ('Generator Cost by Trajectory'!$C$1:$C$516 = $E69), 0))
+ INDEX('Transmission Cost by Trajectory'!E$1:E$516, MATCH(1, ('Transmission Cost by Trajectory'!$B$1:$B$516 = $C69) * ('Transmission Cost by Trajectory'!$C$1:$C$516 = $E69), 0)), ""), "")</f>
        <v>0</v>
      </c>
      <c r="H69" s="4" cm="1">
        <f t="array" aca="1" ref="H69" ca="1">IF(INDEX('Cost Scenario Settings'!$D$6:$L$13, MATCH($B69, 'Cost Scenario Settings'!$C$6:$C$13, 0), MATCH($E69, 'Cost Scenario Settings'!$D$5:$L$5, 0)) = TRUE,
IFERROR(INDEX('Generator Cost by Trajectory'!F$1:F$516, MATCH(1, ('Generator Cost by Trajectory'!$B$1:$B$516 = $D69) * ('Generator Cost by Trajectory'!$C$1:$C$516 = $E69), 0))
+ INDEX('Transmission Cost by Trajectory'!F$1:F$516, MATCH(1, ('Transmission Cost by Trajectory'!$B$1:$B$516 = $C69) * ('Transmission Cost by Trajectory'!$C$1:$C$516 = $E69), 0)), ""), "")</f>
        <v>0</v>
      </c>
      <c r="I69" s="4" cm="1">
        <f t="array" aca="1" ref="I69" ca="1">IF(INDEX('Cost Scenario Settings'!$D$6:$L$13, MATCH($B69, 'Cost Scenario Settings'!$C$6:$C$13, 0), MATCH($E69, 'Cost Scenario Settings'!$D$5:$L$5, 0)) = TRUE,
IFERROR(INDEX('Generator Cost by Trajectory'!G$1:G$516, MATCH(1, ('Generator Cost by Trajectory'!$B$1:$B$516 = $D69) * ('Generator Cost by Trajectory'!$C$1:$C$516 = $E69), 0))
+ INDEX('Transmission Cost by Trajectory'!G$1:G$516, MATCH(1, ('Transmission Cost by Trajectory'!$B$1:$B$516 = $C69) * ('Transmission Cost by Trajectory'!$C$1:$C$516 = $E69), 0)), ""), "")</f>
        <v>0</v>
      </c>
      <c r="J69" s="4" cm="1">
        <f t="array" aca="1" ref="J69" ca="1">IF(INDEX('Cost Scenario Settings'!$D$6:$L$13, MATCH($B69, 'Cost Scenario Settings'!$C$6:$C$13, 0), MATCH($E69, 'Cost Scenario Settings'!$D$5:$L$5, 0)) = TRUE,
IFERROR(INDEX('Generator Cost by Trajectory'!H$1:H$516, MATCH(1, ('Generator Cost by Trajectory'!$B$1:$B$516 = $D69) * ('Generator Cost by Trajectory'!$C$1:$C$516 = $E69), 0))
+ INDEX('Transmission Cost by Trajectory'!H$1:H$516, MATCH(1, ('Transmission Cost by Trajectory'!$B$1:$B$516 = $C69) * ('Transmission Cost by Trajectory'!$C$1:$C$516 = $E69), 0)), ""), "")</f>
        <v>0</v>
      </c>
      <c r="K69" s="4" cm="1">
        <f t="array" aca="1" ref="K69" ca="1">IF(INDEX('Cost Scenario Settings'!$D$6:$L$13, MATCH($B69, 'Cost Scenario Settings'!$C$6:$C$13, 0), MATCH($E69, 'Cost Scenario Settings'!$D$5:$L$5, 0)) = TRUE,
IFERROR(INDEX('Generator Cost by Trajectory'!I$1:I$516, MATCH(1, ('Generator Cost by Trajectory'!$B$1:$B$516 = $D69) * ('Generator Cost by Trajectory'!$C$1:$C$516 = $E69), 0))
+ INDEX('Transmission Cost by Trajectory'!I$1:I$516, MATCH(1, ('Transmission Cost by Trajectory'!$B$1:$B$516 = $C69) * ('Transmission Cost by Trajectory'!$C$1:$C$516 = $E69), 0)), ""), "")</f>
        <v>0</v>
      </c>
      <c r="L69" s="4" cm="1">
        <f t="array" aca="1" ref="L69" ca="1">IF(INDEX('Cost Scenario Settings'!$D$6:$L$13, MATCH($B69, 'Cost Scenario Settings'!$C$6:$C$13, 0), MATCH($E69, 'Cost Scenario Settings'!$D$5:$L$5, 0)) = TRUE,
IFERROR(INDEX('Generator Cost by Trajectory'!J$1:J$516, MATCH(1, ('Generator Cost by Trajectory'!$B$1:$B$516 = $D69) * ('Generator Cost by Trajectory'!$C$1:$C$516 = $E69), 0))
+ INDEX('Transmission Cost by Trajectory'!J$1:J$516, MATCH(1, ('Transmission Cost by Trajectory'!$B$1:$B$516 = $C69) * ('Transmission Cost by Trajectory'!$C$1:$C$516 = $E69), 0)), ""), "")</f>
        <v>0</v>
      </c>
      <c r="M69" s="4" cm="1">
        <f t="array" aca="1" ref="M69" ca="1">IF(INDEX('Cost Scenario Settings'!$D$6:$L$13, MATCH($B69, 'Cost Scenario Settings'!$C$6:$C$13, 0), MATCH($E69, 'Cost Scenario Settings'!$D$5:$L$5, 0)) = TRUE,
IFERROR(INDEX('Generator Cost by Trajectory'!K$1:K$516, MATCH(1, ('Generator Cost by Trajectory'!$B$1:$B$516 = $D69) * ('Generator Cost by Trajectory'!$C$1:$C$516 = $E69), 0))
+ INDEX('Transmission Cost by Trajectory'!K$1:K$516, MATCH(1, ('Transmission Cost by Trajectory'!$B$1:$B$516 = $C69) * ('Transmission Cost by Trajectory'!$C$1:$C$516 = $E69), 0)), ""), "")</f>
        <v>0</v>
      </c>
      <c r="N69" s="4" cm="1">
        <f t="array" aca="1" ref="N69" ca="1">IF(INDEX('Cost Scenario Settings'!$D$6:$L$13, MATCH($B69, 'Cost Scenario Settings'!$C$6:$C$13, 0), MATCH($E69, 'Cost Scenario Settings'!$D$5:$L$5, 0)) = TRUE,
IFERROR(INDEX('Generator Cost by Trajectory'!L$1:L$516, MATCH(1, ('Generator Cost by Trajectory'!$B$1:$B$516 = $D69) * ('Generator Cost by Trajectory'!$C$1:$C$516 = $E69), 0))
+ INDEX('Transmission Cost by Trajectory'!L$1:L$516, MATCH(1, ('Transmission Cost by Trajectory'!$B$1:$B$516 = $C69) * ('Transmission Cost by Trajectory'!$C$1:$C$516 = $E69), 0)), ""), "")</f>
        <v>692.47043354030552</v>
      </c>
      <c r="O69" s="4" cm="1">
        <f t="array" aca="1" ref="O69" ca="1">IF(INDEX('Cost Scenario Settings'!$D$6:$L$13, MATCH($B69, 'Cost Scenario Settings'!$C$6:$C$13, 0), MATCH($E69, 'Cost Scenario Settings'!$D$5:$L$5, 0)) = TRUE,
IFERROR(INDEX('Generator Cost by Trajectory'!M$1:M$516, MATCH(1, ('Generator Cost by Trajectory'!$B$1:$B$516 = $D69) * ('Generator Cost by Trajectory'!$C$1:$C$516 = $E69), 0))
+ INDEX('Transmission Cost by Trajectory'!M$1:M$516, MATCH(1, ('Transmission Cost by Trajectory'!$B$1:$B$516 = $C69) * ('Transmission Cost by Trajectory'!$C$1:$C$516 = $E69), 0)), ""), "")</f>
        <v>692.47043354030552</v>
      </c>
      <c r="P69" s="4" cm="1">
        <f t="array" aca="1" ref="P69" ca="1">IF(INDEX('Cost Scenario Settings'!$D$6:$L$13, MATCH($B69, 'Cost Scenario Settings'!$C$6:$C$13, 0), MATCH($E69, 'Cost Scenario Settings'!$D$5:$L$5, 0)) = TRUE,
IFERROR(INDEX('Generator Cost by Trajectory'!N$1:N$516, MATCH(1, ('Generator Cost by Trajectory'!$B$1:$B$516 = $D69) * ('Generator Cost by Trajectory'!$C$1:$C$516 = $E69), 0))
+ INDEX('Transmission Cost by Trajectory'!N$1:N$516, MATCH(1, ('Transmission Cost by Trajectory'!$B$1:$B$516 = $C69) * ('Transmission Cost by Trajectory'!$C$1:$C$516 = $E69), 0)), ""), "")</f>
        <v>692.47043354030552</v>
      </c>
      <c r="Q69" s="4" cm="1">
        <f t="array" aca="1" ref="Q69" ca="1">IF(INDEX('Cost Scenario Settings'!$D$6:$L$13, MATCH($B69, 'Cost Scenario Settings'!$C$6:$C$13, 0), MATCH($E69, 'Cost Scenario Settings'!$D$5:$L$5, 0)) = TRUE,
IFERROR(INDEX('Generator Cost by Trajectory'!O$1:O$516, MATCH(1, ('Generator Cost by Trajectory'!$B$1:$B$516 = $D69) * ('Generator Cost by Trajectory'!$C$1:$C$516 = $E69), 0))
+ INDEX('Transmission Cost by Trajectory'!O$1:O$516, MATCH(1, ('Transmission Cost by Trajectory'!$B$1:$B$516 = $C69) * ('Transmission Cost by Trajectory'!$C$1:$C$516 = $E69), 0)), ""), "")</f>
        <v>692.47043354030552</v>
      </c>
      <c r="R69" s="6">
        <f t="shared" ca="1" si="8"/>
        <v>5320.6658519656003</v>
      </c>
      <c r="S69" s="4">
        <f ca="1">IFERROR(IF('Dashboard '!$D$6 = 2035, R69 * (1.05^(2035-2022)), R69), "")</f>
        <v>10032.909000347463</v>
      </c>
    </row>
    <row r="70" spans="2:19" x14ac:dyDescent="0.2">
      <c r="B70" s="11" t="str">
        <f t="shared" ca="1" si="9"/>
        <v>Optimistic</v>
      </c>
      <c r="C70" s="11" t="str">
        <f ca="1">INDEX('Cost Scenario Settings'!O$6:O$13, MATCH($B70, Final_Cost_Scenarios, 0))</f>
        <v>Tx - Low</v>
      </c>
      <c r="D70" s="11" t="str">
        <f ca="1">INDEX('Cost Scenario Settings'!P$6:P$13, MATCH($B70, Final_Cost_Scenarios, 0))</f>
        <v>Optimistic</v>
      </c>
      <c r="E70" s="8" t="s">
        <v>59</v>
      </c>
      <c r="F70" s="4" cm="1">
        <f t="array" aca="1" ref="F70" ca="1">IF(INDEX('Cost Scenario Settings'!$D$6:$L$13, MATCH($B70, 'Cost Scenario Settings'!$C$6:$C$13, 0), MATCH($E70, 'Cost Scenario Settings'!$D$5:$L$5, 0)) = TRUE,
IFERROR(INDEX('Generator Cost by Trajectory'!D$1:D$516, MATCH(1, ('Generator Cost by Trajectory'!$B$1:$B$516 = $D70) * ('Generator Cost by Trajectory'!$C$1:$C$516 = $E70), 0))
+ INDEX('Transmission Cost by Trajectory'!D$1:D$516, MATCH(1, ('Transmission Cost by Trajectory'!$B$1:$B$516 = $C70) * ('Transmission Cost by Trajectory'!$C$1:$C$516 = $E70), 0)), ""), "")</f>
        <v>0</v>
      </c>
      <c r="G70" s="4" cm="1">
        <f t="array" aca="1" ref="G70" ca="1">IF(INDEX('Cost Scenario Settings'!$D$6:$L$13, MATCH($B70, 'Cost Scenario Settings'!$C$6:$C$13, 0), MATCH($E70, 'Cost Scenario Settings'!$D$5:$L$5, 0)) = TRUE,
IFERROR(INDEX('Generator Cost by Trajectory'!E$1:E$516, MATCH(1, ('Generator Cost by Trajectory'!$B$1:$B$516 = $D70) * ('Generator Cost by Trajectory'!$C$1:$C$516 = $E70), 0))
+ INDEX('Transmission Cost by Trajectory'!E$1:E$516, MATCH(1, ('Transmission Cost by Trajectory'!$B$1:$B$516 = $C70) * ('Transmission Cost by Trajectory'!$C$1:$C$516 = $E70), 0)), ""), "")</f>
        <v>0</v>
      </c>
      <c r="H70" s="4" cm="1">
        <f t="array" aca="1" ref="H70" ca="1">IF(INDEX('Cost Scenario Settings'!$D$6:$L$13, MATCH($B70, 'Cost Scenario Settings'!$C$6:$C$13, 0), MATCH($E70, 'Cost Scenario Settings'!$D$5:$L$5, 0)) = TRUE,
IFERROR(INDEX('Generator Cost by Trajectory'!F$1:F$516, MATCH(1, ('Generator Cost by Trajectory'!$B$1:$B$516 = $D70) * ('Generator Cost by Trajectory'!$C$1:$C$516 = $E70), 0))
+ INDEX('Transmission Cost by Trajectory'!F$1:F$516, MATCH(1, ('Transmission Cost by Trajectory'!$B$1:$B$516 = $C70) * ('Transmission Cost by Trajectory'!$C$1:$C$516 = $E70), 0)), ""), "")</f>
        <v>0</v>
      </c>
      <c r="I70" s="4" cm="1">
        <f t="array" aca="1" ref="I70" ca="1">IF(INDEX('Cost Scenario Settings'!$D$6:$L$13, MATCH($B70, 'Cost Scenario Settings'!$C$6:$C$13, 0), MATCH($E70, 'Cost Scenario Settings'!$D$5:$L$5, 0)) = TRUE,
IFERROR(INDEX('Generator Cost by Trajectory'!G$1:G$516, MATCH(1, ('Generator Cost by Trajectory'!$B$1:$B$516 = $D70) * ('Generator Cost by Trajectory'!$C$1:$C$516 = $E70), 0))
+ INDEX('Transmission Cost by Trajectory'!G$1:G$516, MATCH(1, ('Transmission Cost by Trajectory'!$B$1:$B$516 = $C70) * ('Transmission Cost by Trajectory'!$C$1:$C$516 = $E70), 0)), ""), "")</f>
        <v>0</v>
      </c>
      <c r="J70" s="4" cm="1">
        <f t="array" aca="1" ref="J70" ca="1">IF(INDEX('Cost Scenario Settings'!$D$6:$L$13, MATCH($B70, 'Cost Scenario Settings'!$C$6:$C$13, 0), MATCH($E70, 'Cost Scenario Settings'!$D$5:$L$5, 0)) = TRUE,
IFERROR(INDEX('Generator Cost by Trajectory'!H$1:H$516, MATCH(1, ('Generator Cost by Trajectory'!$B$1:$B$516 = $D70) * ('Generator Cost by Trajectory'!$C$1:$C$516 = $E70), 0))
+ INDEX('Transmission Cost by Trajectory'!H$1:H$516, MATCH(1, ('Transmission Cost by Trajectory'!$B$1:$B$516 = $C70) * ('Transmission Cost by Trajectory'!$C$1:$C$516 = $E70), 0)), ""), "")</f>
        <v>0</v>
      </c>
      <c r="K70" s="4" cm="1">
        <f t="array" aca="1" ref="K70" ca="1">IF(INDEX('Cost Scenario Settings'!$D$6:$L$13, MATCH($B70, 'Cost Scenario Settings'!$C$6:$C$13, 0), MATCH($E70, 'Cost Scenario Settings'!$D$5:$L$5, 0)) = TRUE,
IFERROR(INDEX('Generator Cost by Trajectory'!I$1:I$516, MATCH(1, ('Generator Cost by Trajectory'!$B$1:$B$516 = $D70) * ('Generator Cost by Trajectory'!$C$1:$C$516 = $E70), 0))
+ INDEX('Transmission Cost by Trajectory'!I$1:I$516, MATCH(1, ('Transmission Cost by Trajectory'!$B$1:$B$516 = $C70) * ('Transmission Cost by Trajectory'!$C$1:$C$516 = $E70), 0)), ""), "")</f>
        <v>0</v>
      </c>
      <c r="L70" s="4" cm="1">
        <f t="array" aca="1" ref="L70" ca="1">IF(INDEX('Cost Scenario Settings'!$D$6:$L$13, MATCH($B70, 'Cost Scenario Settings'!$C$6:$C$13, 0), MATCH($E70, 'Cost Scenario Settings'!$D$5:$L$5, 0)) = TRUE,
IFERROR(INDEX('Generator Cost by Trajectory'!J$1:J$516, MATCH(1, ('Generator Cost by Trajectory'!$B$1:$B$516 = $D70) * ('Generator Cost by Trajectory'!$C$1:$C$516 = $E70), 0))
+ INDEX('Transmission Cost by Trajectory'!J$1:J$516, MATCH(1, ('Transmission Cost by Trajectory'!$B$1:$B$516 = $C70) * ('Transmission Cost by Trajectory'!$C$1:$C$516 = $E70), 0)), ""), "")</f>
        <v>0</v>
      </c>
      <c r="M70" s="4" cm="1">
        <f t="array" aca="1" ref="M70" ca="1">IF(INDEX('Cost Scenario Settings'!$D$6:$L$13, MATCH($B70, 'Cost Scenario Settings'!$C$6:$C$13, 0), MATCH($E70, 'Cost Scenario Settings'!$D$5:$L$5, 0)) = TRUE,
IFERROR(INDEX('Generator Cost by Trajectory'!K$1:K$516, MATCH(1, ('Generator Cost by Trajectory'!$B$1:$B$516 = $D70) * ('Generator Cost by Trajectory'!$C$1:$C$516 = $E70), 0))
+ INDEX('Transmission Cost by Trajectory'!K$1:K$516, MATCH(1, ('Transmission Cost by Trajectory'!$B$1:$B$516 = $C70) * ('Transmission Cost by Trajectory'!$C$1:$C$516 = $E70), 0)), ""), "")</f>
        <v>0</v>
      </c>
      <c r="N70" s="4" cm="1">
        <f t="array" aca="1" ref="N70" ca="1">IF(INDEX('Cost Scenario Settings'!$D$6:$L$13, MATCH($B70, 'Cost Scenario Settings'!$C$6:$C$13, 0), MATCH($E70, 'Cost Scenario Settings'!$D$5:$L$5, 0)) = TRUE,
IFERROR(INDEX('Generator Cost by Trajectory'!L$1:L$516, MATCH(1, ('Generator Cost by Trajectory'!$B$1:$B$516 = $D70) * ('Generator Cost by Trajectory'!$C$1:$C$516 = $E70), 0))
+ INDEX('Transmission Cost by Trajectory'!L$1:L$516, MATCH(1, ('Transmission Cost by Trajectory'!$B$1:$B$516 = $C70) * ('Transmission Cost by Trajectory'!$C$1:$C$516 = $E70), 0)), ""), "")</f>
        <v>1118.0579335403056</v>
      </c>
      <c r="O70" s="4" cm="1">
        <f t="array" aca="1" ref="O70" ca="1">IF(INDEX('Cost Scenario Settings'!$D$6:$L$13, MATCH($B70, 'Cost Scenario Settings'!$C$6:$C$13, 0), MATCH($E70, 'Cost Scenario Settings'!$D$5:$L$5, 0)) = TRUE,
IFERROR(INDEX('Generator Cost by Trajectory'!M$1:M$516, MATCH(1, ('Generator Cost by Trajectory'!$B$1:$B$516 = $D70) * ('Generator Cost by Trajectory'!$C$1:$C$516 = $E70), 0))
+ INDEX('Transmission Cost by Trajectory'!M$1:M$516, MATCH(1, ('Transmission Cost by Trajectory'!$B$1:$B$516 = $C70) * ('Transmission Cost by Trajectory'!$C$1:$C$516 = $E70), 0)), ""), "")</f>
        <v>1118.0579335403056</v>
      </c>
      <c r="P70" s="4" cm="1">
        <f t="array" aca="1" ref="P70" ca="1">IF(INDEX('Cost Scenario Settings'!$D$6:$L$13, MATCH($B70, 'Cost Scenario Settings'!$C$6:$C$13, 0), MATCH($E70, 'Cost Scenario Settings'!$D$5:$L$5, 0)) = TRUE,
IFERROR(INDEX('Generator Cost by Trajectory'!N$1:N$516, MATCH(1, ('Generator Cost by Trajectory'!$B$1:$B$516 = $D70) * ('Generator Cost by Trajectory'!$C$1:$C$516 = $E70), 0))
+ INDEX('Transmission Cost by Trajectory'!N$1:N$516, MATCH(1, ('Transmission Cost by Trajectory'!$B$1:$B$516 = $C70) * ('Transmission Cost by Trajectory'!$C$1:$C$516 = $E70), 0)), ""), "")</f>
        <v>1118.0579335403056</v>
      </c>
      <c r="Q70" s="4" cm="1">
        <f t="array" aca="1" ref="Q70" ca="1">IF(INDEX('Cost Scenario Settings'!$D$6:$L$13, MATCH($B70, 'Cost Scenario Settings'!$C$6:$C$13, 0), MATCH($E70, 'Cost Scenario Settings'!$D$5:$L$5, 0)) = TRUE,
IFERROR(INDEX('Generator Cost by Trajectory'!O$1:O$516, MATCH(1, ('Generator Cost by Trajectory'!$B$1:$B$516 = $D70) * ('Generator Cost by Trajectory'!$C$1:$C$516 = $E70), 0))
+ INDEX('Transmission Cost by Trajectory'!O$1:O$516, MATCH(1, ('Transmission Cost by Trajectory'!$B$1:$B$516 = $C70) * ('Transmission Cost by Trajectory'!$C$1:$C$516 = $E70), 0)), ""), "")</f>
        <v>1118.0579335403056</v>
      </c>
      <c r="R70" s="6">
        <f t="shared" ca="1" si="8"/>
        <v>8590.7099846752881</v>
      </c>
      <c r="S70" s="4">
        <f ca="1">IFERROR(IF('Dashboard '!$D$6 = 2035, R70 * (1.05^(2035-2022)), R70), "")</f>
        <v>16199.064914550616</v>
      </c>
    </row>
    <row r="71" spans="2:19" x14ac:dyDescent="0.2">
      <c r="B71" s="11" t="str">
        <f t="shared" ca="1" si="9"/>
        <v>Optimistic</v>
      </c>
      <c r="C71" s="11" t="str">
        <f ca="1">INDEX('Cost Scenario Settings'!O$6:O$13, MATCH($B71, Final_Cost_Scenarios, 0))</f>
        <v>Tx - Low</v>
      </c>
      <c r="D71" s="11" t="str">
        <f ca="1">INDEX('Cost Scenario Settings'!P$6:P$13, MATCH($B71, Final_Cost_Scenarios, 0))</f>
        <v>Optimistic</v>
      </c>
      <c r="E71" s="8" t="s">
        <v>60</v>
      </c>
      <c r="F71" s="4" cm="1">
        <f t="array" aca="1" ref="F71" ca="1">IF(INDEX('Cost Scenario Settings'!$D$6:$L$13, MATCH($B71, 'Cost Scenario Settings'!$C$6:$C$13, 0), MATCH($E71, 'Cost Scenario Settings'!$D$5:$L$5, 0)) = TRUE,
IFERROR(INDEX('Generator Cost by Trajectory'!D$1:D$516, MATCH(1, ('Generator Cost by Trajectory'!$B$1:$B$516 = $D71) * ('Generator Cost by Trajectory'!$C$1:$C$516 = $E71), 0))
+ INDEX('Transmission Cost by Trajectory'!D$1:D$516, MATCH(1, ('Transmission Cost by Trajectory'!$B$1:$B$516 = $C71) * ('Transmission Cost by Trajectory'!$C$1:$C$516 = $E71), 0)), ""), "")</f>
        <v>0</v>
      </c>
      <c r="G71" s="4" cm="1">
        <f t="array" aca="1" ref="G71" ca="1">IF(INDEX('Cost Scenario Settings'!$D$6:$L$13, MATCH($B71, 'Cost Scenario Settings'!$C$6:$C$13, 0), MATCH($E71, 'Cost Scenario Settings'!$D$5:$L$5, 0)) = TRUE,
IFERROR(INDEX('Generator Cost by Trajectory'!E$1:E$516, MATCH(1, ('Generator Cost by Trajectory'!$B$1:$B$516 = $D71) * ('Generator Cost by Trajectory'!$C$1:$C$516 = $E71), 0))
+ INDEX('Transmission Cost by Trajectory'!E$1:E$516, MATCH(1, ('Transmission Cost by Trajectory'!$B$1:$B$516 = $C71) * ('Transmission Cost by Trajectory'!$C$1:$C$516 = $E71), 0)), ""), "")</f>
        <v>0</v>
      </c>
      <c r="H71" s="4" cm="1">
        <f t="array" aca="1" ref="H71" ca="1">IF(INDEX('Cost Scenario Settings'!$D$6:$L$13, MATCH($B71, 'Cost Scenario Settings'!$C$6:$C$13, 0), MATCH($E71, 'Cost Scenario Settings'!$D$5:$L$5, 0)) = TRUE,
IFERROR(INDEX('Generator Cost by Trajectory'!F$1:F$516, MATCH(1, ('Generator Cost by Trajectory'!$B$1:$B$516 = $D71) * ('Generator Cost by Trajectory'!$C$1:$C$516 = $E71), 0))
+ INDEX('Transmission Cost by Trajectory'!F$1:F$516, MATCH(1, ('Transmission Cost by Trajectory'!$B$1:$B$516 = $C71) * ('Transmission Cost by Trajectory'!$C$1:$C$516 = $E71), 0)), ""), "")</f>
        <v>0</v>
      </c>
      <c r="I71" s="4" cm="1">
        <f t="array" aca="1" ref="I71" ca="1">IF(INDEX('Cost Scenario Settings'!$D$6:$L$13, MATCH($B71, 'Cost Scenario Settings'!$C$6:$C$13, 0), MATCH($E71, 'Cost Scenario Settings'!$D$5:$L$5, 0)) = TRUE,
IFERROR(INDEX('Generator Cost by Trajectory'!G$1:G$516, MATCH(1, ('Generator Cost by Trajectory'!$B$1:$B$516 = $D71) * ('Generator Cost by Trajectory'!$C$1:$C$516 = $E71), 0))
+ INDEX('Transmission Cost by Trajectory'!G$1:G$516, MATCH(1, ('Transmission Cost by Trajectory'!$B$1:$B$516 = $C71) * ('Transmission Cost by Trajectory'!$C$1:$C$516 = $E71), 0)), ""), "")</f>
        <v>0</v>
      </c>
      <c r="J71" s="4" cm="1">
        <f t="array" aca="1" ref="J71" ca="1">IF(INDEX('Cost Scenario Settings'!$D$6:$L$13, MATCH($B71, 'Cost Scenario Settings'!$C$6:$C$13, 0), MATCH($E71, 'Cost Scenario Settings'!$D$5:$L$5, 0)) = TRUE,
IFERROR(INDEX('Generator Cost by Trajectory'!H$1:H$516, MATCH(1, ('Generator Cost by Trajectory'!$B$1:$B$516 = $D71) * ('Generator Cost by Trajectory'!$C$1:$C$516 = $E71), 0))
+ INDEX('Transmission Cost by Trajectory'!H$1:H$516, MATCH(1, ('Transmission Cost by Trajectory'!$B$1:$B$516 = $C71) * ('Transmission Cost by Trajectory'!$C$1:$C$516 = $E71), 0)), ""), "")</f>
        <v>0</v>
      </c>
      <c r="K71" s="4" cm="1">
        <f t="array" aca="1" ref="K71" ca="1">IF(INDEX('Cost Scenario Settings'!$D$6:$L$13, MATCH($B71, 'Cost Scenario Settings'!$C$6:$C$13, 0), MATCH($E71, 'Cost Scenario Settings'!$D$5:$L$5, 0)) = TRUE,
IFERROR(INDEX('Generator Cost by Trajectory'!I$1:I$516, MATCH(1, ('Generator Cost by Trajectory'!$B$1:$B$516 = $D71) * ('Generator Cost by Trajectory'!$C$1:$C$516 = $E71), 0))
+ INDEX('Transmission Cost by Trajectory'!I$1:I$516, MATCH(1, ('Transmission Cost by Trajectory'!$B$1:$B$516 = $C71) * ('Transmission Cost by Trajectory'!$C$1:$C$516 = $E71), 0)), ""), "")</f>
        <v>0</v>
      </c>
      <c r="L71" s="4" cm="1">
        <f t="array" aca="1" ref="L71" ca="1">IF(INDEX('Cost Scenario Settings'!$D$6:$L$13, MATCH($B71, 'Cost Scenario Settings'!$C$6:$C$13, 0), MATCH($E71, 'Cost Scenario Settings'!$D$5:$L$5, 0)) = TRUE,
IFERROR(INDEX('Generator Cost by Trajectory'!J$1:J$516, MATCH(1, ('Generator Cost by Trajectory'!$B$1:$B$516 = $D71) * ('Generator Cost by Trajectory'!$C$1:$C$516 = $E71), 0))
+ INDEX('Transmission Cost by Trajectory'!J$1:J$516, MATCH(1, ('Transmission Cost by Trajectory'!$B$1:$B$516 = $C71) * ('Transmission Cost by Trajectory'!$C$1:$C$516 = $E71), 0)), ""), "")</f>
        <v>0</v>
      </c>
      <c r="M71" s="4" cm="1">
        <f t="array" aca="1" ref="M71" ca="1">IF(INDEX('Cost Scenario Settings'!$D$6:$L$13, MATCH($B71, 'Cost Scenario Settings'!$C$6:$C$13, 0), MATCH($E71, 'Cost Scenario Settings'!$D$5:$L$5, 0)) = TRUE,
IFERROR(INDEX('Generator Cost by Trajectory'!K$1:K$516, MATCH(1, ('Generator Cost by Trajectory'!$B$1:$B$516 = $D71) * ('Generator Cost by Trajectory'!$C$1:$C$516 = $E71), 0))
+ INDEX('Transmission Cost by Trajectory'!K$1:K$516, MATCH(1, ('Transmission Cost by Trajectory'!$B$1:$B$516 = $C71) * ('Transmission Cost by Trajectory'!$C$1:$C$516 = $E71), 0)), ""), "")</f>
        <v>0</v>
      </c>
      <c r="N71" s="4" cm="1">
        <f t="array" aca="1" ref="N71" ca="1">IF(INDEX('Cost Scenario Settings'!$D$6:$L$13, MATCH($B71, 'Cost Scenario Settings'!$C$6:$C$13, 0), MATCH($E71, 'Cost Scenario Settings'!$D$5:$L$5, 0)) = TRUE,
IFERROR(INDEX('Generator Cost by Trajectory'!L$1:L$516, MATCH(1, ('Generator Cost by Trajectory'!$B$1:$B$516 = $D71) * ('Generator Cost by Trajectory'!$C$1:$C$516 = $E71), 0))
+ INDEX('Transmission Cost by Trajectory'!L$1:L$516, MATCH(1, ('Transmission Cost by Trajectory'!$B$1:$B$516 = $C71) * ('Transmission Cost by Trajectory'!$C$1:$C$516 = $E71), 0)), ""), "")</f>
        <v>1960.9696166557837</v>
      </c>
      <c r="O71" s="4" cm="1">
        <f t="array" aca="1" ref="O71" ca="1">IF(INDEX('Cost Scenario Settings'!$D$6:$L$13, MATCH($B71, 'Cost Scenario Settings'!$C$6:$C$13, 0), MATCH($E71, 'Cost Scenario Settings'!$D$5:$L$5, 0)) = TRUE,
IFERROR(INDEX('Generator Cost by Trajectory'!M$1:M$516, MATCH(1, ('Generator Cost by Trajectory'!$B$1:$B$516 = $D71) * ('Generator Cost by Trajectory'!$C$1:$C$516 = $E71), 0))
+ INDEX('Transmission Cost by Trajectory'!M$1:M$516, MATCH(1, ('Transmission Cost by Trajectory'!$B$1:$B$516 = $C71) * ('Transmission Cost by Trajectory'!$C$1:$C$516 = $E71), 0)), ""), "")</f>
        <v>1960.9696166557837</v>
      </c>
      <c r="P71" s="4" cm="1">
        <f t="array" aca="1" ref="P71" ca="1">IF(INDEX('Cost Scenario Settings'!$D$6:$L$13, MATCH($B71, 'Cost Scenario Settings'!$C$6:$C$13, 0), MATCH($E71, 'Cost Scenario Settings'!$D$5:$L$5, 0)) = TRUE,
IFERROR(INDEX('Generator Cost by Trajectory'!N$1:N$516, MATCH(1, ('Generator Cost by Trajectory'!$B$1:$B$516 = $D71) * ('Generator Cost by Trajectory'!$C$1:$C$516 = $E71), 0))
+ INDEX('Transmission Cost by Trajectory'!N$1:N$516, MATCH(1, ('Transmission Cost by Trajectory'!$B$1:$B$516 = $C71) * ('Transmission Cost by Trajectory'!$C$1:$C$516 = $E71), 0)), ""), "")</f>
        <v>1960.9696166557837</v>
      </c>
      <c r="Q71" s="4" cm="1">
        <f t="array" aca="1" ref="Q71" ca="1">IF(INDEX('Cost Scenario Settings'!$D$6:$L$13, MATCH($B71, 'Cost Scenario Settings'!$C$6:$C$13, 0), MATCH($E71, 'Cost Scenario Settings'!$D$5:$L$5, 0)) = TRUE,
IFERROR(INDEX('Generator Cost by Trajectory'!O$1:O$516, MATCH(1, ('Generator Cost by Trajectory'!$B$1:$B$516 = $D71) * ('Generator Cost by Trajectory'!$C$1:$C$516 = $E71), 0))
+ INDEX('Transmission Cost by Trajectory'!O$1:O$516, MATCH(1, ('Transmission Cost by Trajectory'!$B$1:$B$516 = $C71) * ('Transmission Cost by Trajectory'!$C$1:$C$516 = $E71), 0)), ""), "")</f>
        <v>1960.9696166557837</v>
      </c>
      <c r="R71" s="6">
        <f t="shared" ca="1" si="8"/>
        <v>15067.306228136895</v>
      </c>
      <c r="S71" s="4">
        <f ca="1">IFERROR(IF('Dashboard '!$D$6 = 2035, R71 * (1.05^(2035-2022)), R71), "")</f>
        <v>28411.653066207888</v>
      </c>
    </row>
    <row r="72" spans="2:19" x14ac:dyDescent="0.2">
      <c r="B72" s="11" t="str">
        <f t="shared" ca="1" si="9"/>
        <v>Optimistic</v>
      </c>
      <c r="C72" s="11" t="str">
        <f ca="1">INDEX('Cost Scenario Settings'!O$6:O$13, MATCH($B72, Final_Cost_Scenarios, 0))</f>
        <v>Tx - Low</v>
      </c>
      <c r="D72" s="11" t="str">
        <f ca="1">INDEX('Cost Scenario Settings'!P$6:P$13, MATCH($B72, Final_Cost_Scenarios, 0))</f>
        <v>Optimistic</v>
      </c>
      <c r="E72" s="8" t="s">
        <v>61</v>
      </c>
      <c r="F72" s="4" cm="1">
        <f t="array" aca="1" ref="F72" ca="1">IF(INDEX('Cost Scenario Settings'!$D$6:$L$13, MATCH($B72, 'Cost Scenario Settings'!$C$6:$C$13, 0), MATCH($E72, 'Cost Scenario Settings'!$D$5:$L$5, 0)) = TRUE,
IFERROR(INDEX('Generator Cost by Trajectory'!D$1:D$516, MATCH(1, ('Generator Cost by Trajectory'!$B$1:$B$516 = $D72) * ('Generator Cost by Trajectory'!$C$1:$C$516 = $E72), 0))
+ INDEX('Transmission Cost by Trajectory'!D$1:D$516, MATCH(1, ('Transmission Cost by Trajectory'!$B$1:$B$516 = $C72) * ('Transmission Cost by Trajectory'!$C$1:$C$516 = $E72), 0)), ""), "")</f>
        <v>0</v>
      </c>
      <c r="G72" s="4" cm="1">
        <f t="array" aca="1" ref="G72" ca="1">IF(INDEX('Cost Scenario Settings'!$D$6:$L$13, MATCH($B72, 'Cost Scenario Settings'!$C$6:$C$13, 0), MATCH($E72, 'Cost Scenario Settings'!$D$5:$L$5, 0)) = TRUE,
IFERROR(INDEX('Generator Cost by Trajectory'!E$1:E$516, MATCH(1, ('Generator Cost by Trajectory'!$B$1:$B$516 = $D72) * ('Generator Cost by Trajectory'!$C$1:$C$516 = $E72), 0))
+ INDEX('Transmission Cost by Trajectory'!E$1:E$516, MATCH(1, ('Transmission Cost by Trajectory'!$B$1:$B$516 = $C72) * ('Transmission Cost by Trajectory'!$C$1:$C$516 = $E72), 0)), ""), "")</f>
        <v>0</v>
      </c>
      <c r="H72" s="4" cm="1">
        <f t="array" aca="1" ref="H72" ca="1">IF(INDEX('Cost Scenario Settings'!$D$6:$L$13, MATCH($B72, 'Cost Scenario Settings'!$C$6:$C$13, 0), MATCH($E72, 'Cost Scenario Settings'!$D$5:$L$5, 0)) = TRUE,
IFERROR(INDEX('Generator Cost by Trajectory'!F$1:F$516, MATCH(1, ('Generator Cost by Trajectory'!$B$1:$B$516 = $D72) * ('Generator Cost by Trajectory'!$C$1:$C$516 = $E72), 0))
+ INDEX('Transmission Cost by Trajectory'!F$1:F$516, MATCH(1, ('Transmission Cost by Trajectory'!$B$1:$B$516 = $C72) * ('Transmission Cost by Trajectory'!$C$1:$C$516 = $E72), 0)), ""), "")</f>
        <v>0</v>
      </c>
      <c r="I72" s="4" cm="1">
        <f t="array" aca="1" ref="I72" ca="1">IF(INDEX('Cost Scenario Settings'!$D$6:$L$13, MATCH($B72, 'Cost Scenario Settings'!$C$6:$C$13, 0), MATCH($E72, 'Cost Scenario Settings'!$D$5:$L$5, 0)) = TRUE,
IFERROR(INDEX('Generator Cost by Trajectory'!G$1:G$516, MATCH(1, ('Generator Cost by Trajectory'!$B$1:$B$516 = $D72) * ('Generator Cost by Trajectory'!$C$1:$C$516 = $E72), 0))
+ INDEX('Transmission Cost by Trajectory'!G$1:G$516, MATCH(1, ('Transmission Cost by Trajectory'!$B$1:$B$516 = $C72) * ('Transmission Cost by Trajectory'!$C$1:$C$516 = $E72), 0)), ""), "")</f>
        <v>0</v>
      </c>
      <c r="J72" s="4" cm="1">
        <f t="array" aca="1" ref="J72" ca="1">IF(INDEX('Cost Scenario Settings'!$D$6:$L$13, MATCH($B72, 'Cost Scenario Settings'!$C$6:$C$13, 0), MATCH($E72, 'Cost Scenario Settings'!$D$5:$L$5, 0)) = TRUE,
IFERROR(INDEX('Generator Cost by Trajectory'!H$1:H$516, MATCH(1, ('Generator Cost by Trajectory'!$B$1:$B$516 = $D72) * ('Generator Cost by Trajectory'!$C$1:$C$516 = $E72), 0))
+ INDEX('Transmission Cost by Trajectory'!H$1:H$516, MATCH(1, ('Transmission Cost by Trajectory'!$B$1:$B$516 = $C72) * ('Transmission Cost by Trajectory'!$C$1:$C$516 = $E72), 0)), ""), "")</f>
        <v>0</v>
      </c>
      <c r="K72" s="4" cm="1">
        <f t="array" aca="1" ref="K72" ca="1">IF(INDEX('Cost Scenario Settings'!$D$6:$L$13, MATCH($B72, 'Cost Scenario Settings'!$C$6:$C$13, 0), MATCH($E72, 'Cost Scenario Settings'!$D$5:$L$5, 0)) = TRUE,
IFERROR(INDEX('Generator Cost by Trajectory'!I$1:I$516, MATCH(1, ('Generator Cost by Trajectory'!$B$1:$B$516 = $D72) * ('Generator Cost by Trajectory'!$C$1:$C$516 = $E72), 0))
+ INDEX('Transmission Cost by Trajectory'!I$1:I$516, MATCH(1, ('Transmission Cost by Trajectory'!$B$1:$B$516 = $C72) * ('Transmission Cost by Trajectory'!$C$1:$C$516 = $E72), 0)), ""), "")</f>
        <v>0</v>
      </c>
      <c r="L72" s="4" cm="1">
        <f t="array" aca="1" ref="L72" ca="1">IF(INDEX('Cost Scenario Settings'!$D$6:$L$13, MATCH($B72, 'Cost Scenario Settings'!$C$6:$C$13, 0), MATCH($E72, 'Cost Scenario Settings'!$D$5:$L$5, 0)) = TRUE,
IFERROR(INDEX('Generator Cost by Trajectory'!J$1:J$516, MATCH(1, ('Generator Cost by Trajectory'!$B$1:$B$516 = $D72) * ('Generator Cost by Trajectory'!$C$1:$C$516 = $E72), 0))
+ INDEX('Transmission Cost by Trajectory'!J$1:J$516, MATCH(1, ('Transmission Cost by Trajectory'!$B$1:$B$516 = $C72) * ('Transmission Cost by Trajectory'!$C$1:$C$516 = $E72), 0)), ""), "")</f>
        <v>0</v>
      </c>
      <c r="M72" s="4" cm="1">
        <f t="array" aca="1" ref="M72" ca="1">IF(INDEX('Cost Scenario Settings'!$D$6:$L$13, MATCH($B72, 'Cost Scenario Settings'!$C$6:$C$13, 0), MATCH($E72, 'Cost Scenario Settings'!$D$5:$L$5, 0)) = TRUE,
IFERROR(INDEX('Generator Cost by Trajectory'!K$1:K$516, MATCH(1, ('Generator Cost by Trajectory'!$B$1:$B$516 = $D72) * ('Generator Cost by Trajectory'!$C$1:$C$516 = $E72), 0))
+ INDEX('Transmission Cost by Trajectory'!K$1:K$516, MATCH(1, ('Transmission Cost by Trajectory'!$B$1:$B$516 = $C72) * ('Transmission Cost by Trajectory'!$C$1:$C$516 = $E72), 0)), ""), "")</f>
        <v>0</v>
      </c>
      <c r="N72" s="4" cm="1">
        <f t="array" aca="1" ref="N72" ca="1">IF(INDEX('Cost Scenario Settings'!$D$6:$L$13, MATCH($B72, 'Cost Scenario Settings'!$C$6:$C$13, 0), MATCH($E72, 'Cost Scenario Settings'!$D$5:$L$5, 0)) = TRUE,
IFERROR(INDEX('Generator Cost by Trajectory'!L$1:L$516, MATCH(1, ('Generator Cost by Trajectory'!$B$1:$B$516 = $D72) * ('Generator Cost by Trajectory'!$C$1:$C$516 = $E72), 0))
+ INDEX('Transmission Cost by Trajectory'!L$1:L$516, MATCH(1, ('Transmission Cost by Trajectory'!$B$1:$B$516 = $C72) * ('Transmission Cost by Trajectory'!$C$1:$C$516 = $E72), 0)), ""), "")</f>
        <v>2030.4237335403056</v>
      </c>
      <c r="O72" s="4" cm="1">
        <f t="array" aca="1" ref="O72" ca="1">IF(INDEX('Cost Scenario Settings'!$D$6:$L$13, MATCH($B72, 'Cost Scenario Settings'!$C$6:$C$13, 0), MATCH($E72, 'Cost Scenario Settings'!$D$5:$L$5, 0)) = TRUE,
IFERROR(INDEX('Generator Cost by Trajectory'!M$1:M$516, MATCH(1, ('Generator Cost by Trajectory'!$B$1:$B$516 = $D72) * ('Generator Cost by Trajectory'!$C$1:$C$516 = $E72), 0))
+ INDEX('Transmission Cost by Trajectory'!M$1:M$516, MATCH(1, ('Transmission Cost by Trajectory'!$B$1:$B$516 = $C72) * ('Transmission Cost by Trajectory'!$C$1:$C$516 = $E72), 0)), ""), "")</f>
        <v>2030.4237335403056</v>
      </c>
      <c r="P72" s="4" cm="1">
        <f t="array" aca="1" ref="P72" ca="1">IF(INDEX('Cost Scenario Settings'!$D$6:$L$13, MATCH($B72, 'Cost Scenario Settings'!$C$6:$C$13, 0), MATCH($E72, 'Cost Scenario Settings'!$D$5:$L$5, 0)) = TRUE,
IFERROR(INDEX('Generator Cost by Trajectory'!N$1:N$516, MATCH(1, ('Generator Cost by Trajectory'!$B$1:$B$516 = $D72) * ('Generator Cost by Trajectory'!$C$1:$C$516 = $E72), 0))
+ INDEX('Transmission Cost by Trajectory'!N$1:N$516, MATCH(1, ('Transmission Cost by Trajectory'!$B$1:$B$516 = $C72) * ('Transmission Cost by Trajectory'!$C$1:$C$516 = $E72), 0)), ""), "")</f>
        <v>2030.4237335403056</v>
      </c>
      <c r="Q72" s="4" cm="1">
        <f t="array" aca="1" ref="Q72" ca="1">IF(INDEX('Cost Scenario Settings'!$D$6:$L$13, MATCH($B72, 'Cost Scenario Settings'!$C$6:$C$13, 0), MATCH($E72, 'Cost Scenario Settings'!$D$5:$L$5, 0)) = TRUE,
IFERROR(INDEX('Generator Cost by Trajectory'!O$1:O$516, MATCH(1, ('Generator Cost by Trajectory'!$B$1:$B$516 = $D72) * ('Generator Cost by Trajectory'!$C$1:$C$516 = $E72), 0))
+ INDEX('Transmission Cost by Trajectory'!O$1:O$516, MATCH(1, ('Transmission Cost by Trajectory'!$B$1:$B$516 = $C72) * ('Transmission Cost by Trajectory'!$C$1:$C$516 = $E72), 0)), ""), "")</f>
        <v>4469.8237335403055</v>
      </c>
      <c r="R72" s="6">
        <f t="shared" ca="1" si="8"/>
        <v>25608.839005320959</v>
      </c>
      <c r="S72" s="4">
        <f ca="1">IFERROR(IF('Dashboard '!$D$6 = 2035, R72 * (1.05^(2035-2022)), R72), "")</f>
        <v>48289.285306277299</v>
      </c>
    </row>
    <row r="73" spans="2:19" x14ac:dyDescent="0.2">
      <c r="B73" s="11" t="str">
        <f t="shared" ca="1" si="9"/>
        <v>Optimistic</v>
      </c>
      <c r="C73" s="11" t="str">
        <f ca="1">INDEX('Cost Scenario Settings'!O$6:O$13, MATCH($B73, Final_Cost_Scenarios, 0))</f>
        <v>Tx - Low</v>
      </c>
      <c r="D73" s="11" t="str">
        <f ca="1">INDEX('Cost Scenario Settings'!P$6:P$13, MATCH($B73, Final_Cost_Scenarios, 0))</f>
        <v>Optimistic</v>
      </c>
      <c r="E73" s="8" t="s">
        <v>62</v>
      </c>
      <c r="F73" s="4" cm="1">
        <f t="array" aca="1" ref="F73" ca="1">IF(INDEX('Cost Scenario Settings'!$D$6:$L$13, MATCH($B73, 'Cost Scenario Settings'!$C$6:$C$13, 0), MATCH($E73, 'Cost Scenario Settings'!$D$5:$L$5, 0)) = TRUE,
IFERROR(INDEX('Generator Cost by Trajectory'!D$1:D$516, MATCH(1, ('Generator Cost by Trajectory'!$B$1:$B$516 = $D73) * ('Generator Cost by Trajectory'!$C$1:$C$516 = $E73), 0))
+ INDEX('Transmission Cost by Trajectory'!D$1:D$516, MATCH(1, ('Transmission Cost by Trajectory'!$B$1:$B$516 = $C73) * ('Transmission Cost by Trajectory'!$C$1:$C$516 = $E73), 0)), ""), "")</f>
        <v>0</v>
      </c>
      <c r="G73" s="4" cm="1">
        <f t="array" aca="1" ref="G73" ca="1">IF(INDEX('Cost Scenario Settings'!$D$6:$L$13, MATCH($B73, 'Cost Scenario Settings'!$C$6:$C$13, 0), MATCH($E73, 'Cost Scenario Settings'!$D$5:$L$5, 0)) = TRUE,
IFERROR(INDEX('Generator Cost by Trajectory'!E$1:E$516, MATCH(1, ('Generator Cost by Trajectory'!$B$1:$B$516 = $D73) * ('Generator Cost by Trajectory'!$C$1:$C$516 = $E73), 0))
+ INDEX('Transmission Cost by Trajectory'!E$1:E$516, MATCH(1, ('Transmission Cost by Trajectory'!$B$1:$B$516 = $C73) * ('Transmission Cost by Trajectory'!$C$1:$C$516 = $E73), 0)), ""), "")</f>
        <v>0</v>
      </c>
      <c r="H73" s="4" cm="1">
        <f t="array" aca="1" ref="H73" ca="1">IF(INDEX('Cost Scenario Settings'!$D$6:$L$13, MATCH($B73, 'Cost Scenario Settings'!$C$6:$C$13, 0), MATCH($E73, 'Cost Scenario Settings'!$D$5:$L$5, 0)) = TRUE,
IFERROR(INDEX('Generator Cost by Trajectory'!F$1:F$516, MATCH(1, ('Generator Cost by Trajectory'!$B$1:$B$516 = $D73) * ('Generator Cost by Trajectory'!$C$1:$C$516 = $E73), 0))
+ INDEX('Transmission Cost by Trajectory'!F$1:F$516, MATCH(1, ('Transmission Cost by Trajectory'!$B$1:$B$516 = $C73) * ('Transmission Cost by Trajectory'!$C$1:$C$516 = $E73), 0)), ""), "")</f>
        <v>0</v>
      </c>
      <c r="I73" s="4" cm="1">
        <f t="array" aca="1" ref="I73" ca="1">IF(INDEX('Cost Scenario Settings'!$D$6:$L$13, MATCH($B73, 'Cost Scenario Settings'!$C$6:$C$13, 0), MATCH($E73, 'Cost Scenario Settings'!$D$5:$L$5, 0)) = TRUE,
IFERROR(INDEX('Generator Cost by Trajectory'!G$1:G$516, MATCH(1, ('Generator Cost by Trajectory'!$B$1:$B$516 = $D73) * ('Generator Cost by Trajectory'!$C$1:$C$516 = $E73), 0))
+ INDEX('Transmission Cost by Trajectory'!G$1:G$516, MATCH(1, ('Transmission Cost by Trajectory'!$B$1:$B$516 = $C73) * ('Transmission Cost by Trajectory'!$C$1:$C$516 = $E73), 0)), ""), "")</f>
        <v>0</v>
      </c>
      <c r="J73" s="4" cm="1">
        <f t="array" aca="1" ref="J73" ca="1">IF(INDEX('Cost Scenario Settings'!$D$6:$L$13, MATCH($B73, 'Cost Scenario Settings'!$C$6:$C$13, 0), MATCH($E73, 'Cost Scenario Settings'!$D$5:$L$5, 0)) = TRUE,
IFERROR(INDEX('Generator Cost by Trajectory'!H$1:H$516, MATCH(1, ('Generator Cost by Trajectory'!$B$1:$B$516 = $D73) * ('Generator Cost by Trajectory'!$C$1:$C$516 = $E73), 0))
+ INDEX('Transmission Cost by Trajectory'!H$1:H$516, MATCH(1, ('Transmission Cost by Trajectory'!$B$1:$B$516 = $C73) * ('Transmission Cost by Trajectory'!$C$1:$C$516 = $E73), 0)), ""), "")</f>
        <v>1397.5416835403053</v>
      </c>
      <c r="K73" s="4" cm="1">
        <f t="array" aca="1" ref="K73" ca="1">IF(INDEX('Cost Scenario Settings'!$D$6:$L$13, MATCH($B73, 'Cost Scenario Settings'!$C$6:$C$13, 0), MATCH($E73, 'Cost Scenario Settings'!$D$5:$L$5, 0)) = TRUE,
IFERROR(INDEX('Generator Cost by Trajectory'!I$1:I$516, MATCH(1, ('Generator Cost by Trajectory'!$B$1:$B$516 = $D73) * ('Generator Cost by Trajectory'!$C$1:$C$516 = $E73), 0))
+ INDEX('Transmission Cost by Trajectory'!I$1:I$516, MATCH(1, ('Transmission Cost by Trajectory'!$B$1:$B$516 = $C73) * ('Transmission Cost by Trajectory'!$C$1:$C$516 = $E73), 0)), ""), "")</f>
        <v>1397.5416835403053</v>
      </c>
      <c r="L73" s="4" cm="1">
        <f t="array" aca="1" ref="L73" ca="1">IF(INDEX('Cost Scenario Settings'!$D$6:$L$13, MATCH($B73, 'Cost Scenario Settings'!$C$6:$C$13, 0), MATCH($E73, 'Cost Scenario Settings'!$D$5:$L$5, 0)) = TRUE,
IFERROR(INDEX('Generator Cost by Trajectory'!J$1:J$516, MATCH(1, ('Generator Cost by Trajectory'!$B$1:$B$516 = $D73) * ('Generator Cost by Trajectory'!$C$1:$C$516 = $E73), 0))
+ INDEX('Transmission Cost by Trajectory'!J$1:J$516, MATCH(1, ('Transmission Cost by Trajectory'!$B$1:$B$516 = $C73) * ('Transmission Cost by Trajectory'!$C$1:$C$516 = $E73), 0)), ""), "")</f>
        <v>1397.5416835403053</v>
      </c>
      <c r="M73" s="4" cm="1">
        <f t="array" aca="1" ref="M73" ca="1">IF(INDEX('Cost Scenario Settings'!$D$6:$L$13, MATCH($B73, 'Cost Scenario Settings'!$C$6:$C$13, 0), MATCH($E73, 'Cost Scenario Settings'!$D$5:$L$5, 0)) = TRUE,
IFERROR(INDEX('Generator Cost by Trajectory'!K$1:K$516, MATCH(1, ('Generator Cost by Trajectory'!$B$1:$B$516 = $D73) * ('Generator Cost by Trajectory'!$C$1:$C$516 = $E73), 0))
+ INDEX('Transmission Cost by Trajectory'!K$1:K$516, MATCH(1, ('Transmission Cost by Trajectory'!$B$1:$B$516 = $C73) * ('Transmission Cost by Trajectory'!$C$1:$C$516 = $E73), 0)), ""), "")</f>
        <v>1397.5416835403053</v>
      </c>
      <c r="N73" s="4" cm="1">
        <f t="array" aca="1" ref="N73" ca="1">IF(INDEX('Cost Scenario Settings'!$D$6:$L$13, MATCH($B73, 'Cost Scenario Settings'!$C$6:$C$13, 0), MATCH($E73, 'Cost Scenario Settings'!$D$5:$L$5, 0)) = TRUE,
IFERROR(INDEX('Generator Cost by Trajectory'!L$1:L$516, MATCH(1, ('Generator Cost by Trajectory'!$B$1:$B$516 = $D73) * ('Generator Cost by Trajectory'!$C$1:$C$516 = $E73), 0))
+ INDEX('Transmission Cost by Trajectory'!L$1:L$516, MATCH(1, ('Transmission Cost by Trajectory'!$B$1:$B$516 = $C73) * ('Transmission Cost by Trajectory'!$C$1:$C$516 = $E73), 0)), ""), "")</f>
        <v>2309.9074835403053</v>
      </c>
      <c r="O73" s="4" cm="1">
        <f t="array" aca="1" ref="O73" ca="1">IF(INDEX('Cost Scenario Settings'!$D$6:$L$13, MATCH($B73, 'Cost Scenario Settings'!$C$6:$C$13, 0), MATCH($E73, 'Cost Scenario Settings'!$D$5:$L$5, 0)) = TRUE,
IFERROR(INDEX('Generator Cost by Trajectory'!M$1:M$516, MATCH(1, ('Generator Cost by Trajectory'!$B$1:$B$516 = $D73) * ('Generator Cost by Trajectory'!$C$1:$C$516 = $E73), 0))
+ INDEX('Transmission Cost by Trajectory'!M$1:M$516, MATCH(1, ('Transmission Cost by Trajectory'!$B$1:$B$516 = $C73) * ('Transmission Cost by Trajectory'!$C$1:$C$516 = $E73), 0)), ""), "")</f>
        <v>4898.8274835403054</v>
      </c>
      <c r="P73" s="4" cm="1">
        <f t="array" aca="1" ref="P73" ca="1">IF(INDEX('Cost Scenario Settings'!$D$6:$L$13, MATCH($B73, 'Cost Scenario Settings'!$C$6:$C$13, 0), MATCH($E73, 'Cost Scenario Settings'!$D$5:$L$5, 0)) = TRUE,
IFERROR(INDEX('Generator Cost by Trajectory'!N$1:N$516, MATCH(1, ('Generator Cost by Trajectory'!$B$1:$B$516 = $D73) * ('Generator Cost by Trajectory'!$C$1:$C$516 = $E73), 0))
+ INDEX('Transmission Cost by Trajectory'!N$1:N$516, MATCH(1, ('Transmission Cost by Trajectory'!$B$1:$B$516 = $C73) * ('Transmission Cost by Trajectory'!$C$1:$C$516 = $E73), 0)), ""), "")</f>
        <v>4898.8274835403054</v>
      </c>
      <c r="Q73" s="4" cm="1">
        <f t="array" aca="1" ref="Q73" ca="1">IF(INDEX('Cost Scenario Settings'!$D$6:$L$13, MATCH($B73, 'Cost Scenario Settings'!$C$6:$C$13, 0), MATCH($E73, 'Cost Scenario Settings'!$D$5:$L$5, 0)) = TRUE,
IFERROR(INDEX('Generator Cost by Trajectory'!O$1:O$516, MATCH(1, ('Generator Cost by Trajectory'!$B$1:$B$516 = $D73) * ('Generator Cost by Trajectory'!$C$1:$C$516 = $E73), 0))
+ INDEX('Transmission Cost by Trajectory'!O$1:O$516, MATCH(1, ('Transmission Cost by Trajectory'!$B$1:$B$516 = $C73) * ('Transmission Cost by Trajectory'!$C$1:$C$516 = $E73), 0)), ""), "")</f>
        <v>7780.9287085403048</v>
      </c>
      <c r="R73" s="6">
        <f t="shared" ca="1" si="8"/>
        <v>50988.594023362995</v>
      </c>
      <c r="S73" s="4">
        <f ca="1">IFERROR(IF('Dashboard '!$D$6 = 2035, R73 * (1.05^(2035-2022)), R73), "")</f>
        <v>96146.598588422115</v>
      </c>
    </row>
    <row r="74" spans="2:19" x14ac:dyDescent="0.2">
      <c r="B74"/>
    </row>
    <row r="75" spans="2:19" x14ac:dyDescent="0.2">
      <c r="B75"/>
      <c r="E75" s="55" t="s">
        <v>232</v>
      </c>
      <c r="F75" s="55" t="str">
        <f ca="1">IFERROR(OFFSET(INDEX(Final_Cost_Scenarios, MATCH(F62, Final_Cost_Scenarios, 0)), 1, 0), 0)</f>
        <v>High North Coast Tx</v>
      </c>
    </row>
    <row r="76" spans="2:19" ht="12.75" x14ac:dyDescent="0.2">
      <c r="C76" s="11"/>
      <c r="D76" s="11"/>
      <c r="E76" s="2" t="s">
        <v>233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2:19" x14ac:dyDescent="0.2">
      <c r="C77" s="11"/>
      <c r="D77" s="11"/>
      <c r="E77" s="1" t="s">
        <v>234</v>
      </c>
      <c r="F77" s="1">
        <v>2024</v>
      </c>
      <c r="G77" s="1">
        <v>2025</v>
      </c>
      <c r="H77" s="1">
        <v>2026</v>
      </c>
      <c r="I77" s="1">
        <v>2028</v>
      </c>
      <c r="J77" s="1">
        <v>2030</v>
      </c>
      <c r="K77" s="1">
        <v>2032</v>
      </c>
      <c r="L77" s="1">
        <v>2033</v>
      </c>
      <c r="M77" s="1">
        <v>2034</v>
      </c>
      <c r="N77" s="1">
        <v>2035</v>
      </c>
      <c r="O77" s="1">
        <v>2039</v>
      </c>
      <c r="P77" s="1">
        <v>2040</v>
      </c>
      <c r="Q77" s="1">
        <v>2045</v>
      </c>
      <c r="R77" s="1" t="s">
        <v>235</v>
      </c>
      <c r="S77" s="1" t="str">
        <f>_xlfn.CONCAT("NPV discounted to ", 'Dashboard '!$D$6)</f>
        <v>NPV discounted to 2035</v>
      </c>
    </row>
    <row r="78" spans="2:19" x14ac:dyDescent="0.2">
      <c r="B78" s="11" t="str">
        <f ca="1">F75</f>
        <v>High North Coast Tx</v>
      </c>
      <c r="C78" s="11" t="str">
        <f ca="1">INDEX('Cost Scenario Settings'!O$6:O$13, MATCH($B78, Final_Cost_Scenarios, 0))</f>
        <v>Tx - High</v>
      </c>
      <c r="D78" s="11" t="str">
        <f ca="1">INDEX('Cost Scenario Settings'!P$6:P$13, MATCH($B78, Final_Cost_Scenarios, 0))</f>
        <v>PSP - Mid</v>
      </c>
      <c r="E78" s="3" t="s">
        <v>236</v>
      </c>
      <c r="F78" s="4" t="str" cm="1">
        <f t="array" aca="1" ref="F78" ca="1">IF(INDEX('Cost Scenario Settings'!$D$6:$L$13, MATCH($B78, 'Cost Scenario Settings'!$C$6:$C$13, 0), MATCH($E78, 'Cost Scenario Settings'!$D$5:$L$5, 0)) = TRUE,
IFERROR(INDEX('Generator Cost by Trajectory'!D$1:D$516, MATCH(1, ('Generator Cost by Trajectory'!$B$1:$B$516 = $D78) * ('Generator Cost by Trajectory'!$C$1:$C$516 = $E78), 0))
+ INDEX('Transmission Cost by Trajectory'!D$1:D$516, MATCH(1, ('Transmission Cost by Trajectory'!$B$1:$B$516 = $C78) * ('Transmission Cost by Trajectory'!$C$1:$C$516 = $E78), 0)), ""), "")</f>
        <v/>
      </c>
      <c r="G78" s="4" t="str" cm="1">
        <f t="array" aca="1" ref="G78" ca="1">IF(INDEX('Cost Scenario Settings'!$D$6:$L$13, MATCH($B78, 'Cost Scenario Settings'!$C$6:$C$13, 0), MATCH($E78, 'Cost Scenario Settings'!$D$5:$L$5, 0)) = TRUE,
IFERROR(INDEX('Generator Cost by Trajectory'!E$1:E$516, MATCH(1, ('Generator Cost by Trajectory'!$B$1:$B$516 = $D78) * ('Generator Cost by Trajectory'!$C$1:$C$516 = $E78), 0))
+ INDEX('Transmission Cost by Trajectory'!E$1:E$516, MATCH(1, ('Transmission Cost by Trajectory'!$B$1:$B$516 = $C78) * ('Transmission Cost by Trajectory'!$C$1:$C$516 = $E78), 0)), ""), "")</f>
        <v/>
      </c>
      <c r="H78" s="4" t="str" cm="1">
        <f t="array" aca="1" ref="H78" ca="1">IF(INDEX('Cost Scenario Settings'!$D$6:$L$13, MATCH($B78, 'Cost Scenario Settings'!$C$6:$C$13, 0), MATCH($E78, 'Cost Scenario Settings'!$D$5:$L$5, 0)) = TRUE,
IFERROR(INDEX('Generator Cost by Trajectory'!F$1:F$516, MATCH(1, ('Generator Cost by Trajectory'!$B$1:$B$516 = $D78) * ('Generator Cost by Trajectory'!$C$1:$C$516 = $E78), 0))
+ INDEX('Transmission Cost by Trajectory'!F$1:F$516, MATCH(1, ('Transmission Cost by Trajectory'!$B$1:$B$516 = $C78) * ('Transmission Cost by Trajectory'!$C$1:$C$516 = $E78), 0)), ""), "")</f>
        <v/>
      </c>
      <c r="I78" s="4" t="str" cm="1">
        <f t="array" aca="1" ref="I78" ca="1">IF(INDEX('Cost Scenario Settings'!$D$6:$L$13, MATCH($B78, 'Cost Scenario Settings'!$C$6:$C$13, 0), MATCH($E78, 'Cost Scenario Settings'!$D$5:$L$5, 0)) = TRUE,
IFERROR(INDEX('Generator Cost by Trajectory'!G$1:G$516, MATCH(1, ('Generator Cost by Trajectory'!$B$1:$B$516 = $D78) * ('Generator Cost by Trajectory'!$C$1:$C$516 = $E78), 0))
+ INDEX('Transmission Cost by Trajectory'!G$1:G$516, MATCH(1, ('Transmission Cost by Trajectory'!$B$1:$B$516 = $C78) * ('Transmission Cost by Trajectory'!$C$1:$C$516 = $E78), 0)), ""), "")</f>
        <v/>
      </c>
      <c r="J78" s="4" t="str" cm="1">
        <f t="array" aca="1" ref="J78" ca="1">IF(INDEX('Cost Scenario Settings'!$D$6:$L$13, MATCH($B78, 'Cost Scenario Settings'!$C$6:$C$13, 0), MATCH($E78, 'Cost Scenario Settings'!$D$5:$L$5, 0)) = TRUE,
IFERROR(INDEX('Generator Cost by Trajectory'!H$1:H$516, MATCH(1, ('Generator Cost by Trajectory'!$B$1:$B$516 = $D78) * ('Generator Cost by Trajectory'!$C$1:$C$516 = $E78), 0))
+ INDEX('Transmission Cost by Trajectory'!H$1:H$516, MATCH(1, ('Transmission Cost by Trajectory'!$B$1:$B$516 = $C78) * ('Transmission Cost by Trajectory'!$C$1:$C$516 = $E78), 0)), ""), "")</f>
        <v/>
      </c>
      <c r="K78" s="4" t="str" cm="1">
        <f t="array" aca="1" ref="K78" ca="1">IF(INDEX('Cost Scenario Settings'!$D$6:$L$13, MATCH($B78, 'Cost Scenario Settings'!$C$6:$C$13, 0), MATCH($E78, 'Cost Scenario Settings'!$D$5:$L$5, 0)) = TRUE,
IFERROR(INDEX('Generator Cost by Trajectory'!I$1:I$516, MATCH(1, ('Generator Cost by Trajectory'!$B$1:$B$516 = $D78) * ('Generator Cost by Trajectory'!$C$1:$C$516 = $E78), 0))
+ INDEX('Transmission Cost by Trajectory'!I$1:I$516, MATCH(1, ('Transmission Cost by Trajectory'!$B$1:$B$516 = $C78) * ('Transmission Cost by Trajectory'!$C$1:$C$516 = $E78), 0)), ""), "")</f>
        <v/>
      </c>
      <c r="L78" s="4" t="str" cm="1">
        <f t="array" aca="1" ref="L78" ca="1">IF(INDEX('Cost Scenario Settings'!$D$6:$L$13, MATCH($B78, 'Cost Scenario Settings'!$C$6:$C$13, 0), MATCH($E78, 'Cost Scenario Settings'!$D$5:$L$5, 0)) = TRUE,
IFERROR(INDEX('Generator Cost by Trajectory'!J$1:J$516, MATCH(1, ('Generator Cost by Trajectory'!$B$1:$B$516 = $D78) * ('Generator Cost by Trajectory'!$C$1:$C$516 = $E78), 0))
+ INDEX('Transmission Cost by Trajectory'!J$1:J$516, MATCH(1, ('Transmission Cost by Trajectory'!$B$1:$B$516 = $C78) * ('Transmission Cost by Trajectory'!$C$1:$C$516 = $E78), 0)), ""), "")</f>
        <v/>
      </c>
      <c r="M78" s="4" t="str" cm="1">
        <f t="array" aca="1" ref="M78" ca="1">IF(INDEX('Cost Scenario Settings'!$D$6:$L$13, MATCH($B78, 'Cost Scenario Settings'!$C$6:$C$13, 0), MATCH($E78, 'Cost Scenario Settings'!$D$5:$L$5, 0)) = TRUE,
IFERROR(INDEX('Generator Cost by Trajectory'!K$1:K$516, MATCH(1, ('Generator Cost by Trajectory'!$B$1:$B$516 = $D78) * ('Generator Cost by Trajectory'!$C$1:$C$516 = $E78), 0))
+ INDEX('Transmission Cost by Trajectory'!K$1:K$516, MATCH(1, ('Transmission Cost by Trajectory'!$B$1:$B$516 = $C78) * ('Transmission Cost by Trajectory'!$C$1:$C$516 = $E78), 0)), ""), "")</f>
        <v/>
      </c>
      <c r="N78" s="4" t="str" cm="1">
        <f t="array" aca="1" ref="N78" ca="1">IF(INDEX('Cost Scenario Settings'!$D$6:$L$13, MATCH($B78, 'Cost Scenario Settings'!$C$6:$C$13, 0), MATCH($E78, 'Cost Scenario Settings'!$D$5:$L$5, 0)) = TRUE,
IFERROR(INDEX('Generator Cost by Trajectory'!L$1:L$516, MATCH(1, ('Generator Cost by Trajectory'!$B$1:$B$516 = $D78) * ('Generator Cost by Trajectory'!$C$1:$C$516 = $E78), 0))
+ INDEX('Transmission Cost by Trajectory'!L$1:L$516, MATCH(1, ('Transmission Cost by Trajectory'!$B$1:$B$516 = $C78) * ('Transmission Cost by Trajectory'!$C$1:$C$516 = $E78), 0)), ""), "")</f>
        <v/>
      </c>
      <c r="O78" s="4" t="str" cm="1">
        <f t="array" aca="1" ref="O78" ca="1">IF(INDEX('Cost Scenario Settings'!$D$6:$L$13, MATCH($B78, 'Cost Scenario Settings'!$C$6:$C$13, 0), MATCH($E78, 'Cost Scenario Settings'!$D$5:$L$5, 0)) = TRUE,
IFERROR(INDEX('Generator Cost by Trajectory'!M$1:M$516, MATCH(1, ('Generator Cost by Trajectory'!$B$1:$B$516 = $D78) * ('Generator Cost by Trajectory'!$C$1:$C$516 = $E78), 0))
+ INDEX('Transmission Cost by Trajectory'!M$1:M$516, MATCH(1, ('Transmission Cost by Trajectory'!$B$1:$B$516 = $C78) * ('Transmission Cost by Trajectory'!$C$1:$C$516 = $E78), 0)), ""), "")</f>
        <v/>
      </c>
      <c r="P78" s="4" t="str" cm="1">
        <f t="array" aca="1" ref="P78" ca="1">IF(INDEX('Cost Scenario Settings'!$D$6:$L$13, MATCH($B78, 'Cost Scenario Settings'!$C$6:$C$13, 0), MATCH($E78, 'Cost Scenario Settings'!$D$5:$L$5, 0)) = TRUE,
IFERROR(INDEX('Generator Cost by Trajectory'!N$1:N$516, MATCH(1, ('Generator Cost by Trajectory'!$B$1:$B$516 = $D78) * ('Generator Cost by Trajectory'!$C$1:$C$516 = $E78), 0))
+ INDEX('Transmission Cost by Trajectory'!N$1:N$516, MATCH(1, ('Transmission Cost by Trajectory'!$B$1:$B$516 = $C78) * ('Transmission Cost by Trajectory'!$C$1:$C$516 = $E78), 0)), ""), "")</f>
        <v/>
      </c>
      <c r="Q78" s="4" t="str" cm="1">
        <f t="array" aca="1" ref="Q78" ca="1">IF(INDEX('Cost Scenario Settings'!$D$6:$L$13, MATCH($B78, 'Cost Scenario Settings'!$C$6:$C$13, 0), MATCH($E78, 'Cost Scenario Settings'!$D$5:$L$5, 0)) = TRUE,
IFERROR(INDEX('Generator Cost by Trajectory'!O$1:O$516, MATCH(1, ('Generator Cost by Trajectory'!$B$1:$B$516 = $D78) * ('Generator Cost by Trajectory'!$C$1:$C$516 = $E78), 0))
+ INDEX('Transmission Cost by Trajectory'!O$1:O$516, MATCH(1, ('Transmission Cost by Trajectory'!$B$1:$B$516 = $C78) * ('Transmission Cost by Trajectory'!$C$1:$C$516 = $E78), 0)), ""), "")</f>
        <v/>
      </c>
      <c r="R78" s="6" t="str">
        <f ca="1">IF(Q78="", "", SUMPRODUCT($F$6:$Q$6, $F78:$Q78))</f>
        <v/>
      </c>
      <c r="S78" s="4" t="str">
        <f ca="1">IFERROR(IF('Dashboard '!$D$6 = 2035, R78 * (1.05^(2035-2022)), R78), "")</f>
        <v/>
      </c>
    </row>
    <row r="79" spans="2:19" x14ac:dyDescent="0.2">
      <c r="B79" s="11" t="str">
        <f ca="1">B78</f>
        <v>High North Coast Tx</v>
      </c>
      <c r="C79" s="11" t="str">
        <f ca="1">INDEX('Cost Scenario Settings'!O$6:O$13, MATCH($B79, Final_Cost_Scenarios, 0))</f>
        <v>Tx - High</v>
      </c>
      <c r="D79" s="11" t="str">
        <f ca="1">INDEX('Cost Scenario Settings'!P$6:P$13, MATCH($B79, Final_Cost_Scenarios, 0))</f>
        <v>PSP - Mid</v>
      </c>
      <c r="E79" s="8" t="s">
        <v>55</v>
      </c>
      <c r="F79" s="4" t="str" cm="1">
        <f t="array" aca="1" ref="F79" ca="1">IF(INDEX('Cost Scenario Settings'!$D$6:$L$13, MATCH($B79, 'Cost Scenario Settings'!$C$6:$C$13, 0), MATCH($E79, 'Cost Scenario Settings'!$D$5:$L$5, 0)) = TRUE,
IFERROR(INDEX('Generator Cost by Trajectory'!D$1:D$516, MATCH(1, ('Generator Cost by Trajectory'!$B$1:$B$516 = $D79) * ('Generator Cost by Trajectory'!$C$1:$C$516 = $E79), 0))
+ INDEX('Transmission Cost by Trajectory'!D$1:D$516, MATCH(1, ('Transmission Cost by Trajectory'!$B$1:$B$516 = $C79) * ('Transmission Cost by Trajectory'!$C$1:$C$516 = $E79), 0)), ""), "")</f>
        <v/>
      </c>
      <c r="G79" s="4" t="str" cm="1">
        <f t="array" aca="1" ref="G79" ca="1">IF(INDEX('Cost Scenario Settings'!$D$6:$L$13, MATCH($B79, 'Cost Scenario Settings'!$C$6:$C$13, 0), MATCH($E79, 'Cost Scenario Settings'!$D$5:$L$5, 0)) = TRUE,
IFERROR(INDEX('Generator Cost by Trajectory'!E$1:E$516, MATCH(1, ('Generator Cost by Trajectory'!$B$1:$B$516 = $D79) * ('Generator Cost by Trajectory'!$C$1:$C$516 = $E79), 0))
+ INDEX('Transmission Cost by Trajectory'!E$1:E$516, MATCH(1, ('Transmission Cost by Trajectory'!$B$1:$B$516 = $C79) * ('Transmission Cost by Trajectory'!$C$1:$C$516 = $E79), 0)), ""), "")</f>
        <v/>
      </c>
      <c r="H79" s="4" t="str" cm="1">
        <f t="array" aca="1" ref="H79" ca="1">IF(INDEX('Cost Scenario Settings'!$D$6:$L$13, MATCH($B79, 'Cost Scenario Settings'!$C$6:$C$13, 0), MATCH($E79, 'Cost Scenario Settings'!$D$5:$L$5, 0)) = TRUE,
IFERROR(INDEX('Generator Cost by Trajectory'!F$1:F$516, MATCH(1, ('Generator Cost by Trajectory'!$B$1:$B$516 = $D79) * ('Generator Cost by Trajectory'!$C$1:$C$516 = $E79), 0))
+ INDEX('Transmission Cost by Trajectory'!F$1:F$516, MATCH(1, ('Transmission Cost by Trajectory'!$B$1:$B$516 = $C79) * ('Transmission Cost by Trajectory'!$C$1:$C$516 = $E79), 0)), ""), "")</f>
        <v/>
      </c>
      <c r="I79" s="4" t="str" cm="1">
        <f t="array" aca="1" ref="I79" ca="1">IF(INDEX('Cost Scenario Settings'!$D$6:$L$13, MATCH($B79, 'Cost Scenario Settings'!$C$6:$C$13, 0), MATCH($E79, 'Cost Scenario Settings'!$D$5:$L$5, 0)) = TRUE,
IFERROR(INDEX('Generator Cost by Trajectory'!G$1:G$516, MATCH(1, ('Generator Cost by Trajectory'!$B$1:$B$516 = $D79) * ('Generator Cost by Trajectory'!$C$1:$C$516 = $E79), 0))
+ INDEX('Transmission Cost by Trajectory'!G$1:G$516, MATCH(1, ('Transmission Cost by Trajectory'!$B$1:$B$516 = $C79) * ('Transmission Cost by Trajectory'!$C$1:$C$516 = $E79), 0)), ""), "")</f>
        <v/>
      </c>
      <c r="J79" s="4" t="str" cm="1">
        <f t="array" aca="1" ref="J79" ca="1">IF(INDEX('Cost Scenario Settings'!$D$6:$L$13, MATCH($B79, 'Cost Scenario Settings'!$C$6:$C$13, 0), MATCH($E79, 'Cost Scenario Settings'!$D$5:$L$5, 0)) = TRUE,
IFERROR(INDEX('Generator Cost by Trajectory'!H$1:H$516, MATCH(1, ('Generator Cost by Trajectory'!$B$1:$B$516 = $D79) * ('Generator Cost by Trajectory'!$C$1:$C$516 = $E79), 0))
+ INDEX('Transmission Cost by Trajectory'!H$1:H$516, MATCH(1, ('Transmission Cost by Trajectory'!$B$1:$B$516 = $C79) * ('Transmission Cost by Trajectory'!$C$1:$C$516 = $E79), 0)), ""), "")</f>
        <v/>
      </c>
      <c r="K79" s="4" t="str" cm="1">
        <f t="array" aca="1" ref="K79" ca="1">IF(INDEX('Cost Scenario Settings'!$D$6:$L$13, MATCH($B79, 'Cost Scenario Settings'!$C$6:$C$13, 0), MATCH($E79, 'Cost Scenario Settings'!$D$5:$L$5, 0)) = TRUE,
IFERROR(INDEX('Generator Cost by Trajectory'!I$1:I$516, MATCH(1, ('Generator Cost by Trajectory'!$B$1:$B$516 = $D79) * ('Generator Cost by Trajectory'!$C$1:$C$516 = $E79), 0))
+ INDEX('Transmission Cost by Trajectory'!I$1:I$516, MATCH(1, ('Transmission Cost by Trajectory'!$B$1:$B$516 = $C79) * ('Transmission Cost by Trajectory'!$C$1:$C$516 = $E79), 0)), ""), "")</f>
        <v/>
      </c>
      <c r="L79" s="4" t="str" cm="1">
        <f t="array" aca="1" ref="L79" ca="1">IF(INDEX('Cost Scenario Settings'!$D$6:$L$13, MATCH($B79, 'Cost Scenario Settings'!$C$6:$C$13, 0), MATCH($E79, 'Cost Scenario Settings'!$D$5:$L$5, 0)) = TRUE,
IFERROR(INDEX('Generator Cost by Trajectory'!J$1:J$516, MATCH(1, ('Generator Cost by Trajectory'!$B$1:$B$516 = $D79) * ('Generator Cost by Trajectory'!$C$1:$C$516 = $E79), 0))
+ INDEX('Transmission Cost by Trajectory'!J$1:J$516, MATCH(1, ('Transmission Cost by Trajectory'!$B$1:$B$516 = $C79) * ('Transmission Cost by Trajectory'!$C$1:$C$516 = $E79), 0)), ""), "")</f>
        <v/>
      </c>
      <c r="M79" s="4" t="str" cm="1">
        <f t="array" aca="1" ref="M79" ca="1">IF(INDEX('Cost Scenario Settings'!$D$6:$L$13, MATCH($B79, 'Cost Scenario Settings'!$C$6:$C$13, 0), MATCH($E79, 'Cost Scenario Settings'!$D$5:$L$5, 0)) = TRUE,
IFERROR(INDEX('Generator Cost by Trajectory'!K$1:K$516, MATCH(1, ('Generator Cost by Trajectory'!$B$1:$B$516 = $D79) * ('Generator Cost by Trajectory'!$C$1:$C$516 = $E79), 0))
+ INDEX('Transmission Cost by Trajectory'!K$1:K$516, MATCH(1, ('Transmission Cost by Trajectory'!$B$1:$B$516 = $C79) * ('Transmission Cost by Trajectory'!$C$1:$C$516 = $E79), 0)), ""), "")</f>
        <v/>
      </c>
      <c r="N79" s="4" t="str" cm="1">
        <f t="array" aca="1" ref="N79" ca="1">IF(INDEX('Cost Scenario Settings'!$D$6:$L$13, MATCH($B79, 'Cost Scenario Settings'!$C$6:$C$13, 0), MATCH($E79, 'Cost Scenario Settings'!$D$5:$L$5, 0)) = TRUE,
IFERROR(INDEX('Generator Cost by Trajectory'!L$1:L$516, MATCH(1, ('Generator Cost by Trajectory'!$B$1:$B$516 = $D79) * ('Generator Cost by Trajectory'!$C$1:$C$516 = $E79), 0))
+ INDEX('Transmission Cost by Trajectory'!L$1:L$516, MATCH(1, ('Transmission Cost by Trajectory'!$B$1:$B$516 = $C79) * ('Transmission Cost by Trajectory'!$C$1:$C$516 = $E79), 0)), ""), "")</f>
        <v/>
      </c>
      <c r="O79" s="4" t="str" cm="1">
        <f t="array" aca="1" ref="O79" ca="1">IF(INDEX('Cost Scenario Settings'!$D$6:$L$13, MATCH($B79, 'Cost Scenario Settings'!$C$6:$C$13, 0), MATCH($E79, 'Cost Scenario Settings'!$D$5:$L$5, 0)) = TRUE,
IFERROR(INDEX('Generator Cost by Trajectory'!M$1:M$516, MATCH(1, ('Generator Cost by Trajectory'!$B$1:$B$516 = $D79) * ('Generator Cost by Trajectory'!$C$1:$C$516 = $E79), 0))
+ INDEX('Transmission Cost by Trajectory'!M$1:M$516, MATCH(1, ('Transmission Cost by Trajectory'!$B$1:$B$516 = $C79) * ('Transmission Cost by Trajectory'!$C$1:$C$516 = $E79), 0)), ""), "")</f>
        <v/>
      </c>
      <c r="P79" s="4" t="str" cm="1">
        <f t="array" aca="1" ref="P79" ca="1">IF(INDEX('Cost Scenario Settings'!$D$6:$L$13, MATCH($B79, 'Cost Scenario Settings'!$C$6:$C$13, 0), MATCH($E79, 'Cost Scenario Settings'!$D$5:$L$5, 0)) = TRUE,
IFERROR(INDEX('Generator Cost by Trajectory'!N$1:N$516, MATCH(1, ('Generator Cost by Trajectory'!$B$1:$B$516 = $D79) * ('Generator Cost by Trajectory'!$C$1:$C$516 = $E79), 0))
+ INDEX('Transmission Cost by Trajectory'!N$1:N$516, MATCH(1, ('Transmission Cost by Trajectory'!$B$1:$B$516 = $C79) * ('Transmission Cost by Trajectory'!$C$1:$C$516 = $E79), 0)), ""), "")</f>
        <v/>
      </c>
      <c r="Q79" s="4" t="str" cm="1">
        <f t="array" aca="1" ref="Q79" ca="1">IF(INDEX('Cost Scenario Settings'!$D$6:$L$13, MATCH($B79, 'Cost Scenario Settings'!$C$6:$C$13, 0), MATCH($E79, 'Cost Scenario Settings'!$D$5:$L$5, 0)) = TRUE,
IFERROR(INDEX('Generator Cost by Trajectory'!O$1:O$516, MATCH(1, ('Generator Cost by Trajectory'!$B$1:$B$516 = $D79) * ('Generator Cost by Trajectory'!$C$1:$C$516 = $E79), 0))
+ INDEX('Transmission Cost by Trajectory'!O$1:O$516, MATCH(1, ('Transmission Cost by Trajectory'!$B$1:$B$516 = $C79) * ('Transmission Cost by Trajectory'!$C$1:$C$516 = $E79), 0)), ""), "")</f>
        <v/>
      </c>
      <c r="R79" s="6" t="str">
        <f t="shared" ref="R79:R86" ca="1" si="10">IF(Q79="", "", SUMPRODUCT($F$6:$Q$6, $F79:$Q79))</f>
        <v/>
      </c>
      <c r="S79" s="4" t="str">
        <f ca="1">IFERROR(IF('Dashboard '!$D$6 = 2035, R79 * (1.05^(2035-2022)), R79), "")</f>
        <v/>
      </c>
    </row>
    <row r="80" spans="2:19" x14ac:dyDescent="0.2">
      <c r="B80" s="11" t="str">
        <f t="shared" ref="B80:B86" ca="1" si="11">B79</f>
        <v>High North Coast Tx</v>
      </c>
      <c r="C80" s="11" t="str">
        <f ca="1">INDEX('Cost Scenario Settings'!O$6:O$13, MATCH($B80, Final_Cost_Scenarios, 0))</f>
        <v>Tx - High</v>
      </c>
      <c r="D80" s="11" t="str">
        <f ca="1">INDEX('Cost Scenario Settings'!P$6:P$13, MATCH($B80, Final_Cost_Scenarios, 0))</f>
        <v>PSP - Mid</v>
      </c>
      <c r="E80" s="8" t="s">
        <v>56</v>
      </c>
      <c r="F80" s="4" t="str" cm="1">
        <f t="array" aca="1" ref="F80" ca="1">IF(INDEX('Cost Scenario Settings'!$D$6:$L$13, MATCH($B80, 'Cost Scenario Settings'!$C$6:$C$13, 0), MATCH($E80, 'Cost Scenario Settings'!$D$5:$L$5, 0)) = TRUE,
IFERROR(INDEX('Generator Cost by Trajectory'!D$1:D$516, MATCH(1, ('Generator Cost by Trajectory'!$B$1:$B$516 = $D80) * ('Generator Cost by Trajectory'!$C$1:$C$516 = $E80), 0))
+ INDEX('Transmission Cost by Trajectory'!D$1:D$516, MATCH(1, ('Transmission Cost by Trajectory'!$B$1:$B$516 = $C80) * ('Transmission Cost by Trajectory'!$C$1:$C$516 = $E80), 0)), ""), "")</f>
        <v/>
      </c>
      <c r="G80" s="4" t="str" cm="1">
        <f t="array" aca="1" ref="G80" ca="1">IF(INDEX('Cost Scenario Settings'!$D$6:$L$13, MATCH($B80, 'Cost Scenario Settings'!$C$6:$C$13, 0), MATCH($E80, 'Cost Scenario Settings'!$D$5:$L$5, 0)) = TRUE,
IFERROR(INDEX('Generator Cost by Trajectory'!E$1:E$516, MATCH(1, ('Generator Cost by Trajectory'!$B$1:$B$516 = $D80) * ('Generator Cost by Trajectory'!$C$1:$C$516 = $E80), 0))
+ INDEX('Transmission Cost by Trajectory'!E$1:E$516, MATCH(1, ('Transmission Cost by Trajectory'!$B$1:$B$516 = $C80) * ('Transmission Cost by Trajectory'!$C$1:$C$516 = $E80), 0)), ""), "")</f>
        <v/>
      </c>
      <c r="H80" s="4" t="str" cm="1">
        <f t="array" aca="1" ref="H80" ca="1">IF(INDEX('Cost Scenario Settings'!$D$6:$L$13, MATCH($B80, 'Cost Scenario Settings'!$C$6:$C$13, 0), MATCH($E80, 'Cost Scenario Settings'!$D$5:$L$5, 0)) = TRUE,
IFERROR(INDEX('Generator Cost by Trajectory'!F$1:F$516, MATCH(1, ('Generator Cost by Trajectory'!$B$1:$B$516 = $D80) * ('Generator Cost by Trajectory'!$C$1:$C$516 = $E80), 0))
+ INDEX('Transmission Cost by Trajectory'!F$1:F$516, MATCH(1, ('Transmission Cost by Trajectory'!$B$1:$B$516 = $C80) * ('Transmission Cost by Trajectory'!$C$1:$C$516 = $E80), 0)), ""), "")</f>
        <v/>
      </c>
      <c r="I80" s="4" t="str" cm="1">
        <f t="array" aca="1" ref="I80" ca="1">IF(INDEX('Cost Scenario Settings'!$D$6:$L$13, MATCH($B80, 'Cost Scenario Settings'!$C$6:$C$13, 0), MATCH($E80, 'Cost Scenario Settings'!$D$5:$L$5, 0)) = TRUE,
IFERROR(INDEX('Generator Cost by Trajectory'!G$1:G$516, MATCH(1, ('Generator Cost by Trajectory'!$B$1:$B$516 = $D80) * ('Generator Cost by Trajectory'!$C$1:$C$516 = $E80), 0))
+ INDEX('Transmission Cost by Trajectory'!G$1:G$516, MATCH(1, ('Transmission Cost by Trajectory'!$B$1:$B$516 = $C80) * ('Transmission Cost by Trajectory'!$C$1:$C$516 = $E80), 0)), ""), "")</f>
        <v/>
      </c>
      <c r="J80" s="4" t="str" cm="1">
        <f t="array" aca="1" ref="J80" ca="1">IF(INDEX('Cost Scenario Settings'!$D$6:$L$13, MATCH($B80, 'Cost Scenario Settings'!$C$6:$C$13, 0), MATCH($E80, 'Cost Scenario Settings'!$D$5:$L$5, 0)) = TRUE,
IFERROR(INDEX('Generator Cost by Trajectory'!H$1:H$516, MATCH(1, ('Generator Cost by Trajectory'!$B$1:$B$516 = $D80) * ('Generator Cost by Trajectory'!$C$1:$C$516 = $E80), 0))
+ INDEX('Transmission Cost by Trajectory'!H$1:H$516, MATCH(1, ('Transmission Cost by Trajectory'!$B$1:$B$516 = $C80) * ('Transmission Cost by Trajectory'!$C$1:$C$516 = $E80), 0)), ""), "")</f>
        <v/>
      </c>
      <c r="K80" s="4" t="str" cm="1">
        <f t="array" aca="1" ref="K80" ca="1">IF(INDEX('Cost Scenario Settings'!$D$6:$L$13, MATCH($B80, 'Cost Scenario Settings'!$C$6:$C$13, 0), MATCH($E80, 'Cost Scenario Settings'!$D$5:$L$5, 0)) = TRUE,
IFERROR(INDEX('Generator Cost by Trajectory'!I$1:I$516, MATCH(1, ('Generator Cost by Trajectory'!$B$1:$B$516 = $D80) * ('Generator Cost by Trajectory'!$C$1:$C$516 = $E80), 0))
+ INDEX('Transmission Cost by Trajectory'!I$1:I$516, MATCH(1, ('Transmission Cost by Trajectory'!$B$1:$B$516 = $C80) * ('Transmission Cost by Trajectory'!$C$1:$C$516 = $E80), 0)), ""), "")</f>
        <v/>
      </c>
      <c r="L80" s="4" t="str" cm="1">
        <f t="array" aca="1" ref="L80" ca="1">IF(INDEX('Cost Scenario Settings'!$D$6:$L$13, MATCH($B80, 'Cost Scenario Settings'!$C$6:$C$13, 0), MATCH($E80, 'Cost Scenario Settings'!$D$5:$L$5, 0)) = TRUE,
IFERROR(INDEX('Generator Cost by Trajectory'!J$1:J$516, MATCH(1, ('Generator Cost by Trajectory'!$B$1:$B$516 = $D80) * ('Generator Cost by Trajectory'!$C$1:$C$516 = $E80), 0))
+ INDEX('Transmission Cost by Trajectory'!J$1:J$516, MATCH(1, ('Transmission Cost by Trajectory'!$B$1:$B$516 = $C80) * ('Transmission Cost by Trajectory'!$C$1:$C$516 = $E80), 0)), ""), "")</f>
        <v/>
      </c>
      <c r="M80" s="4" t="str" cm="1">
        <f t="array" aca="1" ref="M80" ca="1">IF(INDEX('Cost Scenario Settings'!$D$6:$L$13, MATCH($B80, 'Cost Scenario Settings'!$C$6:$C$13, 0), MATCH($E80, 'Cost Scenario Settings'!$D$5:$L$5, 0)) = TRUE,
IFERROR(INDEX('Generator Cost by Trajectory'!K$1:K$516, MATCH(1, ('Generator Cost by Trajectory'!$B$1:$B$516 = $D80) * ('Generator Cost by Trajectory'!$C$1:$C$516 = $E80), 0))
+ INDEX('Transmission Cost by Trajectory'!K$1:K$516, MATCH(1, ('Transmission Cost by Trajectory'!$B$1:$B$516 = $C80) * ('Transmission Cost by Trajectory'!$C$1:$C$516 = $E80), 0)), ""), "")</f>
        <v/>
      </c>
      <c r="N80" s="4" t="str" cm="1">
        <f t="array" aca="1" ref="N80" ca="1">IF(INDEX('Cost Scenario Settings'!$D$6:$L$13, MATCH($B80, 'Cost Scenario Settings'!$C$6:$C$13, 0), MATCH($E80, 'Cost Scenario Settings'!$D$5:$L$5, 0)) = TRUE,
IFERROR(INDEX('Generator Cost by Trajectory'!L$1:L$516, MATCH(1, ('Generator Cost by Trajectory'!$B$1:$B$516 = $D80) * ('Generator Cost by Trajectory'!$C$1:$C$516 = $E80), 0))
+ INDEX('Transmission Cost by Trajectory'!L$1:L$516, MATCH(1, ('Transmission Cost by Trajectory'!$B$1:$B$516 = $C80) * ('Transmission Cost by Trajectory'!$C$1:$C$516 = $E80), 0)), ""), "")</f>
        <v/>
      </c>
      <c r="O80" s="4" t="str" cm="1">
        <f t="array" aca="1" ref="O80" ca="1">IF(INDEX('Cost Scenario Settings'!$D$6:$L$13, MATCH($B80, 'Cost Scenario Settings'!$C$6:$C$13, 0), MATCH($E80, 'Cost Scenario Settings'!$D$5:$L$5, 0)) = TRUE,
IFERROR(INDEX('Generator Cost by Trajectory'!M$1:M$516, MATCH(1, ('Generator Cost by Trajectory'!$B$1:$B$516 = $D80) * ('Generator Cost by Trajectory'!$C$1:$C$516 = $E80), 0))
+ INDEX('Transmission Cost by Trajectory'!M$1:M$516, MATCH(1, ('Transmission Cost by Trajectory'!$B$1:$B$516 = $C80) * ('Transmission Cost by Trajectory'!$C$1:$C$516 = $E80), 0)), ""), "")</f>
        <v/>
      </c>
      <c r="P80" s="4" t="str" cm="1">
        <f t="array" aca="1" ref="P80" ca="1">IF(INDEX('Cost Scenario Settings'!$D$6:$L$13, MATCH($B80, 'Cost Scenario Settings'!$C$6:$C$13, 0), MATCH($E80, 'Cost Scenario Settings'!$D$5:$L$5, 0)) = TRUE,
IFERROR(INDEX('Generator Cost by Trajectory'!N$1:N$516, MATCH(1, ('Generator Cost by Trajectory'!$B$1:$B$516 = $D80) * ('Generator Cost by Trajectory'!$C$1:$C$516 = $E80), 0))
+ INDEX('Transmission Cost by Trajectory'!N$1:N$516, MATCH(1, ('Transmission Cost by Trajectory'!$B$1:$B$516 = $C80) * ('Transmission Cost by Trajectory'!$C$1:$C$516 = $E80), 0)), ""), "")</f>
        <v/>
      </c>
      <c r="Q80" s="4" t="str" cm="1">
        <f t="array" aca="1" ref="Q80" ca="1">IF(INDEX('Cost Scenario Settings'!$D$6:$L$13, MATCH($B80, 'Cost Scenario Settings'!$C$6:$C$13, 0), MATCH($E80, 'Cost Scenario Settings'!$D$5:$L$5, 0)) = TRUE,
IFERROR(INDEX('Generator Cost by Trajectory'!O$1:O$516, MATCH(1, ('Generator Cost by Trajectory'!$B$1:$B$516 = $D80) * ('Generator Cost by Trajectory'!$C$1:$C$516 = $E80), 0))
+ INDEX('Transmission Cost by Trajectory'!O$1:O$516, MATCH(1, ('Transmission Cost by Trajectory'!$B$1:$B$516 = $C80) * ('Transmission Cost by Trajectory'!$C$1:$C$516 = $E80), 0)), ""), "")</f>
        <v/>
      </c>
      <c r="R80" s="6" t="str">
        <f t="shared" ca="1" si="10"/>
        <v/>
      </c>
      <c r="S80" s="4" t="str">
        <f ca="1">IFERROR(IF('Dashboard '!$D$6 = 2035, R80 * (1.05^(2035-2022)), R80), "")</f>
        <v/>
      </c>
    </row>
    <row r="81" spans="2:19" x14ac:dyDescent="0.2">
      <c r="B81" s="11" t="str">
        <f t="shared" ca="1" si="11"/>
        <v>High North Coast Tx</v>
      </c>
      <c r="C81" s="11" t="str">
        <f ca="1">INDEX('Cost Scenario Settings'!O$6:O$13, MATCH($B81, Final_Cost_Scenarios, 0))</f>
        <v>Tx - High</v>
      </c>
      <c r="D81" s="11" t="str">
        <f ca="1">INDEX('Cost Scenario Settings'!P$6:P$13, MATCH($B81, Final_Cost_Scenarios, 0))</f>
        <v>PSP - Mid</v>
      </c>
      <c r="E81" s="8" t="s">
        <v>57</v>
      </c>
      <c r="F81" s="4" t="str" cm="1">
        <f t="array" aca="1" ref="F81" ca="1">IF(INDEX('Cost Scenario Settings'!$D$6:$L$13, MATCH($B81, 'Cost Scenario Settings'!$C$6:$C$13, 0), MATCH($E81, 'Cost Scenario Settings'!$D$5:$L$5, 0)) = TRUE,
IFERROR(INDEX('Generator Cost by Trajectory'!D$1:D$516, MATCH(1, ('Generator Cost by Trajectory'!$B$1:$B$516 = $D81) * ('Generator Cost by Trajectory'!$C$1:$C$516 = $E81), 0))
+ INDEX('Transmission Cost by Trajectory'!D$1:D$516, MATCH(1, ('Transmission Cost by Trajectory'!$B$1:$B$516 = $C81) * ('Transmission Cost by Trajectory'!$C$1:$C$516 = $E81), 0)), ""), "")</f>
        <v/>
      </c>
      <c r="G81" s="4" t="str" cm="1">
        <f t="array" aca="1" ref="G81" ca="1">IF(INDEX('Cost Scenario Settings'!$D$6:$L$13, MATCH($B81, 'Cost Scenario Settings'!$C$6:$C$13, 0), MATCH($E81, 'Cost Scenario Settings'!$D$5:$L$5, 0)) = TRUE,
IFERROR(INDEX('Generator Cost by Trajectory'!E$1:E$516, MATCH(1, ('Generator Cost by Trajectory'!$B$1:$B$516 = $D81) * ('Generator Cost by Trajectory'!$C$1:$C$516 = $E81), 0))
+ INDEX('Transmission Cost by Trajectory'!E$1:E$516, MATCH(1, ('Transmission Cost by Trajectory'!$B$1:$B$516 = $C81) * ('Transmission Cost by Trajectory'!$C$1:$C$516 = $E81), 0)), ""), "")</f>
        <v/>
      </c>
      <c r="H81" s="4" t="str" cm="1">
        <f t="array" aca="1" ref="H81" ca="1">IF(INDEX('Cost Scenario Settings'!$D$6:$L$13, MATCH($B81, 'Cost Scenario Settings'!$C$6:$C$13, 0), MATCH($E81, 'Cost Scenario Settings'!$D$5:$L$5, 0)) = TRUE,
IFERROR(INDEX('Generator Cost by Trajectory'!F$1:F$516, MATCH(1, ('Generator Cost by Trajectory'!$B$1:$B$516 = $D81) * ('Generator Cost by Trajectory'!$C$1:$C$516 = $E81), 0))
+ INDEX('Transmission Cost by Trajectory'!F$1:F$516, MATCH(1, ('Transmission Cost by Trajectory'!$B$1:$B$516 = $C81) * ('Transmission Cost by Trajectory'!$C$1:$C$516 = $E81), 0)), ""), "")</f>
        <v/>
      </c>
      <c r="I81" s="4" t="str" cm="1">
        <f t="array" aca="1" ref="I81" ca="1">IF(INDEX('Cost Scenario Settings'!$D$6:$L$13, MATCH($B81, 'Cost Scenario Settings'!$C$6:$C$13, 0), MATCH($E81, 'Cost Scenario Settings'!$D$5:$L$5, 0)) = TRUE,
IFERROR(INDEX('Generator Cost by Trajectory'!G$1:G$516, MATCH(1, ('Generator Cost by Trajectory'!$B$1:$B$516 = $D81) * ('Generator Cost by Trajectory'!$C$1:$C$516 = $E81), 0))
+ INDEX('Transmission Cost by Trajectory'!G$1:G$516, MATCH(1, ('Transmission Cost by Trajectory'!$B$1:$B$516 = $C81) * ('Transmission Cost by Trajectory'!$C$1:$C$516 = $E81), 0)), ""), "")</f>
        <v/>
      </c>
      <c r="J81" s="4" t="str" cm="1">
        <f t="array" aca="1" ref="J81" ca="1">IF(INDEX('Cost Scenario Settings'!$D$6:$L$13, MATCH($B81, 'Cost Scenario Settings'!$C$6:$C$13, 0), MATCH($E81, 'Cost Scenario Settings'!$D$5:$L$5, 0)) = TRUE,
IFERROR(INDEX('Generator Cost by Trajectory'!H$1:H$516, MATCH(1, ('Generator Cost by Trajectory'!$B$1:$B$516 = $D81) * ('Generator Cost by Trajectory'!$C$1:$C$516 = $E81), 0))
+ INDEX('Transmission Cost by Trajectory'!H$1:H$516, MATCH(1, ('Transmission Cost by Trajectory'!$B$1:$B$516 = $C81) * ('Transmission Cost by Trajectory'!$C$1:$C$516 = $E81), 0)), ""), "")</f>
        <v/>
      </c>
      <c r="K81" s="4" t="str" cm="1">
        <f t="array" aca="1" ref="K81" ca="1">IF(INDEX('Cost Scenario Settings'!$D$6:$L$13, MATCH($B81, 'Cost Scenario Settings'!$C$6:$C$13, 0), MATCH($E81, 'Cost Scenario Settings'!$D$5:$L$5, 0)) = TRUE,
IFERROR(INDEX('Generator Cost by Trajectory'!I$1:I$516, MATCH(1, ('Generator Cost by Trajectory'!$B$1:$B$516 = $D81) * ('Generator Cost by Trajectory'!$C$1:$C$516 = $E81), 0))
+ INDEX('Transmission Cost by Trajectory'!I$1:I$516, MATCH(1, ('Transmission Cost by Trajectory'!$B$1:$B$516 = $C81) * ('Transmission Cost by Trajectory'!$C$1:$C$516 = $E81), 0)), ""), "")</f>
        <v/>
      </c>
      <c r="L81" s="4" t="str" cm="1">
        <f t="array" aca="1" ref="L81" ca="1">IF(INDEX('Cost Scenario Settings'!$D$6:$L$13, MATCH($B81, 'Cost Scenario Settings'!$C$6:$C$13, 0), MATCH($E81, 'Cost Scenario Settings'!$D$5:$L$5, 0)) = TRUE,
IFERROR(INDEX('Generator Cost by Trajectory'!J$1:J$516, MATCH(1, ('Generator Cost by Trajectory'!$B$1:$B$516 = $D81) * ('Generator Cost by Trajectory'!$C$1:$C$516 = $E81), 0))
+ INDEX('Transmission Cost by Trajectory'!J$1:J$516, MATCH(1, ('Transmission Cost by Trajectory'!$B$1:$B$516 = $C81) * ('Transmission Cost by Trajectory'!$C$1:$C$516 = $E81), 0)), ""), "")</f>
        <v/>
      </c>
      <c r="M81" s="4" t="str" cm="1">
        <f t="array" aca="1" ref="M81" ca="1">IF(INDEX('Cost Scenario Settings'!$D$6:$L$13, MATCH($B81, 'Cost Scenario Settings'!$C$6:$C$13, 0), MATCH($E81, 'Cost Scenario Settings'!$D$5:$L$5, 0)) = TRUE,
IFERROR(INDEX('Generator Cost by Trajectory'!K$1:K$516, MATCH(1, ('Generator Cost by Trajectory'!$B$1:$B$516 = $D81) * ('Generator Cost by Trajectory'!$C$1:$C$516 = $E81), 0))
+ INDEX('Transmission Cost by Trajectory'!K$1:K$516, MATCH(1, ('Transmission Cost by Trajectory'!$B$1:$B$516 = $C81) * ('Transmission Cost by Trajectory'!$C$1:$C$516 = $E81), 0)), ""), "")</f>
        <v/>
      </c>
      <c r="N81" s="4" t="str" cm="1">
        <f t="array" aca="1" ref="N81" ca="1">IF(INDEX('Cost Scenario Settings'!$D$6:$L$13, MATCH($B81, 'Cost Scenario Settings'!$C$6:$C$13, 0), MATCH($E81, 'Cost Scenario Settings'!$D$5:$L$5, 0)) = TRUE,
IFERROR(INDEX('Generator Cost by Trajectory'!L$1:L$516, MATCH(1, ('Generator Cost by Trajectory'!$B$1:$B$516 = $D81) * ('Generator Cost by Trajectory'!$C$1:$C$516 = $E81), 0))
+ INDEX('Transmission Cost by Trajectory'!L$1:L$516, MATCH(1, ('Transmission Cost by Trajectory'!$B$1:$B$516 = $C81) * ('Transmission Cost by Trajectory'!$C$1:$C$516 = $E81), 0)), ""), "")</f>
        <v/>
      </c>
      <c r="O81" s="4" t="str" cm="1">
        <f t="array" aca="1" ref="O81" ca="1">IF(INDEX('Cost Scenario Settings'!$D$6:$L$13, MATCH($B81, 'Cost Scenario Settings'!$C$6:$C$13, 0), MATCH($E81, 'Cost Scenario Settings'!$D$5:$L$5, 0)) = TRUE,
IFERROR(INDEX('Generator Cost by Trajectory'!M$1:M$516, MATCH(1, ('Generator Cost by Trajectory'!$B$1:$B$516 = $D81) * ('Generator Cost by Trajectory'!$C$1:$C$516 = $E81), 0))
+ INDEX('Transmission Cost by Trajectory'!M$1:M$516, MATCH(1, ('Transmission Cost by Trajectory'!$B$1:$B$516 = $C81) * ('Transmission Cost by Trajectory'!$C$1:$C$516 = $E81), 0)), ""), "")</f>
        <v/>
      </c>
      <c r="P81" s="4" t="str" cm="1">
        <f t="array" aca="1" ref="P81" ca="1">IF(INDEX('Cost Scenario Settings'!$D$6:$L$13, MATCH($B81, 'Cost Scenario Settings'!$C$6:$C$13, 0), MATCH($E81, 'Cost Scenario Settings'!$D$5:$L$5, 0)) = TRUE,
IFERROR(INDEX('Generator Cost by Trajectory'!N$1:N$516, MATCH(1, ('Generator Cost by Trajectory'!$B$1:$B$516 = $D81) * ('Generator Cost by Trajectory'!$C$1:$C$516 = $E81), 0))
+ INDEX('Transmission Cost by Trajectory'!N$1:N$516, MATCH(1, ('Transmission Cost by Trajectory'!$B$1:$B$516 = $C81) * ('Transmission Cost by Trajectory'!$C$1:$C$516 = $E81), 0)), ""), "")</f>
        <v/>
      </c>
      <c r="Q81" s="4" t="str" cm="1">
        <f t="array" aca="1" ref="Q81" ca="1">IF(INDEX('Cost Scenario Settings'!$D$6:$L$13, MATCH($B81, 'Cost Scenario Settings'!$C$6:$C$13, 0), MATCH($E81, 'Cost Scenario Settings'!$D$5:$L$5, 0)) = TRUE,
IFERROR(INDEX('Generator Cost by Trajectory'!O$1:O$516, MATCH(1, ('Generator Cost by Trajectory'!$B$1:$B$516 = $D81) * ('Generator Cost by Trajectory'!$C$1:$C$516 = $E81), 0))
+ INDEX('Transmission Cost by Trajectory'!O$1:O$516, MATCH(1, ('Transmission Cost by Trajectory'!$B$1:$B$516 = $C81) * ('Transmission Cost by Trajectory'!$C$1:$C$516 = $E81), 0)), ""), "")</f>
        <v/>
      </c>
      <c r="R81" s="6" t="str">
        <f t="shared" ca="1" si="10"/>
        <v/>
      </c>
      <c r="S81" s="4" t="str">
        <f ca="1">IFERROR(IF('Dashboard '!$D$6 = 2035, R81 * (1.05^(2035-2022)), R81), "")</f>
        <v/>
      </c>
    </row>
    <row r="82" spans="2:19" x14ac:dyDescent="0.2">
      <c r="B82" s="11" t="str">
        <f t="shared" ca="1" si="11"/>
        <v>High North Coast Tx</v>
      </c>
      <c r="C82" s="11" t="str">
        <f ca="1">INDEX('Cost Scenario Settings'!O$6:O$13, MATCH($B82, Final_Cost_Scenarios, 0))</f>
        <v>Tx - High</v>
      </c>
      <c r="D82" s="11" t="str">
        <f ca="1">INDEX('Cost Scenario Settings'!P$6:P$13, MATCH($B82, Final_Cost_Scenarios, 0))</f>
        <v>PSP - Mid</v>
      </c>
      <c r="E82" s="8" t="s">
        <v>58</v>
      </c>
      <c r="F82" s="4" t="str" cm="1">
        <f t="array" aca="1" ref="F82" ca="1">IF(INDEX('Cost Scenario Settings'!$D$6:$L$13, MATCH($B82, 'Cost Scenario Settings'!$C$6:$C$13, 0), MATCH($E82, 'Cost Scenario Settings'!$D$5:$L$5, 0)) = TRUE,
IFERROR(INDEX('Generator Cost by Trajectory'!D$1:D$516, MATCH(1, ('Generator Cost by Trajectory'!$B$1:$B$516 = $D82) * ('Generator Cost by Trajectory'!$C$1:$C$516 = $E82), 0))
+ INDEX('Transmission Cost by Trajectory'!D$1:D$516, MATCH(1, ('Transmission Cost by Trajectory'!$B$1:$B$516 = $C82) * ('Transmission Cost by Trajectory'!$C$1:$C$516 = $E82), 0)), ""), "")</f>
        <v/>
      </c>
      <c r="G82" s="4" t="str" cm="1">
        <f t="array" aca="1" ref="G82" ca="1">IF(INDEX('Cost Scenario Settings'!$D$6:$L$13, MATCH($B82, 'Cost Scenario Settings'!$C$6:$C$13, 0), MATCH($E82, 'Cost Scenario Settings'!$D$5:$L$5, 0)) = TRUE,
IFERROR(INDEX('Generator Cost by Trajectory'!E$1:E$516, MATCH(1, ('Generator Cost by Trajectory'!$B$1:$B$516 = $D82) * ('Generator Cost by Trajectory'!$C$1:$C$516 = $E82), 0))
+ INDEX('Transmission Cost by Trajectory'!E$1:E$516, MATCH(1, ('Transmission Cost by Trajectory'!$B$1:$B$516 = $C82) * ('Transmission Cost by Trajectory'!$C$1:$C$516 = $E82), 0)), ""), "")</f>
        <v/>
      </c>
      <c r="H82" s="4" t="str" cm="1">
        <f t="array" aca="1" ref="H82" ca="1">IF(INDEX('Cost Scenario Settings'!$D$6:$L$13, MATCH($B82, 'Cost Scenario Settings'!$C$6:$C$13, 0), MATCH($E82, 'Cost Scenario Settings'!$D$5:$L$5, 0)) = TRUE,
IFERROR(INDEX('Generator Cost by Trajectory'!F$1:F$516, MATCH(1, ('Generator Cost by Trajectory'!$B$1:$B$516 = $D82) * ('Generator Cost by Trajectory'!$C$1:$C$516 = $E82), 0))
+ INDEX('Transmission Cost by Trajectory'!F$1:F$516, MATCH(1, ('Transmission Cost by Trajectory'!$B$1:$B$516 = $C82) * ('Transmission Cost by Trajectory'!$C$1:$C$516 = $E82), 0)), ""), "")</f>
        <v/>
      </c>
      <c r="I82" s="4" t="str" cm="1">
        <f t="array" aca="1" ref="I82" ca="1">IF(INDEX('Cost Scenario Settings'!$D$6:$L$13, MATCH($B82, 'Cost Scenario Settings'!$C$6:$C$13, 0), MATCH($E82, 'Cost Scenario Settings'!$D$5:$L$5, 0)) = TRUE,
IFERROR(INDEX('Generator Cost by Trajectory'!G$1:G$516, MATCH(1, ('Generator Cost by Trajectory'!$B$1:$B$516 = $D82) * ('Generator Cost by Trajectory'!$C$1:$C$516 = $E82), 0))
+ INDEX('Transmission Cost by Trajectory'!G$1:G$516, MATCH(1, ('Transmission Cost by Trajectory'!$B$1:$B$516 = $C82) * ('Transmission Cost by Trajectory'!$C$1:$C$516 = $E82), 0)), ""), "")</f>
        <v/>
      </c>
      <c r="J82" s="4" t="str" cm="1">
        <f t="array" aca="1" ref="J82" ca="1">IF(INDEX('Cost Scenario Settings'!$D$6:$L$13, MATCH($B82, 'Cost Scenario Settings'!$C$6:$C$13, 0), MATCH($E82, 'Cost Scenario Settings'!$D$5:$L$5, 0)) = TRUE,
IFERROR(INDEX('Generator Cost by Trajectory'!H$1:H$516, MATCH(1, ('Generator Cost by Trajectory'!$B$1:$B$516 = $D82) * ('Generator Cost by Trajectory'!$C$1:$C$516 = $E82), 0))
+ INDEX('Transmission Cost by Trajectory'!H$1:H$516, MATCH(1, ('Transmission Cost by Trajectory'!$B$1:$B$516 = $C82) * ('Transmission Cost by Trajectory'!$C$1:$C$516 = $E82), 0)), ""), "")</f>
        <v/>
      </c>
      <c r="K82" s="4" t="str" cm="1">
        <f t="array" aca="1" ref="K82" ca="1">IF(INDEX('Cost Scenario Settings'!$D$6:$L$13, MATCH($B82, 'Cost Scenario Settings'!$C$6:$C$13, 0), MATCH($E82, 'Cost Scenario Settings'!$D$5:$L$5, 0)) = TRUE,
IFERROR(INDEX('Generator Cost by Trajectory'!I$1:I$516, MATCH(1, ('Generator Cost by Trajectory'!$B$1:$B$516 = $D82) * ('Generator Cost by Trajectory'!$C$1:$C$516 = $E82), 0))
+ INDEX('Transmission Cost by Trajectory'!I$1:I$516, MATCH(1, ('Transmission Cost by Trajectory'!$B$1:$B$516 = $C82) * ('Transmission Cost by Trajectory'!$C$1:$C$516 = $E82), 0)), ""), "")</f>
        <v/>
      </c>
      <c r="L82" s="4" t="str" cm="1">
        <f t="array" aca="1" ref="L82" ca="1">IF(INDEX('Cost Scenario Settings'!$D$6:$L$13, MATCH($B82, 'Cost Scenario Settings'!$C$6:$C$13, 0), MATCH($E82, 'Cost Scenario Settings'!$D$5:$L$5, 0)) = TRUE,
IFERROR(INDEX('Generator Cost by Trajectory'!J$1:J$516, MATCH(1, ('Generator Cost by Trajectory'!$B$1:$B$516 = $D82) * ('Generator Cost by Trajectory'!$C$1:$C$516 = $E82), 0))
+ INDEX('Transmission Cost by Trajectory'!J$1:J$516, MATCH(1, ('Transmission Cost by Trajectory'!$B$1:$B$516 = $C82) * ('Transmission Cost by Trajectory'!$C$1:$C$516 = $E82), 0)), ""), "")</f>
        <v/>
      </c>
      <c r="M82" s="4" t="str" cm="1">
        <f t="array" aca="1" ref="M82" ca="1">IF(INDEX('Cost Scenario Settings'!$D$6:$L$13, MATCH($B82, 'Cost Scenario Settings'!$C$6:$C$13, 0), MATCH($E82, 'Cost Scenario Settings'!$D$5:$L$5, 0)) = TRUE,
IFERROR(INDEX('Generator Cost by Trajectory'!K$1:K$516, MATCH(1, ('Generator Cost by Trajectory'!$B$1:$B$516 = $D82) * ('Generator Cost by Trajectory'!$C$1:$C$516 = $E82), 0))
+ INDEX('Transmission Cost by Trajectory'!K$1:K$516, MATCH(1, ('Transmission Cost by Trajectory'!$B$1:$B$516 = $C82) * ('Transmission Cost by Trajectory'!$C$1:$C$516 = $E82), 0)), ""), "")</f>
        <v/>
      </c>
      <c r="N82" s="4" t="str" cm="1">
        <f t="array" aca="1" ref="N82" ca="1">IF(INDEX('Cost Scenario Settings'!$D$6:$L$13, MATCH($B82, 'Cost Scenario Settings'!$C$6:$C$13, 0), MATCH($E82, 'Cost Scenario Settings'!$D$5:$L$5, 0)) = TRUE,
IFERROR(INDEX('Generator Cost by Trajectory'!L$1:L$516, MATCH(1, ('Generator Cost by Trajectory'!$B$1:$B$516 = $D82) * ('Generator Cost by Trajectory'!$C$1:$C$516 = $E82), 0))
+ INDEX('Transmission Cost by Trajectory'!L$1:L$516, MATCH(1, ('Transmission Cost by Trajectory'!$B$1:$B$516 = $C82) * ('Transmission Cost by Trajectory'!$C$1:$C$516 = $E82), 0)), ""), "")</f>
        <v/>
      </c>
      <c r="O82" s="4" t="str" cm="1">
        <f t="array" aca="1" ref="O82" ca="1">IF(INDEX('Cost Scenario Settings'!$D$6:$L$13, MATCH($B82, 'Cost Scenario Settings'!$C$6:$C$13, 0), MATCH($E82, 'Cost Scenario Settings'!$D$5:$L$5, 0)) = TRUE,
IFERROR(INDEX('Generator Cost by Trajectory'!M$1:M$516, MATCH(1, ('Generator Cost by Trajectory'!$B$1:$B$516 = $D82) * ('Generator Cost by Trajectory'!$C$1:$C$516 = $E82), 0))
+ INDEX('Transmission Cost by Trajectory'!M$1:M$516, MATCH(1, ('Transmission Cost by Trajectory'!$B$1:$B$516 = $C82) * ('Transmission Cost by Trajectory'!$C$1:$C$516 = $E82), 0)), ""), "")</f>
        <v/>
      </c>
      <c r="P82" s="4" t="str" cm="1">
        <f t="array" aca="1" ref="P82" ca="1">IF(INDEX('Cost Scenario Settings'!$D$6:$L$13, MATCH($B82, 'Cost Scenario Settings'!$C$6:$C$13, 0), MATCH($E82, 'Cost Scenario Settings'!$D$5:$L$5, 0)) = TRUE,
IFERROR(INDEX('Generator Cost by Trajectory'!N$1:N$516, MATCH(1, ('Generator Cost by Trajectory'!$B$1:$B$516 = $D82) * ('Generator Cost by Trajectory'!$C$1:$C$516 = $E82), 0))
+ INDEX('Transmission Cost by Trajectory'!N$1:N$516, MATCH(1, ('Transmission Cost by Trajectory'!$B$1:$B$516 = $C82) * ('Transmission Cost by Trajectory'!$C$1:$C$516 = $E82), 0)), ""), "")</f>
        <v/>
      </c>
      <c r="Q82" s="4" t="str" cm="1">
        <f t="array" aca="1" ref="Q82" ca="1">IF(INDEX('Cost Scenario Settings'!$D$6:$L$13, MATCH($B82, 'Cost Scenario Settings'!$C$6:$C$13, 0), MATCH($E82, 'Cost Scenario Settings'!$D$5:$L$5, 0)) = TRUE,
IFERROR(INDEX('Generator Cost by Trajectory'!O$1:O$516, MATCH(1, ('Generator Cost by Trajectory'!$B$1:$B$516 = $D82) * ('Generator Cost by Trajectory'!$C$1:$C$516 = $E82), 0))
+ INDEX('Transmission Cost by Trajectory'!O$1:O$516, MATCH(1, ('Transmission Cost by Trajectory'!$B$1:$B$516 = $C82) * ('Transmission Cost by Trajectory'!$C$1:$C$516 = $E82), 0)), ""), "")</f>
        <v/>
      </c>
      <c r="R82" s="6" t="str">
        <f t="shared" ca="1" si="10"/>
        <v/>
      </c>
      <c r="S82" s="4" t="str">
        <f ca="1">IFERROR(IF('Dashboard '!$D$6 = 2035, R82 * (1.05^(2035-2022)), R82), "")</f>
        <v/>
      </c>
    </row>
    <row r="83" spans="2:19" x14ac:dyDescent="0.2">
      <c r="B83" s="11" t="str">
        <f t="shared" ca="1" si="11"/>
        <v>High North Coast Tx</v>
      </c>
      <c r="C83" s="11" t="str">
        <f ca="1">INDEX('Cost Scenario Settings'!O$6:O$13, MATCH($B83, Final_Cost_Scenarios, 0))</f>
        <v>Tx - High</v>
      </c>
      <c r="D83" s="11" t="str">
        <f ca="1">INDEX('Cost Scenario Settings'!P$6:P$13, MATCH($B83, Final_Cost_Scenarios, 0))</f>
        <v>PSP - Mid</v>
      </c>
      <c r="E83" s="8" t="s">
        <v>59</v>
      </c>
      <c r="F83" s="4" t="str" cm="1">
        <f t="array" aca="1" ref="F83" ca="1">IF(INDEX('Cost Scenario Settings'!$D$6:$L$13, MATCH($B83, 'Cost Scenario Settings'!$C$6:$C$13, 0), MATCH($E83, 'Cost Scenario Settings'!$D$5:$L$5, 0)) = TRUE,
IFERROR(INDEX('Generator Cost by Trajectory'!D$1:D$516, MATCH(1, ('Generator Cost by Trajectory'!$B$1:$B$516 = $D83) * ('Generator Cost by Trajectory'!$C$1:$C$516 = $E83), 0))
+ INDEX('Transmission Cost by Trajectory'!D$1:D$516, MATCH(1, ('Transmission Cost by Trajectory'!$B$1:$B$516 = $C83) * ('Transmission Cost by Trajectory'!$C$1:$C$516 = $E83), 0)), ""), "")</f>
        <v/>
      </c>
      <c r="G83" s="4" t="str" cm="1">
        <f t="array" aca="1" ref="G83" ca="1">IF(INDEX('Cost Scenario Settings'!$D$6:$L$13, MATCH($B83, 'Cost Scenario Settings'!$C$6:$C$13, 0), MATCH($E83, 'Cost Scenario Settings'!$D$5:$L$5, 0)) = TRUE,
IFERROR(INDEX('Generator Cost by Trajectory'!E$1:E$516, MATCH(1, ('Generator Cost by Trajectory'!$B$1:$B$516 = $D83) * ('Generator Cost by Trajectory'!$C$1:$C$516 = $E83), 0))
+ INDEX('Transmission Cost by Trajectory'!E$1:E$516, MATCH(1, ('Transmission Cost by Trajectory'!$B$1:$B$516 = $C83) * ('Transmission Cost by Trajectory'!$C$1:$C$516 = $E83), 0)), ""), "")</f>
        <v/>
      </c>
      <c r="H83" s="4" t="str" cm="1">
        <f t="array" aca="1" ref="H83" ca="1">IF(INDEX('Cost Scenario Settings'!$D$6:$L$13, MATCH($B83, 'Cost Scenario Settings'!$C$6:$C$13, 0), MATCH($E83, 'Cost Scenario Settings'!$D$5:$L$5, 0)) = TRUE,
IFERROR(INDEX('Generator Cost by Trajectory'!F$1:F$516, MATCH(1, ('Generator Cost by Trajectory'!$B$1:$B$516 = $D83) * ('Generator Cost by Trajectory'!$C$1:$C$516 = $E83), 0))
+ INDEX('Transmission Cost by Trajectory'!F$1:F$516, MATCH(1, ('Transmission Cost by Trajectory'!$B$1:$B$516 = $C83) * ('Transmission Cost by Trajectory'!$C$1:$C$516 = $E83), 0)), ""), "")</f>
        <v/>
      </c>
      <c r="I83" s="4" t="str" cm="1">
        <f t="array" aca="1" ref="I83" ca="1">IF(INDEX('Cost Scenario Settings'!$D$6:$L$13, MATCH($B83, 'Cost Scenario Settings'!$C$6:$C$13, 0), MATCH($E83, 'Cost Scenario Settings'!$D$5:$L$5, 0)) = TRUE,
IFERROR(INDEX('Generator Cost by Trajectory'!G$1:G$516, MATCH(1, ('Generator Cost by Trajectory'!$B$1:$B$516 = $D83) * ('Generator Cost by Trajectory'!$C$1:$C$516 = $E83), 0))
+ INDEX('Transmission Cost by Trajectory'!G$1:G$516, MATCH(1, ('Transmission Cost by Trajectory'!$B$1:$B$516 = $C83) * ('Transmission Cost by Trajectory'!$C$1:$C$516 = $E83), 0)), ""), "")</f>
        <v/>
      </c>
      <c r="J83" s="4" t="str" cm="1">
        <f t="array" aca="1" ref="J83" ca="1">IF(INDEX('Cost Scenario Settings'!$D$6:$L$13, MATCH($B83, 'Cost Scenario Settings'!$C$6:$C$13, 0), MATCH($E83, 'Cost Scenario Settings'!$D$5:$L$5, 0)) = TRUE,
IFERROR(INDEX('Generator Cost by Trajectory'!H$1:H$516, MATCH(1, ('Generator Cost by Trajectory'!$B$1:$B$516 = $D83) * ('Generator Cost by Trajectory'!$C$1:$C$516 = $E83), 0))
+ INDEX('Transmission Cost by Trajectory'!H$1:H$516, MATCH(1, ('Transmission Cost by Trajectory'!$B$1:$B$516 = $C83) * ('Transmission Cost by Trajectory'!$C$1:$C$516 = $E83), 0)), ""), "")</f>
        <v/>
      </c>
      <c r="K83" s="4" t="str" cm="1">
        <f t="array" aca="1" ref="K83" ca="1">IF(INDEX('Cost Scenario Settings'!$D$6:$L$13, MATCH($B83, 'Cost Scenario Settings'!$C$6:$C$13, 0), MATCH($E83, 'Cost Scenario Settings'!$D$5:$L$5, 0)) = TRUE,
IFERROR(INDEX('Generator Cost by Trajectory'!I$1:I$516, MATCH(1, ('Generator Cost by Trajectory'!$B$1:$B$516 = $D83) * ('Generator Cost by Trajectory'!$C$1:$C$516 = $E83), 0))
+ INDEX('Transmission Cost by Trajectory'!I$1:I$516, MATCH(1, ('Transmission Cost by Trajectory'!$B$1:$B$516 = $C83) * ('Transmission Cost by Trajectory'!$C$1:$C$516 = $E83), 0)), ""), "")</f>
        <v/>
      </c>
      <c r="L83" s="4" t="str" cm="1">
        <f t="array" aca="1" ref="L83" ca="1">IF(INDEX('Cost Scenario Settings'!$D$6:$L$13, MATCH($B83, 'Cost Scenario Settings'!$C$6:$C$13, 0), MATCH($E83, 'Cost Scenario Settings'!$D$5:$L$5, 0)) = TRUE,
IFERROR(INDEX('Generator Cost by Trajectory'!J$1:J$516, MATCH(1, ('Generator Cost by Trajectory'!$B$1:$B$516 = $D83) * ('Generator Cost by Trajectory'!$C$1:$C$516 = $E83), 0))
+ INDEX('Transmission Cost by Trajectory'!J$1:J$516, MATCH(1, ('Transmission Cost by Trajectory'!$B$1:$B$516 = $C83) * ('Transmission Cost by Trajectory'!$C$1:$C$516 = $E83), 0)), ""), "")</f>
        <v/>
      </c>
      <c r="M83" s="4" t="str" cm="1">
        <f t="array" aca="1" ref="M83" ca="1">IF(INDEX('Cost Scenario Settings'!$D$6:$L$13, MATCH($B83, 'Cost Scenario Settings'!$C$6:$C$13, 0), MATCH($E83, 'Cost Scenario Settings'!$D$5:$L$5, 0)) = TRUE,
IFERROR(INDEX('Generator Cost by Trajectory'!K$1:K$516, MATCH(1, ('Generator Cost by Trajectory'!$B$1:$B$516 = $D83) * ('Generator Cost by Trajectory'!$C$1:$C$516 = $E83), 0))
+ INDEX('Transmission Cost by Trajectory'!K$1:K$516, MATCH(1, ('Transmission Cost by Trajectory'!$B$1:$B$516 = $C83) * ('Transmission Cost by Trajectory'!$C$1:$C$516 = $E83), 0)), ""), "")</f>
        <v/>
      </c>
      <c r="N83" s="4" t="str" cm="1">
        <f t="array" aca="1" ref="N83" ca="1">IF(INDEX('Cost Scenario Settings'!$D$6:$L$13, MATCH($B83, 'Cost Scenario Settings'!$C$6:$C$13, 0), MATCH($E83, 'Cost Scenario Settings'!$D$5:$L$5, 0)) = TRUE,
IFERROR(INDEX('Generator Cost by Trajectory'!L$1:L$516, MATCH(1, ('Generator Cost by Trajectory'!$B$1:$B$516 = $D83) * ('Generator Cost by Trajectory'!$C$1:$C$516 = $E83), 0))
+ INDEX('Transmission Cost by Trajectory'!L$1:L$516, MATCH(1, ('Transmission Cost by Trajectory'!$B$1:$B$516 = $C83) * ('Transmission Cost by Trajectory'!$C$1:$C$516 = $E83), 0)), ""), "")</f>
        <v/>
      </c>
      <c r="O83" s="4" t="str" cm="1">
        <f t="array" aca="1" ref="O83" ca="1">IF(INDEX('Cost Scenario Settings'!$D$6:$L$13, MATCH($B83, 'Cost Scenario Settings'!$C$6:$C$13, 0), MATCH($E83, 'Cost Scenario Settings'!$D$5:$L$5, 0)) = TRUE,
IFERROR(INDEX('Generator Cost by Trajectory'!M$1:M$516, MATCH(1, ('Generator Cost by Trajectory'!$B$1:$B$516 = $D83) * ('Generator Cost by Trajectory'!$C$1:$C$516 = $E83), 0))
+ INDEX('Transmission Cost by Trajectory'!M$1:M$516, MATCH(1, ('Transmission Cost by Trajectory'!$B$1:$B$516 = $C83) * ('Transmission Cost by Trajectory'!$C$1:$C$516 = $E83), 0)), ""), "")</f>
        <v/>
      </c>
      <c r="P83" s="4" t="str" cm="1">
        <f t="array" aca="1" ref="P83" ca="1">IF(INDEX('Cost Scenario Settings'!$D$6:$L$13, MATCH($B83, 'Cost Scenario Settings'!$C$6:$C$13, 0), MATCH($E83, 'Cost Scenario Settings'!$D$5:$L$5, 0)) = TRUE,
IFERROR(INDEX('Generator Cost by Trajectory'!N$1:N$516, MATCH(1, ('Generator Cost by Trajectory'!$B$1:$B$516 = $D83) * ('Generator Cost by Trajectory'!$C$1:$C$516 = $E83), 0))
+ INDEX('Transmission Cost by Trajectory'!N$1:N$516, MATCH(1, ('Transmission Cost by Trajectory'!$B$1:$B$516 = $C83) * ('Transmission Cost by Trajectory'!$C$1:$C$516 = $E83), 0)), ""), "")</f>
        <v/>
      </c>
      <c r="Q83" s="4" t="str" cm="1">
        <f t="array" aca="1" ref="Q83" ca="1">IF(INDEX('Cost Scenario Settings'!$D$6:$L$13, MATCH($B83, 'Cost Scenario Settings'!$C$6:$C$13, 0), MATCH($E83, 'Cost Scenario Settings'!$D$5:$L$5, 0)) = TRUE,
IFERROR(INDEX('Generator Cost by Trajectory'!O$1:O$516, MATCH(1, ('Generator Cost by Trajectory'!$B$1:$B$516 = $D83) * ('Generator Cost by Trajectory'!$C$1:$C$516 = $E83), 0))
+ INDEX('Transmission Cost by Trajectory'!O$1:O$516, MATCH(1, ('Transmission Cost by Trajectory'!$B$1:$B$516 = $C83) * ('Transmission Cost by Trajectory'!$C$1:$C$516 = $E83), 0)), ""), "")</f>
        <v/>
      </c>
      <c r="R83" s="6" t="str">
        <f t="shared" ca="1" si="10"/>
        <v/>
      </c>
      <c r="S83" s="4" t="str">
        <f ca="1">IFERROR(IF('Dashboard '!$D$6 = 2035, R83 * (1.05^(2035-2022)), R83), "")</f>
        <v/>
      </c>
    </row>
    <row r="84" spans="2:19" x14ac:dyDescent="0.2">
      <c r="B84" s="11" t="str">
        <f t="shared" ca="1" si="11"/>
        <v>High North Coast Tx</v>
      </c>
      <c r="C84" s="11" t="str">
        <f ca="1">INDEX('Cost Scenario Settings'!O$6:O$13, MATCH($B84, Final_Cost_Scenarios, 0))</f>
        <v>Tx - High</v>
      </c>
      <c r="D84" s="11" t="str">
        <f ca="1">INDEX('Cost Scenario Settings'!P$6:P$13, MATCH($B84, Final_Cost_Scenarios, 0))</f>
        <v>PSP - Mid</v>
      </c>
      <c r="E84" s="8" t="s">
        <v>60</v>
      </c>
      <c r="F84" s="4" t="str" cm="1">
        <f t="array" aca="1" ref="F84" ca="1">IF(INDEX('Cost Scenario Settings'!$D$6:$L$13, MATCH($B84, 'Cost Scenario Settings'!$C$6:$C$13, 0), MATCH($E84, 'Cost Scenario Settings'!$D$5:$L$5, 0)) = TRUE,
IFERROR(INDEX('Generator Cost by Trajectory'!D$1:D$516, MATCH(1, ('Generator Cost by Trajectory'!$B$1:$B$516 = $D84) * ('Generator Cost by Trajectory'!$C$1:$C$516 = $E84), 0))
+ INDEX('Transmission Cost by Trajectory'!D$1:D$516, MATCH(1, ('Transmission Cost by Trajectory'!$B$1:$B$516 = $C84) * ('Transmission Cost by Trajectory'!$C$1:$C$516 = $E84), 0)), ""), "")</f>
        <v/>
      </c>
      <c r="G84" s="4" t="str" cm="1">
        <f t="array" aca="1" ref="G84" ca="1">IF(INDEX('Cost Scenario Settings'!$D$6:$L$13, MATCH($B84, 'Cost Scenario Settings'!$C$6:$C$13, 0), MATCH($E84, 'Cost Scenario Settings'!$D$5:$L$5, 0)) = TRUE,
IFERROR(INDEX('Generator Cost by Trajectory'!E$1:E$516, MATCH(1, ('Generator Cost by Trajectory'!$B$1:$B$516 = $D84) * ('Generator Cost by Trajectory'!$C$1:$C$516 = $E84), 0))
+ INDEX('Transmission Cost by Trajectory'!E$1:E$516, MATCH(1, ('Transmission Cost by Trajectory'!$B$1:$B$516 = $C84) * ('Transmission Cost by Trajectory'!$C$1:$C$516 = $E84), 0)), ""), "")</f>
        <v/>
      </c>
      <c r="H84" s="4" t="str" cm="1">
        <f t="array" aca="1" ref="H84" ca="1">IF(INDEX('Cost Scenario Settings'!$D$6:$L$13, MATCH($B84, 'Cost Scenario Settings'!$C$6:$C$13, 0), MATCH($E84, 'Cost Scenario Settings'!$D$5:$L$5, 0)) = TRUE,
IFERROR(INDEX('Generator Cost by Trajectory'!F$1:F$516, MATCH(1, ('Generator Cost by Trajectory'!$B$1:$B$516 = $D84) * ('Generator Cost by Trajectory'!$C$1:$C$516 = $E84), 0))
+ INDEX('Transmission Cost by Trajectory'!F$1:F$516, MATCH(1, ('Transmission Cost by Trajectory'!$B$1:$B$516 = $C84) * ('Transmission Cost by Trajectory'!$C$1:$C$516 = $E84), 0)), ""), "")</f>
        <v/>
      </c>
      <c r="I84" s="4" t="str" cm="1">
        <f t="array" aca="1" ref="I84" ca="1">IF(INDEX('Cost Scenario Settings'!$D$6:$L$13, MATCH($B84, 'Cost Scenario Settings'!$C$6:$C$13, 0), MATCH($E84, 'Cost Scenario Settings'!$D$5:$L$5, 0)) = TRUE,
IFERROR(INDEX('Generator Cost by Trajectory'!G$1:G$516, MATCH(1, ('Generator Cost by Trajectory'!$B$1:$B$516 = $D84) * ('Generator Cost by Trajectory'!$C$1:$C$516 = $E84), 0))
+ INDEX('Transmission Cost by Trajectory'!G$1:G$516, MATCH(1, ('Transmission Cost by Trajectory'!$B$1:$B$516 = $C84) * ('Transmission Cost by Trajectory'!$C$1:$C$516 = $E84), 0)), ""), "")</f>
        <v/>
      </c>
      <c r="J84" s="4" t="str" cm="1">
        <f t="array" aca="1" ref="J84" ca="1">IF(INDEX('Cost Scenario Settings'!$D$6:$L$13, MATCH($B84, 'Cost Scenario Settings'!$C$6:$C$13, 0), MATCH($E84, 'Cost Scenario Settings'!$D$5:$L$5, 0)) = TRUE,
IFERROR(INDEX('Generator Cost by Trajectory'!H$1:H$516, MATCH(1, ('Generator Cost by Trajectory'!$B$1:$B$516 = $D84) * ('Generator Cost by Trajectory'!$C$1:$C$516 = $E84), 0))
+ INDEX('Transmission Cost by Trajectory'!H$1:H$516, MATCH(1, ('Transmission Cost by Trajectory'!$B$1:$B$516 = $C84) * ('Transmission Cost by Trajectory'!$C$1:$C$516 = $E84), 0)), ""), "")</f>
        <v/>
      </c>
      <c r="K84" s="4" t="str" cm="1">
        <f t="array" aca="1" ref="K84" ca="1">IF(INDEX('Cost Scenario Settings'!$D$6:$L$13, MATCH($B84, 'Cost Scenario Settings'!$C$6:$C$13, 0), MATCH($E84, 'Cost Scenario Settings'!$D$5:$L$5, 0)) = TRUE,
IFERROR(INDEX('Generator Cost by Trajectory'!I$1:I$516, MATCH(1, ('Generator Cost by Trajectory'!$B$1:$B$516 = $D84) * ('Generator Cost by Trajectory'!$C$1:$C$516 = $E84), 0))
+ INDEX('Transmission Cost by Trajectory'!I$1:I$516, MATCH(1, ('Transmission Cost by Trajectory'!$B$1:$B$516 = $C84) * ('Transmission Cost by Trajectory'!$C$1:$C$516 = $E84), 0)), ""), "")</f>
        <v/>
      </c>
      <c r="L84" s="4" t="str" cm="1">
        <f t="array" aca="1" ref="L84" ca="1">IF(INDEX('Cost Scenario Settings'!$D$6:$L$13, MATCH($B84, 'Cost Scenario Settings'!$C$6:$C$13, 0), MATCH($E84, 'Cost Scenario Settings'!$D$5:$L$5, 0)) = TRUE,
IFERROR(INDEX('Generator Cost by Trajectory'!J$1:J$516, MATCH(1, ('Generator Cost by Trajectory'!$B$1:$B$516 = $D84) * ('Generator Cost by Trajectory'!$C$1:$C$516 = $E84), 0))
+ INDEX('Transmission Cost by Trajectory'!J$1:J$516, MATCH(1, ('Transmission Cost by Trajectory'!$B$1:$B$516 = $C84) * ('Transmission Cost by Trajectory'!$C$1:$C$516 = $E84), 0)), ""), "")</f>
        <v/>
      </c>
      <c r="M84" s="4" t="str" cm="1">
        <f t="array" aca="1" ref="M84" ca="1">IF(INDEX('Cost Scenario Settings'!$D$6:$L$13, MATCH($B84, 'Cost Scenario Settings'!$C$6:$C$13, 0), MATCH($E84, 'Cost Scenario Settings'!$D$5:$L$5, 0)) = TRUE,
IFERROR(INDEX('Generator Cost by Trajectory'!K$1:K$516, MATCH(1, ('Generator Cost by Trajectory'!$B$1:$B$516 = $D84) * ('Generator Cost by Trajectory'!$C$1:$C$516 = $E84), 0))
+ INDEX('Transmission Cost by Trajectory'!K$1:K$516, MATCH(1, ('Transmission Cost by Trajectory'!$B$1:$B$516 = $C84) * ('Transmission Cost by Trajectory'!$C$1:$C$516 = $E84), 0)), ""), "")</f>
        <v/>
      </c>
      <c r="N84" s="4" t="str" cm="1">
        <f t="array" aca="1" ref="N84" ca="1">IF(INDEX('Cost Scenario Settings'!$D$6:$L$13, MATCH($B84, 'Cost Scenario Settings'!$C$6:$C$13, 0), MATCH($E84, 'Cost Scenario Settings'!$D$5:$L$5, 0)) = TRUE,
IFERROR(INDEX('Generator Cost by Trajectory'!L$1:L$516, MATCH(1, ('Generator Cost by Trajectory'!$B$1:$B$516 = $D84) * ('Generator Cost by Trajectory'!$C$1:$C$516 = $E84), 0))
+ INDEX('Transmission Cost by Trajectory'!L$1:L$516, MATCH(1, ('Transmission Cost by Trajectory'!$B$1:$B$516 = $C84) * ('Transmission Cost by Trajectory'!$C$1:$C$516 = $E84), 0)), ""), "")</f>
        <v/>
      </c>
      <c r="O84" s="4" t="str" cm="1">
        <f t="array" aca="1" ref="O84" ca="1">IF(INDEX('Cost Scenario Settings'!$D$6:$L$13, MATCH($B84, 'Cost Scenario Settings'!$C$6:$C$13, 0), MATCH($E84, 'Cost Scenario Settings'!$D$5:$L$5, 0)) = TRUE,
IFERROR(INDEX('Generator Cost by Trajectory'!M$1:M$516, MATCH(1, ('Generator Cost by Trajectory'!$B$1:$B$516 = $D84) * ('Generator Cost by Trajectory'!$C$1:$C$516 = $E84), 0))
+ INDEX('Transmission Cost by Trajectory'!M$1:M$516, MATCH(1, ('Transmission Cost by Trajectory'!$B$1:$B$516 = $C84) * ('Transmission Cost by Trajectory'!$C$1:$C$516 = $E84), 0)), ""), "")</f>
        <v/>
      </c>
      <c r="P84" s="4" t="str" cm="1">
        <f t="array" aca="1" ref="P84" ca="1">IF(INDEX('Cost Scenario Settings'!$D$6:$L$13, MATCH($B84, 'Cost Scenario Settings'!$C$6:$C$13, 0), MATCH($E84, 'Cost Scenario Settings'!$D$5:$L$5, 0)) = TRUE,
IFERROR(INDEX('Generator Cost by Trajectory'!N$1:N$516, MATCH(1, ('Generator Cost by Trajectory'!$B$1:$B$516 = $D84) * ('Generator Cost by Trajectory'!$C$1:$C$516 = $E84), 0))
+ INDEX('Transmission Cost by Trajectory'!N$1:N$516, MATCH(1, ('Transmission Cost by Trajectory'!$B$1:$B$516 = $C84) * ('Transmission Cost by Trajectory'!$C$1:$C$516 = $E84), 0)), ""), "")</f>
        <v/>
      </c>
      <c r="Q84" s="4" t="str" cm="1">
        <f t="array" aca="1" ref="Q84" ca="1">IF(INDEX('Cost Scenario Settings'!$D$6:$L$13, MATCH($B84, 'Cost Scenario Settings'!$C$6:$C$13, 0), MATCH($E84, 'Cost Scenario Settings'!$D$5:$L$5, 0)) = TRUE,
IFERROR(INDEX('Generator Cost by Trajectory'!O$1:O$516, MATCH(1, ('Generator Cost by Trajectory'!$B$1:$B$516 = $D84) * ('Generator Cost by Trajectory'!$C$1:$C$516 = $E84), 0))
+ INDEX('Transmission Cost by Trajectory'!O$1:O$516, MATCH(1, ('Transmission Cost by Trajectory'!$B$1:$B$516 = $C84) * ('Transmission Cost by Trajectory'!$C$1:$C$516 = $E84), 0)), ""), "")</f>
        <v/>
      </c>
      <c r="R84" s="6" t="str">
        <f t="shared" ca="1" si="10"/>
        <v/>
      </c>
      <c r="S84" s="4" t="str">
        <f ca="1">IFERROR(IF('Dashboard '!$D$6 = 2035, R84 * (1.05^(2035-2022)), R84), "")</f>
        <v/>
      </c>
    </row>
    <row r="85" spans="2:19" x14ac:dyDescent="0.2">
      <c r="B85" s="11" t="str">
        <f t="shared" ca="1" si="11"/>
        <v>High North Coast Tx</v>
      </c>
      <c r="C85" s="11" t="str">
        <f ca="1">INDEX('Cost Scenario Settings'!O$6:O$13, MATCH($B85, Final_Cost_Scenarios, 0))</f>
        <v>Tx - High</v>
      </c>
      <c r="D85" s="11" t="str">
        <f ca="1">INDEX('Cost Scenario Settings'!P$6:P$13, MATCH($B85, Final_Cost_Scenarios, 0))</f>
        <v>PSP - Mid</v>
      </c>
      <c r="E85" s="8" t="s">
        <v>61</v>
      </c>
      <c r="F85" s="4" cm="1">
        <f t="array" aca="1" ref="F85" ca="1">IF(INDEX('Cost Scenario Settings'!$D$6:$L$13, MATCH($B85, 'Cost Scenario Settings'!$C$6:$C$13, 0), MATCH($E85, 'Cost Scenario Settings'!$D$5:$L$5, 0)) = TRUE,
IFERROR(INDEX('Generator Cost by Trajectory'!D$1:D$516, MATCH(1, ('Generator Cost by Trajectory'!$B$1:$B$516 = $D85) * ('Generator Cost by Trajectory'!$C$1:$C$516 = $E85), 0))
+ INDEX('Transmission Cost by Trajectory'!D$1:D$516, MATCH(1, ('Transmission Cost by Trajectory'!$B$1:$B$516 = $C85) * ('Transmission Cost by Trajectory'!$C$1:$C$516 = $E85), 0)), ""), "")</f>
        <v>0</v>
      </c>
      <c r="G85" s="4" cm="1">
        <f t="array" aca="1" ref="G85" ca="1">IF(INDEX('Cost Scenario Settings'!$D$6:$L$13, MATCH($B85, 'Cost Scenario Settings'!$C$6:$C$13, 0), MATCH($E85, 'Cost Scenario Settings'!$D$5:$L$5, 0)) = TRUE,
IFERROR(INDEX('Generator Cost by Trajectory'!E$1:E$516, MATCH(1, ('Generator Cost by Trajectory'!$B$1:$B$516 = $D85) * ('Generator Cost by Trajectory'!$C$1:$C$516 = $E85), 0))
+ INDEX('Transmission Cost by Trajectory'!E$1:E$516, MATCH(1, ('Transmission Cost by Trajectory'!$B$1:$B$516 = $C85) * ('Transmission Cost by Trajectory'!$C$1:$C$516 = $E85), 0)), ""), "")</f>
        <v>0</v>
      </c>
      <c r="H85" s="4" cm="1">
        <f t="array" aca="1" ref="H85" ca="1">IF(INDEX('Cost Scenario Settings'!$D$6:$L$13, MATCH($B85, 'Cost Scenario Settings'!$C$6:$C$13, 0), MATCH($E85, 'Cost Scenario Settings'!$D$5:$L$5, 0)) = TRUE,
IFERROR(INDEX('Generator Cost by Trajectory'!F$1:F$516, MATCH(1, ('Generator Cost by Trajectory'!$B$1:$B$516 = $D85) * ('Generator Cost by Trajectory'!$C$1:$C$516 = $E85), 0))
+ INDEX('Transmission Cost by Trajectory'!F$1:F$516, MATCH(1, ('Transmission Cost by Trajectory'!$B$1:$B$516 = $C85) * ('Transmission Cost by Trajectory'!$C$1:$C$516 = $E85), 0)), ""), "")</f>
        <v>0</v>
      </c>
      <c r="I85" s="4" cm="1">
        <f t="array" aca="1" ref="I85" ca="1">IF(INDEX('Cost Scenario Settings'!$D$6:$L$13, MATCH($B85, 'Cost Scenario Settings'!$C$6:$C$13, 0), MATCH($E85, 'Cost Scenario Settings'!$D$5:$L$5, 0)) = TRUE,
IFERROR(INDEX('Generator Cost by Trajectory'!G$1:G$516, MATCH(1, ('Generator Cost by Trajectory'!$B$1:$B$516 = $D85) * ('Generator Cost by Trajectory'!$C$1:$C$516 = $E85), 0))
+ INDEX('Transmission Cost by Trajectory'!G$1:G$516, MATCH(1, ('Transmission Cost by Trajectory'!$B$1:$B$516 = $C85) * ('Transmission Cost by Trajectory'!$C$1:$C$516 = $E85), 0)), ""), "")</f>
        <v>0</v>
      </c>
      <c r="J85" s="4" cm="1">
        <f t="array" aca="1" ref="J85" ca="1">IF(INDEX('Cost Scenario Settings'!$D$6:$L$13, MATCH($B85, 'Cost Scenario Settings'!$C$6:$C$13, 0), MATCH($E85, 'Cost Scenario Settings'!$D$5:$L$5, 0)) = TRUE,
IFERROR(INDEX('Generator Cost by Trajectory'!H$1:H$516, MATCH(1, ('Generator Cost by Trajectory'!$B$1:$B$516 = $D85) * ('Generator Cost by Trajectory'!$C$1:$C$516 = $E85), 0))
+ INDEX('Transmission Cost by Trajectory'!H$1:H$516, MATCH(1, ('Transmission Cost by Trajectory'!$B$1:$B$516 = $C85) * ('Transmission Cost by Trajectory'!$C$1:$C$516 = $E85), 0)), ""), "")</f>
        <v>0</v>
      </c>
      <c r="K85" s="4" cm="1">
        <f t="array" aca="1" ref="K85" ca="1">IF(INDEX('Cost Scenario Settings'!$D$6:$L$13, MATCH($B85, 'Cost Scenario Settings'!$C$6:$C$13, 0), MATCH($E85, 'Cost Scenario Settings'!$D$5:$L$5, 0)) = TRUE,
IFERROR(INDEX('Generator Cost by Trajectory'!I$1:I$516, MATCH(1, ('Generator Cost by Trajectory'!$B$1:$B$516 = $D85) * ('Generator Cost by Trajectory'!$C$1:$C$516 = $E85), 0))
+ INDEX('Transmission Cost by Trajectory'!I$1:I$516, MATCH(1, ('Transmission Cost by Trajectory'!$B$1:$B$516 = $C85) * ('Transmission Cost by Trajectory'!$C$1:$C$516 = $E85), 0)), ""), "")</f>
        <v>0</v>
      </c>
      <c r="L85" s="4" cm="1">
        <f t="array" aca="1" ref="L85" ca="1">IF(INDEX('Cost Scenario Settings'!$D$6:$L$13, MATCH($B85, 'Cost Scenario Settings'!$C$6:$C$13, 0), MATCH($E85, 'Cost Scenario Settings'!$D$5:$L$5, 0)) = TRUE,
IFERROR(INDEX('Generator Cost by Trajectory'!J$1:J$516, MATCH(1, ('Generator Cost by Trajectory'!$B$1:$B$516 = $D85) * ('Generator Cost by Trajectory'!$C$1:$C$516 = $E85), 0))
+ INDEX('Transmission Cost by Trajectory'!J$1:J$516, MATCH(1, ('Transmission Cost by Trajectory'!$B$1:$B$516 = $C85) * ('Transmission Cost by Trajectory'!$C$1:$C$516 = $E85), 0)), ""), "")</f>
        <v>0</v>
      </c>
      <c r="M85" s="4" cm="1">
        <f t="array" aca="1" ref="M85" ca="1">IF(INDEX('Cost Scenario Settings'!$D$6:$L$13, MATCH($B85, 'Cost Scenario Settings'!$C$6:$C$13, 0), MATCH($E85, 'Cost Scenario Settings'!$D$5:$L$5, 0)) = TRUE,
IFERROR(INDEX('Generator Cost by Trajectory'!K$1:K$516, MATCH(1, ('Generator Cost by Trajectory'!$B$1:$B$516 = $D85) * ('Generator Cost by Trajectory'!$C$1:$C$516 = $E85), 0))
+ INDEX('Transmission Cost by Trajectory'!K$1:K$516, MATCH(1, ('Transmission Cost by Trajectory'!$B$1:$B$516 = $C85) * ('Transmission Cost by Trajectory'!$C$1:$C$516 = $E85), 0)), ""), "")</f>
        <v>0</v>
      </c>
      <c r="N85" s="4" cm="1">
        <f t="array" aca="1" ref="N85" ca="1">IF(INDEX('Cost Scenario Settings'!$D$6:$L$13, MATCH($B85, 'Cost Scenario Settings'!$C$6:$C$13, 0), MATCH($E85, 'Cost Scenario Settings'!$D$5:$L$5, 0)) = TRUE,
IFERROR(INDEX('Generator Cost by Trajectory'!L$1:L$516, MATCH(1, ('Generator Cost by Trajectory'!$B$1:$B$516 = $D85) * ('Generator Cost by Trajectory'!$C$1:$C$516 = $E85), 0))
+ INDEX('Transmission Cost by Trajectory'!L$1:L$516, MATCH(1, ('Transmission Cost by Trajectory'!$B$1:$B$516 = $C85) * ('Transmission Cost by Trajectory'!$C$1:$C$516 = $E85), 0)), ""), "")</f>
        <v>2773.9860835403051</v>
      </c>
      <c r="O85" s="4" cm="1">
        <f t="array" aca="1" ref="O85" ca="1">IF(INDEX('Cost Scenario Settings'!$D$6:$L$13, MATCH($B85, 'Cost Scenario Settings'!$C$6:$C$13, 0), MATCH($E85, 'Cost Scenario Settings'!$D$5:$L$5, 0)) = TRUE,
IFERROR(INDEX('Generator Cost by Trajectory'!M$1:M$516, MATCH(1, ('Generator Cost by Trajectory'!$B$1:$B$516 = $D85) * ('Generator Cost by Trajectory'!$C$1:$C$516 = $E85), 0))
+ INDEX('Transmission Cost by Trajectory'!M$1:M$516, MATCH(1, ('Transmission Cost by Trajectory'!$B$1:$B$516 = $C85) * ('Transmission Cost by Trajectory'!$C$1:$C$516 = $E85), 0)), ""), "")</f>
        <v>2773.9860835403051</v>
      </c>
      <c r="P85" s="4" cm="1">
        <f t="array" aca="1" ref="P85" ca="1">IF(INDEX('Cost Scenario Settings'!$D$6:$L$13, MATCH($B85, 'Cost Scenario Settings'!$C$6:$C$13, 0), MATCH($E85, 'Cost Scenario Settings'!$D$5:$L$5, 0)) = TRUE,
IFERROR(INDEX('Generator Cost by Trajectory'!N$1:N$516, MATCH(1, ('Generator Cost by Trajectory'!$B$1:$B$516 = $D85) * ('Generator Cost by Trajectory'!$C$1:$C$516 = $E85), 0))
+ INDEX('Transmission Cost by Trajectory'!N$1:N$516, MATCH(1, ('Transmission Cost by Trajectory'!$B$1:$B$516 = $C85) * ('Transmission Cost by Trajectory'!$C$1:$C$516 = $E85), 0)), ""), "")</f>
        <v>2773.9860835403051</v>
      </c>
      <c r="Q85" s="4" cm="1">
        <f t="array" aca="1" ref="Q85" ca="1">IF(INDEX('Cost Scenario Settings'!$D$6:$L$13, MATCH($B85, 'Cost Scenario Settings'!$C$6:$C$13, 0), MATCH($E85, 'Cost Scenario Settings'!$D$5:$L$5, 0)) = TRUE,
IFERROR(INDEX('Generator Cost by Trajectory'!O$1:O$516, MATCH(1, ('Generator Cost by Trajectory'!$B$1:$B$516 = $D85) * ('Generator Cost by Trajectory'!$C$1:$C$516 = $E85), 0))
+ INDEX('Transmission Cost by Trajectory'!O$1:O$516, MATCH(1, ('Transmission Cost by Trajectory'!$B$1:$B$516 = $C85) * ('Transmission Cost by Trajectory'!$C$1:$C$516 = $E85), 0)), ""), "")</f>
        <v>6398.3860835403048</v>
      </c>
      <c r="R85" s="6">
        <f t="shared" ca="1" si="10"/>
        <v>36183.652153722316</v>
      </c>
      <c r="S85" s="4">
        <f ca="1">IFERROR(IF('Dashboard '!$D$6 = 2035, R85 * (1.05^(2035-2022)), R85), "")</f>
        <v>68229.672649788801</v>
      </c>
    </row>
    <row r="86" spans="2:19" x14ac:dyDescent="0.2">
      <c r="B86" s="11" t="str">
        <f t="shared" ca="1" si="11"/>
        <v>High North Coast Tx</v>
      </c>
      <c r="C86" s="11" t="str">
        <f ca="1">INDEX('Cost Scenario Settings'!O$6:O$13, MATCH($B86, Final_Cost_Scenarios, 0))</f>
        <v>Tx - High</v>
      </c>
      <c r="D86" s="11" t="str">
        <f ca="1">INDEX('Cost Scenario Settings'!P$6:P$13, MATCH($B86, Final_Cost_Scenarios, 0))</f>
        <v>PSP - Mid</v>
      </c>
      <c r="E86" s="8" t="s">
        <v>62</v>
      </c>
      <c r="F86" s="4" cm="1">
        <f t="array" aca="1" ref="F86" ca="1">IF(INDEX('Cost Scenario Settings'!$D$6:$L$13, MATCH($B86, 'Cost Scenario Settings'!$C$6:$C$13, 0), MATCH($E86, 'Cost Scenario Settings'!$D$5:$L$5, 0)) = TRUE,
IFERROR(INDEX('Generator Cost by Trajectory'!D$1:D$516, MATCH(1, ('Generator Cost by Trajectory'!$B$1:$B$516 = $D86) * ('Generator Cost by Trajectory'!$C$1:$C$516 = $E86), 0))
+ INDEX('Transmission Cost by Trajectory'!D$1:D$516, MATCH(1, ('Transmission Cost by Trajectory'!$B$1:$B$516 = $C86) * ('Transmission Cost by Trajectory'!$C$1:$C$516 = $E86), 0)), ""), "")</f>
        <v>0</v>
      </c>
      <c r="G86" s="4" cm="1">
        <f t="array" aca="1" ref="G86" ca="1">IF(INDEX('Cost Scenario Settings'!$D$6:$L$13, MATCH($B86, 'Cost Scenario Settings'!$C$6:$C$13, 0), MATCH($E86, 'Cost Scenario Settings'!$D$5:$L$5, 0)) = TRUE,
IFERROR(INDEX('Generator Cost by Trajectory'!E$1:E$516, MATCH(1, ('Generator Cost by Trajectory'!$B$1:$B$516 = $D86) * ('Generator Cost by Trajectory'!$C$1:$C$516 = $E86), 0))
+ INDEX('Transmission Cost by Trajectory'!E$1:E$516, MATCH(1, ('Transmission Cost by Trajectory'!$B$1:$B$516 = $C86) * ('Transmission Cost by Trajectory'!$C$1:$C$516 = $E86), 0)), ""), "")</f>
        <v>0</v>
      </c>
      <c r="H86" s="4" cm="1">
        <f t="array" aca="1" ref="H86" ca="1">IF(INDEX('Cost Scenario Settings'!$D$6:$L$13, MATCH($B86, 'Cost Scenario Settings'!$C$6:$C$13, 0), MATCH($E86, 'Cost Scenario Settings'!$D$5:$L$5, 0)) = TRUE,
IFERROR(INDEX('Generator Cost by Trajectory'!F$1:F$516, MATCH(1, ('Generator Cost by Trajectory'!$B$1:$B$516 = $D86) * ('Generator Cost by Trajectory'!$C$1:$C$516 = $E86), 0))
+ INDEX('Transmission Cost by Trajectory'!F$1:F$516, MATCH(1, ('Transmission Cost by Trajectory'!$B$1:$B$516 = $C86) * ('Transmission Cost by Trajectory'!$C$1:$C$516 = $E86), 0)), ""), "")</f>
        <v>0</v>
      </c>
      <c r="I86" s="4" cm="1">
        <f t="array" aca="1" ref="I86" ca="1">IF(INDEX('Cost Scenario Settings'!$D$6:$L$13, MATCH($B86, 'Cost Scenario Settings'!$C$6:$C$13, 0), MATCH($E86, 'Cost Scenario Settings'!$D$5:$L$5, 0)) = TRUE,
IFERROR(INDEX('Generator Cost by Trajectory'!G$1:G$516, MATCH(1, ('Generator Cost by Trajectory'!$B$1:$B$516 = $D86) * ('Generator Cost by Trajectory'!$C$1:$C$516 = $E86), 0))
+ INDEX('Transmission Cost by Trajectory'!G$1:G$516, MATCH(1, ('Transmission Cost by Trajectory'!$B$1:$B$516 = $C86) * ('Transmission Cost by Trajectory'!$C$1:$C$516 = $E86), 0)), ""), "")</f>
        <v>0</v>
      </c>
      <c r="J86" s="4" cm="1">
        <f t="array" aca="1" ref="J86" ca="1">IF(INDEX('Cost Scenario Settings'!$D$6:$L$13, MATCH($B86, 'Cost Scenario Settings'!$C$6:$C$13, 0), MATCH($E86, 'Cost Scenario Settings'!$D$5:$L$5, 0)) = TRUE,
IFERROR(INDEX('Generator Cost by Trajectory'!H$1:H$516, MATCH(1, ('Generator Cost by Trajectory'!$B$1:$B$516 = $D86) * ('Generator Cost by Trajectory'!$C$1:$C$516 = $E86), 0))
+ INDEX('Transmission Cost by Trajectory'!H$1:H$516, MATCH(1, ('Transmission Cost by Trajectory'!$B$1:$B$516 = $C86) * ('Transmission Cost by Trajectory'!$C$1:$C$516 = $E86), 0)), ""), "")</f>
        <v>1614.5279335403054</v>
      </c>
      <c r="K86" s="4" cm="1">
        <f t="array" aca="1" ref="K86" ca="1">IF(INDEX('Cost Scenario Settings'!$D$6:$L$13, MATCH($B86, 'Cost Scenario Settings'!$C$6:$C$13, 0), MATCH($E86, 'Cost Scenario Settings'!$D$5:$L$5, 0)) = TRUE,
IFERROR(INDEX('Generator Cost by Trajectory'!I$1:I$516, MATCH(1, ('Generator Cost by Trajectory'!$B$1:$B$516 = $D86) * ('Generator Cost by Trajectory'!$C$1:$C$516 = $E86), 0))
+ INDEX('Transmission Cost by Trajectory'!I$1:I$516, MATCH(1, ('Transmission Cost by Trajectory'!$B$1:$B$516 = $C86) * ('Transmission Cost by Trajectory'!$C$1:$C$516 = $E86), 0)), ""), "")</f>
        <v>1614.5279335403054</v>
      </c>
      <c r="L86" s="4" cm="1">
        <f t="array" aca="1" ref="L86" ca="1">IF(INDEX('Cost Scenario Settings'!$D$6:$L$13, MATCH($B86, 'Cost Scenario Settings'!$C$6:$C$13, 0), MATCH($E86, 'Cost Scenario Settings'!$D$5:$L$5, 0)) = TRUE,
IFERROR(INDEX('Generator Cost by Trajectory'!J$1:J$516, MATCH(1, ('Generator Cost by Trajectory'!$B$1:$B$516 = $D86) * ('Generator Cost by Trajectory'!$C$1:$C$516 = $E86), 0))
+ INDEX('Transmission Cost by Trajectory'!J$1:J$516, MATCH(1, ('Transmission Cost by Trajectory'!$B$1:$B$516 = $C86) * ('Transmission Cost by Trajectory'!$C$1:$C$516 = $E86), 0)), ""), "")</f>
        <v>1614.5279335403054</v>
      </c>
      <c r="M86" s="4" cm="1">
        <f t="array" aca="1" ref="M86" ca="1">IF(INDEX('Cost Scenario Settings'!$D$6:$L$13, MATCH($B86, 'Cost Scenario Settings'!$C$6:$C$13, 0), MATCH($E86, 'Cost Scenario Settings'!$D$5:$L$5, 0)) = TRUE,
IFERROR(INDEX('Generator Cost by Trajectory'!K$1:K$516, MATCH(1, ('Generator Cost by Trajectory'!$B$1:$B$516 = $D86) * ('Generator Cost by Trajectory'!$C$1:$C$516 = $E86), 0))
+ INDEX('Transmission Cost by Trajectory'!K$1:K$516, MATCH(1, ('Transmission Cost by Trajectory'!$B$1:$B$516 = $C86) * ('Transmission Cost by Trajectory'!$C$1:$C$516 = $E86), 0)), ""), "")</f>
        <v>1614.5279335403054</v>
      </c>
      <c r="N86" s="4" cm="1">
        <f t="array" aca="1" ref="N86" ca="1">IF(INDEX('Cost Scenario Settings'!$D$6:$L$13, MATCH($B86, 'Cost Scenario Settings'!$C$6:$C$13, 0), MATCH($E86, 'Cost Scenario Settings'!$D$5:$L$5, 0)) = TRUE,
IFERROR(INDEX('Generator Cost by Trajectory'!L$1:L$516, MATCH(1, ('Generator Cost by Trajectory'!$B$1:$B$516 = $D86) * ('Generator Cost by Trajectory'!$C$1:$C$516 = $E86), 0))
+ INDEX('Transmission Cost by Trajectory'!L$1:L$516, MATCH(1, ('Transmission Cost by Trajectory'!$B$1:$B$516 = $C86) * ('Transmission Cost by Trajectory'!$C$1:$C$516 = $E86), 0)), ""), "")</f>
        <v>2909.8523335403056</v>
      </c>
      <c r="O86" s="4" cm="1">
        <f t="array" aca="1" ref="O86" ca="1">IF(INDEX('Cost Scenario Settings'!$D$6:$L$13, MATCH($B86, 'Cost Scenario Settings'!$C$6:$C$13, 0), MATCH($E86, 'Cost Scenario Settings'!$D$5:$L$5, 0)) = TRUE,
IFERROR(INDEX('Generator Cost by Trajectory'!M$1:M$516, MATCH(1, ('Generator Cost by Trajectory'!$B$1:$B$516 = $D86) * ('Generator Cost by Trajectory'!$C$1:$C$516 = $E86), 0))
+ INDEX('Transmission Cost by Trajectory'!M$1:M$516, MATCH(1, ('Transmission Cost by Trajectory'!$B$1:$B$516 = $C86) * ('Transmission Cost by Trajectory'!$C$1:$C$516 = $E86), 0)), ""), "")</f>
        <v>6673.1323335403049</v>
      </c>
      <c r="P86" s="4" cm="1">
        <f t="array" aca="1" ref="P86" ca="1">IF(INDEX('Cost Scenario Settings'!$D$6:$L$13, MATCH($B86, 'Cost Scenario Settings'!$C$6:$C$13, 0), MATCH($E86, 'Cost Scenario Settings'!$D$5:$L$5, 0)) = TRUE,
IFERROR(INDEX('Generator Cost by Trajectory'!N$1:N$516, MATCH(1, ('Generator Cost by Trajectory'!$B$1:$B$516 = $D86) * ('Generator Cost by Trajectory'!$C$1:$C$516 = $E86), 0))
+ INDEX('Transmission Cost by Trajectory'!N$1:N$516, MATCH(1, ('Transmission Cost by Trajectory'!$B$1:$B$516 = $C86) * ('Transmission Cost by Trajectory'!$C$1:$C$516 = $E86), 0)), ""), "")</f>
        <v>6673.1323335403049</v>
      </c>
      <c r="Q86" s="4" cm="1">
        <f t="array" aca="1" ref="Q86" ca="1">IF(INDEX('Cost Scenario Settings'!$D$6:$L$13, MATCH($B86, 'Cost Scenario Settings'!$C$6:$C$13, 0), MATCH($E86, 'Cost Scenario Settings'!$D$5:$L$5, 0)) = TRUE,
IFERROR(INDEX('Generator Cost by Trajectory'!O$1:O$516, MATCH(1, ('Generator Cost by Trajectory'!$B$1:$B$516 = $D86) * ('Generator Cost by Trajectory'!$C$1:$C$516 = $E86), 0))
+ INDEX('Transmission Cost by Trajectory'!O$1:O$516, MATCH(1, ('Transmission Cost by Trajectory'!$B$1:$B$516 = $C86) * ('Transmission Cost by Trajectory'!$C$1:$C$516 = $E86), 0)), ""), "")</f>
        <v>10902.829233540304</v>
      </c>
      <c r="R86" s="6">
        <f t="shared" ca="1" si="10"/>
        <v>69410.451661605053</v>
      </c>
      <c r="S86" s="4">
        <f ca="1">IFERROR(IF('Dashboard '!$D$6 = 2035, R86 * (1.05^(2035-2022)), R86), "")</f>
        <v>130883.758643974</v>
      </c>
    </row>
    <row r="87" spans="2:19" x14ac:dyDescent="0.2">
      <c r="B87"/>
    </row>
    <row r="88" spans="2:19" x14ac:dyDescent="0.2">
      <c r="B88"/>
      <c r="E88" s="55" t="s">
        <v>232</v>
      </c>
      <c r="F88" s="55" t="str">
        <f ca="1">IFERROR(OFFSET(INDEX(Final_Cost_Scenarios, MATCH(F75, Final_Cost_Scenarios, 0)), 1, 0), 0)</f>
        <v>Low North Coast Tx</v>
      </c>
    </row>
    <row r="89" spans="2:19" ht="12.75" x14ac:dyDescent="0.2">
      <c r="C89" s="11"/>
      <c r="D89" s="11"/>
      <c r="E89" s="2" t="s">
        <v>233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2:19" x14ac:dyDescent="0.2">
      <c r="C90" s="11"/>
      <c r="D90" s="11"/>
      <c r="E90" s="1" t="s">
        <v>234</v>
      </c>
      <c r="F90" s="1">
        <v>2024</v>
      </c>
      <c r="G90" s="1">
        <v>2025</v>
      </c>
      <c r="H90" s="1">
        <v>2026</v>
      </c>
      <c r="I90" s="1">
        <v>2028</v>
      </c>
      <c r="J90" s="1">
        <v>2030</v>
      </c>
      <c r="K90" s="1">
        <v>2032</v>
      </c>
      <c r="L90" s="1">
        <v>2033</v>
      </c>
      <c r="M90" s="1">
        <v>2034</v>
      </c>
      <c r="N90" s="1">
        <v>2035</v>
      </c>
      <c r="O90" s="1">
        <v>2039</v>
      </c>
      <c r="P90" s="1">
        <v>2040</v>
      </c>
      <c r="Q90" s="1">
        <v>2045</v>
      </c>
      <c r="R90" s="1" t="s">
        <v>235</v>
      </c>
      <c r="S90" s="1" t="str">
        <f>_xlfn.CONCAT("NPV discounted to ", 'Dashboard '!$D$6)</f>
        <v>NPV discounted to 2035</v>
      </c>
    </row>
    <row r="91" spans="2:19" x14ac:dyDescent="0.2">
      <c r="B91" s="11" t="str">
        <f ca="1">F88</f>
        <v>Low North Coast Tx</v>
      </c>
      <c r="C91" s="11" t="str">
        <f ca="1">INDEX('Cost Scenario Settings'!O$6:O$13, MATCH($B91, Final_Cost_Scenarios, 0))</f>
        <v>Tx - Low</v>
      </c>
      <c r="D91" s="11" t="str">
        <f ca="1">INDEX('Cost Scenario Settings'!P$6:P$13, MATCH($B91, Final_Cost_Scenarios, 0))</f>
        <v>PSP - Mid</v>
      </c>
      <c r="E91" s="3" t="s">
        <v>236</v>
      </c>
      <c r="F91" s="4" t="str" cm="1">
        <f t="array" aca="1" ref="F91" ca="1">IF(INDEX('Cost Scenario Settings'!$D$6:$L$13, MATCH($B91, 'Cost Scenario Settings'!$C$6:$C$13, 0), MATCH($E91, 'Cost Scenario Settings'!$D$5:$L$5, 0)) = TRUE,
IFERROR(INDEX('Generator Cost by Trajectory'!D$1:D$516, MATCH(1, ('Generator Cost by Trajectory'!$B$1:$B$516 = $D91) * ('Generator Cost by Trajectory'!$C$1:$C$516 = $E91), 0))
+ INDEX('Transmission Cost by Trajectory'!D$1:D$516, MATCH(1, ('Transmission Cost by Trajectory'!$B$1:$B$516 = $C91) * ('Transmission Cost by Trajectory'!$C$1:$C$516 = $E91), 0)), ""), "")</f>
        <v/>
      </c>
      <c r="G91" s="4" t="str" cm="1">
        <f t="array" aca="1" ref="G91" ca="1">IF(INDEX('Cost Scenario Settings'!$D$6:$L$13, MATCH($B91, 'Cost Scenario Settings'!$C$6:$C$13, 0), MATCH($E91, 'Cost Scenario Settings'!$D$5:$L$5, 0)) = TRUE,
IFERROR(INDEX('Generator Cost by Trajectory'!E$1:E$516, MATCH(1, ('Generator Cost by Trajectory'!$B$1:$B$516 = $D91) * ('Generator Cost by Trajectory'!$C$1:$C$516 = $E91), 0))
+ INDEX('Transmission Cost by Trajectory'!E$1:E$516, MATCH(1, ('Transmission Cost by Trajectory'!$B$1:$B$516 = $C91) * ('Transmission Cost by Trajectory'!$C$1:$C$516 = $E91), 0)), ""), "")</f>
        <v/>
      </c>
      <c r="H91" s="4" t="str" cm="1">
        <f t="array" aca="1" ref="H91" ca="1">IF(INDEX('Cost Scenario Settings'!$D$6:$L$13, MATCH($B91, 'Cost Scenario Settings'!$C$6:$C$13, 0), MATCH($E91, 'Cost Scenario Settings'!$D$5:$L$5, 0)) = TRUE,
IFERROR(INDEX('Generator Cost by Trajectory'!F$1:F$516, MATCH(1, ('Generator Cost by Trajectory'!$B$1:$B$516 = $D91) * ('Generator Cost by Trajectory'!$C$1:$C$516 = $E91), 0))
+ INDEX('Transmission Cost by Trajectory'!F$1:F$516, MATCH(1, ('Transmission Cost by Trajectory'!$B$1:$B$516 = $C91) * ('Transmission Cost by Trajectory'!$C$1:$C$516 = $E91), 0)), ""), "")</f>
        <v/>
      </c>
      <c r="I91" s="4" t="str" cm="1">
        <f t="array" aca="1" ref="I91" ca="1">IF(INDEX('Cost Scenario Settings'!$D$6:$L$13, MATCH($B91, 'Cost Scenario Settings'!$C$6:$C$13, 0), MATCH($E91, 'Cost Scenario Settings'!$D$5:$L$5, 0)) = TRUE,
IFERROR(INDEX('Generator Cost by Trajectory'!G$1:G$516, MATCH(1, ('Generator Cost by Trajectory'!$B$1:$B$516 = $D91) * ('Generator Cost by Trajectory'!$C$1:$C$516 = $E91), 0))
+ INDEX('Transmission Cost by Trajectory'!G$1:G$516, MATCH(1, ('Transmission Cost by Trajectory'!$B$1:$B$516 = $C91) * ('Transmission Cost by Trajectory'!$C$1:$C$516 = $E91), 0)), ""), "")</f>
        <v/>
      </c>
      <c r="J91" s="4" t="str" cm="1">
        <f t="array" aca="1" ref="J91" ca="1">IF(INDEX('Cost Scenario Settings'!$D$6:$L$13, MATCH($B91, 'Cost Scenario Settings'!$C$6:$C$13, 0), MATCH($E91, 'Cost Scenario Settings'!$D$5:$L$5, 0)) = TRUE,
IFERROR(INDEX('Generator Cost by Trajectory'!H$1:H$516, MATCH(1, ('Generator Cost by Trajectory'!$B$1:$B$516 = $D91) * ('Generator Cost by Trajectory'!$C$1:$C$516 = $E91), 0))
+ INDEX('Transmission Cost by Trajectory'!H$1:H$516, MATCH(1, ('Transmission Cost by Trajectory'!$B$1:$B$516 = $C91) * ('Transmission Cost by Trajectory'!$C$1:$C$516 = $E91), 0)), ""), "")</f>
        <v/>
      </c>
      <c r="K91" s="4" t="str" cm="1">
        <f t="array" aca="1" ref="K91" ca="1">IF(INDEX('Cost Scenario Settings'!$D$6:$L$13, MATCH($B91, 'Cost Scenario Settings'!$C$6:$C$13, 0), MATCH($E91, 'Cost Scenario Settings'!$D$5:$L$5, 0)) = TRUE,
IFERROR(INDEX('Generator Cost by Trajectory'!I$1:I$516, MATCH(1, ('Generator Cost by Trajectory'!$B$1:$B$516 = $D91) * ('Generator Cost by Trajectory'!$C$1:$C$516 = $E91), 0))
+ INDEX('Transmission Cost by Trajectory'!I$1:I$516, MATCH(1, ('Transmission Cost by Trajectory'!$B$1:$B$516 = $C91) * ('Transmission Cost by Trajectory'!$C$1:$C$516 = $E91), 0)), ""), "")</f>
        <v/>
      </c>
      <c r="L91" s="4" t="str" cm="1">
        <f t="array" aca="1" ref="L91" ca="1">IF(INDEX('Cost Scenario Settings'!$D$6:$L$13, MATCH($B91, 'Cost Scenario Settings'!$C$6:$C$13, 0), MATCH($E91, 'Cost Scenario Settings'!$D$5:$L$5, 0)) = TRUE,
IFERROR(INDEX('Generator Cost by Trajectory'!J$1:J$516, MATCH(1, ('Generator Cost by Trajectory'!$B$1:$B$516 = $D91) * ('Generator Cost by Trajectory'!$C$1:$C$516 = $E91), 0))
+ INDEX('Transmission Cost by Trajectory'!J$1:J$516, MATCH(1, ('Transmission Cost by Trajectory'!$B$1:$B$516 = $C91) * ('Transmission Cost by Trajectory'!$C$1:$C$516 = $E91), 0)), ""), "")</f>
        <v/>
      </c>
      <c r="M91" s="4" t="str" cm="1">
        <f t="array" aca="1" ref="M91" ca="1">IF(INDEX('Cost Scenario Settings'!$D$6:$L$13, MATCH($B91, 'Cost Scenario Settings'!$C$6:$C$13, 0), MATCH($E91, 'Cost Scenario Settings'!$D$5:$L$5, 0)) = TRUE,
IFERROR(INDEX('Generator Cost by Trajectory'!K$1:K$516, MATCH(1, ('Generator Cost by Trajectory'!$B$1:$B$516 = $D91) * ('Generator Cost by Trajectory'!$C$1:$C$516 = $E91), 0))
+ INDEX('Transmission Cost by Trajectory'!K$1:K$516, MATCH(1, ('Transmission Cost by Trajectory'!$B$1:$B$516 = $C91) * ('Transmission Cost by Trajectory'!$C$1:$C$516 = $E91), 0)), ""), "")</f>
        <v/>
      </c>
      <c r="N91" s="4" t="str" cm="1">
        <f t="array" aca="1" ref="N91" ca="1">IF(INDEX('Cost Scenario Settings'!$D$6:$L$13, MATCH($B91, 'Cost Scenario Settings'!$C$6:$C$13, 0), MATCH($E91, 'Cost Scenario Settings'!$D$5:$L$5, 0)) = TRUE,
IFERROR(INDEX('Generator Cost by Trajectory'!L$1:L$516, MATCH(1, ('Generator Cost by Trajectory'!$B$1:$B$516 = $D91) * ('Generator Cost by Trajectory'!$C$1:$C$516 = $E91), 0))
+ INDEX('Transmission Cost by Trajectory'!L$1:L$516, MATCH(1, ('Transmission Cost by Trajectory'!$B$1:$B$516 = $C91) * ('Transmission Cost by Trajectory'!$C$1:$C$516 = $E91), 0)), ""), "")</f>
        <v/>
      </c>
      <c r="O91" s="4" t="str" cm="1">
        <f t="array" aca="1" ref="O91" ca="1">IF(INDEX('Cost Scenario Settings'!$D$6:$L$13, MATCH($B91, 'Cost Scenario Settings'!$C$6:$C$13, 0), MATCH($E91, 'Cost Scenario Settings'!$D$5:$L$5, 0)) = TRUE,
IFERROR(INDEX('Generator Cost by Trajectory'!M$1:M$516, MATCH(1, ('Generator Cost by Trajectory'!$B$1:$B$516 = $D91) * ('Generator Cost by Trajectory'!$C$1:$C$516 = $E91), 0))
+ INDEX('Transmission Cost by Trajectory'!M$1:M$516, MATCH(1, ('Transmission Cost by Trajectory'!$B$1:$B$516 = $C91) * ('Transmission Cost by Trajectory'!$C$1:$C$516 = $E91), 0)), ""), "")</f>
        <v/>
      </c>
      <c r="P91" s="4" t="str" cm="1">
        <f t="array" aca="1" ref="P91" ca="1">IF(INDEX('Cost Scenario Settings'!$D$6:$L$13, MATCH($B91, 'Cost Scenario Settings'!$C$6:$C$13, 0), MATCH($E91, 'Cost Scenario Settings'!$D$5:$L$5, 0)) = TRUE,
IFERROR(INDEX('Generator Cost by Trajectory'!N$1:N$516, MATCH(1, ('Generator Cost by Trajectory'!$B$1:$B$516 = $D91) * ('Generator Cost by Trajectory'!$C$1:$C$516 = $E91), 0))
+ INDEX('Transmission Cost by Trajectory'!N$1:N$516, MATCH(1, ('Transmission Cost by Trajectory'!$B$1:$B$516 = $C91) * ('Transmission Cost by Trajectory'!$C$1:$C$516 = $E91), 0)), ""), "")</f>
        <v/>
      </c>
      <c r="Q91" s="4" t="str" cm="1">
        <f t="array" aca="1" ref="Q91" ca="1">IF(INDEX('Cost Scenario Settings'!$D$6:$L$13, MATCH($B91, 'Cost Scenario Settings'!$C$6:$C$13, 0), MATCH($E91, 'Cost Scenario Settings'!$D$5:$L$5, 0)) = TRUE,
IFERROR(INDEX('Generator Cost by Trajectory'!O$1:O$516, MATCH(1, ('Generator Cost by Trajectory'!$B$1:$B$516 = $D91) * ('Generator Cost by Trajectory'!$C$1:$C$516 = $E91), 0))
+ INDEX('Transmission Cost by Trajectory'!O$1:O$516, MATCH(1, ('Transmission Cost by Trajectory'!$B$1:$B$516 = $C91) * ('Transmission Cost by Trajectory'!$C$1:$C$516 = $E91), 0)), ""), "")</f>
        <v/>
      </c>
      <c r="R91" s="6" t="str">
        <f ca="1">IF(Q91="", "", SUMPRODUCT($F$6:$Q$6, $F91:$Q91))</f>
        <v/>
      </c>
      <c r="S91" s="4" t="str">
        <f ca="1">IFERROR(IF('Dashboard '!$D$6 = 2035, R91 * (1.05^(2035-2022)), R91), "")</f>
        <v/>
      </c>
    </row>
    <row r="92" spans="2:19" x14ac:dyDescent="0.2">
      <c r="B92" s="11" t="str">
        <f ca="1">B91</f>
        <v>Low North Coast Tx</v>
      </c>
      <c r="C92" s="11" t="str">
        <f ca="1">INDEX('Cost Scenario Settings'!O$6:O$13, MATCH($B92, Final_Cost_Scenarios, 0))</f>
        <v>Tx - Low</v>
      </c>
      <c r="D92" s="11" t="str">
        <f ca="1">INDEX('Cost Scenario Settings'!P$6:P$13, MATCH($B92, Final_Cost_Scenarios, 0))</f>
        <v>PSP - Mid</v>
      </c>
      <c r="E92" s="8" t="s">
        <v>55</v>
      </c>
      <c r="F92" s="4" t="str" cm="1">
        <f t="array" aca="1" ref="F92" ca="1">IF(INDEX('Cost Scenario Settings'!$D$6:$L$13, MATCH($B92, 'Cost Scenario Settings'!$C$6:$C$13, 0), MATCH($E92, 'Cost Scenario Settings'!$D$5:$L$5, 0)) = TRUE,
IFERROR(INDEX('Generator Cost by Trajectory'!D$1:D$516, MATCH(1, ('Generator Cost by Trajectory'!$B$1:$B$516 = $D92) * ('Generator Cost by Trajectory'!$C$1:$C$516 = $E92), 0))
+ INDEX('Transmission Cost by Trajectory'!D$1:D$516, MATCH(1, ('Transmission Cost by Trajectory'!$B$1:$B$516 = $C92) * ('Transmission Cost by Trajectory'!$C$1:$C$516 = $E92), 0)), ""), "")</f>
        <v/>
      </c>
      <c r="G92" s="4" t="str" cm="1">
        <f t="array" aca="1" ref="G92" ca="1">IF(INDEX('Cost Scenario Settings'!$D$6:$L$13, MATCH($B92, 'Cost Scenario Settings'!$C$6:$C$13, 0), MATCH($E92, 'Cost Scenario Settings'!$D$5:$L$5, 0)) = TRUE,
IFERROR(INDEX('Generator Cost by Trajectory'!E$1:E$516, MATCH(1, ('Generator Cost by Trajectory'!$B$1:$B$516 = $D92) * ('Generator Cost by Trajectory'!$C$1:$C$516 = $E92), 0))
+ INDEX('Transmission Cost by Trajectory'!E$1:E$516, MATCH(1, ('Transmission Cost by Trajectory'!$B$1:$B$516 = $C92) * ('Transmission Cost by Trajectory'!$C$1:$C$516 = $E92), 0)), ""), "")</f>
        <v/>
      </c>
      <c r="H92" s="4" t="str" cm="1">
        <f t="array" aca="1" ref="H92" ca="1">IF(INDEX('Cost Scenario Settings'!$D$6:$L$13, MATCH($B92, 'Cost Scenario Settings'!$C$6:$C$13, 0), MATCH($E92, 'Cost Scenario Settings'!$D$5:$L$5, 0)) = TRUE,
IFERROR(INDEX('Generator Cost by Trajectory'!F$1:F$516, MATCH(1, ('Generator Cost by Trajectory'!$B$1:$B$516 = $D92) * ('Generator Cost by Trajectory'!$C$1:$C$516 = $E92), 0))
+ INDEX('Transmission Cost by Trajectory'!F$1:F$516, MATCH(1, ('Transmission Cost by Trajectory'!$B$1:$B$516 = $C92) * ('Transmission Cost by Trajectory'!$C$1:$C$516 = $E92), 0)), ""), "")</f>
        <v/>
      </c>
      <c r="I92" s="4" t="str" cm="1">
        <f t="array" aca="1" ref="I92" ca="1">IF(INDEX('Cost Scenario Settings'!$D$6:$L$13, MATCH($B92, 'Cost Scenario Settings'!$C$6:$C$13, 0), MATCH($E92, 'Cost Scenario Settings'!$D$5:$L$5, 0)) = TRUE,
IFERROR(INDEX('Generator Cost by Trajectory'!G$1:G$516, MATCH(1, ('Generator Cost by Trajectory'!$B$1:$B$516 = $D92) * ('Generator Cost by Trajectory'!$C$1:$C$516 = $E92), 0))
+ INDEX('Transmission Cost by Trajectory'!G$1:G$516, MATCH(1, ('Transmission Cost by Trajectory'!$B$1:$B$516 = $C92) * ('Transmission Cost by Trajectory'!$C$1:$C$516 = $E92), 0)), ""), "")</f>
        <v/>
      </c>
      <c r="J92" s="4" t="str" cm="1">
        <f t="array" aca="1" ref="J92" ca="1">IF(INDEX('Cost Scenario Settings'!$D$6:$L$13, MATCH($B92, 'Cost Scenario Settings'!$C$6:$C$13, 0), MATCH($E92, 'Cost Scenario Settings'!$D$5:$L$5, 0)) = TRUE,
IFERROR(INDEX('Generator Cost by Trajectory'!H$1:H$516, MATCH(1, ('Generator Cost by Trajectory'!$B$1:$B$516 = $D92) * ('Generator Cost by Trajectory'!$C$1:$C$516 = $E92), 0))
+ INDEX('Transmission Cost by Trajectory'!H$1:H$516, MATCH(1, ('Transmission Cost by Trajectory'!$B$1:$B$516 = $C92) * ('Transmission Cost by Trajectory'!$C$1:$C$516 = $E92), 0)), ""), "")</f>
        <v/>
      </c>
      <c r="K92" s="4" t="str" cm="1">
        <f t="array" aca="1" ref="K92" ca="1">IF(INDEX('Cost Scenario Settings'!$D$6:$L$13, MATCH($B92, 'Cost Scenario Settings'!$C$6:$C$13, 0), MATCH($E92, 'Cost Scenario Settings'!$D$5:$L$5, 0)) = TRUE,
IFERROR(INDEX('Generator Cost by Trajectory'!I$1:I$516, MATCH(1, ('Generator Cost by Trajectory'!$B$1:$B$516 = $D92) * ('Generator Cost by Trajectory'!$C$1:$C$516 = $E92), 0))
+ INDEX('Transmission Cost by Trajectory'!I$1:I$516, MATCH(1, ('Transmission Cost by Trajectory'!$B$1:$B$516 = $C92) * ('Transmission Cost by Trajectory'!$C$1:$C$516 = $E92), 0)), ""), "")</f>
        <v/>
      </c>
      <c r="L92" s="4" t="str" cm="1">
        <f t="array" aca="1" ref="L92" ca="1">IF(INDEX('Cost Scenario Settings'!$D$6:$L$13, MATCH($B92, 'Cost Scenario Settings'!$C$6:$C$13, 0), MATCH($E92, 'Cost Scenario Settings'!$D$5:$L$5, 0)) = TRUE,
IFERROR(INDEX('Generator Cost by Trajectory'!J$1:J$516, MATCH(1, ('Generator Cost by Trajectory'!$B$1:$B$516 = $D92) * ('Generator Cost by Trajectory'!$C$1:$C$516 = $E92), 0))
+ INDEX('Transmission Cost by Trajectory'!J$1:J$516, MATCH(1, ('Transmission Cost by Trajectory'!$B$1:$B$516 = $C92) * ('Transmission Cost by Trajectory'!$C$1:$C$516 = $E92), 0)), ""), "")</f>
        <v/>
      </c>
      <c r="M92" s="4" t="str" cm="1">
        <f t="array" aca="1" ref="M92" ca="1">IF(INDEX('Cost Scenario Settings'!$D$6:$L$13, MATCH($B92, 'Cost Scenario Settings'!$C$6:$C$13, 0), MATCH($E92, 'Cost Scenario Settings'!$D$5:$L$5, 0)) = TRUE,
IFERROR(INDEX('Generator Cost by Trajectory'!K$1:K$516, MATCH(1, ('Generator Cost by Trajectory'!$B$1:$B$516 = $D92) * ('Generator Cost by Trajectory'!$C$1:$C$516 = $E92), 0))
+ INDEX('Transmission Cost by Trajectory'!K$1:K$516, MATCH(1, ('Transmission Cost by Trajectory'!$B$1:$B$516 = $C92) * ('Transmission Cost by Trajectory'!$C$1:$C$516 = $E92), 0)), ""), "")</f>
        <v/>
      </c>
      <c r="N92" s="4" t="str" cm="1">
        <f t="array" aca="1" ref="N92" ca="1">IF(INDEX('Cost Scenario Settings'!$D$6:$L$13, MATCH($B92, 'Cost Scenario Settings'!$C$6:$C$13, 0), MATCH($E92, 'Cost Scenario Settings'!$D$5:$L$5, 0)) = TRUE,
IFERROR(INDEX('Generator Cost by Trajectory'!L$1:L$516, MATCH(1, ('Generator Cost by Trajectory'!$B$1:$B$516 = $D92) * ('Generator Cost by Trajectory'!$C$1:$C$516 = $E92), 0))
+ INDEX('Transmission Cost by Trajectory'!L$1:L$516, MATCH(1, ('Transmission Cost by Trajectory'!$B$1:$B$516 = $C92) * ('Transmission Cost by Trajectory'!$C$1:$C$516 = $E92), 0)), ""), "")</f>
        <v/>
      </c>
      <c r="O92" s="4" t="str" cm="1">
        <f t="array" aca="1" ref="O92" ca="1">IF(INDEX('Cost Scenario Settings'!$D$6:$L$13, MATCH($B92, 'Cost Scenario Settings'!$C$6:$C$13, 0), MATCH($E92, 'Cost Scenario Settings'!$D$5:$L$5, 0)) = TRUE,
IFERROR(INDEX('Generator Cost by Trajectory'!M$1:M$516, MATCH(1, ('Generator Cost by Trajectory'!$B$1:$B$516 = $D92) * ('Generator Cost by Trajectory'!$C$1:$C$516 = $E92), 0))
+ INDEX('Transmission Cost by Trajectory'!M$1:M$516, MATCH(1, ('Transmission Cost by Trajectory'!$B$1:$B$516 = $C92) * ('Transmission Cost by Trajectory'!$C$1:$C$516 = $E92), 0)), ""), "")</f>
        <v/>
      </c>
      <c r="P92" s="4" t="str" cm="1">
        <f t="array" aca="1" ref="P92" ca="1">IF(INDEX('Cost Scenario Settings'!$D$6:$L$13, MATCH($B92, 'Cost Scenario Settings'!$C$6:$C$13, 0), MATCH($E92, 'Cost Scenario Settings'!$D$5:$L$5, 0)) = TRUE,
IFERROR(INDEX('Generator Cost by Trajectory'!N$1:N$516, MATCH(1, ('Generator Cost by Trajectory'!$B$1:$B$516 = $D92) * ('Generator Cost by Trajectory'!$C$1:$C$516 = $E92), 0))
+ INDEX('Transmission Cost by Trajectory'!N$1:N$516, MATCH(1, ('Transmission Cost by Trajectory'!$B$1:$B$516 = $C92) * ('Transmission Cost by Trajectory'!$C$1:$C$516 = $E92), 0)), ""), "")</f>
        <v/>
      </c>
      <c r="Q92" s="4" t="str" cm="1">
        <f t="array" aca="1" ref="Q92" ca="1">IF(INDEX('Cost Scenario Settings'!$D$6:$L$13, MATCH($B92, 'Cost Scenario Settings'!$C$6:$C$13, 0), MATCH($E92, 'Cost Scenario Settings'!$D$5:$L$5, 0)) = TRUE,
IFERROR(INDEX('Generator Cost by Trajectory'!O$1:O$516, MATCH(1, ('Generator Cost by Trajectory'!$B$1:$B$516 = $D92) * ('Generator Cost by Trajectory'!$C$1:$C$516 = $E92), 0))
+ INDEX('Transmission Cost by Trajectory'!O$1:O$516, MATCH(1, ('Transmission Cost by Trajectory'!$B$1:$B$516 = $C92) * ('Transmission Cost by Trajectory'!$C$1:$C$516 = $E92), 0)), ""), "")</f>
        <v/>
      </c>
      <c r="R92" s="6" t="str">
        <f t="shared" ref="R92:R99" ca="1" si="12">IF(Q92="", "", SUMPRODUCT($F$6:$Q$6, $F92:$Q92))</f>
        <v/>
      </c>
      <c r="S92" s="4" t="str">
        <f ca="1">IFERROR(IF('Dashboard '!$D$6 = 2035, R92 * (1.05^(2035-2022)), R92), "")</f>
        <v/>
      </c>
    </row>
    <row r="93" spans="2:19" x14ac:dyDescent="0.2">
      <c r="B93" s="11" t="str">
        <f t="shared" ref="B93:B99" ca="1" si="13">B92</f>
        <v>Low North Coast Tx</v>
      </c>
      <c r="C93" s="11" t="str">
        <f ca="1">INDEX('Cost Scenario Settings'!O$6:O$13, MATCH($B93, Final_Cost_Scenarios, 0))</f>
        <v>Tx - Low</v>
      </c>
      <c r="D93" s="11" t="str">
        <f ca="1">INDEX('Cost Scenario Settings'!P$6:P$13, MATCH($B93, Final_Cost_Scenarios, 0))</f>
        <v>PSP - Mid</v>
      </c>
      <c r="E93" s="8" t="s">
        <v>56</v>
      </c>
      <c r="F93" s="4" t="str" cm="1">
        <f t="array" aca="1" ref="F93" ca="1">IF(INDEX('Cost Scenario Settings'!$D$6:$L$13, MATCH($B93, 'Cost Scenario Settings'!$C$6:$C$13, 0), MATCH($E93, 'Cost Scenario Settings'!$D$5:$L$5, 0)) = TRUE,
IFERROR(INDEX('Generator Cost by Trajectory'!D$1:D$516, MATCH(1, ('Generator Cost by Trajectory'!$B$1:$B$516 = $D93) * ('Generator Cost by Trajectory'!$C$1:$C$516 = $E93), 0))
+ INDEX('Transmission Cost by Trajectory'!D$1:D$516, MATCH(1, ('Transmission Cost by Trajectory'!$B$1:$B$516 = $C93) * ('Transmission Cost by Trajectory'!$C$1:$C$516 = $E93), 0)), ""), "")</f>
        <v/>
      </c>
      <c r="G93" s="4" t="str" cm="1">
        <f t="array" aca="1" ref="G93" ca="1">IF(INDEX('Cost Scenario Settings'!$D$6:$L$13, MATCH($B93, 'Cost Scenario Settings'!$C$6:$C$13, 0), MATCH($E93, 'Cost Scenario Settings'!$D$5:$L$5, 0)) = TRUE,
IFERROR(INDEX('Generator Cost by Trajectory'!E$1:E$516, MATCH(1, ('Generator Cost by Trajectory'!$B$1:$B$516 = $D93) * ('Generator Cost by Trajectory'!$C$1:$C$516 = $E93), 0))
+ INDEX('Transmission Cost by Trajectory'!E$1:E$516, MATCH(1, ('Transmission Cost by Trajectory'!$B$1:$B$516 = $C93) * ('Transmission Cost by Trajectory'!$C$1:$C$516 = $E93), 0)), ""), "")</f>
        <v/>
      </c>
      <c r="H93" s="4" t="str" cm="1">
        <f t="array" aca="1" ref="H93" ca="1">IF(INDEX('Cost Scenario Settings'!$D$6:$L$13, MATCH($B93, 'Cost Scenario Settings'!$C$6:$C$13, 0), MATCH($E93, 'Cost Scenario Settings'!$D$5:$L$5, 0)) = TRUE,
IFERROR(INDEX('Generator Cost by Trajectory'!F$1:F$516, MATCH(1, ('Generator Cost by Trajectory'!$B$1:$B$516 = $D93) * ('Generator Cost by Trajectory'!$C$1:$C$516 = $E93), 0))
+ INDEX('Transmission Cost by Trajectory'!F$1:F$516, MATCH(1, ('Transmission Cost by Trajectory'!$B$1:$B$516 = $C93) * ('Transmission Cost by Trajectory'!$C$1:$C$516 = $E93), 0)), ""), "")</f>
        <v/>
      </c>
      <c r="I93" s="4" t="str" cm="1">
        <f t="array" aca="1" ref="I93" ca="1">IF(INDEX('Cost Scenario Settings'!$D$6:$L$13, MATCH($B93, 'Cost Scenario Settings'!$C$6:$C$13, 0), MATCH($E93, 'Cost Scenario Settings'!$D$5:$L$5, 0)) = TRUE,
IFERROR(INDEX('Generator Cost by Trajectory'!G$1:G$516, MATCH(1, ('Generator Cost by Trajectory'!$B$1:$B$516 = $D93) * ('Generator Cost by Trajectory'!$C$1:$C$516 = $E93), 0))
+ INDEX('Transmission Cost by Trajectory'!G$1:G$516, MATCH(1, ('Transmission Cost by Trajectory'!$B$1:$B$516 = $C93) * ('Transmission Cost by Trajectory'!$C$1:$C$516 = $E93), 0)), ""), "")</f>
        <v/>
      </c>
      <c r="J93" s="4" t="str" cm="1">
        <f t="array" aca="1" ref="J93" ca="1">IF(INDEX('Cost Scenario Settings'!$D$6:$L$13, MATCH($B93, 'Cost Scenario Settings'!$C$6:$C$13, 0), MATCH($E93, 'Cost Scenario Settings'!$D$5:$L$5, 0)) = TRUE,
IFERROR(INDEX('Generator Cost by Trajectory'!H$1:H$516, MATCH(1, ('Generator Cost by Trajectory'!$B$1:$B$516 = $D93) * ('Generator Cost by Trajectory'!$C$1:$C$516 = $E93), 0))
+ INDEX('Transmission Cost by Trajectory'!H$1:H$516, MATCH(1, ('Transmission Cost by Trajectory'!$B$1:$B$516 = $C93) * ('Transmission Cost by Trajectory'!$C$1:$C$516 = $E93), 0)), ""), "")</f>
        <v/>
      </c>
      <c r="K93" s="4" t="str" cm="1">
        <f t="array" aca="1" ref="K93" ca="1">IF(INDEX('Cost Scenario Settings'!$D$6:$L$13, MATCH($B93, 'Cost Scenario Settings'!$C$6:$C$13, 0), MATCH($E93, 'Cost Scenario Settings'!$D$5:$L$5, 0)) = TRUE,
IFERROR(INDEX('Generator Cost by Trajectory'!I$1:I$516, MATCH(1, ('Generator Cost by Trajectory'!$B$1:$B$516 = $D93) * ('Generator Cost by Trajectory'!$C$1:$C$516 = $E93), 0))
+ INDEX('Transmission Cost by Trajectory'!I$1:I$516, MATCH(1, ('Transmission Cost by Trajectory'!$B$1:$B$516 = $C93) * ('Transmission Cost by Trajectory'!$C$1:$C$516 = $E93), 0)), ""), "")</f>
        <v/>
      </c>
      <c r="L93" s="4" t="str" cm="1">
        <f t="array" aca="1" ref="L93" ca="1">IF(INDEX('Cost Scenario Settings'!$D$6:$L$13, MATCH($B93, 'Cost Scenario Settings'!$C$6:$C$13, 0), MATCH($E93, 'Cost Scenario Settings'!$D$5:$L$5, 0)) = TRUE,
IFERROR(INDEX('Generator Cost by Trajectory'!J$1:J$516, MATCH(1, ('Generator Cost by Trajectory'!$B$1:$B$516 = $D93) * ('Generator Cost by Trajectory'!$C$1:$C$516 = $E93), 0))
+ INDEX('Transmission Cost by Trajectory'!J$1:J$516, MATCH(1, ('Transmission Cost by Trajectory'!$B$1:$B$516 = $C93) * ('Transmission Cost by Trajectory'!$C$1:$C$516 = $E93), 0)), ""), "")</f>
        <v/>
      </c>
      <c r="M93" s="4" t="str" cm="1">
        <f t="array" aca="1" ref="M93" ca="1">IF(INDEX('Cost Scenario Settings'!$D$6:$L$13, MATCH($B93, 'Cost Scenario Settings'!$C$6:$C$13, 0), MATCH($E93, 'Cost Scenario Settings'!$D$5:$L$5, 0)) = TRUE,
IFERROR(INDEX('Generator Cost by Trajectory'!K$1:K$516, MATCH(1, ('Generator Cost by Trajectory'!$B$1:$B$516 = $D93) * ('Generator Cost by Trajectory'!$C$1:$C$516 = $E93), 0))
+ INDEX('Transmission Cost by Trajectory'!K$1:K$516, MATCH(1, ('Transmission Cost by Trajectory'!$B$1:$B$516 = $C93) * ('Transmission Cost by Trajectory'!$C$1:$C$516 = $E93), 0)), ""), "")</f>
        <v/>
      </c>
      <c r="N93" s="4" t="str" cm="1">
        <f t="array" aca="1" ref="N93" ca="1">IF(INDEX('Cost Scenario Settings'!$D$6:$L$13, MATCH($B93, 'Cost Scenario Settings'!$C$6:$C$13, 0), MATCH($E93, 'Cost Scenario Settings'!$D$5:$L$5, 0)) = TRUE,
IFERROR(INDEX('Generator Cost by Trajectory'!L$1:L$516, MATCH(1, ('Generator Cost by Trajectory'!$B$1:$B$516 = $D93) * ('Generator Cost by Trajectory'!$C$1:$C$516 = $E93), 0))
+ INDEX('Transmission Cost by Trajectory'!L$1:L$516, MATCH(1, ('Transmission Cost by Trajectory'!$B$1:$B$516 = $C93) * ('Transmission Cost by Trajectory'!$C$1:$C$516 = $E93), 0)), ""), "")</f>
        <v/>
      </c>
      <c r="O93" s="4" t="str" cm="1">
        <f t="array" aca="1" ref="O93" ca="1">IF(INDEX('Cost Scenario Settings'!$D$6:$L$13, MATCH($B93, 'Cost Scenario Settings'!$C$6:$C$13, 0), MATCH($E93, 'Cost Scenario Settings'!$D$5:$L$5, 0)) = TRUE,
IFERROR(INDEX('Generator Cost by Trajectory'!M$1:M$516, MATCH(1, ('Generator Cost by Trajectory'!$B$1:$B$516 = $D93) * ('Generator Cost by Trajectory'!$C$1:$C$516 = $E93), 0))
+ INDEX('Transmission Cost by Trajectory'!M$1:M$516, MATCH(1, ('Transmission Cost by Trajectory'!$B$1:$B$516 = $C93) * ('Transmission Cost by Trajectory'!$C$1:$C$516 = $E93), 0)), ""), "")</f>
        <v/>
      </c>
      <c r="P93" s="4" t="str" cm="1">
        <f t="array" aca="1" ref="P93" ca="1">IF(INDEX('Cost Scenario Settings'!$D$6:$L$13, MATCH($B93, 'Cost Scenario Settings'!$C$6:$C$13, 0), MATCH($E93, 'Cost Scenario Settings'!$D$5:$L$5, 0)) = TRUE,
IFERROR(INDEX('Generator Cost by Trajectory'!N$1:N$516, MATCH(1, ('Generator Cost by Trajectory'!$B$1:$B$516 = $D93) * ('Generator Cost by Trajectory'!$C$1:$C$516 = $E93), 0))
+ INDEX('Transmission Cost by Trajectory'!N$1:N$516, MATCH(1, ('Transmission Cost by Trajectory'!$B$1:$B$516 = $C93) * ('Transmission Cost by Trajectory'!$C$1:$C$516 = $E93), 0)), ""), "")</f>
        <v/>
      </c>
      <c r="Q93" s="4" t="str" cm="1">
        <f t="array" aca="1" ref="Q93" ca="1">IF(INDEX('Cost Scenario Settings'!$D$6:$L$13, MATCH($B93, 'Cost Scenario Settings'!$C$6:$C$13, 0), MATCH($E93, 'Cost Scenario Settings'!$D$5:$L$5, 0)) = TRUE,
IFERROR(INDEX('Generator Cost by Trajectory'!O$1:O$516, MATCH(1, ('Generator Cost by Trajectory'!$B$1:$B$516 = $D93) * ('Generator Cost by Trajectory'!$C$1:$C$516 = $E93), 0))
+ INDEX('Transmission Cost by Trajectory'!O$1:O$516, MATCH(1, ('Transmission Cost by Trajectory'!$B$1:$B$516 = $C93) * ('Transmission Cost by Trajectory'!$C$1:$C$516 = $E93), 0)), ""), "")</f>
        <v/>
      </c>
      <c r="R93" s="6" t="str">
        <f t="shared" ca="1" si="12"/>
        <v/>
      </c>
      <c r="S93" s="4" t="str">
        <f ca="1">IFERROR(IF('Dashboard '!$D$6 = 2035, R93 * (1.05^(2035-2022)), R93), "")</f>
        <v/>
      </c>
    </row>
    <row r="94" spans="2:19" x14ac:dyDescent="0.2">
      <c r="B94" s="11" t="str">
        <f t="shared" ca="1" si="13"/>
        <v>Low North Coast Tx</v>
      </c>
      <c r="C94" s="11" t="str">
        <f ca="1">INDEX('Cost Scenario Settings'!O$6:O$13, MATCH($B94, Final_Cost_Scenarios, 0))</f>
        <v>Tx - Low</v>
      </c>
      <c r="D94" s="11" t="str">
        <f ca="1">INDEX('Cost Scenario Settings'!P$6:P$13, MATCH($B94, Final_Cost_Scenarios, 0))</f>
        <v>PSP - Mid</v>
      </c>
      <c r="E94" s="8" t="s">
        <v>57</v>
      </c>
      <c r="F94" s="4" t="str" cm="1">
        <f t="array" aca="1" ref="F94" ca="1">IF(INDEX('Cost Scenario Settings'!$D$6:$L$13, MATCH($B94, 'Cost Scenario Settings'!$C$6:$C$13, 0), MATCH($E94, 'Cost Scenario Settings'!$D$5:$L$5, 0)) = TRUE,
IFERROR(INDEX('Generator Cost by Trajectory'!D$1:D$516, MATCH(1, ('Generator Cost by Trajectory'!$B$1:$B$516 = $D94) * ('Generator Cost by Trajectory'!$C$1:$C$516 = $E94), 0))
+ INDEX('Transmission Cost by Trajectory'!D$1:D$516, MATCH(1, ('Transmission Cost by Trajectory'!$B$1:$B$516 = $C94) * ('Transmission Cost by Trajectory'!$C$1:$C$516 = $E94), 0)), ""), "")</f>
        <v/>
      </c>
      <c r="G94" s="4" t="str" cm="1">
        <f t="array" aca="1" ref="G94" ca="1">IF(INDEX('Cost Scenario Settings'!$D$6:$L$13, MATCH($B94, 'Cost Scenario Settings'!$C$6:$C$13, 0), MATCH($E94, 'Cost Scenario Settings'!$D$5:$L$5, 0)) = TRUE,
IFERROR(INDEX('Generator Cost by Trajectory'!E$1:E$516, MATCH(1, ('Generator Cost by Trajectory'!$B$1:$B$516 = $D94) * ('Generator Cost by Trajectory'!$C$1:$C$516 = $E94), 0))
+ INDEX('Transmission Cost by Trajectory'!E$1:E$516, MATCH(1, ('Transmission Cost by Trajectory'!$B$1:$B$516 = $C94) * ('Transmission Cost by Trajectory'!$C$1:$C$516 = $E94), 0)), ""), "")</f>
        <v/>
      </c>
      <c r="H94" s="4" t="str" cm="1">
        <f t="array" aca="1" ref="H94" ca="1">IF(INDEX('Cost Scenario Settings'!$D$6:$L$13, MATCH($B94, 'Cost Scenario Settings'!$C$6:$C$13, 0), MATCH($E94, 'Cost Scenario Settings'!$D$5:$L$5, 0)) = TRUE,
IFERROR(INDEX('Generator Cost by Trajectory'!F$1:F$516, MATCH(1, ('Generator Cost by Trajectory'!$B$1:$B$516 = $D94) * ('Generator Cost by Trajectory'!$C$1:$C$516 = $E94), 0))
+ INDEX('Transmission Cost by Trajectory'!F$1:F$516, MATCH(1, ('Transmission Cost by Trajectory'!$B$1:$B$516 = $C94) * ('Transmission Cost by Trajectory'!$C$1:$C$516 = $E94), 0)), ""), "")</f>
        <v/>
      </c>
      <c r="I94" s="4" t="str" cm="1">
        <f t="array" aca="1" ref="I94" ca="1">IF(INDEX('Cost Scenario Settings'!$D$6:$L$13, MATCH($B94, 'Cost Scenario Settings'!$C$6:$C$13, 0), MATCH($E94, 'Cost Scenario Settings'!$D$5:$L$5, 0)) = TRUE,
IFERROR(INDEX('Generator Cost by Trajectory'!G$1:G$516, MATCH(1, ('Generator Cost by Trajectory'!$B$1:$B$516 = $D94) * ('Generator Cost by Trajectory'!$C$1:$C$516 = $E94), 0))
+ INDEX('Transmission Cost by Trajectory'!G$1:G$516, MATCH(1, ('Transmission Cost by Trajectory'!$B$1:$B$516 = $C94) * ('Transmission Cost by Trajectory'!$C$1:$C$516 = $E94), 0)), ""), "")</f>
        <v/>
      </c>
      <c r="J94" s="4" t="str" cm="1">
        <f t="array" aca="1" ref="J94" ca="1">IF(INDEX('Cost Scenario Settings'!$D$6:$L$13, MATCH($B94, 'Cost Scenario Settings'!$C$6:$C$13, 0), MATCH($E94, 'Cost Scenario Settings'!$D$5:$L$5, 0)) = TRUE,
IFERROR(INDEX('Generator Cost by Trajectory'!H$1:H$516, MATCH(1, ('Generator Cost by Trajectory'!$B$1:$B$516 = $D94) * ('Generator Cost by Trajectory'!$C$1:$C$516 = $E94), 0))
+ INDEX('Transmission Cost by Trajectory'!H$1:H$516, MATCH(1, ('Transmission Cost by Trajectory'!$B$1:$B$516 = $C94) * ('Transmission Cost by Trajectory'!$C$1:$C$516 = $E94), 0)), ""), "")</f>
        <v/>
      </c>
      <c r="K94" s="4" t="str" cm="1">
        <f t="array" aca="1" ref="K94" ca="1">IF(INDEX('Cost Scenario Settings'!$D$6:$L$13, MATCH($B94, 'Cost Scenario Settings'!$C$6:$C$13, 0), MATCH($E94, 'Cost Scenario Settings'!$D$5:$L$5, 0)) = TRUE,
IFERROR(INDEX('Generator Cost by Trajectory'!I$1:I$516, MATCH(1, ('Generator Cost by Trajectory'!$B$1:$B$516 = $D94) * ('Generator Cost by Trajectory'!$C$1:$C$516 = $E94), 0))
+ INDEX('Transmission Cost by Trajectory'!I$1:I$516, MATCH(1, ('Transmission Cost by Trajectory'!$B$1:$B$516 = $C94) * ('Transmission Cost by Trajectory'!$C$1:$C$516 = $E94), 0)), ""), "")</f>
        <v/>
      </c>
      <c r="L94" s="4" t="str" cm="1">
        <f t="array" aca="1" ref="L94" ca="1">IF(INDEX('Cost Scenario Settings'!$D$6:$L$13, MATCH($B94, 'Cost Scenario Settings'!$C$6:$C$13, 0), MATCH($E94, 'Cost Scenario Settings'!$D$5:$L$5, 0)) = TRUE,
IFERROR(INDEX('Generator Cost by Trajectory'!J$1:J$516, MATCH(1, ('Generator Cost by Trajectory'!$B$1:$B$516 = $D94) * ('Generator Cost by Trajectory'!$C$1:$C$516 = $E94), 0))
+ INDEX('Transmission Cost by Trajectory'!J$1:J$516, MATCH(1, ('Transmission Cost by Trajectory'!$B$1:$B$516 = $C94) * ('Transmission Cost by Trajectory'!$C$1:$C$516 = $E94), 0)), ""), "")</f>
        <v/>
      </c>
      <c r="M94" s="4" t="str" cm="1">
        <f t="array" aca="1" ref="M94" ca="1">IF(INDEX('Cost Scenario Settings'!$D$6:$L$13, MATCH($B94, 'Cost Scenario Settings'!$C$6:$C$13, 0), MATCH($E94, 'Cost Scenario Settings'!$D$5:$L$5, 0)) = TRUE,
IFERROR(INDEX('Generator Cost by Trajectory'!K$1:K$516, MATCH(1, ('Generator Cost by Trajectory'!$B$1:$B$516 = $D94) * ('Generator Cost by Trajectory'!$C$1:$C$516 = $E94), 0))
+ INDEX('Transmission Cost by Trajectory'!K$1:K$516, MATCH(1, ('Transmission Cost by Trajectory'!$B$1:$B$516 = $C94) * ('Transmission Cost by Trajectory'!$C$1:$C$516 = $E94), 0)), ""), "")</f>
        <v/>
      </c>
      <c r="N94" s="4" t="str" cm="1">
        <f t="array" aca="1" ref="N94" ca="1">IF(INDEX('Cost Scenario Settings'!$D$6:$L$13, MATCH($B94, 'Cost Scenario Settings'!$C$6:$C$13, 0), MATCH($E94, 'Cost Scenario Settings'!$D$5:$L$5, 0)) = TRUE,
IFERROR(INDEX('Generator Cost by Trajectory'!L$1:L$516, MATCH(1, ('Generator Cost by Trajectory'!$B$1:$B$516 = $D94) * ('Generator Cost by Trajectory'!$C$1:$C$516 = $E94), 0))
+ INDEX('Transmission Cost by Trajectory'!L$1:L$516, MATCH(1, ('Transmission Cost by Trajectory'!$B$1:$B$516 = $C94) * ('Transmission Cost by Trajectory'!$C$1:$C$516 = $E94), 0)), ""), "")</f>
        <v/>
      </c>
      <c r="O94" s="4" t="str" cm="1">
        <f t="array" aca="1" ref="O94" ca="1">IF(INDEX('Cost Scenario Settings'!$D$6:$L$13, MATCH($B94, 'Cost Scenario Settings'!$C$6:$C$13, 0), MATCH($E94, 'Cost Scenario Settings'!$D$5:$L$5, 0)) = TRUE,
IFERROR(INDEX('Generator Cost by Trajectory'!M$1:M$516, MATCH(1, ('Generator Cost by Trajectory'!$B$1:$B$516 = $D94) * ('Generator Cost by Trajectory'!$C$1:$C$516 = $E94), 0))
+ INDEX('Transmission Cost by Trajectory'!M$1:M$516, MATCH(1, ('Transmission Cost by Trajectory'!$B$1:$B$516 = $C94) * ('Transmission Cost by Trajectory'!$C$1:$C$516 = $E94), 0)), ""), "")</f>
        <v/>
      </c>
      <c r="P94" s="4" t="str" cm="1">
        <f t="array" aca="1" ref="P94" ca="1">IF(INDEX('Cost Scenario Settings'!$D$6:$L$13, MATCH($B94, 'Cost Scenario Settings'!$C$6:$C$13, 0), MATCH($E94, 'Cost Scenario Settings'!$D$5:$L$5, 0)) = TRUE,
IFERROR(INDEX('Generator Cost by Trajectory'!N$1:N$516, MATCH(1, ('Generator Cost by Trajectory'!$B$1:$B$516 = $D94) * ('Generator Cost by Trajectory'!$C$1:$C$516 = $E94), 0))
+ INDEX('Transmission Cost by Trajectory'!N$1:N$516, MATCH(1, ('Transmission Cost by Trajectory'!$B$1:$B$516 = $C94) * ('Transmission Cost by Trajectory'!$C$1:$C$516 = $E94), 0)), ""), "")</f>
        <v/>
      </c>
      <c r="Q94" s="4" t="str" cm="1">
        <f t="array" aca="1" ref="Q94" ca="1">IF(INDEX('Cost Scenario Settings'!$D$6:$L$13, MATCH($B94, 'Cost Scenario Settings'!$C$6:$C$13, 0), MATCH($E94, 'Cost Scenario Settings'!$D$5:$L$5, 0)) = TRUE,
IFERROR(INDEX('Generator Cost by Trajectory'!O$1:O$516, MATCH(1, ('Generator Cost by Trajectory'!$B$1:$B$516 = $D94) * ('Generator Cost by Trajectory'!$C$1:$C$516 = $E94), 0))
+ INDEX('Transmission Cost by Trajectory'!O$1:O$516, MATCH(1, ('Transmission Cost by Trajectory'!$B$1:$B$516 = $C94) * ('Transmission Cost by Trajectory'!$C$1:$C$516 = $E94), 0)), ""), "")</f>
        <v/>
      </c>
      <c r="R94" s="6" t="str">
        <f t="shared" ca="1" si="12"/>
        <v/>
      </c>
      <c r="S94" s="4" t="str">
        <f ca="1">IFERROR(IF('Dashboard '!$D$6 = 2035, R94 * (1.05^(2035-2022)), R94), "")</f>
        <v/>
      </c>
    </row>
    <row r="95" spans="2:19" x14ac:dyDescent="0.2">
      <c r="B95" s="11" t="str">
        <f t="shared" ca="1" si="13"/>
        <v>Low North Coast Tx</v>
      </c>
      <c r="C95" s="11" t="str">
        <f ca="1">INDEX('Cost Scenario Settings'!O$6:O$13, MATCH($B95, Final_Cost_Scenarios, 0))</f>
        <v>Tx - Low</v>
      </c>
      <c r="D95" s="11" t="str">
        <f ca="1">INDEX('Cost Scenario Settings'!P$6:P$13, MATCH($B95, Final_Cost_Scenarios, 0))</f>
        <v>PSP - Mid</v>
      </c>
      <c r="E95" s="8" t="s">
        <v>58</v>
      </c>
      <c r="F95" s="4" t="str" cm="1">
        <f t="array" aca="1" ref="F95" ca="1">IF(INDEX('Cost Scenario Settings'!$D$6:$L$13, MATCH($B95, 'Cost Scenario Settings'!$C$6:$C$13, 0), MATCH($E95, 'Cost Scenario Settings'!$D$5:$L$5, 0)) = TRUE,
IFERROR(INDEX('Generator Cost by Trajectory'!D$1:D$516, MATCH(1, ('Generator Cost by Trajectory'!$B$1:$B$516 = $D95) * ('Generator Cost by Trajectory'!$C$1:$C$516 = $E95), 0))
+ INDEX('Transmission Cost by Trajectory'!D$1:D$516, MATCH(1, ('Transmission Cost by Trajectory'!$B$1:$B$516 = $C95) * ('Transmission Cost by Trajectory'!$C$1:$C$516 = $E95), 0)), ""), "")</f>
        <v/>
      </c>
      <c r="G95" s="4" t="str" cm="1">
        <f t="array" aca="1" ref="G95" ca="1">IF(INDEX('Cost Scenario Settings'!$D$6:$L$13, MATCH($B95, 'Cost Scenario Settings'!$C$6:$C$13, 0), MATCH($E95, 'Cost Scenario Settings'!$D$5:$L$5, 0)) = TRUE,
IFERROR(INDEX('Generator Cost by Trajectory'!E$1:E$516, MATCH(1, ('Generator Cost by Trajectory'!$B$1:$B$516 = $D95) * ('Generator Cost by Trajectory'!$C$1:$C$516 = $E95), 0))
+ INDEX('Transmission Cost by Trajectory'!E$1:E$516, MATCH(1, ('Transmission Cost by Trajectory'!$B$1:$B$516 = $C95) * ('Transmission Cost by Trajectory'!$C$1:$C$516 = $E95), 0)), ""), "")</f>
        <v/>
      </c>
      <c r="H95" s="4" t="str" cm="1">
        <f t="array" aca="1" ref="H95" ca="1">IF(INDEX('Cost Scenario Settings'!$D$6:$L$13, MATCH($B95, 'Cost Scenario Settings'!$C$6:$C$13, 0), MATCH($E95, 'Cost Scenario Settings'!$D$5:$L$5, 0)) = TRUE,
IFERROR(INDEX('Generator Cost by Trajectory'!F$1:F$516, MATCH(1, ('Generator Cost by Trajectory'!$B$1:$B$516 = $D95) * ('Generator Cost by Trajectory'!$C$1:$C$516 = $E95), 0))
+ INDEX('Transmission Cost by Trajectory'!F$1:F$516, MATCH(1, ('Transmission Cost by Trajectory'!$B$1:$B$516 = $C95) * ('Transmission Cost by Trajectory'!$C$1:$C$516 = $E95), 0)), ""), "")</f>
        <v/>
      </c>
      <c r="I95" s="4" t="str" cm="1">
        <f t="array" aca="1" ref="I95" ca="1">IF(INDEX('Cost Scenario Settings'!$D$6:$L$13, MATCH($B95, 'Cost Scenario Settings'!$C$6:$C$13, 0), MATCH($E95, 'Cost Scenario Settings'!$D$5:$L$5, 0)) = TRUE,
IFERROR(INDEX('Generator Cost by Trajectory'!G$1:G$516, MATCH(1, ('Generator Cost by Trajectory'!$B$1:$B$516 = $D95) * ('Generator Cost by Trajectory'!$C$1:$C$516 = $E95), 0))
+ INDEX('Transmission Cost by Trajectory'!G$1:G$516, MATCH(1, ('Transmission Cost by Trajectory'!$B$1:$B$516 = $C95) * ('Transmission Cost by Trajectory'!$C$1:$C$516 = $E95), 0)), ""), "")</f>
        <v/>
      </c>
      <c r="J95" s="4" t="str" cm="1">
        <f t="array" aca="1" ref="J95" ca="1">IF(INDEX('Cost Scenario Settings'!$D$6:$L$13, MATCH($B95, 'Cost Scenario Settings'!$C$6:$C$13, 0), MATCH($E95, 'Cost Scenario Settings'!$D$5:$L$5, 0)) = TRUE,
IFERROR(INDEX('Generator Cost by Trajectory'!H$1:H$516, MATCH(1, ('Generator Cost by Trajectory'!$B$1:$B$516 = $D95) * ('Generator Cost by Trajectory'!$C$1:$C$516 = $E95), 0))
+ INDEX('Transmission Cost by Trajectory'!H$1:H$516, MATCH(1, ('Transmission Cost by Trajectory'!$B$1:$B$516 = $C95) * ('Transmission Cost by Trajectory'!$C$1:$C$516 = $E95), 0)), ""), "")</f>
        <v/>
      </c>
      <c r="K95" s="4" t="str" cm="1">
        <f t="array" aca="1" ref="K95" ca="1">IF(INDEX('Cost Scenario Settings'!$D$6:$L$13, MATCH($B95, 'Cost Scenario Settings'!$C$6:$C$13, 0), MATCH($E95, 'Cost Scenario Settings'!$D$5:$L$5, 0)) = TRUE,
IFERROR(INDEX('Generator Cost by Trajectory'!I$1:I$516, MATCH(1, ('Generator Cost by Trajectory'!$B$1:$B$516 = $D95) * ('Generator Cost by Trajectory'!$C$1:$C$516 = $E95), 0))
+ INDEX('Transmission Cost by Trajectory'!I$1:I$516, MATCH(1, ('Transmission Cost by Trajectory'!$B$1:$B$516 = $C95) * ('Transmission Cost by Trajectory'!$C$1:$C$516 = $E95), 0)), ""), "")</f>
        <v/>
      </c>
      <c r="L95" s="4" t="str" cm="1">
        <f t="array" aca="1" ref="L95" ca="1">IF(INDEX('Cost Scenario Settings'!$D$6:$L$13, MATCH($B95, 'Cost Scenario Settings'!$C$6:$C$13, 0), MATCH($E95, 'Cost Scenario Settings'!$D$5:$L$5, 0)) = TRUE,
IFERROR(INDEX('Generator Cost by Trajectory'!J$1:J$516, MATCH(1, ('Generator Cost by Trajectory'!$B$1:$B$516 = $D95) * ('Generator Cost by Trajectory'!$C$1:$C$516 = $E95), 0))
+ INDEX('Transmission Cost by Trajectory'!J$1:J$516, MATCH(1, ('Transmission Cost by Trajectory'!$B$1:$B$516 = $C95) * ('Transmission Cost by Trajectory'!$C$1:$C$516 = $E95), 0)), ""), "")</f>
        <v/>
      </c>
      <c r="M95" s="4" t="str" cm="1">
        <f t="array" aca="1" ref="M95" ca="1">IF(INDEX('Cost Scenario Settings'!$D$6:$L$13, MATCH($B95, 'Cost Scenario Settings'!$C$6:$C$13, 0), MATCH($E95, 'Cost Scenario Settings'!$D$5:$L$5, 0)) = TRUE,
IFERROR(INDEX('Generator Cost by Trajectory'!K$1:K$516, MATCH(1, ('Generator Cost by Trajectory'!$B$1:$B$516 = $D95) * ('Generator Cost by Trajectory'!$C$1:$C$516 = $E95), 0))
+ INDEX('Transmission Cost by Trajectory'!K$1:K$516, MATCH(1, ('Transmission Cost by Trajectory'!$B$1:$B$516 = $C95) * ('Transmission Cost by Trajectory'!$C$1:$C$516 = $E95), 0)), ""), "")</f>
        <v/>
      </c>
      <c r="N95" s="4" t="str" cm="1">
        <f t="array" aca="1" ref="N95" ca="1">IF(INDEX('Cost Scenario Settings'!$D$6:$L$13, MATCH($B95, 'Cost Scenario Settings'!$C$6:$C$13, 0), MATCH($E95, 'Cost Scenario Settings'!$D$5:$L$5, 0)) = TRUE,
IFERROR(INDEX('Generator Cost by Trajectory'!L$1:L$516, MATCH(1, ('Generator Cost by Trajectory'!$B$1:$B$516 = $D95) * ('Generator Cost by Trajectory'!$C$1:$C$516 = $E95), 0))
+ INDEX('Transmission Cost by Trajectory'!L$1:L$516, MATCH(1, ('Transmission Cost by Trajectory'!$B$1:$B$516 = $C95) * ('Transmission Cost by Trajectory'!$C$1:$C$516 = $E95), 0)), ""), "")</f>
        <v/>
      </c>
      <c r="O95" s="4" t="str" cm="1">
        <f t="array" aca="1" ref="O95" ca="1">IF(INDEX('Cost Scenario Settings'!$D$6:$L$13, MATCH($B95, 'Cost Scenario Settings'!$C$6:$C$13, 0), MATCH($E95, 'Cost Scenario Settings'!$D$5:$L$5, 0)) = TRUE,
IFERROR(INDEX('Generator Cost by Trajectory'!M$1:M$516, MATCH(1, ('Generator Cost by Trajectory'!$B$1:$B$516 = $D95) * ('Generator Cost by Trajectory'!$C$1:$C$516 = $E95), 0))
+ INDEX('Transmission Cost by Trajectory'!M$1:M$516, MATCH(1, ('Transmission Cost by Trajectory'!$B$1:$B$516 = $C95) * ('Transmission Cost by Trajectory'!$C$1:$C$516 = $E95), 0)), ""), "")</f>
        <v/>
      </c>
      <c r="P95" s="4" t="str" cm="1">
        <f t="array" aca="1" ref="P95" ca="1">IF(INDEX('Cost Scenario Settings'!$D$6:$L$13, MATCH($B95, 'Cost Scenario Settings'!$C$6:$C$13, 0), MATCH($E95, 'Cost Scenario Settings'!$D$5:$L$5, 0)) = TRUE,
IFERROR(INDEX('Generator Cost by Trajectory'!N$1:N$516, MATCH(1, ('Generator Cost by Trajectory'!$B$1:$B$516 = $D95) * ('Generator Cost by Trajectory'!$C$1:$C$516 = $E95), 0))
+ INDEX('Transmission Cost by Trajectory'!N$1:N$516, MATCH(1, ('Transmission Cost by Trajectory'!$B$1:$B$516 = $C95) * ('Transmission Cost by Trajectory'!$C$1:$C$516 = $E95), 0)), ""), "")</f>
        <v/>
      </c>
      <c r="Q95" s="4" t="str" cm="1">
        <f t="array" aca="1" ref="Q95" ca="1">IF(INDEX('Cost Scenario Settings'!$D$6:$L$13, MATCH($B95, 'Cost Scenario Settings'!$C$6:$C$13, 0), MATCH($E95, 'Cost Scenario Settings'!$D$5:$L$5, 0)) = TRUE,
IFERROR(INDEX('Generator Cost by Trajectory'!O$1:O$516, MATCH(1, ('Generator Cost by Trajectory'!$B$1:$B$516 = $D95) * ('Generator Cost by Trajectory'!$C$1:$C$516 = $E95), 0))
+ INDEX('Transmission Cost by Trajectory'!O$1:O$516, MATCH(1, ('Transmission Cost by Trajectory'!$B$1:$B$516 = $C95) * ('Transmission Cost by Trajectory'!$C$1:$C$516 = $E95), 0)), ""), "")</f>
        <v/>
      </c>
      <c r="R95" s="6" t="str">
        <f t="shared" ca="1" si="12"/>
        <v/>
      </c>
      <c r="S95" s="4" t="str">
        <f ca="1">IFERROR(IF('Dashboard '!$D$6 = 2035, R95 * (1.05^(2035-2022)), R95), "")</f>
        <v/>
      </c>
    </row>
    <row r="96" spans="2:19" x14ac:dyDescent="0.2">
      <c r="B96" s="11" t="str">
        <f t="shared" ca="1" si="13"/>
        <v>Low North Coast Tx</v>
      </c>
      <c r="C96" s="11" t="str">
        <f ca="1">INDEX('Cost Scenario Settings'!O$6:O$13, MATCH($B96, Final_Cost_Scenarios, 0))</f>
        <v>Tx - Low</v>
      </c>
      <c r="D96" s="11" t="str">
        <f ca="1">INDEX('Cost Scenario Settings'!P$6:P$13, MATCH($B96, Final_Cost_Scenarios, 0))</f>
        <v>PSP - Mid</v>
      </c>
      <c r="E96" s="8" t="s">
        <v>59</v>
      </c>
      <c r="F96" s="4" t="str" cm="1">
        <f t="array" aca="1" ref="F96" ca="1">IF(INDEX('Cost Scenario Settings'!$D$6:$L$13, MATCH($B96, 'Cost Scenario Settings'!$C$6:$C$13, 0), MATCH($E96, 'Cost Scenario Settings'!$D$5:$L$5, 0)) = TRUE,
IFERROR(INDEX('Generator Cost by Trajectory'!D$1:D$516, MATCH(1, ('Generator Cost by Trajectory'!$B$1:$B$516 = $D96) * ('Generator Cost by Trajectory'!$C$1:$C$516 = $E96), 0))
+ INDEX('Transmission Cost by Trajectory'!D$1:D$516, MATCH(1, ('Transmission Cost by Trajectory'!$B$1:$B$516 = $C96) * ('Transmission Cost by Trajectory'!$C$1:$C$516 = $E96), 0)), ""), "")</f>
        <v/>
      </c>
      <c r="G96" s="4" t="str" cm="1">
        <f t="array" aca="1" ref="G96" ca="1">IF(INDEX('Cost Scenario Settings'!$D$6:$L$13, MATCH($B96, 'Cost Scenario Settings'!$C$6:$C$13, 0), MATCH($E96, 'Cost Scenario Settings'!$D$5:$L$5, 0)) = TRUE,
IFERROR(INDEX('Generator Cost by Trajectory'!E$1:E$516, MATCH(1, ('Generator Cost by Trajectory'!$B$1:$B$516 = $D96) * ('Generator Cost by Trajectory'!$C$1:$C$516 = $E96), 0))
+ INDEX('Transmission Cost by Trajectory'!E$1:E$516, MATCH(1, ('Transmission Cost by Trajectory'!$B$1:$B$516 = $C96) * ('Transmission Cost by Trajectory'!$C$1:$C$516 = $E96), 0)), ""), "")</f>
        <v/>
      </c>
      <c r="H96" s="4" t="str" cm="1">
        <f t="array" aca="1" ref="H96" ca="1">IF(INDEX('Cost Scenario Settings'!$D$6:$L$13, MATCH($B96, 'Cost Scenario Settings'!$C$6:$C$13, 0), MATCH($E96, 'Cost Scenario Settings'!$D$5:$L$5, 0)) = TRUE,
IFERROR(INDEX('Generator Cost by Trajectory'!F$1:F$516, MATCH(1, ('Generator Cost by Trajectory'!$B$1:$B$516 = $D96) * ('Generator Cost by Trajectory'!$C$1:$C$516 = $E96), 0))
+ INDEX('Transmission Cost by Trajectory'!F$1:F$516, MATCH(1, ('Transmission Cost by Trajectory'!$B$1:$B$516 = $C96) * ('Transmission Cost by Trajectory'!$C$1:$C$516 = $E96), 0)), ""), "")</f>
        <v/>
      </c>
      <c r="I96" s="4" t="str" cm="1">
        <f t="array" aca="1" ref="I96" ca="1">IF(INDEX('Cost Scenario Settings'!$D$6:$L$13, MATCH($B96, 'Cost Scenario Settings'!$C$6:$C$13, 0), MATCH($E96, 'Cost Scenario Settings'!$D$5:$L$5, 0)) = TRUE,
IFERROR(INDEX('Generator Cost by Trajectory'!G$1:G$516, MATCH(1, ('Generator Cost by Trajectory'!$B$1:$B$516 = $D96) * ('Generator Cost by Trajectory'!$C$1:$C$516 = $E96), 0))
+ INDEX('Transmission Cost by Trajectory'!G$1:G$516, MATCH(1, ('Transmission Cost by Trajectory'!$B$1:$B$516 = $C96) * ('Transmission Cost by Trajectory'!$C$1:$C$516 = $E96), 0)), ""), "")</f>
        <v/>
      </c>
      <c r="J96" s="4" t="str" cm="1">
        <f t="array" aca="1" ref="J96" ca="1">IF(INDEX('Cost Scenario Settings'!$D$6:$L$13, MATCH($B96, 'Cost Scenario Settings'!$C$6:$C$13, 0), MATCH($E96, 'Cost Scenario Settings'!$D$5:$L$5, 0)) = TRUE,
IFERROR(INDEX('Generator Cost by Trajectory'!H$1:H$516, MATCH(1, ('Generator Cost by Trajectory'!$B$1:$B$516 = $D96) * ('Generator Cost by Trajectory'!$C$1:$C$516 = $E96), 0))
+ INDEX('Transmission Cost by Trajectory'!H$1:H$516, MATCH(1, ('Transmission Cost by Trajectory'!$B$1:$B$516 = $C96) * ('Transmission Cost by Trajectory'!$C$1:$C$516 = $E96), 0)), ""), "")</f>
        <v/>
      </c>
      <c r="K96" s="4" t="str" cm="1">
        <f t="array" aca="1" ref="K96" ca="1">IF(INDEX('Cost Scenario Settings'!$D$6:$L$13, MATCH($B96, 'Cost Scenario Settings'!$C$6:$C$13, 0), MATCH($E96, 'Cost Scenario Settings'!$D$5:$L$5, 0)) = TRUE,
IFERROR(INDEX('Generator Cost by Trajectory'!I$1:I$516, MATCH(1, ('Generator Cost by Trajectory'!$B$1:$B$516 = $D96) * ('Generator Cost by Trajectory'!$C$1:$C$516 = $E96), 0))
+ INDEX('Transmission Cost by Trajectory'!I$1:I$516, MATCH(1, ('Transmission Cost by Trajectory'!$B$1:$B$516 = $C96) * ('Transmission Cost by Trajectory'!$C$1:$C$516 = $E96), 0)), ""), "")</f>
        <v/>
      </c>
      <c r="L96" s="4" t="str" cm="1">
        <f t="array" aca="1" ref="L96" ca="1">IF(INDEX('Cost Scenario Settings'!$D$6:$L$13, MATCH($B96, 'Cost Scenario Settings'!$C$6:$C$13, 0), MATCH($E96, 'Cost Scenario Settings'!$D$5:$L$5, 0)) = TRUE,
IFERROR(INDEX('Generator Cost by Trajectory'!J$1:J$516, MATCH(1, ('Generator Cost by Trajectory'!$B$1:$B$516 = $D96) * ('Generator Cost by Trajectory'!$C$1:$C$516 = $E96), 0))
+ INDEX('Transmission Cost by Trajectory'!J$1:J$516, MATCH(1, ('Transmission Cost by Trajectory'!$B$1:$B$516 = $C96) * ('Transmission Cost by Trajectory'!$C$1:$C$516 = $E96), 0)), ""), "")</f>
        <v/>
      </c>
      <c r="M96" s="4" t="str" cm="1">
        <f t="array" aca="1" ref="M96" ca="1">IF(INDEX('Cost Scenario Settings'!$D$6:$L$13, MATCH($B96, 'Cost Scenario Settings'!$C$6:$C$13, 0), MATCH($E96, 'Cost Scenario Settings'!$D$5:$L$5, 0)) = TRUE,
IFERROR(INDEX('Generator Cost by Trajectory'!K$1:K$516, MATCH(1, ('Generator Cost by Trajectory'!$B$1:$B$516 = $D96) * ('Generator Cost by Trajectory'!$C$1:$C$516 = $E96), 0))
+ INDEX('Transmission Cost by Trajectory'!K$1:K$516, MATCH(1, ('Transmission Cost by Trajectory'!$B$1:$B$516 = $C96) * ('Transmission Cost by Trajectory'!$C$1:$C$516 = $E96), 0)), ""), "")</f>
        <v/>
      </c>
      <c r="N96" s="4" t="str" cm="1">
        <f t="array" aca="1" ref="N96" ca="1">IF(INDEX('Cost Scenario Settings'!$D$6:$L$13, MATCH($B96, 'Cost Scenario Settings'!$C$6:$C$13, 0), MATCH($E96, 'Cost Scenario Settings'!$D$5:$L$5, 0)) = TRUE,
IFERROR(INDEX('Generator Cost by Trajectory'!L$1:L$516, MATCH(1, ('Generator Cost by Trajectory'!$B$1:$B$516 = $D96) * ('Generator Cost by Trajectory'!$C$1:$C$516 = $E96), 0))
+ INDEX('Transmission Cost by Trajectory'!L$1:L$516, MATCH(1, ('Transmission Cost by Trajectory'!$B$1:$B$516 = $C96) * ('Transmission Cost by Trajectory'!$C$1:$C$516 = $E96), 0)), ""), "")</f>
        <v/>
      </c>
      <c r="O96" s="4" t="str" cm="1">
        <f t="array" aca="1" ref="O96" ca="1">IF(INDEX('Cost Scenario Settings'!$D$6:$L$13, MATCH($B96, 'Cost Scenario Settings'!$C$6:$C$13, 0), MATCH($E96, 'Cost Scenario Settings'!$D$5:$L$5, 0)) = TRUE,
IFERROR(INDEX('Generator Cost by Trajectory'!M$1:M$516, MATCH(1, ('Generator Cost by Trajectory'!$B$1:$B$516 = $D96) * ('Generator Cost by Trajectory'!$C$1:$C$516 = $E96), 0))
+ INDEX('Transmission Cost by Trajectory'!M$1:M$516, MATCH(1, ('Transmission Cost by Trajectory'!$B$1:$B$516 = $C96) * ('Transmission Cost by Trajectory'!$C$1:$C$516 = $E96), 0)), ""), "")</f>
        <v/>
      </c>
      <c r="P96" s="4" t="str" cm="1">
        <f t="array" aca="1" ref="P96" ca="1">IF(INDEX('Cost Scenario Settings'!$D$6:$L$13, MATCH($B96, 'Cost Scenario Settings'!$C$6:$C$13, 0), MATCH($E96, 'Cost Scenario Settings'!$D$5:$L$5, 0)) = TRUE,
IFERROR(INDEX('Generator Cost by Trajectory'!N$1:N$516, MATCH(1, ('Generator Cost by Trajectory'!$B$1:$B$516 = $D96) * ('Generator Cost by Trajectory'!$C$1:$C$516 = $E96), 0))
+ INDEX('Transmission Cost by Trajectory'!N$1:N$516, MATCH(1, ('Transmission Cost by Trajectory'!$B$1:$B$516 = $C96) * ('Transmission Cost by Trajectory'!$C$1:$C$516 = $E96), 0)), ""), "")</f>
        <v/>
      </c>
      <c r="Q96" s="4" t="str" cm="1">
        <f t="array" aca="1" ref="Q96" ca="1">IF(INDEX('Cost Scenario Settings'!$D$6:$L$13, MATCH($B96, 'Cost Scenario Settings'!$C$6:$C$13, 0), MATCH($E96, 'Cost Scenario Settings'!$D$5:$L$5, 0)) = TRUE,
IFERROR(INDEX('Generator Cost by Trajectory'!O$1:O$516, MATCH(1, ('Generator Cost by Trajectory'!$B$1:$B$516 = $D96) * ('Generator Cost by Trajectory'!$C$1:$C$516 = $E96), 0))
+ INDEX('Transmission Cost by Trajectory'!O$1:O$516, MATCH(1, ('Transmission Cost by Trajectory'!$B$1:$B$516 = $C96) * ('Transmission Cost by Trajectory'!$C$1:$C$516 = $E96), 0)), ""), "")</f>
        <v/>
      </c>
      <c r="R96" s="6" t="str">
        <f t="shared" ca="1" si="12"/>
        <v/>
      </c>
      <c r="S96" s="4" t="str">
        <f ca="1">IFERROR(IF('Dashboard '!$D$6 = 2035, R96 * (1.05^(2035-2022)), R96), "")</f>
        <v/>
      </c>
    </row>
    <row r="97" spans="2:19" x14ac:dyDescent="0.2">
      <c r="B97" s="11" t="str">
        <f t="shared" ca="1" si="13"/>
        <v>Low North Coast Tx</v>
      </c>
      <c r="C97" s="11" t="str">
        <f ca="1">INDEX('Cost Scenario Settings'!O$6:O$13, MATCH($B97, Final_Cost_Scenarios, 0))</f>
        <v>Tx - Low</v>
      </c>
      <c r="D97" s="11" t="str">
        <f ca="1">INDEX('Cost Scenario Settings'!P$6:P$13, MATCH($B97, Final_Cost_Scenarios, 0))</f>
        <v>PSP - Mid</v>
      </c>
      <c r="E97" s="8" t="s">
        <v>60</v>
      </c>
      <c r="F97" s="4" t="str" cm="1">
        <f t="array" aca="1" ref="F97" ca="1">IF(INDEX('Cost Scenario Settings'!$D$6:$L$13, MATCH($B97, 'Cost Scenario Settings'!$C$6:$C$13, 0), MATCH($E97, 'Cost Scenario Settings'!$D$5:$L$5, 0)) = TRUE,
IFERROR(INDEX('Generator Cost by Trajectory'!D$1:D$516, MATCH(1, ('Generator Cost by Trajectory'!$B$1:$B$516 = $D97) * ('Generator Cost by Trajectory'!$C$1:$C$516 = $E97), 0))
+ INDEX('Transmission Cost by Trajectory'!D$1:D$516, MATCH(1, ('Transmission Cost by Trajectory'!$B$1:$B$516 = $C97) * ('Transmission Cost by Trajectory'!$C$1:$C$516 = $E97), 0)), ""), "")</f>
        <v/>
      </c>
      <c r="G97" s="4" t="str" cm="1">
        <f t="array" aca="1" ref="G97" ca="1">IF(INDEX('Cost Scenario Settings'!$D$6:$L$13, MATCH($B97, 'Cost Scenario Settings'!$C$6:$C$13, 0), MATCH($E97, 'Cost Scenario Settings'!$D$5:$L$5, 0)) = TRUE,
IFERROR(INDEX('Generator Cost by Trajectory'!E$1:E$516, MATCH(1, ('Generator Cost by Trajectory'!$B$1:$B$516 = $D97) * ('Generator Cost by Trajectory'!$C$1:$C$516 = $E97), 0))
+ INDEX('Transmission Cost by Trajectory'!E$1:E$516, MATCH(1, ('Transmission Cost by Trajectory'!$B$1:$B$516 = $C97) * ('Transmission Cost by Trajectory'!$C$1:$C$516 = $E97), 0)), ""), "")</f>
        <v/>
      </c>
      <c r="H97" s="4" t="str" cm="1">
        <f t="array" aca="1" ref="H97" ca="1">IF(INDEX('Cost Scenario Settings'!$D$6:$L$13, MATCH($B97, 'Cost Scenario Settings'!$C$6:$C$13, 0), MATCH($E97, 'Cost Scenario Settings'!$D$5:$L$5, 0)) = TRUE,
IFERROR(INDEX('Generator Cost by Trajectory'!F$1:F$516, MATCH(1, ('Generator Cost by Trajectory'!$B$1:$B$516 = $D97) * ('Generator Cost by Trajectory'!$C$1:$C$516 = $E97), 0))
+ INDEX('Transmission Cost by Trajectory'!F$1:F$516, MATCH(1, ('Transmission Cost by Trajectory'!$B$1:$B$516 = $C97) * ('Transmission Cost by Trajectory'!$C$1:$C$516 = $E97), 0)), ""), "")</f>
        <v/>
      </c>
      <c r="I97" s="4" t="str" cm="1">
        <f t="array" aca="1" ref="I97" ca="1">IF(INDEX('Cost Scenario Settings'!$D$6:$L$13, MATCH($B97, 'Cost Scenario Settings'!$C$6:$C$13, 0), MATCH($E97, 'Cost Scenario Settings'!$D$5:$L$5, 0)) = TRUE,
IFERROR(INDEX('Generator Cost by Trajectory'!G$1:G$516, MATCH(1, ('Generator Cost by Trajectory'!$B$1:$B$516 = $D97) * ('Generator Cost by Trajectory'!$C$1:$C$516 = $E97), 0))
+ INDEX('Transmission Cost by Trajectory'!G$1:G$516, MATCH(1, ('Transmission Cost by Trajectory'!$B$1:$B$516 = $C97) * ('Transmission Cost by Trajectory'!$C$1:$C$516 = $E97), 0)), ""), "")</f>
        <v/>
      </c>
      <c r="J97" s="4" t="str" cm="1">
        <f t="array" aca="1" ref="J97" ca="1">IF(INDEX('Cost Scenario Settings'!$D$6:$L$13, MATCH($B97, 'Cost Scenario Settings'!$C$6:$C$13, 0), MATCH($E97, 'Cost Scenario Settings'!$D$5:$L$5, 0)) = TRUE,
IFERROR(INDEX('Generator Cost by Trajectory'!H$1:H$516, MATCH(1, ('Generator Cost by Trajectory'!$B$1:$B$516 = $D97) * ('Generator Cost by Trajectory'!$C$1:$C$516 = $E97), 0))
+ INDEX('Transmission Cost by Trajectory'!H$1:H$516, MATCH(1, ('Transmission Cost by Trajectory'!$B$1:$B$516 = $C97) * ('Transmission Cost by Trajectory'!$C$1:$C$516 = $E97), 0)), ""), "")</f>
        <v/>
      </c>
      <c r="K97" s="4" t="str" cm="1">
        <f t="array" aca="1" ref="K97" ca="1">IF(INDEX('Cost Scenario Settings'!$D$6:$L$13, MATCH($B97, 'Cost Scenario Settings'!$C$6:$C$13, 0), MATCH($E97, 'Cost Scenario Settings'!$D$5:$L$5, 0)) = TRUE,
IFERROR(INDEX('Generator Cost by Trajectory'!I$1:I$516, MATCH(1, ('Generator Cost by Trajectory'!$B$1:$B$516 = $D97) * ('Generator Cost by Trajectory'!$C$1:$C$516 = $E97), 0))
+ INDEX('Transmission Cost by Trajectory'!I$1:I$516, MATCH(1, ('Transmission Cost by Trajectory'!$B$1:$B$516 = $C97) * ('Transmission Cost by Trajectory'!$C$1:$C$516 = $E97), 0)), ""), "")</f>
        <v/>
      </c>
      <c r="L97" s="4" t="str" cm="1">
        <f t="array" aca="1" ref="L97" ca="1">IF(INDEX('Cost Scenario Settings'!$D$6:$L$13, MATCH($B97, 'Cost Scenario Settings'!$C$6:$C$13, 0), MATCH($E97, 'Cost Scenario Settings'!$D$5:$L$5, 0)) = TRUE,
IFERROR(INDEX('Generator Cost by Trajectory'!J$1:J$516, MATCH(1, ('Generator Cost by Trajectory'!$B$1:$B$516 = $D97) * ('Generator Cost by Trajectory'!$C$1:$C$516 = $E97), 0))
+ INDEX('Transmission Cost by Trajectory'!J$1:J$516, MATCH(1, ('Transmission Cost by Trajectory'!$B$1:$B$516 = $C97) * ('Transmission Cost by Trajectory'!$C$1:$C$516 = $E97), 0)), ""), "")</f>
        <v/>
      </c>
      <c r="M97" s="4" t="str" cm="1">
        <f t="array" aca="1" ref="M97" ca="1">IF(INDEX('Cost Scenario Settings'!$D$6:$L$13, MATCH($B97, 'Cost Scenario Settings'!$C$6:$C$13, 0), MATCH($E97, 'Cost Scenario Settings'!$D$5:$L$5, 0)) = TRUE,
IFERROR(INDEX('Generator Cost by Trajectory'!K$1:K$516, MATCH(1, ('Generator Cost by Trajectory'!$B$1:$B$516 = $D97) * ('Generator Cost by Trajectory'!$C$1:$C$516 = $E97), 0))
+ INDEX('Transmission Cost by Trajectory'!K$1:K$516, MATCH(1, ('Transmission Cost by Trajectory'!$B$1:$B$516 = $C97) * ('Transmission Cost by Trajectory'!$C$1:$C$516 = $E97), 0)), ""), "")</f>
        <v/>
      </c>
      <c r="N97" s="4" t="str" cm="1">
        <f t="array" aca="1" ref="N97" ca="1">IF(INDEX('Cost Scenario Settings'!$D$6:$L$13, MATCH($B97, 'Cost Scenario Settings'!$C$6:$C$13, 0), MATCH($E97, 'Cost Scenario Settings'!$D$5:$L$5, 0)) = TRUE,
IFERROR(INDEX('Generator Cost by Trajectory'!L$1:L$516, MATCH(1, ('Generator Cost by Trajectory'!$B$1:$B$516 = $D97) * ('Generator Cost by Trajectory'!$C$1:$C$516 = $E97), 0))
+ INDEX('Transmission Cost by Trajectory'!L$1:L$516, MATCH(1, ('Transmission Cost by Trajectory'!$B$1:$B$516 = $C97) * ('Transmission Cost by Trajectory'!$C$1:$C$516 = $E97), 0)), ""), "")</f>
        <v/>
      </c>
      <c r="O97" s="4" t="str" cm="1">
        <f t="array" aca="1" ref="O97" ca="1">IF(INDEX('Cost Scenario Settings'!$D$6:$L$13, MATCH($B97, 'Cost Scenario Settings'!$C$6:$C$13, 0), MATCH($E97, 'Cost Scenario Settings'!$D$5:$L$5, 0)) = TRUE,
IFERROR(INDEX('Generator Cost by Trajectory'!M$1:M$516, MATCH(1, ('Generator Cost by Trajectory'!$B$1:$B$516 = $D97) * ('Generator Cost by Trajectory'!$C$1:$C$516 = $E97), 0))
+ INDEX('Transmission Cost by Trajectory'!M$1:M$516, MATCH(1, ('Transmission Cost by Trajectory'!$B$1:$B$516 = $C97) * ('Transmission Cost by Trajectory'!$C$1:$C$516 = $E97), 0)), ""), "")</f>
        <v/>
      </c>
      <c r="P97" s="4" t="str" cm="1">
        <f t="array" aca="1" ref="P97" ca="1">IF(INDEX('Cost Scenario Settings'!$D$6:$L$13, MATCH($B97, 'Cost Scenario Settings'!$C$6:$C$13, 0), MATCH($E97, 'Cost Scenario Settings'!$D$5:$L$5, 0)) = TRUE,
IFERROR(INDEX('Generator Cost by Trajectory'!N$1:N$516, MATCH(1, ('Generator Cost by Trajectory'!$B$1:$B$516 = $D97) * ('Generator Cost by Trajectory'!$C$1:$C$516 = $E97), 0))
+ INDEX('Transmission Cost by Trajectory'!N$1:N$516, MATCH(1, ('Transmission Cost by Trajectory'!$B$1:$B$516 = $C97) * ('Transmission Cost by Trajectory'!$C$1:$C$516 = $E97), 0)), ""), "")</f>
        <v/>
      </c>
      <c r="Q97" s="4" t="str" cm="1">
        <f t="array" aca="1" ref="Q97" ca="1">IF(INDEX('Cost Scenario Settings'!$D$6:$L$13, MATCH($B97, 'Cost Scenario Settings'!$C$6:$C$13, 0), MATCH($E97, 'Cost Scenario Settings'!$D$5:$L$5, 0)) = TRUE,
IFERROR(INDEX('Generator Cost by Trajectory'!O$1:O$516, MATCH(1, ('Generator Cost by Trajectory'!$B$1:$B$516 = $D97) * ('Generator Cost by Trajectory'!$C$1:$C$516 = $E97), 0))
+ INDEX('Transmission Cost by Trajectory'!O$1:O$516, MATCH(1, ('Transmission Cost by Trajectory'!$B$1:$B$516 = $C97) * ('Transmission Cost by Trajectory'!$C$1:$C$516 = $E97), 0)), ""), "")</f>
        <v/>
      </c>
      <c r="R97" s="6" t="str">
        <f t="shared" ca="1" si="12"/>
        <v/>
      </c>
      <c r="S97" s="4" t="str">
        <f ca="1">IFERROR(IF('Dashboard '!$D$6 = 2035, R97 * (1.05^(2035-2022)), R97), "")</f>
        <v/>
      </c>
    </row>
    <row r="98" spans="2:19" x14ac:dyDescent="0.2">
      <c r="B98" s="11" t="str">
        <f t="shared" ca="1" si="13"/>
        <v>Low North Coast Tx</v>
      </c>
      <c r="C98" s="11" t="str">
        <f ca="1">INDEX('Cost Scenario Settings'!O$6:O$13, MATCH($B98, Final_Cost_Scenarios, 0))</f>
        <v>Tx - Low</v>
      </c>
      <c r="D98" s="11" t="str">
        <f ca="1">INDEX('Cost Scenario Settings'!P$6:P$13, MATCH($B98, Final_Cost_Scenarios, 0))</f>
        <v>PSP - Mid</v>
      </c>
      <c r="E98" s="8" t="s">
        <v>61</v>
      </c>
      <c r="F98" s="4" cm="1">
        <f t="array" aca="1" ref="F98" ca="1">IF(INDEX('Cost Scenario Settings'!$D$6:$L$13, MATCH($B98, 'Cost Scenario Settings'!$C$6:$C$13, 0), MATCH($E98, 'Cost Scenario Settings'!$D$5:$L$5, 0)) = TRUE,
IFERROR(INDEX('Generator Cost by Trajectory'!D$1:D$516, MATCH(1, ('Generator Cost by Trajectory'!$B$1:$B$516 = $D98) * ('Generator Cost by Trajectory'!$C$1:$C$516 = $E98), 0))
+ INDEX('Transmission Cost by Trajectory'!D$1:D$516, MATCH(1, ('Transmission Cost by Trajectory'!$B$1:$B$516 = $C98) * ('Transmission Cost by Trajectory'!$C$1:$C$516 = $E98), 0)), ""), "")</f>
        <v>0</v>
      </c>
      <c r="G98" s="4" cm="1">
        <f t="array" aca="1" ref="G98" ca="1">IF(INDEX('Cost Scenario Settings'!$D$6:$L$13, MATCH($B98, 'Cost Scenario Settings'!$C$6:$C$13, 0), MATCH($E98, 'Cost Scenario Settings'!$D$5:$L$5, 0)) = TRUE,
IFERROR(INDEX('Generator Cost by Trajectory'!E$1:E$516, MATCH(1, ('Generator Cost by Trajectory'!$B$1:$B$516 = $D98) * ('Generator Cost by Trajectory'!$C$1:$C$516 = $E98), 0))
+ INDEX('Transmission Cost by Trajectory'!E$1:E$516, MATCH(1, ('Transmission Cost by Trajectory'!$B$1:$B$516 = $C98) * ('Transmission Cost by Trajectory'!$C$1:$C$516 = $E98), 0)), ""), "")</f>
        <v>0</v>
      </c>
      <c r="H98" s="4" cm="1">
        <f t="array" aca="1" ref="H98" ca="1">IF(INDEX('Cost Scenario Settings'!$D$6:$L$13, MATCH($B98, 'Cost Scenario Settings'!$C$6:$C$13, 0), MATCH($E98, 'Cost Scenario Settings'!$D$5:$L$5, 0)) = TRUE,
IFERROR(INDEX('Generator Cost by Trajectory'!F$1:F$516, MATCH(1, ('Generator Cost by Trajectory'!$B$1:$B$516 = $D98) * ('Generator Cost by Trajectory'!$C$1:$C$516 = $E98), 0))
+ INDEX('Transmission Cost by Trajectory'!F$1:F$516, MATCH(1, ('Transmission Cost by Trajectory'!$B$1:$B$516 = $C98) * ('Transmission Cost by Trajectory'!$C$1:$C$516 = $E98), 0)), ""), "")</f>
        <v>0</v>
      </c>
      <c r="I98" s="4" cm="1">
        <f t="array" aca="1" ref="I98" ca="1">IF(INDEX('Cost Scenario Settings'!$D$6:$L$13, MATCH($B98, 'Cost Scenario Settings'!$C$6:$C$13, 0), MATCH($E98, 'Cost Scenario Settings'!$D$5:$L$5, 0)) = TRUE,
IFERROR(INDEX('Generator Cost by Trajectory'!G$1:G$516, MATCH(1, ('Generator Cost by Trajectory'!$B$1:$B$516 = $D98) * ('Generator Cost by Trajectory'!$C$1:$C$516 = $E98), 0))
+ INDEX('Transmission Cost by Trajectory'!G$1:G$516, MATCH(1, ('Transmission Cost by Trajectory'!$B$1:$B$516 = $C98) * ('Transmission Cost by Trajectory'!$C$1:$C$516 = $E98), 0)), ""), "")</f>
        <v>0</v>
      </c>
      <c r="J98" s="4" cm="1">
        <f t="array" aca="1" ref="J98" ca="1">IF(INDEX('Cost Scenario Settings'!$D$6:$L$13, MATCH($B98, 'Cost Scenario Settings'!$C$6:$C$13, 0), MATCH($E98, 'Cost Scenario Settings'!$D$5:$L$5, 0)) = TRUE,
IFERROR(INDEX('Generator Cost by Trajectory'!H$1:H$516, MATCH(1, ('Generator Cost by Trajectory'!$B$1:$B$516 = $D98) * ('Generator Cost by Trajectory'!$C$1:$C$516 = $E98), 0))
+ INDEX('Transmission Cost by Trajectory'!H$1:H$516, MATCH(1, ('Transmission Cost by Trajectory'!$B$1:$B$516 = $C98) * ('Transmission Cost by Trajectory'!$C$1:$C$516 = $E98), 0)), ""), "")</f>
        <v>0</v>
      </c>
      <c r="K98" s="4" cm="1">
        <f t="array" aca="1" ref="K98" ca="1">IF(INDEX('Cost Scenario Settings'!$D$6:$L$13, MATCH($B98, 'Cost Scenario Settings'!$C$6:$C$13, 0), MATCH($E98, 'Cost Scenario Settings'!$D$5:$L$5, 0)) = TRUE,
IFERROR(INDEX('Generator Cost by Trajectory'!I$1:I$516, MATCH(1, ('Generator Cost by Trajectory'!$B$1:$B$516 = $D98) * ('Generator Cost by Trajectory'!$C$1:$C$516 = $E98), 0))
+ INDEX('Transmission Cost by Trajectory'!I$1:I$516, MATCH(1, ('Transmission Cost by Trajectory'!$B$1:$B$516 = $C98) * ('Transmission Cost by Trajectory'!$C$1:$C$516 = $E98), 0)), ""), "")</f>
        <v>0</v>
      </c>
      <c r="L98" s="4" cm="1">
        <f t="array" aca="1" ref="L98" ca="1">IF(INDEX('Cost Scenario Settings'!$D$6:$L$13, MATCH($B98, 'Cost Scenario Settings'!$C$6:$C$13, 0), MATCH($E98, 'Cost Scenario Settings'!$D$5:$L$5, 0)) = TRUE,
IFERROR(INDEX('Generator Cost by Trajectory'!J$1:J$516, MATCH(1, ('Generator Cost by Trajectory'!$B$1:$B$516 = $D98) * ('Generator Cost by Trajectory'!$C$1:$C$516 = $E98), 0))
+ INDEX('Transmission Cost by Trajectory'!J$1:J$516, MATCH(1, ('Transmission Cost by Trajectory'!$B$1:$B$516 = $C98) * ('Transmission Cost by Trajectory'!$C$1:$C$516 = $E98), 0)), ""), "")</f>
        <v>0</v>
      </c>
      <c r="M98" s="4" cm="1">
        <f t="array" aca="1" ref="M98" ca="1">IF(INDEX('Cost Scenario Settings'!$D$6:$L$13, MATCH($B98, 'Cost Scenario Settings'!$C$6:$C$13, 0), MATCH($E98, 'Cost Scenario Settings'!$D$5:$L$5, 0)) = TRUE,
IFERROR(INDEX('Generator Cost by Trajectory'!K$1:K$516, MATCH(1, ('Generator Cost by Trajectory'!$B$1:$B$516 = $D98) * ('Generator Cost by Trajectory'!$C$1:$C$516 = $E98), 0))
+ INDEX('Transmission Cost by Trajectory'!K$1:K$516, MATCH(1, ('Transmission Cost by Trajectory'!$B$1:$B$516 = $C98) * ('Transmission Cost by Trajectory'!$C$1:$C$516 = $E98), 0)), ""), "")</f>
        <v>0</v>
      </c>
      <c r="N98" s="4" cm="1">
        <f t="array" aca="1" ref="N98" ca="1">IF(INDEX('Cost Scenario Settings'!$D$6:$L$13, MATCH($B98, 'Cost Scenario Settings'!$C$6:$C$13, 0), MATCH($E98, 'Cost Scenario Settings'!$D$5:$L$5, 0)) = TRUE,
IFERROR(INDEX('Generator Cost by Trajectory'!L$1:L$516, MATCH(1, ('Generator Cost by Trajectory'!$B$1:$B$516 = $D98) * ('Generator Cost by Trajectory'!$C$1:$C$516 = $E98), 0))
+ INDEX('Transmission Cost by Trajectory'!L$1:L$516, MATCH(1, ('Transmission Cost by Trajectory'!$B$1:$B$516 = $C98) * ('Transmission Cost by Trajectory'!$C$1:$C$516 = $E98), 0)), ""), "")</f>
        <v>2587.6590835403049</v>
      </c>
      <c r="O98" s="4" cm="1">
        <f t="array" aca="1" ref="O98" ca="1">IF(INDEX('Cost Scenario Settings'!$D$6:$L$13, MATCH($B98, 'Cost Scenario Settings'!$C$6:$C$13, 0), MATCH($E98, 'Cost Scenario Settings'!$D$5:$L$5, 0)) = TRUE,
IFERROR(INDEX('Generator Cost by Trajectory'!M$1:M$516, MATCH(1, ('Generator Cost by Trajectory'!$B$1:$B$516 = $D98) * ('Generator Cost by Trajectory'!$C$1:$C$516 = $E98), 0))
+ INDEX('Transmission Cost by Trajectory'!M$1:M$516, MATCH(1, ('Transmission Cost by Trajectory'!$B$1:$B$516 = $C98) * ('Transmission Cost by Trajectory'!$C$1:$C$516 = $E98), 0)), ""), "")</f>
        <v>2587.6590835403049</v>
      </c>
      <c r="P98" s="4" cm="1">
        <f t="array" aca="1" ref="P98" ca="1">IF(INDEX('Cost Scenario Settings'!$D$6:$L$13, MATCH($B98, 'Cost Scenario Settings'!$C$6:$C$13, 0), MATCH($E98, 'Cost Scenario Settings'!$D$5:$L$5, 0)) = TRUE,
IFERROR(INDEX('Generator Cost by Trajectory'!N$1:N$516, MATCH(1, ('Generator Cost by Trajectory'!$B$1:$B$516 = $D98) * ('Generator Cost by Trajectory'!$C$1:$C$516 = $E98), 0))
+ INDEX('Transmission Cost by Trajectory'!N$1:N$516, MATCH(1, ('Transmission Cost by Trajectory'!$B$1:$B$516 = $C98) * ('Transmission Cost by Trajectory'!$C$1:$C$516 = $E98), 0)), ""), "")</f>
        <v>2587.6590835403049</v>
      </c>
      <c r="Q98" s="4" cm="1">
        <f t="array" aca="1" ref="Q98" ca="1">IF(INDEX('Cost Scenario Settings'!$D$6:$L$13, MATCH($B98, 'Cost Scenario Settings'!$C$6:$C$13, 0), MATCH($E98, 'Cost Scenario Settings'!$D$5:$L$5, 0)) = TRUE,
IFERROR(INDEX('Generator Cost by Trajectory'!O$1:O$516, MATCH(1, ('Generator Cost by Trajectory'!$B$1:$B$516 = $D98) * ('Generator Cost by Trajectory'!$C$1:$C$516 = $E98), 0))
+ INDEX('Transmission Cost by Trajectory'!O$1:O$516, MATCH(1, ('Transmission Cost by Trajectory'!$B$1:$B$516 = $C98) * ('Transmission Cost by Trajectory'!$C$1:$C$516 = $E98), 0)), ""), "")</f>
        <v>5655.8590835403047</v>
      </c>
      <c r="R98" s="6">
        <f t="shared" ca="1" si="12"/>
        <v>32470.125557368814</v>
      </c>
      <c r="S98" s="4">
        <f ca="1">IFERROR(IF('Dashboard '!$D$6 = 2035, R98 * (1.05^(2035-2022)), R98), "")</f>
        <v>61227.264408380288</v>
      </c>
    </row>
    <row r="99" spans="2:19" x14ac:dyDescent="0.2">
      <c r="B99" s="11" t="str">
        <f t="shared" ca="1" si="13"/>
        <v>Low North Coast Tx</v>
      </c>
      <c r="C99" s="11" t="str">
        <f ca="1">INDEX('Cost Scenario Settings'!O$6:O$13, MATCH($B99, Final_Cost_Scenarios, 0))</f>
        <v>Tx - Low</v>
      </c>
      <c r="D99" s="11" t="str">
        <f ca="1">INDEX('Cost Scenario Settings'!P$6:P$13, MATCH($B99, Final_Cost_Scenarios, 0))</f>
        <v>PSP - Mid</v>
      </c>
      <c r="E99" s="8" t="s">
        <v>62</v>
      </c>
      <c r="F99" s="4" cm="1">
        <f t="array" aca="1" ref="F99" ca="1">IF(INDEX('Cost Scenario Settings'!$D$6:$L$13, MATCH($B99, 'Cost Scenario Settings'!$C$6:$C$13, 0), MATCH($E99, 'Cost Scenario Settings'!$D$5:$L$5, 0)) = TRUE,
IFERROR(INDEX('Generator Cost by Trajectory'!D$1:D$516, MATCH(1, ('Generator Cost by Trajectory'!$B$1:$B$516 = $D99) * ('Generator Cost by Trajectory'!$C$1:$C$516 = $E99), 0))
+ INDEX('Transmission Cost by Trajectory'!D$1:D$516, MATCH(1, ('Transmission Cost by Trajectory'!$B$1:$B$516 = $C99) * ('Transmission Cost by Trajectory'!$C$1:$C$516 = $E99), 0)), ""), "")</f>
        <v>0</v>
      </c>
      <c r="G99" s="4" cm="1">
        <f t="array" aca="1" ref="G99" ca="1">IF(INDEX('Cost Scenario Settings'!$D$6:$L$13, MATCH($B99, 'Cost Scenario Settings'!$C$6:$C$13, 0), MATCH($E99, 'Cost Scenario Settings'!$D$5:$L$5, 0)) = TRUE,
IFERROR(INDEX('Generator Cost by Trajectory'!E$1:E$516, MATCH(1, ('Generator Cost by Trajectory'!$B$1:$B$516 = $D99) * ('Generator Cost by Trajectory'!$C$1:$C$516 = $E99), 0))
+ INDEX('Transmission Cost by Trajectory'!E$1:E$516, MATCH(1, ('Transmission Cost by Trajectory'!$B$1:$B$516 = $C99) * ('Transmission Cost by Trajectory'!$C$1:$C$516 = $E99), 0)), ""), "")</f>
        <v>0</v>
      </c>
      <c r="H99" s="4" cm="1">
        <f t="array" aca="1" ref="H99" ca="1">IF(INDEX('Cost Scenario Settings'!$D$6:$L$13, MATCH($B99, 'Cost Scenario Settings'!$C$6:$C$13, 0), MATCH($E99, 'Cost Scenario Settings'!$D$5:$L$5, 0)) = TRUE,
IFERROR(INDEX('Generator Cost by Trajectory'!F$1:F$516, MATCH(1, ('Generator Cost by Trajectory'!$B$1:$B$516 = $D99) * ('Generator Cost by Trajectory'!$C$1:$C$516 = $E99), 0))
+ INDEX('Transmission Cost by Trajectory'!F$1:F$516, MATCH(1, ('Transmission Cost by Trajectory'!$B$1:$B$516 = $C99) * ('Transmission Cost by Trajectory'!$C$1:$C$516 = $E99), 0)), ""), "")</f>
        <v>0</v>
      </c>
      <c r="I99" s="4" cm="1">
        <f t="array" aca="1" ref="I99" ca="1">IF(INDEX('Cost Scenario Settings'!$D$6:$L$13, MATCH($B99, 'Cost Scenario Settings'!$C$6:$C$13, 0), MATCH($E99, 'Cost Scenario Settings'!$D$5:$L$5, 0)) = TRUE,
IFERROR(INDEX('Generator Cost by Trajectory'!G$1:G$516, MATCH(1, ('Generator Cost by Trajectory'!$B$1:$B$516 = $D99) * ('Generator Cost by Trajectory'!$C$1:$C$516 = $E99), 0))
+ INDEX('Transmission Cost by Trajectory'!G$1:G$516, MATCH(1, ('Transmission Cost by Trajectory'!$B$1:$B$516 = $C99) * ('Transmission Cost by Trajectory'!$C$1:$C$516 = $E99), 0)), ""), "")</f>
        <v>0</v>
      </c>
      <c r="J99" s="4" cm="1">
        <f t="array" aca="1" ref="J99" ca="1">IF(INDEX('Cost Scenario Settings'!$D$6:$L$13, MATCH($B99, 'Cost Scenario Settings'!$C$6:$C$13, 0), MATCH($E99, 'Cost Scenario Settings'!$D$5:$L$5, 0)) = TRUE,
IFERROR(INDEX('Generator Cost by Trajectory'!H$1:H$516, MATCH(1, ('Generator Cost by Trajectory'!$B$1:$B$516 = $D99) * ('Generator Cost by Trajectory'!$C$1:$C$516 = $E99), 0))
+ INDEX('Transmission Cost by Trajectory'!H$1:H$516, MATCH(1, ('Transmission Cost by Trajectory'!$B$1:$B$516 = $C99) * ('Transmission Cost by Trajectory'!$C$1:$C$516 = $E99), 0)), ""), "")</f>
        <v>1614.5279335403054</v>
      </c>
      <c r="K99" s="4" cm="1">
        <f t="array" aca="1" ref="K99" ca="1">IF(INDEX('Cost Scenario Settings'!$D$6:$L$13, MATCH($B99, 'Cost Scenario Settings'!$C$6:$C$13, 0), MATCH($E99, 'Cost Scenario Settings'!$D$5:$L$5, 0)) = TRUE,
IFERROR(INDEX('Generator Cost by Trajectory'!I$1:I$516, MATCH(1, ('Generator Cost by Trajectory'!$B$1:$B$516 = $D99) * ('Generator Cost by Trajectory'!$C$1:$C$516 = $E99), 0))
+ INDEX('Transmission Cost by Trajectory'!I$1:I$516, MATCH(1, ('Transmission Cost by Trajectory'!$B$1:$B$516 = $C99) * ('Transmission Cost by Trajectory'!$C$1:$C$516 = $E99), 0)), ""), "")</f>
        <v>1614.5279335403054</v>
      </c>
      <c r="L99" s="4" cm="1">
        <f t="array" aca="1" ref="L99" ca="1">IF(INDEX('Cost Scenario Settings'!$D$6:$L$13, MATCH($B99, 'Cost Scenario Settings'!$C$6:$C$13, 0), MATCH($E99, 'Cost Scenario Settings'!$D$5:$L$5, 0)) = TRUE,
IFERROR(INDEX('Generator Cost by Trajectory'!J$1:J$516, MATCH(1, ('Generator Cost by Trajectory'!$B$1:$B$516 = $D99) * ('Generator Cost by Trajectory'!$C$1:$C$516 = $E99), 0))
+ INDEX('Transmission Cost by Trajectory'!J$1:J$516, MATCH(1, ('Transmission Cost by Trajectory'!$B$1:$B$516 = $C99) * ('Transmission Cost by Trajectory'!$C$1:$C$516 = $E99), 0)), ""), "")</f>
        <v>1614.5279335403054</v>
      </c>
      <c r="M99" s="4" cm="1">
        <f t="array" aca="1" ref="M99" ca="1">IF(INDEX('Cost Scenario Settings'!$D$6:$L$13, MATCH($B99, 'Cost Scenario Settings'!$C$6:$C$13, 0), MATCH($E99, 'Cost Scenario Settings'!$D$5:$L$5, 0)) = TRUE,
IFERROR(INDEX('Generator Cost by Trajectory'!K$1:K$516, MATCH(1, ('Generator Cost by Trajectory'!$B$1:$B$516 = $D99) * ('Generator Cost by Trajectory'!$C$1:$C$516 = $E99), 0))
+ INDEX('Transmission Cost by Trajectory'!K$1:K$516, MATCH(1, ('Transmission Cost by Trajectory'!$B$1:$B$516 = $C99) * ('Transmission Cost by Trajectory'!$C$1:$C$516 = $E99), 0)), ""), "")</f>
        <v>1614.5279335403054</v>
      </c>
      <c r="N99" s="4" cm="1">
        <f t="array" aca="1" ref="N99" ca="1">IF(INDEX('Cost Scenario Settings'!$D$6:$L$13, MATCH($B99, 'Cost Scenario Settings'!$C$6:$C$13, 0), MATCH($E99, 'Cost Scenario Settings'!$D$5:$L$5, 0)) = TRUE,
IFERROR(INDEX('Generator Cost by Trajectory'!L$1:L$516, MATCH(1, ('Generator Cost by Trajectory'!$B$1:$B$516 = $D99) * ('Generator Cost by Trajectory'!$C$1:$C$516 = $E99), 0))
+ INDEX('Transmission Cost by Trajectory'!L$1:L$516, MATCH(1, ('Transmission Cost by Trajectory'!$B$1:$B$516 = $C99) * ('Transmission Cost by Trajectory'!$C$1:$C$516 = $E99), 0)), ""), "")</f>
        <v>2723.5253335403054</v>
      </c>
      <c r="O99" s="4" cm="1">
        <f t="array" aca="1" ref="O99" ca="1">IF(INDEX('Cost Scenario Settings'!$D$6:$L$13, MATCH($B99, 'Cost Scenario Settings'!$C$6:$C$13, 0), MATCH($E99, 'Cost Scenario Settings'!$D$5:$L$5, 0)) = TRUE,
IFERROR(INDEX('Generator Cost by Trajectory'!M$1:M$516, MATCH(1, ('Generator Cost by Trajectory'!$B$1:$B$516 = $D99) * ('Generator Cost by Trajectory'!$C$1:$C$516 = $E99), 0))
+ INDEX('Transmission Cost by Trajectory'!M$1:M$516, MATCH(1, ('Transmission Cost by Trajectory'!$B$1:$B$516 = $C99) * ('Transmission Cost by Trajectory'!$C$1:$C$516 = $E99), 0)), ""), "")</f>
        <v>5930.6053335403049</v>
      </c>
      <c r="P99" s="4" cm="1">
        <f t="array" aca="1" ref="P99" ca="1">IF(INDEX('Cost Scenario Settings'!$D$6:$L$13, MATCH($B99, 'Cost Scenario Settings'!$C$6:$C$13, 0), MATCH($E99, 'Cost Scenario Settings'!$D$5:$L$5, 0)) = TRUE,
IFERROR(INDEX('Generator Cost by Trajectory'!N$1:N$516, MATCH(1, ('Generator Cost by Trajectory'!$B$1:$B$516 = $D99) * ('Generator Cost by Trajectory'!$C$1:$C$516 = $E99), 0))
+ INDEX('Transmission Cost by Trajectory'!N$1:N$516, MATCH(1, ('Transmission Cost by Trajectory'!$B$1:$B$516 = $C99) * ('Transmission Cost by Trajectory'!$C$1:$C$516 = $E99), 0)), ""), "")</f>
        <v>5930.6053335403049</v>
      </c>
      <c r="Q99" s="4" cm="1">
        <f t="array" aca="1" ref="Q99" ca="1">IF(INDEX('Cost Scenario Settings'!$D$6:$L$13, MATCH($B99, 'Cost Scenario Settings'!$C$6:$C$13, 0), MATCH($E99, 'Cost Scenario Settings'!$D$5:$L$5, 0)) = TRUE,
IFERROR(INDEX('Generator Cost by Trajectory'!O$1:O$516, MATCH(1, ('Generator Cost by Trajectory'!$B$1:$B$516 = $D99) * ('Generator Cost by Trajectory'!$C$1:$C$516 = $E99), 0))
+ INDEX('Transmission Cost by Trajectory'!O$1:O$516, MATCH(1, ('Transmission Cost by Trajectory'!$B$1:$B$516 = $C99) * ('Transmission Cost by Trajectory'!$C$1:$C$516 = $E99), 0)), ""), "")</f>
        <v>9503.6386085403046</v>
      </c>
      <c r="R99" s="6">
        <f t="shared" ca="1" si="12"/>
        <v>61714.270049505649</v>
      </c>
      <c r="S99" s="4">
        <f ca="1">IFERROR(IF('Dashboard '!$D$6 = 2035, R99 * (1.05^(2035-2022)), R99), "")</f>
        <v>116371.4603879549</v>
      </c>
    </row>
    <row r="100" spans="2:19" x14ac:dyDescent="0.2">
      <c r="B100"/>
    </row>
    <row r="101" spans="2:19" x14ac:dyDescent="0.2">
      <c r="B101"/>
      <c r="E101" s="55" t="s">
        <v>232</v>
      </c>
      <c r="F101" s="55" t="str">
        <f ca="1">IFERROR(OFFSET(INDEX(Final_Cost_Scenarios, MATCH(F88, Final_Cost_Scenarios, 0)), 1, 0), 0)</f>
        <v>PSP - Mid w/High Humboldt Tx Cost</v>
      </c>
    </row>
    <row r="102" spans="2:19" ht="12.75" x14ac:dyDescent="0.2">
      <c r="C102" s="11"/>
      <c r="D102" s="11"/>
      <c r="E102" s="2" t="s">
        <v>233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2:19" x14ac:dyDescent="0.2">
      <c r="C103" s="11"/>
      <c r="D103" s="11"/>
      <c r="E103" s="1" t="s">
        <v>234</v>
      </c>
      <c r="F103" s="1">
        <v>2024</v>
      </c>
      <c r="G103" s="1">
        <v>2025</v>
      </c>
      <c r="H103" s="1">
        <v>2026</v>
      </c>
      <c r="I103" s="1">
        <v>2028</v>
      </c>
      <c r="J103" s="1">
        <v>2030</v>
      </c>
      <c r="K103" s="1">
        <v>2032</v>
      </c>
      <c r="L103" s="1">
        <v>2033</v>
      </c>
      <c r="M103" s="1">
        <v>2034</v>
      </c>
      <c r="N103" s="1">
        <v>2035</v>
      </c>
      <c r="O103" s="1">
        <v>2039</v>
      </c>
      <c r="P103" s="1">
        <v>2040</v>
      </c>
      <c r="Q103" s="1">
        <v>2045</v>
      </c>
      <c r="R103" s="1" t="s">
        <v>235</v>
      </c>
      <c r="S103" s="1" t="str">
        <f>_xlfn.CONCAT("NPV in ", 'Dashboard '!$D$6)</f>
        <v>NPV in 2035</v>
      </c>
    </row>
    <row r="104" spans="2:19" x14ac:dyDescent="0.2">
      <c r="B104" s="11" t="str">
        <f ca="1">F101</f>
        <v>PSP - Mid w/High Humboldt Tx Cost</v>
      </c>
      <c r="C104" s="11" t="str">
        <f ca="1">INDEX('Cost Scenario Settings'!O$6:O$13, MATCH($B104, Final_Cost_Scenarios, 0))</f>
        <v>Tx - Mid + Humboldt Adjustment</v>
      </c>
      <c r="D104" s="11" t="str">
        <f ca="1">INDEX('Cost Scenario Settings'!P$6:P$13, MATCH($B104, Final_Cost_Scenarios, 0))</f>
        <v>PSP - Mid</v>
      </c>
      <c r="E104" s="3" t="s">
        <v>236</v>
      </c>
      <c r="F104" s="4" t="str" cm="1">
        <f t="array" aca="1" ref="F104" ca="1">IF(INDEX('Cost Scenario Settings'!$D$6:$L$13, MATCH($B104, 'Cost Scenario Settings'!$C$6:$C$13, 0), MATCH($E104, 'Cost Scenario Settings'!$D$5:$L$5, 0)) = TRUE,
IFERROR(INDEX('Generator Cost by Trajectory'!D$1:D$516, MATCH(1, ('Generator Cost by Trajectory'!$B$1:$B$516 = $D104) * ('Generator Cost by Trajectory'!$C$1:$C$516 = $E104), 0))
+ INDEX('Transmission Cost by Trajectory'!D$1:D$516, MATCH(1, ('Transmission Cost by Trajectory'!$B$1:$B$516 = $C104) * ('Transmission Cost by Trajectory'!$C$1:$C$516 = $E104), 0)), ""), "")</f>
        <v/>
      </c>
      <c r="G104" s="4" t="str" cm="1">
        <f t="array" aca="1" ref="G104" ca="1">IF(INDEX('Cost Scenario Settings'!$D$6:$L$13, MATCH($B104, 'Cost Scenario Settings'!$C$6:$C$13, 0), MATCH($E104, 'Cost Scenario Settings'!$D$5:$L$5, 0)) = TRUE,
IFERROR(INDEX('Generator Cost by Trajectory'!E$1:E$516, MATCH(1, ('Generator Cost by Trajectory'!$B$1:$B$516 = $D104) * ('Generator Cost by Trajectory'!$C$1:$C$516 = $E104), 0))
+ INDEX('Transmission Cost by Trajectory'!E$1:E$516, MATCH(1, ('Transmission Cost by Trajectory'!$B$1:$B$516 = $C104) * ('Transmission Cost by Trajectory'!$C$1:$C$516 = $E104), 0)), ""), "")</f>
        <v/>
      </c>
      <c r="H104" s="4" t="str" cm="1">
        <f t="array" aca="1" ref="H104" ca="1">IF(INDEX('Cost Scenario Settings'!$D$6:$L$13, MATCH($B104, 'Cost Scenario Settings'!$C$6:$C$13, 0), MATCH($E104, 'Cost Scenario Settings'!$D$5:$L$5, 0)) = TRUE,
IFERROR(INDEX('Generator Cost by Trajectory'!F$1:F$516, MATCH(1, ('Generator Cost by Trajectory'!$B$1:$B$516 = $D104) * ('Generator Cost by Trajectory'!$C$1:$C$516 = $E104), 0))
+ INDEX('Transmission Cost by Trajectory'!F$1:F$516, MATCH(1, ('Transmission Cost by Trajectory'!$B$1:$B$516 = $C104) * ('Transmission Cost by Trajectory'!$C$1:$C$516 = $E104), 0)), ""), "")</f>
        <v/>
      </c>
      <c r="I104" s="4" t="str" cm="1">
        <f t="array" aca="1" ref="I104" ca="1">IF(INDEX('Cost Scenario Settings'!$D$6:$L$13, MATCH($B104, 'Cost Scenario Settings'!$C$6:$C$13, 0), MATCH($E104, 'Cost Scenario Settings'!$D$5:$L$5, 0)) = TRUE,
IFERROR(INDEX('Generator Cost by Trajectory'!G$1:G$516, MATCH(1, ('Generator Cost by Trajectory'!$B$1:$B$516 = $D104) * ('Generator Cost by Trajectory'!$C$1:$C$516 = $E104), 0))
+ INDEX('Transmission Cost by Trajectory'!G$1:G$516, MATCH(1, ('Transmission Cost by Trajectory'!$B$1:$B$516 = $C104) * ('Transmission Cost by Trajectory'!$C$1:$C$516 = $E104), 0)), ""), "")</f>
        <v/>
      </c>
      <c r="J104" s="4" t="str" cm="1">
        <f t="array" aca="1" ref="J104" ca="1">IF(INDEX('Cost Scenario Settings'!$D$6:$L$13, MATCH($B104, 'Cost Scenario Settings'!$C$6:$C$13, 0), MATCH($E104, 'Cost Scenario Settings'!$D$5:$L$5, 0)) = TRUE,
IFERROR(INDEX('Generator Cost by Trajectory'!H$1:H$516, MATCH(1, ('Generator Cost by Trajectory'!$B$1:$B$516 = $D104) * ('Generator Cost by Trajectory'!$C$1:$C$516 = $E104), 0))
+ INDEX('Transmission Cost by Trajectory'!H$1:H$516, MATCH(1, ('Transmission Cost by Trajectory'!$B$1:$B$516 = $C104) * ('Transmission Cost by Trajectory'!$C$1:$C$516 = $E104), 0)), ""), "")</f>
        <v/>
      </c>
      <c r="K104" s="4" t="str" cm="1">
        <f t="array" aca="1" ref="K104" ca="1">IF(INDEX('Cost Scenario Settings'!$D$6:$L$13, MATCH($B104, 'Cost Scenario Settings'!$C$6:$C$13, 0), MATCH($E104, 'Cost Scenario Settings'!$D$5:$L$5, 0)) = TRUE,
IFERROR(INDEX('Generator Cost by Trajectory'!I$1:I$516, MATCH(1, ('Generator Cost by Trajectory'!$B$1:$B$516 = $D104) * ('Generator Cost by Trajectory'!$C$1:$C$516 = $E104), 0))
+ INDEX('Transmission Cost by Trajectory'!I$1:I$516, MATCH(1, ('Transmission Cost by Trajectory'!$B$1:$B$516 = $C104) * ('Transmission Cost by Trajectory'!$C$1:$C$516 = $E104), 0)), ""), "")</f>
        <v/>
      </c>
      <c r="L104" s="4" t="str" cm="1">
        <f t="array" aca="1" ref="L104" ca="1">IF(INDEX('Cost Scenario Settings'!$D$6:$L$13, MATCH($B104, 'Cost Scenario Settings'!$C$6:$C$13, 0), MATCH($E104, 'Cost Scenario Settings'!$D$5:$L$5, 0)) = TRUE,
IFERROR(INDEX('Generator Cost by Trajectory'!J$1:J$516, MATCH(1, ('Generator Cost by Trajectory'!$B$1:$B$516 = $D104) * ('Generator Cost by Trajectory'!$C$1:$C$516 = $E104), 0))
+ INDEX('Transmission Cost by Trajectory'!J$1:J$516, MATCH(1, ('Transmission Cost by Trajectory'!$B$1:$B$516 = $C104) * ('Transmission Cost by Trajectory'!$C$1:$C$516 = $E104), 0)), ""), "")</f>
        <v/>
      </c>
      <c r="M104" s="4" t="str" cm="1">
        <f t="array" aca="1" ref="M104" ca="1">IF(INDEX('Cost Scenario Settings'!$D$6:$L$13, MATCH($B104, 'Cost Scenario Settings'!$C$6:$C$13, 0), MATCH($E104, 'Cost Scenario Settings'!$D$5:$L$5, 0)) = TRUE,
IFERROR(INDEX('Generator Cost by Trajectory'!K$1:K$516, MATCH(1, ('Generator Cost by Trajectory'!$B$1:$B$516 = $D104) * ('Generator Cost by Trajectory'!$C$1:$C$516 = $E104), 0))
+ INDEX('Transmission Cost by Trajectory'!K$1:K$516, MATCH(1, ('Transmission Cost by Trajectory'!$B$1:$B$516 = $C104) * ('Transmission Cost by Trajectory'!$C$1:$C$516 = $E104), 0)), ""), "")</f>
        <v/>
      </c>
      <c r="N104" s="4" t="str" cm="1">
        <f t="array" aca="1" ref="N104" ca="1">IF(INDEX('Cost Scenario Settings'!$D$6:$L$13, MATCH($B104, 'Cost Scenario Settings'!$C$6:$C$13, 0), MATCH($E104, 'Cost Scenario Settings'!$D$5:$L$5, 0)) = TRUE,
IFERROR(INDEX('Generator Cost by Trajectory'!L$1:L$516, MATCH(1, ('Generator Cost by Trajectory'!$B$1:$B$516 = $D104) * ('Generator Cost by Trajectory'!$C$1:$C$516 = $E104), 0))
+ INDEX('Transmission Cost by Trajectory'!L$1:L$516, MATCH(1, ('Transmission Cost by Trajectory'!$B$1:$B$516 = $C104) * ('Transmission Cost by Trajectory'!$C$1:$C$516 = $E104), 0)), ""), "")</f>
        <v/>
      </c>
      <c r="O104" s="4" t="str" cm="1">
        <f t="array" aca="1" ref="O104" ca="1">IF(INDEX('Cost Scenario Settings'!$D$6:$L$13, MATCH($B104, 'Cost Scenario Settings'!$C$6:$C$13, 0), MATCH($E104, 'Cost Scenario Settings'!$D$5:$L$5, 0)) = TRUE,
IFERROR(INDEX('Generator Cost by Trajectory'!M$1:M$516, MATCH(1, ('Generator Cost by Trajectory'!$B$1:$B$516 = $D104) * ('Generator Cost by Trajectory'!$C$1:$C$516 = $E104), 0))
+ INDEX('Transmission Cost by Trajectory'!M$1:M$516, MATCH(1, ('Transmission Cost by Trajectory'!$B$1:$B$516 = $C104) * ('Transmission Cost by Trajectory'!$C$1:$C$516 = $E104), 0)), ""), "")</f>
        <v/>
      </c>
      <c r="P104" s="4" t="str" cm="1">
        <f t="array" aca="1" ref="P104" ca="1">IF(INDEX('Cost Scenario Settings'!$D$6:$L$13, MATCH($B104, 'Cost Scenario Settings'!$C$6:$C$13, 0), MATCH($E104, 'Cost Scenario Settings'!$D$5:$L$5, 0)) = TRUE,
IFERROR(INDEX('Generator Cost by Trajectory'!N$1:N$516, MATCH(1, ('Generator Cost by Trajectory'!$B$1:$B$516 = $D104) * ('Generator Cost by Trajectory'!$C$1:$C$516 = $E104), 0))
+ INDEX('Transmission Cost by Trajectory'!N$1:N$516, MATCH(1, ('Transmission Cost by Trajectory'!$B$1:$B$516 = $C104) * ('Transmission Cost by Trajectory'!$C$1:$C$516 = $E104), 0)), ""), "")</f>
        <v/>
      </c>
      <c r="Q104" s="4" t="str" cm="1">
        <f t="array" aca="1" ref="Q104" ca="1">IF(INDEX('Cost Scenario Settings'!$D$6:$L$13, MATCH($B104, 'Cost Scenario Settings'!$C$6:$C$13, 0), MATCH($E104, 'Cost Scenario Settings'!$D$5:$L$5, 0)) = TRUE,
IFERROR(INDEX('Generator Cost by Trajectory'!O$1:O$516, MATCH(1, ('Generator Cost by Trajectory'!$B$1:$B$516 = $D104) * ('Generator Cost by Trajectory'!$C$1:$C$516 = $E104), 0))
+ INDEX('Transmission Cost by Trajectory'!O$1:O$516, MATCH(1, ('Transmission Cost by Trajectory'!$B$1:$B$516 = $C104) * ('Transmission Cost by Trajectory'!$C$1:$C$516 = $E104), 0)), ""), "")</f>
        <v/>
      </c>
      <c r="R104" s="6" t="str">
        <f ca="1">IF(Q104="", "", SUMPRODUCT($F$6:$Q$6, $F104:$Q104))</f>
        <v/>
      </c>
      <c r="S104" s="4" t="str">
        <f ca="1">IFERROR(IF('Dashboard '!$D$6 = 2035, R104 * (1.05^(2035-2022)), R104), "")</f>
        <v/>
      </c>
    </row>
    <row r="105" spans="2:19" x14ac:dyDescent="0.2">
      <c r="B105" s="11" t="str">
        <f ca="1">B104</f>
        <v>PSP - Mid w/High Humboldt Tx Cost</v>
      </c>
      <c r="C105" s="11" t="str">
        <f ca="1">INDEX('Cost Scenario Settings'!O$6:O$13, MATCH($B105, Final_Cost_Scenarios, 0))</f>
        <v>Tx - Mid + Humboldt Adjustment</v>
      </c>
      <c r="D105" s="11" t="str">
        <f ca="1">INDEX('Cost Scenario Settings'!P$6:P$13, MATCH($B105, Final_Cost_Scenarios, 0))</f>
        <v>PSP - Mid</v>
      </c>
      <c r="E105" s="8" t="s">
        <v>55</v>
      </c>
      <c r="F105" s="4" t="str" cm="1">
        <f t="array" aca="1" ref="F105" ca="1">IF(INDEX('Cost Scenario Settings'!$D$6:$L$13, MATCH($B105, 'Cost Scenario Settings'!$C$6:$C$13, 0), MATCH($E105, 'Cost Scenario Settings'!$D$5:$L$5, 0)) = TRUE,
IFERROR(INDEX('Generator Cost by Trajectory'!D$1:D$516, MATCH(1, ('Generator Cost by Trajectory'!$B$1:$B$516 = $D105) * ('Generator Cost by Trajectory'!$C$1:$C$516 = $E105), 0))
+ INDEX('Transmission Cost by Trajectory'!D$1:D$516, MATCH(1, ('Transmission Cost by Trajectory'!$B$1:$B$516 = $C105) * ('Transmission Cost by Trajectory'!$C$1:$C$516 = $E105), 0)), ""), "")</f>
        <v/>
      </c>
      <c r="G105" s="4" t="str" cm="1">
        <f t="array" aca="1" ref="G105" ca="1">IF(INDEX('Cost Scenario Settings'!$D$6:$L$13, MATCH($B105, 'Cost Scenario Settings'!$C$6:$C$13, 0), MATCH($E105, 'Cost Scenario Settings'!$D$5:$L$5, 0)) = TRUE,
IFERROR(INDEX('Generator Cost by Trajectory'!E$1:E$516, MATCH(1, ('Generator Cost by Trajectory'!$B$1:$B$516 = $D105) * ('Generator Cost by Trajectory'!$C$1:$C$516 = $E105), 0))
+ INDEX('Transmission Cost by Trajectory'!E$1:E$516, MATCH(1, ('Transmission Cost by Trajectory'!$B$1:$B$516 = $C105) * ('Transmission Cost by Trajectory'!$C$1:$C$516 = $E105), 0)), ""), "")</f>
        <v/>
      </c>
      <c r="H105" s="4" t="str" cm="1">
        <f t="array" aca="1" ref="H105" ca="1">IF(INDEX('Cost Scenario Settings'!$D$6:$L$13, MATCH($B105, 'Cost Scenario Settings'!$C$6:$C$13, 0), MATCH($E105, 'Cost Scenario Settings'!$D$5:$L$5, 0)) = TRUE,
IFERROR(INDEX('Generator Cost by Trajectory'!F$1:F$516, MATCH(1, ('Generator Cost by Trajectory'!$B$1:$B$516 = $D105) * ('Generator Cost by Trajectory'!$C$1:$C$516 = $E105), 0))
+ INDEX('Transmission Cost by Trajectory'!F$1:F$516, MATCH(1, ('Transmission Cost by Trajectory'!$B$1:$B$516 = $C105) * ('Transmission Cost by Trajectory'!$C$1:$C$516 = $E105), 0)), ""), "")</f>
        <v/>
      </c>
      <c r="I105" s="4" t="str" cm="1">
        <f t="array" aca="1" ref="I105" ca="1">IF(INDEX('Cost Scenario Settings'!$D$6:$L$13, MATCH($B105, 'Cost Scenario Settings'!$C$6:$C$13, 0), MATCH($E105, 'Cost Scenario Settings'!$D$5:$L$5, 0)) = TRUE,
IFERROR(INDEX('Generator Cost by Trajectory'!G$1:G$516, MATCH(1, ('Generator Cost by Trajectory'!$B$1:$B$516 = $D105) * ('Generator Cost by Trajectory'!$C$1:$C$516 = $E105), 0))
+ INDEX('Transmission Cost by Trajectory'!G$1:G$516, MATCH(1, ('Transmission Cost by Trajectory'!$B$1:$B$516 = $C105) * ('Transmission Cost by Trajectory'!$C$1:$C$516 = $E105), 0)), ""), "")</f>
        <v/>
      </c>
      <c r="J105" s="4" t="str" cm="1">
        <f t="array" aca="1" ref="J105" ca="1">IF(INDEX('Cost Scenario Settings'!$D$6:$L$13, MATCH($B105, 'Cost Scenario Settings'!$C$6:$C$13, 0), MATCH($E105, 'Cost Scenario Settings'!$D$5:$L$5, 0)) = TRUE,
IFERROR(INDEX('Generator Cost by Trajectory'!H$1:H$516, MATCH(1, ('Generator Cost by Trajectory'!$B$1:$B$516 = $D105) * ('Generator Cost by Trajectory'!$C$1:$C$516 = $E105), 0))
+ INDEX('Transmission Cost by Trajectory'!H$1:H$516, MATCH(1, ('Transmission Cost by Trajectory'!$B$1:$B$516 = $C105) * ('Transmission Cost by Trajectory'!$C$1:$C$516 = $E105), 0)), ""), "")</f>
        <v/>
      </c>
      <c r="K105" s="4" t="str" cm="1">
        <f t="array" aca="1" ref="K105" ca="1">IF(INDEX('Cost Scenario Settings'!$D$6:$L$13, MATCH($B105, 'Cost Scenario Settings'!$C$6:$C$13, 0), MATCH($E105, 'Cost Scenario Settings'!$D$5:$L$5, 0)) = TRUE,
IFERROR(INDEX('Generator Cost by Trajectory'!I$1:I$516, MATCH(1, ('Generator Cost by Trajectory'!$B$1:$B$516 = $D105) * ('Generator Cost by Trajectory'!$C$1:$C$516 = $E105), 0))
+ INDEX('Transmission Cost by Trajectory'!I$1:I$516, MATCH(1, ('Transmission Cost by Trajectory'!$B$1:$B$516 = $C105) * ('Transmission Cost by Trajectory'!$C$1:$C$516 = $E105), 0)), ""), "")</f>
        <v/>
      </c>
      <c r="L105" s="4" t="str" cm="1">
        <f t="array" aca="1" ref="L105" ca="1">IF(INDEX('Cost Scenario Settings'!$D$6:$L$13, MATCH($B105, 'Cost Scenario Settings'!$C$6:$C$13, 0), MATCH($E105, 'Cost Scenario Settings'!$D$5:$L$5, 0)) = TRUE,
IFERROR(INDEX('Generator Cost by Trajectory'!J$1:J$516, MATCH(1, ('Generator Cost by Trajectory'!$B$1:$B$516 = $D105) * ('Generator Cost by Trajectory'!$C$1:$C$516 = $E105), 0))
+ INDEX('Transmission Cost by Trajectory'!J$1:J$516, MATCH(1, ('Transmission Cost by Trajectory'!$B$1:$B$516 = $C105) * ('Transmission Cost by Trajectory'!$C$1:$C$516 = $E105), 0)), ""), "")</f>
        <v/>
      </c>
      <c r="M105" s="4" t="str" cm="1">
        <f t="array" aca="1" ref="M105" ca="1">IF(INDEX('Cost Scenario Settings'!$D$6:$L$13, MATCH($B105, 'Cost Scenario Settings'!$C$6:$C$13, 0), MATCH($E105, 'Cost Scenario Settings'!$D$5:$L$5, 0)) = TRUE,
IFERROR(INDEX('Generator Cost by Trajectory'!K$1:K$516, MATCH(1, ('Generator Cost by Trajectory'!$B$1:$B$516 = $D105) * ('Generator Cost by Trajectory'!$C$1:$C$516 = $E105), 0))
+ INDEX('Transmission Cost by Trajectory'!K$1:K$516, MATCH(1, ('Transmission Cost by Trajectory'!$B$1:$B$516 = $C105) * ('Transmission Cost by Trajectory'!$C$1:$C$516 = $E105), 0)), ""), "")</f>
        <v/>
      </c>
      <c r="N105" s="4" t="str" cm="1">
        <f t="array" aca="1" ref="N105" ca="1">IF(INDEX('Cost Scenario Settings'!$D$6:$L$13, MATCH($B105, 'Cost Scenario Settings'!$C$6:$C$13, 0), MATCH($E105, 'Cost Scenario Settings'!$D$5:$L$5, 0)) = TRUE,
IFERROR(INDEX('Generator Cost by Trajectory'!L$1:L$516, MATCH(1, ('Generator Cost by Trajectory'!$B$1:$B$516 = $D105) * ('Generator Cost by Trajectory'!$C$1:$C$516 = $E105), 0))
+ INDEX('Transmission Cost by Trajectory'!L$1:L$516, MATCH(1, ('Transmission Cost by Trajectory'!$B$1:$B$516 = $C105) * ('Transmission Cost by Trajectory'!$C$1:$C$516 = $E105), 0)), ""), "")</f>
        <v/>
      </c>
      <c r="O105" s="4" t="str" cm="1">
        <f t="array" aca="1" ref="O105" ca="1">IF(INDEX('Cost Scenario Settings'!$D$6:$L$13, MATCH($B105, 'Cost Scenario Settings'!$C$6:$C$13, 0), MATCH($E105, 'Cost Scenario Settings'!$D$5:$L$5, 0)) = TRUE,
IFERROR(INDEX('Generator Cost by Trajectory'!M$1:M$516, MATCH(1, ('Generator Cost by Trajectory'!$B$1:$B$516 = $D105) * ('Generator Cost by Trajectory'!$C$1:$C$516 = $E105), 0))
+ INDEX('Transmission Cost by Trajectory'!M$1:M$516, MATCH(1, ('Transmission Cost by Trajectory'!$B$1:$B$516 = $C105) * ('Transmission Cost by Trajectory'!$C$1:$C$516 = $E105), 0)), ""), "")</f>
        <v/>
      </c>
      <c r="P105" s="4" t="str" cm="1">
        <f t="array" aca="1" ref="P105" ca="1">IF(INDEX('Cost Scenario Settings'!$D$6:$L$13, MATCH($B105, 'Cost Scenario Settings'!$C$6:$C$13, 0), MATCH($E105, 'Cost Scenario Settings'!$D$5:$L$5, 0)) = TRUE,
IFERROR(INDEX('Generator Cost by Trajectory'!N$1:N$516, MATCH(1, ('Generator Cost by Trajectory'!$B$1:$B$516 = $D105) * ('Generator Cost by Trajectory'!$C$1:$C$516 = $E105), 0))
+ INDEX('Transmission Cost by Trajectory'!N$1:N$516, MATCH(1, ('Transmission Cost by Trajectory'!$B$1:$B$516 = $C105) * ('Transmission Cost by Trajectory'!$C$1:$C$516 = $E105), 0)), ""), "")</f>
        <v/>
      </c>
      <c r="Q105" s="4" t="str" cm="1">
        <f t="array" aca="1" ref="Q105" ca="1">IF(INDEX('Cost Scenario Settings'!$D$6:$L$13, MATCH($B105, 'Cost Scenario Settings'!$C$6:$C$13, 0), MATCH($E105, 'Cost Scenario Settings'!$D$5:$L$5, 0)) = TRUE,
IFERROR(INDEX('Generator Cost by Trajectory'!O$1:O$516, MATCH(1, ('Generator Cost by Trajectory'!$B$1:$B$516 = $D105) * ('Generator Cost by Trajectory'!$C$1:$C$516 = $E105), 0))
+ INDEX('Transmission Cost by Trajectory'!O$1:O$516, MATCH(1, ('Transmission Cost by Trajectory'!$B$1:$B$516 = $C105) * ('Transmission Cost by Trajectory'!$C$1:$C$516 = $E105), 0)), ""), "")</f>
        <v/>
      </c>
      <c r="R105" s="6" t="str">
        <f t="shared" ref="R105:R112" ca="1" si="14">IF(Q105="", "", SUMPRODUCT($F$6:$Q$6, $F105:$Q105))</f>
        <v/>
      </c>
      <c r="S105" s="4" t="str">
        <f ca="1">IFERROR(IF('Dashboard '!$D$6 = 2035, R105 * (1.05^(2035-2022)), R105), "")</f>
        <v/>
      </c>
    </row>
    <row r="106" spans="2:19" x14ac:dyDescent="0.2">
      <c r="B106" s="11" t="str">
        <f t="shared" ref="B106:B112" ca="1" si="15">B105</f>
        <v>PSP - Mid w/High Humboldt Tx Cost</v>
      </c>
      <c r="C106" s="11" t="str">
        <f ca="1">INDEX('Cost Scenario Settings'!O$6:O$13, MATCH($B106, Final_Cost_Scenarios, 0))</f>
        <v>Tx - Mid + Humboldt Adjustment</v>
      </c>
      <c r="D106" s="11" t="str">
        <f ca="1">INDEX('Cost Scenario Settings'!P$6:P$13, MATCH($B106, Final_Cost_Scenarios, 0))</f>
        <v>PSP - Mid</v>
      </c>
      <c r="E106" s="8" t="s">
        <v>56</v>
      </c>
      <c r="F106" s="4" t="str" cm="1">
        <f t="array" aca="1" ref="F106" ca="1">IF(INDEX('Cost Scenario Settings'!$D$6:$L$13, MATCH($B106, 'Cost Scenario Settings'!$C$6:$C$13, 0), MATCH($E106, 'Cost Scenario Settings'!$D$5:$L$5, 0)) = TRUE,
IFERROR(INDEX('Generator Cost by Trajectory'!D$1:D$516, MATCH(1, ('Generator Cost by Trajectory'!$B$1:$B$516 = $D106) * ('Generator Cost by Trajectory'!$C$1:$C$516 = $E106), 0))
+ INDEX('Transmission Cost by Trajectory'!D$1:D$516, MATCH(1, ('Transmission Cost by Trajectory'!$B$1:$B$516 = $C106) * ('Transmission Cost by Trajectory'!$C$1:$C$516 = $E106), 0)), ""), "")</f>
        <v/>
      </c>
      <c r="G106" s="4" t="str" cm="1">
        <f t="array" aca="1" ref="G106" ca="1">IF(INDEX('Cost Scenario Settings'!$D$6:$L$13, MATCH($B106, 'Cost Scenario Settings'!$C$6:$C$13, 0), MATCH($E106, 'Cost Scenario Settings'!$D$5:$L$5, 0)) = TRUE,
IFERROR(INDEX('Generator Cost by Trajectory'!E$1:E$516, MATCH(1, ('Generator Cost by Trajectory'!$B$1:$B$516 = $D106) * ('Generator Cost by Trajectory'!$C$1:$C$516 = $E106), 0))
+ INDEX('Transmission Cost by Trajectory'!E$1:E$516, MATCH(1, ('Transmission Cost by Trajectory'!$B$1:$B$516 = $C106) * ('Transmission Cost by Trajectory'!$C$1:$C$516 = $E106), 0)), ""), "")</f>
        <v/>
      </c>
      <c r="H106" s="4" t="str" cm="1">
        <f t="array" aca="1" ref="H106" ca="1">IF(INDEX('Cost Scenario Settings'!$D$6:$L$13, MATCH($B106, 'Cost Scenario Settings'!$C$6:$C$13, 0), MATCH($E106, 'Cost Scenario Settings'!$D$5:$L$5, 0)) = TRUE,
IFERROR(INDEX('Generator Cost by Trajectory'!F$1:F$516, MATCH(1, ('Generator Cost by Trajectory'!$B$1:$B$516 = $D106) * ('Generator Cost by Trajectory'!$C$1:$C$516 = $E106), 0))
+ INDEX('Transmission Cost by Trajectory'!F$1:F$516, MATCH(1, ('Transmission Cost by Trajectory'!$B$1:$B$516 = $C106) * ('Transmission Cost by Trajectory'!$C$1:$C$516 = $E106), 0)), ""), "")</f>
        <v/>
      </c>
      <c r="I106" s="4" t="str" cm="1">
        <f t="array" aca="1" ref="I106" ca="1">IF(INDEX('Cost Scenario Settings'!$D$6:$L$13, MATCH($B106, 'Cost Scenario Settings'!$C$6:$C$13, 0), MATCH($E106, 'Cost Scenario Settings'!$D$5:$L$5, 0)) = TRUE,
IFERROR(INDEX('Generator Cost by Trajectory'!G$1:G$516, MATCH(1, ('Generator Cost by Trajectory'!$B$1:$B$516 = $D106) * ('Generator Cost by Trajectory'!$C$1:$C$516 = $E106), 0))
+ INDEX('Transmission Cost by Trajectory'!G$1:G$516, MATCH(1, ('Transmission Cost by Trajectory'!$B$1:$B$516 = $C106) * ('Transmission Cost by Trajectory'!$C$1:$C$516 = $E106), 0)), ""), "")</f>
        <v/>
      </c>
      <c r="J106" s="4" t="str" cm="1">
        <f t="array" aca="1" ref="J106" ca="1">IF(INDEX('Cost Scenario Settings'!$D$6:$L$13, MATCH($B106, 'Cost Scenario Settings'!$C$6:$C$13, 0), MATCH($E106, 'Cost Scenario Settings'!$D$5:$L$5, 0)) = TRUE,
IFERROR(INDEX('Generator Cost by Trajectory'!H$1:H$516, MATCH(1, ('Generator Cost by Trajectory'!$B$1:$B$516 = $D106) * ('Generator Cost by Trajectory'!$C$1:$C$516 = $E106), 0))
+ INDEX('Transmission Cost by Trajectory'!H$1:H$516, MATCH(1, ('Transmission Cost by Trajectory'!$B$1:$B$516 = $C106) * ('Transmission Cost by Trajectory'!$C$1:$C$516 = $E106), 0)), ""), "")</f>
        <v/>
      </c>
      <c r="K106" s="4" t="str" cm="1">
        <f t="array" aca="1" ref="K106" ca="1">IF(INDEX('Cost Scenario Settings'!$D$6:$L$13, MATCH($B106, 'Cost Scenario Settings'!$C$6:$C$13, 0), MATCH($E106, 'Cost Scenario Settings'!$D$5:$L$5, 0)) = TRUE,
IFERROR(INDEX('Generator Cost by Trajectory'!I$1:I$516, MATCH(1, ('Generator Cost by Trajectory'!$B$1:$B$516 = $D106) * ('Generator Cost by Trajectory'!$C$1:$C$516 = $E106), 0))
+ INDEX('Transmission Cost by Trajectory'!I$1:I$516, MATCH(1, ('Transmission Cost by Trajectory'!$B$1:$B$516 = $C106) * ('Transmission Cost by Trajectory'!$C$1:$C$516 = $E106), 0)), ""), "")</f>
        <v/>
      </c>
      <c r="L106" s="4" t="str" cm="1">
        <f t="array" aca="1" ref="L106" ca="1">IF(INDEX('Cost Scenario Settings'!$D$6:$L$13, MATCH($B106, 'Cost Scenario Settings'!$C$6:$C$13, 0), MATCH($E106, 'Cost Scenario Settings'!$D$5:$L$5, 0)) = TRUE,
IFERROR(INDEX('Generator Cost by Trajectory'!J$1:J$516, MATCH(1, ('Generator Cost by Trajectory'!$B$1:$B$516 = $D106) * ('Generator Cost by Trajectory'!$C$1:$C$516 = $E106), 0))
+ INDEX('Transmission Cost by Trajectory'!J$1:J$516, MATCH(1, ('Transmission Cost by Trajectory'!$B$1:$B$516 = $C106) * ('Transmission Cost by Trajectory'!$C$1:$C$516 = $E106), 0)), ""), "")</f>
        <v/>
      </c>
      <c r="M106" s="4" t="str" cm="1">
        <f t="array" aca="1" ref="M106" ca="1">IF(INDEX('Cost Scenario Settings'!$D$6:$L$13, MATCH($B106, 'Cost Scenario Settings'!$C$6:$C$13, 0), MATCH($E106, 'Cost Scenario Settings'!$D$5:$L$5, 0)) = TRUE,
IFERROR(INDEX('Generator Cost by Trajectory'!K$1:K$516, MATCH(1, ('Generator Cost by Trajectory'!$B$1:$B$516 = $D106) * ('Generator Cost by Trajectory'!$C$1:$C$516 = $E106), 0))
+ INDEX('Transmission Cost by Trajectory'!K$1:K$516, MATCH(1, ('Transmission Cost by Trajectory'!$B$1:$B$516 = $C106) * ('Transmission Cost by Trajectory'!$C$1:$C$516 = $E106), 0)), ""), "")</f>
        <v/>
      </c>
      <c r="N106" s="4" t="str" cm="1">
        <f t="array" aca="1" ref="N106" ca="1">IF(INDEX('Cost Scenario Settings'!$D$6:$L$13, MATCH($B106, 'Cost Scenario Settings'!$C$6:$C$13, 0), MATCH($E106, 'Cost Scenario Settings'!$D$5:$L$5, 0)) = TRUE,
IFERROR(INDEX('Generator Cost by Trajectory'!L$1:L$516, MATCH(1, ('Generator Cost by Trajectory'!$B$1:$B$516 = $D106) * ('Generator Cost by Trajectory'!$C$1:$C$516 = $E106), 0))
+ INDEX('Transmission Cost by Trajectory'!L$1:L$516, MATCH(1, ('Transmission Cost by Trajectory'!$B$1:$B$516 = $C106) * ('Transmission Cost by Trajectory'!$C$1:$C$516 = $E106), 0)), ""), "")</f>
        <v/>
      </c>
      <c r="O106" s="4" t="str" cm="1">
        <f t="array" aca="1" ref="O106" ca="1">IF(INDEX('Cost Scenario Settings'!$D$6:$L$13, MATCH($B106, 'Cost Scenario Settings'!$C$6:$C$13, 0), MATCH($E106, 'Cost Scenario Settings'!$D$5:$L$5, 0)) = TRUE,
IFERROR(INDEX('Generator Cost by Trajectory'!M$1:M$516, MATCH(1, ('Generator Cost by Trajectory'!$B$1:$B$516 = $D106) * ('Generator Cost by Trajectory'!$C$1:$C$516 = $E106), 0))
+ INDEX('Transmission Cost by Trajectory'!M$1:M$516, MATCH(1, ('Transmission Cost by Trajectory'!$B$1:$B$516 = $C106) * ('Transmission Cost by Trajectory'!$C$1:$C$516 = $E106), 0)), ""), "")</f>
        <v/>
      </c>
      <c r="P106" s="4" t="str" cm="1">
        <f t="array" aca="1" ref="P106" ca="1">IF(INDEX('Cost Scenario Settings'!$D$6:$L$13, MATCH($B106, 'Cost Scenario Settings'!$C$6:$C$13, 0), MATCH($E106, 'Cost Scenario Settings'!$D$5:$L$5, 0)) = TRUE,
IFERROR(INDEX('Generator Cost by Trajectory'!N$1:N$516, MATCH(1, ('Generator Cost by Trajectory'!$B$1:$B$516 = $D106) * ('Generator Cost by Trajectory'!$C$1:$C$516 = $E106), 0))
+ INDEX('Transmission Cost by Trajectory'!N$1:N$516, MATCH(1, ('Transmission Cost by Trajectory'!$B$1:$B$516 = $C106) * ('Transmission Cost by Trajectory'!$C$1:$C$516 = $E106), 0)), ""), "")</f>
        <v/>
      </c>
      <c r="Q106" s="4" t="str" cm="1">
        <f t="array" aca="1" ref="Q106" ca="1">IF(INDEX('Cost Scenario Settings'!$D$6:$L$13, MATCH($B106, 'Cost Scenario Settings'!$C$6:$C$13, 0), MATCH($E106, 'Cost Scenario Settings'!$D$5:$L$5, 0)) = TRUE,
IFERROR(INDEX('Generator Cost by Trajectory'!O$1:O$516, MATCH(1, ('Generator Cost by Trajectory'!$B$1:$B$516 = $D106) * ('Generator Cost by Trajectory'!$C$1:$C$516 = $E106), 0))
+ INDEX('Transmission Cost by Trajectory'!O$1:O$516, MATCH(1, ('Transmission Cost by Trajectory'!$B$1:$B$516 = $C106) * ('Transmission Cost by Trajectory'!$C$1:$C$516 = $E106), 0)), ""), "")</f>
        <v/>
      </c>
      <c r="R106" s="6" t="str">
        <f t="shared" ca="1" si="14"/>
        <v/>
      </c>
      <c r="S106" s="4" t="str">
        <f ca="1">IFERROR(IF('Dashboard '!$D$6 = 2035, R106 * (1.05^(2035-2022)), R106), "")</f>
        <v/>
      </c>
    </row>
    <row r="107" spans="2:19" x14ac:dyDescent="0.2">
      <c r="B107" s="11" t="str">
        <f t="shared" ca="1" si="15"/>
        <v>PSP - Mid w/High Humboldt Tx Cost</v>
      </c>
      <c r="C107" s="11" t="str">
        <f ca="1">INDEX('Cost Scenario Settings'!O$6:O$13, MATCH($B107, Final_Cost_Scenarios, 0))</f>
        <v>Tx - Mid + Humboldt Adjustment</v>
      </c>
      <c r="D107" s="11" t="str">
        <f ca="1">INDEX('Cost Scenario Settings'!P$6:P$13, MATCH($B107, Final_Cost_Scenarios, 0))</f>
        <v>PSP - Mid</v>
      </c>
      <c r="E107" s="8" t="s">
        <v>57</v>
      </c>
      <c r="F107" s="4" cm="1">
        <f t="array" aca="1" ref="F107" ca="1">IF(INDEX('Cost Scenario Settings'!$D$6:$L$13, MATCH($B107, 'Cost Scenario Settings'!$C$6:$C$13, 0), MATCH($E107, 'Cost Scenario Settings'!$D$5:$L$5, 0)) = TRUE,
IFERROR(INDEX('Generator Cost by Trajectory'!D$1:D$516, MATCH(1, ('Generator Cost by Trajectory'!$B$1:$B$516 = $D107) * ('Generator Cost by Trajectory'!$C$1:$C$516 = $E107), 0))
+ INDEX('Transmission Cost by Trajectory'!D$1:D$516, MATCH(1, ('Transmission Cost by Trajectory'!$B$1:$B$516 = $C107) * ('Transmission Cost by Trajectory'!$C$1:$C$516 = $E107), 0)), ""), "")</f>
        <v>0</v>
      </c>
      <c r="G107" s="4" cm="1">
        <f t="array" aca="1" ref="G107" ca="1">IF(INDEX('Cost Scenario Settings'!$D$6:$L$13, MATCH($B107, 'Cost Scenario Settings'!$C$6:$C$13, 0), MATCH($E107, 'Cost Scenario Settings'!$D$5:$L$5, 0)) = TRUE,
IFERROR(INDEX('Generator Cost by Trajectory'!E$1:E$516, MATCH(1, ('Generator Cost by Trajectory'!$B$1:$B$516 = $D107) * ('Generator Cost by Trajectory'!$C$1:$C$516 = $E107), 0))
+ INDEX('Transmission Cost by Trajectory'!E$1:E$516, MATCH(1, ('Transmission Cost by Trajectory'!$B$1:$B$516 = $C107) * ('Transmission Cost by Trajectory'!$C$1:$C$516 = $E107), 0)), ""), "")</f>
        <v>0</v>
      </c>
      <c r="H107" s="4" cm="1">
        <f t="array" aca="1" ref="H107" ca="1">IF(INDEX('Cost Scenario Settings'!$D$6:$L$13, MATCH($B107, 'Cost Scenario Settings'!$C$6:$C$13, 0), MATCH($E107, 'Cost Scenario Settings'!$D$5:$L$5, 0)) = TRUE,
IFERROR(INDEX('Generator Cost by Trajectory'!F$1:F$516, MATCH(1, ('Generator Cost by Trajectory'!$B$1:$B$516 = $D107) * ('Generator Cost by Trajectory'!$C$1:$C$516 = $E107), 0))
+ INDEX('Transmission Cost by Trajectory'!F$1:F$516, MATCH(1, ('Transmission Cost by Trajectory'!$B$1:$B$516 = $C107) * ('Transmission Cost by Trajectory'!$C$1:$C$516 = $E107), 0)), ""), "")</f>
        <v>0</v>
      </c>
      <c r="I107" s="4" cm="1">
        <f t="array" aca="1" ref="I107" ca="1">IF(INDEX('Cost Scenario Settings'!$D$6:$L$13, MATCH($B107, 'Cost Scenario Settings'!$C$6:$C$13, 0), MATCH($E107, 'Cost Scenario Settings'!$D$5:$L$5, 0)) = TRUE,
IFERROR(INDEX('Generator Cost by Trajectory'!G$1:G$516, MATCH(1, ('Generator Cost by Trajectory'!$B$1:$B$516 = $D107) * ('Generator Cost by Trajectory'!$C$1:$C$516 = $E107), 0))
+ INDEX('Transmission Cost by Trajectory'!G$1:G$516, MATCH(1, ('Transmission Cost by Trajectory'!$B$1:$B$516 = $C107) * ('Transmission Cost by Trajectory'!$C$1:$C$516 = $E107), 0)), ""), "")</f>
        <v>0</v>
      </c>
      <c r="J107" s="4" cm="1">
        <f t="array" aca="1" ref="J107" ca="1">IF(INDEX('Cost Scenario Settings'!$D$6:$L$13, MATCH($B107, 'Cost Scenario Settings'!$C$6:$C$13, 0), MATCH($E107, 'Cost Scenario Settings'!$D$5:$L$5, 0)) = TRUE,
IFERROR(INDEX('Generator Cost by Trajectory'!H$1:H$516, MATCH(1, ('Generator Cost by Trajectory'!$B$1:$B$516 = $D107) * ('Generator Cost by Trajectory'!$C$1:$C$516 = $E107), 0))
+ INDEX('Transmission Cost by Trajectory'!H$1:H$516, MATCH(1, ('Transmission Cost by Trajectory'!$B$1:$B$516 = $C107) * ('Transmission Cost by Trajectory'!$C$1:$C$516 = $E107), 0)), ""), "")</f>
        <v>0</v>
      </c>
      <c r="K107" s="4" cm="1">
        <f t="array" aca="1" ref="K107" ca="1">IF(INDEX('Cost Scenario Settings'!$D$6:$L$13, MATCH($B107, 'Cost Scenario Settings'!$C$6:$C$13, 0), MATCH($E107, 'Cost Scenario Settings'!$D$5:$L$5, 0)) = TRUE,
IFERROR(INDEX('Generator Cost by Trajectory'!I$1:I$516, MATCH(1, ('Generator Cost by Trajectory'!$B$1:$B$516 = $D107) * ('Generator Cost by Trajectory'!$C$1:$C$516 = $E107), 0))
+ INDEX('Transmission Cost by Trajectory'!I$1:I$516, MATCH(1, ('Transmission Cost by Trajectory'!$B$1:$B$516 = $C107) * ('Transmission Cost by Trajectory'!$C$1:$C$516 = $E107), 0)), ""), "")</f>
        <v>0</v>
      </c>
      <c r="L107" s="4" cm="1">
        <f t="array" aca="1" ref="L107" ca="1">IF(INDEX('Cost Scenario Settings'!$D$6:$L$13, MATCH($B107, 'Cost Scenario Settings'!$C$6:$C$13, 0), MATCH($E107, 'Cost Scenario Settings'!$D$5:$L$5, 0)) = TRUE,
IFERROR(INDEX('Generator Cost by Trajectory'!J$1:J$516, MATCH(1, ('Generator Cost by Trajectory'!$B$1:$B$516 = $D107) * ('Generator Cost by Trajectory'!$C$1:$C$516 = $E107), 0))
+ INDEX('Transmission Cost by Trajectory'!J$1:J$516, MATCH(1, ('Transmission Cost by Trajectory'!$B$1:$B$516 = $C107) * ('Transmission Cost by Trajectory'!$C$1:$C$516 = $E107), 0)), ""), "")</f>
        <v>0</v>
      </c>
      <c r="M107" s="4" cm="1">
        <f t="array" aca="1" ref="M107" ca="1">IF(INDEX('Cost Scenario Settings'!$D$6:$L$13, MATCH($B107, 'Cost Scenario Settings'!$C$6:$C$13, 0), MATCH($E107, 'Cost Scenario Settings'!$D$5:$L$5, 0)) = TRUE,
IFERROR(INDEX('Generator Cost by Trajectory'!K$1:K$516, MATCH(1, ('Generator Cost by Trajectory'!$B$1:$B$516 = $D107) * ('Generator Cost by Trajectory'!$C$1:$C$516 = $E107), 0))
+ INDEX('Transmission Cost by Trajectory'!K$1:K$516, MATCH(1, ('Transmission Cost by Trajectory'!$B$1:$B$516 = $C107) * ('Transmission Cost by Trajectory'!$C$1:$C$516 = $E107), 0)), ""), "")</f>
        <v>0</v>
      </c>
      <c r="N107" s="4" cm="1">
        <f t="array" aca="1" ref="N107" ca="1">IF(INDEX('Cost Scenario Settings'!$D$6:$L$13, MATCH($B107, 'Cost Scenario Settings'!$C$6:$C$13, 0), MATCH($E107, 'Cost Scenario Settings'!$D$5:$L$5, 0)) = TRUE,
IFERROR(INDEX('Generator Cost by Trajectory'!L$1:L$516, MATCH(1, ('Generator Cost by Trajectory'!$B$1:$B$516 = $D107) * ('Generator Cost by Trajectory'!$C$1:$C$516 = $E107), 0))
+ INDEX('Transmission Cost by Trajectory'!L$1:L$516, MATCH(1, ('Transmission Cost by Trajectory'!$B$1:$B$516 = $C107) * ('Transmission Cost by Trajectory'!$C$1:$C$516 = $E107), 0)), ""), "")</f>
        <v>1200.2705385257968</v>
      </c>
      <c r="O107" s="4" cm="1">
        <f t="array" aca="1" ref="O107" ca="1">IF(INDEX('Cost Scenario Settings'!$D$6:$L$13, MATCH($B107, 'Cost Scenario Settings'!$C$6:$C$13, 0), MATCH($E107, 'Cost Scenario Settings'!$D$5:$L$5, 0)) = TRUE,
IFERROR(INDEX('Generator Cost by Trajectory'!M$1:M$516, MATCH(1, ('Generator Cost by Trajectory'!$B$1:$B$516 = $D107) * ('Generator Cost by Trajectory'!$C$1:$C$516 = $E107), 0))
+ INDEX('Transmission Cost by Trajectory'!M$1:M$516, MATCH(1, ('Transmission Cost by Trajectory'!$B$1:$B$516 = $C107) * ('Transmission Cost by Trajectory'!$C$1:$C$516 = $E107), 0)), ""), "")</f>
        <v>1200.2705385257968</v>
      </c>
      <c r="P107" s="4" cm="1">
        <f t="array" aca="1" ref="P107" ca="1">IF(INDEX('Cost Scenario Settings'!$D$6:$L$13, MATCH($B107, 'Cost Scenario Settings'!$C$6:$C$13, 0), MATCH($E107, 'Cost Scenario Settings'!$D$5:$L$5, 0)) = TRUE,
IFERROR(INDEX('Generator Cost by Trajectory'!N$1:N$516, MATCH(1, ('Generator Cost by Trajectory'!$B$1:$B$516 = $D107) * ('Generator Cost by Trajectory'!$C$1:$C$516 = $E107), 0))
+ INDEX('Transmission Cost by Trajectory'!N$1:N$516, MATCH(1, ('Transmission Cost by Trajectory'!$B$1:$B$516 = $C107) * ('Transmission Cost by Trajectory'!$C$1:$C$516 = $E107), 0)), ""), "")</f>
        <v>1200.2705385257968</v>
      </c>
      <c r="Q107" s="4" cm="1">
        <f t="array" aca="1" ref="Q107" ca="1">IF(INDEX('Cost Scenario Settings'!$D$6:$L$13, MATCH($B107, 'Cost Scenario Settings'!$C$6:$C$13, 0), MATCH($E107, 'Cost Scenario Settings'!$D$5:$L$5, 0)) = TRUE,
IFERROR(INDEX('Generator Cost by Trajectory'!O$1:O$516, MATCH(1, ('Generator Cost by Trajectory'!$B$1:$B$516 = $D107) * ('Generator Cost by Trajectory'!$C$1:$C$516 = $E107), 0))
+ INDEX('Transmission Cost by Trajectory'!O$1:O$516, MATCH(1, ('Transmission Cost by Trajectory'!$B$1:$B$516 = $C107) * ('Transmission Cost by Trajectory'!$C$1:$C$516 = $E107), 0)), ""), "")</f>
        <v>1200.2705385257968</v>
      </c>
      <c r="R107" s="6">
        <f t="shared" ca="1" si="14"/>
        <v>9222.3987597628657</v>
      </c>
      <c r="S107" s="4">
        <f ca="1">IFERROR(IF('Dashboard '!$D$6 = 2035, R107 * (1.05^(2035-2022)), R107), "")</f>
        <v>17390.208311509723</v>
      </c>
    </row>
    <row r="108" spans="2:19" x14ac:dyDescent="0.2">
      <c r="B108" s="11" t="str">
        <f t="shared" ca="1" si="15"/>
        <v>PSP - Mid w/High Humboldt Tx Cost</v>
      </c>
      <c r="C108" s="11" t="str">
        <f ca="1">INDEX('Cost Scenario Settings'!O$6:O$13, MATCH($B108, Final_Cost_Scenarios, 0))</f>
        <v>Tx - Mid + Humboldt Adjustment</v>
      </c>
      <c r="D108" s="11" t="str">
        <f ca="1">INDEX('Cost Scenario Settings'!P$6:P$13, MATCH($B108, Final_Cost_Scenarios, 0))</f>
        <v>PSP - Mid</v>
      </c>
      <c r="E108" s="8" t="s">
        <v>58</v>
      </c>
      <c r="F108" s="4" t="str" cm="1">
        <f t="array" aca="1" ref="F108" ca="1">IF(INDEX('Cost Scenario Settings'!$D$6:$L$13, MATCH($B108, 'Cost Scenario Settings'!$C$6:$C$13, 0), MATCH($E108, 'Cost Scenario Settings'!$D$5:$L$5, 0)) = TRUE,
IFERROR(INDEX('Generator Cost by Trajectory'!D$1:D$516, MATCH(1, ('Generator Cost by Trajectory'!$B$1:$B$516 = $D108) * ('Generator Cost by Trajectory'!$C$1:$C$516 = $E108), 0))
+ INDEX('Transmission Cost by Trajectory'!D$1:D$516, MATCH(1, ('Transmission Cost by Trajectory'!$B$1:$B$516 = $C108) * ('Transmission Cost by Trajectory'!$C$1:$C$516 = $E108), 0)), ""), "")</f>
        <v/>
      </c>
      <c r="G108" s="4" t="str" cm="1">
        <f t="array" aca="1" ref="G108" ca="1">IF(INDEX('Cost Scenario Settings'!$D$6:$L$13, MATCH($B108, 'Cost Scenario Settings'!$C$6:$C$13, 0), MATCH($E108, 'Cost Scenario Settings'!$D$5:$L$5, 0)) = TRUE,
IFERROR(INDEX('Generator Cost by Trajectory'!E$1:E$516, MATCH(1, ('Generator Cost by Trajectory'!$B$1:$B$516 = $D108) * ('Generator Cost by Trajectory'!$C$1:$C$516 = $E108), 0))
+ INDEX('Transmission Cost by Trajectory'!E$1:E$516, MATCH(1, ('Transmission Cost by Trajectory'!$B$1:$B$516 = $C108) * ('Transmission Cost by Trajectory'!$C$1:$C$516 = $E108), 0)), ""), "")</f>
        <v/>
      </c>
      <c r="H108" s="4" t="str" cm="1">
        <f t="array" aca="1" ref="H108" ca="1">IF(INDEX('Cost Scenario Settings'!$D$6:$L$13, MATCH($B108, 'Cost Scenario Settings'!$C$6:$C$13, 0), MATCH($E108, 'Cost Scenario Settings'!$D$5:$L$5, 0)) = TRUE,
IFERROR(INDEX('Generator Cost by Trajectory'!F$1:F$516, MATCH(1, ('Generator Cost by Trajectory'!$B$1:$B$516 = $D108) * ('Generator Cost by Trajectory'!$C$1:$C$516 = $E108), 0))
+ INDEX('Transmission Cost by Trajectory'!F$1:F$516, MATCH(1, ('Transmission Cost by Trajectory'!$B$1:$B$516 = $C108) * ('Transmission Cost by Trajectory'!$C$1:$C$516 = $E108), 0)), ""), "")</f>
        <v/>
      </c>
      <c r="I108" s="4" t="str" cm="1">
        <f t="array" aca="1" ref="I108" ca="1">IF(INDEX('Cost Scenario Settings'!$D$6:$L$13, MATCH($B108, 'Cost Scenario Settings'!$C$6:$C$13, 0), MATCH($E108, 'Cost Scenario Settings'!$D$5:$L$5, 0)) = TRUE,
IFERROR(INDEX('Generator Cost by Trajectory'!G$1:G$516, MATCH(1, ('Generator Cost by Trajectory'!$B$1:$B$516 = $D108) * ('Generator Cost by Trajectory'!$C$1:$C$516 = $E108), 0))
+ INDEX('Transmission Cost by Trajectory'!G$1:G$516, MATCH(1, ('Transmission Cost by Trajectory'!$B$1:$B$516 = $C108) * ('Transmission Cost by Trajectory'!$C$1:$C$516 = $E108), 0)), ""), "")</f>
        <v/>
      </c>
      <c r="J108" s="4" t="str" cm="1">
        <f t="array" aca="1" ref="J108" ca="1">IF(INDEX('Cost Scenario Settings'!$D$6:$L$13, MATCH($B108, 'Cost Scenario Settings'!$C$6:$C$13, 0), MATCH($E108, 'Cost Scenario Settings'!$D$5:$L$5, 0)) = TRUE,
IFERROR(INDEX('Generator Cost by Trajectory'!H$1:H$516, MATCH(1, ('Generator Cost by Trajectory'!$B$1:$B$516 = $D108) * ('Generator Cost by Trajectory'!$C$1:$C$516 = $E108), 0))
+ INDEX('Transmission Cost by Trajectory'!H$1:H$516, MATCH(1, ('Transmission Cost by Trajectory'!$B$1:$B$516 = $C108) * ('Transmission Cost by Trajectory'!$C$1:$C$516 = $E108), 0)), ""), "")</f>
        <v/>
      </c>
      <c r="K108" s="4" t="str" cm="1">
        <f t="array" aca="1" ref="K108" ca="1">IF(INDEX('Cost Scenario Settings'!$D$6:$L$13, MATCH($B108, 'Cost Scenario Settings'!$C$6:$C$13, 0), MATCH($E108, 'Cost Scenario Settings'!$D$5:$L$5, 0)) = TRUE,
IFERROR(INDEX('Generator Cost by Trajectory'!I$1:I$516, MATCH(1, ('Generator Cost by Trajectory'!$B$1:$B$516 = $D108) * ('Generator Cost by Trajectory'!$C$1:$C$516 = $E108), 0))
+ INDEX('Transmission Cost by Trajectory'!I$1:I$516, MATCH(1, ('Transmission Cost by Trajectory'!$B$1:$B$516 = $C108) * ('Transmission Cost by Trajectory'!$C$1:$C$516 = $E108), 0)), ""), "")</f>
        <v/>
      </c>
      <c r="L108" s="4" t="str" cm="1">
        <f t="array" aca="1" ref="L108" ca="1">IF(INDEX('Cost Scenario Settings'!$D$6:$L$13, MATCH($B108, 'Cost Scenario Settings'!$C$6:$C$13, 0), MATCH($E108, 'Cost Scenario Settings'!$D$5:$L$5, 0)) = TRUE,
IFERROR(INDEX('Generator Cost by Trajectory'!J$1:J$516, MATCH(1, ('Generator Cost by Trajectory'!$B$1:$B$516 = $D108) * ('Generator Cost by Trajectory'!$C$1:$C$516 = $E108), 0))
+ INDEX('Transmission Cost by Trajectory'!J$1:J$516, MATCH(1, ('Transmission Cost by Trajectory'!$B$1:$B$516 = $C108) * ('Transmission Cost by Trajectory'!$C$1:$C$516 = $E108), 0)), ""), "")</f>
        <v/>
      </c>
      <c r="M108" s="4" t="str" cm="1">
        <f t="array" aca="1" ref="M108" ca="1">IF(INDEX('Cost Scenario Settings'!$D$6:$L$13, MATCH($B108, 'Cost Scenario Settings'!$C$6:$C$13, 0), MATCH($E108, 'Cost Scenario Settings'!$D$5:$L$5, 0)) = TRUE,
IFERROR(INDEX('Generator Cost by Trajectory'!K$1:K$516, MATCH(1, ('Generator Cost by Trajectory'!$B$1:$B$516 = $D108) * ('Generator Cost by Trajectory'!$C$1:$C$516 = $E108), 0))
+ INDEX('Transmission Cost by Trajectory'!K$1:K$516, MATCH(1, ('Transmission Cost by Trajectory'!$B$1:$B$516 = $C108) * ('Transmission Cost by Trajectory'!$C$1:$C$516 = $E108), 0)), ""), "")</f>
        <v/>
      </c>
      <c r="N108" s="4" t="str" cm="1">
        <f t="array" aca="1" ref="N108" ca="1">IF(INDEX('Cost Scenario Settings'!$D$6:$L$13, MATCH($B108, 'Cost Scenario Settings'!$C$6:$C$13, 0), MATCH($E108, 'Cost Scenario Settings'!$D$5:$L$5, 0)) = TRUE,
IFERROR(INDEX('Generator Cost by Trajectory'!L$1:L$516, MATCH(1, ('Generator Cost by Trajectory'!$B$1:$B$516 = $D108) * ('Generator Cost by Trajectory'!$C$1:$C$516 = $E108), 0))
+ INDEX('Transmission Cost by Trajectory'!L$1:L$516, MATCH(1, ('Transmission Cost by Trajectory'!$B$1:$B$516 = $C108) * ('Transmission Cost by Trajectory'!$C$1:$C$516 = $E108), 0)), ""), "")</f>
        <v/>
      </c>
      <c r="O108" s="4" t="str" cm="1">
        <f t="array" aca="1" ref="O108" ca="1">IF(INDEX('Cost Scenario Settings'!$D$6:$L$13, MATCH($B108, 'Cost Scenario Settings'!$C$6:$C$13, 0), MATCH($E108, 'Cost Scenario Settings'!$D$5:$L$5, 0)) = TRUE,
IFERROR(INDEX('Generator Cost by Trajectory'!M$1:M$516, MATCH(1, ('Generator Cost by Trajectory'!$B$1:$B$516 = $D108) * ('Generator Cost by Trajectory'!$C$1:$C$516 = $E108), 0))
+ INDEX('Transmission Cost by Trajectory'!M$1:M$516, MATCH(1, ('Transmission Cost by Trajectory'!$B$1:$B$516 = $C108) * ('Transmission Cost by Trajectory'!$C$1:$C$516 = $E108), 0)), ""), "")</f>
        <v/>
      </c>
      <c r="P108" s="4" t="str" cm="1">
        <f t="array" aca="1" ref="P108" ca="1">IF(INDEX('Cost Scenario Settings'!$D$6:$L$13, MATCH($B108, 'Cost Scenario Settings'!$C$6:$C$13, 0), MATCH($E108, 'Cost Scenario Settings'!$D$5:$L$5, 0)) = TRUE,
IFERROR(INDEX('Generator Cost by Trajectory'!N$1:N$516, MATCH(1, ('Generator Cost by Trajectory'!$B$1:$B$516 = $D108) * ('Generator Cost by Trajectory'!$C$1:$C$516 = $E108), 0))
+ INDEX('Transmission Cost by Trajectory'!N$1:N$516, MATCH(1, ('Transmission Cost by Trajectory'!$B$1:$B$516 = $C108) * ('Transmission Cost by Trajectory'!$C$1:$C$516 = $E108), 0)), ""), "")</f>
        <v/>
      </c>
      <c r="Q108" s="4" t="str" cm="1">
        <f t="array" aca="1" ref="Q108" ca="1">IF(INDEX('Cost Scenario Settings'!$D$6:$L$13, MATCH($B108, 'Cost Scenario Settings'!$C$6:$C$13, 0), MATCH($E108, 'Cost Scenario Settings'!$D$5:$L$5, 0)) = TRUE,
IFERROR(INDEX('Generator Cost by Trajectory'!O$1:O$516, MATCH(1, ('Generator Cost by Trajectory'!$B$1:$B$516 = $D108) * ('Generator Cost by Trajectory'!$C$1:$C$516 = $E108), 0))
+ INDEX('Transmission Cost by Trajectory'!O$1:O$516, MATCH(1, ('Transmission Cost by Trajectory'!$B$1:$B$516 = $C108) * ('Transmission Cost by Trajectory'!$C$1:$C$516 = $E108), 0)), ""), "")</f>
        <v/>
      </c>
      <c r="R108" s="6" t="str">
        <f t="shared" ca="1" si="14"/>
        <v/>
      </c>
      <c r="S108" s="4" t="str">
        <f ca="1">IFERROR(IF('Dashboard '!$D$6 = 2035, R108 * (1.05^(2035-2022)), R108), "")</f>
        <v/>
      </c>
    </row>
    <row r="109" spans="2:19" x14ac:dyDescent="0.2">
      <c r="B109" s="11" t="str">
        <f t="shared" ca="1" si="15"/>
        <v>PSP - Mid w/High Humboldt Tx Cost</v>
      </c>
      <c r="C109" s="11" t="str">
        <f ca="1">INDEX('Cost Scenario Settings'!O$6:O$13, MATCH($B109, Final_Cost_Scenarios, 0))</f>
        <v>Tx - Mid + Humboldt Adjustment</v>
      </c>
      <c r="D109" s="11" t="str">
        <f ca="1">INDEX('Cost Scenario Settings'!P$6:P$13, MATCH($B109, Final_Cost_Scenarios, 0))</f>
        <v>PSP - Mid</v>
      </c>
      <c r="E109" s="8" t="s">
        <v>59</v>
      </c>
      <c r="F109" s="4" t="str" cm="1">
        <f t="array" aca="1" ref="F109" ca="1">IF(INDEX('Cost Scenario Settings'!$D$6:$L$13, MATCH($B109, 'Cost Scenario Settings'!$C$6:$C$13, 0), MATCH($E109, 'Cost Scenario Settings'!$D$5:$L$5, 0)) = TRUE,
IFERROR(INDEX('Generator Cost by Trajectory'!D$1:D$516, MATCH(1, ('Generator Cost by Trajectory'!$B$1:$B$516 = $D109) * ('Generator Cost by Trajectory'!$C$1:$C$516 = $E109), 0))
+ INDEX('Transmission Cost by Trajectory'!D$1:D$516, MATCH(1, ('Transmission Cost by Trajectory'!$B$1:$B$516 = $C109) * ('Transmission Cost by Trajectory'!$C$1:$C$516 = $E109), 0)), ""), "")</f>
        <v/>
      </c>
      <c r="G109" s="4" t="str" cm="1">
        <f t="array" aca="1" ref="G109" ca="1">IF(INDEX('Cost Scenario Settings'!$D$6:$L$13, MATCH($B109, 'Cost Scenario Settings'!$C$6:$C$13, 0), MATCH($E109, 'Cost Scenario Settings'!$D$5:$L$5, 0)) = TRUE,
IFERROR(INDEX('Generator Cost by Trajectory'!E$1:E$516, MATCH(1, ('Generator Cost by Trajectory'!$B$1:$B$516 = $D109) * ('Generator Cost by Trajectory'!$C$1:$C$516 = $E109), 0))
+ INDEX('Transmission Cost by Trajectory'!E$1:E$516, MATCH(1, ('Transmission Cost by Trajectory'!$B$1:$B$516 = $C109) * ('Transmission Cost by Trajectory'!$C$1:$C$516 = $E109), 0)), ""), "")</f>
        <v/>
      </c>
      <c r="H109" s="4" t="str" cm="1">
        <f t="array" aca="1" ref="H109" ca="1">IF(INDEX('Cost Scenario Settings'!$D$6:$L$13, MATCH($B109, 'Cost Scenario Settings'!$C$6:$C$13, 0), MATCH($E109, 'Cost Scenario Settings'!$D$5:$L$5, 0)) = TRUE,
IFERROR(INDEX('Generator Cost by Trajectory'!F$1:F$516, MATCH(1, ('Generator Cost by Trajectory'!$B$1:$B$516 = $D109) * ('Generator Cost by Trajectory'!$C$1:$C$516 = $E109), 0))
+ INDEX('Transmission Cost by Trajectory'!F$1:F$516, MATCH(1, ('Transmission Cost by Trajectory'!$B$1:$B$516 = $C109) * ('Transmission Cost by Trajectory'!$C$1:$C$516 = $E109), 0)), ""), "")</f>
        <v/>
      </c>
      <c r="I109" s="4" t="str" cm="1">
        <f t="array" aca="1" ref="I109" ca="1">IF(INDEX('Cost Scenario Settings'!$D$6:$L$13, MATCH($B109, 'Cost Scenario Settings'!$C$6:$C$13, 0), MATCH($E109, 'Cost Scenario Settings'!$D$5:$L$5, 0)) = TRUE,
IFERROR(INDEX('Generator Cost by Trajectory'!G$1:G$516, MATCH(1, ('Generator Cost by Trajectory'!$B$1:$B$516 = $D109) * ('Generator Cost by Trajectory'!$C$1:$C$516 = $E109), 0))
+ INDEX('Transmission Cost by Trajectory'!G$1:G$516, MATCH(1, ('Transmission Cost by Trajectory'!$B$1:$B$516 = $C109) * ('Transmission Cost by Trajectory'!$C$1:$C$516 = $E109), 0)), ""), "")</f>
        <v/>
      </c>
      <c r="J109" s="4" t="str" cm="1">
        <f t="array" aca="1" ref="J109" ca="1">IF(INDEX('Cost Scenario Settings'!$D$6:$L$13, MATCH($B109, 'Cost Scenario Settings'!$C$6:$C$13, 0), MATCH($E109, 'Cost Scenario Settings'!$D$5:$L$5, 0)) = TRUE,
IFERROR(INDEX('Generator Cost by Trajectory'!H$1:H$516, MATCH(1, ('Generator Cost by Trajectory'!$B$1:$B$516 = $D109) * ('Generator Cost by Trajectory'!$C$1:$C$516 = $E109), 0))
+ INDEX('Transmission Cost by Trajectory'!H$1:H$516, MATCH(1, ('Transmission Cost by Trajectory'!$B$1:$B$516 = $C109) * ('Transmission Cost by Trajectory'!$C$1:$C$516 = $E109), 0)), ""), "")</f>
        <v/>
      </c>
      <c r="K109" s="4" t="str" cm="1">
        <f t="array" aca="1" ref="K109" ca="1">IF(INDEX('Cost Scenario Settings'!$D$6:$L$13, MATCH($B109, 'Cost Scenario Settings'!$C$6:$C$13, 0), MATCH($E109, 'Cost Scenario Settings'!$D$5:$L$5, 0)) = TRUE,
IFERROR(INDEX('Generator Cost by Trajectory'!I$1:I$516, MATCH(1, ('Generator Cost by Trajectory'!$B$1:$B$516 = $D109) * ('Generator Cost by Trajectory'!$C$1:$C$516 = $E109), 0))
+ INDEX('Transmission Cost by Trajectory'!I$1:I$516, MATCH(1, ('Transmission Cost by Trajectory'!$B$1:$B$516 = $C109) * ('Transmission Cost by Trajectory'!$C$1:$C$516 = $E109), 0)), ""), "")</f>
        <v/>
      </c>
      <c r="L109" s="4" t="str" cm="1">
        <f t="array" aca="1" ref="L109" ca="1">IF(INDEX('Cost Scenario Settings'!$D$6:$L$13, MATCH($B109, 'Cost Scenario Settings'!$C$6:$C$13, 0), MATCH($E109, 'Cost Scenario Settings'!$D$5:$L$5, 0)) = TRUE,
IFERROR(INDEX('Generator Cost by Trajectory'!J$1:J$516, MATCH(1, ('Generator Cost by Trajectory'!$B$1:$B$516 = $D109) * ('Generator Cost by Trajectory'!$C$1:$C$516 = $E109), 0))
+ INDEX('Transmission Cost by Trajectory'!J$1:J$516, MATCH(1, ('Transmission Cost by Trajectory'!$B$1:$B$516 = $C109) * ('Transmission Cost by Trajectory'!$C$1:$C$516 = $E109), 0)), ""), "")</f>
        <v/>
      </c>
      <c r="M109" s="4" t="str" cm="1">
        <f t="array" aca="1" ref="M109" ca="1">IF(INDEX('Cost Scenario Settings'!$D$6:$L$13, MATCH($B109, 'Cost Scenario Settings'!$C$6:$C$13, 0), MATCH($E109, 'Cost Scenario Settings'!$D$5:$L$5, 0)) = TRUE,
IFERROR(INDEX('Generator Cost by Trajectory'!K$1:K$516, MATCH(1, ('Generator Cost by Trajectory'!$B$1:$B$516 = $D109) * ('Generator Cost by Trajectory'!$C$1:$C$516 = $E109), 0))
+ INDEX('Transmission Cost by Trajectory'!K$1:K$516, MATCH(1, ('Transmission Cost by Trajectory'!$B$1:$B$516 = $C109) * ('Transmission Cost by Trajectory'!$C$1:$C$516 = $E109), 0)), ""), "")</f>
        <v/>
      </c>
      <c r="N109" s="4" t="str" cm="1">
        <f t="array" aca="1" ref="N109" ca="1">IF(INDEX('Cost Scenario Settings'!$D$6:$L$13, MATCH($B109, 'Cost Scenario Settings'!$C$6:$C$13, 0), MATCH($E109, 'Cost Scenario Settings'!$D$5:$L$5, 0)) = TRUE,
IFERROR(INDEX('Generator Cost by Trajectory'!L$1:L$516, MATCH(1, ('Generator Cost by Trajectory'!$B$1:$B$516 = $D109) * ('Generator Cost by Trajectory'!$C$1:$C$516 = $E109), 0))
+ INDEX('Transmission Cost by Trajectory'!L$1:L$516, MATCH(1, ('Transmission Cost by Trajectory'!$B$1:$B$516 = $C109) * ('Transmission Cost by Trajectory'!$C$1:$C$516 = $E109), 0)), ""), "")</f>
        <v/>
      </c>
      <c r="O109" s="4" t="str" cm="1">
        <f t="array" aca="1" ref="O109" ca="1">IF(INDEX('Cost Scenario Settings'!$D$6:$L$13, MATCH($B109, 'Cost Scenario Settings'!$C$6:$C$13, 0), MATCH($E109, 'Cost Scenario Settings'!$D$5:$L$5, 0)) = TRUE,
IFERROR(INDEX('Generator Cost by Trajectory'!M$1:M$516, MATCH(1, ('Generator Cost by Trajectory'!$B$1:$B$516 = $D109) * ('Generator Cost by Trajectory'!$C$1:$C$516 = $E109), 0))
+ INDEX('Transmission Cost by Trajectory'!M$1:M$516, MATCH(1, ('Transmission Cost by Trajectory'!$B$1:$B$516 = $C109) * ('Transmission Cost by Trajectory'!$C$1:$C$516 = $E109), 0)), ""), "")</f>
        <v/>
      </c>
      <c r="P109" s="4" t="str" cm="1">
        <f t="array" aca="1" ref="P109" ca="1">IF(INDEX('Cost Scenario Settings'!$D$6:$L$13, MATCH($B109, 'Cost Scenario Settings'!$C$6:$C$13, 0), MATCH($E109, 'Cost Scenario Settings'!$D$5:$L$5, 0)) = TRUE,
IFERROR(INDEX('Generator Cost by Trajectory'!N$1:N$516, MATCH(1, ('Generator Cost by Trajectory'!$B$1:$B$516 = $D109) * ('Generator Cost by Trajectory'!$C$1:$C$516 = $E109), 0))
+ INDEX('Transmission Cost by Trajectory'!N$1:N$516, MATCH(1, ('Transmission Cost by Trajectory'!$B$1:$B$516 = $C109) * ('Transmission Cost by Trajectory'!$C$1:$C$516 = $E109), 0)), ""), "")</f>
        <v/>
      </c>
      <c r="Q109" s="4" t="str" cm="1">
        <f t="array" aca="1" ref="Q109" ca="1">IF(INDEX('Cost Scenario Settings'!$D$6:$L$13, MATCH($B109, 'Cost Scenario Settings'!$C$6:$C$13, 0), MATCH($E109, 'Cost Scenario Settings'!$D$5:$L$5, 0)) = TRUE,
IFERROR(INDEX('Generator Cost by Trajectory'!O$1:O$516, MATCH(1, ('Generator Cost by Trajectory'!$B$1:$B$516 = $D109) * ('Generator Cost by Trajectory'!$C$1:$C$516 = $E109), 0))
+ INDEX('Transmission Cost by Trajectory'!O$1:O$516, MATCH(1, ('Transmission Cost by Trajectory'!$B$1:$B$516 = $C109) * ('Transmission Cost by Trajectory'!$C$1:$C$516 = $E109), 0)), ""), "")</f>
        <v/>
      </c>
      <c r="R109" s="6" t="str">
        <f t="shared" ca="1" si="14"/>
        <v/>
      </c>
      <c r="S109" s="4" t="str">
        <f ca="1">IFERROR(IF('Dashboard '!$D$6 = 2035, R109 * (1.05^(2035-2022)), R109), "")</f>
        <v/>
      </c>
    </row>
    <row r="110" spans="2:19" x14ac:dyDescent="0.2">
      <c r="B110" s="11" t="str">
        <f t="shared" ca="1" si="15"/>
        <v>PSP - Mid w/High Humboldt Tx Cost</v>
      </c>
      <c r="C110" s="11" t="str">
        <f ca="1">INDEX('Cost Scenario Settings'!O$6:O$13, MATCH($B110, Final_Cost_Scenarios, 0))</f>
        <v>Tx - Mid + Humboldt Adjustment</v>
      </c>
      <c r="D110" s="11" t="str">
        <f ca="1">INDEX('Cost Scenario Settings'!P$6:P$13, MATCH($B110, Final_Cost_Scenarios, 0))</f>
        <v>PSP - Mid</v>
      </c>
      <c r="E110" s="8" t="s">
        <v>60</v>
      </c>
      <c r="F110" s="4" cm="1">
        <f t="array" aca="1" ref="F110" ca="1">IF(INDEX('Cost Scenario Settings'!$D$6:$L$13, MATCH($B110, 'Cost Scenario Settings'!$C$6:$C$13, 0), MATCH($E110, 'Cost Scenario Settings'!$D$5:$L$5, 0)) = TRUE,
IFERROR(INDEX('Generator Cost by Trajectory'!D$1:D$516, MATCH(1, ('Generator Cost by Trajectory'!$B$1:$B$516 = $D110) * ('Generator Cost by Trajectory'!$C$1:$C$516 = $E110), 0))
+ INDEX('Transmission Cost by Trajectory'!D$1:D$516, MATCH(1, ('Transmission Cost by Trajectory'!$B$1:$B$516 = $C110) * ('Transmission Cost by Trajectory'!$C$1:$C$516 = $E110), 0)), ""), "")</f>
        <v>0</v>
      </c>
      <c r="G110" s="4" cm="1">
        <f t="array" aca="1" ref="G110" ca="1">IF(INDEX('Cost Scenario Settings'!$D$6:$L$13, MATCH($B110, 'Cost Scenario Settings'!$C$6:$C$13, 0), MATCH($E110, 'Cost Scenario Settings'!$D$5:$L$5, 0)) = TRUE,
IFERROR(INDEX('Generator Cost by Trajectory'!E$1:E$516, MATCH(1, ('Generator Cost by Trajectory'!$B$1:$B$516 = $D110) * ('Generator Cost by Trajectory'!$C$1:$C$516 = $E110), 0))
+ INDEX('Transmission Cost by Trajectory'!E$1:E$516, MATCH(1, ('Transmission Cost by Trajectory'!$B$1:$B$516 = $C110) * ('Transmission Cost by Trajectory'!$C$1:$C$516 = $E110), 0)), ""), "")</f>
        <v>0</v>
      </c>
      <c r="H110" s="4" cm="1">
        <f t="array" aca="1" ref="H110" ca="1">IF(INDEX('Cost Scenario Settings'!$D$6:$L$13, MATCH($B110, 'Cost Scenario Settings'!$C$6:$C$13, 0), MATCH($E110, 'Cost Scenario Settings'!$D$5:$L$5, 0)) = TRUE,
IFERROR(INDEX('Generator Cost by Trajectory'!F$1:F$516, MATCH(1, ('Generator Cost by Trajectory'!$B$1:$B$516 = $D110) * ('Generator Cost by Trajectory'!$C$1:$C$516 = $E110), 0))
+ INDEX('Transmission Cost by Trajectory'!F$1:F$516, MATCH(1, ('Transmission Cost by Trajectory'!$B$1:$B$516 = $C110) * ('Transmission Cost by Trajectory'!$C$1:$C$516 = $E110), 0)), ""), "")</f>
        <v>0</v>
      </c>
      <c r="I110" s="4" cm="1">
        <f t="array" aca="1" ref="I110" ca="1">IF(INDEX('Cost Scenario Settings'!$D$6:$L$13, MATCH($B110, 'Cost Scenario Settings'!$C$6:$C$13, 0), MATCH($E110, 'Cost Scenario Settings'!$D$5:$L$5, 0)) = TRUE,
IFERROR(INDEX('Generator Cost by Trajectory'!G$1:G$516, MATCH(1, ('Generator Cost by Trajectory'!$B$1:$B$516 = $D110) * ('Generator Cost by Trajectory'!$C$1:$C$516 = $E110), 0))
+ INDEX('Transmission Cost by Trajectory'!G$1:G$516, MATCH(1, ('Transmission Cost by Trajectory'!$B$1:$B$516 = $C110) * ('Transmission Cost by Trajectory'!$C$1:$C$516 = $E110), 0)), ""), "")</f>
        <v>0</v>
      </c>
      <c r="J110" s="4" cm="1">
        <f t="array" aca="1" ref="J110" ca="1">IF(INDEX('Cost Scenario Settings'!$D$6:$L$13, MATCH($B110, 'Cost Scenario Settings'!$C$6:$C$13, 0), MATCH($E110, 'Cost Scenario Settings'!$D$5:$L$5, 0)) = TRUE,
IFERROR(INDEX('Generator Cost by Trajectory'!H$1:H$516, MATCH(1, ('Generator Cost by Trajectory'!$B$1:$B$516 = $D110) * ('Generator Cost by Trajectory'!$C$1:$C$516 = $E110), 0))
+ INDEX('Transmission Cost by Trajectory'!H$1:H$516, MATCH(1, ('Transmission Cost by Trajectory'!$B$1:$B$516 = $C110) * ('Transmission Cost by Trajectory'!$C$1:$C$516 = $E110), 0)), ""), "")</f>
        <v>0</v>
      </c>
      <c r="K110" s="4" cm="1">
        <f t="array" aca="1" ref="K110" ca="1">IF(INDEX('Cost Scenario Settings'!$D$6:$L$13, MATCH($B110, 'Cost Scenario Settings'!$C$6:$C$13, 0), MATCH($E110, 'Cost Scenario Settings'!$D$5:$L$5, 0)) = TRUE,
IFERROR(INDEX('Generator Cost by Trajectory'!I$1:I$516, MATCH(1, ('Generator Cost by Trajectory'!$B$1:$B$516 = $D110) * ('Generator Cost by Trajectory'!$C$1:$C$516 = $E110), 0))
+ INDEX('Transmission Cost by Trajectory'!I$1:I$516, MATCH(1, ('Transmission Cost by Trajectory'!$B$1:$B$516 = $C110) * ('Transmission Cost by Trajectory'!$C$1:$C$516 = $E110), 0)), ""), "")</f>
        <v>0</v>
      </c>
      <c r="L110" s="4" cm="1">
        <f t="array" aca="1" ref="L110" ca="1">IF(INDEX('Cost Scenario Settings'!$D$6:$L$13, MATCH($B110, 'Cost Scenario Settings'!$C$6:$C$13, 0), MATCH($E110, 'Cost Scenario Settings'!$D$5:$L$5, 0)) = TRUE,
IFERROR(INDEX('Generator Cost by Trajectory'!J$1:J$516, MATCH(1, ('Generator Cost by Trajectory'!$B$1:$B$516 = $D110) * ('Generator Cost by Trajectory'!$C$1:$C$516 = $E110), 0))
+ INDEX('Transmission Cost by Trajectory'!J$1:J$516, MATCH(1, ('Transmission Cost by Trajectory'!$B$1:$B$516 = $C110) * ('Transmission Cost by Trajectory'!$C$1:$C$516 = $E110), 0)), ""), "")</f>
        <v>0</v>
      </c>
      <c r="M110" s="4" cm="1">
        <f t="array" aca="1" ref="M110" ca="1">IF(INDEX('Cost Scenario Settings'!$D$6:$L$13, MATCH($B110, 'Cost Scenario Settings'!$C$6:$C$13, 0), MATCH($E110, 'Cost Scenario Settings'!$D$5:$L$5, 0)) = TRUE,
IFERROR(INDEX('Generator Cost by Trajectory'!K$1:K$516, MATCH(1, ('Generator Cost by Trajectory'!$B$1:$B$516 = $D110) * ('Generator Cost by Trajectory'!$C$1:$C$516 = $E110), 0))
+ INDEX('Transmission Cost by Trajectory'!K$1:K$516, MATCH(1, ('Transmission Cost by Trajectory'!$B$1:$B$516 = $C110) * ('Transmission Cost by Trajectory'!$C$1:$C$516 = $E110), 0)), ""), "")</f>
        <v>0</v>
      </c>
      <c r="N110" s="4" cm="1">
        <f t="array" aca="1" ref="N110" ca="1">IF(INDEX('Cost Scenario Settings'!$D$6:$L$13, MATCH($B110, 'Cost Scenario Settings'!$C$6:$C$13, 0), MATCH($E110, 'Cost Scenario Settings'!$D$5:$L$5, 0)) = TRUE,
IFERROR(INDEX('Generator Cost by Trajectory'!L$1:L$516, MATCH(1, ('Generator Cost by Trajectory'!$B$1:$B$516 = $D110) * ('Generator Cost by Trajectory'!$C$1:$C$516 = $E110), 0))
+ INDEX('Transmission Cost by Trajectory'!L$1:L$516, MATCH(1, ('Transmission Cost by Trajectory'!$B$1:$B$516 = $C110) * ('Transmission Cost by Trajectory'!$C$1:$C$516 = $E110), 0)), ""), "")</f>
        <v>2678.932222066102</v>
      </c>
      <c r="O110" s="4" cm="1">
        <f t="array" aca="1" ref="O110" ca="1">IF(INDEX('Cost Scenario Settings'!$D$6:$L$13, MATCH($B110, 'Cost Scenario Settings'!$C$6:$C$13, 0), MATCH($E110, 'Cost Scenario Settings'!$D$5:$L$5, 0)) = TRUE,
IFERROR(INDEX('Generator Cost by Trajectory'!M$1:M$516, MATCH(1, ('Generator Cost by Trajectory'!$B$1:$B$516 = $D110) * ('Generator Cost by Trajectory'!$C$1:$C$516 = $E110), 0))
+ INDEX('Transmission Cost by Trajectory'!M$1:M$516, MATCH(1, ('Transmission Cost by Trajectory'!$B$1:$B$516 = $C110) * ('Transmission Cost by Trajectory'!$C$1:$C$516 = $E110), 0)), ""), "")</f>
        <v>2678.932222066102</v>
      </c>
      <c r="P110" s="4" cm="1">
        <f t="array" aca="1" ref="P110" ca="1">IF(INDEX('Cost Scenario Settings'!$D$6:$L$13, MATCH($B110, 'Cost Scenario Settings'!$C$6:$C$13, 0), MATCH($E110, 'Cost Scenario Settings'!$D$5:$L$5, 0)) = TRUE,
IFERROR(INDEX('Generator Cost by Trajectory'!N$1:N$516, MATCH(1, ('Generator Cost by Trajectory'!$B$1:$B$516 = $D110) * ('Generator Cost by Trajectory'!$C$1:$C$516 = $E110), 0))
+ INDEX('Transmission Cost by Trajectory'!N$1:N$516, MATCH(1, ('Transmission Cost by Trajectory'!$B$1:$B$516 = $C110) * ('Transmission Cost by Trajectory'!$C$1:$C$516 = $E110), 0)), ""), "")</f>
        <v>2678.932222066102</v>
      </c>
      <c r="Q110" s="4" cm="1">
        <f t="array" aca="1" ref="Q110" ca="1">IF(INDEX('Cost Scenario Settings'!$D$6:$L$13, MATCH($B110, 'Cost Scenario Settings'!$C$6:$C$13, 0), MATCH($E110, 'Cost Scenario Settings'!$D$5:$L$5, 0)) = TRUE,
IFERROR(INDEX('Generator Cost by Trajectory'!O$1:O$516, MATCH(1, ('Generator Cost by Trajectory'!$B$1:$B$516 = $D110) * ('Generator Cost by Trajectory'!$C$1:$C$516 = $E110), 0))
+ INDEX('Transmission Cost by Trajectory'!O$1:O$516, MATCH(1, ('Transmission Cost by Trajectory'!$B$1:$B$516 = $C110) * ('Transmission Cost by Trajectory'!$C$1:$C$516 = $E110), 0)), ""), "")</f>
        <v>2678.932222066102</v>
      </c>
      <c r="R110" s="6">
        <f t="shared" ca="1" si="14"/>
        <v>20583.843732943715</v>
      </c>
      <c r="S110" s="4">
        <f ca="1">IFERROR(IF('Dashboard '!$D$6 = 2035, R110 * (1.05^(2035-2022)), R110), "")</f>
        <v>38813.90728074083</v>
      </c>
    </row>
    <row r="111" spans="2:19" x14ac:dyDescent="0.2">
      <c r="B111" s="11" t="str">
        <f t="shared" ca="1" si="15"/>
        <v>PSP - Mid w/High Humboldt Tx Cost</v>
      </c>
      <c r="C111" s="11" t="str">
        <f ca="1">INDEX('Cost Scenario Settings'!O$6:O$13, MATCH($B111, Final_Cost_Scenarios, 0))</f>
        <v>Tx - Mid + Humboldt Adjustment</v>
      </c>
      <c r="D111" s="11" t="str">
        <f ca="1">INDEX('Cost Scenario Settings'!P$6:P$13, MATCH($B111, Final_Cost_Scenarios, 0))</f>
        <v>PSP - Mid</v>
      </c>
      <c r="E111" s="8" t="s">
        <v>61</v>
      </c>
      <c r="F111" s="4" t="str" cm="1">
        <f t="array" aca="1" ref="F111" ca="1">IF(INDEX('Cost Scenario Settings'!$D$6:$L$13, MATCH($B111, 'Cost Scenario Settings'!$C$6:$C$13, 0), MATCH($E111, 'Cost Scenario Settings'!$D$5:$L$5, 0)) = TRUE,
IFERROR(INDEX('Generator Cost by Trajectory'!D$1:D$516, MATCH(1, ('Generator Cost by Trajectory'!$B$1:$B$516 = $D111) * ('Generator Cost by Trajectory'!$C$1:$C$516 = $E111), 0))
+ INDEX('Transmission Cost by Trajectory'!D$1:D$516, MATCH(1, ('Transmission Cost by Trajectory'!$B$1:$B$516 = $C111) * ('Transmission Cost by Trajectory'!$C$1:$C$516 = $E111), 0)), ""), "")</f>
        <v/>
      </c>
      <c r="G111" s="4" t="str" cm="1">
        <f t="array" aca="1" ref="G111" ca="1">IF(INDEX('Cost Scenario Settings'!$D$6:$L$13, MATCH($B111, 'Cost Scenario Settings'!$C$6:$C$13, 0), MATCH($E111, 'Cost Scenario Settings'!$D$5:$L$5, 0)) = TRUE,
IFERROR(INDEX('Generator Cost by Trajectory'!E$1:E$516, MATCH(1, ('Generator Cost by Trajectory'!$B$1:$B$516 = $D111) * ('Generator Cost by Trajectory'!$C$1:$C$516 = $E111), 0))
+ INDEX('Transmission Cost by Trajectory'!E$1:E$516, MATCH(1, ('Transmission Cost by Trajectory'!$B$1:$B$516 = $C111) * ('Transmission Cost by Trajectory'!$C$1:$C$516 = $E111), 0)), ""), "")</f>
        <v/>
      </c>
      <c r="H111" s="4" t="str" cm="1">
        <f t="array" aca="1" ref="H111" ca="1">IF(INDEX('Cost Scenario Settings'!$D$6:$L$13, MATCH($B111, 'Cost Scenario Settings'!$C$6:$C$13, 0), MATCH($E111, 'Cost Scenario Settings'!$D$5:$L$5, 0)) = TRUE,
IFERROR(INDEX('Generator Cost by Trajectory'!F$1:F$516, MATCH(1, ('Generator Cost by Trajectory'!$B$1:$B$516 = $D111) * ('Generator Cost by Trajectory'!$C$1:$C$516 = $E111), 0))
+ INDEX('Transmission Cost by Trajectory'!F$1:F$516, MATCH(1, ('Transmission Cost by Trajectory'!$B$1:$B$516 = $C111) * ('Transmission Cost by Trajectory'!$C$1:$C$516 = $E111), 0)), ""), "")</f>
        <v/>
      </c>
      <c r="I111" s="4" t="str" cm="1">
        <f t="array" aca="1" ref="I111" ca="1">IF(INDEX('Cost Scenario Settings'!$D$6:$L$13, MATCH($B111, 'Cost Scenario Settings'!$C$6:$C$13, 0), MATCH($E111, 'Cost Scenario Settings'!$D$5:$L$5, 0)) = TRUE,
IFERROR(INDEX('Generator Cost by Trajectory'!G$1:G$516, MATCH(1, ('Generator Cost by Trajectory'!$B$1:$B$516 = $D111) * ('Generator Cost by Trajectory'!$C$1:$C$516 = $E111), 0))
+ INDEX('Transmission Cost by Trajectory'!G$1:G$516, MATCH(1, ('Transmission Cost by Trajectory'!$B$1:$B$516 = $C111) * ('Transmission Cost by Trajectory'!$C$1:$C$516 = $E111), 0)), ""), "")</f>
        <v/>
      </c>
      <c r="J111" s="4" t="str" cm="1">
        <f t="array" aca="1" ref="J111" ca="1">IF(INDEX('Cost Scenario Settings'!$D$6:$L$13, MATCH($B111, 'Cost Scenario Settings'!$C$6:$C$13, 0), MATCH($E111, 'Cost Scenario Settings'!$D$5:$L$5, 0)) = TRUE,
IFERROR(INDEX('Generator Cost by Trajectory'!H$1:H$516, MATCH(1, ('Generator Cost by Trajectory'!$B$1:$B$516 = $D111) * ('Generator Cost by Trajectory'!$C$1:$C$516 = $E111), 0))
+ INDEX('Transmission Cost by Trajectory'!H$1:H$516, MATCH(1, ('Transmission Cost by Trajectory'!$B$1:$B$516 = $C111) * ('Transmission Cost by Trajectory'!$C$1:$C$516 = $E111), 0)), ""), "")</f>
        <v/>
      </c>
      <c r="K111" s="4" t="str" cm="1">
        <f t="array" aca="1" ref="K111" ca="1">IF(INDEX('Cost Scenario Settings'!$D$6:$L$13, MATCH($B111, 'Cost Scenario Settings'!$C$6:$C$13, 0), MATCH($E111, 'Cost Scenario Settings'!$D$5:$L$5, 0)) = TRUE,
IFERROR(INDEX('Generator Cost by Trajectory'!I$1:I$516, MATCH(1, ('Generator Cost by Trajectory'!$B$1:$B$516 = $D111) * ('Generator Cost by Trajectory'!$C$1:$C$516 = $E111), 0))
+ INDEX('Transmission Cost by Trajectory'!I$1:I$516, MATCH(1, ('Transmission Cost by Trajectory'!$B$1:$B$516 = $C111) * ('Transmission Cost by Trajectory'!$C$1:$C$516 = $E111), 0)), ""), "")</f>
        <v/>
      </c>
      <c r="L111" s="4" t="str" cm="1">
        <f t="array" aca="1" ref="L111" ca="1">IF(INDEX('Cost Scenario Settings'!$D$6:$L$13, MATCH($B111, 'Cost Scenario Settings'!$C$6:$C$13, 0), MATCH($E111, 'Cost Scenario Settings'!$D$5:$L$5, 0)) = TRUE,
IFERROR(INDEX('Generator Cost by Trajectory'!J$1:J$516, MATCH(1, ('Generator Cost by Trajectory'!$B$1:$B$516 = $D111) * ('Generator Cost by Trajectory'!$C$1:$C$516 = $E111), 0))
+ INDEX('Transmission Cost by Trajectory'!J$1:J$516, MATCH(1, ('Transmission Cost by Trajectory'!$B$1:$B$516 = $C111) * ('Transmission Cost by Trajectory'!$C$1:$C$516 = $E111), 0)), ""), "")</f>
        <v/>
      </c>
      <c r="M111" s="4" t="str" cm="1">
        <f t="array" aca="1" ref="M111" ca="1">IF(INDEX('Cost Scenario Settings'!$D$6:$L$13, MATCH($B111, 'Cost Scenario Settings'!$C$6:$C$13, 0), MATCH($E111, 'Cost Scenario Settings'!$D$5:$L$5, 0)) = TRUE,
IFERROR(INDEX('Generator Cost by Trajectory'!K$1:K$516, MATCH(1, ('Generator Cost by Trajectory'!$B$1:$B$516 = $D111) * ('Generator Cost by Trajectory'!$C$1:$C$516 = $E111), 0))
+ INDEX('Transmission Cost by Trajectory'!K$1:K$516, MATCH(1, ('Transmission Cost by Trajectory'!$B$1:$B$516 = $C111) * ('Transmission Cost by Trajectory'!$C$1:$C$516 = $E111), 0)), ""), "")</f>
        <v/>
      </c>
      <c r="N111" s="4" t="str" cm="1">
        <f t="array" aca="1" ref="N111" ca="1">IF(INDEX('Cost Scenario Settings'!$D$6:$L$13, MATCH($B111, 'Cost Scenario Settings'!$C$6:$C$13, 0), MATCH($E111, 'Cost Scenario Settings'!$D$5:$L$5, 0)) = TRUE,
IFERROR(INDEX('Generator Cost by Trajectory'!L$1:L$516, MATCH(1, ('Generator Cost by Trajectory'!$B$1:$B$516 = $D111) * ('Generator Cost by Trajectory'!$C$1:$C$516 = $E111), 0))
+ INDEX('Transmission Cost by Trajectory'!L$1:L$516, MATCH(1, ('Transmission Cost by Trajectory'!$B$1:$B$516 = $C111) * ('Transmission Cost by Trajectory'!$C$1:$C$516 = $E111), 0)), ""), "")</f>
        <v/>
      </c>
      <c r="O111" s="4" t="str" cm="1">
        <f t="array" aca="1" ref="O111" ca="1">IF(INDEX('Cost Scenario Settings'!$D$6:$L$13, MATCH($B111, 'Cost Scenario Settings'!$C$6:$C$13, 0), MATCH($E111, 'Cost Scenario Settings'!$D$5:$L$5, 0)) = TRUE,
IFERROR(INDEX('Generator Cost by Trajectory'!M$1:M$516, MATCH(1, ('Generator Cost by Trajectory'!$B$1:$B$516 = $D111) * ('Generator Cost by Trajectory'!$C$1:$C$516 = $E111), 0))
+ INDEX('Transmission Cost by Trajectory'!M$1:M$516, MATCH(1, ('Transmission Cost by Trajectory'!$B$1:$B$516 = $C111) * ('Transmission Cost by Trajectory'!$C$1:$C$516 = $E111), 0)), ""), "")</f>
        <v/>
      </c>
      <c r="P111" s="4" t="str" cm="1">
        <f t="array" aca="1" ref="P111" ca="1">IF(INDEX('Cost Scenario Settings'!$D$6:$L$13, MATCH($B111, 'Cost Scenario Settings'!$C$6:$C$13, 0), MATCH($E111, 'Cost Scenario Settings'!$D$5:$L$5, 0)) = TRUE,
IFERROR(INDEX('Generator Cost by Trajectory'!N$1:N$516, MATCH(1, ('Generator Cost by Trajectory'!$B$1:$B$516 = $D111) * ('Generator Cost by Trajectory'!$C$1:$C$516 = $E111), 0))
+ INDEX('Transmission Cost by Trajectory'!N$1:N$516, MATCH(1, ('Transmission Cost by Trajectory'!$B$1:$B$516 = $C111) * ('Transmission Cost by Trajectory'!$C$1:$C$516 = $E111), 0)), ""), "")</f>
        <v/>
      </c>
      <c r="Q111" s="4" t="str" cm="1">
        <f t="array" aca="1" ref="Q111" ca="1">IF(INDEX('Cost Scenario Settings'!$D$6:$L$13, MATCH($B111, 'Cost Scenario Settings'!$C$6:$C$13, 0), MATCH($E111, 'Cost Scenario Settings'!$D$5:$L$5, 0)) = TRUE,
IFERROR(INDEX('Generator Cost by Trajectory'!O$1:O$516, MATCH(1, ('Generator Cost by Trajectory'!$B$1:$B$516 = $D111) * ('Generator Cost by Trajectory'!$C$1:$C$516 = $E111), 0))
+ INDEX('Transmission Cost by Trajectory'!O$1:O$516, MATCH(1, ('Transmission Cost by Trajectory'!$B$1:$B$516 = $C111) * ('Transmission Cost by Trajectory'!$C$1:$C$516 = $E111), 0)), ""), "")</f>
        <v/>
      </c>
      <c r="R111" s="6" t="str">
        <f t="shared" ca="1" si="14"/>
        <v/>
      </c>
      <c r="S111" s="4" t="str">
        <f ca="1">IFERROR(IF('Dashboard '!$D$6 = 2035, R111 * (1.05^(2035-2022)), R111), "")</f>
        <v/>
      </c>
    </row>
    <row r="112" spans="2:19" x14ac:dyDescent="0.2">
      <c r="B112" s="11" t="str">
        <f t="shared" ca="1" si="15"/>
        <v>PSP - Mid w/High Humboldt Tx Cost</v>
      </c>
      <c r="C112" s="11" t="str">
        <f ca="1">INDEX('Cost Scenario Settings'!O$6:O$13, MATCH($B112, Final_Cost_Scenarios, 0))</f>
        <v>Tx - Mid + Humboldt Adjustment</v>
      </c>
      <c r="D112" s="11" t="str">
        <f ca="1">INDEX('Cost Scenario Settings'!P$6:P$13, MATCH($B112, Final_Cost_Scenarios, 0))</f>
        <v>PSP - Mid</v>
      </c>
      <c r="E112" s="8" t="s">
        <v>62</v>
      </c>
      <c r="F112" s="4" t="str" cm="1">
        <f t="array" aca="1" ref="F112" ca="1">IF(INDEX('Cost Scenario Settings'!$D$6:$L$13, MATCH($B112, 'Cost Scenario Settings'!$C$6:$C$13, 0), MATCH($E112, 'Cost Scenario Settings'!$D$5:$L$5, 0)) = TRUE,
IFERROR(INDEX('Generator Cost by Trajectory'!D$1:D$516, MATCH(1, ('Generator Cost by Trajectory'!$B$1:$B$516 = $D112) * ('Generator Cost by Trajectory'!$C$1:$C$516 = $E112), 0))
+ INDEX('Transmission Cost by Trajectory'!D$1:D$516, MATCH(1, ('Transmission Cost by Trajectory'!$B$1:$B$516 = $C112) * ('Transmission Cost by Trajectory'!$C$1:$C$516 = $E112), 0)), ""), "")</f>
        <v/>
      </c>
      <c r="G112" s="4" t="str" cm="1">
        <f t="array" aca="1" ref="G112" ca="1">IF(INDEX('Cost Scenario Settings'!$D$6:$L$13, MATCH($B112, 'Cost Scenario Settings'!$C$6:$C$13, 0), MATCH($E112, 'Cost Scenario Settings'!$D$5:$L$5, 0)) = TRUE,
IFERROR(INDEX('Generator Cost by Trajectory'!E$1:E$516, MATCH(1, ('Generator Cost by Trajectory'!$B$1:$B$516 = $D112) * ('Generator Cost by Trajectory'!$C$1:$C$516 = $E112), 0))
+ INDEX('Transmission Cost by Trajectory'!E$1:E$516, MATCH(1, ('Transmission Cost by Trajectory'!$B$1:$B$516 = $C112) * ('Transmission Cost by Trajectory'!$C$1:$C$516 = $E112), 0)), ""), "")</f>
        <v/>
      </c>
      <c r="H112" s="4" t="str" cm="1">
        <f t="array" aca="1" ref="H112" ca="1">IF(INDEX('Cost Scenario Settings'!$D$6:$L$13, MATCH($B112, 'Cost Scenario Settings'!$C$6:$C$13, 0), MATCH($E112, 'Cost Scenario Settings'!$D$5:$L$5, 0)) = TRUE,
IFERROR(INDEX('Generator Cost by Trajectory'!F$1:F$516, MATCH(1, ('Generator Cost by Trajectory'!$B$1:$B$516 = $D112) * ('Generator Cost by Trajectory'!$C$1:$C$516 = $E112), 0))
+ INDEX('Transmission Cost by Trajectory'!F$1:F$516, MATCH(1, ('Transmission Cost by Trajectory'!$B$1:$B$516 = $C112) * ('Transmission Cost by Trajectory'!$C$1:$C$516 = $E112), 0)), ""), "")</f>
        <v/>
      </c>
      <c r="I112" s="4" t="str" cm="1">
        <f t="array" aca="1" ref="I112" ca="1">IF(INDEX('Cost Scenario Settings'!$D$6:$L$13, MATCH($B112, 'Cost Scenario Settings'!$C$6:$C$13, 0), MATCH($E112, 'Cost Scenario Settings'!$D$5:$L$5, 0)) = TRUE,
IFERROR(INDEX('Generator Cost by Trajectory'!G$1:G$516, MATCH(1, ('Generator Cost by Trajectory'!$B$1:$B$516 = $D112) * ('Generator Cost by Trajectory'!$C$1:$C$516 = $E112), 0))
+ INDEX('Transmission Cost by Trajectory'!G$1:G$516, MATCH(1, ('Transmission Cost by Trajectory'!$B$1:$B$516 = $C112) * ('Transmission Cost by Trajectory'!$C$1:$C$516 = $E112), 0)), ""), "")</f>
        <v/>
      </c>
      <c r="J112" s="4" t="str" cm="1">
        <f t="array" aca="1" ref="J112" ca="1">IF(INDEX('Cost Scenario Settings'!$D$6:$L$13, MATCH($B112, 'Cost Scenario Settings'!$C$6:$C$13, 0), MATCH($E112, 'Cost Scenario Settings'!$D$5:$L$5, 0)) = TRUE,
IFERROR(INDEX('Generator Cost by Trajectory'!H$1:H$516, MATCH(1, ('Generator Cost by Trajectory'!$B$1:$B$516 = $D112) * ('Generator Cost by Trajectory'!$C$1:$C$516 = $E112), 0))
+ INDEX('Transmission Cost by Trajectory'!H$1:H$516, MATCH(1, ('Transmission Cost by Trajectory'!$B$1:$B$516 = $C112) * ('Transmission Cost by Trajectory'!$C$1:$C$516 = $E112), 0)), ""), "")</f>
        <v/>
      </c>
      <c r="K112" s="4" t="str" cm="1">
        <f t="array" aca="1" ref="K112" ca="1">IF(INDEX('Cost Scenario Settings'!$D$6:$L$13, MATCH($B112, 'Cost Scenario Settings'!$C$6:$C$13, 0), MATCH($E112, 'Cost Scenario Settings'!$D$5:$L$5, 0)) = TRUE,
IFERROR(INDEX('Generator Cost by Trajectory'!I$1:I$516, MATCH(1, ('Generator Cost by Trajectory'!$B$1:$B$516 = $D112) * ('Generator Cost by Trajectory'!$C$1:$C$516 = $E112), 0))
+ INDEX('Transmission Cost by Trajectory'!I$1:I$516, MATCH(1, ('Transmission Cost by Trajectory'!$B$1:$B$516 = $C112) * ('Transmission Cost by Trajectory'!$C$1:$C$516 = $E112), 0)), ""), "")</f>
        <v/>
      </c>
      <c r="L112" s="4" t="str" cm="1">
        <f t="array" aca="1" ref="L112" ca="1">IF(INDEX('Cost Scenario Settings'!$D$6:$L$13, MATCH($B112, 'Cost Scenario Settings'!$C$6:$C$13, 0), MATCH($E112, 'Cost Scenario Settings'!$D$5:$L$5, 0)) = TRUE,
IFERROR(INDEX('Generator Cost by Trajectory'!J$1:J$516, MATCH(1, ('Generator Cost by Trajectory'!$B$1:$B$516 = $D112) * ('Generator Cost by Trajectory'!$C$1:$C$516 = $E112), 0))
+ INDEX('Transmission Cost by Trajectory'!J$1:J$516, MATCH(1, ('Transmission Cost by Trajectory'!$B$1:$B$516 = $C112) * ('Transmission Cost by Trajectory'!$C$1:$C$516 = $E112), 0)), ""), "")</f>
        <v/>
      </c>
      <c r="M112" s="4" t="str" cm="1">
        <f t="array" aca="1" ref="M112" ca="1">IF(INDEX('Cost Scenario Settings'!$D$6:$L$13, MATCH($B112, 'Cost Scenario Settings'!$C$6:$C$13, 0), MATCH($E112, 'Cost Scenario Settings'!$D$5:$L$5, 0)) = TRUE,
IFERROR(INDEX('Generator Cost by Trajectory'!K$1:K$516, MATCH(1, ('Generator Cost by Trajectory'!$B$1:$B$516 = $D112) * ('Generator Cost by Trajectory'!$C$1:$C$516 = $E112), 0))
+ INDEX('Transmission Cost by Trajectory'!K$1:K$516, MATCH(1, ('Transmission Cost by Trajectory'!$B$1:$B$516 = $C112) * ('Transmission Cost by Trajectory'!$C$1:$C$516 = $E112), 0)), ""), "")</f>
        <v/>
      </c>
      <c r="N112" s="4" t="str" cm="1">
        <f t="array" aca="1" ref="N112" ca="1">IF(INDEX('Cost Scenario Settings'!$D$6:$L$13, MATCH($B112, 'Cost Scenario Settings'!$C$6:$C$13, 0), MATCH($E112, 'Cost Scenario Settings'!$D$5:$L$5, 0)) = TRUE,
IFERROR(INDEX('Generator Cost by Trajectory'!L$1:L$516, MATCH(1, ('Generator Cost by Trajectory'!$B$1:$B$516 = $D112) * ('Generator Cost by Trajectory'!$C$1:$C$516 = $E112), 0))
+ INDEX('Transmission Cost by Trajectory'!L$1:L$516, MATCH(1, ('Transmission Cost by Trajectory'!$B$1:$B$516 = $C112) * ('Transmission Cost by Trajectory'!$C$1:$C$516 = $E112), 0)), ""), "")</f>
        <v/>
      </c>
      <c r="O112" s="4" t="str" cm="1">
        <f t="array" aca="1" ref="O112" ca="1">IF(INDEX('Cost Scenario Settings'!$D$6:$L$13, MATCH($B112, 'Cost Scenario Settings'!$C$6:$C$13, 0), MATCH($E112, 'Cost Scenario Settings'!$D$5:$L$5, 0)) = TRUE,
IFERROR(INDEX('Generator Cost by Trajectory'!M$1:M$516, MATCH(1, ('Generator Cost by Trajectory'!$B$1:$B$516 = $D112) * ('Generator Cost by Trajectory'!$C$1:$C$516 = $E112), 0))
+ INDEX('Transmission Cost by Trajectory'!M$1:M$516, MATCH(1, ('Transmission Cost by Trajectory'!$B$1:$B$516 = $C112) * ('Transmission Cost by Trajectory'!$C$1:$C$516 = $E112), 0)), ""), "")</f>
        <v/>
      </c>
      <c r="P112" s="4" t="str" cm="1">
        <f t="array" aca="1" ref="P112" ca="1">IF(INDEX('Cost Scenario Settings'!$D$6:$L$13, MATCH($B112, 'Cost Scenario Settings'!$C$6:$C$13, 0), MATCH($E112, 'Cost Scenario Settings'!$D$5:$L$5, 0)) = TRUE,
IFERROR(INDEX('Generator Cost by Trajectory'!N$1:N$516, MATCH(1, ('Generator Cost by Trajectory'!$B$1:$B$516 = $D112) * ('Generator Cost by Trajectory'!$C$1:$C$516 = $E112), 0))
+ INDEX('Transmission Cost by Trajectory'!N$1:N$516, MATCH(1, ('Transmission Cost by Trajectory'!$B$1:$B$516 = $C112) * ('Transmission Cost by Trajectory'!$C$1:$C$516 = $E112), 0)), ""), "")</f>
        <v/>
      </c>
      <c r="Q112" s="4" t="str" cm="1">
        <f t="array" aca="1" ref="Q112" ca="1">IF(INDEX('Cost Scenario Settings'!$D$6:$L$13, MATCH($B112, 'Cost Scenario Settings'!$C$6:$C$13, 0), MATCH($E112, 'Cost Scenario Settings'!$D$5:$L$5, 0)) = TRUE,
IFERROR(INDEX('Generator Cost by Trajectory'!O$1:O$516, MATCH(1, ('Generator Cost by Trajectory'!$B$1:$B$516 = $D112) * ('Generator Cost by Trajectory'!$C$1:$C$516 = $E112), 0))
+ INDEX('Transmission Cost by Trajectory'!O$1:O$516, MATCH(1, ('Transmission Cost by Trajectory'!$B$1:$B$516 = $C112) * ('Transmission Cost by Trajectory'!$C$1:$C$516 = $E112), 0)), ""), "")</f>
        <v/>
      </c>
      <c r="R112" s="6" t="str">
        <f t="shared" ca="1" si="14"/>
        <v/>
      </c>
      <c r="S112" s="4" t="str">
        <f ca="1">IFERROR(IF('Dashboard '!$D$6 = 2035, R112 * (1.05^(2035-2022)), R112), "")</f>
        <v/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3dcc5b-2454-4d67-bfd0-48987ca6b20e" xsi:nil="true"/>
    <lcf76f155ced4ddcb4097134ff3c332f xmlns="64776ad0-39d4-4130-bf63-b73fdd22640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4B75E45E5BCE46965C34C396CCE5BA" ma:contentTypeVersion="14" ma:contentTypeDescription="Create a new document." ma:contentTypeScope="" ma:versionID="84907c7f5602517728737aa52a2fcdf8">
  <xsd:schema xmlns:xsd="http://www.w3.org/2001/XMLSchema" xmlns:xs="http://www.w3.org/2001/XMLSchema" xmlns:p="http://schemas.microsoft.com/office/2006/metadata/properties" xmlns:ns2="64776ad0-39d4-4130-bf63-b73fdd226409" xmlns:ns3="263dcc5b-2454-4d67-bfd0-48987ca6b20e" targetNamespace="http://schemas.microsoft.com/office/2006/metadata/properties" ma:root="true" ma:fieldsID="e9136962610634b19eb8df4fbf15db38" ns2:_="" ns3:_="">
    <xsd:import namespace="64776ad0-39d4-4130-bf63-b73fdd226409"/>
    <xsd:import namespace="263dcc5b-2454-4d67-bfd0-48987ca6b2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76ad0-39d4-4130-bf63-b73fdd2264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3dcc5b-2454-4d67-bfd0-48987ca6b2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44fe8a9d-e986-4dab-81c8-a1881bcbad90}" ma:internalName="TaxCatchAll" ma:showField="CatchAllData" ma:web="263dcc5b-2454-4d67-bfd0-48987ca6b2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1B2F40-BE42-4A7E-82C9-31BDAE1A21B2}">
  <ds:schemaRefs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263dcc5b-2454-4d67-bfd0-48987ca6b20e"/>
    <ds:schemaRef ds:uri="http://purl.org/dc/dcmitype/"/>
    <ds:schemaRef ds:uri="http://schemas.openxmlformats.org/package/2006/metadata/core-properties"/>
    <ds:schemaRef ds:uri="64776ad0-39d4-4130-bf63-b73fdd226409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720A4D0-715B-4DF7-B9BB-AAEE4C0EDF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776ad0-39d4-4130-bf63-b73fdd226409"/>
    <ds:schemaRef ds:uri="263dcc5b-2454-4d67-bfd0-48987ca6b2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0721155-47D6-477F-9A2B-C20E8BCCE3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15</vt:i4>
      </vt:variant>
    </vt:vector>
  </HeadingPairs>
  <TitlesOfParts>
    <vt:vector size="37" baseType="lpstr">
      <vt:lpstr>Cover</vt:lpstr>
      <vt:lpstr>Dashboard </vt:lpstr>
      <vt:lpstr>Case List</vt:lpstr>
      <vt:lpstr>Results &gt;&gt;</vt:lpstr>
      <vt:lpstr>Cost-Benefit</vt:lpstr>
      <vt:lpstr>Ratepayer Impact</vt:lpstr>
      <vt:lpstr>Avoided Resource Build</vt:lpstr>
      <vt:lpstr>Analysis &gt;&gt;</vt:lpstr>
      <vt:lpstr>Total Cost by Trajectory</vt:lpstr>
      <vt:lpstr>Transmission Cost by Trajectory</vt:lpstr>
      <vt:lpstr>Generator Cost by Trajectory</vt:lpstr>
      <vt:lpstr>Benefit by Case</vt:lpstr>
      <vt:lpstr>Rate Data by Case</vt:lpstr>
      <vt:lpstr>Offshore Wind Gen by Case</vt:lpstr>
      <vt:lpstr>Base Cases</vt:lpstr>
      <vt:lpstr>Helper Inputs &gt;&gt;</vt:lpstr>
      <vt:lpstr>Cost Scenario Settings</vt:lpstr>
      <vt:lpstr>Cost Data</vt:lpstr>
      <vt:lpstr>Build Scenarios</vt:lpstr>
      <vt:lpstr>Lists</vt:lpstr>
      <vt:lpstr>Case Results &gt;&gt;</vt:lpstr>
      <vt:lpstr>RESOLVE Results</vt:lpstr>
      <vt:lpstr>All_Cases</vt:lpstr>
      <vt:lpstr>Base_Cases</vt:lpstr>
      <vt:lpstr>CapeMendocino_Gen_Costs</vt:lpstr>
      <vt:lpstr>CapeMendocino_Tx_Costs</vt:lpstr>
      <vt:lpstr>DelNorte_Gen_Costs</vt:lpstr>
      <vt:lpstr>DelNorte_Tx_Costs</vt:lpstr>
      <vt:lpstr>Final_Cost_Scenarios</vt:lpstr>
      <vt:lpstr>Gen_Cost_Scenarios</vt:lpstr>
      <vt:lpstr>Humboldt_Gen_Costs</vt:lpstr>
      <vt:lpstr>Humboldt_Tx_Costs</vt:lpstr>
      <vt:lpstr>Morro_Gen_Costs</vt:lpstr>
      <vt:lpstr>Morro_Tx_Costs</vt:lpstr>
      <vt:lpstr>OSW_Cases</vt:lpstr>
      <vt:lpstr>Selected_Cases</vt:lpstr>
      <vt:lpstr>Tx_Cost_Scenarios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Joshua Spooner</dc:creator>
  <cp:keywords/>
  <dc:description/>
  <cp:lastModifiedBy>Sievers, James</cp:lastModifiedBy>
  <cp:revision/>
  <dcterms:created xsi:type="dcterms:W3CDTF">2019-02-09T00:17:20Z</dcterms:created>
  <dcterms:modified xsi:type="dcterms:W3CDTF">2024-05-10T20:51:49Z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53bbb04a-1947-4eb6-967e-69cb9492be51</vt:lpwstr>
  </property>
  <property fmtid="{D5CDD505-2E9C-101B-9397-08002B2CF9AE}" pid="3" name="ContentTypeId">
    <vt:lpwstr>0x010100E34B75E45E5BCE46965C34C396CCE5BA</vt:lpwstr>
  </property>
  <property fmtid="{D5CDD505-2E9C-101B-9397-08002B2CF9AE}" pid="4" name="{A44787D4-0540-4523-9961-78E4036D8C6D}">
    <vt:lpwstr>{2ECBBC32-10FE-47BE-8DB5-22A938906143}</vt:lpwstr>
  </property>
  <property fmtid="{D5CDD505-2E9C-101B-9397-08002B2CF9AE}" pid="5" name="Order">
    <vt:r8>8500</vt:r8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MediaServiceImageTags">
    <vt:lpwstr/>
  </property>
</Properties>
</file>